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emf" ContentType="image/x-emf"/>
  <Default Extension="vml" ContentType="application/vnd.openxmlformats-officedocument.vmlDrawing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worksheets/sheet37.xml" ContentType="application/vnd.openxmlformats-officedocument.spreadsheetml.work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embeddings/oleObject5.bin" ContentType="application/vnd.openxmlformats-officedocument.oleObject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embeddings/oleObject6.bin" ContentType="application/vnd.openxmlformats-officedocument.oleObject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embeddings/oleObject7.bin" ContentType="application/vnd.openxmlformats-officedocument.oleObject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embeddings/oleObject8.bin" ContentType="application/vnd.openxmlformats-officedocument.oleObject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embeddings/oleObject9.bin" ContentType="application/vnd.openxmlformats-officedocument.oleObject"/>
  <Override PartName="/xl/charts/chart18.xml" ContentType="application/vnd.openxmlformats-officedocument.drawingml.chart+xml"/>
  <Override PartName="/xl/drawings/drawing26.xml" ContentType="application/vnd.openxmlformats-officedocument.drawingml.chartshapes+xml"/>
  <Override PartName="/xl/charts/chart19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embeddings/oleObject10.bin" ContentType="application/vnd.openxmlformats-officedocument.oleObject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embeddings/oleObject11.bin" ContentType="application/vnd.openxmlformats-officedocument.oleObject"/>
  <Override PartName="/xl/charts/chart22.xml" ContentType="application/vnd.openxmlformats-officedocument.drawingml.chart+xml"/>
  <Override PartName="/xl/drawings/drawing32.xml" ContentType="application/vnd.openxmlformats-officedocument.drawingml.chartshapes+xml"/>
  <Override PartName="/xl/charts/chart23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embeddings/oleObject12.bin" ContentType="application/vnd.openxmlformats-officedocument.oleObject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embeddings/oleObject13.bin" ContentType="application/vnd.openxmlformats-officedocument.oleObject"/>
  <Override PartName="/xl/charts/chart26.xml" ContentType="application/vnd.openxmlformats-officedocument.drawingml.chart+xml"/>
  <Override PartName="/xl/drawings/drawing38.xml" ContentType="application/vnd.openxmlformats-officedocument.drawingml.chartshapes+xml"/>
  <Override PartName="/xl/charts/chart27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9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embeddings/oleObject14.bin" ContentType="application/vnd.openxmlformats-officedocument.oleObject"/>
  <Override PartName="/xl/charts/chart31.xml" ContentType="application/vnd.openxmlformats-officedocument.drawingml.chart+xml"/>
  <Override PartName="/xl/drawings/drawing47.xml" ContentType="application/vnd.openxmlformats-officedocument.drawingml.chartshapes+xml"/>
  <Override PartName="/xl/charts/chart32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embeddings/oleObject15.bin" ContentType="application/vnd.openxmlformats-officedocument.oleObject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50.xml" ContentType="application/vnd.openxmlformats-officedocument.drawingml.chartshapes+xml"/>
  <Override PartName="/xl/charts/chart35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embeddings/oleObject16.bin" ContentType="application/vnd.openxmlformats-officedocument.oleObject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53.xml" ContentType="application/vnd.openxmlformats-officedocument.drawingml.chartshapes+xml"/>
  <Override PartName="/xl/charts/chart3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embeddings/oleObject17.bin" ContentType="application/vnd.openxmlformats-officedocument.oleObject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6.xml" ContentType="application/vnd.openxmlformats-officedocument.drawingml.chartshapes+xml"/>
  <Override PartName="/xl/charts/chart41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embeddings/oleObject18.bin" ContentType="application/vnd.openxmlformats-officedocument.oleObject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9.xml" ContentType="application/vnd.openxmlformats-officedocument.drawingml.chartshapes+xml"/>
  <Override PartName="/xl/charts/chart44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embeddings/oleObject19.bin" ContentType="application/vnd.openxmlformats-officedocument.oleObject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62.xml" ContentType="application/vnd.openxmlformats-officedocument.drawingml.chartshapes+xml"/>
  <Override PartName="/xl/charts/chart47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8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9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embeddings/oleObject20.bin" ContentType="application/vnd.openxmlformats-officedocument.oleObject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71.xml" ContentType="application/vnd.openxmlformats-officedocument.drawingml.chartshapes+xml"/>
  <Override PartName="/xl/charts/chart53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embeddings/oleObject21.bin" ContentType="application/vnd.openxmlformats-officedocument.oleObject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embeddings/oleObject22.bin" ContentType="application/vnd.openxmlformats-officedocument.oleObject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embeddings/oleObject23.bin" ContentType="application/vnd.openxmlformats-officedocument.oleObject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embeddings/oleObject24.bin" ContentType="application/vnd.openxmlformats-officedocument.oleObject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embeddings/oleObject25.bin" ContentType="application/vnd.openxmlformats-officedocument.oleObject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86.xml" ContentType="application/vnd.openxmlformats-officedocument.drawingml.chartshapes+xml"/>
  <Override PartName="/xl/charts/chart68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69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70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71.xml" ContentType="application/vnd.openxmlformats-officedocument.drawingml.chart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embeddings/oleObject26.bin" ContentType="application/vnd.openxmlformats-officedocument.oleObject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95.xml" ContentType="application/vnd.openxmlformats-officedocument.drawingml.chartshapes+xml"/>
  <Override PartName="/xl/charts/chart74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embeddings/oleObject27.bin" ContentType="application/vnd.openxmlformats-officedocument.oleObject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98.xml" ContentType="application/vnd.openxmlformats-officedocument.drawingml.chartshapes+xml"/>
  <Override PartName="/xl/charts/chart77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embeddings/oleObject28.bin" ContentType="application/vnd.openxmlformats-officedocument.oleObject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01.xml" ContentType="application/vnd.openxmlformats-officedocument.drawingml.chartshapes+xml"/>
  <Override PartName="/xl/charts/chart80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embeddings/oleObject29.bin" ContentType="application/vnd.openxmlformats-officedocument.oleObject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04.xml" ContentType="application/vnd.openxmlformats-officedocument.drawingml.chartshapes+xml"/>
  <Override PartName="/xl/charts/chart83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embeddings/oleObject30.bin" ContentType="application/vnd.openxmlformats-officedocument.oleObject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07.xml" ContentType="application/vnd.openxmlformats-officedocument.drawingml.chartshapes+xml"/>
  <Override PartName="/xl/charts/chart8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embeddings/oleObject31.bin" ContentType="application/vnd.openxmlformats-officedocument.oleObject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110.xml" ContentType="application/vnd.openxmlformats-officedocument.drawingml.chartshapes+xml"/>
  <Override PartName="/xl/charts/chart89.xml" ContentType="application/vnd.openxmlformats-officedocument.drawingml.chart+xml"/>
  <Override PartName="/xl/drawings/drawing111.xml" ContentType="application/vnd.openxmlformats-officedocument.drawingml.chartshapes+xml"/>
  <Override PartName="/xl/charts/chart90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embeddings/oleObject32.bin" ContentType="application/vnd.openxmlformats-officedocument.oleObject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14.xml" ContentType="application/vnd.openxmlformats-officedocument.drawingml.chartshapes+xml"/>
  <Override PartName="/xl/charts/chart93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embeddings/oleObject33.bin" ContentType="application/vnd.openxmlformats-officedocument.oleObject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117.xml" ContentType="application/vnd.openxmlformats-officedocument.drawingml.chartshapes+xml"/>
  <Override PartName="/xl/charts/chart96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embeddings/oleObject34.bin" ContentType="application/vnd.openxmlformats-officedocument.oleObject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120.xml" ContentType="application/vnd.openxmlformats-officedocument.drawingml.chartshapes+xml"/>
  <Override PartName="/xl/charts/chart99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embeddings/oleObject35.bin" ContentType="application/vnd.openxmlformats-officedocument.oleObject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123.xml" ContentType="application/vnd.openxmlformats-officedocument.drawingml.chartshapes+xml"/>
  <Override PartName="/xl/charts/chart102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embeddings/oleObject36.bin" ContentType="application/vnd.openxmlformats-officedocument.oleObject"/>
  <Override PartName="/xl/charts/chart103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04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105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6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embeddings/oleObject37.bin" ContentType="application/vnd.openxmlformats-officedocument.oleObject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34.xml" ContentType="application/vnd.openxmlformats-officedocument.drawingml.chartshapes+xml"/>
  <Override PartName="/xl/charts/chart109.xml" ContentType="application/vnd.openxmlformats-officedocument.drawingml.chart+xml"/>
  <Override PartName="/xl/drawings/drawing135.xml" ContentType="application/vnd.openxmlformats-officedocument.drawingml.chartshapes+xml"/>
  <Override PartName="/xl/charts/chart110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111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12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13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embeddings/oleObject3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016"/>
  <workbookPr backupFile="1"/>
  <mc:AlternateContent xmlns:mc="http://schemas.openxmlformats.org/markup-compatibility/2006">
    <mc:Choice Requires="x15">
      <x15ac:absPath xmlns:x15ac="http://schemas.microsoft.com/office/spreadsheetml/2010/11/ac" url="/Volumes/www-stage/Publications/files/"/>
    </mc:Choice>
  </mc:AlternateContent>
  <bookViews>
    <workbookView xWindow="1700" yWindow="460" windowWidth="26320" windowHeight="14600" tabRatio="878"/>
  </bookViews>
  <sheets>
    <sheet name="A;READ  ME" sheetId="414" r:id="rId1"/>
    <sheet name="B;Data Set Numbers" sheetId="3" r:id="rId2"/>
    <sheet name="C;Propeller Configurations" sheetId="411" r:id="rId3"/>
    <sheet name="D;Data Set # 1" sheetId="352" r:id="rId4"/>
    <sheet name="E;Data Set # 2" sheetId="350" r:id="rId5"/>
    <sheet name="F;Data Set # 3" sheetId="353" r:id="rId6"/>
    <sheet name="G;Data Set # 4" sheetId="355" r:id="rId7"/>
    <sheet name="H;Data Set # 5" sheetId="357" r:id="rId8"/>
    <sheet name="Chart1" sheetId="351" r:id="rId9"/>
    <sheet name="Chart2" sheetId="356" r:id="rId10"/>
    <sheet name="Chart3" sheetId="369" r:id="rId11"/>
    <sheet name="L;Data Set # 6" sheetId="358" r:id="rId12"/>
    <sheet name="M;Data Set # 7" sheetId="363" r:id="rId13"/>
    <sheet name="N;Data Set # 8" sheetId="366" r:id="rId14"/>
    <sheet name="O;Data Set # 9" sheetId="367" r:id="rId15"/>
    <sheet name="P;Data Set # 10" sheetId="368" r:id="rId16"/>
    <sheet name="Chart4" sheetId="361" r:id="rId17"/>
    <sheet name="Chart5" sheetId="362" r:id="rId18"/>
    <sheet name="Chart6" sheetId="365" r:id="rId19"/>
    <sheet name="T;Data Set # 11" sheetId="373" r:id="rId20"/>
    <sheet name="U;Data Set # 12" sheetId="374" r:id="rId21"/>
    <sheet name="V;Data Set # 13" sheetId="375" r:id="rId22"/>
    <sheet name="W;Data Set # 14" sheetId="376" r:id="rId23"/>
    <sheet name="X;Data Set # 15" sheetId="377" r:id="rId24"/>
    <sheet name="Y;Data Set # 16" sheetId="378" r:id="rId25"/>
    <sheet name="Chart7" sheetId="370" r:id="rId26"/>
    <sheet name="Chart8" sheetId="371" r:id="rId27"/>
    <sheet name="Chart9" sheetId="372" r:id="rId28"/>
    <sheet name="AC;Data Set # 17" sheetId="382" r:id="rId29"/>
    <sheet name="AD;Data Set # 18" sheetId="383" r:id="rId30"/>
    <sheet name="AE;Data Set # 19" sheetId="384" r:id="rId31"/>
    <sheet name="AF;Data Set # 20" sheetId="385" r:id="rId32"/>
    <sheet name="AG;Data Set # 21" sheetId="386" r:id="rId33"/>
    <sheet name="AH;Data Set # 22" sheetId="387" r:id="rId34"/>
    <sheet name="Chart10" sheetId="379" r:id="rId35"/>
    <sheet name="Chart11" sheetId="380" r:id="rId36"/>
    <sheet name="Chart12" sheetId="381" r:id="rId37"/>
    <sheet name="AL;Data Set # 23" sheetId="389" r:id="rId38"/>
    <sheet name="AM;Data Set # 24" sheetId="395" r:id="rId39"/>
    <sheet name="AN;Data Set # 25" sheetId="396" r:id="rId40"/>
    <sheet name="AO;Data Set # 26" sheetId="397" r:id="rId41"/>
    <sheet name="AP;Data Set # 27" sheetId="398" r:id="rId42"/>
    <sheet name="AQ;Data Set # 28" sheetId="399" r:id="rId43"/>
    <sheet name="AR;Data Set # 29" sheetId="400" r:id="rId44"/>
    <sheet name="AS;Data Set # 30" sheetId="401" r:id="rId45"/>
    <sheet name="AT;Data Set # 31" sheetId="402" r:id="rId46"/>
    <sheet name="AU;Data Set # 32" sheetId="403" r:id="rId47"/>
    <sheet name="AV;Data Set # 33" sheetId="413" r:id="rId48"/>
    <sheet name="Chart13" sheetId="391" r:id="rId49"/>
    <sheet name="Chart14" sheetId="392" r:id="rId50"/>
    <sheet name="Chart15" sheetId="393" r:id="rId51"/>
    <sheet name="AZ;Data Set # 34" sheetId="407" r:id="rId52"/>
    <sheet name="Chart16" sheetId="404" r:id="rId53"/>
    <sheet name="Chart17" sheetId="405" r:id="rId54"/>
    <sheet name="Chart18" sheetId="406" r:id="rId55"/>
    <sheet name="BD;Mike Scully's ATM Calculator" sheetId="408" r:id="rId56"/>
    <sheet name="BE;T over HP vs DL Calculs" sheetId="354" r:id="rId57"/>
  </sheets>
  <definedNames>
    <definedName name="_ftn1" localSheetId="0">'A;READ  ME'!$N$16</definedName>
    <definedName name="_ftn2" localSheetId="0">'A;READ  ME'!$N$18</definedName>
    <definedName name="_ftn3" localSheetId="0">'A;READ  ME'!$A$59</definedName>
    <definedName name="_ftnref1" localSheetId="0">'A;READ  ME'!$O$7</definedName>
    <definedName name="_ftnref2" localSheetId="0">'A;READ  ME'!$O$11</definedName>
    <definedName name="_ftnref3" localSheetId="0">'A;READ  ME'!$B$35</definedName>
    <definedName name="Delta">'BD;Mike Scully''s ATM Calculator'!$31:$31</definedName>
    <definedName name="g">'BD;Mike Scully''s ATM Calculator'!$D$1</definedName>
    <definedName name="Gamma">'BD;Mike Scully''s ATM Calculator'!$B$18</definedName>
    <definedName name="Gas_lb_gal">6</definedName>
    <definedName name="h">'BD;Mike Scully''s ATM Calculator'!$26:$26</definedName>
    <definedName name="Jet_lb_gal">6.5</definedName>
    <definedName name="kg_lb">0.45359237</definedName>
    <definedName name="kt_mph">5280/6076.115</definedName>
    <definedName name="Lapse">'BD;Mike Scully''s ATM Calculator'!$D$10</definedName>
    <definedName name="OLE_LINK2" localSheetId="0">'A;READ  ME'!$S$4</definedName>
    <definedName name="Psls">'BD;Mike Scully''s ATM Calculator'!$D$17</definedName>
    <definedName name="R_air">'BD;Mike Scully''s ATM Calculator'!$D$14</definedName>
    <definedName name="T">'BD;Mike Scully''s ATM Calculator'!$27:$27</definedName>
    <definedName name="Tabs">'BD;Mike Scully''s ATM Calculator'!$D$7</definedName>
    <definedName name="Theta">'BD;Mike Scully''s ATM Calculator'!$30:$30</definedName>
    <definedName name="Tsls">'BD;Mike Scully''s ATM Calculator'!$D$8</definedName>
    <definedName name="x_delta">'BD;Mike Scully''s ATM Calculator'!$B$15</definedName>
  </definedNames>
  <calcPr calcId="15251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9" i="387" l="1"/>
  <c r="T10" i="387"/>
  <c r="T11" i="387"/>
  <c r="T12" i="387"/>
  <c r="T13" i="387"/>
  <c r="T14" i="387"/>
  <c r="T15" i="387"/>
  <c r="T16" i="387"/>
  <c r="T17" i="387"/>
  <c r="T18" i="387"/>
  <c r="T19" i="387"/>
  <c r="T20" i="387"/>
  <c r="T21" i="387"/>
  <c r="T22" i="387"/>
  <c r="T23" i="387"/>
  <c r="T24" i="387"/>
  <c r="T25" i="387"/>
  <c r="T26" i="387"/>
  <c r="T27" i="387"/>
  <c r="T28" i="387"/>
  <c r="T29" i="387"/>
  <c r="T30" i="387"/>
  <c r="T31" i="387"/>
  <c r="T32" i="387"/>
  <c r="T33" i="387"/>
  <c r="T34" i="387"/>
  <c r="T35" i="387"/>
  <c r="T36" i="387"/>
  <c r="T37" i="387"/>
  <c r="T38" i="387"/>
  <c r="T39" i="387"/>
  <c r="T40" i="387"/>
  <c r="T41" i="387"/>
  <c r="T42" i="387"/>
  <c r="T43" i="387"/>
  <c r="T44" i="387"/>
  <c r="T45" i="387"/>
  <c r="T46" i="387"/>
  <c r="T47" i="387"/>
  <c r="T48" i="387"/>
  <c r="T49" i="387"/>
  <c r="T50" i="387"/>
  <c r="T51" i="387"/>
  <c r="T52" i="387"/>
  <c r="T53" i="387"/>
  <c r="T54" i="387"/>
  <c r="T55" i="387"/>
  <c r="T56" i="387"/>
  <c r="T57" i="387"/>
  <c r="T58" i="387"/>
  <c r="T59" i="387"/>
  <c r="T60" i="387"/>
  <c r="T61" i="387"/>
  <c r="T62" i="387"/>
  <c r="T63" i="387"/>
  <c r="T64" i="387"/>
  <c r="T65" i="387"/>
  <c r="T66" i="387"/>
  <c r="T67" i="387"/>
  <c r="T68" i="387"/>
  <c r="T69" i="387"/>
  <c r="T70" i="387"/>
  <c r="T71" i="387"/>
  <c r="T72" i="387"/>
  <c r="T73" i="387"/>
  <c r="T74" i="387"/>
  <c r="T75" i="387"/>
  <c r="T76" i="387"/>
  <c r="T77" i="387"/>
  <c r="T78" i="387"/>
  <c r="T79" i="387"/>
  <c r="T80" i="387"/>
  <c r="T81" i="387"/>
  <c r="T82" i="387"/>
  <c r="T83" i="387"/>
  <c r="T84" i="387"/>
  <c r="T85" i="387"/>
  <c r="T86" i="387"/>
  <c r="T87" i="387"/>
  <c r="T88" i="387"/>
  <c r="T89" i="387"/>
  <c r="T90" i="387"/>
  <c r="T91" i="387"/>
  <c r="T92" i="387"/>
  <c r="T93" i="387"/>
  <c r="T94" i="387"/>
  <c r="T95" i="387"/>
  <c r="T96" i="387"/>
  <c r="T97" i="387"/>
  <c r="T98" i="387"/>
  <c r="T99" i="387"/>
  <c r="T100" i="387"/>
  <c r="T101" i="387"/>
  <c r="T102" i="387"/>
  <c r="T103" i="387"/>
  <c r="T104" i="387"/>
  <c r="T105" i="387"/>
  <c r="T106" i="387"/>
  <c r="T107" i="387"/>
  <c r="T108" i="387"/>
  <c r="T109" i="387"/>
  <c r="T110" i="387"/>
  <c r="T111" i="387"/>
  <c r="T112" i="387"/>
  <c r="T113" i="387"/>
  <c r="T114" i="387"/>
  <c r="T115" i="387"/>
  <c r="T116" i="387"/>
  <c r="T117" i="387"/>
  <c r="T118" i="387"/>
  <c r="T119" i="387"/>
  <c r="T120" i="387"/>
  <c r="T121" i="387"/>
  <c r="T122" i="387"/>
  <c r="T123" i="387"/>
  <c r="T124" i="387"/>
  <c r="T125" i="387"/>
  <c r="T126" i="387"/>
  <c r="T127" i="387"/>
  <c r="T128" i="387"/>
  <c r="T129" i="387"/>
  <c r="T130" i="387"/>
  <c r="T131" i="387"/>
  <c r="T132" i="387"/>
  <c r="T133" i="387"/>
  <c r="T134" i="387"/>
  <c r="T135" i="387"/>
  <c r="T136" i="387"/>
  <c r="T137" i="387"/>
  <c r="T138" i="387"/>
  <c r="T139" i="387"/>
  <c r="T140" i="387"/>
  <c r="T141" i="387"/>
  <c r="T142" i="387"/>
  <c r="T143" i="387"/>
  <c r="T144" i="387"/>
  <c r="T145" i="387"/>
  <c r="T146" i="387"/>
  <c r="T147" i="387"/>
  <c r="T148" i="387"/>
  <c r="T149" i="387"/>
  <c r="T150" i="387"/>
  <c r="T151" i="387"/>
  <c r="T152" i="387"/>
  <c r="T153" i="387"/>
  <c r="T154" i="387"/>
  <c r="T155" i="387"/>
  <c r="T156" i="387"/>
  <c r="T157" i="387"/>
  <c r="T158" i="387"/>
  <c r="T159" i="387"/>
  <c r="T160" i="387"/>
  <c r="T161" i="387"/>
  <c r="T162" i="387"/>
  <c r="T163" i="387"/>
  <c r="T164" i="387"/>
  <c r="T165" i="387"/>
  <c r="T166" i="387"/>
  <c r="T167" i="387"/>
  <c r="T168" i="387"/>
  <c r="T169" i="387"/>
  <c r="T170" i="387"/>
  <c r="T171" i="387"/>
  <c r="T172" i="387"/>
  <c r="T173" i="387"/>
  <c r="T174" i="387"/>
  <c r="T175" i="387"/>
  <c r="T176" i="387"/>
  <c r="T177" i="387"/>
  <c r="T178" i="387"/>
  <c r="T179" i="387"/>
  <c r="T180" i="387"/>
  <c r="T181" i="387"/>
  <c r="T182" i="387"/>
  <c r="T183" i="387"/>
  <c r="T184" i="387"/>
  <c r="T185" i="387"/>
  <c r="T186" i="387"/>
  <c r="T187" i="387"/>
  <c r="T188" i="387"/>
  <c r="T189" i="387"/>
  <c r="T190" i="387"/>
  <c r="T191" i="387"/>
  <c r="T192" i="387"/>
  <c r="T193" i="387"/>
  <c r="T194" i="387"/>
  <c r="T195" i="387"/>
  <c r="T196" i="387"/>
  <c r="T197" i="387"/>
  <c r="T198" i="387"/>
  <c r="T199" i="387"/>
  <c r="T200" i="387"/>
  <c r="T201" i="387"/>
  <c r="T202" i="387"/>
  <c r="T203" i="387"/>
  <c r="T204" i="387"/>
  <c r="T205" i="387"/>
  <c r="T206" i="387"/>
  <c r="T207" i="387"/>
  <c r="T208" i="387"/>
  <c r="T209" i="387"/>
  <c r="T210" i="387"/>
  <c r="T211" i="387"/>
  <c r="T212" i="387"/>
  <c r="T213" i="387"/>
  <c r="T214" i="387"/>
  <c r="T215" i="387"/>
  <c r="T216" i="387"/>
  <c r="T217" i="387"/>
  <c r="T218" i="387"/>
  <c r="T219" i="387"/>
  <c r="T220" i="387"/>
  <c r="T221" i="387"/>
  <c r="T222" i="387"/>
  <c r="T223" i="387"/>
  <c r="T224" i="387"/>
  <c r="T225" i="387"/>
  <c r="T226" i="387"/>
  <c r="T227" i="387"/>
  <c r="T228" i="387"/>
  <c r="T229" i="387"/>
  <c r="T230" i="387"/>
  <c r="T231" i="387"/>
  <c r="T232" i="387"/>
  <c r="T233" i="387"/>
  <c r="T234" i="387"/>
  <c r="T235" i="387"/>
  <c r="T236" i="387"/>
  <c r="T237" i="387"/>
  <c r="T238" i="387"/>
  <c r="T239" i="387"/>
  <c r="T240" i="387"/>
  <c r="T241" i="387"/>
  <c r="T242" i="387"/>
  <c r="T243" i="387"/>
  <c r="T244" i="387"/>
  <c r="T245" i="387"/>
  <c r="T246" i="387"/>
  <c r="T247" i="387"/>
  <c r="T248" i="387"/>
  <c r="T249" i="387"/>
  <c r="T250" i="387"/>
  <c r="T251" i="387"/>
  <c r="T252" i="387"/>
  <c r="T253" i="387"/>
  <c r="T254" i="387"/>
  <c r="T255" i="387"/>
  <c r="T256" i="387"/>
  <c r="T257" i="387"/>
  <c r="T258" i="387"/>
  <c r="T259" i="387"/>
  <c r="T260" i="387"/>
  <c r="T261" i="387"/>
  <c r="T262" i="387"/>
  <c r="T263" i="387"/>
  <c r="T264" i="387"/>
  <c r="T265" i="387"/>
  <c r="T266" i="387"/>
  <c r="T267" i="387"/>
  <c r="T268" i="387"/>
  <c r="T269" i="387"/>
  <c r="T270" i="387"/>
  <c r="T271" i="387"/>
  <c r="T272" i="387"/>
  <c r="T273" i="387"/>
  <c r="T274" i="387"/>
  <c r="T275" i="387"/>
  <c r="T276" i="387"/>
  <c r="T277" i="387"/>
  <c r="T278" i="387"/>
  <c r="T279" i="387"/>
  <c r="T280" i="387"/>
  <c r="T281" i="387"/>
  <c r="T282" i="387"/>
  <c r="T283" i="387"/>
  <c r="T284" i="387"/>
  <c r="T285" i="387"/>
  <c r="T286" i="387"/>
  <c r="T287" i="387"/>
  <c r="T288" i="387"/>
  <c r="T289" i="387"/>
  <c r="T290" i="387"/>
  <c r="T291" i="387"/>
  <c r="T292" i="387"/>
  <c r="T293" i="387"/>
  <c r="T294" i="387"/>
  <c r="T295" i="387"/>
  <c r="T296" i="387"/>
  <c r="T297" i="387"/>
  <c r="T298" i="387"/>
  <c r="T299" i="387"/>
  <c r="T300" i="387"/>
  <c r="T301" i="387"/>
  <c r="T302" i="387"/>
  <c r="T303" i="387"/>
  <c r="T304" i="387"/>
  <c r="T305" i="387"/>
  <c r="T306" i="387"/>
  <c r="T307" i="387"/>
  <c r="T308" i="387"/>
  <c r="T309" i="387"/>
  <c r="T310" i="387"/>
  <c r="T311" i="387"/>
  <c r="T312" i="387"/>
  <c r="T313" i="387"/>
  <c r="T314" i="387"/>
  <c r="T315" i="387"/>
  <c r="T316" i="387"/>
  <c r="T317" i="387"/>
  <c r="T318" i="387"/>
  <c r="T319" i="387"/>
  <c r="T320" i="387"/>
  <c r="T321" i="387"/>
  <c r="T322" i="387"/>
  <c r="T323" i="387"/>
  <c r="T324" i="387"/>
  <c r="T325" i="387"/>
  <c r="T326" i="387"/>
  <c r="T327" i="387"/>
  <c r="T328" i="387"/>
  <c r="T329" i="387"/>
  <c r="T330" i="387"/>
  <c r="T331" i="387"/>
  <c r="T332" i="387"/>
  <c r="T333" i="387"/>
  <c r="T334" i="387"/>
  <c r="T335" i="387"/>
  <c r="T336" i="387"/>
  <c r="T337" i="387"/>
  <c r="T338" i="387"/>
  <c r="T339" i="387"/>
  <c r="T340" i="387"/>
  <c r="T341" i="387"/>
  <c r="T342" i="387"/>
  <c r="T343" i="387"/>
  <c r="T344" i="387"/>
  <c r="T345" i="387"/>
  <c r="T346" i="387"/>
  <c r="T347" i="387"/>
  <c r="T348" i="387"/>
  <c r="T349" i="387"/>
  <c r="T350" i="387"/>
  <c r="T351" i="387"/>
  <c r="T352" i="387"/>
  <c r="T353" i="387"/>
  <c r="T354" i="387"/>
  <c r="T355" i="387"/>
  <c r="T356" i="387"/>
  <c r="T357" i="387"/>
  <c r="T358" i="387"/>
  <c r="T359" i="387"/>
  <c r="T360" i="387"/>
  <c r="T361" i="387"/>
  <c r="T362" i="387"/>
  <c r="T363" i="387"/>
  <c r="T364" i="387"/>
  <c r="T365" i="387"/>
  <c r="T366" i="387"/>
  <c r="T367" i="387"/>
  <c r="T368" i="387"/>
  <c r="T369" i="387"/>
  <c r="T370" i="387"/>
  <c r="T371" i="387"/>
  <c r="T372" i="387"/>
  <c r="T373" i="387"/>
  <c r="T374" i="387"/>
  <c r="T375" i="387"/>
  <c r="T376" i="387"/>
  <c r="T377" i="387"/>
  <c r="T378" i="387"/>
  <c r="T379" i="387"/>
  <c r="T380" i="387"/>
  <c r="T381" i="387"/>
  <c r="T382" i="387"/>
  <c r="T383" i="387"/>
  <c r="T384" i="387"/>
  <c r="T385" i="387"/>
  <c r="T386" i="387"/>
  <c r="T387" i="387"/>
  <c r="T388" i="387"/>
  <c r="T389" i="387"/>
  <c r="T390" i="387"/>
  <c r="T391" i="387"/>
  <c r="T392" i="387"/>
  <c r="T393" i="387"/>
  <c r="T394" i="387"/>
  <c r="T395" i="387"/>
  <c r="T396" i="387"/>
  <c r="T397" i="387"/>
  <c r="T398" i="387"/>
  <c r="T399" i="387"/>
  <c r="T400" i="387"/>
  <c r="T401" i="387"/>
  <c r="T402" i="387"/>
  <c r="T403" i="387"/>
  <c r="T404" i="387"/>
  <c r="T405" i="387"/>
  <c r="T406" i="387"/>
  <c r="T407" i="387"/>
  <c r="T408" i="387"/>
  <c r="T409" i="387"/>
  <c r="T410" i="387"/>
  <c r="T411" i="387"/>
  <c r="T412" i="387"/>
  <c r="T413" i="387"/>
  <c r="T414" i="387"/>
  <c r="T415" i="387"/>
  <c r="T416" i="387"/>
  <c r="T417" i="387"/>
  <c r="T418" i="387"/>
  <c r="T419" i="387"/>
  <c r="T420" i="387"/>
  <c r="T421" i="387"/>
  <c r="T422" i="387"/>
  <c r="T423" i="387"/>
  <c r="T424" i="387"/>
  <c r="T425" i="387"/>
  <c r="T426" i="387"/>
  <c r="T427" i="387"/>
  <c r="T428" i="387"/>
  <c r="T429" i="387"/>
  <c r="T430" i="387"/>
  <c r="T431" i="387"/>
  <c r="T432" i="387"/>
  <c r="T433" i="387"/>
  <c r="T434" i="387"/>
  <c r="T435" i="387"/>
  <c r="T436" i="387"/>
  <c r="T437" i="387"/>
  <c r="T438" i="387"/>
  <c r="T439" i="387"/>
  <c r="T440" i="387"/>
  <c r="T441" i="387"/>
  <c r="T442" i="387"/>
  <c r="T443" i="387"/>
  <c r="T444" i="387"/>
  <c r="T445" i="387"/>
  <c r="T446" i="387"/>
  <c r="T447" i="387"/>
  <c r="T448" i="387"/>
  <c r="T449" i="387"/>
  <c r="T450" i="387"/>
  <c r="T451" i="387"/>
  <c r="T452" i="387"/>
  <c r="T453" i="387"/>
  <c r="T454" i="387"/>
  <c r="T455" i="387"/>
  <c r="T456" i="387"/>
  <c r="T457" i="387"/>
  <c r="T458" i="387"/>
  <c r="T459" i="387"/>
  <c r="T460" i="387"/>
  <c r="T461" i="387"/>
  <c r="T462" i="387"/>
  <c r="T463" i="387"/>
  <c r="T464" i="387"/>
  <c r="T465" i="387"/>
  <c r="T466" i="387"/>
  <c r="T467" i="387"/>
  <c r="T468" i="387"/>
  <c r="T469" i="387"/>
  <c r="T470" i="387"/>
  <c r="T471" i="387"/>
  <c r="T472" i="387"/>
  <c r="T473" i="387"/>
  <c r="T474" i="387"/>
  <c r="T475" i="387"/>
  <c r="T476" i="387"/>
  <c r="T477" i="387"/>
  <c r="T478" i="387"/>
  <c r="T479" i="387"/>
  <c r="T480" i="387"/>
  <c r="T8" i="387"/>
  <c r="N46" i="411"/>
  <c r="P46" i="411"/>
  <c r="N27" i="411"/>
  <c r="P27" i="411"/>
  <c r="N9" i="411"/>
  <c r="P9" i="411"/>
  <c r="N10" i="411"/>
  <c r="P10" i="411"/>
  <c r="N11" i="411"/>
  <c r="P11" i="411"/>
  <c r="N14" i="411"/>
  <c r="P14" i="411"/>
  <c r="N15" i="411"/>
  <c r="P15" i="411"/>
  <c r="N16" i="411"/>
  <c r="P16" i="411"/>
  <c r="N17" i="411"/>
  <c r="P17" i="411"/>
  <c r="N18" i="411"/>
  <c r="P18" i="411"/>
  <c r="N19" i="411"/>
  <c r="P19" i="411"/>
  <c r="N20" i="411"/>
  <c r="P20" i="411"/>
  <c r="N21" i="411"/>
  <c r="P21" i="411"/>
  <c r="N22" i="411"/>
  <c r="P22" i="411"/>
  <c r="N23" i="411"/>
  <c r="P23" i="411"/>
  <c r="N24" i="411"/>
  <c r="P24" i="411"/>
  <c r="N25" i="411"/>
  <c r="P25" i="411"/>
  <c r="N26" i="411"/>
  <c r="P26" i="411"/>
  <c r="N28" i="411"/>
  <c r="P28" i="411"/>
  <c r="N29" i="411"/>
  <c r="P29" i="411"/>
  <c r="N30" i="411"/>
  <c r="P30" i="411"/>
  <c r="N33" i="411"/>
  <c r="P33" i="411"/>
  <c r="N34" i="411"/>
  <c r="P34" i="411"/>
  <c r="N35" i="411"/>
  <c r="P35" i="411"/>
  <c r="N36" i="411"/>
  <c r="P36" i="411"/>
  <c r="N37" i="411"/>
  <c r="P37" i="411"/>
  <c r="N38" i="411"/>
  <c r="P38" i="411"/>
  <c r="N39" i="411"/>
  <c r="P39" i="411"/>
  <c r="N40" i="411"/>
  <c r="P40" i="411"/>
  <c r="N41" i="411"/>
  <c r="P41" i="411"/>
  <c r="N42" i="411"/>
  <c r="P42" i="411"/>
  <c r="N43" i="411"/>
  <c r="P43" i="411"/>
  <c r="N47" i="411"/>
  <c r="P47" i="411"/>
  <c r="N7" i="411"/>
  <c r="P7" i="411"/>
  <c r="N8" i="411"/>
  <c r="P8" i="411"/>
  <c r="R480" i="387"/>
  <c r="S480" i="387"/>
  <c r="R479" i="387"/>
  <c r="S479" i="387"/>
  <c r="R478" i="387"/>
  <c r="S478" i="387"/>
  <c r="R477" i="387"/>
  <c r="S477" i="387"/>
  <c r="R476" i="387"/>
  <c r="S476" i="387"/>
  <c r="R475" i="387"/>
  <c r="S475" i="387"/>
  <c r="R474" i="387"/>
  <c r="S474" i="387"/>
  <c r="R473" i="387"/>
  <c r="S473" i="387"/>
  <c r="R463" i="387"/>
  <c r="S463" i="387"/>
  <c r="R464" i="387"/>
  <c r="S464" i="387"/>
  <c r="R465" i="387"/>
  <c r="S465" i="387"/>
  <c r="R466" i="387"/>
  <c r="S466" i="387"/>
  <c r="R467" i="387"/>
  <c r="S467" i="387"/>
  <c r="R468" i="387"/>
  <c r="S468" i="387"/>
  <c r="R469" i="387"/>
  <c r="S469" i="387"/>
  <c r="R470" i="387"/>
  <c r="S470" i="387"/>
  <c r="R462" i="387"/>
  <c r="S462" i="387"/>
  <c r="R461" i="387"/>
  <c r="S461" i="387"/>
  <c r="R460" i="387"/>
  <c r="S460" i="387"/>
  <c r="R459" i="387"/>
  <c r="S459" i="387"/>
  <c r="R458" i="387"/>
  <c r="S458" i="387"/>
  <c r="R457" i="387"/>
  <c r="S457" i="387"/>
  <c r="R456" i="387"/>
  <c r="S456" i="387"/>
  <c r="R455" i="387"/>
  <c r="S455" i="387"/>
  <c r="R446" i="387"/>
  <c r="S446" i="387"/>
  <c r="R445" i="387"/>
  <c r="S445" i="387"/>
  <c r="R444" i="387"/>
  <c r="S444" i="387"/>
  <c r="R443" i="387"/>
  <c r="S443" i="387"/>
  <c r="R442" i="387"/>
  <c r="S442" i="387"/>
  <c r="R441" i="387"/>
  <c r="S441" i="387"/>
  <c r="R440" i="387"/>
  <c r="S440" i="387"/>
  <c r="R439" i="387"/>
  <c r="S439" i="387"/>
  <c r="R430" i="387"/>
  <c r="S430" i="387"/>
  <c r="R429" i="387"/>
  <c r="S429" i="387"/>
  <c r="R428" i="387"/>
  <c r="S428" i="387"/>
  <c r="R427" i="387"/>
  <c r="S427" i="387"/>
  <c r="R426" i="387"/>
  <c r="S426" i="387"/>
  <c r="R425" i="387"/>
  <c r="S425" i="387"/>
  <c r="R424" i="387"/>
  <c r="S424" i="387"/>
  <c r="R414" i="387"/>
  <c r="S414" i="387"/>
  <c r="R413" i="387"/>
  <c r="S413" i="387"/>
  <c r="R412" i="387"/>
  <c r="S412" i="387"/>
  <c r="R411" i="387"/>
  <c r="S411" i="387"/>
  <c r="R410" i="387"/>
  <c r="S410" i="387"/>
  <c r="R409" i="387"/>
  <c r="S409" i="387"/>
  <c r="R408" i="387"/>
  <c r="S408" i="387"/>
  <c r="R398" i="387"/>
  <c r="S398" i="387"/>
  <c r="R397" i="387"/>
  <c r="S397" i="387"/>
  <c r="R396" i="387"/>
  <c r="S396" i="387"/>
  <c r="R395" i="387"/>
  <c r="S395" i="387"/>
  <c r="R394" i="387"/>
  <c r="S394" i="387"/>
  <c r="R393" i="387"/>
  <c r="S393" i="387"/>
  <c r="R392" i="387"/>
  <c r="S392" i="387"/>
  <c r="R381" i="387"/>
  <c r="S381" i="387"/>
  <c r="R380" i="387"/>
  <c r="S380" i="387"/>
  <c r="R379" i="387"/>
  <c r="S379" i="387"/>
  <c r="R378" i="387"/>
  <c r="S378" i="387"/>
  <c r="R377" i="387"/>
  <c r="S377" i="387"/>
  <c r="R376" i="387"/>
  <c r="S376" i="387"/>
  <c r="R375" i="387"/>
  <c r="S375" i="387"/>
  <c r="R364" i="387"/>
  <c r="S364" i="387"/>
  <c r="R363" i="387"/>
  <c r="S363" i="387"/>
  <c r="R362" i="387"/>
  <c r="S362" i="387"/>
  <c r="R361" i="387"/>
  <c r="S361" i="387"/>
  <c r="R360" i="387"/>
  <c r="S360" i="387"/>
  <c r="R359" i="387"/>
  <c r="S359" i="387"/>
  <c r="R358" i="387"/>
  <c r="S358" i="387"/>
  <c r="R347" i="387"/>
  <c r="S347" i="387"/>
  <c r="R346" i="387"/>
  <c r="S346" i="387"/>
  <c r="R345" i="387"/>
  <c r="S345" i="387"/>
  <c r="R344" i="387"/>
  <c r="S344" i="387"/>
  <c r="R343" i="387"/>
  <c r="S343" i="387"/>
  <c r="R342" i="387"/>
  <c r="S342" i="387"/>
  <c r="R341" i="387"/>
  <c r="S341" i="387"/>
  <c r="R331" i="387"/>
  <c r="S331" i="387"/>
  <c r="R330" i="387"/>
  <c r="S330" i="387"/>
  <c r="R329" i="387"/>
  <c r="S329" i="387"/>
  <c r="R328" i="387"/>
  <c r="S328" i="387"/>
  <c r="R327" i="387"/>
  <c r="S327" i="387"/>
  <c r="R326" i="387"/>
  <c r="S326" i="387"/>
  <c r="R325" i="387"/>
  <c r="S325" i="387"/>
  <c r="R324" i="387"/>
  <c r="S324" i="387"/>
  <c r="R315" i="387"/>
  <c r="S315" i="387"/>
  <c r="R314" i="387"/>
  <c r="S314" i="387"/>
  <c r="R313" i="387"/>
  <c r="S313" i="387"/>
  <c r="R312" i="387"/>
  <c r="S312" i="387"/>
  <c r="R311" i="387"/>
  <c r="S311" i="387"/>
  <c r="R310" i="387"/>
  <c r="S310" i="387"/>
  <c r="R309" i="387"/>
  <c r="S309" i="387"/>
  <c r="R308" i="387"/>
  <c r="S308" i="387"/>
  <c r="R299" i="387"/>
  <c r="S299" i="387"/>
  <c r="R298" i="387"/>
  <c r="S298" i="387"/>
  <c r="R297" i="387"/>
  <c r="S297" i="387"/>
  <c r="R296" i="387"/>
  <c r="S296" i="387"/>
  <c r="R295" i="387"/>
  <c r="S295" i="387"/>
  <c r="R294" i="387"/>
  <c r="S294" i="387"/>
  <c r="R293" i="387"/>
  <c r="S293" i="387"/>
  <c r="R292" i="387"/>
  <c r="S292" i="387"/>
  <c r="R283" i="387"/>
  <c r="S283" i="387"/>
  <c r="R282" i="387"/>
  <c r="S282" i="387"/>
  <c r="R281" i="387"/>
  <c r="S281" i="387"/>
  <c r="R280" i="387"/>
  <c r="S280" i="387"/>
  <c r="R279" i="387"/>
  <c r="S279" i="387"/>
  <c r="R278" i="387"/>
  <c r="S278" i="387"/>
  <c r="R277" i="387"/>
  <c r="S277" i="387"/>
  <c r="R276" i="387"/>
  <c r="S276" i="387"/>
  <c r="R266" i="387"/>
  <c r="S266" i="387"/>
  <c r="R265" i="387"/>
  <c r="S265" i="387"/>
  <c r="R264" i="387"/>
  <c r="S264" i="387"/>
  <c r="R263" i="387"/>
  <c r="S263" i="387"/>
  <c r="R262" i="387"/>
  <c r="S262" i="387"/>
  <c r="R261" i="387"/>
  <c r="S261" i="387"/>
  <c r="R260" i="387"/>
  <c r="S260" i="387"/>
  <c r="R259" i="387"/>
  <c r="S259" i="387"/>
  <c r="R250" i="387"/>
  <c r="S250" i="387"/>
  <c r="R249" i="387"/>
  <c r="S249" i="387"/>
  <c r="R248" i="387"/>
  <c r="S248" i="387"/>
  <c r="R247" i="387"/>
  <c r="S247" i="387"/>
  <c r="R246" i="387"/>
  <c r="S246" i="387"/>
  <c r="R245" i="387"/>
  <c r="S245" i="387"/>
  <c r="R244" i="387"/>
  <c r="S244" i="387"/>
  <c r="R243" i="387"/>
  <c r="S243" i="387"/>
  <c r="R234" i="387"/>
  <c r="S234" i="387"/>
  <c r="R233" i="387"/>
  <c r="S233" i="387"/>
  <c r="R232" i="387"/>
  <c r="S232" i="387"/>
  <c r="R231" i="387"/>
  <c r="S231" i="387"/>
  <c r="R230" i="387"/>
  <c r="S230" i="387"/>
  <c r="R229" i="387"/>
  <c r="S229" i="387"/>
  <c r="R228" i="387"/>
  <c r="S228" i="387"/>
  <c r="R227" i="387"/>
  <c r="S227" i="387"/>
  <c r="R218" i="387"/>
  <c r="S218" i="387"/>
  <c r="R217" i="387"/>
  <c r="S217" i="387"/>
  <c r="R216" i="387"/>
  <c r="S216" i="387"/>
  <c r="R215" i="387"/>
  <c r="S215" i="387"/>
  <c r="R214" i="387"/>
  <c r="S214" i="387"/>
  <c r="R213" i="387"/>
  <c r="S213" i="387"/>
  <c r="R212" i="387"/>
  <c r="S212" i="387"/>
  <c r="R211" i="387"/>
  <c r="S211" i="387"/>
  <c r="R202" i="387"/>
  <c r="S202" i="387"/>
  <c r="R201" i="387"/>
  <c r="S201" i="387"/>
  <c r="R200" i="387"/>
  <c r="S200" i="387"/>
  <c r="R199" i="387"/>
  <c r="S199" i="387"/>
  <c r="R198" i="387"/>
  <c r="S198" i="387"/>
  <c r="R197" i="387"/>
  <c r="S197" i="387"/>
  <c r="R196" i="387"/>
  <c r="S196" i="387"/>
  <c r="R195" i="387"/>
  <c r="S195" i="387"/>
  <c r="R186" i="387"/>
  <c r="S186" i="387"/>
  <c r="R185" i="387"/>
  <c r="S185" i="387"/>
  <c r="R184" i="387"/>
  <c r="S184" i="387"/>
  <c r="R183" i="387"/>
  <c r="S183" i="387"/>
  <c r="R182" i="387"/>
  <c r="S182" i="387"/>
  <c r="R181" i="387"/>
  <c r="S181" i="387"/>
  <c r="R180" i="387"/>
  <c r="S180" i="387"/>
  <c r="R179" i="387"/>
  <c r="S179" i="387"/>
  <c r="R178" i="387"/>
  <c r="S178" i="387"/>
  <c r="R168" i="387"/>
  <c r="S168" i="387"/>
  <c r="R167" i="387"/>
  <c r="S167" i="387"/>
  <c r="R166" i="387"/>
  <c r="S166" i="387"/>
  <c r="R165" i="387"/>
  <c r="S165" i="387"/>
  <c r="R164" i="387"/>
  <c r="S164" i="387"/>
  <c r="R163" i="387"/>
  <c r="S163" i="387"/>
  <c r="R162" i="387"/>
  <c r="S162" i="387"/>
  <c r="R161" i="387"/>
  <c r="S161" i="387"/>
  <c r="R152" i="387"/>
  <c r="S152" i="387"/>
  <c r="R151" i="387"/>
  <c r="S151" i="387"/>
  <c r="R150" i="387"/>
  <c r="S150" i="387"/>
  <c r="R149" i="387"/>
  <c r="S149" i="387"/>
  <c r="R148" i="387"/>
  <c r="S148" i="387"/>
  <c r="R147" i="387"/>
  <c r="S147" i="387"/>
  <c r="R146" i="387"/>
  <c r="S146" i="387"/>
  <c r="R145" i="387"/>
  <c r="S145" i="387"/>
  <c r="R136" i="387"/>
  <c r="S136" i="387"/>
  <c r="R135" i="387"/>
  <c r="S135" i="387"/>
  <c r="R134" i="387"/>
  <c r="S134" i="387"/>
  <c r="R133" i="387"/>
  <c r="S133" i="387"/>
  <c r="R132" i="387"/>
  <c r="S132" i="387"/>
  <c r="R131" i="387"/>
  <c r="S131" i="387"/>
  <c r="R130" i="387"/>
  <c r="S130" i="387"/>
  <c r="R129" i="387"/>
  <c r="S129" i="387"/>
  <c r="R119" i="387"/>
  <c r="S119" i="387"/>
  <c r="R120" i="387"/>
  <c r="S120" i="387"/>
  <c r="R113" i="387"/>
  <c r="S113" i="387"/>
  <c r="R103" i="387"/>
  <c r="S103" i="387"/>
  <c r="R104" i="387"/>
  <c r="S104" i="387"/>
  <c r="R87" i="387"/>
  <c r="S87" i="387"/>
  <c r="R88" i="387"/>
  <c r="S88" i="387"/>
  <c r="R74" i="387"/>
  <c r="S74" i="387"/>
  <c r="R75" i="387"/>
  <c r="S75" i="387"/>
  <c r="R57" i="387"/>
  <c r="S57" i="387"/>
  <c r="R58" i="387"/>
  <c r="S58" i="387"/>
  <c r="R40" i="387"/>
  <c r="S40" i="387"/>
  <c r="R41" i="387"/>
  <c r="S41" i="387"/>
  <c r="R23" i="387"/>
  <c r="S23" i="387"/>
  <c r="R24" i="387"/>
  <c r="S24" i="387"/>
  <c r="AE69" i="387"/>
  <c r="AE246" i="387"/>
  <c r="AE276" i="387"/>
  <c r="AE328" i="387"/>
  <c r="AE342" i="387"/>
  <c r="R118" i="387"/>
  <c r="S118" i="387"/>
  <c r="R117" i="387"/>
  <c r="S117" i="387"/>
  <c r="R116" i="387"/>
  <c r="S116" i="387"/>
  <c r="R115" i="387"/>
  <c r="S115" i="387"/>
  <c r="R114" i="387"/>
  <c r="S114" i="387"/>
  <c r="R102" i="387"/>
  <c r="S102" i="387"/>
  <c r="R101" i="387"/>
  <c r="S101" i="387"/>
  <c r="R100" i="387"/>
  <c r="S100" i="387"/>
  <c r="R99" i="387"/>
  <c r="S99" i="387"/>
  <c r="R98" i="387"/>
  <c r="S98" i="387"/>
  <c r="R97" i="387"/>
  <c r="S97" i="387"/>
  <c r="R89" i="387"/>
  <c r="S89" i="387"/>
  <c r="R86" i="387"/>
  <c r="S86" i="387"/>
  <c r="R85" i="387"/>
  <c r="S85" i="387"/>
  <c r="R84" i="387"/>
  <c r="S84" i="387"/>
  <c r="R83" i="387"/>
  <c r="S83" i="387"/>
  <c r="R82" i="387"/>
  <c r="S82" i="387"/>
  <c r="R73" i="387"/>
  <c r="S73" i="387"/>
  <c r="R72" i="387"/>
  <c r="S72" i="387"/>
  <c r="R71" i="387"/>
  <c r="S71" i="387"/>
  <c r="R70" i="387"/>
  <c r="S70" i="387"/>
  <c r="R69" i="387"/>
  <c r="S69" i="387"/>
  <c r="R68" i="387"/>
  <c r="S68" i="387"/>
  <c r="R60" i="387"/>
  <c r="S60" i="387"/>
  <c r="R59" i="387"/>
  <c r="S59" i="387"/>
  <c r="R56" i="387"/>
  <c r="S56" i="387"/>
  <c r="R55" i="387"/>
  <c r="S55" i="387"/>
  <c r="R54" i="387"/>
  <c r="S54" i="387"/>
  <c r="R53" i="387"/>
  <c r="S53" i="387"/>
  <c r="R45" i="387"/>
  <c r="S45" i="387"/>
  <c r="R44" i="387"/>
  <c r="S44" i="387"/>
  <c r="R43" i="387"/>
  <c r="S43" i="387"/>
  <c r="R42" i="387"/>
  <c r="S42" i="387"/>
  <c r="R25" i="387"/>
  <c r="S25" i="387"/>
  <c r="R26" i="387"/>
  <c r="S26" i="387"/>
  <c r="R27" i="387"/>
  <c r="S27" i="387"/>
  <c r="R28" i="387"/>
  <c r="S28" i="387"/>
  <c r="R29" i="387"/>
  <c r="S29" i="387"/>
  <c r="R30" i="387"/>
  <c r="S30" i="387"/>
  <c r="R39" i="387"/>
  <c r="S39" i="387"/>
  <c r="R38" i="387"/>
  <c r="S38" i="387"/>
  <c r="R15" i="387"/>
  <c r="S15" i="387"/>
  <c r="R14" i="387"/>
  <c r="S14" i="387"/>
  <c r="R13" i="387"/>
  <c r="S13" i="387"/>
  <c r="R12" i="387"/>
  <c r="S12" i="387"/>
  <c r="R11" i="387"/>
  <c r="S11" i="387"/>
  <c r="R10" i="387"/>
  <c r="S10" i="387"/>
  <c r="R9" i="387"/>
  <c r="S9" i="387"/>
  <c r="R8" i="387"/>
  <c r="S8" i="387"/>
  <c r="AK9" i="387"/>
  <c r="AI9" i="387"/>
  <c r="AL9" i="387"/>
  <c r="AE9" i="387"/>
  <c r="AF9" i="387"/>
  <c r="AK10" i="387"/>
  <c r="AI10" i="387"/>
  <c r="AL10" i="387"/>
  <c r="AE10" i="387"/>
  <c r="AF10" i="387"/>
  <c r="AH10" i="387"/>
  <c r="AM10" i="387"/>
  <c r="AK11" i="387"/>
  <c r="AI11" i="387"/>
  <c r="AL11" i="387"/>
  <c r="AE11" i="387"/>
  <c r="AF11" i="387"/>
  <c r="AK12" i="387"/>
  <c r="AI12" i="387"/>
  <c r="AL12" i="387"/>
  <c r="AE12" i="387"/>
  <c r="AH12" i="387"/>
  <c r="AM12" i="387"/>
  <c r="AF12" i="387"/>
  <c r="AK13" i="387"/>
  <c r="AI13" i="387"/>
  <c r="AL13" i="387"/>
  <c r="AE13" i="387"/>
  <c r="AH13" i="387"/>
  <c r="AM13" i="387"/>
  <c r="AF13" i="387"/>
  <c r="AK14" i="387"/>
  <c r="AI14" i="387"/>
  <c r="AL14" i="387"/>
  <c r="AE14" i="387"/>
  <c r="AH14" i="387"/>
  <c r="AM14" i="387"/>
  <c r="AF14" i="387"/>
  <c r="AK15" i="387"/>
  <c r="AI15" i="387"/>
  <c r="AL15" i="387"/>
  <c r="AE15" i="387"/>
  <c r="AF15" i="387"/>
  <c r="AH15" i="387"/>
  <c r="AM15" i="387"/>
  <c r="AK16" i="387"/>
  <c r="AI16" i="387"/>
  <c r="AL16" i="387"/>
  <c r="AE16" i="387"/>
  <c r="AF16" i="387"/>
  <c r="AG16" i="387"/>
  <c r="AK17" i="387"/>
  <c r="AI17" i="387"/>
  <c r="AL17" i="387"/>
  <c r="AE17" i="387"/>
  <c r="AF17" i="387"/>
  <c r="AG17" i="387"/>
  <c r="AK18" i="387"/>
  <c r="AI18" i="387"/>
  <c r="AL18" i="387"/>
  <c r="AE18" i="387"/>
  <c r="AF18" i="387"/>
  <c r="AG18" i="387"/>
  <c r="AK19" i="387"/>
  <c r="AI19" i="387"/>
  <c r="AL19" i="387"/>
  <c r="AE19" i="387"/>
  <c r="AF19" i="387"/>
  <c r="AH19" i="387"/>
  <c r="AM19" i="387"/>
  <c r="AK20" i="387"/>
  <c r="AI20" i="387"/>
  <c r="AL20" i="387"/>
  <c r="AE20" i="387"/>
  <c r="AF20" i="387"/>
  <c r="AK23" i="387"/>
  <c r="AI23" i="387"/>
  <c r="AL23" i="387"/>
  <c r="AE23" i="387"/>
  <c r="AF23" i="387"/>
  <c r="AK24" i="387"/>
  <c r="AI24" i="387"/>
  <c r="AL24" i="387"/>
  <c r="AE24" i="387"/>
  <c r="AH24" i="387"/>
  <c r="AM24" i="387"/>
  <c r="AF24" i="387"/>
  <c r="AK25" i="387"/>
  <c r="AI25" i="387"/>
  <c r="AL25" i="387"/>
  <c r="AE25" i="387"/>
  <c r="AF25" i="387"/>
  <c r="AH25" i="387"/>
  <c r="AM25" i="387"/>
  <c r="AK26" i="387"/>
  <c r="AI26" i="387"/>
  <c r="AL26" i="387"/>
  <c r="AE26" i="387"/>
  <c r="AH26" i="387"/>
  <c r="AM26" i="387"/>
  <c r="AF26" i="387"/>
  <c r="AK27" i="387"/>
  <c r="AI27" i="387"/>
  <c r="AL27" i="387"/>
  <c r="AE27" i="387"/>
  <c r="AH27" i="387"/>
  <c r="AM27" i="387"/>
  <c r="AF27" i="387"/>
  <c r="AK28" i="387"/>
  <c r="AI28" i="387"/>
  <c r="AL28" i="387"/>
  <c r="AE28" i="387"/>
  <c r="AH28" i="387"/>
  <c r="AM28" i="387"/>
  <c r="AF28" i="387"/>
  <c r="AK29" i="387"/>
  <c r="AI29" i="387"/>
  <c r="AL29" i="387"/>
  <c r="AE29" i="387"/>
  <c r="AF29" i="387"/>
  <c r="AH29" i="387"/>
  <c r="AM29" i="387"/>
  <c r="AK30" i="387"/>
  <c r="AI30" i="387"/>
  <c r="AL30" i="387"/>
  <c r="AE30" i="387"/>
  <c r="AF30" i="387"/>
  <c r="AG30" i="387"/>
  <c r="AK31" i="387"/>
  <c r="AI31" i="387"/>
  <c r="AL31" i="387"/>
  <c r="AE31" i="387"/>
  <c r="AF31" i="387"/>
  <c r="AG31" i="387"/>
  <c r="AK32" i="387"/>
  <c r="AI32" i="387"/>
  <c r="AL32" i="387"/>
  <c r="AE32" i="387"/>
  <c r="AF32" i="387"/>
  <c r="AK33" i="387"/>
  <c r="AI33" i="387"/>
  <c r="AL33" i="387"/>
  <c r="AE33" i="387"/>
  <c r="AF33" i="387"/>
  <c r="AH33" i="387"/>
  <c r="AM33" i="387"/>
  <c r="AK34" i="387"/>
  <c r="AI34" i="387"/>
  <c r="AL34" i="387"/>
  <c r="AF34" i="387"/>
  <c r="AE34" i="387"/>
  <c r="AK35" i="387"/>
  <c r="AI35" i="387"/>
  <c r="AL35" i="387"/>
  <c r="AE35" i="387"/>
  <c r="AF35" i="387"/>
  <c r="AK38" i="387"/>
  <c r="AI38" i="387"/>
  <c r="AL38" i="387"/>
  <c r="AE38" i="387"/>
  <c r="AF38" i="387"/>
  <c r="AH38" i="387"/>
  <c r="AM38" i="387"/>
  <c r="AK39" i="387"/>
  <c r="AI39" i="387"/>
  <c r="AL39" i="387"/>
  <c r="AE39" i="387"/>
  <c r="AG39" i="387"/>
  <c r="AF39" i="387"/>
  <c r="AK40" i="387"/>
  <c r="AI40" i="387"/>
  <c r="AL40" i="387"/>
  <c r="AE40" i="387"/>
  <c r="AF40" i="387"/>
  <c r="AK41" i="387"/>
  <c r="AI41" i="387"/>
  <c r="AL41" i="387"/>
  <c r="AE41" i="387"/>
  <c r="AG41" i="387"/>
  <c r="AF41" i="387"/>
  <c r="AK42" i="387"/>
  <c r="AI42" i="387"/>
  <c r="AL42" i="387"/>
  <c r="AE42" i="387"/>
  <c r="AF42" i="387"/>
  <c r="AK43" i="387"/>
  <c r="AI43" i="387"/>
  <c r="AL43" i="387"/>
  <c r="AE43" i="387"/>
  <c r="AF43" i="387"/>
  <c r="AH43" i="387"/>
  <c r="AM43" i="387"/>
  <c r="AK44" i="387"/>
  <c r="AI44" i="387"/>
  <c r="AL44" i="387"/>
  <c r="AE44" i="387"/>
  <c r="AF44" i="387"/>
  <c r="AK45" i="387"/>
  <c r="AI45" i="387"/>
  <c r="AL45" i="387"/>
  <c r="AE45" i="387"/>
  <c r="AF45" i="387"/>
  <c r="AH45" i="387"/>
  <c r="AM45" i="387"/>
  <c r="AK46" i="387"/>
  <c r="AI46" i="387"/>
  <c r="AL46" i="387"/>
  <c r="AE46" i="387"/>
  <c r="AH46" i="387"/>
  <c r="AM46" i="387"/>
  <c r="AF46" i="387"/>
  <c r="AK47" i="387"/>
  <c r="AI47" i="387"/>
  <c r="AL47" i="387"/>
  <c r="AE47" i="387"/>
  <c r="AF47" i="387"/>
  <c r="AK48" i="387"/>
  <c r="AI48" i="387"/>
  <c r="AL48" i="387"/>
  <c r="AE48" i="387"/>
  <c r="AH48" i="387"/>
  <c r="AM48" i="387"/>
  <c r="AF48" i="387"/>
  <c r="AK49" i="387"/>
  <c r="AI49" i="387"/>
  <c r="AL49" i="387"/>
  <c r="AE49" i="387"/>
  <c r="AF49" i="387"/>
  <c r="AK50" i="387"/>
  <c r="AI50" i="387"/>
  <c r="AL50" i="387"/>
  <c r="AE50" i="387"/>
  <c r="AF50" i="387"/>
  <c r="AH50" i="387"/>
  <c r="AM50" i="387"/>
  <c r="AK53" i="387"/>
  <c r="AI53" i="387"/>
  <c r="AL53" i="387"/>
  <c r="AF53" i="387"/>
  <c r="AE53" i="387"/>
  <c r="AK54" i="387"/>
  <c r="AI54" i="387"/>
  <c r="AL54" i="387"/>
  <c r="AE54" i="387"/>
  <c r="AF54" i="387"/>
  <c r="AK55" i="387"/>
  <c r="AI55" i="387"/>
  <c r="AL55" i="387"/>
  <c r="AE55" i="387"/>
  <c r="AF55" i="387"/>
  <c r="AH55" i="387"/>
  <c r="AM55" i="387"/>
  <c r="AK56" i="387"/>
  <c r="AI56" i="387"/>
  <c r="AL56" i="387"/>
  <c r="AE56" i="387"/>
  <c r="AH56" i="387"/>
  <c r="AM56" i="387"/>
  <c r="AF56" i="387"/>
  <c r="AK57" i="387"/>
  <c r="AI57" i="387"/>
  <c r="AL57" i="387"/>
  <c r="AE57" i="387"/>
  <c r="AF57" i="387"/>
  <c r="AH57" i="387"/>
  <c r="AM57" i="387"/>
  <c r="AK58" i="387"/>
  <c r="AI58" i="387"/>
  <c r="AL58" i="387"/>
  <c r="AE58" i="387"/>
  <c r="AF58" i="387"/>
  <c r="AK59" i="387"/>
  <c r="AI59" i="387"/>
  <c r="AL59" i="387"/>
  <c r="AE59" i="387"/>
  <c r="AF59" i="387"/>
  <c r="AK60" i="387"/>
  <c r="AI60" i="387"/>
  <c r="AL60" i="387"/>
  <c r="AE60" i="387"/>
  <c r="AH60" i="387"/>
  <c r="AM60" i="387"/>
  <c r="AF60" i="387"/>
  <c r="AK61" i="387"/>
  <c r="AI61" i="387"/>
  <c r="AL61" i="387"/>
  <c r="AE61" i="387"/>
  <c r="AF61" i="387"/>
  <c r="AH61" i="387"/>
  <c r="AM61" i="387"/>
  <c r="AK62" i="387"/>
  <c r="AI62" i="387"/>
  <c r="AL62" i="387"/>
  <c r="AE62" i="387"/>
  <c r="AH62" i="387"/>
  <c r="AM62" i="387"/>
  <c r="AF62" i="387"/>
  <c r="AK63" i="387"/>
  <c r="AI63" i="387"/>
  <c r="AL63" i="387"/>
  <c r="AE63" i="387"/>
  <c r="AH63" i="387"/>
  <c r="AM63" i="387"/>
  <c r="AF63" i="387"/>
  <c r="AK64" i="387"/>
  <c r="AI64" i="387"/>
  <c r="AL64" i="387"/>
  <c r="AE64" i="387"/>
  <c r="AF64" i="387"/>
  <c r="AH64" i="387"/>
  <c r="AM64" i="387"/>
  <c r="AK65" i="387"/>
  <c r="AI65" i="387"/>
  <c r="AL65" i="387"/>
  <c r="AF65" i="387"/>
  <c r="AE65" i="387"/>
  <c r="AK68" i="387"/>
  <c r="AI68" i="387"/>
  <c r="AL68" i="387"/>
  <c r="AE68" i="387"/>
  <c r="AF68" i="387"/>
  <c r="AK69" i="387"/>
  <c r="AI69" i="387"/>
  <c r="AL69" i="387"/>
  <c r="AF69" i="387"/>
  <c r="AH69" i="387"/>
  <c r="AM69" i="387"/>
  <c r="AK70" i="387"/>
  <c r="AI70" i="387"/>
  <c r="AL70" i="387"/>
  <c r="AE70" i="387"/>
  <c r="AH70" i="387"/>
  <c r="AM70" i="387"/>
  <c r="AF70" i="387"/>
  <c r="AK71" i="387"/>
  <c r="AI71" i="387"/>
  <c r="AL71" i="387"/>
  <c r="AE71" i="387"/>
  <c r="AH71" i="387"/>
  <c r="AM71" i="387"/>
  <c r="AF71" i="387"/>
  <c r="AK72" i="387"/>
  <c r="AI72" i="387"/>
  <c r="AL72" i="387"/>
  <c r="AE72" i="387"/>
  <c r="AF72" i="387"/>
  <c r="AK73" i="387"/>
  <c r="AI73" i="387"/>
  <c r="AL73" i="387"/>
  <c r="AE73" i="387"/>
  <c r="AF73" i="387"/>
  <c r="AH73" i="387"/>
  <c r="AM73" i="387"/>
  <c r="AK74" i="387"/>
  <c r="AI74" i="387"/>
  <c r="AL74" i="387"/>
  <c r="AE74" i="387"/>
  <c r="AH74" i="387"/>
  <c r="AM74" i="387"/>
  <c r="AF74" i="387"/>
  <c r="AK75" i="387"/>
  <c r="AI75" i="387"/>
  <c r="AL75" i="387"/>
  <c r="AE75" i="387"/>
  <c r="AH75" i="387"/>
  <c r="AM75" i="387"/>
  <c r="AF75" i="387"/>
  <c r="AK76" i="387"/>
  <c r="AI76" i="387"/>
  <c r="AL76" i="387"/>
  <c r="AE76" i="387"/>
  <c r="AF76" i="387"/>
  <c r="AK77" i="387"/>
  <c r="AI77" i="387"/>
  <c r="AL77" i="387"/>
  <c r="AE77" i="387"/>
  <c r="AF77" i="387"/>
  <c r="AK78" i="387"/>
  <c r="AI78" i="387"/>
  <c r="AL78" i="387"/>
  <c r="AE78" i="387"/>
  <c r="AF78" i="387"/>
  <c r="AK79" i="387"/>
  <c r="AI79" i="387"/>
  <c r="AL79" i="387"/>
  <c r="AE79" i="387"/>
  <c r="AF79" i="387"/>
  <c r="AK82" i="387"/>
  <c r="AI82" i="387"/>
  <c r="AL82" i="387"/>
  <c r="AE82" i="387"/>
  <c r="AF82" i="387"/>
  <c r="AK83" i="387"/>
  <c r="AI83" i="387"/>
  <c r="AL83" i="387"/>
  <c r="AE83" i="387"/>
  <c r="AH83" i="387"/>
  <c r="AM83" i="387"/>
  <c r="AF83" i="387"/>
  <c r="AK84" i="387"/>
  <c r="AI84" i="387"/>
  <c r="AL84" i="387"/>
  <c r="AE84" i="387"/>
  <c r="AF84" i="387"/>
  <c r="AH84" i="387"/>
  <c r="AM84" i="387"/>
  <c r="AK85" i="387"/>
  <c r="AI85" i="387"/>
  <c r="AL85" i="387"/>
  <c r="AE85" i="387"/>
  <c r="AH85" i="387"/>
  <c r="AM85" i="387"/>
  <c r="AF85" i="387"/>
  <c r="AK86" i="387"/>
  <c r="AI86" i="387"/>
  <c r="AL86" i="387"/>
  <c r="AE86" i="387"/>
  <c r="AF86" i="387"/>
  <c r="AK87" i="387"/>
  <c r="AI87" i="387"/>
  <c r="AL87" i="387"/>
  <c r="AE87" i="387"/>
  <c r="AF87" i="387"/>
  <c r="AH87" i="387"/>
  <c r="AM87" i="387"/>
  <c r="AK88" i="387"/>
  <c r="AI88" i="387"/>
  <c r="AL88" i="387"/>
  <c r="AE88" i="387"/>
  <c r="AF88" i="387"/>
  <c r="AK89" i="387"/>
  <c r="AI89" i="387"/>
  <c r="AL89" i="387"/>
  <c r="AE89" i="387"/>
  <c r="AH89" i="387"/>
  <c r="AM89" i="387"/>
  <c r="AF89" i="387"/>
  <c r="AK90" i="387"/>
  <c r="AI90" i="387"/>
  <c r="AL90" i="387"/>
  <c r="AE90" i="387"/>
  <c r="AH90" i="387"/>
  <c r="AM90" i="387"/>
  <c r="AF90" i="387"/>
  <c r="AK91" i="387"/>
  <c r="AI91" i="387"/>
  <c r="AL91" i="387"/>
  <c r="AF91" i="387"/>
  <c r="AH91" i="387"/>
  <c r="AM91" i="387"/>
  <c r="AE91" i="387"/>
  <c r="AK92" i="387"/>
  <c r="AI92" i="387"/>
  <c r="AL92" i="387"/>
  <c r="AE92" i="387"/>
  <c r="AH92" i="387"/>
  <c r="AF92" i="387"/>
  <c r="AM92" i="387"/>
  <c r="AK93" i="387"/>
  <c r="AI93" i="387"/>
  <c r="AL93" i="387"/>
  <c r="AF93" i="387"/>
  <c r="AE93" i="387"/>
  <c r="AK94" i="387"/>
  <c r="AI94" i="387"/>
  <c r="AL94" i="387"/>
  <c r="AE94" i="387"/>
  <c r="AF94" i="387"/>
  <c r="AK97" i="387"/>
  <c r="AI97" i="387"/>
  <c r="AL97" i="387"/>
  <c r="AE97" i="387"/>
  <c r="AF97" i="387"/>
  <c r="AG97" i="387"/>
  <c r="AK98" i="387"/>
  <c r="AI98" i="387"/>
  <c r="AL98" i="387"/>
  <c r="AE98" i="387"/>
  <c r="AF98" i="387"/>
  <c r="AH98" i="387"/>
  <c r="AM98" i="387"/>
  <c r="AK99" i="387"/>
  <c r="AI99" i="387"/>
  <c r="AL99" i="387"/>
  <c r="AE99" i="387"/>
  <c r="AF99" i="387"/>
  <c r="AK100" i="387"/>
  <c r="AI100" i="387"/>
  <c r="AL100" i="387"/>
  <c r="AE100" i="387"/>
  <c r="AF100" i="387"/>
  <c r="AK101" i="387"/>
  <c r="AI101" i="387"/>
  <c r="AL101" i="387"/>
  <c r="AE101" i="387"/>
  <c r="AF101" i="387"/>
  <c r="AK102" i="387"/>
  <c r="AI102" i="387"/>
  <c r="AL102" i="387"/>
  <c r="AE102" i="387"/>
  <c r="AF102" i="387"/>
  <c r="AH102" i="387"/>
  <c r="AM102" i="387"/>
  <c r="AK103" i="387"/>
  <c r="AI103" i="387"/>
  <c r="AL103" i="387"/>
  <c r="AE103" i="387"/>
  <c r="AF103" i="387"/>
  <c r="AH103" i="387"/>
  <c r="AM103" i="387"/>
  <c r="AK104" i="387"/>
  <c r="AI104" i="387"/>
  <c r="AL104" i="387"/>
  <c r="AE104" i="387"/>
  <c r="AH104" i="387"/>
  <c r="AM104" i="387"/>
  <c r="AF104" i="387"/>
  <c r="AK105" i="387"/>
  <c r="AI105" i="387"/>
  <c r="AL105" i="387"/>
  <c r="AE105" i="387"/>
  <c r="AF105" i="387"/>
  <c r="AK106" i="387"/>
  <c r="AI106" i="387"/>
  <c r="AL106" i="387"/>
  <c r="AF106" i="387"/>
  <c r="AE106" i="387"/>
  <c r="AH106" i="387"/>
  <c r="AM106" i="387"/>
  <c r="AK107" i="387"/>
  <c r="AI107" i="387"/>
  <c r="AL107" i="387"/>
  <c r="AE107" i="387"/>
  <c r="AH107" i="387"/>
  <c r="AM107" i="387"/>
  <c r="AF107" i="387"/>
  <c r="AK108" i="387"/>
  <c r="AI108" i="387"/>
  <c r="AL108" i="387"/>
  <c r="AE108" i="387"/>
  <c r="AF108" i="387"/>
  <c r="AK109" i="387"/>
  <c r="AI109" i="387"/>
  <c r="AL109" i="387"/>
  <c r="AE109" i="387"/>
  <c r="AF109" i="387"/>
  <c r="AK110" i="387"/>
  <c r="AI110" i="387"/>
  <c r="AL110" i="387"/>
  <c r="AE110" i="387"/>
  <c r="AF110" i="387"/>
  <c r="AK113" i="387"/>
  <c r="AI113" i="387"/>
  <c r="AL113" i="387"/>
  <c r="AE113" i="387"/>
  <c r="AH113" i="387"/>
  <c r="AM113" i="387"/>
  <c r="AF113" i="387"/>
  <c r="AK114" i="387"/>
  <c r="AI114" i="387"/>
  <c r="AL114" i="387"/>
  <c r="AE114" i="387"/>
  <c r="AF114" i="387"/>
  <c r="AK115" i="387"/>
  <c r="AI115" i="387"/>
  <c r="AL115" i="387"/>
  <c r="AE115" i="387"/>
  <c r="AF115" i="387"/>
  <c r="AK116" i="387"/>
  <c r="AI116" i="387"/>
  <c r="AL116" i="387"/>
  <c r="AE116" i="387"/>
  <c r="AF116" i="387"/>
  <c r="AH116" i="387"/>
  <c r="AM116" i="387"/>
  <c r="AK117" i="387"/>
  <c r="AI117" i="387"/>
  <c r="AL117" i="387"/>
  <c r="AE117" i="387"/>
  <c r="AH117" i="387"/>
  <c r="AM117" i="387"/>
  <c r="AF117" i="387"/>
  <c r="AK118" i="387"/>
  <c r="AI118" i="387"/>
  <c r="AL118" i="387"/>
  <c r="AE118" i="387"/>
  <c r="AF118" i="387"/>
  <c r="AK119" i="387"/>
  <c r="AI119" i="387"/>
  <c r="AL119" i="387"/>
  <c r="AE119" i="387"/>
  <c r="AF119" i="387"/>
  <c r="AK120" i="387"/>
  <c r="AI120" i="387"/>
  <c r="AL120" i="387"/>
  <c r="AE120" i="387"/>
  <c r="AF120" i="387"/>
  <c r="AH120" i="387"/>
  <c r="AM120" i="387"/>
  <c r="AK121" i="387"/>
  <c r="AI121" i="387"/>
  <c r="AL121" i="387"/>
  <c r="AE121" i="387"/>
  <c r="AF121" i="387"/>
  <c r="AH121" i="387"/>
  <c r="AM121" i="387"/>
  <c r="AK122" i="387"/>
  <c r="AI122" i="387"/>
  <c r="AL122" i="387"/>
  <c r="AE122" i="387"/>
  <c r="AF122" i="387"/>
  <c r="AK123" i="387"/>
  <c r="AI123" i="387"/>
  <c r="AL123" i="387"/>
  <c r="AE123" i="387"/>
  <c r="AH123" i="387"/>
  <c r="AM123" i="387"/>
  <c r="AF123" i="387"/>
  <c r="AK124" i="387"/>
  <c r="AI124" i="387"/>
  <c r="AL124" i="387"/>
  <c r="AE124" i="387"/>
  <c r="AF124" i="387"/>
  <c r="AK125" i="387"/>
  <c r="AI125" i="387"/>
  <c r="AL125" i="387"/>
  <c r="AE125" i="387"/>
  <c r="AH125" i="387"/>
  <c r="AM125" i="387"/>
  <c r="AF125" i="387"/>
  <c r="AK126" i="387"/>
  <c r="AI126" i="387"/>
  <c r="AL126" i="387"/>
  <c r="AE126" i="387"/>
  <c r="AF126" i="387"/>
  <c r="AK129" i="387"/>
  <c r="AI129" i="387"/>
  <c r="AL129" i="387"/>
  <c r="AE129" i="387"/>
  <c r="AF129" i="387"/>
  <c r="AK130" i="387"/>
  <c r="AI130" i="387"/>
  <c r="AL130" i="387"/>
  <c r="AE130" i="387"/>
  <c r="AF130" i="387"/>
  <c r="AH130" i="387"/>
  <c r="AM130" i="387"/>
  <c r="AK131" i="387"/>
  <c r="AI131" i="387"/>
  <c r="AL131" i="387"/>
  <c r="AE131" i="387"/>
  <c r="AH131" i="387"/>
  <c r="AM131" i="387"/>
  <c r="AF131" i="387"/>
  <c r="AK132" i="387"/>
  <c r="AI132" i="387"/>
  <c r="AL132" i="387"/>
  <c r="AE132" i="387"/>
  <c r="AF132" i="387"/>
  <c r="AK133" i="387"/>
  <c r="AI133" i="387"/>
  <c r="AL133" i="387"/>
  <c r="AE133" i="387"/>
  <c r="AH133" i="387"/>
  <c r="AM133" i="387"/>
  <c r="AF133" i="387"/>
  <c r="AK134" i="387"/>
  <c r="AI134" i="387"/>
  <c r="AL134" i="387"/>
  <c r="AE134" i="387"/>
  <c r="AF134" i="387"/>
  <c r="AK135" i="387"/>
  <c r="AI135" i="387"/>
  <c r="AL135" i="387"/>
  <c r="AE135" i="387"/>
  <c r="AH135" i="387"/>
  <c r="AM135" i="387"/>
  <c r="AF135" i="387"/>
  <c r="AK136" i="387"/>
  <c r="AI136" i="387"/>
  <c r="AL136" i="387"/>
  <c r="AE136" i="387"/>
  <c r="AF136" i="387"/>
  <c r="AK137" i="387"/>
  <c r="AI137" i="387"/>
  <c r="AL137" i="387"/>
  <c r="AE137" i="387"/>
  <c r="AF137" i="387"/>
  <c r="AK138" i="387"/>
  <c r="AI138" i="387"/>
  <c r="AL138" i="387"/>
  <c r="AE138" i="387"/>
  <c r="AF138" i="387"/>
  <c r="AH138" i="387"/>
  <c r="AM138" i="387"/>
  <c r="AK139" i="387"/>
  <c r="AI139" i="387"/>
  <c r="AL139" i="387"/>
  <c r="AE139" i="387"/>
  <c r="AF139" i="387"/>
  <c r="AH139" i="387"/>
  <c r="AM139" i="387"/>
  <c r="AK140" i="387"/>
  <c r="AI140" i="387"/>
  <c r="AL140" i="387"/>
  <c r="AE140" i="387"/>
  <c r="AF140" i="387"/>
  <c r="AK141" i="387"/>
  <c r="AI141" i="387"/>
  <c r="AL141" i="387"/>
  <c r="AE141" i="387"/>
  <c r="AF141" i="387"/>
  <c r="AK142" i="387"/>
  <c r="AI142" i="387"/>
  <c r="AL142" i="387"/>
  <c r="AE142" i="387"/>
  <c r="AF142" i="387"/>
  <c r="AH142" i="387"/>
  <c r="AM142" i="387"/>
  <c r="AK145" i="387"/>
  <c r="AI145" i="387"/>
  <c r="AL145" i="387"/>
  <c r="AE145" i="387"/>
  <c r="AH145" i="387"/>
  <c r="AM145" i="387"/>
  <c r="AF145" i="387"/>
  <c r="AK146" i="387"/>
  <c r="AI146" i="387"/>
  <c r="AL146" i="387"/>
  <c r="AE146" i="387"/>
  <c r="AF146" i="387"/>
  <c r="AK147" i="387"/>
  <c r="AI147" i="387"/>
  <c r="AL147" i="387"/>
  <c r="AE147" i="387"/>
  <c r="AH147" i="387"/>
  <c r="AM147" i="387"/>
  <c r="AF147" i="387"/>
  <c r="AK148" i="387"/>
  <c r="AI148" i="387"/>
  <c r="AL148" i="387"/>
  <c r="AE148" i="387"/>
  <c r="AF148" i="387"/>
  <c r="AK149" i="387"/>
  <c r="AI149" i="387"/>
  <c r="AL149" i="387"/>
  <c r="AE149" i="387"/>
  <c r="AH149" i="387"/>
  <c r="AM149" i="387"/>
  <c r="AF149" i="387"/>
  <c r="AK150" i="387"/>
  <c r="AI150" i="387"/>
  <c r="AL150" i="387"/>
  <c r="AE150" i="387"/>
  <c r="AF150" i="387"/>
  <c r="AK151" i="387"/>
  <c r="AI151" i="387"/>
  <c r="AL151" i="387"/>
  <c r="AE151" i="387"/>
  <c r="AF151" i="387"/>
  <c r="AK152" i="387"/>
  <c r="AI152" i="387"/>
  <c r="AL152" i="387"/>
  <c r="AE152" i="387"/>
  <c r="AF152" i="387"/>
  <c r="AH152" i="387"/>
  <c r="AM152" i="387"/>
  <c r="AK153" i="387"/>
  <c r="AI153" i="387"/>
  <c r="AL153" i="387"/>
  <c r="AE153" i="387"/>
  <c r="AH153" i="387"/>
  <c r="AM153" i="387"/>
  <c r="AF153" i="387"/>
  <c r="AK154" i="387"/>
  <c r="AI154" i="387"/>
  <c r="AL154" i="387"/>
  <c r="AE154" i="387"/>
  <c r="AF154" i="387"/>
  <c r="AK155" i="387"/>
  <c r="AI155" i="387"/>
  <c r="AL155" i="387"/>
  <c r="AE155" i="387"/>
  <c r="AH155" i="387"/>
  <c r="AM155" i="387"/>
  <c r="AF155" i="387"/>
  <c r="AK156" i="387"/>
  <c r="AI156" i="387"/>
  <c r="AL156" i="387"/>
  <c r="AE156" i="387"/>
  <c r="AF156" i="387"/>
  <c r="AK157" i="387"/>
  <c r="AI157" i="387"/>
  <c r="AL157" i="387"/>
  <c r="AE157" i="387"/>
  <c r="AH157" i="387"/>
  <c r="AM157" i="387"/>
  <c r="AF157" i="387"/>
  <c r="AK158" i="387"/>
  <c r="AI158" i="387"/>
  <c r="AL158" i="387"/>
  <c r="AE158" i="387"/>
  <c r="AF158" i="387"/>
  <c r="AK161" i="387"/>
  <c r="AI161" i="387"/>
  <c r="AL161" i="387"/>
  <c r="AE161" i="387"/>
  <c r="AF161" i="387"/>
  <c r="AG161" i="387"/>
  <c r="AK162" i="387"/>
  <c r="AI162" i="387"/>
  <c r="AL162" i="387"/>
  <c r="AE162" i="387"/>
  <c r="AF162" i="387"/>
  <c r="AK163" i="387"/>
  <c r="AI163" i="387"/>
  <c r="AL163" i="387"/>
  <c r="AE163" i="387"/>
  <c r="AF163" i="387"/>
  <c r="AK164" i="387"/>
  <c r="AI164" i="387"/>
  <c r="AL164" i="387"/>
  <c r="AE164" i="387"/>
  <c r="AF164" i="387"/>
  <c r="AH164" i="387"/>
  <c r="AM164" i="387"/>
  <c r="AK165" i="387"/>
  <c r="AI165" i="387"/>
  <c r="AL165" i="387"/>
  <c r="AE165" i="387"/>
  <c r="AF165" i="387"/>
  <c r="AK166" i="387"/>
  <c r="AI166" i="387"/>
  <c r="AL166" i="387"/>
  <c r="AE166" i="387"/>
  <c r="AF166" i="387"/>
  <c r="AK167" i="387"/>
  <c r="AI167" i="387"/>
  <c r="AL167" i="387"/>
  <c r="AE167" i="387"/>
  <c r="AH167" i="387"/>
  <c r="AM167" i="387"/>
  <c r="AF167" i="387"/>
  <c r="AK168" i="387"/>
  <c r="AI168" i="387"/>
  <c r="AL168" i="387"/>
  <c r="AE168" i="387"/>
  <c r="AH168" i="387"/>
  <c r="AM168" i="387"/>
  <c r="AF168" i="387"/>
  <c r="AK169" i="387"/>
  <c r="AI169" i="387"/>
  <c r="AL169" i="387"/>
  <c r="AE169" i="387"/>
  <c r="AH169" i="387"/>
  <c r="AM169" i="387"/>
  <c r="AF169" i="387"/>
  <c r="AK170" i="387"/>
  <c r="AI170" i="387"/>
  <c r="AL170" i="387"/>
  <c r="AE170" i="387"/>
  <c r="AH170" i="387"/>
  <c r="AM170" i="387"/>
  <c r="AF170" i="387"/>
  <c r="AK171" i="387"/>
  <c r="AI171" i="387"/>
  <c r="AL171" i="387"/>
  <c r="AE171" i="387"/>
  <c r="AF171" i="387"/>
  <c r="AH171" i="387"/>
  <c r="AM171" i="387"/>
  <c r="AK172" i="387"/>
  <c r="AI172" i="387"/>
  <c r="AL172" i="387"/>
  <c r="AE172" i="387"/>
  <c r="AF172" i="387"/>
  <c r="AK173" i="387"/>
  <c r="AI173" i="387"/>
  <c r="AL173" i="387"/>
  <c r="AF173" i="387"/>
  <c r="AE173" i="387"/>
  <c r="AK174" i="387"/>
  <c r="AI174" i="387"/>
  <c r="AL174" i="387"/>
  <c r="AE174" i="387"/>
  <c r="AH174" i="387"/>
  <c r="AM174" i="387"/>
  <c r="AF174" i="387"/>
  <c r="AK175" i="387"/>
  <c r="AI175" i="387"/>
  <c r="AL175" i="387"/>
  <c r="AE175" i="387"/>
  <c r="AH175" i="387"/>
  <c r="AM175" i="387"/>
  <c r="AF175" i="387"/>
  <c r="AK178" i="387"/>
  <c r="AI178" i="387"/>
  <c r="AL178" i="387"/>
  <c r="AE178" i="387"/>
  <c r="AF178" i="387"/>
  <c r="AH178" i="387"/>
  <c r="AM178" i="387"/>
  <c r="AK179" i="387"/>
  <c r="AI179" i="387"/>
  <c r="AL179" i="387"/>
  <c r="AE179" i="387"/>
  <c r="AF179" i="387"/>
  <c r="AK180" i="387"/>
  <c r="AI180" i="387"/>
  <c r="AL180" i="387"/>
  <c r="AE180" i="387"/>
  <c r="AF180" i="387"/>
  <c r="AK181" i="387"/>
  <c r="AI181" i="387"/>
  <c r="AL181" i="387"/>
  <c r="AE181" i="387"/>
  <c r="AF181" i="387"/>
  <c r="AH181" i="387"/>
  <c r="AM181" i="387"/>
  <c r="AK182" i="387"/>
  <c r="AI182" i="387"/>
  <c r="AL182" i="387"/>
  <c r="AE182" i="387"/>
  <c r="AG182" i="387"/>
  <c r="AF182" i="387"/>
  <c r="AK183" i="387"/>
  <c r="AI183" i="387"/>
  <c r="AL183" i="387"/>
  <c r="AE183" i="387"/>
  <c r="AF183" i="387"/>
  <c r="AK184" i="387"/>
  <c r="AI184" i="387"/>
  <c r="AL184" i="387"/>
  <c r="AE184" i="387"/>
  <c r="AH184" i="387"/>
  <c r="AM184" i="387"/>
  <c r="AF184" i="387"/>
  <c r="AK185" i="387"/>
  <c r="AI185" i="387"/>
  <c r="AL185" i="387"/>
  <c r="AE185" i="387"/>
  <c r="AH185" i="387"/>
  <c r="AM185" i="387"/>
  <c r="AF185" i="387"/>
  <c r="AK186" i="387"/>
  <c r="AI186" i="387"/>
  <c r="AL186" i="387"/>
  <c r="AE186" i="387"/>
  <c r="AF186" i="387"/>
  <c r="AH186" i="387"/>
  <c r="AM186" i="387"/>
  <c r="AK187" i="387"/>
  <c r="AI187" i="387"/>
  <c r="AL187" i="387"/>
  <c r="AE187" i="387"/>
  <c r="AF187" i="387"/>
  <c r="AK188" i="387"/>
  <c r="AI188" i="387"/>
  <c r="AL188" i="387"/>
  <c r="AE188" i="387"/>
  <c r="AF188" i="387"/>
  <c r="AK189" i="387"/>
  <c r="AI189" i="387"/>
  <c r="AL189" i="387"/>
  <c r="AE189" i="387"/>
  <c r="AF189" i="387"/>
  <c r="AH189" i="387"/>
  <c r="AM189" i="387"/>
  <c r="AK190" i="387"/>
  <c r="AI190" i="387"/>
  <c r="AL190" i="387"/>
  <c r="AE190" i="387"/>
  <c r="AF190" i="387"/>
  <c r="AK191" i="387"/>
  <c r="AI191" i="387"/>
  <c r="AL191" i="387"/>
  <c r="AE191" i="387"/>
  <c r="AH191" i="387"/>
  <c r="AM191" i="387"/>
  <c r="AF191" i="387"/>
  <c r="AK192" i="387"/>
  <c r="AI192" i="387"/>
  <c r="AL192" i="387"/>
  <c r="AE192" i="387"/>
  <c r="AH192" i="387"/>
  <c r="AM192" i="387"/>
  <c r="AF192" i="387"/>
  <c r="AK195" i="387"/>
  <c r="AI195" i="387"/>
  <c r="AL195" i="387"/>
  <c r="AE195" i="387"/>
  <c r="AH195" i="387"/>
  <c r="AM195" i="387"/>
  <c r="AF195" i="387"/>
  <c r="AK196" i="387"/>
  <c r="AI196" i="387"/>
  <c r="AL196" i="387"/>
  <c r="AE196" i="387"/>
  <c r="AF196" i="387"/>
  <c r="AH196" i="387"/>
  <c r="AM196" i="387"/>
  <c r="AK197" i="387"/>
  <c r="AI197" i="387"/>
  <c r="AL197" i="387"/>
  <c r="AE197" i="387"/>
  <c r="AF197" i="387"/>
  <c r="AK198" i="387"/>
  <c r="AI198" i="387"/>
  <c r="AL198" i="387"/>
  <c r="AE198" i="387"/>
  <c r="AF198" i="387"/>
  <c r="AK199" i="387"/>
  <c r="AI199" i="387"/>
  <c r="AL199" i="387"/>
  <c r="AE199" i="387"/>
  <c r="AH199" i="387"/>
  <c r="AM199" i="387"/>
  <c r="AF199" i="387"/>
  <c r="AK200" i="387"/>
  <c r="AI200" i="387"/>
  <c r="AL200" i="387"/>
  <c r="AE200" i="387"/>
  <c r="AF200" i="387"/>
  <c r="AH200" i="387"/>
  <c r="AM200" i="387"/>
  <c r="AK201" i="387"/>
  <c r="AI201" i="387"/>
  <c r="AL201" i="387"/>
  <c r="AE201" i="387"/>
  <c r="AF201" i="387"/>
  <c r="AK202" i="387"/>
  <c r="AI202" i="387"/>
  <c r="AL202" i="387"/>
  <c r="AE202" i="387"/>
  <c r="AF202" i="387"/>
  <c r="AK203" i="387"/>
  <c r="AI203" i="387"/>
  <c r="AL203" i="387"/>
  <c r="AE203" i="387"/>
  <c r="AF203" i="387"/>
  <c r="AH203" i="387"/>
  <c r="AM203" i="387"/>
  <c r="AK204" i="387"/>
  <c r="AI204" i="387"/>
  <c r="AL204" i="387"/>
  <c r="AE204" i="387"/>
  <c r="AF204" i="387"/>
  <c r="AH204" i="387"/>
  <c r="AM204" i="387"/>
  <c r="AK205" i="387"/>
  <c r="AI205" i="387"/>
  <c r="AL205" i="387"/>
  <c r="AE205" i="387"/>
  <c r="AF205" i="387"/>
  <c r="AK206" i="387"/>
  <c r="AI206" i="387"/>
  <c r="AL206" i="387"/>
  <c r="AE206" i="387"/>
  <c r="AF206" i="387"/>
  <c r="AK207" i="387"/>
  <c r="AI207" i="387"/>
  <c r="AL207" i="387"/>
  <c r="AE207" i="387"/>
  <c r="AF207" i="387"/>
  <c r="AH207" i="387"/>
  <c r="AM207" i="387"/>
  <c r="AK208" i="387"/>
  <c r="AI208" i="387"/>
  <c r="AL208" i="387"/>
  <c r="AE208" i="387"/>
  <c r="AH208" i="387"/>
  <c r="AM208" i="387"/>
  <c r="AF208" i="387"/>
  <c r="AK211" i="387"/>
  <c r="AI211" i="387"/>
  <c r="AL211" i="387"/>
  <c r="AE211" i="387"/>
  <c r="AF211" i="387"/>
  <c r="AG211" i="387"/>
  <c r="AK212" i="387"/>
  <c r="AI212" i="387"/>
  <c r="AL212" i="387"/>
  <c r="AE212" i="387"/>
  <c r="AF212" i="387"/>
  <c r="AK213" i="387"/>
  <c r="AI213" i="387"/>
  <c r="AL213" i="387"/>
  <c r="AE213" i="387"/>
  <c r="AF213" i="387"/>
  <c r="AH213" i="387"/>
  <c r="AM213" i="387"/>
  <c r="AK214" i="387"/>
  <c r="AI214" i="387"/>
  <c r="AL214" i="387"/>
  <c r="AE214" i="387"/>
  <c r="AF214" i="387"/>
  <c r="AG214" i="387"/>
  <c r="AK215" i="387"/>
  <c r="AI215" i="387"/>
  <c r="AL215" i="387"/>
  <c r="AE215" i="387"/>
  <c r="AF215" i="387"/>
  <c r="AK216" i="387"/>
  <c r="AI216" i="387"/>
  <c r="AL216" i="387"/>
  <c r="AE216" i="387"/>
  <c r="AF216" i="387"/>
  <c r="AK217" i="387"/>
  <c r="AI217" i="387"/>
  <c r="AL217" i="387"/>
  <c r="AE217" i="387"/>
  <c r="AF217" i="387"/>
  <c r="AH217" i="387"/>
  <c r="AM217" i="387"/>
  <c r="AK218" i="387"/>
  <c r="AI218" i="387"/>
  <c r="AL218" i="387"/>
  <c r="AE218" i="387"/>
  <c r="AH218" i="387"/>
  <c r="AM218" i="387"/>
  <c r="AF218" i="387"/>
  <c r="AK219" i="387"/>
  <c r="AI219" i="387"/>
  <c r="AL219" i="387"/>
  <c r="AE219" i="387"/>
  <c r="AF219" i="387"/>
  <c r="AK220" i="387"/>
  <c r="AI220" i="387"/>
  <c r="AL220" i="387"/>
  <c r="AE220" i="387"/>
  <c r="AF220" i="387"/>
  <c r="AK221" i="387"/>
  <c r="AI221" i="387"/>
  <c r="AL221" i="387"/>
  <c r="AE221" i="387"/>
  <c r="AF221" i="387"/>
  <c r="AH221" i="387"/>
  <c r="AM221" i="387"/>
  <c r="AK222" i="387"/>
  <c r="AI222" i="387"/>
  <c r="AL222" i="387"/>
  <c r="AE222" i="387"/>
  <c r="AH222" i="387"/>
  <c r="AM222" i="387"/>
  <c r="AF222" i="387"/>
  <c r="AK223" i="387"/>
  <c r="AI223" i="387"/>
  <c r="AL223" i="387"/>
  <c r="AE223" i="387"/>
  <c r="AF223" i="387"/>
  <c r="AK224" i="387"/>
  <c r="AI224" i="387"/>
  <c r="AL224" i="387"/>
  <c r="AE224" i="387"/>
  <c r="AF224" i="387"/>
  <c r="AK227" i="387"/>
  <c r="AI227" i="387"/>
  <c r="AL227" i="387"/>
  <c r="AE227" i="387"/>
  <c r="AF227" i="387"/>
  <c r="AH227" i="387"/>
  <c r="AM227" i="387"/>
  <c r="AK228" i="387"/>
  <c r="AI228" i="387"/>
  <c r="AL228" i="387"/>
  <c r="AE228" i="387"/>
  <c r="AH228" i="387"/>
  <c r="AM228" i="387"/>
  <c r="AF228" i="387"/>
  <c r="AK229" i="387"/>
  <c r="AI229" i="387"/>
  <c r="AL229" i="387"/>
  <c r="AE229" i="387"/>
  <c r="AF229" i="387"/>
  <c r="AG229" i="387"/>
  <c r="AK230" i="387"/>
  <c r="AI230" i="387"/>
  <c r="AL230" i="387"/>
  <c r="AE230" i="387"/>
  <c r="AF230" i="387"/>
  <c r="AK231" i="387"/>
  <c r="AI231" i="387"/>
  <c r="AL231" i="387"/>
  <c r="AE231" i="387"/>
  <c r="AF231" i="387"/>
  <c r="AH231" i="387"/>
  <c r="AM231" i="387"/>
  <c r="AK232" i="387"/>
  <c r="AI232" i="387"/>
  <c r="AL232" i="387"/>
  <c r="AE232" i="387"/>
  <c r="AF232" i="387"/>
  <c r="AG232" i="387"/>
  <c r="AK233" i="387"/>
  <c r="AI233" i="387"/>
  <c r="AL233" i="387"/>
  <c r="AE233" i="387"/>
  <c r="AF233" i="387"/>
  <c r="AK234" i="387"/>
  <c r="AI234" i="387"/>
  <c r="AL234" i="387"/>
  <c r="AE234" i="387"/>
  <c r="AF234" i="387"/>
  <c r="AK235" i="387"/>
  <c r="AI235" i="387"/>
  <c r="AL235" i="387"/>
  <c r="AE235" i="387"/>
  <c r="AF235" i="387"/>
  <c r="AH235" i="387"/>
  <c r="AM235" i="387"/>
  <c r="AK236" i="387"/>
  <c r="AI236" i="387"/>
  <c r="AL236" i="387"/>
  <c r="AE236" i="387"/>
  <c r="AH236" i="387"/>
  <c r="AM236" i="387"/>
  <c r="AF236" i="387"/>
  <c r="AK237" i="387"/>
  <c r="AI237" i="387"/>
  <c r="AL237" i="387"/>
  <c r="AE237" i="387"/>
  <c r="AF237" i="387"/>
  <c r="AK238" i="387"/>
  <c r="AI238" i="387"/>
  <c r="AL238" i="387"/>
  <c r="AE238" i="387"/>
  <c r="AF238" i="387"/>
  <c r="AK239" i="387"/>
  <c r="AI239" i="387"/>
  <c r="AL239" i="387"/>
  <c r="AE239" i="387"/>
  <c r="AF239" i="387"/>
  <c r="AH239" i="387"/>
  <c r="AM239" i="387"/>
  <c r="AK240" i="387"/>
  <c r="AI240" i="387"/>
  <c r="AL240" i="387"/>
  <c r="AE240" i="387"/>
  <c r="AF240" i="387"/>
  <c r="AH240" i="387"/>
  <c r="AM240" i="387"/>
  <c r="AK243" i="387"/>
  <c r="AI243" i="387"/>
  <c r="AL243" i="387"/>
  <c r="AE243" i="387"/>
  <c r="AF243" i="387"/>
  <c r="AK244" i="387"/>
  <c r="AI244" i="387"/>
  <c r="AL244" i="387"/>
  <c r="AE244" i="387"/>
  <c r="AF244" i="387"/>
  <c r="AH244" i="387"/>
  <c r="AM244" i="387"/>
  <c r="AK245" i="387"/>
  <c r="AI245" i="387"/>
  <c r="AL245" i="387"/>
  <c r="AE245" i="387"/>
  <c r="AF245" i="387"/>
  <c r="AH245" i="387"/>
  <c r="AM245" i="387"/>
  <c r="AK246" i="387"/>
  <c r="AI246" i="387"/>
  <c r="AL246" i="387"/>
  <c r="AF246" i="387"/>
  <c r="AH246" i="387"/>
  <c r="AM246" i="387"/>
  <c r="AK247" i="387"/>
  <c r="AI247" i="387"/>
  <c r="AL247" i="387"/>
  <c r="AE247" i="387"/>
  <c r="AF247" i="387"/>
  <c r="AK248" i="387"/>
  <c r="AI248" i="387"/>
  <c r="AL248" i="387"/>
  <c r="AE248" i="387"/>
  <c r="AF248" i="387"/>
  <c r="AH248" i="387"/>
  <c r="AM248" i="387"/>
  <c r="AK249" i="387"/>
  <c r="AI249" i="387"/>
  <c r="AL249" i="387"/>
  <c r="AE249" i="387"/>
  <c r="AF249" i="387"/>
  <c r="AH249" i="387"/>
  <c r="AM249" i="387"/>
  <c r="AK250" i="387"/>
  <c r="AI250" i="387"/>
  <c r="AL250" i="387"/>
  <c r="AE250" i="387"/>
  <c r="AF250" i="387"/>
  <c r="AH250" i="387"/>
  <c r="AM250" i="387"/>
  <c r="AK251" i="387"/>
  <c r="AI251" i="387"/>
  <c r="AL251" i="387"/>
  <c r="AE251" i="387"/>
  <c r="AF251" i="387"/>
  <c r="AK252" i="387"/>
  <c r="AI252" i="387"/>
  <c r="AL252" i="387"/>
  <c r="AE252" i="387"/>
  <c r="AF252" i="387"/>
  <c r="AH252" i="387"/>
  <c r="AM252" i="387"/>
  <c r="AK253" i="387"/>
  <c r="AI253" i="387"/>
  <c r="AL253" i="387"/>
  <c r="AE253" i="387"/>
  <c r="AF253" i="387"/>
  <c r="AH253" i="387"/>
  <c r="AM253" i="387"/>
  <c r="AK254" i="387"/>
  <c r="AI254" i="387"/>
  <c r="AL254" i="387"/>
  <c r="AE254" i="387"/>
  <c r="AF254" i="387"/>
  <c r="AK255" i="387"/>
  <c r="AI255" i="387"/>
  <c r="AL255" i="387"/>
  <c r="AE255" i="387"/>
  <c r="AG255" i="387"/>
  <c r="AF255" i="387"/>
  <c r="AK256" i="387"/>
  <c r="AI256" i="387"/>
  <c r="AL256" i="387"/>
  <c r="AE256" i="387"/>
  <c r="AF256" i="387"/>
  <c r="AK259" i="387"/>
  <c r="AI259" i="387"/>
  <c r="AL259" i="387"/>
  <c r="AE259" i="387"/>
  <c r="AH259" i="387"/>
  <c r="AM259" i="387"/>
  <c r="AF259" i="387"/>
  <c r="AK260" i="387"/>
  <c r="AI260" i="387"/>
  <c r="AL260" i="387"/>
  <c r="AE260" i="387"/>
  <c r="AF260" i="387"/>
  <c r="AK261" i="387"/>
  <c r="AI261" i="387"/>
  <c r="AL261" i="387"/>
  <c r="AE261" i="387"/>
  <c r="AG261" i="387"/>
  <c r="AF261" i="387"/>
  <c r="AK262" i="387"/>
  <c r="AI262" i="387"/>
  <c r="AL262" i="387"/>
  <c r="AE262" i="387"/>
  <c r="AF262" i="387"/>
  <c r="AK263" i="387"/>
  <c r="AI263" i="387"/>
  <c r="AL263" i="387"/>
  <c r="AE263" i="387"/>
  <c r="AF263" i="387"/>
  <c r="AK264" i="387"/>
  <c r="AI264" i="387"/>
  <c r="AL264" i="387"/>
  <c r="AE264" i="387"/>
  <c r="AG264" i="387"/>
  <c r="AF264" i="387"/>
  <c r="AK265" i="387"/>
  <c r="AI265" i="387"/>
  <c r="AL265" i="387"/>
  <c r="AE265" i="387"/>
  <c r="AG265" i="387"/>
  <c r="AF265" i="387"/>
  <c r="AK266" i="387"/>
  <c r="AI266" i="387"/>
  <c r="AL266" i="387"/>
  <c r="AE266" i="387"/>
  <c r="AF266" i="387"/>
  <c r="AK267" i="387"/>
  <c r="AI267" i="387"/>
  <c r="AL267" i="387"/>
  <c r="AE267" i="387"/>
  <c r="AF267" i="387"/>
  <c r="AH267" i="387"/>
  <c r="AM267" i="387"/>
  <c r="AK268" i="387"/>
  <c r="AI268" i="387"/>
  <c r="AL268" i="387"/>
  <c r="AE268" i="387"/>
  <c r="AF268" i="387"/>
  <c r="AH268" i="387"/>
  <c r="AM268" i="387"/>
  <c r="AK269" i="387"/>
  <c r="AI269" i="387"/>
  <c r="AL269" i="387"/>
  <c r="AE269" i="387"/>
  <c r="AF269" i="387"/>
  <c r="AK270" i="387"/>
  <c r="AI270" i="387"/>
  <c r="AL270" i="387"/>
  <c r="AE270" i="387"/>
  <c r="AH270" i="387"/>
  <c r="AM270" i="387"/>
  <c r="AF270" i="387"/>
  <c r="AK271" i="387"/>
  <c r="AI271" i="387"/>
  <c r="AL271" i="387"/>
  <c r="AE271" i="387"/>
  <c r="AF271" i="387"/>
  <c r="AH271" i="387"/>
  <c r="AM271" i="387"/>
  <c r="AK272" i="387"/>
  <c r="AI272" i="387"/>
  <c r="AL272" i="387"/>
  <c r="AE272" i="387"/>
  <c r="AF272" i="387"/>
  <c r="AG272" i="387"/>
  <c r="AH272" i="387"/>
  <c r="AM272" i="387"/>
  <c r="AK273" i="387"/>
  <c r="AI273" i="387"/>
  <c r="AL273" i="387"/>
  <c r="AE273" i="387"/>
  <c r="AF273" i="387"/>
  <c r="AK276" i="387"/>
  <c r="AI276" i="387"/>
  <c r="AL276" i="387"/>
  <c r="AF276" i="387"/>
  <c r="AH276" i="387"/>
  <c r="AM276" i="387"/>
  <c r="AK277" i="387"/>
  <c r="AI277" i="387"/>
  <c r="AL277" i="387"/>
  <c r="AE277" i="387"/>
  <c r="AH277" i="387"/>
  <c r="AF277" i="387"/>
  <c r="AM277" i="387"/>
  <c r="AK278" i="387"/>
  <c r="AI278" i="387"/>
  <c r="AL278" i="387"/>
  <c r="AE278" i="387"/>
  <c r="AF278" i="387"/>
  <c r="AG278" i="387"/>
  <c r="AK279" i="387"/>
  <c r="AI279" i="387"/>
  <c r="AL279" i="387"/>
  <c r="AE279" i="387"/>
  <c r="AF279" i="387"/>
  <c r="AK280" i="387"/>
  <c r="AI280" i="387"/>
  <c r="AL280" i="387"/>
  <c r="AE280" i="387"/>
  <c r="AF280" i="387"/>
  <c r="AK281" i="387"/>
  <c r="AI281" i="387"/>
  <c r="AL281" i="387"/>
  <c r="AE281" i="387"/>
  <c r="AF281" i="387"/>
  <c r="AH281" i="387"/>
  <c r="AM281" i="387"/>
  <c r="AK282" i="387"/>
  <c r="AI282" i="387"/>
  <c r="AL282" i="387"/>
  <c r="AE282" i="387"/>
  <c r="AF282" i="387"/>
  <c r="AK283" i="387"/>
  <c r="AI283" i="387"/>
  <c r="AL283" i="387"/>
  <c r="AE283" i="387"/>
  <c r="AF283" i="387"/>
  <c r="AK284" i="387"/>
  <c r="AI284" i="387"/>
  <c r="AL284" i="387"/>
  <c r="AE284" i="387"/>
  <c r="AF284" i="387"/>
  <c r="AH284" i="387"/>
  <c r="AM284" i="387"/>
  <c r="AK285" i="387"/>
  <c r="AI285" i="387"/>
  <c r="AL285" i="387"/>
  <c r="AE285" i="387"/>
  <c r="AF285" i="387"/>
  <c r="AK286" i="387"/>
  <c r="AI286" i="387"/>
  <c r="AL286" i="387"/>
  <c r="AE286" i="387"/>
  <c r="AF286" i="387"/>
  <c r="AK287" i="387"/>
  <c r="AI287" i="387"/>
  <c r="AL287" i="387"/>
  <c r="AE287" i="387"/>
  <c r="AF287" i="387"/>
  <c r="AK288" i="387"/>
  <c r="AI288" i="387"/>
  <c r="AL288" i="387"/>
  <c r="AE288" i="387"/>
  <c r="AH288" i="387"/>
  <c r="AM288" i="387"/>
  <c r="AF288" i="387"/>
  <c r="AK289" i="387"/>
  <c r="AI289" i="387"/>
  <c r="AL289" i="387"/>
  <c r="AE289" i="387"/>
  <c r="AF289" i="387"/>
  <c r="AH289" i="387"/>
  <c r="AM289" i="387"/>
  <c r="AK292" i="387"/>
  <c r="AI292" i="387"/>
  <c r="AL292" i="387"/>
  <c r="AE292" i="387"/>
  <c r="AF292" i="387"/>
  <c r="AK293" i="387"/>
  <c r="AI293" i="387"/>
  <c r="AL293" i="387"/>
  <c r="AE293" i="387"/>
  <c r="AF293" i="387"/>
  <c r="AK294" i="387"/>
  <c r="AI294" i="387"/>
  <c r="AL294" i="387"/>
  <c r="AE294" i="387"/>
  <c r="AF294" i="387"/>
  <c r="AH294" i="387"/>
  <c r="AM294" i="387"/>
  <c r="AK295" i="387"/>
  <c r="AI295" i="387"/>
  <c r="AL295" i="387"/>
  <c r="AE295" i="387"/>
  <c r="AF295" i="387"/>
  <c r="AK296" i="387"/>
  <c r="AI296" i="387"/>
  <c r="AL296" i="387"/>
  <c r="AE296" i="387"/>
  <c r="AF296" i="387"/>
  <c r="AG296" i="387"/>
  <c r="AK297" i="387"/>
  <c r="AI297" i="387"/>
  <c r="AL297" i="387"/>
  <c r="AE297" i="387"/>
  <c r="AF297" i="387"/>
  <c r="AK298" i="387"/>
  <c r="AI298" i="387"/>
  <c r="AL298" i="387"/>
  <c r="AE298" i="387"/>
  <c r="AF298" i="387"/>
  <c r="AK299" i="387"/>
  <c r="AI299" i="387"/>
  <c r="AL299" i="387"/>
  <c r="AE299" i="387"/>
  <c r="AF299" i="387"/>
  <c r="AH299" i="387"/>
  <c r="AM299" i="387"/>
  <c r="AK300" i="387"/>
  <c r="AI300" i="387"/>
  <c r="AL300" i="387"/>
  <c r="AE300" i="387"/>
  <c r="AF300" i="387"/>
  <c r="AK301" i="387"/>
  <c r="AI301" i="387"/>
  <c r="AL301" i="387"/>
  <c r="AE301" i="387"/>
  <c r="AH301" i="387"/>
  <c r="AM301" i="387"/>
  <c r="AF301" i="387"/>
  <c r="AK302" i="387"/>
  <c r="AI302" i="387"/>
  <c r="AL302" i="387"/>
  <c r="AE302" i="387"/>
  <c r="AF302" i="387"/>
  <c r="AH302" i="387"/>
  <c r="AM302" i="387"/>
  <c r="AK303" i="387"/>
  <c r="AI303" i="387"/>
  <c r="AL303" i="387"/>
  <c r="AE303" i="387"/>
  <c r="AF303" i="387"/>
  <c r="AG303" i="387"/>
  <c r="AK304" i="387"/>
  <c r="AI304" i="387"/>
  <c r="AL304" i="387"/>
  <c r="AE304" i="387"/>
  <c r="AF304" i="387"/>
  <c r="AG304" i="387"/>
  <c r="AK305" i="387"/>
  <c r="AI305" i="387"/>
  <c r="AL305" i="387"/>
  <c r="AE305" i="387"/>
  <c r="AF305" i="387"/>
  <c r="AK308" i="387"/>
  <c r="AI308" i="387"/>
  <c r="AL308" i="387"/>
  <c r="AE308" i="387"/>
  <c r="AF308" i="387"/>
  <c r="AG308" i="387"/>
  <c r="AK309" i="387"/>
  <c r="AI309" i="387"/>
  <c r="AL309" i="387"/>
  <c r="AE309" i="387"/>
  <c r="AF309" i="387"/>
  <c r="AH309" i="387"/>
  <c r="AM309" i="387"/>
  <c r="AK310" i="387"/>
  <c r="AI310" i="387"/>
  <c r="AL310" i="387"/>
  <c r="AE310" i="387"/>
  <c r="AF310" i="387"/>
  <c r="AK311" i="387"/>
  <c r="AI311" i="387"/>
  <c r="AL311" i="387"/>
  <c r="AE311" i="387"/>
  <c r="AH311" i="387"/>
  <c r="AM311" i="387"/>
  <c r="AF311" i="387"/>
  <c r="AK312" i="387"/>
  <c r="AI312" i="387"/>
  <c r="AL312" i="387"/>
  <c r="AE312" i="387"/>
  <c r="AF312" i="387"/>
  <c r="AH312" i="387"/>
  <c r="AM312" i="387"/>
  <c r="AK313" i="387"/>
  <c r="AI313" i="387"/>
  <c r="AL313" i="387"/>
  <c r="AE313" i="387"/>
  <c r="AF313" i="387"/>
  <c r="AK314" i="387"/>
  <c r="AI314" i="387"/>
  <c r="AL314" i="387"/>
  <c r="AE314" i="387"/>
  <c r="AF314" i="387"/>
  <c r="AG314" i="387"/>
  <c r="AK315" i="387"/>
  <c r="AI315" i="387"/>
  <c r="AL315" i="387"/>
  <c r="AE315" i="387"/>
  <c r="AF315" i="387"/>
  <c r="AK316" i="387"/>
  <c r="AI316" i="387"/>
  <c r="AL316" i="387"/>
  <c r="AE316" i="387"/>
  <c r="AF316" i="387"/>
  <c r="AK317" i="387"/>
  <c r="AI317" i="387"/>
  <c r="AL317" i="387"/>
  <c r="AE317" i="387"/>
  <c r="AF317" i="387"/>
  <c r="AH317" i="387"/>
  <c r="AM317" i="387"/>
  <c r="AK318" i="387"/>
  <c r="AI318" i="387"/>
  <c r="AL318" i="387"/>
  <c r="AE318" i="387"/>
  <c r="AF318" i="387"/>
  <c r="AK319" i="387"/>
  <c r="AI319" i="387"/>
  <c r="AL319" i="387"/>
  <c r="AE319" i="387"/>
  <c r="AH319" i="387"/>
  <c r="AM319" i="387"/>
  <c r="AF319" i="387"/>
  <c r="AK320" i="387"/>
  <c r="AI320" i="387"/>
  <c r="AL320" i="387"/>
  <c r="AE320" i="387"/>
  <c r="AF320" i="387"/>
  <c r="AH320" i="387"/>
  <c r="AM320" i="387"/>
  <c r="AK321" i="387"/>
  <c r="AI321" i="387"/>
  <c r="AL321" i="387"/>
  <c r="AE321" i="387"/>
  <c r="AF321" i="387"/>
  <c r="AG321" i="387"/>
  <c r="AK324" i="387"/>
  <c r="AI324" i="387"/>
  <c r="AL324" i="387"/>
  <c r="AE324" i="387"/>
  <c r="AF324" i="387"/>
  <c r="AG324" i="387"/>
  <c r="AK325" i="387"/>
  <c r="AI325" i="387"/>
  <c r="AL325" i="387"/>
  <c r="AE325" i="387"/>
  <c r="AF325" i="387"/>
  <c r="AG325" i="387"/>
  <c r="AK326" i="387"/>
  <c r="AI326" i="387"/>
  <c r="AL326" i="387"/>
  <c r="AE326" i="387"/>
  <c r="AF326" i="387"/>
  <c r="AK327" i="387"/>
  <c r="AI327" i="387"/>
  <c r="AL327" i="387"/>
  <c r="AE327" i="387"/>
  <c r="AH327" i="387"/>
  <c r="AF327" i="387"/>
  <c r="AM327" i="387"/>
  <c r="AK328" i="387"/>
  <c r="AI328" i="387"/>
  <c r="AL328" i="387"/>
  <c r="AF328" i="387"/>
  <c r="AH328" i="387"/>
  <c r="AM328" i="387"/>
  <c r="AK329" i="387"/>
  <c r="AI329" i="387"/>
  <c r="AL329" i="387"/>
  <c r="AE329" i="387"/>
  <c r="AF329" i="387"/>
  <c r="AG329" i="387"/>
  <c r="AH329" i="387"/>
  <c r="AM329" i="387"/>
  <c r="AK330" i="387"/>
  <c r="AI330" i="387"/>
  <c r="AL330" i="387"/>
  <c r="AE330" i="387"/>
  <c r="AH330" i="387"/>
  <c r="AM330" i="387"/>
  <c r="AF330" i="387"/>
  <c r="AK331" i="387"/>
  <c r="AI331" i="387"/>
  <c r="AL331" i="387"/>
  <c r="AE331" i="387"/>
  <c r="AF331" i="387"/>
  <c r="AK332" i="387"/>
  <c r="AI332" i="387"/>
  <c r="AL332" i="387"/>
  <c r="AE332" i="387"/>
  <c r="AH332" i="387"/>
  <c r="AM332" i="387"/>
  <c r="AF332" i="387"/>
  <c r="AK333" i="387"/>
  <c r="AI333" i="387"/>
  <c r="AL333" i="387"/>
  <c r="AE333" i="387"/>
  <c r="AF333" i="387"/>
  <c r="AK334" i="387"/>
  <c r="AI334" i="387"/>
  <c r="AL334" i="387"/>
  <c r="AE334" i="387"/>
  <c r="AF334" i="387"/>
  <c r="AH334" i="387"/>
  <c r="AM334" i="387"/>
  <c r="AK335" i="387"/>
  <c r="AI335" i="387"/>
  <c r="AL335" i="387"/>
  <c r="AE335" i="387"/>
  <c r="AH335" i="387"/>
  <c r="AM335" i="387"/>
  <c r="AF335" i="387"/>
  <c r="AK336" i="387"/>
  <c r="AI336" i="387"/>
  <c r="AL336" i="387"/>
  <c r="AE336" i="387"/>
  <c r="AH336" i="387"/>
  <c r="AM336" i="387"/>
  <c r="AF336" i="387"/>
  <c r="AK337" i="387"/>
  <c r="AI337" i="387"/>
  <c r="AL337" i="387"/>
  <c r="AE337" i="387"/>
  <c r="AF337" i="387"/>
  <c r="AH337" i="387"/>
  <c r="AM337" i="387"/>
  <c r="AK338" i="387"/>
  <c r="AI338" i="387"/>
  <c r="AL338" i="387"/>
  <c r="AE338" i="387"/>
  <c r="AH338" i="387"/>
  <c r="AM338" i="387"/>
  <c r="AF338" i="387"/>
  <c r="AK341" i="387"/>
  <c r="AI341" i="387"/>
  <c r="AL341" i="387"/>
  <c r="AE341" i="387"/>
  <c r="AF341" i="387"/>
  <c r="AK342" i="387"/>
  <c r="AI342" i="387"/>
  <c r="AL342" i="387"/>
  <c r="AF342" i="387"/>
  <c r="AH342" i="387"/>
  <c r="AM342" i="387"/>
  <c r="AK343" i="387"/>
  <c r="AI343" i="387"/>
  <c r="AL343" i="387"/>
  <c r="AE343" i="387"/>
  <c r="AF343" i="387"/>
  <c r="AK344" i="387"/>
  <c r="AI344" i="387"/>
  <c r="AL344" i="387"/>
  <c r="AE344" i="387"/>
  <c r="AF344" i="387"/>
  <c r="AK345" i="387"/>
  <c r="AI345" i="387"/>
  <c r="AL345" i="387"/>
  <c r="AE345" i="387"/>
  <c r="AF345" i="387"/>
  <c r="AK346" i="387"/>
  <c r="AI346" i="387"/>
  <c r="AL346" i="387"/>
  <c r="AE346" i="387"/>
  <c r="AF346" i="387"/>
  <c r="AH346" i="387"/>
  <c r="AM346" i="387"/>
  <c r="AK347" i="387"/>
  <c r="AI347" i="387"/>
  <c r="AL347" i="387"/>
  <c r="AE347" i="387"/>
  <c r="AF347" i="387"/>
  <c r="AK348" i="387"/>
  <c r="AI348" i="387"/>
  <c r="AL348" i="387"/>
  <c r="AE348" i="387"/>
  <c r="AF348" i="387"/>
  <c r="AG348" i="387"/>
  <c r="AK349" i="387"/>
  <c r="AI349" i="387"/>
  <c r="AL349" i="387"/>
  <c r="AE349" i="387"/>
  <c r="AF349" i="387"/>
  <c r="AG349" i="387"/>
  <c r="AK350" i="387"/>
  <c r="AI350" i="387"/>
  <c r="AL350" i="387"/>
  <c r="AE350" i="387"/>
  <c r="AF350" i="387"/>
  <c r="AK351" i="387"/>
  <c r="AI351" i="387"/>
  <c r="AL351" i="387"/>
  <c r="AE351" i="387"/>
  <c r="AF351" i="387"/>
  <c r="AH351" i="387"/>
  <c r="AM351" i="387"/>
  <c r="AK352" i="387"/>
  <c r="AI352" i="387"/>
  <c r="AL352" i="387"/>
  <c r="AE352" i="387"/>
  <c r="AH352" i="387"/>
  <c r="AM352" i="387"/>
  <c r="AF352" i="387"/>
  <c r="AK353" i="387"/>
  <c r="AI353" i="387"/>
  <c r="AL353" i="387"/>
  <c r="AE353" i="387"/>
  <c r="AH353" i="387"/>
  <c r="AM353" i="387"/>
  <c r="AF353" i="387"/>
  <c r="AK354" i="387"/>
  <c r="AI354" i="387"/>
  <c r="AL354" i="387"/>
  <c r="AE354" i="387"/>
  <c r="AH354" i="387"/>
  <c r="AM354" i="387"/>
  <c r="AF354" i="387"/>
  <c r="AK355" i="387"/>
  <c r="AI355" i="387"/>
  <c r="AL355" i="387"/>
  <c r="AE355" i="387"/>
  <c r="AF355" i="387"/>
  <c r="AK358" i="387"/>
  <c r="AI358" i="387"/>
  <c r="AL358" i="387"/>
  <c r="AE358" i="387"/>
  <c r="AH358" i="387"/>
  <c r="AM358" i="387"/>
  <c r="AF358" i="387"/>
  <c r="AK359" i="387"/>
  <c r="AI359" i="387"/>
  <c r="AL359" i="387"/>
  <c r="AE359" i="387"/>
  <c r="AH359" i="387"/>
  <c r="AM359" i="387"/>
  <c r="AF359" i="387"/>
  <c r="AK360" i="387"/>
  <c r="AI360" i="387"/>
  <c r="AL360" i="387"/>
  <c r="AE360" i="387"/>
  <c r="AF360" i="387"/>
  <c r="AH360" i="387"/>
  <c r="AM360" i="387"/>
  <c r="AK361" i="387"/>
  <c r="AI361" i="387"/>
  <c r="AL361" i="387"/>
  <c r="AE361" i="387"/>
  <c r="AF361" i="387"/>
  <c r="AK362" i="387"/>
  <c r="AI362" i="387"/>
  <c r="AL362" i="387"/>
  <c r="AE362" i="387"/>
  <c r="AF362" i="387"/>
  <c r="AK363" i="387"/>
  <c r="AI363" i="387"/>
  <c r="AL363" i="387"/>
  <c r="AE363" i="387"/>
  <c r="AF363" i="387"/>
  <c r="AG363" i="387"/>
  <c r="AK364" i="387"/>
  <c r="AI364" i="387"/>
  <c r="AL364" i="387"/>
  <c r="AE364" i="387"/>
  <c r="AF364" i="387"/>
  <c r="AH364" i="387"/>
  <c r="AM364" i="387"/>
  <c r="AK365" i="387"/>
  <c r="AI365" i="387"/>
  <c r="AL365" i="387"/>
  <c r="AE365" i="387"/>
  <c r="AF365" i="387"/>
  <c r="AK366" i="387"/>
  <c r="AI366" i="387"/>
  <c r="AL366" i="387"/>
  <c r="AE366" i="387"/>
  <c r="AF366" i="387"/>
  <c r="AK367" i="387"/>
  <c r="AI367" i="387"/>
  <c r="AL367" i="387"/>
  <c r="AE367" i="387"/>
  <c r="AF367" i="387"/>
  <c r="AK368" i="387"/>
  <c r="AI368" i="387"/>
  <c r="AL368" i="387"/>
  <c r="AE368" i="387"/>
  <c r="AF368" i="387"/>
  <c r="AG368" i="387"/>
  <c r="AK369" i="387"/>
  <c r="AI369" i="387"/>
  <c r="AL369" i="387"/>
  <c r="AE369" i="387"/>
  <c r="AF369" i="387"/>
  <c r="AH369" i="387"/>
  <c r="AM369" i="387"/>
  <c r="AK370" i="387"/>
  <c r="AI370" i="387"/>
  <c r="AL370" i="387"/>
  <c r="AE370" i="387"/>
  <c r="AH370" i="387"/>
  <c r="AM370" i="387"/>
  <c r="AF370" i="387"/>
  <c r="AK371" i="387"/>
  <c r="AI371" i="387"/>
  <c r="AL371" i="387"/>
  <c r="AE371" i="387"/>
  <c r="AH371" i="387"/>
  <c r="AM371" i="387"/>
  <c r="AF371" i="387"/>
  <c r="AK372" i="387"/>
  <c r="AI372" i="387"/>
  <c r="AL372" i="387"/>
  <c r="AE372" i="387"/>
  <c r="AH372" i="387"/>
  <c r="AM372" i="387"/>
  <c r="AF372" i="387"/>
  <c r="AK375" i="387"/>
  <c r="AI375" i="387"/>
  <c r="AL375" i="387"/>
  <c r="AE375" i="387"/>
  <c r="AF375" i="387"/>
  <c r="AG375" i="387"/>
  <c r="AH375" i="387"/>
  <c r="AM375" i="387"/>
  <c r="AK376" i="387"/>
  <c r="AI376" i="387"/>
  <c r="AL376" i="387"/>
  <c r="AE376" i="387"/>
  <c r="AH376" i="387"/>
  <c r="AM376" i="387"/>
  <c r="AF376" i="387"/>
  <c r="AK377" i="387"/>
  <c r="AI377" i="387"/>
  <c r="AL377" i="387"/>
  <c r="AE377" i="387"/>
  <c r="AH377" i="387"/>
  <c r="AM377" i="387"/>
  <c r="AF377" i="387"/>
  <c r="AK378" i="387"/>
  <c r="AI378" i="387"/>
  <c r="AL378" i="387"/>
  <c r="AE378" i="387"/>
  <c r="AF378" i="387"/>
  <c r="AH378" i="387"/>
  <c r="AM378" i="387"/>
  <c r="AK379" i="387"/>
  <c r="AI379" i="387"/>
  <c r="AL379" i="387"/>
  <c r="AE379" i="387"/>
  <c r="AF379" i="387"/>
  <c r="AK380" i="387"/>
  <c r="AI380" i="387"/>
  <c r="AL380" i="387"/>
  <c r="AE380" i="387"/>
  <c r="AF380" i="387"/>
  <c r="AK381" i="387"/>
  <c r="AI381" i="387"/>
  <c r="AL381" i="387"/>
  <c r="AE381" i="387"/>
  <c r="AF381" i="387"/>
  <c r="AK382" i="387"/>
  <c r="AI382" i="387"/>
  <c r="AL382" i="387"/>
  <c r="AE382" i="387"/>
  <c r="AF382" i="387"/>
  <c r="AH382" i="387"/>
  <c r="AM382" i="387"/>
  <c r="AK383" i="387"/>
  <c r="AI383" i="387"/>
  <c r="AL383" i="387"/>
  <c r="AE383" i="387"/>
  <c r="AF383" i="387"/>
  <c r="AK384" i="387"/>
  <c r="AI384" i="387"/>
  <c r="AL384" i="387"/>
  <c r="AE384" i="387"/>
  <c r="AF384" i="387"/>
  <c r="AK385" i="387"/>
  <c r="AI385" i="387"/>
  <c r="AL385" i="387"/>
  <c r="AE385" i="387"/>
  <c r="AG385" i="387"/>
  <c r="AF385" i="387"/>
  <c r="AK386" i="387"/>
  <c r="AI386" i="387"/>
  <c r="AL386" i="387"/>
  <c r="AE386" i="387"/>
  <c r="AF386" i="387"/>
  <c r="AG386" i="387"/>
  <c r="AK387" i="387"/>
  <c r="AI387" i="387"/>
  <c r="AL387" i="387"/>
  <c r="AE387" i="387"/>
  <c r="AF387" i="387"/>
  <c r="AH387" i="387"/>
  <c r="AM387" i="387"/>
  <c r="AK388" i="387"/>
  <c r="AI388" i="387"/>
  <c r="AL388" i="387"/>
  <c r="AE388" i="387"/>
  <c r="AH388" i="387"/>
  <c r="AM388" i="387"/>
  <c r="AF388" i="387"/>
  <c r="AK389" i="387"/>
  <c r="AI389" i="387"/>
  <c r="AL389" i="387"/>
  <c r="AE389" i="387"/>
  <c r="AH389" i="387"/>
  <c r="AM389" i="387"/>
  <c r="AF389" i="387"/>
  <c r="AK392" i="387"/>
  <c r="AI392" i="387"/>
  <c r="AL392" i="387"/>
  <c r="AE392" i="387"/>
  <c r="AH392" i="387"/>
  <c r="AM392" i="387"/>
  <c r="AF392" i="387"/>
  <c r="AK393" i="387"/>
  <c r="AI393" i="387"/>
  <c r="AL393" i="387"/>
  <c r="AE393" i="387"/>
  <c r="AF393" i="387"/>
  <c r="AK394" i="387"/>
  <c r="AI394" i="387"/>
  <c r="AL394" i="387"/>
  <c r="AE394" i="387"/>
  <c r="AH394" i="387"/>
  <c r="AM394" i="387"/>
  <c r="AF394" i="387"/>
  <c r="AK395" i="387"/>
  <c r="AI395" i="387"/>
  <c r="AL395" i="387"/>
  <c r="AE395" i="387"/>
  <c r="AF395" i="387"/>
  <c r="AK396" i="387"/>
  <c r="AI396" i="387"/>
  <c r="AL396" i="387"/>
  <c r="AE396" i="387"/>
  <c r="AF396" i="387"/>
  <c r="AG396" i="387"/>
  <c r="AH396" i="387"/>
  <c r="AM396" i="387"/>
  <c r="AK397" i="387"/>
  <c r="AI397" i="387"/>
  <c r="AL397" i="387"/>
  <c r="AE397" i="387"/>
  <c r="AF397" i="387"/>
  <c r="AK398" i="387"/>
  <c r="AI398" i="387"/>
  <c r="AL398" i="387"/>
  <c r="AE398" i="387"/>
  <c r="AF398" i="387"/>
  <c r="AK399" i="387"/>
  <c r="AI399" i="387"/>
  <c r="AL399" i="387"/>
  <c r="AE399" i="387"/>
  <c r="AF399" i="387"/>
  <c r="AK400" i="387"/>
  <c r="AI400" i="387"/>
  <c r="AL400" i="387"/>
  <c r="AE400" i="387"/>
  <c r="AF400" i="387"/>
  <c r="AK401" i="387"/>
  <c r="AI401" i="387"/>
  <c r="AL401" i="387"/>
  <c r="AE401" i="387"/>
  <c r="AF401" i="387"/>
  <c r="AH401" i="387"/>
  <c r="AM401" i="387"/>
  <c r="AK402" i="387"/>
  <c r="AI402" i="387"/>
  <c r="AL402" i="387"/>
  <c r="AE402" i="387"/>
  <c r="AF402" i="387"/>
  <c r="AK403" i="387"/>
  <c r="AI403" i="387"/>
  <c r="AL403" i="387"/>
  <c r="AE403" i="387"/>
  <c r="AF403" i="387"/>
  <c r="AK404" i="387"/>
  <c r="AI404" i="387"/>
  <c r="AL404" i="387"/>
  <c r="AE404" i="387"/>
  <c r="AF404" i="387"/>
  <c r="AK405" i="387"/>
  <c r="AI405" i="387"/>
  <c r="AL405" i="387"/>
  <c r="AE405" i="387"/>
  <c r="AF405" i="387"/>
  <c r="AG405" i="387"/>
  <c r="AH405" i="387"/>
  <c r="AM405" i="387"/>
  <c r="AK408" i="387"/>
  <c r="AI408" i="387"/>
  <c r="AL408" i="387"/>
  <c r="AE408" i="387"/>
  <c r="AH408" i="387"/>
  <c r="AM408" i="387"/>
  <c r="AF408" i="387"/>
  <c r="AK409" i="387"/>
  <c r="AI409" i="387"/>
  <c r="AL409" i="387"/>
  <c r="AE409" i="387"/>
  <c r="AH409" i="387"/>
  <c r="AM409" i="387"/>
  <c r="AF409" i="387"/>
  <c r="AK410" i="387"/>
  <c r="AI410" i="387"/>
  <c r="AL410" i="387"/>
  <c r="AE410" i="387"/>
  <c r="AF410" i="387"/>
  <c r="AH410" i="387"/>
  <c r="AM410" i="387"/>
  <c r="AK411" i="387"/>
  <c r="AI411" i="387"/>
  <c r="AL411" i="387"/>
  <c r="AE411" i="387"/>
  <c r="AF411" i="387"/>
  <c r="AK412" i="387"/>
  <c r="AI412" i="387"/>
  <c r="AL412" i="387"/>
  <c r="AE412" i="387"/>
  <c r="AF412" i="387"/>
  <c r="AK413" i="387"/>
  <c r="AI413" i="387"/>
  <c r="AL413" i="387"/>
  <c r="AE413" i="387"/>
  <c r="AF413" i="387"/>
  <c r="AG413" i="387"/>
  <c r="AK414" i="387"/>
  <c r="AI414" i="387"/>
  <c r="AL414" i="387"/>
  <c r="AE414" i="387"/>
  <c r="AF414" i="387"/>
  <c r="AK415" i="387"/>
  <c r="AI415" i="387"/>
  <c r="AL415" i="387"/>
  <c r="AE415" i="387"/>
  <c r="AF415" i="387"/>
  <c r="AK416" i="387"/>
  <c r="AI416" i="387"/>
  <c r="AL416" i="387"/>
  <c r="AE416" i="387"/>
  <c r="AF416" i="387"/>
  <c r="AK417" i="387"/>
  <c r="AI417" i="387"/>
  <c r="AL417" i="387"/>
  <c r="AE417" i="387"/>
  <c r="AF417" i="387"/>
  <c r="AK418" i="387"/>
  <c r="AI418" i="387"/>
  <c r="AL418" i="387"/>
  <c r="AE418" i="387"/>
  <c r="AF418" i="387"/>
  <c r="AH418" i="387"/>
  <c r="AM418" i="387"/>
  <c r="AK419" i="387"/>
  <c r="AI419" i="387"/>
  <c r="AL419" i="387"/>
  <c r="AE419" i="387"/>
  <c r="AF419" i="387"/>
  <c r="AG419" i="387"/>
  <c r="AH419" i="387"/>
  <c r="AM419" i="387"/>
  <c r="AK420" i="387"/>
  <c r="AI420" i="387"/>
  <c r="AL420" i="387"/>
  <c r="AE420" i="387"/>
  <c r="AH420" i="387"/>
  <c r="AM420" i="387"/>
  <c r="AF420" i="387"/>
  <c r="AK421" i="387"/>
  <c r="AI421" i="387"/>
  <c r="AL421" i="387"/>
  <c r="AE421" i="387"/>
  <c r="AH421" i="387"/>
  <c r="AM421" i="387"/>
  <c r="AF421" i="387"/>
  <c r="AK424" i="387"/>
  <c r="AI424" i="387"/>
  <c r="AL424" i="387"/>
  <c r="AE424" i="387"/>
  <c r="AF424" i="387"/>
  <c r="AK425" i="387"/>
  <c r="AI425" i="387"/>
  <c r="AL425" i="387"/>
  <c r="AE425" i="387"/>
  <c r="AF425" i="387"/>
  <c r="AK426" i="387"/>
  <c r="AI426" i="387"/>
  <c r="AL426" i="387"/>
  <c r="AE426" i="387"/>
  <c r="AF426" i="387"/>
  <c r="AG426" i="387"/>
  <c r="AK427" i="387"/>
  <c r="AI427" i="387"/>
  <c r="AL427" i="387"/>
  <c r="AE427" i="387"/>
  <c r="AF427" i="387"/>
  <c r="AG427" i="387"/>
  <c r="AK428" i="387"/>
  <c r="AI428" i="387"/>
  <c r="AL428" i="387"/>
  <c r="AE428" i="387"/>
  <c r="AF428" i="387"/>
  <c r="AK429" i="387"/>
  <c r="AI429" i="387"/>
  <c r="AL429" i="387"/>
  <c r="AE429" i="387"/>
  <c r="AF429" i="387"/>
  <c r="AK430" i="387"/>
  <c r="AI430" i="387"/>
  <c r="AL430" i="387"/>
  <c r="AE430" i="387"/>
  <c r="AF430" i="387"/>
  <c r="AK431" i="387"/>
  <c r="AI431" i="387"/>
  <c r="AL431" i="387"/>
  <c r="AE431" i="387"/>
  <c r="AH431" i="387"/>
  <c r="AM431" i="387"/>
  <c r="AF431" i="387"/>
  <c r="AK432" i="387"/>
  <c r="AI432" i="387"/>
  <c r="AL432" i="387"/>
  <c r="AE432" i="387"/>
  <c r="AF432" i="387"/>
  <c r="AK433" i="387"/>
  <c r="AI433" i="387"/>
  <c r="AL433" i="387"/>
  <c r="AE433" i="387"/>
  <c r="AG433" i="387"/>
  <c r="AF433" i="387"/>
  <c r="AK434" i="387"/>
  <c r="AI434" i="387"/>
  <c r="AL434" i="387"/>
  <c r="AE434" i="387"/>
  <c r="AH434" i="387"/>
  <c r="AM434" i="387"/>
  <c r="AF434" i="387"/>
  <c r="AK435" i="387"/>
  <c r="AI435" i="387"/>
  <c r="AL435" i="387"/>
  <c r="AE435" i="387"/>
  <c r="AH435" i="387"/>
  <c r="AM435" i="387"/>
  <c r="AF435" i="387"/>
  <c r="AK436" i="387"/>
  <c r="AI436" i="387"/>
  <c r="AL436" i="387"/>
  <c r="AE436" i="387"/>
  <c r="AF436" i="387"/>
  <c r="AK439" i="387"/>
  <c r="AI439" i="387"/>
  <c r="AL439" i="387"/>
  <c r="AE439" i="387"/>
  <c r="AF439" i="387"/>
  <c r="AK440" i="387"/>
  <c r="AI440" i="387"/>
  <c r="AL440" i="387"/>
  <c r="AE440" i="387"/>
  <c r="AF440" i="387"/>
  <c r="AK441" i="387"/>
  <c r="AI441" i="387"/>
  <c r="AL441" i="387"/>
  <c r="AE441" i="387"/>
  <c r="AF441" i="387"/>
  <c r="AK442" i="387"/>
  <c r="AI442" i="387"/>
  <c r="AL442" i="387"/>
  <c r="AE442" i="387"/>
  <c r="AF442" i="387"/>
  <c r="AH442" i="387"/>
  <c r="AM442" i="387"/>
  <c r="AK443" i="387"/>
  <c r="AI443" i="387"/>
  <c r="AL443" i="387"/>
  <c r="AE443" i="387"/>
  <c r="AF443" i="387"/>
  <c r="AG443" i="387"/>
  <c r="AH443" i="387"/>
  <c r="AM443" i="387"/>
  <c r="AK444" i="387"/>
  <c r="AI444" i="387"/>
  <c r="AL444" i="387"/>
  <c r="AE444" i="387"/>
  <c r="AH444" i="387"/>
  <c r="AM444" i="387"/>
  <c r="AF444" i="387"/>
  <c r="AK445" i="387"/>
  <c r="AI445" i="387"/>
  <c r="AL445" i="387"/>
  <c r="AE445" i="387"/>
  <c r="AH445" i="387"/>
  <c r="AM445" i="387"/>
  <c r="AF445" i="387"/>
  <c r="AK446" i="387"/>
  <c r="AI446" i="387"/>
  <c r="AL446" i="387"/>
  <c r="AE446" i="387"/>
  <c r="AF446" i="387"/>
  <c r="AK447" i="387"/>
  <c r="AI447" i="387"/>
  <c r="AL447" i="387"/>
  <c r="AE447" i="387"/>
  <c r="AF447" i="387"/>
  <c r="AK448" i="387"/>
  <c r="AI448" i="387"/>
  <c r="AL448" i="387"/>
  <c r="AE448" i="387"/>
  <c r="AF448" i="387"/>
  <c r="AH448" i="387"/>
  <c r="AM448" i="387"/>
  <c r="AK449" i="387"/>
  <c r="AI449" i="387"/>
  <c r="AL449" i="387"/>
  <c r="AE449" i="387"/>
  <c r="AF449" i="387"/>
  <c r="AG449" i="387"/>
  <c r="AK450" i="387"/>
  <c r="AI450" i="387"/>
  <c r="AL450" i="387"/>
  <c r="AE450" i="387"/>
  <c r="AF450" i="387"/>
  <c r="AK451" i="387"/>
  <c r="AI451" i="387"/>
  <c r="AL451" i="387"/>
  <c r="AE451" i="387"/>
  <c r="AF451" i="387"/>
  <c r="AK452" i="387"/>
  <c r="AI452" i="387"/>
  <c r="AL452" i="387"/>
  <c r="AE452" i="387"/>
  <c r="AF452" i="387"/>
  <c r="AK455" i="387"/>
  <c r="AI455" i="387"/>
  <c r="AL455" i="387"/>
  <c r="AE455" i="387"/>
  <c r="AF455" i="387"/>
  <c r="AK456" i="387"/>
  <c r="AI456" i="387"/>
  <c r="AL456" i="387"/>
  <c r="AE456" i="387"/>
  <c r="AF456" i="387"/>
  <c r="AK457" i="387"/>
  <c r="AI457" i="387"/>
  <c r="AL457" i="387"/>
  <c r="AE457" i="387"/>
  <c r="AF457" i="387"/>
  <c r="AK458" i="387"/>
  <c r="AI458" i="387"/>
  <c r="AL458" i="387"/>
  <c r="AE458" i="387"/>
  <c r="AH458" i="387"/>
  <c r="AM458" i="387"/>
  <c r="AF458" i="387"/>
  <c r="AK459" i="387"/>
  <c r="AI459" i="387"/>
  <c r="AL459" i="387"/>
  <c r="AE459" i="387"/>
  <c r="AH459" i="387"/>
  <c r="AM459" i="387"/>
  <c r="AF459" i="387"/>
  <c r="AK460" i="387"/>
  <c r="AI460" i="387"/>
  <c r="AL460" i="387"/>
  <c r="AE460" i="387"/>
  <c r="AF460" i="387"/>
  <c r="AK461" i="387"/>
  <c r="AI461" i="387"/>
  <c r="AL461" i="387"/>
  <c r="AE461" i="387"/>
  <c r="AF461" i="387"/>
  <c r="AK462" i="387"/>
  <c r="AI462" i="387"/>
  <c r="AL462" i="387"/>
  <c r="AE462" i="387"/>
  <c r="AF462" i="387"/>
  <c r="AH462" i="387"/>
  <c r="AM462" i="387"/>
  <c r="AK463" i="387"/>
  <c r="AI463" i="387"/>
  <c r="AL463" i="387"/>
  <c r="AE463" i="387"/>
  <c r="AF463" i="387"/>
  <c r="AK464" i="387"/>
  <c r="AI464" i="387"/>
  <c r="AL464" i="387"/>
  <c r="AE464" i="387"/>
  <c r="AF464" i="387"/>
  <c r="AH464" i="387"/>
  <c r="AM464" i="387"/>
  <c r="AK465" i="387"/>
  <c r="AI465" i="387"/>
  <c r="AL465" i="387"/>
  <c r="AE465" i="387"/>
  <c r="AF465" i="387"/>
  <c r="AK466" i="387"/>
  <c r="AI466" i="387"/>
  <c r="AL466" i="387"/>
  <c r="AE466" i="387"/>
  <c r="AF466" i="387"/>
  <c r="AH466" i="387"/>
  <c r="AM466" i="387"/>
  <c r="AK467" i="387"/>
  <c r="AI467" i="387"/>
  <c r="AL467" i="387"/>
  <c r="AE467" i="387"/>
  <c r="AF467" i="387"/>
  <c r="AG467" i="387"/>
  <c r="AK468" i="387"/>
  <c r="AI468" i="387"/>
  <c r="AL468" i="387"/>
  <c r="AE468" i="387"/>
  <c r="AF468" i="387"/>
  <c r="AK469" i="387"/>
  <c r="AI469" i="387"/>
  <c r="AL469" i="387"/>
  <c r="AE469" i="387"/>
  <c r="AF469" i="387"/>
  <c r="AH469" i="387"/>
  <c r="AM469" i="387"/>
  <c r="AK473" i="387"/>
  <c r="AI473" i="387"/>
  <c r="AL473" i="387"/>
  <c r="AE473" i="387"/>
  <c r="AF473" i="387"/>
  <c r="AH473" i="387"/>
  <c r="AM473" i="387"/>
  <c r="AK474" i="387"/>
  <c r="AI474" i="387"/>
  <c r="AL474" i="387"/>
  <c r="AE474" i="387"/>
  <c r="AF474" i="387"/>
  <c r="AK475" i="387"/>
  <c r="AI475" i="387"/>
  <c r="AL475" i="387"/>
  <c r="AE475" i="387"/>
  <c r="AF475" i="387"/>
  <c r="AH475" i="387"/>
  <c r="AM475" i="387"/>
  <c r="AK476" i="387"/>
  <c r="AI476" i="387"/>
  <c r="AL476" i="387"/>
  <c r="AE476" i="387"/>
  <c r="AF476" i="387"/>
  <c r="AH476" i="387"/>
  <c r="AM476" i="387"/>
  <c r="AK477" i="387"/>
  <c r="AI477" i="387"/>
  <c r="AL477" i="387"/>
  <c r="AE477" i="387"/>
  <c r="AF477" i="387"/>
  <c r="AK478" i="387"/>
  <c r="AI478" i="387"/>
  <c r="AL478" i="387"/>
  <c r="AE478" i="387"/>
  <c r="AH478" i="387"/>
  <c r="AM478" i="387"/>
  <c r="AF478" i="387"/>
  <c r="AK479" i="387"/>
  <c r="AI479" i="387"/>
  <c r="AL479" i="387"/>
  <c r="AE479" i="387"/>
  <c r="AF479" i="387"/>
  <c r="AK480" i="387"/>
  <c r="AI480" i="387"/>
  <c r="AL480" i="387"/>
  <c r="AE480" i="387"/>
  <c r="AG480" i="387"/>
  <c r="AF480" i="387"/>
  <c r="AK481" i="387"/>
  <c r="AI481" i="387"/>
  <c r="AL481" i="387"/>
  <c r="AE481" i="387"/>
  <c r="AG481" i="387"/>
  <c r="AF481" i="387"/>
  <c r="AK482" i="387"/>
  <c r="AI482" i="387"/>
  <c r="AL482" i="387"/>
  <c r="AE482" i="387"/>
  <c r="AF482" i="387"/>
  <c r="AK483" i="387"/>
  <c r="AI483" i="387"/>
  <c r="AL483" i="387"/>
  <c r="AE483" i="387"/>
  <c r="AF483" i="387"/>
  <c r="AK484" i="387"/>
  <c r="AI484" i="387"/>
  <c r="AL484" i="387"/>
  <c r="AE484" i="387"/>
  <c r="AG484" i="387"/>
  <c r="AF484" i="387"/>
  <c r="AK485" i="387"/>
  <c r="AI485" i="387"/>
  <c r="AL485" i="387"/>
  <c r="AE485" i="387"/>
  <c r="AF485" i="387"/>
  <c r="AK486" i="387"/>
  <c r="AI486" i="387"/>
  <c r="AL486" i="387"/>
  <c r="AE486" i="387"/>
  <c r="AG486" i="387"/>
  <c r="AF486" i="387"/>
  <c r="AG9" i="387"/>
  <c r="AG10" i="387"/>
  <c r="AG11" i="387"/>
  <c r="AG12" i="387"/>
  <c r="AG13" i="387"/>
  <c r="AG14" i="387"/>
  <c r="AG15" i="387"/>
  <c r="AG19" i="387"/>
  <c r="AG20" i="387"/>
  <c r="AG23" i="387"/>
  <c r="AG24" i="387"/>
  <c r="AG25" i="387"/>
  <c r="AG26" i="387"/>
  <c r="AG27" i="387"/>
  <c r="AG28" i="387"/>
  <c r="AG29" i="387"/>
  <c r="AG32" i="387"/>
  <c r="AG33" i="387"/>
  <c r="AG34" i="387"/>
  <c r="AG35" i="387"/>
  <c r="AG38" i="387"/>
  <c r="AG43" i="387"/>
  <c r="AG44" i="387"/>
  <c r="AG45" i="387"/>
  <c r="AG46" i="387"/>
  <c r="AG47" i="387"/>
  <c r="AG48" i="387"/>
  <c r="AG49" i="387"/>
  <c r="AG50" i="387"/>
  <c r="AG53" i="387"/>
  <c r="AG54" i="387"/>
  <c r="AG55" i="387"/>
  <c r="AG56" i="387"/>
  <c r="AG57" i="387"/>
  <c r="AG58" i="387"/>
  <c r="AG59" i="387"/>
  <c r="AG60" i="387"/>
  <c r="AG61" i="387"/>
  <c r="AG62" i="387"/>
  <c r="AG63" i="387"/>
  <c r="AG64" i="387"/>
  <c r="AG65" i="387"/>
  <c r="AG68" i="387"/>
  <c r="AG69" i="387"/>
  <c r="AG70" i="387"/>
  <c r="AG71" i="387"/>
  <c r="AG72" i="387"/>
  <c r="AG73" i="387"/>
  <c r="AG74" i="387"/>
  <c r="AG75" i="387"/>
  <c r="AG78" i="387"/>
  <c r="AG79" i="387"/>
  <c r="AG82" i="387"/>
  <c r="AG83" i="387"/>
  <c r="AG84" i="387"/>
  <c r="AG85" i="387"/>
  <c r="AG86" i="387"/>
  <c r="AG87" i="387"/>
  <c r="AG88" i="387"/>
  <c r="AG89" i="387"/>
  <c r="AG90" i="387"/>
  <c r="AG91" i="387"/>
  <c r="AG92" i="387"/>
  <c r="AG93" i="387"/>
  <c r="AG98" i="387"/>
  <c r="AG99" i="387"/>
  <c r="AG100" i="387"/>
  <c r="AG101" i="387"/>
  <c r="AG102" i="387"/>
  <c r="AG103" i="387"/>
  <c r="AG104" i="387"/>
  <c r="AG105" i="387"/>
  <c r="AG106" i="387"/>
  <c r="AG107" i="387"/>
  <c r="AG108" i="387"/>
  <c r="AG110" i="387"/>
  <c r="AG113" i="387"/>
  <c r="AG114" i="387"/>
  <c r="AG115" i="387"/>
  <c r="AG116" i="387"/>
  <c r="AG117" i="387"/>
  <c r="AG118" i="387"/>
  <c r="AG119" i="387"/>
  <c r="AG120" i="387"/>
  <c r="AG121" i="387"/>
  <c r="AG123" i="387"/>
  <c r="AG124" i="387"/>
  <c r="AG125" i="387"/>
  <c r="AG126" i="387"/>
  <c r="AG129" i="387"/>
  <c r="AG130" i="387"/>
  <c r="AG131" i="387"/>
  <c r="AG132" i="387"/>
  <c r="AG133" i="387"/>
  <c r="AG134" i="387"/>
  <c r="AG135" i="387"/>
  <c r="AG137" i="387"/>
  <c r="AG138" i="387"/>
  <c r="AG139" i="387"/>
  <c r="AG141" i="387"/>
  <c r="AG142" i="387"/>
  <c r="AG145" i="387"/>
  <c r="AG146" i="387"/>
  <c r="AG147" i="387"/>
  <c r="AG148" i="387"/>
  <c r="AG149" i="387"/>
  <c r="AG150" i="387"/>
  <c r="AG151" i="387"/>
  <c r="AG152" i="387"/>
  <c r="AG153" i="387"/>
  <c r="AG154" i="387"/>
  <c r="AG155" i="387"/>
  <c r="AG156" i="387"/>
  <c r="AG157" i="387"/>
  <c r="AG162" i="387"/>
  <c r="AG163" i="387"/>
  <c r="AG164" i="387"/>
  <c r="AG165" i="387"/>
  <c r="AG166" i="387"/>
  <c r="AG167" i="387"/>
  <c r="AG168" i="387"/>
  <c r="AG169" i="387"/>
  <c r="AG170" i="387"/>
  <c r="AG171" i="387"/>
  <c r="AG172" i="387"/>
  <c r="AG173" i="387"/>
  <c r="AG174" i="387"/>
  <c r="AG175" i="387"/>
  <c r="AG178" i="387"/>
  <c r="AG179" i="387"/>
  <c r="AG180" i="387"/>
  <c r="AG181" i="387"/>
  <c r="AG184" i="387"/>
  <c r="AG185" i="387"/>
  <c r="AG186" i="387"/>
  <c r="AG187" i="387"/>
  <c r="AG188" i="387"/>
  <c r="AG189" i="387"/>
  <c r="AG190" i="387"/>
  <c r="AG191" i="387"/>
  <c r="AG192" i="387"/>
  <c r="AG195" i="387"/>
  <c r="AG196" i="387"/>
  <c r="AG197" i="387"/>
  <c r="AG198" i="387"/>
  <c r="AG199" i="387"/>
  <c r="AG200" i="387"/>
  <c r="AG201" i="387"/>
  <c r="AG202" i="387"/>
  <c r="AG203" i="387"/>
  <c r="AG204" i="387"/>
  <c r="AG206" i="387"/>
  <c r="AG207" i="387"/>
  <c r="AG208" i="387"/>
  <c r="AG212" i="387"/>
  <c r="AG213" i="387"/>
  <c r="AG215" i="387"/>
  <c r="AG216" i="387"/>
  <c r="AG217" i="387"/>
  <c r="AG218" i="387"/>
  <c r="AG219" i="387"/>
  <c r="AG220" i="387"/>
  <c r="AG221" i="387"/>
  <c r="AG222" i="387"/>
  <c r="AG223" i="387"/>
  <c r="AG224" i="387"/>
  <c r="AG227" i="387"/>
  <c r="AG228" i="387"/>
  <c r="AG230" i="387"/>
  <c r="AG231" i="387"/>
  <c r="AG233" i="387"/>
  <c r="AG234" i="387"/>
  <c r="AG235" i="387"/>
  <c r="AG236" i="387"/>
  <c r="AG237" i="387"/>
  <c r="AG238" i="387"/>
  <c r="AG239" i="387"/>
  <c r="AG240" i="387"/>
  <c r="AG243" i="387"/>
  <c r="AG244" i="387"/>
  <c r="AG245" i="387"/>
  <c r="AG246" i="387"/>
  <c r="AG247" i="387"/>
  <c r="AG248" i="387"/>
  <c r="AG249" i="387"/>
  <c r="AG250" i="387"/>
  <c r="AG251" i="387"/>
  <c r="AG252" i="387"/>
  <c r="AG253" i="387"/>
  <c r="AG254" i="387"/>
  <c r="AG256" i="387"/>
  <c r="AG259" i="387"/>
  <c r="AG262" i="387"/>
  <c r="AG263" i="387"/>
  <c r="AG266" i="387"/>
  <c r="AG267" i="387"/>
  <c r="AG270" i="387"/>
  <c r="AG271" i="387"/>
  <c r="AG273" i="387"/>
  <c r="AG276" i="387"/>
  <c r="AG277" i="387"/>
  <c r="AG280" i="387"/>
  <c r="AG281" i="387"/>
  <c r="AG283" i="387"/>
  <c r="AG284" i="387"/>
  <c r="AG285" i="387"/>
  <c r="AG288" i="387"/>
  <c r="AG289" i="387"/>
  <c r="AG293" i="387"/>
  <c r="AG294" i="387"/>
  <c r="AG295" i="387"/>
  <c r="AG298" i="387"/>
  <c r="AG299" i="387"/>
  <c r="AG301" i="387"/>
  <c r="AG302" i="387"/>
  <c r="AG309" i="387"/>
  <c r="AG311" i="387"/>
  <c r="AG312" i="387"/>
  <c r="AG313" i="387"/>
  <c r="AG316" i="387"/>
  <c r="AG317" i="387"/>
  <c r="AG319" i="387"/>
  <c r="AG320" i="387"/>
  <c r="AG327" i="387"/>
  <c r="AG328" i="387"/>
  <c r="AG332" i="387"/>
  <c r="AG334" i="387"/>
  <c r="AG335" i="387"/>
  <c r="AG336" i="387"/>
  <c r="AG337" i="387"/>
  <c r="AG338" i="387"/>
  <c r="AG341" i="387"/>
  <c r="AG342" i="387"/>
  <c r="AG344" i="387"/>
  <c r="AG345" i="387"/>
  <c r="AG346" i="387"/>
  <c r="AG350" i="387"/>
  <c r="AG351" i="387"/>
  <c r="AG352" i="387"/>
  <c r="AG353" i="387"/>
  <c r="AG354" i="387"/>
  <c r="AG358" i="387"/>
  <c r="AG359" i="387"/>
  <c r="AG360" i="387"/>
  <c r="AG362" i="387"/>
  <c r="AG364" i="387"/>
  <c r="AG366" i="387"/>
  <c r="AG367" i="387"/>
  <c r="AG369" i="387"/>
  <c r="AG370" i="387"/>
  <c r="AG371" i="387"/>
  <c r="AG372" i="387"/>
  <c r="AG376" i="387"/>
  <c r="AG377" i="387"/>
  <c r="AG378" i="387"/>
  <c r="AG380" i="387"/>
  <c r="AG381" i="387"/>
  <c r="AG382" i="387"/>
  <c r="AG384" i="387"/>
  <c r="AG387" i="387"/>
  <c r="AG388" i="387"/>
  <c r="AG392" i="387"/>
  <c r="AG394" i="387"/>
  <c r="AG395" i="387"/>
  <c r="AG401" i="387"/>
  <c r="AG408" i="387"/>
  <c r="AG409" i="387"/>
  <c r="AG410" i="387"/>
  <c r="AG412" i="387"/>
  <c r="AG416" i="387"/>
  <c r="AG417" i="387"/>
  <c r="AG420" i="387"/>
  <c r="AG421" i="387"/>
  <c r="AG424" i="387"/>
  <c r="AG430" i="387"/>
  <c r="AG431" i="387"/>
  <c r="AG432" i="387"/>
  <c r="AG434" i="387"/>
  <c r="AG435" i="387"/>
  <c r="AG436" i="387"/>
  <c r="AG440" i="387"/>
  <c r="AG441" i="387"/>
  <c r="AG442" i="387"/>
  <c r="AG445" i="387"/>
  <c r="AG446" i="387"/>
  <c r="AG448" i="387"/>
  <c r="AG455" i="387"/>
  <c r="AG458" i="387"/>
  <c r="AG459" i="387"/>
  <c r="AG460" i="387"/>
  <c r="AG463" i="387"/>
  <c r="AG464" i="387"/>
  <c r="AG466" i="387"/>
  <c r="AG468" i="387"/>
  <c r="AG473" i="387"/>
  <c r="AG474" i="387"/>
  <c r="AG477" i="387"/>
  <c r="AG478" i="387"/>
  <c r="AG479" i="387"/>
  <c r="AG482" i="387"/>
  <c r="AG483" i="387"/>
  <c r="AG485" i="387"/>
  <c r="AE8" i="387"/>
  <c r="AF8" i="387"/>
  <c r="AI8" i="387"/>
  <c r="AL8" i="387"/>
  <c r="AK8" i="387"/>
  <c r="O8" i="387"/>
  <c r="M8" i="387"/>
  <c r="P8" i="387"/>
  <c r="I8" i="387"/>
  <c r="J8" i="387"/>
  <c r="O9" i="387"/>
  <c r="M9" i="387"/>
  <c r="P9" i="387"/>
  <c r="I9" i="387"/>
  <c r="J9" i="387"/>
  <c r="O10" i="387"/>
  <c r="M10" i="387"/>
  <c r="P10" i="387"/>
  <c r="I10" i="387"/>
  <c r="J10" i="387"/>
  <c r="O11" i="387"/>
  <c r="M11" i="387"/>
  <c r="P11" i="387"/>
  <c r="I11" i="387"/>
  <c r="J11" i="387"/>
  <c r="L11" i="387"/>
  <c r="Q11" i="387"/>
  <c r="O12" i="387"/>
  <c r="M12" i="387"/>
  <c r="P12" i="387"/>
  <c r="I12" i="387"/>
  <c r="J12" i="387"/>
  <c r="L12" i="387"/>
  <c r="Q12" i="387"/>
  <c r="O13" i="387"/>
  <c r="M13" i="387"/>
  <c r="P13" i="387"/>
  <c r="I13" i="387"/>
  <c r="L13" i="387"/>
  <c r="Q13" i="387"/>
  <c r="J13" i="387"/>
  <c r="O14" i="387"/>
  <c r="M14" i="387"/>
  <c r="P14" i="387"/>
  <c r="I14" i="387"/>
  <c r="J14" i="387"/>
  <c r="O15" i="387"/>
  <c r="M15" i="387"/>
  <c r="P15" i="387"/>
  <c r="I15" i="387"/>
  <c r="J15" i="387"/>
  <c r="O23" i="387"/>
  <c r="M23" i="387"/>
  <c r="P23" i="387"/>
  <c r="I23" i="387"/>
  <c r="L23" i="387"/>
  <c r="Q23" i="387"/>
  <c r="J23" i="387"/>
  <c r="O24" i="387"/>
  <c r="M24" i="387"/>
  <c r="P24" i="387"/>
  <c r="I24" i="387"/>
  <c r="J24" i="387"/>
  <c r="O25" i="387"/>
  <c r="M25" i="387"/>
  <c r="P25" i="387"/>
  <c r="I25" i="387"/>
  <c r="J25" i="387"/>
  <c r="O26" i="387"/>
  <c r="M26" i="387"/>
  <c r="P26" i="387"/>
  <c r="I26" i="387"/>
  <c r="J26" i="387"/>
  <c r="L26" i="387"/>
  <c r="Q26" i="387"/>
  <c r="O27" i="387"/>
  <c r="M27" i="387"/>
  <c r="P27" i="387"/>
  <c r="I27" i="387"/>
  <c r="J27" i="387"/>
  <c r="L27" i="387"/>
  <c r="Q27" i="387"/>
  <c r="O28" i="387"/>
  <c r="M28" i="387"/>
  <c r="P28" i="387"/>
  <c r="I28" i="387"/>
  <c r="J28" i="387"/>
  <c r="O29" i="387"/>
  <c r="M29" i="387"/>
  <c r="P29" i="387"/>
  <c r="I29" i="387"/>
  <c r="J29" i="387"/>
  <c r="K29" i="387"/>
  <c r="O30" i="387"/>
  <c r="M30" i="387"/>
  <c r="P30" i="387"/>
  <c r="I30" i="387"/>
  <c r="J30" i="387"/>
  <c r="L30" i="387"/>
  <c r="Q30" i="387"/>
  <c r="O38" i="387"/>
  <c r="M38" i="387"/>
  <c r="P38" i="387"/>
  <c r="I38" i="387"/>
  <c r="J38" i="387"/>
  <c r="O39" i="387"/>
  <c r="M39" i="387"/>
  <c r="P39" i="387"/>
  <c r="I39" i="387"/>
  <c r="J39" i="387"/>
  <c r="O40" i="387"/>
  <c r="M40" i="387"/>
  <c r="P40" i="387"/>
  <c r="I40" i="387"/>
  <c r="J40" i="387"/>
  <c r="O41" i="387"/>
  <c r="M41" i="387"/>
  <c r="P41" i="387"/>
  <c r="I41" i="387"/>
  <c r="J41" i="387"/>
  <c r="L41" i="387"/>
  <c r="Q41" i="387"/>
  <c r="O42" i="387"/>
  <c r="M42" i="387"/>
  <c r="P42" i="387"/>
  <c r="I42" i="387"/>
  <c r="J42" i="387"/>
  <c r="L42" i="387"/>
  <c r="Q42" i="387"/>
  <c r="O43" i="387"/>
  <c r="M43" i="387"/>
  <c r="P43" i="387"/>
  <c r="I43" i="387"/>
  <c r="J43" i="387"/>
  <c r="L43" i="387"/>
  <c r="Q43" i="387"/>
  <c r="O44" i="387"/>
  <c r="M44" i="387"/>
  <c r="P44" i="387"/>
  <c r="I44" i="387"/>
  <c r="J44" i="387"/>
  <c r="O45" i="387"/>
  <c r="M45" i="387"/>
  <c r="P45" i="387"/>
  <c r="I45" i="387"/>
  <c r="J45" i="387"/>
  <c r="L45" i="387"/>
  <c r="Q45" i="387"/>
  <c r="O53" i="387"/>
  <c r="M53" i="387"/>
  <c r="P53" i="387"/>
  <c r="I53" i="387"/>
  <c r="J53" i="387"/>
  <c r="O54" i="387"/>
  <c r="M54" i="387"/>
  <c r="P54" i="387"/>
  <c r="I54" i="387"/>
  <c r="J54" i="387"/>
  <c r="L54" i="387"/>
  <c r="Q54" i="387"/>
  <c r="O55" i="387"/>
  <c r="M55" i="387"/>
  <c r="P55" i="387"/>
  <c r="I55" i="387"/>
  <c r="J55" i="387"/>
  <c r="K55" i="387"/>
  <c r="O56" i="387"/>
  <c r="M56" i="387"/>
  <c r="P56" i="387"/>
  <c r="I56" i="387"/>
  <c r="J56" i="387"/>
  <c r="L56" i="387"/>
  <c r="Q56" i="387"/>
  <c r="O57" i="387"/>
  <c r="M57" i="387"/>
  <c r="P57" i="387"/>
  <c r="I57" i="387"/>
  <c r="J57" i="387"/>
  <c r="L57" i="387"/>
  <c r="Q57" i="387"/>
  <c r="O58" i="387"/>
  <c r="M58" i="387"/>
  <c r="P58" i="387"/>
  <c r="I58" i="387"/>
  <c r="J58" i="387"/>
  <c r="O59" i="387"/>
  <c r="M59" i="387"/>
  <c r="P59" i="387"/>
  <c r="I59" i="387"/>
  <c r="J59" i="387"/>
  <c r="O60" i="387"/>
  <c r="M60" i="387"/>
  <c r="P60" i="387"/>
  <c r="I60" i="387"/>
  <c r="J60" i="387"/>
  <c r="L60" i="387"/>
  <c r="Q60" i="387"/>
  <c r="O68" i="387"/>
  <c r="M68" i="387"/>
  <c r="P68" i="387"/>
  <c r="I68" i="387"/>
  <c r="J68" i="387"/>
  <c r="O69" i="387"/>
  <c r="M69" i="387"/>
  <c r="P69" i="387"/>
  <c r="I69" i="387"/>
  <c r="J69" i="387"/>
  <c r="O70" i="387"/>
  <c r="M70" i="387"/>
  <c r="P70" i="387"/>
  <c r="I70" i="387"/>
  <c r="J70" i="387"/>
  <c r="O71" i="387"/>
  <c r="M71" i="387"/>
  <c r="P71" i="387"/>
  <c r="I71" i="387"/>
  <c r="J71" i="387"/>
  <c r="L71" i="387"/>
  <c r="Q71" i="387"/>
  <c r="O72" i="387"/>
  <c r="M72" i="387"/>
  <c r="P72" i="387"/>
  <c r="I72" i="387"/>
  <c r="J72" i="387"/>
  <c r="O73" i="387"/>
  <c r="M73" i="387"/>
  <c r="P73" i="387"/>
  <c r="I73" i="387"/>
  <c r="J73" i="387"/>
  <c r="O74" i="387"/>
  <c r="M74" i="387"/>
  <c r="P74" i="387"/>
  <c r="I74" i="387"/>
  <c r="L74" i="387"/>
  <c r="Q74" i="387"/>
  <c r="J74" i="387"/>
  <c r="O75" i="387"/>
  <c r="M75" i="387"/>
  <c r="P75" i="387"/>
  <c r="I75" i="387"/>
  <c r="J75" i="387"/>
  <c r="O82" i="387"/>
  <c r="M82" i="387"/>
  <c r="P82" i="387"/>
  <c r="I82" i="387"/>
  <c r="J82" i="387"/>
  <c r="L82" i="387"/>
  <c r="Q82" i="387"/>
  <c r="O83" i="387"/>
  <c r="M83" i="387"/>
  <c r="P83" i="387"/>
  <c r="I83" i="387"/>
  <c r="J83" i="387"/>
  <c r="O84" i="387"/>
  <c r="M84" i="387"/>
  <c r="P84" i="387"/>
  <c r="I84" i="387"/>
  <c r="J84" i="387"/>
  <c r="O85" i="387"/>
  <c r="M85" i="387"/>
  <c r="P85" i="387"/>
  <c r="I85" i="387"/>
  <c r="L85" i="387"/>
  <c r="Q85" i="387"/>
  <c r="J85" i="387"/>
  <c r="O86" i="387"/>
  <c r="M86" i="387"/>
  <c r="P86" i="387"/>
  <c r="I86" i="387"/>
  <c r="J86" i="387"/>
  <c r="L86" i="387"/>
  <c r="Q86" i="387"/>
  <c r="O87" i="387"/>
  <c r="M87" i="387"/>
  <c r="P87" i="387"/>
  <c r="I87" i="387"/>
  <c r="J87" i="387"/>
  <c r="L87" i="387"/>
  <c r="Q87" i="387"/>
  <c r="O88" i="387"/>
  <c r="M88" i="387"/>
  <c r="P88" i="387"/>
  <c r="I88" i="387"/>
  <c r="J88" i="387"/>
  <c r="O89" i="387"/>
  <c r="M89" i="387"/>
  <c r="P89" i="387"/>
  <c r="I89" i="387"/>
  <c r="J89" i="387"/>
  <c r="O97" i="387"/>
  <c r="M97" i="387"/>
  <c r="P97" i="387"/>
  <c r="I97" i="387"/>
  <c r="L97" i="387"/>
  <c r="Q97" i="387"/>
  <c r="J97" i="387"/>
  <c r="O98" i="387"/>
  <c r="M98" i="387"/>
  <c r="P98" i="387"/>
  <c r="I98" i="387"/>
  <c r="J98" i="387"/>
  <c r="L98" i="387"/>
  <c r="Q98" i="387"/>
  <c r="O99" i="387"/>
  <c r="M99" i="387"/>
  <c r="P99" i="387"/>
  <c r="I99" i="387"/>
  <c r="J99" i="387"/>
  <c r="O100" i="387"/>
  <c r="M100" i="387"/>
  <c r="P100" i="387"/>
  <c r="I100" i="387"/>
  <c r="J100" i="387"/>
  <c r="O101" i="387"/>
  <c r="M101" i="387"/>
  <c r="P101" i="387"/>
  <c r="I101" i="387"/>
  <c r="J101" i="387"/>
  <c r="L101" i="387"/>
  <c r="Q101" i="387"/>
  <c r="O102" i="387"/>
  <c r="M102" i="387"/>
  <c r="P102" i="387"/>
  <c r="I102" i="387"/>
  <c r="L102" i="387"/>
  <c r="Q102" i="387"/>
  <c r="J102" i="387"/>
  <c r="O103" i="387"/>
  <c r="M103" i="387"/>
  <c r="P103" i="387"/>
  <c r="I103" i="387"/>
  <c r="J103" i="387"/>
  <c r="K103" i="387"/>
  <c r="O104" i="387"/>
  <c r="M104" i="387"/>
  <c r="P104" i="387"/>
  <c r="I104" i="387"/>
  <c r="L104" i="387"/>
  <c r="Q104" i="387"/>
  <c r="J104" i="387"/>
  <c r="O113" i="387"/>
  <c r="M113" i="387"/>
  <c r="P113" i="387"/>
  <c r="I113" i="387"/>
  <c r="L113" i="387"/>
  <c r="Q113" i="387"/>
  <c r="J113" i="387"/>
  <c r="O114" i="387"/>
  <c r="M114" i="387"/>
  <c r="P114" i="387"/>
  <c r="I114" i="387"/>
  <c r="J114" i="387"/>
  <c r="L114" i="387"/>
  <c r="Q114" i="387"/>
  <c r="O115" i="387"/>
  <c r="M115" i="387"/>
  <c r="P115" i="387"/>
  <c r="I115" i="387"/>
  <c r="J115" i="387"/>
  <c r="O116" i="387"/>
  <c r="M116" i="387"/>
  <c r="P116" i="387"/>
  <c r="I116" i="387"/>
  <c r="J116" i="387"/>
  <c r="O117" i="387"/>
  <c r="M117" i="387"/>
  <c r="P117" i="387"/>
  <c r="I117" i="387"/>
  <c r="J117" i="387"/>
  <c r="L117" i="387"/>
  <c r="Q117" i="387"/>
  <c r="O118" i="387"/>
  <c r="M118" i="387"/>
  <c r="P118" i="387"/>
  <c r="I118" i="387"/>
  <c r="L118" i="387"/>
  <c r="Q118" i="387"/>
  <c r="J118" i="387"/>
  <c r="O119" i="387"/>
  <c r="M119" i="387"/>
  <c r="P119" i="387"/>
  <c r="I119" i="387"/>
  <c r="J119" i="387"/>
  <c r="K119" i="387"/>
  <c r="O120" i="387"/>
  <c r="M120" i="387"/>
  <c r="P120" i="387"/>
  <c r="I120" i="387"/>
  <c r="L120" i="387"/>
  <c r="Q120" i="387"/>
  <c r="J120" i="387"/>
  <c r="O129" i="387"/>
  <c r="M129" i="387"/>
  <c r="P129" i="387"/>
  <c r="I129" i="387"/>
  <c r="L129" i="387"/>
  <c r="Q129" i="387"/>
  <c r="J129" i="387"/>
  <c r="O130" i="387"/>
  <c r="M130" i="387"/>
  <c r="P130" i="387"/>
  <c r="I130" i="387"/>
  <c r="J130" i="387"/>
  <c r="L130" i="387"/>
  <c r="Q130" i="387"/>
  <c r="O131" i="387"/>
  <c r="M131" i="387"/>
  <c r="P131" i="387"/>
  <c r="I131" i="387"/>
  <c r="J131" i="387"/>
  <c r="O132" i="387"/>
  <c r="M132" i="387"/>
  <c r="P132" i="387"/>
  <c r="I132" i="387"/>
  <c r="J132" i="387"/>
  <c r="O133" i="387"/>
  <c r="M133" i="387"/>
  <c r="P133" i="387"/>
  <c r="I133" i="387"/>
  <c r="J133" i="387"/>
  <c r="L133" i="387"/>
  <c r="Q133" i="387"/>
  <c r="O134" i="387"/>
  <c r="M134" i="387"/>
  <c r="P134" i="387"/>
  <c r="I134" i="387"/>
  <c r="L134" i="387"/>
  <c r="Q134" i="387"/>
  <c r="J134" i="387"/>
  <c r="O135" i="387"/>
  <c r="M135" i="387"/>
  <c r="P135" i="387"/>
  <c r="I135" i="387"/>
  <c r="J135" i="387"/>
  <c r="K135" i="387"/>
  <c r="O136" i="387"/>
  <c r="M136" i="387"/>
  <c r="P136" i="387"/>
  <c r="I136" i="387"/>
  <c r="L136" i="387"/>
  <c r="Q136" i="387"/>
  <c r="J136" i="387"/>
  <c r="O145" i="387"/>
  <c r="M145" i="387"/>
  <c r="P145" i="387"/>
  <c r="I145" i="387"/>
  <c r="L145" i="387"/>
  <c r="Q145" i="387"/>
  <c r="J145" i="387"/>
  <c r="O146" i="387"/>
  <c r="M146" i="387"/>
  <c r="P146" i="387"/>
  <c r="I146" i="387"/>
  <c r="J146" i="387"/>
  <c r="L146" i="387"/>
  <c r="Q146" i="387"/>
  <c r="O147" i="387"/>
  <c r="M147" i="387"/>
  <c r="P147" i="387"/>
  <c r="I147" i="387"/>
  <c r="J147" i="387"/>
  <c r="O148" i="387"/>
  <c r="M148" i="387"/>
  <c r="P148" i="387"/>
  <c r="I148" i="387"/>
  <c r="J148" i="387"/>
  <c r="O149" i="387"/>
  <c r="M149" i="387"/>
  <c r="P149" i="387"/>
  <c r="I149" i="387"/>
  <c r="J149" i="387"/>
  <c r="L149" i="387"/>
  <c r="Q149" i="387"/>
  <c r="O150" i="387"/>
  <c r="M150" i="387"/>
  <c r="P150" i="387"/>
  <c r="I150" i="387"/>
  <c r="L150" i="387"/>
  <c r="Q150" i="387"/>
  <c r="J150" i="387"/>
  <c r="O151" i="387"/>
  <c r="M151" i="387"/>
  <c r="P151" i="387"/>
  <c r="I151" i="387"/>
  <c r="J151" i="387"/>
  <c r="K151" i="387"/>
  <c r="O152" i="387"/>
  <c r="M152" i="387"/>
  <c r="P152" i="387"/>
  <c r="I152" i="387"/>
  <c r="L152" i="387"/>
  <c r="Q152" i="387"/>
  <c r="J152" i="387"/>
  <c r="O161" i="387"/>
  <c r="M161" i="387"/>
  <c r="P161" i="387"/>
  <c r="I161" i="387"/>
  <c r="L161" i="387"/>
  <c r="Q161" i="387"/>
  <c r="J161" i="387"/>
  <c r="O162" i="387"/>
  <c r="M162" i="387"/>
  <c r="P162" i="387"/>
  <c r="I162" i="387"/>
  <c r="J162" i="387"/>
  <c r="L162" i="387"/>
  <c r="Q162" i="387"/>
  <c r="O163" i="387"/>
  <c r="M163" i="387"/>
  <c r="P163" i="387"/>
  <c r="I163" i="387"/>
  <c r="J163" i="387"/>
  <c r="O164" i="387"/>
  <c r="M164" i="387"/>
  <c r="P164" i="387"/>
  <c r="I164" i="387"/>
  <c r="J164" i="387"/>
  <c r="O165" i="387"/>
  <c r="M165" i="387"/>
  <c r="P165" i="387"/>
  <c r="I165" i="387"/>
  <c r="J165" i="387"/>
  <c r="L165" i="387"/>
  <c r="Q165" i="387"/>
  <c r="O166" i="387"/>
  <c r="M166" i="387"/>
  <c r="P166" i="387"/>
  <c r="I166" i="387"/>
  <c r="L166" i="387"/>
  <c r="Q166" i="387"/>
  <c r="J166" i="387"/>
  <c r="O167" i="387"/>
  <c r="M167" i="387"/>
  <c r="P167" i="387"/>
  <c r="I167" i="387"/>
  <c r="J167" i="387"/>
  <c r="O168" i="387"/>
  <c r="M168" i="387"/>
  <c r="P168" i="387"/>
  <c r="I168" i="387"/>
  <c r="J168" i="387"/>
  <c r="O178" i="387"/>
  <c r="M178" i="387"/>
  <c r="P178" i="387"/>
  <c r="I178" i="387"/>
  <c r="J178" i="387"/>
  <c r="L178" i="387"/>
  <c r="Q178" i="387"/>
  <c r="O179" i="387"/>
  <c r="M179" i="387"/>
  <c r="P179" i="387"/>
  <c r="I179" i="387"/>
  <c r="L179" i="387"/>
  <c r="Q179" i="387"/>
  <c r="J179" i="387"/>
  <c r="O180" i="387"/>
  <c r="M180" i="387"/>
  <c r="P180" i="387"/>
  <c r="I180" i="387"/>
  <c r="J180" i="387"/>
  <c r="O181" i="387"/>
  <c r="M181" i="387"/>
  <c r="P181" i="387"/>
  <c r="I181" i="387"/>
  <c r="J181" i="387"/>
  <c r="O182" i="387"/>
  <c r="M182" i="387"/>
  <c r="P182" i="387"/>
  <c r="I182" i="387"/>
  <c r="L182" i="387"/>
  <c r="Q182" i="387"/>
  <c r="J182" i="387"/>
  <c r="O183" i="387"/>
  <c r="M183" i="387"/>
  <c r="P183" i="387"/>
  <c r="I183" i="387"/>
  <c r="J183" i="387"/>
  <c r="L183" i="387"/>
  <c r="Q183" i="387"/>
  <c r="O184" i="387"/>
  <c r="M184" i="387"/>
  <c r="P184" i="387"/>
  <c r="I184" i="387"/>
  <c r="J184" i="387"/>
  <c r="K184" i="387"/>
  <c r="O185" i="387"/>
  <c r="M185" i="387"/>
  <c r="P185" i="387"/>
  <c r="I185" i="387"/>
  <c r="J185" i="387"/>
  <c r="O186" i="387"/>
  <c r="M186" i="387"/>
  <c r="P186" i="387"/>
  <c r="I186" i="387"/>
  <c r="J186" i="387"/>
  <c r="O195" i="387"/>
  <c r="M195" i="387"/>
  <c r="P195" i="387"/>
  <c r="I195" i="387"/>
  <c r="J195" i="387"/>
  <c r="L195" i="387"/>
  <c r="Q195" i="387"/>
  <c r="O196" i="387"/>
  <c r="M196" i="387"/>
  <c r="P196" i="387"/>
  <c r="I196" i="387"/>
  <c r="J196" i="387"/>
  <c r="O197" i="387"/>
  <c r="M197" i="387"/>
  <c r="P197" i="387"/>
  <c r="I197" i="387"/>
  <c r="J197" i="387"/>
  <c r="O198" i="387"/>
  <c r="M198" i="387"/>
  <c r="P198" i="387"/>
  <c r="I198" i="387"/>
  <c r="J198" i="387"/>
  <c r="L198" i="387"/>
  <c r="Q198" i="387"/>
  <c r="O199" i="387"/>
  <c r="M199" i="387"/>
  <c r="P199" i="387"/>
  <c r="I199" i="387"/>
  <c r="L199" i="387"/>
  <c r="Q199" i="387"/>
  <c r="J199" i="387"/>
  <c r="O200" i="387"/>
  <c r="M200" i="387"/>
  <c r="P200" i="387"/>
  <c r="I200" i="387"/>
  <c r="J200" i="387"/>
  <c r="O201" i="387"/>
  <c r="M201" i="387"/>
  <c r="P201" i="387"/>
  <c r="I201" i="387"/>
  <c r="J201" i="387"/>
  <c r="O202" i="387"/>
  <c r="M202" i="387"/>
  <c r="P202" i="387"/>
  <c r="I202" i="387"/>
  <c r="J202" i="387"/>
  <c r="L202" i="387"/>
  <c r="Q202" i="387"/>
  <c r="O211" i="387"/>
  <c r="M211" i="387"/>
  <c r="P211" i="387"/>
  <c r="I211" i="387"/>
  <c r="J211" i="387"/>
  <c r="O212" i="387"/>
  <c r="M212" i="387"/>
  <c r="P212" i="387"/>
  <c r="I212" i="387"/>
  <c r="J212" i="387"/>
  <c r="O213" i="387"/>
  <c r="M213" i="387"/>
  <c r="P213" i="387"/>
  <c r="I213" i="387"/>
  <c r="J213" i="387"/>
  <c r="O214" i="387"/>
  <c r="M214" i="387"/>
  <c r="P214" i="387"/>
  <c r="I214" i="387"/>
  <c r="J214" i="387"/>
  <c r="L214" i="387"/>
  <c r="Q214" i="387"/>
  <c r="O215" i="387"/>
  <c r="M215" i="387"/>
  <c r="P215" i="387"/>
  <c r="I215" i="387"/>
  <c r="L215" i="387"/>
  <c r="Q215" i="387"/>
  <c r="J215" i="387"/>
  <c r="O216" i="387"/>
  <c r="M216" i="387"/>
  <c r="P216" i="387"/>
  <c r="I216" i="387"/>
  <c r="J216" i="387"/>
  <c r="O217" i="387"/>
  <c r="M217" i="387"/>
  <c r="P217" i="387"/>
  <c r="I217" i="387"/>
  <c r="J217" i="387"/>
  <c r="O218" i="387"/>
  <c r="M218" i="387"/>
  <c r="P218" i="387"/>
  <c r="I218" i="387"/>
  <c r="J218" i="387"/>
  <c r="L218" i="387"/>
  <c r="Q218" i="387"/>
  <c r="O227" i="387"/>
  <c r="M227" i="387"/>
  <c r="P227" i="387"/>
  <c r="I227" i="387"/>
  <c r="J227" i="387"/>
  <c r="L227" i="387"/>
  <c r="Q227" i="387"/>
  <c r="O228" i="387"/>
  <c r="M228" i="387"/>
  <c r="P228" i="387"/>
  <c r="I228" i="387"/>
  <c r="J228" i="387"/>
  <c r="O229" i="387"/>
  <c r="M229" i="387"/>
  <c r="P229" i="387"/>
  <c r="I229" i="387"/>
  <c r="J229" i="387"/>
  <c r="O230" i="387"/>
  <c r="M230" i="387"/>
  <c r="P230" i="387"/>
  <c r="I230" i="387"/>
  <c r="J230" i="387"/>
  <c r="O231" i="387"/>
  <c r="M231" i="387"/>
  <c r="P231" i="387"/>
  <c r="I231" i="387"/>
  <c r="J231" i="387"/>
  <c r="O232" i="387"/>
  <c r="M232" i="387"/>
  <c r="P232" i="387"/>
  <c r="I232" i="387"/>
  <c r="J232" i="387"/>
  <c r="O233" i="387"/>
  <c r="M233" i="387"/>
  <c r="P233" i="387"/>
  <c r="I233" i="387"/>
  <c r="J233" i="387"/>
  <c r="O234" i="387"/>
  <c r="M234" i="387"/>
  <c r="P234" i="387"/>
  <c r="I234" i="387"/>
  <c r="J234" i="387"/>
  <c r="L234" i="387"/>
  <c r="Q234" i="387"/>
  <c r="O243" i="387"/>
  <c r="M243" i="387"/>
  <c r="P243" i="387"/>
  <c r="I243" i="387"/>
  <c r="J243" i="387"/>
  <c r="L243" i="387"/>
  <c r="Q243" i="387"/>
  <c r="O244" i="387"/>
  <c r="M244" i="387"/>
  <c r="P244" i="387"/>
  <c r="I244" i="387"/>
  <c r="J244" i="387"/>
  <c r="O245" i="387"/>
  <c r="M245" i="387"/>
  <c r="P245" i="387"/>
  <c r="I245" i="387"/>
  <c r="L245" i="387"/>
  <c r="Q245" i="387"/>
  <c r="J245" i="387"/>
  <c r="O246" i="387"/>
  <c r="M246" i="387"/>
  <c r="P246" i="387"/>
  <c r="I246" i="387"/>
  <c r="J246" i="387"/>
  <c r="O247" i="387"/>
  <c r="M247" i="387"/>
  <c r="P247" i="387"/>
  <c r="I247" i="387"/>
  <c r="L247" i="387"/>
  <c r="Q247" i="387"/>
  <c r="J247" i="387"/>
  <c r="O248" i="387"/>
  <c r="M248" i="387"/>
  <c r="P248" i="387"/>
  <c r="I248" i="387"/>
  <c r="J248" i="387"/>
  <c r="O249" i="387"/>
  <c r="M249" i="387"/>
  <c r="P249" i="387"/>
  <c r="I249" i="387"/>
  <c r="J249" i="387"/>
  <c r="O250" i="387"/>
  <c r="M250" i="387"/>
  <c r="P250" i="387"/>
  <c r="I250" i="387"/>
  <c r="J250" i="387"/>
  <c r="L250" i="387"/>
  <c r="Q250" i="387"/>
  <c r="O259" i="387"/>
  <c r="M259" i="387"/>
  <c r="P259" i="387"/>
  <c r="I259" i="387"/>
  <c r="J259" i="387"/>
  <c r="L259" i="387"/>
  <c r="Q259" i="387"/>
  <c r="O260" i="387"/>
  <c r="M260" i="387"/>
  <c r="P260" i="387"/>
  <c r="I260" i="387"/>
  <c r="J260" i="387"/>
  <c r="O261" i="387"/>
  <c r="M261" i="387"/>
  <c r="P261" i="387"/>
  <c r="I261" i="387"/>
  <c r="J261" i="387"/>
  <c r="O262" i="387"/>
  <c r="M262" i="387"/>
  <c r="P262" i="387"/>
  <c r="I262" i="387"/>
  <c r="K262" i="387"/>
  <c r="J262" i="387"/>
  <c r="O263" i="387"/>
  <c r="M263" i="387"/>
  <c r="P263" i="387"/>
  <c r="I263" i="387"/>
  <c r="J263" i="387"/>
  <c r="O264" i="387"/>
  <c r="M264" i="387"/>
  <c r="P264" i="387"/>
  <c r="I264" i="387"/>
  <c r="J264" i="387"/>
  <c r="O265" i="387"/>
  <c r="M265" i="387"/>
  <c r="P265" i="387"/>
  <c r="I265" i="387"/>
  <c r="J265" i="387"/>
  <c r="O266" i="387"/>
  <c r="M266" i="387"/>
  <c r="P266" i="387"/>
  <c r="I266" i="387"/>
  <c r="J266" i="387"/>
  <c r="L266" i="387"/>
  <c r="Q266" i="387"/>
  <c r="O276" i="387"/>
  <c r="M276" i="387"/>
  <c r="P276" i="387"/>
  <c r="I276" i="387"/>
  <c r="J276" i="387"/>
  <c r="L276" i="387"/>
  <c r="Q276" i="387"/>
  <c r="O277" i="387"/>
  <c r="M277" i="387"/>
  <c r="P277" i="387"/>
  <c r="I277" i="387"/>
  <c r="J277" i="387"/>
  <c r="O278" i="387"/>
  <c r="M278" i="387"/>
  <c r="P278" i="387"/>
  <c r="I278" i="387"/>
  <c r="J278" i="387"/>
  <c r="O279" i="387"/>
  <c r="M279" i="387"/>
  <c r="P279" i="387"/>
  <c r="I279" i="387"/>
  <c r="J279" i="387"/>
  <c r="L279" i="387"/>
  <c r="Q279" i="387"/>
  <c r="O280" i="387"/>
  <c r="M280" i="387"/>
  <c r="P280" i="387"/>
  <c r="I280" i="387"/>
  <c r="J280" i="387"/>
  <c r="L280" i="387"/>
  <c r="Q280" i="387"/>
  <c r="O281" i="387"/>
  <c r="M281" i="387"/>
  <c r="P281" i="387"/>
  <c r="I281" i="387"/>
  <c r="J281" i="387"/>
  <c r="K281" i="387"/>
  <c r="O282" i="387"/>
  <c r="M282" i="387"/>
  <c r="P282" i="387"/>
  <c r="I282" i="387"/>
  <c r="J282" i="387"/>
  <c r="O283" i="387"/>
  <c r="M283" i="387"/>
  <c r="P283" i="387"/>
  <c r="I283" i="387"/>
  <c r="J283" i="387"/>
  <c r="L283" i="387"/>
  <c r="Q283" i="387"/>
  <c r="O292" i="387"/>
  <c r="M292" i="387"/>
  <c r="P292" i="387"/>
  <c r="I292" i="387"/>
  <c r="L292" i="387"/>
  <c r="Q292" i="387"/>
  <c r="J292" i="387"/>
  <c r="O293" i="387"/>
  <c r="M293" i="387"/>
  <c r="P293" i="387"/>
  <c r="I293" i="387"/>
  <c r="J293" i="387"/>
  <c r="O294" i="387"/>
  <c r="M294" i="387"/>
  <c r="P294" i="387"/>
  <c r="I294" i="387"/>
  <c r="J294" i="387"/>
  <c r="O295" i="387"/>
  <c r="M295" i="387"/>
  <c r="P295" i="387"/>
  <c r="I295" i="387"/>
  <c r="J295" i="387"/>
  <c r="L295" i="387"/>
  <c r="Q295" i="387"/>
  <c r="O296" i="387"/>
  <c r="M296" i="387"/>
  <c r="P296" i="387"/>
  <c r="I296" i="387"/>
  <c r="J296" i="387"/>
  <c r="L296" i="387"/>
  <c r="Q296" i="387"/>
  <c r="O297" i="387"/>
  <c r="M297" i="387"/>
  <c r="P297" i="387"/>
  <c r="I297" i="387"/>
  <c r="J297" i="387"/>
  <c r="K297" i="387"/>
  <c r="O298" i="387"/>
  <c r="M298" i="387"/>
  <c r="P298" i="387"/>
  <c r="I298" i="387"/>
  <c r="J298" i="387"/>
  <c r="O299" i="387"/>
  <c r="M299" i="387"/>
  <c r="P299" i="387"/>
  <c r="I299" i="387"/>
  <c r="J299" i="387"/>
  <c r="L299" i="387"/>
  <c r="Q299" i="387"/>
  <c r="O308" i="387"/>
  <c r="M308" i="387"/>
  <c r="P308" i="387"/>
  <c r="I308" i="387"/>
  <c r="L308" i="387"/>
  <c r="Q308" i="387"/>
  <c r="J308" i="387"/>
  <c r="O309" i="387"/>
  <c r="M309" i="387"/>
  <c r="P309" i="387"/>
  <c r="I309" i="387"/>
  <c r="J309" i="387"/>
  <c r="O310" i="387"/>
  <c r="M310" i="387"/>
  <c r="P310" i="387"/>
  <c r="I310" i="387"/>
  <c r="J310" i="387"/>
  <c r="O311" i="387"/>
  <c r="M311" i="387"/>
  <c r="P311" i="387"/>
  <c r="I311" i="387"/>
  <c r="J311" i="387"/>
  <c r="L311" i="387"/>
  <c r="Q311" i="387"/>
  <c r="O312" i="387"/>
  <c r="M312" i="387"/>
  <c r="P312" i="387"/>
  <c r="I312" i="387"/>
  <c r="J312" i="387"/>
  <c r="L312" i="387"/>
  <c r="Q312" i="387"/>
  <c r="O313" i="387"/>
  <c r="M313" i="387"/>
  <c r="P313" i="387"/>
  <c r="I313" i="387"/>
  <c r="J313" i="387"/>
  <c r="O314" i="387"/>
  <c r="M314" i="387"/>
  <c r="P314" i="387"/>
  <c r="I314" i="387"/>
  <c r="L314" i="387"/>
  <c r="Q314" i="387"/>
  <c r="J314" i="387"/>
  <c r="O315" i="387"/>
  <c r="M315" i="387"/>
  <c r="P315" i="387"/>
  <c r="I315" i="387"/>
  <c r="J315" i="387"/>
  <c r="O324" i="387"/>
  <c r="M324" i="387"/>
  <c r="P324" i="387"/>
  <c r="I324" i="387"/>
  <c r="L324" i="387"/>
  <c r="Q324" i="387"/>
  <c r="J324" i="387"/>
  <c r="O325" i="387"/>
  <c r="M325" i="387"/>
  <c r="P325" i="387"/>
  <c r="I325" i="387"/>
  <c r="J325" i="387"/>
  <c r="O326" i="387"/>
  <c r="M326" i="387"/>
  <c r="P326" i="387"/>
  <c r="I326" i="387"/>
  <c r="J326" i="387"/>
  <c r="O327" i="387"/>
  <c r="M327" i="387"/>
  <c r="P327" i="387"/>
  <c r="I327" i="387"/>
  <c r="J327" i="387"/>
  <c r="L327" i="387"/>
  <c r="Q327" i="387"/>
  <c r="O328" i="387"/>
  <c r="M328" i="387"/>
  <c r="P328" i="387"/>
  <c r="I328" i="387"/>
  <c r="L328" i="387"/>
  <c r="Q328" i="387"/>
  <c r="J328" i="387"/>
  <c r="O329" i="387"/>
  <c r="M329" i="387"/>
  <c r="P329" i="387"/>
  <c r="I329" i="387"/>
  <c r="J329" i="387"/>
  <c r="O330" i="387"/>
  <c r="M330" i="387"/>
  <c r="P330" i="387"/>
  <c r="I330" i="387"/>
  <c r="J330" i="387"/>
  <c r="O331" i="387"/>
  <c r="M331" i="387"/>
  <c r="P331" i="387"/>
  <c r="I331" i="387"/>
  <c r="J331" i="387"/>
  <c r="L331" i="387"/>
  <c r="Q331" i="387"/>
  <c r="O341" i="387"/>
  <c r="M341" i="387"/>
  <c r="P341" i="387"/>
  <c r="I341" i="387"/>
  <c r="J341" i="387"/>
  <c r="L341" i="387"/>
  <c r="Q341" i="387"/>
  <c r="O342" i="387"/>
  <c r="M342" i="387"/>
  <c r="P342" i="387"/>
  <c r="I342" i="387"/>
  <c r="J342" i="387"/>
  <c r="K342" i="387"/>
  <c r="O343" i="387"/>
  <c r="M343" i="387"/>
  <c r="P343" i="387"/>
  <c r="I343" i="387"/>
  <c r="L343" i="387"/>
  <c r="Q343" i="387"/>
  <c r="J343" i="387"/>
  <c r="O344" i="387"/>
  <c r="M344" i="387"/>
  <c r="P344" i="387"/>
  <c r="I344" i="387"/>
  <c r="K344" i="387"/>
  <c r="J344" i="387"/>
  <c r="O345" i="387"/>
  <c r="M345" i="387"/>
  <c r="P345" i="387"/>
  <c r="I345" i="387"/>
  <c r="J345" i="387"/>
  <c r="O346" i="387"/>
  <c r="M346" i="387"/>
  <c r="P346" i="387"/>
  <c r="I346" i="387"/>
  <c r="J346" i="387"/>
  <c r="O347" i="387"/>
  <c r="M347" i="387"/>
  <c r="P347" i="387"/>
  <c r="I347" i="387"/>
  <c r="J347" i="387"/>
  <c r="O358" i="387"/>
  <c r="M358" i="387"/>
  <c r="P358" i="387"/>
  <c r="I358" i="387"/>
  <c r="J358" i="387"/>
  <c r="L358" i="387"/>
  <c r="Q358" i="387"/>
  <c r="O359" i="387"/>
  <c r="M359" i="387"/>
  <c r="P359" i="387"/>
  <c r="I359" i="387"/>
  <c r="J359" i="387"/>
  <c r="L359" i="387"/>
  <c r="Q359" i="387"/>
  <c r="O360" i="387"/>
  <c r="M360" i="387"/>
  <c r="P360" i="387"/>
  <c r="I360" i="387"/>
  <c r="J360" i="387"/>
  <c r="O361" i="387"/>
  <c r="M361" i="387"/>
  <c r="P361" i="387"/>
  <c r="I361" i="387"/>
  <c r="L361" i="387"/>
  <c r="Q361" i="387"/>
  <c r="J361" i="387"/>
  <c r="O362" i="387"/>
  <c r="M362" i="387"/>
  <c r="P362" i="387"/>
  <c r="I362" i="387"/>
  <c r="J362" i="387"/>
  <c r="O363" i="387"/>
  <c r="M363" i="387"/>
  <c r="P363" i="387"/>
  <c r="I363" i="387"/>
  <c r="L363" i="387"/>
  <c r="Q363" i="387"/>
  <c r="J363" i="387"/>
  <c r="O364" i="387"/>
  <c r="M364" i="387"/>
  <c r="P364" i="387"/>
  <c r="I364" i="387"/>
  <c r="J364" i="387"/>
  <c r="O375" i="387"/>
  <c r="M375" i="387"/>
  <c r="P375" i="387"/>
  <c r="I375" i="387"/>
  <c r="J375" i="387"/>
  <c r="O376" i="387"/>
  <c r="M376" i="387"/>
  <c r="P376" i="387"/>
  <c r="I376" i="387"/>
  <c r="J376" i="387"/>
  <c r="L376" i="387"/>
  <c r="Q376" i="387"/>
  <c r="O377" i="387"/>
  <c r="M377" i="387"/>
  <c r="P377" i="387"/>
  <c r="I377" i="387"/>
  <c r="J377" i="387"/>
  <c r="L377" i="387"/>
  <c r="Q377" i="387"/>
  <c r="O378" i="387"/>
  <c r="M378" i="387"/>
  <c r="P378" i="387"/>
  <c r="I378" i="387"/>
  <c r="J378" i="387"/>
  <c r="O379" i="387"/>
  <c r="M379" i="387"/>
  <c r="P379" i="387"/>
  <c r="I379" i="387"/>
  <c r="J379" i="387"/>
  <c r="O380" i="387"/>
  <c r="M380" i="387"/>
  <c r="P380" i="387"/>
  <c r="I380" i="387"/>
  <c r="K380" i="387"/>
  <c r="J380" i="387"/>
  <c r="O381" i="387"/>
  <c r="M381" i="387"/>
  <c r="P381" i="387"/>
  <c r="I381" i="387"/>
  <c r="L381" i="387"/>
  <c r="Q381" i="387"/>
  <c r="J381" i="387"/>
  <c r="O392" i="387"/>
  <c r="M392" i="387"/>
  <c r="P392" i="387"/>
  <c r="I392" i="387"/>
  <c r="J392" i="387"/>
  <c r="L392" i="387"/>
  <c r="Q392" i="387"/>
  <c r="O393" i="387"/>
  <c r="M393" i="387"/>
  <c r="P393" i="387"/>
  <c r="I393" i="387"/>
  <c r="J393" i="387"/>
  <c r="O394" i="387"/>
  <c r="M394" i="387"/>
  <c r="P394" i="387"/>
  <c r="I394" i="387"/>
  <c r="J394" i="387"/>
  <c r="O395" i="387"/>
  <c r="M395" i="387"/>
  <c r="P395" i="387"/>
  <c r="I395" i="387"/>
  <c r="J395" i="387"/>
  <c r="L395" i="387"/>
  <c r="Q395" i="387"/>
  <c r="O396" i="387"/>
  <c r="M396" i="387"/>
  <c r="P396" i="387"/>
  <c r="I396" i="387"/>
  <c r="K396" i="387"/>
  <c r="J396" i="387"/>
  <c r="L396" i="387"/>
  <c r="Q396" i="387"/>
  <c r="O397" i="387"/>
  <c r="M397" i="387"/>
  <c r="P397" i="387"/>
  <c r="I397" i="387"/>
  <c r="J397" i="387"/>
  <c r="O398" i="387"/>
  <c r="M398" i="387"/>
  <c r="P398" i="387"/>
  <c r="I398" i="387"/>
  <c r="J398" i="387"/>
  <c r="K398" i="387"/>
  <c r="O408" i="387"/>
  <c r="M408" i="387"/>
  <c r="P408" i="387"/>
  <c r="I408" i="387"/>
  <c r="L408" i="387"/>
  <c r="Q408" i="387"/>
  <c r="J408" i="387"/>
  <c r="O409" i="387"/>
  <c r="M409" i="387"/>
  <c r="P409" i="387"/>
  <c r="I409" i="387"/>
  <c r="J409" i="387"/>
  <c r="L409" i="387"/>
  <c r="Q409" i="387"/>
  <c r="O410" i="387"/>
  <c r="M410" i="387"/>
  <c r="P410" i="387"/>
  <c r="I410" i="387"/>
  <c r="J410" i="387"/>
  <c r="O411" i="387"/>
  <c r="M411" i="387"/>
  <c r="P411" i="387"/>
  <c r="I411" i="387"/>
  <c r="J411" i="387"/>
  <c r="O412" i="387"/>
  <c r="M412" i="387"/>
  <c r="P412" i="387"/>
  <c r="I412" i="387"/>
  <c r="J412" i="387"/>
  <c r="L412" i="387"/>
  <c r="Q412" i="387"/>
  <c r="O413" i="387"/>
  <c r="M413" i="387"/>
  <c r="P413" i="387"/>
  <c r="I413" i="387"/>
  <c r="J413" i="387"/>
  <c r="L413" i="387"/>
  <c r="Q413" i="387"/>
  <c r="O414" i="387"/>
  <c r="M414" i="387"/>
  <c r="P414" i="387"/>
  <c r="I414" i="387"/>
  <c r="J414" i="387"/>
  <c r="O424" i="387"/>
  <c r="M424" i="387"/>
  <c r="P424" i="387"/>
  <c r="I424" i="387"/>
  <c r="J424" i="387"/>
  <c r="O425" i="387"/>
  <c r="M425" i="387"/>
  <c r="P425" i="387"/>
  <c r="I425" i="387"/>
  <c r="J425" i="387"/>
  <c r="K425" i="387"/>
  <c r="O426" i="387"/>
  <c r="M426" i="387"/>
  <c r="P426" i="387"/>
  <c r="I426" i="387"/>
  <c r="J426" i="387"/>
  <c r="L426" i="387"/>
  <c r="Q426" i="387"/>
  <c r="O427" i="387"/>
  <c r="M427" i="387"/>
  <c r="P427" i="387"/>
  <c r="I427" i="387"/>
  <c r="J427" i="387"/>
  <c r="O428" i="387"/>
  <c r="M428" i="387"/>
  <c r="P428" i="387"/>
  <c r="I428" i="387"/>
  <c r="J428" i="387"/>
  <c r="L428" i="387"/>
  <c r="Q428" i="387"/>
  <c r="O429" i="387"/>
  <c r="M429" i="387"/>
  <c r="P429" i="387"/>
  <c r="I429" i="387"/>
  <c r="J429" i="387"/>
  <c r="L429" i="387"/>
  <c r="Q429" i="387"/>
  <c r="O430" i="387"/>
  <c r="M430" i="387"/>
  <c r="P430" i="387"/>
  <c r="I430" i="387"/>
  <c r="J430" i="387"/>
  <c r="L430" i="387"/>
  <c r="Q430" i="387"/>
  <c r="O439" i="387"/>
  <c r="M439" i="387"/>
  <c r="P439" i="387"/>
  <c r="I439" i="387"/>
  <c r="J439" i="387"/>
  <c r="O440" i="387"/>
  <c r="M440" i="387"/>
  <c r="P440" i="387"/>
  <c r="I440" i="387"/>
  <c r="J440" i="387"/>
  <c r="L440" i="387"/>
  <c r="Q440" i="387"/>
  <c r="O441" i="387"/>
  <c r="M441" i="387"/>
  <c r="P441" i="387"/>
  <c r="I441" i="387"/>
  <c r="J441" i="387"/>
  <c r="O442" i="387"/>
  <c r="M442" i="387"/>
  <c r="P442" i="387"/>
  <c r="I442" i="387"/>
  <c r="J442" i="387"/>
  <c r="K442" i="387"/>
  <c r="O443" i="387"/>
  <c r="M443" i="387"/>
  <c r="P443" i="387"/>
  <c r="I443" i="387"/>
  <c r="J443" i="387"/>
  <c r="K443" i="387"/>
  <c r="O444" i="387"/>
  <c r="M444" i="387"/>
  <c r="P444" i="387"/>
  <c r="I444" i="387"/>
  <c r="J444" i="387"/>
  <c r="O445" i="387"/>
  <c r="M445" i="387"/>
  <c r="P445" i="387"/>
  <c r="I445" i="387"/>
  <c r="J445" i="387"/>
  <c r="L445" i="387"/>
  <c r="Q445" i="387"/>
  <c r="O446" i="387"/>
  <c r="M446" i="387"/>
  <c r="P446" i="387"/>
  <c r="I446" i="387"/>
  <c r="K446" i="387"/>
  <c r="J446" i="387"/>
  <c r="O455" i="387"/>
  <c r="M455" i="387"/>
  <c r="P455" i="387"/>
  <c r="I455" i="387"/>
  <c r="L455" i="387"/>
  <c r="Q455" i="387"/>
  <c r="J455" i="387"/>
  <c r="O456" i="387"/>
  <c r="M456" i="387"/>
  <c r="P456" i="387"/>
  <c r="I456" i="387"/>
  <c r="K456" i="387"/>
  <c r="J456" i="387"/>
  <c r="O457" i="387"/>
  <c r="M457" i="387"/>
  <c r="P457" i="387"/>
  <c r="I457" i="387"/>
  <c r="L457" i="387"/>
  <c r="Q457" i="387"/>
  <c r="J457" i="387"/>
  <c r="O458" i="387"/>
  <c r="M458" i="387"/>
  <c r="P458" i="387"/>
  <c r="I458" i="387"/>
  <c r="J458" i="387"/>
  <c r="K458" i="387"/>
  <c r="L458" i="387"/>
  <c r="Q458" i="387"/>
  <c r="O459" i="387"/>
  <c r="M459" i="387"/>
  <c r="P459" i="387"/>
  <c r="I459" i="387"/>
  <c r="L459" i="387"/>
  <c r="Q459" i="387"/>
  <c r="J459" i="387"/>
  <c r="O460" i="387"/>
  <c r="M460" i="387"/>
  <c r="P460" i="387"/>
  <c r="I460" i="387"/>
  <c r="J460" i="387"/>
  <c r="O461" i="387"/>
  <c r="M461" i="387"/>
  <c r="P461" i="387"/>
  <c r="I461" i="387"/>
  <c r="K461" i="387"/>
  <c r="J461" i="387"/>
  <c r="O462" i="387"/>
  <c r="M462" i="387"/>
  <c r="P462" i="387"/>
  <c r="I462" i="387"/>
  <c r="J462" i="387"/>
  <c r="L462" i="387"/>
  <c r="Q462" i="387"/>
  <c r="O463" i="387"/>
  <c r="M463" i="387"/>
  <c r="P463" i="387"/>
  <c r="I463" i="387"/>
  <c r="J463" i="387"/>
  <c r="K463" i="387"/>
  <c r="O464" i="387"/>
  <c r="M464" i="387"/>
  <c r="P464" i="387"/>
  <c r="I464" i="387"/>
  <c r="J464" i="387"/>
  <c r="L464" i="387"/>
  <c r="Q464" i="387"/>
  <c r="O465" i="387"/>
  <c r="M465" i="387"/>
  <c r="P465" i="387"/>
  <c r="I465" i="387"/>
  <c r="J465" i="387"/>
  <c r="L465" i="387"/>
  <c r="Q465" i="387"/>
  <c r="O466" i="387"/>
  <c r="M466" i="387"/>
  <c r="P466" i="387"/>
  <c r="I466" i="387"/>
  <c r="J466" i="387"/>
  <c r="L466" i="387"/>
  <c r="Q466" i="387"/>
  <c r="O467" i="387"/>
  <c r="M467" i="387"/>
  <c r="P467" i="387"/>
  <c r="I467" i="387"/>
  <c r="J467" i="387"/>
  <c r="O468" i="387"/>
  <c r="M468" i="387"/>
  <c r="P468" i="387"/>
  <c r="I468" i="387"/>
  <c r="J468" i="387"/>
  <c r="L468" i="387"/>
  <c r="Q468" i="387"/>
  <c r="O469" i="387"/>
  <c r="M469" i="387"/>
  <c r="P469" i="387"/>
  <c r="I469" i="387"/>
  <c r="J469" i="387"/>
  <c r="O470" i="387"/>
  <c r="M470" i="387"/>
  <c r="P470" i="387"/>
  <c r="I470" i="387"/>
  <c r="J470" i="387"/>
  <c r="K470" i="387"/>
  <c r="O473" i="387"/>
  <c r="M473" i="387"/>
  <c r="P473" i="387"/>
  <c r="I473" i="387"/>
  <c r="J473" i="387"/>
  <c r="K473" i="387"/>
  <c r="O474" i="387"/>
  <c r="M474" i="387"/>
  <c r="P474" i="387"/>
  <c r="I474" i="387"/>
  <c r="J474" i="387"/>
  <c r="O475" i="387"/>
  <c r="M475" i="387"/>
  <c r="P475" i="387"/>
  <c r="I475" i="387"/>
  <c r="J475" i="387"/>
  <c r="O476" i="387"/>
  <c r="M476" i="387"/>
  <c r="P476" i="387"/>
  <c r="I476" i="387"/>
  <c r="J476" i="387"/>
  <c r="O477" i="387"/>
  <c r="M477" i="387"/>
  <c r="P477" i="387"/>
  <c r="I477" i="387"/>
  <c r="L477" i="387"/>
  <c r="Q477" i="387"/>
  <c r="J477" i="387"/>
  <c r="O478" i="387"/>
  <c r="M478" i="387"/>
  <c r="P478" i="387"/>
  <c r="I478" i="387"/>
  <c r="J478" i="387"/>
  <c r="O479" i="387"/>
  <c r="M479" i="387"/>
  <c r="P479" i="387"/>
  <c r="I479" i="387"/>
  <c r="L479" i="387"/>
  <c r="Q479" i="387"/>
  <c r="J479" i="387"/>
  <c r="O480" i="387"/>
  <c r="M480" i="387"/>
  <c r="P480" i="387"/>
  <c r="I480" i="387"/>
  <c r="J480" i="387"/>
  <c r="K480" i="387"/>
  <c r="K8" i="387"/>
  <c r="K9" i="387"/>
  <c r="K10" i="387"/>
  <c r="K11" i="387"/>
  <c r="K12" i="387"/>
  <c r="K13" i="387"/>
  <c r="K15" i="387"/>
  <c r="K23" i="387"/>
  <c r="K24" i="387"/>
  <c r="K25" i="387"/>
  <c r="K26" i="387"/>
  <c r="K27" i="387"/>
  <c r="K28" i="387"/>
  <c r="K30" i="387"/>
  <c r="K38" i="387"/>
  <c r="K39" i="387"/>
  <c r="K40" i="387"/>
  <c r="K41" i="387"/>
  <c r="K42" i="387"/>
  <c r="K43" i="387"/>
  <c r="K44" i="387"/>
  <c r="K45" i="387"/>
  <c r="K53" i="387"/>
  <c r="K54" i="387"/>
  <c r="K56" i="387"/>
  <c r="K57" i="387"/>
  <c r="K58" i="387"/>
  <c r="K59" i="387"/>
  <c r="K60" i="387"/>
  <c r="K68" i="387"/>
  <c r="K69" i="387"/>
  <c r="K70" i="387"/>
  <c r="K71" i="387"/>
  <c r="K72" i="387"/>
  <c r="K73" i="387"/>
  <c r="K74" i="387"/>
  <c r="K75" i="387"/>
  <c r="K82" i="387"/>
  <c r="K83" i="387"/>
  <c r="K85" i="387"/>
  <c r="K86" i="387"/>
  <c r="K87" i="387"/>
  <c r="K88" i="387"/>
  <c r="K89" i="387"/>
  <c r="K97" i="387"/>
  <c r="K98" i="387"/>
  <c r="K99" i="387"/>
  <c r="K100" i="387"/>
  <c r="K101" i="387"/>
  <c r="K102" i="387"/>
  <c r="K104" i="387"/>
  <c r="K113" i="387"/>
  <c r="K114" i="387"/>
  <c r="K115" i="387"/>
  <c r="K116" i="387"/>
  <c r="K117" i="387"/>
  <c r="K118" i="387"/>
  <c r="K120" i="387"/>
  <c r="K129" i="387"/>
  <c r="K130" i="387"/>
  <c r="K131" i="387"/>
  <c r="K132" i="387"/>
  <c r="K133" i="387"/>
  <c r="K134" i="387"/>
  <c r="K136" i="387"/>
  <c r="K145" i="387"/>
  <c r="K146" i="387"/>
  <c r="K147" i="387"/>
  <c r="K148" i="387"/>
  <c r="K149" i="387"/>
  <c r="K150" i="387"/>
  <c r="K152" i="387"/>
  <c r="K161" i="387"/>
  <c r="K162" i="387"/>
  <c r="K164" i="387"/>
  <c r="K165" i="387"/>
  <c r="K166" i="387"/>
  <c r="K167" i="387"/>
  <c r="K168" i="387"/>
  <c r="K178" i="387"/>
  <c r="K179" i="387"/>
  <c r="K180" i="387"/>
  <c r="K181" i="387"/>
  <c r="K182" i="387"/>
  <c r="K183" i="387"/>
  <c r="K195" i="387"/>
  <c r="K197" i="387"/>
  <c r="K198" i="387"/>
  <c r="K199" i="387"/>
  <c r="K200" i="387"/>
  <c r="K201" i="387"/>
  <c r="K202" i="387"/>
  <c r="K212" i="387"/>
  <c r="K213" i="387"/>
  <c r="K214" i="387"/>
  <c r="K215" i="387"/>
  <c r="K216" i="387"/>
  <c r="K217" i="387"/>
  <c r="K218" i="387"/>
  <c r="K227" i="387"/>
  <c r="K230" i="387"/>
  <c r="K232" i="387"/>
  <c r="K233" i="387"/>
  <c r="K234" i="387"/>
  <c r="K243" i="387"/>
  <c r="K245" i="387"/>
  <c r="K246" i="387"/>
  <c r="K247" i="387"/>
  <c r="K248" i="387"/>
  <c r="K249" i="387"/>
  <c r="K250" i="387"/>
  <c r="K259" i="387"/>
  <c r="K264" i="387"/>
  <c r="K265" i="387"/>
  <c r="K266" i="387"/>
  <c r="K276" i="387"/>
  <c r="K278" i="387"/>
  <c r="K279" i="387"/>
  <c r="K280" i="387"/>
  <c r="K282" i="387"/>
  <c r="K283" i="387"/>
  <c r="K292" i="387"/>
  <c r="K293" i="387"/>
  <c r="K294" i="387"/>
  <c r="K295" i="387"/>
  <c r="K296" i="387"/>
  <c r="K298" i="387"/>
  <c r="K299" i="387"/>
  <c r="K308" i="387"/>
  <c r="K309" i="387"/>
  <c r="K310" i="387"/>
  <c r="K311" i="387"/>
  <c r="K312" i="387"/>
  <c r="K314" i="387"/>
  <c r="K315" i="387"/>
  <c r="K324" i="387"/>
  <c r="K325" i="387"/>
  <c r="K326" i="387"/>
  <c r="K328" i="387"/>
  <c r="K329" i="387"/>
  <c r="K330" i="387"/>
  <c r="K331" i="387"/>
  <c r="K341" i="387"/>
  <c r="K346" i="387"/>
  <c r="K347" i="387"/>
  <c r="K358" i="387"/>
  <c r="K359" i="387"/>
  <c r="K361" i="387"/>
  <c r="K362" i="387"/>
  <c r="K363" i="387"/>
  <c r="K364" i="387"/>
  <c r="K375" i="387"/>
  <c r="K376" i="387"/>
  <c r="K377" i="387"/>
  <c r="K392" i="387"/>
  <c r="K393" i="387"/>
  <c r="K394" i="387"/>
  <c r="K395" i="387"/>
  <c r="K397" i="387"/>
  <c r="K408" i="387"/>
  <c r="K409" i="387"/>
  <c r="K410" i="387"/>
  <c r="K411" i="387"/>
  <c r="K412" i="387"/>
  <c r="K414" i="387"/>
  <c r="K426" i="387"/>
  <c r="K427" i="387"/>
  <c r="K428" i="387"/>
  <c r="K429" i="387"/>
  <c r="K439" i="387"/>
  <c r="K440" i="387"/>
  <c r="K441" i="387"/>
  <c r="K445" i="387"/>
  <c r="K455" i="387"/>
  <c r="K459" i="387"/>
  <c r="K460" i="387"/>
  <c r="K464" i="387"/>
  <c r="K465" i="387"/>
  <c r="K467" i="387"/>
  <c r="K468" i="387"/>
  <c r="K469" i="387"/>
  <c r="K477" i="387"/>
  <c r="K478" i="387"/>
  <c r="AD8" i="413"/>
  <c r="AD37" i="413"/>
  <c r="AE37" i="413"/>
  <c r="AH37" i="413"/>
  <c r="AK37" i="413"/>
  <c r="AJ37" i="413"/>
  <c r="AD20" i="413"/>
  <c r="AE20" i="413"/>
  <c r="AH20" i="413"/>
  <c r="AK20" i="413"/>
  <c r="AJ20" i="413"/>
  <c r="AE8" i="413"/>
  <c r="AH8" i="413"/>
  <c r="AK8" i="413"/>
  <c r="AJ8" i="413"/>
  <c r="AD9" i="413"/>
  <c r="AG9" i="413"/>
  <c r="AL9" i="413"/>
  <c r="AE9" i="413"/>
  <c r="AH9" i="413"/>
  <c r="AK9" i="413"/>
  <c r="AJ9" i="413"/>
  <c r="AD10" i="413"/>
  <c r="AG10" i="413"/>
  <c r="AL10" i="413"/>
  <c r="AE10" i="413"/>
  <c r="AH10" i="413"/>
  <c r="AK10" i="413"/>
  <c r="AJ10" i="413"/>
  <c r="AD11" i="413"/>
  <c r="AG11" i="413"/>
  <c r="AL11" i="413"/>
  <c r="AE11" i="413"/>
  <c r="AH11" i="413"/>
  <c r="AK11" i="413"/>
  <c r="AJ11" i="413"/>
  <c r="AD12" i="413"/>
  <c r="AG12" i="413"/>
  <c r="AL12" i="413"/>
  <c r="AE12" i="413"/>
  <c r="AH12" i="413"/>
  <c r="AK12" i="413"/>
  <c r="AJ12" i="413"/>
  <c r="AD13" i="413"/>
  <c r="AE13" i="413"/>
  <c r="AH13" i="413"/>
  <c r="AK13" i="413"/>
  <c r="AJ13" i="413"/>
  <c r="AD14" i="413"/>
  <c r="AE14" i="413"/>
  <c r="AH14" i="413"/>
  <c r="AK14" i="413"/>
  <c r="AJ14" i="413"/>
  <c r="AD15" i="413"/>
  <c r="AE15" i="413"/>
  <c r="AH15" i="413"/>
  <c r="AK15" i="413"/>
  <c r="AJ15" i="413"/>
  <c r="AD16" i="413"/>
  <c r="AE16" i="413"/>
  <c r="AH16" i="413"/>
  <c r="AK16" i="413"/>
  <c r="AJ16" i="413"/>
  <c r="AD17" i="413"/>
  <c r="AE17" i="413"/>
  <c r="AH17" i="413"/>
  <c r="AK17" i="413"/>
  <c r="AJ17" i="413"/>
  <c r="AD18" i="413"/>
  <c r="AE18" i="413"/>
  <c r="AH18" i="413"/>
  <c r="AK18" i="413"/>
  <c r="AJ18" i="413"/>
  <c r="AD19" i="413"/>
  <c r="AE19" i="413"/>
  <c r="AH19" i="413"/>
  <c r="AK19" i="413"/>
  <c r="AJ19" i="413"/>
  <c r="AD25" i="413"/>
  <c r="AE25" i="413"/>
  <c r="AH25" i="413"/>
  <c r="AK25" i="413"/>
  <c r="AJ25" i="413"/>
  <c r="AD26" i="413"/>
  <c r="AE26" i="413"/>
  <c r="AH26" i="413"/>
  <c r="AK26" i="413"/>
  <c r="AJ26" i="413"/>
  <c r="AD27" i="413"/>
  <c r="AE27" i="413"/>
  <c r="AH27" i="413"/>
  <c r="AK27" i="413"/>
  <c r="AJ27" i="413"/>
  <c r="AD28" i="413"/>
  <c r="AE28" i="413"/>
  <c r="AH28" i="413"/>
  <c r="AK28" i="413"/>
  <c r="AJ28" i="413"/>
  <c r="AD29" i="413"/>
  <c r="AE29" i="413"/>
  <c r="AH29" i="413"/>
  <c r="AK29" i="413"/>
  <c r="AJ29" i="413"/>
  <c r="AD30" i="413"/>
  <c r="AE30" i="413"/>
  <c r="AH30" i="413"/>
  <c r="AK30" i="413"/>
  <c r="AJ30" i="413"/>
  <c r="AD31" i="413"/>
  <c r="AE31" i="413"/>
  <c r="AH31" i="413"/>
  <c r="AK31" i="413"/>
  <c r="AJ31" i="413"/>
  <c r="AD32" i="413"/>
  <c r="AE32" i="413"/>
  <c r="AH32" i="413"/>
  <c r="AK32" i="413"/>
  <c r="AJ32" i="413"/>
  <c r="AD33" i="413"/>
  <c r="AE33" i="413"/>
  <c r="AH33" i="413"/>
  <c r="AK33" i="413"/>
  <c r="AJ33" i="413"/>
  <c r="AD34" i="413"/>
  <c r="AE34" i="413"/>
  <c r="AG34" i="413"/>
  <c r="AL34" i="413"/>
  <c r="AH34" i="413"/>
  <c r="AK34" i="413"/>
  <c r="AJ34" i="413"/>
  <c r="AD35" i="413"/>
  <c r="AE35" i="413"/>
  <c r="AH35" i="413"/>
  <c r="AK35" i="413"/>
  <c r="AJ35" i="413"/>
  <c r="AD36" i="413"/>
  <c r="AE36" i="413"/>
  <c r="AG36" i="413"/>
  <c r="AL36" i="413"/>
  <c r="AH36" i="413"/>
  <c r="AK36" i="413"/>
  <c r="AJ36" i="413"/>
  <c r="AD44" i="413"/>
  <c r="AE44" i="413"/>
  <c r="AH44" i="413"/>
  <c r="AK44" i="413"/>
  <c r="AJ44" i="413"/>
  <c r="AD45" i="413"/>
  <c r="AE45" i="413"/>
  <c r="AG45" i="413"/>
  <c r="AL45" i="413"/>
  <c r="AH45" i="413"/>
  <c r="AK45" i="413"/>
  <c r="AJ45" i="413"/>
  <c r="AD46" i="413"/>
  <c r="AF46" i="413"/>
  <c r="AE46" i="413"/>
  <c r="AH46" i="413"/>
  <c r="AK46" i="413"/>
  <c r="AJ46" i="413"/>
  <c r="AD47" i="413"/>
  <c r="AG47" i="413"/>
  <c r="AL47" i="413"/>
  <c r="AE47" i="413"/>
  <c r="AH47" i="413"/>
  <c r="AK47" i="413"/>
  <c r="AJ47" i="413"/>
  <c r="AD48" i="413"/>
  <c r="AG48" i="413"/>
  <c r="AL48" i="413"/>
  <c r="AE48" i="413"/>
  <c r="AH48" i="413"/>
  <c r="AK48" i="413"/>
  <c r="AJ48" i="413"/>
  <c r="AD49" i="413"/>
  <c r="AG49" i="413"/>
  <c r="AL49" i="413"/>
  <c r="AE49" i="413"/>
  <c r="AH49" i="413"/>
  <c r="AK49" i="413"/>
  <c r="AJ49" i="413"/>
  <c r="AD50" i="413"/>
  <c r="AG50" i="413"/>
  <c r="AL50" i="413"/>
  <c r="AE50" i="413"/>
  <c r="AH50" i="413"/>
  <c r="AK50" i="413"/>
  <c r="AJ50" i="413"/>
  <c r="AD51" i="413"/>
  <c r="AG51" i="413"/>
  <c r="AL51" i="413"/>
  <c r="AE51" i="413"/>
  <c r="AH51" i="413"/>
  <c r="AK51" i="413"/>
  <c r="AJ51" i="413"/>
  <c r="AD52" i="413"/>
  <c r="AG52" i="413"/>
  <c r="AL52" i="413"/>
  <c r="AE52" i="413"/>
  <c r="AH52" i="413"/>
  <c r="AK52" i="413"/>
  <c r="AJ52" i="413"/>
  <c r="AD53" i="413"/>
  <c r="AG53" i="413"/>
  <c r="AL53" i="413"/>
  <c r="AE53" i="413"/>
  <c r="AH53" i="413"/>
  <c r="AK53" i="413"/>
  <c r="AJ53" i="413"/>
  <c r="AD54" i="413"/>
  <c r="AG54" i="413"/>
  <c r="AL54" i="413"/>
  <c r="AE54" i="413"/>
  <c r="AH54" i="413"/>
  <c r="AK54" i="413"/>
  <c r="AJ54" i="413"/>
  <c r="AD55" i="413"/>
  <c r="AG55" i="413"/>
  <c r="AL55" i="413"/>
  <c r="AE55" i="413"/>
  <c r="AH55" i="413"/>
  <c r="AK55" i="413"/>
  <c r="AJ55" i="413"/>
  <c r="AD56" i="413"/>
  <c r="AG56" i="413"/>
  <c r="AL56" i="413"/>
  <c r="AE56" i="413"/>
  <c r="AH56" i="413"/>
  <c r="AK56" i="413"/>
  <c r="AJ56" i="413"/>
  <c r="AD59" i="413"/>
  <c r="AG59" i="413"/>
  <c r="AL59" i="413"/>
  <c r="AE59" i="413"/>
  <c r="AH59" i="413"/>
  <c r="AK59" i="413"/>
  <c r="AJ59" i="413"/>
  <c r="AD60" i="413"/>
  <c r="AG60" i="413"/>
  <c r="AL60" i="413"/>
  <c r="AE60" i="413"/>
  <c r="AH60" i="413"/>
  <c r="AK60" i="413"/>
  <c r="AJ60" i="413"/>
  <c r="AD61" i="413"/>
  <c r="AG61" i="413"/>
  <c r="AL61" i="413"/>
  <c r="AE61" i="413"/>
  <c r="AH61" i="413"/>
  <c r="AK61" i="413"/>
  <c r="AJ61" i="413"/>
  <c r="AD62" i="413"/>
  <c r="AG62" i="413"/>
  <c r="AL62" i="413"/>
  <c r="AE62" i="413"/>
  <c r="AH62" i="413"/>
  <c r="AK62" i="413"/>
  <c r="AJ62" i="413"/>
  <c r="AD63" i="413"/>
  <c r="AG63" i="413"/>
  <c r="AL63" i="413"/>
  <c r="AE63" i="413"/>
  <c r="AH63" i="413"/>
  <c r="AK63" i="413"/>
  <c r="AJ63" i="413"/>
  <c r="AD64" i="413"/>
  <c r="AG64" i="413"/>
  <c r="AL64" i="413"/>
  <c r="AE64" i="413"/>
  <c r="AH64" i="413"/>
  <c r="AK64" i="413"/>
  <c r="AJ64" i="413"/>
  <c r="AD65" i="413"/>
  <c r="AG65" i="413"/>
  <c r="AL65" i="413"/>
  <c r="AE65" i="413"/>
  <c r="AH65" i="413"/>
  <c r="AK65" i="413"/>
  <c r="AJ65" i="413"/>
  <c r="AD66" i="413"/>
  <c r="AG66" i="413"/>
  <c r="AL66" i="413"/>
  <c r="AE66" i="413"/>
  <c r="AH66" i="413"/>
  <c r="AK66" i="413"/>
  <c r="AJ66" i="413"/>
  <c r="AD67" i="413"/>
  <c r="AG67" i="413"/>
  <c r="AL67" i="413"/>
  <c r="AE67" i="413"/>
  <c r="AH67" i="413"/>
  <c r="AK67" i="413"/>
  <c r="AJ67" i="413"/>
  <c r="AD68" i="413"/>
  <c r="AG68" i="413"/>
  <c r="AL68" i="413"/>
  <c r="AE68" i="413"/>
  <c r="AH68" i="413"/>
  <c r="AK68" i="413"/>
  <c r="AJ68" i="413"/>
  <c r="AD69" i="413"/>
  <c r="AG69" i="413"/>
  <c r="AL69" i="413"/>
  <c r="AE69" i="413"/>
  <c r="AH69" i="413"/>
  <c r="AK69" i="413"/>
  <c r="AJ69" i="413"/>
  <c r="AD70" i="413"/>
  <c r="AG70" i="413"/>
  <c r="AL70" i="413"/>
  <c r="AE70" i="413"/>
  <c r="AH70" i="413"/>
  <c r="AK70" i="413"/>
  <c r="AJ70" i="413"/>
  <c r="AD71" i="413"/>
  <c r="AG71" i="413"/>
  <c r="AL71" i="413"/>
  <c r="AE71" i="413"/>
  <c r="AH71" i="413"/>
  <c r="AK71" i="413"/>
  <c r="AJ71" i="413"/>
  <c r="AD72" i="413"/>
  <c r="AG72" i="413"/>
  <c r="AL72" i="413"/>
  <c r="AE72" i="413"/>
  <c r="AH72" i="413"/>
  <c r="AK72" i="413"/>
  <c r="AJ72" i="413"/>
  <c r="AD73" i="413"/>
  <c r="AG73" i="413"/>
  <c r="AL73" i="413"/>
  <c r="AE73" i="413"/>
  <c r="AH73" i="413"/>
  <c r="AK73" i="413"/>
  <c r="AJ73" i="413"/>
  <c r="AD76" i="413"/>
  <c r="AG76" i="413"/>
  <c r="AL76" i="413"/>
  <c r="AE76" i="413"/>
  <c r="AH76" i="413"/>
  <c r="AK76" i="413"/>
  <c r="AJ76" i="413"/>
  <c r="AD77" i="413"/>
  <c r="AG77" i="413"/>
  <c r="AL77" i="413"/>
  <c r="AE77" i="413"/>
  <c r="AH77" i="413"/>
  <c r="AK77" i="413"/>
  <c r="AJ77" i="413"/>
  <c r="AD78" i="413"/>
  <c r="AG78" i="413"/>
  <c r="AL78" i="413"/>
  <c r="AE78" i="413"/>
  <c r="AH78" i="413"/>
  <c r="AK78" i="413"/>
  <c r="AJ78" i="413"/>
  <c r="AD79" i="413"/>
  <c r="AG79" i="413"/>
  <c r="AL79" i="413"/>
  <c r="AE79" i="413"/>
  <c r="AH79" i="413"/>
  <c r="AK79" i="413"/>
  <c r="AJ79" i="413"/>
  <c r="AD80" i="413"/>
  <c r="AG80" i="413"/>
  <c r="AL80" i="413"/>
  <c r="AE80" i="413"/>
  <c r="AH80" i="413"/>
  <c r="AK80" i="413"/>
  <c r="AJ80" i="413"/>
  <c r="AD81" i="413"/>
  <c r="AG81" i="413"/>
  <c r="AL81" i="413"/>
  <c r="AE81" i="413"/>
  <c r="AH81" i="413"/>
  <c r="AK81" i="413"/>
  <c r="AJ81" i="413"/>
  <c r="AD82" i="413"/>
  <c r="AG82" i="413"/>
  <c r="AL82" i="413"/>
  <c r="AE82" i="413"/>
  <c r="AH82" i="413"/>
  <c r="AK82" i="413"/>
  <c r="AJ82" i="413"/>
  <c r="AD83" i="413"/>
  <c r="AG83" i="413"/>
  <c r="AL83" i="413"/>
  <c r="AE83" i="413"/>
  <c r="AH83" i="413"/>
  <c r="AK83" i="413"/>
  <c r="AJ83" i="413"/>
  <c r="AD84" i="413"/>
  <c r="AG84" i="413"/>
  <c r="AL84" i="413"/>
  <c r="AE84" i="413"/>
  <c r="AH84" i="413"/>
  <c r="AK84" i="413"/>
  <c r="AJ84" i="413"/>
  <c r="AD85" i="413"/>
  <c r="AG85" i="413"/>
  <c r="AL85" i="413"/>
  <c r="AE85" i="413"/>
  <c r="AH85" i="413"/>
  <c r="AK85" i="413"/>
  <c r="AJ85" i="413"/>
  <c r="AD86" i="413"/>
  <c r="AG86" i="413"/>
  <c r="AL86" i="413"/>
  <c r="AE86" i="413"/>
  <c r="AH86" i="413"/>
  <c r="AK86" i="413"/>
  <c r="AJ86" i="413"/>
  <c r="AD87" i="413"/>
  <c r="AG87" i="413"/>
  <c r="AL87" i="413"/>
  <c r="AE87" i="413"/>
  <c r="AH87" i="413"/>
  <c r="AK87" i="413"/>
  <c r="AJ87" i="413"/>
  <c r="AD88" i="413"/>
  <c r="AG88" i="413"/>
  <c r="AL88" i="413"/>
  <c r="AE88" i="413"/>
  <c r="AH88" i="413"/>
  <c r="AK88" i="413"/>
  <c r="AJ88" i="413"/>
  <c r="AD89" i="413"/>
  <c r="AG89" i="413"/>
  <c r="AL89" i="413"/>
  <c r="AE89" i="413"/>
  <c r="AH89" i="413"/>
  <c r="AK89" i="413"/>
  <c r="AJ89" i="413"/>
  <c r="AD90" i="413"/>
  <c r="AG90" i="413"/>
  <c r="AL90" i="413"/>
  <c r="AE90" i="413"/>
  <c r="AH90" i="413"/>
  <c r="AK90" i="413"/>
  <c r="AJ90" i="413"/>
  <c r="AD93" i="413"/>
  <c r="AG93" i="413"/>
  <c r="AL93" i="413"/>
  <c r="AE93" i="413"/>
  <c r="AH93" i="413"/>
  <c r="AK93" i="413"/>
  <c r="AJ93" i="413"/>
  <c r="AD94" i="413"/>
  <c r="AG94" i="413"/>
  <c r="AL94" i="413"/>
  <c r="AE94" i="413"/>
  <c r="AH94" i="413"/>
  <c r="AK94" i="413"/>
  <c r="AJ94" i="413"/>
  <c r="AD95" i="413"/>
  <c r="AG95" i="413"/>
  <c r="AL95" i="413"/>
  <c r="AE95" i="413"/>
  <c r="AH95" i="413"/>
  <c r="AK95" i="413"/>
  <c r="AJ95" i="413"/>
  <c r="AD96" i="413"/>
  <c r="AG96" i="413"/>
  <c r="AL96" i="413"/>
  <c r="AE96" i="413"/>
  <c r="AH96" i="413"/>
  <c r="AK96" i="413"/>
  <c r="AJ96" i="413"/>
  <c r="AD97" i="413"/>
  <c r="AG97" i="413"/>
  <c r="AL97" i="413"/>
  <c r="AE97" i="413"/>
  <c r="AH97" i="413"/>
  <c r="AK97" i="413"/>
  <c r="AJ97" i="413"/>
  <c r="AD98" i="413"/>
  <c r="AG98" i="413"/>
  <c r="AL98" i="413"/>
  <c r="AE98" i="413"/>
  <c r="AH98" i="413"/>
  <c r="AK98" i="413"/>
  <c r="AJ98" i="413"/>
  <c r="AD99" i="413"/>
  <c r="AG99" i="413"/>
  <c r="AL99" i="413"/>
  <c r="AE99" i="413"/>
  <c r="AH99" i="413"/>
  <c r="AK99" i="413"/>
  <c r="AJ99" i="413"/>
  <c r="AD100" i="413"/>
  <c r="AG100" i="413"/>
  <c r="AL100" i="413"/>
  <c r="AE100" i="413"/>
  <c r="AH100" i="413"/>
  <c r="AK100" i="413"/>
  <c r="AJ100" i="413"/>
  <c r="AD101" i="413"/>
  <c r="AG101" i="413"/>
  <c r="AL101" i="413"/>
  <c r="AE101" i="413"/>
  <c r="AH101" i="413"/>
  <c r="AK101" i="413"/>
  <c r="AJ101" i="413"/>
  <c r="AD102" i="413"/>
  <c r="AG102" i="413"/>
  <c r="AL102" i="413"/>
  <c r="AE102" i="413"/>
  <c r="AH102" i="413"/>
  <c r="AK102" i="413"/>
  <c r="AJ102" i="413"/>
  <c r="AD103" i="413"/>
  <c r="AG103" i="413"/>
  <c r="AL103" i="413"/>
  <c r="AE103" i="413"/>
  <c r="AH103" i="413"/>
  <c r="AK103" i="413"/>
  <c r="AJ103" i="413"/>
  <c r="AD104" i="413"/>
  <c r="AG104" i="413"/>
  <c r="AL104" i="413"/>
  <c r="AE104" i="413"/>
  <c r="AH104" i="413"/>
  <c r="AK104" i="413"/>
  <c r="AJ104" i="413"/>
  <c r="AD105" i="413"/>
  <c r="AG105" i="413"/>
  <c r="AL105" i="413"/>
  <c r="AE105" i="413"/>
  <c r="AH105" i="413"/>
  <c r="AK105" i="413"/>
  <c r="AJ105" i="413"/>
  <c r="AD106" i="413"/>
  <c r="AG106" i="413"/>
  <c r="AL106" i="413"/>
  <c r="AE106" i="413"/>
  <c r="AH106" i="413"/>
  <c r="AK106" i="413"/>
  <c r="AJ106" i="413"/>
  <c r="AD107" i="413"/>
  <c r="AG107" i="413"/>
  <c r="AL107" i="413"/>
  <c r="AE107" i="413"/>
  <c r="AH107" i="413"/>
  <c r="AK107" i="413"/>
  <c r="AJ107" i="413"/>
  <c r="O8" i="413"/>
  <c r="M8" i="413"/>
  <c r="P8" i="413"/>
  <c r="I8" i="413"/>
  <c r="J8" i="413"/>
  <c r="L8" i="413"/>
  <c r="Q8" i="413"/>
  <c r="R8" i="413"/>
  <c r="S8" i="413"/>
  <c r="O9" i="413"/>
  <c r="M9" i="413"/>
  <c r="P9" i="413"/>
  <c r="I9" i="413"/>
  <c r="J9" i="413"/>
  <c r="R9" i="413"/>
  <c r="S9" i="413"/>
  <c r="O10" i="413"/>
  <c r="M10" i="413"/>
  <c r="P10" i="413"/>
  <c r="I10" i="413"/>
  <c r="L10" i="413"/>
  <c r="Q10" i="413"/>
  <c r="J10" i="413"/>
  <c r="R10" i="413"/>
  <c r="S10" i="413"/>
  <c r="O11" i="413"/>
  <c r="M11" i="413"/>
  <c r="P11" i="413"/>
  <c r="I11" i="413"/>
  <c r="J11" i="413"/>
  <c r="R11" i="413"/>
  <c r="S11" i="413"/>
  <c r="O12" i="413"/>
  <c r="M12" i="413"/>
  <c r="P12" i="413"/>
  <c r="I12" i="413"/>
  <c r="J12" i="413"/>
  <c r="R12" i="413"/>
  <c r="S12" i="413"/>
  <c r="O13" i="413"/>
  <c r="M13" i="413"/>
  <c r="P13" i="413"/>
  <c r="I13" i="413"/>
  <c r="J13" i="413"/>
  <c r="K13" i="413"/>
  <c r="R13" i="413"/>
  <c r="S13" i="413"/>
  <c r="O14" i="413"/>
  <c r="M14" i="413"/>
  <c r="P14" i="413"/>
  <c r="I14" i="413"/>
  <c r="J14" i="413"/>
  <c r="R14" i="413"/>
  <c r="S14" i="413"/>
  <c r="O15" i="413"/>
  <c r="M15" i="413"/>
  <c r="P15" i="413"/>
  <c r="I15" i="413"/>
  <c r="L15" i="413"/>
  <c r="Q15" i="413"/>
  <c r="J15" i="413"/>
  <c r="R15" i="413"/>
  <c r="S15" i="413"/>
  <c r="O25" i="413"/>
  <c r="M25" i="413"/>
  <c r="P25" i="413"/>
  <c r="I25" i="413"/>
  <c r="J25" i="413"/>
  <c r="R25" i="413"/>
  <c r="S25" i="413"/>
  <c r="O26" i="413"/>
  <c r="M26" i="413"/>
  <c r="P26" i="413"/>
  <c r="I26" i="413"/>
  <c r="J26" i="413"/>
  <c r="R26" i="413"/>
  <c r="S26" i="413"/>
  <c r="O27" i="413"/>
  <c r="M27" i="413"/>
  <c r="P27" i="413"/>
  <c r="I27" i="413"/>
  <c r="J27" i="413"/>
  <c r="R27" i="413"/>
  <c r="S27" i="413"/>
  <c r="O28" i="413"/>
  <c r="M28" i="413"/>
  <c r="P28" i="413"/>
  <c r="I28" i="413"/>
  <c r="L28" i="413"/>
  <c r="Q28" i="413"/>
  <c r="J28" i="413"/>
  <c r="R28" i="413"/>
  <c r="S28" i="413"/>
  <c r="O29" i="413"/>
  <c r="M29" i="413"/>
  <c r="P29" i="413"/>
  <c r="I29" i="413"/>
  <c r="L29" i="413"/>
  <c r="Q29" i="413"/>
  <c r="J29" i="413"/>
  <c r="R29" i="413"/>
  <c r="S29" i="413"/>
  <c r="O30" i="413"/>
  <c r="M30" i="413"/>
  <c r="P30" i="413"/>
  <c r="I30" i="413"/>
  <c r="L30" i="413"/>
  <c r="Q30" i="413"/>
  <c r="J30" i="413"/>
  <c r="R30" i="413"/>
  <c r="S30" i="413"/>
  <c r="O31" i="413"/>
  <c r="M31" i="413"/>
  <c r="P31" i="413"/>
  <c r="I31" i="413"/>
  <c r="L31" i="413"/>
  <c r="Q31" i="413"/>
  <c r="J31" i="413"/>
  <c r="R31" i="413"/>
  <c r="S31" i="413"/>
  <c r="O32" i="413"/>
  <c r="M32" i="413"/>
  <c r="P32" i="413"/>
  <c r="I32" i="413"/>
  <c r="J32" i="413"/>
  <c r="L32" i="413"/>
  <c r="Q32" i="413"/>
  <c r="R32" i="413"/>
  <c r="S32" i="413"/>
  <c r="O44" i="413"/>
  <c r="M44" i="413"/>
  <c r="P44" i="413"/>
  <c r="I44" i="413"/>
  <c r="J44" i="413"/>
  <c r="L44" i="413"/>
  <c r="Q44" i="413"/>
  <c r="R44" i="413"/>
  <c r="S44" i="413"/>
  <c r="O45" i="413"/>
  <c r="M45" i="413"/>
  <c r="P45" i="413"/>
  <c r="I45" i="413"/>
  <c r="L45" i="413"/>
  <c r="Q45" i="413"/>
  <c r="J45" i="413"/>
  <c r="R45" i="413"/>
  <c r="S45" i="413"/>
  <c r="O46" i="413"/>
  <c r="M46" i="413"/>
  <c r="P46" i="413"/>
  <c r="I46" i="413"/>
  <c r="L46" i="413"/>
  <c r="Q46" i="413"/>
  <c r="J46" i="413"/>
  <c r="R46" i="413"/>
  <c r="S46" i="413"/>
  <c r="O47" i="413"/>
  <c r="M47" i="413"/>
  <c r="P47" i="413"/>
  <c r="I47" i="413"/>
  <c r="J47" i="413"/>
  <c r="R47" i="413"/>
  <c r="S47" i="413"/>
  <c r="O48" i="413"/>
  <c r="M48" i="413"/>
  <c r="P48" i="413"/>
  <c r="I48" i="413"/>
  <c r="J48" i="413"/>
  <c r="R48" i="413"/>
  <c r="S48" i="413"/>
  <c r="O49" i="413"/>
  <c r="M49" i="413"/>
  <c r="P49" i="413"/>
  <c r="I49" i="413"/>
  <c r="J49" i="413"/>
  <c r="R49" i="413"/>
  <c r="S49" i="413"/>
  <c r="O50" i="413"/>
  <c r="M50" i="413"/>
  <c r="P50" i="413"/>
  <c r="I50" i="413"/>
  <c r="J50" i="413"/>
  <c r="R50" i="413"/>
  <c r="S50" i="413"/>
  <c r="O51" i="413"/>
  <c r="M51" i="413"/>
  <c r="P51" i="413"/>
  <c r="I51" i="413"/>
  <c r="L51" i="413"/>
  <c r="Q51" i="413"/>
  <c r="J51" i="413"/>
  <c r="R51" i="413"/>
  <c r="S51" i="413"/>
  <c r="O59" i="413"/>
  <c r="M59" i="413"/>
  <c r="P59" i="413"/>
  <c r="I59" i="413"/>
  <c r="J59" i="413"/>
  <c r="R59" i="413"/>
  <c r="S59" i="413"/>
  <c r="O60" i="413"/>
  <c r="M60" i="413"/>
  <c r="P60" i="413"/>
  <c r="I60" i="413"/>
  <c r="J60" i="413"/>
  <c r="R60" i="413"/>
  <c r="S60" i="413"/>
  <c r="O61" i="413"/>
  <c r="M61" i="413"/>
  <c r="P61" i="413"/>
  <c r="I61" i="413"/>
  <c r="J61" i="413"/>
  <c r="R61" i="413"/>
  <c r="S61" i="413"/>
  <c r="O62" i="413"/>
  <c r="M62" i="413"/>
  <c r="P62" i="413"/>
  <c r="I62" i="413"/>
  <c r="L62" i="413"/>
  <c r="J62" i="413"/>
  <c r="Q62" i="413"/>
  <c r="R62" i="413"/>
  <c r="S62" i="413"/>
  <c r="O63" i="413"/>
  <c r="M63" i="413"/>
  <c r="P63" i="413"/>
  <c r="I63" i="413"/>
  <c r="L63" i="413"/>
  <c r="Q63" i="413"/>
  <c r="J63" i="413"/>
  <c r="R63" i="413"/>
  <c r="S63" i="413"/>
  <c r="O64" i="413"/>
  <c r="M64" i="413"/>
  <c r="P64" i="413"/>
  <c r="I64" i="413"/>
  <c r="J64" i="413"/>
  <c r="R64" i="413"/>
  <c r="S64" i="413"/>
  <c r="O65" i="413"/>
  <c r="M65" i="413"/>
  <c r="P65" i="413"/>
  <c r="I65" i="413"/>
  <c r="L65" i="413"/>
  <c r="Q65" i="413"/>
  <c r="J65" i="413"/>
  <c r="R65" i="413"/>
  <c r="S65" i="413"/>
  <c r="O66" i="413"/>
  <c r="M66" i="413"/>
  <c r="P66" i="413"/>
  <c r="I66" i="413"/>
  <c r="J66" i="413"/>
  <c r="L66" i="413"/>
  <c r="Q66" i="413"/>
  <c r="R66" i="413"/>
  <c r="S66" i="413"/>
  <c r="O76" i="413"/>
  <c r="M76" i="413"/>
  <c r="P76" i="413"/>
  <c r="I76" i="413"/>
  <c r="J76" i="413"/>
  <c r="L76" i="413"/>
  <c r="Q76" i="413"/>
  <c r="R76" i="413"/>
  <c r="S76" i="413"/>
  <c r="O77" i="413"/>
  <c r="M77" i="413"/>
  <c r="P77" i="413"/>
  <c r="I77" i="413"/>
  <c r="J77" i="413"/>
  <c r="R77" i="413"/>
  <c r="S77" i="413"/>
  <c r="O78" i="413"/>
  <c r="M78" i="413"/>
  <c r="P78" i="413"/>
  <c r="I78" i="413"/>
  <c r="L78" i="413"/>
  <c r="Q78" i="413"/>
  <c r="J78" i="413"/>
  <c r="R78" i="413"/>
  <c r="S78" i="413"/>
  <c r="O79" i="413"/>
  <c r="M79" i="413"/>
  <c r="P79" i="413"/>
  <c r="I79" i="413"/>
  <c r="J79" i="413"/>
  <c r="K79" i="413"/>
  <c r="L79" i="413"/>
  <c r="Q79" i="413"/>
  <c r="R79" i="413"/>
  <c r="S79" i="413"/>
  <c r="O80" i="413"/>
  <c r="M80" i="413"/>
  <c r="P80" i="413"/>
  <c r="I80" i="413"/>
  <c r="J80" i="413"/>
  <c r="K80" i="413"/>
  <c r="R80" i="413"/>
  <c r="S80" i="413"/>
  <c r="O81" i="413"/>
  <c r="M81" i="413"/>
  <c r="P81" i="413"/>
  <c r="I81" i="413"/>
  <c r="J81" i="413"/>
  <c r="K81" i="413"/>
  <c r="R81" i="413"/>
  <c r="S81" i="413"/>
  <c r="O82" i="413"/>
  <c r="M82" i="413"/>
  <c r="P82" i="413"/>
  <c r="I82" i="413"/>
  <c r="J82" i="413"/>
  <c r="R82" i="413"/>
  <c r="S82" i="413"/>
  <c r="O83" i="413"/>
  <c r="M83" i="413"/>
  <c r="P83" i="413"/>
  <c r="I83" i="413"/>
  <c r="L83" i="413"/>
  <c r="Q83" i="413"/>
  <c r="J83" i="413"/>
  <c r="R83" i="413"/>
  <c r="S83" i="413"/>
  <c r="O93" i="413"/>
  <c r="M93" i="413"/>
  <c r="P93" i="413"/>
  <c r="I93" i="413"/>
  <c r="J93" i="413"/>
  <c r="R93" i="413"/>
  <c r="S93" i="413"/>
  <c r="O94" i="413"/>
  <c r="M94" i="413"/>
  <c r="P94" i="413"/>
  <c r="I94" i="413"/>
  <c r="J94" i="413"/>
  <c r="R94" i="413"/>
  <c r="S94" i="413"/>
  <c r="O95" i="413"/>
  <c r="M95" i="413"/>
  <c r="P95" i="413"/>
  <c r="I95" i="413"/>
  <c r="J95" i="413"/>
  <c r="R95" i="413"/>
  <c r="S95" i="413"/>
  <c r="O96" i="413"/>
  <c r="M96" i="413"/>
  <c r="P96" i="413"/>
  <c r="I96" i="413"/>
  <c r="L96" i="413"/>
  <c r="Q96" i="413"/>
  <c r="J96" i="413"/>
  <c r="R96" i="413"/>
  <c r="S96" i="413"/>
  <c r="O97" i="413"/>
  <c r="M97" i="413"/>
  <c r="P97" i="413"/>
  <c r="I97" i="413"/>
  <c r="L97" i="413"/>
  <c r="Q97" i="413"/>
  <c r="J97" i="413"/>
  <c r="R97" i="413"/>
  <c r="S97" i="413"/>
  <c r="O98" i="413"/>
  <c r="M98" i="413"/>
  <c r="P98" i="413"/>
  <c r="I98" i="413"/>
  <c r="J98" i="413"/>
  <c r="R98" i="413"/>
  <c r="S98" i="413"/>
  <c r="O99" i="413"/>
  <c r="M99" i="413"/>
  <c r="P99" i="413"/>
  <c r="I99" i="413"/>
  <c r="L99" i="413"/>
  <c r="Q99" i="413"/>
  <c r="J99" i="413"/>
  <c r="R99" i="413"/>
  <c r="S99" i="413"/>
  <c r="O100" i="413"/>
  <c r="M100" i="413"/>
  <c r="P100" i="413"/>
  <c r="I100" i="413"/>
  <c r="J100" i="413"/>
  <c r="L100" i="413"/>
  <c r="Q100" i="413"/>
  <c r="R100" i="413"/>
  <c r="S100" i="413"/>
  <c r="K8" i="413"/>
  <c r="K9" i="413"/>
  <c r="K15" i="413"/>
  <c r="K28" i="413"/>
  <c r="K29" i="413"/>
  <c r="K32" i="413"/>
  <c r="K44" i="413"/>
  <c r="K45" i="413"/>
  <c r="K49" i="413"/>
  <c r="K62" i="413"/>
  <c r="K66" i="413"/>
  <c r="K76" i="413"/>
  <c r="K77" i="413"/>
  <c r="K83" i="413"/>
  <c r="K96" i="413"/>
  <c r="K97" i="413"/>
  <c r="K100" i="413"/>
  <c r="R180" i="403"/>
  <c r="S180" i="403"/>
  <c r="R166" i="403"/>
  <c r="S166" i="403"/>
  <c r="R167" i="403"/>
  <c r="S167" i="403"/>
  <c r="R151" i="403"/>
  <c r="S151" i="403"/>
  <c r="R152" i="403"/>
  <c r="S152" i="403"/>
  <c r="R135" i="403"/>
  <c r="S135" i="403"/>
  <c r="R136" i="403"/>
  <c r="S136" i="403"/>
  <c r="R119" i="403"/>
  <c r="S119" i="403"/>
  <c r="R120" i="403"/>
  <c r="S120" i="403"/>
  <c r="R121" i="403"/>
  <c r="S121" i="403"/>
  <c r="R103" i="403"/>
  <c r="S103" i="403"/>
  <c r="R104" i="403"/>
  <c r="S104" i="403"/>
  <c r="R87" i="403"/>
  <c r="S87" i="403"/>
  <c r="R88" i="403"/>
  <c r="S88" i="403"/>
  <c r="R71" i="403"/>
  <c r="S71" i="403"/>
  <c r="R72" i="403"/>
  <c r="S72" i="403"/>
  <c r="R55" i="403"/>
  <c r="S55" i="403"/>
  <c r="R56" i="403"/>
  <c r="S56" i="403"/>
  <c r="R38" i="403"/>
  <c r="S38" i="403"/>
  <c r="R179" i="403"/>
  <c r="S179" i="403"/>
  <c r="R178" i="403"/>
  <c r="S178" i="403"/>
  <c r="R177" i="403"/>
  <c r="S177" i="403"/>
  <c r="R176" i="403"/>
  <c r="S176" i="403"/>
  <c r="R175" i="403"/>
  <c r="S175" i="403"/>
  <c r="R174" i="403"/>
  <c r="S174" i="403"/>
  <c r="R173" i="403"/>
  <c r="S173" i="403"/>
  <c r="R172" i="403"/>
  <c r="S172" i="403"/>
  <c r="R171" i="403"/>
  <c r="S171" i="403"/>
  <c r="R170" i="403"/>
  <c r="S170" i="403"/>
  <c r="R165" i="403"/>
  <c r="S165" i="403"/>
  <c r="R164" i="403"/>
  <c r="S164" i="403"/>
  <c r="R163" i="403"/>
  <c r="S163" i="403"/>
  <c r="R162" i="403"/>
  <c r="S162" i="403"/>
  <c r="R161" i="403"/>
  <c r="S161" i="403"/>
  <c r="R160" i="403"/>
  <c r="S160" i="403"/>
  <c r="R159" i="403"/>
  <c r="S159" i="403"/>
  <c r="R158" i="403"/>
  <c r="S158" i="403"/>
  <c r="R157" i="403"/>
  <c r="S157" i="403"/>
  <c r="R156" i="403"/>
  <c r="S156" i="403"/>
  <c r="R153" i="403"/>
  <c r="S153" i="403"/>
  <c r="R150" i="403"/>
  <c r="S150" i="403"/>
  <c r="R149" i="403"/>
  <c r="S149" i="403"/>
  <c r="R148" i="403"/>
  <c r="S148" i="403"/>
  <c r="R147" i="403"/>
  <c r="S147" i="403"/>
  <c r="R146" i="403"/>
  <c r="S146" i="403"/>
  <c r="R145" i="403"/>
  <c r="S145" i="403"/>
  <c r="R144" i="403"/>
  <c r="S144" i="403"/>
  <c r="R143" i="403"/>
  <c r="S143" i="403"/>
  <c r="R142" i="403"/>
  <c r="S142" i="403"/>
  <c r="R141" i="403"/>
  <c r="S141" i="403"/>
  <c r="R140" i="403"/>
  <c r="S140" i="403"/>
  <c r="R137" i="403"/>
  <c r="S137" i="403"/>
  <c r="R134" i="403"/>
  <c r="S134" i="403"/>
  <c r="R133" i="403"/>
  <c r="S133" i="403"/>
  <c r="R132" i="403"/>
  <c r="S132" i="403"/>
  <c r="R131" i="403"/>
  <c r="S131" i="403"/>
  <c r="R130" i="403"/>
  <c r="S130" i="403"/>
  <c r="R129" i="403"/>
  <c r="S129" i="403"/>
  <c r="R128" i="403"/>
  <c r="S128" i="403"/>
  <c r="R127" i="403"/>
  <c r="S127" i="403"/>
  <c r="R126" i="403"/>
  <c r="S126" i="403"/>
  <c r="R125" i="403"/>
  <c r="S125" i="403"/>
  <c r="R124" i="403"/>
  <c r="S124" i="403"/>
  <c r="R118" i="403"/>
  <c r="S118" i="403"/>
  <c r="R117" i="403"/>
  <c r="S117" i="403"/>
  <c r="R116" i="403"/>
  <c r="S116" i="403"/>
  <c r="R115" i="403"/>
  <c r="S115" i="403"/>
  <c r="R114" i="403"/>
  <c r="S114" i="403"/>
  <c r="R113" i="403"/>
  <c r="S113" i="403"/>
  <c r="R112" i="403"/>
  <c r="S112" i="403"/>
  <c r="R111" i="403"/>
  <c r="S111" i="403"/>
  <c r="R110" i="403"/>
  <c r="S110" i="403"/>
  <c r="R109" i="403"/>
  <c r="S109" i="403"/>
  <c r="R108" i="403"/>
  <c r="S108" i="403"/>
  <c r="R107" i="403"/>
  <c r="S107" i="403"/>
  <c r="R102" i="403"/>
  <c r="S102" i="403"/>
  <c r="R101" i="403"/>
  <c r="S101" i="403"/>
  <c r="R100" i="403"/>
  <c r="S100" i="403"/>
  <c r="R99" i="403"/>
  <c r="S99" i="403"/>
  <c r="R98" i="403"/>
  <c r="S98" i="403"/>
  <c r="R97" i="403"/>
  <c r="S97" i="403"/>
  <c r="R96" i="403"/>
  <c r="S96" i="403"/>
  <c r="R95" i="403"/>
  <c r="S95" i="403"/>
  <c r="R94" i="403"/>
  <c r="S94" i="403"/>
  <c r="R93" i="403"/>
  <c r="S93" i="403"/>
  <c r="R92" i="403"/>
  <c r="S92" i="403"/>
  <c r="R91" i="403"/>
  <c r="S91" i="403"/>
  <c r="R86" i="403"/>
  <c r="S86" i="403"/>
  <c r="R85" i="403"/>
  <c r="S85" i="403"/>
  <c r="R84" i="403"/>
  <c r="S84" i="403"/>
  <c r="R83" i="403"/>
  <c r="S83" i="403"/>
  <c r="R82" i="403"/>
  <c r="S82" i="403"/>
  <c r="R81" i="403"/>
  <c r="S81" i="403"/>
  <c r="R80" i="403"/>
  <c r="S80" i="403"/>
  <c r="R79" i="403"/>
  <c r="S79" i="403"/>
  <c r="R78" i="403"/>
  <c r="S78" i="403"/>
  <c r="R77" i="403"/>
  <c r="S77" i="403"/>
  <c r="R76" i="403"/>
  <c r="S76" i="403"/>
  <c r="R75" i="403"/>
  <c r="S75" i="403"/>
  <c r="R70" i="403"/>
  <c r="S70" i="403"/>
  <c r="R69" i="403"/>
  <c r="S69" i="403"/>
  <c r="R68" i="403"/>
  <c r="S68" i="403"/>
  <c r="R67" i="403"/>
  <c r="S67" i="403"/>
  <c r="R66" i="403"/>
  <c r="S66" i="403"/>
  <c r="R65" i="403"/>
  <c r="S65" i="403"/>
  <c r="R64" i="403"/>
  <c r="S64" i="403"/>
  <c r="R63" i="403"/>
  <c r="S63" i="403"/>
  <c r="R62" i="403"/>
  <c r="S62" i="403"/>
  <c r="R61" i="403"/>
  <c r="S61" i="403"/>
  <c r="R60" i="403"/>
  <c r="S60" i="403"/>
  <c r="R59" i="403"/>
  <c r="S59" i="403"/>
  <c r="R54" i="403"/>
  <c r="S54" i="403"/>
  <c r="R53" i="403"/>
  <c r="S53" i="403"/>
  <c r="R52" i="403"/>
  <c r="S52" i="403"/>
  <c r="R51" i="403"/>
  <c r="S51" i="403"/>
  <c r="R50" i="403"/>
  <c r="S50" i="403"/>
  <c r="R49" i="403"/>
  <c r="S49" i="403"/>
  <c r="R48" i="403"/>
  <c r="S48" i="403"/>
  <c r="R47" i="403"/>
  <c r="S47" i="403"/>
  <c r="R46" i="403"/>
  <c r="S46" i="403"/>
  <c r="R45" i="403"/>
  <c r="S45" i="403"/>
  <c r="R44" i="403"/>
  <c r="S44" i="403"/>
  <c r="R43" i="403"/>
  <c r="S43" i="403"/>
  <c r="R42" i="403"/>
  <c r="S42" i="403"/>
  <c r="R41" i="403"/>
  <c r="S41" i="403"/>
  <c r="R37" i="403"/>
  <c r="S37" i="403"/>
  <c r="R36" i="403"/>
  <c r="S36" i="403"/>
  <c r="R35" i="403"/>
  <c r="S35" i="403"/>
  <c r="R34" i="403"/>
  <c r="S34" i="403"/>
  <c r="R33" i="403"/>
  <c r="S33" i="403"/>
  <c r="R32" i="403"/>
  <c r="S32" i="403"/>
  <c r="R31" i="403"/>
  <c r="S31" i="403"/>
  <c r="R30" i="403"/>
  <c r="S30" i="403"/>
  <c r="R29" i="403"/>
  <c r="S29" i="403"/>
  <c r="R28" i="403"/>
  <c r="S28" i="403"/>
  <c r="R27" i="403"/>
  <c r="S27" i="403"/>
  <c r="R26" i="403"/>
  <c r="S26" i="403"/>
  <c r="R25" i="403"/>
  <c r="S25" i="403"/>
  <c r="R24" i="403"/>
  <c r="S24" i="403"/>
  <c r="R21" i="403"/>
  <c r="S21" i="403"/>
  <c r="R20" i="403"/>
  <c r="S20" i="403"/>
  <c r="R19" i="403"/>
  <c r="S19" i="403"/>
  <c r="R18" i="403"/>
  <c r="S18" i="403"/>
  <c r="R17" i="403"/>
  <c r="S17" i="403"/>
  <c r="R16" i="403"/>
  <c r="S16" i="403"/>
  <c r="R15" i="403"/>
  <c r="S15" i="403"/>
  <c r="R14" i="403"/>
  <c r="S14" i="403"/>
  <c r="R13" i="403"/>
  <c r="S13" i="403"/>
  <c r="R12" i="403"/>
  <c r="S12" i="403"/>
  <c r="R11" i="403"/>
  <c r="S11" i="403"/>
  <c r="R10" i="403"/>
  <c r="S10" i="403"/>
  <c r="R9" i="403"/>
  <c r="S9" i="403"/>
  <c r="R8" i="403"/>
  <c r="S8" i="403"/>
  <c r="R179" i="402"/>
  <c r="S179" i="402"/>
  <c r="R165" i="402"/>
  <c r="S165" i="402"/>
  <c r="R149" i="402"/>
  <c r="S149" i="402"/>
  <c r="R150" i="402"/>
  <c r="S150" i="402"/>
  <c r="R132" i="402"/>
  <c r="S132" i="402"/>
  <c r="R133" i="402"/>
  <c r="S133" i="402"/>
  <c r="R114" i="402"/>
  <c r="S114" i="402"/>
  <c r="R115" i="402"/>
  <c r="S115" i="402"/>
  <c r="R98" i="402"/>
  <c r="S98" i="402"/>
  <c r="R99" i="402"/>
  <c r="S99" i="402"/>
  <c r="R82" i="402"/>
  <c r="S82" i="402"/>
  <c r="R83" i="402"/>
  <c r="S83" i="402"/>
  <c r="R65" i="402"/>
  <c r="S65" i="402"/>
  <c r="R66" i="402"/>
  <c r="S66" i="402"/>
  <c r="R41" i="402"/>
  <c r="S41" i="402"/>
  <c r="R42" i="402"/>
  <c r="S42" i="402"/>
  <c r="R24" i="402"/>
  <c r="S24" i="402"/>
  <c r="R25" i="402"/>
  <c r="S25" i="402"/>
  <c r="R178" i="402"/>
  <c r="S178" i="402"/>
  <c r="R177" i="402"/>
  <c r="S177" i="402"/>
  <c r="R176" i="402"/>
  <c r="S176" i="402"/>
  <c r="R175" i="402"/>
  <c r="S175" i="402"/>
  <c r="R174" i="402"/>
  <c r="S174" i="402"/>
  <c r="R173" i="402"/>
  <c r="S173" i="402"/>
  <c r="R172" i="402"/>
  <c r="S172" i="402"/>
  <c r="R171" i="402"/>
  <c r="S171" i="402"/>
  <c r="R170" i="402"/>
  <c r="S170" i="402"/>
  <c r="R169" i="402"/>
  <c r="S169" i="402"/>
  <c r="R168" i="402"/>
  <c r="S168" i="402"/>
  <c r="R164" i="402"/>
  <c r="S164" i="402"/>
  <c r="R163" i="402"/>
  <c r="S163" i="402"/>
  <c r="R162" i="402"/>
  <c r="S162" i="402"/>
  <c r="R161" i="402"/>
  <c r="S161" i="402"/>
  <c r="R160" i="402"/>
  <c r="S160" i="402"/>
  <c r="R159" i="402"/>
  <c r="S159" i="402"/>
  <c r="R158" i="402"/>
  <c r="S158" i="402"/>
  <c r="R157" i="402"/>
  <c r="S157" i="402"/>
  <c r="R156" i="402"/>
  <c r="S156" i="402"/>
  <c r="R155" i="402"/>
  <c r="S155" i="402"/>
  <c r="R154" i="402"/>
  <c r="S154" i="402"/>
  <c r="R153" i="402"/>
  <c r="S153" i="402"/>
  <c r="R148" i="402"/>
  <c r="S148" i="402"/>
  <c r="R147" i="402"/>
  <c r="S147" i="402"/>
  <c r="R146" i="402"/>
  <c r="S146" i="402"/>
  <c r="R145" i="402"/>
  <c r="S145" i="402"/>
  <c r="R144" i="402"/>
  <c r="S144" i="402"/>
  <c r="R143" i="402"/>
  <c r="S143" i="402"/>
  <c r="R142" i="402"/>
  <c r="S142" i="402"/>
  <c r="R141" i="402"/>
  <c r="S141" i="402"/>
  <c r="R140" i="402"/>
  <c r="S140" i="402"/>
  <c r="R139" i="402"/>
  <c r="S139" i="402"/>
  <c r="R138" i="402"/>
  <c r="S138" i="402"/>
  <c r="R137" i="402"/>
  <c r="S137" i="402"/>
  <c r="R134" i="402"/>
  <c r="S134" i="402"/>
  <c r="R131" i="402"/>
  <c r="S131" i="402"/>
  <c r="R130" i="402"/>
  <c r="S130" i="402"/>
  <c r="R129" i="402"/>
  <c r="S129" i="402"/>
  <c r="R128" i="402"/>
  <c r="S128" i="402"/>
  <c r="R127" i="402"/>
  <c r="S127" i="402"/>
  <c r="R126" i="402"/>
  <c r="S126" i="402"/>
  <c r="R125" i="402"/>
  <c r="S125" i="402"/>
  <c r="R124" i="402"/>
  <c r="S124" i="402"/>
  <c r="R123" i="402"/>
  <c r="S123" i="402"/>
  <c r="R122" i="402"/>
  <c r="S122" i="402"/>
  <c r="R121" i="402"/>
  <c r="S121" i="402"/>
  <c r="R118" i="402"/>
  <c r="S118" i="402"/>
  <c r="R117" i="402"/>
  <c r="S117" i="402"/>
  <c r="R116" i="402"/>
  <c r="S116" i="402"/>
  <c r="R113" i="402"/>
  <c r="S113" i="402"/>
  <c r="R112" i="402"/>
  <c r="S112" i="402"/>
  <c r="R111" i="402"/>
  <c r="S111" i="402"/>
  <c r="R110" i="402"/>
  <c r="S110" i="402"/>
  <c r="R109" i="402"/>
  <c r="S109" i="402"/>
  <c r="R108" i="402"/>
  <c r="S108" i="402"/>
  <c r="R107" i="402"/>
  <c r="S107" i="402"/>
  <c r="R106" i="402"/>
  <c r="S106" i="402"/>
  <c r="R105" i="402"/>
  <c r="S105" i="402"/>
  <c r="R102" i="402"/>
  <c r="S102" i="402"/>
  <c r="R101" i="402"/>
  <c r="S101" i="402"/>
  <c r="R100" i="402"/>
  <c r="S100" i="402"/>
  <c r="R97" i="402"/>
  <c r="S97" i="402"/>
  <c r="R96" i="402"/>
  <c r="S96" i="402"/>
  <c r="R95" i="402"/>
  <c r="S95" i="402"/>
  <c r="R94" i="402"/>
  <c r="S94" i="402"/>
  <c r="R93" i="402"/>
  <c r="S93" i="402"/>
  <c r="R92" i="402"/>
  <c r="S92" i="402"/>
  <c r="R91" i="402"/>
  <c r="S91" i="402"/>
  <c r="R90" i="402"/>
  <c r="S90" i="402"/>
  <c r="R89" i="402"/>
  <c r="S89" i="402"/>
  <c r="R86" i="402"/>
  <c r="S86" i="402"/>
  <c r="R85" i="402"/>
  <c r="S85" i="402"/>
  <c r="R84" i="402"/>
  <c r="S84" i="402"/>
  <c r="R81" i="402"/>
  <c r="S81" i="402"/>
  <c r="R80" i="402"/>
  <c r="S80" i="402"/>
  <c r="R79" i="402"/>
  <c r="S79" i="402"/>
  <c r="R78" i="402"/>
  <c r="S78" i="402"/>
  <c r="R77" i="402"/>
  <c r="S77" i="402"/>
  <c r="R76" i="402"/>
  <c r="S76" i="402"/>
  <c r="R75" i="402"/>
  <c r="S75" i="402"/>
  <c r="R74" i="402"/>
  <c r="S74" i="402"/>
  <c r="R73" i="402"/>
  <c r="S73" i="402"/>
  <c r="R70" i="402"/>
  <c r="S70" i="402"/>
  <c r="R69" i="402"/>
  <c r="S69" i="402"/>
  <c r="R68" i="402"/>
  <c r="S68" i="402"/>
  <c r="R67" i="402"/>
  <c r="S67" i="402"/>
  <c r="R64" i="402"/>
  <c r="S64" i="402"/>
  <c r="R63" i="402"/>
  <c r="S63" i="402"/>
  <c r="R62" i="402"/>
  <c r="S62" i="402"/>
  <c r="R61" i="402"/>
  <c r="S61" i="402"/>
  <c r="R60" i="402"/>
  <c r="S60" i="402"/>
  <c r="R59" i="402"/>
  <c r="S59" i="402"/>
  <c r="R58" i="402"/>
  <c r="S58" i="402"/>
  <c r="R57" i="402"/>
  <c r="S57" i="402"/>
  <c r="R54" i="402"/>
  <c r="S54" i="402"/>
  <c r="R53" i="402"/>
  <c r="S53" i="402"/>
  <c r="R52" i="402"/>
  <c r="S52" i="402"/>
  <c r="R51" i="402"/>
  <c r="S51" i="402"/>
  <c r="R50" i="402"/>
  <c r="S50" i="402"/>
  <c r="R49" i="402"/>
  <c r="S49" i="402"/>
  <c r="R48" i="402"/>
  <c r="S48" i="402"/>
  <c r="R47" i="402"/>
  <c r="S47" i="402"/>
  <c r="R46" i="402"/>
  <c r="S46" i="402"/>
  <c r="R45" i="402"/>
  <c r="S45" i="402"/>
  <c r="R44" i="402"/>
  <c r="S44" i="402"/>
  <c r="R43" i="402"/>
  <c r="S43" i="402"/>
  <c r="R40" i="402"/>
  <c r="S40" i="402"/>
  <c r="R37" i="402"/>
  <c r="S37" i="402"/>
  <c r="R36" i="402"/>
  <c r="S36" i="402"/>
  <c r="R35" i="402"/>
  <c r="S35" i="402"/>
  <c r="R34" i="402"/>
  <c r="S34" i="402"/>
  <c r="R33" i="402"/>
  <c r="S33" i="402"/>
  <c r="R32" i="402"/>
  <c r="S32" i="402"/>
  <c r="R31" i="402"/>
  <c r="S31" i="402"/>
  <c r="R30" i="402"/>
  <c r="S30" i="402"/>
  <c r="R29" i="402"/>
  <c r="S29" i="402"/>
  <c r="R28" i="402"/>
  <c r="S28" i="402"/>
  <c r="R27" i="402"/>
  <c r="S27" i="402"/>
  <c r="R26" i="402"/>
  <c r="S26" i="402"/>
  <c r="R21" i="402"/>
  <c r="S21" i="402"/>
  <c r="R20" i="402"/>
  <c r="S20" i="402"/>
  <c r="R19" i="402"/>
  <c r="S19" i="402"/>
  <c r="R18" i="402"/>
  <c r="S18" i="402"/>
  <c r="R17" i="402"/>
  <c r="S17" i="402"/>
  <c r="R16" i="402"/>
  <c r="S16" i="402"/>
  <c r="R15" i="402"/>
  <c r="S15" i="402"/>
  <c r="R14" i="402"/>
  <c r="S14" i="402"/>
  <c r="R13" i="402"/>
  <c r="S13" i="402"/>
  <c r="R12" i="402"/>
  <c r="S12" i="402"/>
  <c r="R11" i="402"/>
  <c r="S11" i="402"/>
  <c r="R10" i="402"/>
  <c r="S10" i="402"/>
  <c r="R9" i="402"/>
  <c r="S9" i="402"/>
  <c r="R8" i="402"/>
  <c r="S8" i="402"/>
  <c r="R74" i="400"/>
  <c r="S74" i="400"/>
  <c r="M212" i="389"/>
  <c r="R22" i="386"/>
  <c r="S22" i="386"/>
  <c r="R21" i="386"/>
  <c r="S21" i="386"/>
  <c r="R20" i="386"/>
  <c r="S20" i="386"/>
  <c r="R19" i="386"/>
  <c r="S19" i="386"/>
  <c r="R18" i="386"/>
  <c r="S18" i="386"/>
  <c r="R17" i="386"/>
  <c r="S17" i="386"/>
  <c r="R16" i="386"/>
  <c r="S16" i="386"/>
  <c r="R15" i="386"/>
  <c r="S15" i="386"/>
  <c r="R14" i="386"/>
  <c r="S14" i="386"/>
  <c r="R13" i="386"/>
  <c r="S13" i="386"/>
  <c r="R12" i="386"/>
  <c r="S12" i="386"/>
  <c r="R11" i="386"/>
  <c r="S11" i="386"/>
  <c r="R10" i="386"/>
  <c r="S10" i="386"/>
  <c r="R9" i="386"/>
  <c r="S9" i="386"/>
  <c r="R8" i="386"/>
  <c r="S8" i="386"/>
  <c r="R25" i="386"/>
  <c r="S25" i="386"/>
  <c r="R26" i="386"/>
  <c r="S26" i="386"/>
  <c r="R27" i="386"/>
  <c r="S27" i="386"/>
  <c r="R28" i="386"/>
  <c r="S28" i="386"/>
  <c r="R29" i="386"/>
  <c r="S29" i="386"/>
  <c r="R30" i="386"/>
  <c r="S30" i="386"/>
  <c r="R31" i="386"/>
  <c r="S31" i="386"/>
  <c r="R32" i="386"/>
  <c r="S32" i="386"/>
  <c r="R33" i="386"/>
  <c r="S33" i="386"/>
  <c r="R34" i="386"/>
  <c r="S34" i="386"/>
  <c r="R35" i="386"/>
  <c r="S35" i="386"/>
  <c r="R36" i="386"/>
  <c r="S36" i="386"/>
  <c r="R37" i="386"/>
  <c r="S37" i="386"/>
  <c r="R38" i="386"/>
  <c r="S38" i="386"/>
  <c r="R39" i="386"/>
  <c r="S39" i="386"/>
  <c r="R42" i="386"/>
  <c r="S42" i="386"/>
  <c r="R43" i="386"/>
  <c r="S43" i="386"/>
  <c r="R44" i="386"/>
  <c r="S44" i="386"/>
  <c r="R45" i="386"/>
  <c r="S45" i="386"/>
  <c r="R46" i="386"/>
  <c r="S46" i="386"/>
  <c r="R47" i="386"/>
  <c r="S47" i="386"/>
  <c r="R48" i="386"/>
  <c r="S48" i="386"/>
  <c r="R49" i="386"/>
  <c r="S49" i="386"/>
  <c r="R50" i="386"/>
  <c r="S50" i="386"/>
  <c r="R51" i="386"/>
  <c r="S51" i="386"/>
  <c r="R52" i="386"/>
  <c r="S52" i="386"/>
  <c r="R53" i="386"/>
  <c r="S53" i="386"/>
  <c r="R54" i="386"/>
  <c r="S54" i="386"/>
  <c r="R55" i="386"/>
  <c r="S55" i="386"/>
  <c r="R56" i="386"/>
  <c r="S56" i="386"/>
  <c r="R59" i="386"/>
  <c r="S59" i="386"/>
  <c r="R60" i="386"/>
  <c r="S60" i="386"/>
  <c r="R61" i="386"/>
  <c r="S61" i="386"/>
  <c r="R62" i="386"/>
  <c r="S62" i="386"/>
  <c r="R63" i="386"/>
  <c r="S63" i="386"/>
  <c r="R64" i="386"/>
  <c r="S64" i="386"/>
  <c r="R65" i="386"/>
  <c r="S65" i="386"/>
  <c r="R66" i="386"/>
  <c r="S66" i="386"/>
  <c r="R67" i="386"/>
  <c r="S67" i="386"/>
  <c r="R68" i="386"/>
  <c r="S68" i="386"/>
  <c r="R69" i="386"/>
  <c r="S69" i="386"/>
  <c r="R70" i="386"/>
  <c r="S70" i="386"/>
  <c r="R71" i="386"/>
  <c r="S71" i="386"/>
  <c r="R72" i="386"/>
  <c r="S72" i="386"/>
  <c r="R73" i="386"/>
  <c r="S73" i="386"/>
  <c r="R76" i="386"/>
  <c r="S76" i="386"/>
  <c r="R77" i="386"/>
  <c r="S77" i="386"/>
  <c r="R78" i="386"/>
  <c r="S78" i="386"/>
  <c r="R79" i="386"/>
  <c r="S79" i="386"/>
  <c r="R80" i="386"/>
  <c r="S80" i="386"/>
  <c r="R81" i="386"/>
  <c r="S81" i="386"/>
  <c r="R82" i="386"/>
  <c r="S82" i="386"/>
  <c r="R83" i="386"/>
  <c r="S83" i="386"/>
  <c r="R84" i="386"/>
  <c r="S84" i="386"/>
  <c r="R85" i="386"/>
  <c r="S85" i="386"/>
  <c r="R86" i="386"/>
  <c r="S86" i="386"/>
  <c r="R89" i="386"/>
  <c r="S89" i="386"/>
  <c r="R90" i="386"/>
  <c r="S90" i="386"/>
  <c r="R91" i="386"/>
  <c r="S91" i="386"/>
  <c r="R92" i="386"/>
  <c r="S92" i="386"/>
  <c r="R93" i="386"/>
  <c r="S93" i="386"/>
  <c r="R94" i="386"/>
  <c r="S94" i="386"/>
  <c r="R97" i="386"/>
  <c r="S97" i="386"/>
  <c r="R98" i="386"/>
  <c r="S98" i="386"/>
  <c r="R99" i="386"/>
  <c r="S99" i="386"/>
  <c r="R100" i="386"/>
  <c r="S100" i="386"/>
  <c r="R101" i="386"/>
  <c r="S101" i="386"/>
  <c r="R102" i="386"/>
  <c r="S102" i="386"/>
  <c r="R105" i="386"/>
  <c r="S105" i="386"/>
  <c r="R106" i="386"/>
  <c r="S106" i="386"/>
  <c r="R107" i="386"/>
  <c r="S107" i="386"/>
  <c r="R108" i="386"/>
  <c r="S108" i="386"/>
  <c r="R109" i="386"/>
  <c r="S109" i="386"/>
  <c r="R110" i="386"/>
  <c r="S110" i="386"/>
  <c r="R111" i="386"/>
  <c r="S111" i="386"/>
  <c r="R114" i="386"/>
  <c r="S114" i="386"/>
  <c r="R115" i="386"/>
  <c r="S115" i="386"/>
  <c r="R116" i="386"/>
  <c r="S116" i="386"/>
  <c r="R117" i="386"/>
  <c r="S117" i="386"/>
  <c r="R118" i="386"/>
  <c r="S118" i="386"/>
  <c r="R51" i="385"/>
  <c r="S51" i="385"/>
  <c r="R50" i="385"/>
  <c r="S50" i="385"/>
  <c r="R49" i="385"/>
  <c r="S49" i="385"/>
  <c r="R48" i="385"/>
  <c r="S48" i="385"/>
  <c r="R47" i="385"/>
  <c r="S47" i="385"/>
  <c r="R38" i="385"/>
  <c r="S38" i="385"/>
  <c r="R37" i="385"/>
  <c r="S37" i="385"/>
  <c r="R36" i="385"/>
  <c r="S36" i="385"/>
  <c r="R35" i="385"/>
  <c r="S35" i="385"/>
  <c r="R34" i="385"/>
  <c r="S34" i="385"/>
  <c r="R25" i="385"/>
  <c r="S25" i="385"/>
  <c r="R24" i="385"/>
  <c r="S24" i="385"/>
  <c r="R23" i="385"/>
  <c r="S23" i="385"/>
  <c r="R22" i="385"/>
  <c r="S22" i="385"/>
  <c r="R21" i="385"/>
  <c r="S21" i="385"/>
  <c r="R12" i="385"/>
  <c r="S12" i="385"/>
  <c r="R11" i="385"/>
  <c r="S11" i="385"/>
  <c r="R10" i="385"/>
  <c r="S10" i="385"/>
  <c r="R9" i="385"/>
  <c r="S9" i="385"/>
  <c r="R8" i="385"/>
  <c r="S8" i="385"/>
  <c r="R54" i="384"/>
  <c r="S54" i="384"/>
  <c r="R38" i="384"/>
  <c r="S38" i="384"/>
  <c r="R39" i="384"/>
  <c r="S39" i="384"/>
  <c r="R24" i="384"/>
  <c r="S24" i="384"/>
  <c r="R25" i="384"/>
  <c r="S25" i="384"/>
  <c r="R53" i="384"/>
  <c r="S53" i="384"/>
  <c r="R52" i="384"/>
  <c r="S52" i="384"/>
  <c r="R51" i="384"/>
  <c r="S51" i="384"/>
  <c r="R50" i="384"/>
  <c r="S50" i="384"/>
  <c r="R49" i="384"/>
  <c r="S49" i="384"/>
  <c r="R48" i="384"/>
  <c r="S48" i="384"/>
  <c r="R47" i="384"/>
  <c r="S47" i="384"/>
  <c r="R46" i="384"/>
  <c r="S46" i="384"/>
  <c r="R43" i="384"/>
  <c r="S43" i="384"/>
  <c r="R42" i="384"/>
  <c r="S42" i="384"/>
  <c r="R41" i="384"/>
  <c r="S41" i="384"/>
  <c r="R40" i="384"/>
  <c r="S40" i="384"/>
  <c r="R37" i="384"/>
  <c r="S37" i="384"/>
  <c r="R36" i="384"/>
  <c r="S36" i="384"/>
  <c r="R35" i="384"/>
  <c r="S35" i="384"/>
  <c r="R34" i="384"/>
  <c r="S34" i="384"/>
  <c r="R31" i="384"/>
  <c r="S31" i="384"/>
  <c r="R30" i="384"/>
  <c r="S30" i="384"/>
  <c r="R29" i="384"/>
  <c r="S29" i="384"/>
  <c r="R28" i="384"/>
  <c r="S28" i="384"/>
  <c r="R27" i="384"/>
  <c r="S27" i="384"/>
  <c r="R26" i="384"/>
  <c r="S26" i="384"/>
  <c r="R23" i="384"/>
  <c r="S23" i="384"/>
  <c r="R22" i="384"/>
  <c r="S22" i="384"/>
  <c r="R21" i="384"/>
  <c r="S21" i="384"/>
  <c r="R20" i="384"/>
  <c r="S20" i="384"/>
  <c r="R17" i="384"/>
  <c r="S17" i="384"/>
  <c r="R16" i="384"/>
  <c r="S16" i="384"/>
  <c r="R15" i="384"/>
  <c r="S15" i="384"/>
  <c r="R14" i="384"/>
  <c r="S14" i="384"/>
  <c r="R13" i="384"/>
  <c r="S13" i="384"/>
  <c r="R12" i="384"/>
  <c r="S12" i="384"/>
  <c r="R11" i="384"/>
  <c r="S11" i="384"/>
  <c r="R10" i="384"/>
  <c r="S10" i="384"/>
  <c r="R9" i="384"/>
  <c r="S9" i="384"/>
  <c r="R8" i="384"/>
  <c r="S8" i="384"/>
  <c r="R88" i="383"/>
  <c r="S88" i="383"/>
  <c r="R89" i="383"/>
  <c r="S89" i="383"/>
  <c r="R90" i="383"/>
  <c r="S90" i="383"/>
  <c r="R74" i="383"/>
  <c r="S74" i="383"/>
  <c r="R57" i="383"/>
  <c r="S57" i="383"/>
  <c r="R58" i="383"/>
  <c r="S58" i="383"/>
  <c r="R59" i="383"/>
  <c r="S59" i="383"/>
  <c r="R60" i="383"/>
  <c r="S60" i="383"/>
  <c r="R61" i="383"/>
  <c r="S61" i="383"/>
  <c r="R62" i="383"/>
  <c r="S62" i="383"/>
  <c r="R63" i="383"/>
  <c r="S63" i="383"/>
  <c r="R64" i="383"/>
  <c r="S64" i="383"/>
  <c r="R65" i="383"/>
  <c r="S65" i="383"/>
  <c r="R66" i="383"/>
  <c r="S66" i="383"/>
  <c r="R40" i="383"/>
  <c r="S40" i="383"/>
  <c r="R41" i="383"/>
  <c r="S41" i="383"/>
  <c r="R23" i="383"/>
  <c r="S23" i="383"/>
  <c r="R87" i="383"/>
  <c r="S87" i="383"/>
  <c r="R86" i="383"/>
  <c r="S86" i="383"/>
  <c r="R85" i="383"/>
  <c r="S85" i="383"/>
  <c r="R84" i="383"/>
  <c r="S84" i="383"/>
  <c r="R83" i="383"/>
  <c r="S83" i="383"/>
  <c r="R82" i="383"/>
  <c r="S82" i="383"/>
  <c r="R81" i="383"/>
  <c r="S81" i="383"/>
  <c r="R80" i="383"/>
  <c r="S80" i="383"/>
  <c r="R79" i="383"/>
  <c r="S79" i="383"/>
  <c r="R78" i="383"/>
  <c r="S78" i="383"/>
  <c r="R73" i="383"/>
  <c r="S73" i="383"/>
  <c r="R72" i="383"/>
  <c r="S72" i="383"/>
  <c r="R71" i="383"/>
  <c r="S71" i="383"/>
  <c r="R70" i="383"/>
  <c r="S70" i="383"/>
  <c r="R69" i="383"/>
  <c r="S69" i="383"/>
  <c r="R56" i="383"/>
  <c r="S56" i="383"/>
  <c r="R53" i="383"/>
  <c r="S53" i="383"/>
  <c r="R52" i="383"/>
  <c r="S52" i="383"/>
  <c r="R51" i="383"/>
  <c r="S51" i="383"/>
  <c r="R50" i="383"/>
  <c r="S50" i="383"/>
  <c r="R49" i="383"/>
  <c r="S49" i="383"/>
  <c r="R48" i="383"/>
  <c r="S48" i="383"/>
  <c r="R47" i="383"/>
  <c r="S47" i="383"/>
  <c r="R46" i="383"/>
  <c r="S46" i="383"/>
  <c r="R45" i="383"/>
  <c r="S45" i="383"/>
  <c r="R44" i="383"/>
  <c r="S44" i="383"/>
  <c r="R43" i="383"/>
  <c r="S43" i="383"/>
  <c r="R42" i="383"/>
  <c r="S42" i="383"/>
  <c r="R37" i="383"/>
  <c r="S37" i="383"/>
  <c r="R36" i="383"/>
  <c r="S36" i="383"/>
  <c r="R35" i="383"/>
  <c r="S35" i="383"/>
  <c r="R34" i="383"/>
  <c r="S34" i="383"/>
  <c r="R33" i="383"/>
  <c r="S33" i="383"/>
  <c r="R32" i="383"/>
  <c r="S32" i="383"/>
  <c r="R31" i="383"/>
  <c r="S31" i="383"/>
  <c r="R30" i="383"/>
  <c r="S30" i="383"/>
  <c r="R29" i="383"/>
  <c r="S29" i="383"/>
  <c r="R28" i="383"/>
  <c r="S28" i="383"/>
  <c r="R27" i="383"/>
  <c r="S27" i="383"/>
  <c r="R26" i="383"/>
  <c r="S26" i="383"/>
  <c r="R22" i="383"/>
  <c r="S22" i="383"/>
  <c r="R21" i="383"/>
  <c r="S21" i="383"/>
  <c r="R20" i="383"/>
  <c r="S20" i="383"/>
  <c r="R19" i="383"/>
  <c r="S19" i="383"/>
  <c r="R18" i="383"/>
  <c r="S18" i="383"/>
  <c r="R17" i="383"/>
  <c r="S17" i="383"/>
  <c r="R16" i="383"/>
  <c r="S16" i="383"/>
  <c r="R15" i="383"/>
  <c r="S15" i="383"/>
  <c r="R14" i="383"/>
  <c r="S14" i="383"/>
  <c r="R13" i="383"/>
  <c r="S13" i="383"/>
  <c r="R12" i="383"/>
  <c r="S12" i="383"/>
  <c r="R11" i="383"/>
  <c r="S11" i="383"/>
  <c r="R10" i="383"/>
  <c r="S10" i="383"/>
  <c r="R9" i="383"/>
  <c r="S9" i="383"/>
  <c r="R8" i="383"/>
  <c r="S8" i="383"/>
  <c r="I72" i="382"/>
  <c r="J72" i="382"/>
  <c r="L72" i="382"/>
  <c r="Q72" i="382"/>
  <c r="M72" i="382"/>
  <c r="P72" i="382"/>
  <c r="O72" i="382"/>
  <c r="I71" i="382"/>
  <c r="J71" i="382"/>
  <c r="L71" i="382"/>
  <c r="Q71" i="382"/>
  <c r="M71" i="382"/>
  <c r="P71" i="382"/>
  <c r="O71" i="382"/>
  <c r="I70" i="382"/>
  <c r="J70" i="382"/>
  <c r="M70" i="382"/>
  <c r="P70" i="382"/>
  <c r="O70" i="382"/>
  <c r="I69" i="382"/>
  <c r="J69" i="382"/>
  <c r="M69" i="382"/>
  <c r="P69" i="382"/>
  <c r="O69" i="382"/>
  <c r="I68" i="382"/>
  <c r="J68" i="382"/>
  <c r="L68" i="382"/>
  <c r="Q68" i="382"/>
  <c r="M68" i="382"/>
  <c r="P68" i="382"/>
  <c r="O68" i="382"/>
  <c r="I67" i="382"/>
  <c r="L67" i="382"/>
  <c r="Q67" i="382"/>
  <c r="J67" i="382"/>
  <c r="M67" i="382"/>
  <c r="P67" i="382"/>
  <c r="O67" i="382"/>
  <c r="I66" i="382"/>
  <c r="J66" i="382"/>
  <c r="M66" i="382"/>
  <c r="P66" i="382"/>
  <c r="O66" i="382"/>
  <c r="I65" i="382"/>
  <c r="J65" i="382"/>
  <c r="M65" i="382"/>
  <c r="P65" i="382"/>
  <c r="O65" i="382"/>
  <c r="J64" i="382"/>
  <c r="I64" i="382"/>
  <c r="L64" i="382"/>
  <c r="Q64" i="382"/>
  <c r="M64" i="382"/>
  <c r="P64" i="382"/>
  <c r="O64" i="382"/>
  <c r="I63" i="382"/>
  <c r="J63" i="382"/>
  <c r="L63" i="382"/>
  <c r="Q63" i="382"/>
  <c r="M63" i="382"/>
  <c r="P63" i="382"/>
  <c r="O63" i="382"/>
  <c r="R57" i="382"/>
  <c r="S57" i="382"/>
  <c r="R58" i="382"/>
  <c r="S58" i="382"/>
  <c r="R40" i="382"/>
  <c r="S40" i="382"/>
  <c r="R41" i="382"/>
  <c r="S41" i="382"/>
  <c r="R23" i="382"/>
  <c r="S23" i="382"/>
  <c r="R24" i="382"/>
  <c r="S24" i="382"/>
  <c r="R72" i="382"/>
  <c r="S72" i="382"/>
  <c r="R71" i="382"/>
  <c r="S71" i="382"/>
  <c r="R70" i="382"/>
  <c r="S70" i="382"/>
  <c r="R69" i="382"/>
  <c r="S69" i="382"/>
  <c r="R68" i="382"/>
  <c r="S68" i="382"/>
  <c r="R67" i="382"/>
  <c r="S67" i="382"/>
  <c r="R66" i="382"/>
  <c r="S66" i="382"/>
  <c r="R65" i="382"/>
  <c r="S65" i="382"/>
  <c r="R64" i="382"/>
  <c r="S64" i="382"/>
  <c r="R63" i="382"/>
  <c r="S63" i="382"/>
  <c r="R60" i="382"/>
  <c r="S60" i="382"/>
  <c r="R59" i="382"/>
  <c r="S59" i="382"/>
  <c r="R56" i="382"/>
  <c r="S56" i="382"/>
  <c r="R55" i="382"/>
  <c r="S55" i="382"/>
  <c r="R54" i="382"/>
  <c r="S54" i="382"/>
  <c r="R53" i="382"/>
  <c r="S53" i="382"/>
  <c r="R52" i="382"/>
  <c r="S52" i="382"/>
  <c r="R51" i="382"/>
  <c r="S51" i="382"/>
  <c r="R50" i="382"/>
  <c r="S50" i="382"/>
  <c r="R47" i="382"/>
  <c r="S47" i="382"/>
  <c r="R46" i="382"/>
  <c r="S46" i="382"/>
  <c r="R45" i="382"/>
  <c r="S45" i="382"/>
  <c r="R44" i="382"/>
  <c r="S44" i="382"/>
  <c r="R43" i="382"/>
  <c r="S43" i="382"/>
  <c r="R42" i="382"/>
  <c r="S42" i="382"/>
  <c r="R39" i="382"/>
  <c r="S39" i="382"/>
  <c r="R38" i="382"/>
  <c r="S38" i="382"/>
  <c r="R37" i="382"/>
  <c r="S37" i="382"/>
  <c r="R36" i="382"/>
  <c r="S36" i="382"/>
  <c r="R33" i="382"/>
  <c r="S33" i="382"/>
  <c r="R32" i="382"/>
  <c r="S32" i="382"/>
  <c r="R31" i="382"/>
  <c r="S31" i="382"/>
  <c r="R30" i="382"/>
  <c r="S30" i="382"/>
  <c r="R29" i="382"/>
  <c r="S29" i="382"/>
  <c r="R28" i="382"/>
  <c r="S28" i="382"/>
  <c r="R27" i="382"/>
  <c r="S27" i="382"/>
  <c r="R26" i="382"/>
  <c r="S26" i="382"/>
  <c r="R25" i="382"/>
  <c r="S25" i="382"/>
  <c r="R22" i="382"/>
  <c r="S22" i="382"/>
  <c r="R19" i="382"/>
  <c r="S19" i="382"/>
  <c r="R18" i="382"/>
  <c r="S18" i="382"/>
  <c r="R17" i="382"/>
  <c r="S17" i="382"/>
  <c r="R16" i="382"/>
  <c r="S16" i="382"/>
  <c r="R15" i="382"/>
  <c r="S15" i="382"/>
  <c r="R14" i="382"/>
  <c r="S14" i="382"/>
  <c r="R13" i="382"/>
  <c r="S13" i="382"/>
  <c r="R12" i="382"/>
  <c r="S12" i="382"/>
  <c r="R11" i="382"/>
  <c r="S11" i="382"/>
  <c r="R10" i="382"/>
  <c r="S10" i="382"/>
  <c r="R9" i="382"/>
  <c r="S9" i="382"/>
  <c r="R8" i="382"/>
  <c r="S8" i="382"/>
  <c r="R129" i="378"/>
  <c r="S129" i="378"/>
  <c r="R130" i="378"/>
  <c r="S130" i="378"/>
  <c r="R114" i="378"/>
  <c r="S114" i="378"/>
  <c r="R104" i="378"/>
  <c r="S104" i="378"/>
  <c r="R92" i="378"/>
  <c r="S92" i="378"/>
  <c r="R93" i="378"/>
  <c r="S93" i="378"/>
  <c r="R78" i="378"/>
  <c r="S78" i="378"/>
  <c r="R79" i="378"/>
  <c r="S79" i="378"/>
  <c r="R59" i="378"/>
  <c r="S59" i="378"/>
  <c r="R60" i="378"/>
  <c r="S60" i="378"/>
  <c r="R39" i="378"/>
  <c r="S39" i="378"/>
  <c r="R128" i="378"/>
  <c r="S128" i="378"/>
  <c r="R127" i="378"/>
  <c r="S127" i="378"/>
  <c r="R126" i="378"/>
  <c r="S126" i="378"/>
  <c r="R125" i="378"/>
  <c r="S125" i="378"/>
  <c r="R124" i="378"/>
  <c r="S124" i="378"/>
  <c r="R123" i="378"/>
  <c r="S123" i="378"/>
  <c r="R120" i="378"/>
  <c r="S120" i="378"/>
  <c r="R119" i="378"/>
  <c r="S119" i="378"/>
  <c r="R118" i="378"/>
  <c r="S118" i="378"/>
  <c r="R117" i="378"/>
  <c r="S117" i="378"/>
  <c r="R116" i="378"/>
  <c r="S116" i="378"/>
  <c r="R115" i="378"/>
  <c r="S115" i="378"/>
  <c r="R111" i="378"/>
  <c r="S111" i="378"/>
  <c r="R110" i="378"/>
  <c r="S110" i="378"/>
  <c r="R109" i="378"/>
  <c r="S109" i="378"/>
  <c r="R108" i="378"/>
  <c r="S108" i="378"/>
  <c r="R107" i="378"/>
  <c r="S107" i="378"/>
  <c r="R106" i="378"/>
  <c r="S106" i="378"/>
  <c r="R105" i="378"/>
  <c r="S105" i="378"/>
  <c r="R101" i="378"/>
  <c r="S101" i="378"/>
  <c r="R100" i="378"/>
  <c r="S100" i="378"/>
  <c r="R99" i="378"/>
  <c r="S99" i="378"/>
  <c r="R98" i="378"/>
  <c r="S98" i="378"/>
  <c r="R97" i="378"/>
  <c r="S97" i="378"/>
  <c r="R96" i="378"/>
  <c r="S96" i="378"/>
  <c r="R95" i="378"/>
  <c r="S95" i="378"/>
  <c r="R94" i="378"/>
  <c r="S94" i="378"/>
  <c r="R91" i="378"/>
  <c r="S91" i="378"/>
  <c r="R90" i="378"/>
  <c r="S90" i="378"/>
  <c r="R87" i="378"/>
  <c r="S87" i="378"/>
  <c r="R86" i="378"/>
  <c r="S86" i="378"/>
  <c r="R85" i="378"/>
  <c r="S85" i="378"/>
  <c r="R84" i="378"/>
  <c r="S84" i="378"/>
  <c r="R83" i="378"/>
  <c r="S83" i="378"/>
  <c r="R82" i="378"/>
  <c r="S82" i="378"/>
  <c r="R81" i="378"/>
  <c r="S81" i="378"/>
  <c r="R80" i="378"/>
  <c r="S80" i="378"/>
  <c r="R77" i="378"/>
  <c r="S77" i="378"/>
  <c r="R76" i="378"/>
  <c r="S76" i="378"/>
  <c r="R73" i="378"/>
  <c r="S73" i="378"/>
  <c r="R72" i="378"/>
  <c r="S72" i="378"/>
  <c r="R71" i="378"/>
  <c r="S71" i="378"/>
  <c r="R70" i="378"/>
  <c r="S70" i="378"/>
  <c r="R69" i="378"/>
  <c r="S69" i="378"/>
  <c r="R68" i="378"/>
  <c r="S68" i="378"/>
  <c r="R67" i="378"/>
  <c r="S67" i="378"/>
  <c r="R66" i="378"/>
  <c r="S66" i="378"/>
  <c r="R65" i="378"/>
  <c r="S65" i="378"/>
  <c r="R64" i="378"/>
  <c r="S64" i="378"/>
  <c r="R63" i="378"/>
  <c r="S63" i="378"/>
  <c r="R62" i="378"/>
  <c r="S62" i="378"/>
  <c r="R61" i="378"/>
  <c r="S61" i="378"/>
  <c r="R56" i="378"/>
  <c r="S56" i="378"/>
  <c r="R55" i="378"/>
  <c r="S55" i="378"/>
  <c r="R54" i="378"/>
  <c r="S54" i="378"/>
  <c r="R53" i="378"/>
  <c r="S53" i="378"/>
  <c r="R52" i="378"/>
  <c r="S52" i="378"/>
  <c r="R51" i="378"/>
  <c r="S51" i="378"/>
  <c r="R50" i="378"/>
  <c r="S50" i="378"/>
  <c r="R49" i="378"/>
  <c r="S49" i="378"/>
  <c r="R48" i="378"/>
  <c r="S48" i="378"/>
  <c r="R47" i="378"/>
  <c r="S47" i="378"/>
  <c r="R46" i="378"/>
  <c r="S46" i="378"/>
  <c r="R45" i="378"/>
  <c r="S45" i="378"/>
  <c r="R44" i="378"/>
  <c r="S44" i="378"/>
  <c r="R43" i="378"/>
  <c r="S43" i="378"/>
  <c r="R42" i="378"/>
  <c r="S42" i="378"/>
  <c r="R38" i="378"/>
  <c r="S38" i="378"/>
  <c r="R37" i="378"/>
  <c r="S37" i="378"/>
  <c r="R36" i="378"/>
  <c r="S36" i="378"/>
  <c r="R35" i="378"/>
  <c r="S35" i="378"/>
  <c r="R34" i="378"/>
  <c r="S34" i="378"/>
  <c r="R33" i="378"/>
  <c r="S33" i="378"/>
  <c r="R32" i="378"/>
  <c r="S32" i="378"/>
  <c r="R31" i="378"/>
  <c r="S31" i="378"/>
  <c r="R30" i="378"/>
  <c r="S30" i="378"/>
  <c r="R29" i="378"/>
  <c r="S29" i="378"/>
  <c r="R28" i="378"/>
  <c r="S28" i="378"/>
  <c r="R27" i="378"/>
  <c r="S27" i="378"/>
  <c r="R26" i="378"/>
  <c r="S26" i="378"/>
  <c r="R25" i="378"/>
  <c r="S25" i="378"/>
  <c r="R22" i="378"/>
  <c r="S22" i="378"/>
  <c r="R21" i="378"/>
  <c r="S21" i="378"/>
  <c r="R20" i="378"/>
  <c r="S20" i="378"/>
  <c r="R19" i="378"/>
  <c r="S19" i="378"/>
  <c r="R18" i="378"/>
  <c r="S18" i="378"/>
  <c r="R17" i="378"/>
  <c r="S17" i="378"/>
  <c r="R16" i="378"/>
  <c r="S16" i="378"/>
  <c r="R15" i="378"/>
  <c r="S15" i="378"/>
  <c r="R14" i="378"/>
  <c r="S14" i="378"/>
  <c r="R13" i="378"/>
  <c r="S13" i="378"/>
  <c r="R12" i="378"/>
  <c r="S12" i="378"/>
  <c r="R11" i="378"/>
  <c r="S11" i="378"/>
  <c r="R10" i="378"/>
  <c r="S10" i="378"/>
  <c r="R9" i="378"/>
  <c r="S9" i="378"/>
  <c r="R8" i="378"/>
  <c r="S8" i="378"/>
  <c r="R120" i="377"/>
  <c r="S120" i="377"/>
  <c r="R111" i="377"/>
  <c r="S111" i="377"/>
  <c r="R112" i="377"/>
  <c r="S112" i="377"/>
  <c r="R100" i="377"/>
  <c r="S100" i="377"/>
  <c r="R101" i="377"/>
  <c r="S101" i="377"/>
  <c r="R86" i="377"/>
  <c r="S86" i="377"/>
  <c r="R87" i="377"/>
  <c r="S87" i="377"/>
  <c r="R88" i="377"/>
  <c r="S88" i="377"/>
  <c r="R70" i="377"/>
  <c r="S70" i="377"/>
  <c r="R71" i="377"/>
  <c r="S71" i="377"/>
  <c r="R55" i="377"/>
  <c r="S55" i="377"/>
  <c r="R56" i="377"/>
  <c r="S56" i="377"/>
  <c r="R128" i="377"/>
  <c r="S128" i="377"/>
  <c r="R127" i="377"/>
  <c r="S127" i="377"/>
  <c r="R126" i="377"/>
  <c r="S126" i="377"/>
  <c r="R125" i="377"/>
  <c r="S125" i="377"/>
  <c r="R124" i="377"/>
  <c r="S124" i="377"/>
  <c r="R123" i="377"/>
  <c r="S123" i="377"/>
  <c r="R119" i="377"/>
  <c r="S119" i="377"/>
  <c r="R118" i="377"/>
  <c r="S118" i="377"/>
  <c r="R117" i="377"/>
  <c r="S117" i="377"/>
  <c r="R116" i="377"/>
  <c r="S116" i="377"/>
  <c r="R115" i="377"/>
  <c r="S115" i="377"/>
  <c r="R110" i="377"/>
  <c r="S110" i="377"/>
  <c r="R109" i="377"/>
  <c r="S109" i="377"/>
  <c r="R108" i="377"/>
  <c r="S108" i="377"/>
  <c r="R107" i="377"/>
  <c r="S107" i="377"/>
  <c r="R106" i="377"/>
  <c r="S106" i="377"/>
  <c r="R105" i="377"/>
  <c r="S105" i="377"/>
  <c r="R102" i="377"/>
  <c r="S102" i="377"/>
  <c r="R99" i="377"/>
  <c r="S99" i="377"/>
  <c r="R98" i="377"/>
  <c r="S98" i="377"/>
  <c r="R97" i="377"/>
  <c r="S97" i="377"/>
  <c r="R96" i="377"/>
  <c r="S96" i="377"/>
  <c r="R95" i="377"/>
  <c r="S95" i="377"/>
  <c r="R94" i="377"/>
  <c r="S94" i="377"/>
  <c r="R91" i="377"/>
  <c r="S91" i="377"/>
  <c r="R90" i="377"/>
  <c r="S90" i="377"/>
  <c r="R89" i="377"/>
  <c r="S89" i="377"/>
  <c r="R85" i="377"/>
  <c r="S85" i="377"/>
  <c r="R84" i="377"/>
  <c r="S84" i="377"/>
  <c r="R83" i="377"/>
  <c r="S83" i="377"/>
  <c r="R82" i="377"/>
  <c r="S82" i="377"/>
  <c r="R81" i="377"/>
  <c r="S81" i="377"/>
  <c r="R80" i="377"/>
  <c r="S80" i="377"/>
  <c r="R77" i="377"/>
  <c r="S77" i="377"/>
  <c r="R76" i="377"/>
  <c r="S76" i="377"/>
  <c r="R75" i="377"/>
  <c r="S75" i="377"/>
  <c r="R74" i="377"/>
  <c r="S74" i="377"/>
  <c r="R73" i="377"/>
  <c r="S73" i="377"/>
  <c r="R72" i="377"/>
  <c r="S72" i="377"/>
  <c r="R69" i="377"/>
  <c r="S69" i="377"/>
  <c r="R68" i="377"/>
  <c r="S68" i="377"/>
  <c r="R67" i="377"/>
  <c r="S67" i="377"/>
  <c r="R66" i="377"/>
  <c r="S66" i="377"/>
  <c r="R65" i="377"/>
  <c r="S65" i="377"/>
  <c r="R64" i="377"/>
  <c r="S64" i="377"/>
  <c r="R63" i="377"/>
  <c r="S63" i="377"/>
  <c r="R62" i="377"/>
  <c r="S62" i="377"/>
  <c r="R61" i="377"/>
  <c r="S61" i="377"/>
  <c r="R58" i="377"/>
  <c r="S58" i="377"/>
  <c r="R57" i="377"/>
  <c r="S57" i="377"/>
  <c r="R54" i="377"/>
  <c r="S54" i="377"/>
  <c r="R53" i="377"/>
  <c r="S53" i="377"/>
  <c r="R52" i="377"/>
  <c r="S52" i="377"/>
  <c r="R51" i="377"/>
  <c r="S51" i="377"/>
  <c r="R50" i="377"/>
  <c r="S50" i="377"/>
  <c r="R49" i="377"/>
  <c r="S49" i="377"/>
  <c r="R48" i="377"/>
  <c r="S48" i="377"/>
  <c r="R47" i="377"/>
  <c r="S47" i="377"/>
  <c r="R46" i="377"/>
  <c r="S46" i="377"/>
  <c r="R45" i="377"/>
  <c r="S45" i="377"/>
  <c r="R44" i="377"/>
  <c r="S44" i="377"/>
  <c r="R43" i="377"/>
  <c r="S43" i="377"/>
  <c r="R42" i="377"/>
  <c r="S42" i="377"/>
  <c r="R38" i="377"/>
  <c r="S38" i="377"/>
  <c r="R37" i="377"/>
  <c r="S37" i="377"/>
  <c r="R36" i="377"/>
  <c r="S36" i="377"/>
  <c r="R35" i="377"/>
  <c r="S35" i="377"/>
  <c r="R34" i="377"/>
  <c r="S34" i="377"/>
  <c r="R33" i="377"/>
  <c r="S33" i="377"/>
  <c r="R32" i="377"/>
  <c r="S32" i="377"/>
  <c r="R31" i="377"/>
  <c r="S31" i="377"/>
  <c r="R30" i="377"/>
  <c r="S30" i="377"/>
  <c r="R29" i="377"/>
  <c r="S29" i="377"/>
  <c r="R28" i="377"/>
  <c r="S28" i="377"/>
  <c r="R27" i="377"/>
  <c r="S27" i="377"/>
  <c r="R26" i="377"/>
  <c r="S26" i="377"/>
  <c r="R25" i="377"/>
  <c r="S25" i="377"/>
  <c r="R22" i="377"/>
  <c r="S22" i="377"/>
  <c r="R21" i="377"/>
  <c r="S21" i="377"/>
  <c r="R20" i="377"/>
  <c r="S20" i="377"/>
  <c r="R19" i="377"/>
  <c r="S19" i="377"/>
  <c r="R18" i="377"/>
  <c r="S18" i="377"/>
  <c r="R17" i="377"/>
  <c r="S17" i="377"/>
  <c r="R16" i="377"/>
  <c r="S16" i="377"/>
  <c r="R15" i="377"/>
  <c r="S15" i="377"/>
  <c r="R14" i="377"/>
  <c r="S14" i="377"/>
  <c r="R13" i="377"/>
  <c r="S13" i="377"/>
  <c r="R12" i="377"/>
  <c r="S12" i="377"/>
  <c r="R11" i="377"/>
  <c r="S11" i="377"/>
  <c r="R10" i="377"/>
  <c r="S10" i="377"/>
  <c r="R9" i="377"/>
  <c r="S9" i="377"/>
  <c r="R8" i="377"/>
  <c r="S8" i="377"/>
  <c r="R126" i="376"/>
  <c r="S126" i="376"/>
  <c r="R127" i="376"/>
  <c r="S127" i="376"/>
  <c r="R128" i="376"/>
  <c r="S128" i="376"/>
  <c r="R118" i="376"/>
  <c r="S118" i="376"/>
  <c r="R119" i="376"/>
  <c r="S119" i="376"/>
  <c r="R109" i="376"/>
  <c r="S109" i="376"/>
  <c r="R110" i="376"/>
  <c r="S110" i="376"/>
  <c r="R99" i="376"/>
  <c r="S99" i="376"/>
  <c r="R22" i="376"/>
  <c r="S22" i="376"/>
  <c r="R21" i="376"/>
  <c r="S21" i="376"/>
  <c r="R20" i="376"/>
  <c r="S20" i="376"/>
  <c r="R19" i="376"/>
  <c r="S19" i="376"/>
  <c r="R18" i="376"/>
  <c r="S18" i="376"/>
  <c r="R17" i="376"/>
  <c r="S17" i="376"/>
  <c r="R16" i="376"/>
  <c r="S16" i="376"/>
  <c r="R15" i="376"/>
  <c r="S15" i="376"/>
  <c r="R14" i="376"/>
  <c r="S14" i="376"/>
  <c r="R13" i="376"/>
  <c r="S13" i="376"/>
  <c r="R12" i="376"/>
  <c r="S12" i="376"/>
  <c r="R11" i="376"/>
  <c r="S11" i="376"/>
  <c r="R10" i="376"/>
  <c r="S10" i="376"/>
  <c r="R9" i="376"/>
  <c r="S9" i="376"/>
  <c r="R8" i="376"/>
  <c r="S8" i="376"/>
  <c r="R125" i="376"/>
  <c r="S125" i="376"/>
  <c r="R124" i="376"/>
  <c r="S124" i="376"/>
  <c r="R123" i="376"/>
  <c r="S123" i="376"/>
  <c r="R122" i="376"/>
  <c r="S122" i="376"/>
  <c r="R117" i="376"/>
  <c r="S117" i="376"/>
  <c r="R116" i="376"/>
  <c r="S116" i="376"/>
  <c r="R115" i="376"/>
  <c r="S115" i="376"/>
  <c r="R114" i="376"/>
  <c r="S114" i="376"/>
  <c r="R113" i="376"/>
  <c r="S113" i="376"/>
  <c r="R108" i="376"/>
  <c r="S108" i="376"/>
  <c r="R107" i="376"/>
  <c r="S107" i="376"/>
  <c r="R106" i="376"/>
  <c r="S106" i="376"/>
  <c r="R105" i="376"/>
  <c r="S105" i="376"/>
  <c r="R104" i="376"/>
  <c r="S104" i="376"/>
  <c r="R103" i="376"/>
  <c r="S103" i="376"/>
  <c r="R102" i="376"/>
  <c r="S102" i="376"/>
  <c r="R98" i="376"/>
  <c r="S98" i="376"/>
  <c r="R97" i="376"/>
  <c r="S97" i="376"/>
  <c r="R96" i="376"/>
  <c r="S96" i="376"/>
  <c r="R95" i="376"/>
  <c r="S95" i="376"/>
  <c r="R94" i="376"/>
  <c r="S94" i="376"/>
  <c r="R93" i="376"/>
  <c r="S93" i="376"/>
  <c r="R92" i="376"/>
  <c r="S92" i="376"/>
  <c r="R91" i="376"/>
  <c r="S91" i="376"/>
  <c r="R90" i="376"/>
  <c r="S90" i="376"/>
  <c r="R89" i="376"/>
  <c r="S89" i="376"/>
  <c r="R85" i="376"/>
  <c r="S85" i="376"/>
  <c r="R84" i="376"/>
  <c r="S84" i="376"/>
  <c r="R83" i="376"/>
  <c r="S83" i="376"/>
  <c r="R82" i="376"/>
  <c r="S82" i="376"/>
  <c r="R81" i="376"/>
  <c r="S81" i="376"/>
  <c r="R80" i="376"/>
  <c r="S80" i="376"/>
  <c r="R79" i="376"/>
  <c r="S79" i="376"/>
  <c r="R78" i="376"/>
  <c r="S78" i="376"/>
  <c r="R77" i="376"/>
  <c r="S77" i="376"/>
  <c r="R76" i="376"/>
  <c r="S76" i="376"/>
  <c r="R75" i="376"/>
  <c r="S75" i="376"/>
  <c r="R74" i="376"/>
  <c r="S74" i="376"/>
  <c r="R73" i="376"/>
  <c r="S73" i="376"/>
  <c r="R72" i="376"/>
  <c r="S72" i="376"/>
  <c r="R69" i="376"/>
  <c r="S69" i="376"/>
  <c r="R68" i="376"/>
  <c r="S68" i="376"/>
  <c r="R67" i="376"/>
  <c r="S67" i="376"/>
  <c r="R66" i="376"/>
  <c r="S66" i="376"/>
  <c r="R65" i="376"/>
  <c r="S65" i="376"/>
  <c r="R64" i="376"/>
  <c r="S64" i="376"/>
  <c r="R63" i="376"/>
  <c r="S63" i="376"/>
  <c r="R62" i="376"/>
  <c r="S62" i="376"/>
  <c r="R61" i="376"/>
  <c r="S61" i="376"/>
  <c r="R60" i="376"/>
  <c r="S60" i="376"/>
  <c r="R59" i="376"/>
  <c r="S59" i="376"/>
  <c r="R58" i="376"/>
  <c r="S58" i="376"/>
  <c r="R57" i="376"/>
  <c r="S57" i="376"/>
  <c r="R54" i="376"/>
  <c r="S54" i="376"/>
  <c r="R53" i="376"/>
  <c r="S53" i="376"/>
  <c r="R52" i="376"/>
  <c r="S52" i="376"/>
  <c r="R51" i="376"/>
  <c r="S51" i="376"/>
  <c r="R50" i="376"/>
  <c r="S50" i="376"/>
  <c r="R49" i="376"/>
  <c r="S49" i="376"/>
  <c r="R48" i="376"/>
  <c r="S48" i="376"/>
  <c r="R47" i="376"/>
  <c r="S47" i="376"/>
  <c r="R46" i="376"/>
  <c r="S46" i="376"/>
  <c r="R45" i="376"/>
  <c r="S45" i="376"/>
  <c r="R44" i="376"/>
  <c r="S44" i="376"/>
  <c r="R43" i="376"/>
  <c r="S43" i="376"/>
  <c r="R42" i="376"/>
  <c r="S42" i="376"/>
  <c r="R41" i="376"/>
  <c r="S41" i="376"/>
  <c r="R38" i="376"/>
  <c r="S38" i="376"/>
  <c r="R37" i="376"/>
  <c r="S37" i="376"/>
  <c r="R36" i="376"/>
  <c r="S36" i="376"/>
  <c r="R35" i="376"/>
  <c r="S35" i="376"/>
  <c r="R34" i="376"/>
  <c r="S34" i="376"/>
  <c r="R33" i="376"/>
  <c r="S33" i="376"/>
  <c r="R32" i="376"/>
  <c r="S32" i="376"/>
  <c r="R31" i="376"/>
  <c r="S31" i="376"/>
  <c r="R30" i="376"/>
  <c r="S30" i="376"/>
  <c r="R29" i="376"/>
  <c r="S29" i="376"/>
  <c r="R28" i="376"/>
  <c r="S28" i="376"/>
  <c r="R27" i="376"/>
  <c r="S27" i="376"/>
  <c r="R26" i="376"/>
  <c r="S26" i="376"/>
  <c r="R25" i="376"/>
  <c r="S25" i="376"/>
  <c r="R116" i="375"/>
  <c r="S116" i="375"/>
  <c r="R117" i="375"/>
  <c r="S117" i="375"/>
  <c r="R106" i="375"/>
  <c r="S106" i="375"/>
  <c r="R107" i="375"/>
  <c r="S107" i="375"/>
  <c r="R89" i="375"/>
  <c r="S89" i="375"/>
  <c r="R90" i="375"/>
  <c r="S90" i="375"/>
  <c r="R91" i="375"/>
  <c r="S91" i="375"/>
  <c r="R92" i="375"/>
  <c r="S92" i="375"/>
  <c r="R93" i="375"/>
  <c r="S93" i="375"/>
  <c r="R94" i="375"/>
  <c r="S94" i="375"/>
  <c r="R95" i="375"/>
  <c r="S95" i="375"/>
  <c r="R96" i="375"/>
  <c r="S96" i="375"/>
  <c r="R97" i="375"/>
  <c r="S97" i="375"/>
  <c r="R98" i="375"/>
  <c r="S98" i="375"/>
  <c r="O72" i="375"/>
  <c r="M72" i="375"/>
  <c r="P72" i="375"/>
  <c r="J72" i="375"/>
  <c r="K72" i="375"/>
  <c r="I72" i="375"/>
  <c r="O73" i="375"/>
  <c r="M73" i="375"/>
  <c r="P73" i="375"/>
  <c r="I73" i="375"/>
  <c r="K73" i="375"/>
  <c r="J73" i="375"/>
  <c r="O74" i="375"/>
  <c r="M74" i="375"/>
  <c r="P74" i="375"/>
  <c r="I74" i="375"/>
  <c r="J74" i="375"/>
  <c r="O75" i="375"/>
  <c r="M75" i="375"/>
  <c r="P75" i="375"/>
  <c r="J75" i="375"/>
  <c r="I75" i="375"/>
  <c r="L75" i="375"/>
  <c r="Q75" i="375"/>
  <c r="O76" i="375"/>
  <c r="M76" i="375"/>
  <c r="P76" i="375"/>
  <c r="I76" i="375"/>
  <c r="J76" i="375"/>
  <c r="K76" i="375"/>
  <c r="O77" i="375"/>
  <c r="M77" i="375"/>
  <c r="P77" i="375"/>
  <c r="J77" i="375"/>
  <c r="I77" i="375"/>
  <c r="O78" i="375"/>
  <c r="M78" i="375"/>
  <c r="P78" i="375"/>
  <c r="I78" i="375"/>
  <c r="J78" i="375"/>
  <c r="O79" i="375"/>
  <c r="M79" i="375"/>
  <c r="P79" i="375"/>
  <c r="I79" i="375"/>
  <c r="J79" i="375"/>
  <c r="O80" i="375"/>
  <c r="M80" i="375"/>
  <c r="P80" i="375"/>
  <c r="I80" i="375"/>
  <c r="J80" i="375"/>
  <c r="L80" i="375"/>
  <c r="Q80" i="375"/>
  <c r="O81" i="375"/>
  <c r="M81" i="375"/>
  <c r="P81" i="375"/>
  <c r="I81" i="375"/>
  <c r="J81" i="375"/>
  <c r="O82" i="375"/>
  <c r="M82" i="375"/>
  <c r="P82" i="375"/>
  <c r="I82" i="375"/>
  <c r="J82" i="375"/>
  <c r="K82" i="375"/>
  <c r="O83" i="375"/>
  <c r="M83" i="375"/>
  <c r="P83" i="375"/>
  <c r="I83" i="375"/>
  <c r="J83" i="375"/>
  <c r="O84" i="375"/>
  <c r="M84" i="375"/>
  <c r="P84" i="375"/>
  <c r="I84" i="375"/>
  <c r="J84" i="375"/>
  <c r="L84" i="375"/>
  <c r="Q84" i="375"/>
  <c r="O85" i="375"/>
  <c r="M85" i="375"/>
  <c r="P85" i="375"/>
  <c r="I85" i="375"/>
  <c r="J85" i="375"/>
  <c r="K75" i="375"/>
  <c r="K80" i="375"/>
  <c r="K83" i="375"/>
  <c r="K84" i="375"/>
  <c r="R72" i="375"/>
  <c r="S72" i="375"/>
  <c r="R73" i="375"/>
  <c r="S73" i="375"/>
  <c r="R74" i="375"/>
  <c r="S74" i="375"/>
  <c r="R75" i="375"/>
  <c r="S75" i="375"/>
  <c r="R76" i="375"/>
  <c r="S76" i="375"/>
  <c r="R77" i="375"/>
  <c r="S77" i="375"/>
  <c r="R78" i="375"/>
  <c r="S78" i="375"/>
  <c r="R79" i="375"/>
  <c r="S79" i="375"/>
  <c r="R80" i="375"/>
  <c r="S80" i="375"/>
  <c r="R81" i="375"/>
  <c r="S81" i="375"/>
  <c r="R82" i="375"/>
  <c r="S82" i="375"/>
  <c r="R83" i="375"/>
  <c r="S83" i="375"/>
  <c r="R84" i="375"/>
  <c r="S84" i="375"/>
  <c r="R85" i="375"/>
  <c r="S85" i="375"/>
  <c r="R60" i="375"/>
  <c r="S60" i="375"/>
  <c r="R61" i="375"/>
  <c r="S61" i="375"/>
  <c r="R42" i="375"/>
  <c r="S42" i="375"/>
  <c r="R43" i="375"/>
  <c r="S43" i="375"/>
  <c r="R25" i="375"/>
  <c r="S25" i="375"/>
  <c r="R125" i="375"/>
  <c r="S125" i="375"/>
  <c r="R124" i="375"/>
  <c r="S124" i="375"/>
  <c r="R123" i="375"/>
  <c r="S123" i="375"/>
  <c r="R122" i="375"/>
  <c r="S122" i="375"/>
  <c r="R121" i="375"/>
  <c r="S121" i="375"/>
  <c r="R120" i="375"/>
  <c r="S120" i="375"/>
  <c r="R115" i="375"/>
  <c r="S115" i="375"/>
  <c r="R114" i="375"/>
  <c r="S114" i="375"/>
  <c r="R113" i="375"/>
  <c r="S113" i="375"/>
  <c r="R112" i="375"/>
  <c r="S112" i="375"/>
  <c r="R111" i="375"/>
  <c r="S111" i="375"/>
  <c r="R108" i="375"/>
  <c r="S108" i="375"/>
  <c r="R105" i="375"/>
  <c r="S105" i="375"/>
  <c r="R104" i="375"/>
  <c r="S104" i="375"/>
  <c r="R103" i="375"/>
  <c r="S103" i="375"/>
  <c r="R102" i="375"/>
  <c r="S102" i="375"/>
  <c r="R101" i="375"/>
  <c r="S101" i="375"/>
  <c r="R88" i="375"/>
  <c r="S88" i="375"/>
  <c r="R69" i="375"/>
  <c r="S69" i="375"/>
  <c r="R68" i="375"/>
  <c r="S68" i="375"/>
  <c r="R67" i="375"/>
  <c r="S67" i="375"/>
  <c r="R66" i="375"/>
  <c r="S66" i="375"/>
  <c r="R65" i="375"/>
  <c r="S65" i="375"/>
  <c r="R64" i="375"/>
  <c r="S64" i="375"/>
  <c r="R63" i="375"/>
  <c r="S63" i="375"/>
  <c r="R62" i="375"/>
  <c r="S62" i="375"/>
  <c r="R59" i="375"/>
  <c r="S59" i="375"/>
  <c r="R58" i="375"/>
  <c r="S58" i="375"/>
  <c r="R57" i="375"/>
  <c r="S57" i="375"/>
  <c r="R54" i="375"/>
  <c r="S54" i="375"/>
  <c r="R53" i="375"/>
  <c r="S53" i="375"/>
  <c r="R52" i="375"/>
  <c r="S52" i="375"/>
  <c r="R51" i="375"/>
  <c r="S51" i="375"/>
  <c r="R50" i="375"/>
  <c r="S50" i="375"/>
  <c r="R49" i="375"/>
  <c r="S49" i="375"/>
  <c r="R48" i="375"/>
  <c r="S48" i="375"/>
  <c r="R47" i="375"/>
  <c r="S47" i="375"/>
  <c r="R46" i="375"/>
  <c r="S46" i="375"/>
  <c r="R45" i="375"/>
  <c r="S45" i="375"/>
  <c r="R44" i="375"/>
  <c r="S44" i="375"/>
  <c r="R41" i="375"/>
  <c r="S41" i="375"/>
  <c r="R38" i="375"/>
  <c r="S38" i="375"/>
  <c r="R37" i="375"/>
  <c r="S37" i="375"/>
  <c r="R36" i="375"/>
  <c r="S36" i="375"/>
  <c r="R35" i="375"/>
  <c r="S35" i="375"/>
  <c r="R34" i="375"/>
  <c r="S34" i="375"/>
  <c r="R33" i="375"/>
  <c r="S33" i="375"/>
  <c r="R32" i="375"/>
  <c r="S32" i="375"/>
  <c r="R31" i="375"/>
  <c r="S31" i="375"/>
  <c r="R30" i="375"/>
  <c r="S30" i="375"/>
  <c r="R29" i="375"/>
  <c r="S29" i="375"/>
  <c r="R28" i="375"/>
  <c r="S28" i="375"/>
  <c r="R27" i="375"/>
  <c r="S27" i="375"/>
  <c r="R26" i="375"/>
  <c r="S26" i="375"/>
  <c r="AD19" i="375"/>
  <c r="AE19" i="375"/>
  <c r="AH19" i="375"/>
  <c r="AK19" i="375"/>
  <c r="AJ19" i="375"/>
  <c r="AD18" i="375"/>
  <c r="AE18" i="375"/>
  <c r="AH18" i="375"/>
  <c r="AK18" i="375"/>
  <c r="AJ18" i="375"/>
  <c r="AD17" i="375"/>
  <c r="AE17" i="375"/>
  <c r="AH17" i="375"/>
  <c r="AK17" i="375"/>
  <c r="AJ17" i="375"/>
  <c r="AD16" i="375"/>
  <c r="AE16" i="375"/>
  <c r="AH16" i="375"/>
  <c r="AK16" i="375"/>
  <c r="AJ16" i="375"/>
  <c r="AD15" i="375"/>
  <c r="AE15" i="375"/>
  <c r="AH15" i="375"/>
  <c r="AK15" i="375"/>
  <c r="AJ15" i="375"/>
  <c r="AD14" i="375"/>
  <c r="AE14" i="375"/>
  <c r="AH14" i="375"/>
  <c r="AK14" i="375"/>
  <c r="AJ14" i="375"/>
  <c r="AD13" i="375"/>
  <c r="AE13" i="375"/>
  <c r="AH13" i="375"/>
  <c r="AK13" i="375"/>
  <c r="AJ13" i="375"/>
  <c r="AD12" i="375"/>
  <c r="AE12" i="375"/>
  <c r="AH12" i="375"/>
  <c r="AK12" i="375"/>
  <c r="AJ12" i="375"/>
  <c r="AD11" i="375"/>
  <c r="AE11" i="375"/>
  <c r="AH11" i="375"/>
  <c r="AK11" i="375"/>
  <c r="AJ11" i="375"/>
  <c r="AD10" i="375"/>
  <c r="AE10" i="375"/>
  <c r="AH10" i="375"/>
  <c r="AK10" i="375"/>
  <c r="AJ10" i="375"/>
  <c r="AD9" i="375"/>
  <c r="AE9" i="375"/>
  <c r="AH9" i="375"/>
  <c r="AK9" i="375"/>
  <c r="AJ9" i="375"/>
  <c r="AD8" i="375"/>
  <c r="AE8" i="375"/>
  <c r="AH8" i="375"/>
  <c r="AK8" i="375"/>
  <c r="AJ8" i="375"/>
  <c r="R122" i="374"/>
  <c r="S122" i="374"/>
  <c r="R123" i="374"/>
  <c r="S123" i="374"/>
  <c r="R112" i="374"/>
  <c r="S112" i="374"/>
  <c r="R113" i="374"/>
  <c r="S113" i="374"/>
  <c r="R96" i="374"/>
  <c r="S96" i="374"/>
  <c r="R97" i="374"/>
  <c r="S97" i="374"/>
  <c r="R80" i="374"/>
  <c r="S80" i="374"/>
  <c r="R81" i="374"/>
  <c r="S81" i="374"/>
  <c r="R125" i="374"/>
  <c r="S125" i="374"/>
  <c r="R124" i="374"/>
  <c r="S124" i="374"/>
  <c r="R121" i="374"/>
  <c r="S121" i="374"/>
  <c r="R120" i="374"/>
  <c r="S120" i="374"/>
  <c r="R119" i="374"/>
  <c r="S119" i="374"/>
  <c r="R118" i="374"/>
  <c r="S118" i="374"/>
  <c r="R115" i="374"/>
  <c r="S115" i="374"/>
  <c r="R114" i="374"/>
  <c r="S114" i="374"/>
  <c r="R111" i="374"/>
  <c r="S111" i="374"/>
  <c r="R110" i="374"/>
  <c r="S110" i="374"/>
  <c r="R109" i="374"/>
  <c r="S109" i="374"/>
  <c r="R108" i="374"/>
  <c r="S108" i="374"/>
  <c r="R105" i="374"/>
  <c r="S105" i="374"/>
  <c r="R104" i="374"/>
  <c r="S104" i="374"/>
  <c r="R103" i="374"/>
  <c r="S103" i="374"/>
  <c r="R102" i="374"/>
  <c r="S102" i="374"/>
  <c r="R101" i="374"/>
  <c r="S101" i="374"/>
  <c r="R100" i="374"/>
  <c r="S100" i="374"/>
  <c r="R99" i="374"/>
  <c r="S99" i="374"/>
  <c r="R98" i="374"/>
  <c r="S98" i="374"/>
  <c r="R95" i="374"/>
  <c r="S95" i="374"/>
  <c r="R92" i="374"/>
  <c r="S92" i="374"/>
  <c r="R91" i="374"/>
  <c r="S91" i="374"/>
  <c r="R90" i="374"/>
  <c r="S90" i="374"/>
  <c r="R89" i="374"/>
  <c r="S89" i="374"/>
  <c r="R88" i="374"/>
  <c r="S88" i="374"/>
  <c r="R87" i="374"/>
  <c r="S87" i="374"/>
  <c r="R86" i="374"/>
  <c r="S86" i="374"/>
  <c r="R85" i="374"/>
  <c r="S85" i="374"/>
  <c r="R84" i="374"/>
  <c r="S84" i="374"/>
  <c r="R83" i="374"/>
  <c r="S83" i="374"/>
  <c r="R82" i="374"/>
  <c r="S82" i="374"/>
  <c r="R77" i="374"/>
  <c r="S77" i="374"/>
  <c r="R76" i="374"/>
  <c r="S76" i="374"/>
  <c r="R75" i="374"/>
  <c r="S75" i="374"/>
  <c r="R74" i="374"/>
  <c r="S74" i="374"/>
  <c r="R73" i="374"/>
  <c r="S73" i="374"/>
  <c r="R72" i="374"/>
  <c r="S72" i="374"/>
  <c r="R71" i="374"/>
  <c r="S71" i="374"/>
  <c r="R70" i="374"/>
  <c r="S70" i="374"/>
  <c r="R69" i="374"/>
  <c r="S69" i="374"/>
  <c r="R68" i="374"/>
  <c r="S68" i="374"/>
  <c r="R67" i="374"/>
  <c r="S67" i="374"/>
  <c r="R66" i="374"/>
  <c r="S66" i="374"/>
  <c r="R65" i="374"/>
  <c r="S65" i="374"/>
  <c r="R64" i="374"/>
  <c r="S64" i="374"/>
  <c r="R63" i="374"/>
  <c r="S63" i="374"/>
  <c r="R62" i="374"/>
  <c r="S62" i="374"/>
  <c r="R59" i="374"/>
  <c r="S59" i="374"/>
  <c r="R58" i="374"/>
  <c r="S58" i="374"/>
  <c r="R57" i="374"/>
  <c r="S57" i="374"/>
  <c r="R56" i="374"/>
  <c r="S56" i="374"/>
  <c r="R55" i="374"/>
  <c r="S55" i="374"/>
  <c r="R54" i="374"/>
  <c r="S54" i="374"/>
  <c r="R53" i="374"/>
  <c r="S53" i="374"/>
  <c r="R52" i="374"/>
  <c r="S52" i="374"/>
  <c r="R51" i="374"/>
  <c r="S51" i="374"/>
  <c r="R50" i="374"/>
  <c r="S50" i="374"/>
  <c r="R49" i="374"/>
  <c r="S49" i="374"/>
  <c r="R48" i="374"/>
  <c r="S48" i="374"/>
  <c r="R47" i="374"/>
  <c r="S47" i="374"/>
  <c r="R46" i="374"/>
  <c r="S46" i="374"/>
  <c r="R45" i="374"/>
  <c r="S45" i="374"/>
  <c r="R44" i="374"/>
  <c r="S44" i="374"/>
  <c r="R41" i="374"/>
  <c r="S41" i="374"/>
  <c r="R40" i="374"/>
  <c r="S40" i="374"/>
  <c r="R39" i="374"/>
  <c r="S39" i="374"/>
  <c r="R38" i="374"/>
  <c r="S38" i="374"/>
  <c r="R37" i="374"/>
  <c r="S37" i="374"/>
  <c r="R36" i="374"/>
  <c r="S36" i="374"/>
  <c r="R35" i="374"/>
  <c r="S35" i="374"/>
  <c r="R34" i="374"/>
  <c r="S34" i="374"/>
  <c r="R33" i="374"/>
  <c r="S33" i="374"/>
  <c r="R32" i="374"/>
  <c r="S32" i="374"/>
  <c r="R31" i="374"/>
  <c r="S31" i="374"/>
  <c r="R30" i="374"/>
  <c r="S30" i="374"/>
  <c r="R29" i="374"/>
  <c r="S29" i="374"/>
  <c r="R28" i="374"/>
  <c r="S28" i="374"/>
  <c r="R27" i="374"/>
  <c r="S27" i="374"/>
  <c r="R26" i="374"/>
  <c r="S26" i="374"/>
  <c r="R23" i="374"/>
  <c r="S23" i="374"/>
  <c r="R22" i="374"/>
  <c r="S22" i="374"/>
  <c r="R21" i="374"/>
  <c r="S21" i="374"/>
  <c r="R20" i="374"/>
  <c r="S20" i="374"/>
  <c r="R19" i="374"/>
  <c r="S19" i="374"/>
  <c r="R18" i="374"/>
  <c r="S18" i="374"/>
  <c r="R17" i="374"/>
  <c r="S17" i="374"/>
  <c r="R16" i="374"/>
  <c r="S16" i="374"/>
  <c r="R15" i="374"/>
  <c r="S15" i="374"/>
  <c r="R14" i="374"/>
  <c r="S14" i="374"/>
  <c r="R13" i="374"/>
  <c r="S13" i="374"/>
  <c r="R12" i="374"/>
  <c r="S12" i="374"/>
  <c r="R11" i="374"/>
  <c r="S11" i="374"/>
  <c r="R10" i="374"/>
  <c r="S10" i="374"/>
  <c r="R9" i="374"/>
  <c r="S9" i="374"/>
  <c r="R8" i="374"/>
  <c r="S8" i="374"/>
  <c r="R125" i="373"/>
  <c r="S125" i="373"/>
  <c r="R126" i="373"/>
  <c r="S126" i="373"/>
  <c r="R127" i="373"/>
  <c r="S127" i="373"/>
  <c r="R128" i="373"/>
  <c r="S128" i="373"/>
  <c r="R129" i="373"/>
  <c r="S129" i="373"/>
  <c r="R130" i="373"/>
  <c r="S130" i="373"/>
  <c r="R115" i="373"/>
  <c r="S115" i="373"/>
  <c r="R116" i="373"/>
  <c r="S116" i="373"/>
  <c r="R117" i="373"/>
  <c r="S117" i="373"/>
  <c r="R118" i="373"/>
  <c r="S118" i="373"/>
  <c r="R119" i="373"/>
  <c r="S119" i="373"/>
  <c r="R120" i="373"/>
  <c r="S120" i="373"/>
  <c r="R121" i="373"/>
  <c r="S121" i="373"/>
  <c r="R141" i="373"/>
  <c r="S141" i="373"/>
  <c r="I121" i="373"/>
  <c r="J121" i="373"/>
  <c r="M121" i="373"/>
  <c r="P121" i="373"/>
  <c r="O121" i="373"/>
  <c r="I120" i="373"/>
  <c r="J120" i="373"/>
  <c r="M120" i="373"/>
  <c r="P120" i="373"/>
  <c r="O120" i="373"/>
  <c r="I119" i="373"/>
  <c r="J119" i="373"/>
  <c r="M119" i="373"/>
  <c r="P119" i="373"/>
  <c r="O119" i="373"/>
  <c r="I118" i="373"/>
  <c r="J118" i="373"/>
  <c r="M118" i="373"/>
  <c r="P118" i="373"/>
  <c r="O118" i="373"/>
  <c r="I117" i="373"/>
  <c r="J117" i="373"/>
  <c r="M117" i="373"/>
  <c r="P117" i="373"/>
  <c r="O117" i="373"/>
  <c r="I116" i="373"/>
  <c r="J116" i="373"/>
  <c r="M116" i="373"/>
  <c r="P116" i="373"/>
  <c r="O116" i="373"/>
  <c r="I115" i="373"/>
  <c r="J115" i="373"/>
  <c r="M115" i="373"/>
  <c r="P115" i="373"/>
  <c r="O115" i="373"/>
  <c r="I114" i="373"/>
  <c r="J114" i="373"/>
  <c r="M114" i="373"/>
  <c r="P114" i="373"/>
  <c r="O114" i="373"/>
  <c r="AD119" i="373"/>
  <c r="AE119" i="373"/>
  <c r="AH119" i="373"/>
  <c r="AK119" i="373"/>
  <c r="AJ119" i="373"/>
  <c r="AD118" i="373"/>
  <c r="AE118" i="373"/>
  <c r="AH118" i="373"/>
  <c r="AK118" i="373"/>
  <c r="AJ118" i="373"/>
  <c r="AD117" i="373"/>
  <c r="AE117" i="373"/>
  <c r="AH117" i="373"/>
  <c r="AK117" i="373"/>
  <c r="AJ117" i="373"/>
  <c r="AD116" i="373"/>
  <c r="AE116" i="373"/>
  <c r="AH116" i="373"/>
  <c r="AK116" i="373"/>
  <c r="AJ116" i="373"/>
  <c r="AD115" i="373"/>
  <c r="AE115" i="373"/>
  <c r="AH115" i="373"/>
  <c r="AK115" i="373"/>
  <c r="AJ115" i="373"/>
  <c r="AD114" i="373"/>
  <c r="AE114" i="373"/>
  <c r="AH114" i="373"/>
  <c r="AK114" i="373"/>
  <c r="AJ114" i="373"/>
  <c r="AD109" i="373"/>
  <c r="AE109" i="373"/>
  <c r="AH109" i="373"/>
  <c r="AK109" i="373"/>
  <c r="AJ109" i="373"/>
  <c r="AD108" i="373"/>
  <c r="AE108" i="373"/>
  <c r="AH108" i="373"/>
  <c r="AK108" i="373"/>
  <c r="AJ108" i="373"/>
  <c r="AD107" i="373"/>
  <c r="AE107" i="373"/>
  <c r="AH107" i="373"/>
  <c r="AK107" i="373"/>
  <c r="AJ107" i="373"/>
  <c r="AD106" i="373"/>
  <c r="AE106" i="373"/>
  <c r="AH106" i="373"/>
  <c r="AK106" i="373"/>
  <c r="AJ106" i="373"/>
  <c r="AD105" i="373"/>
  <c r="AE105" i="373"/>
  <c r="AH105" i="373"/>
  <c r="AK105" i="373"/>
  <c r="AJ105" i="373"/>
  <c r="AD104" i="373"/>
  <c r="AE104" i="373"/>
  <c r="AH104" i="373"/>
  <c r="AK104" i="373"/>
  <c r="AJ104" i="373"/>
  <c r="AD103" i="373"/>
  <c r="AE103" i="373"/>
  <c r="AH103" i="373"/>
  <c r="AK103" i="373"/>
  <c r="AJ103" i="373"/>
  <c r="AD102" i="373"/>
  <c r="AE102" i="373"/>
  <c r="AH102" i="373"/>
  <c r="AK102" i="373"/>
  <c r="AJ102" i="373"/>
  <c r="AD101" i="373"/>
  <c r="AE101" i="373"/>
  <c r="AH101" i="373"/>
  <c r="AK101" i="373"/>
  <c r="AJ101" i="373"/>
  <c r="AD100" i="373"/>
  <c r="AE100" i="373"/>
  <c r="AH100" i="373"/>
  <c r="AK100" i="373"/>
  <c r="AJ100" i="373"/>
  <c r="AD99" i="373"/>
  <c r="AE99" i="373"/>
  <c r="AH99" i="373"/>
  <c r="AK99" i="373"/>
  <c r="AJ99" i="373"/>
  <c r="AD98" i="373"/>
  <c r="AE98" i="373"/>
  <c r="AH98" i="373"/>
  <c r="AK98" i="373"/>
  <c r="AJ98" i="373"/>
  <c r="I111" i="373"/>
  <c r="J111" i="373"/>
  <c r="M111" i="373"/>
  <c r="P111" i="373"/>
  <c r="O111" i="373"/>
  <c r="I110" i="373"/>
  <c r="J110" i="373"/>
  <c r="M110" i="373"/>
  <c r="P110" i="373"/>
  <c r="O110" i="373"/>
  <c r="I109" i="373"/>
  <c r="J109" i="373"/>
  <c r="M109" i="373"/>
  <c r="P109" i="373"/>
  <c r="O109" i="373"/>
  <c r="I108" i="373"/>
  <c r="J108" i="373"/>
  <c r="M108" i="373"/>
  <c r="P108" i="373"/>
  <c r="O108" i="373"/>
  <c r="I107" i="373"/>
  <c r="J107" i="373"/>
  <c r="M107" i="373"/>
  <c r="P107" i="373"/>
  <c r="O107" i="373"/>
  <c r="I106" i="373"/>
  <c r="J106" i="373"/>
  <c r="M106" i="373"/>
  <c r="P106" i="373"/>
  <c r="O106" i="373"/>
  <c r="I105" i="373"/>
  <c r="J105" i="373"/>
  <c r="M105" i="373"/>
  <c r="P105" i="373"/>
  <c r="O105" i="373"/>
  <c r="I104" i="373"/>
  <c r="J104" i="373"/>
  <c r="M104" i="373"/>
  <c r="P104" i="373"/>
  <c r="O104" i="373"/>
  <c r="I103" i="373"/>
  <c r="J103" i="373"/>
  <c r="M103" i="373"/>
  <c r="P103" i="373"/>
  <c r="O103" i="373"/>
  <c r="I102" i="373"/>
  <c r="J102" i="373"/>
  <c r="M102" i="373"/>
  <c r="P102" i="373"/>
  <c r="O102" i="373"/>
  <c r="I101" i="373"/>
  <c r="J101" i="373"/>
  <c r="M101" i="373"/>
  <c r="P101" i="373"/>
  <c r="O101" i="373"/>
  <c r="I100" i="373"/>
  <c r="J100" i="373"/>
  <c r="M100" i="373"/>
  <c r="P100" i="373"/>
  <c r="O100" i="373"/>
  <c r="I99" i="373"/>
  <c r="J99" i="373"/>
  <c r="M99" i="373"/>
  <c r="P99" i="373"/>
  <c r="O99" i="373"/>
  <c r="I98" i="373"/>
  <c r="J98" i="373"/>
  <c r="M98" i="373"/>
  <c r="P98" i="373"/>
  <c r="O98" i="373"/>
  <c r="AD93" i="373"/>
  <c r="AE93" i="373"/>
  <c r="AH93" i="373"/>
  <c r="AK93" i="373"/>
  <c r="AJ93" i="373"/>
  <c r="AD92" i="373"/>
  <c r="AE92" i="373"/>
  <c r="AH92" i="373"/>
  <c r="AK92" i="373"/>
  <c r="AJ92" i="373"/>
  <c r="AD91" i="373"/>
  <c r="AE91" i="373"/>
  <c r="AH91" i="373"/>
  <c r="AK91" i="373"/>
  <c r="AJ91" i="373"/>
  <c r="AD90" i="373"/>
  <c r="AE90" i="373"/>
  <c r="AH90" i="373"/>
  <c r="AK90" i="373"/>
  <c r="AJ90" i="373"/>
  <c r="AD89" i="373"/>
  <c r="AE89" i="373"/>
  <c r="AH89" i="373"/>
  <c r="AK89" i="373"/>
  <c r="AJ89" i="373"/>
  <c r="AD88" i="373"/>
  <c r="AE88" i="373"/>
  <c r="AH88" i="373"/>
  <c r="AK88" i="373"/>
  <c r="AJ88" i="373"/>
  <c r="AD87" i="373"/>
  <c r="AE87" i="373"/>
  <c r="AH87" i="373"/>
  <c r="AK87" i="373"/>
  <c r="AJ87" i="373"/>
  <c r="AD86" i="373"/>
  <c r="AE86" i="373"/>
  <c r="AH86" i="373"/>
  <c r="AK86" i="373"/>
  <c r="AJ86" i="373"/>
  <c r="AD85" i="373"/>
  <c r="AE85" i="373"/>
  <c r="AH85" i="373"/>
  <c r="AK85" i="373"/>
  <c r="AJ85" i="373"/>
  <c r="AD84" i="373"/>
  <c r="AE84" i="373"/>
  <c r="AH84" i="373"/>
  <c r="AK84" i="373"/>
  <c r="AJ84" i="373"/>
  <c r="AD83" i="373"/>
  <c r="AE83" i="373"/>
  <c r="AH83" i="373"/>
  <c r="AK83" i="373"/>
  <c r="AJ83" i="373"/>
  <c r="AD82" i="373"/>
  <c r="AE82" i="373"/>
  <c r="AH82" i="373"/>
  <c r="AK82" i="373"/>
  <c r="AJ82" i="373"/>
  <c r="I82" i="373"/>
  <c r="J82" i="373"/>
  <c r="M82" i="373"/>
  <c r="P82" i="373"/>
  <c r="O82" i="373"/>
  <c r="I83" i="373"/>
  <c r="J83" i="373"/>
  <c r="M83" i="373"/>
  <c r="P83" i="373"/>
  <c r="O83" i="373"/>
  <c r="I84" i="373"/>
  <c r="J84" i="373"/>
  <c r="M84" i="373"/>
  <c r="P84" i="373"/>
  <c r="O84" i="373"/>
  <c r="I85" i="373"/>
  <c r="J85" i="373"/>
  <c r="M85" i="373"/>
  <c r="P85" i="373"/>
  <c r="O85" i="373"/>
  <c r="I86" i="373"/>
  <c r="J86" i="373"/>
  <c r="M86" i="373"/>
  <c r="P86" i="373"/>
  <c r="O86" i="373"/>
  <c r="I87" i="373"/>
  <c r="J87" i="373"/>
  <c r="M87" i="373"/>
  <c r="P87" i="373"/>
  <c r="O87" i="373"/>
  <c r="I88" i="373"/>
  <c r="J88" i="373"/>
  <c r="M88" i="373"/>
  <c r="P88" i="373"/>
  <c r="O88" i="373"/>
  <c r="I89" i="373"/>
  <c r="J89" i="373"/>
  <c r="M89" i="373"/>
  <c r="P89" i="373"/>
  <c r="O89" i="373"/>
  <c r="I90" i="373"/>
  <c r="J90" i="373"/>
  <c r="M90" i="373"/>
  <c r="P90" i="373"/>
  <c r="O90" i="373"/>
  <c r="I91" i="373"/>
  <c r="J91" i="373"/>
  <c r="M91" i="373"/>
  <c r="P91" i="373"/>
  <c r="O91" i="373"/>
  <c r="I92" i="373"/>
  <c r="J92" i="373"/>
  <c r="M92" i="373"/>
  <c r="P92" i="373"/>
  <c r="O92" i="373"/>
  <c r="I93" i="373"/>
  <c r="J93" i="373"/>
  <c r="M93" i="373"/>
  <c r="P93" i="373"/>
  <c r="O93" i="373"/>
  <c r="I94" i="373"/>
  <c r="J94" i="373"/>
  <c r="M94" i="373"/>
  <c r="P94" i="373"/>
  <c r="O94" i="373"/>
  <c r="I95" i="373"/>
  <c r="J95" i="373"/>
  <c r="M95" i="373"/>
  <c r="P95" i="373"/>
  <c r="O95" i="373"/>
  <c r="AD73" i="373"/>
  <c r="AE73" i="373"/>
  <c r="AH73" i="373"/>
  <c r="AK73" i="373"/>
  <c r="AJ73" i="373"/>
  <c r="AD72" i="373"/>
  <c r="AE72" i="373"/>
  <c r="AH72" i="373"/>
  <c r="AK72" i="373"/>
  <c r="AJ72" i="373"/>
  <c r="AD71" i="373"/>
  <c r="AE71" i="373"/>
  <c r="AH71" i="373"/>
  <c r="AK71" i="373"/>
  <c r="AJ71" i="373"/>
  <c r="AD70" i="373"/>
  <c r="AE70" i="373"/>
  <c r="AH70" i="373"/>
  <c r="AK70" i="373"/>
  <c r="AJ70" i="373"/>
  <c r="AD69" i="373"/>
  <c r="AE69" i="373"/>
  <c r="AH69" i="373"/>
  <c r="AK69" i="373"/>
  <c r="AJ69" i="373"/>
  <c r="AD68" i="373"/>
  <c r="AE68" i="373"/>
  <c r="AH68" i="373"/>
  <c r="AK68" i="373"/>
  <c r="AJ68" i="373"/>
  <c r="AD67" i="373"/>
  <c r="AE67" i="373"/>
  <c r="AH67" i="373"/>
  <c r="AK67" i="373"/>
  <c r="AJ67" i="373"/>
  <c r="AD66" i="373"/>
  <c r="AE66" i="373"/>
  <c r="AH66" i="373"/>
  <c r="AK66" i="373"/>
  <c r="AJ66" i="373"/>
  <c r="AD65" i="373"/>
  <c r="AE65" i="373"/>
  <c r="AH65" i="373"/>
  <c r="AK65" i="373"/>
  <c r="AJ65" i="373"/>
  <c r="AD64" i="373"/>
  <c r="AE64" i="373"/>
  <c r="AH64" i="373"/>
  <c r="AK64" i="373"/>
  <c r="AJ64" i="373"/>
  <c r="AD63" i="373"/>
  <c r="AE63" i="373"/>
  <c r="AH63" i="373"/>
  <c r="AK63" i="373"/>
  <c r="AJ63" i="373"/>
  <c r="AD62" i="373"/>
  <c r="AE62" i="373"/>
  <c r="AH62" i="373"/>
  <c r="AK62" i="373"/>
  <c r="AJ62" i="373"/>
  <c r="AH57" i="363"/>
  <c r="AK57" i="363"/>
  <c r="AJ57" i="363"/>
  <c r="AD57" i="363"/>
  <c r="AE57" i="363"/>
  <c r="AG57" i="363"/>
  <c r="AH56" i="363"/>
  <c r="AK56" i="363"/>
  <c r="AJ56" i="363"/>
  <c r="AD56" i="363"/>
  <c r="AG56" i="363"/>
  <c r="AE56" i="363"/>
  <c r="AH55" i="363"/>
  <c r="AK55" i="363"/>
  <c r="AJ55" i="363"/>
  <c r="AD55" i="363"/>
  <c r="AE55" i="363"/>
  <c r="AF55" i="363"/>
  <c r="AB84" i="357"/>
  <c r="AB85" i="357"/>
  <c r="AB86" i="357"/>
  <c r="AB87" i="357"/>
  <c r="AB88" i="357"/>
  <c r="AB89" i="357"/>
  <c r="AN99" i="353"/>
  <c r="AQ99" i="353"/>
  <c r="AN100" i="353"/>
  <c r="AQ100" i="353"/>
  <c r="AN101" i="353"/>
  <c r="AQ101" i="353"/>
  <c r="AN102" i="353"/>
  <c r="AQ102" i="353"/>
  <c r="AN103" i="353"/>
  <c r="AQ103" i="353"/>
  <c r="AN104" i="353"/>
  <c r="AQ104" i="353"/>
  <c r="AN82" i="353"/>
  <c r="AQ82" i="353"/>
  <c r="AN83" i="353"/>
  <c r="AQ83" i="353"/>
  <c r="AN84" i="353"/>
  <c r="AQ84" i="353"/>
  <c r="AN85" i="353"/>
  <c r="AQ85" i="353"/>
  <c r="AN86" i="353"/>
  <c r="AQ86" i="353"/>
  <c r="AN87" i="353"/>
  <c r="AQ87" i="353"/>
  <c r="AN88" i="353"/>
  <c r="AQ88" i="353"/>
  <c r="AN73" i="353"/>
  <c r="AQ73" i="353"/>
  <c r="AN56" i="353"/>
  <c r="AQ56" i="353"/>
  <c r="AN57" i="353"/>
  <c r="AQ57" i="353"/>
  <c r="AN58" i="353"/>
  <c r="AQ58" i="353"/>
  <c r="AN59" i="353"/>
  <c r="AQ59" i="353"/>
  <c r="AN60" i="353"/>
  <c r="AQ60" i="353"/>
  <c r="AN61" i="353"/>
  <c r="AQ61" i="353"/>
  <c r="AN62" i="353"/>
  <c r="AQ62" i="353"/>
  <c r="AN63" i="353"/>
  <c r="AQ63" i="353"/>
  <c r="AN64" i="353"/>
  <c r="AQ64" i="353"/>
  <c r="AN65" i="353"/>
  <c r="AQ65" i="353"/>
  <c r="AN66" i="353"/>
  <c r="AQ66" i="353"/>
  <c r="AN67" i="353"/>
  <c r="AQ67" i="353"/>
  <c r="AN68" i="353"/>
  <c r="AQ68" i="353"/>
  <c r="AN69" i="353"/>
  <c r="AQ69" i="353"/>
  <c r="AN70" i="353"/>
  <c r="AQ70" i="353"/>
  <c r="AN47" i="353"/>
  <c r="AQ47" i="353"/>
  <c r="AN48" i="353"/>
  <c r="AQ48" i="353"/>
  <c r="AN49" i="353"/>
  <c r="AQ49" i="353"/>
  <c r="AN50" i="353"/>
  <c r="AQ50" i="353"/>
  <c r="AN51" i="353"/>
  <c r="AQ51" i="353"/>
  <c r="AN52" i="353"/>
  <c r="AQ52" i="353"/>
  <c r="AN37" i="353"/>
  <c r="AQ37" i="353"/>
  <c r="AN33" i="353"/>
  <c r="AQ33" i="353"/>
  <c r="AN34" i="353"/>
  <c r="AQ34" i="353"/>
  <c r="AN23" i="353"/>
  <c r="AQ23" i="353"/>
  <c r="AN16" i="353"/>
  <c r="AQ16" i="353"/>
  <c r="AN17" i="353"/>
  <c r="AQ17" i="353"/>
  <c r="AN18" i="353"/>
  <c r="AQ18" i="353"/>
  <c r="AN19" i="353"/>
  <c r="AQ19" i="353"/>
  <c r="AN20" i="353"/>
  <c r="AQ20" i="353"/>
  <c r="AN21" i="353"/>
  <c r="AQ21" i="353"/>
  <c r="AN22" i="353"/>
  <c r="AQ22" i="353"/>
  <c r="AB96" i="357"/>
  <c r="AB95" i="357"/>
  <c r="AB94" i="357"/>
  <c r="AB93" i="357"/>
  <c r="AB92" i="357"/>
  <c r="AB91" i="357"/>
  <c r="AB90" i="357"/>
  <c r="AQ98" i="353"/>
  <c r="AN98" i="353"/>
  <c r="AQ97" i="353"/>
  <c r="AN97" i="353"/>
  <c r="AQ96" i="353"/>
  <c r="AN96" i="353"/>
  <c r="AQ95" i="353"/>
  <c r="AN95" i="353"/>
  <c r="AQ94" i="353"/>
  <c r="AN94" i="353"/>
  <c r="AQ93" i="353"/>
  <c r="AN93" i="353"/>
  <c r="AQ92" i="353"/>
  <c r="AN92" i="353"/>
  <c r="AQ91" i="353"/>
  <c r="AN91" i="353"/>
  <c r="AQ81" i="353"/>
  <c r="AN81" i="353"/>
  <c r="AQ80" i="353"/>
  <c r="AN80" i="353"/>
  <c r="AQ79" i="353"/>
  <c r="AN79" i="353"/>
  <c r="AQ78" i="353"/>
  <c r="AN78" i="353"/>
  <c r="AQ77" i="353"/>
  <c r="AN77" i="353"/>
  <c r="AQ76" i="353"/>
  <c r="AN76" i="353"/>
  <c r="AQ75" i="353"/>
  <c r="AN75" i="353"/>
  <c r="AQ74" i="353"/>
  <c r="AN74" i="353"/>
  <c r="AQ55" i="353"/>
  <c r="AN55" i="353"/>
  <c r="AQ46" i="353"/>
  <c r="AN46" i="353"/>
  <c r="AQ45" i="353"/>
  <c r="AN45" i="353"/>
  <c r="AQ44" i="353"/>
  <c r="AN44" i="353"/>
  <c r="AQ43" i="353"/>
  <c r="AN43" i="353"/>
  <c r="AQ42" i="353"/>
  <c r="AN42" i="353"/>
  <c r="AQ41" i="353"/>
  <c r="AN41" i="353"/>
  <c r="AQ40" i="353"/>
  <c r="AN40" i="353"/>
  <c r="AQ39" i="353"/>
  <c r="AN39" i="353"/>
  <c r="AQ38" i="353"/>
  <c r="AN38" i="353"/>
  <c r="AQ32" i="353"/>
  <c r="AN32" i="353"/>
  <c r="AQ31" i="353"/>
  <c r="AN31" i="353"/>
  <c r="AQ30" i="353"/>
  <c r="AN30" i="353"/>
  <c r="AQ29" i="353"/>
  <c r="AN29" i="353"/>
  <c r="AQ28" i="353"/>
  <c r="AN28" i="353"/>
  <c r="AQ27" i="353"/>
  <c r="AN27" i="353"/>
  <c r="AQ26" i="353"/>
  <c r="AN26" i="353"/>
  <c r="AQ15" i="353"/>
  <c r="AN15" i="353"/>
  <c r="AQ14" i="353"/>
  <c r="AN14" i="353"/>
  <c r="AQ13" i="353"/>
  <c r="AN13" i="353"/>
  <c r="AQ12" i="353"/>
  <c r="AN12" i="353"/>
  <c r="AQ11" i="353"/>
  <c r="AN11" i="353"/>
  <c r="AQ10" i="353"/>
  <c r="AN10" i="353"/>
  <c r="AQ9" i="353"/>
  <c r="AN9" i="353"/>
  <c r="AQ8" i="353"/>
  <c r="AN8" i="353"/>
  <c r="AD123" i="396"/>
  <c r="AE123" i="396"/>
  <c r="AH123" i="396"/>
  <c r="AK123" i="396"/>
  <c r="AJ123" i="396"/>
  <c r="AD122" i="396"/>
  <c r="AE122" i="396"/>
  <c r="AH122" i="396"/>
  <c r="AK122" i="396"/>
  <c r="AJ122" i="396"/>
  <c r="AD121" i="396"/>
  <c r="AE121" i="396"/>
  <c r="AH121" i="396"/>
  <c r="AK121" i="396"/>
  <c r="AJ121" i="396"/>
  <c r="AD120" i="396"/>
  <c r="AE120" i="396"/>
  <c r="AH120" i="396"/>
  <c r="AK120" i="396"/>
  <c r="AJ120" i="396"/>
  <c r="AD119" i="396"/>
  <c r="AE119" i="396"/>
  <c r="AH119" i="396"/>
  <c r="AK119" i="396"/>
  <c r="AJ119" i="396"/>
  <c r="AD118" i="396"/>
  <c r="AE118" i="396"/>
  <c r="AH118" i="396"/>
  <c r="AK118" i="396"/>
  <c r="AJ118" i="396"/>
  <c r="AD117" i="396"/>
  <c r="AE117" i="396"/>
  <c r="AH117" i="396"/>
  <c r="AK117" i="396"/>
  <c r="AJ117" i="396"/>
  <c r="AD116" i="396"/>
  <c r="AE116" i="396"/>
  <c r="AH116" i="396"/>
  <c r="AK116" i="396"/>
  <c r="AJ116" i="396"/>
  <c r="AD115" i="396"/>
  <c r="AE115" i="396"/>
  <c r="AH115" i="396"/>
  <c r="AK115" i="396"/>
  <c r="AJ115" i="396"/>
  <c r="AD109" i="396"/>
  <c r="AE109" i="396"/>
  <c r="AH109" i="396"/>
  <c r="AK109" i="396"/>
  <c r="AJ109" i="396"/>
  <c r="AD108" i="396"/>
  <c r="AE108" i="396"/>
  <c r="AH108" i="396"/>
  <c r="AK108" i="396"/>
  <c r="AJ108" i="396"/>
  <c r="AD107" i="396"/>
  <c r="AE107" i="396"/>
  <c r="AH107" i="396"/>
  <c r="AK107" i="396"/>
  <c r="AJ107" i="396"/>
  <c r="AD106" i="396"/>
  <c r="AE106" i="396"/>
  <c r="AH106" i="396"/>
  <c r="AK106" i="396"/>
  <c r="AJ106" i="396"/>
  <c r="AD105" i="396"/>
  <c r="AE105" i="396"/>
  <c r="AH105" i="396"/>
  <c r="AK105" i="396"/>
  <c r="AJ105" i="396"/>
  <c r="AD104" i="396"/>
  <c r="AE104" i="396"/>
  <c r="AH104" i="396"/>
  <c r="AK104" i="396"/>
  <c r="AJ104" i="396"/>
  <c r="AD103" i="396"/>
  <c r="AE103" i="396"/>
  <c r="AH103" i="396"/>
  <c r="AK103" i="396"/>
  <c r="AJ103" i="396"/>
  <c r="AD102" i="396"/>
  <c r="AE102" i="396"/>
  <c r="AH102" i="396"/>
  <c r="AK102" i="396"/>
  <c r="AJ102" i="396"/>
  <c r="AD101" i="396"/>
  <c r="AE101" i="396"/>
  <c r="AH101" i="396"/>
  <c r="AK101" i="396"/>
  <c r="AJ101" i="396"/>
  <c r="AD94" i="396"/>
  <c r="AE94" i="396"/>
  <c r="AH94" i="396"/>
  <c r="AK94" i="396"/>
  <c r="AJ94" i="396"/>
  <c r="AD93" i="396"/>
  <c r="AE93" i="396"/>
  <c r="AH93" i="396"/>
  <c r="AK93" i="396"/>
  <c r="AJ93" i="396"/>
  <c r="AD92" i="396"/>
  <c r="AE92" i="396"/>
  <c r="AH92" i="396"/>
  <c r="AK92" i="396"/>
  <c r="AJ92" i="396"/>
  <c r="AD91" i="396"/>
  <c r="AE91" i="396"/>
  <c r="AH91" i="396"/>
  <c r="AK91" i="396"/>
  <c r="AJ91" i="396"/>
  <c r="AD90" i="396"/>
  <c r="AE90" i="396"/>
  <c r="AH90" i="396"/>
  <c r="AK90" i="396"/>
  <c r="AJ90" i="396"/>
  <c r="AD89" i="396"/>
  <c r="AE89" i="396"/>
  <c r="AH89" i="396"/>
  <c r="AK89" i="396"/>
  <c r="AJ89" i="396"/>
  <c r="AD88" i="396"/>
  <c r="AE88" i="396"/>
  <c r="AH88" i="396"/>
  <c r="AK88" i="396"/>
  <c r="AJ88" i="396"/>
  <c r="AD87" i="396"/>
  <c r="AE87" i="396"/>
  <c r="AH87" i="396"/>
  <c r="AK87" i="396"/>
  <c r="AJ87" i="396"/>
  <c r="AD86" i="396"/>
  <c r="AE86" i="396"/>
  <c r="AH86" i="396"/>
  <c r="AK86" i="396"/>
  <c r="AJ86" i="396"/>
  <c r="AD76" i="396"/>
  <c r="AE76" i="396"/>
  <c r="AH76" i="396"/>
  <c r="AK76" i="396"/>
  <c r="AJ76" i="396"/>
  <c r="AD75" i="396"/>
  <c r="AE75" i="396"/>
  <c r="AH75" i="396"/>
  <c r="AK75" i="396"/>
  <c r="AJ75" i="396"/>
  <c r="AD74" i="396"/>
  <c r="AE74" i="396"/>
  <c r="AH74" i="396"/>
  <c r="AK74" i="396"/>
  <c r="AJ74" i="396"/>
  <c r="AD73" i="396"/>
  <c r="AE73" i="396"/>
  <c r="AH73" i="396"/>
  <c r="AK73" i="396"/>
  <c r="AJ73" i="396"/>
  <c r="AD72" i="396"/>
  <c r="AE72" i="396"/>
  <c r="AH72" i="396"/>
  <c r="AK72" i="396"/>
  <c r="AJ72" i="396"/>
  <c r="AD71" i="396"/>
  <c r="AE71" i="396"/>
  <c r="AH71" i="396"/>
  <c r="AK71" i="396"/>
  <c r="AJ71" i="396"/>
  <c r="AD70" i="396"/>
  <c r="AE70" i="396"/>
  <c r="AH70" i="396"/>
  <c r="AK70" i="396"/>
  <c r="AJ70" i="396"/>
  <c r="AD69" i="396"/>
  <c r="AE69" i="396"/>
  <c r="AH69" i="396"/>
  <c r="AK69" i="396"/>
  <c r="AJ69" i="396"/>
  <c r="AD68" i="396"/>
  <c r="AE68" i="396"/>
  <c r="AH68" i="396"/>
  <c r="AK68" i="396"/>
  <c r="AJ68" i="396"/>
  <c r="AD62" i="396"/>
  <c r="AE62" i="396"/>
  <c r="AH62" i="396"/>
  <c r="AK62" i="396"/>
  <c r="AJ62" i="396"/>
  <c r="AD61" i="396"/>
  <c r="AE61" i="396"/>
  <c r="AH61" i="396"/>
  <c r="AK61" i="396"/>
  <c r="AJ61" i="396"/>
  <c r="AD60" i="396"/>
  <c r="AE60" i="396"/>
  <c r="AH60" i="396"/>
  <c r="AK60" i="396"/>
  <c r="AJ60" i="396"/>
  <c r="AD59" i="396"/>
  <c r="AE59" i="396"/>
  <c r="AH59" i="396"/>
  <c r="AK59" i="396"/>
  <c r="AJ59" i="396"/>
  <c r="AD58" i="396"/>
  <c r="AE58" i="396"/>
  <c r="AH58" i="396"/>
  <c r="AK58" i="396"/>
  <c r="AJ58" i="396"/>
  <c r="AD57" i="396"/>
  <c r="AE57" i="396"/>
  <c r="AH57" i="396"/>
  <c r="AK57" i="396"/>
  <c r="AJ57" i="396"/>
  <c r="AD56" i="396"/>
  <c r="AE56" i="396"/>
  <c r="AH56" i="396"/>
  <c r="AK56" i="396"/>
  <c r="AJ56" i="396"/>
  <c r="AD55" i="396"/>
  <c r="AE55" i="396"/>
  <c r="AH55" i="396"/>
  <c r="AK55" i="396"/>
  <c r="AJ55" i="396"/>
  <c r="AD54" i="396"/>
  <c r="AE54" i="396"/>
  <c r="AH54" i="396"/>
  <c r="AK54" i="396"/>
  <c r="AJ54" i="396"/>
  <c r="AD47" i="396"/>
  <c r="AE47" i="396"/>
  <c r="AH47" i="396"/>
  <c r="AK47" i="396"/>
  <c r="AJ47" i="396"/>
  <c r="AD46" i="396"/>
  <c r="AE46" i="396"/>
  <c r="AH46" i="396"/>
  <c r="AK46" i="396"/>
  <c r="AJ46" i="396"/>
  <c r="AD45" i="396"/>
  <c r="AE45" i="396"/>
  <c r="AH45" i="396"/>
  <c r="AK45" i="396"/>
  <c r="AJ45" i="396"/>
  <c r="AD44" i="396"/>
  <c r="AE44" i="396"/>
  <c r="AH44" i="396"/>
  <c r="AK44" i="396"/>
  <c r="AJ44" i="396"/>
  <c r="AD43" i="396"/>
  <c r="AE43" i="396"/>
  <c r="AH43" i="396"/>
  <c r="AK43" i="396"/>
  <c r="AJ43" i="396"/>
  <c r="AD42" i="396"/>
  <c r="AE42" i="396"/>
  <c r="AH42" i="396"/>
  <c r="AK42" i="396"/>
  <c r="AJ42" i="396"/>
  <c r="AD41" i="396"/>
  <c r="AE41" i="396"/>
  <c r="AH41" i="396"/>
  <c r="AK41" i="396"/>
  <c r="AJ41" i="396"/>
  <c r="AD40" i="396"/>
  <c r="AE40" i="396"/>
  <c r="AH40" i="396"/>
  <c r="AK40" i="396"/>
  <c r="AJ40" i="396"/>
  <c r="AD39" i="396"/>
  <c r="AE39" i="396"/>
  <c r="AH39" i="396"/>
  <c r="AK39" i="396"/>
  <c r="AJ39" i="396"/>
  <c r="AD30" i="396"/>
  <c r="AE30" i="396"/>
  <c r="AH30" i="396"/>
  <c r="AK30" i="396"/>
  <c r="AJ30" i="396"/>
  <c r="AD29" i="396"/>
  <c r="AE29" i="396"/>
  <c r="AH29" i="396"/>
  <c r="AK29" i="396"/>
  <c r="AJ29" i="396"/>
  <c r="AD28" i="396"/>
  <c r="AE28" i="396"/>
  <c r="AH28" i="396"/>
  <c r="AK28" i="396"/>
  <c r="AJ28" i="396"/>
  <c r="AD27" i="396"/>
  <c r="AE27" i="396"/>
  <c r="AH27" i="396"/>
  <c r="AK27" i="396"/>
  <c r="AJ27" i="396"/>
  <c r="AD26" i="396"/>
  <c r="AE26" i="396"/>
  <c r="AH26" i="396"/>
  <c r="AK26" i="396"/>
  <c r="AJ26" i="396"/>
  <c r="AD25" i="396"/>
  <c r="AE25" i="396"/>
  <c r="AH25" i="396"/>
  <c r="AK25" i="396"/>
  <c r="AJ25" i="396"/>
  <c r="AD24" i="396"/>
  <c r="AE24" i="396"/>
  <c r="AH24" i="396"/>
  <c r="AK24" i="396"/>
  <c r="AJ24" i="396"/>
  <c r="AD23" i="396"/>
  <c r="AE23" i="396"/>
  <c r="AH23" i="396"/>
  <c r="AK23" i="396"/>
  <c r="AJ23" i="396"/>
  <c r="AD22" i="396"/>
  <c r="AE22" i="396"/>
  <c r="AH22" i="396"/>
  <c r="AK22" i="396"/>
  <c r="AJ22" i="396"/>
  <c r="AD136" i="396"/>
  <c r="AE136" i="396"/>
  <c r="AH136" i="396"/>
  <c r="AK136" i="396"/>
  <c r="AJ136" i="396"/>
  <c r="AD135" i="396"/>
  <c r="AE135" i="396"/>
  <c r="AH135" i="396"/>
  <c r="AK135" i="396"/>
  <c r="AJ135" i="396"/>
  <c r="AD134" i="396"/>
  <c r="AE134" i="396"/>
  <c r="AH134" i="396"/>
  <c r="AK134" i="396"/>
  <c r="AJ134" i="396"/>
  <c r="AD133" i="396"/>
  <c r="AE133" i="396"/>
  <c r="AH133" i="396"/>
  <c r="AK133" i="396"/>
  <c r="AJ133" i="396"/>
  <c r="AD132" i="396"/>
  <c r="AE132" i="396"/>
  <c r="AH132" i="396"/>
  <c r="AK132" i="396"/>
  <c r="AJ132" i="396"/>
  <c r="AD131" i="396"/>
  <c r="AE131" i="396"/>
  <c r="AH131" i="396"/>
  <c r="AK131" i="396"/>
  <c r="AJ131" i="396"/>
  <c r="AD130" i="396"/>
  <c r="AE130" i="396"/>
  <c r="AH130" i="396"/>
  <c r="AK130" i="396"/>
  <c r="AJ130" i="396"/>
  <c r="AD129" i="396"/>
  <c r="AE129" i="396"/>
  <c r="AH129" i="396"/>
  <c r="AK129" i="396"/>
  <c r="AJ129" i="396"/>
  <c r="R142" i="396"/>
  <c r="S142" i="396"/>
  <c r="I142" i="396"/>
  <c r="J142" i="396"/>
  <c r="L142" i="396"/>
  <c r="Q142" i="396"/>
  <c r="M142" i="396"/>
  <c r="P142" i="396"/>
  <c r="O142" i="396"/>
  <c r="K142" i="396"/>
  <c r="R141" i="396"/>
  <c r="S141" i="396"/>
  <c r="I141" i="396"/>
  <c r="J141" i="396"/>
  <c r="M141" i="396"/>
  <c r="P141" i="396"/>
  <c r="O141" i="396"/>
  <c r="R140" i="396"/>
  <c r="S140" i="396"/>
  <c r="I140" i="396"/>
  <c r="L140" i="396"/>
  <c r="Q140" i="396"/>
  <c r="J140" i="396"/>
  <c r="M140" i="396"/>
  <c r="P140" i="396"/>
  <c r="O140" i="396"/>
  <c r="R139" i="396"/>
  <c r="S139" i="396"/>
  <c r="I139" i="396"/>
  <c r="J139" i="396"/>
  <c r="M139" i="396"/>
  <c r="P139" i="396"/>
  <c r="O139" i="396"/>
  <c r="R138" i="396"/>
  <c r="S138" i="396"/>
  <c r="I138" i="396"/>
  <c r="J138" i="396"/>
  <c r="L138" i="396"/>
  <c r="Q138" i="396"/>
  <c r="M138" i="396"/>
  <c r="P138" i="396"/>
  <c r="O138" i="396"/>
  <c r="R137" i="396"/>
  <c r="S137" i="396"/>
  <c r="I137" i="396"/>
  <c r="J137" i="396"/>
  <c r="M137" i="396"/>
  <c r="P137" i="396"/>
  <c r="O137" i="396"/>
  <c r="R136" i="396"/>
  <c r="S136" i="396"/>
  <c r="I136" i="396"/>
  <c r="J136" i="396"/>
  <c r="L136" i="396"/>
  <c r="Q136" i="396"/>
  <c r="M136" i="396"/>
  <c r="P136" i="396"/>
  <c r="O136" i="396"/>
  <c r="K136" i="396"/>
  <c r="R135" i="396"/>
  <c r="S135" i="396"/>
  <c r="I135" i="396"/>
  <c r="J135" i="396"/>
  <c r="M135" i="396"/>
  <c r="P135" i="396"/>
  <c r="O135" i="396"/>
  <c r="R134" i="396"/>
  <c r="S134" i="396"/>
  <c r="I134" i="396"/>
  <c r="L134" i="396"/>
  <c r="Q134" i="396"/>
  <c r="J134" i="396"/>
  <c r="M134" i="396"/>
  <c r="P134" i="396"/>
  <c r="O134" i="396"/>
  <c r="R133" i="396"/>
  <c r="S133" i="396"/>
  <c r="I133" i="396"/>
  <c r="J133" i="396"/>
  <c r="M133" i="396"/>
  <c r="P133" i="396"/>
  <c r="O133" i="396"/>
  <c r="R132" i="396"/>
  <c r="S132" i="396"/>
  <c r="I132" i="396"/>
  <c r="K132" i="396"/>
  <c r="J132" i="396"/>
  <c r="L132" i="396"/>
  <c r="Q132" i="396"/>
  <c r="M132" i="396"/>
  <c r="P132" i="396"/>
  <c r="O132" i="396"/>
  <c r="R131" i="396"/>
  <c r="S131" i="396"/>
  <c r="I131" i="396"/>
  <c r="J131" i="396"/>
  <c r="M131" i="396"/>
  <c r="P131" i="396"/>
  <c r="O131" i="396"/>
  <c r="R130" i="396"/>
  <c r="S130" i="396"/>
  <c r="I130" i="396"/>
  <c r="J130" i="396"/>
  <c r="L130" i="396"/>
  <c r="Q130" i="396"/>
  <c r="M130" i="396"/>
  <c r="P130" i="396"/>
  <c r="O130" i="396"/>
  <c r="R129" i="396"/>
  <c r="S129" i="396"/>
  <c r="I129" i="396"/>
  <c r="J129" i="396"/>
  <c r="M129" i="396"/>
  <c r="P129" i="396"/>
  <c r="O129" i="396"/>
  <c r="R126" i="396"/>
  <c r="S126" i="396"/>
  <c r="I126" i="396"/>
  <c r="L126" i="396"/>
  <c r="Q126" i="396"/>
  <c r="J126" i="396"/>
  <c r="M126" i="396"/>
  <c r="P126" i="396"/>
  <c r="O126" i="396"/>
  <c r="K126" i="396"/>
  <c r="R125" i="396"/>
  <c r="S125" i="396"/>
  <c r="I125" i="396"/>
  <c r="J125" i="396"/>
  <c r="M125" i="396"/>
  <c r="P125" i="396"/>
  <c r="O125" i="396"/>
  <c r="R124" i="396"/>
  <c r="S124" i="396"/>
  <c r="I124" i="396"/>
  <c r="K124" i="396"/>
  <c r="J124" i="396"/>
  <c r="L124" i="396"/>
  <c r="Q124" i="396"/>
  <c r="M124" i="396"/>
  <c r="P124" i="396"/>
  <c r="O124" i="396"/>
  <c r="R123" i="396"/>
  <c r="S123" i="396"/>
  <c r="I123" i="396"/>
  <c r="J123" i="396"/>
  <c r="M123" i="396"/>
  <c r="P123" i="396"/>
  <c r="O123" i="396"/>
  <c r="R122" i="396"/>
  <c r="S122" i="396"/>
  <c r="I122" i="396"/>
  <c r="J122" i="396"/>
  <c r="L122" i="396"/>
  <c r="Q122" i="396"/>
  <c r="M122" i="396"/>
  <c r="P122" i="396"/>
  <c r="O122" i="396"/>
  <c r="R121" i="396"/>
  <c r="S121" i="396"/>
  <c r="I121" i="396"/>
  <c r="J121" i="396"/>
  <c r="M121" i="396"/>
  <c r="P121" i="396"/>
  <c r="O121" i="396"/>
  <c r="R120" i="396"/>
  <c r="S120" i="396"/>
  <c r="I120" i="396"/>
  <c r="J120" i="396"/>
  <c r="L120" i="396"/>
  <c r="Q120" i="396"/>
  <c r="M120" i="396"/>
  <c r="P120" i="396"/>
  <c r="O120" i="396"/>
  <c r="K120" i="396"/>
  <c r="R119" i="396"/>
  <c r="S119" i="396"/>
  <c r="I119" i="396"/>
  <c r="J119" i="396"/>
  <c r="M119" i="396"/>
  <c r="P119" i="396"/>
  <c r="O119" i="396"/>
  <c r="R118" i="396"/>
  <c r="S118" i="396"/>
  <c r="I118" i="396"/>
  <c r="L118" i="396"/>
  <c r="Q118" i="396"/>
  <c r="J118" i="396"/>
  <c r="M118" i="396"/>
  <c r="P118" i="396"/>
  <c r="O118" i="396"/>
  <c r="R117" i="396"/>
  <c r="S117" i="396"/>
  <c r="I117" i="396"/>
  <c r="J117" i="396"/>
  <c r="M117" i="396"/>
  <c r="P117" i="396"/>
  <c r="O117" i="396"/>
  <c r="R116" i="396"/>
  <c r="S116" i="396"/>
  <c r="I116" i="396"/>
  <c r="K116" i="396"/>
  <c r="J116" i="396"/>
  <c r="L116" i="396"/>
  <c r="Q116" i="396"/>
  <c r="M116" i="396"/>
  <c r="P116" i="396"/>
  <c r="O116" i="396"/>
  <c r="R115" i="396"/>
  <c r="S115" i="396"/>
  <c r="I115" i="396"/>
  <c r="J115" i="396"/>
  <c r="M115" i="396"/>
  <c r="P115" i="396"/>
  <c r="O115" i="396"/>
  <c r="R112" i="396"/>
  <c r="S112" i="396"/>
  <c r="I112" i="396"/>
  <c r="L112" i="396"/>
  <c r="Q112" i="396"/>
  <c r="J112" i="396"/>
  <c r="M112" i="396"/>
  <c r="P112" i="396"/>
  <c r="O112" i="396"/>
  <c r="R111" i="396"/>
  <c r="S111" i="396"/>
  <c r="I111" i="396"/>
  <c r="J111" i="396"/>
  <c r="M111" i="396"/>
  <c r="P111" i="396"/>
  <c r="O111" i="396"/>
  <c r="R110" i="396"/>
  <c r="S110" i="396"/>
  <c r="I110" i="396"/>
  <c r="K110" i="396"/>
  <c r="J110" i="396"/>
  <c r="M110" i="396"/>
  <c r="P110" i="396"/>
  <c r="O110" i="396"/>
  <c r="R109" i="396"/>
  <c r="S109" i="396"/>
  <c r="I109" i="396"/>
  <c r="J109" i="396"/>
  <c r="M109" i="396"/>
  <c r="P109" i="396"/>
  <c r="O109" i="396"/>
  <c r="R108" i="396"/>
  <c r="S108" i="396"/>
  <c r="I108" i="396"/>
  <c r="K108" i="396"/>
  <c r="J108" i="396"/>
  <c r="M108" i="396"/>
  <c r="P108" i="396"/>
  <c r="O108" i="396"/>
  <c r="R107" i="396"/>
  <c r="S107" i="396"/>
  <c r="I107" i="396"/>
  <c r="K107" i="396"/>
  <c r="J107" i="396"/>
  <c r="L107" i="396"/>
  <c r="Q107" i="396"/>
  <c r="M107" i="396"/>
  <c r="P107" i="396"/>
  <c r="O107" i="396"/>
  <c r="R106" i="396"/>
  <c r="S106" i="396"/>
  <c r="I106" i="396"/>
  <c r="K106" i="396"/>
  <c r="J106" i="396"/>
  <c r="M106" i="396"/>
  <c r="P106" i="396"/>
  <c r="O106" i="396"/>
  <c r="R105" i="396"/>
  <c r="S105" i="396"/>
  <c r="I105" i="396"/>
  <c r="K105" i="396"/>
  <c r="J105" i="396"/>
  <c r="M105" i="396"/>
  <c r="P105" i="396"/>
  <c r="O105" i="396"/>
  <c r="R104" i="396"/>
  <c r="S104" i="396"/>
  <c r="I104" i="396"/>
  <c r="J104" i="396"/>
  <c r="M104" i="396"/>
  <c r="P104" i="396"/>
  <c r="O104" i="396"/>
  <c r="R103" i="396"/>
  <c r="S103" i="396"/>
  <c r="I103" i="396"/>
  <c r="K103" i="396"/>
  <c r="J103" i="396"/>
  <c r="M103" i="396"/>
  <c r="P103" i="396"/>
  <c r="O103" i="396"/>
  <c r="R102" i="396"/>
  <c r="S102" i="396"/>
  <c r="I102" i="396"/>
  <c r="J102" i="396"/>
  <c r="M102" i="396"/>
  <c r="P102" i="396"/>
  <c r="O102" i="396"/>
  <c r="R101" i="396"/>
  <c r="S101" i="396"/>
  <c r="I101" i="396"/>
  <c r="J101" i="396"/>
  <c r="L101" i="396"/>
  <c r="Q101" i="396"/>
  <c r="M101" i="396"/>
  <c r="P101" i="396"/>
  <c r="O101" i="396"/>
  <c r="R98" i="396"/>
  <c r="S98" i="396"/>
  <c r="I98" i="396"/>
  <c r="K98" i="396"/>
  <c r="J98" i="396"/>
  <c r="M98" i="396"/>
  <c r="P98" i="396"/>
  <c r="O98" i="396"/>
  <c r="R97" i="396"/>
  <c r="S97" i="396"/>
  <c r="I97" i="396"/>
  <c r="J97" i="396"/>
  <c r="L97" i="396"/>
  <c r="Q97" i="396"/>
  <c r="M97" i="396"/>
  <c r="P97" i="396"/>
  <c r="O97" i="396"/>
  <c r="R96" i="396"/>
  <c r="S96" i="396"/>
  <c r="I96" i="396"/>
  <c r="K96" i="396"/>
  <c r="J96" i="396"/>
  <c r="M96" i="396"/>
  <c r="P96" i="396"/>
  <c r="O96" i="396"/>
  <c r="R95" i="396"/>
  <c r="S95" i="396"/>
  <c r="I95" i="396"/>
  <c r="K95" i="396"/>
  <c r="J95" i="396"/>
  <c r="M95" i="396"/>
  <c r="P95" i="396"/>
  <c r="O95" i="396"/>
  <c r="R94" i="396"/>
  <c r="S94" i="396"/>
  <c r="I94" i="396"/>
  <c r="J94" i="396"/>
  <c r="M94" i="396"/>
  <c r="P94" i="396"/>
  <c r="O94" i="396"/>
  <c r="R93" i="396"/>
  <c r="S93" i="396"/>
  <c r="I93" i="396"/>
  <c r="K93" i="396"/>
  <c r="J93" i="396"/>
  <c r="M93" i="396"/>
  <c r="P93" i="396"/>
  <c r="O93" i="396"/>
  <c r="R92" i="396"/>
  <c r="S92" i="396"/>
  <c r="I92" i="396"/>
  <c r="J92" i="396"/>
  <c r="M92" i="396"/>
  <c r="P92" i="396"/>
  <c r="O92" i="396"/>
  <c r="R91" i="396"/>
  <c r="S91" i="396"/>
  <c r="I91" i="396"/>
  <c r="J91" i="396"/>
  <c r="L91" i="396"/>
  <c r="Q91" i="396"/>
  <c r="M91" i="396"/>
  <c r="P91" i="396"/>
  <c r="O91" i="396"/>
  <c r="R90" i="396"/>
  <c r="S90" i="396"/>
  <c r="I90" i="396"/>
  <c r="K90" i="396"/>
  <c r="J90" i="396"/>
  <c r="M90" i="396"/>
  <c r="P90" i="396"/>
  <c r="O90" i="396"/>
  <c r="R89" i="396"/>
  <c r="S89" i="396"/>
  <c r="I89" i="396"/>
  <c r="J89" i="396"/>
  <c r="L89" i="396"/>
  <c r="Q89" i="396"/>
  <c r="M89" i="396"/>
  <c r="P89" i="396"/>
  <c r="O89" i="396"/>
  <c r="R88" i="396"/>
  <c r="S88" i="396"/>
  <c r="I88" i="396"/>
  <c r="K88" i="396"/>
  <c r="J88" i="396"/>
  <c r="M88" i="396"/>
  <c r="P88" i="396"/>
  <c r="O88" i="396"/>
  <c r="R87" i="396"/>
  <c r="S87" i="396"/>
  <c r="I87" i="396"/>
  <c r="K87" i="396"/>
  <c r="J87" i="396"/>
  <c r="M87" i="396"/>
  <c r="P87" i="396"/>
  <c r="O87" i="396"/>
  <c r="R86" i="396"/>
  <c r="S86" i="396"/>
  <c r="I86" i="396"/>
  <c r="J86" i="396"/>
  <c r="M86" i="396"/>
  <c r="P86" i="396"/>
  <c r="O86" i="396"/>
  <c r="I69" i="396"/>
  <c r="J69" i="396"/>
  <c r="M69" i="396"/>
  <c r="P69" i="396"/>
  <c r="O69" i="396"/>
  <c r="R69" i="396"/>
  <c r="S69" i="396"/>
  <c r="I70" i="396"/>
  <c r="L70" i="396"/>
  <c r="Q70" i="396"/>
  <c r="J70" i="396"/>
  <c r="M70" i="396"/>
  <c r="O70" i="396"/>
  <c r="P70" i="396"/>
  <c r="R70" i="396"/>
  <c r="S70" i="396"/>
  <c r="I71" i="396"/>
  <c r="J71" i="396"/>
  <c r="K71" i="396"/>
  <c r="M71" i="396"/>
  <c r="O71" i="396"/>
  <c r="P71" i="396"/>
  <c r="R71" i="396"/>
  <c r="S71" i="396"/>
  <c r="I72" i="396"/>
  <c r="L72" i="396"/>
  <c r="Q72" i="396"/>
  <c r="J72" i="396"/>
  <c r="K72" i="396"/>
  <c r="M72" i="396"/>
  <c r="P72" i="396"/>
  <c r="O72" i="396"/>
  <c r="R72" i="396"/>
  <c r="S72" i="396"/>
  <c r="I73" i="396"/>
  <c r="J73" i="396"/>
  <c r="M73" i="396"/>
  <c r="P73" i="396"/>
  <c r="O73" i="396"/>
  <c r="R73" i="396"/>
  <c r="S73" i="396"/>
  <c r="I74" i="396"/>
  <c r="L74" i="396"/>
  <c r="Q74" i="396"/>
  <c r="J74" i="396"/>
  <c r="M74" i="396"/>
  <c r="O74" i="396"/>
  <c r="P74" i="396"/>
  <c r="R74" i="396"/>
  <c r="S74" i="396"/>
  <c r="I75" i="396"/>
  <c r="J75" i="396"/>
  <c r="K75" i="396"/>
  <c r="M75" i="396"/>
  <c r="P75" i="396"/>
  <c r="O75" i="396"/>
  <c r="R75" i="396"/>
  <c r="S75" i="396"/>
  <c r="I76" i="396"/>
  <c r="L76" i="396"/>
  <c r="Q76" i="396"/>
  <c r="J76" i="396"/>
  <c r="M76" i="396"/>
  <c r="P76" i="396"/>
  <c r="O76" i="396"/>
  <c r="R76" i="396"/>
  <c r="S76" i="396"/>
  <c r="I77" i="396"/>
  <c r="J77" i="396"/>
  <c r="M77" i="396"/>
  <c r="P77" i="396"/>
  <c r="O77" i="396"/>
  <c r="R77" i="396"/>
  <c r="S77" i="396"/>
  <c r="I78" i="396"/>
  <c r="L78" i="396"/>
  <c r="Q78" i="396"/>
  <c r="J78" i="396"/>
  <c r="M78" i="396"/>
  <c r="O78" i="396"/>
  <c r="P78" i="396"/>
  <c r="R78" i="396"/>
  <c r="S78" i="396"/>
  <c r="I79" i="396"/>
  <c r="J79" i="396"/>
  <c r="K79" i="396"/>
  <c r="L79" i="396"/>
  <c r="M79" i="396"/>
  <c r="O79" i="396"/>
  <c r="P79" i="396"/>
  <c r="Q79" i="396"/>
  <c r="R79" i="396"/>
  <c r="S79" i="396"/>
  <c r="I80" i="396"/>
  <c r="K80" i="396"/>
  <c r="J80" i="396"/>
  <c r="M80" i="396"/>
  <c r="P80" i="396"/>
  <c r="O80" i="396"/>
  <c r="R80" i="396"/>
  <c r="S80" i="396"/>
  <c r="I81" i="396"/>
  <c r="J81" i="396"/>
  <c r="K81" i="396"/>
  <c r="M81" i="396"/>
  <c r="P81" i="396"/>
  <c r="O81" i="396"/>
  <c r="R81" i="396"/>
  <c r="S81" i="396"/>
  <c r="I82" i="396"/>
  <c r="J82" i="396"/>
  <c r="L82" i="396"/>
  <c r="Q82" i="396"/>
  <c r="M82" i="396"/>
  <c r="P82" i="396"/>
  <c r="O82" i="396"/>
  <c r="R82" i="396"/>
  <c r="S82" i="396"/>
  <c r="I83" i="396"/>
  <c r="J83" i="396"/>
  <c r="M83" i="396"/>
  <c r="O83" i="396"/>
  <c r="P83" i="396"/>
  <c r="R83" i="396"/>
  <c r="S83" i="396"/>
  <c r="R68" i="396"/>
  <c r="S68" i="396"/>
  <c r="I68" i="396"/>
  <c r="J68" i="396"/>
  <c r="L68" i="396"/>
  <c r="Q68" i="396"/>
  <c r="M68" i="396"/>
  <c r="P68" i="396"/>
  <c r="O68" i="396"/>
  <c r="R65" i="396"/>
  <c r="S65" i="396"/>
  <c r="I65" i="396"/>
  <c r="L65" i="396"/>
  <c r="Q65" i="396"/>
  <c r="J65" i="396"/>
  <c r="M65" i="396"/>
  <c r="P65" i="396"/>
  <c r="O65" i="396"/>
  <c r="K65" i="396"/>
  <c r="R64" i="396"/>
  <c r="S64" i="396"/>
  <c r="I64" i="396"/>
  <c r="J64" i="396"/>
  <c r="M64" i="396"/>
  <c r="P64" i="396"/>
  <c r="O64" i="396"/>
  <c r="R63" i="396"/>
  <c r="S63" i="396"/>
  <c r="I63" i="396"/>
  <c r="J63" i="396"/>
  <c r="K63" i="396"/>
  <c r="M63" i="396"/>
  <c r="P63" i="396"/>
  <c r="O63" i="396"/>
  <c r="R62" i="396"/>
  <c r="S62" i="396"/>
  <c r="I62" i="396"/>
  <c r="J62" i="396"/>
  <c r="L62" i="396"/>
  <c r="Q62" i="396"/>
  <c r="M62" i="396"/>
  <c r="P62" i="396"/>
  <c r="O62" i="396"/>
  <c r="R61" i="396"/>
  <c r="S61" i="396"/>
  <c r="I61" i="396"/>
  <c r="L61" i="396"/>
  <c r="Q61" i="396"/>
  <c r="J61" i="396"/>
  <c r="M61" i="396"/>
  <c r="P61" i="396"/>
  <c r="O61" i="396"/>
  <c r="K61" i="396"/>
  <c r="R60" i="396"/>
  <c r="S60" i="396"/>
  <c r="I60" i="396"/>
  <c r="K60" i="396"/>
  <c r="J60" i="396"/>
  <c r="M60" i="396"/>
  <c r="P60" i="396"/>
  <c r="O60" i="396"/>
  <c r="R59" i="396"/>
  <c r="S59" i="396"/>
  <c r="I59" i="396"/>
  <c r="J59" i="396"/>
  <c r="K59" i="396"/>
  <c r="M59" i="396"/>
  <c r="P59" i="396"/>
  <c r="O59" i="396"/>
  <c r="R58" i="396"/>
  <c r="S58" i="396"/>
  <c r="I58" i="396"/>
  <c r="K58" i="396"/>
  <c r="J58" i="396"/>
  <c r="L58" i="396"/>
  <c r="Q58" i="396"/>
  <c r="M58" i="396"/>
  <c r="P58" i="396"/>
  <c r="O58" i="396"/>
  <c r="R57" i="396"/>
  <c r="S57" i="396"/>
  <c r="I57" i="396"/>
  <c r="L57" i="396"/>
  <c r="Q57" i="396"/>
  <c r="J57" i="396"/>
  <c r="M57" i="396"/>
  <c r="P57" i="396"/>
  <c r="O57" i="396"/>
  <c r="K57" i="396"/>
  <c r="R56" i="396"/>
  <c r="S56" i="396"/>
  <c r="I56" i="396"/>
  <c r="K56" i="396"/>
  <c r="J56" i="396"/>
  <c r="M56" i="396"/>
  <c r="P56" i="396"/>
  <c r="O56" i="396"/>
  <c r="R55" i="396"/>
  <c r="S55" i="396"/>
  <c r="I55" i="396"/>
  <c r="J55" i="396"/>
  <c r="M55" i="396"/>
  <c r="P55" i="396"/>
  <c r="O55" i="396"/>
  <c r="K55" i="396"/>
  <c r="R54" i="396"/>
  <c r="S54" i="396"/>
  <c r="I54" i="396"/>
  <c r="J54" i="396"/>
  <c r="K54" i="396"/>
  <c r="M54" i="396"/>
  <c r="P54" i="396"/>
  <c r="O54" i="396"/>
  <c r="R51" i="396"/>
  <c r="S51" i="396"/>
  <c r="I51" i="396"/>
  <c r="L51" i="396"/>
  <c r="Q51" i="396"/>
  <c r="J51" i="396"/>
  <c r="M51" i="396"/>
  <c r="P51" i="396"/>
  <c r="O51" i="396"/>
  <c r="K51" i="396"/>
  <c r="R50" i="396"/>
  <c r="S50" i="396"/>
  <c r="I50" i="396"/>
  <c r="L50" i="396"/>
  <c r="Q50" i="396"/>
  <c r="J50" i="396"/>
  <c r="M50" i="396"/>
  <c r="P50" i="396"/>
  <c r="O50" i="396"/>
  <c r="R49" i="396"/>
  <c r="S49" i="396"/>
  <c r="I49" i="396"/>
  <c r="J49" i="396"/>
  <c r="M49" i="396"/>
  <c r="P49" i="396"/>
  <c r="O49" i="396"/>
  <c r="K49" i="396"/>
  <c r="R48" i="396"/>
  <c r="S48" i="396"/>
  <c r="I48" i="396"/>
  <c r="J48" i="396"/>
  <c r="K48" i="396"/>
  <c r="M48" i="396"/>
  <c r="P48" i="396"/>
  <c r="O48" i="396"/>
  <c r="R47" i="396"/>
  <c r="S47" i="396"/>
  <c r="I47" i="396"/>
  <c r="J47" i="396"/>
  <c r="K47" i="396"/>
  <c r="M47" i="396"/>
  <c r="P47" i="396"/>
  <c r="O47" i="396"/>
  <c r="R46" i="396"/>
  <c r="S46" i="396"/>
  <c r="I46" i="396"/>
  <c r="J46" i="396"/>
  <c r="K46" i="396"/>
  <c r="M46" i="396"/>
  <c r="P46" i="396"/>
  <c r="O46" i="396"/>
  <c r="R45" i="396"/>
  <c r="S45" i="396"/>
  <c r="I45" i="396"/>
  <c r="J45" i="396"/>
  <c r="M45" i="396"/>
  <c r="P45" i="396"/>
  <c r="O45" i="396"/>
  <c r="K45" i="396"/>
  <c r="R44" i="396"/>
  <c r="S44" i="396"/>
  <c r="I44" i="396"/>
  <c r="L44" i="396"/>
  <c r="Q44" i="396"/>
  <c r="J44" i="396"/>
  <c r="M44" i="396"/>
  <c r="P44" i="396"/>
  <c r="O44" i="396"/>
  <c r="R43" i="396"/>
  <c r="S43" i="396"/>
  <c r="I43" i="396"/>
  <c r="J43" i="396"/>
  <c r="K43" i="396"/>
  <c r="M43" i="396"/>
  <c r="P43" i="396"/>
  <c r="O43" i="396"/>
  <c r="R42" i="396"/>
  <c r="S42" i="396"/>
  <c r="I42" i="396"/>
  <c r="L42" i="396"/>
  <c r="Q42" i="396"/>
  <c r="J42" i="396"/>
  <c r="M42" i="396"/>
  <c r="P42" i="396"/>
  <c r="O42" i="396"/>
  <c r="R41" i="396"/>
  <c r="S41" i="396"/>
  <c r="I41" i="396"/>
  <c r="L41" i="396"/>
  <c r="Q41" i="396"/>
  <c r="J41" i="396"/>
  <c r="M41" i="396"/>
  <c r="P41" i="396"/>
  <c r="O41" i="396"/>
  <c r="K41" i="396"/>
  <c r="R40" i="396"/>
  <c r="S40" i="396"/>
  <c r="I40" i="396"/>
  <c r="J40" i="396"/>
  <c r="M40" i="396"/>
  <c r="P40" i="396"/>
  <c r="O40" i="396"/>
  <c r="R39" i="396"/>
  <c r="S39" i="396"/>
  <c r="I39" i="396"/>
  <c r="L39" i="396"/>
  <c r="Q39" i="396"/>
  <c r="J39" i="396"/>
  <c r="M39" i="396"/>
  <c r="P39" i="396"/>
  <c r="O39" i="396"/>
  <c r="K39" i="396"/>
  <c r="I22" i="396"/>
  <c r="K22" i="396"/>
  <c r="J22" i="396"/>
  <c r="M22" i="396"/>
  <c r="P22" i="396"/>
  <c r="O22" i="396"/>
  <c r="R22" i="396"/>
  <c r="S22" i="396"/>
  <c r="I23" i="396"/>
  <c r="K23" i="396"/>
  <c r="J23" i="396"/>
  <c r="M23" i="396"/>
  <c r="P23" i="396"/>
  <c r="O23" i="396"/>
  <c r="R23" i="396"/>
  <c r="S23" i="396"/>
  <c r="I24" i="396"/>
  <c r="J24" i="396"/>
  <c r="M24" i="396"/>
  <c r="P24" i="396"/>
  <c r="O24" i="396"/>
  <c r="R24" i="396"/>
  <c r="S24" i="396"/>
  <c r="I25" i="396"/>
  <c r="L25" i="396"/>
  <c r="Q25" i="396"/>
  <c r="J25" i="396"/>
  <c r="M25" i="396"/>
  <c r="O25" i="396"/>
  <c r="P25" i="396"/>
  <c r="R25" i="396"/>
  <c r="S25" i="396"/>
  <c r="I26" i="396"/>
  <c r="K26" i="396"/>
  <c r="J26" i="396"/>
  <c r="M26" i="396"/>
  <c r="P26" i="396"/>
  <c r="O26" i="396"/>
  <c r="R26" i="396"/>
  <c r="S26" i="396"/>
  <c r="I27" i="396"/>
  <c r="J27" i="396"/>
  <c r="K27" i="396"/>
  <c r="M27" i="396"/>
  <c r="P27" i="396"/>
  <c r="O27" i="396"/>
  <c r="R27" i="396"/>
  <c r="S27" i="396"/>
  <c r="I28" i="396"/>
  <c r="J28" i="396"/>
  <c r="L28" i="396"/>
  <c r="Q28" i="396"/>
  <c r="M28" i="396"/>
  <c r="P28" i="396"/>
  <c r="O28" i="396"/>
  <c r="R28" i="396"/>
  <c r="S28" i="396"/>
  <c r="I29" i="396"/>
  <c r="K29" i="396"/>
  <c r="J29" i="396"/>
  <c r="M29" i="396"/>
  <c r="P29" i="396"/>
  <c r="O29" i="396"/>
  <c r="R29" i="396"/>
  <c r="S29" i="396"/>
  <c r="I30" i="396"/>
  <c r="K30" i="396"/>
  <c r="J30" i="396"/>
  <c r="M30" i="396"/>
  <c r="P30" i="396"/>
  <c r="O30" i="396"/>
  <c r="R30" i="396"/>
  <c r="S30" i="396"/>
  <c r="I31" i="396"/>
  <c r="J31" i="396"/>
  <c r="L31" i="396"/>
  <c r="Q31" i="396"/>
  <c r="M31" i="396"/>
  <c r="P31" i="396"/>
  <c r="O31" i="396"/>
  <c r="R31" i="396"/>
  <c r="S31" i="396"/>
  <c r="I32" i="396"/>
  <c r="J32" i="396"/>
  <c r="L32" i="396"/>
  <c r="Q32" i="396"/>
  <c r="M32" i="396"/>
  <c r="P32" i="396"/>
  <c r="O32" i="396"/>
  <c r="R32" i="396"/>
  <c r="S32" i="396"/>
  <c r="I33" i="396"/>
  <c r="K33" i="396"/>
  <c r="J33" i="396"/>
  <c r="M33" i="396"/>
  <c r="P33" i="396"/>
  <c r="O33" i="396"/>
  <c r="R33" i="396"/>
  <c r="S33" i="396"/>
  <c r="I34" i="396"/>
  <c r="K34" i="396"/>
  <c r="J34" i="396"/>
  <c r="M34" i="396"/>
  <c r="P34" i="396"/>
  <c r="O34" i="396"/>
  <c r="R34" i="396"/>
  <c r="S34" i="396"/>
  <c r="I35" i="396"/>
  <c r="J35" i="396"/>
  <c r="K35" i="396"/>
  <c r="M35" i="396"/>
  <c r="P35" i="396"/>
  <c r="O35" i="396"/>
  <c r="R35" i="396"/>
  <c r="S35" i="396"/>
  <c r="I36" i="396"/>
  <c r="J36" i="396"/>
  <c r="L36" i="396"/>
  <c r="Q36" i="396"/>
  <c r="M36" i="396"/>
  <c r="P36" i="396"/>
  <c r="O36" i="396"/>
  <c r="R36" i="396"/>
  <c r="S36" i="396"/>
  <c r="M58" i="397"/>
  <c r="AD94" i="397"/>
  <c r="AF94" i="397"/>
  <c r="AE94" i="397"/>
  <c r="AG94" i="397"/>
  <c r="AL94" i="397"/>
  <c r="AH94" i="397"/>
  <c r="AK94" i="397"/>
  <c r="AJ94" i="397"/>
  <c r="AD93" i="397"/>
  <c r="AG93" i="397"/>
  <c r="AL93" i="397"/>
  <c r="AE93" i="397"/>
  <c r="AH93" i="397"/>
  <c r="AK93" i="397"/>
  <c r="AJ93" i="397"/>
  <c r="AD92" i="397"/>
  <c r="AE92" i="397"/>
  <c r="AH92" i="397"/>
  <c r="AK92" i="397"/>
  <c r="AJ92" i="397"/>
  <c r="AD91" i="397"/>
  <c r="AE91" i="397"/>
  <c r="AG91" i="397"/>
  <c r="AL91" i="397"/>
  <c r="AH91" i="397"/>
  <c r="AK91" i="397"/>
  <c r="AJ91" i="397"/>
  <c r="AD90" i="397"/>
  <c r="AF90" i="397"/>
  <c r="AE90" i="397"/>
  <c r="AH90" i="397"/>
  <c r="AK90" i="397"/>
  <c r="AJ90" i="397"/>
  <c r="AD89" i="397"/>
  <c r="AE89" i="397"/>
  <c r="AG89" i="397"/>
  <c r="AL89" i="397"/>
  <c r="AH89" i="397"/>
  <c r="AK89" i="397"/>
  <c r="AJ89" i="397"/>
  <c r="AD88" i="397"/>
  <c r="AF88" i="397"/>
  <c r="AE88" i="397"/>
  <c r="AH88" i="397"/>
  <c r="AK88" i="397"/>
  <c r="AJ88" i="397"/>
  <c r="AD87" i="397"/>
  <c r="AE87" i="397"/>
  <c r="AG87" i="397"/>
  <c r="AL87" i="397"/>
  <c r="AH87" i="397"/>
  <c r="AK87" i="397"/>
  <c r="AJ87" i="397"/>
  <c r="AD79" i="397"/>
  <c r="AF79" i="397"/>
  <c r="AE79" i="397"/>
  <c r="AH79" i="397"/>
  <c r="AK79" i="397"/>
  <c r="AJ79" i="397"/>
  <c r="AD78" i="397"/>
  <c r="AE78" i="397"/>
  <c r="AG78" i="397"/>
  <c r="AL78" i="397"/>
  <c r="AH78" i="397"/>
  <c r="AK78" i="397"/>
  <c r="AJ78" i="397"/>
  <c r="AD77" i="397"/>
  <c r="AF77" i="397"/>
  <c r="AE77" i="397"/>
  <c r="AH77" i="397"/>
  <c r="AK77" i="397"/>
  <c r="AJ77" i="397"/>
  <c r="AD76" i="397"/>
  <c r="AE76" i="397"/>
  <c r="AG76" i="397"/>
  <c r="AL76" i="397"/>
  <c r="AH76" i="397"/>
  <c r="AK76" i="397"/>
  <c r="AJ76" i="397"/>
  <c r="AD75" i="397"/>
  <c r="AF75" i="397"/>
  <c r="AE75" i="397"/>
  <c r="AH75" i="397"/>
  <c r="AK75" i="397"/>
  <c r="AJ75" i="397"/>
  <c r="AD74" i="397"/>
  <c r="AE74" i="397"/>
  <c r="AG74" i="397"/>
  <c r="AL74" i="397"/>
  <c r="AH74" i="397"/>
  <c r="AK74" i="397"/>
  <c r="AJ74" i="397"/>
  <c r="AD73" i="397"/>
  <c r="AF73" i="397"/>
  <c r="AE73" i="397"/>
  <c r="AH73" i="397"/>
  <c r="AK73" i="397"/>
  <c r="AJ73" i="397"/>
  <c r="AD72" i="397"/>
  <c r="AE72" i="397"/>
  <c r="AG72" i="397"/>
  <c r="AL72" i="397"/>
  <c r="AH72" i="397"/>
  <c r="AK72" i="397"/>
  <c r="AJ72" i="397"/>
  <c r="AD65" i="397"/>
  <c r="AF65" i="397"/>
  <c r="AE65" i="397"/>
  <c r="AH65" i="397"/>
  <c r="AK65" i="397"/>
  <c r="AJ65" i="397"/>
  <c r="AD64" i="397"/>
  <c r="AE64" i="397"/>
  <c r="AG64" i="397"/>
  <c r="AL64" i="397"/>
  <c r="AH64" i="397"/>
  <c r="AK64" i="397"/>
  <c r="AJ64" i="397"/>
  <c r="AD63" i="397"/>
  <c r="AF63" i="397"/>
  <c r="AE63" i="397"/>
  <c r="AH63" i="397"/>
  <c r="AK63" i="397"/>
  <c r="AJ63" i="397"/>
  <c r="AD62" i="397"/>
  <c r="AE62" i="397"/>
  <c r="AG62" i="397"/>
  <c r="AL62" i="397"/>
  <c r="AH62" i="397"/>
  <c r="AK62" i="397"/>
  <c r="AJ62" i="397"/>
  <c r="AD61" i="397"/>
  <c r="AF61" i="397"/>
  <c r="AE61" i="397"/>
  <c r="AH61" i="397"/>
  <c r="AK61" i="397"/>
  <c r="AJ61" i="397"/>
  <c r="AD60" i="397"/>
  <c r="AE60" i="397"/>
  <c r="AG60" i="397"/>
  <c r="AL60" i="397"/>
  <c r="AH60" i="397"/>
  <c r="AK60" i="397"/>
  <c r="AJ60" i="397"/>
  <c r="AD59" i="397"/>
  <c r="AF59" i="397"/>
  <c r="AE59" i="397"/>
  <c r="AH59" i="397"/>
  <c r="AK59" i="397"/>
  <c r="AJ59" i="397"/>
  <c r="AD58" i="397"/>
  <c r="AE58" i="397"/>
  <c r="AG58" i="397"/>
  <c r="AL58" i="397"/>
  <c r="AH58" i="397"/>
  <c r="AK58" i="397"/>
  <c r="AJ58" i="397"/>
  <c r="AD46" i="397"/>
  <c r="AF46" i="397"/>
  <c r="AE46" i="397"/>
  <c r="AH46" i="397"/>
  <c r="AK46" i="397"/>
  <c r="AJ46" i="397"/>
  <c r="AD45" i="397"/>
  <c r="AE45" i="397"/>
  <c r="AG45" i="397"/>
  <c r="AL45" i="397"/>
  <c r="AH45" i="397"/>
  <c r="AK45" i="397"/>
  <c r="AJ45" i="397"/>
  <c r="AD44" i="397"/>
  <c r="AF44" i="397"/>
  <c r="AE44" i="397"/>
  <c r="AH44" i="397"/>
  <c r="AK44" i="397"/>
  <c r="AJ44" i="397"/>
  <c r="AD43" i="397"/>
  <c r="AE43" i="397"/>
  <c r="AF43" i="397"/>
  <c r="AH43" i="397"/>
  <c r="AK43" i="397"/>
  <c r="AJ43" i="397"/>
  <c r="AD42" i="397"/>
  <c r="AG42" i="397"/>
  <c r="AL42" i="397"/>
  <c r="AE42" i="397"/>
  <c r="AF42" i="397"/>
  <c r="AH42" i="397"/>
  <c r="AK42" i="397"/>
  <c r="AJ42" i="397"/>
  <c r="AD41" i="397"/>
  <c r="AE41" i="397"/>
  <c r="AG41" i="397"/>
  <c r="AL41" i="397"/>
  <c r="AH41" i="397"/>
  <c r="AK41" i="397"/>
  <c r="AJ41" i="397"/>
  <c r="AD40" i="397"/>
  <c r="AE40" i="397"/>
  <c r="AH40" i="397"/>
  <c r="AK40" i="397"/>
  <c r="AJ40" i="397"/>
  <c r="AD39" i="397"/>
  <c r="AG39" i="397"/>
  <c r="AL39" i="397"/>
  <c r="AE39" i="397"/>
  <c r="AH39" i="397"/>
  <c r="AK39" i="397"/>
  <c r="AJ39" i="397"/>
  <c r="AD32" i="397"/>
  <c r="AF32" i="397"/>
  <c r="AE32" i="397"/>
  <c r="AH32" i="397"/>
  <c r="AK32" i="397"/>
  <c r="AJ32" i="397"/>
  <c r="AD31" i="397"/>
  <c r="AE31" i="397"/>
  <c r="AG31" i="397"/>
  <c r="AL31" i="397"/>
  <c r="AH31" i="397"/>
  <c r="AK31" i="397"/>
  <c r="AJ31" i="397"/>
  <c r="AD30" i="397"/>
  <c r="AF30" i="397"/>
  <c r="AE30" i="397"/>
  <c r="AH30" i="397"/>
  <c r="AK30" i="397"/>
  <c r="AJ30" i="397"/>
  <c r="AD29" i="397"/>
  <c r="AE29" i="397"/>
  <c r="AG29" i="397"/>
  <c r="AL29" i="397"/>
  <c r="AH29" i="397"/>
  <c r="AK29" i="397"/>
  <c r="AJ29" i="397"/>
  <c r="AD28" i="397"/>
  <c r="AF28" i="397"/>
  <c r="AE28" i="397"/>
  <c r="AH28" i="397"/>
  <c r="AK28" i="397"/>
  <c r="AJ28" i="397"/>
  <c r="AD27" i="397"/>
  <c r="AE27" i="397"/>
  <c r="AG27" i="397"/>
  <c r="AL27" i="397"/>
  <c r="AH27" i="397"/>
  <c r="AK27" i="397"/>
  <c r="AJ27" i="397"/>
  <c r="AD26" i="397"/>
  <c r="AF26" i="397"/>
  <c r="AE26" i="397"/>
  <c r="AH26" i="397"/>
  <c r="AK26" i="397"/>
  <c r="AJ26" i="397"/>
  <c r="AD25" i="397"/>
  <c r="AE25" i="397"/>
  <c r="AG25" i="397"/>
  <c r="AL25" i="397"/>
  <c r="AH25" i="397"/>
  <c r="AK25" i="397"/>
  <c r="AJ25" i="397"/>
  <c r="I51" i="397"/>
  <c r="L51" i="397"/>
  <c r="Q51" i="397"/>
  <c r="J51" i="397"/>
  <c r="M51" i="397"/>
  <c r="P51" i="397"/>
  <c r="O51" i="397"/>
  <c r="R51" i="397"/>
  <c r="S51" i="397"/>
  <c r="I52" i="397"/>
  <c r="L52" i="397"/>
  <c r="Q52" i="397"/>
  <c r="J52" i="397"/>
  <c r="M52" i="397"/>
  <c r="P52" i="397"/>
  <c r="O52" i="397"/>
  <c r="R52" i="397"/>
  <c r="S52" i="397"/>
  <c r="I53" i="397"/>
  <c r="L53" i="397"/>
  <c r="Q53" i="397"/>
  <c r="J53" i="397"/>
  <c r="K53" i="397"/>
  <c r="M53" i="397"/>
  <c r="P53" i="397"/>
  <c r="O53" i="397"/>
  <c r="R53" i="397"/>
  <c r="S53" i="397"/>
  <c r="I54" i="397"/>
  <c r="L54" i="397"/>
  <c r="Q54" i="397"/>
  <c r="J54" i="397"/>
  <c r="M54" i="397"/>
  <c r="P54" i="397"/>
  <c r="O54" i="397"/>
  <c r="R54" i="397"/>
  <c r="S54" i="397"/>
  <c r="I55" i="397"/>
  <c r="J55" i="397"/>
  <c r="L55" i="397"/>
  <c r="Q55" i="397"/>
  <c r="K55" i="397"/>
  <c r="M55" i="397"/>
  <c r="P55" i="397"/>
  <c r="O55" i="397"/>
  <c r="R55" i="397"/>
  <c r="S55" i="397"/>
  <c r="I84" i="397"/>
  <c r="J84" i="397"/>
  <c r="M84" i="397"/>
  <c r="P84" i="397"/>
  <c r="O84" i="397"/>
  <c r="R84" i="397"/>
  <c r="S84" i="397"/>
  <c r="R98" i="397"/>
  <c r="S98" i="397"/>
  <c r="I98" i="397"/>
  <c r="K98" i="397"/>
  <c r="J98" i="397"/>
  <c r="M98" i="397"/>
  <c r="P98" i="397"/>
  <c r="O98" i="397"/>
  <c r="R97" i="397"/>
  <c r="S97" i="397"/>
  <c r="I97" i="397"/>
  <c r="L97" i="397"/>
  <c r="Q97" i="397"/>
  <c r="J97" i="397"/>
  <c r="K97" i="397"/>
  <c r="M97" i="397"/>
  <c r="P97" i="397"/>
  <c r="O97" i="397"/>
  <c r="R96" i="397"/>
  <c r="S96" i="397"/>
  <c r="I96" i="397"/>
  <c r="J96" i="397"/>
  <c r="M96" i="397"/>
  <c r="P96" i="397"/>
  <c r="O96" i="397"/>
  <c r="R95" i="397"/>
  <c r="S95" i="397"/>
  <c r="I95" i="397"/>
  <c r="L95" i="397"/>
  <c r="Q95" i="397"/>
  <c r="J95" i="397"/>
  <c r="M95" i="397"/>
  <c r="P95" i="397"/>
  <c r="O95" i="397"/>
  <c r="R94" i="397"/>
  <c r="S94" i="397"/>
  <c r="I94" i="397"/>
  <c r="J94" i="397"/>
  <c r="M94" i="397"/>
  <c r="P94" i="397"/>
  <c r="O94" i="397"/>
  <c r="R93" i="397"/>
  <c r="S93" i="397"/>
  <c r="I93" i="397"/>
  <c r="K93" i="397"/>
  <c r="J93" i="397"/>
  <c r="M93" i="397"/>
  <c r="P93" i="397"/>
  <c r="O93" i="397"/>
  <c r="R92" i="397"/>
  <c r="S92" i="397"/>
  <c r="I92" i="397"/>
  <c r="J92" i="397"/>
  <c r="M92" i="397"/>
  <c r="P92" i="397"/>
  <c r="O92" i="397"/>
  <c r="R91" i="397"/>
  <c r="S91" i="397"/>
  <c r="I91" i="397"/>
  <c r="L91" i="397"/>
  <c r="Q91" i="397"/>
  <c r="J91" i="397"/>
  <c r="M91" i="397"/>
  <c r="P91" i="397"/>
  <c r="O91" i="397"/>
  <c r="R90" i="397"/>
  <c r="S90" i="397"/>
  <c r="I90" i="397"/>
  <c r="J90" i="397"/>
  <c r="M90" i="397"/>
  <c r="P90" i="397"/>
  <c r="O90" i="397"/>
  <c r="R89" i="397"/>
  <c r="S89" i="397"/>
  <c r="I89" i="397"/>
  <c r="J89" i="397"/>
  <c r="L89" i="397"/>
  <c r="Q89" i="397"/>
  <c r="M89" i="397"/>
  <c r="P89" i="397"/>
  <c r="O89" i="397"/>
  <c r="R88" i="397"/>
  <c r="S88" i="397"/>
  <c r="I88" i="397"/>
  <c r="K88" i="397"/>
  <c r="J88" i="397"/>
  <c r="M88" i="397"/>
  <c r="P88" i="397"/>
  <c r="O88" i="397"/>
  <c r="R87" i="397"/>
  <c r="S87" i="397"/>
  <c r="I87" i="397"/>
  <c r="K87" i="397"/>
  <c r="J87" i="397"/>
  <c r="M87" i="397"/>
  <c r="P87" i="397"/>
  <c r="O87" i="397"/>
  <c r="R83" i="397"/>
  <c r="S83" i="397"/>
  <c r="I83" i="397"/>
  <c r="K83" i="397"/>
  <c r="J83" i="397"/>
  <c r="M83" i="397"/>
  <c r="P83" i="397"/>
  <c r="O83" i="397"/>
  <c r="R82" i="397"/>
  <c r="S82" i="397"/>
  <c r="I82" i="397"/>
  <c r="K82" i="397"/>
  <c r="J82" i="397"/>
  <c r="M82" i="397"/>
  <c r="P82" i="397"/>
  <c r="O82" i="397"/>
  <c r="R81" i="397"/>
  <c r="S81" i="397"/>
  <c r="I81" i="397"/>
  <c r="J81" i="397"/>
  <c r="M81" i="397"/>
  <c r="P81" i="397"/>
  <c r="O81" i="397"/>
  <c r="R80" i="397"/>
  <c r="S80" i="397"/>
  <c r="I80" i="397"/>
  <c r="K80" i="397"/>
  <c r="J80" i="397"/>
  <c r="M80" i="397"/>
  <c r="P80" i="397"/>
  <c r="O80" i="397"/>
  <c r="R79" i="397"/>
  <c r="S79" i="397"/>
  <c r="I79" i="397"/>
  <c r="K79" i="397"/>
  <c r="J79" i="397"/>
  <c r="M79" i="397"/>
  <c r="P79" i="397"/>
  <c r="O79" i="397"/>
  <c r="R78" i="397"/>
  <c r="S78" i="397"/>
  <c r="I78" i="397"/>
  <c r="J78" i="397"/>
  <c r="L78" i="397"/>
  <c r="Q78" i="397"/>
  <c r="M78" i="397"/>
  <c r="P78" i="397"/>
  <c r="O78" i="397"/>
  <c r="R77" i="397"/>
  <c r="S77" i="397"/>
  <c r="I77" i="397"/>
  <c r="K77" i="397"/>
  <c r="J77" i="397"/>
  <c r="M77" i="397"/>
  <c r="P77" i="397"/>
  <c r="O77" i="397"/>
  <c r="R76" i="397"/>
  <c r="S76" i="397"/>
  <c r="I76" i="397"/>
  <c r="J76" i="397"/>
  <c r="L76" i="397"/>
  <c r="Q76" i="397"/>
  <c r="M76" i="397"/>
  <c r="P76" i="397"/>
  <c r="O76" i="397"/>
  <c r="R75" i="397"/>
  <c r="S75" i="397"/>
  <c r="I75" i="397"/>
  <c r="J75" i="397"/>
  <c r="M75" i="397"/>
  <c r="P75" i="397"/>
  <c r="O75" i="397"/>
  <c r="R74" i="397"/>
  <c r="S74" i="397"/>
  <c r="I74" i="397"/>
  <c r="K74" i="397"/>
  <c r="J74" i="397"/>
  <c r="M74" i="397"/>
  <c r="P74" i="397"/>
  <c r="O74" i="397"/>
  <c r="R73" i="397"/>
  <c r="S73" i="397"/>
  <c r="I73" i="397"/>
  <c r="J73" i="397"/>
  <c r="M73" i="397"/>
  <c r="P73" i="397"/>
  <c r="O73" i="397"/>
  <c r="R72" i="397"/>
  <c r="S72" i="397"/>
  <c r="I72" i="397"/>
  <c r="K72" i="397"/>
  <c r="J72" i="397"/>
  <c r="M72" i="397"/>
  <c r="P72" i="397"/>
  <c r="O72" i="397"/>
  <c r="R69" i="397"/>
  <c r="S69" i="397"/>
  <c r="I69" i="397"/>
  <c r="J69" i="397"/>
  <c r="M69" i="397"/>
  <c r="P69" i="397"/>
  <c r="O69" i="397"/>
  <c r="R68" i="397"/>
  <c r="S68" i="397"/>
  <c r="I68" i="397"/>
  <c r="J68" i="397"/>
  <c r="L68" i="397"/>
  <c r="Q68" i="397"/>
  <c r="M68" i="397"/>
  <c r="P68" i="397"/>
  <c r="O68" i="397"/>
  <c r="R67" i="397"/>
  <c r="S67" i="397"/>
  <c r="I67" i="397"/>
  <c r="K67" i="397"/>
  <c r="J67" i="397"/>
  <c r="M67" i="397"/>
  <c r="P67" i="397"/>
  <c r="O67" i="397"/>
  <c r="R66" i="397"/>
  <c r="S66" i="397"/>
  <c r="I66" i="397"/>
  <c r="K66" i="397"/>
  <c r="J66" i="397"/>
  <c r="L66" i="397"/>
  <c r="Q66" i="397"/>
  <c r="M66" i="397"/>
  <c r="P66" i="397"/>
  <c r="O66" i="397"/>
  <c r="R65" i="397"/>
  <c r="S65" i="397"/>
  <c r="I65" i="397"/>
  <c r="J65" i="397"/>
  <c r="M65" i="397"/>
  <c r="P65" i="397"/>
  <c r="O65" i="397"/>
  <c r="R64" i="397"/>
  <c r="S64" i="397"/>
  <c r="I64" i="397"/>
  <c r="K64" i="397"/>
  <c r="J64" i="397"/>
  <c r="M64" i="397"/>
  <c r="P64" i="397"/>
  <c r="O64" i="397"/>
  <c r="R63" i="397"/>
  <c r="S63" i="397"/>
  <c r="I63" i="397"/>
  <c r="J63" i="397"/>
  <c r="M63" i="397"/>
  <c r="P63" i="397"/>
  <c r="O63" i="397"/>
  <c r="R62" i="397"/>
  <c r="S62" i="397"/>
  <c r="I62" i="397"/>
  <c r="J62" i="397"/>
  <c r="M62" i="397"/>
  <c r="P62" i="397"/>
  <c r="O62" i="397"/>
  <c r="R61" i="397"/>
  <c r="S61" i="397"/>
  <c r="I61" i="397"/>
  <c r="K61" i="397"/>
  <c r="J61" i="397"/>
  <c r="M61" i="397"/>
  <c r="P61" i="397"/>
  <c r="O61" i="397"/>
  <c r="R60" i="397"/>
  <c r="S60" i="397"/>
  <c r="I60" i="397"/>
  <c r="J60" i="397"/>
  <c r="L60" i="397"/>
  <c r="Q60" i="397"/>
  <c r="M60" i="397"/>
  <c r="P60" i="397"/>
  <c r="O60" i="397"/>
  <c r="K60" i="397"/>
  <c r="R59" i="397"/>
  <c r="S59" i="397"/>
  <c r="I59" i="397"/>
  <c r="J59" i="397"/>
  <c r="M59" i="397"/>
  <c r="P59" i="397"/>
  <c r="O59" i="397"/>
  <c r="R58" i="397"/>
  <c r="S58" i="397"/>
  <c r="I58" i="397"/>
  <c r="L58" i="397"/>
  <c r="Q58" i="397"/>
  <c r="J58" i="397"/>
  <c r="P58" i="397"/>
  <c r="O58" i="397"/>
  <c r="K58" i="397"/>
  <c r="R50" i="397"/>
  <c r="S50" i="397"/>
  <c r="I50" i="397"/>
  <c r="L50" i="397"/>
  <c r="Q50" i="397"/>
  <c r="J50" i="397"/>
  <c r="M50" i="397"/>
  <c r="P50" i="397"/>
  <c r="O50" i="397"/>
  <c r="R49" i="397"/>
  <c r="S49" i="397"/>
  <c r="I49" i="397"/>
  <c r="J49" i="397"/>
  <c r="K49" i="397"/>
  <c r="M49" i="397"/>
  <c r="P49" i="397"/>
  <c r="O49" i="397"/>
  <c r="R48" i="397"/>
  <c r="S48" i="397"/>
  <c r="I48" i="397"/>
  <c r="J48" i="397"/>
  <c r="M48" i="397"/>
  <c r="P48" i="397"/>
  <c r="O48" i="397"/>
  <c r="R47" i="397"/>
  <c r="S47" i="397"/>
  <c r="I47" i="397"/>
  <c r="L47" i="397"/>
  <c r="Q47" i="397"/>
  <c r="J47" i="397"/>
  <c r="M47" i="397"/>
  <c r="P47" i="397"/>
  <c r="O47" i="397"/>
  <c r="K47" i="397"/>
  <c r="R46" i="397"/>
  <c r="S46" i="397"/>
  <c r="I46" i="397"/>
  <c r="L46" i="397"/>
  <c r="Q46" i="397"/>
  <c r="J46" i="397"/>
  <c r="M46" i="397"/>
  <c r="P46" i="397"/>
  <c r="O46" i="397"/>
  <c r="R45" i="397"/>
  <c r="S45" i="397"/>
  <c r="I45" i="397"/>
  <c r="J45" i="397"/>
  <c r="K45" i="397"/>
  <c r="M45" i="397"/>
  <c r="P45" i="397"/>
  <c r="O45" i="397"/>
  <c r="R44" i="397"/>
  <c r="S44" i="397"/>
  <c r="I44" i="397"/>
  <c r="J44" i="397"/>
  <c r="M44" i="397"/>
  <c r="P44" i="397"/>
  <c r="O44" i="397"/>
  <c r="R43" i="397"/>
  <c r="S43" i="397"/>
  <c r="I43" i="397"/>
  <c r="L43" i="397"/>
  <c r="Q43" i="397"/>
  <c r="J43" i="397"/>
  <c r="M43" i="397"/>
  <c r="P43" i="397"/>
  <c r="O43" i="397"/>
  <c r="K43" i="397"/>
  <c r="R42" i="397"/>
  <c r="S42" i="397"/>
  <c r="I42" i="397"/>
  <c r="J42" i="397"/>
  <c r="M42" i="397"/>
  <c r="P42" i="397"/>
  <c r="O42" i="397"/>
  <c r="R41" i="397"/>
  <c r="S41" i="397"/>
  <c r="I41" i="397"/>
  <c r="J41" i="397"/>
  <c r="M41" i="397"/>
  <c r="P41" i="397"/>
  <c r="O41" i="397"/>
  <c r="K41" i="397"/>
  <c r="R40" i="397"/>
  <c r="S40" i="397"/>
  <c r="I40" i="397"/>
  <c r="J40" i="397"/>
  <c r="K40" i="397"/>
  <c r="M40" i="397"/>
  <c r="P40" i="397"/>
  <c r="O40" i="397"/>
  <c r="R39" i="397"/>
  <c r="S39" i="397"/>
  <c r="I39" i="397"/>
  <c r="J39" i="397"/>
  <c r="K39" i="397"/>
  <c r="M39" i="397"/>
  <c r="P39" i="397"/>
  <c r="O39" i="397"/>
  <c r="R36" i="397"/>
  <c r="S36" i="397"/>
  <c r="I36" i="397"/>
  <c r="L36" i="397"/>
  <c r="Q36" i="397"/>
  <c r="J36" i="397"/>
  <c r="M36" i="397"/>
  <c r="P36" i="397"/>
  <c r="O36" i="397"/>
  <c r="R35" i="397"/>
  <c r="S35" i="397"/>
  <c r="I35" i="397"/>
  <c r="J35" i="397"/>
  <c r="K35" i="397"/>
  <c r="M35" i="397"/>
  <c r="P35" i="397"/>
  <c r="O35" i="397"/>
  <c r="R34" i="397"/>
  <c r="S34" i="397"/>
  <c r="I34" i="397"/>
  <c r="L34" i="397"/>
  <c r="Q34" i="397"/>
  <c r="J34" i="397"/>
  <c r="M34" i="397"/>
  <c r="P34" i="397"/>
  <c r="O34" i="397"/>
  <c r="R33" i="397"/>
  <c r="S33" i="397"/>
  <c r="I33" i="397"/>
  <c r="L33" i="397"/>
  <c r="Q33" i="397"/>
  <c r="J33" i="397"/>
  <c r="M33" i="397"/>
  <c r="P33" i="397"/>
  <c r="O33" i="397"/>
  <c r="K33" i="397"/>
  <c r="R32" i="397"/>
  <c r="S32" i="397"/>
  <c r="I32" i="397"/>
  <c r="J32" i="397"/>
  <c r="M32" i="397"/>
  <c r="P32" i="397"/>
  <c r="O32" i="397"/>
  <c r="R31" i="397"/>
  <c r="S31" i="397"/>
  <c r="I31" i="397"/>
  <c r="J31" i="397"/>
  <c r="M31" i="397"/>
  <c r="P31" i="397"/>
  <c r="O31" i="397"/>
  <c r="K31" i="397"/>
  <c r="R30" i="397"/>
  <c r="S30" i="397"/>
  <c r="I30" i="397"/>
  <c r="J30" i="397"/>
  <c r="M30" i="397"/>
  <c r="P30" i="397"/>
  <c r="O30" i="397"/>
  <c r="R29" i="397"/>
  <c r="S29" i="397"/>
  <c r="I29" i="397"/>
  <c r="J29" i="397"/>
  <c r="K29" i="397"/>
  <c r="M29" i="397"/>
  <c r="P29" i="397"/>
  <c r="O29" i="397"/>
  <c r="R28" i="397"/>
  <c r="S28" i="397"/>
  <c r="I28" i="397"/>
  <c r="L28" i="397"/>
  <c r="Q28" i="397"/>
  <c r="J28" i="397"/>
  <c r="M28" i="397"/>
  <c r="P28" i="397"/>
  <c r="O28" i="397"/>
  <c r="R27" i="397"/>
  <c r="S27" i="397"/>
  <c r="I27" i="397"/>
  <c r="J27" i="397"/>
  <c r="K27" i="397"/>
  <c r="M27" i="397"/>
  <c r="P27" i="397"/>
  <c r="O27" i="397"/>
  <c r="R26" i="397"/>
  <c r="S26" i="397"/>
  <c r="I26" i="397"/>
  <c r="L26" i="397"/>
  <c r="Q26" i="397"/>
  <c r="J26" i="397"/>
  <c r="M26" i="397"/>
  <c r="P26" i="397"/>
  <c r="O26" i="397"/>
  <c r="R25" i="397"/>
  <c r="S25" i="397"/>
  <c r="I25" i="397"/>
  <c r="L25" i="397"/>
  <c r="Q25" i="397"/>
  <c r="J25" i="397"/>
  <c r="M25" i="397"/>
  <c r="P25" i="397"/>
  <c r="O25" i="397"/>
  <c r="K25" i="397"/>
  <c r="R20" i="397"/>
  <c r="S20" i="397"/>
  <c r="R21" i="397"/>
  <c r="S21" i="397"/>
  <c r="AD79" i="398"/>
  <c r="AG79" i="398"/>
  <c r="AL79" i="398"/>
  <c r="AE79" i="398"/>
  <c r="AH79" i="398"/>
  <c r="AK79" i="398"/>
  <c r="AJ79" i="398"/>
  <c r="AF79" i="398"/>
  <c r="AD78" i="398"/>
  <c r="AG78" i="398"/>
  <c r="AL78" i="398"/>
  <c r="AE78" i="398"/>
  <c r="AH78" i="398"/>
  <c r="AK78" i="398"/>
  <c r="AJ78" i="398"/>
  <c r="AF78" i="398"/>
  <c r="AD77" i="398"/>
  <c r="AE77" i="398"/>
  <c r="AH77" i="398"/>
  <c r="AK77" i="398"/>
  <c r="AJ77" i="398"/>
  <c r="AF77" i="398"/>
  <c r="AD76" i="398"/>
  <c r="AE76" i="398"/>
  <c r="AF76" i="398"/>
  <c r="AH76" i="398"/>
  <c r="AK76" i="398"/>
  <c r="AJ76" i="398"/>
  <c r="AD75" i="398"/>
  <c r="AG75" i="398"/>
  <c r="AL75" i="398"/>
  <c r="AE75" i="398"/>
  <c r="AH75" i="398"/>
  <c r="AK75" i="398"/>
  <c r="AJ75" i="398"/>
  <c r="AD74" i="398"/>
  <c r="AG74" i="398"/>
  <c r="AL74" i="398"/>
  <c r="AE74" i="398"/>
  <c r="AH74" i="398"/>
  <c r="AK74" i="398"/>
  <c r="AJ74" i="398"/>
  <c r="AF74" i="398"/>
  <c r="AD73" i="398"/>
  <c r="AG73" i="398"/>
  <c r="AL73" i="398"/>
  <c r="AE73" i="398"/>
  <c r="AH73" i="398"/>
  <c r="AK73" i="398"/>
  <c r="AJ73" i="398"/>
  <c r="AD72" i="398"/>
  <c r="AG72" i="398"/>
  <c r="AL72" i="398"/>
  <c r="AE72" i="398"/>
  <c r="AF72" i="398"/>
  <c r="AH72" i="398"/>
  <c r="AK72" i="398"/>
  <c r="AJ72" i="398"/>
  <c r="AD71" i="398"/>
  <c r="AG71" i="398"/>
  <c r="AL71" i="398"/>
  <c r="AE71" i="398"/>
  <c r="AH71" i="398"/>
  <c r="AK71" i="398"/>
  <c r="AJ71" i="398"/>
  <c r="R82" i="398"/>
  <c r="S82" i="398"/>
  <c r="I82" i="398"/>
  <c r="L82" i="398"/>
  <c r="Q82" i="398"/>
  <c r="J82" i="398"/>
  <c r="K82" i="398"/>
  <c r="M82" i="398"/>
  <c r="P82" i="398"/>
  <c r="O82" i="398"/>
  <c r="R81" i="398"/>
  <c r="S81" i="398"/>
  <c r="I81" i="398"/>
  <c r="L81" i="398"/>
  <c r="Q81" i="398"/>
  <c r="J81" i="398"/>
  <c r="M81" i="398"/>
  <c r="P81" i="398"/>
  <c r="O81" i="398"/>
  <c r="R80" i="398"/>
  <c r="S80" i="398"/>
  <c r="I80" i="398"/>
  <c r="L80" i="398"/>
  <c r="Q80" i="398"/>
  <c r="J80" i="398"/>
  <c r="M80" i="398"/>
  <c r="P80" i="398"/>
  <c r="O80" i="398"/>
  <c r="K80" i="398"/>
  <c r="R79" i="398"/>
  <c r="S79" i="398"/>
  <c r="I79" i="398"/>
  <c r="L79" i="398"/>
  <c r="Q79" i="398"/>
  <c r="J79" i="398"/>
  <c r="M79" i="398"/>
  <c r="P79" i="398"/>
  <c r="O79" i="398"/>
  <c r="R78" i="398"/>
  <c r="S78" i="398"/>
  <c r="I78" i="398"/>
  <c r="L78" i="398"/>
  <c r="Q78" i="398"/>
  <c r="J78" i="398"/>
  <c r="M78" i="398"/>
  <c r="P78" i="398"/>
  <c r="O78" i="398"/>
  <c r="R77" i="398"/>
  <c r="S77" i="398"/>
  <c r="I77" i="398"/>
  <c r="L77" i="398"/>
  <c r="Q77" i="398"/>
  <c r="J77" i="398"/>
  <c r="M77" i="398"/>
  <c r="P77" i="398"/>
  <c r="O77" i="398"/>
  <c r="R76" i="398"/>
  <c r="S76" i="398"/>
  <c r="I76" i="398"/>
  <c r="K76" i="398"/>
  <c r="J76" i="398"/>
  <c r="M76" i="398"/>
  <c r="P76" i="398"/>
  <c r="O76" i="398"/>
  <c r="R75" i="398"/>
  <c r="S75" i="398"/>
  <c r="I75" i="398"/>
  <c r="J75" i="398"/>
  <c r="M75" i="398"/>
  <c r="P75" i="398"/>
  <c r="O75" i="398"/>
  <c r="R74" i="398"/>
  <c r="S74" i="398"/>
  <c r="I74" i="398"/>
  <c r="K74" i="398"/>
  <c r="J74" i="398"/>
  <c r="M74" i="398"/>
  <c r="P74" i="398"/>
  <c r="O74" i="398"/>
  <c r="R73" i="398"/>
  <c r="S73" i="398"/>
  <c r="I73" i="398"/>
  <c r="J73" i="398"/>
  <c r="M73" i="398"/>
  <c r="P73" i="398"/>
  <c r="O73" i="398"/>
  <c r="R72" i="398"/>
  <c r="S72" i="398"/>
  <c r="I72" i="398"/>
  <c r="L72" i="398"/>
  <c r="Q72" i="398"/>
  <c r="J72" i="398"/>
  <c r="M72" i="398"/>
  <c r="P72" i="398"/>
  <c r="O72" i="398"/>
  <c r="R71" i="398"/>
  <c r="S71" i="398"/>
  <c r="I71" i="398"/>
  <c r="J71" i="398"/>
  <c r="M71" i="398"/>
  <c r="P71" i="398"/>
  <c r="O71" i="398"/>
  <c r="AD96" i="399"/>
  <c r="AG96" i="399"/>
  <c r="AE96" i="399"/>
  <c r="AH96" i="399"/>
  <c r="AK96" i="399"/>
  <c r="AJ96" i="399"/>
  <c r="AD95" i="399"/>
  <c r="AE95" i="399"/>
  <c r="AH95" i="399"/>
  <c r="AK95" i="399"/>
  <c r="AJ95" i="399"/>
  <c r="AD94" i="399"/>
  <c r="AE94" i="399"/>
  <c r="AG94" i="399"/>
  <c r="AH94" i="399"/>
  <c r="AK94" i="399"/>
  <c r="AJ94" i="399"/>
  <c r="AF94" i="399"/>
  <c r="AD93" i="399"/>
  <c r="AG93" i="399"/>
  <c r="AE93" i="399"/>
  <c r="AH93" i="399"/>
  <c r="AK93" i="399"/>
  <c r="AJ93" i="399"/>
  <c r="AF93" i="399"/>
  <c r="AD92" i="399"/>
  <c r="AG92" i="399"/>
  <c r="AE92" i="399"/>
  <c r="AH92" i="399"/>
  <c r="AK92" i="399"/>
  <c r="AJ92" i="399"/>
  <c r="AD91" i="399"/>
  <c r="AE91" i="399"/>
  <c r="AH91" i="399"/>
  <c r="AK91" i="399"/>
  <c r="AJ91" i="399"/>
  <c r="AD90" i="399"/>
  <c r="AE90" i="399"/>
  <c r="AG90" i="399"/>
  <c r="AH90" i="399"/>
  <c r="AK90" i="399"/>
  <c r="AJ90" i="399"/>
  <c r="AF90" i="399"/>
  <c r="AD89" i="399"/>
  <c r="AG89" i="399"/>
  <c r="AE89" i="399"/>
  <c r="AH89" i="399"/>
  <c r="AK89" i="399"/>
  <c r="AJ89" i="399"/>
  <c r="AF89" i="399"/>
  <c r="AD88" i="399"/>
  <c r="AE88" i="399"/>
  <c r="AH88" i="399"/>
  <c r="AK88" i="399"/>
  <c r="AJ88" i="399"/>
  <c r="R99" i="399"/>
  <c r="S99" i="399"/>
  <c r="I99" i="399"/>
  <c r="J99" i="399"/>
  <c r="K99" i="399"/>
  <c r="M99" i="399"/>
  <c r="P99" i="399"/>
  <c r="O99" i="399"/>
  <c r="R98" i="399"/>
  <c r="S98" i="399"/>
  <c r="I98" i="399"/>
  <c r="K98" i="399"/>
  <c r="J98" i="399"/>
  <c r="M98" i="399"/>
  <c r="P98" i="399"/>
  <c r="O98" i="399"/>
  <c r="R97" i="399"/>
  <c r="S97" i="399"/>
  <c r="I97" i="399"/>
  <c r="J97" i="399"/>
  <c r="L97" i="399"/>
  <c r="Q97" i="399"/>
  <c r="M97" i="399"/>
  <c r="P97" i="399"/>
  <c r="O97" i="399"/>
  <c r="K97" i="399"/>
  <c r="R96" i="399"/>
  <c r="S96" i="399"/>
  <c r="I96" i="399"/>
  <c r="K96" i="399"/>
  <c r="J96" i="399"/>
  <c r="M96" i="399"/>
  <c r="P96" i="399"/>
  <c r="O96" i="399"/>
  <c r="R95" i="399"/>
  <c r="S95" i="399"/>
  <c r="I95" i="399"/>
  <c r="K95" i="399"/>
  <c r="J95" i="399"/>
  <c r="L95" i="399"/>
  <c r="Q95" i="399"/>
  <c r="M95" i="399"/>
  <c r="P95" i="399"/>
  <c r="O95" i="399"/>
  <c r="R94" i="399"/>
  <c r="S94" i="399"/>
  <c r="I94" i="399"/>
  <c r="J94" i="399"/>
  <c r="M94" i="399"/>
  <c r="P94" i="399"/>
  <c r="O94" i="399"/>
  <c r="R93" i="399"/>
  <c r="S93" i="399"/>
  <c r="I93" i="399"/>
  <c r="K93" i="399"/>
  <c r="J93" i="399"/>
  <c r="M93" i="399"/>
  <c r="P93" i="399"/>
  <c r="O93" i="399"/>
  <c r="R92" i="399"/>
  <c r="S92" i="399"/>
  <c r="I92" i="399"/>
  <c r="J92" i="399"/>
  <c r="M92" i="399"/>
  <c r="P92" i="399"/>
  <c r="O92" i="399"/>
  <c r="R91" i="399"/>
  <c r="S91" i="399"/>
  <c r="I91" i="399"/>
  <c r="K91" i="399"/>
  <c r="J91" i="399"/>
  <c r="M91" i="399"/>
  <c r="P91" i="399"/>
  <c r="O91" i="399"/>
  <c r="R90" i="399"/>
  <c r="S90" i="399"/>
  <c r="I90" i="399"/>
  <c r="J90" i="399"/>
  <c r="M90" i="399"/>
  <c r="P90" i="399"/>
  <c r="O90" i="399"/>
  <c r="R89" i="399"/>
  <c r="S89" i="399"/>
  <c r="I89" i="399"/>
  <c r="J89" i="399"/>
  <c r="L89" i="399"/>
  <c r="Q89" i="399"/>
  <c r="M89" i="399"/>
  <c r="P89" i="399"/>
  <c r="O89" i="399"/>
  <c r="R88" i="399"/>
  <c r="S88" i="399"/>
  <c r="I88" i="399"/>
  <c r="K88" i="399"/>
  <c r="J88" i="399"/>
  <c r="M88" i="399"/>
  <c r="P88" i="399"/>
  <c r="O88" i="399"/>
  <c r="AD126" i="399"/>
  <c r="AG126" i="399"/>
  <c r="AE126" i="399"/>
  <c r="AH126" i="399"/>
  <c r="AK126" i="399"/>
  <c r="AJ126" i="399"/>
  <c r="AD125" i="399"/>
  <c r="AE125" i="399"/>
  <c r="AH125" i="399"/>
  <c r="AK125" i="399"/>
  <c r="AJ125" i="399"/>
  <c r="AD124" i="399"/>
  <c r="AE124" i="399"/>
  <c r="AG124" i="399"/>
  <c r="AH124" i="399"/>
  <c r="AK124" i="399"/>
  <c r="AJ124" i="399"/>
  <c r="AF124" i="399"/>
  <c r="AD123" i="399"/>
  <c r="AG123" i="399"/>
  <c r="AE123" i="399"/>
  <c r="AH123" i="399"/>
  <c r="AK123" i="399"/>
  <c r="AJ123" i="399"/>
  <c r="AD122" i="399"/>
  <c r="AG122" i="399"/>
  <c r="AE122" i="399"/>
  <c r="AH122" i="399"/>
  <c r="AK122" i="399"/>
  <c r="AJ122" i="399"/>
  <c r="AD121" i="399"/>
  <c r="AE121" i="399"/>
  <c r="AH121" i="399"/>
  <c r="AK121" i="399"/>
  <c r="AJ121" i="399"/>
  <c r="AD120" i="399"/>
  <c r="AF120" i="399"/>
  <c r="AE120" i="399"/>
  <c r="AG120" i="399"/>
  <c r="AH120" i="399"/>
  <c r="AK120" i="399"/>
  <c r="AJ120" i="399"/>
  <c r="AD119" i="399"/>
  <c r="AG119" i="399"/>
  <c r="AE119" i="399"/>
  <c r="AH119" i="399"/>
  <c r="AK119" i="399"/>
  <c r="AJ119" i="399"/>
  <c r="AD110" i="399"/>
  <c r="AG110" i="399"/>
  <c r="AE110" i="399"/>
  <c r="AH110" i="399"/>
  <c r="AK110" i="399"/>
  <c r="AJ110" i="399"/>
  <c r="AD109" i="399"/>
  <c r="AE109" i="399"/>
  <c r="AH109" i="399"/>
  <c r="AK109" i="399"/>
  <c r="AJ109" i="399"/>
  <c r="AD108" i="399"/>
  <c r="AF108" i="399"/>
  <c r="AE108" i="399"/>
  <c r="AG108" i="399"/>
  <c r="AH108" i="399"/>
  <c r="AK108" i="399"/>
  <c r="AJ108" i="399"/>
  <c r="AD107" i="399"/>
  <c r="AG107" i="399"/>
  <c r="AE107" i="399"/>
  <c r="AH107" i="399"/>
  <c r="AK107" i="399"/>
  <c r="AJ107" i="399"/>
  <c r="AD106" i="399"/>
  <c r="AG106" i="399"/>
  <c r="AE106" i="399"/>
  <c r="AH106" i="399"/>
  <c r="AK106" i="399"/>
  <c r="AJ106" i="399"/>
  <c r="AD105" i="399"/>
  <c r="AE105" i="399"/>
  <c r="AG105" i="399"/>
  <c r="AH105" i="399"/>
  <c r="AK105" i="399"/>
  <c r="AJ105" i="399"/>
  <c r="AD104" i="399"/>
  <c r="AF104" i="399"/>
  <c r="AE104" i="399"/>
  <c r="AG104" i="399"/>
  <c r="AH104" i="399"/>
  <c r="AK104" i="399"/>
  <c r="AJ104" i="399"/>
  <c r="AD103" i="399"/>
  <c r="AG103" i="399"/>
  <c r="AE103" i="399"/>
  <c r="AH103" i="399"/>
  <c r="AK103" i="399"/>
  <c r="AJ103" i="399"/>
  <c r="AD102" i="399"/>
  <c r="AG102" i="399"/>
  <c r="AE102" i="399"/>
  <c r="AH102" i="399"/>
  <c r="AK102" i="399"/>
  <c r="AJ102" i="399"/>
  <c r="AD82" i="399"/>
  <c r="AE82" i="399"/>
  <c r="AG82" i="399"/>
  <c r="AH82" i="399"/>
  <c r="AK82" i="399"/>
  <c r="AJ82" i="399"/>
  <c r="AD81" i="399"/>
  <c r="AG81" i="399"/>
  <c r="AE81" i="399"/>
  <c r="AF81" i="399"/>
  <c r="AH81" i="399"/>
  <c r="AK81" i="399"/>
  <c r="AJ81" i="399"/>
  <c r="AD80" i="399"/>
  <c r="AG80" i="399"/>
  <c r="AE80" i="399"/>
  <c r="AH80" i="399"/>
  <c r="AK80" i="399"/>
  <c r="AJ80" i="399"/>
  <c r="AD79" i="399"/>
  <c r="AG79" i="399"/>
  <c r="AE79" i="399"/>
  <c r="AH79" i="399"/>
  <c r="AK79" i="399"/>
  <c r="AJ79" i="399"/>
  <c r="AD78" i="399"/>
  <c r="AE78" i="399"/>
  <c r="AG78" i="399"/>
  <c r="AH78" i="399"/>
  <c r="AK78" i="399"/>
  <c r="AJ78" i="399"/>
  <c r="AD77" i="399"/>
  <c r="AE77" i="399"/>
  <c r="AG77" i="399"/>
  <c r="AH77" i="399"/>
  <c r="AK77" i="399"/>
  <c r="AJ77" i="399"/>
  <c r="AF77" i="399"/>
  <c r="AD76" i="399"/>
  <c r="AE76" i="399"/>
  <c r="AG76" i="399"/>
  <c r="AH76" i="399"/>
  <c r="AK76" i="399"/>
  <c r="AJ76" i="399"/>
  <c r="AD75" i="399"/>
  <c r="AG75" i="399"/>
  <c r="AE75" i="399"/>
  <c r="AH75" i="399"/>
  <c r="AK75" i="399"/>
  <c r="AJ75" i="399"/>
  <c r="AD74" i="399"/>
  <c r="AE74" i="399"/>
  <c r="AF74" i="399"/>
  <c r="AH74" i="399"/>
  <c r="AK74" i="399"/>
  <c r="AJ74" i="399"/>
  <c r="AD66" i="399"/>
  <c r="AG66" i="399"/>
  <c r="AE66" i="399"/>
  <c r="AH66" i="399"/>
  <c r="AK66" i="399"/>
  <c r="AJ66" i="399"/>
  <c r="AF66" i="399"/>
  <c r="AD65" i="399"/>
  <c r="AE65" i="399"/>
  <c r="AG65" i="399"/>
  <c r="AH65" i="399"/>
  <c r="AK65" i="399"/>
  <c r="AJ65" i="399"/>
  <c r="AD64" i="399"/>
  <c r="AG64" i="399"/>
  <c r="AE64" i="399"/>
  <c r="AH64" i="399"/>
  <c r="AK64" i="399"/>
  <c r="AJ64" i="399"/>
  <c r="AD63" i="399"/>
  <c r="AG63" i="399"/>
  <c r="AE63" i="399"/>
  <c r="AF63" i="399"/>
  <c r="AH63" i="399"/>
  <c r="AK63" i="399"/>
  <c r="AJ63" i="399"/>
  <c r="AD62" i="399"/>
  <c r="AF62" i="399"/>
  <c r="AE62" i="399"/>
  <c r="AG62" i="399"/>
  <c r="AH62" i="399"/>
  <c r="AK62" i="399"/>
  <c r="AJ62" i="399"/>
  <c r="AD61" i="399"/>
  <c r="AF61" i="399"/>
  <c r="AE61" i="399"/>
  <c r="AH61" i="399"/>
  <c r="AK61" i="399"/>
  <c r="AJ61" i="399"/>
  <c r="AD60" i="399"/>
  <c r="AG60" i="399"/>
  <c r="AE60" i="399"/>
  <c r="AH60" i="399"/>
  <c r="AK60" i="399"/>
  <c r="AJ60" i="399"/>
  <c r="AD59" i="399"/>
  <c r="AE59" i="399"/>
  <c r="AF59" i="399"/>
  <c r="AH59" i="399"/>
  <c r="AK59" i="399"/>
  <c r="AJ59" i="399"/>
  <c r="AD58" i="399"/>
  <c r="AF58" i="399"/>
  <c r="AE58" i="399"/>
  <c r="AH58" i="399"/>
  <c r="AK58" i="399"/>
  <c r="AJ58" i="399"/>
  <c r="AD48" i="399"/>
  <c r="AE48" i="399"/>
  <c r="AH48" i="399"/>
  <c r="AK48" i="399"/>
  <c r="AJ48" i="399"/>
  <c r="AF48" i="399"/>
  <c r="AD47" i="399"/>
  <c r="AE47" i="399"/>
  <c r="AH47" i="399"/>
  <c r="AK47" i="399"/>
  <c r="AJ47" i="399"/>
  <c r="AD46" i="399"/>
  <c r="AE46" i="399"/>
  <c r="AH46" i="399"/>
  <c r="AK46" i="399"/>
  <c r="AJ46" i="399"/>
  <c r="AD45" i="399"/>
  <c r="AG45" i="399"/>
  <c r="AE45" i="399"/>
  <c r="AH45" i="399"/>
  <c r="AK45" i="399"/>
  <c r="AJ45" i="399"/>
  <c r="AF45" i="399"/>
  <c r="AD44" i="399"/>
  <c r="AG44" i="399"/>
  <c r="AE44" i="399"/>
  <c r="AH44" i="399"/>
  <c r="AK44" i="399"/>
  <c r="AJ44" i="399"/>
  <c r="AD43" i="399"/>
  <c r="AG43" i="399"/>
  <c r="AE43" i="399"/>
  <c r="AH43" i="399"/>
  <c r="AK43" i="399"/>
  <c r="AJ43" i="399"/>
  <c r="AD42" i="399"/>
  <c r="AE42" i="399"/>
  <c r="AH42" i="399"/>
  <c r="AK42" i="399"/>
  <c r="AJ42" i="399"/>
  <c r="AD41" i="399"/>
  <c r="AE41" i="399"/>
  <c r="AG41" i="399"/>
  <c r="AH41" i="399"/>
  <c r="AK41" i="399"/>
  <c r="AJ41" i="399"/>
  <c r="AF41" i="399"/>
  <c r="AD40" i="399"/>
  <c r="AG40" i="399"/>
  <c r="AE40" i="399"/>
  <c r="AH40" i="399"/>
  <c r="AK40" i="399"/>
  <c r="AJ40" i="399"/>
  <c r="AF40" i="399"/>
  <c r="AD32" i="399"/>
  <c r="AG32" i="399"/>
  <c r="AE32" i="399"/>
  <c r="AH32" i="399"/>
  <c r="AK32" i="399"/>
  <c r="AJ32" i="399"/>
  <c r="AD31" i="399"/>
  <c r="AE31" i="399"/>
  <c r="AG31" i="399"/>
  <c r="AH31" i="399"/>
  <c r="AK31" i="399"/>
  <c r="AJ31" i="399"/>
  <c r="AF31" i="399"/>
  <c r="AD30" i="399"/>
  <c r="AE30" i="399"/>
  <c r="AG30" i="399"/>
  <c r="AH30" i="399"/>
  <c r="AK30" i="399"/>
  <c r="AJ30" i="399"/>
  <c r="AF30" i="399"/>
  <c r="AD29" i="399"/>
  <c r="AE29" i="399"/>
  <c r="AH29" i="399"/>
  <c r="AK29" i="399"/>
  <c r="AJ29" i="399"/>
  <c r="AF29" i="399"/>
  <c r="AD28" i="399"/>
  <c r="AG28" i="399"/>
  <c r="AE28" i="399"/>
  <c r="AH28" i="399"/>
  <c r="AK28" i="399"/>
  <c r="AJ28" i="399"/>
  <c r="AD27" i="399"/>
  <c r="AE27" i="399"/>
  <c r="AH27" i="399"/>
  <c r="AK27" i="399"/>
  <c r="AJ27" i="399"/>
  <c r="AD26" i="399"/>
  <c r="AE26" i="399"/>
  <c r="AG26" i="399"/>
  <c r="AH26" i="399"/>
  <c r="AK26" i="399"/>
  <c r="AJ26" i="399"/>
  <c r="AF26" i="399"/>
  <c r="AD25" i="399"/>
  <c r="AG25" i="399"/>
  <c r="AE25" i="399"/>
  <c r="AH25" i="399"/>
  <c r="AK25" i="399"/>
  <c r="AJ25" i="399"/>
  <c r="AD24" i="399"/>
  <c r="AG24" i="399"/>
  <c r="AE24" i="399"/>
  <c r="AH24" i="399"/>
  <c r="AK24" i="399"/>
  <c r="AJ24" i="399"/>
  <c r="I54" i="399"/>
  <c r="L54" i="399"/>
  <c r="Q54" i="399"/>
  <c r="J54" i="399"/>
  <c r="M54" i="399"/>
  <c r="O54" i="399"/>
  <c r="P54" i="399"/>
  <c r="R54" i="399"/>
  <c r="S54" i="399"/>
  <c r="I55" i="399"/>
  <c r="K55" i="399"/>
  <c r="J55" i="399"/>
  <c r="M55" i="399"/>
  <c r="P55" i="399"/>
  <c r="O55" i="399"/>
  <c r="R55" i="399"/>
  <c r="S55" i="399"/>
  <c r="I116" i="399"/>
  <c r="J116" i="399"/>
  <c r="K116" i="399"/>
  <c r="M116" i="399"/>
  <c r="P116" i="399"/>
  <c r="O116" i="399"/>
  <c r="R116" i="399"/>
  <c r="S116" i="399"/>
  <c r="R130" i="399"/>
  <c r="S130" i="399"/>
  <c r="I130" i="399"/>
  <c r="J130" i="399"/>
  <c r="L130" i="399"/>
  <c r="Q130" i="399"/>
  <c r="M130" i="399"/>
  <c r="P130" i="399"/>
  <c r="O130" i="399"/>
  <c r="R129" i="399"/>
  <c r="S129" i="399"/>
  <c r="I129" i="399"/>
  <c r="L129" i="399"/>
  <c r="Q129" i="399"/>
  <c r="J129" i="399"/>
  <c r="M129" i="399"/>
  <c r="P129" i="399"/>
  <c r="O129" i="399"/>
  <c r="K129" i="399"/>
  <c r="R128" i="399"/>
  <c r="S128" i="399"/>
  <c r="I128" i="399"/>
  <c r="L128" i="399"/>
  <c r="Q128" i="399"/>
  <c r="J128" i="399"/>
  <c r="M128" i="399"/>
  <c r="P128" i="399"/>
  <c r="O128" i="399"/>
  <c r="R127" i="399"/>
  <c r="S127" i="399"/>
  <c r="I127" i="399"/>
  <c r="J127" i="399"/>
  <c r="K127" i="399"/>
  <c r="M127" i="399"/>
  <c r="P127" i="399"/>
  <c r="O127" i="399"/>
  <c r="R126" i="399"/>
  <c r="S126" i="399"/>
  <c r="I126" i="399"/>
  <c r="J126" i="399"/>
  <c r="M126" i="399"/>
  <c r="P126" i="399"/>
  <c r="O126" i="399"/>
  <c r="R125" i="399"/>
  <c r="S125" i="399"/>
  <c r="I125" i="399"/>
  <c r="L125" i="399"/>
  <c r="Q125" i="399"/>
  <c r="J125" i="399"/>
  <c r="M125" i="399"/>
  <c r="P125" i="399"/>
  <c r="O125" i="399"/>
  <c r="K125" i="399"/>
  <c r="R124" i="399"/>
  <c r="S124" i="399"/>
  <c r="I124" i="399"/>
  <c r="L124" i="399"/>
  <c r="Q124" i="399"/>
  <c r="J124" i="399"/>
  <c r="M124" i="399"/>
  <c r="P124" i="399"/>
  <c r="O124" i="399"/>
  <c r="R123" i="399"/>
  <c r="S123" i="399"/>
  <c r="I123" i="399"/>
  <c r="J123" i="399"/>
  <c r="M123" i="399"/>
  <c r="P123" i="399"/>
  <c r="O123" i="399"/>
  <c r="K123" i="399"/>
  <c r="R122" i="399"/>
  <c r="S122" i="399"/>
  <c r="I122" i="399"/>
  <c r="J122" i="399"/>
  <c r="M122" i="399"/>
  <c r="P122" i="399"/>
  <c r="O122" i="399"/>
  <c r="R121" i="399"/>
  <c r="S121" i="399"/>
  <c r="I121" i="399"/>
  <c r="J121" i="399"/>
  <c r="M121" i="399"/>
  <c r="P121" i="399"/>
  <c r="O121" i="399"/>
  <c r="R120" i="399"/>
  <c r="S120" i="399"/>
  <c r="I120" i="399"/>
  <c r="J120" i="399"/>
  <c r="M120" i="399"/>
  <c r="P120" i="399"/>
  <c r="O120" i="399"/>
  <c r="R119" i="399"/>
  <c r="S119" i="399"/>
  <c r="I119" i="399"/>
  <c r="L119" i="399"/>
  <c r="Q119" i="399"/>
  <c r="J119" i="399"/>
  <c r="M119" i="399"/>
  <c r="P119" i="399"/>
  <c r="O119" i="399"/>
  <c r="R115" i="399"/>
  <c r="S115" i="399"/>
  <c r="I115" i="399"/>
  <c r="J115" i="399"/>
  <c r="M115" i="399"/>
  <c r="P115" i="399"/>
  <c r="O115" i="399"/>
  <c r="R114" i="399"/>
  <c r="S114" i="399"/>
  <c r="I114" i="399"/>
  <c r="L114" i="399"/>
  <c r="Q114" i="399"/>
  <c r="J114" i="399"/>
  <c r="M114" i="399"/>
  <c r="P114" i="399"/>
  <c r="O114" i="399"/>
  <c r="R113" i="399"/>
  <c r="S113" i="399"/>
  <c r="I113" i="399"/>
  <c r="J113" i="399"/>
  <c r="M113" i="399"/>
  <c r="P113" i="399"/>
  <c r="O113" i="399"/>
  <c r="R112" i="399"/>
  <c r="S112" i="399"/>
  <c r="I112" i="399"/>
  <c r="L112" i="399"/>
  <c r="Q112" i="399"/>
  <c r="J112" i="399"/>
  <c r="M112" i="399"/>
  <c r="P112" i="399"/>
  <c r="O112" i="399"/>
  <c r="R111" i="399"/>
  <c r="S111" i="399"/>
  <c r="I111" i="399"/>
  <c r="L111" i="399"/>
  <c r="Q111" i="399"/>
  <c r="J111" i="399"/>
  <c r="M111" i="399"/>
  <c r="P111" i="399"/>
  <c r="O111" i="399"/>
  <c r="R110" i="399"/>
  <c r="S110" i="399"/>
  <c r="I110" i="399"/>
  <c r="L110" i="399"/>
  <c r="Q110" i="399"/>
  <c r="J110" i="399"/>
  <c r="M110" i="399"/>
  <c r="P110" i="399"/>
  <c r="O110" i="399"/>
  <c r="R109" i="399"/>
  <c r="S109" i="399"/>
  <c r="I109" i="399"/>
  <c r="J109" i="399"/>
  <c r="K109" i="399"/>
  <c r="M109" i="399"/>
  <c r="P109" i="399"/>
  <c r="O109" i="399"/>
  <c r="R108" i="399"/>
  <c r="S108" i="399"/>
  <c r="I108" i="399"/>
  <c r="J108" i="399"/>
  <c r="M108" i="399"/>
  <c r="P108" i="399"/>
  <c r="O108" i="399"/>
  <c r="R107" i="399"/>
  <c r="S107" i="399"/>
  <c r="I107" i="399"/>
  <c r="L107" i="399"/>
  <c r="Q107" i="399"/>
  <c r="J107" i="399"/>
  <c r="M107" i="399"/>
  <c r="P107" i="399"/>
  <c r="O107" i="399"/>
  <c r="R106" i="399"/>
  <c r="S106" i="399"/>
  <c r="I106" i="399"/>
  <c r="J106" i="399"/>
  <c r="M106" i="399"/>
  <c r="P106" i="399"/>
  <c r="O106" i="399"/>
  <c r="R105" i="399"/>
  <c r="S105" i="399"/>
  <c r="I105" i="399"/>
  <c r="J105" i="399"/>
  <c r="L105" i="399"/>
  <c r="Q105" i="399"/>
  <c r="M105" i="399"/>
  <c r="P105" i="399"/>
  <c r="O105" i="399"/>
  <c r="R104" i="399"/>
  <c r="S104" i="399"/>
  <c r="I104" i="399"/>
  <c r="L104" i="399"/>
  <c r="Q104" i="399"/>
  <c r="J104" i="399"/>
  <c r="M104" i="399"/>
  <c r="P104" i="399"/>
  <c r="O104" i="399"/>
  <c r="R103" i="399"/>
  <c r="S103" i="399"/>
  <c r="I103" i="399"/>
  <c r="K103" i="399"/>
  <c r="J103" i="399"/>
  <c r="M103" i="399"/>
  <c r="P103" i="399"/>
  <c r="O103" i="399"/>
  <c r="R102" i="399"/>
  <c r="S102" i="399"/>
  <c r="I102" i="399"/>
  <c r="J102" i="399"/>
  <c r="M102" i="399"/>
  <c r="P102" i="399"/>
  <c r="O102" i="399"/>
  <c r="R85" i="399"/>
  <c r="S85" i="399"/>
  <c r="I85" i="399"/>
  <c r="K85" i="399"/>
  <c r="J85" i="399"/>
  <c r="M85" i="399"/>
  <c r="P85" i="399"/>
  <c r="O85" i="399"/>
  <c r="R84" i="399"/>
  <c r="S84" i="399"/>
  <c r="I84" i="399"/>
  <c r="J84" i="399"/>
  <c r="M84" i="399"/>
  <c r="P84" i="399"/>
  <c r="O84" i="399"/>
  <c r="R83" i="399"/>
  <c r="S83" i="399"/>
  <c r="I83" i="399"/>
  <c r="J83" i="399"/>
  <c r="L83" i="399"/>
  <c r="Q83" i="399"/>
  <c r="M83" i="399"/>
  <c r="P83" i="399"/>
  <c r="O83" i="399"/>
  <c r="R82" i="399"/>
  <c r="S82" i="399"/>
  <c r="I82" i="399"/>
  <c r="L82" i="399"/>
  <c r="Q82" i="399"/>
  <c r="J82" i="399"/>
  <c r="M82" i="399"/>
  <c r="P82" i="399"/>
  <c r="O82" i="399"/>
  <c r="R81" i="399"/>
  <c r="S81" i="399"/>
  <c r="I81" i="399"/>
  <c r="J81" i="399"/>
  <c r="L81" i="399"/>
  <c r="Q81" i="399"/>
  <c r="M81" i="399"/>
  <c r="P81" i="399"/>
  <c r="O81" i="399"/>
  <c r="R80" i="399"/>
  <c r="S80" i="399"/>
  <c r="I80" i="399"/>
  <c r="K80" i="399"/>
  <c r="J80" i="399"/>
  <c r="M80" i="399"/>
  <c r="P80" i="399"/>
  <c r="O80" i="399"/>
  <c r="R79" i="399"/>
  <c r="S79" i="399"/>
  <c r="I79" i="399"/>
  <c r="J79" i="399"/>
  <c r="M79" i="399"/>
  <c r="P79" i="399"/>
  <c r="O79" i="399"/>
  <c r="K79" i="399"/>
  <c r="R78" i="399"/>
  <c r="S78" i="399"/>
  <c r="I78" i="399"/>
  <c r="J78" i="399"/>
  <c r="K78" i="399"/>
  <c r="M78" i="399"/>
  <c r="P78" i="399"/>
  <c r="O78" i="399"/>
  <c r="R77" i="399"/>
  <c r="S77" i="399"/>
  <c r="I77" i="399"/>
  <c r="L77" i="399"/>
  <c r="Q77" i="399"/>
  <c r="J77" i="399"/>
  <c r="M77" i="399"/>
  <c r="P77" i="399"/>
  <c r="O77" i="399"/>
  <c r="R76" i="399"/>
  <c r="S76" i="399"/>
  <c r="I76" i="399"/>
  <c r="J76" i="399"/>
  <c r="M76" i="399"/>
  <c r="P76" i="399"/>
  <c r="O76" i="399"/>
  <c r="R75" i="399"/>
  <c r="S75" i="399"/>
  <c r="I75" i="399"/>
  <c r="J75" i="399"/>
  <c r="M75" i="399"/>
  <c r="P75" i="399"/>
  <c r="O75" i="399"/>
  <c r="K75" i="399"/>
  <c r="R74" i="399"/>
  <c r="S74" i="399"/>
  <c r="I74" i="399"/>
  <c r="J74" i="399"/>
  <c r="K74" i="399"/>
  <c r="M74" i="399"/>
  <c r="P74" i="399"/>
  <c r="O74" i="399"/>
  <c r="R71" i="399"/>
  <c r="S71" i="399"/>
  <c r="I71" i="399"/>
  <c r="J71" i="399"/>
  <c r="M71" i="399"/>
  <c r="P71" i="399"/>
  <c r="O71" i="399"/>
  <c r="K71" i="399"/>
  <c r="R70" i="399"/>
  <c r="S70" i="399"/>
  <c r="I70" i="399"/>
  <c r="J70" i="399"/>
  <c r="K70" i="399"/>
  <c r="M70" i="399"/>
  <c r="P70" i="399"/>
  <c r="O70" i="399"/>
  <c r="R69" i="399"/>
  <c r="S69" i="399"/>
  <c r="I69" i="399"/>
  <c r="J69" i="399"/>
  <c r="K69" i="399"/>
  <c r="M69" i="399"/>
  <c r="P69" i="399"/>
  <c r="O69" i="399"/>
  <c r="R68" i="399"/>
  <c r="S68" i="399"/>
  <c r="I68" i="399"/>
  <c r="J68" i="399"/>
  <c r="K68" i="399"/>
  <c r="M68" i="399"/>
  <c r="P68" i="399"/>
  <c r="O68" i="399"/>
  <c r="R67" i="399"/>
  <c r="S67" i="399"/>
  <c r="I67" i="399"/>
  <c r="J67" i="399"/>
  <c r="K67" i="399"/>
  <c r="M67" i="399"/>
  <c r="P67" i="399"/>
  <c r="O67" i="399"/>
  <c r="R66" i="399"/>
  <c r="S66" i="399"/>
  <c r="I66" i="399"/>
  <c r="J66" i="399"/>
  <c r="M66" i="399"/>
  <c r="P66" i="399"/>
  <c r="O66" i="399"/>
  <c r="R65" i="399"/>
  <c r="S65" i="399"/>
  <c r="I65" i="399"/>
  <c r="J65" i="399"/>
  <c r="K65" i="399"/>
  <c r="M65" i="399"/>
  <c r="P65" i="399"/>
  <c r="O65" i="399"/>
  <c r="R64" i="399"/>
  <c r="S64" i="399"/>
  <c r="I64" i="399"/>
  <c r="J64" i="399"/>
  <c r="K64" i="399"/>
  <c r="M64" i="399"/>
  <c r="P64" i="399"/>
  <c r="O64" i="399"/>
  <c r="R63" i="399"/>
  <c r="S63" i="399"/>
  <c r="I63" i="399"/>
  <c r="L63" i="399"/>
  <c r="Q63" i="399"/>
  <c r="J63" i="399"/>
  <c r="M63" i="399"/>
  <c r="P63" i="399"/>
  <c r="O63" i="399"/>
  <c r="K63" i="399"/>
  <c r="R62" i="399"/>
  <c r="S62" i="399"/>
  <c r="I62" i="399"/>
  <c r="J62" i="399"/>
  <c r="L62" i="399"/>
  <c r="Q62" i="399"/>
  <c r="M62" i="399"/>
  <c r="P62" i="399"/>
  <c r="O62" i="399"/>
  <c r="R61" i="399"/>
  <c r="S61" i="399"/>
  <c r="I61" i="399"/>
  <c r="J61" i="399"/>
  <c r="K61" i="399"/>
  <c r="M61" i="399"/>
  <c r="P61" i="399"/>
  <c r="O61" i="399"/>
  <c r="R60" i="399"/>
  <c r="S60" i="399"/>
  <c r="I60" i="399"/>
  <c r="J60" i="399"/>
  <c r="L60" i="399"/>
  <c r="Q60" i="399"/>
  <c r="M60" i="399"/>
  <c r="P60" i="399"/>
  <c r="O60" i="399"/>
  <c r="R59" i="399"/>
  <c r="S59" i="399"/>
  <c r="I59" i="399"/>
  <c r="J59" i="399"/>
  <c r="K59" i="399"/>
  <c r="M59" i="399"/>
  <c r="P59" i="399"/>
  <c r="O59" i="399"/>
  <c r="R58" i="399"/>
  <c r="S58" i="399"/>
  <c r="I58" i="399"/>
  <c r="K58" i="399"/>
  <c r="J58" i="399"/>
  <c r="M58" i="399"/>
  <c r="P58" i="399"/>
  <c r="O58" i="399"/>
  <c r="R53" i="399"/>
  <c r="S53" i="399"/>
  <c r="I53" i="399"/>
  <c r="J53" i="399"/>
  <c r="K53" i="399"/>
  <c r="M53" i="399"/>
  <c r="P53" i="399"/>
  <c r="O53" i="399"/>
  <c r="R52" i="399"/>
  <c r="S52" i="399"/>
  <c r="I52" i="399"/>
  <c r="J52" i="399"/>
  <c r="M52" i="399"/>
  <c r="P52" i="399"/>
  <c r="O52" i="399"/>
  <c r="R51" i="399"/>
  <c r="S51" i="399"/>
  <c r="I51" i="399"/>
  <c r="L51" i="399"/>
  <c r="Q51" i="399"/>
  <c r="J51" i="399"/>
  <c r="M51" i="399"/>
  <c r="P51" i="399"/>
  <c r="O51" i="399"/>
  <c r="K51" i="399"/>
  <c r="R50" i="399"/>
  <c r="S50" i="399"/>
  <c r="I50" i="399"/>
  <c r="J50" i="399"/>
  <c r="M50" i="399"/>
  <c r="P50" i="399"/>
  <c r="O50" i="399"/>
  <c r="R49" i="399"/>
  <c r="S49" i="399"/>
  <c r="I49" i="399"/>
  <c r="J49" i="399"/>
  <c r="K49" i="399"/>
  <c r="M49" i="399"/>
  <c r="P49" i="399"/>
  <c r="O49" i="399"/>
  <c r="R48" i="399"/>
  <c r="S48" i="399"/>
  <c r="I48" i="399"/>
  <c r="J48" i="399"/>
  <c r="M48" i="399"/>
  <c r="P48" i="399"/>
  <c r="O48" i="399"/>
  <c r="R47" i="399"/>
  <c r="S47" i="399"/>
  <c r="I47" i="399"/>
  <c r="J47" i="399"/>
  <c r="K47" i="399"/>
  <c r="M47" i="399"/>
  <c r="P47" i="399"/>
  <c r="O47" i="399"/>
  <c r="R46" i="399"/>
  <c r="S46" i="399"/>
  <c r="I46" i="399"/>
  <c r="K46" i="399"/>
  <c r="J46" i="399"/>
  <c r="M46" i="399"/>
  <c r="P46" i="399"/>
  <c r="O46" i="399"/>
  <c r="R45" i="399"/>
  <c r="S45" i="399"/>
  <c r="I45" i="399"/>
  <c r="L45" i="399"/>
  <c r="Q45" i="399"/>
  <c r="J45" i="399"/>
  <c r="M45" i="399"/>
  <c r="P45" i="399"/>
  <c r="O45" i="399"/>
  <c r="K45" i="399"/>
  <c r="R44" i="399"/>
  <c r="S44" i="399"/>
  <c r="I44" i="399"/>
  <c r="J44" i="399"/>
  <c r="M44" i="399"/>
  <c r="P44" i="399"/>
  <c r="O44" i="399"/>
  <c r="R43" i="399"/>
  <c r="S43" i="399"/>
  <c r="I43" i="399"/>
  <c r="L43" i="399"/>
  <c r="Q43" i="399"/>
  <c r="J43" i="399"/>
  <c r="M43" i="399"/>
  <c r="P43" i="399"/>
  <c r="O43" i="399"/>
  <c r="R42" i="399"/>
  <c r="S42" i="399"/>
  <c r="I42" i="399"/>
  <c r="J42" i="399"/>
  <c r="M42" i="399"/>
  <c r="P42" i="399"/>
  <c r="O42" i="399"/>
  <c r="R41" i="399"/>
  <c r="S41" i="399"/>
  <c r="I41" i="399"/>
  <c r="J41" i="399"/>
  <c r="L41" i="399"/>
  <c r="Q41" i="399"/>
  <c r="M41" i="399"/>
  <c r="P41" i="399"/>
  <c r="O41" i="399"/>
  <c r="R40" i="399"/>
  <c r="S40" i="399"/>
  <c r="I40" i="399"/>
  <c r="K40" i="399"/>
  <c r="J40" i="399"/>
  <c r="M40" i="399"/>
  <c r="P40" i="399"/>
  <c r="O40" i="399"/>
  <c r="R37" i="399"/>
  <c r="S37" i="399"/>
  <c r="I37" i="399"/>
  <c r="J37" i="399"/>
  <c r="L37" i="399"/>
  <c r="Q37" i="399"/>
  <c r="M37" i="399"/>
  <c r="P37" i="399"/>
  <c r="O37" i="399"/>
  <c r="R36" i="399"/>
  <c r="S36" i="399"/>
  <c r="I36" i="399"/>
  <c r="J36" i="399"/>
  <c r="M36" i="399"/>
  <c r="P36" i="399"/>
  <c r="O36" i="399"/>
  <c r="R35" i="399"/>
  <c r="S35" i="399"/>
  <c r="I35" i="399"/>
  <c r="K35" i="399"/>
  <c r="J35" i="399"/>
  <c r="M35" i="399"/>
  <c r="P35" i="399"/>
  <c r="O35" i="399"/>
  <c r="R34" i="399"/>
  <c r="S34" i="399"/>
  <c r="I34" i="399"/>
  <c r="J34" i="399"/>
  <c r="M34" i="399"/>
  <c r="P34" i="399"/>
  <c r="O34" i="399"/>
  <c r="R33" i="399"/>
  <c r="S33" i="399"/>
  <c r="I33" i="399"/>
  <c r="L33" i="399"/>
  <c r="Q33" i="399"/>
  <c r="J33" i="399"/>
  <c r="M33" i="399"/>
  <c r="P33" i="399"/>
  <c r="O33" i="399"/>
  <c r="R32" i="399"/>
  <c r="S32" i="399"/>
  <c r="I32" i="399"/>
  <c r="J32" i="399"/>
  <c r="M32" i="399"/>
  <c r="P32" i="399"/>
  <c r="O32" i="399"/>
  <c r="R31" i="399"/>
  <c r="S31" i="399"/>
  <c r="I31" i="399"/>
  <c r="J31" i="399"/>
  <c r="L31" i="399"/>
  <c r="Q31" i="399"/>
  <c r="M31" i="399"/>
  <c r="P31" i="399"/>
  <c r="O31" i="399"/>
  <c r="R30" i="399"/>
  <c r="S30" i="399"/>
  <c r="I30" i="399"/>
  <c r="K30" i="399"/>
  <c r="J30" i="399"/>
  <c r="M30" i="399"/>
  <c r="P30" i="399"/>
  <c r="O30" i="399"/>
  <c r="R29" i="399"/>
  <c r="S29" i="399"/>
  <c r="I29" i="399"/>
  <c r="J29" i="399"/>
  <c r="L29" i="399"/>
  <c r="Q29" i="399"/>
  <c r="M29" i="399"/>
  <c r="P29" i="399"/>
  <c r="O29" i="399"/>
  <c r="R28" i="399"/>
  <c r="S28" i="399"/>
  <c r="I28" i="399"/>
  <c r="J28" i="399"/>
  <c r="M28" i="399"/>
  <c r="P28" i="399"/>
  <c r="O28" i="399"/>
  <c r="R27" i="399"/>
  <c r="S27" i="399"/>
  <c r="I27" i="399"/>
  <c r="K27" i="399"/>
  <c r="J27" i="399"/>
  <c r="M27" i="399"/>
  <c r="P27" i="399"/>
  <c r="O27" i="399"/>
  <c r="R26" i="399"/>
  <c r="S26" i="399"/>
  <c r="I26" i="399"/>
  <c r="J26" i="399"/>
  <c r="M26" i="399"/>
  <c r="P26" i="399"/>
  <c r="O26" i="399"/>
  <c r="R25" i="399"/>
  <c r="S25" i="399"/>
  <c r="I25" i="399"/>
  <c r="L25" i="399"/>
  <c r="Q25" i="399"/>
  <c r="J25" i="399"/>
  <c r="M25" i="399"/>
  <c r="P25" i="399"/>
  <c r="O25" i="399"/>
  <c r="R24" i="399"/>
  <c r="S24" i="399"/>
  <c r="I24" i="399"/>
  <c r="J24" i="399"/>
  <c r="M24" i="399"/>
  <c r="P24" i="399"/>
  <c r="O24" i="399"/>
  <c r="AD106" i="398"/>
  <c r="AE106" i="398"/>
  <c r="AH106" i="398"/>
  <c r="AK106" i="398"/>
  <c r="AJ106" i="398"/>
  <c r="AD105" i="398"/>
  <c r="AE105" i="398"/>
  <c r="AH105" i="398"/>
  <c r="AK105" i="398"/>
  <c r="AJ105" i="398"/>
  <c r="AD104" i="398"/>
  <c r="AE104" i="398"/>
  <c r="AH104" i="398"/>
  <c r="AK104" i="398"/>
  <c r="AJ104" i="398"/>
  <c r="AD103" i="398"/>
  <c r="AE103" i="398"/>
  <c r="AH103" i="398"/>
  <c r="AK103" i="398"/>
  <c r="AJ103" i="398"/>
  <c r="AD102" i="398"/>
  <c r="AE102" i="398"/>
  <c r="AH102" i="398"/>
  <c r="AK102" i="398"/>
  <c r="AJ102" i="398"/>
  <c r="AD101" i="398"/>
  <c r="AE101" i="398"/>
  <c r="AH101" i="398"/>
  <c r="AK101" i="398"/>
  <c r="AJ101" i="398"/>
  <c r="AD92" i="398"/>
  <c r="AE92" i="398"/>
  <c r="AH92" i="398"/>
  <c r="AK92" i="398"/>
  <c r="AJ92" i="398"/>
  <c r="AD91" i="398"/>
  <c r="AE91" i="398"/>
  <c r="AH91" i="398"/>
  <c r="AK91" i="398"/>
  <c r="AJ91" i="398"/>
  <c r="AD90" i="398"/>
  <c r="AE90" i="398"/>
  <c r="AH90" i="398"/>
  <c r="AK90" i="398"/>
  <c r="AJ90" i="398"/>
  <c r="AD89" i="398"/>
  <c r="AE89" i="398"/>
  <c r="AH89" i="398"/>
  <c r="AK89" i="398"/>
  <c r="AJ89" i="398"/>
  <c r="AD88" i="398"/>
  <c r="AE88" i="398"/>
  <c r="AH88" i="398"/>
  <c r="AK88" i="398"/>
  <c r="AJ88" i="398"/>
  <c r="AD87" i="398"/>
  <c r="AE87" i="398"/>
  <c r="AH87" i="398"/>
  <c r="AK87" i="398"/>
  <c r="AJ87" i="398"/>
  <c r="AD86" i="398"/>
  <c r="AE86" i="398"/>
  <c r="AH86" i="398"/>
  <c r="AK86" i="398"/>
  <c r="AJ86" i="398"/>
  <c r="AD85" i="398"/>
  <c r="AE85" i="398"/>
  <c r="AH85" i="398"/>
  <c r="AK85" i="398"/>
  <c r="AJ85" i="398"/>
  <c r="AD65" i="398"/>
  <c r="AE65" i="398"/>
  <c r="AH65" i="398"/>
  <c r="AK65" i="398"/>
  <c r="AJ65" i="398"/>
  <c r="AD64" i="398"/>
  <c r="AE64" i="398"/>
  <c r="AH64" i="398"/>
  <c r="AK64" i="398"/>
  <c r="AJ64" i="398"/>
  <c r="AD63" i="398"/>
  <c r="AE63" i="398"/>
  <c r="AH63" i="398"/>
  <c r="AK63" i="398"/>
  <c r="AJ63" i="398"/>
  <c r="AD62" i="398"/>
  <c r="AE62" i="398"/>
  <c r="AH62" i="398"/>
  <c r="AK62" i="398"/>
  <c r="AJ62" i="398"/>
  <c r="AD61" i="398"/>
  <c r="AE61" i="398"/>
  <c r="AH61" i="398"/>
  <c r="AK61" i="398"/>
  <c r="AJ61" i="398"/>
  <c r="AD60" i="398"/>
  <c r="AE60" i="398"/>
  <c r="AH60" i="398"/>
  <c r="AK60" i="398"/>
  <c r="AJ60" i="398"/>
  <c r="AD59" i="398"/>
  <c r="AE59" i="398"/>
  <c r="AH59" i="398"/>
  <c r="AK59" i="398"/>
  <c r="AJ59" i="398"/>
  <c r="AD58" i="398"/>
  <c r="AE58" i="398"/>
  <c r="AH58" i="398"/>
  <c r="AK58" i="398"/>
  <c r="AJ58" i="398"/>
  <c r="AD57" i="398"/>
  <c r="AE57" i="398"/>
  <c r="AH57" i="398"/>
  <c r="AK57" i="398"/>
  <c r="AJ57" i="398"/>
  <c r="AD39" i="398"/>
  <c r="AE39" i="398"/>
  <c r="AH39" i="398"/>
  <c r="AK39" i="398"/>
  <c r="AJ39" i="398"/>
  <c r="AD40" i="398"/>
  <c r="AE40" i="398"/>
  <c r="AH40" i="398"/>
  <c r="AK40" i="398"/>
  <c r="AJ40" i="398"/>
  <c r="AD41" i="398"/>
  <c r="AE41" i="398"/>
  <c r="AH41" i="398"/>
  <c r="AK41" i="398"/>
  <c r="AJ41" i="398"/>
  <c r="AD42" i="398"/>
  <c r="AE42" i="398"/>
  <c r="AH42" i="398"/>
  <c r="AK42" i="398"/>
  <c r="AJ42" i="398"/>
  <c r="AD43" i="398"/>
  <c r="AE43" i="398"/>
  <c r="AH43" i="398"/>
  <c r="AK43" i="398"/>
  <c r="AJ43" i="398"/>
  <c r="AD44" i="398"/>
  <c r="AE44" i="398"/>
  <c r="AH44" i="398"/>
  <c r="AK44" i="398"/>
  <c r="AJ44" i="398"/>
  <c r="AD45" i="398"/>
  <c r="AE45" i="398"/>
  <c r="AH45" i="398"/>
  <c r="AK45" i="398"/>
  <c r="AJ45" i="398"/>
  <c r="AD46" i="398"/>
  <c r="AE46" i="398"/>
  <c r="AH46" i="398"/>
  <c r="AK46" i="398"/>
  <c r="AJ46" i="398"/>
  <c r="AD38" i="398"/>
  <c r="AE38" i="398"/>
  <c r="AH38" i="398"/>
  <c r="AK38" i="398"/>
  <c r="AJ38" i="398"/>
  <c r="AD30" i="398"/>
  <c r="AE30" i="398"/>
  <c r="AH30" i="398"/>
  <c r="AK30" i="398"/>
  <c r="AJ30" i="398"/>
  <c r="AD29" i="398"/>
  <c r="AE29" i="398"/>
  <c r="AH29" i="398"/>
  <c r="AK29" i="398"/>
  <c r="AJ29" i="398"/>
  <c r="AD28" i="398"/>
  <c r="AE28" i="398"/>
  <c r="AH28" i="398"/>
  <c r="AK28" i="398"/>
  <c r="AJ28" i="398"/>
  <c r="AD27" i="398"/>
  <c r="AE27" i="398"/>
  <c r="AH27" i="398"/>
  <c r="AK27" i="398"/>
  <c r="AJ27" i="398"/>
  <c r="AD26" i="398"/>
  <c r="AE26" i="398"/>
  <c r="AH26" i="398"/>
  <c r="AK26" i="398"/>
  <c r="AJ26" i="398"/>
  <c r="AD25" i="398"/>
  <c r="AE25" i="398"/>
  <c r="AH25" i="398"/>
  <c r="AK25" i="398"/>
  <c r="AJ25" i="398"/>
  <c r="AD24" i="398"/>
  <c r="AE24" i="398"/>
  <c r="AH24" i="398"/>
  <c r="AK24" i="398"/>
  <c r="AJ24" i="398"/>
  <c r="AD23" i="398"/>
  <c r="AE23" i="398"/>
  <c r="AH23" i="398"/>
  <c r="AK23" i="398"/>
  <c r="AJ23" i="398"/>
  <c r="R110" i="398"/>
  <c r="S110" i="398"/>
  <c r="I110" i="398"/>
  <c r="L110" i="398"/>
  <c r="Q110" i="398"/>
  <c r="J110" i="398"/>
  <c r="M110" i="398"/>
  <c r="P110" i="398"/>
  <c r="O110" i="398"/>
  <c r="R109" i="398"/>
  <c r="S109" i="398"/>
  <c r="I109" i="398"/>
  <c r="K109" i="398"/>
  <c r="J109" i="398"/>
  <c r="M109" i="398"/>
  <c r="P109" i="398"/>
  <c r="O109" i="398"/>
  <c r="R108" i="398"/>
  <c r="S108" i="398"/>
  <c r="I108" i="398"/>
  <c r="L108" i="398"/>
  <c r="Q108" i="398"/>
  <c r="J108" i="398"/>
  <c r="M108" i="398"/>
  <c r="P108" i="398"/>
  <c r="O108" i="398"/>
  <c r="R107" i="398"/>
  <c r="S107" i="398"/>
  <c r="I107" i="398"/>
  <c r="K107" i="398"/>
  <c r="J107" i="398"/>
  <c r="M107" i="398"/>
  <c r="P107" i="398"/>
  <c r="O107" i="398"/>
  <c r="R106" i="398"/>
  <c r="S106" i="398"/>
  <c r="I106" i="398"/>
  <c r="K106" i="398"/>
  <c r="J106" i="398"/>
  <c r="L106" i="398"/>
  <c r="Q106" i="398"/>
  <c r="M106" i="398"/>
  <c r="P106" i="398"/>
  <c r="O106" i="398"/>
  <c r="R105" i="398"/>
  <c r="S105" i="398"/>
  <c r="I105" i="398"/>
  <c r="K105" i="398"/>
  <c r="J105" i="398"/>
  <c r="M105" i="398"/>
  <c r="P105" i="398"/>
  <c r="O105" i="398"/>
  <c r="R104" i="398"/>
  <c r="S104" i="398"/>
  <c r="I104" i="398"/>
  <c r="K104" i="398"/>
  <c r="J104" i="398"/>
  <c r="L104" i="398"/>
  <c r="Q104" i="398"/>
  <c r="M104" i="398"/>
  <c r="P104" i="398"/>
  <c r="O104" i="398"/>
  <c r="R103" i="398"/>
  <c r="S103" i="398"/>
  <c r="I103" i="398"/>
  <c r="K103" i="398"/>
  <c r="J103" i="398"/>
  <c r="M103" i="398"/>
  <c r="P103" i="398"/>
  <c r="O103" i="398"/>
  <c r="R102" i="398"/>
  <c r="S102" i="398"/>
  <c r="I102" i="398"/>
  <c r="K102" i="398"/>
  <c r="J102" i="398"/>
  <c r="L102" i="398"/>
  <c r="Q102" i="398"/>
  <c r="M102" i="398"/>
  <c r="P102" i="398"/>
  <c r="O102" i="398"/>
  <c r="R101" i="398"/>
  <c r="S101" i="398"/>
  <c r="I101" i="398"/>
  <c r="K101" i="398"/>
  <c r="J101" i="398"/>
  <c r="M101" i="398"/>
  <c r="P101" i="398"/>
  <c r="O101" i="398"/>
  <c r="R98" i="398"/>
  <c r="S98" i="398"/>
  <c r="I98" i="398"/>
  <c r="K98" i="398"/>
  <c r="J98" i="398"/>
  <c r="L98" i="398"/>
  <c r="Q98" i="398"/>
  <c r="M98" i="398"/>
  <c r="P98" i="398"/>
  <c r="O98" i="398"/>
  <c r="R97" i="398"/>
  <c r="S97" i="398"/>
  <c r="I97" i="398"/>
  <c r="K97" i="398"/>
  <c r="J97" i="398"/>
  <c r="M97" i="398"/>
  <c r="P97" i="398"/>
  <c r="O97" i="398"/>
  <c r="R96" i="398"/>
  <c r="S96" i="398"/>
  <c r="I96" i="398"/>
  <c r="K96" i="398"/>
  <c r="J96" i="398"/>
  <c r="L96" i="398"/>
  <c r="Q96" i="398"/>
  <c r="M96" i="398"/>
  <c r="P96" i="398"/>
  <c r="O96" i="398"/>
  <c r="R95" i="398"/>
  <c r="S95" i="398"/>
  <c r="I95" i="398"/>
  <c r="K95" i="398"/>
  <c r="J95" i="398"/>
  <c r="M95" i="398"/>
  <c r="P95" i="398"/>
  <c r="O95" i="398"/>
  <c r="R94" i="398"/>
  <c r="S94" i="398"/>
  <c r="I94" i="398"/>
  <c r="K94" i="398"/>
  <c r="J94" i="398"/>
  <c r="L94" i="398"/>
  <c r="Q94" i="398"/>
  <c r="M94" i="398"/>
  <c r="P94" i="398"/>
  <c r="O94" i="398"/>
  <c r="R93" i="398"/>
  <c r="S93" i="398"/>
  <c r="I93" i="398"/>
  <c r="K93" i="398"/>
  <c r="J93" i="398"/>
  <c r="M93" i="398"/>
  <c r="P93" i="398"/>
  <c r="O93" i="398"/>
  <c r="R92" i="398"/>
  <c r="S92" i="398"/>
  <c r="I92" i="398"/>
  <c r="K92" i="398"/>
  <c r="J92" i="398"/>
  <c r="L92" i="398"/>
  <c r="Q92" i="398"/>
  <c r="M92" i="398"/>
  <c r="P92" i="398"/>
  <c r="O92" i="398"/>
  <c r="R91" i="398"/>
  <c r="S91" i="398"/>
  <c r="I91" i="398"/>
  <c r="K91" i="398"/>
  <c r="J91" i="398"/>
  <c r="M91" i="398"/>
  <c r="P91" i="398"/>
  <c r="O91" i="398"/>
  <c r="R90" i="398"/>
  <c r="S90" i="398"/>
  <c r="I90" i="398"/>
  <c r="K90" i="398"/>
  <c r="J90" i="398"/>
  <c r="L90" i="398"/>
  <c r="Q90" i="398"/>
  <c r="M90" i="398"/>
  <c r="P90" i="398"/>
  <c r="O90" i="398"/>
  <c r="R89" i="398"/>
  <c r="S89" i="398"/>
  <c r="I89" i="398"/>
  <c r="K89" i="398"/>
  <c r="J89" i="398"/>
  <c r="M89" i="398"/>
  <c r="P89" i="398"/>
  <c r="O89" i="398"/>
  <c r="R88" i="398"/>
  <c r="S88" i="398"/>
  <c r="I88" i="398"/>
  <c r="K88" i="398"/>
  <c r="J88" i="398"/>
  <c r="L88" i="398"/>
  <c r="Q88" i="398"/>
  <c r="M88" i="398"/>
  <c r="P88" i="398"/>
  <c r="O88" i="398"/>
  <c r="R87" i="398"/>
  <c r="S87" i="398"/>
  <c r="I87" i="398"/>
  <c r="K87" i="398"/>
  <c r="J87" i="398"/>
  <c r="M87" i="398"/>
  <c r="P87" i="398"/>
  <c r="O87" i="398"/>
  <c r="R86" i="398"/>
  <c r="S86" i="398"/>
  <c r="I86" i="398"/>
  <c r="K86" i="398"/>
  <c r="J86" i="398"/>
  <c r="L86" i="398"/>
  <c r="Q86" i="398"/>
  <c r="M86" i="398"/>
  <c r="P86" i="398"/>
  <c r="O86" i="398"/>
  <c r="R85" i="398"/>
  <c r="S85" i="398"/>
  <c r="I85" i="398"/>
  <c r="K85" i="398"/>
  <c r="J85" i="398"/>
  <c r="M85" i="398"/>
  <c r="P85" i="398"/>
  <c r="O85" i="398"/>
  <c r="R68" i="398"/>
  <c r="S68" i="398"/>
  <c r="I68" i="398"/>
  <c r="K68" i="398"/>
  <c r="J68" i="398"/>
  <c r="L68" i="398"/>
  <c r="Q68" i="398"/>
  <c r="M68" i="398"/>
  <c r="P68" i="398"/>
  <c r="O68" i="398"/>
  <c r="R67" i="398"/>
  <c r="S67" i="398"/>
  <c r="I67" i="398"/>
  <c r="K67" i="398"/>
  <c r="J67" i="398"/>
  <c r="M67" i="398"/>
  <c r="P67" i="398"/>
  <c r="O67" i="398"/>
  <c r="R66" i="398"/>
  <c r="S66" i="398"/>
  <c r="I66" i="398"/>
  <c r="K66" i="398"/>
  <c r="J66" i="398"/>
  <c r="L66" i="398"/>
  <c r="Q66" i="398"/>
  <c r="M66" i="398"/>
  <c r="P66" i="398"/>
  <c r="O66" i="398"/>
  <c r="R65" i="398"/>
  <c r="S65" i="398"/>
  <c r="I65" i="398"/>
  <c r="K65" i="398"/>
  <c r="J65" i="398"/>
  <c r="M65" i="398"/>
  <c r="P65" i="398"/>
  <c r="O65" i="398"/>
  <c r="R64" i="398"/>
  <c r="S64" i="398"/>
  <c r="I64" i="398"/>
  <c r="K64" i="398"/>
  <c r="J64" i="398"/>
  <c r="L64" i="398"/>
  <c r="Q64" i="398"/>
  <c r="M64" i="398"/>
  <c r="P64" i="398"/>
  <c r="O64" i="398"/>
  <c r="R63" i="398"/>
  <c r="S63" i="398"/>
  <c r="I63" i="398"/>
  <c r="K63" i="398"/>
  <c r="J63" i="398"/>
  <c r="M63" i="398"/>
  <c r="P63" i="398"/>
  <c r="O63" i="398"/>
  <c r="R62" i="398"/>
  <c r="S62" i="398"/>
  <c r="I62" i="398"/>
  <c r="K62" i="398"/>
  <c r="J62" i="398"/>
  <c r="L62" i="398"/>
  <c r="Q62" i="398"/>
  <c r="M62" i="398"/>
  <c r="P62" i="398"/>
  <c r="O62" i="398"/>
  <c r="R61" i="398"/>
  <c r="S61" i="398"/>
  <c r="I61" i="398"/>
  <c r="K61" i="398"/>
  <c r="J61" i="398"/>
  <c r="M61" i="398"/>
  <c r="P61" i="398"/>
  <c r="O61" i="398"/>
  <c r="R60" i="398"/>
  <c r="S60" i="398"/>
  <c r="I60" i="398"/>
  <c r="K60" i="398"/>
  <c r="J60" i="398"/>
  <c r="L60" i="398"/>
  <c r="Q60" i="398"/>
  <c r="M60" i="398"/>
  <c r="P60" i="398"/>
  <c r="O60" i="398"/>
  <c r="R59" i="398"/>
  <c r="S59" i="398"/>
  <c r="I59" i="398"/>
  <c r="K59" i="398"/>
  <c r="J59" i="398"/>
  <c r="M59" i="398"/>
  <c r="P59" i="398"/>
  <c r="O59" i="398"/>
  <c r="R58" i="398"/>
  <c r="S58" i="398"/>
  <c r="I58" i="398"/>
  <c r="K58" i="398"/>
  <c r="J58" i="398"/>
  <c r="L58" i="398"/>
  <c r="Q58" i="398"/>
  <c r="M58" i="398"/>
  <c r="P58" i="398"/>
  <c r="O58" i="398"/>
  <c r="R57" i="398"/>
  <c r="S57" i="398"/>
  <c r="I57" i="398"/>
  <c r="K57" i="398"/>
  <c r="J57" i="398"/>
  <c r="M57" i="398"/>
  <c r="P57" i="398"/>
  <c r="O57" i="398"/>
  <c r="R54" i="398"/>
  <c r="S54" i="398"/>
  <c r="I54" i="398"/>
  <c r="K54" i="398"/>
  <c r="J54" i="398"/>
  <c r="M54" i="398"/>
  <c r="P54" i="398"/>
  <c r="O54" i="398"/>
  <c r="R53" i="398"/>
  <c r="S53" i="398"/>
  <c r="I53" i="398"/>
  <c r="J53" i="398"/>
  <c r="M53" i="398"/>
  <c r="P53" i="398"/>
  <c r="O53" i="398"/>
  <c r="R52" i="398"/>
  <c r="S52" i="398"/>
  <c r="I52" i="398"/>
  <c r="K52" i="398"/>
  <c r="J52" i="398"/>
  <c r="M52" i="398"/>
  <c r="P52" i="398"/>
  <c r="O52" i="398"/>
  <c r="R51" i="398"/>
  <c r="S51" i="398"/>
  <c r="I51" i="398"/>
  <c r="K51" i="398"/>
  <c r="J51" i="398"/>
  <c r="M51" i="398"/>
  <c r="P51" i="398"/>
  <c r="O51" i="398"/>
  <c r="R50" i="398"/>
  <c r="S50" i="398"/>
  <c r="I50" i="398"/>
  <c r="J50" i="398"/>
  <c r="L50" i="398"/>
  <c r="Q50" i="398"/>
  <c r="M50" i="398"/>
  <c r="P50" i="398"/>
  <c r="O50" i="398"/>
  <c r="R49" i="398"/>
  <c r="S49" i="398"/>
  <c r="I49" i="398"/>
  <c r="K49" i="398"/>
  <c r="J49" i="398"/>
  <c r="M49" i="398"/>
  <c r="P49" i="398"/>
  <c r="O49" i="398"/>
  <c r="R48" i="398"/>
  <c r="S48" i="398"/>
  <c r="I48" i="398"/>
  <c r="K48" i="398"/>
  <c r="J48" i="398"/>
  <c r="L48" i="398"/>
  <c r="Q48" i="398"/>
  <c r="M48" i="398"/>
  <c r="P48" i="398"/>
  <c r="O48" i="398"/>
  <c r="R47" i="398"/>
  <c r="S47" i="398"/>
  <c r="I47" i="398"/>
  <c r="K47" i="398"/>
  <c r="J47" i="398"/>
  <c r="M47" i="398"/>
  <c r="P47" i="398"/>
  <c r="O47" i="398"/>
  <c r="R46" i="398"/>
  <c r="S46" i="398"/>
  <c r="I46" i="398"/>
  <c r="K46" i="398"/>
  <c r="J46" i="398"/>
  <c r="M46" i="398"/>
  <c r="P46" i="398"/>
  <c r="O46" i="398"/>
  <c r="R45" i="398"/>
  <c r="S45" i="398"/>
  <c r="I45" i="398"/>
  <c r="J45" i="398"/>
  <c r="M45" i="398"/>
  <c r="P45" i="398"/>
  <c r="O45" i="398"/>
  <c r="R44" i="398"/>
  <c r="S44" i="398"/>
  <c r="I44" i="398"/>
  <c r="K44" i="398"/>
  <c r="J44" i="398"/>
  <c r="M44" i="398"/>
  <c r="P44" i="398"/>
  <c r="O44" i="398"/>
  <c r="R43" i="398"/>
  <c r="S43" i="398"/>
  <c r="I43" i="398"/>
  <c r="K43" i="398"/>
  <c r="J43" i="398"/>
  <c r="M43" i="398"/>
  <c r="P43" i="398"/>
  <c r="O43" i="398"/>
  <c r="R42" i="398"/>
  <c r="S42" i="398"/>
  <c r="I42" i="398"/>
  <c r="J42" i="398"/>
  <c r="L42" i="398"/>
  <c r="Q42" i="398"/>
  <c r="M42" i="398"/>
  <c r="P42" i="398"/>
  <c r="O42" i="398"/>
  <c r="K42" i="398"/>
  <c r="R41" i="398"/>
  <c r="S41" i="398"/>
  <c r="I41" i="398"/>
  <c r="J41" i="398"/>
  <c r="M41" i="398"/>
  <c r="P41" i="398"/>
  <c r="O41" i="398"/>
  <c r="R40" i="398"/>
  <c r="S40" i="398"/>
  <c r="I40" i="398"/>
  <c r="J40" i="398"/>
  <c r="M40" i="398"/>
  <c r="P40" i="398"/>
  <c r="O40" i="398"/>
  <c r="R39" i="398"/>
  <c r="S39" i="398"/>
  <c r="I39" i="398"/>
  <c r="J39" i="398"/>
  <c r="M39" i="398"/>
  <c r="P39" i="398"/>
  <c r="O39" i="398"/>
  <c r="R38" i="398"/>
  <c r="S38" i="398"/>
  <c r="I38" i="398"/>
  <c r="J38" i="398"/>
  <c r="L38" i="398"/>
  <c r="Q38" i="398"/>
  <c r="M38" i="398"/>
  <c r="P38" i="398"/>
  <c r="O38" i="398"/>
  <c r="K38" i="398"/>
  <c r="R35" i="398"/>
  <c r="S35" i="398"/>
  <c r="I35" i="398"/>
  <c r="K35" i="398"/>
  <c r="J35" i="398"/>
  <c r="M35" i="398"/>
  <c r="P35" i="398"/>
  <c r="O35" i="398"/>
  <c r="R34" i="398"/>
  <c r="S34" i="398"/>
  <c r="I34" i="398"/>
  <c r="J34" i="398"/>
  <c r="L34" i="398"/>
  <c r="Q34" i="398"/>
  <c r="M34" i="398"/>
  <c r="P34" i="398"/>
  <c r="O34" i="398"/>
  <c r="R33" i="398"/>
  <c r="S33" i="398"/>
  <c r="I33" i="398"/>
  <c r="K33" i="398"/>
  <c r="J33" i="398"/>
  <c r="M33" i="398"/>
  <c r="P33" i="398"/>
  <c r="O33" i="398"/>
  <c r="R32" i="398"/>
  <c r="S32" i="398"/>
  <c r="I32" i="398"/>
  <c r="K32" i="398"/>
  <c r="J32" i="398"/>
  <c r="M32" i="398"/>
  <c r="P32" i="398"/>
  <c r="O32" i="398"/>
  <c r="R31" i="398"/>
  <c r="S31" i="398"/>
  <c r="I31" i="398"/>
  <c r="J31" i="398"/>
  <c r="M31" i="398"/>
  <c r="P31" i="398"/>
  <c r="O31" i="398"/>
  <c r="R30" i="398"/>
  <c r="S30" i="398"/>
  <c r="I30" i="398"/>
  <c r="K30" i="398"/>
  <c r="J30" i="398"/>
  <c r="L30" i="398"/>
  <c r="Q30" i="398"/>
  <c r="M30" i="398"/>
  <c r="P30" i="398"/>
  <c r="O30" i="398"/>
  <c r="R29" i="398"/>
  <c r="S29" i="398"/>
  <c r="I29" i="398"/>
  <c r="J29" i="398"/>
  <c r="M29" i="398"/>
  <c r="P29" i="398"/>
  <c r="O29" i="398"/>
  <c r="R28" i="398"/>
  <c r="S28" i="398"/>
  <c r="I28" i="398"/>
  <c r="K28" i="398"/>
  <c r="J28" i="398"/>
  <c r="L28" i="398"/>
  <c r="Q28" i="398"/>
  <c r="M28" i="398"/>
  <c r="P28" i="398"/>
  <c r="O28" i="398"/>
  <c r="R27" i="398"/>
  <c r="S27" i="398"/>
  <c r="I27" i="398"/>
  <c r="K27" i="398"/>
  <c r="J27" i="398"/>
  <c r="M27" i="398"/>
  <c r="P27" i="398"/>
  <c r="O27" i="398"/>
  <c r="R26" i="398"/>
  <c r="S26" i="398"/>
  <c r="I26" i="398"/>
  <c r="L26" i="398"/>
  <c r="Q26" i="398"/>
  <c r="J26" i="398"/>
  <c r="M26" i="398"/>
  <c r="P26" i="398"/>
  <c r="O26" i="398"/>
  <c r="R25" i="398"/>
  <c r="S25" i="398"/>
  <c r="I25" i="398"/>
  <c r="J25" i="398"/>
  <c r="M25" i="398"/>
  <c r="P25" i="398"/>
  <c r="O25" i="398"/>
  <c r="R24" i="398"/>
  <c r="S24" i="398"/>
  <c r="I24" i="398"/>
  <c r="K24" i="398"/>
  <c r="J24" i="398"/>
  <c r="M24" i="398"/>
  <c r="P24" i="398"/>
  <c r="O24" i="398"/>
  <c r="R23" i="398"/>
  <c r="S23" i="398"/>
  <c r="I23" i="398"/>
  <c r="J23" i="398"/>
  <c r="M23" i="398"/>
  <c r="P23" i="398"/>
  <c r="O23" i="398"/>
  <c r="R20" i="398"/>
  <c r="S20" i="398"/>
  <c r="I170" i="397"/>
  <c r="J170" i="397"/>
  <c r="M170" i="397"/>
  <c r="O170" i="397"/>
  <c r="P170" i="397"/>
  <c r="R170" i="397"/>
  <c r="S170" i="397"/>
  <c r="I126" i="397"/>
  <c r="R169" i="397"/>
  <c r="S169" i="397"/>
  <c r="I169" i="397"/>
  <c r="J169" i="397"/>
  <c r="M169" i="397"/>
  <c r="P169" i="397"/>
  <c r="O169" i="397"/>
  <c r="R168" i="397"/>
  <c r="S168" i="397"/>
  <c r="I168" i="397"/>
  <c r="J168" i="397"/>
  <c r="K168" i="397"/>
  <c r="L168" i="397"/>
  <c r="Q168" i="397"/>
  <c r="M168" i="397"/>
  <c r="P168" i="397"/>
  <c r="O168" i="397"/>
  <c r="R167" i="397"/>
  <c r="S167" i="397"/>
  <c r="I167" i="397"/>
  <c r="L167" i="397"/>
  <c r="Q167" i="397"/>
  <c r="J167" i="397"/>
  <c r="M167" i="397"/>
  <c r="P167" i="397"/>
  <c r="O167" i="397"/>
  <c r="R166" i="397"/>
  <c r="S166" i="397"/>
  <c r="I166" i="397"/>
  <c r="L166" i="397"/>
  <c r="Q166" i="397"/>
  <c r="J166" i="397"/>
  <c r="K166" i="397"/>
  <c r="M166" i="397"/>
  <c r="P166" i="397"/>
  <c r="O166" i="397"/>
  <c r="R165" i="397"/>
  <c r="S165" i="397"/>
  <c r="I165" i="397"/>
  <c r="J165" i="397"/>
  <c r="M165" i="397"/>
  <c r="P165" i="397"/>
  <c r="O165" i="397"/>
  <c r="R164" i="397"/>
  <c r="S164" i="397"/>
  <c r="I164" i="397"/>
  <c r="J164" i="397"/>
  <c r="L164" i="397"/>
  <c r="Q164" i="397"/>
  <c r="M164" i="397"/>
  <c r="P164" i="397"/>
  <c r="O164" i="397"/>
  <c r="K164" i="397"/>
  <c r="R163" i="397"/>
  <c r="S163" i="397"/>
  <c r="I163" i="397"/>
  <c r="J163" i="397"/>
  <c r="M163" i="397"/>
  <c r="P163" i="397"/>
  <c r="O163" i="397"/>
  <c r="R162" i="397"/>
  <c r="S162" i="397"/>
  <c r="I162" i="397"/>
  <c r="J162" i="397"/>
  <c r="K162" i="397"/>
  <c r="M162" i="397"/>
  <c r="P162" i="397"/>
  <c r="O162" i="397"/>
  <c r="R161" i="397"/>
  <c r="S161" i="397"/>
  <c r="I161" i="397"/>
  <c r="J161" i="397"/>
  <c r="M161" i="397"/>
  <c r="P161" i="397"/>
  <c r="O161" i="397"/>
  <c r="R160" i="397"/>
  <c r="S160" i="397"/>
  <c r="I160" i="397"/>
  <c r="J160" i="397"/>
  <c r="K160" i="397"/>
  <c r="M160" i="397"/>
  <c r="P160" i="397"/>
  <c r="O160" i="397"/>
  <c r="R159" i="397"/>
  <c r="S159" i="397"/>
  <c r="I159" i="397"/>
  <c r="L159" i="397"/>
  <c r="Q159" i="397"/>
  <c r="J159" i="397"/>
  <c r="M159" i="397"/>
  <c r="P159" i="397"/>
  <c r="O159" i="397"/>
  <c r="R158" i="397"/>
  <c r="S158" i="397"/>
  <c r="I158" i="397"/>
  <c r="J158" i="397"/>
  <c r="K158" i="397"/>
  <c r="M158" i="397"/>
  <c r="P158" i="397"/>
  <c r="O158" i="397"/>
  <c r="R155" i="397"/>
  <c r="S155" i="397"/>
  <c r="I155" i="397"/>
  <c r="L155" i="397"/>
  <c r="Q155" i="397"/>
  <c r="J155" i="397"/>
  <c r="M155" i="397"/>
  <c r="P155" i="397"/>
  <c r="O155" i="397"/>
  <c r="R154" i="397"/>
  <c r="S154" i="397"/>
  <c r="I154" i="397"/>
  <c r="L154" i="397"/>
  <c r="Q154" i="397"/>
  <c r="J154" i="397"/>
  <c r="M154" i="397"/>
  <c r="P154" i="397"/>
  <c r="O154" i="397"/>
  <c r="K154" i="397"/>
  <c r="R153" i="397"/>
  <c r="S153" i="397"/>
  <c r="I153" i="397"/>
  <c r="J153" i="397"/>
  <c r="M153" i="397"/>
  <c r="P153" i="397"/>
  <c r="O153" i="397"/>
  <c r="R152" i="397"/>
  <c r="S152" i="397"/>
  <c r="I152" i="397"/>
  <c r="L152" i="397"/>
  <c r="Q152" i="397"/>
  <c r="J152" i="397"/>
  <c r="M152" i="397"/>
  <c r="P152" i="397"/>
  <c r="O152" i="397"/>
  <c r="K152" i="397"/>
  <c r="R151" i="397"/>
  <c r="S151" i="397"/>
  <c r="I151" i="397"/>
  <c r="J151" i="397"/>
  <c r="M151" i="397"/>
  <c r="P151" i="397"/>
  <c r="O151" i="397"/>
  <c r="R150" i="397"/>
  <c r="S150" i="397"/>
  <c r="I150" i="397"/>
  <c r="J150" i="397"/>
  <c r="K150" i="397"/>
  <c r="M150" i="397"/>
  <c r="P150" i="397"/>
  <c r="O150" i="397"/>
  <c r="R149" i="397"/>
  <c r="S149" i="397"/>
  <c r="I149" i="397"/>
  <c r="L149" i="397"/>
  <c r="Q149" i="397"/>
  <c r="J149" i="397"/>
  <c r="M149" i="397"/>
  <c r="P149" i="397"/>
  <c r="O149" i="397"/>
  <c r="R148" i="397"/>
  <c r="S148" i="397"/>
  <c r="I148" i="397"/>
  <c r="J148" i="397"/>
  <c r="K148" i="397"/>
  <c r="M148" i="397"/>
  <c r="P148" i="397"/>
  <c r="O148" i="397"/>
  <c r="R147" i="397"/>
  <c r="S147" i="397"/>
  <c r="I147" i="397"/>
  <c r="J147" i="397"/>
  <c r="L147" i="397"/>
  <c r="Q147" i="397"/>
  <c r="M147" i="397"/>
  <c r="P147" i="397"/>
  <c r="O147" i="397"/>
  <c r="R146" i="397"/>
  <c r="S146" i="397"/>
  <c r="I146" i="397"/>
  <c r="L146" i="397"/>
  <c r="Q146" i="397"/>
  <c r="J146" i="397"/>
  <c r="M146" i="397"/>
  <c r="P146" i="397"/>
  <c r="O146" i="397"/>
  <c r="K146" i="397"/>
  <c r="R145" i="397"/>
  <c r="S145" i="397"/>
  <c r="I145" i="397"/>
  <c r="L145" i="397"/>
  <c r="Q145" i="397"/>
  <c r="J145" i="397"/>
  <c r="M145" i="397"/>
  <c r="P145" i="397"/>
  <c r="O145" i="397"/>
  <c r="R144" i="397"/>
  <c r="S144" i="397"/>
  <c r="I144" i="397"/>
  <c r="J144" i="397"/>
  <c r="K144" i="397"/>
  <c r="M144" i="397"/>
  <c r="P144" i="397"/>
  <c r="O144" i="397"/>
  <c r="R143" i="397"/>
  <c r="S143" i="397"/>
  <c r="I143" i="397"/>
  <c r="J143" i="397"/>
  <c r="M143" i="397"/>
  <c r="P143" i="397"/>
  <c r="O143" i="397"/>
  <c r="R140" i="397"/>
  <c r="S140" i="397"/>
  <c r="I140" i="397"/>
  <c r="J140" i="397"/>
  <c r="M140" i="397"/>
  <c r="P140" i="397"/>
  <c r="O140" i="397"/>
  <c r="K140" i="397"/>
  <c r="R139" i="397"/>
  <c r="S139" i="397"/>
  <c r="I139" i="397"/>
  <c r="L139" i="397"/>
  <c r="Q139" i="397"/>
  <c r="J139" i="397"/>
  <c r="K139" i="397"/>
  <c r="M139" i="397"/>
  <c r="P139" i="397"/>
  <c r="O139" i="397"/>
  <c r="R138" i="397"/>
  <c r="S138" i="397"/>
  <c r="I138" i="397"/>
  <c r="J138" i="397"/>
  <c r="K138" i="397"/>
  <c r="M138" i="397"/>
  <c r="P138" i="397"/>
  <c r="O138" i="397"/>
  <c r="R137" i="397"/>
  <c r="S137" i="397"/>
  <c r="I137" i="397"/>
  <c r="L137" i="397"/>
  <c r="Q137" i="397"/>
  <c r="J137" i="397"/>
  <c r="M137" i="397"/>
  <c r="P137" i="397"/>
  <c r="O137" i="397"/>
  <c r="R136" i="397"/>
  <c r="S136" i="397"/>
  <c r="I136" i="397"/>
  <c r="J136" i="397"/>
  <c r="M136" i="397"/>
  <c r="P136" i="397"/>
  <c r="O136" i="397"/>
  <c r="K136" i="397"/>
  <c r="R135" i="397"/>
  <c r="S135" i="397"/>
  <c r="I135" i="397"/>
  <c r="J135" i="397"/>
  <c r="M135" i="397"/>
  <c r="P135" i="397"/>
  <c r="O135" i="397"/>
  <c r="R134" i="397"/>
  <c r="S134" i="397"/>
  <c r="I134" i="397"/>
  <c r="L134" i="397"/>
  <c r="Q134" i="397"/>
  <c r="J134" i="397"/>
  <c r="M134" i="397"/>
  <c r="P134" i="397"/>
  <c r="O134" i="397"/>
  <c r="K134" i="397"/>
  <c r="R133" i="397"/>
  <c r="S133" i="397"/>
  <c r="I133" i="397"/>
  <c r="J133" i="397"/>
  <c r="M133" i="397"/>
  <c r="P133" i="397"/>
  <c r="O133" i="397"/>
  <c r="R132" i="397"/>
  <c r="S132" i="397"/>
  <c r="I132" i="397"/>
  <c r="L132" i="397"/>
  <c r="Q132" i="397"/>
  <c r="J132" i="397"/>
  <c r="M132" i="397"/>
  <c r="P132" i="397"/>
  <c r="O132" i="397"/>
  <c r="K132" i="397"/>
  <c r="R131" i="397"/>
  <c r="S131" i="397"/>
  <c r="I131" i="397"/>
  <c r="J131" i="397"/>
  <c r="M131" i="397"/>
  <c r="P131" i="397"/>
  <c r="O131" i="397"/>
  <c r="R130" i="397"/>
  <c r="S130" i="397"/>
  <c r="I130" i="397"/>
  <c r="J130" i="397"/>
  <c r="K130" i="397"/>
  <c r="M130" i="397"/>
  <c r="P130" i="397"/>
  <c r="O130" i="397"/>
  <c r="R129" i="397"/>
  <c r="S129" i="397"/>
  <c r="I129" i="397"/>
  <c r="J129" i="397"/>
  <c r="K129" i="397"/>
  <c r="M129" i="397"/>
  <c r="P129" i="397"/>
  <c r="O129" i="397"/>
  <c r="R126" i="397"/>
  <c r="S126" i="397"/>
  <c r="J126" i="397"/>
  <c r="K126" i="397"/>
  <c r="M126" i="397"/>
  <c r="P126" i="397"/>
  <c r="O126" i="397"/>
  <c r="R125" i="397"/>
  <c r="S125" i="397"/>
  <c r="I125" i="397"/>
  <c r="L125" i="397"/>
  <c r="Q125" i="397"/>
  <c r="J125" i="397"/>
  <c r="M125" i="397"/>
  <c r="P125" i="397"/>
  <c r="O125" i="397"/>
  <c r="K125" i="397"/>
  <c r="R124" i="397"/>
  <c r="S124" i="397"/>
  <c r="I124" i="397"/>
  <c r="J124" i="397"/>
  <c r="M124" i="397"/>
  <c r="P124" i="397"/>
  <c r="O124" i="397"/>
  <c r="R123" i="397"/>
  <c r="S123" i="397"/>
  <c r="I123" i="397"/>
  <c r="K123" i="397"/>
  <c r="J123" i="397"/>
  <c r="M123" i="397"/>
  <c r="P123" i="397"/>
  <c r="O123" i="397"/>
  <c r="R122" i="397"/>
  <c r="S122" i="397"/>
  <c r="I122" i="397"/>
  <c r="J122" i="397"/>
  <c r="M122" i="397"/>
  <c r="P122" i="397"/>
  <c r="O122" i="397"/>
  <c r="R121" i="397"/>
  <c r="S121" i="397"/>
  <c r="I121" i="397"/>
  <c r="L121" i="397"/>
  <c r="Q121" i="397"/>
  <c r="J121" i="397"/>
  <c r="M121" i="397"/>
  <c r="P121" i="397"/>
  <c r="O121" i="397"/>
  <c r="K121" i="397"/>
  <c r="R120" i="397"/>
  <c r="S120" i="397"/>
  <c r="I120" i="397"/>
  <c r="K120" i="397"/>
  <c r="J120" i="397"/>
  <c r="M120" i="397"/>
  <c r="P120" i="397"/>
  <c r="O120" i="397"/>
  <c r="R119" i="397"/>
  <c r="S119" i="397"/>
  <c r="I119" i="397"/>
  <c r="K119" i="397"/>
  <c r="J119" i="397"/>
  <c r="M119" i="397"/>
  <c r="P119" i="397"/>
  <c r="O119" i="397"/>
  <c r="R118" i="397"/>
  <c r="S118" i="397"/>
  <c r="I118" i="397"/>
  <c r="J118" i="397"/>
  <c r="M118" i="397"/>
  <c r="P118" i="397"/>
  <c r="O118" i="397"/>
  <c r="R117" i="397"/>
  <c r="S117" i="397"/>
  <c r="I117" i="397"/>
  <c r="K117" i="397"/>
  <c r="J117" i="397"/>
  <c r="M117" i="397"/>
  <c r="P117" i="397"/>
  <c r="O117" i="397"/>
  <c r="R116" i="397"/>
  <c r="S116" i="397"/>
  <c r="I116" i="397"/>
  <c r="J116" i="397"/>
  <c r="M116" i="397"/>
  <c r="P116" i="397"/>
  <c r="O116" i="397"/>
  <c r="R115" i="397"/>
  <c r="S115" i="397"/>
  <c r="I115" i="397"/>
  <c r="J115" i="397"/>
  <c r="M115" i="397"/>
  <c r="P115" i="397"/>
  <c r="O115" i="397"/>
  <c r="AD9" i="397"/>
  <c r="AG9" i="397"/>
  <c r="AL9" i="397"/>
  <c r="AE9" i="397"/>
  <c r="AH9" i="397"/>
  <c r="AJ9" i="397"/>
  <c r="AK9" i="397"/>
  <c r="AD10" i="397"/>
  <c r="AE10" i="397"/>
  <c r="AF10" i="397"/>
  <c r="AH10" i="397"/>
  <c r="AJ10" i="397"/>
  <c r="AK10" i="397"/>
  <c r="AD11" i="397"/>
  <c r="AG11" i="397"/>
  <c r="AL11" i="397"/>
  <c r="AE11" i="397"/>
  <c r="AH11" i="397"/>
  <c r="AJ11" i="397"/>
  <c r="AK11" i="397"/>
  <c r="AD12" i="397"/>
  <c r="AG12" i="397"/>
  <c r="AL12" i="397"/>
  <c r="AE12" i="397"/>
  <c r="AF12" i="397"/>
  <c r="AH12" i="397"/>
  <c r="AJ12" i="397"/>
  <c r="AK12" i="397"/>
  <c r="AD13" i="397"/>
  <c r="AG13" i="397"/>
  <c r="AL13" i="397"/>
  <c r="AE13" i="397"/>
  <c r="AH13" i="397"/>
  <c r="AJ13" i="397"/>
  <c r="AK13" i="397"/>
  <c r="AD14" i="397"/>
  <c r="AG14" i="397"/>
  <c r="AL14" i="397"/>
  <c r="AE14" i="397"/>
  <c r="AF14" i="397"/>
  <c r="AH14" i="397"/>
  <c r="AJ14" i="397"/>
  <c r="AK14" i="397"/>
  <c r="AD15" i="397"/>
  <c r="AG15" i="397"/>
  <c r="AL15" i="397"/>
  <c r="AE15" i="397"/>
  <c r="AH15" i="397"/>
  <c r="AJ15" i="397"/>
  <c r="AK15" i="397"/>
  <c r="AD101" i="397"/>
  <c r="AG101" i="397"/>
  <c r="AL101" i="397"/>
  <c r="AE101" i="397"/>
  <c r="AF101" i="397"/>
  <c r="AH101" i="397"/>
  <c r="AJ101" i="397"/>
  <c r="AK101" i="397"/>
  <c r="AD102" i="397"/>
  <c r="AG102" i="397"/>
  <c r="AL102" i="397"/>
  <c r="AE102" i="397"/>
  <c r="AH102" i="397"/>
  <c r="AJ102" i="397"/>
  <c r="AK102" i="397"/>
  <c r="AD103" i="397"/>
  <c r="AG103" i="397"/>
  <c r="AL103" i="397"/>
  <c r="AE103" i="397"/>
  <c r="AF103" i="397"/>
  <c r="AH103" i="397"/>
  <c r="AJ103" i="397"/>
  <c r="AK103" i="397"/>
  <c r="AD104" i="397"/>
  <c r="AG104" i="397"/>
  <c r="AL104" i="397"/>
  <c r="AE104" i="397"/>
  <c r="AH104" i="397"/>
  <c r="AJ104" i="397"/>
  <c r="AK104" i="397"/>
  <c r="AD105" i="397"/>
  <c r="AG105" i="397"/>
  <c r="AL105" i="397"/>
  <c r="AE105" i="397"/>
  <c r="AF105" i="397"/>
  <c r="AH105" i="397"/>
  <c r="AJ105" i="397"/>
  <c r="AK105" i="397"/>
  <c r="AD106" i="397"/>
  <c r="AG106" i="397"/>
  <c r="AL106" i="397"/>
  <c r="AE106" i="397"/>
  <c r="AH106" i="397"/>
  <c r="AJ106" i="397"/>
  <c r="AK106" i="397"/>
  <c r="AD107" i="397"/>
  <c r="AG107" i="397"/>
  <c r="AL107" i="397"/>
  <c r="AE107" i="397"/>
  <c r="AF107" i="397"/>
  <c r="AH107" i="397"/>
  <c r="AJ107" i="397"/>
  <c r="AK107" i="397"/>
  <c r="AD108" i="397"/>
  <c r="AG108" i="397"/>
  <c r="AL108" i="397"/>
  <c r="AE108" i="397"/>
  <c r="AH108" i="397"/>
  <c r="AJ108" i="397"/>
  <c r="AK108" i="397"/>
  <c r="AD109" i="397"/>
  <c r="AG109" i="397"/>
  <c r="AL109" i="397"/>
  <c r="AE109" i="397"/>
  <c r="AF109" i="397"/>
  <c r="AH109" i="397"/>
  <c r="AJ109" i="397"/>
  <c r="AK109" i="397"/>
  <c r="AD115" i="397"/>
  <c r="AG115" i="397"/>
  <c r="AL115" i="397"/>
  <c r="AE115" i="397"/>
  <c r="AH115" i="397"/>
  <c r="AJ115" i="397"/>
  <c r="AK115" i="397"/>
  <c r="AD116" i="397"/>
  <c r="AE116" i="397"/>
  <c r="AF116" i="397"/>
  <c r="AH116" i="397"/>
  <c r="AJ116" i="397"/>
  <c r="AK116" i="397"/>
  <c r="AD117" i="397"/>
  <c r="AG117" i="397"/>
  <c r="AL117" i="397"/>
  <c r="AE117" i="397"/>
  <c r="AH117" i="397"/>
  <c r="AK117" i="397"/>
  <c r="AJ117" i="397"/>
  <c r="AD118" i="397"/>
  <c r="AE118" i="397"/>
  <c r="AF118" i="397"/>
  <c r="AH118" i="397"/>
  <c r="AJ118" i="397"/>
  <c r="AK118" i="397"/>
  <c r="AD119" i="397"/>
  <c r="AG119" i="397"/>
  <c r="AL119" i="397"/>
  <c r="AE119" i="397"/>
  <c r="AH119" i="397"/>
  <c r="AJ119" i="397"/>
  <c r="AK119" i="397"/>
  <c r="AD120" i="397"/>
  <c r="AE120" i="397"/>
  <c r="AF120" i="397"/>
  <c r="AH120" i="397"/>
  <c r="AJ120" i="397"/>
  <c r="AK120" i="397"/>
  <c r="AD121" i="397"/>
  <c r="AG121" i="397"/>
  <c r="AL121" i="397"/>
  <c r="AE121" i="397"/>
  <c r="AH121" i="397"/>
  <c r="AK121" i="397"/>
  <c r="AJ121" i="397"/>
  <c r="AD122" i="397"/>
  <c r="AE122" i="397"/>
  <c r="AF122" i="397"/>
  <c r="AH122" i="397"/>
  <c r="AJ122" i="397"/>
  <c r="AK122" i="397"/>
  <c r="AD129" i="397"/>
  <c r="AG129" i="397"/>
  <c r="AL129" i="397"/>
  <c r="AE129" i="397"/>
  <c r="AH129" i="397"/>
  <c r="AJ129" i="397"/>
  <c r="AK129" i="397"/>
  <c r="AD130" i="397"/>
  <c r="AE130" i="397"/>
  <c r="AH130" i="397"/>
  <c r="AK130" i="397"/>
  <c r="AJ130" i="397"/>
  <c r="AD131" i="397"/>
  <c r="AE131" i="397"/>
  <c r="AH131" i="397"/>
  <c r="AK131" i="397"/>
  <c r="AJ131" i="397"/>
  <c r="AD132" i="397"/>
  <c r="AE132" i="397"/>
  <c r="AH132" i="397"/>
  <c r="AK132" i="397"/>
  <c r="AJ132" i="397"/>
  <c r="AD133" i="397"/>
  <c r="AE133" i="397"/>
  <c r="AH133" i="397"/>
  <c r="AK133" i="397"/>
  <c r="AJ133" i="397"/>
  <c r="AD134" i="397"/>
  <c r="AE134" i="397"/>
  <c r="AH134" i="397"/>
  <c r="AK134" i="397"/>
  <c r="AJ134" i="397"/>
  <c r="AD135" i="397"/>
  <c r="AE135" i="397"/>
  <c r="AH135" i="397"/>
  <c r="AK135" i="397"/>
  <c r="AJ135" i="397"/>
  <c r="AD136" i="397"/>
  <c r="AE136" i="397"/>
  <c r="AH136" i="397"/>
  <c r="AK136" i="397"/>
  <c r="AJ136" i="397"/>
  <c r="AD137" i="397"/>
  <c r="AE137" i="397"/>
  <c r="AH137" i="397"/>
  <c r="AK137" i="397"/>
  <c r="AJ137" i="397"/>
  <c r="AD143" i="397"/>
  <c r="AE143" i="397"/>
  <c r="AH143" i="397"/>
  <c r="AK143" i="397"/>
  <c r="AJ143" i="397"/>
  <c r="AD144" i="397"/>
  <c r="AE144" i="397"/>
  <c r="AH144" i="397"/>
  <c r="AK144" i="397"/>
  <c r="AJ144" i="397"/>
  <c r="AD145" i="397"/>
  <c r="AE145" i="397"/>
  <c r="AH145" i="397"/>
  <c r="AK145" i="397"/>
  <c r="AJ145" i="397"/>
  <c r="AD146" i="397"/>
  <c r="AE146" i="397"/>
  <c r="AH146" i="397"/>
  <c r="AK146" i="397"/>
  <c r="AJ146" i="397"/>
  <c r="AD147" i="397"/>
  <c r="AE147" i="397"/>
  <c r="AH147" i="397"/>
  <c r="AK147" i="397"/>
  <c r="AJ147" i="397"/>
  <c r="AD148" i="397"/>
  <c r="AE148" i="397"/>
  <c r="AH148" i="397"/>
  <c r="AK148" i="397"/>
  <c r="AJ148" i="397"/>
  <c r="AD149" i="397"/>
  <c r="AE149" i="397"/>
  <c r="AH149" i="397"/>
  <c r="AK149" i="397"/>
  <c r="AJ149" i="397"/>
  <c r="AD158" i="397"/>
  <c r="AE158" i="397"/>
  <c r="AH158" i="397"/>
  <c r="AK158" i="397"/>
  <c r="AJ158" i="397"/>
  <c r="AD159" i="397"/>
  <c r="AE159" i="397"/>
  <c r="AH159" i="397"/>
  <c r="AK159" i="397"/>
  <c r="AJ159" i="397"/>
  <c r="AD160" i="397"/>
  <c r="AE160" i="397"/>
  <c r="AH160" i="397"/>
  <c r="AK160" i="397"/>
  <c r="AJ160" i="397"/>
  <c r="AD161" i="397"/>
  <c r="AE161" i="397"/>
  <c r="AH161" i="397"/>
  <c r="AK161" i="397"/>
  <c r="AJ161" i="397"/>
  <c r="AD162" i="397"/>
  <c r="AE162" i="397"/>
  <c r="AH162" i="397"/>
  <c r="AK162" i="397"/>
  <c r="AJ162" i="397"/>
  <c r="AD163" i="397"/>
  <c r="AE163" i="397"/>
  <c r="AH163" i="397"/>
  <c r="AK163" i="397"/>
  <c r="AJ163" i="397"/>
  <c r="R112" i="397"/>
  <c r="S112" i="397"/>
  <c r="I112" i="397"/>
  <c r="J112" i="397"/>
  <c r="L112" i="397"/>
  <c r="Q112" i="397"/>
  <c r="M112" i="397"/>
  <c r="P112" i="397"/>
  <c r="O112" i="397"/>
  <c r="K112" i="397"/>
  <c r="R111" i="397"/>
  <c r="S111" i="397"/>
  <c r="I111" i="397"/>
  <c r="J111" i="397"/>
  <c r="M111" i="397"/>
  <c r="P111" i="397"/>
  <c r="O111" i="397"/>
  <c r="R110" i="397"/>
  <c r="S110" i="397"/>
  <c r="I110" i="397"/>
  <c r="L110" i="397"/>
  <c r="Q110" i="397"/>
  <c r="J110" i="397"/>
  <c r="M110" i="397"/>
  <c r="P110" i="397"/>
  <c r="O110" i="397"/>
  <c r="R109" i="397"/>
  <c r="S109" i="397"/>
  <c r="I109" i="397"/>
  <c r="L109" i="397"/>
  <c r="Q109" i="397"/>
  <c r="J109" i="397"/>
  <c r="M109" i="397"/>
  <c r="P109" i="397"/>
  <c r="O109" i="397"/>
  <c r="R108" i="397"/>
  <c r="S108" i="397"/>
  <c r="I108" i="397"/>
  <c r="L108" i="397"/>
  <c r="Q108" i="397"/>
  <c r="J108" i="397"/>
  <c r="M108" i="397"/>
  <c r="P108" i="397"/>
  <c r="O108" i="397"/>
  <c r="R107" i="397"/>
  <c r="S107" i="397"/>
  <c r="I107" i="397"/>
  <c r="J107" i="397"/>
  <c r="M107" i="397"/>
  <c r="P107" i="397"/>
  <c r="O107" i="397"/>
  <c r="R106" i="397"/>
  <c r="S106" i="397"/>
  <c r="I106" i="397"/>
  <c r="J106" i="397"/>
  <c r="L106" i="397"/>
  <c r="Q106" i="397"/>
  <c r="M106" i="397"/>
  <c r="P106" i="397"/>
  <c r="O106" i="397"/>
  <c r="K106" i="397"/>
  <c r="R105" i="397"/>
  <c r="S105" i="397"/>
  <c r="I105" i="397"/>
  <c r="J105" i="397"/>
  <c r="M105" i="397"/>
  <c r="P105" i="397"/>
  <c r="O105" i="397"/>
  <c r="R104" i="397"/>
  <c r="S104" i="397"/>
  <c r="I104" i="397"/>
  <c r="J104" i="397"/>
  <c r="L104" i="397"/>
  <c r="Q104" i="397"/>
  <c r="M104" i="397"/>
  <c r="P104" i="397"/>
  <c r="O104" i="397"/>
  <c r="K104" i="397"/>
  <c r="R103" i="397"/>
  <c r="S103" i="397"/>
  <c r="I103" i="397"/>
  <c r="J103" i="397"/>
  <c r="M103" i="397"/>
  <c r="P103" i="397"/>
  <c r="O103" i="397"/>
  <c r="R102" i="397"/>
  <c r="S102" i="397"/>
  <c r="I102" i="397"/>
  <c r="L102" i="397"/>
  <c r="Q102" i="397"/>
  <c r="J102" i="397"/>
  <c r="M102" i="397"/>
  <c r="P102" i="397"/>
  <c r="O102" i="397"/>
  <c r="R101" i="397"/>
  <c r="S101" i="397"/>
  <c r="I101" i="397"/>
  <c r="L101" i="397"/>
  <c r="Q101" i="397"/>
  <c r="J101" i="397"/>
  <c r="M101" i="397"/>
  <c r="P101" i="397"/>
  <c r="O101" i="397"/>
  <c r="AH25" i="403"/>
  <c r="AD9" i="403"/>
  <c r="AE9" i="403"/>
  <c r="AH9" i="403"/>
  <c r="AK9" i="403"/>
  <c r="AJ9" i="403"/>
  <c r="AD10" i="403"/>
  <c r="AE10" i="403"/>
  <c r="AH10" i="403"/>
  <c r="AK10" i="403"/>
  <c r="AJ10" i="403"/>
  <c r="AD11" i="403"/>
  <c r="AE11" i="403"/>
  <c r="AH11" i="403"/>
  <c r="AK11" i="403"/>
  <c r="AJ11" i="403"/>
  <c r="AD12" i="403"/>
  <c r="AE12" i="403"/>
  <c r="AH12" i="403"/>
  <c r="AK12" i="403"/>
  <c r="AJ12" i="403"/>
  <c r="AD13" i="403"/>
  <c r="AE13" i="403"/>
  <c r="AH13" i="403"/>
  <c r="AK13" i="403"/>
  <c r="AJ13" i="403"/>
  <c r="AD14" i="403"/>
  <c r="AF14" i="403"/>
  <c r="AE14" i="403"/>
  <c r="AH14" i="403"/>
  <c r="AK14" i="403"/>
  <c r="AJ14" i="403"/>
  <c r="AD15" i="403"/>
  <c r="AF15" i="403"/>
  <c r="AE15" i="403"/>
  <c r="AH15" i="403"/>
  <c r="AK15" i="403"/>
  <c r="AJ15" i="403"/>
  <c r="AD16" i="403"/>
  <c r="AF16" i="403"/>
  <c r="AE16" i="403"/>
  <c r="AH16" i="403"/>
  <c r="AK16" i="403"/>
  <c r="AJ16" i="403"/>
  <c r="AD17" i="403"/>
  <c r="AF17" i="403"/>
  <c r="AE17" i="403"/>
  <c r="AH17" i="403"/>
  <c r="AK17" i="403"/>
  <c r="AJ17" i="403"/>
  <c r="AD24" i="403"/>
  <c r="AF24" i="403"/>
  <c r="AE24" i="403"/>
  <c r="AH24" i="403"/>
  <c r="AK24" i="403"/>
  <c r="AJ24" i="403"/>
  <c r="AD25" i="403"/>
  <c r="AF25" i="403"/>
  <c r="AE25" i="403"/>
  <c r="AJ25" i="403"/>
  <c r="AK25" i="403"/>
  <c r="AD26" i="403"/>
  <c r="AG26" i="403"/>
  <c r="AL26" i="403"/>
  <c r="AE26" i="403"/>
  <c r="AH26" i="403"/>
  <c r="AJ26" i="403"/>
  <c r="AK26" i="403"/>
  <c r="AD27" i="403"/>
  <c r="AF27" i="403"/>
  <c r="AE27" i="403"/>
  <c r="AH27" i="403"/>
  <c r="AK27" i="403"/>
  <c r="AJ27" i="403"/>
  <c r="AD28" i="403"/>
  <c r="AF28" i="403"/>
  <c r="AE28" i="403"/>
  <c r="AH28" i="403"/>
  <c r="AK28" i="403"/>
  <c r="AJ28" i="403"/>
  <c r="AD29" i="403"/>
  <c r="AF29" i="403"/>
  <c r="AE29" i="403"/>
  <c r="AH29" i="403"/>
  <c r="AK29" i="403"/>
  <c r="AJ29" i="403"/>
  <c r="AD30" i="403"/>
  <c r="AF30" i="403"/>
  <c r="AE30" i="403"/>
  <c r="AH30" i="403"/>
  <c r="AK30" i="403"/>
  <c r="AJ30" i="403"/>
  <c r="AD31" i="403"/>
  <c r="AF31" i="403"/>
  <c r="AE31" i="403"/>
  <c r="AH31" i="403"/>
  <c r="AK31" i="403"/>
  <c r="AJ31" i="403"/>
  <c r="AD32" i="403"/>
  <c r="AF32" i="403"/>
  <c r="AE32" i="403"/>
  <c r="AH32" i="403"/>
  <c r="AK32" i="403"/>
  <c r="AJ32" i="403"/>
  <c r="AD33" i="403"/>
  <c r="AF33" i="403"/>
  <c r="AE33" i="403"/>
  <c r="AH33" i="403"/>
  <c r="AK33" i="403"/>
  <c r="AJ33" i="403"/>
  <c r="AD41" i="403"/>
  <c r="AF41" i="403"/>
  <c r="AE41" i="403"/>
  <c r="AH41" i="403"/>
  <c r="AK41" i="403"/>
  <c r="AJ41" i="403"/>
  <c r="AD42" i="403"/>
  <c r="AF42" i="403"/>
  <c r="AE42" i="403"/>
  <c r="AH42" i="403"/>
  <c r="AK42" i="403"/>
  <c r="AJ42" i="403"/>
  <c r="AD43" i="403"/>
  <c r="AF43" i="403"/>
  <c r="AE43" i="403"/>
  <c r="AH43" i="403"/>
  <c r="AK43" i="403"/>
  <c r="AJ43" i="403"/>
  <c r="AD44" i="403"/>
  <c r="AF44" i="403"/>
  <c r="AE44" i="403"/>
  <c r="AH44" i="403"/>
  <c r="AK44" i="403"/>
  <c r="AJ44" i="403"/>
  <c r="AD45" i="403"/>
  <c r="AF45" i="403"/>
  <c r="AE45" i="403"/>
  <c r="AH45" i="403"/>
  <c r="AK45" i="403"/>
  <c r="AJ45" i="403"/>
  <c r="AD46" i="403"/>
  <c r="AF46" i="403"/>
  <c r="AE46" i="403"/>
  <c r="AH46" i="403"/>
  <c r="AK46" i="403"/>
  <c r="AJ46" i="403"/>
  <c r="AD47" i="403"/>
  <c r="AF47" i="403"/>
  <c r="AE47" i="403"/>
  <c r="AH47" i="403"/>
  <c r="AK47" i="403"/>
  <c r="AJ47" i="403"/>
  <c r="AD48" i="403"/>
  <c r="AF48" i="403"/>
  <c r="AE48" i="403"/>
  <c r="AH48" i="403"/>
  <c r="AK48" i="403"/>
  <c r="AJ48" i="403"/>
  <c r="AD49" i="403"/>
  <c r="AF49" i="403"/>
  <c r="AE49" i="403"/>
  <c r="AH49" i="403"/>
  <c r="AK49" i="403"/>
  <c r="AJ49" i="403"/>
  <c r="AD50" i="403"/>
  <c r="AF50" i="403"/>
  <c r="AE50" i="403"/>
  <c r="AH50" i="403"/>
  <c r="AK50" i="403"/>
  <c r="AJ50" i="403"/>
  <c r="AD59" i="403"/>
  <c r="AF59" i="403"/>
  <c r="AE59" i="403"/>
  <c r="AH59" i="403"/>
  <c r="AK59" i="403"/>
  <c r="AJ59" i="403"/>
  <c r="AD60" i="403"/>
  <c r="AF60" i="403"/>
  <c r="AE60" i="403"/>
  <c r="AH60" i="403"/>
  <c r="AK60" i="403"/>
  <c r="AJ60" i="403"/>
  <c r="AD61" i="403"/>
  <c r="AF61" i="403"/>
  <c r="AE61" i="403"/>
  <c r="AH61" i="403"/>
  <c r="AK61" i="403"/>
  <c r="AJ61" i="403"/>
  <c r="AD62" i="403"/>
  <c r="AF62" i="403"/>
  <c r="AE62" i="403"/>
  <c r="AH62" i="403"/>
  <c r="AK62" i="403"/>
  <c r="AJ62" i="403"/>
  <c r="AD63" i="403"/>
  <c r="AF63" i="403"/>
  <c r="AE63" i="403"/>
  <c r="AH63" i="403"/>
  <c r="AK63" i="403"/>
  <c r="AJ63" i="403"/>
  <c r="AD64" i="403"/>
  <c r="AF64" i="403"/>
  <c r="AE64" i="403"/>
  <c r="AH64" i="403"/>
  <c r="AK64" i="403"/>
  <c r="AJ64" i="403"/>
  <c r="AD65" i="403"/>
  <c r="AF65" i="403"/>
  <c r="AE65" i="403"/>
  <c r="AH65" i="403"/>
  <c r="AK65" i="403"/>
  <c r="AJ65" i="403"/>
  <c r="AD66" i="403"/>
  <c r="AF66" i="403"/>
  <c r="AE66" i="403"/>
  <c r="AH66" i="403"/>
  <c r="AK66" i="403"/>
  <c r="AJ66" i="403"/>
  <c r="AD67" i="403"/>
  <c r="AF67" i="403"/>
  <c r="AE67" i="403"/>
  <c r="AH67" i="403"/>
  <c r="AK67" i="403"/>
  <c r="AJ67" i="403"/>
  <c r="AD68" i="403"/>
  <c r="AF68" i="403"/>
  <c r="AE68" i="403"/>
  <c r="AH68" i="403"/>
  <c r="AK68" i="403"/>
  <c r="AJ68" i="403"/>
  <c r="AD75" i="403"/>
  <c r="AF75" i="403"/>
  <c r="AE75" i="403"/>
  <c r="AH75" i="403"/>
  <c r="AK75" i="403"/>
  <c r="AJ75" i="403"/>
  <c r="AD76" i="403"/>
  <c r="AF76" i="403"/>
  <c r="AE76" i="403"/>
  <c r="AH76" i="403"/>
  <c r="AK76" i="403"/>
  <c r="AJ76" i="403"/>
  <c r="AD77" i="403"/>
  <c r="AF77" i="403"/>
  <c r="AE77" i="403"/>
  <c r="AH77" i="403"/>
  <c r="AK77" i="403"/>
  <c r="AJ77" i="403"/>
  <c r="AD78" i="403"/>
  <c r="AF78" i="403"/>
  <c r="AE78" i="403"/>
  <c r="AH78" i="403"/>
  <c r="AK78" i="403"/>
  <c r="AJ78" i="403"/>
  <c r="AD79" i="403"/>
  <c r="AF79" i="403"/>
  <c r="AE79" i="403"/>
  <c r="AH79" i="403"/>
  <c r="AK79" i="403"/>
  <c r="AJ79" i="403"/>
  <c r="AD80" i="403"/>
  <c r="AF80" i="403"/>
  <c r="AE80" i="403"/>
  <c r="AH80" i="403"/>
  <c r="AK80" i="403"/>
  <c r="AJ80" i="403"/>
  <c r="AD81" i="403"/>
  <c r="AF81" i="403"/>
  <c r="AE81" i="403"/>
  <c r="AH81" i="403"/>
  <c r="AK81" i="403"/>
  <c r="AJ81" i="403"/>
  <c r="AD82" i="403"/>
  <c r="AF82" i="403"/>
  <c r="AE82" i="403"/>
  <c r="AH82" i="403"/>
  <c r="AK82" i="403"/>
  <c r="AJ82" i="403"/>
  <c r="AD83" i="403"/>
  <c r="AF83" i="403"/>
  <c r="AE83" i="403"/>
  <c r="AH83" i="403"/>
  <c r="AK83" i="403"/>
  <c r="AJ83" i="403"/>
  <c r="AD84" i="403"/>
  <c r="AF84" i="403"/>
  <c r="AE84" i="403"/>
  <c r="AH84" i="403"/>
  <c r="AK84" i="403"/>
  <c r="AJ84" i="403"/>
  <c r="AD91" i="403"/>
  <c r="AF91" i="403"/>
  <c r="AE91" i="403"/>
  <c r="AH91" i="403"/>
  <c r="AK91" i="403"/>
  <c r="AJ91" i="403"/>
  <c r="AD92" i="403"/>
  <c r="AF92" i="403"/>
  <c r="AE92" i="403"/>
  <c r="AH92" i="403"/>
  <c r="AK92" i="403"/>
  <c r="AJ92" i="403"/>
  <c r="AD93" i="403"/>
  <c r="AF93" i="403"/>
  <c r="AE93" i="403"/>
  <c r="AH93" i="403"/>
  <c r="AK93" i="403"/>
  <c r="AJ93" i="403"/>
  <c r="AD94" i="403"/>
  <c r="AF94" i="403"/>
  <c r="AE94" i="403"/>
  <c r="AH94" i="403"/>
  <c r="AK94" i="403"/>
  <c r="AJ94" i="403"/>
  <c r="AD95" i="403"/>
  <c r="AF95" i="403"/>
  <c r="AE95" i="403"/>
  <c r="AH95" i="403"/>
  <c r="AK95" i="403"/>
  <c r="AJ95" i="403"/>
  <c r="AD96" i="403"/>
  <c r="AF96" i="403"/>
  <c r="AE96" i="403"/>
  <c r="AH96" i="403"/>
  <c r="AK96" i="403"/>
  <c r="AJ96" i="403"/>
  <c r="AD97" i="403"/>
  <c r="AF97" i="403"/>
  <c r="AE97" i="403"/>
  <c r="AH97" i="403"/>
  <c r="AK97" i="403"/>
  <c r="AJ97" i="403"/>
  <c r="AD98" i="403"/>
  <c r="AF98" i="403"/>
  <c r="AE98" i="403"/>
  <c r="AH98" i="403"/>
  <c r="AK98" i="403"/>
  <c r="AJ98" i="403"/>
  <c r="AD99" i="403"/>
  <c r="AF99" i="403"/>
  <c r="AE99" i="403"/>
  <c r="AH99" i="403"/>
  <c r="AK99" i="403"/>
  <c r="AJ99" i="403"/>
  <c r="AD100" i="403"/>
  <c r="AF100" i="403"/>
  <c r="AE100" i="403"/>
  <c r="AH100" i="403"/>
  <c r="AK100" i="403"/>
  <c r="AJ100" i="403"/>
  <c r="AD107" i="403"/>
  <c r="AF107" i="403"/>
  <c r="AE107" i="403"/>
  <c r="AH107" i="403"/>
  <c r="AK107" i="403"/>
  <c r="AJ107" i="403"/>
  <c r="AD108" i="403"/>
  <c r="AE108" i="403"/>
  <c r="AH108" i="403"/>
  <c r="AK108" i="403"/>
  <c r="AJ108" i="403"/>
  <c r="AD109" i="403"/>
  <c r="AE109" i="403"/>
  <c r="AH109" i="403"/>
  <c r="AK109" i="403"/>
  <c r="AJ109" i="403"/>
  <c r="AD110" i="403"/>
  <c r="AE110" i="403"/>
  <c r="AH110" i="403"/>
  <c r="AK110" i="403"/>
  <c r="AJ110" i="403"/>
  <c r="AD111" i="403"/>
  <c r="AE111" i="403"/>
  <c r="AH111" i="403"/>
  <c r="AK111" i="403"/>
  <c r="AJ111" i="403"/>
  <c r="AD112" i="403"/>
  <c r="AE112" i="403"/>
  <c r="AH112" i="403"/>
  <c r="AK112" i="403"/>
  <c r="AJ112" i="403"/>
  <c r="AD113" i="403"/>
  <c r="AE113" i="403"/>
  <c r="AH113" i="403"/>
  <c r="AK113" i="403"/>
  <c r="AJ113" i="403"/>
  <c r="AD114" i="403"/>
  <c r="AE114" i="403"/>
  <c r="AH114" i="403"/>
  <c r="AK114" i="403"/>
  <c r="AJ114" i="403"/>
  <c r="AD115" i="403"/>
  <c r="AE115" i="403"/>
  <c r="AH115" i="403"/>
  <c r="AK115" i="403"/>
  <c r="AJ115" i="403"/>
  <c r="AD116" i="403"/>
  <c r="AE116" i="403"/>
  <c r="AH116" i="403"/>
  <c r="AK116" i="403"/>
  <c r="AJ116" i="403"/>
  <c r="AD124" i="403"/>
  <c r="AE124" i="403"/>
  <c r="AH124" i="403"/>
  <c r="AK124" i="403"/>
  <c r="AJ124" i="403"/>
  <c r="AD125" i="403"/>
  <c r="AE125" i="403"/>
  <c r="AH125" i="403"/>
  <c r="AK125" i="403"/>
  <c r="AJ125" i="403"/>
  <c r="AD126" i="403"/>
  <c r="AE126" i="403"/>
  <c r="AH126" i="403"/>
  <c r="AK126" i="403"/>
  <c r="AJ126" i="403"/>
  <c r="AD127" i="403"/>
  <c r="AE127" i="403"/>
  <c r="AH127" i="403"/>
  <c r="AK127" i="403"/>
  <c r="AJ127" i="403"/>
  <c r="AD128" i="403"/>
  <c r="AE128" i="403"/>
  <c r="AH128" i="403"/>
  <c r="AK128" i="403"/>
  <c r="AJ128" i="403"/>
  <c r="AD129" i="403"/>
  <c r="AE129" i="403"/>
  <c r="AH129" i="403"/>
  <c r="AK129" i="403"/>
  <c r="AJ129" i="403"/>
  <c r="AD130" i="403"/>
  <c r="AE130" i="403"/>
  <c r="AH130" i="403"/>
  <c r="AK130" i="403"/>
  <c r="AJ130" i="403"/>
  <c r="AD131" i="403"/>
  <c r="AE131" i="403"/>
  <c r="AH131" i="403"/>
  <c r="AK131" i="403"/>
  <c r="AJ131" i="403"/>
  <c r="AD132" i="403"/>
  <c r="AE132" i="403"/>
  <c r="AH132" i="403"/>
  <c r="AK132" i="403"/>
  <c r="AJ132" i="403"/>
  <c r="AD133" i="403"/>
  <c r="AE133" i="403"/>
  <c r="AH133" i="403"/>
  <c r="AK133" i="403"/>
  <c r="AJ133" i="403"/>
  <c r="AD140" i="403"/>
  <c r="AE140" i="403"/>
  <c r="AH140" i="403"/>
  <c r="AK140" i="403"/>
  <c r="AJ140" i="403"/>
  <c r="AD141" i="403"/>
  <c r="AE141" i="403"/>
  <c r="AH141" i="403"/>
  <c r="AK141" i="403"/>
  <c r="AJ141" i="403"/>
  <c r="AD142" i="403"/>
  <c r="AE142" i="403"/>
  <c r="AH142" i="403"/>
  <c r="AK142" i="403"/>
  <c r="AJ142" i="403"/>
  <c r="AD143" i="403"/>
  <c r="AE143" i="403"/>
  <c r="AH143" i="403"/>
  <c r="AK143" i="403"/>
  <c r="AJ143" i="403"/>
  <c r="AD144" i="403"/>
  <c r="AE144" i="403"/>
  <c r="AH144" i="403"/>
  <c r="AK144" i="403"/>
  <c r="AJ144" i="403"/>
  <c r="AD145" i="403"/>
  <c r="AE145" i="403"/>
  <c r="AH145" i="403"/>
  <c r="AK145" i="403"/>
  <c r="AJ145" i="403"/>
  <c r="AD146" i="403"/>
  <c r="AE146" i="403"/>
  <c r="AH146" i="403"/>
  <c r="AK146" i="403"/>
  <c r="AJ146" i="403"/>
  <c r="AD147" i="403"/>
  <c r="AE147" i="403"/>
  <c r="AH147" i="403"/>
  <c r="AK147" i="403"/>
  <c r="AJ147" i="403"/>
  <c r="AD148" i="403"/>
  <c r="AE148" i="403"/>
  <c r="AH148" i="403"/>
  <c r="AK148" i="403"/>
  <c r="AJ148" i="403"/>
  <c r="AD149" i="403"/>
  <c r="AE149" i="403"/>
  <c r="AH149" i="403"/>
  <c r="AK149" i="403"/>
  <c r="AJ149" i="403"/>
  <c r="AD156" i="403"/>
  <c r="AE156" i="403"/>
  <c r="AH156" i="403"/>
  <c r="AK156" i="403"/>
  <c r="AJ156" i="403"/>
  <c r="AD157" i="403"/>
  <c r="AE157" i="403"/>
  <c r="AH157" i="403"/>
  <c r="AK157" i="403"/>
  <c r="AJ157" i="403"/>
  <c r="AD158" i="403"/>
  <c r="AE158" i="403"/>
  <c r="AH158" i="403"/>
  <c r="AK158" i="403"/>
  <c r="AJ158" i="403"/>
  <c r="AD159" i="403"/>
  <c r="AE159" i="403"/>
  <c r="AH159" i="403"/>
  <c r="AK159" i="403"/>
  <c r="AJ159" i="403"/>
  <c r="AD160" i="403"/>
  <c r="AE160" i="403"/>
  <c r="AH160" i="403"/>
  <c r="AK160" i="403"/>
  <c r="AJ160" i="403"/>
  <c r="AD161" i="403"/>
  <c r="AE161" i="403"/>
  <c r="AH161" i="403"/>
  <c r="AK161" i="403"/>
  <c r="AJ161" i="403"/>
  <c r="AD162" i="403"/>
  <c r="AE162" i="403"/>
  <c r="AH162" i="403"/>
  <c r="AK162" i="403"/>
  <c r="AJ162" i="403"/>
  <c r="AD163" i="403"/>
  <c r="AE163" i="403"/>
  <c r="AH163" i="403"/>
  <c r="AK163" i="403"/>
  <c r="AJ163" i="403"/>
  <c r="AD170" i="403"/>
  <c r="AE170" i="403"/>
  <c r="AH170" i="403"/>
  <c r="AK170" i="403"/>
  <c r="AJ170" i="403"/>
  <c r="AD171" i="403"/>
  <c r="AE171" i="403"/>
  <c r="AH171" i="403"/>
  <c r="AK171" i="403"/>
  <c r="AJ171" i="403"/>
  <c r="AD172" i="403"/>
  <c r="AE172" i="403"/>
  <c r="AH172" i="403"/>
  <c r="AK172" i="403"/>
  <c r="AJ172" i="403"/>
  <c r="AD173" i="403"/>
  <c r="AE173" i="403"/>
  <c r="AH173" i="403"/>
  <c r="AK173" i="403"/>
  <c r="AJ173" i="403"/>
  <c r="AD174" i="403"/>
  <c r="AE174" i="403"/>
  <c r="AH174" i="403"/>
  <c r="AK174" i="403"/>
  <c r="AJ174" i="403"/>
  <c r="AD175" i="403"/>
  <c r="AE175" i="403"/>
  <c r="AH175" i="403"/>
  <c r="AK175" i="403"/>
  <c r="AJ175" i="403"/>
  <c r="I24" i="403"/>
  <c r="J24" i="403"/>
  <c r="M24" i="403"/>
  <c r="P24" i="403"/>
  <c r="O24" i="403"/>
  <c r="I25" i="403"/>
  <c r="J25" i="403"/>
  <c r="M25" i="403"/>
  <c r="P25" i="403"/>
  <c r="O25" i="403"/>
  <c r="I26" i="403"/>
  <c r="J26" i="403"/>
  <c r="M26" i="403"/>
  <c r="P26" i="403"/>
  <c r="O26" i="403"/>
  <c r="I27" i="403"/>
  <c r="J27" i="403"/>
  <c r="M27" i="403"/>
  <c r="P27" i="403"/>
  <c r="O27" i="403"/>
  <c r="I28" i="403"/>
  <c r="J28" i="403"/>
  <c r="M28" i="403"/>
  <c r="P28" i="403"/>
  <c r="O28" i="403"/>
  <c r="I29" i="403"/>
  <c r="J29" i="403"/>
  <c r="M29" i="403"/>
  <c r="P29" i="403"/>
  <c r="O29" i="403"/>
  <c r="I30" i="403"/>
  <c r="J30" i="403"/>
  <c r="M30" i="403"/>
  <c r="P30" i="403"/>
  <c r="O30" i="403"/>
  <c r="I31" i="403"/>
  <c r="J31" i="403"/>
  <c r="M31" i="403"/>
  <c r="P31" i="403"/>
  <c r="O31" i="403"/>
  <c r="I32" i="403"/>
  <c r="J32" i="403"/>
  <c r="M32" i="403"/>
  <c r="P32" i="403"/>
  <c r="O32" i="403"/>
  <c r="I33" i="403"/>
  <c r="J33" i="403"/>
  <c r="M33" i="403"/>
  <c r="P33" i="403"/>
  <c r="O33" i="403"/>
  <c r="I34" i="403"/>
  <c r="J34" i="403"/>
  <c r="M34" i="403"/>
  <c r="P34" i="403"/>
  <c r="O34" i="403"/>
  <c r="I35" i="403"/>
  <c r="J35" i="403"/>
  <c r="M35" i="403"/>
  <c r="P35" i="403"/>
  <c r="O35" i="403"/>
  <c r="I36" i="403"/>
  <c r="J36" i="403"/>
  <c r="M36" i="403"/>
  <c r="P36" i="403"/>
  <c r="O36" i="403"/>
  <c r="I37" i="403"/>
  <c r="J37" i="403"/>
  <c r="M37" i="403"/>
  <c r="P37" i="403"/>
  <c r="O37" i="403"/>
  <c r="I38" i="403"/>
  <c r="J38" i="403"/>
  <c r="M38" i="403"/>
  <c r="P38" i="403"/>
  <c r="O38" i="403"/>
  <c r="I41" i="403"/>
  <c r="J41" i="403"/>
  <c r="M41" i="403"/>
  <c r="P41" i="403"/>
  <c r="O41" i="403"/>
  <c r="I42" i="403"/>
  <c r="J42" i="403"/>
  <c r="M42" i="403"/>
  <c r="P42" i="403"/>
  <c r="O42" i="403"/>
  <c r="I43" i="403"/>
  <c r="J43" i="403"/>
  <c r="M43" i="403"/>
  <c r="P43" i="403"/>
  <c r="O43" i="403"/>
  <c r="I44" i="403"/>
  <c r="J44" i="403"/>
  <c r="M44" i="403"/>
  <c r="P44" i="403"/>
  <c r="O44" i="403"/>
  <c r="I45" i="403"/>
  <c r="J45" i="403"/>
  <c r="M45" i="403"/>
  <c r="P45" i="403"/>
  <c r="O45" i="403"/>
  <c r="I46" i="403"/>
  <c r="J46" i="403"/>
  <c r="M46" i="403"/>
  <c r="P46" i="403"/>
  <c r="O46" i="403"/>
  <c r="I47" i="403"/>
  <c r="J47" i="403"/>
  <c r="M47" i="403"/>
  <c r="P47" i="403"/>
  <c r="O47" i="403"/>
  <c r="I48" i="403"/>
  <c r="J48" i="403"/>
  <c r="M48" i="403"/>
  <c r="P48" i="403"/>
  <c r="O48" i="403"/>
  <c r="I49" i="403"/>
  <c r="J49" i="403"/>
  <c r="M49" i="403"/>
  <c r="P49" i="403"/>
  <c r="O49" i="403"/>
  <c r="I50" i="403"/>
  <c r="J50" i="403"/>
  <c r="M50" i="403"/>
  <c r="P50" i="403"/>
  <c r="O50" i="403"/>
  <c r="I51" i="403"/>
  <c r="J51" i="403"/>
  <c r="M51" i="403"/>
  <c r="P51" i="403"/>
  <c r="O51" i="403"/>
  <c r="I52" i="403"/>
  <c r="J52" i="403"/>
  <c r="M52" i="403"/>
  <c r="P52" i="403"/>
  <c r="O52" i="403"/>
  <c r="I53" i="403"/>
  <c r="J53" i="403"/>
  <c r="M53" i="403"/>
  <c r="P53" i="403"/>
  <c r="O53" i="403"/>
  <c r="I54" i="403"/>
  <c r="J54" i="403"/>
  <c r="M54" i="403"/>
  <c r="P54" i="403"/>
  <c r="O54" i="403"/>
  <c r="I55" i="403"/>
  <c r="J55" i="403"/>
  <c r="M55" i="403"/>
  <c r="P55" i="403"/>
  <c r="O55" i="403"/>
  <c r="I56" i="403"/>
  <c r="J56" i="403"/>
  <c r="M56" i="403"/>
  <c r="P56" i="403"/>
  <c r="O56" i="403"/>
  <c r="I59" i="403"/>
  <c r="J59" i="403"/>
  <c r="M59" i="403"/>
  <c r="P59" i="403"/>
  <c r="O59" i="403"/>
  <c r="I60" i="403"/>
  <c r="J60" i="403"/>
  <c r="M60" i="403"/>
  <c r="P60" i="403"/>
  <c r="O60" i="403"/>
  <c r="I61" i="403"/>
  <c r="J61" i="403"/>
  <c r="M61" i="403"/>
  <c r="P61" i="403"/>
  <c r="O61" i="403"/>
  <c r="I62" i="403"/>
  <c r="J62" i="403"/>
  <c r="M62" i="403"/>
  <c r="P62" i="403"/>
  <c r="O62" i="403"/>
  <c r="I63" i="403"/>
  <c r="J63" i="403"/>
  <c r="M63" i="403"/>
  <c r="P63" i="403"/>
  <c r="O63" i="403"/>
  <c r="I64" i="403"/>
  <c r="J64" i="403"/>
  <c r="M64" i="403"/>
  <c r="O64" i="403"/>
  <c r="P64" i="403"/>
  <c r="I65" i="403"/>
  <c r="L65" i="403"/>
  <c r="Q65" i="403"/>
  <c r="J65" i="403"/>
  <c r="M65" i="403"/>
  <c r="P65" i="403"/>
  <c r="O65" i="403"/>
  <c r="I66" i="403"/>
  <c r="J66" i="403"/>
  <c r="K66" i="403"/>
  <c r="M66" i="403"/>
  <c r="O66" i="403"/>
  <c r="P66" i="403"/>
  <c r="I67" i="403"/>
  <c r="L67" i="403"/>
  <c r="Q67" i="403"/>
  <c r="J67" i="403"/>
  <c r="M67" i="403"/>
  <c r="P67" i="403"/>
  <c r="O67" i="403"/>
  <c r="I68" i="403"/>
  <c r="J68" i="403"/>
  <c r="K68" i="403"/>
  <c r="M68" i="403"/>
  <c r="O68" i="403"/>
  <c r="P68" i="403"/>
  <c r="I69" i="403"/>
  <c r="L69" i="403"/>
  <c r="Q69" i="403"/>
  <c r="J69" i="403"/>
  <c r="M69" i="403"/>
  <c r="P69" i="403"/>
  <c r="O69" i="403"/>
  <c r="I70" i="403"/>
  <c r="J70" i="403"/>
  <c r="K70" i="403"/>
  <c r="M70" i="403"/>
  <c r="O70" i="403"/>
  <c r="P70" i="403"/>
  <c r="I71" i="403"/>
  <c r="L71" i="403"/>
  <c r="Q71" i="403"/>
  <c r="J71" i="403"/>
  <c r="M71" i="403"/>
  <c r="P71" i="403"/>
  <c r="O71" i="403"/>
  <c r="I72" i="403"/>
  <c r="J72" i="403"/>
  <c r="K72" i="403"/>
  <c r="M72" i="403"/>
  <c r="O72" i="403"/>
  <c r="P72" i="403"/>
  <c r="I75" i="403"/>
  <c r="L75" i="403"/>
  <c r="Q75" i="403"/>
  <c r="J75" i="403"/>
  <c r="M75" i="403"/>
  <c r="P75" i="403"/>
  <c r="O75" i="403"/>
  <c r="I76" i="403"/>
  <c r="J76" i="403"/>
  <c r="K76" i="403"/>
  <c r="M76" i="403"/>
  <c r="O76" i="403"/>
  <c r="P76" i="403"/>
  <c r="I77" i="403"/>
  <c r="L77" i="403"/>
  <c r="Q77" i="403"/>
  <c r="J77" i="403"/>
  <c r="M77" i="403"/>
  <c r="P77" i="403"/>
  <c r="O77" i="403"/>
  <c r="I78" i="403"/>
  <c r="J78" i="403"/>
  <c r="K78" i="403"/>
  <c r="M78" i="403"/>
  <c r="O78" i="403"/>
  <c r="P78" i="403"/>
  <c r="I79" i="403"/>
  <c r="L79" i="403"/>
  <c r="Q79" i="403"/>
  <c r="J79" i="403"/>
  <c r="M79" i="403"/>
  <c r="P79" i="403"/>
  <c r="O79" i="403"/>
  <c r="I80" i="403"/>
  <c r="J80" i="403"/>
  <c r="K80" i="403"/>
  <c r="M80" i="403"/>
  <c r="O80" i="403"/>
  <c r="P80" i="403"/>
  <c r="I81" i="403"/>
  <c r="L81" i="403"/>
  <c r="Q81" i="403"/>
  <c r="J81" i="403"/>
  <c r="M81" i="403"/>
  <c r="P81" i="403"/>
  <c r="O81" i="403"/>
  <c r="I82" i="403"/>
  <c r="J82" i="403"/>
  <c r="K82" i="403"/>
  <c r="M82" i="403"/>
  <c r="O82" i="403"/>
  <c r="P82" i="403"/>
  <c r="I83" i="403"/>
  <c r="L83" i="403"/>
  <c r="Q83" i="403"/>
  <c r="J83" i="403"/>
  <c r="M83" i="403"/>
  <c r="P83" i="403"/>
  <c r="O83" i="403"/>
  <c r="I84" i="403"/>
  <c r="J84" i="403"/>
  <c r="K84" i="403"/>
  <c r="M84" i="403"/>
  <c r="O84" i="403"/>
  <c r="P84" i="403"/>
  <c r="I85" i="403"/>
  <c r="L85" i="403"/>
  <c r="Q85" i="403"/>
  <c r="J85" i="403"/>
  <c r="M85" i="403"/>
  <c r="P85" i="403"/>
  <c r="O85" i="403"/>
  <c r="I86" i="403"/>
  <c r="J86" i="403"/>
  <c r="K86" i="403"/>
  <c r="M86" i="403"/>
  <c r="O86" i="403"/>
  <c r="P86" i="403"/>
  <c r="I87" i="403"/>
  <c r="L87" i="403"/>
  <c r="Q87" i="403"/>
  <c r="J87" i="403"/>
  <c r="M87" i="403"/>
  <c r="P87" i="403"/>
  <c r="O87" i="403"/>
  <c r="I88" i="403"/>
  <c r="J88" i="403"/>
  <c r="K88" i="403"/>
  <c r="M88" i="403"/>
  <c r="O88" i="403"/>
  <c r="P88" i="403"/>
  <c r="I91" i="403"/>
  <c r="L91" i="403"/>
  <c r="Q91" i="403"/>
  <c r="J91" i="403"/>
  <c r="M91" i="403"/>
  <c r="P91" i="403"/>
  <c r="O91" i="403"/>
  <c r="I92" i="403"/>
  <c r="J92" i="403"/>
  <c r="K92" i="403"/>
  <c r="M92" i="403"/>
  <c r="O92" i="403"/>
  <c r="P92" i="403"/>
  <c r="I93" i="403"/>
  <c r="L93" i="403"/>
  <c r="Q93" i="403"/>
  <c r="J93" i="403"/>
  <c r="M93" i="403"/>
  <c r="P93" i="403"/>
  <c r="O93" i="403"/>
  <c r="I94" i="403"/>
  <c r="J94" i="403"/>
  <c r="K94" i="403"/>
  <c r="M94" i="403"/>
  <c r="O94" i="403"/>
  <c r="P94" i="403"/>
  <c r="I95" i="403"/>
  <c r="L95" i="403"/>
  <c r="Q95" i="403"/>
  <c r="J95" i="403"/>
  <c r="M95" i="403"/>
  <c r="P95" i="403"/>
  <c r="O95" i="403"/>
  <c r="I96" i="403"/>
  <c r="J96" i="403"/>
  <c r="K96" i="403"/>
  <c r="M96" i="403"/>
  <c r="O96" i="403"/>
  <c r="P96" i="403"/>
  <c r="I97" i="403"/>
  <c r="L97" i="403"/>
  <c r="Q97" i="403"/>
  <c r="J97" i="403"/>
  <c r="M97" i="403"/>
  <c r="P97" i="403"/>
  <c r="O97" i="403"/>
  <c r="I98" i="403"/>
  <c r="J98" i="403"/>
  <c r="K98" i="403"/>
  <c r="M98" i="403"/>
  <c r="O98" i="403"/>
  <c r="P98" i="403"/>
  <c r="I99" i="403"/>
  <c r="L99" i="403"/>
  <c r="Q99" i="403"/>
  <c r="J99" i="403"/>
  <c r="M99" i="403"/>
  <c r="P99" i="403"/>
  <c r="O99" i="403"/>
  <c r="I100" i="403"/>
  <c r="J100" i="403"/>
  <c r="K100" i="403"/>
  <c r="M100" i="403"/>
  <c r="O100" i="403"/>
  <c r="P100" i="403"/>
  <c r="I101" i="403"/>
  <c r="L101" i="403"/>
  <c r="Q101" i="403"/>
  <c r="J101" i="403"/>
  <c r="M101" i="403"/>
  <c r="P101" i="403"/>
  <c r="O101" i="403"/>
  <c r="I102" i="403"/>
  <c r="J102" i="403"/>
  <c r="K102" i="403"/>
  <c r="M102" i="403"/>
  <c r="O102" i="403"/>
  <c r="P102" i="403"/>
  <c r="I103" i="403"/>
  <c r="L103" i="403"/>
  <c r="Q103" i="403"/>
  <c r="J103" i="403"/>
  <c r="M103" i="403"/>
  <c r="P103" i="403"/>
  <c r="O103" i="403"/>
  <c r="I104" i="403"/>
  <c r="J104" i="403"/>
  <c r="K104" i="403"/>
  <c r="M104" i="403"/>
  <c r="O104" i="403"/>
  <c r="P104" i="403"/>
  <c r="I107" i="403"/>
  <c r="L107" i="403"/>
  <c r="Q107" i="403"/>
  <c r="J107" i="403"/>
  <c r="M107" i="403"/>
  <c r="P107" i="403"/>
  <c r="O107" i="403"/>
  <c r="I108" i="403"/>
  <c r="J108" i="403"/>
  <c r="K108" i="403"/>
  <c r="M108" i="403"/>
  <c r="O108" i="403"/>
  <c r="P108" i="403"/>
  <c r="I109" i="403"/>
  <c r="L109" i="403"/>
  <c r="Q109" i="403"/>
  <c r="J109" i="403"/>
  <c r="M109" i="403"/>
  <c r="P109" i="403"/>
  <c r="O109" i="403"/>
  <c r="I110" i="403"/>
  <c r="J110" i="403"/>
  <c r="K110" i="403"/>
  <c r="M110" i="403"/>
  <c r="O110" i="403"/>
  <c r="P110" i="403"/>
  <c r="I111" i="403"/>
  <c r="L111" i="403"/>
  <c r="Q111" i="403"/>
  <c r="J111" i="403"/>
  <c r="M111" i="403"/>
  <c r="P111" i="403"/>
  <c r="O111" i="403"/>
  <c r="I112" i="403"/>
  <c r="J112" i="403"/>
  <c r="K112" i="403"/>
  <c r="M112" i="403"/>
  <c r="O112" i="403"/>
  <c r="P112" i="403"/>
  <c r="I113" i="403"/>
  <c r="L113" i="403"/>
  <c r="Q113" i="403"/>
  <c r="J113" i="403"/>
  <c r="M113" i="403"/>
  <c r="P113" i="403"/>
  <c r="O113" i="403"/>
  <c r="I114" i="403"/>
  <c r="J114" i="403"/>
  <c r="K114" i="403"/>
  <c r="M114" i="403"/>
  <c r="O114" i="403"/>
  <c r="P114" i="403"/>
  <c r="I115" i="403"/>
  <c r="L115" i="403"/>
  <c r="Q115" i="403"/>
  <c r="J115" i="403"/>
  <c r="M115" i="403"/>
  <c r="P115" i="403"/>
  <c r="O115" i="403"/>
  <c r="I116" i="403"/>
  <c r="J116" i="403"/>
  <c r="K116" i="403"/>
  <c r="M116" i="403"/>
  <c r="O116" i="403"/>
  <c r="P116" i="403"/>
  <c r="I117" i="403"/>
  <c r="L117" i="403"/>
  <c r="Q117" i="403"/>
  <c r="J117" i="403"/>
  <c r="M117" i="403"/>
  <c r="P117" i="403"/>
  <c r="O117" i="403"/>
  <c r="I118" i="403"/>
  <c r="J118" i="403"/>
  <c r="K118" i="403"/>
  <c r="M118" i="403"/>
  <c r="O118" i="403"/>
  <c r="P118" i="403"/>
  <c r="I119" i="403"/>
  <c r="L119" i="403"/>
  <c r="Q119" i="403"/>
  <c r="J119" i="403"/>
  <c r="M119" i="403"/>
  <c r="P119" i="403"/>
  <c r="O119" i="403"/>
  <c r="I120" i="403"/>
  <c r="J120" i="403"/>
  <c r="K120" i="403"/>
  <c r="M120" i="403"/>
  <c r="O120" i="403"/>
  <c r="P120" i="403"/>
  <c r="I121" i="403"/>
  <c r="L121" i="403"/>
  <c r="Q121" i="403"/>
  <c r="J121" i="403"/>
  <c r="M121" i="403"/>
  <c r="P121" i="403"/>
  <c r="O121" i="403"/>
  <c r="I124" i="403"/>
  <c r="J124" i="403"/>
  <c r="K124" i="403"/>
  <c r="M124" i="403"/>
  <c r="O124" i="403"/>
  <c r="P124" i="403"/>
  <c r="I125" i="403"/>
  <c r="L125" i="403"/>
  <c r="Q125" i="403"/>
  <c r="J125" i="403"/>
  <c r="M125" i="403"/>
  <c r="P125" i="403"/>
  <c r="O125" i="403"/>
  <c r="I126" i="403"/>
  <c r="J126" i="403"/>
  <c r="K126" i="403"/>
  <c r="M126" i="403"/>
  <c r="O126" i="403"/>
  <c r="P126" i="403"/>
  <c r="I127" i="403"/>
  <c r="L127" i="403"/>
  <c r="Q127" i="403"/>
  <c r="J127" i="403"/>
  <c r="M127" i="403"/>
  <c r="P127" i="403"/>
  <c r="O127" i="403"/>
  <c r="I128" i="403"/>
  <c r="J128" i="403"/>
  <c r="K128" i="403"/>
  <c r="M128" i="403"/>
  <c r="O128" i="403"/>
  <c r="P128" i="403"/>
  <c r="I129" i="403"/>
  <c r="L129" i="403"/>
  <c r="Q129" i="403"/>
  <c r="J129" i="403"/>
  <c r="M129" i="403"/>
  <c r="P129" i="403"/>
  <c r="O129" i="403"/>
  <c r="I130" i="403"/>
  <c r="J130" i="403"/>
  <c r="K130" i="403"/>
  <c r="M130" i="403"/>
  <c r="O130" i="403"/>
  <c r="P130" i="403"/>
  <c r="I131" i="403"/>
  <c r="L131" i="403"/>
  <c r="Q131" i="403"/>
  <c r="J131" i="403"/>
  <c r="M131" i="403"/>
  <c r="P131" i="403"/>
  <c r="O131" i="403"/>
  <c r="I132" i="403"/>
  <c r="J132" i="403"/>
  <c r="K132" i="403"/>
  <c r="M132" i="403"/>
  <c r="O132" i="403"/>
  <c r="P132" i="403"/>
  <c r="I133" i="403"/>
  <c r="L133" i="403"/>
  <c r="Q133" i="403"/>
  <c r="J133" i="403"/>
  <c r="M133" i="403"/>
  <c r="P133" i="403"/>
  <c r="O133" i="403"/>
  <c r="I134" i="403"/>
  <c r="J134" i="403"/>
  <c r="K134" i="403"/>
  <c r="M134" i="403"/>
  <c r="O134" i="403"/>
  <c r="P134" i="403"/>
  <c r="I135" i="403"/>
  <c r="L135" i="403"/>
  <c r="Q135" i="403"/>
  <c r="J135" i="403"/>
  <c r="M135" i="403"/>
  <c r="P135" i="403"/>
  <c r="O135" i="403"/>
  <c r="I136" i="403"/>
  <c r="J136" i="403"/>
  <c r="K136" i="403"/>
  <c r="M136" i="403"/>
  <c r="O136" i="403"/>
  <c r="P136" i="403"/>
  <c r="I137" i="403"/>
  <c r="L137" i="403"/>
  <c r="Q137" i="403"/>
  <c r="J137" i="403"/>
  <c r="M137" i="403"/>
  <c r="P137" i="403"/>
  <c r="O137" i="403"/>
  <c r="I140" i="403"/>
  <c r="J140" i="403"/>
  <c r="K140" i="403"/>
  <c r="M140" i="403"/>
  <c r="O140" i="403"/>
  <c r="P140" i="403"/>
  <c r="I141" i="403"/>
  <c r="L141" i="403"/>
  <c r="Q141" i="403"/>
  <c r="J141" i="403"/>
  <c r="M141" i="403"/>
  <c r="P141" i="403"/>
  <c r="O141" i="403"/>
  <c r="I142" i="403"/>
  <c r="J142" i="403"/>
  <c r="K142" i="403"/>
  <c r="M142" i="403"/>
  <c r="O142" i="403"/>
  <c r="P142" i="403"/>
  <c r="I143" i="403"/>
  <c r="L143" i="403"/>
  <c r="Q143" i="403"/>
  <c r="J143" i="403"/>
  <c r="M143" i="403"/>
  <c r="P143" i="403"/>
  <c r="O143" i="403"/>
  <c r="I144" i="403"/>
  <c r="L144" i="403"/>
  <c r="Q144" i="403"/>
  <c r="J144" i="403"/>
  <c r="K144" i="403"/>
  <c r="M144" i="403"/>
  <c r="O144" i="403"/>
  <c r="P144" i="403"/>
  <c r="I145" i="403"/>
  <c r="L145" i="403"/>
  <c r="Q145" i="403"/>
  <c r="J145" i="403"/>
  <c r="M145" i="403"/>
  <c r="P145" i="403"/>
  <c r="O145" i="403"/>
  <c r="I146" i="403"/>
  <c r="L146" i="403"/>
  <c r="Q146" i="403"/>
  <c r="J146" i="403"/>
  <c r="K146" i="403"/>
  <c r="M146" i="403"/>
  <c r="O146" i="403"/>
  <c r="P146" i="403"/>
  <c r="I147" i="403"/>
  <c r="L147" i="403"/>
  <c r="Q147" i="403"/>
  <c r="J147" i="403"/>
  <c r="M147" i="403"/>
  <c r="P147" i="403"/>
  <c r="O147" i="403"/>
  <c r="I148" i="403"/>
  <c r="L148" i="403"/>
  <c r="Q148" i="403"/>
  <c r="J148" i="403"/>
  <c r="K148" i="403"/>
  <c r="M148" i="403"/>
  <c r="O148" i="403"/>
  <c r="P148" i="403"/>
  <c r="I149" i="403"/>
  <c r="L149" i="403"/>
  <c r="Q149" i="403"/>
  <c r="J149" i="403"/>
  <c r="M149" i="403"/>
  <c r="P149" i="403"/>
  <c r="O149" i="403"/>
  <c r="I150" i="403"/>
  <c r="L150" i="403"/>
  <c r="Q150" i="403"/>
  <c r="J150" i="403"/>
  <c r="K150" i="403"/>
  <c r="M150" i="403"/>
  <c r="O150" i="403"/>
  <c r="P150" i="403"/>
  <c r="I151" i="403"/>
  <c r="L151" i="403"/>
  <c r="Q151" i="403"/>
  <c r="J151" i="403"/>
  <c r="M151" i="403"/>
  <c r="P151" i="403"/>
  <c r="O151" i="403"/>
  <c r="I152" i="403"/>
  <c r="L152" i="403"/>
  <c r="Q152" i="403"/>
  <c r="J152" i="403"/>
  <c r="K152" i="403"/>
  <c r="M152" i="403"/>
  <c r="O152" i="403"/>
  <c r="P152" i="403"/>
  <c r="I153" i="403"/>
  <c r="L153" i="403"/>
  <c r="Q153" i="403"/>
  <c r="J153" i="403"/>
  <c r="M153" i="403"/>
  <c r="P153" i="403"/>
  <c r="O153" i="403"/>
  <c r="I156" i="403"/>
  <c r="L156" i="403"/>
  <c r="Q156" i="403"/>
  <c r="J156" i="403"/>
  <c r="K156" i="403"/>
  <c r="M156" i="403"/>
  <c r="O156" i="403"/>
  <c r="P156" i="403"/>
  <c r="I157" i="403"/>
  <c r="L157" i="403"/>
  <c r="Q157" i="403"/>
  <c r="J157" i="403"/>
  <c r="M157" i="403"/>
  <c r="P157" i="403"/>
  <c r="O157" i="403"/>
  <c r="I158" i="403"/>
  <c r="L158" i="403"/>
  <c r="Q158" i="403"/>
  <c r="J158" i="403"/>
  <c r="K158" i="403"/>
  <c r="M158" i="403"/>
  <c r="O158" i="403"/>
  <c r="P158" i="403"/>
  <c r="I159" i="403"/>
  <c r="L159" i="403"/>
  <c r="Q159" i="403"/>
  <c r="J159" i="403"/>
  <c r="M159" i="403"/>
  <c r="P159" i="403"/>
  <c r="O159" i="403"/>
  <c r="I160" i="403"/>
  <c r="L160" i="403"/>
  <c r="Q160" i="403"/>
  <c r="J160" i="403"/>
  <c r="K160" i="403"/>
  <c r="M160" i="403"/>
  <c r="O160" i="403"/>
  <c r="P160" i="403"/>
  <c r="I161" i="403"/>
  <c r="L161" i="403"/>
  <c r="Q161" i="403"/>
  <c r="J161" i="403"/>
  <c r="M161" i="403"/>
  <c r="P161" i="403"/>
  <c r="O161" i="403"/>
  <c r="I162" i="403"/>
  <c r="L162" i="403"/>
  <c r="Q162" i="403"/>
  <c r="J162" i="403"/>
  <c r="K162" i="403"/>
  <c r="M162" i="403"/>
  <c r="O162" i="403"/>
  <c r="P162" i="403"/>
  <c r="I163" i="403"/>
  <c r="L163" i="403"/>
  <c r="Q163" i="403"/>
  <c r="J163" i="403"/>
  <c r="M163" i="403"/>
  <c r="P163" i="403"/>
  <c r="O163" i="403"/>
  <c r="I164" i="403"/>
  <c r="L164" i="403"/>
  <c r="Q164" i="403"/>
  <c r="J164" i="403"/>
  <c r="K164" i="403"/>
  <c r="M164" i="403"/>
  <c r="O164" i="403"/>
  <c r="P164" i="403"/>
  <c r="I165" i="403"/>
  <c r="L165" i="403"/>
  <c r="Q165" i="403"/>
  <c r="J165" i="403"/>
  <c r="M165" i="403"/>
  <c r="P165" i="403"/>
  <c r="O165" i="403"/>
  <c r="I166" i="403"/>
  <c r="L166" i="403"/>
  <c r="Q166" i="403"/>
  <c r="J166" i="403"/>
  <c r="K166" i="403"/>
  <c r="M166" i="403"/>
  <c r="O166" i="403"/>
  <c r="P166" i="403"/>
  <c r="I167" i="403"/>
  <c r="L167" i="403"/>
  <c r="Q167" i="403"/>
  <c r="J167" i="403"/>
  <c r="M167" i="403"/>
  <c r="P167" i="403"/>
  <c r="O167" i="403"/>
  <c r="I170" i="403"/>
  <c r="L170" i="403"/>
  <c r="Q170" i="403"/>
  <c r="J170" i="403"/>
  <c r="K170" i="403"/>
  <c r="M170" i="403"/>
  <c r="O170" i="403"/>
  <c r="P170" i="403"/>
  <c r="I171" i="403"/>
  <c r="L171" i="403"/>
  <c r="Q171" i="403"/>
  <c r="J171" i="403"/>
  <c r="M171" i="403"/>
  <c r="P171" i="403"/>
  <c r="O171" i="403"/>
  <c r="I172" i="403"/>
  <c r="L172" i="403"/>
  <c r="Q172" i="403"/>
  <c r="J172" i="403"/>
  <c r="K172" i="403"/>
  <c r="M172" i="403"/>
  <c r="O172" i="403"/>
  <c r="P172" i="403"/>
  <c r="I173" i="403"/>
  <c r="L173" i="403"/>
  <c r="Q173" i="403"/>
  <c r="J173" i="403"/>
  <c r="M173" i="403"/>
  <c r="P173" i="403"/>
  <c r="O173" i="403"/>
  <c r="I174" i="403"/>
  <c r="L174" i="403"/>
  <c r="Q174" i="403"/>
  <c r="J174" i="403"/>
  <c r="K174" i="403"/>
  <c r="M174" i="403"/>
  <c r="O174" i="403"/>
  <c r="P174" i="403"/>
  <c r="I175" i="403"/>
  <c r="L175" i="403"/>
  <c r="Q175" i="403"/>
  <c r="J175" i="403"/>
  <c r="M175" i="403"/>
  <c r="P175" i="403"/>
  <c r="O175" i="403"/>
  <c r="I176" i="403"/>
  <c r="L176" i="403"/>
  <c r="Q176" i="403"/>
  <c r="J176" i="403"/>
  <c r="K176" i="403"/>
  <c r="M176" i="403"/>
  <c r="O176" i="403"/>
  <c r="P176" i="403"/>
  <c r="I177" i="403"/>
  <c r="L177" i="403"/>
  <c r="Q177" i="403"/>
  <c r="J177" i="403"/>
  <c r="M177" i="403"/>
  <c r="P177" i="403"/>
  <c r="O177" i="403"/>
  <c r="I178" i="403"/>
  <c r="L178" i="403"/>
  <c r="Q178" i="403"/>
  <c r="J178" i="403"/>
  <c r="K178" i="403"/>
  <c r="M178" i="403"/>
  <c r="O178" i="403"/>
  <c r="P178" i="403"/>
  <c r="I179" i="403"/>
  <c r="L179" i="403"/>
  <c r="Q179" i="403"/>
  <c r="J179" i="403"/>
  <c r="M179" i="403"/>
  <c r="P179" i="403"/>
  <c r="O179" i="403"/>
  <c r="I180" i="403"/>
  <c r="L180" i="403"/>
  <c r="Q180" i="403"/>
  <c r="J180" i="403"/>
  <c r="K180" i="403"/>
  <c r="M180" i="403"/>
  <c r="O180" i="403"/>
  <c r="P180" i="403"/>
  <c r="AD9" i="402"/>
  <c r="AG9" i="402"/>
  <c r="AL9" i="402"/>
  <c r="AE9" i="402"/>
  <c r="AH9" i="402"/>
  <c r="AK9" i="402"/>
  <c r="AJ9" i="402"/>
  <c r="AD10" i="402"/>
  <c r="AG10" i="402"/>
  <c r="AL10" i="402"/>
  <c r="AE10" i="402"/>
  <c r="AF10" i="402"/>
  <c r="AH10" i="402"/>
  <c r="AJ10" i="402"/>
  <c r="AK10" i="402"/>
  <c r="AD11" i="402"/>
  <c r="AG11" i="402"/>
  <c r="AL11" i="402"/>
  <c r="AE11" i="402"/>
  <c r="AH11" i="402"/>
  <c r="AK11" i="402"/>
  <c r="AJ11" i="402"/>
  <c r="AD12" i="402"/>
  <c r="AG12" i="402"/>
  <c r="AL12" i="402"/>
  <c r="AE12" i="402"/>
  <c r="AF12" i="402"/>
  <c r="AH12" i="402"/>
  <c r="AJ12" i="402"/>
  <c r="AK12" i="402"/>
  <c r="AD13" i="402"/>
  <c r="AG13" i="402"/>
  <c r="AL13" i="402"/>
  <c r="AE13" i="402"/>
  <c r="AH13" i="402"/>
  <c r="AJ13" i="402"/>
  <c r="AK13" i="402"/>
  <c r="AD14" i="402"/>
  <c r="AG14" i="402"/>
  <c r="AL14" i="402"/>
  <c r="AE14" i="402"/>
  <c r="AF14" i="402"/>
  <c r="AH14" i="402"/>
  <c r="AJ14" i="402"/>
  <c r="AK14" i="402"/>
  <c r="AD15" i="402"/>
  <c r="AG15" i="402"/>
  <c r="AL15" i="402"/>
  <c r="AE15" i="402"/>
  <c r="AH15" i="402"/>
  <c r="AJ15" i="402"/>
  <c r="AK15" i="402"/>
  <c r="AD16" i="402"/>
  <c r="AG16" i="402"/>
  <c r="AL16" i="402"/>
  <c r="AE16" i="402"/>
  <c r="AF16" i="402"/>
  <c r="AH16" i="402"/>
  <c r="AJ16" i="402"/>
  <c r="AK16" i="402"/>
  <c r="AD24" i="402"/>
  <c r="AG24" i="402"/>
  <c r="AL24" i="402"/>
  <c r="AE24" i="402"/>
  <c r="AH24" i="402"/>
  <c r="AJ24" i="402"/>
  <c r="AK24" i="402"/>
  <c r="AD25" i="402"/>
  <c r="AG25" i="402"/>
  <c r="AL25" i="402"/>
  <c r="AE25" i="402"/>
  <c r="AF25" i="402"/>
  <c r="AH25" i="402"/>
  <c r="AJ25" i="402"/>
  <c r="AK25" i="402"/>
  <c r="AD26" i="402"/>
  <c r="AG26" i="402"/>
  <c r="AL26" i="402"/>
  <c r="AE26" i="402"/>
  <c r="AH26" i="402"/>
  <c r="AJ26" i="402"/>
  <c r="AK26" i="402"/>
  <c r="AD27" i="402"/>
  <c r="AG27" i="402"/>
  <c r="AL27" i="402"/>
  <c r="AE27" i="402"/>
  <c r="AF27" i="402"/>
  <c r="AH27" i="402"/>
  <c r="AJ27" i="402"/>
  <c r="AK27" i="402"/>
  <c r="AD28" i="402"/>
  <c r="AG28" i="402"/>
  <c r="AL28" i="402"/>
  <c r="AE28" i="402"/>
  <c r="AH28" i="402"/>
  <c r="AJ28" i="402"/>
  <c r="AK28" i="402"/>
  <c r="AD29" i="402"/>
  <c r="AG29" i="402"/>
  <c r="AL29" i="402"/>
  <c r="AE29" i="402"/>
  <c r="AF29" i="402"/>
  <c r="AH29" i="402"/>
  <c r="AJ29" i="402"/>
  <c r="AK29" i="402"/>
  <c r="AD30" i="402"/>
  <c r="AG30" i="402"/>
  <c r="AL30" i="402"/>
  <c r="AE30" i="402"/>
  <c r="AH30" i="402"/>
  <c r="AJ30" i="402"/>
  <c r="AK30" i="402"/>
  <c r="AD31" i="402"/>
  <c r="AG31" i="402"/>
  <c r="AL31" i="402"/>
  <c r="AE31" i="402"/>
  <c r="AF31" i="402"/>
  <c r="AH31" i="402"/>
  <c r="AJ31" i="402"/>
  <c r="AK31" i="402"/>
  <c r="AD32" i="402"/>
  <c r="AG32" i="402"/>
  <c r="AL32" i="402"/>
  <c r="AE32" i="402"/>
  <c r="AH32" i="402"/>
  <c r="AJ32" i="402"/>
  <c r="AK32" i="402"/>
  <c r="AD40" i="402"/>
  <c r="AG40" i="402"/>
  <c r="AL40" i="402"/>
  <c r="AE40" i="402"/>
  <c r="AF40" i="402"/>
  <c r="AH40" i="402"/>
  <c r="AJ40" i="402"/>
  <c r="AK40" i="402"/>
  <c r="AD41" i="402"/>
  <c r="AG41" i="402"/>
  <c r="AL41" i="402"/>
  <c r="AE41" i="402"/>
  <c r="AH41" i="402"/>
  <c r="AJ41" i="402"/>
  <c r="AK41" i="402"/>
  <c r="AD42" i="402"/>
  <c r="AG42" i="402"/>
  <c r="AL42" i="402"/>
  <c r="AE42" i="402"/>
  <c r="AF42" i="402"/>
  <c r="AH42" i="402"/>
  <c r="AJ42" i="402"/>
  <c r="AK42" i="402"/>
  <c r="AD43" i="402"/>
  <c r="AG43" i="402"/>
  <c r="AL43" i="402"/>
  <c r="AE43" i="402"/>
  <c r="AH43" i="402"/>
  <c r="AJ43" i="402"/>
  <c r="AK43" i="402"/>
  <c r="AD44" i="402"/>
  <c r="AG44" i="402"/>
  <c r="AL44" i="402"/>
  <c r="AE44" i="402"/>
  <c r="AF44" i="402"/>
  <c r="AH44" i="402"/>
  <c r="AJ44" i="402"/>
  <c r="AK44" i="402"/>
  <c r="AD45" i="402"/>
  <c r="AG45" i="402"/>
  <c r="AL45" i="402"/>
  <c r="AE45" i="402"/>
  <c r="AH45" i="402"/>
  <c r="AJ45" i="402"/>
  <c r="AK45" i="402"/>
  <c r="AD46" i="402"/>
  <c r="AG46" i="402"/>
  <c r="AL46" i="402"/>
  <c r="AE46" i="402"/>
  <c r="AF46" i="402"/>
  <c r="AH46" i="402"/>
  <c r="AK46" i="402"/>
  <c r="AJ46" i="402"/>
  <c r="AD47" i="402"/>
  <c r="AG47" i="402"/>
  <c r="AL47" i="402"/>
  <c r="AE47" i="402"/>
  <c r="AH47" i="402"/>
  <c r="AJ47" i="402"/>
  <c r="AK47" i="402"/>
  <c r="AD48" i="402"/>
  <c r="AG48" i="402"/>
  <c r="AL48" i="402"/>
  <c r="AE48" i="402"/>
  <c r="AF48" i="402"/>
  <c r="AH48" i="402"/>
  <c r="AK48" i="402"/>
  <c r="AJ48" i="402"/>
  <c r="AD57" i="402"/>
  <c r="AG57" i="402"/>
  <c r="AL57" i="402"/>
  <c r="AE57" i="402"/>
  <c r="AH57" i="402"/>
  <c r="AJ57" i="402"/>
  <c r="AK57" i="402"/>
  <c r="AD58" i="402"/>
  <c r="AG58" i="402"/>
  <c r="AL58" i="402"/>
  <c r="AE58" i="402"/>
  <c r="AF58" i="402"/>
  <c r="AH58" i="402"/>
  <c r="AJ58" i="402"/>
  <c r="AK58" i="402"/>
  <c r="AD59" i="402"/>
  <c r="AG59" i="402"/>
  <c r="AL59" i="402"/>
  <c r="AE59" i="402"/>
  <c r="AH59" i="402"/>
  <c r="AJ59" i="402"/>
  <c r="AK59" i="402"/>
  <c r="AD60" i="402"/>
  <c r="AG60" i="402"/>
  <c r="AL60" i="402"/>
  <c r="AE60" i="402"/>
  <c r="AF60" i="402"/>
  <c r="AH60" i="402"/>
  <c r="AJ60" i="402"/>
  <c r="AK60" i="402"/>
  <c r="AD61" i="402"/>
  <c r="AG61" i="402"/>
  <c r="AL61" i="402"/>
  <c r="AE61" i="402"/>
  <c r="AH61" i="402"/>
  <c r="AJ61" i="402"/>
  <c r="AK61" i="402"/>
  <c r="AD62" i="402"/>
  <c r="AG62" i="402"/>
  <c r="AL62" i="402"/>
  <c r="AE62" i="402"/>
  <c r="AF62" i="402"/>
  <c r="AH62" i="402"/>
  <c r="AJ62" i="402"/>
  <c r="AK62" i="402"/>
  <c r="AD63" i="402"/>
  <c r="AG63" i="402"/>
  <c r="AL63" i="402"/>
  <c r="AE63" i="402"/>
  <c r="AH63" i="402"/>
  <c r="AJ63" i="402"/>
  <c r="AK63" i="402"/>
  <c r="AD64" i="402"/>
  <c r="AG64" i="402"/>
  <c r="AL64" i="402"/>
  <c r="AE64" i="402"/>
  <c r="AF64" i="402"/>
  <c r="AH64" i="402"/>
  <c r="AJ64" i="402"/>
  <c r="AK64" i="402"/>
  <c r="AD65" i="402"/>
  <c r="AG65" i="402"/>
  <c r="AL65" i="402"/>
  <c r="AE65" i="402"/>
  <c r="AH65" i="402"/>
  <c r="AJ65" i="402"/>
  <c r="AK65" i="402"/>
  <c r="AD73" i="402"/>
  <c r="AG73" i="402"/>
  <c r="AL73" i="402"/>
  <c r="AE73" i="402"/>
  <c r="AF73" i="402"/>
  <c r="AH73" i="402"/>
  <c r="AJ73" i="402"/>
  <c r="AK73" i="402"/>
  <c r="AD74" i="402"/>
  <c r="AG74" i="402"/>
  <c r="AL74" i="402"/>
  <c r="AE74" i="402"/>
  <c r="AH74" i="402"/>
  <c r="AJ74" i="402"/>
  <c r="AK74" i="402"/>
  <c r="AD75" i="402"/>
  <c r="AG75" i="402"/>
  <c r="AL75" i="402"/>
  <c r="AE75" i="402"/>
  <c r="AH75" i="402"/>
  <c r="AK75" i="402"/>
  <c r="AJ75" i="402"/>
  <c r="AD76" i="402"/>
  <c r="AE76" i="402"/>
  <c r="AF76" i="402"/>
  <c r="AH76" i="402"/>
  <c r="AJ76" i="402"/>
  <c r="AK76" i="402"/>
  <c r="AD77" i="402"/>
  <c r="AG77" i="402"/>
  <c r="AL77" i="402"/>
  <c r="AE77" i="402"/>
  <c r="AH77" i="402"/>
  <c r="AJ77" i="402"/>
  <c r="AK77" i="402"/>
  <c r="AD78" i="402"/>
  <c r="AE78" i="402"/>
  <c r="AF78" i="402"/>
  <c r="AH78" i="402"/>
  <c r="AJ78" i="402"/>
  <c r="AK78" i="402"/>
  <c r="AD79" i="402"/>
  <c r="AG79" i="402"/>
  <c r="AL79" i="402"/>
  <c r="AE79" i="402"/>
  <c r="AF79" i="402"/>
  <c r="AH79" i="402"/>
  <c r="AJ79" i="402"/>
  <c r="AK79" i="402"/>
  <c r="AD80" i="402"/>
  <c r="AG80" i="402"/>
  <c r="AL80" i="402"/>
  <c r="AE80" i="402"/>
  <c r="AH80" i="402"/>
  <c r="AJ80" i="402"/>
  <c r="AK80" i="402"/>
  <c r="AD81" i="402"/>
  <c r="AG81" i="402"/>
  <c r="AL81" i="402"/>
  <c r="AE81" i="402"/>
  <c r="AF81" i="402"/>
  <c r="AH81" i="402"/>
  <c r="AK81" i="402"/>
  <c r="AJ81" i="402"/>
  <c r="AD89" i="402"/>
  <c r="AG89" i="402"/>
  <c r="AL89" i="402"/>
  <c r="AE89" i="402"/>
  <c r="AH89" i="402"/>
  <c r="AJ89" i="402"/>
  <c r="AK89" i="402"/>
  <c r="AD90" i="402"/>
  <c r="AG90" i="402"/>
  <c r="AL90" i="402"/>
  <c r="AE90" i="402"/>
  <c r="AF90" i="402"/>
  <c r="AH90" i="402"/>
  <c r="AK90" i="402"/>
  <c r="AJ90" i="402"/>
  <c r="AD91" i="402"/>
  <c r="AG91" i="402"/>
  <c r="AL91" i="402"/>
  <c r="AE91" i="402"/>
  <c r="AH91" i="402"/>
  <c r="AJ91" i="402"/>
  <c r="AK91" i="402"/>
  <c r="AD92" i="402"/>
  <c r="AG92" i="402"/>
  <c r="AL92" i="402"/>
  <c r="AE92" i="402"/>
  <c r="AF92" i="402"/>
  <c r="AH92" i="402"/>
  <c r="AJ92" i="402"/>
  <c r="AK92" i="402"/>
  <c r="AD93" i="402"/>
  <c r="AG93" i="402"/>
  <c r="AL93" i="402"/>
  <c r="AE93" i="402"/>
  <c r="AH93" i="402"/>
  <c r="AJ93" i="402"/>
  <c r="AK93" i="402"/>
  <c r="AD94" i="402"/>
  <c r="AG94" i="402"/>
  <c r="AL94" i="402"/>
  <c r="AE94" i="402"/>
  <c r="AF94" i="402"/>
  <c r="AH94" i="402"/>
  <c r="AJ94" i="402"/>
  <c r="AK94" i="402"/>
  <c r="AD95" i="402"/>
  <c r="AG95" i="402"/>
  <c r="AL95" i="402"/>
  <c r="AE95" i="402"/>
  <c r="AH95" i="402"/>
  <c r="AJ95" i="402"/>
  <c r="AK95" i="402"/>
  <c r="AD96" i="402"/>
  <c r="AG96" i="402"/>
  <c r="AL96" i="402"/>
  <c r="AE96" i="402"/>
  <c r="AF96" i="402"/>
  <c r="AH96" i="402"/>
  <c r="AJ96" i="402"/>
  <c r="AK96" i="402"/>
  <c r="AD97" i="402"/>
  <c r="AG97" i="402"/>
  <c r="AL97" i="402"/>
  <c r="AE97" i="402"/>
  <c r="AH97" i="402"/>
  <c r="AK97" i="402"/>
  <c r="AJ97" i="402"/>
  <c r="AD98" i="402"/>
  <c r="AG98" i="402"/>
  <c r="AL98" i="402"/>
  <c r="AE98" i="402"/>
  <c r="AF98" i="402"/>
  <c r="AH98" i="402"/>
  <c r="AJ98" i="402"/>
  <c r="AK98" i="402"/>
  <c r="AD105" i="402"/>
  <c r="AG105" i="402"/>
  <c r="AL105" i="402"/>
  <c r="AE105" i="402"/>
  <c r="AH105" i="402"/>
  <c r="AJ105" i="402"/>
  <c r="AK105" i="402"/>
  <c r="AD106" i="402"/>
  <c r="AG106" i="402"/>
  <c r="AL106" i="402"/>
  <c r="AE106" i="402"/>
  <c r="AF106" i="402"/>
  <c r="AH106" i="402"/>
  <c r="AJ106" i="402"/>
  <c r="AK106" i="402"/>
  <c r="AD107" i="402"/>
  <c r="AG107" i="402"/>
  <c r="AL107" i="402"/>
  <c r="AE107" i="402"/>
  <c r="AH107" i="402"/>
  <c r="AJ107" i="402"/>
  <c r="AK107" i="402"/>
  <c r="AD108" i="402"/>
  <c r="AG108" i="402"/>
  <c r="AL108" i="402"/>
  <c r="AE108" i="402"/>
  <c r="AF108" i="402"/>
  <c r="AH108" i="402"/>
  <c r="AJ108" i="402"/>
  <c r="AK108" i="402"/>
  <c r="AD109" i="402"/>
  <c r="AG109" i="402"/>
  <c r="AL109" i="402"/>
  <c r="AE109" i="402"/>
  <c r="AH109" i="402"/>
  <c r="AJ109" i="402"/>
  <c r="AK109" i="402"/>
  <c r="AD110" i="402"/>
  <c r="AG110" i="402"/>
  <c r="AL110" i="402"/>
  <c r="AE110" i="402"/>
  <c r="AF110" i="402"/>
  <c r="AH110" i="402"/>
  <c r="AJ110" i="402"/>
  <c r="AK110" i="402"/>
  <c r="AD111" i="402"/>
  <c r="AG111" i="402"/>
  <c r="AL111" i="402"/>
  <c r="AE111" i="402"/>
  <c r="AH111" i="402"/>
  <c r="AJ111" i="402"/>
  <c r="AK111" i="402"/>
  <c r="AD112" i="402"/>
  <c r="AG112" i="402"/>
  <c r="AL112" i="402"/>
  <c r="AE112" i="402"/>
  <c r="AF112" i="402"/>
  <c r="AH112" i="402"/>
  <c r="AJ112" i="402"/>
  <c r="AK112" i="402"/>
  <c r="AD113" i="402"/>
  <c r="AG113" i="402"/>
  <c r="AL113" i="402"/>
  <c r="AE113" i="402"/>
  <c r="AH113" i="402"/>
  <c r="AJ113" i="402"/>
  <c r="AK113" i="402"/>
  <c r="AD121" i="402"/>
  <c r="AG121" i="402"/>
  <c r="AL121" i="402"/>
  <c r="AE121" i="402"/>
  <c r="AF121" i="402"/>
  <c r="AH121" i="402"/>
  <c r="AJ121" i="402"/>
  <c r="AK121" i="402"/>
  <c r="AD122" i="402"/>
  <c r="AG122" i="402"/>
  <c r="AL122" i="402"/>
  <c r="AE122" i="402"/>
  <c r="AH122" i="402"/>
  <c r="AJ122" i="402"/>
  <c r="AK122" i="402"/>
  <c r="AD123" i="402"/>
  <c r="AG123" i="402"/>
  <c r="AL123" i="402"/>
  <c r="AE123" i="402"/>
  <c r="AF123" i="402"/>
  <c r="AH123" i="402"/>
  <c r="AJ123" i="402"/>
  <c r="AK123" i="402"/>
  <c r="AD124" i="402"/>
  <c r="AG124" i="402"/>
  <c r="AL124" i="402"/>
  <c r="AE124" i="402"/>
  <c r="AH124" i="402"/>
  <c r="AJ124" i="402"/>
  <c r="AK124" i="402"/>
  <c r="AD125" i="402"/>
  <c r="AG125" i="402"/>
  <c r="AL125" i="402"/>
  <c r="AE125" i="402"/>
  <c r="AF125" i="402"/>
  <c r="AH125" i="402"/>
  <c r="AJ125" i="402"/>
  <c r="AK125" i="402"/>
  <c r="AD126" i="402"/>
  <c r="AG126" i="402"/>
  <c r="AL126" i="402"/>
  <c r="AE126" i="402"/>
  <c r="AH126" i="402"/>
  <c r="AJ126" i="402"/>
  <c r="AK126" i="402"/>
  <c r="AD127" i="402"/>
  <c r="AG127" i="402"/>
  <c r="AL127" i="402"/>
  <c r="AE127" i="402"/>
  <c r="AF127" i="402"/>
  <c r="AH127" i="402"/>
  <c r="AJ127" i="402"/>
  <c r="AK127" i="402"/>
  <c r="AD128" i="402"/>
  <c r="AG128" i="402"/>
  <c r="AL128" i="402"/>
  <c r="AE128" i="402"/>
  <c r="AH128" i="402"/>
  <c r="AJ128" i="402"/>
  <c r="AK128" i="402"/>
  <c r="AD129" i="402"/>
  <c r="AG129" i="402"/>
  <c r="AL129" i="402"/>
  <c r="AE129" i="402"/>
  <c r="AF129" i="402"/>
  <c r="AH129" i="402"/>
  <c r="AJ129" i="402"/>
  <c r="AK129" i="402"/>
  <c r="AD137" i="402"/>
  <c r="AG137" i="402"/>
  <c r="AL137" i="402"/>
  <c r="AE137" i="402"/>
  <c r="AH137" i="402"/>
  <c r="AJ137" i="402"/>
  <c r="AK137" i="402"/>
  <c r="AD138" i="402"/>
  <c r="AG138" i="402"/>
  <c r="AL138" i="402"/>
  <c r="AE138" i="402"/>
  <c r="AF138" i="402"/>
  <c r="AH138" i="402"/>
  <c r="AJ138" i="402"/>
  <c r="AK138" i="402"/>
  <c r="AD139" i="402"/>
  <c r="AG139" i="402"/>
  <c r="AL139" i="402"/>
  <c r="AE139" i="402"/>
  <c r="AH139" i="402"/>
  <c r="AJ139" i="402"/>
  <c r="AK139" i="402"/>
  <c r="AD140" i="402"/>
  <c r="AG140" i="402"/>
  <c r="AL140" i="402"/>
  <c r="AE140" i="402"/>
  <c r="AF140" i="402"/>
  <c r="AH140" i="402"/>
  <c r="AJ140" i="402"/>
  <c r="AK140" i="402"/>
  <c r="AD141" i="402"/>
  <c r="AG141" i="402"/>
  <c r="AL141" i="402"/>
  <c r="AE141" i="402"/>
  <c r="AH141" i="402"/>
  <c r="AJ141" i="402"/>
  <c r="AK141" i="402"/>
  <c r="AD142" i="402"/>
  <c r="AG142" i="402"/>
  <c r="AL142" i="402"/>
  <c r="AE142" i="402"/>
  <c r="AF142" i="402"/>
  <c r="AH142" i="402"/>
  <c r="AJ142" i="402"/>
  <c r="AK142" i="402"/>
  <c r="AD143" i="402"/>
  <c r="AG143" i="402"/>
  <c r="AL143" i="402"/>
  <c r="AE143" i="402"/>
  <c r="AH143" i="402"/>
  <c r="AJ143" i="402"/>
  <c r="AK143" i="402"/>
  <c r="AD144" i="402"/>
  <c r="AG144" i="402"/>
  <c r="AL144" i="402"/>
  <c r="AE144" i="402"/>
  <c r="AF144" i="402"/>
  <c r="AH144" i="402"/>
  <c r="AJ144" i="402"/>
  <c r="AK144" i="402"/>
  <c r="AD145" i="402"/>
  <c r="AG145" i="402"/>
  <c r="AL145" i="402"/>
  <c r="AE145" i="402"/>
  <c r="AH145" i="402"/>
  <c r="AJ145" i="402"/>
  <c r="AK145" i="402"/>
  <c r="AD153" i="402"/>
  <c r="AG153" i="402"/>
  <c r="AL153" i="402"/>
  <c r="AE153" i="402"/>
  <c r="AF153" i="402"/>
  <c r="AH153" i="402"/>
  <c r="AJ153" i="402"/>
  <c r="AK153" i="402"/>
  <c r="AD154" i="402"/>
  <c r="AG154" i="402"/>
  <c r="AL154" i="402"/>
  <c r="AE154" i="402"/>
  <c r="AH154" i="402"/>
  <c r="AJ154" i="402"/>
  <c r="AK154" i="402"/>
  <c r="AD155" i="402"/>
  <c r="AG155" i="402"/>
  <c r="AL155" i="402"/>
  <c r="AE155" i="402"/>
  <c r="AF155" i="402"/>
  <c r="AH155" i="402"/>
  <c r="AJ155" i="402"/>
  <c r="AK155" i="402"/>
  <c r="AD156" i="402"/>
  <c r="AG156" i="402"/>
  <c r="AL156" i="402"/>
  <c r="AE156" i="402"/>
  <c r="AH156" i="402"/>
  <c r="AJ156" i="402"/>
  <c r="AK156" i="402"/>
  <c r="AD157" i="402"/>
  <c r="AG157" i="402"/>
  <c r="AL157" i="402"/>
  <c r="AE157" i="402"/>
  <c r="AF157" i="402"/>
  <c r="AH157" i="402"/>
  <c r="AJ157" i="402"/>
  <c r="AK157" i="402"/>
  <c r="AD158" i="402"/>
  <c r="AG158" i="402"/>
  <c r="AL158" i="402"/>
  <c r="AE158" i="402"/>
  <c r="AH158" i="402"/>
  <c r="AJ158" i="402"/>
  <c r="AK158" i="402"/>
  <c r="AD159" i="402"/>
  <c r="AG159" i="402"/>
  <c r="AL159" i="402"/>
  <c r="AE159" i="402"/>
  <c r="AF159" i="402"/>
  <c r="AH159" i="402"/>
  <c r="AJ159" i="402"/>
  <c r="AK159" i="402"/>
  <c r="AD168" i="402"/>
  <c r="AG168" i="402"/>
  <c r="AL168" i="402"/>
  <c r="AE168" i="402"/>
  <c r="AH168" i="402"/>
  <c r="AJ168" i="402"/>
  <c r="AK168" i="402"/>
  <c r="AD169" i="402"/>
  <c r="AG169" i="402"/>
  <c r="AL169" i="402"/>
  <c r="AE169" i="402"/>
  <c r="AF169" i="402"/>
  <c r="AH169" i="402"/>
  <c r="AJ169" i="402"/>
  <c r="AK169" i="402"/>
  <c r="AD170" i="402"/>
  <c r="AG170" i="402"/>
  <c r="AL170" i="402"/>
  <c r="AE170" i="402"/>
  <c r="AH170" i="402"/>
  <c r="AJ170" i="402"/>
  <c r="AK170" i="402"/>
  <c r="AD171" i="402"/>
  <c r="AG171" i="402"/>
  <c r="AL171" i="402"/>
  <c r="AE171" i="402"/>
  <c r="AF171" i="402"/>
  <c r="AH171" i="402"/>
  <c r="AJ171" i="402"/>
  <c r="AK171" i="402"/>
  <c r="AD172" i="402"/>
  <c r="AG172" i="402"/>
  <c r="AL172" i="402"/>
  <c r="AE172" i="402"/>
  <c r="AH172" i="402"/>
  <c r="AJ172" i="402"/>
  <c r="AK172" i="402"/>
  <c r="AD173" i="402"/>
  <c r="AG173" i="402"/>
  <c r="AL173" i="402"/>
  <c r="AE173" i="402"/>
  <c r="AF173" i="402"/>
  <c r="AH173" i="402"/>
  <c r="AJ173" i="402"/>
  <c r="AK173" i="402"/>
  <c r="I9" i="402"/>
  <c r="L9" i="402"/>
  <c r="Q9" i="402"/>
  <c r="J9" i="402"/>
  <c r="M9" i="402"/>
  <c r="O9" i="402"/>
  <c r="P9" i="402"/>
  <c r="I10" i="402"/>
  <c r="L10" i="402"/>
  <c r="Q10" i="402"/>
  <c r="J10" i="402"/>
  <c r="K10" i="402"/>
  <c r="M10" i="402"/>
  <c r="P10" i="402"/>
  <c r="O10" i="402"/>
  <c r="I11" i="402"/>
  <c r="L11" i="402"/>
  <c r="Q11" i="402"/>
  <c r="J11" i="402"/>
  <c r="M11" i="402"/>
  <c r="P11" i="402"/>
  <c r="O11" i="402"/>
  <c r="I12" i="402"/>
  <c r="J12" i="402"/>
  <c r="M12" i="402"/>
  <c r="P12" i="402"/>
  <c r="O12" i="402"/>
  <c r="I13" i="402"/>
  <c r="J13" i="402"/>
  <c r="M13" i="402"/>
  <c r="P13" i="402"/>
  <c r="O13" i="402"/>
  <c r="I14" i="402"/>
  <c r="J14" i="402"/>
  <c r="K14" i="402"/>
  <c r="M14" i="402"/>
  <c r="O14" i="402"/>
  <c r="P14" i="402"/>
  <c r="I15" i="402"/>
  <c r="J15" i="402"/>
  <c r="M15" i="402"/>
  <c r="P15" i="402"/>
  <c r="O15" i="402"/>
  <c r="I16" i="402"/>
  <c r="J16" i="402"/>
  <c r="M16" i="402"/>
  <c r="P16" i="402"/>
  <c r="O16" i="402"/>
  <c r="I17" i="402"/>
  <c r="J17" i="402"/>
  <c r="M17" i="402"/>
  <c r="P17" i="402"/>
  <c r="O17" i="402"/>
  <c r="I18" i="402"/>
  <c r="J18" i="402"/>
  <c r="K18" i="402"/>
  <c r="M18" i="402"/>
  <c r="O18" i="402"/>
  <c r="P18" i="402"/>
  <c r="I19" i="402"/>
  <c r="J19" i="402"/>
  <c r="M19" i="402"/>
  <c r="P19" i="402"/>
  <c r="O19" i="402"/>
  <c r="I20" i="402"/>
  <c r="J20" i="402"/>
  <c r="M20" i="402"/>
  <c r="P20" i="402"/>
  <c r="O20" i="402"/>
  <c r="I21" i="402"/>
  <c r="J21" i="402"/>
  <c r="M21" i="402"/>
  <c r="P21" i="402"/>
  <c r="O21" i="402"/>
  <c r="I24" i="402"/>
  <c r="K24" i="402"/>
  <c r="J24" i="402"/>
  <c r="M24" i="402"/>
  <c r="O24" i="402"/>
  <c r="P24" i="402"/>
  <c r="I25" i="402"/>
  <c r="J25" i="402"/>
  <c r="M25" i="402"/>
  <c r="P25" i="402"/>
  <c r="O25" i="402"/>
  <c r="I26" i="402"/>
  <c r="J26" i="402"/>
  <c r="M26" i="402"/>
  <c r="P26" i="402"/>
  <c r="O26" i="402"/>
  <c r="I27" i="402"/>
  <c r="J27" i="402"/>
  <c r="M27" i="402"/>
  <c r="P27" i="402"/>
  <c r="O27" i="402"/>
  <c r="I28" i="402"/>
  <c r="K28" i="402"/>
  <c r="J28" i="402"/>
  <c r="M28" i="402"/>
  <c r="O28" i="402"/>
  <c r="P28" i="402"/>
  <c r="I29" i="402"/>
  <c r="J29" i="402"/>
  <c r="M29" i="402"/>
  <c r="P29" i="402"/>
  <c r="O29" i="402"/>
  <c r="I30" i="402"/>
  <c r="J30" i="402"/>
  <c r="M30" i="402"/>
  <c r="P30" i="402"/>
  <c r="O30" i="402"/>
  <c r="I31" i="402"/>
  <c r="J31" i="402"/>
  <c r="M31" i="402"/>
  <c r="P31" i="402"/>
  <c r="O31" i="402"/>
  <c r="I32" i="402"/>
  <c r="K32" i="402"/>
  <c r="J32" i="402"/>
  <c r="M32" i="402"/>
  <c r="O32" i="402"/>
  <c r="P32" i="402"/>
  <c r="I33" i="402"/>
  <c r="J33" i="402"/>
  <c r="M33" i="402"/>
  <c r="P33" i="402"/>
  <c r="O33" i="402"/>
  <c r="I34" i="402"/>
  <c r="J34" i="402"/>
  <c r="M34" i="402"/>
  <c r="P34" i="402"/>
  <c r="O34" i="402"/>
  <c r="I35" i="402"/>
  <c r="J35" i="402"/>
  <c r="M35" i="402"/>
  <c r="P35" i="402"/>
  <c r="O35" i="402"/>
  <c r="I36" i="402"/>
  <c r="J36" i="402"/>
  <c r="K36" i="402"/>
  <c r="M36" i="402"/>
  <c r="O36" i="402"/>
  <c r="P36" i="402"/>
  <c r="I37" i="402"/>
  <c r="J37" i="402"/>
  <c r="M37" i="402"/>
  <c r="P37" i="402"/>
  <c r="O37" i="402"/>
  <c r="I40" i="402"/>
  <c r="J40" i="402"/>
  <c r="M40" i="402"/>
  <c r="P40" i="402"/>
  <c r="O40" i="402"/>
  <c r="I41" i="402"/>
  <c r="J41" i="402"/>
  <c r="M41" i="402"/>
  <c r="P41" i="402"/>
  <c r="O41" i="402"/>
  <c r="I42" i="402"/>
  <c r="J42" i="402"/>
  <c r="K42" i="402"/>
  <c r="M42" i="402"/>
  <c r="O42" i="402"/>
  <c r="P42" i="402"/>
  <c r="I43" i="402"/>
  <c r="J43" i="402"/>
  <c r="M43" i="402"/>
  <c r="P43" i="402"/>
  <c r="O43" i="402"/>
  <c r="I44" i="402"/>
  <c r="J44" i="402"/>
  <c r="M44" i="402"/>
  <c r="P44" i="402"/>
  <c r="O44" i="402"/>
  <c r="I45" i="402"/>
  <c r="J45" i="402"/>
  <c r="M45" i="402"/>
  <c r="P45" i="402"/>
  <c r="O45" i="402"/>
  <c r="I46" i="402"/>
  <c r="J46" i="402"/>
  <c r="K46" i="402"/>
  <c r="M46" i="402"/>
  <c r="O46" i="402"/>
  <c r="P46" i="402"/>
  <c r="I47" i="402"/>
  <c r="J47" i="402"/>
  <c r="M47" i="402"/>
  <c r="P47" i="402"/>
  <c r="O47" i="402"/>
  <c r="I48" i="402"/>
  <c r="J48" i="402"/>
  <c r="M48" i="402"/>
  <c r="P48" i="402"/>
  <c r="O48" i="402"/>
  <c r="I49" i="402"/>
  <c r="J49" i="402"/>
  <c r="M49" i="402"/>
  <c r="P49" i="402"/>
  <c r="O49" i="402"/>
  <c r="I50" i="402"/>
  <c r="J50" i="402"/>
  <c r="K50" i="402"/>
  <c r="M50" i="402"/>
  <c r="O50" i="402"/>
  <c r="P50" i="402"/>
  <c r="I51" i="402"/>
  <c r="J51" i="402"/>
  <c r="M51" i="402"/>
  <c r="P51" i="402"/>
  <c r="O51" i="402"/>
  <c r="I52" i="402"/>
  <c r="J52" i="402"/>
  <c r="M52" i="402"/>
  <c r="P52" i="402"/>
  <c r="O52" i="402"/>
  <c r="I53" i="402"/>
  <c r="J53" i="402"/>
  <c r="M53" i="402"/>
  <c r="P53" i="402"/>
  <c r="O53" i="402"/>
  <c r="I54" i="402"/>
  <c r="J54" i="402"/>
  <c r="M54" i="402"/>
  <c r="O54" i="402"/>
  <c r="P54" i="402"/>
  <c r="I57" i="402"/>
  <c r="J57" i="402"/>
  <c r="M57" i="402"/>
  <c r="P57" i="402"/>
  <c r="O57" i="402"/>
  <c r="I58" i="402"/>
  <c r="J58" i="402"/>
  <c r="M58" i="402"/>
  <c r="P58" i="402"/>
  <c r="O58" i="402"/>
  <c r="I59" i="402"/>
  <c r="J59" i="402"/>
  <c r="M59" i="402"/>
  <c r="P59" i="402"/>
  <c r="O59" i="402"/>
  <c r="I60" i="402"/>
  <c r="J60" i="402"/>
  <c r="M60" i="402"/>
  <c r="O60" i="402"/>
  <c r="P60" i="402"/>
  <c r="I61" i="402"/>
  <c r="J61" i="402"/>
  <c r="M61" i="402"/>
  <c r="P61" i="402"/>
  <c r="O61" i="402"/>
  <c r="I62" i="402"/>
  <c r="J62" i="402"/>
  <c r="M62" i="402"/>
  <c r="P62" i="402"/>
  <c r="O62" i="402"/>
  <c r="I63" i="402"/>
  <c r="J63" i="402"/>
  <c r="M63" i="402"/>
  <c r="P63" i="402"/>
  <c r="O63" i="402"/>
  <c r="I64" i="402"/>
  <c r="J64" i="402"/>
  <c r="K64" i="402"/>
  <c r="M64" i="402"/>
  <c r="O64" i="402"/>
  <c r="P64" i="402"/>
  <c r="I65" i="402"/>
  <c r="J65" i="402"/>
  <c r="M65" i="402"/>
  <c r="P65" i="402"/>
  <c r="O65" i="402"/>
  <c r="I66" i="402"/>
  <c r="J66" i="402"/>
  <c r="M66" i="402"/>
  <c r="P66" i="402"/>
  <c r="O66" i="402"/>
  <c r="I67" i="402"/>
  <c r="J67" i="402"/>
  <c r="M67" i="402"/>
  <c r="P67" i="402"/>
  <c r="O67" i="402"/>
  <c r="I68" i="402"/>
  <c r="J68" i="402"/>
  <c r="K68" i="402"/>
  <c r="M68" i="402"/>
  <c r="O68" i="402"/>
  <c r="P68" i="402"/>
  <c r="I69" i="402"/>
  <c r="J69" i="402"/>
  <c r="M69" i="402"/>
  <c r="P69" i="402"/>
  <c r="O69" i="402"/>
  <c r="I70" i="402"/>
  <c r="J70" i="402"/>
  <c r="M70" i="402"/>
  <c r="P70" i="402"/>
  <c r="O70" i="402"/>
  <c r="I73" i="402"/>
  <c r="J73" i="402"/>
  <c r="M73" i="402"/>
  <c r="P73" i="402"/>
  <c r="O73" i="402"/>
  <c r="I74" i="402"/>
  <c r="J74" i="402"/>
  <c r="K74" i="402"/>
  <c r="M74" i="402"/>
  <c r="O74" i="402"/>
  <c r="P74" i="402"/>
  <c r="I75" i="402"/>
  <c r="J75" i="402"/>
  <c r="M75" i="402"/>
  <c r="P75" i="402"/>
  <c r="O75" i="402"/>
  <c r="I76" i="402"/>
  <c r="J76" i="402"/>
  <c r="M76" i="402"/>
  <c r="P76" i="402"/>
  <c r="O76" i="402"/>
  <c r="I77" i="402"/>
  <c r="J77" i="402"/>
  <c r="M77" i="402"/>
  <c r="P77" i="402"/>
  <c r="O77" i="402"/>
  <c r="I78" i="402"/>
  <c r="J78" i="402"/>
  <c r="M78" i="402"/>
  <c r="O78" i="402"/>
  <c r="P78" i="402"/>
  <c r="I79" i="402"/>
  <c r="J79" i="402"/>
  <c r="M79" i="402"/>
  <c r="P79" i="402"/>
  <c r="O79" i="402"/>
  <c r="I80" i="402"/>
  <c r="J80" i="402"/>
  <c r="M80" i="402"/>
  <c r="P80" i="402"/>
  <c r="O80" i="402"/>
  <c r="I81" i="402"/>
  <c r="J81" i="402"/>
  <c r="M81" i="402"/>
  <c r="P81" i="402"/>
  <c r="O81" i="402"/>
  <c r="I82" i="402"/>
  <c r="K82" i="402"/>
  <c r="J82" i="402"/>
  <c r="M82" i="402"/>
  <c r="O82" i="402"/>
  <c r="P82" i="402"/>
  <c r="I83" i="402"/>
  <c r="J83" i="402"/>
  <c r="M83" i="402"/>
  <c r="P83" i="402"/>
  <c r="O83" i="402"/>
  <c r="I84" i="402"/>
  <c r="J84" i="402"/>
  <c r="M84" i="402"/>
  <c r="P84" i="402"/>
  <c r="O84" i="402"/>
  <c r="I85" i="402"/>
  <c r="J85" i="402"/>
  <c r="M85" i="402"/>
  <c r="P85" i="402"/>
  <c r="O85" i="402"/>
  <c r="I86" i="402"/>
  <c r="J86" i="402"/>
  <c r="M86" i="402"/>
  <c r="O86" i="402"/>
  <c r="P86" i="402"/>
  <c r="I89" i="402"/>
  <c r="J89" i="402"/>
  <c r="M89" i="402"/>
  <c r="P89" i="402"/>
  <c r="O89" i="402"/>
  <c r="I90" i="402"/>
  <c r="J90" i="402"/>
  <c r="M90" i="402"/>
  <c r="P90" i="402"/>
  <c r="O90" i="402"/>
  <c r="I91" i="402"/>
  <c r="J91" i="402"/>
  <c r="M91" i="402"/>
  <c r="P91" i="402"/>
  <c r="O91" i="402"/>
  <c r="I92" i="402"/>
  <c r="J92" i="402"/>
  <c r="M92" i="402"/>
  <c r="O92" i="402"/>
  <c r="P92" i="402"/>
  <c r="I93" i="402"/>
  <c r="J93" i="402"/>
  <c r="M93" i="402"/>
  <c r="P93" i="402"/>
  <c r="O93" i="402"/>
  <c r="I94" i="402"/>
  <c r="J94" i="402"/>
  <c r="M94" i="402"/>
  <c r="O94" i="402"/>
  <c r="P94" i="402"/>
  <c r="I95" i="402"/>
  <c r="J95" i="402"/>
  <c r="M95" i="402"/>
  <c r="P95" i="402"/>
  <c r="O95" i="402"/>
  <c r="I96" i="402"/>
  <c r="K96" i="402"/>
  <c r="J96" i="402"/>
  <c r="M96" i="402"/>
  <c r="P96" i="402"/>
  <c r="O96" i="402"/>
  <c r="I97" i="402"/>
  <c r="J97" i="402"/>
  <c r="M97" i="402"/>
  <c r="P97" i="402"/>
  <c r="O97" i="402"/>
  <c r="I98" i="402"/>
  <c r="J98" i="402"/>
  <c r="M98" i="402"/>
  <c r="P98" i="402"/>
  <c r="O98" i="402"/>
  <c r="I99" i="402"/>
  <c r="J99" i="402"/>
  <c r="M99" i="402"/>
  <c r="P99" i="402"/>
  <c r="O99" i="402"/>
  <c r="I100" i="402"/>
  <c r="K100" i="402"/>
  <c r="J100" i="402"/>
  <c r="M100" i="402"/>
  <c r="O100" i="402"/>
  <c r="P100" i="402"/>
  <c r="I101" i="402"/>
  <c r="J101" i="402"/>
  <c r="M101" i="402"/>
  <c r="P101" i="402"/>
  <c r="O101" i="402"/>
  <c r="I102" i="402"/>
  <c r="J102" i="402"/>
  <c r="M102" i="402"/>
  <c r="O102" i="402"/>
  <c r="P102" i="402"/>
  <c r="I105" i="402"/>
  <c r="J105" i="402"/>
  <c r="M105" i="402"/>
  <c r="P105" i="402"/>
  <c r="O105" i="402"/>
  <c r="I106" i="402"/>
  <c r="J106" i="402"/>
  <c r="K106" i="402"/>
  <c r="M106" i="402"/>
  <c r="P106" i="402"/>
  <c r="O106" i="402"/>
  <c r="I107" i="402"/>
  <c r="J107" i="402"/>
  <c r="M107" i="402"/>
  <c r="P107" i="402"/>
  <c r="O107" i="402"/>
  <c r="I108" i="402"/>
  <c r="J108" i="402"/>
  <c r="M108" i="402"/>
  <c r="P108" i="402"/>
  <c r="O108" i="402"/>
  <c r="I109" i="402"/>
  <c r="J109" i="402"/>
  <c r="M109" i="402"/>
  <c r="P109" i="402"/>
  <c r="O109" i="402"/>
  <c r="I110" i="402"/>
  <c r="K110" i="402"/>
  <c r="J110" i="402"/>
  <c r="M110" i="402"/>
  <c r="O110" i="402"/>
  <c r="P110" i="402"/>
  <c r="I111" i="402"/>
  <c r="J111" i="402"/>
  <c r="M111" i="402"/>
  <c r="P111" i="402"/>
  <c r="O111" i="402"/>
  <c r="I112" i="402"/>
  <c r="J112" i="402"/>
  <c r="M112" i="402"/>
  <c r="O112" i="402"/>
  <c r="P112" i="402"/>
  <c r="I113" i="402"/>
  <c r="J113" i="402"/>
  <c r="M113" i="402"/>
  <c r="P113" i="402"/>
  <c r="O113" i="402"/>
  <c r="I114" i="402"/>
  <c r="K114" i="402"/>
  <c r="J114" i="402"/>
  <c r="M114" i="402"/>
  <c r="P114" i="402"/>
  <c r="O114" i="402"/>
  <c r="I115" i="402"/>
  <c r="J115" i="402"/>
  <c r="M115" i="402"/>
  <c r="P115" i="402"/>
  <c r="O115" i="402"/>
  <c r="I116" i="402"/>
  <c r="J116" i="402"/>
  <c r="M116" i="402"/>
  <c r="P116" i="402"/>
  <c r="O116" i="402"/>
  <c r="I117" i="402"/>
  <c r="J117" i="402"/>
  <c r="M117" i="402"/>
  <c r="P117" i="402"/>
  <c r="O117" i="402"/>
  <c r="I118" i="402"/>
  <c r="J118" i="402"/>
  <c r="K118" i="402"/>
  <c r="M118" i="402"/>
  <c r="O118" i="402"/>
  <c r="P118" i="402"/>
  <c r="I121" i="402"/>
  <c r="J121" i="402"/>
  <c r="M121" i="402"/>
  <c r="P121" i="402"/>
  <c r="O121" i="402"/>
  <c r="I122" i="402"/>
  <c r="J122" i="402"/>
  <c r="M122" i="402"/>
  <c r="O122" i="402"/>
  <c r="P122" i="402"/>
  <c r="I123" i="402"/>
  <c r="J123" i="402"/>
  <c r="M123" i="402"/>
  <c r="P123" i="402"/>
  <c r="O123" i="402"/>
  <c r="I124" i="402"/>
  <c r="J124" i="402"/>
  <c r="K124" i="402"/>
  <c r="M124" i="402"/>
  <c r="P124" i="402"/>
  <c r="O124" i="402"/>
  <c r="I125" i="402"/>
  <c r="J125" i="402"/>
  <c r="M125" i="402"/>
  <c r="P125" i="402"/>
  <c r="O125" i="402"/>
  <c r="I126" i="402"/>
  <c r="J126" i="402"/>
  <c r="M126" i="402"/>
  <c r="P126" i="402"/>
  <c r="O126" i="402"/>
  <c r="I127" i="402"/>
  <c r="J127" i="402"/>
  <c r="M127" i="402"/>
  <c r="P127" i="402"/>
  <c r="O127" i="402"/>
  <c r="I128" i="402"/>
  <c r="J128" i="402"/>
  <c r="K128" i="402"/>
  <c r="M128" i="402"/>
  <c r="O128" i="402"/>
  <c r="P128" i="402"/>
  <c r="I129" i="402"/>
  <c r="J129" i="402"/>
  <c r="M129" i="402"/>
  <c r="P129" i="402"/>
  <c r="O129" i="402"/>
  <c r="I130" i="402"/>
  <c r="J130" i="402"/>
  <c r="M130" i="402"/>
  <c r="O130" i="402"/>
  <c r="P130" i="402"/>
  <c r="I131" i="402"/>
  <c r="L131" i="402"/>
  <c r="Q131" i="402"/>
  <c r="J131" i="402"/>
  <c r="M131" i="402"/>
  <c r="P131" i="402"/>
  <c r="O131" i="402"/>
  <c r="I132" i="402"/>
  <c r="L132" i="402"/>
  <c r="Q132" i="402"/>
  <c r="J132" i="402"/>
  <c r="M132" i="402"/>
  <c r="P132" i="402"/>
  <c r="O132" i="402"/>
  <c r="I133" i="402"/>
  <c r="L133" i="402"/>
  <c r="Q133" i="402"/>
  <c r="J133" i="402"/>
  <c r="M133" i="402"/>
  <c r="P133" i="402"/>
  <c r="O133" i="402"/>
  <c r="I134" i="402"/>
  <c r="L134" i="402"/>
  <c r="Q134" i="402"/>
  <c r="J134" i="402"/>
  <c r="K134" i="402"/>
  <c r="M134" i="402"/>
  <c r="O134" i="402"/>
  <c r="P134" i="402"/>
  <c r="I137" i="402"/>
  <c r="L137" i="402"/>
  <c r="Q137" i="402"/>
  <c r="J137" i="402"/>
  <c r="M137" i="402"/>
  <c r="P137" i="402"/>
  <c r="O137" i="402"/>
  <c r="I138" i="402"/>
  <c r="L138" i="402"/>
  <c r="Q138" i="402"/>
  <c r="J138" i="402"/>
  <c r="M138" i="402"/>
  <c r="P138" i="402"/>
  <c r="O138" i="402"/>
  <c r="I139" i="402"/>
  <c r="L139" i="402"/>
  <c r="Q139" i="402"/>
  <c r="J139" i="402"/>
  <c r="M139" i="402"/>
  <c r="P139" i="402"/>
  <c r="O139" i="402"/>
  <c r="I140" i="402"/>
  <c r="L140" i="402"/>
  <c r="Q140" i="402"/>
  <c r="J140" i="402"/>
  <c r="K140" i="402"/>
  <c r="M140" i="402"/>
  <c r="O140" i="402"/>
  <c r="P140" i="402"/>
  <c r="I141" i="402"/>
  <c r="L141" i="402"/>
  <c r="Q141" i="402"/>
  <c r="J141" i="402"/>
  <c r="M141" i="402"/>
  <c r="P141" i="402"/>
  <c r="O141" i="402"/>
  <c r="I142" i="402"/>
  <c r="L142" i="402"/>
  <c r="Q142" i="402"/>
  <c r="J142" i="402"/>
  <c r="M142" i="402"/>
  <c r="P142" i="402"/>
  <c r="O142" i="402"/>
  <c r="I143" i="402"/>
  <c r="L143" i="402"/>
  <c r="Q143" i="402"/>
  <c r="J143" i="402"/>
  <c r="M143" i="402"/>
  <c r="P143" i="402"/>
  <c r="O143" i="402"/>
  <c r="I144" i="402"/>
  <c r="L144" i="402"/>
  <c r="Q144" i="402"/>
  <c r="J144" i="402"/>
  <c r="K144" i="402"/>
  <c r="M144" i="402"/>
  <c r="O144" i="402"/>
  <c r="P144" i="402"/>
  <c r="I145" i="402"/>
  <c r="L145" i="402"/>
  <c r="Q145" i="402"/>
  <c r="J145" i="402"/>
  <c r="M145" i="402"/>
  <c r="P145" i="402"/>
  <c r="O145" i="402"/>
  <c r="I146" i="402"/>
  <c r="L146" i="402"/>
  <c r="Q146" i="402"/>
  <c r="J146" i="402"/>
  <c r="M146" i="402"/>
  <c r="P146" i="402"/>
  <c r="O146" i="402"/>
  <c r="I147" i="402"/>
  <c r="L147" i="402"/>
  <c r="Q147" i="402"/>
  <c r="J147" i="402"/>
  <c r="M147" i="402"/>
  <c r="P147" i="402"/>
  <c r="O147" i="402"/>
  <c r="I148" i="402"/>
  <c r="L148" i="402"/>
  <c r="Q148" i="402"/>
  <c r="J148" i="402"/>
  <c r="K148" i="402"/>
  <c r="M148" i="402"/>
  <c r="O148" i="402"/>
  <c r="P148" i="402"/>
  <c r="I149" i="402"/>
  <c r="L149" i="402"/>
  <c r="Q149" i="402"/>
  <c r="J149" i="402"/>
  <c r="M149" i="402"/>
  <c r="P149" i="402"/>
  <c r="O149" i="402"/>
  <c r="I150" i="402"/>
  <c r="L150" i="402"/>
  <c r="Q150" i="402"/>
  <c r="J150" i="402"/>
  <c r="M150" i="402"/>
  <c r="P150" i="402"/>
  <c r="O150" i="402"/>
  <c r="I153" i="402"/>
  <c r="L153" i="402"/>
  <c r="Q153" i="402"/>
  <c r="J153" i="402"/>
  <c r="M153" i="402"/>
  <c r="P153" i="402"/>
  <c r="O153" i="402"/>
  <c r="I154" i="402"/>
  <c r="L154" i="402"/>
  <c r="Q154" i="402"/>
  <c r="J154" i="402"/>
  <c r="K154" i="402"/>
  <c r="M154" i="402"/>
  <c r="O154" i="402"/>
  <c r="P154" i="402"/>
  <c r="I155" i="402"/>
  <c r="L155" i="402"/>
  <c r="Q155" i="402"/>
  <c r="J155" i="402"/>
  <c r="M155" i="402"/>
  <c r="P155" i="402"/>
  <c r="O155" i="402"/>
  <c r="I156" i="402"/>
  <c r="L156" i="402"/>
  <c r="Q156" i="402"/>
  <c r="J156" i="402"/>
  <c r="M156" i="402"/>
  <c r="P156" i="402"/>
  <c r="O156" i="402"/>
  <c r="I157" i="402"/>
  <c r="L157" i="402"/>
  <c r="Q157" i="402"/>
  <c r="J157" i="402"/>
  <c r="M157" i="402"/>
  <c r="P157" i="402"/>
  <c r="O157" i="402"/>
  <c r="I158" i="402"/>
  <c r="L158" i="402"/>
  <c r="Q158" i="402"/>
  <c r="J158" i="402"/>
  <c r="K158" i="402"/>
  <c r="M158" i="402"/>
  <c r="O158" i="402"/>
  <c r="P158" i="402"/>
  <c r="I159" i="402"/>
  <c r="L159" i="402"/>
  <c r="Q159" i="402"/>
  <c r="J159" i="402"/>
  <c r="M159" i="402"/>
  <c r="P159" i="402"/>
  <c r="O159" i="402"/>
  <c r="I160" i="402"/>
  <c r="L160" i="402"/>
  <c r="Q160" i="402"/>
  <c r="J160" i="402"/>
  <c r="M160" i="402"/>
  <c r="P160" i="402"/>
  <c r="O160" i="402"/>
  <c r="I161" i="402"/>
  <c r="L161" i="402"/>
  <c r="Q161" i="402"/>
  <c r="J161" i="402"/>
  <c r="M161" i="402"/>
  <c r="P161" i="402"/>
  <c r="O161" i="402"/>
  <c r="I162" i="402"/>
  <c r="L162" i="402"/>
  <c r="Q162" i="402"/>
  <c r="J162" i="402"/>
  <c r="K162" i="402"/>
  <c r="M162" i="402"/>
  <c r="O162" i="402"/>
  <c r="P162" i="402"/>
  <c r="I163" i="402"/>
  <c r="L163" i="402"/>
  <c r="Q163" i="402"/>
  <c r="J163" i="402"/>
  <c r="M163" i="402"/>
  <c r="P163" i="402"/>
  <c r="O163" i="402"/>
  <c r="I164" i="402"/>
  <c r="L164" i="402"/>
  <c r="Q164" i="402"/>
  <c r="J164" i="402"/>
  <c r="M164" i="402"/>
  <c r="P164" i="402"/>
  <c r="O164" i="402"/>
  <c r="I165" i="402"/>
  <c r="L165" i="402"/>
  <c r="Q165" i="402"/>
  <c r="J165" i="402"/>
  <c r="M165" i="402"/>
  <c r="P165" i="402"/>
  <c r="O165" i="402"/>
  <c r="I168" i="402"/>
  <c r="L168" i="402"/>
  <c r="Q168" i="402"/>
  <c r="J168" i="402"/>
  <c r="K168" i="402"/>
  <c r="M168" i="402"/>
  <c r="O168" i="402"/>
  <c r="P168" i="402"/>
  <c r="I169" i="402"/>
  <c r="L169" i="402"/>
  <c r="Q169" i="402"/>
  <c r="J169" i="402"/>
  <c r="M169" i="402"/>
  <c r="P169" i="402"/>
  <c r="O169" i="402"/>
  <c r="I170" i="402"/>
  <c r="L170" i="402"/>
  <c r="Q170" i="402"/>
  <c r="J170" i="402"/>
  <c r="M170" i="402"/>
  <c r="P170" i="402"/>
  <c r="O170" i="402"/>
  <c r="I171" i="402"/>
  <c r="L171" i="402"/>
  <c r="Q171" i="402"/>
  <c r="J171" i="402"/>
  <c r="M171" i="402"/>
  <c r="P171" i="402"/>
  <c r="O171" i="402"/>
  <c r="I172" i="402"/>
  <c r="L172" i="402"/>
  <c r="Q172" i="402"/>
  <c r="J172" i="402"/>
  <c r="K172" i="402"/>
  <c r="M172" i="402"/>
  <c r="O172" i="402"/>
  <c r="P172" i="402"/>
  <c r="I173" i="402"/>
  <c r="L173" i="402"/>
  <c r="Q173" i="402"/>
  <c r="J173" i="402"/>
  <c r="M173" i="402"/>
  <c r="P173" i="402"/>
  <c r="O173" i="402"/>
  <c r="I174" i="402"/>
  <c r="L174" i="402"/>
  <c r="Q174" i="402"/>
  <c r="J174" i="402"/>
  <c r="M174" i="402"/>
  <c r="P174" i="402"/>
  <c r="O174" i="402"/>
  <c r="I175" i="402"/>
  <c r="L175" i="402"/>
  <c r="Q175" i="402"/>
  <c r="J175" i="402"/>
  <c r="M175" i="402"/>
  <c r="P175" i="402"/>
  <c r="O175" i="402"/>
  <c r="I176" i="402"/>
  <c r="L176" i="402"/>
  <c r="Q176" i="402"/>
  <c r="J176" i="402"/>
  <c r="M176" i="402"/>
  <c r="P176" i="402"/>
  <c r="O176" i="402"/>
  <c r="I177" i="402"/>
  <c r="L177" i="402"/>
  <c r="Q177" i="402"/>
  <c r="J177" i="402"/>
  <c r="M177" i="402"/>
  <c r="P177" i="402"/>
  <c r="O177" i="402"/>
  <c r="I178" i="402"/>
  <c r="L178" i="402"/>
  <c r="Q178" i="402"/>
  <c r="J178" i="402"/>
  <c r="M178" i="402"/>
  <c r="P178" i="402"/>
  <c r="O178" i="402"/>
  <c r="I179" i="402"/>
  <c r="L179" i="402"/>
  <c r="Q179" i="402"/>
  <c r="J179" i="402"/>
  <c r="M179" i="402"/>
  <c r="P179" i="402"/>
  <c r="O179" i="402"/>
  <c r="AD64" i="395"/>
  <c r="AG64" i="395"/>
  <c r="AL64" i="395"/>
  <c r="AE64" i="395"/>
  <c r="AH64" i="395"/>
  <c r="AK64" i="395"/>
  <c r="AJ64" i="395"/>
  <c r="AD65" i="395"/>
  <c r="AG65" i="395"/>
  <c r="AL65" i="395"/>
  <c r="AE65" i="395"/>
  <c r="AH65" i="395"/>
  <c r="AK65" i="395"/>
  <c r="AJ65" i="395"/>
  <c r="AD66" i="395"/>
  <c r="AG66" i="395"/>
  <c r="AL66" i="395"/>
  <c r="AE66" i="395"/>
  <c r="AH66" i="395"/>
  <c r="AK66" i="395"/>
  <c r="AJ66" i="395"/>
  <c r="AD67" i="395"/>
  <c r="AG67" i="395"/>
  <c r="AL67" i="395"/>
  <c r="AE67" i="395"/>
  <c r="AH67" i="395"/>
  <c r="AK67" i="395"/>
  <c r="AJ67" i="395"/>
  <c r="AD68" i="395"/>
  <c r="AG68" i="395"/>
  <c r="AL68" i="395"/>
  <c r="AE68" i="395"/>
  <c r="AH68" i="395"/>
  <c r="AK68" i="395"/>
  <c r="AJ68" i="395"/>
  <c r="AD69" i="395"/>
  <c r="AG69" i="395"/>
  <c r="AL69" i="395"/>
  <c r="AE69" i="395"/>
  <c r="AH69" i="395"/>
  <c r="AK69" i="395"/>
  <c r="AJ69" i="395"/>
  <c r="AD70" i="395"/>
  <c r="AG70" i="395"/>
  <c r="AL70" i="395"/>
  <c r="AE70" i="395"/>
  <c r="AH70" i="395"/>
  <c r="AK70" i="395"/>
  <c r="AJ70" i="395"/>
  <c r="AD71" i="395"/>
  <c r="AG71" i="395"/>
  <c r="AL71" i="395"/>
  <c r="AE71" i="395"/>
  <c r="AH71" i="395"/>
  <c r="AK71" i="395"/>
  <c r="AJ71" i="395"/>
  <c r="AD72" i="395"/>
  <c r="AG72" i="395"/>
  <c r="AL72" i="395"/>
  <c r="AE72" i="395"/>
  <c r="AH72" i="395"/>
  <c r="AK72" i="395"/>
  <c r="AJ72" i="395"/>
  <c r="AD81" i="395"/>
  <c r="AG81" i="395"/>
  <c r="AL81" i="395"/>
  <c r="AE81" i="395"/>
  <c r="AH81" i="395"/>
  <c r="AK81" i="395"/>
  <c r="AJ81" i="395"/>
  <c r="AD82" i="395"/>
  <c r="AG82" i="395"/>
  <c r="AL82" i="395"/>
  <c r="AE82" i="395"/>
  <c r="AH82" i="395"/>
  <c r="AK82" i="395"/>
  <c r="AJ82" i="395"/>
  <c r="AD83" i="395"/>
  <c r="AG83" i="395"/>
  <c r="AL83" i="395"/>
  <c r="AE83" i="395"/>
  <c r="AH83" i="395"/>
  <c r="AK83" i="395"/>
  <c r="AJ83" i="395"/>
  <c r="AD84" i="395"/>
  <c r="AG84" i="395"/>
  <c r="AL84" i="395"/>
  <c r="AE84" i="395"/>
  <c r="AH84" i="395"/>
  <c r="AK84" i="395"/>
  <c r="AJ84" i="395"/>
  <c r="AD85" i="395"/>
  <c r="AG85" i="395"/>
  <c r="AL85" i="395"/>
  <c r="AE85" i="395"/>
  <c r="AH85" i="395"/>
  <c r="AK85" i="395"/>
  <c r="AJ85" i="395"/>
  <c r="AD86" i="395"/>
  <c r="AG86" i="395"/>
  <c r="AL86" i="395"/>
  <c r="AE86" i="395"/>
  <c r="AH86" i="395"/>
  <c r="AK86" i="395"/>
  <c r="AJ86" i="395"/>
  <c r="AD87" i="395"/>
  <c r="AG87" i="395"/>
  <c r="AL87" i="395"/>
  <c r="AE87" i="395"/>
  <c r="AH87" i="395"/>
  <c r="AK87" i="395"/>
  <c r="AJ87" i="395"/>
  <c r="AD88" i="395"/>
  <c r="AG88" i="395"/>
  <c r="AL88" i="395"/>
  <c r="AE88" i="395"/>
  <c r="AH88" i="395"/>
  <c r="AK88" i="395"/>
  <c r="AJ88" i="395"/>
  <c r="AD89" i="395"/>
  <c r="AG89" i="395"/>
  <c r="AL89" i="395"/>
  <c r="AE89" i="395"/>
  <c r="AH89" i="395"/>
  <c r="AK89" i="395"/>
  <c r="AJ89" i="395"/>
  <c r="AD95" i="395"/>
  <c r="AG95" i="395"/>
  <c r="AL95" i="395"/>
  <c r="AE95" i="395"/>
  <c r="AH95" i="395"/>
  <c r="AK95" i="395"/>
  <c r="AJ95" i="395"/>
  <c r="AD96" i="395"/>
  <c r="AG96" i="395"/>
  <c r="AL96" i="395"/>
  <c r="AE96" i="395"/>
  <c r="AH96" i="395"/>
  <c r="AK96" i="395"/>
  <c r="AJ96" i="395"/>
  <c r="AD97" i="395"/>
  <c r="AG97" i="395"/>
  <c r="AL97" i="395"/>
  <c r="AE97" i="395"/>
  <c r="AH97" i="395"/>
  <c r="AK97" i="395"/>
  <c r="AJ97" i="395"/>
  <c r="AD98" i="395"/>
  <c r="AG98" i="395"/>
  <c r="AL98" i="395"/>
  <c r="AE98" i="395"/>
  <c r="AH98" i="395"/>
  <c r="AK98" i="395"/>
  <c r="AJ98" i="395"/>
  <c r="AD99" i="395"/>
  <c r="AG99" i="395"/>
  <c r="AL99" i="395"/>
  <c r="AE99" i="395"/>
  <c r="AH99" i="395"/>
  <c r="AK99" i="395"/>
  <c r="AJ99" i="395"/>
  <c r="AD100" i="395"/>
  <c r="AG100" i="395"/>
  <c r="AL100" i="395"/>
  <c r="AE100" i="395"/>
  <c r="AH100" i="395"/>
  <c r="AK100" i="395"/>
  <c r="AJ100" i="395"/>
  <c r="AD101" i="395"/>
  <c r="AG101" i="395"/>
  <c r="AL101" i="395"/>
  <c r="AE101" i="395"/>
  <c r="AH101" i="395"/>
  <c r="AK101" i="395"/>
  <c r="AJ101" i="395"/>
  <c r="AD102" i="395"/>
  <c r="AG102" i="395"/>
  <c r="AL102" i="395"/>
  <c r="AE102" i="395"/>
  <c r="AH102" i="395"/>
  <c r="AK102" i="395"/>
  <c r="AJ102" i="395"/>
  <c r="AD103" i="395"/>
  <c r="AG103" i="395"/>
  <c r="AL103" i="395"/>
  <c r="AE103" i="395"/>
  <c r="AH103" i="395"/>
  <c r="AK103" i="395"/>
  <c r="AJ103" i="395"/>
  <c r="AD109" i="395"/>
  <c r="AG109" i="395"/>
  <c r="AL109" i="395"/>
  <c r="AE109" i="395"/>
  <c r="AH109" i="395"/>
  <c r="AK109" i="395"/>
  <c r="AJ109" i="395"/>
  <c r="AD110" i="395"/>
  <c r="AG110" i="395"/>
  <c r="AL110" i="395"/>
  <c r="AE110" i="395"/>
  <c r="AH110" i="395"/>
  <c r="AK110" i="395"/>
  <c r="AJ110" i="395"/>
  <c r="AD111" i="395"/>
  <c r="AG111" i="395"/>
  <c r="AL111" i="395"/>
  <c r="AE111" i="395"/>
  <c r="AH111" i="395"/>
  <c r="AK111" i="395"/>
  <c r="AJ111" i="395"/>
  <c r="AD112" i="395"/>
  <c r="AG112" i="395"/>
  <c r="AL112" i="395"/>
  <c r="AE112" i="395"/>
  <c r="AH112" i="395"/>
  <c r="AK112" i="395"/>
  <c r="AJ112" i="395"/>
  <c r="AD113" i="395"/>
  <c r="AG113" i="395"/>
  <c r="AL113" i="395"/>
  <c r="AE113" i="395"/>
  <c r="AH113" i="395"/>
  <c r="AK113" i="395"/>
  <c r="AJ113" i="395"/>
  <c r="AD114" i="395"/>
  <c r="AG114" i="395"/>
  <c r="AL114" i="395"/>
  <c r="AE114" i="395"/>
  <c r="AH114" i="395"/>
  <c r="AK114" i="395"/>
  <c r="AJ114" i="395"/>
  <c r="AD115" i="395"/>
  <c r="AG115" i="395"/>
  <c r="AL115" i="395"/>
  <c r="AE115" i="395"/>
  <c r="AH115" i="395"/>
  <c r="AK115" i="395"/>
  <c r="AJ115" i="395"/>
  <c r="AD116" i="395"/>
  <c r="AG116" i="395"/>
  <c r="AL116" i="395"/>
  <c r="AE116" i="395"/>
  <c r="AH116" i="395"/>
  <c r="AK116" i="395"/>
  <c r="AJ116" i="395"/>
  <c r="AD117" i="395"/>
  <c r="AG117" i="395"/>
  <c r="AL117" i="395"/>
  <c r="AE117" i="395"/>
  <c r="AH117" i="395"/>
  <c r="AK117" i="395"/>
  <c r="AJ117" i="395"/>
  <c r="AD123" i="395"/>
  <c r="AG123" i="395"/>
  <c r="AL123" i="395"/>
  <c r="AE123" i="395"/>
  <c r="AH123" i="395"/>
  <c r="AK123" i="395"/>
  <c r="AJ123" i="395"/>
  <c r="AD124" i="395"/>
  <c r="AG124" i="395"/>
  <c r="AL124" i="395"/>
  <c r="AE124" i="395"/>
  <c r="AH124" i="395"/>
  <c r="AK124" i="395"/>
  <c r="AJ124" i="395"/>
  <c r="AD125" i="395"/>
  <c r="AG125" i="395"/>
  <c r="AL125" i="395"/>
  <c r="AE125" i="395"/>
  <c r="AH125" i="395"/>
  <c r="AK125" i="395"/>
  <c r="AJ125" i="395"/>
  <c r="AD126" i="395"/>
  <c r="AG126" i="395"/>
  <c r="AL126" i="395"/>
  <c r="AE126" i="395"/>
  <c r="AH126" i="395"/>
  <c r="AK126" i="395"/>
  <c r="AJ126" i="395"/>
  <c r="AD127" i="395"/>
  <c r="AG127" i="395"/>
  <c r="AL127" i="395"/>
  <c r="AE127" i="395"/>
  <c r="AH127" i="395"/>
  <c r="AK127" i="395"/>
  <c r="AJ127" i="395"/>
  <c r="AD128" i="395"/>
  <c r="AG128" i="395"/>
  <c r="AL128" i="395"/>
  <c r="AE128" i="395"/>
  <c r="AH128" i="395"/>
  <c r="AK128" i="395"/>
  <c r="AJ128" i="395"/>
  <c r="AD129" i="395"/>
  <c r="AG129" i="395"/>
  <c r="AL129" i="395"/>
  <c r="AE129" i="395"/>
  <c r="AH129" i="395"/>
  <c r="AK129" i="395"/>
  <c r="AJ129" i="395"/>
  <c r="AD130" i="395"/>
  <c r="AG130" i="395"/>
  <c r="AL130" i="395"/>
  <c r="AE130" i="395"/>
  <c r="AH130" i="395"/>
  <c r="AK130" i="395"/>
  <c r="AJ130" i="395"/>
  <c r="AD131" i="395"/>
  <c r="AG131" i="395"/>
  <c r="AL131" i="395"/>
  <c r="AE131" i="395"/>
  <c r="AH131" i="395"/>
  <c r="AK131" i="395"/>
  <c r="AJ131" i="395"/>
  <c r="AD137" i="395"/>
  <c r="AG137" i="395"/>
  <c r="AL137" i="395"/>
  <c r="AE137" i="395"/>
  <c r="AH137" i="395"/>
  <c r="AK137" i="395"/>
  <c r="AJ137" i="395"/>
  <c r="AD138" i="395"/>
  <c r="AG138" i="395"/>
  <c r="AL138" i="395"/>
  <c r="AE138" i="395"/>
  <c r="AH138" i="395"/>
  <c r="AK138" i="395"/>
  <c r="AJ138" i="395"/>
  <c r="AD139" i="395"/>
  <c r="AG139" i="395"/>
  <c r="AL139" i="395"/>
  <c r="AE139" i="395"/>
  <c r="AH139" i="395"/>
  <c r="AK139" i="395"/>
  <c r="AJ139" i="395"/>
  <c r="AD140" i="395"/>
  <c r="AG140" i="395"/>
  <c r="AL140" i="395"/>
  <c r="AE140" i="395"/>
  <c r="AH140" i="395"/>
  <c r="AK140" i="395"/>
  <c r="AJ140" i="395"/>
  <c r="AD141" i="395"/>
  <c r="AG141" i="395"/>
  <c r="AL141" i="395"/>
  <c r="AE141" i="395"/>
  <c r="AH141" i="395"/>
  <c r="AK141" i="395"/>
  <c r="AJ141" i="395"/>
  <c r="AD142" i="395"/>
  <c r="AG142" i="395"/>
  <c r="AL142" i="395"/>
  <c r="AE142" i="395"/>
  <c r="AH142" i="395"/>
  <c r="AK142" i="395"/>
  <c r="AJ142" i="395"/>
  <c r="AD143" i="395"/>
  <c r="AG143" i="395"/>
  <c r="AL143" i="395"/>
  <c r="AE143" i="395"/>
  <c r="AH143" i="395"/>
  <c r="AK143" i="395"/>
  <c r="AJ143" i="395"/>
  <c r="AD144" i="395"/>
  <c r="AG144" i="395"/>
  <c r="AL144" i="395"/>
  <c r="AE144" i="395"/>
  <c r="AH144" i="395"/>
  <c r="AK144" i="395"/>
  <c r="AJ144" i="395"/>
  <c r="AD145" i="395"/>
  <c r="AG145" i="395"/>
  <c r="AL145" i="395"/>
  <c r="AE145" i="395"/>
  <c r="AH145" i="395"/>
  <c r="AK145" i="395"/>
  <c r="AJ145" i="395"/>
  <c r="AD151" i="395"/>
  <c r="AG151" i="395"/>
  <c r="AL151" i="395"/>
  <c r="AE151" i="395"/>
  <c r="AH151" i="395"/>
  <c r="AK151" i="395"/>
  <c r="AJ151" i="395"/>
  <c r="AD152" i="395"/>
  <c r="AG152" i="395"/>
  <c r="AL152" i="395"/>
  <c r="AE152" i="395"/>
  <c r="AH152" i="395"/>
  <c r="AK152" i="395"/>
  <c r="AJ152" i="395"/>
  <c r="AD153" i="395"/>
  <c r="AG153" i="395"/>
  <c r="AL153" i="395"/>
  <c r="AE153" i="395"/>
  <c r="AH153" i="395"/>
  <c r="AK153" i="395"/>
  <c r="AJ153" i="395"/>
  <c r="AD154" i="395"/>
  <c r="AG154" i="395"/>
  <c r="AL154" i="395"/>
  <c r="AE154" i="395"/>
  <c r="AH154" i="395"/>
  <c r="AK154" i="395"/>
  <c r="AJ154" i="395"/>
  <c r="AD155" i="395"/>
  <c r="AG155" i="395"/>
  <c r="AL155" i="395"/>
  <c r="AE155" i="395"/>
  <c r="AH155" i="395"/>
  <c r="AK155" i="395"/>
  <c r="AJ155" i="395"/>
  <c r="AD156" i="395"/>
  <c r="AG156" i="395"/>
  <c r="AL156" i="395"/>
  <c r="AE156" i="395"/>
  <c r="AH156" i="395"/>
  <c r="AK156" i="395"/>
  <c r="AJ156" i="395"/>
  <c r="AD157" i="395"/>
  <c r="AG157" i="395"/>
  <c r="AL157" i="395"/>
  <c r="AE157" i="395"/>
  <c r="AH157" i="395"/>
  <c r="AK157" i="395"/>
  <c r="AJ157" i="395"/>
  <c r="AD158" i="395"/>
  <c r="AG158" i="395"/>
  <c r="AL158" i="395"/>
  <c r="AE158" i="395"/>
  <c r="AH158" i="395"/>
  <c r="AK158" i="395"/>
  <c r="AJ158" i="395"/>
  <c r="AD164" i="395"/>
  <c r="AG164" i="395"/>
  <c r="AL164" i="395"/>
  <c r="AE164" i="395"/>
  <c r="AH164" i="395"/>
  <c r="AK164" i="395"/>
  <c r="AJ164" i="395"/>
  <c r="AD165" i="395"/>
  <c r="AG165" i="395"/>
  <c r="AL165" i="395"/>
  <c r="AE165" i="395"/>
  <c r="AH165" i="395"/>
  <c r="AK165" i="395"/>
  <c r="AJ165" i="395"/>
  <c r="AD166" i="395"/>
  <c r="AG166" i="395"/>
  <c r="AL166" i="395"/>
  <c r="AE166" i="395"/>
  <c r="AH166" i="395"/>
  <c r="AK166" i="395"/>
  <c r="AJ166" i="395"/>
  <c r="AD167" i="395"/>
  <c r="AG167" i="395"/>
  <c r="AL167" i="395"/>
  <c r="AE167" i="395"/>
  <c r="AH167" i="395"/>
  <c r="AK167" i="395"/>
  <c r="AJ167" i="395"/>
  <c r="AD168" i="395"/>
  <c r="AG168" i="395"/>
  <c r="AL168" i="395"/>
  <c r="AE168" i="395"/>
  <c r="AH168" i="395"/>
  <c r="AK168" i="395"/>
  <c r="AJ168" i="395"/>
  <c r="AD169" i="395"/>
  <c r="AG169" i="395"/>
  <c r="AL169" i="395"/>
  <c r="AE169" i="395"/>
  <c r="AH169" i="395"/>
  <c r="AK169" i="395"/>
  <c r="AJ169" i="395"/>
  <c r="I151" i="395"/>
  <c r="L151" i="395"/>
  <c r="Q151" i="395"/>
  <c r="J151" i="395"/>
  <c r="M151" i="395"/>
  <c r="P151" i="395"/>
  <c r="O151" i="395"/>
  <c r="R151" i="395"/>
  <c r="S151" i="395"/>
  <c r="I152" i="395"/>
  <c r="J152" i="395"/>
  <c r="K152" i="395"/>
  <c r="M152" i="395"/>
  <c r="P152" i="395"/>
  <c r="O152" i="395"/>
  <c r="R152" i="395"/>
  <c r="S152" i="395"/>
  <c r="I153" i="395"/>
  <c r="L153" i="395"/>
  <c r="Q153" i="395"/>
  <c r="J153" i="395"/>
  <c r="M153" i="395"/>
  <c r="P153" i="395"/>
  <c r="O153" i="395"/>
  <c r="R153" i="395"/>
  <c r="S153" i="395"/>
  <c r="I154" i="395"/>
  <c r="J154" i="395"/>
  <c r="K154" i="395"/>
  <c r="M154" i="395"/>
  <c r="P154" i="395"/>
  <c r="O154" i="395"/>
  <c r="R154" i="395"/>
  <c r="S154" i="395"/>
  <c r="I155" i="395"/>
  <c r="L155" i="395"/>
  <c r="Q155" i="395"/>
  <c r="J155" i="395"/>
  <c r="M155" i="395"/>
  <c r="P155" i="395"/>
  <c r="O155" i="395"/>
  <c r="R155" i="395"/>
  <c r="S155" i="395"/>
  <c r="I156" i="395"/>
  <c r="J156" i="395"/>
  <c r="K156" i="395"/>
  <c r="M156" i="395"/>
  <c r="P156" i="395"/>
  <c r="O156" i="395"/>
  <c r="R156" i="395"/>
  <c r="S156" i="395"/>
  <c r="I157" i="395"/>
  <c r="L157" i="395"/>
  <c r="Q157" i="395"/>
  <c r="J157" i="395"/>
  <c r="M157" i="395"/>
  <c r="P157" i="395"/>
  <c r="O157" i="395"/>
  <c r="R157" i="395"/>
  <c r="S157" i="395"/>
  <c r="I158" i="395"/>
  <c r="J158" i="395"/>
  <c r="K158" i="395"/>
  <c r="M158" i="395"/>
  <c r="P158" i="395"/>
  <c r="O158" i="395"/>
  <c r="R158" i="395"/>
  <c r="S158" i="395"/>
  <c r="I159" i="395"/>
  <c r="L159" i="395"/>
  <c r="Q159" i="395"/>
  <c r="J159" i="395"/>
  <c r="M159" i="395"/>
  <c r="P159" i="395"/>
  <c r="O159" i="395"/>
  <c r="R159" i="395"/>
  <c r="S159" i="395"/>
  <c r="I160" i="395"/>
  <c r="J160" i="395"/>
  <c r="K160" i="395"/>
  <c r="M160" i="395"/>
  <c r="P160" i="395"/>
  <c r="O160" i="395"/>
  <c r="R160" i="395"/>
  <c r="S160" i="395"/>
  <c r="I161" i="395"/>
  <c r="L161" i="395"/>
  <c r="Q161" i="395"/>
  <c r="J161" i="395"/>
  <c r="M161" i="395"/>
  <c r="P161" i="395"/>
  <c r="O161" i="395"/>
  <c r="R161" i="395"/>
  <c r="S161" i="395"/>
  <c r="I164" i="395"/>
  <c r="J164" i="395"/>
  <c r="M164" i="395"/>
  <c r="P164" i="395"/>
  <c r="O164" i="395"/>
  <c r="R164" i="395"/>
  <c r="S164" i="395"/>
  <c r="I165" i="395"/>
  <c r="L165" i="395"/>
  <c r="Q165" i="395"/>
  <c r="J165" i="395"/>
  <c r="M165" i="395"/>
  <c r="P165" i="395"/>
  <c r="O165" i="395"/>
  <c r="R165" i="395"/>
  <c r="S165" i="395"/>
  <c r="I166" i="395"/>
  <c r="J166" i="395"/>
  <c r="M166" i="395"/>
  <c r="P166" i="395"/>
  <c r="O166" i="395"/>
  <c r="R166" i="395"/>
  <c r="S166" i="395"/>
  <c r="I167" i="395"/>
  <c r="L167" i="395"/>
  <c r="Q167" i="395"/>
  <c r="J167" i="395"/>
  <c r="M167" i="395"/>
  <c r="P167" i="395"/>
  <c r="O167" i="395"/>
  <c r="R167" i="395"/>
  <c r="S167" i="395"/>
  <c r="I168" i="395"/>
  <c r="J168" i="395"/>
  <c r="M168" i="395"/>
  <c r="P168" i="395"/>
  <c r="O168" i="395"/>
  <c r="R168" i="395"/>
  <c r="S168" i="395"/>
  <c r="I169" i="395"/>
  <c r="L169" i="395"/>
  <c r="Q169" i="395"/>
  <c r="J169" i="395"/>
  <c r="M169" i="395"/>
  <c r="P169" i="395"/>
  <c r="O169" i="395"/>
  <c r="R169" i="395"/>
  <c r="S169" i="395"/>
  <c r="I170" i="395"/>
  <c r="J170" i="395"/>
  <c r="M170" i="395"/>
  <c r="P170" i="395"/>
  <c r="O170" i="395"/>
  <c r="R170" i="395"/>
  <c r="S170" i="395"/>
  <c r="I171" i="395"/>
  <c r="L171" i="395"/>
  <c r="Q171" i="395"/>
  <c r="J171" i="395"/>
  <c r="M171" i="395"/>
  <c r="P171" i="395"/>
  <c r="O171" i="395"/>
  <c r="R171" i="395"/>
  <c r="S171" i="395"/>
  <c r="I172" i="395"/>
  <c r="J172" i="395"/>
  <c r="M172" i="395"/>
  <c r="P172" i="395"/>
  <c r="O172" i="395"/>
  <c r="R172" i="395"/>
  <c r="S172" i="395"/>
  <c r="I173" i="395"/>
  <c r="L173" i="395"/>
  <c r="Q173" i="395"/>
  <c r="J173" i="395"/>
  <c r="M173" i="395"/>
  <c r="P173" i="395"/>
  <c r="O173" i="395"/>
  <c r="R173" i="395"/>
  <c r="S173" i="395"/>
  <c r="I64" i="395"/>
  <c r="J64" i="395"/>
  <c r="M64" i="395"/>
  <c r="P64" i="395"/>
  <c r="O64" i="395"/>
  <c r="R64" i="395"/>
  <c r="S64" i="395"/>
  <c r="I65" i="395"/>
  <c r="L65" i="395"/>
  <c r="Q65" i="395"/>
  <c r="J65" i="395"/>
  <c r="M65" i="395"/>
  <c r="P65" i="395"/>
  <c r="O65" i="395"/>
  <c r="R65" i="395"/>
  <c r="S65" i="395"/>
  <c r="I66" i="395"/>
  <c r="J66" i="395"/>
  <c r="M66" i="395"/>
  <c r="P66" i="395"/>
  <c r="O66" i="395"/>
  <c r="R66" i="395"/>
  <c r="S66" i="395"/>
  <c r="I67" i="395"/>
  <c r="L67" i="395"/>
  <c r="Q67" i="395"/>
  <c r="J67" i="395"/>
  <c r="M67" i="395"/>
  <c r="P67" i="395"/>
  <c r="O67" i="395"/>
  <c r="R67" i="395"/>
  <c r="S67" i="395"/>
  <c r="I68" i="395"/>
  <c r="J68" i="395"/>
  <c r="M68" i="395"/>
  <c r="P68" i="395"/>
  <c r="O68" i="395"/>
  <c r="R68" i="395"/>
  <c r="S68" i="395"/>
  <c r="I69" i="395"/>
  <c r="L69" i="395"/>
  <c r="Q69" i="395"/>
  <c r="J69" i="395"/>
  <c r="M69" i="395"/>
  <c r="P69" i="395"/>
  <c r="O69" i="395"/>
  <c r="R69" i="395"/>
  <c r="S69" i="395"/>
  <c r="I70" i="395"/>
  <c r="J70" i="395"/>
  <c r="M70" i="395"/>
  <c r="P70" i="395"/>
  <c r="O70" i="395"/>
  <c r="R70" i="395"/>
  <c r="S70" i="395"/>
  <c r="I71" i="395"/>
  <c r="L71" i="395"/>
  <c r="Q71" i="395"/>
  <c r="J71" i="395"/>
  <c r="M71" i="395"/>
  <c r="P71" i="395"/>
  <c r="O71" i="395"/>
  <c r="R71" i="395"/>
  <c r="S71" i="395"/>
  <c r="I72" i="395"/>
  <c r="J72" i="395"/>
  <c r="M72" i="395"/>
  <c r="P72" i="395"/>
  <c r="O72" i="395"/>
  <c r="R72" i="395"/>
  <c r="S72" i="395"/>
  <c r="I73" i="395"/>
  <c r="L73" i="395"/>
  <c r="Q73" i="395"/>
  <c r="J73" i="395"/>
  <c r="M73" i="395"/>
  <c r="P73" i="395"/>
  <c r="O73" i="395"/>
  <c r="R73" i="395"/>
  <c r="S73" i="395"/>
  <c r="I74" i="395"/>
  <c r="J74" i="395"/>
  <c r="M74" i="395"/>
  <c r="P74" i="395"/>
  <c r="O74" i="395"/>
  <c r="R74" i="395"/>
  <c r="S74" i="395"/>
  <c r="I75" i="395"/>
  <c r="L75" i="395"/>
  <c r="Q75" i="395"/>
  <c r="J75" i="395"/>
  <c r="M75" i="395"/>
  <c r="P75" i="395"/>
  <c r="O75" i="395"/>
  <c r="R75" i="395"/>
  <c r="S75" i="395"/>
  <c r="I76" i="395"/>
  <c r="J76" i="395"/>
  <c r="M76" i="395"/>
  <c r="P76" i="395"/>
  <c r="O76" i="395"/>
  <c r="R76" i="395"/>
  <c r="S76" i="395"/>
  <c r="I77" i="395"/>
  <c r="L77" i="395"/>
  <c r="Q77" i="395"/>
  <c r="J77" i="395"/>
  <c r="M77" i="395"/>
  <c r="P77" i="395"/>
  <c r="O77" i="395"/>
  <c r="R77" i="395"/>
  <c r="S77" i="395"/>
  <c r="I78" i="395"/>
  <c r="L78" i="395"/>
  <c r="Q78" i="395"/>
  <c r="J78" i="395"/>
  <c r="M78" i="395"/>
  <c r="P78" i="395"/>
  <c r="O78" i="395"/>
  <c r="R78" i="395"/>
  <c r="S78" i="395"/>
  <c r="I81" i="395"/>
  <c r="L81" i="395"/>
  <c r="Q81" i="395"/>
  <c r="J81" i="395"/>
  <c r="M81" i="395"/>
  <c r="P81" i="395"/>
  <c r="O81" i="395"/>
  <c r="R81" i="395"/>
  <c r="S81" i="395"/>
  <c r="I82" i="395"/>
  <c r="L82" i="395"/>
  <c r="Q82" i="395"/>
  <c r="J82" i="395"/>
  <c r="M82" i="395"/>
  <c r="P82" i="395"/>
  <c r="O82" i="395"/>
  <c r="R82" i="395"/>
  <c r="S82" i="395"/>
  <c r="I83" i="395"/>
  <c r="L83" i="395"/>
  <c r="Q83" i="395"/>
  <c r="J83" i="395"/>
  <c r="M83" i="395"/>
  <c r="P83" i="395"/>
  <c r="O83" i="395"/>
  <c r="R83" i="395"/>
  <c r="S83" i="395"/>
  <c r="I84" i="395"/>
  <c r="L84" i="395"/>
  <c r="Q84" i="395"/>
  <c r="J84" i="395"/>
  <c r="M84" i="395"/>
  <c r="P84" i="395"/>
  <c r="O84" i="395"/>
  <c r="R84" i="395"/>
  <c r="S84" i="395"/>
  <c r="I85" i="395"/>
  <c r="L85" i="395"/>
  <c r="Q85" i="395"/>
  <c r="J85" i="395"/>
  <c r="M85" i="395"/>
  <c r="P85" i="395"/>
  <c r="O85" i="395"/>
  <c r="R85" i="395"/>
  <c r="S85" i="395"/>
  <c r="I86" i="395"/>
  <c r="L86" i="395"/>
  <c r="Q86" i="395"/>
  <c r="J86" i="395"/>
  <c r="M86" i="395"/>
  <c r="P86" i="395"/>
  <c r="O86" i="395"/>
  <c r="R86" i="395"/>
  <c r="S86" i="395"/>
  <c r="I87" i="395"/>
  <c r="L87" i="395"/>
  <c r="Q87" i="395"/>
  <c r="J87" i="395"/>
  <c r="M87" i="395"/>
  <c r="P87" i="395"/>
  <c r="O87" i="395"/>
  <c r="R87" i="395"/>
  <c r="S87" i="395"/>
  <c r="I88" i="395"/>
  <c r="L88" i="395"/>
  <c r="Q88" i="395"/>
  <c r="J88" i="395"/>
  <c r="M88" i="395"/>
  <c r="P88" i="395"/>
  <c r="O88" i="395"/>
  <c r="R88" i="395"/>
  <c r="S88" i="395"/>
  <c r="I89" i="395"/>
  <c r="L89" i="395"/>
  <c r="Q89" i="395"/>
  <c r="J89" i="395"/>
  <c r="M89" i="395"/>
  <c r="P89" i="395"/>
  <c r="O89" i="395"/>
  <c r="R89" i="395"/>
  <c r="S89" i="395"/>
  <c r="I90" i="395"/>
  <c r="L90" i="395"/>
  <c r="Q90" i="395"/>
  <c r="J90" i="395"/>
  <c r="M90" i="395"/>
  <c r="P90" i="395"/>
  <c r="O90" i="395"/>
  <c r="R90" i="395"/>
  <c r="S90" i="395"/>
  <c r="I91" i="395"/>
  <c r="L91" i="395"/>
  <c r="Q91" i="395"/>
  <c r="J91" i="395"/>
  <c r="M91" i="395"/>
  <c r="P91" i="395"/>
  <c r="O91" i="395"/>
  <c r="R91" i="395"/>
  <c r="S91" i="395"/>
  <c r="I92" i="395"/>
  <c r="L92" i="395"/>
  <c r="Q92" i="395"/>
  <c r="J92" i="395"/>
  <c r="M92" i="395"/>
  <c r="P92" i="395"/>
  <c r="O92" i="395"/>
  <c r="R92" i="395"/>
  <c r="S92" i="395"/>
  <c r="I95" i="395"/>
  <c r="L95" i="395"/>
  <c r="Q95" i="395"/>
  <c r="J95" i="395"/>
  <c r="M95" i="395"/>
  <c r="P95" i="395"/>
  <c r="O95" i="395"/>
  <c r="R95" i="395"/>
  <c r="S95" i="395"/>
  <c r="I96" i="395"/>
  <c r="L96" i="395"/>
  <c r="Q96" i="395"/>
  <c r="J96" i="395"/>
  <c r="M96" i="395"/>
  <c r="P96" i="395"/>
  <c r="O96" i="395"/>
  <c r="R96" i="395"/>
  <c r="S96" i="395"/>
  <c r="I97" i="395"/>
  <c r="L97" i="395"/>
  <c r="Q97" i="395"/>
  <c r="J97" i="395"/>
  <c r="M97" i="395"/>
  <c r="P97" i="395"/>
  <c r="O97" i="395"/>
  <c r="R97" i="395"/>
  <c r="S97" i="395"/>
  <c r="I98" i="395"/>
  <c r="L98" i="395"/>
  <c r="Q98" i="395"/>
  <c r="J98" i="395"/>
  <c r="M98" i="395"/>
  <c r="P98" i="395"/>
  <c r="O98" i="395"/>
  <c r="R98" i="395"/>
  <c r="S98" i="395"/>
  <c r="I99" i="395"/>
  <c r="J99" i="395"/>
  <c r="M99" i="395"/>
  <c r="P99" i="395"/>
  <c r="O99" i="395"/>
  <c r="R99" i="395"/>
  <c r="S99" i="395"/>
  <c r="I100" i="395"/>
  <c r="L100" i="395"/>
  <c r="Q100" i="395"/>
  <c r="J100" i="395"/>
  <c r="M100" i="395"/>
  <c r="P100" i="395"/>
  <c r="O100" i="395"/>
  <c r="R100" i="395"/>
  <c r="S100" i="395"/>
  <c r="I101" i="395"/>
  <c r="J101" i="395"/>
  <c r="M101" i="395"/>
  <c r="P101" i="395"/>
  <c r="O101" i="395"/>
  <c r="R101" i="395"/>
  <c r="S101" i="395"/>
  <c r="I102" i="395"/>
  <c r="L102" i="395"/>
  <c r="Q102" i="395"/>
  <c r="J102" i="395"/>
  <c r="M102" i="395"/>
  <c r="P102" i="395"/>
  <c r="O102" i="395"/>
  <c r="R102" i="395"/>
  <c r="S102" i="395"/>
  <c r="I103" i="395"/>
  <c r="J103" i="395"/>
  <c r="M103" i="395"/>
  <c r="P103" i="395"/>
  <c r="O103" i="395"/>
  <c r="R103" i="395"/>
  <c r="S103" i="395"/>
  <c r="I104" i="395"/>
  <c r="L104" i="395"/>
  <c r="Q104" i="395"/>
  <c r="J104" i="395"/>
  <c r="M104" i="395"/>
  <c r="P104" i="395"/>
  <c r="O104" i="395"/>
  <c r="R104" i="395"/>
  <c r="S104" i="395"/>
  <c r="I105" i="395"/>
  <c r="J105" i="395"/>
  <c r="M105" i="395"/>
  <c r="P105" i="395"/>
  <c r="O105" i="395"/>
  <c r="R105" i="395"/>
  <c r="S105" i="395"/>
  <c r="I106" i="395"/>
  <c r="L106" i="395"/>
  <c r="Q106" i="395"/>
  <c r="J106" i="395"/>
  <c r="M106" i="395"/>
  <c r="P106" i="395"/>
  <c r="O106" i="395"/>
  <c r="R106" i="395"/>
  <c r="S106" i="395"/>
  <c r="I109" i="395"/>
  <c r="J109" i="395"/>
  <c r="M109" i="395"/>
  <c r="P109" i="395"/>
  <c r="O109" i="395"/>
  <c r="R109" i="395"/>
  <c r="S109" i="395"/>
  <c r="I110" i="395"/>
  <c r="L110" i="395"/>
  <c r="Q110" i="395"/>
  <c r="J110" i="395"/>
  <c r="M110" i="395"/>
  <c r="P110" i="395"/>
  <c r="O110" i="395"/>
  <c r="R110" i="395"/>
  <c r="S110" i="395"/>
  <c r="I111" i="395"/>
  <c r="J111" i="395"/>
  <c r="M111" i="395"/>
  <c r="P111" i="395"/>
  <c r="O111" i="395"/>
  <c r="R111" i="395"/>
  <c r="S111" i="395"/>
  <c r="I112" i="395"/>
  <c r="L112" i="395"/>
  <c r="Q112" i="395"/>
  <c r="J112" i="395"/>
  <c r="M112" i="395"/>
  <c r="P112" i="395"/>
  <c r="O112" i="395"/>
  <c r="R112" i="395"/>
  <c r="S112" i="395"/>
  <c r="I113" i="395"/>
  <c r="J113" i="395"/>
  <c r="M113" i="395"/>
  <c r="P113" i="395"/>
  <c r="O113" i="395"/>
  <c r="R113" i="395"/>
  <c r="S113" i="395"/>
  <c r="I114" i="395"/>
  <c r="L114" i="395"/>
  <c r="Q114" i="395"/>
  <c r="J114" i="395"/>
  <c r="M114" i="395"/>
  <c r="P114" i="395"/>
  <c r="O114" i="395"/>
  <c r="R114" i="395"/>
  <c r="S114" i="395"/>
  <c r="I115" i="395"/>
  <c r="J115" i="395"/>
  <c r="M115" i="395"/>
  <c r="P115" i="395"/>
  <c r="O115" i="395"/>
  <c r="R115" i="395"/>
  <c r="S115" i="395"/>
  <c r="I116" i="395"/>
  <c r="L116" i="395"/>
  <c r="Q116" i="395"/>
  <c r="J116" i="395"/>
  <c r="M116" i="395"/>
  <c r="P116" i="395"/>
  <c r="O116" i="395"/>
  <c r="R116" i="395"/>
  <c r="S116" i="395"/>
  <c r="I117" i="395"/>
  <c r="J117" i="395"/>
  <c r="M117" i="395"/>
  <c r="P117" i="395"/>
  <c r="O117" i="395"/>
  <c r="R117" i="395"/>
  <c r="S117" i="395"/>
  <c r="I118" i="395"/>
  <c r="L118" i="395"/>
  <c r="Q118" i="395"/>
  <c r="J118" i="395"/>
  <c r="M118" i="395"/>
  <c r="P118" i="395"/>
  <c r="O118" i="395"/>
  <c r="R118" i="395"/>
  <c r="S118" i="395"/>
  <c r="I119" i="395"/>
  <c r="J119" i="395"/>
  <c r="M119" i="395"/>
  <c r="P119" i="395"/>
  <c r="O119" i="395"/>
  <c r="R119" i="395"/>
  <c r="S119" i="395"/>
  <c r="I120" i="395"/>
  <c r="L120" i="395"/>
  <c r="Q120" i="395"/>
  <c r="J120" i="395"/>
  <c r="M120" i="395"/>
  <c r="P120" i="395"/>
  <c r="O120" i="395"/>
  <c r="R120" i="395"/>
  <c r="S120" i="395"/>
  <c r="I123" i="395"/>
  <c r="J123" i="395"/>
  <c r="M123" i="395"/>
  <c r="P123" i="395"/>
  <c r="O123" i="395"/>
  <c r="R123" i="395"/>
  <c r="S123" i="395"/>
  <c r="I124" i="395"/>
  <c r="L124" i="395"/>
  <c r="Q124" i="395"/>
  <c r="J124" i="395"/>
  <c r="M124" i="395"/>
  <c r="P124" i="395"/>
  <c r="O124" i="395"/>
  <c r="R124" i="395"/>
  <c r="S124" i="395"/>
  <c r="I125" i="395"/>
  <c r="J125" i="395"/>
  <c r="M125" i="395"/>
  <c r="P125" i="395"/>
  <c r="O125" i="395"/>
  <c r="R125" i="395"/>
  <c r="S125" i="395"/>
  <c r="I126" i="395"/>
  <c r="L126" i="395"/>
  <c r="Q126" i="395"/>
  <c r="J126" i="395"/>
  <c r="M126" i="395"/>
  <c r="P126" i="395"/>
  <c r="O126" i="395"/>
  <c r="R126" i="395"/>
  <c r="S126" i="395"/>
  <c r="I127" i="395"/>
  <c r="J127" i="395"/>
  <c r="M127" i="395"/>
  <c r="P127" i="395"/>
  <c r="O127" i="395"/>
  <c r="R127" i="395"/>
  <c r="S127" i="395"/>
  <c r="I128" i="395"/>
  <c r="L128" i="395"/>
  <c r="Q128" i="395"/>
  <c r="J128" i="395"/>
  <c r="M128" i="395"/>
  <c r="P128" i="395"/>
  <c r="O128" i="395"/>
  <c r="R128" i="395"/>
  <c r="S128" i="395"/>
  <c r="I129" i="395"/>
  <c r="J129" i="395"/>
  <c r="M129" i="395"/>
  <c r="P129" i="395"/>
  <c r="O129" i="395"/>
  <c r="R129" i="395"/>
  <c r="S129" i="395"/>
  <c r="I130" i="395"/>
  <c r="L130" i="395"/>
  <c r="Q130" i="395"/>
  <c r="J130" i="395"/>
  <c r="M130" i="395"/>
  <c r="P130" i="395"/>
  <c r="O130" i="395"/>
  <c r="R130" i="395"/>
  <c r="S130" i="395"/>
  <c r="I131" i="395"/>
  <c r="J131" i="395"/>
  <c r="M131" i="395"/>
  <c r="P131" i="395"/>
  <c r="O131" i="395"/>
  <c r="R131" i="395"/>
  <c r="S131" i="395"/>
  <c r="I132" i="395"/>
  <c r="L132" i="395"/>
  <c r="Q132" i="395"/>
  <c r="J132" i="395"/>
  <c r="M132" i="395"/>
  <c r="P132" i="395"/>
  <c r="O132" i="395"/>
  <c r="R132" i="395"/>
  <c r="S132" i="395"/>
  <c r="I133" i="395"/>
  <c r="J133" i="395"/>
  <c r="M133" i="395"/>
  <c r="P133" i="395"/>
  <c r="O133" i="395"/>
  <c r="R133" i="395"/>
  <c r="S133" i="395"/>
  <c r="I134" i="395"/>
  <c r="L134" i="395"/>
  <c r="Q134" i="395"/>
  <c r="J134" i="395"/>
  <c r="M134" i="395"/>
  <c r="P134" i="395"/>
  <c r="O134" i="395"/>
  <c r="R134" i="395"/>
  <c r="S134" i="395"/>
  <c r="I137" i="395"/>
  <c r="J137" i="395"/>
  <c r="M137" i="395"/>
  <c r="P137" i="395"/>
  <c r="O137" i="395"/>
  <c r="R137" i="395"/>
  <c r="S137" i="395"/>
  <c r="I138" i="395"/>
  <c r="L138" i="395"/>
  <c r="Q138" i="395"/>
  <c r="J138" i="395"/>
  <c r="M138" i="395"/>
  <c r="P138" i="395"/>
  <c r="O138" i="395"/>
  <c r="R138" i="395"/>
  <c r="S138" i="395"/>
  <c r="I139" i="395"/>
  <c r="J139" i="395"/>
  <c r="M139" i="395"/>
  <c r="P139" i="395"/>
  <c r="O139" i="395"/>
  <c r="R139" i="395"/>
  <c r="S139" i="395"/>
  <c r="I140" i="395"/>
  <c r="L140" i="395"/>
  <c r="Q140" i="395"/>
  <c r="J140" i="395"/>
  <c r="M140" i="395"/>
  <c r="P140" i="395"/>
  <c r="O140" i="395"/>
  <c r="R140" i="395"/>
  <c r="S140" i="395"/>
  <c r="I141" i="395"/>
  <c r="J141" i="395"/>
  <c r="M141" i="395"/>
  <c r="P141" i="395"/>
  <c r="O141" i="395"/>
  <c r="R141" i="395"/>
  <c r="S141" i="395"/>
  <c r="I142" i="395"/>
  <c r="L142" i="395"/>
  <c r="Q142" i="395"/>
  <c r="J142" i="395"/>
  <c r="M142" i="395"/>
  <c r="P142" i="395"/>
  <c r="O142" i="395"/>
  <c r="R142" i="395"/>
  <c r="S142" i="395"/>
  <c r="I143" i="395"/>
  <c r="J143" i="395"/>
  <c r="M143" i="395"/>
  <c r="P143" i="395"/>
  <c r="O143" i="395"/>
  <c r="R143" i="395"/>
  <c r="S143" i="395"/>
  <c r="I144" i="395"/>
  <c r="L144" i="395"/>
  <c r="Q144" i="395"/>
  <c r="J144" i="395"/>
  <c r="M144" i="395"/>
  <c r="P144" i="395"/>
  <c r="O144" i="395"/>
  <c r="R144" i="395"/>
  <c r="S144" i="395"/>
  <c r="I145" i="395"/>
  <c r="J145" i="395"/>
  <c r="M145" i="395"/>
  <c r="P145" i="395"/>
  <c r="O145" i="395"/>
  <c r="R145" i="395"/>
  <c r="S145" i="395"/>
  <c r="I146" i="395"/>
  <c r="L146" i="395"/>
  <c r="Q146" i="395"/>
  <c r="J146" i="395"/>
  <c r="M146" i="395"/>
  <c r="P146" i="395"/>
  <c r="O146" i="395"/>
  <c r="R146" i="395"/>
  <c r="S146" i="395"/>
  <c r="I147" i="395"/>
  <c r="J147" i="395"/>
  <c r="M147" i="395"/>
  <c r="P147" i="395"/>
  <c r="O147" i="395"/>
  <c r="R147" i="395"/>
  <c r="S147" i="395"/>
  <c r="I148" i="395"/>
  <c r="L148" i="395"/>
  <c r="Q148" i="395"/>
  <c r="J148" i="395"/>
  <c r="M148" i="395"/>
  <c r="P148" i="395"/>
  <c r="O148" i="395"/>
  <c r="R148" i="395"/>
  <c r="S148" i="395"/>
  <c r="AD58" i="395"/>
  <c r="AE58" i="395"/>
  <c r="AH58" i="395"/>
  <c r="AK58" i="395"/>
  <c r="AJ58" i="395"/>
  <c r="AD57" i="395"/>
  <c r="AE57" i="395"/>
  <c r="AH57" i="395"/>
  <c r="AK57" i="395"/>
  <c r="AJ57" i="395"/>
  <c r="AD56" i="395"/>
  <c r="AE56" i="395"/>
  <c r="AH56" i="395"/>
  <c r="AK56" i="395"/>
  <c r="AJ56" i="395"/>
  <c r="AD55" i="395"/>
  <c r="AE55" i="395"/>
  <c r="AH55" i="395"/>
  <c r="AK55" i="395"/>
  <c r="AJ55" i="395"/>
  <c r="AD54" i="395"/>
  <c r="AE54" i="395"/>
  <c r="AH54" i="395"/>
  <c r="AK54" i="395"/>
  <c r="AJ54" i="395"/>
  <c r="AD53" i="395"/>
  <c r="AE53" i="395"/>
  <c r="AH53" i="395"/>
  <c r="AK53" i="395"/>
  <c r="AJ53" i="395"/>
  <c r="AD52" i="395"/>
  <c r="AE52" i="395"/>
  <c r="AH52" i="395"/>
  <c r="AK52" i="395"/>
  <c r="AJ52" i="395"/>
  <c r="AD51" i="395"/>
  <c r="AE51" i="395"/>
  <c r="AH51" i="395"/>
  <c r="AK51" i="395"/>
  <c r="AJ51" i="395"/>
  <c r="AD50" i="395"/>
  <c r="AE50" i="395"/>
  <c r="AH50" i="395"/>
  <c r="AK50" i="395"/>
  <c r="AJ50" i="395"/>
  <c r="R61" i="395"/>
  <c r="S61" i="395"/>
  <c r="I61" i="395"/>
  <c r="K61" i="395"/>
  <c r="J61" i="395"/>
  <c r="M61" i="395"/>
  <c r="P61" i="395"/>
  <c r="O61" i="395"/>
  <c r="R60" i="395"/>
  <c r="S60" i="395"/>
  <c r="I60" i="395"/>
  <c r="J60" i="395"/>
  <c r="M60" i="395"/>
  <c r="P60" i="395"/>
  <c r="O60" i="395"/>
  <c r="R59" i="395"/>
  <c r="S59" i="395"/>
  <c r="I59" i="395"/>
  <c r="J59" i="395"/>
  <c r="M59" i="395"/>
  <c r="P59" i="395"/>
  <c r="O59" i="395"/>
  <c r="R58" i="395"/>
  <c r="S58" i="395"/>
  <c r="I58" i="395"/>
  <c r="J58" i="395"/>
  <c r="M58" i="395"/>
  <c r="P58" i="395"/>
  <c r="O58" i="395"/>
  <c r="R57" i="395"/>
  <c r="S57" i="395"/>
  <c r="I57" i="395"/>
  <c r="J57" i="395"/>
  <c r="L57" i="395"/>
  <c r="Q57" i="395"/>
  <c r="M57" i="395"/>
  <c r="P57" i="395"/>
  <c r="O57" i="395"/>
  <c r="R56" i="395"/>
  <c r="S56" i="395"/>
  <c r="I56" i="395"/>
  <c r="J56" i="395"/>
  <c r="M56" i="395"/>
  <c r="P56" i="395"/>
  <c r="O56" i="395"/>
  <c r="R55" i="395"/>
  <c r="S55" i="395"/>
  <c r="I55" i="395"/>
  <c r="J55" i="395"/>
  <c r="L55" i="395"/>
  <c r="Q55" i="395"/>
  <c r="M55" i="395"/>
  <c r="P55" i="395"/>
  <c r="O55" i="395"/>
  <c r="R54" i="395"/>
  <c r="S54" i="395"/>
  <c r="I54" i="395"/>
  <c r="J54" i="395"/>
  <c r="M54" i="395"/>
  <c r="P54" i="395"/>
  <c r="O54" i="395"/>
  <c r="R53" i="395"/>
  <c r="S53" i="395"/>
  <c r="I53" i="395"/>
  <c r="K53" i="395"/>
  <c r="J53" i="395"/>
  <c r="M53" i="395"/>
  <c r="P53" i="395"/>
  <c r="O53" i="395"/>
  <c r="R52" i="395"/>
  <c r="S52" i="395"/>
  <c r="I52" i="395"/>
  <c r="J52" i="395"/>
  <c r="M52" i="395"/>
  <c r="P52" i="395"/>
  <c r="O52" i="395"/>
  <c r="R51" i="395"/>
  <c r="S51" i="395"/>
  <c r="I51" i="395"/>
  <c r="J51" i="395"/>
  <c r="M51" i="395"/>
  <c r="P51" i="395"/>
  <c r="O51" i="395"/>
  <c r="R50" i="395"/>
  <c r="S50" i="395"/>
  <c r="I50" i="395"/>
  <c r="J50" i="395"/>
  <c r="M50" i="395"/>
  <c r="P50" i="395"/>
  <c r="O50" i="395"/>
  <c r="AD44" i="395"/>
  <c r="AE44" i="395"/>
  <c r="AH44" i="395"/>
  <c r="AK44" i="395"/>
  <c r="AJ44" i="395"/>
  <c r="AD43" i="395"/>
  <c r="AE43" i="395"/>
  <c r="AH43" i="395"/>
  <c r="AK43" i="395"/>
  <c r="AJ43" i="395"/>
  <c r="AD42" i="395"/>
  <c r="AE42" i="395"/>
  <c r="AH42" i="395"/>
  <c r="AK42" i="395"/>
  <c r="AJ42" i="395"/>
  <c r="AD41" i="395"/>
  <c r="AE41" i="395"/>
  <c r="AH41" i="395"/>
  <c r="AK41" i="395"/>
  <c r="AJ41" i="395"/>
  <c r="AD40" i="395"/>
  <c r="AE40" i="395"/>
  <c r="AH40" i="395"/>
  <c r="AK40" i="395"/>
  <c r="AJ40" i="395"/>
  <c r="AD39" i="395"/>
  <c r="AE39" i="395"/>
  <c r="AH39" i="395"/>
  <c r="AK39" i="395"/>
  <c r="AJ39" i="395"/>
  <c r="AD38" i="395"/>
  <c r="AE38" i="395"/>
  <c r="AH38" i="395"/>
  <c r="AK38" i="395"/>
  <c r="AJ38" i="395"/>
  <c r="AD37" i="395"/>
  <c r="AE37" i="395"/>
  <c r="AH37" i="395"/>
  <c r="AK37" i="395"/>
  <c r="AJ37" i="395"/>
  <c r="AD36" i="395"/>
  <c r="AE36" i="395"/>
  <c r="AH36" i="395"/>
  <c r="AK36" i="395"/>
  <c r="AJ36" i="395"/>
  <c r="AD30" i="395"/>
  <c r="AE30" i="395"/>
  <c r="AH30" i="395"/>
  <c r="AK30" i="395"/>
  <c r="AJ30" i="395"/>
  <c r="AD29" i="395"/>
  <c r="AF29" i="395"/>
  <c r="AE29" i="395"/>
  <c r="AG29" i="395"/>
  <c r="AL29" i="395"/>
  <c r="AH29" i="395"/>
  <c r="AK29" i="395"/>
  <c r="AJ29" i="395"/>
  <c r="AD28" i="395"/>
  <c r="AE28" i="395"/>
  <c r="AG28" i="395"/>
  <c r="AL28" i="395"/>
  <c r="AH28" i="395"/>
  <c r="AK28" i="395"/>
  <c r="AJ28" i="395"/>
  <c r="AD27" i="395"/>
  <c r="AF27" i="395"/>
  <c r="AE27" i="395"/>
  <c r="AH27" i="395"/>
  <c r="AK27" i="395"/>
  <c r="AJ27" i="395"/>
  <c r="AD26" i="395"/>
  <c r="AF26" i="395"/>
  <c r="AE26" i="395"/>
  <c r="AH26" i="395"/>
  <c r="AK26" i="395"/>
  <c r="AJ26" i="395"/>
  <c r="AD25" i="395"/>
  <c r="AE25" i="395"/>
  <c r="AH25" i="395"/>
  <c r="AK25" i="395"/>
  <c r="AJ25" i="395"/>
  <c r="AD24" i="395"/>
  <c r="AF24" i="395"/>
  <c r="AE24" i="395"/>
  <c r="AH24" i="395"/>
  <c r="AK24" i="395"/>
  <c r="AJ24" i="395"/>
  <c r="AD23" i="395"/>
  <c r="AF23" i="395"/>
  <c r="AE23" i="395"/>
  <c r="AH23" i="395"/>
  <c r="AK23" i="395"/>
  <c r="AJ23" i="395"/>
  <c r="AD22" i="395"/>
  <c r="AF22" i="395"/>
  <c r="AE22" i="395"/>
  <c r="AH22" i="395"/>
  <c r="AK22" i="395"/>
  <c r="AJ22" i="395"/>
  <c r="AD187" i="399"/>
  <c r="AE187" i="399"/>
  <c r="AG187" i="399"/>
  <c r="AH187" i="399"/>
  <c r="AK187" i="399"/>
  <c r="AJ187" i="399"/>
  <c r="AF187" i="399"/>
  <c r="AD186" i="399"/>
  <c r="AE186" i="399"/>
  <c r="AH186" i="399"/>
  <c r="AK186" i="399"/>
  <c r="AJ186" i="399"/>
  <c r="AD185" i="399"/>
  <c r="AG185" i="399"/>
  <c r="AE185" i="399"/>
  <c r="AH185" i="399"/>
  <c r="AK185" i="399"/>
  <c r="AJ185" i="399"/>
  <c r="AD184" i="399"/>
  <c r="AG184" i="399"/>
  <c r="AE184" i="399"/>
  <c r="AH184" i="399"/>
  <c r="AK184" i="399"/>
  <c r="AJ184" i="399"/>
  <c r="AD183" i="399"/>
  <c r="AG183" i="399"/>
  <c r="AE183" i="399"/>
  <c r="AH183" i="399"/>
  <c r="AK183" i="399"/>
  <c r="AJ183" i="399"/>
  <c r="AD182" i="399"/>
  <c r="AE182" i="399"/>
  <c r="AH182" i="399"/>
  <c r="AK182" i="399"/>
  <c r="AJ182" i="399"/>
  <c r="AD181" i="399"/>
  <c r="AE181" i="399"/>
  <c r="AH181" i="399"/>
  <c r="AK181" i="399"/>
  <c r="AJ181" i="399"/>
  <c r="AD173" i="399"/>
  <c r="AG173" i="399"/>
  <c r="AE173" i="399"/>
  <c r="AH173" i="399"/>
  <c r="AK173" i="399"/>
  <c r="AJ173" i="399"/>
  <c r="AD172" i="399"/>
  <c r="AE172" i="399"/>
  <c r="AG172" i="399"/>
  <c r="AH172" i="399"/>
  <c r="AK172" i="399"/>
  <c r="AJ172" i="399"/>
  <c r="AF172" i="399"/>
  <c r="AD171" i="399"/>
  <c r="AE171" i="399"/>
  <c r="AH171" i="399"/>
  <c r="AK171" i="399"/>
  <c r="AJ171" i="399"/>
  <c r="AD170" i="399"/>
  <c r="AG170" i="399"/>
  <c r="AE170" i="399"/>
  <c r="AH170" i="399"/>
  <c r="AK170" i="399"/>
  <c r="AJ170" i="399"/>
  <c r="AD169" i="399"/>
  <c r="AG169" i="399"/>
  <c r="AE169" i="399"/>
  <c r="AH169" i="399"/>
  <c r="AK169" i="399"/>
  <c r="AJ169" i="399"/>
  <c r="AD168" i="399"/>
  <c r="AG168" i="399"/>
  <c r="AE168" i="399"/>
  <c r="AH168" i="399"/>
  <c r="AK168" i="399"/>
  <c r="AJ168" i="399"/>
  <c r="AD167" i="399"/>
  <c r="AE167" i="399"/>
  <c r="AH167" i="399"/>
  <c r="AK167" i="399"/>
  <c r="AJ167" i="399"/>
  <c r="AD166" i="399"/>
  <c r="AE166" i="399"/>
  <c r="AH166" i="399"/>
  <c r="AK166" i="399"/>
  <c r="AJ166" i="399"/>
  <c r="AD165" i="399"/>
  <c r="AG165" i="399"/>
  <c r="AE165" i="399"/>
  <c r="AH165" i="399"/>
  <c r="AK165" i="399"/>
  <c r="AJ165" i="399"/>
  <c r="AD156" i="399"/>
  <c r="AE156" i="399"/>
  <c r="AG156" i="399"/>
  <c r="AH156" i="399"/>
  <c r="AK156" i="399"/>
  <c r="AJ156" i="399"/>
  <c r="AF156" i="399"/>
  <c r="AD155" i="399"/>
  <c r="AE155" i="399"/>
  <c r="AH155" i="399"/>
  <c r="AK155" i="399"/>
  <c r="AJ155" i="399"/>
  <c r="AF155" i="399"/>
  <c r="AD154" i="399"/>
  <c r="AE154" i="399"/>
  <c r="AG154" i="399"/>
  <c r="AH154" i="399"/>
  <c r="AK154" i="399"/>
  <c r="AJ154" i="399"/>
  <c r="AF154" i="399"/>
  <c r="AD153" i="399"/>
  <c r="AE153" i="399"/>
  <c r="AH153" i="399"/>
  <c r="AK153" i="399"/>
  <c r="AJ153" i="399"/>
  <c r="AD152" i="399"/>
  <c r="AE152" i="399"/>
  <c r="AH152" i="399"/>
  <c r="AK152" i="399"/>
  <c r="AJ152" i="399"/>
  <c r="AD151" i="399"/>
  <c r="AF151" i="399"/>
  <c r="AE151" i="399"/>
  <c r="AH151" i="399"/>
  <c r="AK151" i="399"/>
  <c r="AJ151" i="399"/>
  <c r="AD150" i="399"/>
  <c r="AE150" i="399"/>
  <c r="AH150" i="399"/>
  <c r="AK150" i="399"/>
  <c r="AJ150" i="399"/>
  <c r="AD149" i="399"/>
  <c r="AE149" i="399"/>
  <c r="AH149" i="399"/>
  <c r="AK149" i="399"/>
  <c r="AJ149" i="399"/>
  <c r="AD148" i="399"/>
  <c r="AG148" i="399"/>
  <c r="AE148" i="399"/>
  <c r="AH148" i="399"/>
  <c r="AK148" i="399"/>
  <c r="AJ148" i="399"/>
  <c r="AD141" i="399"/>
  <c r="AE141" i="399"/>
  <c r="AG141" i="399"/>
  <c r="AH141" i="399"/>
  <c r="AK141" i="399"/>
  <c r="AJ141" i="399"/>
  <c r="AF141" i="399"/>
  <c r="AD140" i="399"/>
  <c r="AE140" i="399"/>
  <c r="AH140" i="399"/>
  <c r="AK140" i="399"/>
  <c r="AJ140" i="399"/>
  <c r="AD139" i="399"/>
  <c r="AE139" i="399"/>
  <c r="AH139" i="399"/>
  <c r="AK139" i="399"/>
  <c r="AJ139" i="399"/>
  <c r="AD138" i="399"/>
  <c r="AE138" i="399"/>
  <c r="AH138" i="399"/>
  <c r="AK138" i="399"/>
  <c r="AJ138" i="399"/>
  <c r="AD137" i="399"/>
  <c r="AE137" i="399"/>
  <c r="AH137" i="399"/>
  <c r="AK137" i="399"/>
  <c r="AJ137" i="399"/>
  <c r="AD136" i="399"/>
  <c r="AE136" i="399"/>
  <c r="AH136" i="399"/>
  <c r="AK136" i="399"/>
  <c r="AJ136" i="399"/>
  <c r="AD135" i="399"/>
  <c r="AE135" i="399"/>
  <c r="AH135" i="399"/>
  <c r="AK135" i="399"/>
  <c r="AJ135" i="399"/>
  <c r="AD134" i="399"/>
  <c r="AE134" i="399"/>
  <c r="AH134" i="399"/>
  <c r="AK134" i="399"/>
  <c r="AJ134" i="399"/>
  <c r="AD133" i="399"/>
  <c r="AE133" i="399"/>
  <c r="AH133" i="399"/>
  <c r="AK133" i="399"/>
  <c r="AJ133" i="399"/>
  <c r="I8" i="407"/>
  <c r="J8" i="407"/>
  <c r="L8" i="407"/>
  <c r="M8" i="407"/>
  <c r="P8" i="407"/>
  <c r="O8" i="407"/>
  <c r="Q8" i="407"/>
  <c r="R8" i="407"/>
  <c r="S8" i="407"/>
  <c r="AD8" i="407"/>
  <c r="AE8" i="407"/>
  <c r="AF8" i="407"/>
  <c r="AH8" i="407"/>
  <c r="AK8" i="407"/>
  <c r="AJ8" i="407"/>
  <c r="I9" i="407"/>
  <c r="J9" i="407"/>
  <c r="M9" i="407"/>
  <c r="O9" i="407"/>
  <c r="P9" i="407"/>
  <c r="R9" i="407"/>
  <c r="S9" i="407"/>
  <c r="AD9" i="407"/>
  <c r="AE9" i="407"/>
  <c r="AG9" i="407"/>
  <c r="AH9" i="407"/>
  <c r="AK9" i="407"/>
  <c r="AJ9" i="407"/>
  <c r="AL9" i="407"/>
  <c r="I10" i="407"/>
  <c r="K10" i="407"/>
  <c r="J10" i="407"/>
  <c r="M10" i="407"/>
  <c r="P10" i="407"/>
  <c r="O10" i="407"/>
  <c r="R10" i="407"/>
  <c r="S10" i="407"/>
  <c r="AD10" i="407"/>
  <c r="AE10" i="407"/>
  <c r="AH10" i="407"/>
  <c r="AJ10" i="407"/>
  <c r="AK10" i="407"/>
  <c r="I11" i="407"/>
  <c r="J11" i="407"/>
  <c r="K11" i="407"/>
  <c r="M11" i="407"/>
  <c r="P11" i="407"/>
  <c r="O11" i="407"/>
  <c r="R11" i="407"/>
  <c r="S11" i="407"/>
  <c r="AD11" i="407"/>
  <c r="AF11" i="407"/>
  <c r="AE11" i="407"/>
  <c r="AH11" i="407"/>
  <c r="AK11" i="407"/>
  <c r="AJ11" i="407"/>
  <c r="I12" i="407"/>
  <c r="J12" i="407"/>
  <c r="L12" i="407"/>
  <c r="Q12" i="407"/>
  <c r="M12" i="407"/>
  <c r="P12" i="407"/>
  <c r="O12" i="407"/>
  <c r="R12" i="407"/>
  <c r="S12" i="407"/>
  <c r="AD12" i="407"/>
  <c r="AE12" i="407"/>
  <c r="AF12" i="407"/>
  <c r="AH12" i="407"/>
  <c r="AK12" i="407"/>
  <c r="AJ12" i="407"/>
  <c r="AD13" i="407"/>
  <c r="AE13" i="407"/>
  <c r="AH13" i="407"/>
  <c r="AJ13" i="407"/>
  <c r="AK13" i="407"/>
  <c r="AD14" i="407"/>
  <c r="AE14" i="407"/>
  <c r="AH14" i="407"/>
  <c r="AJ14" i="407"/>
  <c r="AK14" i="407"/>
  <c r="AD15" i="407"/>
  <c r="AE15" i="407"/>
  <c r="AH15" i="407"/>
  <c r="AK15" i="407"/>
  <c r="AJ15" i="407"/>
  <c r="AD16" i="407"/>
  <c r="AE16" i="407"/>
  <c r="AF16" i="407"/>
  <c r="AH16" i="407"/>
  <c r="AK16" i="407"/>
  <c r="AJ16" i="407"/>
  <c r="AD17" i="407"/>
  <c r="AE17" i="407"/>
  <c r="AH17" i="407"/>
  <c r="AJ17" i="407"/>
  <c r="AK17" i="407"/>
  <c r="AD18" i="407"/>
  <c r="AE18" i="407"/>
  <c r="AH18" i="407"/>
  <c r="AJ18" i="407"/>
  <c r="AK18" i="407"/>
  <c r="AD19" i="407"/>
  <c r="AE19" i="407"/>
  <c r="AH19" i="407"/>
  <c r="AK19" i="407"/>
  <c r="AJ19" i="407"/>
  <c r="AD20" i="407"/>
  <c r="AE20" i="407"/>
  <c r="AF20" i="407"/>
  <c r="AH20" i="407"/>
  <c r="AK20" i="407"/>
  <c r="AJ20" i="407"/>
  <c r="I23" i="407"/>
  <c r="J23" i="407"/>
  <c r="M23" i="407"/>
  <c r="O23" i="407"/>
  <c r="P23" i="407"/>
  <c r="R23" i="407"/>
  <c r="S23" i="407"/>
  <c r="AD23" i="407"/>
  <c r="AE23" i="407"/>
  <c r="AG23" i="407"/>
  <c r="AL23" i="407"/>
  <c r="AH23" i="407"/>
  <c r="AK23" i="407"/>
  <c r="AJ23" i="407"/>
  <c r="I24" i="407"/>
  <c r="K24" i="407"/>
  <c r="J24" i="407"/>
  <c r="M24" i="407"/>
  <c r="P24" i="407"/>
  <c r="O24" i="407"/>
  <c r="R24" i="407"/>
  <c r="S24" i="407"/>
  <c r="AD24" i="407"/>
  <c r="AE24" i="407"/>
  <c r="AH24" i="407"/>
  <c r="AJ24" i="407"/>
  <c r="AK24" i="407"/>
  <c r="I25" i="407"/>
  <c r="J25" i="407"/>
  <c r="M25" i="407"/>
  <c r="P25" i="407"/>
  <c r="O25" i="407"/>
  <c r="R25" i="407"/>
  <c r="S25" i="407"/>
  <c r="AD25" i="407"/>
  <c r="AF25" i="407"/>
  <c r="AE25" i="407"/>
  <c r="AH25" i="407"/>
  <c r="AK25" i="407"/>
  <c r="AJ25" i="407"/>
  <c r="I26" i="407"/>
  <c r="J26" i="407"/>
  <c r="L26" i="407"/>
  <c r="M26" i="407"/>
  <c r="P26" i="407"/>
  <c r="O26" i="407"/>
  <c r="Q26" i="407"/>
  <c r="R26" i="407"/>
  <c r="S26" i="407"/>
  <c r="AD26" i="407"/>
  <c r="AE26" i="407"/>
  <c r="AF26" i="407"/>
  <c r="AH26" i="407"/>
  <c r="AK26" i="407"/>
  <c r="AJ26" i="407"/>
  <c r="AD27" i="407"/>
  <c r="AE27" i="407"/>
  <c r="AH27" i="407"/>
  <c r="AJ27" i="407"/>
  <c r="AK27" i="407"/>
  <c r="AD28" i="407"/>
  <c r="AE28" i="407"/>
  <c r="AH28" i="407"/>
  <c r="AJ28" i="407"/>
  <c r="AK28" i="407"/>
  <c r="AD29" i="407"/>
  <c r="AE29" i="407"/>
  <c r="AF29" i="407"/>
  <c r="AH29" i="407"/>
  <c r="AK29" i="407"/>
  <c r="AJ29" i="407"/>
  <c r="AD30" i="407"/>
  <c r="AE30" i="407"/>
  <c r="AG30" i="407"/>
  <c r="AL30" i="407"/>
  <c r="AH30" i="407"/>
  <c r="AK30" i="407"/>
  <c r="AJ30" i="407"/>
  <c r="AD31" i="407"/>
  <c r="AE31" i="407"/>
  <c r="AG31" i="407"/>
  <c r="AL31" i="407"/>
  <c r="AH31" i="407"/>
  <c r="AK31" i="407"/>
  <c r="AJ31" i="407"/>
  <c r="AD32" i="407"/>
  <c r="AE32" i="407"/>
  <c r="AG32" i="407"/>
  <c r="AL32" i="407"/>
  <c r="AH32" i="407"/>
  <c r="AK32" i="407"/>
  <c r="AJ32" i="407"/>
  <c r="AD33" i="407"/>
  <c r="AE33" i="407"/>
  <c r="AG33" i="407"/>
  <c r="AL33" i="407"/>
  <c r="AH33" i="407"/>
  <c r="AK33" i="407"/>
  <c r="AJ33" i="407"/>
  <c r="I36" i="407"/>
  <c r="J36" i="407"/>
  <c r="L36" i="407"/>
  <c r="Q36" i="407"/>
  <c r="M36" i="407"/>
  <c r="P36" i="407"/>
  <c r="O36" i="407"/>
  <c r="R36" i="407"/>
  <c r="S36" i="407"/>
  <c r="AD36" i="407"/>
  <c r="AG36" i="407"/>
  <c r="AL36" i="407"/>
  <c r="AE36" i="407"/>
  <c r="AH36" i="407"/>
  <c r="AK36" i="407"/>
  <c r="AJ36" i="407"/>
  <c r="I37" i="407"/>
  <c r="L37" i="407"/>
  <c r="Q37" i="407"/>
  <c r="J37" i="407"/>
  <c r="M37" i="407"/>
  <c r="O37" i="407"/>
  <c r="P37" i="407"/>
  <c r="R37" i="407"/>
  <c r="S37" i="407"/>
  <c r="AD37" i="407"/>
  <c r="AF37" i="407"/>
  <c r="AE37" i="407"/>
  <c r="AH37" i="407"/>
  <c r="AK37" i="407"/>
  <c r="AJ37" i="407"/>
  <c r="I38" i="407"/>
  <c r="K38" i="407"/>
  <c r="J38" i="407"/>
  <c r="M38" i="407"/>
  <c r="P38" i="407"/>
  <c r="O38" i="407"/>
  <c r="R38" i="407"/>
  <c r="S38" i="407"/>
  <c r="AD38" i="407"/>
  <c r="AE38" i="407"/>
  <c r="AH38" i="407"/>
  <c r="AJ38" i="407"/>
  <c r="AK38" i="407"/>
  <c r="I39" i="407"/>
  <c r="J39" i="407"/>
  <c r="K39" i="407"/>
  <c r="L39" i="407"/>
  <c r="M39" i="407"/>
  <c r="P39" i="407"/>
  <c r="O39" i="407"/>
  <c r="Q39" i="407"/>
  <c r="R39" i="407"/>
  <c r="S39" i="407"/>
  <c r="AD39" i="407"/>
  <c r="AE39" i="407"/>
  <c r="AG39" i="407"/>
  <c r="AL39" i="407"/>
  <c r="AH39" i="407"/>
  <c r="AK39" i="407"/>
  <c r="AJ39" i="407"/>
  <c r="AD40" i="407"/>
  <c r="AE40" i="407"/>
  <c r="AG40" i="407"/>
  <c r="AL40" i="407"/>
  <c r="AH40" i="407"/>
  <c r="AK40" i="407"/>
  <c r="AJ40" i="407"/>
  <c r="AD41" i="407"/>
  <c r="AE41" i="407"/>
  <c r="AG41" i="407"/>
  <c r="AL41" i="407"/>
  <c r="AH41" i="407"/>
  <c r="AK41" i="407"/>
  <c r="AJ41" i="407"/>
  <c r="AD42" i="407"/>
  <c r="AE42" i="407"/>
  <c r="AG42" i="407"/>
  <c r="AL42" i="407"/>
  <c r="AH42" i="407"/>
  <c r="AK42" i="407"/>
  <c r="AJ42" i="407"/>
  <c r="AD43" i="407"/>
  <c r="AE43" i="407"/>
  <c r="AG43" i="407"/>
  <c r="AL43" i="407"/>
  <c r="AH43" i="407"/>
  <c r="AK43" i="407"/>
  <c r="AJ43" i="407"/>
  <c r="AD44" i="407"/>
  <c r="AE44" i="407"/>
  <c r="AG44" i="407"/>
  <c r="AL44" i="407"/>
  <c r="AH44" i="407"/>
  <c r="AK44" i="407"/>
  <c r="AJ44" i="407"/>
  <c r="AD45" i="407"/>
  <c r="AE45" i="407"/>
  <c r="AG45" i="407"/>
  <c r="AL45" i="407"/>
  <c r="AH45" i="407"/>
  <c r="AK45" i="407"/>
  <c r="AJ45" i="407"/>
  <c r="AD46" i="407"/>
  <c r="AE46" i="407"/>
  <c r="AG46" i="407"/>
  <c r="AL46" i="407"/>
  <c r="AH46" i="407"/>
  <c r="AK46" i="407"/>
  <c r="AJ46" i="407"/>
  <c r="I49" i="407"/>
  <c r="J49" i="407"/>
  <c r="L49" i="407"/>
  <c r="Q49" i="407"/>
  <c r="M49" i="407"/>
  <c r="P49" i="407"/>
  <c r="O49" i="407"/>
  <c r="R49" i="407"/>
  <c r="S49" i="407"/>
  <c r="AD49" i="407"/>
  <c r="AG49" i="407"/>
  <c r="AL49" i="407"/>
  <c r="AE49" i="407"/>
  <c r="AH49" i="407"/>
  <c r="AK49" i="407"/>
  <c r="AJ49" i="407"/>
  <c r="I50" i="407"/>
  <c r="L50" i="407"/>
  <c r="Q50" i="407"/>
  <c r="J50" i="407"/>
  <c r="M50" i="407"/>
  <c r="O50" i="407"/>
  <c r="P50" i="407"/>
  <c r="R50" i="407"/>
  <c r="S50" i="407"/>
  <c r="AD50" i="407"/>
  <c r="AF50" i="407"/>
  <c r="AE50" i="407"/>
  <c r="AH50" i="407"/>
  <c r="AK50" i="407"/>
  <c r="AJ50" i="407"/>
  <c r="I51" i="407"/>
  <c r="K51" i="407"/>
  <c r="J51" i="407"/>
  <c r="M51" i="407"/>
  <c r="P51" i="407"/>
  <c r="O51" i="407"/>
  <c r="R51" i="407"/>
  <c r="S51" i="407"/>
  <c r="AD51" i="407"/>
  <c r="AE51" i="407"/>
  <c r="AH51" i="407"/>
  <c r="AJ51" i="407"/>
  <c r="AK51" i="407"/>
  <c r="I52" i="407"/>
  <c r="J52" i="407"/>
  <c r="K52" i="407"/>
  <c r="L52" i="407"/>
  <c r="Q52" i="407"/>
  <c r="M52" i="407"/>
  <c r="P52" i="407"/>
  <c r="O52" i="407"/>
  <c r="R52" i="407"/>
  <c r="S52" i="407"/>
  <c r="AD52" i="407"/>
  <c r="AE52" i="407"/>
  <c r="AG52" i="407"/>
  <c r="AL52" i="407"/>
  <c r="AH52" i="407"/>
  <c r="AK52" i="407"/>
  <c r="AJ52" i="407"/>
  <c r="AD53" i="407"/>
  <c r="AE53" i="407"/>
  <c r="AG53" i="407"/>
  <c r="AL53" i="407"/>
  <c r="AH53" i="407"/>
  <c r="AK53" i="407"/>
  <c r="AJ53" i="407"/>
  <c r="AD54" i="407"/>
  <c r="AE54" i="407"/>
  <c r="AG54" i="407"/>
  <c r="AL54" i="407"/>
  <c r="AH54" i="407"/>
  <c r="AK54" i="407"/>
  <c r="AJ54" i="407"/>
  <c r="AD55" i="407"/>
  <c r="AE55" i="407"/>
  <c r="AG55" i="407"/>
  <c r="AL55" i="407"/>
  <c r="AH55" i="407"/>
  <c r="AK55" i="407"/>
  <c r="AJ55" i="407"/>
  <c r="AD56" i="407"/>
  <c r="AE56" i="407"/>
  <c r="AG56" i="407"/>
  <c r="AL56" i="407"/>
  <c r="AH56" i="407"/>
  <c r="AK56" i="407"/>
  <c r="AJ56" i="407"/>
  <c r="AD57" i="407"/>
  <c r="AE57" i="407"/>
  <c r="AG57" i="407"/>
  <c r="AL57" i="407"/>
  <c r="AH57" i="407"/>
  <c r="AK57" i="407"/>
  <c r="AJ57" i="407"/>
  <c r="AD58" i="407"/>
  <c r="AE58" i="407"/>
  <c r="AG58" i="407"/>
  <c r="AL58" i="407"/>
  <c r="AH58" i="407"/>
  <c r="AK58" i="407"/>
  <c r="AJ58" i="407"/>
  <c r="AD59" i="407"/>
  <c r="AE59" i="407"/>
  <c r="AG59" i="407"/>
  <c r="AL59" i="407"/>
  <c r="AH59" i="407"/>
  <c r="AK59" i="407"/>
  <c r="AJ59" i="407"/>
  <c r="I62" i="407"/>
  <c r="J62" i="407"/>
  <c r="L62" i="407"/>
  <c r="Q62" i="407"/>
  <c r="M62" i="407"/>
  <c r="P62" i="407"/>
  <c r="O62" i="407"/>
  <c r="R62" i="407"/>
  <c r="S62" i="407"/>
  <c r="AD62" i="407"/>
  <c r="AE62" i="407"/>
  <c r="AF62" i="407"/>
  <c r="AG62" i="407"/>
  <c r="AH62" i="407"/>
  <c r="AK62" i="407"/>
  <c r="AJ62" i="407"/>
  <c r="AL62" i="407"/>
  <c r="I63" i="407"/>
  <c r="L63" i="407"/>
  <c r="Q63" i="407"/>
  <c r="J63" i="407"/>
  <c r="M63" i="407"/>
  <c r="P63" i="407"/>
  <c r="O63" i="407"/>
  <c r="R63" i="407"/>
  <c r="S63" i="407"/>
  <c r="AD63" i="407"/>
  <c r="AF63" i="407"/>
  <c r="AE63" i="407"/>
  <c r="AG63" i="407"/>
  <c r="AL63" i="407"/>
  <c r="AH63" i="407"/>
  <c r="AK63" i="407"/>
  <c r="AJ63" i="407"/>
  <c r="I64" i="407"/>
  <c r="J64" i="407"/>
  <c r="L64" i="407"/>
  <c r="Q64" i="407"/>
  <c r="M64" i="407"/>
  <c r="P64" i="407"/>
  <c r="O64" i="407"/>
  <c r="R64" i="407"/>
  <c r="S64" i="407"/>
  <c r="AD64" i="407"/>
  <c r="AE64" i="407"/>
  <c r="AF64" i="407"/>
  <c r="AH64" i="407"/>
  <c r="AJ64" i="407"/>
  <c r="AK64" i="407"/>
  <c r="I65" i="407"/>
  <c r="J65" i="407"/>
  <c r="L65" i="407"/>
  <c r="M65" i="407"/>
  <c r="O65" i="407"/>
  <c r="P65" i="407"/>
  <c r="Q65" i="407"/>
  <c r="R65" i="407"/>
  <c r="S65" i="407"/>
  <c r="AD65" i="407"/>
  <c r="AE65" i="407"/>
  <c r="AG65" i="407"/>
  <c r="AL65" i="407"/>
  <c r="AH65" i="407"/>
  <c r="AK65" i="407"/>
  <c r="AJ65" i="407"/>
  <c r="AD66" i="407"/>
  <c r="AE66" i="407"/>
  <c r="AG66" i="407"/>
  <c r="AL66" i="407"/>
  <c r="AH66" i="407"/>
  <c r="AK66" i="407"/>
  <c r="AJ66" i="407"/>
  <c r="AD67" i="407"/>
  <c r="AE67" i="407"/>
  <c r="AG67" i="407"/>
  <c r="AL67" i="407"/>
  <c r="AH67" i="407"/>
  <c r="AK67" i="407"/>
  <c r="AJ67" i="407"/>
  <c r="AD68" i="407"/>
  <c r="AE68" i="407"/>
  <c r="AG68" i="407"/>
  <c r="AL68" i="407"/>
  <c r="AH68" i="407"/>
  <c r="AK68" i="407"/>
  <c r="AJ68" i="407"/>
  <c r="AD69" i="407"/>
  <c r="AE69" i="407"/>
  <c r="AG69" i="407"/>
  <c r="AL69" i="407"/>
  <c r="AH69" i="407"/>
  <c r="AK69" i="407"/>
  <c r="AJ69" i="407"/>
  <c r="AD70" i="407"/>
  <c r="AE70" i="407"/>
  <c r="AG70" i="407"/>
  <c r="AL70" i="407"/>
  <c r="AH70" i="407"/>
  <c r="AK70" i="407"/>
  <c r="AJ70" i="407"/>
  <c r="AD71" i="407"/>
  <c r="AE71" i="407"/>
  <c r="AG71" i="407"/>
  <c r="AL71" i="407"/>
  <c r="AH71" i="407"/>
  <c r="AK71" i="407"/>
  <c r="AJ71" i="407"/>
  <c r="AD72" i="407"/>
  <c r="AE72" i="407"/>
  <c r="AG72" i="407"/>
  <c r="AL72" i="407"/>
  <c r="AH72" i="407"/>
  <c r="AK72" i="407"/>
  <c r="AJ72" i="407"/>
  <c r="I75" i="407"/>
  <c r="J75" i="407"/>
  <c r="L75" i="407"/>
  <c r="Q75" i="407"/>
  <c r="M75" i="407"/>
  <c r="P75" i="407"/>
  <c r="O75" i="407"/>
  <c r="R75" i="407"/>
  <c r="S75" i="407"/>
  <c r="AD75" i="407"/>
  <c r="AE75" i="407"/>
  <c r="AF75" i="407"/>
  <c r="AG75" i="407"/>
  <c r="AH75" i="407"/>
  <c r="AK75" i="407"/>
  <c r="AJ75" i="407"/>
  <c r="AL75" i="407"/>
  <c r="I76" i="407"/>
  <c r="L76" i="407"/>
  <c r="Q76" i="407"/>
  <c r="J76" i="407"/>
  <c r="M76" i="407"/>
  <c r="P76" i="407"/>
  <c r="O76" i="407"/>
  <c r="R76" i="407"/>
  <c r="S76" i="407"/>
  <c r="AD76" i="407"/>
  <c r="AF76" i="407"/>
  <c r="AE76" i="407"/>
  <c r="AG76" i="407"/>
  <c r="AL76" i="407"/>
  <c r="AH76" i="407"/>
  <c r="AK76" i="407"/>
  <c r="AJ76" i="407"/>
  <c r="I77" i="407"/>
  <c r="J77" i="407"/>
  <c r="L77" i="407"/>
  <c r="Q77" i="407"/>
  <c r="M77" i="407"/>
  <c r="P77" i="407"/>
  <c r="O77" i="407"/>
  <c r="R77" i="407"/>
  <c r="S77" i="407"/>
  <c r="AD77" i="407"/>
  <c r="AE77" i="407"/>
  <c r="AF77" i="407"/>
  <c r="AH77" i="407"/>
  <c r="AJ77" i="407"/>
  <c r="AK77" i="407"/>
  <c r="I78" i="407"/>
  <c r="J78" i="407"/>
  <c r="K78" i="407"/>
  <c r="M78" i="407"/>
  <c r="O78" i="407"/>
  <c r="P78" i="407"/>
  <c r="R78" i="407"/>
  <c r="S78" i="407"/>
  <c r="AD78" i="407"/>
  <c r="AF78" i="407"/>
  <c r="AE78" i="407"/>
  <c r="AH78" i="407"/>
  <c r="AK78" i="407"/>
  <c r="AJ78" i="407"/>
  <c r="AD79" i="407"/>
  <c r="AF79" i="407"/>
  <c r="AE79" i="407"/>
  <c r="AH79" i="407"/>
  <c r="AK79" i="407"/>
  <c r="AJ79" i="407"/>
  <c r="AD80" i="407"/>
  <c r="AF80" i="407"/>
  <c r="AE80" i="407"/>
  <c r="AH80" i="407"/>
  <c r="AK80" i="407"/>
  <c r="AJ80" i="407"/>
  <c r="AD81" i="407"/>
  <c r="AF81" i="407"/>
  <c r="AE81" i="407"/>
  <c r="AH81" i="407"/>
  <c r="AK81" i="407"/>
  <c r="AJ81" i="407"/>
  <c r="AD82" i="407"/>
  <c r="AF82" i="407"/>
  <c r="AE82" i="407"/>
  <c r="AG82" i="407"/>
  <c r="AL82" i="407"/>
  <c r="AH82" i="407"/>
  <c r="AK82" i="407"/>
  <c r="AJ82" i="407"/>
  <c r="AD83" i="407"/>
  <c r="AE83" i="407"/>
  <c r="AG83" i="407"/>
  <c r="AL83" i="407"/>
  <c r="AH83" i="407"/>
  <c r="AK83" i="407"/>
  <c r="AJ83" i="407"/>
  <c r="AD84" i="407"/>
  <c r="AE84" i="407"/>
  <c r="AG84" i="407"/>
  <c r="AL84" i="407"/>
  <c r="AH84" i="407"/>
  <c r="AK84" i="407"/>
  <c r="AJ84" i="407"/>
  <c r="AD85" i="407"/>
  <c r="AE85" i="407"/>
  <c r="AG85" i="407"/>
  <c r="AL85" i="407"/>
  <c r="AH85" i="407"/>
  <c r="AK85" i="407"/>
  <c r="AJ85" i="407"/>
  <c r="I88" i="407"/>
  <c r="J88" i="407"/>
  <c r="L88" i="407"/>
  <c r="Q88" i="407"/>
  <c r="M88" i="407"/>
  <c r="P88" i="407"/>
  <c r="O88" i="407"/>
  <c r="R88" i="407"/>
  <c r="S88" i="407"/>
  <c r="AD88" i="407"/>
  <c r="AE88" i="407"/>
  <c r="AF88" i="407"/>
  <c r="AG88" i="407"/>
  <c r="AH88" i="407"/>
  <c r="AK88" i="407"/>
  <c r="AJ88" i="407"/>
  <c r="AL88" i="407"/>
  <c r="I89" i="407"/>
  <c r="L89" i="407"/>
  <c r="Q89" i="407"/>
  <c r="J89" i="407"/>
  <c r="M89" i="407"/>
  <c r="P89" i="407"/>
  <c r="O89" i="407"/>
  <c r="R89" i="407"/>
  <c r="S89" i="407"/>
  <c r="AD89" i="407"/>
  <c r="AE89" i="407"/>
  <c r="AG89" i="407"/>
  <c r="AL89" i="407"/>
  <c r="AH89" i="407"/>
  <c r="AK89" i="407"/>
  <c r="AJ89" i="407"/>
  <c r="I90" i="407"/>
  <c r="J90" i="407"/>
  <c r="L90" i="407"/>
  <c r="Q90" i="407"/>
  <c r="M90" i="407"/>
  <c r="P90" i="407"/>
  <c r="O90" i="407"/>
  <c r="R90" i="407"/>
  <c r="S90" i="407"/>
  <c r="AD90" i="407"/>
  <c r="AE90" i="407"/>
  <c r="AF90" i="407"/>
  <c r="AH90" i="407"/>
  <c r="AJ90" i="407"/>
  <c r="AK90" i="407"/>
  <c r="I91" i="407"/>
  <c r="J91" i="407"/>
  <c r="K91" i="407"/>
  <c r="L91" i="407"/>
  <c r="M91" i="407"/>
  <c r="O91" i="407"/>
  <c r="P91" i="407"/>
  <c r="Q91" i="407"/>
  <c r="R91" i="407"/>
  <c r="S91" i="407"/>
  <c r="AD91" i="407"/>
  <c r="AE91" i="407"/>
  <c r="AG91" i="407"/>
  <c r="AL91" i="407"/>
  <c r="AH91" i="407"/>
  <c r="AK91" i="407"/>
  <c r="AJ91" i="407"/>
  <c r="AD92" i="407"/>
  <c r="AE92" i="407"/>
  <c r="AG92" i="407"/>
  <c r="AL92" i="407"/>
  <c r="AH92" i="407"/>
  <c r="AK92" i="407"/>
  <c r="AJ92" i="407"/>
  <c r="AD93" i="407"/>
  <c r="AE93" i="407"/>
  <c r="AG93" i="407"/>
  <c r="AL93" i="407"/>
  <c r="AH93" i="407"/>
  <c r="AK93" i="407"/>
  <c r="AJ93" i="407"/>
  <c r="AD94" i="407"/>
  <c r="AE94" i="407"/>
  <c r="AG94" i="407"/>
  <c r="AL94" i="407"/>
  <c r="AH94" i="407"/>
  <c r="AK94" i="407"/>
  <c r="AJ94" i="407"/>
  <c r="AD95" i="407"/>
  <c r="AE95" i="407"/>
  <c r="AG95" i="407"/>
  <c r="AL95" i="407"/>
  <c r="AH95" i="407"/>
  <c r="AK95" i="407"/>
  <c r="AJ95" i="407"/>
  <c r="AD96" i="407"/>
  <c r="AE96" i="407"/>
  <c r="AG96" i="407"/>
  <c r="AL96" i="407"/>
  <c r="AH96" i="407"/>
  <c r="AK96" i="407"/>
  <c r="AJ96" i="407"/>
  <c r="AD97" i="407"/>
  <c r="AE97" i="407"/>
  <c r="AG97" i="407"/>
  <c r="AL97" i="407"/>
  <c r="AH97" i="407"/>
  <c r="AK97" i="407"/>
  <c r="AJ97" i="407"/>
  <c r="AD98" i="407"/>
  <c r="AE98" i="407"/>
  <c r="AG98" i="407"/>
  <c r="AL98" i="407"/>
  <c r="AH98" i="407"/>
  <c r="AK98" i="407"/>
  <c r="AJ98" i="407"/>
  <c r="I101" i="407"/>
  <c r="J101" i="407"/>
  <c r="L101" i="407"/>
  <c r="Q101" i="407"/>
  <c r="M101" i="407"/>
  <c r="P101" i="407"/>
  <c r="O101" i="407"/>
  <c r="R101" i="407"/>
  <c r="S101" i="407"/>
  <c r="AD101" i="407"/>
  <c r="AE101" i="407"/>
  <c r="AF101" i="407"/>
  <c r="AG101" i="407"/>
  <c r="AH101" i="407"/>
  <c r="AK101" i="407"/>
  <c r="AJ101" i="407"/>
  <c r="AL101" i="407"/>
  <c r="I102" i="407"/>
  <c r="L102" i="407"/>
  <c r="Q102" i="407"/>
  <c r="J102" i="407"/>
  <c r="M102" i="407"/>
  <c r="P102" i="407"/>
  <c r="O102" i="407"/>
  <c r="R102" i="407"/>
  <c r="S102" i="407"/>
  <c r="AD102" i="407"/>
  <c r="AF102" i="407"/>
  <c r="AE102" i="407"/>
  <c r="AH102" i="407"/>
  <c r="AK102" i="407"/>
  <c r="AJ102" i="407"/>
  <c r="I103" i="407"/>
  <c r="K103" i="407"/>
  <c r="J103" i="407"/>
  <c r="L103" i="407"/>
  <c r="Q103" i="407"/>
  <c r="M103" i="407"/>
  <c r="P103" i="407"/>
  <c r="O103" i="407"/>
  <c r="R103" i="407"/>
  <c r="S103" i="407"/>
  <c r="AD103" i="407"/>
  <c r="AE103" i="407"/>
  <c r="AF103" i="407"/>
  <c r="AH103" i="407"/>
  <c r="AJ103" i="407"/>
  <c r="AK103" i="407"/>
  <c r="I104" i="407"/>
  <c r="J104" i="407"/>
  <c r="K104" i="407"/>
  <c r="L104" i="407"/>
  <c r="M104" i="407"/>
  <c r="O104" i="407"/>
  <c r="P104" i="407"/>
  <c r="Q104" i="407"/>
  <c r="R104" i="407"/>
  <c r="S104" i="407"/>
  <c r="AD104" i="407"/>
  <c r="AE104" i="407"/>
  <c r="AG104" i="407"/>
  <c r="AL104" i="407"/>
  <c r="AH104" i="407"/>
  <c r="AK104" i="407"/>
  <c r="AJ104" i="407"/>
  <c r="I105" i="407"/>
  <c r="J105" i="407"/>
  <c r="L105" i="407"/>
  <c r="Q105" i="407"/>
  <c r="M105" i="407"/>
  <c r="P105" i="407"/>
  <c r="O105" i="407"/>
  <c r="R105" i="407"/>
  <c r="S105" i="407"/>
  <c r="AD105" i="407"/>
  <c r="AE105" i="407"/>
  <c r="AF105" i="407"/>
  <c r="AG105" i="407"/>
  <c r="AH105" i="407"/>
  <c r="AK105" i="407"/>
  <c r="AJ105" i="407"/>
  <c r="AL105" i="407"/>
  <c r="I106" i="407"/>
  <c r="L106" i="407"/>
  <c r="Q106" i="407"/>
  <c r="J106" i="407"/>
  <c r="M106" i="407"/>
  <c r="P106" i="407"/>
  <c r="O106" i="407"/>
  <c r="R106" i="407"/>
  <c r="S106" i="407"/>
  <c r="AD106" i="407"/>
  <c r="AF106" i="407"/>
  <c r="AE106" i="407"/>
  <c r="AG106" i="407"/>
  <c r="AL106" i="407"/>
  <c r="AH106" i="407"/>
  <c r="AK106" i="407"/>
  <c r="AJ106" i="407"/>
  <c r="I107" i="407"/>
  <c r="J107" i="407"/>
  <c r="L107" i="407"/>
  <c r="Q107" i="407"/>
  <c r="M107" i="407"/>
  <c r="P107" i="407"/>
  <c r="O107" i="407"/>
  <c r="R107" i="407"/>
  <c r="S107" i="407"/>
  <c r="AD107" i="407"/>
  <c r="AE107" i="407"/>
  <c r="AF107" i="407"/>
  <c r="AH107" i="407"/>
  <c r="AJ107" i="407"/>
  <c r="AK107" i="407"/>
  <c r="I108" i="407"/>
  <c r="J108" i="407"/>
  <c r="K108" i="407"/>
  <c r="L108" i="407"/>
  <c r="M108" i="407"/>
  <c r="O108" i="407"/>
  <c r="P108" i="407"/>
  <c r="Q108" i="407"/>
  <c r="R108" i="407"/>
  <c r="S108" i="407"/>
  <c r="AD108" i="407"/>
  <c r="AE108" i="407"/>
  <c r="AG108" i="407"/>
  <c r="AL108" i="407"/>
  <c r="AH108" i="407"/>
  <c r="AK108" i="407"/>
  <c r="AJ108" i="407"/>
  <c r="I109" i="407"/>
  <c r="J109" i="407"/>
  <c r="L109" i="407"/>
  <c r="Q109" i="407"/>
  <c r="M109" i="407"/>
  <c r="P109" i="407"/>
  <c r="O109" i="407"/>
  <c r="R109" i="407"/>
  <c r="S109" i="407"/>
  <c r="AD109" i="407"/>
  <c r="AE109" i="407"/>
  <c r="AF109" i="407"/>
  <c r="AG109" i="407"/>
  <c r="AH109" i="407"/>
  <c r="AK109" i="407"/>
  <c r="AJ109" i="407"/>
  <c r="AL109" i="407"/>
  <c r="I110" i="407"/>
  <c r="L110" i="407"/>
  <c r="Q110" i="407"/>
  <c r="J110" i="407"/>
  <c r="M110" i="407"/>
  <c r="P110" i="407"/>
  <c r="O110" i="407"/>
  <c r="R110" i="407"/>
  <c r="S110" i="407"/>
  <c r="AD110" i="407"/>
  <c r="AE110" i="407"/>
  <c r="AG110" i="407"/>
  <c r="AL110" i="407"/>
  <c r="AH110" i="407"/>
  <c r="AK110" i="407"/>
  <c r="AJ110" i="407"/>
  <c r="I111" i="407"/>
  <c r="J111" i="407"/>
  <c r="L111" i="407"/>
  <c r="Q111" i="407"/>
  <c r="M111" i="407"/>
  <c r="P111" i="407"/>
  <c r="O111" i="407"/>
  <c r="R111" i="407"/>
  <c r="S111" i="407"/>
  <c r="AD111" i="407"/>
  <c r="AE111" i="407"/>
  <c r="AH111" i="407"/>
  <c r="AK111" i="407"/>
  <c r="AJ111" i="407"/>
  <c r="I112" i="407"/>
  <c r="J112" i="407"/>
  <c r="L112" i="407"/>
  <c r="Q112" i="407"/>
  <c r="M112" i="407"/>
  <c r="P112" i="407"/>
  <c r="O112" i="407"/>
  <c r="R112" i="407"/>
  <c r="S112" i="407"/>
  <c r="I115" i="407"/>
  <c r="J115" i="407"/>
  <c r="K115" i="407"/>
  <c r="M115" i="407"/>
  <c r="P115" i="407"/>
  <c r="O115" i="407"/>
  <c r="R115" i="407"/>
  <c r="S115" i="407"/>
  <c r="AD115" i="407"/>
  <c r="AE115" i="407"/>
  <c r="AH115" i="407"/>
  <c r="AK115" i="407"/>
  <c r="AJ115" i="407"/>
  <c r="I116" i="407"/>
  <c r="J116" i="407"/>
  <c r="L116" i="407"/>
  <c r="Q116" i="407"/>
  <c r="M116" i="407"/>
  <c r="P116" i="407"/>
  <c r="O116" i="407"/>
  <c r="R116" i="407"/>
  <c r="S116" i="407"/>
  <c r="AD116" i="407"/>
  <c r="AE116" i="407"/>
  <c r="AF116" i="407"/>
  <c r="AH116" i="407"/>
  <c r="AK116" i="407"/>
  <c r="AJ116" i="407"/>
  <c r="I117" i="407"/>
  <c r="J117" i="407"/>
  <c r="M117" i="407"/>
  <c r="O117" i="407"/>
  <c r="P117" i="407"/>
  <c r="R117" i="407"/>
  <c r="S117" i="407"/>
  <c r="AD117" i="407"/>
  <c r="AE117" i="407"/>
  <c r="AG117" i="407"/>
  <c r="AL117" i="407"/>
  <c r="AH117" i="407"/>
  <c r="AK117" i="407"/>
  <c r="AJ117" i="407"/>
  <c r="I118" i="407"/>
  <c r="J118" i="407"/>
  <c r="M118" i="407"/>
  <c r="P118" i="407"/>
  <c r="O118" i="407"/>
  <c r="R118" i="407"/>
  <c r="S118" i="407"/>
  <c r="AD118" i="407"/>
  <c r="AE118" i="407"/>
  <c r="AH118" i="407"/>
  <c r="AJ118" i="407"/>
  <c r="AK118" i="407"/>
  <c r="AD119" i="407"/>
  <c r="AF119" i="407"/>
  <c r="AE119" i="407"/>
  <c r="AG119" i="407"/>
  <c r="AL119" i="407"/>
  <c r="AH119" i="407"/>
  <c r="AK119" i="407"/>
  <c r="AJ119" i="407"/>
  <c r="AD120" i="407"/>
  <c r="AF120" i="407"/>
  <c r="AE120" i="407"/>
  <c r="AG120" i="407"/>
  <c r="AL120" i="407"/>
  <c r="AH120" i="407"/>
  <c r="AK120" i="407"/>
  <c r="AJ120" i="407"/>
  <c r="AD121" i="407"/>
  <c r="AE121" i="407"/>
  <c r="AG121" i="407"/>
  <c r="AL121" i="407"/>
  <c r="AH121" i="407"/>
  <c r="AK121" i="407"/>
  <c r="AJ121" i="407"/>
  <c r="AD122" i="407"/>
  <c r="AE122" i="407"/>
  <c r="AG122" i="407"/>
  <c r="AL122" i="407"/>
  <c r="AH122" i="407"/>
  <c r="AK122" i="407"/>
  <c r="AJ122" i="407"/>
  <c r="AD123" i="407"/>
  <c r="AE123" i="407"/>
  <c r="AG123" i="407"/>
  <c r="AL123" i="407"/>
  <c r="AH123" i="407"/>
  <c r="AK123" i="407"/>
  <c r="AJ123" i="407"/>
  <c r="AD124" i="407"/>
  <c r="AE124" i="407"/>
  <c r="AG124" i="407"/>
  <c r="AL124" i="407"/>
  <c r="AH124" i="407"/>
  <c r="AK124" i="407"/>
  <c r="AJ124" i="407"/>
  <c r="AD125" i="407"/>
  <c r="AE125" i="407"/>
  <c r="AG125" i="407"/>
  <c r="AL125" i="407"/>
  <c r="AH125" i="407"/>
  <c r="AK125" i="407"/>
  <c r="AJ125" i="407"/>
  <c r="I128" i="407"/>
  <c r="J128" i="407"/>
  <c r="L128" i="407"/>
  <c r="Q128" i="407"/>
  <c r="M128" i="407"/>
  <c r="P128" i="407"/>
  <c r="O128" i="407"/>
  <c r="R128" i="407"/>
  <c r="S128" i="407"/>
  <c r="AD128" i="407"/>
  <c r="AG128" i="407"/>
  <c r="AL128" i="407"/>
  <c r="AE128" i="407"/>
  <c r="AH128" i="407"/>
  <c r="AJ128" i="407"/>
  <c r="AK128" i="407"/>
  <c r="I129" i="407"/>
  <c r="J129" i="407"/>
  <c r="K129" i="407"/>
  <c r="L129" i="407"/>
  <c r="M129" i="407"/>
  <c r="O129" i="407"/>
  <c r="P129" i="407"/>
  <c r="Q129" i="407"/>
  <c r="R129" i="407"/>
  <c r="S129" i="407"/>
  <c r="AD129" i="407"/>
  <c r="AE129" i="407"/>
  <c r="AG129" i="407"/>
  <c r="AL129" i="407"/>
  <c r="AH129" i="407"/>
  <c r="AK129" i="407"/>
  <c r="AJ129" i="407"/>
  <c r="I130" i="407"/>
  <c r="J130" i="407"/>
  <c r="L130" i="407"/>
  <c r="Q130" i="407"/>
  <c r="M130" i="407"/>
  <c r="P130" i="407"/>
  <c r="O130" i="407"/>
  <c r="R130" i="407"/>
  <c r="S130" i="407"/>
  <c r="AD130" i="407"/>
  <c r="AE130" i="407"/>
  <c r="AF130" i="407"/>
  <c r="AG130" i="407"/>
  <c r="AH130" i="407"/>
  <c r="AK130" i="407"/>
  <c r="AJ130" i="407"/>
  <c r="AL130" i="407"/>
  <c r="I131" i="407"/>
  <c r="L131" i="407"/>
  <c r="Q131" i="407"/>
  <c r="J131" i="407"/>
  <c r="M131" i="407"/>
  <c r="P131" i="407"/>
  <c r="O131" i="407"/>
  <c r="R131" i="407"/>
  <c r="S131" i="407"/>
  <c r="AD131" i="407"/>
  <c r="AE131" i="407"/>
  <c r="AG131" i="407"/>
  <c r="AL131" i="407"/>
  <c r="AH131" i="407"/>
  <c r="AK131" i="407"/>
  <c r="AJ131" i="407"/>
  <c r="AD132" i="407"/>
  <c r="AE132" i="407"/>
  <c r="AG132" i="407"/>
  <c r="AL132" i="407"/>
  <c r="AH132" i="407"/>
  <c r="AK132" i="407"/>
  <c r="AJ132" i="407"/>
  <c r="AD133" i="407"/>
  <c r="AE133" i="407"/>
  <c r="AG133" i="407"/>
  <c r="AL133" i="407"/>
  <c r="AH133" i="407"/>
  <c r="AK133" i="407"/>
  <c r="AJ133" i="407"/>
  <c r="AD134" i="407"/>
  <c r="AE134" i="407"/>
  <c r="AG134" i="407"/>
  <c r="AL134" i="407"/>
  <c r="AH134" i="407"/>
  <c r="AK134" i="407"/>
  <c r="AJ134" i="407"/>
  <c r="AD135" i="407"/>
  <c r="AE135" i="407"/>
  <c r="AG135" i="407"/>
  <c r="AL135" i="407"/>
  <c r="AH135" i="407"/>
  <c r="AK135" i="407"/>
  <c r="AJ135" i="407"/>
  <c r="AD136" i="407"/>
  <c r="AE136" i="407"/>
  <c r="AG136" i="407"/>
  <c r="AL136" i="407"/>
  <c r="AH136" i="407"/>
  <c r="AK136" i="407"/>
  <c r="AJ136" i="407"/>
  <c r="AD137" i="407"/>
  <c r="AE137" i="407"/>
  <c r="AG137" i="407"/>
  <c r="AL137" i="407"/>
  <c r="AH137" i="407"/>
  <c r="AK137" i="407"/>
  <c r="AJ137" i="407"/>
  <c r="AD138" i="407"/>
  <c r="AE138" i="407"/>
  <c r="AG138" i="407"/>
  <c r="AL138" i="407"/>
  <c r="AH138" i="407"/>
  <c r="AK138" i="407"/>
  <c r="AJ138" i="407"/>
  <c r="I141" i="407"/>
  <c r="J141" i="407"/>
  <c r="L141" i="407"/>
  <c r="Q141" i="407"/>
  <c r="M141" i="407"/>
  <c r="P141" i="407"/>
  <c r="O141" i="407"/>
  <c r="R141" i="407"/>
  <c r="S141" i="407"/>
  <c r="AD141" i="407"/>
  <c r="AE141" i="407"/>
  <c r="AF141" i="407"/>
  <c r="AH141" i="407"/>
  <c r="AJ141" i="407"/>
  <c r="AK141" i="407"/>
  <c r="I142" i="407"/>
  <c r="J142" i="407"/>
  <c r="K142" i="407"/>
  <c r="M142" i="407"/>
  <c r="O142" i="407"/>
  <c r="P142" i="407"/>
  <c r="R142" i="407"/>
  <c r="S142" i="407"/>
  <c r="I143" i="407"/>
  <c r="K143" i="407"/>
  <c r="J143" i="407"/>
  <c r="M143" i="407"/>
  <c r="P143" i="407"/>
  <c r="O143" i="407"/>
  <c r="R143" i="407"/>
  <c r="S143" i="407"/>
  <c r="I144" i="407"/>
  <c r="J144" i="407"/>
  <c r="K144" i="407"/>
  <c r="L144" i="407"/>
  <c r="M144" i="407"/>
  <c r="P144" i="407"/>
  <c r="O144" i="407"/>
  <c r="Q144" i="407"/>
  <c r="R144" i="407"/>
  <c r="S144" i="407"/>
  <c r="I145" i="407"/>
  <c r="J145" i="407"/>
  <c r="L145" i="407"/>
  <c r="Q145" i="407"/>
  <c r="M145" i="407"/>
  <c r="P145" i="407"/>
  <c r="O145" i="407"/>
  <c r="R145" i="407"/>
  <c r="S145" i="407"/>
  <c r="I146" i="407"/>
  <c r="L146" i="407"/>
  <c r="Q146" i="407"/>
  <c r="J146" i="407"/>
  <c r="M146" i="407"/>
  <c r="P146" i="407"/>
  <c r="O146" i="407"/>
  <c r="R146" i="407"/>
  <c r="S146" i="407"/>
  <c r="I149" i="407"/>
  <c r="J149" i="407"/>
  <c r="L149" i="407"/>
  <c r="Q149" i="407"/>
  <c r="M149" i="407"/>
  <c r="P149" i="407"/>
  <c r="O149" i="407"/>
  <c r="R149" i="407"/>
  <c r="S149" i="407"/>
  <c r="AD149" i="407"/>
  <c r="AG149" i="407"/>
  <c r="AL149" i="407"/>
  <c r="AE149" i="407"/>
  <c r="AH149" i="407"/>
  <c r="AJ149" i="407"/>
  <c r="AK149" i="407"/>
  <c r="I150" i="407"/>
  <c r="J150" i="407"/>
  <c r="K150" i="407"/>
  <c r="M150" i="407"/>
  <c r="O150" i="407"/>
  <c r="P150" i="407"/>
  <c r="R150" i="407"/>
  <c r="S150" i="407"/>
  <c r="AD150" i="407"/>
  <c r="AF150" i="407"/>
  <c r="AE150" i="407"/>
  <c r="AH150" i="407"/>
  <c r="AK150" i="407"/>
  <c r="AJ150" i="407"/>
  <c r="I151" i="407"/>
  <c r="K151" i="407"/>
  <c r="J151" i="407"/>
  <c r="M151" i="407"/>
  <c r="P151" i="407"/>
  <c r="O151" i="407"/>
  <c r="R151" i="407"/>
  <c r="S151" i="407"/>
  <c r="AD151" i="407"/>
  <c r="AE151" i="407"/>
  <c r="AF151" i="407"/>
  <c r="AG151" i="407"/>
  <c r="AL151" i="407"/>
  <c r="AH151" i="407"/>
  <c r="AK151" i="407"/>
  <c r="AJ151" i="407"/>
  <c r="I152" i="407"/>
  <c r="J152" i="407"/>
  <c r="M152" i="407"/>
  <c r="P152" i="407"/>
  <c r="O152" i="407"/>
  <c r="R152" i="407"/>
  <c r="S152" i="407"/>
  <c r="AD152" i="407"/>
  <c r="AE152" i="407"/>
  <c r="AH152" i="407"/>
  <c r="AJ152" i="407"/>
  <c r="AK152" i="407"/>
  <c r="I153" i="407"/>
  <c r="K153" i="407"/>
  <c r="J153" i="407"/>
  <c r="M153" i="407"/>
  <c r="P153" i="407"/>
  <c r="O153" i="407"/>
  <c r="R153" i="407"/>
  <c r="S153" i="407"/>
  <c r="AD153" i="407"/>
  <c r="AE153" i="407"/>
  <c r="AH153" i="407"/>
  <c r="AK153" i="407"/>
  <c r="AJ153" i="407"/>
  <c r="I154" i="407"/>
  <c r="J154" i="407"/>
  <c r="L154" i="407"/>
  <c r="Q154" i="407"/>
  <c r="M154" i="407"/>
  <c r="P154" i="407"/>
  <c r="O154" i="407"/>
  <c r="R154" i="407"/>
  <c r="S154" i="407"/>
  <c r="AD154" i="407"/>
  <c r="AE154" i="407"/>
  <c r="AF154" i="407"/>
  <c r="AH154" i="407"/>
  <c r="AK154" i="407"/>
  <c r="AJ154" i="407"/>
  <c r="I155" i="407"/>
  <c r="J155" i="407"/>
  <c r="L155" i="407"/>
  <c r="Q155" i="407"/>
  <c r="M155" i="407"/>
  <c r="P155" i="407"/>
  <c r="O155" i="407"/>
  <c r="R155" i="407"/>
  <c r="S155" i="407"/>
  <c r="AD155" i="407"/>
  <c r="AE155" i="407"/>
  <c r="AG155" i="407"/>
  <c r="AL155" i="407"/>
  <c r="AH155" i="407"/>
  <c r="AK155" i="407"/>
  <c r="AJ155" i="407"/>
  <c r="I156" i="407"/>
  <c r="J156" i="407"/>
  <c r="M156" i="407"/>
  <c r="P156" i="407"/>
  <c r="O156" i="407"/>
  <c r="R156" i="407"/>
  <c r="S156" i="407"/>
  <c r="AD156" i="407"/>
  <c r="AE156" i="407"/>
  <c r="AH156" i="407"/>
  <c r="AJ156" i="407"/>
  <c r="AK156" i="407"/>
  <c r="I157" i="407"/>
  <c r="J157" i="407"/>
  <c r="M157" i="407"/>
  <c r="O157" i="407"/>
  <c r="P157" i="407"/>
  <c r="R157" i="407"/>
  <c r="S157" i="407"/>
  <c r="AD157" i="407"/>
  <c r="AE157" i="407"/>
  <c r="AH157" i="407"/>
  <c r="AK157" i="407"/>
  <c r="AJ157" i="407"/>
  <c r="AD158" i="407"/>
  <c r="AF158" i="407"/>
  <c r="AE158" i="407"/>
  <c r="AG158" i="407"/>
  <c r="AL158" i="407"/>
  <c r="AH158" i="407"/>
  <c r="AK158" i="407"/>
  <c r="AJ158" i="407"/>
  <c r="AD159" i="407"/>
  <c r="AE159" i="407"/>
  <c r="AH159" i="407"/>
  <c r="AK159" i="407"/>
  <c r="AJ159" i="407"/>
  <c r="AD160" i="407"/>
  <c r="AF160" i="407"/>
  <c r="AE160" i="407"/>
  <c r="AG160" i="407"/>
  <c r="AL160" i="407"/>
  <c r="AH160" i="407"/>
  <c r="AK160" i="407"/>
  <c r="AJ160" i="407"/>
  <c r="AD161" i="407"/>
  <c r="AE161" i="407"/>
  <c r="AH161" i="407"/>
  <c r="AK161" i="407"/>
  <c r="AJ161" i="407"/>
  <c r="AD162" i="407"/>
  <c r="AF162" i="407"/>
  <c r="AE162" i="407"/>
  <c r="AG162" i="407"/>
  <c r="AL162" i="407"/>
  <c r="AH162" i="407"/>
  <c r="AK162" i="407"/>
  <c r="AJ162" i="407"/>
  <c r="I165" i="407"/>
  <c r="J165" i="407"/>
  <c r="M165" i="407"/>
  <c r="P165" i="407"/>
  <c r="O165" i="407"/>
  <c r="R165" i="407"/>
  <c r="S165" i="407"/>
  <c r="AD165" i="407"/>
  <c r="AE165" i="407"/>
  <c r="AF165" i="407"/>
  <c r="AH165" i="407"/>
  <c r="AJ165" i="407"/>
  <c r="AK165" i="407"/>
  <c r="I166" i="407"/>
  <c r="J166" i="407"/>
  <c r="M166" i="407"/>
  <c r="O166" i="407"/>
  <c r="P166" i="407"/>
  <c r="R166" i="407"/>
  <c r="S166" i="407"/>
  <c r="AD166" i="407"/>
  <c r="AE166" i="407"/>
  <c r="AH166" i="407"/>
  <c r="AK166" i="407"/>
  <c r="AJ166" i="407"/>
  <c r="I167" i="407"/>
  <c r="K167" i="407"/>
  <c r="J167" i="407"/>
  <c r="L167" i="407"/>
  <c r="Q167" i="407"/>
  <c r="M167" i="407"/>
  <c r="P167" i="407"/>
  <c r="O167" i="407"/>
  <c r="R167" i="407"/>
  <c r="S167" i="407"/>
  <c r="AD167" i="407"/>
  <c r="AE167" i="407"/>
  <c r="AF167" i="407"/>
  <c r="AH167" i="407"/>
  <c r="AK167" i="407"/>
  <c r="AJ167" i="407"/>
  <c r="I168" i="407"/>
  <c r="J168" i="407"/>
  <c r="K168" i="407"/>
  <c r="M168" i="407"/>
  <c r="P168" i="407"/>
  <c r="O168" i="407"/>
  <c r="R168" i="407"/>
  <c r="S168" i="407"/>
  <c r="AD168" i="407"/>
  <c r="AF168" i="407"/>
  <c r="AE168" i="407"/>
  <c r="AG168" i="407"/>
  <c r="AL168" i="407"/>
  <c r="AH168" i="407"/>
  <c r="AK168" i="407"/>
  <c r="AJ168" i="407"/>
  <c r="I169" i="407"/>
  <c r="J169" i="407"/>
  <c r="M169" i="407"/>
  <c r="P169" i="407"/>
  <c r="O169" i="407"/>
  <c r="R169" i="407"/>
  <c r="S169" i="407"/>
  <c r="AD169" i="407"/>
  <c r="AE169" i="407"/>
  <c r="AF169" i="407"/>
  <c r="AH169" i="407"/>
  <c r="AJ169" i="407"/>
  <c r="AK169" i="407"/>
  <c r="I172" i="407"/>
  <c r="J172" i="407"/>
  <c r="M172" i="407"/>
  <c r="O172" i="407"/>
  <c r="P172" i="407"/>
  <c r="R172" i="407"/>
  <c r="S172" i="407"/>
  <c r="AD172" i="407"/>
  <c r="AE172" i="407"/>
  <c r="AH172" i="407"/>
  <c r="AK172" i="407"/>
  <c r="AJ172" i="407"/>
  <c r="I173" i="407"/>
  <c r="J173" i="407"/>
  <c r="L173" i="407"/>
  <c r="Q173" i="407"/>
  <c r="M173" i="407"/>
  <c r="P173" i="407"/>
  <c r="O173" i="407"/>
  <c r="R173" i="407"/>
  <c r="S173" i="407"/>
  <c r="AD173" i="407"/>
  <c r="AE173" i="407"/>
  <c r="AF173" i="407"/>
  <c r="AH173" i="407"/>
  <c r="AK173" i="407"/>
  <c r="AJ173" i="407"/>
  <c r="I174" i="407"/>
  <c r="J174" i="407"/>
  <c r="K174" i="407"/>
  <c r="M174" i="407"/>
  <c r="P174" i="407"/>
  <c r="O174" i="407"/>
  <c r="R174" i="407"/>
  <c r="S174" i="407"/>
  <c r="AD174" i="407"/>
  <c r="AE174" i="407"/>
  <c r="AG174" i="407"/>
  <c r="AL174" i="407"/>
  <c r="AH174" i="407"/>
  <c r="AK174" i="407"/>
  <c r="AJ174" i="407"/>
  <c r="I175" i="407"/>
  <c r="J175" i="407"/>
  <c r="M175" i="407"/>
  <c r="P175" i="407"/>
  <c r="O175" i="407"/>
  <c r="R175" i="407"/>
  <c r="S175" i="407"/>
  <c r="AD175" i="407"/>
  <c r="AE175" i="407"/>
  <c r="AF175" i="407"/>
  <c r="AH175" i="407"/>
  <c r="AJ175" i="407"/>
  <c r="AK175" i="407"/>
  <c r="I176" i="407"/>
  <c r="J176" i="407"/>
  <c r="M176" i="407"/>
  <c r="O176" i="407"/>
  <c r="P176" i="407"/>
  <c r="R176" i="407"/>
  <c r="S176" i="407"/>
  <c r="AD176" i="407"/>
  <c r="AE176" i="407"/>
  <c r="AH176" i="407"/>
  <c r="AK176" i="407"/>
  <c r="AJ176" i="407"/>
  <c r="AD177" i="407"/>
  <c r="AF177" i="407"/>
  <c r="AE177" i="407"/>
  <c r="AG177" i="407"/>
  <c r="AL177" i="407"/>
  <c r="AH177" i="407"/>
  <c r="AK177" i="407"/>
  <c r="AJ177" i="407"/>
  <c r="AD178" i="407"/>
  <c r="AE178" i="407"/>
  <c r="AH178" i="407"/>
  <c r="AK178" i="407"/>
  <c r="AJ178" i="407"/>
  <c r="AD179" i="407"/>
  <c r="AF179" i="407"/>
  <c r="AE179" i="407"/>
  <c r="AG179" i="407"/>
  <c r="AL179" i="407"/>
  <c r="AH179" i="407"/>
  <c r="AK179" i="407"/>
  <c r="AJ179" i="407"/>
  <c r="AD180" i="407"/>
  <c r="AE180" i="407"/>
  <c r="AH180" i="407"/>
  <c r="AK180" i="407"/>
  <c r="AJ180" i="407"/>
  <c r="AD181" i="407"/>
  <c r="AF181" i="407"/>
  <c r="AE181" i="407"/>
  <c r="AG181" i="407"/>
  <c r="AL181" i="407"/>
  <c r="AH181" i="407"/>
  <c r="AK181" i="407"/>
  <c r="AJ181" i="407"/>
  <c r="AD182" i="407"/>
  <c r="AE182" i="407"/>
  <c r="AH182" i="407"/>
  <c r="AK182" i="407"/>
  <c r="AJ182" i="407"/>
  <c r="I185" i="407"/>
  <c r="K185" i="407"/>
  <c r="J185" i="407"/>
  <c r="L185" i="407"/>
  <c r="Q185" i="407"/>
  <c r="M185" i="407"/>
  <c r="P185" i="407"/>
  <c r="O185" i="407"/>
  <c r="R185" i="407"/>
  <c r="S185" i="407"/>
  <c r="AD185" i="407"/>
  <c r="AE185" i="407"/>
  <c r="AH185" i="407"/>
  <c r="AJ185" i="407"/>
  <c r="AK185" i="407"/>
  <c r="I186" i="407"/>
  <c r="J186" i="407"/>
  <c r="K186" i="407"/>
  <c r="M186" i="407"/>
  <c r="O186" i="407"/>
  <c r="P186" i="407"/>
  <c r="R186" i="407"/>
  <c r="S186" i="407"/>
  <c r="AD186" i="407"/>
  <c r="AE186" i="407"/>
  <c r="AH186" i="407"/>
  <c r="AK186" i="407"/>
  <c r="AJ186" i="407"/>
  <c r="I187" i="407"/>
  <c r="K187" i="407"/>
  <c r="J187" i="407"/>
  <c r="L187" i="407"/>
  <c r="Q187" i="407"/>
  <c r="M187" i="407"/>
  <c r="P187" i="407"/>
  <c r="O187" i="407"/>
  <c r="R187" i="407"/>
  <c r="S187" i="407"/>
  <c r="AD187" i="407"/>
  <c r="AE187" i="407"/>
  <c r="AH187" i="407"/>
  <c r="AK187" i="407"/>
  <c r="AJ187" i="407"/>
  <c r="I188" i="407"/>
  <c r="J188" i="407"/>
  <c r="K188" i="407"/>
  <c r="M188" i="407"/>
  <c r="P188" i="407"/>
  <c r="O188" i="407"/>
  <c r="R188" i="407"/>
  <c r="S188" i="407"/>
  <c r="AD188" i="407"/>
  <c r="AF188" i="407"/>
  <c r="AE188" i="407"/>
  <c r="AG188" i="407"/>
  <c r="AL188" i="407"/>
  <c r="AH188" i="407"/>
  <c r="AK188" i="407"/>
  <c r="AJ188" i="407"/>
  <c r="AD189" i="407"/>
  <c r="AE189" i="407"/>
  <c r="AH189" i="407"/>
  <c r="AK189" i="407"/>
  <c r="AJ189" i="407"/>
  <c r="AD190" i="407"/>
  <c r="AF190" i="407"/>
  <c r="AE190" i="407"/>
  <c r="AG190" i="407"/>
  <c r="AL190" i="407"/>
  <c r="AH190" i="407"/>
  <c r="AK190" i="407"/>
  <c r="AJ190" i="407"/>
  <c r="AD191" i="407"/>
  <c r="AE191" i="407"/>
  <c r="AH191" i="407"/>
  <c r="AK191" i="407"/>
  <c r="AJ191" i="407"/>
  <c r="AD192" i="407"/>
  <c r="AF192" i="407"/>
  <c r="AE192" i="407"/>
  <c r="AG192" i="407"/>
  <c r="AL192" i="407"/>
  <c r="AH192" i="407"/>
  <c r="AK192" i="407"/>
  <c r="AJ192" i="407"/>
  <c r="AD193" i="407"/>
  <c r="AE193" i="407"/>
  <c r="AH193" i="407"/>
  <c r="AK193" i="407"/>
  <c r="AJ193" i="407"/>
  <c r="AD194" i="407"/>
  <c r="AF194" i="407"/>
  <c r="AE194" i="407"/>
  <c r="AG194" i="407"/>
  <c r="AL194" i="407"/>
  <c r="AH194" i="407"/>
  <c r="AK194" i="407"/>
  <c r="AJ194" i="407"/>
  <c r="AD195" i="407"/>
  <c r="AE195" i="407"/>
  <c r="AH195" i="407"/>
  <c r="AK195" i="407"/>
  <c r="AJ195" i="407"/>
  <c r="I198" i="407"/>
  <c r="K198" i="407"/>
  <c r="J198" i="407"/>
  <c r="L198" i="407"/>
  <c r="Q198" i="407"/>
  <c r="M198" i="407"/>
  <c r="P198" i="407"/>
  <c r="O198" i="407"/>
  <c r="R198" i="407"/>
  <c r="S198" i="407"/>
  <c r="AD198" i="407"/>
  <c r="AE198" i="407"/>
  <c r="AH198" i="407"/>
  <c r="AK198" i="407"/>
  <c r="AJ198" i="407"/>
  <c r="I199" i="407"/>
  <c r="J199" i="407"/>
  <c r="K199" i="407"/>
  <c r="M199" i="407"/>
  <c r="P199" i="407"/>
  <c r="O199" i="407"/>
  <c r="R199" i="407"/>
  <c r="S199" i="407"/>
  <c r="AD199" i="407"/>
  <c r="AF199" i="407"/>
  <c r="AE199" i="407"/>
  <c r="AG199" i="407"/>
  <c r="AL199" i="407"/>
  <c r="AH199" i="407"/>
  <c r="AK199" i="407"/>
  <c r="AJ199" i="407"/>
  <c r="I200" i="407"/>
  <c r="J200" i="407"/>
  <c r="M200" i="407"/>
  <c r="P200" i="407"/>
  <c r="O200" i="407"/>
  <c r="R200" i="407"/>
  <c r="S200" i="407"/>
  <c r="AD200" i="407"/>
  <c r="AE200" i="407"/>
  <c r="AH200" i="407"/>
  <c r="AJ200" i="407"/>
  <c r="AK200" i="407"/>
  <c r="I201" i="407"/>
  <c r="J201" i="407"/>
  <c r="K201" i="407"/>
  <c r="M201" i="407"/>
  <c r="O201" i="407"/>
  <c r="P201" i="407"/>
  <c r="R201" i="407"/>
  <c r="S201" i="407"/>
  <c r="AD201" i="407"/>
  <c r="AE201" i="407"/>
  <c r="AH201" i="407"/>
  <c r="AK201" i="407"/>
  <c r="AJ201" i="407"/>
  <c r="AD202" i="407"/>
  <c r="AF202" i="407"/>
  <c r="AE202" i="407"/>
  <c r="AG202" i="407"/>
  <c r="AL202" i="407"/>
  <c r="AH202" i="407"/>
  <c r="AK202" i="407"/>
  <c r="AJ202" i="407"/>
  <c r="AD203" i="407"/>
  <c r="AE203" i="407"/>
  <c r="AH203" i="407"/>
  <c r="AK203" i="407"/>
  <c r="AJ203" i="407"/>
  <c r="AD204" i="407"/>
  <c r="AF204" i="407"/>
  <c r="AE204" i="407"/>
  <c r="AG204" i="407"/>
  <c r="AL204" i="407"/>
  <c r="AH204" i="407"/>
  <c r="AK204" i="407"/>
  <c r="AJ204" i="407"/>
  <c r="AD205" i="407"/>
  <c r="AE205" i="407"/>
  <c r="AH205" i="407"/>
  <c r="AK205" i="407"/>
  <c r="AJ205" i="407"/>
  <c r="AD206" i="407"/>
  <c r="AF206" i="407"/>
  <c r="AE206" i="407"/>
  <c r="AG206" i="407"/>
  <c r="AL206" i="407"/>
  <c r="AH206" i="407"/>
  <c r="AK206" i="407"/>
  <c r="AJ206" i="407"/>
  <c r="AD207" i="407"/>
  <c r="AE207" i="407"/>
  <c r="AH207" i="407"/>
  <c r="AK207" i="407"/>
  <c r="AJ207" i="407"/>
  <c r="AD208" i="407"/>
  <c r="AF208" i="407"/>
  <c r="AE208" i="407"/>
  <c r="AG208" i="407"/>
  <c r="AL208" i="407"/>
  <c r="AH208" i="407"/>
  <c r="AK208" i="407"/>
  <c r="AJ208" i="407"/>
  <c r="I211" i="407"/>
  <c r="J211" i="407"/>
  <c r="M211" i="407"/>
  <c r="P211" i="407"/>
  <c r="O211" i="407"/>
  <c r="R211" i="407"/>
  <c r="S211" i="407"/>
  <c r="AD211" i="407"/>
  <c r="AE211" i="407"/>
  <c r="AH211" i="407"/>
  <c r="AJ211" i="407"/>
  <c r="AK211" i="407"/>
  <c r="I212" i="407"/>
  <c r="J212" i="407"/>
  <c r="K212" i="407"/>
  <c r="M212" i="407"/>
  <c r="O212" i="407"/>
  <c r="P212" i="407"/>
  <c r="R212" i="407"/>
  <c r="S212" i="407"/>
  <c r="AD212" i="407"/>
  <c r="AE212" i="407"/>
  <c r="AH212" i="407"/>
  <c r="AK212" i="407"/>
  <c r="AJ212" i="407"/>
  <c r="I213" i="407"/>
  <c r="K213" i="407"/>
  <c r="J213" i="407"/>
  <c r="L213" i="407"/>
  <c r="Q213" i="407"/>
  <c r="M213" i="407"/>
  <c r="P213" i="407"/>
  <c r="O213" i="407"/>
  <c r="R213" i="407"/>
  <c r="S213" i="407"/>
  <c r="AD213" i="407"/>
  <c r="AE213" i="407"/>
  <c r="AH213" i="407"/>
  <c r="AK213" i="407"/>
  <c r="AJ213" i="407"/>
  <c r="I214" i="407"/>
  <c r="J214" i="407"/>
  <c r="K214" i="407"/>
  <c r="M214" i="407"/>
  <c r="P214" i="407"/>
  <c r="O214" i="407"/>
  <c r="R214" i="407"/>
  <c r="S214" i="407"/>
  <c r="AD214" i="407"/>
  <c r="AF214" i="407"/>
  <c r="AE214" i="407"/>
  <c r="AG214" i="407"/>
  <c r="AL214" i="407"/>
  <c r="AH214" i="407"/>
  <c r="AK214" i="407"/>
  <c r="AJ214" i="407"/>
  <c r="I215" i="407"/>
  <c r="J215" i="407"/>
  <c r="M215" i="407"/>
  <c r="P215" i="407"/>
  <c r="O215" i="407"/>
  <c r="R215" i="407"/>
  <c r="S215" i="407"/>
  <c r="AD215" i="407"/>
  <c r="AE215" i="407"/>
  <c r="AH215" i="407"/>
  <c r="AJ215" i="407"/>
  <c r="AK215" i="407"/>
  <c r="I216" i="407"/>
  <c r="J216" i="407"/>
  <c r="K216" i="407"/>
  <c r="M216" i="407"/>
  <c r="O216" i="407"/>
  <c r="P216" i="407"/>
  <c r="R216" i="407"/>
  <c r="S216" i="407"/>
  <c r="AD216" i="407"/>
  <c r="AE216" i="407"/>
  <c r="AH216" i="407"/>
  <c r="AK216" i="407"/>
  <c r="AJ216" i="407"/>
  <c r="AD217" i="407"/>
  <c r="AF217" i="407"/>
  <c r="AE217" i="407"/>
  <c r="AG217" i="407"/>
  <c r="AL217" i="407"/>
  <c r="AH217" i="407"/>
  <c r="AK217" i="407"/>
  <c r="AJ217" i="407"/>
  <c r="AD218" i="407"/>
  <c r="AE218" i="407"/>
  <c r="AH218" i="407"/>
  <c r="AK218" i="407"/>
  <c r="AJ218" i="407"/>
  <c r="AD219" i="407"/>
  <c r="AF219" i="407"/>
  <c r="AE219" i="407"/>
  <c r="AG219" i="407"/>
  <c r="AL219" i="407"/>
  <c r="AH219" i="407"/>
  <c r="AK219" i="407"/>
  <c r="AJ219" i="407"/>
  <c r="AD220" i="407"/>
  <c r="AE220" i="407"/>
  <c r="AH220" i="407"/>
  <c r="AK220" i="407"/>
  <c r="AJ220" i="407"/>
  <c r="AD221" i="407"/>
  <c r="AF221" i="407"/>
  <c r="AE221" i="407"/>
  <c r="AG221" i="407"/>
  <c r="AL221" i="407"/>
  <c r="AH221" i="407"/>
  <c r="AK221" i="407"/>
  <c r="AJ221" i="407"/>
  <c r="AD222" i="407"/>
  <c r="AE222" i="407"/>
  <c r="AH222" i="407"/>
  <c r="AK222" i="407"/>
  <c r="AJ222" i="407"/>
  <c r="AD223" i="407"/>
  <c r="AF223" i="407"/>
  <c r="AE223" i="407"/>
  <c r="AG223" i="407"/>
  <c r="AL223" i="407"/>
  <c r="AH223" i="407"/>
  <c r="AK223" i="407"/>
  <c r="AJ223" i="407"/>
  <c r="I226" i="407"/>
  <c r="J226" i="407"/>
  <c r="M226" i="407"/>
  <c r="P226" i="407"/>
  <c r="O226" i="407"/>
  <c r="R226" i="407"/>
  <c r="S226" i="407"/>
  <c r="AD226" i="407"/>
  <c r="AE226" i="407"/>
  <c r="AH226" i="407"/>
  <c r="AJ226" i="407"/>
  <c r="AK226" i="407"/>
  <c r="I227" i="407"/>
  <c r="J227" i="407"/>
  <c r="K227" i="407"/>
  <c r="M227" i="407"/>
  <c r="O227" i="407"/>
  <c r="P227" i="407"/>
  <c r="R227" i="407"/>
  <c r="S227" i="407"/>
  <c r="AD227" i="407"/>
  <c r="AE227" i="407"/>
  <c r="AH227" i="407"/>
  <c r="AK227" i="407"/>
  <c r="AJ227" i="407"/>
  <c r="I228" i="407"/>
  <c r="K228" i="407"/>
  <c r="J228" i="407"/>
  <c r="L228" i="407"/>
  <c r="Q228" i="407"/>
  <c r="M228" i="407"/>
  <c r="P228" i="407"/>
  <c r="O228" i="407"/>
  <c r="R228" i="407"/>
  <c r="S228" i="407"/>
  <c r="AD228" i="407"/>
  <c r="AE228" i="407"/>
  <c r="AH228" i="407"/>
  <c r="AK228" i="407"/>
  <c r="AJ228" i="407"/>
  <c r="I229" i="407"/>
  <c r="J229" i="407"/>
  <c r="K229" i="407"/>
  <c r="M229" i="407"/>
  <c r="P229" i="407"/>
  <c r="O229" i="407"/>
  <c r="R229" i="407"/>
  <c r="S229" i="407"/>
  <c r="AD229" i="407"/>
  <c r="AF229" i="407"/>
  <c r="AE229" i="407"/>
  <c r="AG229" i="407"/>
  <c r="AL229" i="407"/>
  <c r="AH229" i="407"/>
  <c r="AK229" i="407"/>
  <c r="AJ229" i="407"/>
  <c r="I230" i="407"/>
  <c r="J230" i="407"/>
  <c r="M230" i="407"/>
  <c r="P230" i="407"/>
  <c r="O230" i="407"/>
  <c r="R230" i="407"/>
  <c r="S230" i="407"/>
  <c r="AD230" i="407"/>
  <c r="AE230" i="407"/>
  <c r="AH230" i="407"/>
  <c r="AJ230" i="407"/>
  <c r="AK230" i="407"/>
  <c r="AD231" i="407"/>
  <c r="AE231" i="407"/>
  <c r="AF231" i="407"/>
  <c r="AH231" i="407"/>
  <c r="AJ231" i="407"/>
  <c r="AK231" i="407"/>
  <c r="AD232" i="407"/>
  <c r="AE232" i="407"/>
  <c r="AH232" i="407"/>
  <c r="AK232" i="407"/>
  <c r="AJ232" i="407"/>
  <c r="AD233" i="407"/>
  <c r="AE233" i="407"/>
  <c r="AF233" i="407"/>
  <c r="AH233" i="407"/>
  <c r="AK233" i="407"/>
  <c r="AJ233" i="407"/>
  <c r="AD234" i="407"/>
  <c r="AE234" i="407"/>
  <c r="AH234" i="407"/>
  <c r="AJ234" i="407"/>
  <c r="AK234" i="407"/>
  <c r="AD235" i="407"/>
  <c r="AE235" i="407"/>
  <c r="AF235" i="407"/>
  <c r="AH235" i="407"/>
  <c r="AJ235" i="407"/>
  <c r="AK235" i="407"/>
  <c r="AD236" i="407"/>
  <c r="AE236" i="407"/>
  <c r="AH236" i="407"/>
  <c r="AK236" i="407"/>
  <c r="AJ236" i="407"/>
  <c r="I8" i="403"/>
  <c r="J8" i="403"/>
  <c r="K8" i="403"/>
  <c r="M8" i="403"/>
  <c r="P8" i="403"/>
  <c r="O8" i="403"/>
  <c r="AD8" i="403"/>
  <c r="AE8" i="403"/>
  <c r="AH8" i="403"/>
  <c r="AJ8" i="403"/>
  <c r="AK8" i="403"/>
  <c r="I9" i="403"/>
  <c r="J9" i="403"/>
  <c r="K9" i="403"/>
  <c r="M9" i="403"/>
  <c r="O9" i="403"/>
  <c r="P9" i="403"/>
  <c r="I10" i="403"/>
  <c r="J10" i="403"/>
  <c r="M10" i="403"/>
  <c r="P10" i="403"/>
  <c r="O10" i="403"/>
  <c r="I11" i="403"/>
  <c r="J11" i="403"/>
  <c r="K11" i="403"/>
  <c r="M11" i="403"/>
  <c r="P11" i="403"/>
  <c r="O11" i="403"/>
  <c r="I12" i="403"/>
  <c r="J12" i="403"/>
  <c r="M12" i="403"/>
  <c r="O12" i="403"/>
  <c r="P12" i="403"/>
  <c r="I13" i="403"/>
  <c r="J13" i="403"/>
  <c r="K13" i="403"/>
  <c r="M13" i="403"/>
  <c r="O13" i="403"/>
  <c r="P13" i="403"/>
  <c r="I14" i="403"/>
  <c r="J14" i="403"/>
  <c r="M14" i="403"/>
  <c r="P14" i="403"/>
  <c r="O14" i="403"/>
  <c r="I15" i="403"/>
  <c r="J15" i="403"/>
  <c r="K15" i="403"/>
  <c r="M15" i="403"/>
  <c r="P15" i="403"/>
  <c r="O15" i="403"/>
  <c r="I16" i="403"/>
  <c r="J16" i="403"/>
  <c r="M16" i="403"/>
  <c r="O16" i="403"/>
  <c r="P16" i="403"/>
  <c r="I17" i="403"/>
  <c r="J17" i="403"/>
  <c r="L17" i="403"/>
  <c r="Q17" i="403"/>
  <c r="M17" i="403"/>
  <c r="P17" i="403"/>
  <c r="O17" i="403"/>
  <c r="I18" i="403"/>
  <c r="J18" i="403"/>
  <c r="L18" i="403"/>
  <c r="Q18" i="403"/>
  <c r="M18" i="403"/>
  <c r="P18" i="403"/>
  <c r="O18" i="403"/>
  <c r="I19" i="403"/>
  <c r="J19" i="403"/>
  <c r="L19" i="403"/>
  <c r="Q19" i="403"/>
  <c r="M19" i="403"/>
  <c r="P19" i="403"/>
  <c r="O19" i="403"/>
  <c r="I20" i="403"/>
  <c r="J20" i="403"/>
  <c r="L20" i="403"/>
  <c r="Q20" i="403"/>
  <c r="M20" i="403"/>
  <c r="P20" i="403"/>
  <c r="O20" i="403"/>
  <c r="I21" i="403"/>
  <c r="J21" i="403"/>
  <c r="L21" i="403"/>
  <c r="Q21" i="403"/>
  <c r="M21" i="403"/>
  <c r="P21" i="403"/>
  <c r="O21" i="403"/>
  <c r="I8" i="402"/>
  <c r="J8" i="402"/>
  <c r="L8" i="402"/>
  <c r="Q8" i="402"/>
  <c r="M8" i="402"/>
  <c r="P8" i="402"/>
  <c r="O8" i="402"/>
  <c r="AD8" i="402"/>
  <c r="AE8" i="402"/>
  <c r="AG8" i="402"/>
  <c r="AL8" i="402"/>
  <c r="AH8" i="402"/>
  <c r="AK8" i="402"/>
  <c r="AJ8" i="402"/>
  <c r="I8" i="401"/>
  <c r="J8" i="401"/>
  <c r="L8" i="401"/>
  <c r="Q8" i="401"/>
  <c r="M8" i="401"/>
  <c r="P8" i="401"/>
  <c r="O8" i="401"/>
  <c r="R8" i="401"/>
  <c r="S8" i="401"/>
  <c r="AD8" i="401"/>
  <c r="AE8" i="401"/>
  <c r="AH8" i="401"/>
  <c r="AJ8" i="401"/>
  <c r="AK8" i="401"/>
  <c r="I9" i="401"/>
  <c r="J9" i="401"/>
  <c r="L9" i="401"/>
  <c r="Q9" i="401"/>
  <c r="M9" i="401"/>
  <c r="P9" i="401"/>
  <c r="O9" i="401"/>
  <c r="R9" i="401"/>
  <c r="S9" i="401"/>
  <c r="AD9" i="401"/>
  <c r="AE9" i="401"/>
  <c r="AG9" i="401"/>
  <c r="AL9" i="401"/>
  <c r="AH9" i="401"/>
  <c r="AK9" i="401"/>
  <c r="AJ9" i="401"/>
  <c r="I10" i="401"/>
  <c r="J10" i="401"/>
  <c r="L10" i="401"/>
  <c r="Q10" i="401"/>
  <c r="M10" i="401"/>
  <c r="P10" i="401"/>
  <c r="O10" i="401"/>
  <c r="R10" i="401"/>
  <c r="S10" i="401"/>
  <c r="AD10" i="401"/>
  <c r="AG10" i="401"/>
  <c r="AL10" i="401"/>
  <c r="AE10" i="401"/>
  <c r="AF10" i="401"/>
  <c r="AH10" i="401"/>
  <c r="AK10" i="401"/>
  <c r="AJ10" i="401"/>
  <c r="I11" i="401"/>
  <c r="J11" i="401"/>
  <c r="M11" i="401"/>
  <c r="P11" i="401"/>
  <c r="O11" i="401"/>
  <c r="R11" i="401"/>
  <c r="S11" i="401"/>
  <c r="AD11" i="401"/>
  <c r="AE11" i="401"/>
  <c r="AH11" i="401"/>
  <c r="AJ11" i="401"/>
  <c r="AK11" i="401"/>
  <c r="I12" i="401"/>
  <c r="J12" i="401"/>
  <c r="L12" i="401"/>
  <c r="Q12" i="401"/>
  <c r="M12" i="401"/>
  <c r="P12" i="401"/>
  <c r="O12" i="401"/>
  <c r="R12" i="401"/>
  <c r="S12" i="401"/>
  <c r="AD12" i="401"/>
  <c r="AE12" i="401"/>
  <c r="AG12" i="401"/>
  <c r="AH12" i="401"/>
  <c r="AK12" i="401"/>
  <c r="AJ12" i="401"/>
  <c r="AL12" i="401"/>
  <c r="I13" i="401"/>
  <c r="L13" i="401"/>
  <c r="Q13" i="401"/>
  <c r="J13" i="401"/>
  <c r="M13" i="401"/>
  <c r="P13" i="401"/>
  <c r="O13" i="401"/>
  <c r="R13" i="401"/>
  <c r="S13" i="401"/>
  <c r="AD13" i="401"/>
  <c r="AE13" i="401"/>
  <c r="AF13" i="401"/>
  <c r="AH13" i="401"/>
  <c r="AJ13" i="401"/>
  <c r="AK13" i="401"/>
  <c r="I14" i="401"/>
  <c r="K14" i="401"/>
  <c r="J14" i="401"/>
  <c r="M14" i="401"/>
  <c r="P14" i="401"/>
  <c r="O14" i="401"/>
  <c r="R14" i="401"/>
  <c r="S14" i="401"/>
  <c r="AD14" i="401"/>
  <c r="AG14" i="401"/>
  <c r="AL14" i="401"/>
  <c r="AE14" i="401"/>
  <c r="AH14" i="401"/>
  <c r="AK14" i="401"/>
  <c r="AJ14" i="401"/>
  <c r="I15" i="401"/>
  <c r="J15" i="401"/>
  <c r="L15" i="401"/>
  <c r="M15" i="401"/>
  <c r="P15" i="401"/>
  <c r="O15" i="401"/>
  <c r="Q15" i="401"/>
  <c r="R15" i="401"/>
  <c r="S15" i="401"/>
  <c r="AD15" i="401"/>
  <c r="AE15" i="401"/>
  <c r="AF15" i="401"/>
  <c r="AH15" i="401"/>
  <c r="AJ15" i="401"/>
  <c r="AK15" i="401"/>
  <c r="I16" i="401"/>
  <c r="J16" i="401"/>
  <c r="M16" i="401"/>
  <c r="O16" i="401"/>
  <c r="P16" i="401"/>
  <c r="R16" i="401"/>
  <c r="S16" i="401"/>
  <c r="AD16" i="401"/>
  <c r="AE16" i="401"/>
  <c r="AH16" i="401"/>
  <c r="AK16" i="401"/>
  <c r="AJ16" i="401"/>
  <c r="I17" i="401"/>
  <c r="L17" i="401"/>
  <c r="Q17" i="401"/>
  <c r="J17" i="401"/>
  <c r="M17" i="401"/>
  <c r="P17" i="401"/>
  <c r="O17" i="401"/>
  <c r="R17" i="401"/>
  <c r="S17" i="401"/>
  <c r="I18" i="401"/>
  <c r="J18" i="401"/>
  <c r="K18" i="401"/>
  <c r="M18" i="401"/>
  <c r="O18" i="401"/>
  <c r="P18" i="401"/>
  <c r="R18" i="401"/>
  <c r="S18" i="401"/>
  <c r="I19" i="401"/>
  <c r="J19" i="401"/>
  <c r="M19" i="401"/>
  <c r="P19" i="401"/>
  <c r="O19" i="401"/>
  <c r="R19" i="401"/>
  <c r="S19" i="401"/>
  <c r="I20" i="401"/>
  <c r="J20" i="401"/>
  <c r="M20" i="401"/>
  <c r="O20" i="401"/>
  <c r="P20" i="401"/>
  <c r="R20" i="401"/>
  <c r="S20" i="401"/>
  <c r="I21" i="401"/>
  <c r="J21" i="401"/>
  <c r="L21" i="401"/>
  <c r="M21" i="401"/>
  <c r="P21" i="401"/>
  <c r="O21" i="401"/>
  <c r="Q21" i="401"/>
  <c r="R21" i="401"/>
  <c r="S21" i="401"/>
  <c r="I22" i="401"/>
  <c r="J22" i="401"/>
  <c r="K22" i="401"/>
  <c r="M22" i="401"/>
  <c r="O22" i="401"/>
  <c r="P22" i="401"/>
  <c r="R22" i="401"/>
  <c r="S22" i="401"/>
  <c r="I23" i="401"/>
  <c r="K23" i="401"/>
  <c r="J23" i="401"/>
  <c r="L23" i="401"/>
  <c r="Q23" i="401"/>
  <c r="M23" i="401"/>
  <c r="P23" i="401"/>
  <c r="O23" i="401"/>
  <c r="R23" i="401"/>
  <c r="S23" i="401"/>
  <c r="I26" i="401"/>
  <c r="J26" i="401"/>
  <c r="M26" i="401"/>
  <c r="P26" i="401"/>
  <c r="O26" i="401"/>
  <c r="R26" i="401"/>
  <c r="S26" i="401"/>
  <c r="AD26" i="401"/>
  <c r="AE26" i="401"/>
  <c r="AG26" i="401"/>
  <c r="AL26" i="401"/>
  <c r="AH26" i="401"/>
  <c r="AK26" i="401"/>
  <c r="AJ26" i="401"/>
  <c r="I27" i="401"/>
  <c r="J27" i="401"/>
  <c r="M27" i="401"/>
  <c r="P27" i="401"/>
  <c r="O27" i="401"/>
  <c r="R27" i="401"/>
  <c r="S27" i="401"/>
  <c r="AD27" i="401"/>
  <c r="AE27" i="401"/>
  <c r="AF27" i="401"/>
  <c r="AH27" i="401"/>
  <c r="AJ27" i="401"/>
  <c r="AK27" i="401"/>
  <c r="I28" i="401"/>
  <c r="J28" i="401"/>
  <c r="M28" i="401"/>
  <c r="O28" i="401"/>
  <c r="P28" i="401"/>
  <c r="R28" i="401"/>
  <c r="S28" i="401"/>
  <c r="AD28" i="401"/>
  <c r="AE28" i="401"/>
  <c r="AH28" i="401"/>
  <c r="AK28" i="401"/>
  <c r="AJ28" i="401"/>
  <c r="I29" i="401"/>
  <c r="J29" i="401"/>
  <c r="L29" i="401"/>
  <c r="Q29" i="401"/>
  <c r="M29" i="401"/>
  <c r="P29" i="401"/>
  <c r="O29" i="401"/>
  <c r="R29" i="401"/>
  <c r="S29" i="401"/>
  <c r="AD29" i="401"/>
  <c r="AE29" i="401"/>
  <c r="AF29" i="401"/>
  <c r="AH29" i="401"/>
  <c r="AJ29" i="401"/>
  <c r="AK29" i="401"/>
  <c r="I30" i="401"/>
  <c r="K30" i="401"/>
  <c r="J30" i="401"/>
  <c r="M30" i="401"/>
  <c r="P30" i="401"/>
  <c r="O30" i="401"/>
  <c r="R30" i="401"/>
  <c r="S30" i="401"/>
  <c r="AD30" i="401"/>
  <c r="AE30" i="401"/>
  <c r="AH30" i="401"/>
  <c r="AK30" i="401"/>
  <c r="AJ30" i="401"/>
  <c r="I31" i="401"/>
  <c r="K31" i="401"/>
  <c r="J31" i="401"/>
  <c r="L31" i="401"/>
  <c r="Q31" i="401"/>
  <c r="M31" i="401"/>
  <c r="P31" i="401"/>
  <c r="O31" i="401"/>
  <c r="R31" i="401"/>
  <c r="S31" i="401"/>
  <c r="AD31" i="401"/>
  <c r="AE31" i="401"/>
  <c r="AH31" i="401"/>
  <c r="AK31" i="401"/>
  <c r="AJ31" i="401"/>
  <c r="I32" i="401"/>
  <c r="J32" i="401"/>
  <c r="K32" i="401"/>
  <c r="M32" i="401"/>
  <c r="O32" i="401"/>
  <c r="P32" i="401"/>
  <c r="R32" i="401"/>
  <c r="S32" i="401"/>
  <c r="AD32" i="401"/>
  <c r="AF32" i="401"/>
  <c r="AE32" i="401"/>
  <c r="AG32" i="401"/>
  <c r="AL32" i="401"/>
  <c r="AH32" i="401"/>
  <c r="AK32" i="401"/>
  <c r="AJ32" i="401"/>
  <c r="I33" i="401"/>
  <c r="J33" i="401"/>
  <c r="M33" i="401"/>
  <c r="P33" i="401"/>
  <c r="O33" i="401"/>
  <c r="R33" i="401"/>
  <c r="S33" i="401"/>
  <c r="AD33" i="401"/>
  <c r="AE33" i="401"/>
  <c r="AH33" i="401"/>
  <c r="AJ33" i="401"/>
  <c r="AK33" i="401"/>
  <c r="I34" i="401"/>
  <c r="J34" i="401"/>
  <c r="L34" i="401"/>
  <c r="Q34" i="401"/>
  <c r="M34" i="401"/>
  <c r="P34" i="401"/>
  <c r="O34" i="401"/>
  <c r="R34" i="401"/>
  <c r="S34" i="401"/>
  <c r="AD34" i="401"/>
  <c r="AE34" i="401"/>
  <c r="AG34" i="401"/>
  <c r="AH34" i="401"/>
  <c r="AK34" i="401"/>
  <c r="AJ34" i="401"/>
  <c r="AL34" i="401"/>
  <c r="I35" i="401"/>
  <c r="L35" i="401"/>
  <c r="Q35" i="401"/>
  <c r="J35" i="401"/>
  <c r="M35" i="401"/>
  <c r="P35" i="401"/>
  <c r="O35" i="401"/>
  <c r="R35" i="401"/>
  <c r="S35" i="401"/>
  <c r="I36" i="401"/>
  <c r="J36" i="401"/>
  <c r="K36" i="401"/>
  <c r="M36" i="401"/>
  <c r="O36" i="401"/>
  <c r="P36" i="401"/>
  <c r="R36" i="401"/>
  <c r="S36" i="401"/>
  <c r="I37" i="401"/>
  <c r="J37" i="401"/>
  <c r="M37" i="401"/>
  <c r="P37" i="401"/>
  <c r="O37" i="401"/>
  <c r="R37" i="401"/>
  <c r="S37" i="401"/>
  <c r="I38" i="401"/>
  <c r="J38" i="401"/>
  <c r="M38" i="401"/>
  <c r="O38" i="401"/>
  <c r="P38" i="401"/>
  <c r="R38" i="401"/>
  <c r="S38" i="401"/>
  <c r="I39" i="401"/>
  <c r="J39" i="401"/>
  <c r="L39" i="401"/>
  <c r="Q39" i="401"/>
  <c r="M39" i="401"/>
  <c r="P39" i="401"/>
  <c r="O39" i="401"/>
  <c r="R39" i="401"/>
  <c r="S39" i="401"/>
  <c r="I40" i="401"/>
  <c r="J40" i="401"/>
  <c r="K40" i="401"/>
  <c r="M40" i="401"/>
  <c r="O40" i="401"/>
  <c r="P40" i="401"/>
  <c r="R40" i="401"/>
  <c r="S40" i="401"/>
  <c r="I43" i="401"/>
  <c r="K43" i="401"/>
  <c r="J43" i="401"/>
  <c r="L43" i="401"/>
  <c r="Q43" i="401"/>
  <c r="M43" i="401"/>
  <c r="P43" i="401"/>
  <c r="O43" i="401"/>
  <c r="R43" i="401"/>
  <c r="S43" i="401"/>
  <c r="AD43" i="401"/>
  <c r="AE43" i="401"/>
  <c r="AH43" i="401"/>
  <c r="AK43" i="401"/>
  <c r="AJ43" i="401"/>
  <c r="I44" i="401"/>
  <c r="J44" i="401"/>
  <c r="K44" i="401"/>
  <c r="M44" i="401"/>
  <c r="O44" i="401"/>
  <c r="P44" i="401"/>
  <c r="R44" i="401"/>
  <c r="S44" i="401"/>
  <c r="AD44" i="401"/>
  <c r="AF44" i="401"/>
  <c r="AE44" i="401"/>
  <c r="AG44" i="401"/>
  <c r="AL44" i="401"/>
  <c r="AH44" i="401"/>
  <c r="AK44" i="401"/>
  <c r="AJ44" i="401"/>
  <c r="I45" i="401"/>
  <c r="J45" i="401"/>
  <c r="M45" i="401"/>
  <c r="P45" i="401"/>
  <c r="O45" i="401"/>
  <c r="R45" i="401"/>
  <c r="S45" i="401"/>
  <c r="AD45" i="401"/>
  <c r="AE45" i="401"/>
  <c r="AH45" i="401"/>
  <c r="AJ45" i="401"/>
  <c r="AK45" i="401"/>
  <c r="I46" i="401"/>
  <c r="J46" i="401"/>
  <c r="K46" i="401"/>
  <c r="M46" i="401"/>
  <c r="O46" i="401"/>
  <c r="P46" i="401"/>
  <c r="R46" i="401"/>
  <c r="S46" i="401"/>
  <c r="AD46" i="401"/>
  <c r="AE46" i="401"/>
  <c r="AH46" i="401"/>
  <c r="AK46" i="401"/>
  <c r="AJ46" i="401"/>
  <c r="I47" i="401"/>
  <c r="K47" i="401"/>
  <c r="J47" i="401"/>
  <c r="L47" i="401"/>
  <c r="Q47" i="401"/>
  <c r="M47" i="401"/>
  <c r="P47" i="401"/>
  <c r="O47" i="401"/>
  <c r="R47" i="401"/>
  <c r="S47" i="401"/>
  <c r="AD47" i="401"/>
  <c r="AE47" i="401"/>
  <c r="AH47" i="401"/>
  <c r="AK47" i="401"/>
  <c r="AJ47" i="401"/>
  <c r="I48" i="401"/>
  <c r="J48" i="401"/>
  <c r="K48" i="401"/>
  <c r="M48" i="401"/>
  <c r="O48" i="401"/>
  <c r="P48" i="401"/>
  <c r="R48" i="401"/>
  <c r="S48" i="401"/>
  <c r="AD48" i="401"/>
  <c r="AF48" i="401"/>
  <c r="AE48" i="401"/>
  <c r="AG48" i="401"/>
  <c r="AL48" i="401"/>
  <c r="AH48" i="401"/>
  <c r="AK48" i="401"/>
  <c r="AJ48" i="401"/>
  <c r="I49" i="401"/>
  <c r="J49" i="401"/>
  <c r="M49" i="401"/>
  <c r="P49" i="401"/>
  <c r="O49" i="401"/>
  <c r="R49" i="401"/>
  <c r="S49" i="401"/>
  <c r="AD49" i="401"/>
  <c r="AE49" i="401"/>
  <c r="AH49" i="401"/>
  <c r="AJ49" i="401"/>
  <c r="AK49" i="401"/>
  <c r="I50" i="401"/>
  <c r="J50" i="401"/>
  <c r="K50" i="401"/>
  <c r="M50" i="401"/>
  <c r="O50" i="401"/>
  <c r="P50" i="401"/>
  <c r="R50" i="401"/>
  <c r="S50" i="401"/>
  <c r="AD50" i="401"/>
  <c r="AE50" i="401"/>
  <c r="AH50" i="401"/>
  <c r="AK50" i="401"/>
  <c r="AJ50" i="401"/>
  <c r="I51" i="401"/>
  <c r="K51" i="401"/>
  <c r="J51" i="401"/>
  <c r="L51" i="401"/>
  <c r="Q51" i="401"/>
  <c r="M51" i="401"/>
  <c r="P51" i="401"/>
  <c r="O51" i="401"/>
  <c r="R51" i="401"/>
  <c r="S51" i="401"/>
  <c r="AD51" i="401"/>
  <c r="AE51" i="401"/>
  <c r="AH51" i="401"/>
  <c r="AK51" i="401"/>
  <c r="AJ51" i="401"/>
  <c r="I52" i="401"/>
  <c r="J52" i="401"/>
  <c r="K52" i="401"/>
  <c r="M52" i="401"/>
  <c r="O52" i="401"/>
  <c r="P52" i="401"/>
  <c r="R52" i="401"/>
  <c r="S52" i="401"/>
  <c r="I53" i="401"/>
  <c r="K53" i="401"/>
  <c r="J53" i="401"/>
  <c r="L53" i="401"/>
  <c r="Q53" i="401"/>
  <c r="M53" i="401"/>
  <c r="P53" i="401"/>
  <c r="O53" i="401"/>
  <c r="R53" i="401"/>
  <c r="S53" i="401"/>
  <c r="I54" i="401"/>
  <c r="J54" i="401"/>
  <c r="M54" i="401"/>
  <c r="P54" i="401"/>
  <c r="O54" i="401"/>
  <c r="R54" i="401"/>
  <c r="S54" i="401"/>
  <c r="I55" i="401"/>
  <c r="J55" i="401"/>
  <c r="L55" i="401"/>
  <c r="Q55" i="401"/>
  <c r="M55" i="401"/>
  <c r="P55" i="401"/>
  <c r="O55" i="401"/>
  <c r="R55" i="401"/>
  <c r="S55" i="401"/>
  <c r="I56" i="401"/>
  <c r="J56" i="401"/>
  <c r="K56" i="401"/>
  <c r="M56" i="401"/>
  <c r="O56" i="401"/>
  <c r="P56" i="401"/>
  <c r="R56" i="401"/>
  <c r="S56" i="401"/>
  <c r="I57" i="401"/>
  <c r="J57" i="401"/>
  <c r="M57" i="401"/>
  <c r="P57" i="401"/>
  <c r="O57" i="401"/>
  <c r="R57" i="401"/>
  <c r="S57" i="401"/>
  <c r="I58" i="401"/>
  <c r="J58" i="401"/>
  <c r="M58" i="401"/>
  <c r="O58" i="401"/>
  <c r="P58" i="401"/>
  <c r="R58" i="401"/>
  <c r="S58" i="401"/>
  <c r="I59" i="401"/>
  <c r="J59" i="401"/>
  <c r="L59" i="401"/>
  <c r="M59" i="401"/>
  <c r="P59" i="401"/>
  <c r="O59" i="401"/>
  <c r="Q59" i="401"/>
  <c r="R59" i="401"/>
  <c r="S59" i="401"/>
  <c r="I60" i="401"/>
  <c r="J60" i="401"/>
  <c r="K60" i="401"/>
  <c r="M60" i="401"/>
  <c r="O60" i="401"/>
  <c r="P60" i="401"/>
  <c r="R60" i="401"/>
  <c r="S60" i="401"/>
  <c r="I61" i="401"/>
  <c r="K61" i="401"/>
  <c r="J61" i="401"/>
  <c r="L61" i="401"/>
  <c r="Q61" i="401"/>
  <c r="M61" i="401"/>
  <c r="P61" i="401"/>
  <c r="O61" i="401"/>
  <c r="R61" i="401"/>
  <c r="S61" i="401"/>
  <c r="I62" i="401"/>
  <c r="J62" i="401"/>
  <c r="M62" i="401"/>
  <c r="P62" i="401"/>
  <c r="O62" i="401"/>
  <c r="R62" i="401"/>
  <c r="S62" i="401"/>
  <c r="I63" i="401"/>
  <c r="J63" i="401"/>
  <c r="L63" i="401"/>
  <c r="Q63" i="401"/>
  <c r="M63" i="401"/>
  <c r="P63" i="401"/>
  <c r="O63" i="401"/>
  <c r="R63" i="401"/>
  <c r="S63" i="401"/>
  <c r="I64" i="401"/>
  <c r="J64" i="401"/>
  <c r="K64" i="401"/>
  <c r="M64" i="401"/>
  <c r="O64" i="401"/>
  <c r="P64" i="401"/>
  <c r="R64" i="401"/>
  <c r="S64" i="401"/>
  <c r="I67" i="401"/>
  <c r="J67" i="401"/>
  <c r="M67" i="401"/>
  <c r="P67" i="401"/>
  <c r="O67" i="401"/>
  <c r="R67" i="401"/>
  <c r="S67" i="401"/>
  <c r="AD67" i="401"/>
  <c r="AE67" i="401"/>
  <c r="AH67" i="401"/>
  <c r="AJ67" i="401"/>
  <c r="AK67" i="401"/>
  <c r="I68" i="401"/>
  <c r="J68" i="401"/>
  <c r="M68" i="401"/>
  <c r="O68" i="401"/>
  <c r="P68" i="401"/>
  <c r="R68" i="401"/>
  <c r="S68" i="401"/>
  <c r="AD68" i="401"/>
  <c r="AE68" i="401"/>
  <c r="AH68" i="401"/>
  <c r="AK68" i="401"/>
  <c r="AJ68" i="401"/>
  <c r="I69" i="401"/>
  <c r="K69" i="401"/>
  <c r="J69" i="401"/>
  <c r="L69" i="401"/>
  <c r="Q69" i="401"/>
  <c r="M69" i="401"/>
  <c r="P69" i="401"/>
  <c r="O69" i="401"/>
  <c r="R69" i="401"/>
  <c r="S69" i="401"/>
  <c r="AD69" i="401"/>
  <c r="AE69" i="401"/>
  <c r="AH69" i="401"/>
  <c r="AK69" i="401"/>
  <c r="AJ69" i="401"/>
  <c r="I70" i="401"/>
  <c r="J70" i="401"/>
  <c r="K70" i="401"/>
  <c r="M70" i="401"/>
  <c r="O70" i="401"/>
  <c r="P70" i="401"/>
  <c r="R70" i="401"/>
  <c r="S70" i="401"/>
  <c r="AD70" i="401"/>
  <c r="AF70" i="401"/>
  <c r="AE70" i="401"/>
  <c r="AG70" i="401"/>
  <c r="AL70" i="401"/>
  <c r="AH70" i="401"/>
  <c r="AK70" i="401"/>
  <c r="AJ70" i="401"/>
  <c r="I71" i="401"/>
  <c r="J71" i="401"/>
  <c r="M71" i="401"/>
  <c r="P71" i="401"/>
  <c r="O71" i="401"/>
  <c r="R71" i="401"/>
  <c r="S71" i="401"/>
  <c r="AD71" i="401"/>
  <c r="AE71" i="401"/>
  <c r="AH71" i="401"/>
  <c r="AJ71" i="401"/>
  <c r="AK71" i="401"/>
  <c r="I72" i="401"/>
  <c r="J72" i="401"/>
  <c r="K72" i="401"/>
  <c r="M72" i="401"/>
  <c r="O72" i="401"/>
  <c r="P72" i="401"/>
  <c r="R72" i="401"/>
  <c r="S72" i="401"/>
  <c r="AD72" i="401"/>
  <c r="AE72" i="401"/>
  <c r="AH72" i="401"/>
  <c r="AK72" i="401"/>
  <c r="AJ72" i="401"/>
  <c r="I73" i="401"/>
  <c r="K73" i="401"/>
  <c r="J73" i="401"/>
  <c r="L73" i="401"/>
  <c r="Q73" i="401"/>
  <c r="M73" i="401"/>
  <c r="P73" i="401"/>
  <c r="O73" i="401"/>
  <c r="R73" i="401"/>
  <c r="S73" i="401"/>
  <c r="AD73" i="401"/>
  <c r="AE73" i="401"/>
  <c r="AH73" i="401"/>
  <c r="AK73" i="401"/>
  <c r="AJ73" i="401"/>
  <c r="I74" i="401"/>
  <c r="J74" i="401"/>
  <c r="K74" i="401"/>
  <c r="M74" i="401"/>
  <c r="O74" i="401"/>
  <c r="P74" i="401"/>
  <c r="R74" i="401"/>
  <c r="S74" i="401"/>
  <c r="AD74" i="401"/>
  <c r="AF74" i="401"/>
  <c r="AE74" i="401"/>
  <c r="AG74" i="401"/>
  <c r="AL74" i="401"/>
  <c r="AH74" i="401"/>
  <c r="AK74" i="401"/>
  <c r="AJ74" i="401"/>
  <c r="I75" i="401"/>
  <c r="J75" i="401"/>
  <c r="M75" i="401"/>
  <c r="P75" i="401"/>
  <c r="O75" i="401"/>
  <c r="R75" i="401"/>
  <c r="S75" i="401"/>
  <c r="AD75" i="401"/>
  <c r="AE75" i="401"/>
  <c r="AH75" i="401"/>
  <c r="AJ75" i="401"/>
  <c r="AK75" i="401"/>
  <c r="I76" i="401"/>
  <c r="J76" i="401"/>
  <c r="K76" i="401"/>
  <c r="M76" i="401"/>
  <c r="O76" i="401"/>
  <c r="P76" i="401"/>
  <c r="R76" i="401"/>
  <c r="S76" i="401"/>
  <c r="I77" i="401"/>
  <c r="J77" i="401"/>
  <c r="M77" i="401"/>
  <c r="P77" i="401"/>
  <c r="O77" i="401"/>
  <c r="R77" i="401"/>
  <c r="S77" i="401"/>
  <c r="I78" i="401"/>
  <c r="J78" i="401"/>
  <c r="M78" i="401"/>
  <c r="O78" i="401"/>
  <c r="P78" i="401"/>
  <c r="R78" i="401"/>
  <c r="S78" i="401"/>
  <c r="I79" i="401"/>
  <c r="J79" i="401"/>
  <c r="L79" i="401"/>
  <c r="M79" i="401"/>
  <c r="P79" i="401"/>
  <c r="O79" i="401"/>
  <c r="Q79" i="401"/>
  <c r="R79" i="401"/>
  <c r="S79" i="401"/>
  <c r="I80" i="401"/>
  <c r="J80" i="401"/>
  <c r="K80" i="401"/>
  <c r="M80" i="401"/>
  <c r="O80" i="401"/>
  <c r="P80" i="401"/>
  <c r="R80" i="401"/>
  <c r="S80" i="401"/>
  <c r="I81" i="401"/>
  <c r="J81" i="401"/>
  <c r="L81" i="401"/>
  <c r="Q81" i="401"/>
  <c r="M81" i="401"/>
  <c r="P81" i="401"/>
  <c r="O81" i="401"/>
  <c r="R81" i="401"/>
  <c r="S81" i="401"/>
  <c r="I84" i="401"/>
  <c r="J84" i="401"/>
  <c r="K84" i="401"/>
  <c r="M84" i="401"/>
  <c r="P84" i="401"/>
  <c r="O84" i="401"/>
  <c r="R84" i="401"/>
  <c r="S84" i="401"/>
  <c r="AD84" i="401"/>
  <c r="AE84" i="401"/>
  <c r="AG84" i="401"/>
  <c r="AL84" i="401"/>
  <c r="AH84" i="401"/>
  <c r="AK84" i="401"/>
  <c r="AJ84" i="401"/>
  <c r="I85" i="401"/>
  <c r="J85" i="401"/>
  <c r="M85" i="401"/>
  <c r="P85" i="401"/>
  <c r="O85" i="401"/>
  <c r="R85" i="401"/>
  <c r="S85" i="401"/>
  <c r="AD85" i="401"/>
  <c r="AE85" i="401"/>
  <c r="AF85" i="401"/>
  <c r="AH85" i="401"/>
  <c r="AJ85" i="401"/>
  <c r="AK85" i="401"/>
  <c r="I86" i="401"/>
  <c r="J86" i="401"/>
  <c r="M86" i="401"/>
  <c r="O86" i="401"/>
  <c r="P86" i="401"/>
  <c r="R86" i="401"/>
  <c r="S86" i="401"/>
  <c r="AD86" i="401"/>
  <c r="AE86" i="401"/>
  <c r="AH86" i="401"/>
  <c r="AK86" i="401"/>
  <c r="AJ86" i="401"/>
  <c r="I87" i="401"/>
  <c r="K87" i="401"/>
  <c r="J87" i="401"/>
  <c r="L87" i="401"/>
  <c r="Q87" i="401"/>
  <c r="M87" i="401"/>
  <c r="P87" i="401"/>
  <c r="O87" i="401"/>
  <c r="R87" i="401"/>
  <c r="S87" i="401"/>
  <c r="AD87" i="401"/>
  <c r="AE87" i="401"/>
  <c r="AH87" i="401"/>
  <c r="AJ87" i="401"/>
  <c r="AK87" i="401"/>
  <c r="I88" i="401"/>
  <c r="J88" i="401"/>
  <c r="K88" i="401"/>
  <c r="M88" i="401"/>
  <c r="P88" i="401"/>
  <c r="O88" i="401"/>
  <c r="R88" i="401"/>
  <c r="S88" i="401"/>
  <c r="AD88" i="401"/>
  <c r="AE88" i="401"/>
  <c r="AG88" i="401"/>
  <c r="AL88" i="401"/>
  <c r="AH88" i="401"/>
  <c r="AK88" i="401"/>
  <c r="AJ88" i="401"/>
  <c r="I89" i="401"/>
  <c r="J89" i="401"/>
  <c r="M89" i="401"/>
  <c r="P89" i="401"/>
  <c r="O89" i="401"/>
  <c r="R89" i="401"/>
  <c r="S89" i="401"/>
  <c r="AD89" i="401"/>
  <c r="AE89" i="401"/>
  <c r="AF89" i="401"/>
  <c r="AH89" i="401"/>
  <c r="AJ89" i="401"/>
  <c r="AK89" i="401"/>
  <c r="I90" i="401"/>
  <c r="J90" i="401"/>
  <c r="M90" i="401"/>
  <c r="O90" i="401"/>
  <c r="P90" i="401"/>
  <c r="R90" i="401"/>
  <c r="S90" i="401"/>
  <c r="AD90" i="401"/>
  <c r="AE90" i="401"/>
  <c r="AH90" i="401"/>
  <c r="AK90" i="401"/>
  <c r="AJ90" i="401"/>
  <c r="I91" i="401"/>
  <c r="K91" i="401"/>
  <c r="J91" i="401"/>
  <c r="L91" i="401"/>
  <c r="Q91" i="401"/>
  <c r="M91" i="401"/>
  <c r="P91" i="401"/>
  <c r="O91" i="401"/>
  <c r="R91" i="401"/>
  <c r="S91" i="401"/>
  <c r="AD91" i="401"/>
  <c r="AE91" i="401"/>
  <c r="AH91" i="401"/>
  <c r="AJ91" i="401"/>
  <c r="AK91" i="401"/>
  <c r="I92" i="401"/>
  <c r="J92" i="401"/>
  <c r="K92" i="401"/>
  <c r="M92" i="401"/>
  <c r="P92" i="401"/>
  <c r="O92" i="401"/>
  <c r="R92" i="401"/>
  <c r="S92" i="401"/>
  <c r="AD92" i="401"/>
  <c r="AE92" i="401"/>
  <c r="AG92" i="401"/>
  <c r="AL92" i="401"/>
  <c r="AH92" i="401"/>
  <c r="AK92" i="401"/>
  <c r="AJ92" i="401"/>
  <c r="I93" i="401"/>
  <c r="J93" i="401"/>
  <c r="M93" i="401"/>
  <c r="P93" i="401"/>
  <c r="O93" i="401"/>
  <c r="R93" i="401"/>
  <c r="S93" i="401"/>
  <c r="I94" i="401"/>
  <c r="J94" i="401"/>
  <c r="K94" i="401"/>
  <c r="M94" i="401"/>
  <c r="O94" i="401"/>
  <c r="P94" i="401"/>
  <c r="R94" i="401"/>
  <c r="S94" i="401"/>
  <c r="I95" i="401"/>
  <c r="J95" i="401"/>
  <c r="L95" i="401"/>
  <c r="Q95" i="401"/>
  <c r="M95" i="401"/>
  <c r="P95" i="401"/>
  <c r="O95" i="401"/>
  <c r="R95" i="401"/>
  <c r="S95" i="401"/>
  <c r="I96" i="401"/>
  <c r="J96" i="401"/>
  <c r="K96" i="401"/>
  <c r="M96" i="401"/>
  <c r="P96" i="401"/>
  <c r="O96" i="401"/>
  <c r="R96" i="401"/>
  <c r="S96" i="401"/>
  <c r="I97" i="401"/>
  <c r="J97" i="401"/>
  <c r="L97" i="401"/>
  <c r="Q97" i="401"/>
  <c r="M97" i="401"/>
  <c r="P97" i="401"/>
  <c r="O97" i="401"/>
  <c r="R97" i="401"/>
  <c r="S97" i="401"/>
  <c r="I100" i="401"/>
  <c r="J100" i="401"/>
  <c r="K100" i="401"/>
  <c r="M100" i="401"/>
  <c r="P100" i="401"/>
  <c r="O100" i="401"/>
  <c r="R100" i="401"/>
  <c r="S100" i="401"/>
  <c r="AD100" i="401"/>
  <c r="AE100" i="401"/>
  <c r="AH100" i="401"/>
  <c r="AK100" i="401"/>
  <c r="AJ100" i="401"/>
  <c r="I101" i="401"/>
  <c r="J101" i="401"/>
  <c r="L101" i="401"/>
  <c r="Q101" i="401"/>
  <c r="M101" i="401"/>
  <c r="P101" i="401"/>
  <c r="O101" i="401"/>
  <c r="R101" i="401"/>
  <c r="S101" i="401"/>
  <c r="AD101" i="401"/>
  <c r="AE101" i="401"/>
  <c r="AH101" i="401"/>
  <c r="AK101" i="401"/>
  <c r="AJ101" i="401"/>
  <c r="I102" i="401"/>
  <c r="J102" i="401"/>
  <c r="K102" i="401"/>
  <c r="M102" i="401"/>
  <c r="O102" i="401"/>
  <c r="P102" i="401"/>
  <c r="R102" i="401"/>
  <c r="S102" i="401"/>
  <c r="AD102" i="401"/>
  <c r="AE102" i="401"/>
  <c r="AG102" i="401"/>
  <c r="AL102" i="401"/>
  <c r="AH102" i="401"/>
  <c r="AK102" i="401"/>
  <c r="AJ102" i="401"/>
  <c r="I103" i="401"/>
  <c r="J103" i="401"/>
  <c r="M103" i="401"/>
  <c r="P103" i="401"/>
  <c r="O103" i="401"/>
  <c r="R103" i="401"/>
  <c r="S103" i="401"/>
  <c r="AD103" i="401"/>
  <c r="AE103" i="401"/>
  <c r="AH103" i="401"/>
  <c r="AJ103" i="401"/>
  <c r="AK103" i="401"/>
  <c r="I104" i="401"/>
  <c r="J104" i="401"/>
  <c r="M104" i="401"/>
  <c r="O104" i="401"/>
  <c r="P104" i="401"/>
  <c r="R104" i="401"/>
  <c r="S104" i="401"/>
  <c r="AD104" i="401"/>
  <c r="AE104" i="401"/>
  <c r="AH104" i="401"/>
  <c r="AK104" i="401"/>
  <c r="AJ104" i="401"/>
  <c r="I105" i="401"/>
  <c r="K105" i="401"/>
  <c r="J105" i="401"/>
  <c r="L105" i="401"/>
  <c r="Q105" i="401"/>
  <c r="M105" i="401"/>
  <c r="P105" i="401"/>
  <c r="O105" i="401"/>
  <c r="R105" i="401"/>
  <c r="S105" i="401"/>
  <c r="AD105" i="401"/>
  <c r="AE105" i="401"/>
  <c r="AH105" i="401"/>
  <c r="AK105" i="401"/>
  <c r="AJ105" i="401"/>
  <c r="I106" i="401"/>
  <c r="J106" i="401"/>
  <c r="K106" i="401"/>
  <c r="M106" i="401"/>
  <c r="O106" i="401"/>
  <c r="P106" i="401"/>
  <c r="R106" i="401"/>
  <c r="S106" i="401"/>
  <c r="AD106" i="401"/>
  <c r="AE106" i="401"/>
  <c r="AG106" i="401"/>
  <c r="AL106" i="401"/>
  <c r="AH106" i="401"/>
  <c r="AK106" i="401"/>
  <c r="AJ106" i="401"/>
  <c r="I107" i="401"/>
  <c r="J107" i="401"/>
  <c r="M107" i="401"/>
  <c r="P107" i="401"/>
  <c r="O107" i="401"/>
  <c r="R107" i="401"/>
  <c r="S107" i="401"/>
  <c r="AD107" i="401"/>
  <c r="AE107" i="401"/>
  <c r="AH107" i="401"/>
  <c r="AJ107" i="401"/>
  <c r="AK107" i="401"/>
  <c r="I108" i="401"/>
  <c r="J108" i="401"/>
  <c r="K108" i="401"/>
  <c r="M108" i="401"/>
  <c r="O108" i="401"/>
  <c r="P108" i="401"/>
  <c r="R108" i="401"/>
  <c r="S108" i="401"/>
  <c r="AD108" i="401"/>
  <c r="AE108" i="401"/>
  <c r="AH108" i="401"/>
  <c r="AK108" i="401"/>
  <c r="AJ108" i="401"/>
  <c r="I109" i="401"/>
  <c r="K109" i="401"/>
  <c r="J109" i="401"/>
  <c r="L109" i="401"/>
  <c r="Q109" i="401"/>
  <c r="M109" i="401"/>
  <c r="P109" i="401"/>
  <c r="O109" i="401"/>
  <c r="R109" i="401"/>
  <c r="S109" i="401"/>
  <c r="I110" i="401"/>
  <c r="J110" i="401"/>
  <c r="M110" i="401"/>
  <c r="P110" i="401"/>
  <c r="O110" i="401"/>
  <c r="R110" i="401"/>
  <c r="S110" i="401"/>
  <c r="I111" i="401"/>
  <c r="J111" i="401"/>
  <c r="L111" i="401"/>
  <c r="Q111" i="401"/>
  <c r="M111" i="401"/>
  <c r="P111" i="401"/>
  <c r="O111" i="401"/>
  <c r="R111" i="401"/>
  <c r="S111" i="401"/>
  <c r="I112" i="401"/>
  <c r="J112" i="401"/>
  <c r="K112" i="401"/>
  <c r="M112" i="401"/>
  <c r="O112" i="401"/>
  <c r="P112" i="401"/>
  <c r="R112" i="401"/>
  <c r="S112" i="401"/>
  <c r="I113" i="401"/>
  <c r="J113" i="401"/>
  <c r="M113" i="401"/>
  <c r="P113" i="401"/>
  <c r="O113" i="401"/>
  <c r="R113" i="401"/>
  <c r="S113" i="401"/>
  <c r="I116" i="401"/>
  <c r="J116" i="401"/>
  <c r="M116" i="401"/>
  <c r="O116" i="401"/>
  <c r="P116" i="401"/>
  <c r="R116" i="401"/>
  <c r="S116" i="401"/>
  <c r="AD116" i="401"/>
  <c r="AE116" i="401"/>
  <c r="AG116" i="401"/>
  <c r="AL116" i="401"/>
  <c r="AH116" i="401"/>
  <c r="AK116" i="401"/>
  <c r="AJ116" i="401"/>
  <c r="I117" i="401"/>
  <c r="K117" i="401"/>
  <c r="J117" i="401"/>
  <c r="M117" i="401"/>
  <c r="P117" i="401"/>
  <c r="O117" i="401"/>
  <c r="R117" i="401"/>
  <c r="S117" i="401"/>
  <c r="AD117" i="401"/>
  <c r="AE117" i="401"/>
  <c r="AH117" i="401"/>
  <c r="AJ117" i="401"/>
  <c r="AK117" i="401"/>
  <c r="I118" i="401"/>
  <c r="J118" i="401"/>
  <c r="K118" i="401"/>
  <c r="M118" i="401"/>
  <c r="P118" i="401"/>
  <c r="O118" i="401"/>
  <c r="R118" i="401"/>
  <c r="S118" i="401"/>
  <c r="AD118" i="401"/>
  <c r="AF118" i="401"/>
  <c r="AE118" i="401"/>
  <c r="AH118" i="401"/>
  <c r="AK118" i="401"/>
  <c r="AJ118" i="401"/>
  <c r="I119" i="401"/>
  <c r="J119" i="401"/>
  <c r="L119" i="401"/>
  <c r="Q119" i="401"/>
  <c r="M119" i="401"/>
  <c r="P119" i="401"/>
  <c r="O119" i="401"/>
  <c r="R119" i="401"/>
  <c r="S119" i="401"/>
  <c r="AD119" i="401"/>
  <c r="AE119" i="401"/>
  <c r="AF119" i="401"/>
  <c r="AH119" i="401"/>
  <c r="AJ119" i="401"/>
  <c r="AK119" i="401"/>
  <c r="I120" i="401"/>
  <c r="J120" i="401"/>
  <c r="M120" i="401"/>
  <c r="O120" i="401"/>
  <c r="P120" i="401"/>
  <c r="R120" i="401"/>
  <c r="S120" i="401"/>
  <c r="AD120" i="401"/>
  <c r="AE120" i="401"/>
  <c r="AH120" i="401"/>
  <c r="AK120" i="401"/>
  <c r="AJ120" i="401"/>
  <c r="I121" i="401"/>
  <c r="K121" i="401"/>
  <c r="J121" i="401"/>
  <c r="L121" i="401"/>
  <c r="Q121" i="401"/>
  <c r="M121" i="401"/>
  <c r="P121" i="401"/>
  <c r="O121" i="401"/>
  <c r="R121" i="401"/>
  <c r="S121" i="401"/>
  <c r="AD121" i="401"/>
  <c r="AE121" i="401"/>
  <c r="AH121" i="401"/>
  <c r="AJ121" i="401"/>
  <c r="AK121" i="401"/>
  <c r="I122" i="401"/>
  <c r="J122" i="401"/>
  <c r="K122" i="401"/>
  <c r="M122" i="401"/>
  <c r="P122" i="401"/>
  <c r="O122" i="401"/>
  <c r="R122" i="401"/>
  <c r="S122" i="401"/>
  <c r="AD122" i="401"/>
  <c r="AE122" i="401"/>
  <c r="AG122" i="401"/>
  <c r="AL122" i="401"/>
  <c r="AH122" i="401"/>
  <c r="AK122" i="401"/>
  <c r="AJ122" i="401"/>
  <c r="I123" i="401"/>
  <c r="J123" i="401"/>
  <c r="M123" i="401"/>
  <c r="P123" i="401"/>
  <c r="O123" i="401"/>
  <c r="R123" i="401"/>
  <c r="S123" i="401"/>
  <c r="AD123" i="401"/>
  <c r="AE123" i="401"/>
  <c r="AF123" i="401"/>
  <c r="AH123" i="401"/>
  <c r="AJ123" i="401"/>
  <c r="AK123" i="401"/>
  <c r="I124" i="401"/>
  <c r="J124" i="401"/>
  <c r="M124" i="401"/>
  <c r="O124" i="401"/>
  <c r="P124" i="401"/>
  <c r="R124" i="401"/>
  <c r="S124" i="401"/>
  <c r="I125" i="401"/>
  <c r="J125" i="401"/>
  <c r="M125" i="401"/>
  <c r="P125" i="401"/>
  <c r="O125" i="401"/>
  <c r="R125" i="401"/>
  <c r="S125" i="401"/>
  <c r="I126" i="401"/>
  <c r="J126" i="401"/>
  <c r="K126" i="401"/>
  <c r="M126" i="401"/>
  <c r="O126" i="401"/>
  <c r="P126" i="401"/>
  <c r="R126" i="401"/>
  <c r="S126" i="401"/>
  <c r="I127" i="401"/>
  <c r="J127" i="401"/>
  <c r="L127" i="401"/>
  <c r="Q127" i="401"/>
  <c r="M127" i="401"/>
  <c r="P127" i="401"/>
  <c r="O127" i="401"/>
  <c r="R127" i="401"/>
  <c r="S127" i="401"/>
  <c r="I128" i="401"/>
  <c r="J128" i="401"/>
  <c r="K128" i="401"/>
  <c r="M128" i="401"/>
  <c r="P128" i="401"/>
  <c r="O128" i="401"/>
  <c r="R128" i="401"/>
  <c r="S128" i="401"/>
  <c r="I129" i="401"/>
  <c r="J129" i="401"/>
  <c r="L129" i="401"/>
  <c r="Q129" i="401"/>
  <c r="M129" i="401"/>
  <c r="P129" i="401"/>
  <c r="O129" i="401"/>
  <c r="R129" i="401"/>
  <c r="S129" i="401"/>
  <c r="I130" i="401"/>
  <c r="J130" i="401"/>
  <c r="K130" i="401"/>
  <c r="M130" i="401"/>
  <c r="P130" i="401"/>
  <c r="O130" i="401"/>
  <c r="R130" i="401"/>
  <c r="S130" i="401"/>
  <c r="I131" i="401"/>
  <c r="J131" i="401"/>
  <c r="M131" i="401"/>
  <c r="P131" i="401"/>
  <c r="O131" i="401"/>
  <c r="R131" i="401"/>
  <c r="S131" i="401"/>
  <c r="I134" i="401"/>
  <c r="J134" i="401"/>
  <c r="M134" i="401"/>
  <c r="O134" i="401"/>
  <c r="P134" i="401"/>
  <c r="R134" i="401"/>
  <c r="S134" i="401"/>
  <c r="AD134" i="401"/>
  <c r="AE134" i="401"/>
  <c r="AG134" i="401"/>
  <c r="AH134" i="401"/>
  <c r="AK134" i="401"/>
  <c r="AJ134" i="401"/>
  <c r="AL134" i="401"/>
  <c r="I135" i="401"/>
  <c r="K135" i="401"/>
  <c r="J135" i="401"/>
  <c r="M135" i="401"/>
  <c r="P135" i="401"/>
  <c r="O135" i="401"/>
  <c r="R135" i="401"/>
  <c r="S135" i="401"/>
  <c r="AD135" i="401"/>
  <c r="AE135" i="401"/>
  <c r="AH135" i="401"/>
  <c r="AJ135" i="401"/>
  <c r="AK135" i="401"/>
  <c r="I136" i="401"/>
  <c r="J136" i="401"/>
  <c r="M136" i="401"/>
  <c r="P136" i="401"/>
  <c r="O136" i="401"/>
  <c r="R136" i="401"/>
  <c r="S136" i="401"/>
  <c r="AD136" i="401"/>
  <c r="AF136" i="401"/>
  <c r="AE136" i="401"/>
  <c r="AH136" i="401"/>
  <c r="AK136" i="401"/>
  <c r="AJ136" i="401"/>
  <c r="I137" i="401"/>
  <c r="J137" i="401"/>
  <c r="L137" i="401"/>
  <c r="M137" i="401"/>
  <c r="P137" i="401"/>
  <c r="O137" i="401"/>
  <c r="Q137" i="401"/>
  <c r="R137" i="401"/>
  <c r="S137" i="401"/>
  <c r="AD137" i="401"/>
  <c r="AE137" i="401"/>
  <c r="AF137" i="401"/>
  <c r="AH137" i="401"/>
  <c r="AJ137" i="401"/>
  <c r="AK137" i="401"/>
  <c r="I138" i="401"/>
  <c r="J138" i="401"/>
  <c r="M138" i="401"/>
  <c r="O138" i="401"/>
  <c r="P138" i="401"/>
  <c r="R138" i="401"/>
  <c r="S138" i="401"/>
  <c r="AD138" i="401"/>
  <c r="AE138" i="401"/>
  <c r="AG138" i="401"/>
  <c r="AL138" i="401"/>
  <c r="AH138" i="401"/>
  <c r="AK138" i="401"/>
  <c r="AJ138" i="401"/>
  <c r="I139" i="401"/>
  <c r="K139" i="401"/>
  <c r="J139" i="401"/>
  <c r="M139" i="401"/>
  <c r="P139" i="401"/>
  <c r="O139" i="401"/>
  <c r="R139" i="401"/>
  <c r="S139" i="401"/>
  <c r="AD139" i="401"/>
  <c r="AE139" i="401"/>
  <c r="AH139" i="401"/>
  <c r="AJ139" i="401"/>
  <c r="AK139" i="401"/>
  <c r="I140" i="401"/>
  <c r="J140" i="401"/>
  <c r="M140" i="401"/>
  <c r="P140" i="401"/>
  <c r="O140" i="401"/>
  <c r="R140" i="401"/>
  <c r="S140" i="401"/>
  <c r="AD140" i="401"/>
  <c r="AG140" i="401"/>
  <c r="AL140" i="401"/>
  <c r="AE140" i="401"/>
  <c r="AH140" i="401"/>
  <c r="AK140" i="401"/>
  <c r="AJ140" i="401"/>
  <c r="I141" i="401"/>
  <c r="J141" i="401"/>
  <c r="L141" i="401"/>
  <c r="Q141" i="401"/>
  <c r="M141" i="401"/>
  <c r="P141" i="401"/>
  <c r="O141" i="401"/>
  <c r="R141" i="401"/>
  <c r="S141" i="401"/>
  <c r="AD141" i="401"/>
  <c r="AE141" i="401"/>
  <c r="AF141" i="401"/>
  <c r="AH141" i="401"/>
  <c r="AJ141" i="401"/>
  <c r="AK141" i="401"/>
  <c r="I142" i="401"/>
  <c r="J142" i="401"/>
  <c r="M142" i="401"/>
  <c r="O142" i="401"/>
  <c r="P142" i="401"/>
  <c r="R142" i="401"/>
  <c r="S142" i="401"/>
  <c r="I143" i="401"/>
  <c r="J143" i="401"/>
  <c r="M143" i="401"/>
  <c r="P143" i="401"/>
  <c r="O143" i="401"/>
  <c r="R143" i="401"/>
  <c r="S143" i="401"/>
  <c r="I144" i="401"/>
  <c r="J144" i="401"/>
  <c r="K144" i="401"/>
  <c r="M144" i="401"/>
  <c r="O144" i="401"/>
  <c r="P144" i="401"/>
  <c r="R144" i="401"/>
  <c r="S144" i="401"/>
  <c r="I145" i="401"/>
  <c r="J145" i="401"/>
  <c r="L145" i="401"/>
  <c r="Q145" i="401"/>
  <c r="M145" i="401"/>
  <c r="P145" i="401"/>
  <c r="O145" i="401"/>
  <c r="R145" i="401"/>
  <c r="S145" i="401"/>
  <c r="I146" i="401"/>
  <c r="J146" i="401"/>
  <c r="K146" i="401"/>
  <c r="M146" i="401"/>
  <c r="P146" i="401"/>
  <c r="O146" i="401"/>
  <c r="R146" i="401"/>
  <c r="S146" i="401"/>
  <c r="I147" i="401"/>
  <c r="J147" i="401"/>
  <c r="L147" i="401"/>
  <c r="Q147" i="401"/>
  <c r="M147" i="401"/>
  <c r="P147" i="401"/>
  <c r="O147" i="401"/>
  <c r="R147" i="401"/>
  <c r="S147" i="401"/>
  <c r="I148" i="401"/>
  <c r="J148" i="401"/>
  <c r="K148" i="401"/>
  <c r="M148" i="401"/>
  <c r="O148" i="401"/>
  <c r="P148" i="401"/>
  <c r="R148" i="401"/>
  <c r="S148" i="401"/>
  <c r="I151" i="401"/>
  <c r="J151" i="401"/>
  <c r="M151" i="401"/>
  <c r="P151" i="401"/>
  <c r="O151" i="401"/>
  <c r="R151" i="401"/>
  <c r="S151" i="401"/>
  <c r="AD151" i="401"/>
  <c r="AE151" i="401"/>
  <c r="AH151" i="401"/>
  <c r="AJ151" i="401"/>
  <c r="AK151" i="401"/>
  <c r="I152" i="401"/>
  <c r="J152" i="401"/>
  <c r="M152" i="401"/>
  <c r="O152" i="401"/>
  <c r="P152" i="401"/>
  <c r="R152" i="401"/>
  <c r="S152" i="401"/>
  <c r="AD152" i="401"/>
  <c r="AE152" i="401"/>
  <c r="AH152" i="401"/>
  <c r="AK152" i="401"/>
  <c r="AJ152" i="401"/>
  <c r="I153" i="401"/>
  <c r="K153" i="401"/>
  <c r="J153" i="401"/>
  <c r="L153" i="401"/>
  <c r="Q153" i="401"/>
  <c r="M153" i="401"/>
  <c r="P153" i="401"/>
  <c r="O153" i="401"/>
  <c r="R153" i="401"/>
  <c r="S153" i="401"/>
  <c r="AD153" i="401"/>
  <c r="AE153" i="401"/>
  <c r="AH153" i="401"/>
  <c r="AK153" i="401"/>
  <c r="AJ153" i="401"/>
  <c r="I154" i="401"/>
  <c r="J154" i="401"/>
  <c r="K154" i="401"/>
  <c r="M154" i="401"/>
  <c r="O154" i="401"/>
  <c r="P154" i="401"/>
  <c r="R154" i="401"/>
  <c r="S154" i="401"/>
  <c r="AD154" i="401"/>
  <c r="AF154" i="401"/>
  <c r="AE154" i="401"/>
  <c r="AG154" i="401"/>
  <c r="AL154" i="401"/>
  <c r="AH154" i="401"/>
  <c r="AK154" i="401"/>
  <c r="AJ154" i="401"/>
  <c r="I155" i="401"/>
  <c r="J155" i="401"/>
  <c r="M155" i="401"/>
  <c r="P155" i="401"/>
  <c r="O155" i="401"/>
  <c r="R155" i="401"/>
  <c r="S155" i="401"/>
  <c r="AD155" i="401"/>
  <c r="AE155" i="401"/>
  <c r="AH155" i="401"/>
  <c r="AJ155" i="401"/>
  <c r="AK155" i="401"/>
  <c r="I156" i="401"/>
  <c r="J156" i="401"/>
  <c r="K156" i="401"/>
  <c r="M156" i="401"/>
  <c r="O156" i="401"/>
  <c r="P156" i="401"/>
  <c r="R156" i="401"/>
  <c r="S156" i="401"/>
  <c r="AD156" i="401"/>
  <c r="AE156" i="401"/>
  <c r="AH156" i="401"/>
  <c r="AK156" i="401"/>
  <c r="AJ156" i="401"/>
  <c r="I157" i="401"/>
  <c r="K157" i="401"/>
  <c r="J157" i="401"/>
  <c r="L157" i="401"/>
  <c r="Q157" i="401"/>
  <c r="M157" i="401"/>
  <c r="P157" i="401"/>
  <c r="O157" i="401"/>
  <c r="R157" i="401"/>
  <c r="S157" i="401"/>
  <c r="AD157" i="401"/>
  <c r="AE157" i="401"/>
  <c r="AH157" i="401"/>
  <c r="AK157" i="401"/>
  <c r="AJ157" i="401"/>
  <c r="I158" i="401"/>
  <c r="J158" i="401"/>
  <c r="K158" i="401"/>
  <c r="M158" i="401"/>
  <c r="O158" i="401"/>
  <c r="P158" i="401"/>
  <c r="R158" i="401"/>
  <c r="S158" i="401"/>
  <c r="I159" i="401"/>
  <c r="K159" i="401"/>
  <c r="J159" i="401"/>
  <c r="L159" i="401"/>
  <c r="Q159" i="401"/>
  <c r="M159" i="401"/>
  <c r="P159" i="401"/>
  <c r="O159" i="401"/>
  <c r="R159" i="401"/>
  <c r="S159" i="401"/>
  <c r="I160" i="401"/>
  <c r="J160" i="401"/>
  <c r="M160" i="401"/>
  <c r="P160" i="401"/>
  <c r="O160" i="401"/>
  <c r="R160" i="401"/>
  <c r="S160" i="401"/>
  <c r="I161" i="401"/>
  <c r="J161" i="401"/>
  <c r="L161" i="401"/>
  <c r="Q161" i="401"/>
  <c r="M161" i="401"/>
  <c r="P161" i="401"/>
  <c r="O161" i="401"/>
  <c r="R161" i="401"/>
  <c r="S161" i="401"/>
  <c r="I162" i="401"/>
  <c r="J162" i="401"/>
  <c r="K162" i="401"/>
  <c r="M162" i="401"/>
  <c r="O162" i="401"/>
  <c r="P162" i="401"/>
  <c r="R162" i="401"/>
  <c r="S162" i="401"/>
  <c r="I163" i="401"/>
  <c r="J163" i="401"/>
  <c r="M163" i="401"/>
  <c r="P163" i="401"/>
  <c r="O163" i="401"/>
  <c r="R163" i="401"/>
  <c r="S163" i="401"/>
  <c r="I164" i="401"/>
  <c r="J164" i="401"/>
  <c r="M164" i="401"/>
  <c r="O164" i="401"/>
  <c r="P164" i="401"/>
  <c r="R164" i="401"/>
  <c r="S164" i="401"/>
  <c r="I167" i="401"/>
  <c r="J167" i="401"/>
  <c r="M167" i="401"/>
  <c r="P167" i="401"/>
  <c r="O167" i="401"/>
  <c r="R167" i="401"/>
  <c r="S167" i="401"/>
  <c r="AD167" i="401"/>
  <c r="AE167" i="401"/>
  <c r="AF167" i="401"/>
  <c r="AH167" i="401"/>
  <c r="AJ167" i="401"/>
  <c r="AK167" i="401"/>
  <c r="I168" i="401"/>
  <c r="K168" i="401"/>
  <c r="J168" i="401"/>
  <c r="M168" i="401"/>
  <c r="P168" i="401"/>
  <c r="O168" i="401"/>
  <c r="R168" i="401"/>
  <c r="S168" i="401"/>
  <c r="AD168" i="401"/>
  <c r="AE168" i="401"/>
  <c r="AG168" i="401"/>
  <c r="AL168" i="401"/>
  <c r="AH168" i="401"/>
  <c r="AK168" i="401"/>
  <c r="AJ168" i="401"/>
  <c r="I169" i="401"/>
  <c r="J169" i="401"/>
  <c r="M169" i="401"/>
  <c r="P169" i="401"/>
  <c r="O169" i="401"/>
  <c r="R169" i="401"/>
  <c r="S169" i="401"/>
  <c r="AD169" i="401"/>
  <c r="AE169" i="401"/>
  <c r="AH169" i="401"/>
  <c r="AJ169" i="401"/>
  <c r="AK169" i="401"/>
  <c r="I170" i="401"/>
  <c r="J170" i="401"/>
  <c r="M170" i="401"/>
  <c r="O170" i="401"/>
  <c r="P170" i="401"/>
  <c r="R170" i="401"/>
  <c r="S170" i="401"/>
  <c r="AD170" i="401"/>
  <c r="AE170" i="401"/>
  <c r="AH170" i="401"/>
  <c r="AK170" i="401"/>
  <c r="AJ170" i="401"/>
  <c r="I171" i="401"/>
  <c r="K171" i="401"/>
  <c r="J171" i="401"/>
  <c r="L171" i="401"/>
  <c r="Q171" i="401"/>
  <c r="M171" i="401"/>
  <c r="P171" i="401"/>
  <c r="O171" i="401"/>
  <c r="R171" i="401"/>
  <c r="S171" i="401"/>
  <c r="AD171" i="401"/>
  <c r="AE171" i="401"/>
  <c r="AH171" i="401"/>
  <c r="AK171" i="401"/>
  <c r="AJ171" i="401"/>
  <c r="I172" i="401"/>
  <c r="J172" i="401"/>
  <c r="K172" i="401"/>
  <c r="M172" i="401"/>
  <c r="O172" i="401"/>
  <c r="P172" i="401"/>
  <c r="R172" i="401"/>
  <c r="S172" i="401"/>
  <c r="AD172" i="401"/>
  <c r="AF172" i="401"/>
  <c r="AE172" i="401"/>
  <c r="AG172" i="401"/>
  <c r="AL172" i="401"/>
  <c r="AH172" i="401"/>
  <c r="AK172" i="401"/>
  <c r="AJ172" i="401"/>
  <c r="I173" i="401"/>
  <c r="J173" i="401"/>
  <c r="M173" i="401"/>
  <c r="P173" i="401"/>
  <c r="O173" i="401"/>
  <c r="R173" i="401"/>
  <c r="S173" i="401"/>
  <c r="I174" i="401"/>
  <c r="J174" i="401"/>
  <c r="M174" i="401"/>
  <c r="O174" i="401"/>
  <c r="P174" i="401"/>
  <c r="R174" i="401"/>
  <c r="S174" i="401"/>
  <c r="I175" i="401"/>
  <c r="J175" i="401"/>
  <c r="M175" i="401"/>
  <c r="P175" i="401"/>
  <c r="O175" i="401"/>
  <c r="R175" i="401"/>
  <c r="S175" i="401"/>
  <c r="I176" i="401"/>
  <c r="J176" i="401"/>
  <c r="K176" i="401"/>
  <c r="M176" i="401"/>
  <c r="O176" i="401"/>
  <c r="P176" i="401"/>
  <c r="R176" i="401"/>
  <c r="S176" i="401"/>
  <c r="I177" i="401"/>
  <c r="J177" i="401"/>
  <c r="L177" i="401"/>
  <c r="Q177" i="401"/>
  <c r="M177" i="401"/>
  <c r="P177" i="401"/>
  <c r="O177" i="401"/>
  <c r="R177" i="401"/>
  <c r="S177" i="401"/>
  <c r="I178" i="401"/>
  <c r="J178" i="401"/>
  <c r="K178" i="401"/>
  <c r="M178" i="401"/>
  <c r="P178" i="401"/>
  <c r="O178" i="401"/>
  <c r="R178" i="401"/>
  <c r="S178" i="401"/>
  <c r="I8" i="400"/>
  <c r="J8" i="400"/>
  <c r="L8" i="400"/>
  <c r="Q8" i="400"/>
  <c r="M8" i="400"/>
  <c r="P8" i="400"/>
  <c r="O8" i="400"/>
  <c r="R8" i="400"/>
  <c r="S8" i="400"/>
  <c r="AD8" i="400"/>
  <c r="AE8" i="400"/>
  <c r="AF8" i="400"/>
  <c r="AH8" i="400"/>
  <c r="AJ8" i="400"/>
  <c r="AK8" i="400"/>
  <c r="I9" i="400"/>
  <c r="K9" i="400"/>
  <c r="J9" i="400"/>
  <c r="M9" i="400"/>
  <c r="P9" i="400"/>
  <c r="O9" i="400"/>
  <c r="R9" i="400"/>
  <c r="S9" i="400"/>
  <c r="AD9" i="400"/>
  <c r="AG9" i="400"/>
  <c r="AL9" i="400"/>
  <c r="AE9" i="400"/>
  <c r="AH9" i="400"/>
  <c r="AJ9" i="400"/>
  <c r="AK9" i="400"/>
  <c r="I10" i="400"/>
  <c r="J10" i="400"/>
  <c r="M10" i="400"/>
  <c r="P10" i="400"/>
  <c r="O10" i="400"/>
  <c r="R10" i="400"/>
  <c r="S10" i="400"/>
  <c r="AD10" i="400"/>
  <c r="AE10" i="400"/>
  <c r="AF10" i="400"/>
  <c r="AH10" i="400"/>
  <c r="AJ10" i="400"/>
  <c r="AK10" i="400"/>
  <c r="I11" i="400"/>
  <c r="K11" i="400"/>
  <c r="J11" i="400"/>
  <c r="M11" i="400"/>
  <c r="P11" i="400"/>
  <c r="O11" i="400"/>
  <c r="R11" i="400"/>
  <c r="S11" i="400"/>
  <c r="AD11" i="400"/>
  <c r="AF11" i="400"/>
  <c r="AE11" i="400"/>
  <c r="AG11" i="400"/>
  <c r="AL11" i="400"/>
  <c r="AH11" i="400"/>
  <c r="AK11" i="400"/>
  <c r="AJ11" i="400"/>
  <c r="I12" i="400"/>
  <c r="J12" i="400"/>
  <c r="M12" i="400"/>
  <c r="P12" i="400"/>
  <c r="O12" i="400"/>
  <c r="R12" i="400"/>
  <c r="S12" i="400"/>
  <c r="AD12" i="400"/>
  <c r="AE12" i="400"/>
  <c r="AH12" i="400"/>
  <c r="AJ12" i="400"/>
  <c r="AK12" i="400"/>
  <c r="I13" i="400"/>
  <c r="K13" i="400"/>
  <c r="J13" i="400"/>
  <c r="M13" i="400"/>
  <c r="P13" i="400"/>
  <c r="O13" i="400"/>
  <c r="R13" i="400"/>
  <c r="S13" i="400"/>
  <c r="AD13" i="400"/>
  <c r="AE13" i="400"/>
  <c r="AG13" i="400"/>
  <c r="AL13" i="400"/>
  <c r="AH13" i="400"/>
  <c r="AK13" i="400"/>
  <c r="AJ13" i="400"/>
  <c r="I14" i="400"/>
  <c r="K14" i="400"/>
  <c r="J14" i="400"/>
  <c r="M14" i="400"/>
  <c r="P14" i="400"/>
  <c r="O14" i="400"/>
  <c r="R14" i="400"/>
  <c r="S14" i="400"/>
  <c r="AD14" i="400"/>
  <c r="AE14" i="400"/>
  <c r="AH14" i="400"/>
  <c r="AJ14" i="400"/>
  <c r="AK14" i="400"/>
  <c r="I15" i="400"/>
  <c r="K15" i="400"/>
  <c r="J15" i="400"/>
  <c r="M15" i="400"/>
  <c r="P15" i="400"/>
  <c r="O15" i="400"/>
  <c r="R15" i="400"/>
  <c r="S15" i="400"/>
  <c r="AD15" i="400"/>
  <c r="AE15" i="400"/>
  <c r="AH15" i="400"/>
  <c r="AK15" i="400"/>
  <c r="AJ15" i="400"/>
  <c r="I16" i="400"/>
  <c r="J16" i="400"/>
  <c r="L16" i="400"/>
  <c r="Q16" i="400"/>
  <c r="M16" i="400"/>
  <c r="P16" i="400"/>
  <c r="O16" i="400"/>
  <c r="R16" i="400"/>
  <c r="S16" i="400"/>
  <c r="I17" i="400"/>
  <c r="J17" i="400"/>
  <c r="M17" i="400"/>
  <c r="P17" i="400"/>
  <c r="O17" i="400"/>
  <c r="R17" i="400"/>
  <c r="S17" i="400"/>
  <c r="I18" i="400"/>
  <c r="J18" i="400"/>
  <c r="L18" i="400"/>
  <c r="Q18" i="400"/>
  <c r="M18" i="400"/>
  <c r="P18" i="400"/>
  <c r="O18" i="400"/>
  <c r="R18" i="400"/>
  <c r="S18" i="400"/>
  <c r="I19" i="400"/>
  <c r="J19" i="400"/>
  <c r="K19" i="400"/>
  <c r="M19" i="400"/>
  <c r="O19" i="400"/>
  <c r="P19" i="400"/>
  <c r="R19" i="400"/>
  <c r="S19" i="400"/>
  <c r="I20" i="400"/>
  <c r="J20" i="400"/>
  <c r="M20" i="400"/>
  <c r="P20" i="400"/>
  <c r="O20" i="400"/>
  <c r="R20" i="400"/>
  <c r="S20" i="400"/>
  <c r="I21" i="400"/>
  <c r="J21" i="400"/>
  <c r="M21" i="400"/>
  <c r="O21" i="400"/>
  <c r="P21" i="400"/>
  <c r="R21" i="400"/>
  <c r="S21" i="400"/>
  <c r="I24" i="400"/>
  <c r="J24" i="400"/>
  <c r="L24" i="400"/>
  <c r="Q24" i="400"/>
  <c r="M24" i="400"/>
  <c r="P24" i="400"/>
  <c r="O24" i="400"/>
  <c r="R24" i="400"/>
  <c r="S24" i="400"/>
  <c r="AD24" i="400"/>
  <c r="AE24" i="400"/>
  <c r="AF24" i="400"/>
  <c r="AH24" i="400"/>
  <c r="AK24" i="400"/>
  <c r="AJ24" i="400"/>
  <c r="I25" i="400"/>
  <c r="J25" i="400"/>
  <c r="M25" i="400"/>
  <c r="O25" i="400"/>
  <c r="P25" i="400"/>
  <c r="R25" i="400"/>
  <c r="S25" i="400"/>
  <c r="AD25" i="400"/>
  <c r="AE25" i="400"/>
  <c r="AG25" i="400"/>
  <c r="AL25" i="400"/>
  <c r="AH25" i="400"/>
  <c r="AK25" i="400"/>
  <c r="AJ25" i="400"/>
  <c r="I26" i="400"/>
  <c r="K26" i="400"/>
  <c r="J26" i="400"/>
  <c r="M26" i="400"/>
  <c r="P26" i="400"/>
  <c r="O26" i="400"/>
  <c r="R26" i="400"/>
  <c r="S26" i="400"/>
  <c r="AD26" i="400"/>
  <c r="AE26" i="400"/>
  <c r="AH26" i="400"/>
  <c r="AJ26" i="400"/>
  <c r="AK26" i="400"/>
  <c r="I27" i="400"/>
  <c r="J27" i="400"/>
  <c r="M27" i="400"/>
  <c r="P27" i="400"/>
  <c r="O27" i="400"/>
  <c r="R27" i="400"/>
  <c r="S27" i="400"/>
  <c r="AD27" i="400"/>
  <c r="AF27" i="400"/>
  <c r="AE27" i="400"/>
  <c r="AH27" i="400"/>
  <c r="AK27" i="400"/>
  <c r="AJ27" i="400"/>
  <c r="I28" i="400"/>
  <c r="J28" i="400"/>
  <c r="L28" i="400"/>
  <c r="Q28" i="400"/>
  <c r="M28" i="400"/>
  <c r="P28" i="400"/>
  <c r="O28" i="400"/>
  <c r="R28" i="400"/>
  <c r="S28" i="400"/>
  <c r="AD28" i="400"/>
  <c r="AE28" i="400"/>
  <c r="AF28" i="400"/>
  <c r="AH28" i="400"/>
  <c r="AJ28" i="400"/>
  <c r="AK28" i="400"/>
  <c r="I29" i="400"/>
  <c r="J29" i="400"/>
  <c r="M29" i="400"/>
  <c r="O29" i="400"/>
  <c r="P29" i="400"/>
  <c r="R29" i="400"/>
  <c r="S29" i="400"/>
  <c r="AD29" i="400"/>
  <c r="AE29" i="400"/>
  <c r="AH29" i="400"/>
  <c r="AK29" i="400"/>
  <c r="AJ29" i="400"/>
  <c r="I30" i="400"/>
  <c r="K30" i="400"/>
  <c r="J30" i="400"/>
  <c r="M30" i="400"/>
  <c r="P30" i="400"/>
  <c r="O30" i="400"/>
  <c r="R30" i="400"/>
  <c r="S30" i="400"/>
  <c r="AD30" i="400"/>
  <c r="AE30" i="400"/>
  <c r="AH30" i="400"/>
  <c r="AJ30" i="400"/>
  <c r="AK30" i="400"/>
  <c r="I31" i="400"/>
  <c r="J31" i="400"/>
  <c r="M31" i="400"/>
  <c r="P31" i="400"/>
  <c r="O31" i="400"/>
  <c r="R31" i="400"/>
  <c r="S31" i="400"/>
  <c r="AD31" i="400"/>
  <c r="AG31" i="400"/>
  <c r="AL31" i="400"/>
  <c r="AE31" i="400"/>
  <c r="AH31" i="400"/>
  <c r="AK31" i="400"/>
  <c r="AJ31" i="400"/>
  <c r="I32" i="400"/>
  <c r="J32" i="400"/>
  <c r="L32" i="400"/>
  <c r="Q32" i="400"/>
  <c r="M32" i="400"/>
  <c r="P32" i="400"/>
  <c r="O32" i="400"/>
  <c r="R32" i="400"/>
  <c r="S32" i="400"/>
  <c r="AD32" i="400"/>
  <c r="AE32" i="400"/>
  <c r="AH32" i="400"/>
  <c r="AK32" i="400"/>
  <c r="AJ32" i="400"/>
  <c r="I33" i="400"/>
  <c r="J33" i="400"/>
  <c r="M33" i="400"/>
  <c r="O33" i="400"/>
  <c r="P33" i="400"/>
  <c r="R33" i="400"/>
  <c r="S33" i="400"/>
  <c r="I34" i="400"/>
  <c r="J34" i="400"/>
  <c r="L34" i="400"/>
  <c r="Q34" i="400"/>
  <c r="M34" i="400"/>
  <c r="P34" i="400"/>
  <c r="O34" i="400"/>
  <c r="R34" i="400"/>
  <c r="S34" i="400"/>
  <c r="I35" i="400"/>
  <c r="J35" i="400"/>
  <c r="M35" i="400"/>
  <c r="P35" i="400"/>
  <c r="O35" i="400"/>
  <c r="R35" i="400"/>
  <c r="S35" i="400"/>
  <c r="I38" i="400"/>
  <c r="J38" i="400"/>
  <c r="L38" i="400"/>
  <c r="Q38" i="400"/>
  <c r="M38" i="400"/>
  <c r="P38" i="400"/>
  <c r="O38" i="400"/>
  <c r="R38" i="400"/>
  <c r="S38" i="400"/>
  <c r="AD38" i="400"/>
  <c r="AE38" i="400"/>
  <c r="AH38" i="400"/>
  <c r="AJ38" i="400"/>
  <c r="AK38" i="400"/>
  <c r="I39" i="400"/>
  <c r="J39" i="400"/>
  <c r="L39" i="400"/>
  <c r="Q39" i="400"/>
  <c r="M39" i="400"/>
  <c r="P39" i="400"/>
  <c r="O39" i="400"/>
  <c r="R39" i="400"/>
  <c r="S39" i="400"/>
  <c r="AD39" i="400"/>
  <c r="AE39" i="400"/>
  <c r="AH39" i="400"/>
  <c r="AK39" i="400"/>
  <c r="AJ39" i="400"/>
  <c r="I40" i="400"/>
  <c r="J40" i="400"/>
  <c r="M40" i="400"/>
  <c r="P40" i="400"/>
  <c r="O40" i="400"/>
  <c r="R40" i="400"/>
  <c r="S40" i="400"/>
  <c r="AD40" i="400"/>
  <c r="AE40" i="400"/>
  <c r="AH40" i="400"/>
  <c r="AJ40" i="400"/>
  <c r="AK40" i="400"/>
  <c r="I41" i="400"/>
  <c r="J41" i="400"/>
  <c r="L41" i="400"/>
  <c r="Q41" i="400"/>
  <c r="M41" i="400"/>
  <c r="P41" i="400"/>
  <c r="O41" i="400"/>
  <c r="R41" i="400"/>
  <c r="S41" i="400"/>
  <c r="AD41" i="400"/>
  <c r="AE41" i="400"/>
  <c r="AH41" i="400"/>
  <c r="AK41" i="400"/>
  <c r="AJ41" i="400"/>
  <c r="I42" i="400"/>
  <c r="J42" i="400"/>
  <c r="M42" i="400"/>
  <c r="P42" i="400"/>
  <c r="O42" i="400"/>
  <c r="R42" i="400"/>
  <c r="S42" i="400"/>
  <c r="AD42" i="400"/>
  <c r="AE42" i="400"/>
  <c r="AH42" i="400"/>
  <c r="AJ42" i="400"/>
  <c r="AK42" i="400"/>
  <c r="I43" i="400"/>
  <c r="J43" i="400"/>
  <c r="M43" i="400"/>
  <c r="O43" i="400"/>
  <c r="P43" i="400"/>
  <c r="R43" i="400"/>
  <c r="S43" i="400"/>
  <c r="AD43" i="400"/>
  <c r="AE43" i="400"/>
  <c r="AH43" i="400"/>
  <c r="AK43" i="400"/>
  <c r="AJ43" i="400"/>
  <c r="I44" i="400"/>
  <c r="J44" i="400"/>
  <c r="M44" i="400"/>
  <c r="P44" i="400"/>
  <c r="O44" i="400"/>
  <c r="R44" i="400"/>
  <c r="S44" i="400"/>
  <c r="AD44" i="400"/>
  <c r="AE44" i="400"/>
  <c r="AH44" i="400"/>
  <c r="AJ44" i="400"/>
  <c r="AK44" i="400"/>
  <c r="I45" i="400"/>
  <c r="J45" i="400"/>
  <c r="M45" i="400"/>
  <c r="O45" i="400"/>
  <c r="P45" i="400"/>
  <c r="R45" i="400"/>
  <c r="S45" i="400"/>
  <c r="AD45" i="400"/>
  <c r="AE45" i="400"/>
  <c r="AH45" i="400"/>
  <c r="AK45" i="400"/>
  <c r="AJ45" i="400"/>
  <c r="I46" i="400"/>
  <c r="J46" i="400"/>
  <c r="M46" i="400"/>
  <c r="P46" i="400"/>
  <c r="O46" i="400"/>
  <c r="R46" i="400"/>
  <c r="S46" i="400"/>
  <c r="AD46" i="400"/>
  <c r="AE46" i="400"/>
  <c r="AH46" i="400"/>
  <c r="AJ46" i="400"/>
  <c r="AK46" i="400"/>
  <c r="I47" i="400"/>
  <c r="J47" i="400"/>
  <c r="M47" i="400"/>
  <c r="O47" i="400"/>
  <c r="P47" i="400"/>
  <c r="R47" i="400"/>
  <c r="S47" i="400"/>
  <c r="I48" i="400"/>
  <c r="J48" i="400"/>
  <c r="M48" i="400"/>
  <c r="P48" i="400"/>
  <c r="O48" i="400"/>
  <c r="R48" i="400"/>
  <c r="S48" i="400"/>
  <c r="I49" i="400"/>
  <c r="J49" i="400"/>
  <c r="M49" i="400"/>
  <c r="P49" i="400"/>
  <c r="O49" i="400"/>
  <c r="R49" i="400"/>
  <c r="S49" i="400"/>
  <c r="I52" i="400"/>
  <c r="K52" i="400"/>
  <c r="J52" i="400"/>
  <c r="L52" i="400"/>
  <c r="Q52" i="400"/>
  <c r="M52" i="400"/>
  <c r="P52" i="400"/>
  <c r="O52" i="400"/>
  <c r="R52" i="400"/>
  <c r="S52" i="400"/>
  <c r="AD52" i="400"/>
  <c r="AE52" i="400"/>
  <c r="AH52" i="400"/>
  <c r="AK52" i="400"/>
  <c r="AJ52" i="400"/>
  <c r="I53" i="400"/>
  <c r="J53" i="400"/>
  <c r="L53" i="400"/>
  <c r="Q53" i="400"/>
  <c r="M53" i="400"/>
  <c r="P53" i="400"/>
  <c r="O53" i="400"/>
  <c r="R53" i="400"/>
  <c r="S53" i="400"/>
  <c r="AD53" i="400"/>
  <c r="AE53" i="400"/>
  <c r="AH53" i="400"/>
  <c r="AK53" i="400"/>
  <c r="AJ53" i="400"/>
  <c r="I54" i="400"/>
  <c r="J54" i="400"/>
  <c r="L54" i="400"/>
  <c r="Q54" i="400"/>
  <c r="M54" i="400"/>
  <c r="P54" i="400"/>
  <c r="O54" i="400"/>
  <c r="R54" i="400"/>
  <c r="S54" i="400"/>
  <c r="AD54" i="400"/>
  <c r="AE54" i="400"/>
  <c r="AH54" i="400"/>
  <c r="AJ54" i="400"/>
  <c r="AK54" i="400"/>
  <c r="I55" i="400"/>
  <c r="J55" i="400"/>
  <c r="M55" i="400"/>
  <c r="O55" i="400"/>
  <c r="P55" i="400"/>
  <c r="R55" i="400"/>
  <c r="S55" i="400"/>
  <c r="AD55" i="400"/>
  <c r="AE55" i="400"/>
  <c r="AH55" i="400"/>
  <c r="AK55" i="400"/>
  <c r="AJ55" i="400"/>
  <c r="I56" i="400"/>
  <c r="K56" i="400"/>
  <c r="J56" i="400"/>
  <c r="M56" i="400"/>
  <c r="P56" i="400"/>
  <c r="O56" i="400"/>
  <c r="R56" i="400"/>
  <c r="S56" i="400"/>
  <c r="AD56" i="400"/>
  <c r="AE56" i="400"/>
  <c r="AH56" i="400"/>
  <c r="AJ56" i="400"/>
  <c r="AK56" i="400"/>
  <c r="I57" i="400"/>
  <c r="J57" i="400"/>
  <c r="M57" i="400"/>
  <c r="P57" i="400"/>
  <c r="O57" i="400"/>
  <c r="R57" i="400"/>
  <c r="S57" i="400"/>
  <c r="AD57" i="400"/>
  <c r="AE57" i="400"/>
  <c r="AH57" i="400"/>
  <c r="AK57" i="400"/>
  <c r="AJ57" i="400"/>
  <c r="I58" i="400"/>
  <c r="K58" i="400"/>
  <c r="J58" i="400"/>
  <c r="L58" i="400"/>
  <c r="Q58" i="400"/>
  <c r="M58" i="400"/>
  <c r="P58" i="400"/>
  <c r="O58" i="400"/>
  <c r="R58" i="400"/>
  <c r="S58" i="400"/>
  <c r="AD58" i="400"/>
  <c r="AE58" i="400"/>
  <c r="AH58" i="400"/>
  <c r="AJ58" i="400"/>
  <c r="AK58" i="400"/>
  <c r="I59" i="400"/>
  <c r="J59" i="400"/>
  <c r="M59" i="400"/>
  <c r="P59" i="400"/>
  <c r="O59" i="400"/>
  <c r="R59" i="400"/>
  <c r="S59" i="400"/>
  <c r="AD59" i="400"/>
  <c r="AE59" i="400"/>
  <c r="AH59" i="400"/>
  <c r="AK59" i="400"/>
  <c r="AJ59" i="400"/>
  <c r="I60" i="400"/>
  <c r="K60" i="400"/>
  <c r="J60" i="400"/>
  <c r="L60" i="400"/>
  <c r="Q60" i="400"/>
  <c r="M60" i="400"/>
  <c r="P60" i="400"/>
  <c r="O60" i="400"/>
  <c r="R60" i="400"/>
  <c r="S60" i="400"/>
  <c r="AD60" i="400"/>
  <c r="AE60" i="400"/>
  <c r="AH60" i="400"/>
  <c r="AJ60" i="400"/>
  <c r="AK60" i="400"/>
  <c r="I61" i="400"/>
  <c r="J61" i="400"/>
  <c r="M61" i="400"/>
  <c r="P61" i="400"/>
  <c r="O61" i="400"/>
  <c r="R61" i="400"/>
  <c r="S61" i="400"/>
  <c r="I62" i="400"/>
  <c r="J62" i="400"/>
  <c r="M62" i="400"/>
  <c r="P62" i="400"/>
  <c r="O62" i="400"/>
  <c r="R62" i="400"/>
  <c r="S62" i="400"/>
  <c r="I63" i="400"/>
  <c r="J63" i="400"/>
  <c r="M63" i="400"/>
  <c r="O63" i="400"/>
  <c r="P63" i="400"/>
  <c r="R63" i="400"/>
  <c r="S63" i="400"/>
  <c r="I64" i="400"/>
  <c r="J64" i="400"/>
  <c r="L64" i="400"/>
  <c r="Q64" i="400"/>
  <c r="M64" i="400"/>
  <c r="P64" i="400"/>
  <c r="O64" i="400"/>
  <c r="R64" i="400"/>
  <c r="S64" i="400"/>
  <c r="I65" i="400"/>
  <c r="J65" i="400"/>
  <c r="M65" i="400"/>
  <c r="P65" i="400"/>
  <c r="O65" i="400"/>
  <c r="R65" i="400"/>
  <c r="S65" i="400"/>
  <c r="I66" i="400"/>
  <c r="J66" i="400"/>
  <c r="M66" i="400"/>
  <c r="P66" i="400"/>
  <c r="O66" i="400"/>
  <c r="R66" i="400"/>
  <c r="S66" i="400"/>
  <c r="I67" i="400"/>
  <c r="J67" i="400"/>
  <c r="M67" i="400"/>
  <c r="O67" i="400"/>
  <c r="P67" i="400"/>
  <c r="R67" i="400"/>
  <c r="S67" i="400"/>
  <c r="I68" i="400"/>
  <c r="J68" i="400"/>
  <c r="L68" i="400"/>
  <c r="Q68" i="400"/>
  <c r="M68" i="400"/>
  <c r="P68" i="400"/>
  <c r="O68" i="400"/>
  <c r="R68" i="400"/>
  <c r="S68" i="400"/>
  <c r="I69" i="400"/>
  <c r="J69" i="400"/>
  <c r="M69" i="400"/>
  <c r="P69" i="400"/>
  <c r="O69" i="400"/>
  <c r="R69" i="400"/>
  <c r="S69" i="400"/>
  <c r="I70" i="400"/>
  <c r="J70" i="400"/>
  <c r="L70" i="400"/>
  <c r="Q70" i="400"/>
  <c r="M70" i="400"/>
  <c r="P70" i="400"/>
  <c r="O70" i="400"/>
  <c r="R70" i="400"/>
  <c r="S70" i="400"/>
  <c r="I71" i="400"/>
  <c r="J71" i="400"/>
  <c r="M71" i="400"/>
  <c r="O71" i="400"/>
  <c r="P71" i="400"/>
  <c r="R71" i="400"/>
  <c r="S71" i="400"/>
  <c r="I74" i="400"/>
  <c r="J74" i="400"/>
  <c r="M74" i="400"/>
  <c r="P74" i="400"/>
  <c r="O74" i="400"/>
  <c r="AD74" i="400"/>
  <c r="AE74" i="400"/>
  <c r="AH74" i="400"/>
  <c r="AK74" i="400"/>
  <c r="AJ74" i="400"/>
  <c r="I75" i="400"/>
  <c r="J75" i="400"/>
  <c r="L75" i="400"/>
  <c r="Q75" i="400"/>
  <c r="M75" i="400"/>
  <c r="P75" i="400"/>
  <c r="O75" i="400"/>
  <c r="R75" i="400"/>
  <c r="S75" i="400"/>
  <c r="AD75" i="400"/>
  <c r="AE75" i="400"/>
  <c r="AH75" i="400"/>
  <c r="AK75" i="400"/>
  <c r="AJ75" i="400"/>
  <c r="I76" i="400"/>
  <c r="J76" i="400"/>
  <c r="M76" i="400"/>
  <c r="P76" i="400"/>
  <c r="O76" i="400"/>
  <c r="R76" i="400"/>
  <c r="S76" i="400"/>
  <c r="AD76" i="400"/>
  <c r="AF76" i="400"/>
  <c r="AE76" i="400"/>
  <c r="AG76" i="400"/>
  <c r="AL76" i="400"/>
  <c r="AH76" i="400"/>
  <c r="AK76" i="400"/>
  <c r="AJ76" i="400"/>
  <c r="I77" i="400"/>
  <c r="J77" i="400"/>
  <c r="L77" i="400"/>
  <c r="Q77" i="400"/>
  <c r="M77" i="400"/>
  <c r="P77" i="400"/>
  <c r="O77" i="400"/>
  <c r="R77" i="400"/>
  <c r="S77" i="400"/>
  <c r="AD77" i="400"/>
  <c r="AE77" i="400"/>
  <c r="AH77" i="400"/>
  <c r="AK77" i="400"/>
  <c r="AJ77" i="400"/>
  <c r="I78" i="400"/>
  <c r="J78" i="400"/>
  <c r="M78" i="400"/>
  <c r="O78" i="400"/>
  <c r="P78" i="400"/>
  <c r="R78" i="400"/>
  <c r="S78" i="400"/>
  <c r="AD78" i="400"/>
  <c r="AE78" i="400"/>
  <c r="AG78" i="400"/>
  <c r="AL78" i="400"/>
  <c r="AH78" i="400"/>
  <c r="AK78" i="400"/>
  <c r="AJ78" i="400"/>
  <c r="I79" i="400"/>
  <c r="J79" i="400"/>
  <c r="M79" i="400"/>
  <c r="P79" i="400"/>
  <c r="O79" i="400"/>
  <c r="R79" i="400"/>
  <c r="S79" i="400"/>
  <c r="AD79" i="400"/>
  <c r="AE79" i="400"/>
  <c r="AH79" i="400"/>
  <c r="AJ79" i="400"/>
  <c r="AK79" i="400"/>
  <c r="I80" i="400"/>
  <c r="J80" i="400"/>
  <c r="M80" i="400"/>
  <c r="O80" i="400"/>
  <c r="P80" i="400"/>
  <c r="R80" i="400"/>
  <c r="S80" i="400"/>
  <c r="AD80" i="400"/>
  <c r="AE80" i="400"/>
  <c r="AH80" i="400"/>
  <c r="AK80" i="400"/>
  <c r="AJ80" i="400"/>
  <c r="I81" i="400"/>
  <c r="J81" i="400"/>
  <c r="M81" i="400"/>
  <c r="P81" i="400"/>
  <c r="O81" i="400"/>
  <c r="R81" i="400"/>
  <c r="S81" i="400"/>
  <c r="AD81" i="400"/>
  <c r="AE81" i="400"/>
  <c r="AH81" i="400"/>
  <c r="AJ81" i="400"/>
  <c r="AK81" i="400"/>
  <c r="I82" i="400"/>
  <c r="J82" i="400"/>
  <c r="M82" i="400"/>
  <c r="P82" i="400"/>
  <c r="O82" i="400"/>
  <c r="R82" i="400"/>
  <c r="S82" i="400"/>
  <c r="I83" i="400"/>
  <c r="J83" i="400"/>
  <c r="M83" i="400"/>
  <c r="P83" i="400"/>
  <c r="O83" i="400"/>
  <c r="R83" i="400"/>
  <c r="S83" i="400"/>
  <c r="I84" i="400"/>
  <c r="J84" i="400"/>
  <c r="M84" i="400"/>
  <c r="O84" i="400"/>
  <c r="P84" i="400"/>
  <c r="R84" i="400"/>
  <c r="S84" i="400"/>
  <c r="I85" i="400"/>
  <c r="J85" i="400"/>
  <c r="M85" i="400"/>
  <c r="P85" i="400"/>
  <c r="O85" i="400"/>
  <c r="R85" i="400"/>
  <c r="S85" i="400"/>
  <c r="I86" i="400"/>
  <c r="J86" i="400"/>
  <c r="M86" i="400"/>
  <c r="P86" i="400"/>
  <c r="O86" i="400"/>
  <c r="R86" i="400"/>
  <c r="S86" i="400"/>
  <c r="I87" i="400"/>
  <c r="J87" i="400"/>
  <c r="L87" i="400"/>
  <c r="Q87" i="400"/>
  <c r="M87" i="400"/>
  <c r="P87" i="400"/>
  <c r="O87" i="400"/>
  <c r="R87" i="400"/>
  <c r="S87" i="400"/>
  <c r="I90" i="400"/>
  <c r="J90" i="400"/>
  <c r="M90" i="400"/>
  <c r="O90" i="400"/>
  <c r="P90" i="400"/>
  <c r="R90" i="400"/>
  <c r="S90" i="400"/>
  <c r="AD90" i="400"/>
  <c r="AE90" i="400"/>
  <c r="AH90" i="400"/>
  <c r="AK90" i="400"/>
  <c r="AJ90" i="400"/>
  <c r="I91" i="400"/>
  <c r="J91" i="400"/>
  <c r="M91" i="400"/>
  <c r="P91" i="400"/>
  <c r="O91" i="400"/>
  <c r="R91" i="400"/>
  <c r="S91" i="400"/>
  <c r="AD91" i="400"/>
  <c r="AE91" i="400"/>
  <c r="AH91" i="400"/>
  <c r="AJ91" i="400"/>
  <c r="AK91" i="400"/>
  <c r="I92" i="400"/>
  <c r="J92" i="400"/>
  <c r="M92" i="400"/>
  <c r="O92" i="400"/>
  <c r="P92" i="400"/>
  <c r="R92" i="400"/>
  <c r="S92" i="400"/>
  <c r="AD92" i="400"/>
  <c r="AE92" i="400"/>
  <c r="AH92" i="400"/>
  <c r="AK92" i="400"/>
  <c r="AJ92" i="400"/>
  <c r="I93" i="400"/>
  <c r="J93" i="400"/>
  <c r="M93" i="400"/>
  <c r="P93" i="400"/>
  <c r="O93" i="400"/>
  <c r="R93" i="400"/>
  <c r="S93" i="400"/>
  <c r="AD93" i="400"/>
  <c r="AE93" i="400"/>
  <c r="AH93" i="400"/>
  <c r="AJ93" i="400"/>
  <c r="AK93" i="400"/>
  <c r="I94" i="400"/>
  <c r="J94" i="400"/>
  <c r="M94" i="400"/>
  <c r="O94" i="400"/>
  <c r="P94" i="400"/>
  <c r="R94" i="400"/>
  <c r="S94" i="400"/>
  <c r="AD94" i="400"/>
  <c r="AE94" i="400"/>
  <c r="AH94" i="400"/>
  <c r="AK94" i="400"/>
  <c r="AJ94" i="400"/>
  <c r="I95" i="400"/>
  <c r="J95" i="400"/>
  <c r="M95" i="400"/>
  <c r="P95" i="400"/>
  <c r="O95" i="400"/>
  <c r="R95" i="400"/>
  <c r="S95" i="400"/>
  <c r="AD95" i="400"/>
  <c r="AE95" i="400"/>
  <c r="AH95" i="400"/>
  <c r="AJ95" i="400"/>
  <c r="AK95" i="400"/>
  <c r="I96" i="400"/>
  <c r="J96" i="400"/>
  <c r="M96" i="400"/>
  <c r="O96" i="400"/>
  <c r="P96" i="400"/>
  <c r="R96" i="400"/>
  <c r="S96" i="400"/>
  <c r="AD96" i="400"/>
  <c r="AE96" i="400"/>
  <c r="AH96" i="400"/>
  <c r="AK96" i="400"/>
  <c r="AJ96" i="400"/>
  <c r="I97" i="400"/>
  <c r="J97" i="400"/>
  <c r="M97" i="400"/>
  <c r="P97" i="400"/>
  <c r="O97" i="400"/>
  <c r="R97" i="400"/>
  <c r="S97" i="400"/>
  <c r="AD97" i="400"/>
  <c r="AE97" i="400"/>
  <c r="AH97" i="400"/>
  <c r="AJ97" i="400"/>
  <c r="AK97" i="400"/>
  <c r="I98" i="400"/>
  <c r="J98" i="400"/>
  <c r="M98" i="400"/>
  <c r="O98" i="400"/>
  <c r="P98" i="400"/>
  <c r="R98" i="400"/>
  <c r="S98" i="400"/>
  <c r="AD98" i="400"/>
  <c r="AE98" i="400"/>
  <c r="AH98" i="400"/>
  <c r="AK98" i="400"/>
  <c r="AJ98" i="400"/>
  <c r="I99" i="400"/>
  <c r="J99" i="400"/>
  <c r="M99" i="400"/>
  <c r="P99" i="400"/>
  <c r="O99" i="400"/>
  <c r="R99" i="400"/>
  <c r="S99" i="400"/>
  <c r="I100" i="400"/>
  <c r="J100" i="400"/>
  <c r="M100" i="400"/>
  <c r="O100" i="400"/>
  <c r="P100" i="400"/>
  <c r="R100" i="400"/>
  <c r="S100" i="400"/>
  <c r="I101" i="400"/>
  <c r="J101" i="400"/>
  <c r="L101" i="400"/>
  <c r="Q101" i="400"/>
  <c r="M101" i="400"/>
  <c r="P101" i="400"/>
  <c r="O101" i="400"/>
  <c r="R101" i="400"/>
  <c r="S101" i="400"/>
  <c r="I102" i="400"/>
  <c r="J102" i="400"/>
  <c r="M102" i="400"/>
  <c r="P102" i="400"/>
  <c r="O102" i="400"/>
  <c r="R102" i="400"/>
  <c r="S102" i="400"/>
  <c r="I103" i="400"/>
  <c r="J103" i="400"/>
  <c r="M103" i="400"/>
  <c r="P103" i="400"/>
  <c r="O103" i="400"/>
  <c r="R103" i="400"/>
  <c r="S103" i="400"/>
  <c r="I106" i="400"/>
  <c r="J106" i="400"/>
  <c r="M106" i="400"/>
  <c r="O106" i="400"/>
  <c r="P106" i="400"/>
  <c r="R106" i="400"/>
  <c r="S106" i="400"/>
  <c r="AD106" i="400"/>
  <c r="AE106" i="400"/>
  <c r="AG106" i="400"/>
  <c r="AL106" i="400"/>
  <c r="AH106" i="400"/>
  <c r="AK106" i="400"/>
  <c r="AJ106" i="400"/>
  <c r="I107" i="400"/>
  <c r="J107" i="400"/>
  <c r="M107" i="400"/>
  <c r="P107" i="400"/>
  <c r="O107" i="400"/>
  <c r="R107" i="400"/>
  <c r="S107" i="400"/>
  <c r="AD107" i="400"/>
  <c r="AE107" i="400"/>
  <c r="AH107" i="400"/>
  <c r="AJ107" i="400"/>
  <c r="AK107" i="400"/>
  <c r="I108" i="400"/>
  <c r="J108" i="400"/>
  <c r="M108" i="400"/>
  <c r="O108" i="400"/>
  <c r="P108" i="400"/>
  <c r="R108" i="400"/>
  <c r="S108" i="400"/>
  <c r="AD108" i="400"/>
  <c r="AE108" i="400"/>
  <c r="AH108" i="400"/>
  <c r="AK108" i="400"/>
  <c r="AJ108" i="400"/>
  <c r="I109" i="400"/>
  <c r="J109" i="400"/>
  <c r="M109" i="400"/>
  <c r="P109" i="400"/>
  <c r="O109" i="400"/>
  <c r="R109" i="400"/>
  <c r="S109" i="400"/>
  <c r="AD109" i="400"/>
  <c r="AE109" i="400"/>
  <c r="AH109" i="400"/>
  <c r="AJ109" i="400"/>
  <c r="AK109" i="400"/>
  <c r="I110" i="400"/>
  <c r="J110" i="400"/>
  <c r="M110" i="400"/>
  <c r="P110" i="400"/>
  <c r="O110" i="400"/>
  <c r="R110" i="400"/>
  <c r="S110" i="400"/>
  <c r="AD110" i="400"/>
  <c r="AE110" i="400"/>
  <c r="AH110" i="400"/>
  <c r="AK110" i="400"/>
  <c r="AJ110" i="400"/>
  <c r="I111" i="400"/>
  <c r="J111" i="400"/>
  <c r="L111" i="400"/>
  <c r="Q111" i="400"/>
  <c r="M111" i="400"/>
  <c r="P111" i="400"/>
  <c r="O111" i="400"/>
  <c r="R111" i="400"/>
  <c r="S111" i="400"/>
  <c r="AD111" i="400"/>
  <c r="AE111" i="400"/>
  <c r="AH111" i="400"/>
  <c r="AK111" i="400"/>
  <c r="AJ111" i="400"/>
  <c r="I112" i="400"/>
  <c r="J112" i="400"/>
  <c r="M112" i="400"/>
  <c r="P112" i="400"/>
  <c r="O112" i="400"/>
  <c r="R112" i="400"/>
  <c r="S112" i="400"/>
  <c r="AD112" i="400"/>
  <c r="AE112" i="400"/>
  <c r="AG112" i="400"/>
  <c r="AL112" i="400"/>
  <c r="AH112" i="400"/>
  <c r="AK112" i="400"/>
  <c r="AJ112" i="400"/>
  <c r="I113" i="400"/>
  <c r="J113" i="400"/>
  <c r="L113" i="400"/>
  <c r="Q113" i="400"/>
  <c r="M113" i="400"/>
  <c r="P113" i="400"/>
  <c r="O113" i="400"/>
  <c r="R113" i="400"/>
  <c r="S113" i="400"/>
  <c r="AD113" i="400"/>
  <c r="AE113" i="400"/>
  <c r="AH113" i="400"/>
  <c r="AK113" i="400"/>
  <c r="AJ113" i="400"/>
  <c r="I114" i="400"/>
  <c r="J114" i="400"/>
  <c r="M114" i="400"/>
  <c r="O114" i="400"/>
  <c r="P114" i="400"/>
  <c r="R114" i="400"/>
  <c r="S114" i="400"/>
  <c r="AD114" i="400"/>
  <c r="AE114" i="400"/>
  <c r="AG114" i="400"/>
  <c r="AL114" i="400"/>
  <c r="AH114" i="400"/>
  <c r="AK114" i="400"/>
  <c r="AJ114" i="400"/>
  <c r="I115" i="400"/>
  <c r="J115" i="400"/>
  <c r="M115" i="400"/>
  <c r="P115" i="400"/>
  <c r="O115" i="400"/>
  <c r="R115" i="400"/>
  <c r="S115" i="400"/>
  <c r="I116" i="400"/>
  <c r="J116" i="400"/>
  <c r="M116" i="400"/>
  <c r="O116" i="400"/>
  <c r="P116" i="400"/>
  <c r="R116" i="400"/>
  <c r="S116" i="400"/>
  <c r="I117" i="400"/>
  <c r="J117" i="400"/>
  <c r="L117" i="400"/>
  <c r="Q117" i="400"/>
  <c r="M117" i="400"/>
  <c r="P117" i="400"/>
  <c r="O117" i="400"/>
  <c r="R117" i="400"/>
  <c r="S117" i="400"/>
  <c r="I118" i="400"/>
  <c r="J118" i="400"/>
  <c r="M118" i="400"/>
  <c r="P118" i="400"/>
  <c r="O118" i="400"/>
  <c r="R118" i="400"/>
  <c r="S118" i="400"/>
  <c r="I119" i="400"/>
  <c r="J119" i="400"/>
  <c r="M119" i="400"/>
  <c r="P119" i="400"/>
  <c r="O119" i="400"/>
  <c r="R119" i="400"/>
  <c r="S119" i="400"/>
  <c r="I122" i="400"/>
  <c r="J122" i="400"/>
  <c r="M122" i="400"/>
  <c r="O122" i="400"/>
  <c r="P122" i="400"/>
  <c r="R122" i="400"/>
  <c r="S122" i="400"/>
  <c r="AD122" i="400"/>
  <c r="AE122" i="400"/>
  <c r="AH122" i="400"/>
  <c r="AK122" i="400"/>
  <c r="AJ122" i="400"/>
  <c r="I123" i="400"/>
  <c r="J123" i="400"/>
  <c r="M123" i="400"/>
  <c r="P123" i="400"/>
  <c r="O123" i="400"/>
  <c r="R123" i="400"/>
  <c r="S123" i="400"/>
  <c r="AD123" i="400"/>
  <c r="AE123" i="400"/>
  <c r="AH123" i="400"/>
  <c r="AJ123" i="400"/>
  <c r="AK123" i="400"/>
  <c r="I124" i="400"/>
  <c r="J124" i="400"/>
  <c r="M124" i="400"/>
  <c r="O124" i="400"/>
  <c r="P124" i="400"/>
  <c r="R124" i="400"/>
  <c r="S124" i="400"/>
  <c r="AD124" i="400"/>
  <c r="AE124" i="400"/>
  <c r="AH124" i="400"/>
  <c r="AK124" i="400"/>
  <c r="AJ124" i="400"/>
  <c r="I125" i="400"/>
  <c r="J125" i="400"/>
  <c r="M125" i="400"/>
  <c r="P125" i="400"/>
  <c r="O125" i="400"/>
  <c r="R125" i="400"/>
  <c r="S125" i="400"/>
  <c r="AD125" i="400"/>
  <c r="AE125" i="400"/>
  <c r="AF125" i="400"/>
  <c r="AH125" i="400"/>
  <c r="AJ125" i="400"/>
  <c r="AK125" i="400"/>
  <c r="I126" i="400"/>
  <c r="J126" i="400"/>
  <c r="K126" i="400"/>
  <c r="M126" i="400"/>
  <c r="P126" i="400"/>
  <c r="O126" i="400"/>
  <c r="R126" i="400"/>
  <c r="S126" i="400"/>
  <c r="AD126" i="400"/>
  <c r="AE126" i="400"/>
  <c r="AG126" i="400"/>
  <c r="AL126" i="400"/>
  <c r="AH126" i="400"/>
  <c r="AK126" i="400"/>
  <c r="AJ126" i="400"/>
  <c r="I127" i="400"/>
  <c r="J127" i="400"/>
  <c r="L127" i="400"/>
  <c r="Q127" i="400"/>
  <c r="M127" i="400"/>
  <c r="P127" i="400"/>
  <c r="O127" i="400"/>
  <c r="R127" i="400"/>
  <c r="S127" i="400"/>
  <c r="AD127" i="400"/>
  <c r="AE127" i="400"/>
  <c r="AF127" i="400"/>
  <c r="AG127" i="400"/>
  <c r="AH127" i="400"/>
  <c r="AK127" i="400"/>
  <c r="AJ127" i="400"/>
  <c r="AL127" i="400"/>
  <c r="I128" i="400"/>
  <c r="J128" i="400"/>
  <c r="M128" i="400"/>
  <c r="O128" i="400"/>
  <c r="P128" i="400"/>
  <c r="R128" i="400"/>
  <c r="S128" i="400"/>
  <c r="AD128" i="400"/>
  <c r="AE128" i="400"/>
  <c r="AH128" i="400"/>
  <c r="AK128" i="400"/>
  <c r="AJ128" i="400"/>
  <c r="I129" i="400"/>
  <c r="J129" i="400"/>
  <c r="M129" i="400"/>
  <c r="P129" i="400"/>
  <c r="O129" i="400"/>
  <c r="R129" i="400"/>
  <c r="S129" i="400"/>
  <c r="I130" i="400"/>
  <c r="J130" i="400"/>
  <c r="K130" i="400"/>
  <c r="M130" i="400"/>
  <c r="O130" i="400"/>
  <c r="P130" i="400"/>
  <c r="R130" i="400"/>
  <c r="S130" i="400"/>
  <c r="I131" i="400"/>
  <c r="J131" i="400"/>
  <c r="M131" i="400"/>
  <c r="P131" i="400"/>
  <c r="O131" i="400"/>
  <c r="R131" i="400"/>
  <c r="S131" i="400"/>
  <c r="I132" i="400"/>
  <c r="J132" i="400"/>
  <c r="K132" i="400"/>
  <c r="M132" i="400"/>
  <c r="P132" i="400"/>
  <c r="O132" i="400"/>
  <c r="R132" i="400"/>
  <c r="S132" i="400"/>
  <c r="I133" i="400"/>
  <c r="K133" i="400"/>
  <c r="J133" i="400"/>
  <c r="L133" i="400"/>
  <c r="Q133" i="400"/>
  <c r="M133" i="400"/>
  <c r="P133" i="400"/>
  <c r="O133" i="400"/>
  <c r="R133" i="400"/>
  <c r="S133" i="400"/>
  <c r="I134" i="400"/>
  <c r="L134" i="400"/>
  <c r="Q134" i="400"/>
  <c r="J134" i="400"/>
  <c r="M134" i="400"/>
  <c r="P134" i="400"/>
  <c r="O134" i="400"/>
  <c r="R134" i="400"/>
  <c r="S134" i="400"/>
  <c r="I135" i="400"/>
  <c r="J135" i="400"/>
  <c r="M135" i="400"/>
  <c r="P135" i="400"/>
  <c r="O135" i="400"/>
  <c r="R135" i="400"/>
  <c r="S135" i="400"/>
  <c r="I136" i="400"/>
  <c r="J136" i="400"/>
  <c r="K136" i="400"/>
  <c r="M136" i="400"/>
  <c r="O136" i="400"/>
  <c r="P136" i="400"/>
  <c r="R136" i="400"/>
  <c r="S136" i="400"/>
  <c r="I8" i="399"/>
  <c r="J8" i="399"/>
  <c r="L8" i="399"/>
  <c r="Q8" i="399"/>
  <c r="M8" i="399"/>
  <c r="P8" i="399"/>
  <c r="O8" i="399"/>
  <c r="R8" i="399"/>
  <c r="S8" i="399"/>
  <c r="AD8" i="399"/>
  <c r="AE8" i="399"/>
  <c r="AF8" i="399"/>
  <c r="AG8" i="399"/>
  <c r="AH8" i="399"/>
  <c r="AK8" i="399"/>
  <c r="AJ8" i="399"/>
  <c r="I9" i="399"/>
  <c r="J9" i="399"/>
  <c r="M9" i="399"/>
  <c r="P9" i="399"/>
  <c r="O9" i="399"/>
  <c r="R9" i="399"/>
  <c r="S9" i="399"/>
  <c r="AD9" i="399"/>
  <c r="AG9" i="399"/>
  <c r="AE9" i="399"/>
  <c r="AH9" i="399"/>
  <c r="AJ9" i="399"/>
  <c r="AK9" i="399"/>
  <c r="I10" i="399"/>
  <c r="J10" i="399"/>
  <c r="K10" i="399"/>
  <c r="M10" i="399"/>
  <c r="P10" i="399"/>
  <c r="O10" i="399"/>
  <c r="R10" i="399"/>
  <c r="S10" i="399"/>
  <c r="AD10" i="399"/>
  <c r="AG10" i="399"/>
  <c r="AE10" i="399"/>
  <c r="AH10" i="399"/>
  <c r="AK10" i="399"/>
  <c r="AJ10" i="399"/>
  <c r="I11" i="399"/>
  <c r="L11" i="399"/>
  <c r="Q11" i="399"/>
  <c r="J11" i="399"/>
  <c r="M11" i="399"/>
  <c r="P11" i="399"/>
  <c r="O11" i="399"/>
  <c r="R11" i="399"/>
  <c r="S11" i="399"/>
  <c r="AD11" i="399"/>
  <c r="AE11" i="399"/>
  <c r="AH11" i="399"/>
  <c r="AJ11" i="399"/>
  <c r="AK11" i="399"/>
  <c r="I12" i="399"/>
  <c r="J12" i="399"/>
  <c r="L12" i="399"/>
  <c r="Q12" i="399"/>
  <c r="M12" i="399"/>
  <c r="P12" i="399"/>
  <c r="O12" i="399"/>
  <c r="R12" i="399"/>
  <c r="S12" i="399"/>
  <c r="AD12" i="399"/>
  <c r="AG12" i="399"/>
  <c r="AE12" i="399"/>
  <c r="AH12" i="399"/>
  <c r="AK12" i="399"/>
  <c r="AJ12" i="399"/>
  <c r="I13" i="399"/>
  <c r="J13" i="399"/>
  <c r="K13" i="399"/>
  <c r="M13" i="399"/>
  <c r="O13" i="399"/>
  <c r="P13" i="399"/>
  <c r="R13" i="399"/>
  <c r="S13" i="399"/>
  <c r="AD13" i="399"/>
  <c r="AE13" i="399"/>
  <c r="AF13" i="399"/>
  <c r="AH13" i="399"/>
  <c r="AK13" i="399"/>
  <c r="AJ13" i="399"/>
  <c r="I14" i="399"/>
  <c r="J14" i="399"/>
  <c r="K14" i="399"/>
  <c r="M14" i="399"/>
  <c r="P14" i="399"/>
  <c r="O14" i="399"/>
  <c r="R14" i="399"/>
  <c r="S14" i="399"/>
  <c r="AD14" i="399"/>
  <c r="AE14" i="399"/>
  <c r="AG14" i="399"/>
  <c r="AH14" i="399"/>
  <c r="AK14" i="399"/>
  <c r="AJ14" i="399"/>
  <c r="I15" i="399"/>
  <c r="J15" i="399"/>
  <c r="K15" i="399"/>
  <c r="M15" i="399"/>
  <c r="P15" i="399"/>
  <c r="O15" i="399"/>
  <c r="R15" i="399"/>
  <c r="S15" i="399"/>
  <c r="AD15" i="399"/>
  <c r="AG15" i="399"/>
  <c r="AE15" i="399"/>
  <c r="AH15" i="399"/>
  <c r="AK15" i="399"/>
  <c r="AJ15" i="399"/>
  <c r="I16" i="399"/>
  <c r="L16" i="399"/>
  <c r="Q16" i="399"/>
  <c r="J16" i="399"/>
  <c r="M16" i="399"/>
  <c r="P16" i="399"/>
  <c r="O16" i="399"/>
  <c r="R16" i="399"/>
  <c r="S16" i="399"/>
  <c r="I17" i="399"/>
  <c r="J17" i="399"/>
  <c r="K17" i="399"/>
  <c r="M17" i="399"/>
  <c r="O17" i="399"/>
  <c r="P17" i="399"/>
  <c r="R17" i="399"/>
  <c r="S17" i="399"/>
  <c r="I18" i="399"/>
  <c r="J18" i="399"/>
  <c r="M18" i="399"/>
  <c r="P18" i="399"/>
  <c r="O18" i="399"/>
  <c r="R18" i="399"/>
  <c r="S18" i="399"/>
  <c r="I19" i="399"/>
  <c r="J19" i="399"/>
  <c r="K19" i="399"/>
  <c r="M19" i="399"/>
  <c r="P19" i="399"/>
  <c r="O19" i="399"/>
  <c r="R19" i="399"/>
  <c r="S19" i="399"/>
  <c r="I20" i="399"/>
  <c r="J20" i="399"/>
  <c r="L20" i="399"/>
  <c r="Q20" i="399"/>
  <c r="M20" i="399"/>
  <c r="P20" i="399"/>
  <c r="O20" i="399"/>
  <c r="R20" i="399"/>
  <c r="S20" i="399"/>
  <c r="I21" i="399"/>
  <c r="L21" i="399"/>
  <c r="Q21" i="399"/>
  <c r="J21" i="399"/>
  <c r="M21" i="399"/>
  <c r="P21" i="399"/>
  <c r="O21" i="399"/>
  <c r="R21" i="399"/>
  <c r="S21" i="399"/>
  <c r="I133" i="399"/>
  <c r="J133" i="399"/>
  <c r="L133" i="399"/>
  <c r="Q133" i="399"/>
  <c r="M133" i="399"/>
  <c r="P133" i="399"/>
  <c r="O133" i="399"/>
  <c r="R133" i="399"/>
  <c r="S133" i="399"/>
  <c r="I134" i="399"/>
  <c r="J134" i="399"/>
  <c r="K134" i="399"/>
  <c r="M134" i="399"/>
  <c r="O134" i="399"/>
  <c r="P134" i="399"/>
  <c r="R134" i="399"/>
  <c r="S134" i="399"/>
  <c r="I135" i="399"/>
  <c r="J135" i="399"/>
  <c r="L135" i="399"/>
  <c r="Q135" i="399"/>
  <c r="M135" i="399"/>
  <c r="P135" i="399"/>
  <c r="O135" i="399"/>
  <c r="R135" i="399"/>
  <c r="S135" i="399"/>
  <c r="I136" i="399"/>
  <c r="J136" i="399"/>
  <c r="K136" i="399"/>
  <c r="L136" i="399"/>
  <c r="M136" i="399"/>
  <c r="P136" i="399"/>
  <c r="O136" i="399"/>
  <c r="Q136" i="399"/>
  <c r="R136" i="399"/>
  <c r="S136" i="399"/>
  <c r="I137" i="399"/>
  <c r="J137" i="399"/>
  <c r="L137" i="399"/>
  <c r="Q137" i="399"/>
  <c r="M137" i="399"/>
  <c r="P137" i="399"/>
  <c r="O137" i="399"/>
  <c r="R137" i="399"/>
  <c r="S137" i="399"/>
  <c r="I138" i="399"/>
  <c r="J138" i="399"/>
  <c r="M138" i="399"/>
  <c r="O138" i="399"/>
  <c r="P138" i="399"/>
  <c r="R138" i="399"/>
  <c r="S138" i="399"/>
  <c r="I139" i="399"/>
  <c r="J139" i="399"/>
  <c r="M139" i="399"/>
  <c r="P139" i="399"/>
  <c r="O139" i="399"/>
  <c r="R139" i="399"/>
  <c r="S139" i="399"/>
  <c r="I140" i="399"/>
  <c r="J140" i="399"/>
  <c r="K140" i="399"/>
  <c r="L140" i="399"/>
  <c r="M140" i="399"/>
  <c r="O140" i="399"/>
  <c r="P140" i="399"/>
  <c r="Q140" i="399"/>
  <c r="R140" i="399"/>
  <c r="S140" i="399"/>
  <c r="I141" i="399"/>
  <c r="J141" i="399"/>
  <c r="L141" i="399"/>
  <c r="Q141" i="399"/>
  <c r="M141" i="399"/>
  <c r="P141" i="399"/>
  <c r="O141" i="399"/>
  <c r="R141" i="399"/>
  <c r="S141" i="399"/>
  <c r="I142" i="399"/>
  <c r="J142" i="399"/>
  <c r="K142" i="399"/>
  <c r="M142" i="399"/>
  <c r="P142" i="399"/>
  <c r="O142" i="399"/>
  <c r="R142" i="399"/>
  <c r="S142" i="399"/>
  <c r="I143" i="399"/>
  <c r="J143" i="399"/>
  <c r="M143" i="399"/>
  <c r="P143" i="399"/>
  <c r="O143" i="399"/>
  <c r="R143" i="399"/>
  <c r="S143" i="399"/>
  <c r="I144" i="399"/>
  <c r="L144" i="399"/>
  <c r="Q144" i="399"/>
  <c r="J144" i="399"/>
  <c r="K144" i="399"/>
  <c r="M144" i="399"/>
  <c r="O144" i="399"/>
  <c r="P144" i="399"/>
  <c r="R144" i="399"/>
  <c r="S144" i="399"/>
  <c r="I145" i="399"/>
  <c r="J145" i="399"/>
  <c r="M145" i="399"/>
  <c r="P145" i="399"/>
  <c r="O145" i="399"/>
  <c r="R145" i="399"/>
  <c r="S145" i="399"/>
  <c r="I148" i="399"/>
  <c r="J148" i="399"/>
  <c r="K148" i="399"/>
  <c r="M148" i="399"/>
  <c r="P148" i="399"/>
  <c r="O148" i="399"/>
  <c r="R148" i="399"/>
  <c r="S148" i="399"/>
  <c r="I149" i="399"/>
  <c r="K149" i="399"/>
  <c r="J149" i="399"/>
  <c r="L149" i="399"/>
  <c r="Q149" i="399"/>
  <c r="M149" i="399"/>
  <c r="P149" i="399"/>
  <c r="O149" i="399"/>
  <c r="R149" i="399"/>
  <c r="S149" i="399"/>
  <c r="I150" i="399"/>
  <c r="L150" i="399"/>
  <c r="Q150" i="399"/>
  <c r="J150" i="399"/>
  <c r="M150" i="399"/>
  <c r="P150" i="399"/>
  <c r="O150" i="399"/>
  <c r="R150" i="399"/>
  <c r="S150" i="399"/>
  <c r="I151" i="399"/>
  <c r="J151" i="399"/>
  <c r="M151" i="399"/>
  <c r="P151" i="399"/>
  <c r="O151" i="399"/>
  <c r="R151" i="399"/>
  <c r="S151" i="399"/>
  <c r="I152" i="399"/>
  <c r="J152" i="399"/>
  <c r="K152" i="399"/>
  <c r="M152" i="399"/>
  <c r="O152" i="399"/>
  <c r="P152" i="399"/>
  <c r="R152" i="399"/>
  <c r="S152" i="399"/>
  <c r="I153" i="399"/>
  <c r="J153" i="399"/>
  <c r="L153" i="399"/>
  <c r="Q153" i="399"/>
  <c r="M153" i="399"/>
  <c r="P153" i="399"/>
  <c r="O153" i="399"/>
  <c r="R153" i="399"/>
  <c r="S153" i="399"/>
  <c r="I154" i="399"/>
  <c r="J154" i="399"/>
  <c r="K154" i="399"/>
  <c r="L154" i="399"/>
  <c r="M154" i="399"/>
  <c r="P154" i="399"/>
  <c r="O154" i="399"/>
  <c r="Q154" i="399"/>
  <c r="R154" i="399"/>
  <c r="S154" i="399"/>
  <c r="I155" i="399"/>
  <c r="J155" i="399"/>
  <c r="L155" i="399"/>
  <c r="Q155" i="399"/>
  <c r="M155" i="399"/>
  <c r="P155" i="399"/>
  <c r="O155" i="399"/>
  <c r="R155" i="399"/>
  <c r="S155" i="399"/>
  <c r="I156" i="399"/>
  <c r="J156" i="399"/>
  <c r="M156" i="399"/>
  <c r="O156" i="399"/>
  <c r="P156" i="399"/>
  <c r="R156" i="399"/>
  <c r="S156" i="399"/>
  <c r="I157" i="399"/>
  <c r="J157" i="399"/>
  <c r="M157" i="399"/>
  <c r="P157" i="399"/>
  <c r="O157" i="399"/>
  <c r="R157" i="399"/>
  <c r="S157" i="399"/>
  <c r="I158" i="399"/>
  <c r="L158" i="399"/>
  <c r="Q158" i="399"/>
  <c r="J158" i="399"/>
  <c r="M158" i="399"/>
  <c r="P158" i="399"/>
  <c r="O158" i="399"/>
  <c r="R158" i="399"/>
  <c r="S158" i="399"/>
  <c r="I159" i="399"/>
  <c r="J159" i="399"/>
  <c r="K159" i="399"/>
  <c r="M159" i="399"/>
  <c r="O159" i="399"/>
  <c r="P159" i="399"/>
  <c r="R159" i="399"/>
  <c r="S159" i="399"/>
  <c r="I160" i="399"/>
  <c r="L160" i="399"/>
  <c r="Q160" i="399"/>
  <c r="J160" i="399"/>
  <c r="M160" i="399"/>
  <c r="P160" i="399"/>
  <c r="O160" i="399"/>
  <c r="R160" i="399"/>
  <c r="S160" i="399"/>
  <c r="I161" i="399"/>
  <c r="J161" i="399"/>
  <c r="K161" i="399"/>
  <c r="M161" i="399"/>
  <c r="O161" i="399"/>
  <c r="P161" i="399"/>
  <c r="R161" i="399"/>
  <c r="S161" i="399"/>
  <c r="I162" i="399"/>
  <c r="J162" i="399"/>
  <c r="M162" i="399"/>
  <c r="P162" i="399"/>
  <c r="O162" i="399"/>
  <c r="R162" i="399"/>
  <c r="S162" i="399"/>
  <c r="I165" i="399"/>
  <c r="L165" i="399"/>
  <c r="Q165" i="399"/>
  <c r="J165" i="399"/>
  <c r="K165" i="399"/>
  <c r="M165" i="399"/>
  <c r="O165" i="399"/>
  <c r="P165" i="399"/>
  <c r="R165" i="399"/>
  <c r="S165" i="399"/>
  <c r="I166" i="399"/>
  <c r="L166" i="399"/>
  <c r="Q166" i="399"/>
  <c r="J166" i="399"/>
  <c r="M166" i="399"/>
  <c r="P166" i="399"/>
  <c r="O166" i="399"/>
  <c r="R166" i="399"/>
  <c r="S166" i="399"/>
  <c r="I167" i="399"/>
  <c r="J167" i="399"/>
  <c r="M167" i="399"/>
  <c r="O167" i="399"/>
  <c r="P167" i="399"/>
  <c r="R167" i="399"/>
  <c r="S167" i="399"/>
  <c r="I168" i="399"/>
  <c r="J168" i="399"/>
  <c r="M168" i="399"/>
  <c r="P168" i="399"/>
  <c r="O168" i="399"/>
  <c r="R168" i="399"/>
  <c r="S168" i="399"/>
  <c r="I169" i="399"/>
  <c r="L169" i="399"/>
  <c r="Q169" i="399"/>
  <c r="J169" i="399"/>
  <c r="M169" i="399"/>
  <c r="P169" i="399"/>
  <c r="O169" i="399"/>
  <c r="R169" i="399"/>
  <c r="S169" i="399"/>
  <c r="I170" i="399"/>
  <c r="L170" i="399"/>
  <c r="Q170" i="399"/>
  <c r="J170" i="399"/>
  <c r="M170" i="399"/>
  <c r="P170" i="399"/>
  <c r="O170" i="399"/>
  <c r="R170" i="399"/>
  <c r="S170" i="399"/>
  <c r="I171" i="399"/>
  <c r="J171" i="399"/>
  <c r="K171" i="399"/>
  <c r="M171" i="399"/>
  <c r="P171" i="399"/>
  <c r="O171" i="399"/>
  <c r="R171" i="399"/>
  <c r="S171" i="399"/>
  <c r="I172" i="399"/>
  <c r="J172" i="399"/>
  <c r="M172" i="399"/>
  <c r="P172" i="399"/>
  <c r="O172" i="399"/>
  <c r="R172" i="399"/>
  <c r="S172" i="399"/>
  <c r="I173" i="399"/>
  <c r="L173" i="399"/>
  <c r="Q173" i="399"/>
  <c r="J173" i="399"/>
  <c r="K173" i="399"/>
  <c r="M173" i="399"/>
  <c r="O173" i="399"/>
  <c r="P173" i="399"/>
  <c r="R173" i="399"/>
  <c r="S173" i="399"/>
  <c r="I174" i="399"/>
  <c r="L174" i="399"/>
  <c r="Q174" i="399"/>
  <c r="J174" i="399"/>
  <c r="M174" i="399"/>
  <c r="P174" i="399"/>
  <c r="O174" i="399"/>
  <c r="R174" i="399"/>
  <c r="S174" i="399"/>
  <c r="I175" i="399"/>
  <c r="J175" i="399"/>
  <c r="M175" i="399"/>
  <c r="O175" i="399"/>
  <c r="P175" i="399"/>
  <c r="R175" i="399"/>
  <c r="S175" i="399"/>
  <c r="I176" i="399"/>
  <c r="J176" i="399"/>
  <c r="M176" i="399"/>
  <c r="P176" i="399"/>
  <c r="O176" i="399"/>
  <c r="R176" i="399"/>
  <c r="S176" i="399"/>
  <c r="I177" i="399"/>
  <c r="L177" i="399"/>
  <c r="Q177" i="399"/>
  <c r="J177" i="399"/>
  <c r="M177" i="399"/>
  <c r="P177" i="399"/>
  <c r="O177" i="399"/>
  <c r="R177" i="399"/>
  <c r="S177" i="399"/>
  <c r="I178" i="399"/>
  <c r="L178" i="399"/>
  <c r="Q178" i="399"/>
  <c r="J178" i="399"/>
  <c r="M178" i="399"/>
  <c r="P178" i="399"/>
  <c r="O178" i="399"/>
  <c r="R178" i="399"/>
  <c r="S178" i="399"/>
  <c r="I181" i="399"/>
  <c r="J181" i="399"/>
  <c r="K181" i="399"/>
  <c r="M181" i="399"/>
  <c r="P181" i="399"/>
  <c r="O181" i="399"/>
  <c r="R181" i="399"/>
  <c r="S181" i="399"/>
  <c r="I182" i="399"/>
  <c r="J182" i="399"/>
  <c r="M182" i="399"/>
  <c r="P182" i="399"/>
  <c r="O182" i="399"/>
  <c r="R182" i="399"/>
  <c r="S182" i="399"/>
  <c r="I183" i="399"/>
  <c r="L183" i="399"/>
  <c r="Q183" i="399"/>
  <c r="J183" i="399"/>
  <c r="K183" i="399"/>
  <c r="M183" i="399"/>
  <c r="O183" i="399"/>
  <c r="P183" i="399"/>
  <c r="R183" i="399"/>
  <c r="S183" i="399"/>
  <c r="I184" i="399"/>
  <c r="L184" i="399"/>
  <c r="Q184" i="399"/>
  <c r="J184" i="399"/>
  <c r="M184" i="399"/>
  <c r="P184" i="399"/>
  <c r="O184" i="399"/>
  <c r="R184" i="399"/>
  <c r="S184" i="399"/>
  <c r="I185" i="399"/>
  <c r="J185" i="399"/>
  <c r="M185" i="399"/>
  <c r="O185" i="399"/>
  <c r="P185" i="399"/>
  <c r="R185" i="399"/>
  <c r="S185" i="399"/>
  <c r="I186" i="399"/>
  <c r="J186" i="399"/>
  <c r="M186" i="399"/>
  <c r="P186" i="399"/>
  <c r="O186" i="399"/>
  <c r="R186" i="399"/>
  <c r="S186" i="399"/>
  <c r="I187" i="399"/>
  <c r="L187" i="399"/>
  <c r="Q187" i="399"/>
  <c r="J187" i="399"/>
  <c r="M187" i="399"/>
  <c r="P187" i="399"/>
  <c r="O187" i="399"/>
  <c r="R187" i="399"/>
  <c r="S187" i="399"/>
  <c r="I188" i="399"/>
  <c r="L188" i="399"/>
  <c r="Q188" i="399"/>
  <c r="J188" i="399"/>
  <c r="M188" i="399"/>
  <c r="P188" i="399"/>
  <c r="O188" i="399"/>
  <c r="R188" i="399"/>
  <c r="S188" i="399"/>
  <c r="I189" i="399"/>
  <c r="J189" i="399"/>
  <c r="K189" i="399"/>
  <c r="M189" i="399"/>
  <c r="P189" i="399"/>
  <c r="O189" i="399"/>
  <c r="R189" i="399"/>
  <c r="S189" i="399"/>
  <c r="I190" i="399"/>
  <c r="J190" i="399"/>
  <c r="M190" i="399"/>
  <c r="P190" i="399"/>
  <c r="O190" i="399"/>
  <c r="R190" i="399"/>
  <c r="S190" i="399"/>
  <c r="I191" i="399"/>
  <c r="L191" i="399"/>
  <c r="Q191" i="399"/>
  <c r="J191" i="399"/>
  <c r="K191" i="399"/>
  <c r="M191" i="399"/>
  <c r="O191" i="399"/>
  <c r="P191" i="399"/>
  <c r="R191" i="399"/>
  <c r="S191" i="399"/>
  <c r="I192" i="399"/>
  <c r="L192" i="399"/>
  <c r="Q192" i="399"/>
  <c r="J192" i="399"/>
  <c r="M192" i="399"/>
  <c r="P192" i="399"/>
  <c r="O192" i="399"/>
  <c r="R192" i="399"/>
  <c r="S192" i="399"/>
  <c r="I193" i="399"/>
  <c r="J193" i="399"/>
  <c r="M193" i="399"/>
  <c r="O193" i="399"/>
  <c r="P193" i="399"/>
  <c r="R193" i="399"/>
  <c r="S193" i="399"/>
  <c r="I194" i="399"/>
  <c r="J194" i="399"/>
  <c r="M194" i="399"/>
  <c r="P194" i="399"/>
  <c r="O194" i="399"/>
  <c r="R194" i="399"/>
  <c r="S194" i="399"/>
  <c r="I195" i="399"/>
  <c r="L195" i="399"/>
  <c r="Q195" i="399"/>
  <c r="J195" i="399"/>
  <c r="M195" i="399"/>
  <c r="P195" i="399"/>
  <c r="O195" i="399"/>
  <c r="R195" i="399"/>
  <c r="S195" i="399"/>
  <c r="I196" i="399"/>
  <c r="L196" i="399"/>
  <c r="Q196" i="399"/>
  <c r="J196" i="399"/>
  <c r="M196" i="399"/>
  <c r="P196" i="399"/>
  <c r="O196" i="399"/>
  <c r="R196" i="399"/>
  <c r="S196" i="399"/>
  <c r="I197" i="399"/>
  <c r="J197" i="399"/>
  <c r="K197" i="399"/>
  <c r="M197" i="399"/>
  <c r="P197" i="399"/>
  <c r="O197" i="399"/>
  <c r="R197" i="399"/>
  <c r="S197" i="399"/>
  <c r="I198" i="399"/>
  <c r="J198" i="399"/>
  <c r="M198" i="399"/>
  <c r="P198" i="399"/>
  <c r="O198" i="399"/>
  <c r="R198" i="399"/>
  <c r="S198" i="399"/>
  <c r="I199" i="399"/>
  <c r="L199" i="399"/>
  <c r="Q199" i="399"/>
  <c r="J199" i="399"/>
  <c r="K199" i="399"/>
  <c r="M199" i="399"/>
  <c r="O199" i="399"/>
  <c r="P199" i="399"/>
  <c r="R199" i="399"/>
  <c r="S199" i="399"/>
  <c r="I200" i="399"/>
  <c r="L200" i="399"/>
  <c r="Q200" i="399"/>
  <c r="J200" i="399"/>
  <c r="M200" i="399"/>
  <c r="P200" i="399"/>
  <c r="O200" i="399"/>
  <c r="R200" i="399"/>
  <c r="S200" i="399"/>
  <c r="I201" i="399"/>
  <c r="J201" i="399"/>
  <c r="M201" i="399"/>
  <c r="O201" i="399"/>
  <c r="P201" i="399"/>
  <c r="R201" i="399"/>
  <c r="S201" i="399"/>
  <c r="I202" i="399"/>
  <c r="J202" i="399"/>
  <c r="M202" i="399"/>
  <c r="P202" i="399"/>
  <c r="O202" i="399"/>
  <c r="R202" i="399"/>
  <c r="S202" i="399"/>
  <c r="I8" i="398"/>
  <c r="L8" i="398"/>
  <c r="Q8" i="398"/>
  <c r="J8" i="398"/>
  <c r="M8" i="398"/>
  <c r="P8" i="398"/>
  <c r="O8" i="398"/>
  <c r="R8" i="398"/>
  <c r="S8" i="398"/>
  <c r="AD8" i="398"/>
  <c r="AG8" i="398"/>
  <c r="AL8" i="398"/>
  <c r="AE8" i="398"/>
  <c r="AH8" i="398"/>
  <c r="AK8" i="398"/>
  <c r="AJ8" i="398"/>
  <c r="I9" i="398"/>
  <c r="L9" i="398"/>
  <c r="Q9" i="398"/>
  <c r="J9" i="398"/>
  <c r="M9" i="398"/>
  <c r="P9" i="398"/>
  <c r="O9" i="398"/>
  <c r="R9" i="398"/>
  <c r="S9" i="398"/>
  <c r="AD9" i="398"/>
  <c r="AE9" i="398"/>
  <c r="AF9" i="398"/>
  <c r="AH9" i="398"/>
  <c r="AK9" i="398"/>
  <c r="AJ9" i="398"/>
  <c r="I10" i="398"/>
  <c r="J10" i="398"/>
  <c r="M10" i="398"/>
  <c r="O10" i="398"/>
  <c r="P10" i="398"/>
  <c r="R10" i="398"/>
  <c r="S10" i="398"/>
  <c r="AD10" i="398"/>
  <c r="AE10" i="398"/>
  <c r="AH10" i="398"/>
  <c r="AK10" i="398"/>
  <c r="AJ10" i="398"/>
  <c r="I11" i="398"/>
  <c r="J11" i="398"/>
  <c r="M11" i="398"/>
  <c r="P11" i="398"/>
  <c r="O11" i="398"/>
  <c r="R11" i="398"/>
  <c r="S11" i="398"/>
  <c r="AD11" i="398"/>
  <c r="AF11" i="398"/>
  <c r="AE11" i="398"/>
  <c r="AH11" i="398"/>
  <c r="AK11" i="398"/>
  <c r="AJ11" i="398"/>
  <c r="I12" i="398"/>
  <c r="J12" i="398"/>
  <c r="K12" i="398"/>
  <c r="M12" i="398"/>
  <c r="O12" i="398"/>
  <c r="P12" i="398"/>
  <c r="R12" i="398"/>
  <c r="S12" i="398"/>
  <c r="AD12" i="398"/>
  <c r="AG12" i="398"/>
  <c r="AL12" i="398"/>
  <c r="AE12" i="398"/>
  <c r="AH12" i="398"/>
  <c r="AK12" i="398"/>
  <c r="AJ12" i="398"/>
  <c r="I13" i="398"/>
  <c r="L13" i="398"/>
  <c r="Q13" i="398"/>
  <c r="J13" i="398"/>
  <c r="M13" i="398"/>
  <c r="P13" i="398"/>
  <c r="O13" i="398"/>
  <c r="R13" i="398"/>
  <c r="S13" i="398"/>
  <c r="AD13" i="398"/>
  <c r="AF13" i="398"/>
  <c r="AE13" i="398"/>
  <c r="AG13" i="398"/>
  <c r="AL13" i="398"/>
  <c r="AH13" i="398"/>
  <c r="AJ13" i="398"/>
  <c r="AK13" i="398"/>
  <c r="I14" i="398"/>
  <c r="J14" i="398"/>
  <c r="L14" i="398"/>
  <c r="Q14" i="398"/>
  <c r="M14" i="398"/>
  <c r="P14" i="398"/>
  <c r="O14" i="398"/>
  <c r="R14" i="398"/>
  <c r="S14" i="398"/>
  <c r="AD14" i="398"/>
  <c r="AE14" i="398"/>
  <c r="AH14" i="398"/>
  <c r="AK14" i="398"/>
  <c r="AJ14" i="398"/>
  <c r="I15" i="398"/>
  <c r="J15" i="398"/>
  <c r="M15" i="398"/>
  <c r="P15" i="398"/>
  <c r="O15" i="398"/>
  <c r="R15" i="398"/>
  <c r="S15" i="398"/>
  <c r="AD15" i="398"/>
  <c r="AE15" i="398"/>
  <c r="AF15" i="398"/>
  <c r="AH15" i="398"/>
  <c r="AJ15" i="398"/>
  <c r="AK15" i="398"/>
  <c r="I16" i="398"/>
  <c r="K16" i="398"/>
  <c r="J16" i="398"/>
  <c r="M16" i="398"/>
  <c r="P16" i="398"/>
  <c r="O16" i="398"/>
  <c r="R16" i="398"/>
  <c r="S16" i="398"/>
  <c r="I17" i="398"/>
  <c r="L17" i="398"/>
  <c r="Q17" i="398"/>
  <c r="J17" i="398"/>
  <c r="M17" i="398"/>
  <c r="P17" i="398"/>
  <c r="O17" i="398"/>
  <c r="R17" i="398"/>
  <c r="S17" i="398"/>
  <c r="I18" i="398"/>
  <c r="J18" i="398"/>
  <c r="L18" i="398"/>
  <c r="Q18" i="398"/>
  <c r="M18" i="398"/>
  <c r="P18" i="398"/>
  <c r="O18" i="398"/>
  <c r="R18" i="398"/>
  <c r="S18" i="398"/>
  <c r="I19" i="398"/>
  <c r="J19" i="398"/>
  <c r="M19" i="398"/>
  <c r="P19" i="398"/>
  <c r="O19" i="398"/>
  <c r="R19" i="398"/>
  <c r="S19" i="398"/>
  <c r="I20" i="398"/>
  <c r="J20" i="398"/>
  <c r="K20" i="398"/>
  <c r="M20" i="398"/>
  <c r="O20" i="398"/>
  <c r="P20" i="398"/>
  <c r="I8" i="397"/>
  <c r="K8" i="397"/>
  <c r="J8" i="397"/>
  <c r="M8" i="397"/>
  <c r="P8" i="397"/>
  <c r="O8" i="397"/>
  <c r="R8" i="397"/>
  <c r="S8" i="397"/>
  <c r="AD8" i="397"/>
  <c r="AG8" i="397"/>
  <c r="AL8" i="397"/>
  <c r="AE8" i="397"/>
  <c r="AH8" i="397"/>
  <c r="AK8" i="397"/>
  <c r="AJ8" i="397"/>
  <c r="I9" i="397"/>
  <c r="L9" i="397"/>
  <c r="Q9" i="397"/>
  <c r="J9" i="397"/>
  <c r="M9" i="397"/>
  <c r="P9" i="397"/>
  <c r="O9" i="397"/>
  <c r="R9" i="397"/>
  <c r="S9" i="397"/>
  <c r="I10" i="397"/>
  <c r="J10" i="397"/>
  <c r="L10" i="397"/>
  <c r="Q10" i="397"/>
  <c r="M10" i="397"/>
  <c r="P10" i="397"/>
  <c r="O10" i="397"/>
  <c r="R10" i="397"/>
  <c r="S10" i="397"/>
  <c r="I11" i="397"/>
  <c r="J11" i="397"/>
  <c r="M11" i="397"/>
  <c r="P11" i="397"/>
  <c r="O11" i="397"/>
  <c r="R11" i="397"/>
  <c r="S11" i="397"/>
  <c r="I12" i="397"/>
  <c r="J12" i="397"/>
  <c r="K12" i="397"/>
  <c r="M12" i="397"/>
  <c r="O12" i="397"/>
  <c r="P12" i="397"/>
  <c r="R12" i="397"/>
  <c r="S12" i="397"/>
  <c r="I13" i="397"/>
  <c r="L13" i="397"/>
  <c r="Q13" i="397"/>
  <c r="J13" i="397"/>
  <c r="M13" i="397"/>
  <c r="P13" i="397"/>
  <c r="O13" i="397"/>
  <c r="R13" i="397"/>
  <c r="S13" i="397"/>
  <c r="I14" i="397"/>
  <c r="K14" i="397"/>
  <c r="J14" i="397"/>
  <c r="L14" i="397"/>
  <c r="Q14" i="397"/>
  <c r="M14" i="397"/>
  <c r="O14" i="397"/>
  <c r="P14" i="397"/>
  <c r="R14" i="397"/>
  <c r="S14" i="397"/>
  <c r="I15" i="397"/>
  <c r="J15" i="397"/>
  <c r="M15" i="397"/>
  <c r="P15" i="397"/>
  <c r="O15" i="397"/>
  <c r="R15" i="397"/>
  <c r="S15" i="397"/>
  <c r="I16" i="397"/>
  <c r="K16" i="397"/>
  <c r="J16" i="397"/>
  <c r="M16" i="397"/>
  <c r="P16" i="397"/>
  <c r="O16" i="397"/>
  <c r="R16" i="397"/>
  <c r="S16" i="397"/>
  <c r="I17" i="397"/>
  <c r="L17" i="397"/>
  <c r="Q17" i="397"/>
  <c r="J17" i="397"/>
  <c r="M17" i="397"/>
  <c r="P17" i="397"/>
  <c r="O17" i="397"/>
  <c r="R17" i="397"/>
  <c r="S17" i="397"/>
  <c r="I18" i="397"/>
  <c r="J18" i="397"/>
  <c r="L18" i="397"/>
  <c r="Q18" i="397"/>
  <c r="M18" i="397"/>
  <c r="P18" i="397"/>
  <c r="O18" i="397"/>
  <c r="R18" i="397"/>
  <c r="S18" i="397"/>
  <c r="I19" i="397"/>
  <c r="J19" i="397"/>
  <c r="M19" i="397"/>
  <c r="P19" i="397"/>
  <c r="O19" i="397"/>
  <c r="R19" i="397"/>
  <c r="S19" i="397"/>
  <c r="I20" i="397"/>
  <c r="J20" i="397"/>
  <c r="K20" i="397"/>
  <c r="M20" i="397"/>
  <c r="O20" i="397"/>
  <c r="P20" i="397"/>
  <c r="I21" i="397"/>
  <c r="K21" i="397"/>
  <c r="J21" i="397"/>
  <c r="M21" i="397"/>
  <c r="P21" i="397"/>
  <c r="O21" i="397"/>
  <c r="I22" i="397"/>
  <c r="J22" i="397"/>
  <c r="K22" i="397"/>
  <c r="M22" i="397"/>
  <c r="O22" i="397"/>
  <c r="P22" i="397"/>
  <c r="R22" i="397"/>
  <c r="S22" i="397"/>
  <c r="I8" i="396"/>
  <c r="L8" i="396"/>
  <c r="Q8" i="396"/>
  <c r="J8" i="396"/>
  <c r="M8" i="396"/>
  <c r="P8" i="396"/>
  <c r="O8" i="396"/>
  <c r="R8" i="396"/>
  <c r="S8" i="396"/>
  <c r="AD8" i="396"/>
  <c r="AF8" i="396"/>
  <c r="AE8" i="396"/>
  <c r="AG8" i="396"/>
  <c r="AL8" i="396"/>
  <c r="AH8" i="396"/>
  <c r="AJ8" i="396"/>
  <c r="AK8" i="396"/>
  <c r="I9" i="396"/>
  <c r="J9" i="396"/>
  <c r="L9" i="396"/>
  <c r="Q9" i="396"/>
  <c r="M9" i="396"/>
  <c r="P9" i="396"/>
  <c r="O9" i="396"/>
  <c r="R9" i="396"/>
  <c r="S9" i="396"/>
  <c r="AD9" i="396"/>
  <c r="AE9" i="396"/>
  <c r="AH9" i="396"/>
  <c r="AK9" i="396"/>
  <c r="AJ9" i="396"/>
  <c r="I10" i="396"/>
  <c r="J10" i="396"/>
  <c r="M10" i="396"/>
  <c r="P10" i="396"/>
  <c r="O10" i="396"/>
  <c r="R10" i="396"/>
  <c r="S10" i="396"/>
  <c r="AD10" i="396"/>
  <c r="AE10" i="396"/>
  <c r="AF10" i="396"/>
  <c r="AH10" i="396"/>
  <c r="AJ10" i="396"/>
  <c r="AK10" i="396"/>
  <c r="I11" i="396"/>
  <c r="K11" i="396"/>
  <c r="J11" i="396"/>
  <c r="M11" i="396"/>
  <c r="P11" i="396"/>
  <c r="O11" i="396"/>
  <c r="R11" i="396"/>
  <c r="S11" i="396"/>
  <c r="AD11" i="396"/>
  <c r="AG11" i="396"/>
  <c r="AL11" i="396"/>
  <c r="AE11" i="396"/>
  <c r="AH11" i="396"/>
  <c r="AK11" i="396"/>
  <c r="AJ11" i="396"/>
  <c r="I12" i="396"/>
  <c r="L12" i="396"/>
  <c r="Q12" i="396"/>
  <c r="J12" i="396"/>
  <c r="M12" i="396"/>
  <c r="P12" i="396"/>
  <c r="O12" i="396"/>
  <c r="R12" i="396"/>
  <c r="S12" i="396"/>
  <c r="AD12" i="396"/>
  <c r="AE12" i="396"/>
  <c r="AG12" i="396"/>
  <c r="AL12" i="396"/>
  <c r="AH12" i="396"/>
  <c r="AK12" i="396"/>
  <c r="AJ12" i="396"/>
  <c r="I13" i="396"/>
  <c r="K13" i="396"/>
  <c r="J13" i="396"/>
  <c r="L13" i="396"/>
  <c r="Q13" i="396"/>
  <c r="M13" i="396"/>
  <c r="O13" i="396"/>
  <c r="P13" i="396"/>
  <c r="R13" i="396"/>
  <c r="S13" i="396"/>
  <c r="AD13" i="396"/>
  <c r="AE13" i="396"/>
  <c r="AH13" i="396"/>
  <c r="AK13" i="396"/>
  <c r="AJ13" i="396"/>
  <c r="I14" i="396"/>
  <c r="J14" i="396"/>
  <c r="M14" i="396"/>
  <c r="P14" i="396"/>
  <c r="O14" i="396"/>
  <c r="R14" i="396"/>
  <c r="S14" i="396"/>
  <c r="AD14" i="396"/>
  <c r="AF14" i="396"/>
  <c r="AE14" i="396"/>
  <c r="AH14" i="396"/>
  <c r="AK14" i="396"/>
  <c r="AJ14" i="396"/>
  <c r="I15" i="396"/>
  <c r="J15" i="396"/>
  <c r="K15" i="396"/>
  <c r="M15" i="396"/>
  <c r="O15" i="396"/>
  <c r="P15" i="396"/>
  <c r="R15" i="396"/>
  <c r="S15" i="396"/>
  <c r="AD15" i="396"/>
  <c r="AG15" i="396"/>
  <c r="AL15" i="396"/>
  <c r="AE15" i="396"/>
  <c r="AH15" i="396"/>
  <c r="AK15" i="396"/>
  <c r="AJ15" i="396"/>
  <c r="I16" i="396"/>
  <c r="L16" i="396"/>
  <c r="Q16" i="396"/>
  <c r="J16" i="396"/>
  <c r="M16" i="396"/>
  <c r="P16" i="396"/>
  <c r="O16" i="396"/>
  <c r="R16" i="396"/>
  <c r="S16" i="396"/>
  <c r="AD16" i="396"/>
  <c r="AF16" i="396"/>
  <c r="AE16" i="396"/>
  <c r="AG16" i="396"/>
  <c r="AL16" i="396"/>
  <c r="AH16" i="396"/>
  <c r="AJ16" i="396"/>
  <c r="AK16" i="396"/>
  <c r="I17" i="396"/>
  <c r="J17" i="396"/>
  <c r="L17" i="396"/>
  <c r="Q17" i="396"/>
  <c r="M17" i="396"/>
  <c r="P17" i="396"/>
  <c r="O17" i="396"/>
  <c r="R17" i="396"/>
  <c r="S17" i="396"/>
  <c r="I18" i="396"/>
  <c r="J18" i="396"/>
  <c r="M18" i="396"/>
  <c r="P18" i="396"/>
  <c r="O18" i="396"/>
  <c r="R18" i="396"/>
  <c r="S18" i="396"/>
  <c r="I19" i="396"/>
  <c r="J19" i="396"/>
  <c r="K19" i="396"/>
  <c r="M19" i="396"/>
  <c r="O19" i="396"/>
  <c r="P19" i="396"/>
  <c r="R19" i="396"/>
  <c r="S19" i="396"/>
  <c r="I8" i="395"/>
  <c r="L8" i="395"/>
  <c r="Q8" i="395"/>
  <c r="J8" i="395"/>
  <c r="M8" i="395"/>
  <c r="P8" i="395"/>
  <c r="O8" i="395"/>
  <c r="R8" i="395"/>
  <c r="S8" i="395"/>
  <c r="AD8" i="395"/>
  <c r="AF8" i="395"/>
  <c r="AE8" i="395"/>
  <c r="AG8" i="395"/>
  <c r="AL8" i="395"/>
  <c r="AH8" i="395"/>
  <c r="AJ8" i="395"/>
  <c r="AK8" i="395"/>
  <c r="I9" i="395"/>
  <c r="J9" i="395"/>
  <c r="L9" i="395"/>
  <c r="Q9" i="395"/>
  <c r="M9" i="395"/>
  <c r="P9" i="395"/>
  <c r="O9" i="395"/>
  <c r="R9" i="395"/>
  <c r="S9" i="395"/>
  <c r="AD9" i="395"/>
  <c r="AE9" i="395"/>
  <c r="AH9" i="395"/>
  <c r="AK9" i="395"/>
  <c r="AJ9" i="395"/>
  <c r="I10" i="395"/>
  <c r="J10" i="395"/>
  <c r="M10" i="395"/>
  <c r="P10" i="395"/>
  <c r="O10" i="395"/>
  <c r="R10" i="395"/>
  <c r="S10" i="395"/>
  <c r="AD10" i="395"/>
  <c r="AE10" i="395"/>
  <c r="AF10" i="395"/>
  <c r="AH10" i="395"/>
  <c r="AJ10" i="395"/>
  <c r="AK10" i="395"/>
  <c r="I11" i="395"/>
  <c r="K11" i="395"/>
  <c r="J11" i="395"/>
  <c r="M11" i="395"/>
  <c r="P11" i="395"/>
  <c r="O11" i="395"/>
  <c r="R11" i="395"/>
  <c r="S11" i="395"/>
  <c r="AD11" i="395"/>
  <c r="AG11" i="395"/>
  <c r="AL11" i="395"/>
  <c r="AE11" i="395"/>
  <c r="AH11" i="395"/>
  <c r="AK11" i="395"/>
  <c r="AJ11" i="395"/>
  <c r="I12" i="395"/>
  <c r="L12" i="395"/>
  <c r="Q12" i="395"/>
  <c r="J12" i="395"/>
  <c r="M12" i="395"/>
  <c r="P12" i="395"/>
  <c r="O12" i="395"/>
  <c r="R12" i="395"/>
  <c r="S12" i="395"/>
  <c r="AD12" i="395"/>
  <c r="AE12" i="395"/>
  <c r="AG12" i="395"/>
  <c r="AL12" i="395"/>
  <c r="AH12" i="395"/>
  <c r="AK12" i="395"/>
  <c r="AJ12" i="395"/>
  <c r="I13" i="395"/>
  <c r="K13" i="395"/>
  <c r="J13" i="395"/>
  <c r="L13" i="395"/>
  <c r="Q13" i="395"/>
  <c r="M13" i="395"/>
  <c r="O13" i="395"/>
  <c r="P13" i="395"/>
  <c r="R13" i="395"/>
  <c r="S13" i="395"/>
  <c r="AD13" i="395"/>
  <c r="AE13" i="395"/>
  <c r="AH13" i="395"/>
  <c r="AK13" i="395"/>
  <c r="AJ13" i="395"/>
  <c r="I14" i="395"/>
  <c r="J14" i="395"/>
  <c r="M14" i="395"/>
  <c r="P14" i="395"/>
  <c r="O14" i="395"/>
  <c r="R14" i="395"/>
  <c r="S14" i="395"/>
  <c r="AD14" i="395"/>
  <c r="AF14" i="395"/>
  <c r="AE14" i="395"/>
  <c r="AH14" i="395"/>
  <c r="AK14" i="395"/>
  <c r="AJ14" i="395"/>
  <c r="I15" i="395"/>
  <c r="J15" i="395"/>
  <c r="K15" i="395"/>
  <c r="M15" i="395"/>
  <c r="O15" i="395"/>
  <c r="P15" i="395"/>
  <c r="R15" i="395"/>
  <c r="S15" i="395"/>
  <c r="AD15" i="395"/>
  <c r="AG15" i="395"/>
  <c r="AL15" i="395"/>
  <c r="AE15" i="395"/>
  <c r="AH15" i="395"/>
  <c r="AK15" i="395"/>
  <c r="AJ15" i="395"/>
  <c r="I16" i="395"/>
  <c r="L16" i="395"/>
  <c r="Q16" i="395"/>
  <c r="J16" i="395"/>
  <c r="M16" i="395"/>
  <c r="P16" i="395"/>
  <c r="O16" i="395"/>
  <c r="R16" i="395"/>
  <c r="S16" i="395"/>
  <c r="AD16" i="395"/>
  <c r="AF16" i="395"/>
  <c r="AE16" i="395"/>
  <c r="AG16" i="395"/>
  <c r="AL16" i="395"/>
  <c r="AH16" i="395"/>
  <c r="AJ16" i="395"/>
  <c r="AK16" i="395"/>
  <c r="I17" i="395"/>
  <c r="J17" i="395"/>
  <c r="L17" i="395"/>
  <c r="Q17" i="395"/>
  <c r="M17" i="395"/>
  <c r="P17" i="395"/>
  <c r="O17" i="395"/>
  <c r="R17" i="395"/>
  <c r="S17" i="395"/>
  <c r="I18" i="395"/>
  <c r="J18" i="395"/>
  <c r="M18" i="395"/>
  <c r="P18" i="395"/>
  <c r="O18" i="395"/>
  <c r="R18" i="395"/>
  <c r="S18" i="395"/>
  <c r="I19" i="395"/>
  <c r="J19" i="395"/>
  <c r="K19" i="395"/>
  <c r="M19" i="395"/>
  <c r="O19" i="395"/>
  <c r="P19" i="395"/>
  <c r="R19" i="395"/>
  <c r="S19" i="395"/>
  <c r="I22" i="395"/>
  <c r="L22" i="395"/>
  <c r="Q22" i="395"/>
  <c r="J22" i="395"/>
  <c r="M22" i="395"/>
  <c r="P22" i="395"/>
  <c r="O22" i="395"/>
  <c r="R22" i="395"/>
  <c r="S22" i="395"/>
  <c r="I23" i="395"/>
  <c r="K23" i="395"/>
  <c r="J23" i="395"/>
  <c r="L23" i="395"/>
  <c r="Q23" i="395"/>
  <c r="M23" i="395"/>
  <c r="O23" i="395"/>
  <c r="P23" i="395"/>
  <c r="R23" i="395"/>
  <c r="S23" i="395"/>
  <c r="I24" i="395"/>
  <c r="J24" i="395"/>
  <c r="M24" i="395"/>
  <c r="P24" i="395"/>
  <c r="O24" i="395"/>
  <c r="R24" i="395"/>
  <c r="S24" i="395"/>
  <c r="I25" i="395"/>
  <c r="K25" i="395"/>
  <c r="J25" i="395"/>
  <c r="M25" i="395"/>
  <c r="P25" i="395"/>
  <c r="O25" i="395"/>
  <c r="R25" i="395"/>
  <c r="S25" i="395"/>
  <c r="I26" i="395"/>
  <c r="L26" i="395"/>
  <c r="Q26" i="395"/>
  <c r="J26" i="395"/>
  <c r="M26" i="395"/>
  <c r="P26" i="395"/>
  <c r="O26" i="395"/>
  <c r="R26" i="395"/>
  <c r="S26" i="395"/>
  <c r="I27" i="395"/>
  <c r="K27" i="395"/>
  <c r="J27" i="395"/>
  <c r="L27" i="395"/>
  <c r="Q27" i="395"/>
  <c r="M27" i="395"/>
  <c r="P27" i="395"/>
  <c r="O27" i="395"/>
  <c r="R27" i="395"/>
  <c r="S27" i="395"/>
  <c r="I28" i="395"/>
  <c r="J28" i="395"/>
  <c r="M28" i="395"/>
  <c r="P28" i="395"/>
  <c r="O28" i="395"/>
  <c r="R28" i="395"/>
  <c r="S28" i="395"/>
  <c r="I29" i="395"/>
  <c r="J29" i="395"/>
  <c r="K29" i="395"/>
  <c r="M29" i="395"/>
  <c r="P29" i="395"/>
  <c r="O29" i="395"/>
  <c r="R29" i="395"/>
  <c r="S29" i="395"/>
  <c r="I30" i="395"/>
  <c r="L30" i="395"/>
  <c r="Q30" i="395"/>
  <c r="J30" i="395"/>
  <c r="M30" i="395"/>
  <c r="P30" i="395"/>
  <c r="O30" i="395"/>
  <c r="R30" i="395"/>
  <c r="S30" i="395"/>
  <c r="I31" i="395"/>
  <c r="K31" i="395"/>
  <c r="J31" i="395"/>
  <c r="L31" i="395"/>
  <c r="Q31" i="395"/>
  <c r="M31" i="395"/>
  <c r="O31" i="395"/>
  <c r="P31" i="395"/>
  <c r="R31" i="395"/>
  <c r="S31" i="395"/>
  <c r="I32" i="395"/>
  <c r="J32" i="395"/>
  <c r="M32" i="395"/>
  <c r="P32" i="395"/>
  <c r="O32" i="395"/>
  <c r="R32" i="395"/>
  <c r="S32" i="395"/>
  <c r="I33" i="395"/>
  <c r="K33" i="395"/>
  <c r="J33" i="395"/>
  <c r="M33" i="395"/>
  <c r="O33" i="395"/>
  <c r="P33" i="395"/>
  <c r="R33" i="395"/>
  <c r="S33" i="395"/>
  <c r="I36" i="395"/>
  <c r="L36" i="395"/>
  <c r="Q36" i="395"/>
  <c r="J36" i="395"/>
  <c r="M36" i="395"/>
  <c r="P36" i="395"/>
  <c r="O36" i="395"/>
  <c r="R36" i="395"/>
  <c r="S36" i="395"/>
  <c r="I37" i="395"/>
  <c r="K37" i="395"/>
  <c r="J37" i="395"/>
  <c r="L37" i="395"/>
  <c r="Q37" i="395"/>
  <c r="M37" i="395"/>
  <c r="P37" i="395"/>
  <c r="O37" i="395"/>
  <c r="R37" i="395"/>
  <c r="S37" i="395"/>
  <c r="I38" i="395"/>
  <c r="J38" i="395"/>
  <c r="M38" i="395"/>
  <c r="P38" i="395"/>
  <c r="O38" i="395"/>
  <c r="R38" i="395"/>
  <c r="S38" i="395"/>
  <c r="I39" i="395"/>
  <c r="J39" i="395"/>
  <c r="K39" i="395"/>
  <c r="M39" i="395"/>
  <c r="P39" i="395"/>
  <c r="O39" i="395"/>
  <c r="R39" i="395"/>
  <c r="S39" i="395"/>
  <c r="I40" i="395"/>
  <c r="L40" i="395"/>
  <c r="Q40" i="395"/>
  <c r="J40" i="395"/>
  <c r="M40" i="395"/>
  <c r="P40" i="395"/>
  <c r="O40" i="395"/>
  <c r="R40" i="395"/>
  <c r="S40" i="395"/>
  <c r="I41" i="395"/>
  <c r="K41" i="395"/>
  <c r="J41" i="395"/>
  <c r="L41" i="395"/>
  <c r="Q41" i="395"/>
  <c r="M41" i="395"/>
  <c r="O41" i="395"/>
  <c r="P41" i="395"/>
  <c r="R41" i="395"/>
  <c r="S41" i="395"/>
  <c r="I42" i="395"/>
  <c r="J42" i="395"/>
  <c r="M42" i="395"/>
  <c r="P42" i="395"/>
  <c r="O42" i="395"/>
  <c r="R42" i="395"/>
  <c r="S42" i="395"/>
  <c r="I43" i="395"/>
  <c r="K43" i="395"/>
  <c r="J43" i="395"/>
  <c r="M43" i="395"/>
  <c r="P43" i="395"/>
  <c r="O43" i="395"/>
  <c r="R43" i="395"/>
  <c r="S43" i="395"/>
  <c r="I44" i="395"/>
  <c r="L44" i="395"/>
  <c r="Q44" i="395"/>
  <c r="J44" i="395"/>
  <c r="M44" i="395"/>
  <c r="P44" i="395"/>
  <c r="O44" i="395"/>
  <c r="R44" i="395"/>
  <c r="S44" i="395"/>
  <c r="I45" i="395"/>
  <c r="K45" i="395"/>
  <c r="J45" i="395"/>
  <c r="L45" i="395"/>
  <c r="M45" i="395"/>
  <c r="P45" i="395"/>
  <c r="O45" i="395"/>
  <c r="Q45" i="395"/>
  <c r="R45" i="395"/>
  <c r="S45" i="395"/>
  <c r="I46" i="395"/>
  <c r="J46" i="395"/>
  <c r="M46" i="395"/>
  <c r="P46" i="395"/>
  <c r="O46" i="395"/>
  <c r="R46" i="395"/>
  <c r="S46" i="395"/>
  <c r="I47" i="395"/>
  <c r="K47" i="395"/>
  <c r="J47" i="395"/>
  <c r="M47" i="395"/>
  <c r="P47" i="395"/>
  <c r="O47" i="395"/>
  <c r="R47" i="395"/>
  <c r="S47" i="395"/>
  <c r="I8" i="389"/>
  <c r="L8" i="389"/>
  <c r="Q8" i="389"/>
  <c r="J8" i="389"/>
  <c r="M8" i="389"/>
  <c r="P8" i="389"/>
  <c r="O8" i="389"/>
  <c r="R8" i="389"/>
  <c r="S8" i="389"/>
  <c r="AD8" i="389"/>
  <c r="AF8" i="389"/>
  <c r="AE8" i="389"/>
  <c r="AG8" i="389"/>
  <c r="AL8" i="389"/>
  <c r="AH8" i="389"/>
  <c r="AK8" i="389"/>
  <c r="AJ8" i="389"/>
  <c r="I9" i="389"/>
  <c r="K9" i="389"/>
  <c r="J9" i="389"/>
  <c r="L9" i="389"/>
  <c r="Q9" i="389"/>
  <c r="M9" i="389"/>
  <c r="P9" i="389"/>
  <c r="O9" i="389"/>
  <c r="R9" i="389"/>
  <c r="S9" i="389"/>
  <c r="AD9" i="389"/>
  <c r="AE9" i="389"/>
  <c r="AH9" i="389"/>
  <c r="AK9" i="389"/>
  <c r="AJ9" i="389"/>
  <c r="I10" i="389"/>
  <c r="J10" i="389"/>
  <c r="M10" i="389"/>
  <c r="P10" i="389"/>
  <c r="O10" i="389"/>
  <c r="R10" i="389"/>
  <c r="S10" i="389"/>
  <c r="AD10" i="389"/>
  <c r="AG10" i="389"/>
  <c r="AL10" i="389"/>
  <c r="AE10" i="389"/>
  <c r="AF10" i="389"/>
  <c r="AH10" i="389"/>
  <c r="AJ10" i="389"/>
  <c r="AK10" i="389"/>
  <c r="I11" i="389"/>
  <c r="L11" i="389"/>
  <c r="Q11" i="389"/>
  <c r="J11" i="389"/>
  <c r="K11" i="389"/>
  <c r="M11" i="389"/>
  <c r="O11" i="389"/>
  <c r="P11" i="389"/>
  <c r="R11" i="389"/>
  <c r="S11" i="389"/>
  <c r="AD11" i="389"/>
  <c r="AG11" i="389"/>
  <c r="AL11" i="389"/>
  <c r="AE11" i="389"/>
  <c r="AH11" i="389"/>
  <c r="AK11" i="389"/>
  <c r="AJ11" i="389"/>
  <c r="I12" i="389"/>
  <c r="L12" i="389"/>
  <c r="Q12" i="389"/>
  <c r="J12" i="389"/>
  <c r="M12" i="389"/>
  <c r="P12" i="389"/>
  <c r="O12" i="389"/>
  <c r="R12" i="389"/>
  <c r="S12" i="389"/>
  <c r="AD12" i="389"/>
  <c r="AG12" i="389"/>
  <c r="AL12" i="389"/>
  <c r="AE12" i="389"/>
  <c r="AF12" i="389"/>
  <c r="AH12" i="389"/>
  <c r="AJ12" i="389"/>
  <c r="AK12" i="389"/>
  <c r="I13" i="389"/>
  <c r="L13" i="389"/>
  <c r="Q13" i="389"/>
  <c r="J13" i="389"/>
  <c r="K13" i="389"/>
  <c r="M13" i="389"/>
  <c r="O13" i="389"/>
  <c r="P13" i="389"/>
  <c r="R13" i="389"/>
  <c r="S13" i="389"/>
  <c r="AD13" i="389"/>
  <c r="AG13" i="389"/>
  <c r="AL13" i="389"/>
  <c r="AE13" i="389"/>
  <c r="AH13" i="389"/>
  <c r="AK13" i="389"/>
  <c r="AJ13" i="389"/>
  <c r="I14" i="389"/>
  <c r="L14" i="389"/>
  <c r="Q14" i="389"/>
  <c r="J14" i="389"/>
  <c r="M14" i="389"/>
  <c r="P14" i="389"/>
  <c r="O14" i="389"/>
  <c r="R14" i="389"/>
  <c r="S14" i="389"/>
  <c r="AD14" i="389"/>
  <c r="AG14" i="389"/>
  <c r="AL14" i="389"/>
  <c r="AE14" i="389"/>
  <c r="AF14" i="389"/>
  <c r="AH14" i="389"/>
  <c r="AJ14" i="389"/>
  <c r="AK14" i="389"/>
  <c r="I15" i="389"/>
  <c r="L15" i="389"/>
  <c r="Q15" i="389"/>
  <c r="J15" i="389"/>
  <c r="K15" i="389"/>
  <c r="M15" i="389"/>
  <c r="O15" i="389"/>
  <c r="P15" i="389"/>
  <c r="R15" i="389"/>
  <c r="S15" i="389"/>
  <c r="AD15" i="389"/>
  <c r="AG15" i="389"/>
  <c r="AL15" i="389"/>
  <c r="AE15" i="389"/>
  <c r="AH15" i="389"/>
  <c r="AK15" i="389"/>
  <c r="AJ15" i="389"/>
  <c r="I16" i="389"/>
  <c r="L16" i="389"/>
  <c r="Q16" i="389"/>
  <c r="J16" i="389"/>
  <c r="M16" i="389"/>
  <c r="P16" i="389"/>
  <c r="O16" i="389"/>
  <c r="R16" i="389"/>
  <c r="S16" i="389"/>
  <c r="AD16" i="389"/>
  <c r="AG16" i="389"/>
  <c r="AL16" i="389"/>
  <c r="AE16" i="389"/>
  <c r="AF16" i="389"/>
  <c r="AH16" i="389"/>
  <c r="AJ16" i="389"/>
  <c r="AK16" i="389"/>
  <c r="I17" i="389"/>
  <c r="L17" i="389"/>
  <c r="Q17" i="389"/>
  <c r="J17" i="389"/>
  <c r="K17" i="389"/>
  <c r="M17" i="389"/>
  <c r="O17" i="389"/>
  <c r="P17" i="389"/>
  <c r="R17" i="389"/>
  <c r="S17" i="389"/>
  <c r="AD17" i="389"/>
  <c r="AG17" i="389"/>
  <c r="AL17" i="389"/>
  <c r="AE17" i="389"/>
  <c r="AH17" i="389"/>
  <c r="AK17" i="389"/>
  <c r="AJ17" i="389"/>
  <c r="I18" i="389"/>
  <c r="L18" i="389"/>
  <c r="Q18" i="389"/>
  <c r="J18" i="389"/>
  <c r="M18" i="389"/>
  <c r="P18" i="389"/>
  <c r="O18" i="389"/>
  <c r="R18" i="389"/>
  <c r="S18" i="389"/>
  <c r="AD18" i="389"/>
  <c r="AG18" i="389"/>
  <c r="AL18" i="389"/>
  <c r="AE18" i="389"/>
  <c r="AF18" i="389"/>
  <c r="AH18" i="389"/>
  <c r="AJ18" i="389"/>
  <c r="AK18" i="389"/>
  <c r="I19" i="389"/>
  <c r="L19" i="389"/>
  <c r="Q19" i="389"/>
  <c r="J19" i="389"/>
  <c r="K19" i="389"/>
  <c r="M19" i="389"/>
  <c r="O19" i="389"/>
  <c r="P19" i="389"/>
  <c r="R19" i="389"/>
  <c r="S19" i="389"/>
  <c r="AD19" i="389"/>
  <c r="AG19" i="389"/>
  <c r="AL19" i="389"/>
  <c r="AE19" i="389"/>
  <c r="AH19" i="389"/>
  <c r="AK19" i="389"/>
  <c r="AJ19" i="389"/>
  <c r="I20" i="389"/>
  <c r="L20" i="389"/>
  <c r="Q20" i="389"/>
  <c r="J20" i="389"/>
  <c r="M20" i="389"/>
  <c r="P20" i="389"/>
  <c r="O20" i="389"/>
  <c r="R20" i="389"/>
  <c r="S20" i="389"/>
  <c r="I21" i="389"/>
  <c r="L21" i="389"/>
  <c r="Q21" i="389"/>
  <c r="J21" i="389"/>
  <c r="K21" i="389"/>
  <c r="M21" i="389"/>
  <c r="O21" i="389"/>
  <c r="P21" i="389"/>
  <c r="R21" i="389"/>
  <c r="S21" i="389"/>
  <c r="I22" i="389"/>
  <c r="L22" i="389"/>
  <c r="Q22" i="389"/>
  <c r="J22" i="389"/>
  <c r="M22" i="389"/>
  <c r="P22" i="389"/>
  <c r="O22" i="389"/>
  <c r="R22" i="389"/>
  <c r="S22" i="389"/>
  <c r="I23" i="389"/>
  <c r="L23" i="389"/>
  <c r="Q23" i="389"/>
  <c r="J23" i="389"/>
  <c r="K23" i="389"/>
  <c r="M23" i="389"/>
  <c r="O23" i="389"/>
  <c r="P23" i="389"/>
  <c r="R23" i="389"/>
  <c r="S23" i="389"/>
  <c r="I24" i="389"/>
  <c r="L24" i="389"/>
  <c r="Q24" i="389"/>
  <c r="J24" i="389"/>
  <c r="M24" i="389"/>
  <c r="P24" i="389"/>
  <c r="O24" i="389"/>
  <c r="R24" i="389"/>
  <c r="S24" i="389"/>
  <c r="I25" i="389"/>
  <c r="L25" i="389"/>
  <c r="Q25" i="389"/>
  <c r="J25" i="389"/>
  <c r="K25" i="389"/>
  <c r="M25" i="389"/>
  <c r="O25" i="389"/>
  <c r="P25" i="389"/>
  <c r="R25" i="389"/>
  <c r="S25" i="389"/>
  <c r="I28" i="389"/>
  <c r="L28" i="389"/>
  <c r="Q28" i="389"/>
  <c r="J28" i="389"/>
  <c r="M28" i="389"/>
  <c r="P28" i="389"/>
  <c r="O28" i="389"/>
  <c r="R28" i="389"/>
  <c r="S28" i="389"/>
  <c r="AD28" i="389"/>
  <c r="AG28" i="389"/>
  <c r="AL28" i="389"/>
  <c r="AE28" i="389"/>
  <c r="AF28" i="389"/>
  <c r="AH28" i="389"/>
  <c r="AJ28" i="389"/>
  <c r="AK28" i="389"/>
  <c r="I29" i="389"/>
  <c r="L29" i="389"/>
  <c r="Q29" i="389"/>
  <c r="J29" i="389"/>
  <c r="K29" i="389"/>
  <c r="M29" i="389"/>
  <c r="O29" i="389"/>
  <c r="P29" i="389"/>
  <c r="R29" i="389"/>
  <c r="S29" i="389"/>
  <c r="AD29" i="389"/>
  <c r="AG29" i="389"/>
  <c r="AL29" i="389"/>
  <c r="AE29" i="389"/>
  <c r="AH29" i="389"/>
  <c r="AK29" i="389"/>
  <c r="AJ29" i="389"/>
  <c r="I30" i="389"/>
  <c r="L30" i="389"/>
  <c r="Q30" i="389"/>
  <c r="J30" i="389"/>
  <c r="M30" i="389"/>
  <c r="P30" i="389"/>
  <c r="O30" i="389"/>
  <c r="R30" i="389"/>
  <c r="S30" i="389"/>
  <c r="AD30" i="389"/>
  <c r="AG30" i="389"/>
  <c r="AL30" i="389"/>
  <c r="AE30" i="389"/>
  <c r="AF30" i="389"/>
  <c r="AH30" i="389"/>
  <c r="AJ30" i="389"/>
  <c r="AK30" i="389"/>
  <c r="I31" i="389"/>
  <c r="L31" i="389"/>
  <c r="Q31" i="389"/>
  <c r="J31" i="389"/>
  <c r="K31" i="389"/>
  <c r="M31" i="389"/>
  <c r="O31" i="389"/>
  <c r="P31" i="389"/>
  <c r="R31" i="389"/>
  <c r="S31" i="389"/>
  <c r="AD31" i="389"/>
  <c r="AG31" i="389"/>
  <c r="AL31" i="389"/>
  <c r="AE31" i="389"/>
  <c r="AH31" i="389"/>
  <c r="AK31" i="389"/>
  <c r="AJ31" i="389"/>
  <c r="I32" i="389"/>
  <c r="L32" i="389"/>
  <c r="Q32" i="389"/>
  <c r="J32" i="389"/>
  <c r="M32" i="389"/>
  <c r="P32" i="389"/>
  <c r="O32" i="389"/>
  <c r="R32" i="389"/>
  <c r="S32" i="389"/>
  <c r="AD32" i="389"/>
  <c r="AG32" i="389"/>
  <c r="AL32" i="389"/>
  <c r="AE32" i="389"/>
  <c r="AF32" i="389"/>
  <c r="AH32" i="389"/>
  <c r="AJ32" i="389"/>
  <c r="AK32" i="389"/>
  <c r="I33" i="389"/>
  <c r="L33" i="389"/>
  <c r="Q33" i="389"/>
  <c r="J33" i="389"/>
  <c r="K33" i="389"/>
  <c r="M33" i="389"/>
  <c r="O33" i="389"/>
  <c r="P33" i="389"/>
  <c r="R33" i="389"/>
  <c r="S33" i="389"/>
  <c r="AD33" i="389"/>
  <c r="AG33" i="389"/>
  <c r="AL33" i="389"/>
  <c r="AE33" i="389"/>
  <c r="AH33" i="389"/>
  <c r="AK33" i="389"/>
  <c r="AJ33" i="389"/>
  <c r="I34" i="389"/>
  <c r="L34" i="389"/>
  <c r="Q34" i="389"/>
  <c r="J34" i="389"/>
  <c r="M34" i="389"/>
  <c r="P34" i="389"/>
  <c r="O34" i="389"/>
  <c r="R34" i="389"/>
  <c r="S34" i="389"/>
  <c r="AD34" i="389"/>
  <c r="AG34" i="389"/>
  <c r="AL34" i="389"/>
  <c r="AE34" i="389"/>
  <c r="AF34" i="389"/>
  <c r="AH34" i="389"/>
  <c r="AJ34" i="389"/>
  <c r="AK34" i="389"/>
  <c r="I35" i="389"/>
  <c r="L35" i="389"/>
  <c r="Q35" i="389"/>
  <c r="J35" i="389"/>
  <c r="K35" i="389"/>
  <c r="M35" i="389"/>
  <c r="O35" i="389"/>
  <c r="P35" i="389"/>
  <c r="R35" i="389"/>
  <c r="S35" i="389"/>
  <c r="AD35" i="389"/>
  <c r="AG35" i="389"/>
  <c r="AL35" i="389"/>
  <c r="AE35" i="389"/>
  <c r="AH35" i="389"/>
  <c r="AK35" i="389"/>
  <c r="AJ35" i="389"/>
  <c r="I36" i="389"/>
  <c r="L36" i="389"/>
  <c r="Q36" i="389"/>
  <c r="J36" i="389"/>
  <c r="M36" i="389"/>
  <c r="P36" i="389"/>
  <c r="O36" i="389"/>
  <c r="R36" i="389"/>
  <c r="S36" i="389"/>
  <c r="AD36" i="389"/>
  <c r="AG36" i="389"/>
  <c r="AL36" i="389"/>
  <c r="AE36" i="389"/>
  <c r="AF36" i="389"/>
  <c r="AH36" i="389"/>
  <c r="AJ36" i="389"/>
  <c r="AK36" i="389"/>
  <c r="I37" i="389"/>
  <c r="L37" i="389"/>
  <c r="Q37" i="389"/>
  <c r="J37" i="389"/>
  <c r="K37" i="389"/>
  <c r="M37" i="389"/>
  <c r="O37" i="389"/>
  <c r="P37" i="389"/>
  <c r="R37" i="389"/>
  <c r="S37" i="389"/>
  <c r="AD37" i="389"/>
  <c r="AG37" i="389"/>
  <c r="AL37" i="389"/>
  <c r="AE37" i="389"/>
  <c r="AH37" i="389"/>
  <c r="AK37" i="389"/>
  <c r="AJ37" i="389"/>
  <c r="I38" i="389"/>
  <c r="L38" i="389"/>
  <c r="Q38" i="389"/>
  <c r="J38" i="389"/>
  <c r="M38" i="389"/>
  <c r="P38" i="389"/>
  <c r="O38" i="389"/>
  <c r="R38" i="389"/>
  <c r="S38" i="389"/>
  <c r="AD38" i="389"/>
  <c r="AG38" i="389"/>
  <c r="AL38" i="389"/>
  <c r="AE38" i="389"/>
  <c r="AF38" i="389"/>
  <c r="AH38" i="389"/>
  <c r="AJ38" i="389"/>
  <c r="AK38" i="389"/>
  <c r="I39" i="389"/>
  <c r="L39" i="389"/>
  <c r="Q39" i="389"/>
  <c r="J39" i="389"/>
  <c r="K39" i="389"/>
  <c r="M39" i="389"/>
  <c r="O39" i="389"/>
  <c r="P39" i="389"/>
  <c r="R39" i="389"/>
  <c r="S39" i="389"/>
  <c r="AD39" i="389"/>
  <c r="AG39" i="389"/>
  <c r="AL39" i="389"/>
  <c r="AE39" i="389"/>
  <c r="AH39" i="389"/>
  <c r="AK39" i="389"/>
  <c r="AJ39" i="389"/>
  <c r="I40" i="389"/>
  <c r="L40" i="389"/>
  <c r="Q40" i="389"/>
  <c r="J40" i="389"/>
  <c r="M40" i="389"/>
  <c r="P40" i="389"/>
  <c r="O40" i="389"/>
  <c r="R40" i="389"/>
  <c r="S40" i="389"/>
  <c r="I41" i="389"/>
  <c r="L41" i="389"/>
  <c r="Q41" i="389"/>
  <c r="J41" i="389"/>
  <c r="K41" i="389"/>
  <c r="M41" i="389"/>
  <c r="O41" i="389"/>
  <c r="P41" i="389"/>
  <c r="R41" i="389"/>
  <c r="S41" i="389"/>
  <c r="I42" i="389"/>
  <c r="L42" i="389"/>
  <c r="Q42" i="389"/>
  <c r="J42" i="389"/>
  <c r="M42" i="389"/>
  <c r="P42" i="389"/>
  <c r="O42" i="389"/>
  <c r="R42" i="389"/>
  <c r="S42" i="389"/>
  <c r="I43" i="389"/>
  <c r="L43" i="389"/>
  <c r="Q43" i="389"/>
  <c r="J43" i="389"/>
  <c r="K43" i="389"/>
  <c r="M43" i="389"/>
  <c r="O43" i="389"/>
  <c r="P43" i="389"/>
  <c r="R43" i="389"/>
  <c r="S43" i="389"/>
  <c r="I44" i="389"/>
  <c r="L44" i="389"/>
  <c r="Q44" i="389"/>
  <c r="J44" i="389"/>
  <c r="M44" i="389"/>
  <c r="P44" i="389"/>
  <c r="O44" i="389"/>
  <c r="R44" i="389"/>
  <c r="S44" i="389"/>
  <c r="I45" i="389"/>
  <c r="L45" i="389"/>
  <c r="Q45" i="389"/>
  <c r="J45" i="389"/>
  <c r="K45" i="389"/>
  <c r="M45" i="389"/>
  <c r="O45" i="389"/>
  <c r="P45" i="389"/>
  <c r="R45" i="389"/>
  <c r="S45" i="389"/>
  <c r="I48" i="389"/>
  <c r="L48" i="389"/>
  <c r="Q48" i="389"/>
  <c r="J48" i="389"/>
  <c r="M48" i="389"/>
  <c r="P48" i="389"/>
  <c r="O48" i="389"/>
  <c r="R48" i="389"/>
  <c r="S48" i="389"/>
  <c r="AD48" i="389"/>
  <c r="AG48" i="389"/>
  <c r="AL48" i="389"/>
  <c r="AE48" i="389"/>
  <c r="AF48" i="389"/>
  <c r="AH48" i="389"/>
  <c r="AJ48" i="389"/>
  <c r="AK48" i="389"/>
  <c r="I49" i="389"/>
  <c r="L49" i="389"/>
  <c r="Q49" i="389"/>
  <c r="J49" i="389"/>
  <c r="K49" i="389"/>
  <c r="M49" i="389"/>
  <c r="O49" i="389"/>
  <c r="P49" i="389"/>
  <c r="R49" i="389"/>
  <c r="S49" i="389"/>
  <c r="AD49" i="389"/>
  <c r="AG49" i="389"/>
  <c r="AL49" i="389"/>
  <c r="AE49" i="389"/>
  <c r="AH49" i="389"/>
  <c r="AK49" i="389"/>
  <c r="AJ49" i="389"/>
  <c r="I50" i="389"/>
  <c r="L50" i="389"/>
  <c r="Q50" i="389"/>
  <c r="J50" i="389"/>
  <c r="M50" i="389"/>
  <c r="P50" i="389"/>
  <c r="O50" i="389"/>
  <c r="R50" i="389"/>
  <c r="S50" i="389"/>
  <c r="AD50" i="389"/>
  <c r="AG50" i="389"/>
  <c r="AL50" i="389"/>
  <c r="AE50" i="389"/>
  <c r="AF50" i="389"/>
  <c r="AH50" i="389"/>
  <c r="AJ50" i="389"/>
  <c r="AK50" i="389"/>
  <c r="I51" i="389"/>
  <c r="L51" i="389"/>
  <c r="Q51" i="389"/>
  <c r="J51" i="389"/>
  <c r="K51" i="389"/>
  <c r="M51" i="389"/>
  <c r="O51" i="389"/>
  <c r="P51" i="389"/>
  <c r="R51" i="389"/>
  <c r="S51" i="389"/>
  <c r="AD51" i="389"/>
  <c r="AG51" i="389"/>
  <c r="AL51" i="389"/>
  <c r="AE51" i="389"/>
  <c r="AH51" i="389"/>
  <c r="AK51" i="389"/>
  <c r="AJ51" i="389"/>
  <c r="I52" i="389"/>
  <c r="L52" i="389"/>
  <c r="Q52" i="389"/>
  <c r="J52" i="389"/>
  <c r="M52" i="389"/>
  <c r="P52" i="389"/>
  <c r="O52" i="389"/>
  <c r="R52" i="389"/>
  <c r="S52" i="389"/>
  <c r="AD52" i="389"/>
  <c r="AG52" i="389"/>
  <c r="AL52" i="389"/>
  <c r="AE52" i="389"/>
  <c r="AF52" i="389"/>
  <c r="AH52" i="389"/>
  <c r="AJ52" i="389"/>
  <c r="AK52" i="389"/>
  <c r="I53" i="389"/>
  <c r="L53" i="389"/>
  <c r="Q53" i="389"/>
  <c r="J53" i="389"/>
  <c r="K53" i="389"/>
  <c r="M53" i="389"/>
  <c r="O53" i="389"/>
  <c r="P53" i="389"/>
  <c r="R53" i="389"/>
  <c r="S53" i="389"/>
  <c r="AD53" i="389"/>
  <c r="AG53" i="389"/>
  <c r="AL53" i="389"/>
  <c r="AE53" i="389"/>
  <c r="AH53" i="389"/>
  <c r="AK53" i="389"/>
  <c r="AJ53" i="389"/>
  <c r="I54" i="389"/>
  <c r="L54" i="389"/>
  <c r="Q54" i="389"/>
  <c r="J54" i="389"/>
  <c r="M54" i="389"/>
  <c r="P54" i="389"/>
  <c r="O54" i="389"/>
  <c r="R54" i="389"/>
  <c r="S54" i="389"/>
  <c r="AD54" i="389"/>
  <c r="AG54" i="389"/>
  <c r="AL54" i="389"/>
  <c r="AE54" i="389"/>
  <c r="AF54" i="389"/>
  <c r="AH54" i="389"/>
  <c r="AJ54" i="389"/>
  <c r="AK54" i="389"/>
  <c r="I55" i="389"/>
  <c r="L55" i="389"/>
  <c r="Q55" i="389"/>
  <c r="J55" i="389"/>
  <c r="K55" i="389"/>
  <c r="M55" i="389"/>
  <c r="O55" i="389"/>
  <c r="P55" i="389"/>
  <c r="R55" i="389"/>
  <c r="S55" i="389"/>
  <c r="AD55" i="389"/>
  <c r="AG55" i="389"/>
  <c r="AL55" i="389"/>
  <c r="AE55" i="389"/>
  <c r="AH55" i="389"/>
  <c r="AK55" i="389"/>
  <c r="AJ55" i="389"/>
  <c r="I56" i="389"/>
  <c r="L56" i="389"/>
  <c r="Q56" i="389"/>
  <c r="J56" i="389"/>
  <c r="M56" i="389"/>
  <c r="P56" i="389"/>
  <c r="O56" i="389"/>
  <c r="R56" i="389"/>
  <c r="S56" i="389"/>
  <c r="AD56" i="389"/>
  <c r="AG56" i="389"/>
  <c r="AL56" i="389"/>
  <c r="AE56" i="389"/>
  <c r="AF56" i="389"/>
  <c r="AH56" i="389"/>
  <c r="AJ56" i="389"/>
  <c r="AK56" i="389"/>
  <c r="I57" i="389"/>
  <c r="L57" i="389"/>
  <c r="Q57" i="389"/>
  <c r="J57" i="389"/>
  <c r="K57" i="389"/>
  <c r="M57" i="389"/>
  <c r="O57" i="389"/>
  <c r="P57" i="389"/>
  <c r="R57" i="389"/>
  <c r="S57" i="389"/>
  <c r="AD57" i="389"/>
  <c r="AG57" i="389"/>
  <c r="AL57" i="389"/>
  <c r="AE57" i="389"/>
  <c r="AH57" i="389"/>
  <c r="AK57" i="389"/>
  <c r="AJ57" i="389"/>
  <c r="I58" i="389"/>
  <c r="L58" i="389"/>
  <c r="Q58" i="389"/>
  <c r="J58" i="389"/>
  <c r="M58" i="389"/>
  <c r="P58" i="389"/>
  <c r="O58" i="389"/>
  <c r="R58" i="389"/>
  <c r="S58" i="389"/>
  <c r="AD58" i="389"/>
  <c r="AG58" i="389"/>
  <c r="AL58" i="389"/>
  <c r="AE58" i="389"/>
  <c r="AF58" i="389"/>
  <c r="AH58" i="389"/>
  <c r="AJ58" i="389"/>
  <c r="AK58" i="389"/>
  <c r="I59" i="389"/>
  <c r="L59" i="389"/>
  <c r="Q59" i="389"/>
  <c r="J59" i="389"/>
  <c r="K59" i="389"/>
  <c r="M59" i="389"/>
  <c r="O59" i="389"/>
  <c r="P59" i="389"/>
  <c r="R59" i="389"/>
  <c r="S59" i="389"/>
  <c r="AD59" i="389"/>
  <c r="AG59" i="389"/>
  <c r="AL59" i="389"/>
  <c r="AE59" i="389"/>
  <c r="AH59" i="389"/>
  <c r="AK59" i="389"/>
  <c r="AJ59" i="389"/>
  <c r="I60" i="389"/>
  <c r="L60" i="389"/>
  <c r="Q60" i="389"/>
  <c r="J60" i="389"/>
  <c r="M60" i="389"/>
  <c r="P60" i="389"/>
  <c r="O60" i="389"/>
  <c r="R60" i="389"/>
  <c r="S60" i="389"/>
  <c r="I61" i="389"/>
  <c r="L61" i="389"/>
  <c r="Q61" i="389"/>
  <c r="J61" i="389"/>
  <c r="K61" i="389"/>
  <c r="M61" i="389"/>
  <c r="O61" i="389"/>
  <c r="P61" i="389"/>
  <c r="R61" i="389"/>
  <c r="S61" i="389"/>
  <c r="I62" i="389"/>
  <c r="L62" i="389"/>
  <c r="Q62" i="389"/>
  <c r="J62" i="389"/>
  <c r="M62" i="389"/>
  <c r="P62" i="389"/>
  <c r="O62" i="389"/>
  <c r="R62" i="389"/>
  <c r="S62" i="389"/>
  <c r="I63" i="389"/>
  <c r="L63" i="389"/>
  <c r="Q63" i="389"/>
  <c r="J63" i="389"/>
  <c r="K63" i="389"/>
  <c r="M63" i="389"/>
  <c r="O63" i="389"/>
  <c r="P63" i="389"/>
  <c r="R63" i="389"/>
  <c r="S63" i="389"/>
  <c r="I64" i="389"/>
  <c r="L64" i="389"/>
  <c r="Q64" i="389"/>
  <c r="J64" i="389"/>
  <c r="M64" i="389"/>
  <c r="P64" i="389"/>
  <c r="O64" i="389"/>
  <c r="R64" i="389"/>
  <c r="S64" i="389"/>
  <c r="I65" i="389"/>
  <c r="L65" i="389"/>
  <c r="Q65" i="389"/>
  <c r="J65" i="389"/>
  <c r="K65" i="389"/>
  <c r="M65" i="389"/>
  <c r="O65" i="389"/>
  <c r="P65" i="389"/>
  <c r="R65" i="389"/>
  <c r="S65" i="389"/>
  <c r="I68" i="389"/>
  <c r="L68" i="389"/>
  <c r="Q68" i="389"/>
  <c r="J68" i="389"/>
  <c r="M68" i="389"/>
  <c r="P68" i="389"/>
  <c r="O68" i="389"/>
  <c r="R68" i="389"/>
  <c r="S68" i="389"/>
  <c r="AD68" i="389"/>
  <c r="AG68" i="389"/>
  <c r="AL68" i="389"/>
  <c r="AE68" i="389"/>
  <c r="AF68" i="389"/>
  <c r="AH68" i="389"/>
  <c r="AJ68" i="389"/>
  <c r="AK68" i="389"/>
  <c r="I69" i="389"/>
  <c r="L69" i="389"/>
  <c r="Q69" i="389"/>
  <c r="J69" i="389"/>
  <c r="K69" i="389"/>
  <c r="M69" i="389"/>
  <c r="O69" i="389"/>
  <c r="P69" i="389"/>
  <c r="R69" i="389"/>
  <c r="S69" i="389"/>
  <c r="AD69" i="389"/>
  <c r="AG69" i="389"/>
  <c r="AL69" i="389"/>
  <c r="AE69" i="389"/>
  <c r="AH69" i="389"/>
  <c r="AK69" i="389"/>
  <c r="AJ69" i="389"/>
  <c r="I70" i="389"/>
  <c r="L70" i="389"/>
  <c r="Q70" i="389"/>
  <c r="J70" i="389"/>
  <c r="M70" i="389"/>
  <c r="P70" i="389"/>
  <c r="O70" i="389"/>
  <c r="R70" i="389"/>
  <c r="S70" i="389"/>
  <c r="AD70" i="389"/>
  <c r="AG70" i="389"/>
  <c r="AL70" i="389"/>
  <c r="AE70" i="389"/>
  <c r="AF70" i="389"/>
  <c r="AH70" i="389"/>
  <c r="AJ70" i="389"/>
  <c r="AK70" i="389"/>
  <c r="I71" i="389"/>
  <c r="L71" i="389"/>
  <c r="Q71" i="389"/>
  <c r="J71" i="389"/>
  <c r="K71" i="389"/>
  <c r="M71" i="389"/>
  <c r="O71" i="389"/>
  <c r="P71" i="389"/>
  <c r="R71" i="389"/>
  <c r="S71" i="389"/>
  <c r="AD71" i="389"/>
  <c r="AG71" i="389"/>
  <c r="AL71" i="389"/>
  <c r="AE71" i="389"/>
  <c r="AH71" i="389"/>
  <c r="AK71" i="389"/>
  <c r="AJ71" i="389"/>
  <c r="I72" i="389"/>
  <c r="L72" i="389"/>
  <c r="Q72" i="389"/>
  <c r="J72" i="389"/>
  <c r="M72" i="389"/>
  <c r="P72" i="389"/>
  <c r="O72" i="389"/>
  <c r="R72" i="389"/>
  <c r="S72" i="389"/>
  <c r="AD72" i="389"/>
  <c r="AG72" i="389"/>
  <c r="AL72" i="389"/>
  <c r="AE72" i="389"/>
  <c r="AF72" i="389"/>
  <c r="AH72" i="389"/>
  <c r="AJ72" i="389"/>
  <c r="AK72" i="389"/>
  <c r="I73" i="389"/>
  <c r="L73" i="389"/>
  <c r="Q73" i="389"/>
  <c r="J73" i="389"/>
  <c r="K73" i="389"/>
  <c r="M73" i="389"/>
  <c r="O73" i="389"/>
  <c r="P73" i="389"/>
  <c r="R73" i="389"/>
  <c r="S73" i="389"/>
  <c r="AD73" i="389"/>
  <c r="AG73" i="389"/>
  <c r="AL73" i="389"/>
  <c r="AE73" i="389"/>
  <c r="AH73" i="389"/>
  <c r="AK73" i="389"/>
  <c r="AJ73" i="389"/>
  <c r="I74" i="389"/>
  <c r="L74" i="389"/>
  <c r="Q74" i="389"/>
  <c r="J74" i="389"/>
  <c r="M74" i="389"/>
  <c r="P74" i="389"/>
  <c r="O74" i="389"/>
  <c r="R74" i="389"/>
  <c r="S74" i="389"/>
  <c r="AD74" i="389"/>
  <c r="AG74" i="389"/>
  <c r="AL74" i="389"/>
  <c r="AE74" i="389"/>
  <c r="AF74" i="389"/>
  <c r="AH74" i="389"/>
  <c r="AJ74" i="389"/>
  <c r="AK74" i="389"/>
  <c r="I75" i="389"/>
  <c r="L75" i="389"/>
  <c r="Q75" i="389"/>
  <c r="J75" i="389"/>
  <c r="K75" i="389"/>
  <c r="M75" i="389"/>
  <c r="O75" i="389"/>
  <c r="P75" i="389"/>
  <c r="R75" i="389"/>
  <c r="S75" i="389"/>
  <c r="AD75" i="389"/>
  <c r="AG75" i="389"/>
  <c r="AL75" i="389"/>
  <c r="AE75" i="389"/>
  <c r="AH75" i="389"/>
  <c r="AK75" i="389"/>
  <c r="AJ75" i="389"/>
  <c r="I76" i="389"/>
  <c r="L76" i="389"/>
  <c r="Q76" i="389"/>
  <c r="J76" i="389"/>
  <c r="M76" i="389"/>
  <c r="P76" i="389"/>
  <c r="O76" i="389"/>
  <c r="R76" i="389"/>
  <c r="S76" i="389"/>
  <c r="AD76" i="389"/>
  <c r="AG76" i="389"/>
  <c r="AL76" i="389"/>
  <c r="AE76" i="389"/>
  <c r="AF76" i="389"/>
  <c r="AH76" i="389"/>
  <c r="AJ76" i="389"/>
  <c r="AK76" i="389"/>
  <c r="I77" i="389"/>
  <c r="L77" i="389"/>
  <c r="Q77" i="389"/>
  <c r="J77" i="389"/>
  <c r="K77" i="389"/>
  <c r="M77" i="389"/>
  <c r="O77" i="389"/>
  <c r="P77" i="389"/>
  <c r="R77" i="389"/>
  <c r="S77" i="389"/>
  <c r="AD77" i="389"/>
  <c r="AG77" i="389"/>
  <c r="AL77" i="389"/>
  <c r="AE77" i="389"/>
  <c r="AH77" i="389"/>
  <c r="AK77" i="389"/>
  <c r="AJ77" i="389"/>
  <c r="I78" i="389"/>
  <c r="L78" i="389"/>
  <c r="Q78" i="389"/>
  <c r="J78" i="389"/>
  <c r="M78" i="389"/>
  <c r="P78" i="389"/>
  <c r="O78" i="389"/>
  <c r="R78" i="389"/>
  <c r="S78" i="389"/>
  <c r="AD78" i="389"/>
  <c r="AG78" i="389"/>
  <c r="AL78" i="389"/>
  <c r="AE78" i="389"/>
  <c r="AF78" i="389"/>
  <c r="AH78" i="389"/>
  <c r="AJ78" i="389"/>
  <c r="AK78" i="389"/>
  <c r="I79" i="389"/>
  <c r="L79" i="389"/>
  <c r="Q79" i="389"/>
  <c r="J79" i="389"/>
  <c r="K79" i="389"/>
  <c r="M79" i="389"/>
  <c r="O79" i="389"/>
  <c r="P79" i="389"/>
  <c r="R79" i="389"/>
  <c r="S79" i="389"/>
  <c r="AD79" i="389"/>
  <c r="AG79" i="389"/>
  <c r="AL79" i="389"/>
  <c r="AE79" i="389"/>
  <c r="AH79" i="389"/>
  <c r="AK79" i="389"/>
  <c r="AJ79" i="389"/>
  <c r="I80" i="389"/>
  <c r="L80" i="389"/>
  <c r="Q80" i="389"/>
  <c r="J80" i="389"/>
  <c r="M80" i="389"/>
  <c r="P80" i="389"/>
  <c r="O80" i="389"/>
  <c r="R80" i="389"/>
  <c r="S80" i="389"/>
  <c r="I81" i="389"/>
  <c r="L81" i="389"/>
  <c r="Q81" i="389"/>
  <c r="J81" i="389"/>
  <c r="K81" i="389"/>
  <c r="M81" i="389"/>
  <c r="O81" i="389"/>
  <c r="P81" i="389"/>
  <c r="R81" i="389"/>
  <c r="S81" i="389"/>
  <c r="I82" i="389"/>
  <c r="L82" i="389"/>
  <c r="Q82" i="389"/>
  <c r="J82" i="389"/>
  <c r="M82" i="389"/>
  <c r="P82" i="389"/>
  <c r="O82" i="389"/>
  <c r="R82" i="389"/>
  <c r="S82" i="389"/>
  <c r="I83" i="389"/>
  <c r="L83" i="389"/>
  <c r="Q83" i="389"/>
  <c r="J83" i="389"/>
  <c r="K83" i="389"/>
  <c r="M83" i="389"/>
  <c r="O83" i="389"/>
  <c r="P83" i="389"/>
  <c r="R83" i="389"/>
  <c r="S83" i="389"/>
  <c r="I84" i="389"/>
  <c r="L84" i="389"/>
  <c r="Q84" i="389"/>
  <c r="J84" i="389"/>
  <c r="M84" i="389"/>
  <c r="P84" i="389"/>
  <c r="O84" i="389"/>
  <c r="R84" i="389"/>
  <c r="S84" i="389"/>
  <c r="I85" i="389"/>
  <c r="L85" i="389"/>
  <c r="Q85" i="389"/>
  <c r="J85" i="389"/>
  <c r="K85" i="389"/>
  <c r="M85" i="389"/>
  <c r="O85" i="389"/>
  <c r="P85" i="389"/>
  <c r="R85" i="389"/>
  <c r="S85" i="389"/>
  <c r="I88" i="389"/>
  <c r="L88" i="389"/>
  <c r="Q88" i="389"/>
  <c r="J88" i="389"/>
  <c r="M88" i="389"/>
  <c r="P88" i="389"/>
  <c r="O88" i="389"/>
  <c r="R88" i="389"/>
  <c r="S88" i="389"/>
  <c r="AD88" i="389"/>
  <c r="AG88" i="389"/>
  <c r="AL88" i="389"/>
  <c r="AE88" i="389"/>
  <c r="AF88" i="389"/>
  <c r="AH88" i="389"/>
  <c r="AJ88" i="389"/>
  <c r="AK88" i="389"/>
  <c r="I89" i="389"/>
  <c r="J89" i="389"/>
  <c r="L89" i="389"/>
  <c r="M89" i="389"/>
  <c r="O89" i="389"/>
  <c r="P89" i="389"/>
  <c r="Q89" i="389"/>
  <c r="R89" i="389"/>
  <c r="S89" i="389"/>
  <c r="AD89" i="389"/>
  <c r="AE89" i="389"/>
  <c r="AH89" i="389"/>
  <c r="AK89" i="389"/>
  <c r="AJ89" i="389"/>
  <c r="I90" i="389"/>
  <c r="J90" i="389"/>
  <c r="M90" i="389"/>
  <c r="P90" i="389"/>
  <c r="O90" i="389"/>
  <c r="R90" i="389"/>
  <c r="S90" i="389"/>
  <c r="AD90" i="389"/>
  <c r="AE90" i="389"/>
  <c r="AF90" i="389"/>
  <c r="AG90" i="389"/>
  <c r="AH90" i="389"/>
  <c r="AJ90" i="389"/>
  <c r="AK90" i="389"/>
  <c r="AL90" i="389"/>
  <c r="I91" i="389"/>
  <c r="J91" i="389"/>
  <c r="K91" i="389"/>
  <c r="M91" i="389"/>
  <c r="P91" i="389"/>
  <c r="O91" i="389"/>
  <c r="R91" i="389"/>
  <c r="S91" i="389"/>
  <c r="AD91" i="389"/>
  <c r="AG91" i="389"/>
  <c r="AL91" i="389"/>
  <c r="AE91" i="389"/>
  <c r="AH91" i="389"/>
  <c r="AK91" i="389"/>
  <c r="AJ91" i="389"/>
  <c r="I92" i="389"/>
  <c r="L92" i="389"/>
  <c r="Q92" i="389"/>
  <c r="J92" i="389"/>
  <c r="M92" i="389"/>
  <c r="P92" i="389"/>
  <c r="O92" i="389"/>
  <c r="R92" i="389"/>
  <c r="S92" i="389"/>
  <c r="AD92" i="389"/>
  <c r="AF92" i="389"/>
  <c r="AE92" i="389"/>
  <c r="AH92" i="389"/>
  <c r="AK92" i="389"/>
  <c r="AJ92" i="389"/>
  <c r="I93" i="389"/>
  <c r="L93" i="389"/>
  <c r="Q93" i="389"/>
  <c r="J93" i="389"/>
  <c r="M93" i="389"/>
  <c r="P93" i="389"/>
  <c r="O93" i="389"/>
  <c r="R93" i="389"/>
  <c r="S93" i="389"/>
  <c r="AD93" i="389"/>
  <c r="AE93" i="389"/>
  <c r="AH93" i="389"/>
  <c r="AK93" i="389"/>
  <c r="AJ93" i="389"/>
  <c r="I94" i="389"/>
  <c r="J94" i="389"/>
  <c r="M94" i="389"/>
  <c r="P94" i="389"/>
  <c r="O94" i="389"/>
  <c r="R94" i="389"/>
  <c r="S94" i="389"/>
  <c r="AD94" i="389"/>
  <c r="AF94" i="389"/>
  <c r="AE94" i="389"/>
  <c r="AG94" i="389"/>
  <c r="AL94" i="389"/>
  <c r="AH94" i="389"/>
  <c r="AK94" i="389"/>
  <c r="AJ94" i="389"/>
  <c r="I95" i="389"/>
  <c r="L95" i="389"/>
  <c r="Q95" i="389"/>
  <c r="J95" i="389"/>
  <c r="K95" i="389"/>
  <c r="M95" i="389"/>
  <c r="O95" i="389"/>
  <c r="P95" i="389"/>
  <c r="R95" i="389"/>
  <c r="S95" i="389"/>
  <c r="AD95" i="389"/>
  <c r="AF95" i="389"/>
  <c r="AE95" i="389"/>
  <c r="AH95" i="389"/>
  <c r="AK95" i="389"/>
  <c r="AJ95" i="389"/>
  <c r="I96" i="389"/>
  <c r="L96" i="389"/>
  <c r="Q96" i="389"/>
  <c r="J96" i="389"/>
  <c r="M96" i="389"/>
  <c r="P96" i="389"/>
  <c r="O96" i="389"/>
  <c r="R96" i="389"/>
  <c r="S96" i="389"/>
  <c r="AD96" i="389"/>
  <c r="AG96" i="389"/>
  <c r="AL96" i="389"/>
  <c r="AE96" i="389"/>
  <c r="AF96" i="389"/>
  <c r="AH96" i="389"/>
  <c r="AJ96" i="389"/>
  <c r="AK96" i="389"/>
  <c r="I97" i="389"/>
  <c r="J97" i="389"/>
  <c r="L97" i="389"/>
  <c r="M97" i="389"/>
  <c r="O97" i="389"/>
  <c r="P97" i="389"/>
  <c r="Q97" i="389"/>
  <c r="R97" i="389"/>
  <c r="S97" i="389"/>
  <c r="AD97" i="389"/>
  <c r="AE97" i="389"/>
  <c r="AG97" i="389"/>
  <c r="AL97" i="389"/>
  <c r="AH97" i="389"/>
  <c r="AK97" i="389"/>
  <c r="AJ97" i="389"/>
  <c r="I98" i="389"/>
  <c r="J98" i="389"/>
  <c r="L98" i="389"/>
  <c r="Q98" i="389"/>
  <c r="M98" i="389"/>
  <c r="P98" i="389"/>
  <c r="O98" i="389"/>
  <c r="R98" i="389"/>
  <c r="S98" i="389"/>
  <c r="AD98" i="389"/>
  <c r="AE98" i="389"/>
  <c r="AF98" i="389"/>
  <c r="AH98" i="389"/>
  <c r="AK98" i="389"/>
  <c r="AJ98" i="389"/>
  <c r="I99" i="389"/>
  <c r="L99" i="389"/>
  <c r="Q99" i="389"/>
  <c r="J99" i="389"/>
  <c r="M99" i="389"/>
  <c r="O99" i="389"/>
  <c r="P99" i="389"/>
  <c r="R99" i="389"/>
  <c r="S99" i="389"/>
  <c r="AD99" i="389"/>
  <c r="AE99" i="389"/>
  <c r="AG99" i="389"/>
  <c r="AL99" i="389"/>
  <c r="AH99" i="389"/>
  <c r="AK99" i="389"/>
  <c r="AJ99" i="389"/>
  <c r="I100" i="389"/>
  <c r="J100" i="389"/>
  <c r="L100" i="389"/>
  <c r="Q100" i="389"/>
  <c r="M100" i="389"/>
  <c r="P100" i="389"/>
  <c r="O100" i="389"/>
  <c r="R100" i="389"/>
  <c r="S100" i="389"/>
  <c r="I101" i="389"/>
  <c r="L101" i="389"/>
  <c r="Q101" i="389"/>
  <c r="J101" i="389"/>
  <c r="K101" i="389"/>
  <c r="M101" i="389"/>
  <c r="O101" i="389"/>
  <c r="P101" i="389"/>
  <c r="R101" i="389"/>
  <c r="S101" i="389"/>
  <c r="I102" i="389"/>
  <c r="K102" i="389"/>
  <c r="J102" i="389"/>
  <c r="M102" i="389"/>
  <c r="P102" i="389"/>
  <c r="O102" i="389"/>
  <c r="R102" i="389"/>
  <c r="S102" i="389"/>
  <c r="I103" i="389"/>
  <c r="J103" i="389"/>
  <c r="L103" i="389"/>
  <c r="M103" i="389"/>
  <c r="O103" i="389"/>
  <c r="P103" i="389"/>
  <c r="Q103" i="389"/>
  <c r="R103" i="389"/>
  <c r="S103" i="389"/>
  <c r="I104" i="389"/>
  <c r="J104" i="389"/>
  <c r="L104" i="389"/>
  <c r="Q104" i="389"/>
  <c r="M104" i="389"/>
  <c r="P104" i="389"/>
  <c r="O104" i="389"/>
  <c r="R104" i="389"/>
  <c r="S104" i="389"/>
  <c r="I105" i="389"/>
  <c r="J105" i="389"/>
  <c r="K105" i="389"/>
  <c r="M105" i="389"/>
  <c r="P105" i="389"/>
  <c r="O105" i="389"/>
  <c r="R105" i="389"/>
  <c r="S105" i="389"/>
  <c r="I108" i="389"/>
  <c r="K108" i="389"/>
  <c r="J108" i="389"/>
  <c r="M108" i="389"/>
  <c r="P108" i="389"/>
  <c r="O108" i="389"/>
  <c r="R108" i="389"/>
  <c r="S108" i="389"/>
  <c r="AD108" i="389"/>
  <c r="AG108" i="389"/>
  <c r="AL108" i="389"/>
  <c r="AE108" i="389"/>
  <c r="AH108" i="389"/>
  <c r="AK108" i="389"/>
  <c r="AJ108" i="389"/>
  <c r="I109" i="389"/>
  <c r="L109" i="389"/>
  <c r="Q109" i="389"/>
  <c r="J109" i="389"/>
  <c r="K109" i="389"/>
  <c r="M109" i="389"/>
  <c r="O109" i="389"/>
  <c r="P109" i="389"/>
  <c r="R109" i="389"/>
  <c r="S109" i="389"/>
  <c r="AD109" i="389"/>
  <c r="AF109" i="389"/>
  <c r="AE109" i="389"/>
  <c r="AH109" i="389"/>
  <c r="AK109" i="389"/>
  <c r="AJ109" i="389"/>
  <c r="I110" i="389"/>
  <c r="K110" i="389"/>
  <c r="J110" i="389"/>
  <c r="M110" i="389"/>
  <c r="P110" i="389"/>
  <c r="O110" i="389"/>
  <c r="R110" i="389"/>
  <c r="S110" i="389"/>
  <c r="AD110" i="389"/>
  <c r="AE110" i="389"/>
  <c r="AG110" i="389"/>
  <c r="AH110" i="389"/>
  <c r="AJ110" i="389"/>
  <c r="AK110" i="389"/>
  <c r="AL110" i="389"/>
  <c r="I111" i="389"/>
  <c r="L111" i="389"/>
  <c r="Q111" i="389"/>
  <c r="J111" i="389"/>
  <c r="K111" i="389"/>
  <c r="M111" i="389"/>
  <c r="P111" i="389"/>
  <c r="O111" i="389"/>
  <c r="R111" i="389"/>
  <c r="S111" i="389"/>
  <c r="AD111" i="389"/>
  <c r="AF111" i="389"/>
  <c r="AE111" i="389"/>
  <c r="AH111" i="389"/>
  <c r="AK111" i="389"/>
  <c r="AJ111" i="389"/>
  <c r="I112" i="389"/>
  <c r="K112" i="389"/>
  <c r="J112" i="389"/>
  <c r="M112" i="389"/>
  <c r="P112" i="389"/>
  <c r="O112" i="389"/>
  <c r="R112" i="389"/>
  <c r="S112" i="389"/>
  <c r="AD112" i="389"/>
  <c r="AG112" i="389"/>
  <c r="AL112" i="389"/>
  <c r="AE112" i="389"/>
  <c r="AH112" i="389"/>
  <c r="AK112" i="389"/>
  <c r="AJ112" i="389"/>
  <c r="I113" i="389"/>
  <c r="L113" i="389"/>
  <c r="Q113" i="389"/>
  <c r="J113" i="389"/>
  <c r="K113" i="389"/>
  <c r="M113" i="389"/>
  <c r="O113" i="389"/>
  <c r="P113" i="389"/>
  <c r="R113" i="389"/>
  <c r="S113" i="389"/>
  <c r="AD113" i="389"/>
  <c r="AF113" i="389"/>
  <c r="AE113" i="389"/>
  <c r="AH113" i="389"/>
  <c r="AK113" i="389"/>
  <c r="AJ113" i="389"/>
  <c r="I114" i="389"/>
  <c r="K114" i="389"/>
  <c r="J114" i="389"/>
  <c r="M114" i="389"/>
  <c r="P114" i="389"/>
  <c r="O114" i="389"/>
  <c r="R114" i="389"/>
  <c r="S114" i="389"/>
  <c r="AD114" i="389"/>
  <c r="AE114" i="389"/>
  <c r="AG114" i="389"/>
  <c r="AH114" i="389"/>
  <c r="AJ114" i="389"/>
  <c r="AK114" i="389"/>
  <c r="AL114" i="389"/>
  <c r="I115" i="389"/>
  <c r="L115" i="389"/>
  <c r="Q115" i="389"/>
  <c r="J115" i="389"/>
  <c r="K115" i="389"/>
  <c r="M115" i="389"/>
  <c r="P115" i="389"/>
  <c r="O115" i="389"/>
  <c r="R115" i="389"/>
  <c r="S115" i="389"/>
  <c r="AD115" i="389"/>
  <c r="AF115" i="389"/>
  <c r="AE115" i="389"/>
  <c r="AH115" i="389"/>
  <c r="AK115" i="389"/>
  <c r="AJ115" i="389"/>
  <c r="I116" i="389"/>
  <c r="K116" i="389"/>
  <c r="J116" i="389"/>
  <c r="M116" i="389"/>
  <c r="P116" i="389"/>
  <c r="O116" i="389"/>
  <c r="R116" i="389"/>
  <c r="S116" i="389"/>
  <c r="AD116" i="389"/>
  <c r="AG116" i="389"/>
  <c r="AL116" i="389"/>
  <c r="AE116" i="389"/>
  <c r="AH116" i="389"/>
  <c r="AK116" i="389"/>
  <c r="AJ116" i="389"/>
  <c r="I117" i="389"/>
  <c r="L117" i="389"/>
  <c r="Q117" i="389"/>
  <c r="J117" i="389"/>
  <c r="K117" i="389"/>
  <c r="M117" i="389"/>
  <c r="O117" i="389"/>
  <c r="P117" i="389"/>
  <c r="R117" i="389"/>
  <c r="S117" i="389"/>
  <c r="AD117" i="389"/>
  <c r="AF117" i="389"/>
  <c r="AE117" i="389"/>
  <c r="AH117" i="389"/>
  <c r="AK117" i="389"/>
  <c r="AJ117" i="389"/>
  <c r="I118" i="389"/>
  <c r="K118" i="389"/>
  <c r="J118" i="389"/>
  <c r="M118" i="389"/>
  <c r="P118" i="389"/>
  <c r="O118" i="389"/>
  <c r="R118" i="389"/>
  <c r="S118" i="389"/>
  <c r="AD118" i="389"/>
  <c r="AE118" i="389"/>
  <c r="AG118" i="389"/>
  <c r="AH118" i="389"/>
  <c r="AJ118" i="389"/>
  <c r="AK118" i="389"/>
  <c r="AL118" i="389"/>
  <c r="I119" i="389"/>
  <c r="L119" i="389"/>
  <c r="Q119" i="389"/>
  <c r="J119" i="389"/>
  <c r="K119" i="389"/>
  <c r="M119" i="389"/>
  <c r="P119" i="389"/>
  <c r="O119" i="389"/>
  <c r="R119" i="389"/>
  <c r="S119" i="389"/>
  <c r="AD119" i="389"/>
  <c r="AF119" i="389"/>
  <c r="AE119" i="389"/>
  <c r="AH119" i="389"/>
  <c r="AK119" i="389"/>
  <c r="AJ119" i="389"/>
  <c r="I120" i="389"/>
  <c r="K120" i="389"/>
  <c r="J120" i="389"/>
  <c r="M120" i="389"/>
  <c r="P120" i="389"/>
  <c r="O120" i="389"/>
  <c r="R120" i="389"/>
  <c r="S120" i="389"/>
  <c r="I121" i="389"/>
  <c r="L121" i="389"/>
  <c r="Q121" i="389"/>
  <c r="J121" i="389"/>
  <c r="M121" i="389"/>
  <c r="O121" i="389"/>
  <c r="P121" i="389"/>
  <c r="R121" i="389"/>
  <c r="S121" i="389"/>
  <c r="I122" i="389"/>
  <c r="J122" i="389"/>
  <c r="L122" i="389"/>
  <c r="Q122" i="389"/>
  <c r="M122" i="389"/>
  <c r="P122" i="389"/>
  <c r="O122" i="389"/>
  <c r="R122" i="389"/>
  <c r="S122" i="389"/>
  <c r="I123" i="389"/>
  <c r="J123" i="389"/>
  <c r="K123" i="389"/>
  <c r="M123" i="389"/>
  <c r="O123" i="389"/>
  <c r="P123" i="389"/>
  <c r="R123" i="389"/>
  <c r="S123" i="389"/>
  <c r="I124" i="389"/>
  <c r="K124" i="389"/>
  <c r="J124" i="389"/>
  <c r="M124" i="389"/>
  <c r="P124" i="389"/>
  <c r="O124" i="389"/>
  <c r="R124" i="389"/>
  <c r="S124" i="389"/>
  <c r="I125" i="389"/>
  <c r="J125" i="389"/>
  <c r="L125" i="389"/>
  <c r="M125" i="389"/>
  <c r="O125" i="389"/>
  <c r="P125" i="389"/>
  <c r="Q125" i="389"/>
  <c r="R125" i="389"/>
  <c r="S125" i="389"/>
  <c r="I128" i="389"/>
  <c r="J128" i="389"/>
  <c r="L128" i="389"/>
  <c r="Q128" i="389"/>
  <c r="M128" i="389"/>
  <c r="P128" i="389"/>
  <c r="O128" i="389"/>
  <c r="R128" i="389"/>
  <c r="S128" i="389"/>
  <c r="AD128" i="389"/>
  <c r="AE128" i="389"/>
  <c r="AF128" i="389"/>
  <c r="AH128" i="389"/>
  <c r="AK128" i="389"/>
  <c r="AJ128" i="389"/>
  <c r="I129" i="389"/>
  <c r="L129" i="389"/>
  <c r="Q129" i="389"/>
  <c r="J129" i="389"/>
  <c r="M129" i="389"/>
  <c r="O129" i="389"/>
  <c r="P129" i="389"/>
  <c r="R129" i="389"/>
  <c r="S129" i="389"/>
  <c r="AD129" i="389"/>
  <c r="AE129" i="389"/>
  <c r="AG129" i="389"/>
  <c r="AL129" i="389"/>
  <c r="AH129" i="389"/>
  <c r="AK129" i="389"/>
  <c r="AJ129" i="389"/>
  <c r="I130" i="389"/>
  <c r="J130" i="389"/>
  <c r="L130" i="389"/>
  <c r="Q130" i="389"/>
  <c r="M130" i="389"/>
  <c r="P130" i="389"/>
  <c r="O130" i="389"/>
  <c r="R130" i="389"/>
  <c r="S130" i="389"/>
  <c r="AD130" i="389"/>
  <c r="AE130" i="389"/>
  <c r="AF130" i="389"/>
  <c r="AH130" i="389"/>
  <c r="AJ130" i="389"/>
  <c r="AK130" i="389"/>
  <c r="I131" i="389"/>
  <c r="J131" i="389"/>
  <c r="L131" i="389"/>
  <c r="M131" i="389"/>
  <c r="O131" i="389"/>
  <c r="P131" i="389"/>
  <c r="Q131" i="389"/>
  <c r="R131" i="389"/>
  <c r="S131" i="389"/>
  <c r="AD131" i="389"/>
  <c r="AE131" i="389"/>
  <c r="AG131" i="389"/>
  <c r="AL131" i="389"/>
  <c r="AH131" i="389"/>
  <c r="AK131" i="389"/>
  <c r="AJ131" i="389"/>
  <c r="I132" i="389"/>
  <c r="J132" i="389"/>
  <c r="L132" i="389"/>
  <c r="Q132" i="389"/>
  <c r="M132" i="389"/>
  <c r="P132" i="389"/>
  <c r="O132" i="389"/>
  <c r="R132" i="389"/>
  <c r="S132" i="389"/>
  <c r="AD132" i="389"/>
  <c r="AE132" i="389"/>
  <c r="AF132" i="389"/>
  <c r="AH132" i="389"/>
  <c r="AK132" i="389"/>
  <c r="AJ132" i="389"/>
  <c r="I133" i="389"/>
  <c r="L133" i="389"/>
  <c r="Q133" i="389"/>
  <c r="J133" i="389"/>
  <c r="M133" i="389"/>
  <c r="O133" i="389"/>
  <c r="P133" i="389"/>
  <c r="R133" i="389"/>
  <c r="S133" i="389"/>
  <c r="AD133" i="389"/>
  <c r="AE133" i="389"/>
  <c r="AG133" i="389"/>
  <c r="AL133" i="389"/>
  <c r="AH133" i="389"/>
  <c r="AK133" i="389"/>
  <c r="AJ133" i="389"/>
  <c r="I134" i="389"/>
  <c r="J134" i="389"/>
  <c r="L134" i="389"/>
  <c r="Q134" i="389"/>
  <c r="M134" i="389"/>
  <c r="P134" i="389"/>
  <c r="O134" i="389"/>
  <c r="R134" i="389"/>
  <c r="S134" i="389"/>
  <c r="AD134" i="389"/>
  <c r="AE134" i="389"/>
  <c r="AF134" i="389"/>
  <c r="AH134" i="389"/>
  <c r="AJ134" i="389"/>
  <c r="AK134" i="389"/>
  <c r="I135" i="389"/>
  <c r="J135" i="389"/>
  <c r="L135" i="389"/>
  <c r="M135" i="389"/>
  <c r="O135" i="389"/>
  <c r="P135" i="389"/>
  <c r="Q135" i="389"/>
  <c r="R135" i="389"/>
  <c r="S135" i="389"/>
  <c r="AD135" i="389"/>
  <c r="AE135" i="389"/>
  <c r="AG135" i="389"/>
  <c r="AL135" i="389"/>
  <c r="AH135" i="389"/>
  <c r="AK135" i="389"/>
  <c r="AJ135" i="389"/>
  <c r="I136" i="389"/>
  <c r="J136" i="389"/>
  <c r="L136" i="389"/>
  <c r="Q136" i="389"/>
  <c r="M136" i="389"/>
  <c r="P136" i="389"/>
  <c r="O136" i="389"/>
  <c r="R136" i="389"/>
  <c r="S136" i="389"/>
  <c r="AD136" i="389"/>
  <c r="AE136" i="389"/>
  <c r="AF136" i="389"/>
  <c r="AH136" i="389"/>
  <c r="AK136" i="389"/>
  <c r="AJ136" i="389"/>
  <c r="I137" i="389"/>
  <c r="L137" i="389"/>
  <c r="Q137" i="389"/>
  <c r="J137" i="389"/>
  <c r="M137" i="389"/>
  <c r="O137" i="389"/>
  <c r="P137" i="389"/>
  <c r="R137" i="389"/>
  <c r="S137" i="389"/>
  <c r="AD137" i="389"/>
  <c r="AE137" i="389"/>
  <c r="AG137" i="389"/>
  <c r="AL137" i="389"/>
  <c r="AH137" i="389"/>
  <c r="AK137" i="389"/>
  <c r="AJ137" i="389"/>
  <c r="I138" i="389"/>
  <c r="J138" i="389"/>
  <c r="L138" i="389"/>
  <c r="Q138" i="389"/>
  <c r="M138" i="389"/>
  <c r="P138" i="389"/>
  <c r="O138" i="389"/>
  <c r="R138" i="389"/>
  <c r="S138" i="389"/>
  <c r="AD138" i="389"/>
  <c r="AG138" i="389"/>
  <c r="AL138" i="389"/>
  <c r="AE138" i="389"/>
  <c r="AF138" i="389"/>
  <c r="AH138" i="389"/>
  <c r="AJ138" i="389"/>
  <c r="AK138" i="389"/>
  <c r="I139" i="389"/>
  <c r="J139" i="389"/>
  <c r="L139" i="389"/>
  <c r="M139" i="389"/>
  <c r="O139" i="389"/>
  <c r="P139" i="389"/>
  <c r="Q139" i="389"/>
  <c r="R139" i="389"/>
  <c r="S139" i="389"/>
  <c r="AD139" i="389"/>
  <c r="AE139" i="389"/>
  <c r="AG139" i="389"/>
  <c r="AL139" i="389"/>
  <c r="AH139" i="389"/>
  <c r="AK139" i="389"/>
  <c r="AJ139" i="389"/>
  <c r="I140" i="389"/>
  <c r="J140" i="389"/>
  <c r="L140" i="389"/>
  <c r="Q140" i="389"/>
  <c r="M140" i="389"/>
  <c r="P140" i="389"/>
  <c r="O140" i="389"/>
  <c r="R140" i="389"/>
  <c r="S140" i="389"/>
  <c r="I141" i="389"/>
  <c r="J141" i="389"/>
  <c r="K141" i="389"/>
  <c r="M141" i="389"/>
  <c r="P141" i="389"/>
  <c r="O141" i="389"/>
  <c r="R141" i="389"/>
  <c r="S141" i="389"/>
  <c r="I142" i="389"/>
  <c r="K142" i="389"/>
  <c r="J142" i="389"/>
  <c r="L142" i="389"/>
  <c r="Q142" i="389"/>
  <c r="M142" i="389"/>
  <c r="P142" i="389"/>
  <c r="O142" i="389"/>
  <c r="R142" i="389"/>
  <c r="S142" i="389"/>
  <c r="I143" i="389"/>
  <c r="L143" i="389"/>
  <c r="Q143" i="389"/>
  <c r="J143" i="389"/>
  <c r="M143" i="389"/>
  <c r="P143" i="389"/>
  <c r="O143" i="389"/>
  <c r="R143" i="389"/>
  <c r="S143" i="389"/>
  <c r="I144" i="389"/>
  <c r="J144" i="389"/>
  <c r="L144" i="389"/>
  <c r="Q144" i="389"/>
  <c r="M144" i="389"/>
  <c r="P144" i="389"/>
  <c r="O144" i="389"/>
  <c r="R144" i="389"/>
  <c r="S144" i="389"/>
  <c r="I147" i="389"/>
  <c r="L147" i="389"/>
  <c r="Q147" i="389"/>
  <c r="J147" i="389"/>
  <c r="K147" i="389"/>
  <c r="M147" i="389"/>
  <c r="O147" i="389"/>
  <c r="P147" i="389"/>
  <c r="R147" i="389"/>
  <c r="S147" i="389"/>
  <c r="AD147" i="389"/>
  <c r="AF147" i="389"/>
  <c r="AE147" i="389"/>
  <c r="AH147" i="389"/>
  <c r="AK147" i="389"/>
  <c r="AJ147" i="389"/>
  <c r="I148" i="389"/>
  <c r="K148" i="389"/>
  <c r="J148" i="389"/>
  <c r="M148" i="389"/>
  <c r="P148" i="389"/>
  <c r="O148" i="389"/>
  <c r="R148" i="389"/>
  <c r="S148" i="389"/>
  <c r="AD148" i="389"/>
  <c r="AE148" i="389"/>
  <c r="AF148" i="389"/>
  <c r="AG148" i="389"/>
  <c r="AH148" i="389"/>
  <c r="AJ148" i="389"/>
  <c r="AK148" i="389"/>
  <c r="AL148" i="389"/>
  <c r="I149" i="389"/>
  <c r="L149" i="389"/>
  <c r="Q149" i="389"/>
  <c r="J149" i="389"/>
  <c r="K149" i="389"/>
  <c r="M149" i="389"/>
  <c r="P149" i="389"/>
  <c r="O149" i="389"/>
  <c r="R149" i="389"/>
  <c r="S149" i="389"/>
  <c r="AD149" i="389"/>
  <c r="AF149" i="389"/>
  <c r="AE149" i="389"/>
  <c r="AG149" i="389"/>
  <c r="AL149" i="389"/>
  <c r="AH149" i="389"/>
  <c r="AK149" i="389"/>
  <c r="AJ149" i="389"/>
  <c r="I150" i="389"/>
  <c r="J150" i="389"/>
  <c r="L150" i="389"/>
  <c r="Q150" i="389"/>
  <c r="M150" i="389"/>
  <c r="P150" i="389"/>
  <c r="O150" i="389"/>
  <c r="R150" i="389"/>
  <c r="S150" i="389"/>
  <c r="AD150" i="389"/>
  <c r="AG150" i="389"/>
  <c r="AL150" i="389"/>
  <c r="AE150" i="389"/>
  <c r="AH150" i="389"/>
  <c r="AK150" i="389"/>
  <c r="AJ150" i="389"/>
  <c r="I151" i="389"/>
  <c r="L151" i="389"/>
  <c r="Q151" i="389"/>
  <c r="J151" i="389"/>
  <c r="K151" i="389"/>
  <c r="M151" i="389"/>
  <c r="O151" i="389"/>
  <c r="P151" i="389"/>
  <c r="R151" i="389"/>
  <c r="S151" i="389"/>
  <c r="AD151" i="389"/>
  <c r="AF151" i="389"/>
  <c r="AE151" i="389"/>
  <c r="AH151" i="389"/>
  <c r="AK151" i="389"/>
  <c r="AJ151" i="389"/>
  <c r="I152" i="389"/>
  <c r="K152" i="389"/>
  <c r="J152" i="389"/>
  <c r="M152" i="389"/>
  <c r="P152" i="389"/>
  <c r="O152" i="389"/>
  <c r="R152" i="389"/>
  <c r="S152" i="389"/>
  <c r="AD152" i="389"/>
  <c r="AE152" i="389"/>
  <c r="AF152" i="389"/>
  <c r="AG152" i="389"/>
  <c r="AH152" i="389"/>
  <c r="AJ152" i="389"/>
  <c r="AK152" i="389"/>
  <c r="AL152" i="389"/>
  <c r="I153" i="389"/>
  <c r="J153" i="389"/>
  <c r="K153" i="389"/>
  <c r="L153" i="389"/>
  <c r="M153" i="389"/>
  <c r="P153" i="389"/>
  <c r="O153" i="389"/>
  <c r="Q153" i="389"/>
  <c r="R153" i="389"/>
  <c r="S153" i="389"/>
  <c r="AD153" i="389"/>
  <c r="AE153" i="389"/>
  <c r="AG153" i="389"/>
  <c r="AL153" i="389"/>
  <c r="AH153" i="389"/>
  <c r="AK153" i="389"/>
  <c r="AJ153" i="389"/>
  <c r="I154" i="389"/>
  <c r="J154" i="389"/>
  <c r="L154" i="389"/>
  <c r="Q154" i="389"/>
  <c r="M154" i="389"/>
  <c r="P154" i="389"/>
  <c r="O154" i="389"/>
  <c r="R154" i="389"/>
  <c r="S154" i="389"/>
  <c r="AD154" i="389"/>
  <c r="AG154" i="389"/>
  <c r="AL154" i="389"/>
  <c r="AE154" i="389"/>
  <c r="AH154" i="389"/>
  <c r="AK154" i="389"/>
  <c r="AJ154" i="389"/>
  <c r="I155" i="389"/>
  <c r="L155" i="389"/>
  <c r="Q155" i="389"/>
  <c r="J155" i="389"/>
  <c r="K155" i="389"/>
  <c r="M155" i="389"/>
  <c r="O155" i="389"/>
  <c r="P155" i="389"/>
  <c r="R155" i="389"/>
  <c r="S155" i="389"/>
  <c r="AD155" i="389"/>
  <c r="AF155" i="389"/>
  <c r="AE155" i="389"/>
  <c r="AH155" i="389"/>
  <c r="AK155" i="389"/>
  <c r="AJ155" i="389"/>
  <c r="I156" i="389"/>
  <c r="K156" i="389"/>
  <c r="J156" i="389"/>
  <c r="M156" i="389"/>
  <c r="P156" i="389"/>
  <c r="O156" i="389"/>
  <c r="R156" i="389"/>
  <c r="S156" i="389"/>
  <c r="AD156" i="389"/>
  <c r="AE156" i="389"/>
  <c r="AF156" i="389"/>
  <c r="AG156" i="389"/>
  <c r="AH156" i="389"/>
  <c r="AJ156" i="389"/>
  <c r="AK156" i="389"/>
  <c r="AL156" i="389"/>
  <c r="I157" i="389"/>
  <c r="J157" i="389"/>
  <c r="K157" i="389"/>
  <c r="L157" i="389"/>
  <c r="M157" i="389"/>
  <c r="P157" i="389"/>
  <c r="O157" i="389"/>
  <c r="Q157" i="389"/>
  <c r="R157" i="389"/>
  <c r="S157" i="389"/>
  <c r="AD157" i="389"/>
  <c r="AE157" i="389"/>
  <c r="AG157" i="389"/>
  <c r="AL157" i="389"/>
  <c r="AH157" i="389"/>
  <c r="AK157" i="389"/>
  <c r="AJ157" i="389"/>
  <c r="I158" i="389"/>
  <c r="J158" i="389"/>
  <c r="L158" i="389"/>
  <c r="Q158" i="389"/>
  <c r="M158" i="389"/>
  <c r="P158" i="389"/>
  <c r="O158" i="389"/>
  <c r="R158" i="389"/>
  <c r="S158" i="389"/>
  <c r="AD158" i="389"/>
  <c r="AG158" i="389"/>
  <c r="AL158" i="389"/>
  <c r="AE158" i="389"/>
  <c r="AH158" i="389"/>
  <c r="AK158" i="389"/>
  <c r="AJ158" i="389"/>
  <c r="I159" i="389"/>
  <c r="L159" i="389"/>
  <c r="Q159" i="389"/>
  <c r="J159" i="389"/>
  <c r="K159" i="389"/>
  <c r="M159" i="389"/>
  <c r="O159" i="389"/>
  <c r="P159" i="389"/>
  <c r="R159" i="389"/>
  <c r="S159" i="389"/>
  <c r="I160" i="389"/>
  <c r="K160" i="389"/>
  <c r="J160" i="389"/>
  <c r="M160" i="389"/>
  <c r="P160" i="389"/>
  <c r="O160" i="389"/>
  <c r="R160" i="389"/>
  <c r="S160" i="389"/>
  <c r="I161" i="389"/>
  <c r="J161" i="389"/>
  <c r="K161" i="389"/>
  <c r="L161" i="389"/>
  <c r="M161" i="389"/>
  <c r="O161" i="389"/>
  <c r="P161" i="389"/>
  <c r="Q161" i="389"/>
  <c r="R161" i="389"/>
  <c r="S161" i="389"/>
  <c r="I162" i="389"/>
  <c r="J162" i="389"/>
  <c r="L162" i="389"/>
  <c r="Q162" i="389"/>
  <c r="M162" i="389"/>
  <c r="P162" i="389"/>
  <c r="O162" i="389"/>
  <c r="R162" i="389"/>
  <c r="S162" i="389"/>
  <c r="I165" i="389"/>
  <c r="J165" i="389"/>
  <c r="K165" i="389"/>
  <c r="L165" i="389"/>
  <c r="M165" i="389"/>
  <c r="P165" i="389"/>
  <c r="O165" i="389"/>
  <c r="Q165" i="389"/>
  <c r="R165" i="389"/>
  <c r="S165" i="389"/>
  <c r="AD165" i="389"/>
  <c r="AE165" i="389"/>
  <c r="AG165" i="389"/>
  <c r="AL165" i="389"/>
  <c r="AH165" i="389"/>
  <c r="AK165" i="389"/>
  <c r="AJ165" i="389"/>
  <c r="I166" i="389"/>
  <c r="J166" i="389"/>
  <c r="L166" i="389"/>
  <c r="Q166" i="389"/>
  <c r="M166" i="389"/>
  <c r="P166" i="389"/>
  <c r="O166" i="389"/>
  <c r="R166" i="389"/>
  <c r="S166" i="389"/>
  <c r="AD166" i="389"/>
  <c r="AG166" i="389"/>
  <c r="AL166" i="389"/>
  <c r="AE166" i="389"/>
  <c r="AH166" i="389"/>
  <c r="AK166" i="389"/>
  <c r="AJ166" i="389"/>
  <c r="I167" i="389"/>
  <c r="L167" i="389"/>
  <c r="Q167" i="389"/>
  <c r="J167" i="389"/>
  <c r="K167" i="389"/>
  <c r="M167" i="389"/>
  <c r="O167" i="389"/>
  <c r="P167" i="389"/>
  <c r="R167" i="389"/>
  <c r="S167" i="389"/>
  <c r="AD167" i="389"/>
  <c r="AF167" i="389"/>
  <c r="AE167" i="389"/>
  <c r="AH167" i="389"/>
  <c r="AK167" i="389"/>
  <c r="AJ167" i="389"/>
  <c r="I168" i="389"/>
  <c r="K168" i="389"/>
  <c r="J168" i="389"/>
  <c r="M168" i="389"/>
  <c r="P168" i="389"/>
  <c r="O168" i="389"/>
  <c r="R168" i="389"/>
  <c r="S168" i="389"/>
  <c r="AD168" i="389"/>
  <c r="AE168" i="389"/>
  <c r="AF168" i="389"/>
  <c r="AG168" i="389"/>
  <c r="AH168" i="389"/>
  <c r="AJ168" i="389"/>
  <c r="AK168" i="389"/>
  <c r="AL168" i="389"/>
  <c r="I169" i="389"/>
  <c r="J169" i="389"/>
  <c r="K169" i="389"/>
  <c r="L169" i="389"/>
  <c r="M169" i="389"/>
  <c r="P169" i="389"/>
  <c r="O169" i="389"/>
  <c r="Q169" i="389"/>
  <c r="R169" i="389"/>
  <c r="S169" i="389"/>
  <c r="AD169" i="389"/>
  <c r="AE169" i="389"/>
  <c r="AG169" i="389"/>
  <c r="AL169" i="389"/>
  <c r="AH169" i="389"/>
  <c r="AK169" i="389"/>
  <c r="AJ169" i="389"/>
  <c r="I170" i="389"/>
  <c r="J170" i="389"/>
  <c r="L170" i="389"/>
  <c r="Q170" i="389"/>
  <c r="M170" i="389"/>
  <c r="P170" i="389"/>
  <c r="O170" i="389"/>
  <c r="R170" i="389"/>
  <c r="S170" i="389"/>
  <c r="AD170" i="389"/>
  <c r="AG170" i="389"/>
  <c r="AL170" i="389"/>
  <c r="AE170" i="389"/>
  <c r="AH170" i="389"/>
  <c r="AK170" i="389"/>
  <c r="AJ170" i="389"/>
  <c r="I171" i="389"/>
  <c r="L171" i="389"/>
  <c r="Q171" i="389"/>
  <c r="J171" i="389"/>
  <c r="K171" i="389"/>
  <c r="M171" i="389"/>
  <c r="O171" i="389"/>
  <c r="P171" i="389"/>
  <c r="R171" i="389"/>
  <c r="S171" i="389"/>
  <c r="AD171" i="389"/>
  <c r="AF171" i="389"/>
  <c r="AE171" i="389"/>
  <c r="AH171" i="389"/>
  <c r="AK171" i="389"/>
  <c r="AJ171" i="389"/>
  <c r="I172" i="389"/>
  <c r="K172" i="389"/>
  <c r="J172" i="389"/>
  <c r="M172" i="389"/>
  <c r="P172" i="389"/>
  <c r="O172" i="389"/>
  <c r="R172" i="389"/>
  <c r="S172" i="389"/>
  <c r="AD172" i="389"/>
  <c r="AE172" i="389"/>
  <c r="AF172" i="389"/>
  <c r="AG172" i="389"/>
  <c r="AH172" i="389"/>
  <c r="AJ172" i="389"/>
  <c r="AK172" i="389"/>
  <c r="AL172" i="389"/>
  <c r="I173" i="389"/>
  <c r="J173" i="389"/>
  <c r="K173" i="389"/>
  <c r="L173" i="389"/>
  <c r="M173" i="389"/>
  <c r="P173" i="389"/>
  <c r="O173" i="389"/>
  <c r="Q173" i="389"/>
  <c r="R173" i="389"/>
  <c r="S173" i="389"/>
  <c r="AD173" i="389"/>
  <c r="AE173" i="389"/>
  <c r="AG173" i="389"/>
  <c r="AL173" i="389"/>
  <c r="AH173" i="389"/>
  <c r="AK173" i="389"/>
  <c r="AJ173" i="389"/>
  <c r="I174" i="389"/>
  <c r="J174" i="389"/>
  <c r="L174" i="389"/>
  <c r="Q174" i="389"/>
  <c r="M174" i="389"/>
  <c r="P174" i="389"/>
  <c r="O174" i="389"/>
  <c r="R174" i="389"/>
  <c r="S174" i="389"/>
  <c r="AD174" i="389"/>
  <c r="AG174" i="389"/>
  <c r="AL174" i="389"/>
  <c r="AE174" i="389"/>
  <c r="AH174" i="389"/>
  <c r="AK174" i="389"/>
  <c r="AJ174" i="389"/>
  <c r="I175" i="389"/>
  <c r="L175" i="389"/>
  <c r="Q175" i="389"/>
  <c r="J175" i="389"/>
  <c r="K175" i="389"/>
  <c r="M175" i="389"/>
  <c r="O175" i="389"/>
  <c r="P175" i="389"/>
  <c r="R175" i="389"/>
  <c r="S175" i="389"/>
  <c r="AD175" i="389"/>
  <c r="AF175" i="389"/>
  <c r="AE175" i="389"/>
  <c r="AH175" i="389"/>
  <c r="AK175" i="389"/>
  <c r="AJ175" i="389"/>
  <c r="I176" i="389"/>
  <c r="K176" i="389"/>
  <c r="J176" i="389"/>
  <c r="M176" i="389"/>
  <c r="P176" i="389"/>
  <c r="O176" i="389"/>
  <c r="R176" i="389"/>
  <c r="S176" i="389"/>
  <c r="AD176" i="389"/>
  <c r="AE176" i="389"/>
  <c r="AF176" i="389"/>
  <c r="AG176" i="389"/>
  <c r="AH176" i="389"/>
  <c r="AJ176" i="389"/>
  <c r="AK176" i="389"/>
  <c r="AL176" i="389"/>
  <c r="I177" i="389"/>
  <c r="J177" i="389"/>
  <c r="K177" i="389"/>
  <c r="L177" i="389"/>
  <c r="M177" i="389"/>
  <c r="P177" i="389"/>
  <c r="O177" i="389"/>
  <c r="Q177" i="389"/>
  <c r="R177" i="389"/>
  <c r="S177" i="389"/>
  <c r="I178" i="389"/>
  <c r="J178" i="389"/>
  <c r="L178" i="389"/>
  <c r="Q178" i="389"/>
  <c r="M178" i="389"/>
  <c r="P178" i="389"/>
  <c r="O178" i="389"/>
  <c r="R178" i="389"/>
  <c r="S178" i="389"/>
  <c r="I179" i="389"/>
  <c r="L179" i="389"/>
  <c r="Q179" i="389"/>
  <c r="J179" i="389"/>
  <c r="M179" i="389"/>
  <c r="P179" i="389"/>
  <c r="O179" i="389"/>
  <c r="R179" i="389"/>
  <c r="S179" i="389"/>
  <c r="I182" i="389"/>
  <c r="K182" i="389"/>
  <c r="J182" i="389"/>
  <c r="L182" i="389"/>
  <c r="Q182" i="389"/>
  <c r="M182" i="389"/>
  <c r="P182" i="389"/>
  <c r="O182" i="389"/>
  <c r="R182" i="389"/>
  <c r="S182" i="389"/>
  <c r="AD182" i="389"/>
  <c r="AG182" i="389"/>
  <c r="AL182" i="389"/>
  <c r="AE182" i="389"/>
  <c r="AF182" i="389"/>
  <c r="AH182" i="389"/>
  <c r="AJ182" i="389"/>
  <c r="AK182" i="389"/>
  <c r="I183" i="389"/>
  <c r="J183" i="389"/>
  <c r="K183" i="389"/>
  <c r="L183" i="389"/>
  <c r="M183" i="389"/>
  <c r="O183" i="389"/>
  <c r="P183" i="389"/>
  <c r="Q183" i="389"/>
  <c r="R183" i="389"/>
  <c r="S183" i="389"/>
  <c r="AD183" i="389"/>
  <c r="AE183" i="389"/>
  <c r="AG183" i="389"/>
  <c r="AL183" i="389"/>
  <c r="AH183" i="389"/>
  <c r="AK183" i="389"/>
  <c r="AJ183" i="389"/>
  <c r="I184" i="389"/>
  <c r="J184" i="389"/>
  <c r="L184" i="389"/>
  <c r="Q184" i="389"/>
  <c r="M184" i="389"/>
  <c r="P184" i="389"/>
  <c r="O184" i="389"/>
  <c r="R184" i="389"/>
  <c r="S184" i="389"/>
  <c r="AD184" i="389"/>
  <c r="AE184" i="389"/>
  <c r="AF184" i="389"/>
  <c r="AG184" i="389"/>
  <c r="AH184" i="389"/>
  <c r="AK184" i="389"/>
  <c r="AJ184" i="389"/>
  <c r="AL184" i="389"/>
  <c r="I185" i="389"/>
  <c r="L185" i="389"/>
  <c r="Q185" i="389"/>
  <c r="J185" i="389"/>
  <c r="M185" i="389"/>
  <c r="P185" i="389"/>
  <c r="O185" i="389"/>
  <c r="R185" i="389"/>
  <c r="S185" i="389"/>
  <c r="AD185" i="389"/>
  <c r="AF185" i="389"/>
  <c r="AE185" i="389"/>
  <c r="AG185" i="389"/>
  <c r="AL185" i="389"/>
  <c r="AH185" i="389"/>
  <c r="AK185" i="389"/>
  <c r="AJ185" i="389"/>
  <c r="I186" i="389"/>
  <c r="J186" i="389"/>
  <c r="L186" i="389"/>
  <c r="Q186" i="389"/>
  <c r="M186" i="389"/>
  <c r="P186" i="389"/>
  <c r="O186" i="389"/>
  <c r="R186" i="389"/>
  <c r="S186" i="389"/>
  <c r="AD186" i="389"/>
  <c r="AG186" i="389"/>
  <c r="AL186" i="389"/>
  <c r="AE186" i="389"/>
  <c r="AF186" i="389"/>
  <c r="AH186" i="389"/>
  <c r="AJ186" i="389"/>
  <c r="AK186" i="389"/>
  <c r="I187" i="389"/>
  <c r="J187" i="389"/>
  <c r="K187" i="389"/>
  <c r="L187" i="389"/>
  <c r="M187" i="389"/>
  <c r="O187" i="389"/>
  <c r="P187" i="389"/>
  <c r="Q187" i="389"/>
  <c r="R187" i="389"/>
  <c r="S187" i="389"/>
  <c r="AD187" i="389"/>
  <c r="AE187" i="389"/>
  <c r="AG187" i="389"/>
  <c r="AL187" i="389"/>
  <c r="AH187" i="389"/>
  <c r="AK187" i="389"/>
  <c r="AJ187" i="389"/>
  <c r="I188" i="389"/>
  <c r="J188" i="389"/>
  <c r="L188" i="389"/>
  <c r="Q188" i="389"/>
  <c r="M188" i="389"/>
  <c r="P188" i="389"/>
  <c r="O188" i="389"/>
  <c r="R188" i="389"/>
  <c r="S188" i="389"/>
  <c r="AD188" i="389"/>
  <c r="AE188" i="389"/>
  <c r="AF188" i="389"/>
  <c r="AG188" i="389"/>
  <c r="AH188" i="389"/>
  <c r="AK188" i="389"/>
  <c r="AJ188" i="389"/>
  <c r="AL188" i="389"/>
  <c r="I189" i="389"/>
  <c r="L189" i="389"/>
  <c r="Q189" i="389"/>
  <c r="J189" i="389"/>
  <c r="M189" i="389"/>
  <c r="P189" i="389"/>
  <c r="O189" i="389"/>
  <c r="R189" i="389"/>
  <c r="S189" i="389"/>
  <c r="AD189" i="389"/>
  <c r="AF189" i="389"/>
  <c r="AE189" i="389"/>
  <c r="AG189" i="389"/>
  <c r="AL189" i="389"/>
  <c r="AH189" i="389"/>
  <c r="AK189" i="389"/>
  <c r="AJ189" i="389"/>
  <c r="I190" i="389"/>
  <c r="J190" i="389"/>
  <c r="L190" i="389"/>
  <c r="Q190" i="389"/>
  <c r="M190" i="389"/>
  <c r="P190" i="389"/>
  <c r="O190" i="389"/>
  <c r="R190" i="389"/>
  <c r="S190" i="389"/>
  <c r="AD190" i="389"/>
  <c r="AG190" i="389"/>
  <c r="AL190" i="389"/>
  <c r="AE190" i="389"/>
  <c r="AF190" i="389"/>
  <c r="AH190" i="389"/>
  <c r="AJ190" i="389"/>
  <c r="AK190" i="389"/>
  <c r="I191" i="389"/>
  <c r="J191" i="389"/>
  <c r="K191" i="389"/>
  <c r="L191" i="389"/>
  <c r="M191" i="389"/>
  <c r="O191" i="389"/>
  <c r="P191" i="389"/>
  <c r="Q191" i="389"/>
  <c r="R191" i="389"/>
  <c r="S191" i="389"/>
  <c r="AD191" i="389"/>
  <c r="AE191" i="389"/>
  <c r="AG191" i="389"/>
  <c r="AL191" i="389"/>
  <c r="AH191" i="389"/>
  <c r="AK191" i="389"/>
  <c r="AJ191" i="389"/>
  <c r="I192" i="389"/>
  <c r="J192" i="389"/>
  <c r="L192" i="389"/>
  <c r="Q192" i="389"/>
  <c r="M192" i="389"/>
  <c r="P192" i="389"/>
  <c r="O192" i="389"/>
  <c r="R192" i="389"/>
  <c r="S192" i="389"/>
  <c r="AD192" i="389"/>
  <c r="AE192" i="389"/>
  <c r="AF192" i="389"/>
  <c r="AG192" i="389"/>
  <c r="AH192" i="389"/>
  <c r="AK192" i="389"/>
  <c r="AJ192" i="389"/>
  <c r="AL192" i="389"/>
  <c r="I193" i="389"/>
  <c r="K193" i="389"/>
  <c r="J193" i="389"/>
  <c r="M193" i="389"/>
  <c r="P193" i="389"/>
  <c r="O193" i="389"/>
  <c r="R193" i="389"/>
  <c r="S193" i="389"/>
  <c r="AD193" i="389"/>
  <c r="AF193" i="389"/>
  <c r="AE193" i="389"/>
  <c r="AH193" i="389"/>
  <c r="AK193" i="389"/>
  <c r="AJ193" i="389"/>
  <c r="I194" i="389"/>
  <c r="K194" i="389"/>
  <c r="J194" i="389"/>
  <c r="M194" i="389"/>
  <c r="P194" i="389"/>
  <c r="O194" i="389"/>
  <c r="R194" i="389"/>
  <c r="S194" i="389"/>
  <c r="I195" i="389"/>
  <c r="J195" i="389"/>
  <c r="K195" i="389"/>
  <c r="L195" i="389"/>
  <c r="M195" i="389"/>
  <c r="O195" i="389"/>
  <c r="P195" i="389"/>
  <c r="Q195" i="389"/>
  <c r="R195" i="389"/>
  <c r="S195" i="389"/>
  <c r="I196" i="389"/>
  <c r="J196" i="389"/>
  <c r="L196" i="389"/>
  <c r="Q196" i="389"/>
  <c r="M196" i="389"/>
  <c r="P196" i="389"/>
  <c r="O196" i="389"/>
  <c r="R196" i="389"/>
  <c r="S196" i="389"/>
  <c r="I197" i="389"/>
  <c r="J197" i="389"/>
  <c r="K197" i="389"/>
  <c r="L197" i="389"/>
  <c r="M197" i="389"/>
  <c r="P197" i="389"/>
  <c r="O197" i="389"/>
  <c r="Q197" i="389"/>
  <c r="R197" i="389"/>
  <c r="S197" i="389"/>
  <c r="I200" i="389"/>
  <c r="J200" i="389"/>
  <c r="L200" i="389"/>
  <c r="Q200" i="389"/>
  <c r="M200" i="389"/>
  <c r="P200" i="389"/>
  <c r="O200" i="389"/>
  <c r="R200" i="389"/>
  <c r="S200" i="389"/>
  <c r="AD200" i="389"/>
  <c r="AG200" i="389"/>
  <c r="AL200" i="389"/>
  <c r="AE200" i="389"/>
  <c r="AH200" i="389"/>
  <c r="AK200" i="389"/>
  <c r="AJ200" i="389"/>
  <c r="I201" i="389"/>
  <c r="L201" i="389"/>
  <c r="Q201" i="389"/>
  <c r="J201" i="389"/>
  <c r="K201" i="389"/>
  <c r="M201" i="389"/>
  <c r="O201" i="389"/>
  <c r="P201" i="389"/>
  <c r="R201" i="389"/>
  <c r="S201" i="389"/>
  <c r="AD201" i="389"/>
  <c r="AF201" i="389"/>
  <c r="AE201" i="389"/>
  <c r="AH201" i="389"/>
  <c r="AK201" i="389"/>
  <c r="AJ201" i="389"/>
  <c r="I202" i="389"/>
  <c r="K202" i="389"/>
  <c r="J202" i="389"/>
  <c r="M202" i="389"/>
  <c r="P202" i="389"/>
  <c r="O202" i="389"/>
  <c r="R202" i="389"/>
  <c r="S202" i="389"/>
  <c r="AD202" i="389"/>
  <c r="AE202" i="389"/>
  <c r="AF202" i="389"/>
  <c r="AG202" i="389"/>
  <c r="AH202" i="389"/>
  <c r="AJ202" i="389"/>
  <c r="AK202" i="389"/>
  <c r="AL202" i="389"/>
  <c r="I203" i="389"/>
  <c r="K203" i="389"/>
  <c r="J203" i="389"/>
  <c r="L203" i="389"/>
  <c r="Q203" i="389"/>
  <c r="M203" i="389"/>
  <c r="P203" i="389"/>
  <c r="O203" i="389"/>
  <c r="R203" i="389"/>
  <c r="S203" i="389"/>
  <c r="AD203" i="389"/>
  <c r="AF203" i="389"/>
  <c r="AE203" i="389"/>
  <c r="AH203" i="389"/>
  <c r="AK203" i="389"/>
  <c r="AJ203" i="389"/>
  <c r="I204" i="389"/>
  <c r="J204" i="389"/>
  <c r="L204" i="389"/>
  <c r="Q204" i="389"/>
  <c r="M204" i="389"/>
  <c r="P204" i="389"/>
  <c r="O204" i="389"/>
  <c r="R204" i="389"/>
  <c r="S204" i="389"/>
  <c r="AD204" i="389"/>
  <c r="AG204" i="389"/>
  <c r="AL204" i="389"/>
  <c r="AE204" i="389"/>
  <c r="AF204" i="389"/>
  <c r="AH204" i="389"/>
  <c r="AJ204" i="389"/>
  <c r="AK204" i="389"/>
  <c r="I205" i="389"/>
  <c r="J205" i="389"/>
  <c r="K205" i="389"/>
  <c r="L205" i="389"/>
  <c r="M205" i="389"/>
  <c r="O205" i="389"/>
  <c r="P205" i="389"/>
  <c r="Q205" i="389"/>
  <c r="R205" i="389"/>
  <c r="S205" i="389"/>
  <c r="AD205" i="389"/>
  <c r="AE205" i="389"/>
  <c r="AG205" i="389"/>
  <c r="AL205" i="389"/>
  <c r="AH205" i="389"/>
  <c r="AK205" i="389"/>
  <c r="AJ205" i="389"/>
  <c r="I206" i="389"/>
  <c r="J206" i="389"/>
  <c r="L206" i="389"/>
  <c r="Q206" i="389"/>
  <c r="M206" i="389"/>
  <c r="P206" i="389"/>
  <c r="O206" i="389"/>
  <c r="R206" i="389"/>
  <c r="S206" i="389"/>
  <c r="AD206" i="389"/>
  <c r="AE206" i="389"/>
  <c r="AF206" i="389"/>
  <c r="AG206" i="389"/>
  <c r="AH206" i="389"/>
  <c r="AK206" i="389"/>
  <c r="AJ206" i="389"/>
  <c r="AL206" i="389"/>
  <c r="I207" i="389"/>
  <c r="L207" i="389"/>
  <c r="Q207" i="389"/>
  <c r="J207" i="389"/>
  <c r="M207" i="389"/>
  <c r="O207" i="389"/>
  <c r="P207" i="389"/>
  <c r="R207" i="389"/>
  <c r="S207" i="389"/>
  <c r="AD207" i="389"/>
  <c r="AF207" i="389"/>
  <c r="AE207" i="389"/>
  <c r="AH207" i="389"/>
  <c r="AK207" i="389"/>
  <c r="AJ207" i="389"/>
  <c r="I208" i="389"/>
  <c r="K208" i="389"/>
  <c r="J208" i="389"/>
  <c r="L208" i="389"/>
  <c r="Q208" i="389"/>
  <c r="M208" i="389"/>
  <c r="P208" i="389"/>
  <c r="O208" i="389"/>
  <c r="R208" i="389"/>
  <c r="S208" i="389"/>
  <c r="AD208" i="389"/>
  <c r="AE208" i="389"/>
  <c r="AF208" i="389"/>
  <c r="AH208" i="389"/>
  <c r="AJ208" i="389"/>
  <c r="AK208" i="389"/>
  <c r="I209" i="389"/>
  <c r="K209" i="389"/>
  <c r="J209" i="389"/>
  <c r="L209" i="389"/>
  <c r="Q209" i="389"/>
  <c r="M209" i="389"/>
  <c r="P209" i="389"/>
  <c r="O209" i="389"/>
  <c r="R209" i="389"/>
  <c r="S209" i="389"/>
  <c r="AD209" i="389"/>
  <c r="AF209" i="389"/>
  <c r="AE209" i="389"/>
  <c r="AH209" i="389"/>
  <c r="AK209" i="389"/>
  <c r="AJ209" i="389"/>
  <c r="I210" i="389"/>
  <c r="K210" i="389"/>
  <c r="J210" i="389"/>
  <c r="M210" i="389"/>
  <c r="P210" i="389"/>
  <c r="O210" i="389"/>
  <c r="R210" i="389"/>
  <c r="S210" i="389"/>
  <c r="AD210" i="389"/>
  <c r="AG210" i="389"/>
  <c r="AL210" i="389"/>
  <c r="AE210" i="389"/>
  <c r="AH210" i="389"/>
  <c r="AK210" i="389"/>
  <c r="AJ210" i="389"/>
  <c r="I211" i="389"/>
  <c r="L211" i="389"/>
  <c r="Q211" i="389"/>
  <c r="J211" i="389"/>
  <c r="K211" i="389"/>
  <c r="M211" i="389"/>
  <c r="O211" i="389"/>
  <c r="P211" i="389"/>
  <c r="R211" i="389"/>
  <c r="S211" i="389"/>
  <c r="AD211" i="389"/>
  <c r="AF211" i="389"/>
  <c r="AE211" i="389"/>
  <c r="AH211" i="389"/>
  <c r="AK211" i="389"/>
  <c r="AJ211" i="389"/>
  <c r="I212" i="389"/>
  <c r="K212" i="389"/>
  <c r="J212" i="389"/>
  <c r="O212" i="389"/>
  <c r="P212" i="389"/>
  <c r="R212" i="389"/>
  <c r="S212" i="389"/>
  <c r="I213" i="389"/>
  <c r="K213" i="389"/>
  <c r="J213" i="389"/>
  <c r="M213" i="389"/>
  <c r="P213" i="389"/>
  <c r="O213" i="389"/>
  <c r="R213" i="389"/>
  <c r="S213" i="389"/>
  <c r="I214" i="389"/>
  <c r="L214" i="389"/>
  <c r="Q214" i="389"/>
  <c r="J214" i="389"/>
  <c r="K214" i="389"/>
  <c r="M214" i="389"/>
  <c r="P214" i="389"/>
  <c r="O214" i="389"/>
  <c r="R214" i="389"/>
  <c r="S214" i="389"/>
  <c r="I215" i="389"/>
  <c r="J215" i="389"/>
  <c r="M215" i="389"/>
  <c r="P215" i="389"/>
  <c r="O215" i="389"/>
  <c r="R215" i="389"/>
  <c r="S215" i="389"/>
  <c r="I216" i="389"/>
  <c r="L216" i="389"/>
  <c r="Q216" i="389"/>
  <c r="J216" i="389"/>
  <c r="K216" i="389"/>
  <c r="M216" i="389"/>
  <c r="O216" i="389"/>
  <c r="P216" i="389"/>
  <c r="R216" i="389"/>
  <c r="S216" i="389"/>
  <c r="I217" i="389"/>
  <c r="J217" i="389"/>
  <c r="M217" i="389"/>
  <c r="P217" i="389"/>
  <c r="O217" i="389"/>
  <c r="R217" i="389"/>
  <c r="S217" i="389"/>
  <c r="I218" i="389"/>
  <c r="L218" i="389"/>
  <c r="Q218" i="389"/>
  <c r="J218" i="389"/>
  <c r="K218" i="389"/>
  <c r="M218" i="389"/>
  <c r="P218" i="389"/>
  <c r="O218" i="389"/>
  <c r="R218" i="389"/>
  <c r="S218" i="389"/>
  <c r="I219" i="389"/>
  <c r="J219" i="389"/>
  <c r="M219" i="389"/>
  <c r="P219" i="389"/>
  <c r="O219" i="389"/>
  <c r="R219" i="389"/>
  <c r="S219" i="389"/>
  <c r="I222" i="389"/>
  <c r="L222" i="389"/>
  <c r="Q222" i="389"/>
  <c r="J222" i="389"/>
  <c r="K222" i="389"/>
  <c r="M222" i="389"/>
  <c r="P222" i="389"/>
  <c r="O222" i="389"/>
  <c r="R222" i="389"/>
  <c r="S222" i="389"/>
  <c r="AD222" i="389"/>
  <c r="AE222" i="389"/>
  <c r="AH222" i="389"/>
  <c r="AK222" i="389"/>
  <c r="AJ222" i="389"/>
  <c r="I223" i="389"/>
  <c r="J223" i="389"/>
  <c r="M223" i="389"/>
  <c r="P223" i="389"/>
  <c r="O223" i="389"/>
  <c r="R223" i="389"/>
  <c r="S223" i="389"/>
  <c r="AD223" i="389"/>
  <c r="AG223" i="389"/>
  <c r="AL223" i="389"/>
  <c r="AE223" i="389"/>
  <c r="AF223" i="389"/>
  <c r="AH223" i="389"/>
  <c r="AK223" i="389"/>
  <c r="AJ223" i="389"/>
  <c r="I224" i="389"/>
  <c r="L224" i="389"/>
  <c r="Q224" i="389"/>
  <c r="J224" i="389"/>
  <c r="M224" i="389"/>
  <c r="O224" i="389"/>
  <c r="P224" i="389"/>
  <c r="R224" i="389"/>
  <c r="S224" i="389"/>
  <c r="AD224" i="389"/>
  <c r="AE224" i="389"/>
  <c r="AH224" i="389"/>
  <c r="AK224" i="389"/>
  <c r="AJ224" i="389"/>
  <c r="I225" i="389"/>
  <c r="J225" i="389"/>
  <c r="M225" i="389"/>
  <c r="P225" i="389"/>
  <c r="O225" i="389"/>
  <c r="R225" i="389"/>
  <c r="S225" i="389"/>
  <c r="AD225" i="389"/>
  <c r="AG225" i="389"/>
  <c r="AL225" i="389"/>
  <c r="AE225" i="389"/>
  <c r="AH225" i="389"/>
  <c r="AK225" i="389"/>
  <c r="AJ225" i="389"/>
  <c r="I226" i="389"/>
  <c r="L226" i="389"/>
  <c r="Q226" i="389"/>
  <c r="J226" i="389"/>
  <c r="K226" i="389"/>
  <c r="M226" i="389"/>
  <c r="O226" i="389"/>
  <c r="P226" i="389"/>
  <c r="R226" i="389"/>
  <c r="S226" i="389"/>
  <c r="AD226" i="389"/>
  <c r="AE226" i="389"/>
  <c r="AH226" i="389"/>
  <c r="AK226" i="389"/>
  <c r="AJ226" i="389"/>
  <c r="I227" i="389"/>
  <c r="J227" i="389"/>
  <c r="M227" i="389"/>
  <c r="P227" i="389"/>
  <c r="O227" i="389"/>
  <c r="R227" i="389"/>
  <c r="S227" i="389"/>
  <c r="AD227" i="389"/>
  <c r="AG227" i="389"/>
  <c r="AL227" i="389"/>
  <c r="AE227" i="389"/>
  <c r="AF227" i="389"/>
  <c r="AH227" i="389"/>
  <c r="AK227" i="389"/>
  <c r="AJ227" i="389"/>
  <c r="I228" i="389"/>
  <c r="L228" i="389"/>
  <c r="Q228" i="389"/>
  <c r="J228" i="389"/>
  <c r="M228" i="389"/>
  <c r="O228" i="389"/>
  <c r="P228" i="389"/>
  <c r="R228" i="389"/>
  <c r="S228" i="389"/>
  <c r="AD228" i="389"/>
  <c r="AE228" i="389"/>
  <c r="AH228" i="389"/>
  <c r="AK228" i="389"/>
  <c r="AJ228" i="389"/>
  <c r="I229" i="389"/>
  <c r="J229" i="389"/>
  <c r="M229" i="389"/>
  <c r="P229" i="389"/>
  <c r="O229" i="389"/>
  <c r="R229" i="389"/>
  <c r="S229" i="389"/>
  <c r="AD229" i="389"/>
  <c r="AG229" i="389"/>
  <c r="AL229" i="389"/>
  <c r="AE229" i="389"/>
  <c r="AH229" i="389"/>
  <c r="AJ229" i="389"/>
  <c r="AK229" i="389"/>
  <c r="I230" i="389"/>
  <c r="L230" i="389"/>
  <c r="Q230" i="389"/>
  <c r="J230" i="389"/>
  <c r="K230" i="389"/>
  <c r="M230" i="389"/>
  <c r="O230" i="389"/>
  <c r="P230" i="389"/>
  <c r="R230" i="389"/>
  <c r="S230" i="389"/>
  <c r="AD230" i="389"/>
  <c r="AE230" i="389"/>
  <c r="AH230" i="389"/>
  <c r="AK230" i="389"/>
  <c r="AJ230" i="389"/>
  <c r="I231" i="389"/>
  <c r="J231" i="389"/>
  <c r="M231" i="389"/>
  <c r="P231" i="389"/>
  <c r="O231" i="389"/>
  <c r="R231" i="389"/>
  <c r="S231" i="389"/>
  <c r="AD231" i="389"/>
  <c r="AG231" i="389"/>
  <c r="AL231" i="389"/>
  <c r="AE231" i="389"/>
  <c r="AF231" i="389"/>
  <c r="AH231" i="389"/>
  <c r="AJ231" i="389"/>
  <c r="AK231" i="389"/>
  <c r="I232" i="389"/>
  <c r="L232" i="389"/>
  <c r="Q232" i="389"/>
  <c r="J232" i="389"/>
  <c r="M232" i="389"/>
  <c r="O232" i="389"/>
  <c r="P232" i="389"/>
  <c r="R232" i="389"/>
  <c r="S232" i="389"/>
  <c r="AD232" i="389"/>
  <c r="AE232" i="389"/>
  <c r="AH232" i="389"/>
  <c r="AK232" i="389"/>
  <c r="AJ232" i="389"/>
  <c r="I233" i="389"/>
  <c r="J233" i="389"/>
  <c r="M233" i="389"/>
  <c r="P233" i="389"/>
  <c r="O233" i="389"/>
  <c r="R233" i="389"/>
  <c r="S233" i="389"/>
  <c r="AD233" i="389"/>
  <c r="AG233" i="389"/>
  <c r="AL233" i="389"/>
  <c r="AE233" i="389"/>
  <c r="AH233" i="389"/>
  <c r="AK233" i="389"/>
  <c r="AJ233" i="389"/>
  <c r="I234" i="389"/>
  <c r="L234" i="389"/>
  <c r="Q234" i="389"/>
  <c r="J234" i="389"/>
  <c r="K234" i="389"/>
  <c r="M234" i="389"/>
  <c r="O234" i="389"/>
  <c r="P234" i="389"/>
  <c r="R234" i="389"/>
  <c r="S234" i="389"/>
  <c r="I235" i="389"/>
  <c r="J235" i="389"/>
  <c r="M235" i="389"/>
  <c r="P235" i="389"/>
  <c r="O235" i="389"/>
  <c r="R235" i="389"/>
  <c r="S235" i="389"/>
  <c r="I236" i="389"/>
  <c r="L236" i="389"/>
  <c r="Q236" i="389"/>
  <c r="J236" i="389"/>
  <c r="K236" i="389"/>
  <c r="M236" i="389"/>
  <c r="O236" i="389"/>
  <c r="P236" i="389"/>
  <c r="R236" i="389"/>
  <c r="S236" i="389"/>
  <c r="I237" i="389"/>
  <c r="J237" i="389"/>
  <c r="M237" i="389"/>
  <c r="P237" i="389"/>
  <c r="O237" i="389"/>
  <c r="R237" i="389"/>
  <c r="S237" i="389"/>
  <c r="I238" i="389"/>
  <c r="L238" i="389"/>
  <c r="Q238" i="389"/>
  <c r="J238" i="389"/>
  <c r="K238" i="389"/>
  <c r="M238" i="389"/>
  <c r="P238" i="389"/>
  <c r="O238" i="389"/>
  <c r="R238" i="389"/>
  <c r="S238" i="389"/>
  <c r="I239" i="389"/>
  <c r="J239" i="389"/>
  <c r="M239" i="389"/>
  <c r="P239" i="389"/>
  <c r="O239" i="389"/>
  <c r="R239" i="389"/>
  <c r="S239" i="389"/>
  <c r="I242" i="389"/>
  <c r="L242" i="389"/>
  <c r="Q242" i="389"/>
  <c r="J242" i="389"/>
  <c r="K242" i="389"/>
  <c r="M242" i="389"/>
  <c r="O242" i="389"/>
  <c r="P242" i="389"/>
  <c r="R242" i="389"/>
  <c r="S242" i="389"/>
  <c r="AD242" i="389"/>
  <c r="AE242" i="389"/>
  <c r="AH242" i="389"/>
  <c r="AK242" i="389"/>
  <c r="AJ242" i="389"/>
  <c r="I243" i="389"/>
  <c r="J243" i="389"/>
  <c r="M243" i="389"/>
  <c r="P243" i="389"/>
  <c r="O243" i="389"/>
  <c r="R243" i="389"/>
  <c r="S243" i="389"/>
  <c r="AD243" i="389"/>
  <c r="AG243" i="389"/>
  <c r="AL243" i="389"/>
  <c r="AE243" i="389"/>
  <c r="AF243" i="389"/>
  <c r="AH243" i="389"/>
  <c r="AK243" i="389"/>
  <c r="AJ243" i="389"/>
  <c r="I244" i="389"/>
  <c r="L244" i="389"/>
  <c r="Q244" i="389"/>
  <c r="J244" i="389"/>
  <c r="M244" i="389"/>
  <c r="O244" i="389"/>
  <c r="P244" i="389"/>
  <c r="R244" i="389"/>
  <c r="S244" i="389"/>
  <c r="AD244" i="389"/>
  <c r="AE244" i="389"/>
  <c r="AH244" i="389"/>
  <c r="AK244" i="389"/>
  <c r="AJ244" i="389"/>
  <c r="I245" i="389"/>
  <c r="J245" i="389"/>
  <c r="M245" i="389"/>
  <c r="P245" i="389"/>
  <c r="O245" i="389"/>
  <c r="R245" i="389"/>
  <c r="S245" i="389"/>
  <c r="AD245" i="389"/>
  <c r="AG245" i="389"/>
  <c r="AL245" i="389"/>
  <c r="AE245" i="389"/>
  <c r="AH245" i="389"/>
  <c r="AK245" i="389"/>
  <c r="AJ245" i="389"/>
  <c r="I246" i="389"/>
  <c r="L246" i="389"/>
  <c r="Q246" i="389"/>
  <c r="J246" i="389"/>
  <c r="K246" i="389"/>
  <c r="M246" i="389"/>
  <c r="O246" i="389"/>
  <c r="P246" i="389"/>
  <c r="R246" i="389"/>
  <c r="S246" i="389"/>
  <c r="AD246" i="389"/>
  <c r="AF246" i="389"/>
  <c r="AE246" i="389"/>
  <c r="AH246" i="389"/>
  <c r="AK246" i="389"/>
  <c r="AJ246" i="389"/>
  <c r="I247" i="389"/>
  <c r="K247" i="389"/>
  <c r="J247" i="389"/>
  <c r="M247" i="389"/>
  <c r="P247" i="389"/>
  <c r="O247" i="389"/>
  <c r="R247" i="389"/>
  <c r="S247" i="389"/>
  <c r="AD247" i="389"/>
  <c r="AF247" i="389"/>
  <c r="AE247" i="389"/>
  <c r="AG247" i="389"/>
  <c r="AL247" i="389"/>
  <c r="AH247" i="389"/>
  <c r="AJ247" i="389"/>
  <c r="AK247" i="389"/>
  <c r="I248" i="389"/>
  <c r="J248" i="389"/>
  <c r="K248" i="389"/>
  <c r="M248" i="389"/>
  <c r="P248" i="389"/>
  <c r="O248" i="389"/>
  <c r="R248" i="389"/>
  <c r="S248" i="389"/>
  <c r="AD248" i="389"/>
  <c r="AE248" i="389"/>
  <c r="AH248" i="389"/>
  <c r="AK248" i="389"/>
  <c r="AJ248" i="389"/>
  <c r="I249" i="389"/>
  <c r="J249" i="389"/>
  <c r="M249" i="389"/>
  <c r="P249" i="389"/>
  <c r="O249" i="389"/>
  <c r="R249" i="389"/>
  <c r="S249" i="389"/>
  <c r="AD249" i="389"/>
  <c r="AE249" i="389"/>
  <c r="AF249" i="389"/>
  <c r="AH249" i="389"/>
  <c r="AJ249" i="389"/>
  <c r="AK249" i="389"/>
  <c r="I250" i="389"/>
  <c r="K250" i="389"/>
  <c r="J250" i="389"/>
  <c r="M250" i="389"/>
  <c r="O250" i="389"/>
  <c r="P250" i="389"/>
  <c r="R250" i="389"/>
  <c r="S250" i="389"/>
  <c r="AD250" i="389"/>
  <c r="AF250" i="389"/>
  <c r="AE250" i="389"/>
  <c r="AH250" i="389"/>
  <c r="AK250" i="389"/>
  <c r="AJ250" i="389"/>
  <c r="I251" i="389"/>
  <c r="K251" i="389"/>
  <c r="J251" i="389"/>
  <c r="M251" i="389"/>
  <c r="P251" i="389"/>
  <c r="O251" i="389"/>
  <c r="R251" i="389"/>
  <c r="S251" i="389"/>
  <c r="AD251" i="389"/>
  <c r="AF251" i="389"/>
  <c r="AE251" i="389"/>
  <c r="AG251" i="389"/>
  <c r="AL251" i="389"/>
  <c r="AH251" i="389"/>
  <c r="AK251" i="389"/>
  <c r="AJ251" i="389"/>
  <c r="I252" i="389"/>
  <c r="J252" i="389"/>
  <c r="L252" i="389"/>
  <c r="Q252" i="389"/>
  <c r="M252" i="389"/>
  <c r="O252" i="389"/>
  <c r="P252" i="389"/>
  <c r="R252" i="389"/>
  <c r="S252" i="389"/>
  <c r="AD252" i="389"/>
  <c r="AE252" i="389"/>
  <c r="AH252" i="389"/>
  <c r="AK252" i="389"/>
  <c r="AJ252" i="389"/>
  <c r="I253" i="389"/>
  <c r="J253" i="389"/>
  <c r="M253" i="389"/>
  <c r="P253" i="389"/>
  <c r="O253" i="389"/>
  <c r="R253" i="389"/>
  <c r="S253" i="389"/>
  <c r="AD253" i="389"/>
  <c r="AF253" i="389"/>
  <c r="AE253" i="389"/>
  <c r="AH253" i="389"/>
  <c r="AK253" i="389"/>
  <c r="AJ253" i="389"/>
  <c r="I254" i="389"/>
  <c r="J254" i="389"/>
  <c r="K254" i="389"/>
  <c r="M254" i="389"/>
  <c r="O254" i="389"/>
  <c r="P254" i="389"/>
  <c r="R254" i="389"/>
  <c r="S254" i="389"/>
  <c r="I255" i="389"/>
  <c r="K255" i="389"/>
  <c r="J255" i="389"/>
  <c r="M255" i="389"/>
  <c r="P255" i="389"/>
  <c r="O255" i="389"/>
  <c r="R255" i="389"/>
  <c r="S255" i="389"/>
  <c r="I256" i="389"/>
  <c r="K256" i="389"/>
  <c r="J256" i="389"/>
  <c r="L256" i="389"/>
  <c r="Q256" i="389"/>
  <c r="M256" i="389"/>
  <c r="O256" i="389"/>
  <c r="P256" i="389"/>
  <c r="R256" i="389"/>
  <c r="S256" i="389"/>
  <c r="I257" i="389"/>
  <c r="J257" i="389"/>
  <c r="M257" i="389"/>
  <c r="P257" i="389"/>
  <c r="O257" i="389"/>
  <c r="R257" i="389"/>
  <c r="S257" i="389"/>
  <c r="I258" i="389"/>
  <c r="K258" i="389"/>
  <c r="J258" i="389"/>
  <c r="M258" i="389"/>
  <c r="P258" i="389"/>
  <c r="O258" i="389"/>
  <c r="R258" i="389"/>
  <c r="S258" i="389"/>
  <c r="I259" i="389"/>
  <c r="K259" i="389"/>
  <c r="J259" i="389"/>
  <c r="M259" i="389"/>
  <c r="P259" i="389"/>
  <c r="O259" i="389"/>
  <c r="R259" i="389"/>
  <c r="S259" i="389"/>
  <c r="I262" i="389"/>
  <c r="K262" i="389"/>
  <c r="J262" i="389"/>
  <c r="L262" i="389"/>
  <c r="Q262" i="389"/>
  <c r="M262" i="389"/>
  <c r="P262" i="389"/>
  <c r="O262" i="389"/>
  <c r="R262" i="389"/>
  <c r="S262" i="389"/>
  <c r="AD262" i="389"/>
  <c r="AE262" i="389"/>
  <c r="AH262" i="389"/>
  <c r="AK262" i="389"/>
  <c r="AJ262" i="389"/>
  <c r="I263" i="389"/>
  <c r="J263" i="389"/>
  <c r="M263" i="389"/>
  <c r="P263" i="389"/>
  <c r="O263" i="389"/>
  <c r="R263" i="389"/>
  <c r="S263" i="389"/>
  <c r="AD263" i="389"/>
  <c r="AE263" i="389"/>
  <c r="AF263" i="389"/>
  <c r="AH263" i="389"/>
  <c r="AJ263" i="389"/>
  <c r="AK263" i="389"/>
  <c r="I264" i="389"/>
  <c r="K264" i="389"/>
  <c r="J264" i="389"/>
  <c r="M264" i="389"/>
  <c r="O264" i="389"/>
  <c r="P264" i="389"/>
  <c r="R264" i="389"/>
  <c r="S264" i="389"/>
  <c r="AD264" i="389"/>
  <c r="AF264" i="389"/>
  <c r="AE264" i="389"/>
  <c r="AH264" i="389"/>
  <c r="AK264" i="389"/>
  <c r="AJ264" i="389"/>
  <c r="I265" i="389"/>
  <c r="K265" i="389"/>
  <c r="J265" i="389"/>
  <c r="M265" i="389"/>
  <c r="P265" i="389"/>
  <c r="O265" i="389"/>
  <c r="R265" i="389"/>
  <c r="S265" i="389"/>
  <c r="AD265" i="389"/>
  <c r="AF265" i="389"/>
  <c r="AE265" i="389"/>
  <c r="AG265" i="389"/>
  <c r="AL265" i="389"/>
  <c r="AH265" i="389"/>
  <c r="AK265" i="389"/>
  <c r="AJ265" i="389"/>
  <c r="I266" i="389"/>
  <c r="J266" i="389"/>
  <c r="L266" i="389"/>
  <c r="Q266" i="389"/>
  <c r="M266" i="389"/>
  <c r="O266" i="389"/>
  <c r="P266" i="389"/>
  <c r="R266" i="389"/>
  <c r="S266" i="389"/>
  <c r="AD266" i="389"/>
  <c r="AE266" i="389"/>
  <c r="AH266" i="389"/>
  <c r="AK266" i="389"/>
  <c r="AJ266" i="389"/>
  <c r="I267" i="389"/>
  <c r="J267" i="389"/>
  <c r="M267" i="389"/>
  <c r="P267" i="389"/>
  <c r="O267" i="389"/>
  <c r="R267" i="389"/>
  <c r="S267" i="389"/>
  <c r="AD267" i="389"/>
  <c r="AF267" i="389"/>
  <c r="AE267" i="389"/>
  <c r="AH267" i="389"/>
  <c r="AK267" i="389"/>
  <c r="AJ267" i="389"/>
  <c r="I268" i="389"/>
  <c r="J268" i="389"/>
  <c r="L268" i="389"/>
  <c r="Q268" i="389"/>
  <c r="K268" i="389"/>
  <c r="M268" i="389"/>
  <c r="O268" i="389"/>
  <c r="P268" i="389"/>
  <c r="R268" i="389"/>
  <c r="S268" i="389"/>
  <c r="AD268" i="389"/>
  <c r="AE268" i="389"/>
  <c r="AH268" i="389"/>
  <c r="AK268" i="389"/>
  <c r="AJ268" i="389"/>
  <c r="I269" i="389"/>
  <c r="J269" i="389"/>
  <c r="M269" i="389"/>
  <c r="P269" i="389"/>
  <c r="O269" i="389"/>
  <c r="R269" i="389"/>
  <c r="S269" i="389"/>
  <c r="AD269" i="389"/>
  <c r="AF269" i="389"/>
  <c r="AE269" i="389"/>
  <c r="AG269" i="389"/>
  <c r="AL269" i="389"/>
  <c r="AH269" i="389"/>
  <c r="AJ269" i="389"/>
  <c r="AK269" i="389"/>
  <c r="I270" i="389"/>
  <c r="J270" i="389"/>
  <c r="L270" i="389"/>
  <c r="Q270" i="389"/>
  <c r="K270" i="389"/>
  <c r="M270" i="389"/>
  <c r="P270" i="389"/>
  <c r="O270" i="389"/>
  <c r="R270" i="389"/>
  <c r="S270" i="389"/>
  <c r="AD270" i="389"/>
  <c r="AE270" i="389"/>
  <c r="AH270" i="389"/>
  <c r="AK270" i="389"/>
  <c r="AJ270" i="389"/>
  <c r="I271" i="389"/>
  <c r="J271" i="389"/>
  <c r="M271" i="389"/>
  <c r="P271" i="389"/>
  <c r="O271" i="389"/>
  <c r="R271" i="389"/>
  <c r="S271" i="389"/>
  <c r="AD271" i="389"/>
  <c r="AE271" i="389"/>
  <c r="AF271" i="389"/>
  <c r="AH271" i="389"/>
  <c r="AJ271" i="389"/>
  <c r="AK271" i="389"/>
  <c r="AD272" i="389"/>
  <c r="AF272" i="389"/>
  <c r="AE272" i="389"/>
  <c r="AH272" i="389"/>
  <c r="AJ272" i="389"/>
  <c r="AK272" i="389"/>
  <c r="AD273" i="389"/>
  <c r="AE273" i="389"/>
  <c r="AG273" i="389"/>
  <c r="AL273" i="389"/>
  <c r="AF273" i="389"/>
  <c r="AH273" i="389"/>
  <c r="AJ273" i="389"/>
  <c r="AK273" i="389"/>
  <c r="I276" i="389"/>
  <c r="K276" i="389"/>
  <c r="J276" i="389"/>
  <c r="M276" i="389"/>
  <c r="P276" i="389"/>
  <c r="O276" i="389"/>
  <c r="R276" i="389"/>
  <c r="S276" i="389"/>
  <c r="AD276" i="389"/>
  <c r="AF276" i="389"/>
  <c r="AE276" i="389"/>
  <c r="AH276" i="389"/>
  <c r="AK276" i="389"/>
  <c r="AJ276" i="389"/>
  <c r="I277" i="389"/>
  <c r="K277" i="389"/>
  <c r="J277" i="389"/>
  <c r="M277" i="389"/>
  <c r="P277" i="389"/>
  <c r="O277" i="389"/>
  <c r="R277" i="389"/>
  <c r="S277" i="389"/>
  <c r="AD277" i="389"/>
  <c r="AF277" i="389"/>
  <c r="AE277" i="389"/>
  <c r="AH277" i="389"/>
  <c r="AK277" i="389"/>
  <c r="AJ277" i="389"/>
  <c r="I278" i="389"/>
  <c r="J278" i="389"/>
  <c r="L278" i="389"/>
  <c r="Q278" i="389"/>
  <c r="M278" i="389"/>
  <c r="O278" i="389"/>
  <c r="P278" i="389"/>
  <c r="R278" i="389"/>
  <c r="S278" i="389"/>
  <c r="AD278" i="389"/>
  <c r="AE278" i="389"/>
  <c r="AH278" i="389"/>
  <c r="AK278" i="389"/>
  <c r="AJ278" i="389"/>
  <c r="I279" i="389"/>
  <c r="J279" i="389"/>
  <c r="M279" i="389"/>
  <c r="P279" i="389"/>
  <c r="O279" i="389"/>
  <c r="R279" i="389"/>
  <c r="S279" i="389"/>
  <c r="AD279" i="389"/>
  <c r="AF279" i="389"/>
  <c r="AE279" i="389"/>
  <c r="AH279" i="389"/>
  <c r="AK279" i="389"/>
  <c r="AJ279" i="389"/>
  <c r="I280" i="389"/>
  <c r="J280" i="389"/>
  <c r="L280" i="389"/>
  <c r="Q280" i="389"/>
  <c r="K280" i="389"/>
  <c r="M280" i="389"/>
  <c r="O280" i="389"/>
  <c r="P280" i="389"/>
  <c r="R280" i="389"/>
  <c r="S280" i="389"/>
  <c r="AD280" i="389"/>
  <c r="AE280" i="389"/>
  <c r="AH280" i="389"/>
  <c r="AK280" i="389"/>
  <c r="AJ280" i="389"/>
  <c r="I281" i="389"/>
  <c r="J281" i="389"/>
  <c r="M281" i="389"/>
  <c r="P281" i="389"/>
  <c r="O281" i="389"/>
  <c r="R281" i="389"/>
  <c r="S281" i="389"/>
  <c r="AD281" i="389"/>
  <c r="AF281" i="389"/>
  <c r="AE281" i="389"/>
  <c r="AG281" i="389"/>
  <c r="AL281" i="389"/>
  <c r="AH281" i="389"/>
  <c r="AJ281" i="389"/>
  <c r="AK281" i="389"/>
  <c r="I282" i="389"/>
  <c r="J282" i="389"/>
  <c r="L282" i="389"/>
  <c r="Q282" i="389"/>
  <c r="K282" i="389"/>
  <c r="M282" i="389"/>
  <c r="P282" i="389"/>
  <c r="O282" i="389"/>
  <c r="R282" i="389"/>
  <c r="S282" i="389"/>
  <c r="AD282" i="389"/>
  <c r="AE282" i="389"/>
  <c r="AH282" i="389"/>
  <c r="AK282" i="389"/>
  <c r="AJ282" i="389"/>
  <c r="I283" i="389"/>
  <c r="J283" i="389"/>
  <c r="M283" i="389"/>
  <c r="P283" i="389"/>
  <c r="O283" i="389"/>
  <c r="R283" i="389"/>
  <c r="S283" i="389"/>
  <c r="AD283" i="389"/>
  <c r="AE283" i="389"/>
  <c r="AG283" i="389"/>
  <c r="AL283" i="389"/>
  <c r="AF283" i="389"/>
  <c r="AH283" i="389"/>
  <c r="AJ283" i="389"/>
  <c r="AK283" i="389"/>
  <c r="I284" i="389"/>
  <c r="K284" i="389"/>
  <c r="J284" i="389"/>
  <c r="M284" i="389"/>
  <c r="P284" i="389"/>
  <c r="O284" i="389"/>
  <c r="R284" i="389"/>
  <c r="S284" i="389"/>
  <c r="AD284" i="389"/>
  <c r="AF284" i="389"/>
  <c r="AE284" i="389"/>
  <c r="AH284" i="389"/>
  <c r="AK284" i="389"/>
  <c r="AJ284" i="389"/>
  <c r="I285" i="389"/>
  <c r="K285" i="389"/>
  <c r="J285" i="389"/>
  <c r="M285" i="389"/>
  <c r="P285" i="389"/>
  <c r="O285" i="389"/>
  <c r="R285" i="389"/>
  <c r="S285" i="389"/>
  <c r="AD285" i="389"/>
  <c r="AF285" i="389"/>
  <c r="AE285" i="389"/>
  <c r="AG285" i="389"/>
  <c r="AL285" i="389"/>
  <c r="AH285" i="389"/>
  <c r="AK285" i="389"/>
  <c r="AJ285" i="389"/>
  <c r="I286" i="389"/>
  <c r="J286" i="389"/>
  <c r="L286" i="389"/>
  <c r="Q286" i="389"/>
  <c r="M286" i="389"/>
  <c r="O286" i="389"/>
  <c r="P286" i="389"/>
  <c r="R286" i="389"/>
  <c r="S286" i="389"/>
  <c r="AD286" i="389"/>
  <c r="AE286" i="389"/>
  <c r="AH286" i="389"/>
  <c r="AK286" i="389"/>
  <c r="AJ286" i="389"/>
  <c r="I287" i="389"/>
  <c r="J287" i="389"/>
  <c r="M287" i="389"/>
  <c r="P287" i="389"/>
  <c r="O287" i="389"/>
  <c r="R287" i="389"/>
  <c r="S287" i="389"/>
  <c r="AD287" i="389"/>
  <c r="AF287" i="389"/>
  <c r="AE287" i="389"/>
  <c r="AH287" i="389"/>
  <c r="AK287" i="389"/>
  <c r="AJ287" i="389"/>
  <c r="I288" i="389"/>
  <c r="J288" i="389"/>
  <c r="L288" i="389"/>
  <c r="Q288" i="389"/>
  <c r="K288" i="389"/>
  <c r="M288" i="389"/>
  <c r="O288" i="389"/>
  <c r="P288" i="389"/>
  <c r="R288" i="389"/>
  <c r="S288" i="389"/>
  <c r="I289" i="389"/>
  <c r="J289" i="389"/>
  <c r="M289" i="389"/>
  <c r="P289" i="389"/>
  <c r="O289" i="389"/>
  <c r="R289" i="389"/>
  <c r="S289" i="389"/>
  <c r="I290" i="389"/>
  <c r="K290" i="389"/>
  <c r="J290" i="389"/>
  <c r="L290" i="389"/>
  <c r="Q290" i="389"/>
  <c r="M290" i="389"/>
  <c r="O290" i="389"/>
  <c r="P290" i="389"/>
  <c r="R290" i="389"/>
  <c r="S290" i="389"/>
  <c r="I291" i="389"/>
  <c r="J291" i="389"/>
  <c r="M291" i="389"/>
  <c r="P291" i="389"/>
  <c r="O291" i="389"/>
  <c r="R291" i="389"/>
  <c r="S291" i="389"/>
  <c r="I292" i="389"/>
  <c r="K292" i="389"/>
  <c r="J292" i="389"/>
  <c r="M292" i="389"/>
  <c r="P292" i="389"/>
  <c r="O292" i="389"/>
  <c r="R292" i="389"/>
  <c r="S292" i="389"/>
  <c r="I330" i="389"/>
  <c r="K330" i="389"/>
  <c r="J330" i="389"/>
  <c r="M330" i="389"/>
  <c r="P330" i="389"/>
  <c r="O330" i="389"/>
  <c r="R330" i="389"/>
  <c r="S330" i="389"/>
  <c r="AD330" i="389"/>
  <c r="AE330" i="389"/>
  <c r="AG330" i="389"/>
  <c r="AL330" i="389"/>
  <c r="AF330" i="389"/>
  <c r="AH330" i="389"/>
  <c r="AK330" i="389"/>
  <c r="AJ330" i="389"/>
  <c r="I331" i="389"/>
  <c r="K331" i="389"/>
  <c r="J331" i="389"/>
  <c r="L331" i="389"/>
  <c r="Q331" i="389"/>
  <c r="M331" i="389"/>
  <c r="O331" i="389"/>
  <c r="P331" i="389"/>
  <c r="R331" i="389"/>
  <c r="S331" i="389"/>
  <c r="AD331" i="389"/>
  <c r="AE331" i="389"/>
  <c r="AH331" i="389"/>
  <c r="AK331" i="389"/>
  <c r="AJ331" i="389"/>
  <c r="I332" i="389"/>
  <c r="J332" i="389"/>
  <c r="M332" i="389"/>
  <c r="P332" i="389"/>
  <c r="O332" i="389"/>
  <c r="R332" i="389"/>
  <c r="S332" i="389"/>
  <c r="AD332" i="389"/>
  <c r="AF332" i="389"/>
  <c r="AE332" i="389"/>
  <c r="AH332" i="389"/>
  <c r="AK332" i="389"/>
  <c r="AJ332" i="389"/>
  <c r="I333" i="389"/>
  <c r="J333" i="389"/>
  <c r="L333" i="389"/>
  <c r="Q333" i="389"/>
  <c r="K333" i="389"/>
  <c r="M333" i="389"/>
  <c r="O333" i="389"/>
  <c r="P333" i="389"/>
  <c r="R333" i="389"/>
  <c r="S333" i="389"/>
  <c r="AD333" i="389"/>
  <c r="AE333" i="389"/>
  <c r="AH333" i="389"/>
  <c r="AK333" i="389"/>
  <c r="AJ333" i="389"/>
  <c r="I334" i="389"/>
  <c r="J334" i="389"/>
  <c r="M334" i="389"/>
  <c r="P334" i="389"/>
  <c r="O334" i="389"/>
  <c r="R334" i="389"/>
  <c r="S334" i="389"/>
  <c r="AD334" i="389"/>
  <c r="AF334" i="389"/>
  <c r="AE334" i="389"/>
  <c r="AG334" i="389"/>
  <c r="AL334" i="389"/>
  <c r="AH334" i="389"/>
  <c r="AJ334" i="389"/>
  <c r="AK334" i="389"/>
  <c r="I335" i="389"/>
  <c r="J335" i="389"/>
  <c r="L335" i="389"/>
  <c r="Q335" i="389"/>
  <c r="K335" i="389"/>
  <c r="M335" i="389"/>
  <c r="P335" i="389"/>
  <c r="O335" i="389"/>
  <c r="R335" i="389"/>
  <c r="S335" i="389"/>
  <c r="AD335" i="389"/>
  <c r="AE335" i="389"/>
  <c r="AH335" i="389"/>
  <c r="AK335" i="389"/>
  <c r="AJ335" i="389"/>
  <c r="I336" i="389"/>
  <c r="J336" i="389"/>
  <c r="M336" i="389"/>
  <c r="P336" i="389"/>
  <c r="O336" i="389"/>
  <c r="R336" i="389"/>
  <c r="S336" i="389"/>
  <c r="AD336" i="389"/>
  <c r="AE336" i="389"/>
  <c r="AG336" i="389"/>
  <c r="AL336" i="389"/>
  <c r="AF336" i="389"/>
  <c r="AH336" i="389"/>
  <c r="AJ336" i="389"/>
  <c r="AK336" i="389"/>
  <c r="I337" i="389"/>
  <c r="K337" i="389"/>
  <c r="J337" i="389"/>
  <c r="M337" i="389"/>
  <c r="P337" i="389"/>
  <c r="O337" i="389"/>
  <c r="R337" i="389"/>
  <c r="S337" i="389"/>
  <c r="AD337" i="389"/>
  <c r="AE337" i="389"/>
  <c r="AH337" i="389"/>
  <c r="AK337" i="389"/>
  <c r="AJ337" i="389"/>
  <c r="I338" i="389"/>
  <c r="J338" i="389"/>
  <c r="M338" i="389"/>
  <c r="P338" i="389"/>
  <c r="O338" i="389"/>
  <c r="R338" i="389"/>
  <c r="S338" i="389"/>
  <c r="AD338" i="389"/>
  <c r="AF338" i="389"/>
  <c r="AE338" i="389"/>
  <c r="AG338" i="389"/>
  <c r="AL338" i="389"/>
  <c r="AH338" i="389"/>
  <c r="AK338" i="389"/>
  <c r="AJ338" i="389"/>
  <c r="I339" i="389"/>
  <c r="J339" i="389"/>
  <c r="L339" i="389"/>
  <c r="Q339" i="389"/>
  <c r="M339" i="389"/>
  <c r="O339" i="389"/>
  <c r="P339" i="389"/>
  <c r="R339" i="389"/>
  <c r="S339" i="389"/>
  <c r="AD339" i="389"/>
  <c r="AE339" i="389"/>
  <c r="AH339" i="389"/>
  <c r="AK339" i="389"/>
  <c r="AJ339" i="389"/>
  <c r="I340" i="389"/>
  <c r="J340" i="389"/>
  <c r="M340" i="389"/>
  <c r="P340" i="389"/>
  <c r="O340" i="389"/>
  <c r="R340" i="389"/>
  <c r="S340" i="389"/>
  <c r="I297" i="389"/>
  <c r="K297" i="389"/>
  <c r="J297" i="389"/>
  <c r="M297" i="389"/>
  <c r="O297" i="389"/>
  <c r="P297" i="389"/>
  <c r="R297" i="389"/>
  <c r="S297" i="389"/>
  <c r="AD297" i="389"/>
  <c r="AE297" i="389"/>
  <c r="AH297" i="389"/>
  <c r="AK297" i="389"/>
  <c r="AJ297" i="389"/>
  <c r="I298" i="389"/>
  <c r="J298" i="389"/>
  <c r="M298" i="389"/>
  <c r="P298" i="389"/>
  <c r="O298" i="389"/>
  <c r="R298" i="389"/>
  <c r="S298" i="389"/>
  <c r="AD298" i="389"/>
  <c r="AF298" i="389"/>
  <c r="AE298" i="389"/>
  <c r="AH298" i="389"/>
  <c r="AK298" i="389"/>
  <c r="AJ298" i="389"/>
  <c r="I299" i="389"/>
  <c r="J299" i="389"/>
  <c r="L299" i="389"/>
  <c r="Q299" i="389"/>
  <c r="M299" i="389"/>
  <c r="O299" i="389"/>
  <c r="P299" i="389"/>
  <c r="R299" i="389"/>
  <c r="S299" i="389"/>
  <c r="AD299" i="389"/>
  <c r="AE299" i="389"/>
  <c r="AH299" i="389"/>
  <c r="AK299" i="389"/>
  <c r="AJ299" i="389"/>
  <c r="I300" i="389"/>
  <c r="J300" i="389"/>
  <c r="M300" i="389"/>
  <c r="P300" i="389"/>
  <c r="O300" i="389"/>
  <c r="R300" i="389"/>
  <c r="S300" i="389"/>
  <c r="AD300" i="389"/>
  <c r="AF300" i="389"/>
  <c r="AE300" i="389"/>
  <c r="AH300" i="389"/>
  <c r="AJ300" i="389"/>
  <c r="AK300" i="389"/>
  <c r="I301" i="389"/>
  <c r="J301" i="389"/>
  <c r="L301" i="389"/>
  <c r="Q301" i="389"/>
  <c r="K301" i="389"/>
  <c r="M301" i="389"/>
  <c r="O301" i="389"/>
  <c r="P301" i="389"/>
  <c r="R301" i="389"/>
  <c r="S301" i="389"/>
  <c r="AD301" i="389"/>
  <c r="AE301" i="389"/>
  <c r="AH301" i="389"/>
  <c r="AK301" i="389"/>
  <c r="AJ301" i="389"/>
  <c r="I302" i="389"/>
  <c r="J302" i="389"/>
  <c r="M302" i="389"/>
  <c r="P302" i="389"/>
  <c r="O302" i="389"/>
  <c r="R302" i="389"/>
  <c r="S302" i="389"/>
  <c r="AD302" i="389"/>
  <c r="AF302" i="389"/>
  <c r="AE302" i="389"/>
  <c r="AG302" i="389"/>
  <c r="AL302" i="389"/>
  <c r="AH302" i="389"/>
  <c r="AJ302" i="389"/>
  <c r="AK302" i="389"/>
  <c r="I303" i="389"/>
  <c r="J303" i="389"/>
  <c r="L303" i="389"/>
  <c r="Q303" i="389"/>
  <c r="K303" i="389"/>
  <c r="M303" i="389"/>
  <c r="P303" i="389"/>
  <c r="O303" i="389"/>
  <c r="R303" i="389"/>
  <c r="S303" i="389"/>
  <c r="AD303" i="389"/>
  <c r="AE303" i="389"/>
  <c r="AH303" i="389"/>
  <c r="AK303" i="389"/>
  <c r="AJ303" i="389"/>
  <c r="I304" i="389"/>
  <c r="J304" i="389"/>
  <c r="M304" i="389"/>
  <c r="P304" i="389"/>
  <c r="O304" i="389"/>
  <c r="R304" i="389"/>
  <c r="S304" i="389"/>
  <c r="AD304" i="389"/>
  <c r="AE304" i="389"/>
  <c r="AF304" i="389"/>
  <c r="AH304" i="389"/>
  <c r="AJ304" i="389"/>
  <c r="AK304" i="389"/>
  <c r="I305" i="389"/>
  <c r="K305" i="389"/>
  <c r="J305" i="389"/>
  <c r="M305" i="389"/>
  <c r="O305" i="389"/>
  <c r="P305" i="389"/>
  <c r="R305" i="389"/>
  <c r="S305" i="389"/>
  <c r="AD305" i="389"/>
  <c r="AE305" i="389"/>
  <c r="AH305" i="389"/>
  <c r="AK305" i="389"/>
  <c r="AJ305" i="389"/>
  <c r="I306" i="389"/>
  <c r="J306" i="389"/>
  <c r="M306" i="389"/>
  <c r="P306" i="389"/>
  <c r="O306" i="389"/>
  <c r="R306" i="389"/>
  <c r="S306" i="389"/>
  <c r="AD306" i="389"/>
  <c r="AF306" i="389"/>
  <c r="AE306" i="389"/>
  <c r="AH306" i="389"/>
  <c r="AK306" i="389"/>
  <c r="AJ306" i="389"/>
  <c r="I307" i="389"/>
  <c r="J307" i="389"/>
  <c r="L307" i="389"/>
  <c r="Q307" i="389"/>
  <c r="M307" i="389"/>
  <c r="O307" i="389"/>
  <c r="P307" i="389"/>
  <c r="R307" i="389"/>
  <c r="S307" i="389"/>
  <c r="AD307" i="389"/>
  <c r="AE307" i="389"/>
  <c r="AH307" i="389"/>
  <c r="AK307" i="389"/>
  <c r="AJ307" i="389"/>
  <c r="I308" i="389"/>
  <c r="J308" i="389"/>
  <c r="M308" i="389"/>
  <c r="P308" i="389"/>
  <c r="O308" i="389"/>
  <c r="R308" i="389"/>
  <c r="S308" i="389"/>
  <c r="I309" i="389"/>
  <c r="K309" i="389"/>
  <c r="J309" i="389"/>
  <c r="M309" i="389"/>
  <c r="O309" i="389"/>
  <c r="P309" i="389"/>
  <c r="R309" i="389"/>
  <c r="S309" i="389"/>
  <c r="I310" i="389"/>
  <c r="K310" i="389"/>
  <c r="J310" i="389"/>
  <c r="M310" i="389"/>
  <c r="P310" i="389"/>
  <c r="O310" i="389"/>
  <c r="R310" i="389"/>
  <c r="S310" i="389"/>
  <c r="I311" i="389"/>
  <c r="J311" i="389"/>
  <c r="L311" i="389"/>
  <c r="Q311" i="389"/>
  <c r="M311" i="389"/>
  <c r="O311" i="389"/>
  <c r="P311" i="389"/>
  <c r="R311" i="389"/>
  <c r="S311" i="389"/>
  <c r="I314" i="389"/>
  <c r="K314" i="389"/>
  <c r="J314" i="389"/>
  <c r="M314" i="389"/>
  <c r="P314" i="389"/>
  <c r="O314" i="389"/>
  <c r="R314" i="389"/>
  <c r="S314" i="389"/>
  <c r="AD314" i="389"/>
  <c r="AG314" i="389"/>
  <c r="AL314" i="389"/>
  <c r="AE314" i="389"/>
  <c r="AF314" i="389"/>
  <c r="AH314" i="389"/>
  <c r="AJ314" i="389"/>
  <c r="AK314" i="389"/>
  <c r="I315" i="389"/>
  <c r="L315" i="389"/>
  <c r="Q315" i="389"/>
  <c r="J315" i="389"/>
  <c r="K315" i="389"/>
  <c r="M315" i="389"/>
  <c r="O315" i="389"/>
  <c r="P315" i="389"/>
  <c r="R315" i="389"/>
  <c r="S315" i="389"/>
  <c r="AD315" i="389"/>
  <c r="AG315" i="389"/>
  <c r="AL315" i="389"/>
  <c r="AE315" i="389"/>
  <c r="AH315" i="389"/>
  <c r="AK315" i="389"/>
  <c r="AJ315" i="389"/>
  <c r="I316" i="389"/>
  <c r="J316" i="389"/>
  <c r="M316" i="389"/>
  <c r="P316" i="389"/>
  <c r="O316" i="389"/>
  <c r="R316" i="389"/>
  <c r="S316" i="389"/>
  <c r="AD316" i="389"/>
  <c r="AF316" i="389"/>
  <c r="AE316" i="389"/>
  <c r="AH316" i="389"/>
  <c r="AK316" i="389"/>
  <c r="AJ316" i="389"/>
  <c r="I317" i="389"/>
  <c r="K317" i="389"/>
  <c r="J317" i="389"/>
  <c r="M317" i="389"/>
  <c r="P317" i="389"/>
  <c r="O317" i="389"/>
  <c r="R317" i="389"/>
  <c r="S317" i="389"/>
  <c r="AD317" i="389"/>
  <c r="AE317" i="389"/>
  <c r="AG317" i="389"/>
  <c r="AH317" i="389"/>
  <c r="AK317" i="389"/>
  <c r="AJ317" i="389"/>
  <c r="AL317" i="389"/>
  <c r="I318" i="389"/>
  <c r="K318" i="389"/>
  <c r="J318" i="389"/>
  <c r="M318" i="389"/>
  <c r="P318" i="389"/>
  <c r="O318" i="389"/>
  <c r="R318" i="389"/>
  <c r="S318" i="389"/>
  <c r="AD318" i="389"/>
  <c r="AE318" i="389"/>
  <c r="AH318" i="389"/>
  <c r="AK318" i="389"/>
  <c r="AJ318" i="389"/>
  <c r="I319" i="389"/>
  <c r="J319" i="389"/>
  <c r="M319" i="389"/>
  <c r="P319" i="389"/>
  <c r="O319" i="389"/>
  <c r="R319" i="389"/>
  <c r="S319" i="389"/>
  <c r="AD319" i="389"/>
  <c r="AF319" i="389"/>
  <c r="AE319" i="389"/>
  <c r="AH319" i="389"/>
  <c r="AK319" i="389"/>
  <c r="AJ319" i="389"/>
  <c r="I320" i="389"/>
  <c r="K320" i="389"/>
  <c r="J320" i="389"/>
  <c r="M320" i="389"/>
  <c r="P320" i="389"/>
  <c r="O320" i="389"/>
  <c r="R320" i="389"/>
  <c r="S320" i="389"/>
  <c r="AD320" i="389"/>
  <c r="AG320" i="389"/>
  <c r="AL320" i="389"/>
  <c r="AE320" i="389"/>
  <c r="AH320" i="389"/>
  <c r="AK320" i="389"/>
  <c r="AJ320" i="389"/>
  <c r="I321" i="389"/>
  <c r="L321" i="389"/>
  <c r="Q321" i="389"/>
  <c r="J321" i="389"/>
  <c r="M321" i="389"/>
  <c r="P321" i="389"/>
  <c r="O321" i="389"/>
  <c r="R321" i="389"/>
  <c r="S321" i="389"/>
  <c r="AD321" i="389"/>
  <c r="AF321" i="389"/>
  <c r="AE321" i="389"/>
  <c r="AH321" i="389"/>
  <c r="AK321" i="389"/>
  <c r="AJ321" i="389"/>
  <c r="I322" i="389"/>
  <c r="K322" i="389"/>
  <c r="J322" i="389"/>
  <c r="M322" i="389"/>
  <c r="P322" i="389"/>
  <c r="O322" i="389"/>
  <c r="R322" i="389"/>
  <c r="S322" i="389"/>
  <c r="AD322" i="389"/>
  <c r="AG322" i="389"/>
  <c r="AL322" i="389"/>
  <c r="AE322" i="389"/>
  <c r="AH322" i="389"/>
  <c r="AK322" i="389"/>
  <c r="AJ322" i="389"/>
  <c r="I323" i="389"/>
  <c r="L323" i="389"/>
  <c r="Q323" i="389"/>
  <c r="J323" i="389"/>
  <c r="M323" i="389"/>
  <c r="P323" i="389"/>
  <c r="O323" i="389"/>
  <c r="R323" i="389"/>
  <c r="S323" i="389"/>
  <c r="AD323" i="389"/>
  <c r="AF323" i="389"/>
  <c r="AE323" i="389"/>
  <c r="AH323" i="389"/>
  <c r="AK323" i="389"/>
  <c r="AJ323" i="389"/>
  <c r="I324" i="389"/>
  <c r="K324" i="389"/>
  <c r="J324" i="389"/>
  <c r="M324" i="389"/>
  <c r="P324" i="389"/>
  <c r="O324" i="389"/>
  <c r="R324" i="389"/>
  <c r="S324" i="389"/>
  <c r="AD324" i="389"/>
  <c r="AG324" i="389"/>
  <c r="AL324" i="389"/>
  <c r="AE324" i="389"/>
  <c r="AH324" i="389"/>
  <c r="AK324" i="389"/>
  <c r="AJ324" i="389"/>
  <c r="I325" i="389"/>
  <c r="L325" i="389"/>
  <c r="Q325" i="389"/>
  <c r="J325" i="389"/>
  <c r="M325" i="389"/>
  <c r="P325" i="389"/>
  <c r="O325" i="389"/>
  <c r="R325" i="389"/>
  <c r="S325" i="389"/>
  <c r="I326" i="389"/>
  <c r="K326" i="389"/>
  <c r="J326" i="389"/>
  <c r="M326" i="389"/>
  <c r="P326" i="389"/>
  <c r="O326" i="389"/>
  <c r="R326" i="389"/>
  <c r="S326" i="389"/>
  <c r="I327" i="389"/>
  <c r="L327" i="389"/>
  <c r="Q327" i="389"/>
  <c r="J327" i="389"/>
  <c r="M327" i="389"/>
  <c r="P327" i="389"/>
  <c r="O327" i="389"/>
  <c r="R327" i="389"/>
  <c r="S327" i="389"/>
  <c r="I343" i="389"/>
  <c r="K343" i="389"/>
  <c r="J343" i="389"/>
  <c r="M343" i="389"/>
  <c r="P343" i="389"/>
  <c r="O343" i="389"/>
  <c r="R343" i="389"/>
  <c r="S343" i="389"/>
  <c r="AD343" i="389"/>
  <c r="AG343" i="389"/>
  <c r="AL343" i="389"/>
  <c r="AE343" i="389"/>
  <c r="AH343" i="389"/>
  <c r="AK343" i="389"/>
  <c r="AJ343" i="389"/>
  <c r="I344" i="389"/>
  <c r="L344" i="389"/>
  <c r="Q344" i="389"/>
  <c r="J344" i="389"/>
  <c r="M344" i="389"/>
  <c r="P344" i="389"/>
  <c r="O344" i="389"/>
  <c r="R344" i="389"/>
  <c r="S344" i="389"/>
  <c r="AD344" i="389"/>
  <c r="AF344" i="389"/>
  <c r="AE344" i="389"/>
  <c r="AH344" i="389"/>
  <c r="AK344" i="389"/>
  <c r="AJ344" i="389"/>
  <c r="I345" i="389"/>
  <c r="K345" i="389"/>
  <c r="J345" i="389"/>
  <c r="M345" i="389"/>
  <c r="P345" i="389"/>
  <c r="O345" i="389"/>
  <c r="R345" i="389"/>
  <c r="S345" i="389"/>
  <c r="AD345" i="389"/>
  <c r="AG345" i="389"/>
  <c r="AL345" i="389"/>
  <c r="AE345" i="389"/>
  <c r="AH345" i="389"/>
  <c r="AK345" i="389"/>
  <c r="AJ345" i="389"/>
  <c r="I346" i="389"/>
  <c r="L346" i="389"/>
  <c r="Q346" i="389"/>
  <c r="J346" i="389"/>
  <c r="M346" i="389"/>
  <c r="P346" i="389"/>
  <c r="O346" i="389"/>
  <c r="R346" i="389"/>
  <c r="S346" i="389"/>
  <c r="AD346" i="389"/>
  <c r="AF346" i="389"/>
  <c r="AE346" i="389"/>
  <c r="AH346" i="389"/>
  <c r="AK346" i="389"/>
  <c r="AJ346" i="389"/>
  <c r="I347" i="389"/>
  <c r="K347" i="389"/>
  <c r="J347" i="389"/>
  <c r="M347" i="389"/>
  <c r="P347" i="389"/>
  <c r="O347" i="389"/>
  <c r="R347" i="389"/>
  <c r="S347" i="389"/>
  <c r="AD347" i="389"/>
  <c r="AG347" i="389"/>
  <c r="AL347" i="389"/>
  <c r="AE347" i="389"/>
  <c r="AH347" i="389"/>
  <c r="AK347" i="389"/>
  <c r="AJ347" i="389"/>
  <c r="I348" i="389"/>
  <c r="L348" i="389"/>
  <c r="Q348" i="389"/>
  <c r="J348" i="389"/>
  <c r="M348" i="389"/>
  <c r="P348" i="389"/>
  <c r="O348" i="389"/>
  <c r="R348" i="389"/>
  <c r="S348" i="389"/>
  <c r="AD348" i="389"/>
  <c r="AF348" i="389"/>
  <c r="AE348" i="389"/>
  <c r="AH348" i="389"/>
  <c r="AK348" i="389"/>
  <c r="AJ348" i="389"/>
  <c r="I349" i="389"/>
  <c r="K349" i="389"/>
  <c r="J349" i="389"/>
  <c r="M349" i="389"/>
  <c r="P349" i="389"/>
  <c r="O349" i="389"/>
  <c r="R349" i="389"/>
  <c r="S349" i="389"/>
  <c r="AD349" i="389"/>
  <c r="AG349" i="389"/>
  <c r="AL349" i="389"/>
  <c r="AE349" i="389"/>
  <c r="AH349" i="389"/>
  <c r="AK349" i="389"/>
  <c r="AJ349" i="389"/>
  <c r="I350" i="389"/>
  <c r="L350" i="389"/>
  <c r="Q350" i="389"/>
  <c r="J350" i="389"/>
  <c r="M350" i="389"/>
  <c r="P350" i="389"/>
  <c r="O350" i="389"/>
  <c r="R350" i="389"/>
  <c r="S350" i="389"/>
  <c r="AD350" i="389"/>
  <c r="AF350" i="389"/>
  <c r="AE350" i="389"/>
  <c r="AH350" i="389"/>
  <c r="AK350" i="389"/>
  <c r="AJ350" i="389"/>
  <c r="I351" i="389"/>
  <c r="K351" i="389"/>
  <c r="J351" i="389"/>
  <c r="M351" i="389"/>
  <c r="P351" i="389"/>
  <c r="O351" i="389"/>
  <c r="R351" i="389"/>
  <c r="S351" i="389"/>
  <c r="I352" i="389"/>
  <c r="L352" i="389"/>
  <c r="Q352" i="389"/>
  <c r="J352" i="389"/>
  <c r="M352" i="389"/>
  <c r="P352" i="389"/>
  <c r="O352" i="389"/>
  <c r="R352" i="389"/>
  <c r="S352" i="389"/>
  <c r="I353" i="389"/>
  <c r="K353" i="389"/>
  <c r="J353" i="389"/>
  <c r="M353" i="389"/>
  <c r="P353" i="389"/>
  <c r="O353" i="389"/>
  <c r="R353" i="389"/>
  <c r="S353" i="389"/>
  <c r="I354" i="389"/>
  <c r="L354" i="389"/>
  <c r="Q354" i="389"/>
  <c r="J354" i="389"/>
  <c r="M354" i="389"/>
  <c r="P354" i="389"/>
  <c r="O354" i="389"/>
  <c r="R354" i="389"/>
  <c r="S354" i="389"/>
  <c r="I355" i="389"/>
  <c r="K355" i="389"/>
  <c r="J355" i="389"/>
  <c r="M355" i="389"/>
  <c r="P355" i="389"/>
  <c r="O355" i="389"/>
  <c r="R355" i="389"/>
  <c r="S355" i="389"/>
  <c r="I358" i="389"/>
  <c r="L358" i="389"/>
  <c r="Q358" i="389"/>
  <c r="J358" i="389"/>
  <c r="M358" i="389"/>
  <c r="P358" i="389"/>
  <c r="O358" i="389"/>
  <c r="R358" i="389"/>
  <c r="S358" i="389"/>
  <c r="AD358" i="389"/>
  <c r="AF358" i="389"/>
  <c r="AE358" i="389"/>
  <c r="AH358" i="389"/>
  <c r="AK358" i="389"/>
  <c r="AJ358" i="389"/>
  <c r="I359" i="389"/>
  <c r="K359" i="389"/>
  <c r="J359" i="389"/>
  <c r="M359" i="389"/>
  <c r="P359" i="389"/>
  <c r="O359" i="389"/>
  <c r="R359" i="389"/>
  <c r="S359" i="389"/>
  <c r="AD359" i="389"/>
  <c r="AG359" i="389"/>
  <c r="AL359" i="389"/>
  <c r="AE359" i="389"/>
  <c r="AH359" i="389"/>
  <c r="AK359" i="389"/>
  <c r="AJ359" i="389"/>
  <c r="I360" i="389"/>
  <c r="L360" i="389"/>
  <c r="Q360" i="389"/>
  <c r="J360" i="389"/>
  <c r="M360" i="389"/>
  <c r="P360" i="389"/>
  <c r="O360" i="389"/>
  <c r="R360" i="389"/>
  <c r="S360" i="389"/>
  <c r="AD360" i="389"/>
  <c r="AF360" i="389"/>
  <c r="AE360" i="389"/>
  <c r="AH360" i="389"/>
  <c r="AK360" i="389"/>
  <c r="AJ360" i="389"/>
  <c r="I361" i="389"/>
  <c r="K361" i="389"/>
  <c r="J361" i="389"/>
  <c r="M361" i="389"/>
  <c r="P361" i="389"/>
  <c r="O361" i="389"/>
  <c r="R361" i="389"/>
  <c r="S361" i="389"/>
  <c r="AD361" i="389"/>
  <c r="AG361" i="389"/>
  <c r="AL361" i="389"/>
  <c r="AE361" i="389"/>
  <c r="AH361" i="389"/>
  <c r="AK361" i="389"/>
  <c r="AJ361" i="389"/>
  <c r="I362" i="389"/>
  <c r="L362" i="389"/>
  <c r="Q362" i="389"/>
  <c r="J362" i="389"/>
  <c r="M362" i="389"/>
  <c r="P362" i="389"/>
  <c r="O362" i="389"/>
  <c r="R362" i="389"/>
  <c r="S362" i="389"/>
  <c r="AD362" i="389"/>
  <c r="AF362" i="389"/>
  <c r="AE362" i="389"/>
  <c r="AH362" i="389"/>
  <c r="AK362" i="389"/>
  <c r="AJ362" i="389"/>
  <c r="I363" i="389"/>
  <c r="K363" i="389"/>
  <c r="J363" i="389"/>
  <c r="M363" i="389"/>
  <c r="P363" i="389"/>
  <c r="O363" i="389"/>
  <c r="R363" i="389"/>
  <c r="S363" i="389"/>
  <c r="I364" i="389"/>
  <c r="L364" i="389"/>
  <c r="Q364" i="389"/>
  <c r="J364" i="389"/>
  <c r="M364" i="389"/>
  <c r="P364" i="389"/>
  <c r="O364" i="389"/>
  <c r="R364" i="389"/>
  <c r="S364" i="389"/>
  <c r="I365" i="389"/>
  <c r="K365" i="389"/>
  <c r="J365" i="389"/>
  <c r="M365" i="389"/>
  <c r="P365" i="389"/>
  <c r="O365" i="389"/>
  <c r="R365" i="389"/>
  <c r="S365" i="389"/>
  <c r="I366" i="389"/>
  <c r="L366" i="389"/>
  <c r="Q366" i="389"/>
  <c r="J366" i="389"/>
  <c r="M366" i="389"/>
  <c r="P366" i="389"/>
  <c r="O366" i="389"/>
  <c r="R366" i="389"/>
  <c r="S366" i="389"/>
  <c r="I367" i="389"/>
  <c r="K367" i="389"/>
  <c r="J367" i="389"/>
  <c r="M367" i="389"/>
  <c r="P367" i="389"/>
  <c r="O367" i="389"/>
  <c r="R367" i="389"/>
  <c r="S367" i="389"/>
  <c r="I8" i="386"/>
  <c r="L8" i="386"/>
  <c r="Q8" i="386"/>
  <c r="J8" i="386"/>
  <c r="M8" i="386"/>
  <c r="P8" i="386"/>
  <c r="O8" i="386"/>
  <c r="AD8" i="386"/>
  <c r="AG8" i="386"/>
  <c r="AL8" i="386"/>
  <c r="AE8" i="386"/>
  <c r="AH8" i="386"/>
  <c r="AK8" i="386"/>
  <c r="AJ8" i="386"/>
  <c r="I9" i="386"/>
  <c r="L9" i="386"/>
  <c r="Q9" i="386"/>
  <c r="J9" i="386"/>
  <c r="M9" i="386"/>
  <c r="P9" i="386"/>
  <c r="O9" i="386"/>
  <c r="AD9" i="386"/>
  <c r="AG9" i="386"/>
  <c r="AL9" i="386"/>
  <c r="AE9" i="386"/>
  <c r="AH9" i="386"/>
  <c r="AK9" i="386"/>
  <c r="AJ9" i="386"/>
  <c r="I10" i="386"/>
  <c r="L10" i="386"/>
  <c r="Q10" i="386"/>
  <c r="J10" i="386"/>
  <c r="M10" i="386"/>
  <c r="P10" i="386"/>
  <c r="O10" i="386"/>
  <c r="AD10" i="386"/>
  <c r="AG10" i="386"/>
  <c r="AL10" i="386"/>
  <c r="AE10" i="386"/>
  <c r="AH10" i="386"/>
  <c r="AK10" i="386"/>
  <c r="AJ10" i="386"/>
  <c r="I11" i="386"/>
  <c r="L11" i="386"/>
  <c r="Q11" i="386"/>
  <c r="J11" i="386"/>
  <c r="M11" i="386"/>
  <c r="P11" i="386"/>
  <c r="O11" i="386"/>
  <c r="AD11" i="386"/>
  <c r="AG11" i="386"/>
  <c r="AL11" i="386"/>
  <c r="AE11" i="386"/>
  <c r="AH11" i="386"/>
  <c r="AK11" i="386"/>
  <c r="AJ11" i="386"/>
  <c r="I12" i="386"/>
  <c r="L12" i="386"/>
  <c r="Q12" i="386"/>
  <c r="J12" i="386"/>
  <c r="M12" i="386"/>
  <c r="P12" i="386"/>
  <c r="O12" i="386"/>
  <c r="AD12" i="386"/>
  <c r="AG12" i="386"/>
  <c r="AL12" i="386"/>
  <c r="AE12" i="386"/>
  <c r="AH12" i="386"/>
  <c r="AK12" i="386"/>
  <c r="AJ12" i="386"/>
  <c r="I13" i="386"/>
  <c r="L13" i="386"/>
  <c r="Q13" i="386"/>
  <c r="J13" i="386"/>
  <c r="M13" i="386"/>
  <c r="P13" i="386"/>
  <c r="O13" i="386"/>
  <c r="AD13" i="386"/>
  <c r="AG13" i="386"/>
  <c r="AL13" i="386"/>
  <c r="AE13" i="386"/>
  <c r="AH13" i="386"/>
  <c r="AK13" i="386"/>
  <c r="AJ13" i="386"/>
  <c r="I14" i="386"/>
  <c r="L14" i="386"/>
  <c r="Q14" i="386"/>
  <c r="J14" i="386"/>
  <c r="M14" i="386"/>
  <c r="P14" i="386"/>
  <c r="O14" i="386"/>
  <c r="AD14" i="386"/>
  <c r="AG14" i="386"/>
  <c r="AL14" i="386"/>
  <c r="AE14" i="386"/>
  <c r="AH14" i="386"/>
  <c r="AK14" i="386"/>
  <c r="AJ14" i="386"/>
  <c r="I15" i="386"/>
  <c r="L15" i="386"/>
  <c r="Q15" i="386"/>
  <c r="J15" i="386"/>
  <c r="M15" i="386"/>
  <c r="P15" i="386"/>
  <c r="O15" i="386"/>
  <c r="AD15" i="386"/>
  <c r="AG15" i="386"/>
  <c r="AL15" i="386"/>
  <c r="AE15" i="386"/>
  <c r="AH15" i="386"/>
  <c r="AK15" i="386"/>
  <c r="AJ15" i="386"/>
  <c r="I16" i="386"/>
  <c r="L16" i="386"/>
  <c r="Q16" i="386"/>
  <c r="J16" i="386"/>
  <c r="M16" i="386"/>
  <c r="P16" i="386"/>
  <c r="O16" i="386"/>
  <c r="I17" i="386"/>
  <c r="L17" i="386"/>
  <c r="Q17" i="386"/>
  <c r="J17" i="386"/>
  <c r="M17" i="386"/>
  <c r="P17" i="386"/>
  <c r="O17" i="386"/>
  <c r="I18" i="386"/>
  <c r="L18" i="386"/>
  <c r="Q18" i="386"/>
  <c r="J18" i="386"/>
  <c r="M18" i="386"/>
  <c r="P18" i="386"/>
  <c r="O18" i="386"/>
  <c r="I19" i="386"/>
  <c r="L19" i="386"/>
  <c r="Q19" i="386"/>
  <c r="J19" i="386"/>
  <c r="M19" i="386"/>
  <c r="P19" i="386"/>
  <c r="O19" i="386"/>
  <c r="I20" i="386"/>
  <c r="L20" i="386"/>
  <c r="Q20" i="386"/>
  <c r="J20" i="386"/>
  <c r="M20" i="386"/>
  <c r="P20" i="386"/>
  <c r="O20" i="386"/>
  <c r="I21" i="386"/>
  <c r="L21" i="386"/>
  <c r="Q21" i="386"/>
  <c r="J21" i="386"/>
  <c r="M21" i="386"/>
  <c r="P21" i="386"/>
  <c r="O21" i="386"/>
  <c r="I22" i="386"/>
  <c r="L22" i="386"/>
  <c r="Q22" i="386"/>
  <c r="J22" i="386"/>
  <c r="M22" i="386"/>
  <c r="P22" i="386"/>
  <c r="O22" i="386"/>
  <c r="I25" i="386"/>
  <c r="L25" i="386"/>
  <c r="Q25" i="386"/>
  <c r="J25" i="386"/>
  <c r="M25" i="386"/>
  <c r="P25" i="386"/>
  <c r="O25" i="386"/>
  <c r="AD25" i="386"/>
  <c r="AG25" i="386"/>
  <c r="AL25" i="386"/>
  <c r="AE25" i="386"/>
  <c r="AH25" i="386"/>
  <c r="AK25" i="386"/>
  <c r="AJ25" i="386"/>
  <c r="I26" i="386"/>
  <c r="L26" i="386"/>
  <c r="Q26" i="386"/>
  <c r="J26" i="386"/>
  <c r="M26" i="386"/>
  <c r="P26" i="386"/>
  <c r="O26" i="386"/>
  <c r="AD26" i="386"/>
  <c r="AG26" i="386"/>
  <c r="AL26" i="386"/>
  <c r="AE26" i="386"/>
  <c r="AH26" i="386"/>
  <c r="AK26" i="386"/>
  <c r="AJ26" i="386"/>
  <c r="I27" i="386"/>
  <c r="L27" i="386"/>
  <c r="Q27" i="386"/>
  <c r="J27" i="386"/>
  <c r="M27" i="386"/>
  <c r="P27" i="386"/>
  <c r="O27" i="386"/>
  <c r="AD27" i="386"/>
  <c r="AG27" i="386"/>
  <c r="AL27" i="386"/>
  <c r="AE27" i="386"/>
  <c r="AH27" i="386"/>
  <c r="AK27" i="386"/>
  <c r="AJ27" i="386"/>
  <c r="I28" i="386"/>
  <c r="L28" i="386"/>
  <c r="Q28" i="386"/>
  <c r="J28" i="386"/>
  <c r="M28" i="386"/>
  <c r="P28" i="386"/>
  <c r="O28" i="386"/>
  <c r="AD28" i="386"/>
  <c r="AG28" i="386"/>
  <c r="AL28" i="386"/>
  <c r="AE28" i="386"/>
  <c r="AH28" i="386"/>
  <c r="AK28" i="386"/>
  <c r="AJ28" i="386"/>
  <c r="I29" i="386"/>
  <c r="L29" i="386"/>
  <c r="Q29" i="386"/>
  <c r="J29" i="386"/>
  <c r="M29" i="386"/>
  <c r="P29" i="386"/>
  <c r="O29" i="386"/>
  <c r="AD29" i="386"/>
  <c r="AG29" i="386"/>
  <c r="AL29" i="386"/>
  <c r="AE29" i="386"/>
  <c r="AH29" i="386"/>
  <c r="AK29" i="386"/>
  <c r="AJ29" i="386"/>
  <c r="I30" i="386"/>
  <c r="L30" i="386"/>
  <c r="Q30" i="386"/>
  <c r="J30" i="386"/>
  <c r="M30" i="386"/>
  <c r="P30" i="386"/>
  <c r="O30" i="386"/>
  <c r="AD30" i="386"/>
  <c r="AG30" i="386"/>
  <c r="AL30" i="386"/>
  <c r="AE30" i="386"/>
  <c r="AH30" i="386"/>
  <c r="AK30" i="386"/>
  <c r="AJ30" i="386"/>
  <c r="I31" i="386"/>
  <c r="L31" i="386"/>
  <c r="Q31" i="386"/>
  <c r="J31" i="386"/>
  <c r="M31" i="386"/>
  <c r="P31" i="386"/>
  <c r="O31" i="386"/>
  <c r="AD31" i="386"/>
  <c r="AG31" i="386"/>
  <c r="AL31" i="386"/>
  <c r="AE31" i="386"/>
  <c r="AH31" i="386"/>
  <c r="AK31" i="386"/>
  <c r="AJ31" i="386"/>
  <c r="I32" i="386"/>
  <c r="L32" i="386"/>
  <c r="Q32" i="386"/>
  <c r="J32" i="386"/>
  <c r="M32" i="386"/>
  <c r="P32" i="386"/>
  <c r="O32" i="386"/>
  <c r="AD32" i="386"/>
  <c r="AG32" i="386"/>
  <c r="AL32" i="386"/>
  <c r="AE32" i="386"/>
  <c r="AH32" i="386"/>
  <c r="AK32" i="386"/>
  <c r="AJ32" i="386"/>
  <c r="I33" i="386"/>
  <c r="L33" i="386"/>
  <c r="Q33" i="386"/>
  <c r="J33" i="386"/>
  <c r="M33" i="386"/>
  <c r="P33" i="386"/>
  <c r="O33" i="386"/>
  <c r="AD33" i="386"/>
  <c r="AG33" i="386"/>
  <c r="AL33" i="386"/>
  <c r="AE33" i="386"/>
  <c r="AH33" i="386"/>
  <c r="AK33" i="386"/>
  <c r="AJ33" i="386"/>
  <c r="I34" i="386"/>
  <c r="L34" i="386"/>
  <c r="Q34" i="386"/>
  <c r="J34" i="386"/>
  <c r="M34" i="386"/>
  <c r="P34" i="386"/>
  <c r="O34" i="386"/>
  <c r="AD34" i="386"/>
  <c r="AG34" i="386"/>
  <c r="AL34" i="386"/>
  <c r="AE34" i="386"/>
  <c r="AH34" i="386"/>
  <c r="AK34" i="386"/>
  <c r="AJ34" i="386"/>
  <c r="I35" i="386"/>
  <c r="L35" i="386"/>
  <c r="Q35" i="386"/>
  <c r="J35" i="386"/>
  <c r="M35" i="386"/>
  <c r="P35" i="386"/>
  <c r="O35" i="386"/>
  <c r="AD35" i="386"/>
  <c r="AG35" i="386"/>
  <c r="AL35" i="386"/>
  <c r="AE35" i="386"/>
  <c r="AH35" i="386"/>
  <c r="AK35" i="386"/>
  <c r="AJ35" i="386"/>
  <c r="I36" i="386"/>
  <c r="L36" i="386"/>
  <c r="Q36" i="386"/>
  <c r="J36" i="386"/>
  <c r="M36" i="386"/>
  <c r="P36" i="386"/>
  <c r="O36" i="386"/>
  <c r="AD36" i="386"/>
  <c r="AG36" i="386"/>
  <c r="AL36" i="386"/>
  <c r="AE36" i="386"/>
  <c r="AH36" i="386"/>
  <c r="AK36" i="386"/>
  <c r="AJ36" i="386"/>
  <c r="I37" i="386"/>
  <c r="L37" i="386"/>
  <c r="Q37" i="386"/>
  <c r="J37" i="386"/>
  <c r="M37" i="386"/>
  <c r="P37" i="386"/>
  <c r="O37" i="386"/>
  <c r="I38" i="386"/>
  <c r="L38" i="386"/>
  <c r="Q38" i="386"/>
  <c r="J38" i="386"/>
  <c r="M38" i="386"/>
  <c r="P38" i="386"/>
  <c r="O38" i="386"/>
  <c r="I39" i="386"/>
  <c r="L39" i="386"/>
  <c r="Q39" i="386"/>
  <c r="J39" i="386"/>
  <c r="M39" i="386"/>
  <c r="P39" i="386"/>
  <c r="O39" i="386"/>
  <c r="I42" i="386"/>
  <c r="L42" i="386"/>
  <c r="Q42" i="386"/>
  <c r="J42" i="386"/>
  <c r="M42" i="386"/>
  <c r="P42" i="386"/>
  <c r="O42" i="386"/>
  <c r="AD42" i="386"/>
  <c r="AG42" i="386"/>
  <c r="AL42" i="386"/>
  <c r="AE42" i="386"/>
  <c r="AH42" i="386"/>
  <c r="AK42" i="386"/>
  <c r="AJ42" i="386"/>
  <c r="I43" i="386"/>
  <c r="L43" i="386"/>
  <c r="Q43" i="386"/>
  <c r="J43" i="386"/>
  <c r="M43" i="386"/>
  <c r="P43" i="386"/>
  <c r="O43" i="386"/>
  <c r="AD43" i="386"/>
  <c r="AG43" i="386"/>
  <c r="AL43" i="386"/>
  <c r="AE43" i="386"/>
  <c r="AH43" i="386"/>
  <c r="AK43" i="386"/>
  <c r="AJ43" i="386"/>
  <c r="I44" i="386"/>
  <c r="L44" i="386"/>
  <c r="Q44" i="386"/>
  <c r="J44" i="386"/>
  <c r="M44" i="386"/>
  <c r="P44" i="386"/>
  <c r="O44" i="386"/>
  <c r="AD44" i="386"/>
  <c r="AG44" i="386"/>
  <c r="AL44" i="386"/>
  <c r="AE44" i="386"/>
  <c r="AH44" i="386"/>
  <c r="AK44" i="386"/>
  <c r="AJ44" i="386"/>
  <c r="I45" i="386"/>
  <c r="L45" i="386"/>
  <c r="Q45" i="386"/>
  <c r="J45" i="386"/>
  <c r="M45" i="386"/>
  <c r="P45" i="386"/>
  <c r="O45" i="386"/>
  <c r="AD45" i="386"/>
  <c r="AG45" i="386"/>
  <c r="AL45" i="386"/>
  <c r="AE45" i="386"/>
  <c r="AH45" i="386"/>
  <c r="AK45" i="386"/>
  <c r="AJ45" i="386"/>
  <c r="I46" i="386"/>
  <c r="L46" i="386"/>
  <c r="Q46" i="386"/>
  <c r="J46" i="386"/>
  <c r="M46" i="386"/>
  <c r="P46" i="386"/>
  <c r="O46" i="386"/>
  <c r="AD46" i="386"/>
  <c r="AG46" i="386"/>
  <c r="AL46" i="386"/>
  <c r="AE46" i="386"/>
  <c r="AH46" i="386"/>
  <c r="AK46" i="386"/>
  <c r="AJ46" i="386"/>
  <c r="I47" i="386"/>
  <c r="L47" i="386"/>
  <c r="Q47" i="386"/>
  <c r="J47" i="386"/>
  <c r="M47" i="386"/>
  <c r="P47" i="386"/>
  <c r="O47" i="386"/>
  <c r="AD47" i="386"/>
  <c r="AG47" i="386"/>
  <c r="AL47" i="386"/>
  <c r="AE47" i="386"/>
  <c r="AH47" i="386"/>
  <c r="AK47" i="386"/>
  <c r="AJ47" i="386"/>
  <c r="I48" i="386"/>
  <c r="L48" i="386"/>
  <c r="Q48" i="386"/>
  <c r="J48" i="386"/>
  <c r="M48" i="386"/>
  <c r="P48" i="386"/>
  <c r="O48" i="386"/>
  <c r="AD48" i="386"/>
  <c r="AG48" i="386"/>
  <c r="AL48" i="386"/>
  <c r="AE48" i="386"/>
  <c r="AH48" i="386"/>
  <c r="AK48" i="386"/>
  <c r="AJ48" i="386"/>
  <c r="I49" i="386"/>
  <c r="L49" i="386"/>
  <c r="Q49" i="386"/>
  <c r="J49" i="386"/>
  <c r="M49" i="386"/>
  <c r="P49" i="386"/>
  <c r="O49" i="386"/>
  <c r="AD49" i="386"/>
  <c r="AG49" i="386"/>
  <c r="AL49" i="386"/>
  <c r="AE49" i="386"/>
  <c r="AH49" i="386"/>
  <c r="AK49" i="386"/>
  <c r="AJ49" i="386"/>
  <c r="I50" i="386"/>
  <c r="L50" i="386"/>
  <c r="Q50" i="386"/>
  <c r="J50" i="386"/>
  <c r="M50" i="386"/>
  <c r="P50" i="386"/>
  <c r="O50" i="386"/>
  <c r="AD50" i="386"/>
  <c r="AG50" i="386"/>
  <c r="AL50" i="386"/>
  <c r="AE50" i="386"/>
  <c r="AH50" i="386"/>
  <c r="AK50" i="386"/>
  <c r="AJ50" i="386"/>
  <c r="I51" i="386"/>
  <c r="L51" i="386"/>
  <c r="Q51" i="386"/>
  <c r="J51" i="386"/>
  <c r="M51" i="386"/>
  <c r="P51" i="386"/>
  <c r="O51" i="386"/>
  <c r="AD51" i="386"/>
  <c r="AG51" i="386"/>
  <c r="AL51" i="386"/>
  <c r="AE51" i="386"/>
  <c r="AH51" i="386"/>
  <c r="AK51" i="386"/>
  <c r="AJ51" i="386"/>
  <c r="I52" i="386"/>
  <c r="L52" i="386"/>
  <c r="Q52" i="386"/>
  <c r="J52" i="386"/>
  <c r="M52" i="386"/>
  <c r="P52" i="386"/>
  <c r="O52" i="386"/>
  <c r="AD52" i="386"/>
  <c r="AG52" i="386"/>
  <c r="AL52" i="386"/>
  <c r="AE52" i="386"/>
  <c r="AH52" i="386"/>
  <c r="AK52" i="386"/>
  <c r="AJ52" i="386"/>
  <c r="I53" i="386"/>
  <c r="L53" i="386"/>
  <c r="Q53" i="386"/>
  <c r="J53" i="386"/>
  <c r="M53" i="386"/>
  <c r="P53" i="386"/>
  <c r="O53" i="386"/>
  <c r="AD53" i="386"/>
  <c r="AG53" i="386"/>
  <c r="AL53" i="386"/>
  <c r="AE53" i="386"/>
  <c r="AH53" i="386"/>
  <c r="AK53" i="386"/>
  <c r="AJ53" i="386"/>
  <c r="I54" i="386"/>
  <c r="L54" i="386"/>
  <c r="Q54" i="386"/>
  <c r="J54" i="386"/>
  <c r="M54" i="386"/>
  <c r="P54" i="386"/>
  <c r="O54" i="386"/>
  <c r="I55" i="386"/>
  <c r="L55" i="386"/>
  <c r="Q55" i="386"/>
  <c r="J55" i="386"/>
  <c r="M55" i="386"/>
  <c r="P55" i="386"/>
  <c r="O55" i="386"/>
  <c r="I56" i="386"/>
  <c r="L56" i="386"/>
  <c r="Q56" i="386"/>
  <c r="J56" i="386"/>
  <c r="M56" i="386"/>
  <c r="P56" i="386"/>
  <c r="O56" i="386"/>
  <c r="I59" i="386"/>
  <c r="L59" i="386"/>
  <c r="Q59" i="386"/>
  <c r="J59" i="386"/>
  <c r="M59" i="386"/>
  <c r="P59" i="386"/>
  <c r="O59" i="386"/>
  <c r="AD59" i="386"/>
  <c r="AG59" i="386"/>
  <c r="AL59" i="386"/>
  <c r="AE59" i="386"/>
  <c r="AH59" i="386"/>
  <c r="AK59" i="386"/>
  <c r="AJ59" i="386"/>
  <c r="I60" i="386"/>
  <c r="L60" i="386"/>
  <c r="Q60" i="386"/>
  <c r="J60" i="386"/>
  <c r="M60" i="386"/>
  <c r="P60" i="386"/>
  <c r="O60" i="386"/>
  <c r="AD60" i="386"/>
  <c r="AG60" i="386"/>
  <c r="AL60" i="386"/>
  <c r="AE60" i="386"/>
  <c r="AH60" i="386"/>
  <c r="AK60" i="386"/>
  <c r="AJ60" i="386"/>
  <c r="I61" i="386"/>
  <c r="L61" i="386"/>
  <c r="Q61" i="386"/>
  <c r="J61" i="386"/>
  <c r="M61" i="386"/>
  <c r="P61" i="386"/>
  <c r="O61" i="386"/>
  <c r="AD61" i="386"/>
  <c r="AG61" i="386"/>
  <c r="AL61" i="386"/>
  <c r="AE61" i="386"/>
  <c r="AH61" i="386"/>
  <c r="AK61" i="386"/>
  <c r="AJ61" i="386"/>
  <c r="I62" i="386"/>
  <c r="L62" i="386"/>
  <c r="Q62" i="386"/>
  <c r="J62" i="386"/>
  <c r="M62" i="386"/>
  <c r="P62" i="386"/>
  <c r="O62" i="386"/>
  <c r="AD62" i="386"/>
  <c r="AG62" i="386"/>
  <c r="AL62" i="386"/>
  <c r="AE62" i="386"/>
  <c r="AH62" i="386"/>
  <c r="AK62" i="386"/>
  <c r="AJ62" i="386"/>
  <c r="I63" i="386"/>
  <c r="L63" i="386"/>
  <c r="Q63" i="386"/>
  <c r="J63" i="386"/>
  <c r="M63" i="386"/>
  <c r="P63" i="386"/>
  <c r="O63" i="386"/>
  <c r="AD63" i="386"/>
  <c r="AG63" i="386"/>
  <c r="AL63" i="386"/>
  <c r="AE63" i="386"/>
  <c r="AH63" i="386"/>
  <c r="AK63" i="386"/>
  <c r="AJ63" i="386"/>
  <c r="I64" i="386"/>
  <c r="L64" i="386"/>
  <c r="Q64" i="386"/>
  <c r="J64" i="386"/>
  <c r="M64" i="386"/>
  <c r="P64" i="386"/>
  <c r="O64" i="386"/>
  <c r="AD64" i="386"/>
  <c r="AG64" i="386"/>
  <c r="AL64" i="386"/>
  <c r="AE64" i="386"/>
  <c r="AH64" i="386"/>
  <c r="AK64" i="386"/>
  <c r="AJ64" i="386"/>
  <c r="I65" i="386"/>
  <c r="L65" i="386"/>
  <c r="Q65" i="386"/>
  <c r="J65" i="386"/>
  <c r="M65" i="386"/>
  <c r="P65" i="386"/>
  <c r="O65" i="386"/>
  <c r="AD65" i="386"/>
  <c r="AG65" i="386"/>
  <c r="AL65" i="386"/>
  <c r="AE65" i="386"/>
  <c r="AH65" i="386"/>
  <c r="AK65" i="386"/>
  <c r="AJ65" i="386"/>
  <c r="I66" i="386"/>
  <c r="L66" i="386"/>
  <c r="Q66" i="386"/>
  <c r="J66" i="386"/>
  <c r="M66" i="386"/>
  <c r="P66" i="386"/>
  <c r="O66" i="386"/>
  <c r="AD66" i="386"/>
  <c r="AG66" i="386"/>
  <c r="AL66" i="386"/>
  <c r="AE66" i="386"/>
  <c r="AH66" i="386"/>
  <c r="AK66" i="386"/>
  <c r="AJ66" i="386"/>
  <c r="I67" i="386"/>
  <c r="L67" i="386"/>
  <c r="Q67" i="386"/>
  <c r="J67" i="386"/>
  <c r="M67" i="386"/>
  <c r="P67" i="386"/>
  <c r="O67" i="386"/>
  <c r="AD67" i="386"/>
  <c r="AG67" i="386"/>
  <c r="AL67" i="386"/>
  <c r="AE67" i="386"/>
  <c r="AH67" i="386"/>
  <c r="AK67" i="386"/>
  <c r="AJ67" i="386"/>
  <c r="I68" i="386"/>
  <c r="L68" i="386"/>
  <c r="Q68" i="386"/>
  <c r="J68" i="386"/>
  <c r="M68" i="386"/>
  <c r="P68" i="386"/>
  <c r="O68" i="386"/>
  <c r="AD68" i="386"/>
  <c r="AG68" i="386"/>
  <c r="AL68" i="386"/>
  <c r="AE68" i="386"/>
  <c r="AH68" i="386"/>
  <c r="AK68" i="386"/>
  <c r="AJ68" i="386"/>
  <c r="I69" i="386"/>
  <c r="L69" i="386"/>
  <c r="Q69" i="386"/>
  <c r="J69" i="386"/>
  <c r="M69" i="386"/>
  <c r="P69" i="386"/>
  <c r="O69" i="386"/>
  <c r="AD69" i="386"/>
  <c r="AG69" i="386"/>
  <c r="AL69" i="386"/>
  <c r="AE69" i="386"/>
  <c r="AH69" i="386"/>
  <c r="AK69" i="386"/>
  <c r="AJ69" i="386"/>
  <c r="I70" i="386"/>
  <c r="L70" i="386"/>
  <c r="Q70" i="386"/>
  <c r="J70" i="386"/>
  <c r="M70" i="386"/>
  <c r="P70" i="386"/>
  <c r="O70" i="386"/>
  <c r="AD70" i="386"/>
  <c r="AG70" i="386"/>
  <c r="AL70" i="386"/>
  <c r="AE70" i="386"/>
  <c r="AH70" i="386"/>
  <c r="AK70" i="386"/>
  <c r="AJ70" i="386"/>
  <c r="I71" i="386"/>
  <c r="L71" i="386"/>
  <c r="Q71" i="386"/>
  <c r="J71" i="386"/>
  <c r="M71" i="386"/>
  <c r="P71" i="386"/>
  <c r="O71" i="386"/>
  <c r="I72" i="386"/>
  <c r="L72" i="386"/>
  <c r="Q72" i="386"/>
  <c r="J72" i="386"/>
  <c r="M72" i="386"/>
  <c r="P72" i="386"/>
  <c r="O72" i="386"/>
  <c r="I73" i="386"/>
  <c r="L73" i="386"/>
  <c r="Q73" i="386"/>
  <c r="J73" i="386"/>
  <c r="M73" i="386"/>
  <c r="P73" i="386"/>
  <c r="O73" i="386"/>
  <c r="I76" i="386"/>
  <c r="L76" i="386"/>
  <c r="Q76" i="386"/>
  <c r="J76" i="386"/>
  <c r="M76" i="386"/>
  <c r="P76" i="386"/>
  <c r="O76" i="386"/>
  <c r="AD76" i="386"/>
  <c r="AG76" i="386"/>
  <c r="AL76" i="386"/>
  <c r="AE76" i="386"/>
  <c r="AH76" i="386"/>
  <c r="AK76" i="386"/>
  <c r="AJ76" i="386"/>
  <c r="I77" i="386"/>
  <c r="L77" i="386"/>
  <c r="Q77" i="386"/>
  <c r="J77" i="386"/>
  <c r="M77" i="386"/>
  <c r="P77" i="386"/>
  <c r="O77" i="386"/>
  <c r="AD77" i="386"/>
  <c r="AG77" i="386"/>
  <c r="AL77" i="386"/>
  <c r="AE77" i="386"/>
  <c r="AH77" i="386"/>
  <c r="AK77" i="386"/>
  <c r="AJ77" i="386"/>
  <c r="I78" i="386"/>
  <c r="L78" i="386"/>
  <c r="Q78" i="386"/>
  <c r="J78" i="386"/>
  <c r="M78" i="386"/>
  <c r="P78" i="386"/>
  <c r="O78" i="386"/>
  <c r="AD78" i="386"/>
  <c r="AG78" i="386"/>
  <c r="AL78" i="386"/>
  <c r="AE78" i="386"/>
  <c r="AH78" i="386"/>
  <c r="AK78" i="386"/>
  <c r="AJ78" i="386"/>
  <c r="I79" i="386"/>
  <c r="L79" i="386"/>
  <c r="Q79" i="386"/>
  <c r="J79" i="386"/>
  <c r="M79" i="386"/>
  <c r="P79" i="386"/>
  <c r="O79" i="386"/>
  <c r="AD79" i="386"/>
  <c r="AG79" i="386"/>
  <c r="AL79" i="386"/>
  <c r="AE79" i="386"/>
  <c r="AH79" i="386"/>
  <c r="AK79" i="386"/>
  <c r="AJ79" i="386"/>
  <c r="I80" i="386"/>
  <c r="L80" i="386"/>
  <c r="Q80" i="386"/>
  <c r="J80" i="386"/>
  <c r="M80" i="386"/>
  <c r="P80" i="386"/>
  <c r="O80" i="386"/>
  <c r="AD80" i="386"/>
  <c r="AG80" i="386"/>
  <c r="AL80" i="386"/>
  <c r="AE80" i="386"/>
  <c r="AH80" i="386"/>
  <c r="AK80" i="386"/>
  <c r="AJ80" i="386"/>
  <c r="I81" i="386"/>
  <c r="L81" i="386"/>
  <c r="Q81" i="386"/>
  <c r="J81" i="386"/>
  <c r="M81" i="386"/>
  <c r="P81" i="386"/>
  <c r="O81" i="386"/>
  <c r="AD81" i="386"/>
  <c r="AG81" i="386"/>
  <c r="AL81" i="386"/>
  <c r="AE81" i="386"/>
  <c r="AH81" i="386"/>
  <c r="AK81" i="386"/>
  <c r="AJ81" i="386"/>
  <c r="I82" i="386"/>
  <c r="L82" i="386"/>
  <c r="Q82" i="386"/>
  <c r="J82" i="386"/>
  <c r="M82" i="386"/>
  <c r="P82" i="386"/>
  <c r="O82" i="386"/>
  <c r="AD82" i="386"/>
  <c r="AG82" i="386"/>
  <c r="AL82" i="386"/>
  <c r="AE82" i="386"/>
  <c r="AH82" i="386"/>
  <c r="AK82" i="386"/>
  <c r="AJ82" i="386"/>
  <c r="I83" i="386"/>
  <c r="L83" i="386"/>
  <c r="Q83" i="386"/>
  <c r="J83" i="386"/>
  <c r="M83" i="386"/>
  <c r="P83" i="386"/>
  <c r="O83" i="386"/>
  <c r="AD83" i="386"/>
  <c r="AG83" i="386"/>
  <c r="AL83" i="386"/>
  <c r="AE83" i="386"/>
  <c r="AH83" i="386"/>
  <c r="AK83" i="386"/>
  <c r="AJ83" i="386"/>
  <c r="I84" i="386"/>
  <c r="L84" i="386"/>
  <c r="Q84" i="386"/>
  <c r="J84" i="386"/>
  <c r="M84" i="386"/>
  <c r="P84" i="386"/>
  <c r="O84" i="386"/>
  <c r="AD84" i="386"/>
  <c r="AG84" i="386"/>
  <c r="AL84" i="386"/>
  <c r="AE84" i="386"/>
  <c r="AH84" i="386"/>
  <c r="AK84" i="386"/>
  <c r="AJ84" i="386"/>
  <c r="I85" i="386"/>
  <c r="L85" i="386"/>
  <c r="Q85" i="386"/>
  <c r="J85" i="386"/>
  <c r="M85" i="386"/>
  <c r="P85" i="386"/>
  <c r="O85" i="386"/>
  <c r="I86" i="386"/>
  <c r="L86" i="386"/>
  <c r="Q86" i="386"/>
  <c r="J86" i="386"/>
  <c r="M86" i="386"/>
  <c r="P86" i="386"/>
  <c r="O86" i="386"/>
  <c r="I89" i="386"/>
  <c r="L89" i="386"/>
  <c r="Q89" i="386"/>
  <c r="J89" i="386"/>
  <c r="M89" i="386"/>
  <c r="P89" i="386"/>
  <c r="O89" i="386"/>
  <c r="AD89" i="386"/>
  <c r="AG89" i="386"/>
  <c r="AL89" i="386"/>
  <c r="AE89" i="386"/>
  <c r="AH89" i="386"/>
  <c r="AK89" i="386"/>
  <c r="AJ89" i="386"/>
  <c r="I90" i="386"/>
  <c r="L90" i="386"/>
  <c r="Q90" i="386"/>
  <c r="J90" i="386"/>
  <c r="M90" i="386"/>
  <c r="P90" i="386"/>
  <c r="O90" i="386"/>
  <c r="AD90" i="386"/>
  <c r="AG90" i="386"/>
  <c r="AL90" i="386"/>
  <c r="AE90" i="386"/>
  <c r="AH90" i="386"/>
  <c r="AK90" i="386"/>
  <c r="AJ90" i="386"/>
  <c r="I91" i="386"/>
  <c r="L91" i="386"/>
  <c r="Q91" i="386"/>
  <c r="J91" i="386"/>
  <c r="M91" i="386"/>
  <c r="P91" i="386"/>
  <c r="O91" i="386"/>
  <c r="AD91" i="386"/>
  <c r="AG91" i="386"/>
  <c r="AL91" i="386"/>
  <c r="AE91" i="386"/>
  <c r="AH91" i="386"/>
  <c r="AK91" i="386"/>
  <c r="AJ91" i="386"/>
  <c r="I92" i="386"/>
  <c r="L92" i="386"/>
  <c r="Q92" i="386"/>
  <c r="J92" i="386"/>
  <c r="M92" i="386"/>
  <c r="P92" i="386"/>
  <c r="O92" i="386"/>
  <c r="AD92" i="386"/>
  <c r="AG92" i="386"/>
  <c r="AL92" i="386"/>
  <c r="AE92" i="386"/>
  <c r="AH92" i="386"/>
  <c r="AK92" i="386"/>
  <c r="AJ92" i="386"/>
  <c r="I93" i="386"/>
  <c r="L93" i="386"/>
  <c r="Q93" i="386"/>
  <c r="J93" i="386"/>
  <c r="M93" i="386"/>
  <c r="P93" i="386"/>
  <c r="O93" i="386"/>
  <c r="AD93" i="386"/>
  <c r="AG93" i="386"/>
  <c r="AL93" i="386"/>
  <c r="AE93" i="386"/>
  <c r="AH93" i="386"/>
  <c r="AK93" i="386"/>
  <c r="AJ93" i="386"/>
  <c r="I94" i="386"/>
  <c r="L94" i="386"/>
  <c r="Q94" i="386"/>
  <c r="J94" i="386"/>
  <c r="M94" i="386"/>
  <c r="P94" i="386"/>
  <c r="O94" i="386"/>
  <c r="I97" i="386"/>
  <c r="L97" i="386"/>
  <c r="Q97" i="386"/>
  <c r="J97" i="386"/>
  <c r="M97" i="386"/>
  <c r="P97" i="386"/>
  <c r="O97" i="386"/>
  <c r="AD97" i="386"/>
  <c r="AG97" i="386"/>
  <c r="AL97" i="386"/>
  <c r="AE97" i="386"/>
  <c r="AH97" i="386"/>
  <c r="AK97" i="386"/>
  <c r="AJ97" i="386"/>
  <c r="I98" i="386"/>
  <c r="L98" i="386"/>
  <c r="Q98" i="386"/>
  <c r="J98" i="386"/>
  <c r="M98" i="386"/>
  <c r="P98" i="386"/>
  <c r="O98" i="386"/>
  <c r="AD98" i="386"/>
  <c r="AG98" i="386"/>
  <c r="AL98" i="386"/>
  <c r="AE98" i="386"/>
  <c r="AH98" i="386"/>
  <c r="AK98" i="386"/>
  <c r="AJ98" i="386"/>
  <c r="I99" i="386"/>
  <c r="L99" i="386"/>
  <c r="Q99" i="386"/>
  <c r="J99" i="386"/>
  <c r="M99" i="386"/>
  <c r="P99" i="386"/>
  <c r="O99" i="386"/>
  <c r="AD99" i="386"/>
  <c r="AG99" i="386"/>
  <c r="AL99" i="386"/>
  <c r="AE99" i="386"/>
  <c r="AH99" i="386"/>
  <c r="AK99" i="386"/>
  <c r="AJ99" i="386"/>
  <c r="I100" i="386"/>
  <c r="L100" i="386"/>
  <c r="Q100" i="386"/>
  <c r="J100" i="386"/>
  <c r="M100" i="386"/>
  <c r="P100" i="386"/>
  <c r="O100" i="386"/>
  <c r="I101" i="386"/>
  <c r="L101" i="386"/>
  <c r="Q101" i="386"/>
  <c r="J101" i="386"/>
  <c r="M101" i="386"/>
  <c r="P101" i="386"/>
  <c r="O101" i="386"/>
  <c r="I102" i="386"/>
  <c r="L102" i="386"/>
  <c r="Q102" i="386"/>
  <c r="J102" i="386"/>
  <c r="M102" i="386"/>
  <c r="P102" i="386"/>
  <c r="O102" i="386"/>
  <c r="I105" i="386"/>
  <c r="L105" i="386"/>
  <c r="Q105" i="386"/>
  <c r="J105" i="386"/>
  <c r="M105" i="386"/>
  <c r="P105" i="386"/>
  <c r="O105" i="386"/>
  <c r="AD105" i="386"/>
  <c r="AG105" i="386"/>
  <c r="AL105" i="386"/>
  <c r="AE105" i="386"/>
  <c r="AH105" i="386"/>
  <c r="AK105" i="386"/>
  <c r="AJ105" i="386"/>
  <c r="I106" i="386"/>
  <c r="L106" i="386"/>
  <c r="Q106" i="386"/>
  <c r="J106" i="386"/>
  <c r="M106" i="386"/>
  <c r="P106" i="386"/>
  <c r="O106" i="386"/>
  <c r="I107" i="386"/>
  <c r="L107" i="386"/>
  <c r="Q107" i="386"/>
  <c r="J107" i="386"/>
  <c r="M107" i="386"/>
  <c r="P107" i="386"/>
  <c r="O107" i="386"/>
  <c r="I108" i="386"/>
  <c r="L108" i="386"/>
  <c r="Q108" i="386"/>
  <c r="J108" i="386"/>
  <c r="M108" i="386"/>
  <c r="P108" i="386"/>
  <c r="O108" i="386"/>
  <c r="I109" i="386"/>
  <c r="L109" i="386"/>
  <c r="Q109" i="386"/>
  <c r="J109" i="386"/>
  <c r="M109" i="386"/>
  <c r="P109" i="386"/>
  <c r="O109" i="386"/>
  <c r="I110" i="386"/>
  <c r="L110" i="386"/>
  <c r="Q110" i="386"/>
  <c r="J110" i="386"/>
  <c r="M110" i="386"/>
  <c r="P110" i="386"/>
  <c r="O110" i="386"/>
  <c r="I111" i="386"/>
  <c r="L111" i="386"/>
  <c r="Q111" i="386"/>
  <c r="J111" i="386"/>
  <c r="M111" i="386"/>
  <c r="P111" i="386"/>
  <c r="O111" i="386"/>
  <c r="I114" i="386"/>
  <c r="L114" i="386"/>
  <c r="Q114" i="386"/>
  <c r="J114" i="386"/>
  <c r="M114" i="386"/>
  <c r="P114" i="386"/>
  <c r="O114" i="386"/>
  <c r="I115" i="386"/>
  <c r="L115" i="386"/>
  <c r="Q115" i="386"/>
  <c r="J115" i="386"/>
  <c r="M115" i="386"/>
  <c r="P115" i="386"/>
  <c r="O115" i="386"/>
  <c r="I116" i="386"/>
  <c r="L116" i="386"/>
  <c r="Q116" i="386"/>
  <c r="J116" i="386"/>
  <c r="M116" i="386"/>
  <c r="P116" i="386"/>
  <c r="O116" i="386"/>
  <c r="I117" i="386"/>
  <c r="L117" i="386"/>
  <c r="Q117" i="386"/>
  <c r="J117" i="386"/>
  <c r="M117" i="386"/>
  <c r="P117" i="386"/>
  <c r="O117" i="386"/>
  <c r="I118" i="386"/>
  <c r="L118" i="386"/>
  <c r="Q118" i="386"/>
  <c r="J118" i="386"/>
  <c r="M118" i="386"/>
  <c r="P118" i="386"/>
  <c r="O118" i="386"/>
  <c r="I8" i="385"/>
  <c r="L8" i="385"/>
  <c r="Q8" i="385"/>
  <c r="J8" i="385"/>
  <c r="M8" i="385"/>
  <c r="P8" i="385"/>
  <c r="O8" i="385"/>
  <c r="AD8" i="385"/>
  <c r="AG8" i="385"/>
  <c r="AL8" i="385"/>
  <c r="AE8" i="385"/>
  <c r="AH8" i="385"/>
  <c r="AK8" i="385"/>
  <c r="AJ8" i="385"/>
  <c r="I9" i="385"/>
  <c r="L9" i="385"/>
  <c r="Q9" i="385"/>
  <c r="J9" i="385"/>
  <c r="M9" i="385"/>
  <c r="P9" i="385"/>
  <c r="O9" i="385"/>
  <c r="AD9" i="385"/>
  <c r="AG9" i="385"/>
  <c r="AL9" i="385"/>
  <c r="AE9" i="385"/>
  <c r="AH9" i="385"/>
  <c r="AK9" i="385"/>
  <c r="AJ9" i="385"/>
  <c r="I10" i="385"/>
  <c r="L10" i="385"/>
  <c r="Q10" i="385"/>
  <c r="J10" i="385"/>
  <c r="M10" i="385"/>
  <c r="P10" i="385"/>
  <c r="O10" i="385"/>
  <c r="AD10" i="385"/>
  <c r="AG10" i="385"/>
  <c r="AL10" i="385"/>
  <c r="AE10" i="385"/>
  <c r="AH10" i="385"/>
  <c r="AK10" i="385"/>
  <c r="AJ10" i="385"/>
  <c r="I11" i="385"/>
  <c r="L11" i="385"/>
  <c r="Q11" i="385"/>
  <c r="J11" i="385"/>
  <c r="M11" i="385"/>
  <c r="P11" i="385"/>
  <c r="O11" i="385"/>
  <c r="AD11" i="385"/>
  <c r="AG11" i="385"/>
  <c r="AL11" i="385"/>
  <c r="AE11" i="385"/>
  <c r="AH11" i="385"/>
  <c r="AK11" i="385"/>
  <c r="AJ11" i="385"/>
  <c r="I12" i="385"/>
  <c r="L12" i="385"/>
  <c r="Q12" i="385"/>
  <c r="J12" i="385"/>
  <c r="M12" i="385"/>
  <c r="P12" i="385"/>
  <c r="O12" i="385"/>
  <c r="AD12" i="385"/>
  <c r="AG12" i="385"/>
  <c r="AL12" i="385"/>
  <c r="AE12" i="385"/>
  <c r="AH12" i="385"/>
  <c r="AK12" i="385"/>
  <c r="AJ12" i="385"/>
  <c r="AD13" i="385"/>
  <c r="AG13" i="385"/>
  <c r="AL13" i="385"/>
  <c r="AE13" i="385"/>
  <c r="AH13" i="385"/>
  <c r="AK13" i="385"/>
  <c r="AJ13" i="385"/>
  <c r="AD14" i="385"/>
  <c r="AG14" i="385"/>
  <c r="AL14" i="385"/>
  <c r="AE14" i="385"/>
  <c r="AH14" i="385"/>
  <c r="AK14" i="385"/>
  <c r="AJ14" i="385"/>
  <c r="AD15" i="385"/>
  <c r="AG15" i="385"/>
  <c r="AL15" i="385"/>
  <c r="AE15" i="385"/>
  <c r="AH15" i="385"/>
  <c r="AK15" i="385"/>
  <c r="AJ15" i="385"/>
  <c r="AD16" i="385"/>
  <c r="AG16" i="385"/>
  <c r="AL16" i="385"/>
  <c r="AE16" i="385"/>
  <c r="AH16" i="385"/>
  <c r="AK16" i="385"/>
  <c r="AJ16" i="385"/>
  <c r="AD17" i="385"/>
  <c r="AG17" i="385"/>
  <c r="AL17" i="385"/>
  <c r="AE17" i="385"/>
  <c r="AH17" i="385"/>
  <c r="AK17" i="385"/>
  <c r="AJ17" i="385"/>
  <c r="AD18" i="385"/>
  <c r="AG18" i="385"/>
  <c r="AL18" i="385"/>
  <c r="AE18" i="385"/>
  <c r="AH18" i="385"/>
  <c r="AK18" i="385"/>
  <c r="AJ18" i="385"/>
  <c r="I21" i="385"/>
  <c r="L21" i="385"/>
  <c r="Q21" i="385"/>
  <c r="J21" i="385"/>
  <c r="M21" i="385"/>
  <c r="P21" i="385"/>
  <c r="O21" i="385"/>
  <c r="AD21" i="385"/>
  <c r="AG21" i="385"/>
  <c r="AL21" i="385"/>
  <c r="AE21" i="385"/>
  <c r="AH21" i="385"/>
  <c r="AK21" i="385"/>
  <c r="AJ21" i="385"/>
  <c r="I22" i="385"/>
  <c r="L22" i="385"/>
  <c r="Q22" i="385"/>
  <c r="J22" i="385"/>
  <c r="M22" i="385"/>
  <c r="P22" i="385"/>
  <c r="O22" i="385"/>
  <c r="AD22" i="385"/>
  <c r="AG22" i="385"/>
  <c r="AL22" i="385"/>
  <c r="AE22" i="385"/>
  <c r="AH22" i="385"/>
  <c r="AK22" i="385"/>
  <c r="AJ22" i="385"/>
  <c r="I23" i="385"/>
  <c r="L23" i="385"/>
  <c r="Q23" i="385"/>
  <c r="J23" i="385"/>
  <c r="M23" i="385"/>
  <c r="P23" i="385"/>
  <c r="O23" i="385"/>
  <c r="AD23" i="385"/>
  <c r="AG23" i="385"/>
  <c r="AL23" i="385"/>
  <c r="AE23" i="385"/>
  <c r="AH23" i="385"/>
  <c r="AK23" i="385"/>
  <c r="AJ23" i="385"/>
  <c r="I24" i="385"/>
  <c r="L24" i="385"/>
  <c r="Q24" i="385"/>
  <c r="J24" i="385"/>
  <c r="M24" i="385"/>
  <c r="P24" i="385"/>
  <c r="O24" i="385"/>
  <c r="AD24" i="385"/>
  <c r="AG24" i="385"/>
  <c r="AL24" i="385"/>
  <c r="AE24" i="385"/>
  <c r="AH24" i="385"/>
  <c r="AK24" i="385"/>
  <c r="AJ24" i="385"/>
  <c r="I25" i="385"/>
  <c r="L25" i="385"/>
  <c r="Q25" i="385"/>
  <c r="J25" i="385"/>
  <c r="M25" i="385"/>
  <c r="P25" i="385"/>
  <c r="O25" i="385"/>
  <c r="AD25" i="385"/>
  <c r="AG25" i="385"/>
  <c r="AL25" i="385"/>
  <c r="AE25" i="385"/>
  <c r="AH25" i="385"/>
  <c r="AK25" i="385"/>
  <c r="AJ25" i="385"/>
  <c r="AD26" i="385"/>
  <c r="AG26" i="385"/>
  <c r="AL26" i="385"/>
  <c r="AE26" i="385"/>
  <c r="AH26" i="385"/>
  <c r="AK26" i="385"/>
  <c r="AJ26" i="385"/>
  <c r="AD27" i="385"/>
  <c r="AG27" i="385"/>
  <c r="AL27" i="385"/>
  <c r="AE27" i="385"/>
  <c r="AH27" i="385"/>
  <c r="AK27" i="385"/>
  <c r="AJ27" i="385"/>
  <c r="AD28" i="385"/>
  <c r="AG28" i="385"/>
  <c r="AL28" i="385"/>
  <c r="AE28" i="385"/>
  <c r="AH28" i="385"/>
  <c r="AK28" i="385"/>
  <c r="AJ28" i="385"/>
  <c r="AD29" i="385"/>
  <c r="AG29" i="385"/>
  <c r="AL29" i="385"/>
  <c r="AE29" i="385"/>
  <c r="AH29" i="385"/>
  <c r="AK29" i="385"/>
  <c r="AJ29" i="385"/>
  <c r="AD30" i="385"/>
  <c r="AG30" i="385"/>
  <c r="AL30" i="385"/>
  <c r="AE30" i="385"/>
  <c r="AH30" i="385"/>
  <c r="AK30" i="385"/>
  <c r="AJ30" i="385"/>
  <c r="AD31" i="385"/>
  <c r="AG31" i="385"/>
  <c r="AL31" i="385"/>
  <c r="AE31" i="385"/>
  <c r="AH31" i="385"/>
  <c r="AK31" i="385"/>
  <c r="AJ31" i="385"/>
  <c r="I34" i="385"/>
  <c r="L34" i="385"/>
  <c r="Q34" i="385"/>
  <c r="J34" i="385"/>
  <c r="M34" i="385"/>
  <c r="P34" i="385"/>
  <c r="O34" i="385"/>
  <c r="AD34" i="385"/>
  <c r="AG34" i="385"/>
  <c r="AL34" i="385"/>
  <c r="AE34" i="385"/>
  <c r="AH34" i="385"/>
  <c r="AK34" i="385"/>
  <c r="AJ34" i="385"/>
  <c r="I35" i="385"/>
  <c r="L35" i="385"/>
  <c r="Q35" i="385"/>
  <c r="J35" i="385"/>
  <c r="M35" i="385"/>
  <c r="P35" i="385"/>
  <c r="O35" i="385"/>
  <c r="AD35" i="385"/>
  <c r="AG35" i="385"/>
  <c r="AL35" i="385"/>
  <c r="AE35" i="385"/>
  <c r="AH35" i="385"/>
  <c r="AK35" i="385"/>
  <c r="AJ35" i="385"/>
  <c r="I36" i="385"/>
  <c r="L36" i="385"/>
  <c r="Q36" i="385"/>
  <c r="J36" i="385"/>
  <c r="M36" i="385"/>
  <c r="P36" i="385"/>
  <c r="O36" i="385"/>
  <c r="AD36" i="385"/>
  <c r="AG36" i="385"/>
  <c r="AL36" i="385"/>
  <c r="AE36" i="385"/>
  <c r="AH36" i="385"/>
  <c r="AK36" i="385"/>
  <c r="AJ36" i="385"/>
  <c r="I37" i="385"/>
  <c r="L37" i="385"/>
  <c r="Q37" i="385"/>
  <c r="J37" i="385"/>
  <c r="M37" i="385"/>
  <c r="P37" i="385"/>
  <c r="O37" i="385"/>
  <c r="AD37" i="385"/>
  <c r="AG37" i="385"/>
  <c r="AL37" i="385"/>
  <c r="AE37" i="385"/>
  <c r="AH37" i="385"/>
  <c r="AK37" i="385"/>
  <c r="AJ37" i="385"/>
  <c r="I38" i="385"/>
  <c r="L38" i="385"/>
  <c r="Q38" i="385"/>
  <c r="J38" i="385"/>
  <c r="M38" i="385"/>
  <c r="P38" i="385"/>
  <c r="O38" i="385"/>
  <c r="AD38" i="385"/>
  <c r="AG38" i="385"/>
  <c r="AL38" i="385"/>
  <c r="AE38" i="385"/>
  <c r="AH38" i="385"/>
  <c r="AK38" i="385"/>
  <c r="AJ38" i="385"/>
  <c r="AD39" i="385"/>
  <c r="AG39" i="385"/>
  <c r="AL39" i="385"/>
  <c r="AE39" i="385"/>
  <c r="AH39" i="385"/>
  <c r="AK39" i="385"/>
  <c r="AJ39" i="385"/>
  <c r="AD40" i="385"/>
  <c r="AG40" i="385"/>
  <c r="AL40" i="385"/>
  <c r="AE40" i="385"/>
  <c r="AH40" i="385"/>
  <c r="AK40" i="385"/>
  <c r="AJ40" i="385"/>
  <c r="AD41" i="385"/>
  <c r="AG41" i="385"/>
  <c r="AL41" i="385"/>
  <c r="AE41" i="385"/>
  <c r="AH41" i="385"/>
  <c r="AK41" i="385"/>
  <c r="AJ41" i="385"/>
  <c r="AD42" i="385"/>
  <c r="AG42" i="385"/>
  <c r="AL42" i="385"/>
  <c r="AE42" i="385"/>
  <c r="AH42" i="385"/>
  <c r="AK42" i="385"/>
  <c r="AJ42" i="385"/>
  <c r="AD43" i="385"/>
  <c r="AG43" i="385"/>
  <c r="AL43" i="385"/>
  <c r="AE43" i="385"/>
  <c r="AH43" i="385"/>
  <c r="AK43" i="385"/>
  <c r="AJ43" i="385"/>
  <c r="AD44" i="385"/>
  <c r="AG44" i="385"/>
  <c r="AL44" i="385"/>
  <c r="AE44" i="385"/>
  <c r="AH44" i="385"/>
  <c r="AK44" i="385"/>
  <c r="AJ44" i="385"/>
  <c r="I47" i="385"/>
  <c r="L47" i="385"/>
  <c r="Q47" i="385"/>
  <c r="J47" i="385"/>
  <c r="M47" i="385"/>
  <c r="P47" i="385"/>
  <c r="O47" i="385"/>
  <c r="AD47" i="385"/>
  <c r="AG47" i="385"/>
  <c r="AL47" i="385"/>
  <c r="AE47" i="385"/>
  <c r="AH47" i="385"/>
  <c r="AK47" i="385"/>
  <c r="AJ47" i="385"/>
  <c r="I48" i="385"/>
  <c r="L48" i="385"/>
  <c r="Q48" i="385"/>
  <c r="J48" i="385"/>
  <c r="M48" i="385"/>
  <c r="P48" i="385"/>
  <c r="O48" i="385"/>
  <c r="AD48" i="385"/>
  <c r="AG48" i="385"/>
  <c r="AL48" i="385"/>
  <c r="AE48" i="385"/>
  <c r="AH48" i="385"/>
  <c r="AK48" i="385"/>
  <c r="AJ48" i="385"/>
  <c r="I49" i="385"/>
  <c r="L49" i="385"/>
  <c r="Q49" i="385"/>
  <c r="J49" i="385"/>
  <c r="M49" i="385"/>
  <c r="P49" i="385"/>
  <c r="O49" i="385"/>
  <c r="AD49" i="385"/>
  <c r="AG49" i="385"/>
  <c r="AL49" i="385"/>
  <c r="AE49" i="385"/>
  <c r="AH49" i="385"/>
  <c r="AK49" i="385"/>
  <c r="AJ49" i="385"/>
  <c r="I50" i="385"/>
  <c r="L50" i="385"/>
  <c r="Q50" i="385"/>
  <c r="J50" i="385"/>
  <c r="M50" i="385"/>
  <c r="P50" i="385"/>
  <c r="O50" i="385"/>
  <c r="AD50" i="385"/>
  <c r="AG50" i="385"/>
  <c r="AL50" i="385"/>
  <c r="AE50" i="385"/>
  <c r="AH50" i="385"/>
  <c r="AK50" i="385"/>
  <c r="AJ50" i="385"/>
  <c r="I51" i="385"/>
  <c r="L51" i="385"/>
  <c r="Q51" i="385"/>
  <c r="J51" i="385"/>
  <c r="M51" i="385"/>
  <c r="P51" i="385"/>
  <c r="O51" i="385"/>
  <c r="AD51" i="385"/>
  <c r="AG51" i="385"/>
  <c r="AL51" i="385"/>
  <c r="AE51" i="385"/>
  <c r="AH51" i="385"/>
  <c r="AK51" i="385"/>
  <c r="AJ51" i="385"/>
  <c r="AD52" i="385"/>
  <c r="AG52" i="385"/>
  <c r="AL52" i="385"/>
  <c r="AE52" i="385"/>
  <c r="AH52" i="385"/>
  <c r="AK52" i="385"/>
  <c r="AJ52" i="385"/>
  <c r="AD53" i="385"/>
  <c r="AG53" i="385"/>
  <c r="AL53" i="385"/>
  <c r="AE53" i="385"/>
  <c r="AH53" i="385"/>
  <c r="AK53" i="385"/>
  <c r="AJ53" i="385"/>
  <c r="AD54" i="385"/>
  <c r="AG54" i="385"/>
  <c r="AL54" i="385"/>
  <c r="AE54" i="385"/>
  <c r="AH54" i="385"/>
  <c r="AK54" i="385"/>
  <c r="AJ54" i="385"/>
  <c r="AD55" i="385"/>
  <c r="AG55" i="385"/>
  <c r="AL55" i="385"/>
  <c r="AE55" i="385"/>
  <c r="AH55" i="385"/>
  <c r="AK55" i="385"/>
  <c r="AJ55" i="385"/>
  <c r="AD56" i="385"/>
  <c r="AG56" i="385"/>
  <c r="AL56" i="385"/>
  <c r="AE56" i="385"/>
  <c r="AH56" i="385"/>
  <c r="AK56" i="385"/>
  <c r="AJ56" i="385"/>
  <c r="AD57" i="385"/>
  <c r="AG57" i="385"/>
  <c r="AL57" i="385"/>
  <c r="AE57" i="385"/>
  <c r="AH57" i="385"/>
  <c r="AK57" i="385"/>
  <c r="AJ57" i="385"/>
  <c r="I8" i="384"/>
  <c r="L8" i="384"/>
  <c r="Q8" i="384"/>
  <c r="J8" i="384"/>
  <c r="M8" i="384"/>
  <c r="P8" i="384"/>
  <c r="O8" i="384"/>
  <c r="AD8" i="384"/>
  <c r="AG8" i="384"/>
  <c r="AL8" i="384"/>
  <c r="AE8" i="384"/>
  <c r="AH8" i="384"/>
  <c r="AK8" i="384"/>
  <c r="AJ8" i="384"/>
  <c r="I9" i="384"/>
  <c r="L9" i="384"/>
  <c r="Q9" i="384"/>
  <c r="J9" i="384"/>
  <c r="M9" i="384"/>
  <c r="P9" i="384"/>
  <c r="O9" i="384"/>
  <c r="AD9" i="384"/>
  <c r="AG9" i="384"/>
  <c r="AL9" i="384"/>
  <c r="AE9" i="384"/>
  <c r="AH9" i="384"/>
  <c r="AK9" i="384"/>
  <c r="AJ9" i="384"/>
  <c r="I10" i="384"/>
  <c r="L10" i="384"/>
  <c r="Q10" i="384"/>
  <c r="J10" i="384"/>
  <c r="M10" i="384"/>
  <c r="P10" i="384"/>
  <c r="O10" i="384"/>
  <c r="AD10" i="384"/>
  <c r="AG10" i="384"/>
  <c r="AL10" i="384"/>
  <c r="AE10" i="384"/>
  <c r="AH10" i="384"/>
  <c r="AK10" i="384"/>
  <c r="AJ10" i="384"/>
  <c r="I11" i="384"/>
  <c r="L11" i="384"/>
  <c r="Q11" i="384"/>
  <c r="J11" i="384"/>
  <c r="M11" i="384"/>
  <c r="P11" i="384"/>
  <c r="O11" i="384"/>
  <c r="AD11" i="384"/>
  <c r="AG11" i="384"/>
  <c r="AL11" i="384"/>
  <c r="AE11" i="384"/>
  <c r="AH11" i="384"/>
  <c r="AK11" i="384"/>
  <c r="AJ11" i="384"/>
  <c r="I12" i="384"/>
  <c r="L12" i="384"/>
  <c r="Q12" i="384"/>
  <c r="J12" i="384"/>
  <c r="M12" i="384"/>
  <c r="P12" i="384"/>
  <c r="O12" i="384"/>
  <c r="AD12" i="384"/>
  <c r="AG12" i="384"/>
  <c r="AL12" i="384"/>
  <c r="AE12" i="384"/>
  <c r="AH12" i="384"/>
  <c r="AK12" i="384"/>
  <c r="AJ12" i="384"/>
  <c r="I13" i="384"/>
  <c r="L13" i="384"/>
  <c r="Q13" i="384"/>
  <c r="J13" i="384"/>
  <c r="M13" i="384"/>
  <c r="P13" i="384"/>
  <c r="O13" i="384"/>
  <c r="AD13" i="384"/>
  <c r="AG13" i="384"/>
  <c r="AL13" i="384"/>
  <c r="AE13" i="384"/>
  <c r="AH13" i="384"/>
  <c r="AK13" i="384"/>
  <c r="AJ13" i="384"/>
  <c r="I14" i="384"/>
  <c r="L14" i="384"/>
  <c r="Q14" i="384"/>
  <c r="J14" i="384"/>
  <c r="M14" i="384"/>
  <c r="P14" i="384"/>
  <c r="O14" i="384"/>
  <c r="AD14" i="384"/>
  <c r="AG14" i="384"/>
  <c r="AL14" i="384"/>
  <c r="AE14" i="384"/>
  <c r="AH14" i="384"/>
  <c r="AK14" i="384"/>
  <c r="AJ14" i="384"/>
  <c r="I15" i="384"/>
  <c r="L15" i="384"/>
  <c r="Q15" i="384"/>
  <c r="J15" i="384"/>
  <c r="M15" i="384"/>
  <c r="P15" i="384"/>
  <c r="O15" i="384"/>
  <c r="AD15" i="384"/>
  <c r="AG15" i="384"/>
  <c r="AL15" i="384"/>
  <c r="AE15" i="384"/>
  <c r="AH15" i="384"/>
  <c r="AK15" i="384"/>
  <c r="AJ15" i="384"/>
  <c r="I16" i="384"/>
  <c r="L16" i="384"/>
  <c r="Q16" i="384"/>
  <c r="J16" i="384"/>
  <c r="M16" i="384"/>
  <c r="P16" i="384"/>
  <c r="O16" i="384"/>
  <c r="AD16" i="384"/>
  <c r="AG16" i="384"/>
  <c r="AL16" i="384"/>
  <c r="AE16" i="384"/>
  <c r="AH16" i="384"/>
  <c r="AK16" i="384"/>
  <c r="AJ16" i="384"/>
  <c r="I17" i="384"/>
  <c r="L17" i="384"/>
  <c r="Q17" i="384"/>
  <c r="J17" i="384"/>
  <c r="M17" i="384"/>
  <c r="P17" i="384"/>
  <c r="O17" i="384"/>
  <c r="I20" i="384"/>
  <c r="L20" i="384"/>
  <c r="Q20" i="384"/>
  <c r="J20" i="384"/>
  <c r="M20" i="384"/>
  <c r="P20" i="384"/>
  <c r="O20" i="384"/>
  <c r="AD20" i="384"/>
  <c r="AG20" i="384"/>
  <c r="AL20" i="384"/>
  <c r="AE20" i="384"/>
  <c r="AH20" i="384"/>
  <c r="AK20" i="384"/>
  <c r="AJ20" i="384"/>
  <c r="I21" i="384"/>
  <c r="L21" i="384"/>
  <c r="Q21" i="384"/>
  <c r="J21" i="384"/>
  <c r="M21" i="384"/>
  <c r="P21" i="384"/>
  <c r="O21" i="384"/>
  <c r="AD21" i="384"/>
  <c r="AG21" i="384"/>
  <c r="AL21" i="384"/>
  <c r="AE21" i="384"/>
  <c r="AH21" i="384"/>
  <c r="AK21" i="384"/>
  <c r="AJ21" i="384"/>
  <c r="I22" i="384"/>
  <c r="L22" i="384"/>
  <c r="Q22" i="384"/>
  <c r="J22" i="384"/>
  <c r="M22" i="384"/>
  <c r="P22" i="384"/>
  <c r="O22" i="384"/>
  <c r="AD22" i="384"/>
  <c r="AG22" i="384"/>
  <c r="AL22" i="384"/>
  <c r="AE22" i="384"/>
  <c r="AH22" i="384"/>
  <c r="AK22" i="384"/>
  <c r="AJ22" i="384"/>
  <c r="I23" i="384"/>
  <c r="L23" i="384"/>
  <c r="Q23" i="384"/>
  <c r="J23" i="384"/>
  <c r="M23" i="384"/>
  <c r="P23" i="384"/>
  <c r="O23" i="384"/>
  <c r="AD23" i="384"/>
  <c r="AG23" i="384"/>
  <c r="AL23" i="384"/>
  <c r="AE23" i="384"/>
  <c r="AH23" i="384"/>
  <c r="AK23" i="384"/>
  <c r="AJ23" i="384"/>
  <c r="I24" i="384"/>
  <c r="L24" i="384"/>
  <c r="Q24" i="384"/>
  <c r="J24" i="384"/>
  <c r="M24" i="384"/>
  <c r="P24" i="384"/>
  <c r="O24" i="384"/>
  <c r="AD24" i="384"/>
  <c r="AG24" i="384"/>
  <c r="AL24" i="384"/>
  <c r="AE24" i="384"/>
  <c r="AH24" i="384"/>
  <c r="AK24" i="384"/>
  <c r="AJ24" i="384"/>
  <c r="I25" i="384"/>
  <c r="L25" i="384"/>
  <c r="Q25" i="384"/>
  <c r="J25" i="384"/>
  <c r="M25" i="384"/>
  <c r="P25" i="384"/>
  <c r="O25" i="384"/>
  <c r="AD25" i="384"/>
  <c r="AG25" i="384"/>
  <c r="AL25" i="384"/>
  <c r="AE25" i="384"/>
  <c r="AH25" i="384"/>
  <c r="AK25" i="384"/>
  <c r="AJ25" i="384"/>
  <c r="I26" i="384"/>
  <c r="L26" i="384"/>
  <c r="Q26" i="384"/>
  <c r="J26" i="384"/>
  <c r="M26" i="384"/>
  <c r="P26" i="384"/>
  <c r="O26" i="384"/>
  <c r="AD26" i="384"/>
  <c r="AG26" i="384"/>
  <c r="AL26" i="384"/>
  <c r="AE26" i="384"/>
  <c r="AH26" i="384"/>
  <c r="AK26" i="384"/>
  <c r="AJ26" i="384"/>
  <c r="I27" i="384"/>
  <c r="L27" i="384"/>
  <c r="Q27" i="384"/>
  <c r="J27" i="384"/>
  <c r="M27" i="384"/>
  <c r="P27" i="384"/>
  <c r="O27" i="384"/>
  <c r="AD27" i="384"/>
  <c r="AG27" i="384"/>
  <c r="AL27" i="384"/>
  <c r="AE27" i="384"/>
  <c r="AH27" i="384"/>
  <c r="AK27" i="384"/>
  <c r="AJ27" i="384"/>
  <c r="I28" i="384"/>
  <c r="L28" i="384"/>
  <c r="Q28" i="384"/>
  <c r="J28" i="384"/>
  <c r="M28" i="384"/>
  <c r="P28" i="384"/>
  <c r="O28" i="384"/>
  <c r="AD28" i="384"/>
  <c r="AG28" i="384"/>
  <c r="AL28" i="384"/>
  <c r="AE28" i="384"/>
  <c r="AH28" i="384"/>
  <c r="AK28" i="384"/>
  <c r="AJ28" i="384"/>
  <c r="I29" i="384"/>
  <c r="L29" i="384"/>
  <c r="Q29" i="384"/>
  <c r="J29" i="384"/>
  <c r="M29" i="384"/>
  <c r="P29" i="384"/>
  <c r="O29" i="384"/>
  <c r="I30" i="384"/>
  <c r="L30" i="384"/>
  <c r="Q30" i="384"/>
  <c r="J30" i="384"/>
  <c r="M30" i="384"/>
  <c r="P30" i="384"/>
  <c r="O30" i="384"/>
  <c r="I31" i="384"/>
  <c r="L31" i="384"/>
  <c r="Q31" i="384"/>
  <c r="J31" i="384"/>
  <c r="M31" i="384"/>
  <c r="P31" i="384"/>
  <c r="O31" i="384"/>
  <c r="I34" i="384"/>
  <c r="L34" i="384"/>
  <c r="Q34" i="384"/>
  <c r="J34" i="384"/>
  <c r="M34" i="384"/>
  <c r="P34" i="384"/>
  <c r="O34" i="384"/>
  <c r="AD34" i="384"/>
  <c r="AG34" i="384"/>
  <c r="AL34" i="384"/>
  <c r="AE34" i="384"/>
  <c r="AH34" i="384"/>
  <c r="AK34" i="384"/>
  <c r="AJ34" i="384"/>
  <c r="I35" i="384"/>
  <c r="L35" i="384"/>
  <c r="Q35" i="384"/>
  <c r="J35" i="384"/>
  <c r="M35" i="384"/>
  <c r="P35" i="384"/>
  <c r="O35" i="384"/>
  <c r="AD35" i="384"/>
  <c r="AG35" i="384"/>
  <c r="AL35" i="384"/>
  <c r="AE35" i="384"/>
  <c r="AH35" i="384"/>
  <c r="AK35" i="384"/>
  <c r="AJ35" i="384"/>
  <c r="I36" i="384"/>
  <c r="L36" i="384"/>
  <c r="Q36" i="384"/>
  <c r="J36" i="384"/>
  <c r="M36" i="384"/>
  <c r="P36" i="384"/>
  <c r="O36" i="384"/>
  <c r="AD36" i="384"/>
  <c r="AG36" i="384"/>
  <c r="AL36" i="384"/>
  <c r="AE36" i="384"/>
  <c r="AH36" i="384"/>
  <c r="AK36" i="384"/>
  <c r="AJ36" i="384"/>
  <c r="I37" i="384"/>
  <c r="L37" i="384"/>
  <c r="Q37" i="384"/>
  <c r="J37" i="384"/>
  <c r="M37" i="384"/>
  <c r="P37" i="384"/>
  <c r="O37" i="384"/>
  <c r="AD37" i="384"/>
  <c r="AG37" i="384"/>
  <c r="AL37" i="384"/>
  <c r="AE37" i="384"/>
  <c r="AH37" i="384"/>
  <c r="AK37" i="384"/>
  <c r="AJ37" i="384"/>
  <c r="I38" i="384"/>
  <c r="L38" i="384"/>
  <c r="Q38" i="384"/>
  <c r="J38" i="384"/>
  <c r="M38" i="384"/>
  <c r="P38" i="384"/>
  <c r="O38" i="384"/>
  <c r="AD38" i="384"/>
  <c r="AG38" i="384"/>
  <c r="AL38" i="384"/>
  <c r="AE38" i="384"/>
  <c r="AH38" i="384"/>
  <c r="AK38" i="384"/>
  <c r="AJ38" i="384"/>
  <c r="I39" i="384"/>
  <c r="L39" i="384"/>
  <c r="Q39" i="384"/>
  <c r="J39" i="384"/>
  <c r="M39" i="384"/>
  <c r="P39" i="384"/>
  <c r="O39" i="384"/>
  <c r="AD39" i="384"/>
  <c r="AG39" i="384"/>
  <c r="AL39" i="384"/>
  <c r="AE39" i="384"/>
  <c r="AH39" i="384"/>
  <c r="AK39" i="384"/>
  <c r="AJ39" i="384"/>
  <c r="I40" i="384"/>
  <c r="L40" i="384"/>
  <c r="Q40" i="384"/>
  <c r="J40" i="384"/>
  <c r="M40" i="384"/>
  <c r="P40" i="384"/>
  <c r="O40" i="384"/>
  <c r="AD40" i="384"/>
  <c r="AG40" i="384"/>
  <c r="AL40" i="384"/>
  <c r="AE40" i="384"/>
  <c r="AH40" i="384"/>
  <c r="AK40" i="384"/>
  <c r="AJ40" i="384"/>
  <c r="I41" i="384"/>
  <c r="L41" i="384"/>
  <c r="Q41" i="384"/>
  <c r="J41" i="384"/>
  <c r="M41" i="384"/>
  <c r="P41" i="384"/>
  <c r="O41" i="384"/>
  <c r="AD41" i="384"/>
  <c r="AG41" i="384"/>
  <c r="AL41" i="384"/>
  <c r="AE41" i="384"/>
  <c r="AH41" i="384"/>
  <c r="AK41" i="384"/>
  <c r="AJ41" i="384"/>
  <c r="I42" i="384"/>
  <c r="L42" i="384"/>
  <c r="Q42" i="384"/>
  <c r="J42" i="384"/>
  <c r="M42" i="384"/>
  <c r="P42" i="384"/>
  <c r="O42" i="384"/>
  <c r="AD42" i="384"/>
  <c r="AG42" i="384"/>
  <c r="AL42" i="384"/>
  <c r="AE42" i="384"/>
  <c r="AH42" i="384"/>
  <c r="AK42" i="384"/>
  <c r="AJ42" i="384"/>
  <c r="I43" i="384"/>
  <c r="L43" i="384"/>
  <c r="Q43" i="384"/>
  <c r="J43" i="384"/>
  <c r="M43" i="384"/>
  <c r="P43" i="384"/>
  <c r="O43" i="384"/>
  <c r="AD43" i="384"/>
  <c r="AG43" i="384"/>
  <c r="AL43" i="384"/>
  <c r="AE43" i="384"/>
  <c r="AH43" i="384"/>
  <c r="AK43" i="384"/>
  <c r="AJ43" i="384"/>
  <c r="I46" i="384"/>
  <c r="L46" i="384"/>
  <c r="Q46" i="384"/>
  <c r="J46" i="384"/>
  <c r="M46" i="384"/>
  <c r="P46" i="384"/>
  <c r="O46" i="384"/>
  <c r="AD46" i="384"/>
  <c r="AG46" i="384"/>
  <c r="AL46" i="384"/>
  <c r="AE46" i="384"/>
  <c r="AH46" i="384"/>
  <c r="AK46" i="384"/>
  <c r="AJ46" i="384"/>
  <c r="I47" i="384"/>
  <c r="L47" i="384"/>
  <c r="Q47" i="384"/>
  <c r="J47" i="384"/>
  <c r="M47" i="384"/>
  <c r="P47" i="384"/>
  <c r="O47" i="384"/>
  <c r="AD47" i="384"/>
  <c r="AG47" i="384"/>
  <c r="AL47" i="384"/>
  <c r="AE47" i="384"/>
  <c r="AH47" i="384"/>
  <c r="AK47" i="384"/>
  <c r="AJ47" i="384"/>
  <c r="I48" i="384"/>
  <c r="L48" i="384"/>
  <c r="Q48" i="384"/>
  <c r="J48" i="384"/>
  <c r="M48" i="384"/>
  <c r="P48" i="384"/>
  <c r="O48" i="384"/>
  <c r="AD48" i="384"/>
  <c r="AG48" i="384"/>
  <c r="AL48" i="384"/>
  <c r="AE48" i="384"/>
  <c r="AH48" i="384"/>
  <c r="AK48" i="384"/>
  <c r="AJ48" i="384"/>
  <c r="I49" i="384"/>
  <c r="L49" i="384"/>
  <c r="Q49" i="384"/>
  <c r="J49" i="384"/>
  <c r="M49" i="384"/>
  <c r="P49" i="384"/>
  <c r="O49" i="384"/>
  <c r="AD49" i="384"/>
  <c r="AG49" i="384"/>
  <c r="AL49" i="384"/>
  <c r="AE49" i="384"/>
  <c r="AH49" i="384"/>
  <c r="AK49" i="384"/>
  <c r="AJ49" i="384"/>
  <c r="I50" i="384"/>
  <c r="L50" i="384"/>
  <c r="Q50" i="384"/>
  <c r="J50" i="384"/>
  <c r="M50" i="384"/>
  <c r="P50" i="384"/>
  <c r="O50" i="384"/>
  <c r="AD50" i="384"/>
  <c r="AG50" i="384"/>
  <c r="AL50" i="384"/>
  <c r="AE50" i="384"/>
  <c r="AH50" i="384"/>
  <c r="AK50" i="384"/>
  <c r="AJ50" i="384"/>
  <c r="I51" i="384"/>
  <c r="L51" i="384"/>
  <c r="Q51" i="384"/>
  <c r="J51" i="384"/>
  <c r="M51" i="384"/>
  <c r="P51" i="384"/>
  <c r="O51" i="384"/>
  <c r="AD51" i="384"/>
  <c r="AG51" i="384"/>
  <c r="AL51" i="384"/>
  <c r="AE51" i="384"/>
  <c r="AH51" i="384"/>
  <c r="AK51" i="384"/>
  <c r="AJ51" i="384"/>
  <c r="I52" i="384"/>
  <c r="L52" i="384"/>
  <c r="Q52" i="384"/>
  <c r="J52" i="384"/>
  <c r="M52" i="384"/>
  <c r="P52" i="384"/>
  <c r="O52" i="384"/>
  <c r="AD52" i="384"/>
  <c r="AG52" i="384"/>
  <c r="AL52" i="384"/>
  <c r="AE52" i="384"/>
  <c r="AH52" i="384"/>
  <c r="AK52" i="384"/>
  <c r="AJ52" i="384"/>
  <c r="I53" i="384"/>
  <c r="L53" i="384"/>
  <c r="Q53" i="384"/>
  <c r="J53" i="384"/>
  <c r="M53" i="384"/>
  <c r="P53" i="384"/>
  <c r="O53" i="384"/>
  <c r="I54" i="384"/>
  <c r="L54" i="384"/>
  <c r="Q54" i="384"/>
  <c r="J54" i="384"/>
  <c r="M54" i="384"/>
  <c r="P54" i="384"/>
  <c r="O54" i="384"/>
  <c r="I8" i="383"/>
  <c r="L8" i="383"/>
  <c r="Q8" i="383"/>
  <c r="J8" i="383"/>
  <c r="M8" i="383"/>
  <c r="P8" i="383"/>
  <c r="O8" i="383"/>
  <c r="AD8" i="383"/>
  <c r="AG8" i="383"/>
  <c r="AL8" i="383"/>
  <c r="AE8" i="383"/>
  <c r="AH8" i="383"/>
  <c r="AK8" i="383"/>
  <c r="AJ8" i="383"/>
  <c r="I9" i="383"/>
  <c r="L9" i="383"/>
  <c r="Q9" i="383"/>
  <c r="J9" i="383"/>
  <c r="M9" i="383"/>
  <c r="P9" i="383"/>
  <c r="O9" i="383"/>
  <c r="AD9" i="383"/>
  <c r="AG9" i="383"/>
  <c r="AL9" i="383"/>
  <c r="AE9" i="383"/>
  <c r="AH9" i="383"/>
  <c r="AK9" i="383"/>
  <c r="AJ9" i="383"/>
  <c r="I10" i="383"/>
  <c r="L10" i="383"/>
  <c r="Q10" i="383"/>
  <c r="J10" i="383"/>
  <c r="M10" i="383"/>
  <c r="P10" i="383"/>
  <c r="O10" i="383"/>
  <c r="AD10" i="383"/>
  <c r="AG10" i="383"/>
  <c r="AL10" i="383"/>
  <c r="AE10" i="383"/>
  <c r="AH10" i="383"/>
  <c r="AK10" i="383"/>
  <c r="AJ10" i="383"/>
  <c r="I11" i="383"/>
  <c r="L11" i="383"/>
  <c r="Q11" i="383"/>
  <c r="J11" i="383"/>
  <c r="M11" i="383"/>
  <c r="P11" i="383"/>
  <c r="O11" i="383"/>
  <c r="AD11" i="383"/>
  <c r="AG11" i="383"/>
  <c r="AL11" i="383"/>
  <c r="AE11" i="383"/>
  <c r="AH11" i="383"/>
  <c r="AK11" i="383"/>
  <c r="AJ11" i="383"/>
  <c r="I12" i="383"/>
  <c r="L12" i="383"/>
  <c r="Q12" i="383"/>
  <c r="J12" i="383"/>
  <c r="M12" i="383"/>
  <c r="P12" i="383"/>
  <c r="O12" i="383"/>
  <c r="AD12" i="383"/>
  <c r="AG12" i="383"/>
  <c r="AL12" i="383"/>
  <c r="AE12" i="383"/>
  <c r="AH12" i="383"/>
  <c r="AK12" i="383"/>
  <c r="AJ12" i="383"/>
  <c r="I13" i="383"/>
  <c r="L13" i="383"/>
  <c r="Q13" i="383"/>
  <c r="J13" i="383"/>
  <c r="M13" i="383"/>
  <c r="P13" i="383"/>
  <c r="O13" i="383"/>
  <c r="AD13" i="383"/>
  <c r="AG13" i="383"/>
  <c r="AL13" i="383"/>
  <c r="AE13" i="383"/>
  <c r="AH13" i="383"/>
  <c r="AK13" i="383"/>
  <c r="AJ13" i="383"/>
  <c r="I14" i="383"/>
  <c r="L14" i="383"/>
  <c r="Q14" i="383"/>
  <c r="J14" i="383"/>
  <c r="M14" i="383"/>
  <c r="P14" i="383"/>
  <c r="O14" i="383"/>
  <c r="AD14" i="383"/>
  <c r="AG14" i="383"/>
  <c r="AL14" i="383"/>
  <c r="AE14" i="383"/>
  <c r="AH14" i="383"/>
  <c r="AK14" i="383"/>
  <c r="AJ14" i="383"/>
  <c r="I15" i="383"/>
  <c r="L15" i="383"/>
  <c r="Q15" i="383"/>
  <c r="J15" i="383"/>
  <c r="M15" i="383"/>
  <c r="P15" i="383"/>
  <c r="O15" i="383"/>
  <c r="I16" i="383"/>
  <c r="L16" i="383"/>
  <c r="Q16" i="383"/>
  <c r="J16" i="383"/>
  <c r="M16" i="383"/>
  <c r="P16" i="383"/>
  <c r="O16" i="383"/>
  <c r="I17" i="383"/>
  <c r="L17" i="383"/>
  <c r="Q17" i="383"/>
  <c r="J17" i="383"/>
  <c r="M17" i="383"/>
  <c r="P17" i="383"/>
  <c r="O17" i="383"/>
  <c r="I18" i="383"/>
  <c r="L18" i="383"/>
  <c r="Q18" i="383"/>
  <c r="J18" i="383"/>
  <c r="M18" i="383"/>
  <c r="P18" i="383"/>
  <c r="O18" i="383"/>
  <c r="I19" i="383"/>
  <c r="L19" i="383"/>
  <c r="Q19" i="383"/>
  <c r="J19" i="383"/>
  <c r="M19" i="383"/>
  <c r="P19" i="383"/>
  <c r="O19" i="383"/>
  <c r="I20" i="383"/>
  <c r="L20" i="383"/>
  <c r="Q20" i="383"/>
  <c r="J20" i="383"/>
  <c r="M20" i="383"/>
  <c r="P20" i="383"/>
  <c r="O20" i="383"/>
  <c r="I21" i="383"/>
  <c r="L21" i="383"/>
  <c r="Q21" i="383"/>
  <c r="J21" i="383"/>
  <c r="M21" i="383"/>
  <c r="P21" i="383"/>
  <c r="O21" i="383"/>
  <c r="I22" i="383"/>
  <c r="L22" i="383"/>
  <c r="Q22" i="383"/>
  <c r="J22" i="383"/>
  <c r="M22" i="383"/>
  <c r="P22" i="383"/>
  <c r="O22" i="383"/>
  <c r="I23" i="383"/>
  <c r="L23" i="383"/>
  <c r="Q23" i="383"/>
  <c r="J23" i="383"/>
  <c r="M23" i="383"/>
  <c r="P23" i="383"/>
  <c r="O23" i="383"/>
  <c r="I26" i="383"/>
  <c r="L26" i="383"/>
  <c r="Q26" i="383"/>
  <c r="J26" i="383"/>
  <c r="M26" i="383"/>
  <c r="P26" i="383"/>
  <c r="O26" i="383"/>
  <c r="AD26" i="383"/>
  <c r="AG26" i="383"/>
  <c r="AL26" i="383"/>
  <c r="AE26" i="383"/>
  <c r="AH26" i="383"/>
  <c r="AK26" i="383"/>
  <c r="AJ26" i="383"/>
  <c r="I27" i="383"/>
  <c r="L27" i="383"/>
  <c r="Q27" i="383"/>
  <c r="J27" i="383"/>
  <c r="M27" i="383"/>
  <c r="P27" i="383"/>
  <c r="O27" i="383"/>
  <c r="AD27" i="383"/>
  <c r="AG27" i="383"/>
  <c r="AL27" i="383"/>
  <c r="AE27" i="383"/>
  <c r="AH27" i="383"/>
  <c r="AK27" i="383"/>
  <c r="AJ27" i="383"/>
  <c r="I28" i="383"/>
  <c r="L28" i="383"/>
  <c r="Q28" i="383"/>
  <c r="J28" i="383"/>
  <c r="M28" i="383"/>
  <c r="P28" i="383"/>
  <c r="O28" i="383"/>
  <c r="AD28" i="383"/>
  <c r="AG28" i="383"/>
  <c r="AL28" i="383"/>
  <c r="AE28" i="383"/>
  <c r="AH28" i="383"/>
  <c r="AK28" i="383"/>
  <c r="AJ28" i="383"/>
  <c r="I29" i="383"/>
  <c r="L29" i="383"/>
  <c r="Q29" i="383"/>
  <c r="J29" i="383"/>
  <c r="M29" i="383"/>
  <c r="P29" i="383"/>
  <c r="O29" i="383"/>
  <c r="AD29" i="383"/>
  <c r="AG29" i="383"/>
  <c r="AL29" i="383"/>
  <c r="AE29" i="383"/>
  <c r="AH29" i="383"/>
  <c r="AK29" i="383"/>
  <c r="AJ29" i="383"/>
  <c r="I30" i="383"/>
  <c r="L30" i="383"/>
  <c r="Q30" i="383"/>
  <c r="J30" i="383"/>
  <c r="M30" i="383"/>
  <c r="P30" i="383"/>
  <c r="O30" i="383"/>
  <c r="AD30" i="383"/>
  <c r="AG30" i="383"/>
  <c r="AL30" i="383"/>
  <c r="AE30" i="383"/>
  <c r="AH30" i="383"/>
  <c r="AK30" i="383"/>
  <c r="AJ30" i="383"/>
  <c r="I31" i="383"/>
  <c r="L31" i="383"/>
  <c r="Q31" i="383"/>
  <c r="J31" i="383"/>
  <c r="M31" i="383"/>
  <c r="P31" i="383"/>
  <c r="O31" i="383"/>
  <c r="AD31" i="383"/>
  <c r="AG31" i="383"/>
  <c r="AL31" i="383"/>
  <c r="AE31" i="383"/>
  <c r="AH31" i="383"/>
  <c r="AK31" i="383"/>
  <c r="AJ31" i="383"/>
  <c r="I32" i="383"/>
  <c r="L32" i="383"/>
  <c r="Q32" i="383"/>
  <c r="J32" i="383"/>
  <c r="M32" i="383"/>
  <c r="P32" i="383"/>
  <c r="O32" i="383"/>
  <c r="AD32" i="383"/>
  <c r="AG32" i="383"/>
  <c r="AL32" i="383"/>
  <c r="AE32" i="383"/>
  <c r="AH32" i="383"/>
  <c r="AK32" i="383"/>
  <c r="AJ32" i="383"/>
  <c r="I33" i="383"/>
  <c r="L33" i="383"/>
  <c r="Q33" i="383"/>
  <c r="J33" i="383"/>
  <c r="M33" i="383"/>
  <c r="P33" i="383"/>
  <c r="O33" i="383"/>
  <c r="AD33" i="383"/>
  <c r="AG33" i="383"/>
  <c r="AL33" i="383"/>
  <c r="AE33" i="383"/>
  <c r="AH33" i="383"/>
  <c r="AK33" i="383"/>
  <c r="AJ33" i="383"/>
  <c r="I34" i="383"/>
  <c r="L34" i="383"/>
  <c r="Q34" i="383"/>
  <c r="J34" i="383"/>
  <c r="M34" i="383"/>
  <c r="P34" i="383"/>
  <c r="O34" i="383"/>
  <c r="I35" i="383"/>
  <c r="L35" i="383"/>
  <c r="Q35" i="383"/>
  <c r="J35" i="383"/>
  <c r="M35" i="383"/>
  <c r="P35" i="383"/>
  <c r="O35" i="383"/>
  <c r="I36" i="383"/>
  <c r="L36" i="383"/>
  <c r="Q36" i="383"/>
  <c r="J36" i="383"/>
  <c r="M36" i="383"/>
  <c r="P36" i="383"/>
  <c r="O36" i="383"/>
  <c r="I37" i="383"/>
  <c r="L37" i="383"/>
  <c r="Q37" i="383"/>
  <c r="J37" i="383"/>
  <c r="M37" i="383"/>
  <c r="P37" i="383"/>
  <c r="O37" i="383"/>
  <c r="I40" i="383"/>
  <c r="L40" i="383"/>
  <c r="Q40" i="383"/>
  <c r="J40" i="383"/>
  <c r="M40" i="383"/>
  <c r="P40" i="383"/>
  <c r="O40" i="383"/>
  <c r="AD40" i="383"/>
  <c r="AG40" i="383"/>
  <c r="AL40" i="383"/>
  <c r="AE40" i="383"/>
  <c r="AH40" i="383"/>
  <c r="AK40" i="383"/>
  <c r="AJ40" i="383"/>
  <c r="I41" i="383"/>
  <c r="L41" i="383"/>
  <c r="Q41" i="383"/>
  <c r="J41" i="383"/>
  <c r="M41" i="383"/>
  <c r="P41" i="383"/>
  <c r="O41" i="383"/>
  <c r="AD41" i="383"/>
  <c r="AG41" i="383"/>
  <c r="AL41" i="383"/>
  <c r="AE41" i="383"/>
  <c r="AH41" i="383"/>
  <c r="AK41" i="383"/>
  <c r="AJ41" i="383"/>
  <c r="I42" i="383"/>
  <c r="L42" i="383"/>
  <c r="Q42" i="383"/>
  <c r="J42" i="383"/>
  <c r="M42" i="383"/>
  <c r="P42" i="383"/>
  <c r="O42" i="383"/>
  <c r="AD42" i="383"/>
  <c r="AG42" i="383"/>
  <c r="AL42" i="383"/>
  <c r="AE42" i="383"/>
  <c r="AH42" i="383"/>
  <c r="AK42" i="383"/>
  <c r="AJ42" i="383"/>
  <c r="I43" i="383"/>
  <c r="L43" i="383"/>
  <c r="Q43" i="383"/>
  <c r="J43" i="383"/>
  <c r="M43" i="383"/>
  <c r="P43" i="383"/>
  <c r="O43" i="383"/>
  <c r="AD43" i="383"/>
  <c r="AG43" i="383"/>
  <c r="AL43" i="383"/>
  <c r="AE43" i="383"/>
  <c r="AH43" i="383"/>
  <c r="AK43" i="383"/>
  <c r="AJ43" i="383"/>
  <c r="I44" i="383"/>
  <c r="L44" i="383"/>
  <c r="Q44" i="383"/>
  <c r="J44" i="383"/>
  <c r="M44" i="383"/>
  <c r="P44" i="383"/>
  <c r="O44" i="383"/>
  <c r="AD44" i="383"/>
  <c r="AG44" i="383"/>
  <c r="AL44" i="383"/>
  <c r="AE44" i="383"/>
  <c r="AH44" i="383"/>
  <c r="AK44" i="383"/>
  <c r="AJ44" i="383"/>
  <c r="I45" i="383"/>
  <c r="L45" i="383"/>
  <c r="Q45" i="383"/>
  <c r="J45" i="383"/>
  <c r="M45" i="383"/>
  <c r="P45" i="383"/>
  <c r="O45" i="383"/>
  <c r="AD45" i="383"/>
  <c r="AG45" i="383"/>
  <c r="AL45" i="383"/>
  <c r="AE45" i="383"/>
  <c r="AH45" i="383"/>
  <c r="AK45" i="383"/>
  <c r="AJ45" i="383"/>
  <c r="I46" i="383"/>
  <c r="L46" i="383"/>
  <c r="Q46" i="383"/>
  <c r="J46" i="383"/>
  <c r="M46" i="383"/>
  <c r="P46" i="383"/>
  <c r="O46" i="383"/>
  <c r="AD46" i="383"/>
  <c r="AG46" i="383"/>
  <c r="AL46" i="383"/>
  <c r="AE46" i="383"/>
  <c r="AH46" i="383"/>
  <c r="AK46" i="383"/>
  <c r="AJ46" i="383"/>
  <c r="I47" i="383"/>
  <c r="L47" i="383"/>
  <c r="Q47" i="383"/>
  <c r="J47" i="383"/>
  <c r="M47" i="383"/>
  <c r="P47" i="383"/>
  <c r="O47" i="383"/>
  <c r="I48" i="383"/>
  <c r="L48" i="383"/>
  <c r="Q48" i="383"/>
  <c r="J48" i="383"/>
  <c r="M48" i="383"/>
  <c r="P48" i="383"/>
  <c r="O48" i="383"/>
  <c r="I49" i="383"/>
  <c r="L49" i="383"/>
  <c r="Q49" i="383"/>
  <c r="J49" i="383"/>
  <c r="M49" i="383"/>
  <c r="P49" i="383"/>
  <c r="O49" i="383"/>
  <c r="I50" i="383"/>
  <c r="L50" i="383"/>
  <c r="Q50" i="383"/>
  <c r="J50" i="383"/>
  <c r="M50" i="383"/>
  <c r="P50" i="383"/>
  <c r="O50" i="383"/>
  <c r="I51" i="383"/>
  <c r="L51" i="383"/>
  <c r="Q51" i="383"/>
  <c r="J51" i="383"/>
  <c r="M51" i="383"/>
  <c r="P51" i="383"/>
  <c r="O51" i="383"/>
  <c r="I52" i="383"/>
  <c r="L52" i="383"/>
  <c r="Q52" i="383"/>
  <c r="J52" i="383"/>
  <c r="M52" i="383"/>
  <c r="P52" i="383"/>
  <c r="O52" i="383"/>
  <c r="I53" i="383"/>
  <c r="L53" i="383"/>
  <c r="Q53" i="383"/>
  <c r="J53" i="383"/>
  <c r="M53" i="383"/>
  <c r="P53" i="383"/>
  <c r="O53" i="383"/>
  <c r="I56" i="383"/>
  <c r="L56" i="383"/>
  <c r="Q56" i="383"/>
  <c r="J56" i="383"/>
  <c r="M56" i="383"/>
  <c r="P56" i="383"/>
  <c r="O56" i="383"/>
  <c r="AD56" i="383"/>
  <c r="AG56" i="383"/>
  <c r="AL56" i="383"/>
  <c r="AE56" i="383"/>
  <c r="AH56" i="383"/>
  <c r="AK56" i="383"/>
  <c r="AJ56" i="383"/>
  <c r="I57" i="383"/>
  <c r="L57" i="383"/>
  <c r="Q57" i="383"/>
  <c r="J57" i="383"/>
  <c r="M57" i="383"/>
  <c r="P57" i="383"/>
  <c r="O57" i="383"/>
  <c r="AD57" i="383"/>
  <c r="AG57" i="383"/>
  <c r="AL57" i="383"/>
  <c r="AE57" i="383"/>
  <c r="AH57" i="383"/>
  <c r="AK57" i="383"/>
  <c r="AJ57" i="383"/>
  <c r="I58" i="383"/>
  <c r="L58" i="383"/>
  <c r="Q58" i="383"/>
  <c r="J58" i="383"/>
  <c r="M58" i="383"/>
  <c r="P58" i="383"/>
  <c r="O58" i="383"/>
  <c r="AD58" i="383"/>
  <c r="AG58" i="383"/>
  <c r="AL58" i="383"/>
  <c r="AE58" i="383"/>
  <c r="AH58" i="383"/>
  <c r="AK58" i="383"/>
  <c r="AJ58" i="383"/>
  <c r="I59" i="383"/>
  <c r="L59" i="383"/>
  <c r="Q59" i="383"/>
  <c r="J59" i="383"/>
  <c r="M59" i="383"/>
  <c r="P59" i="383"/>
  <c r="O59" i="383"/>
  <c r="AD59" i="383"/>
  <c r="AG59" i="383"/>
  <c r="AL59" i="383"/>
  <c r="AE59" i="383"/>
  <c r="AH59" i="383"/>
  <c r="AK59" i="383"/>
  <c r="AJ59" i="383"/>
  <c r="I60" i="383"/>
  <c r="L60" i="383"/>
  <c r="Q60" i="383"/>
  <c r="J60" i="383"/>
  <c r="M60" i="383"/>
  <c r="P60" i="383"/>
  <c r="O60" i="383"/>
  <c r="AD60" i="383"/>
  <c r="AG60" i="383"/>
  <c r="AL60" i="383"/>
  <c r="AE60" i="383"/>
  <c r="AH60" i="383"/>
  <c r="AK60" i="383"/>
  <c r="AJ60" i="383"/>
  <c r="I61" i="383"/>
  <c r="L61" i="383"/>
  <c r="Q61" i="383"/>
  <c r="J61" i="383"/>
  <c r="M61" i="383"/>
  <c r="P61" i="383"/>
  <c r="O61" i="383"/>
  <c r="AD61" i="383"/>
  <c r="AG61" i="383"/>
  <c r="AL61" i="383"/>
  <c r="AE61" i="383"/>
  <c r="AH61" i="383"/>
  <c r="AK61" i="383"/>
  <c r="AJ61" i="383"/>
  <c r="I62" i="383"/>
  <c r="L62" i="383"/>
  <c r="Q62" i="383"/>
  <c r="J62" i="383"/>
  <c r="M62" i="383"/>
  <c r="P62" i="383"/>
  <c r="O62" i="383"/>
  <c r="AD62" i="383"/>
  <c r="AG62" i="383"/>
  <c r="AL62" i="383"/>
  <c r="AE62" i="383"/>
  <c r="AH62" i="383"/>
  <c r="AK62" i="383"/>
  <c r="AJ62" i="383"/>
  <c r="I63" i="383"/>
  <c r="L63" i="383"/>
  <c r="Q63" i="383"/>
  <c r="J63" i="383"/>
  <c r="M63" i="383"/>
  <c r="P63" i="383"/>
  <c r="O63" i="383"/>
  <c r="I64" i="383"/>
  <c r="L64" i="383"/>
  <c r="Q64" i="383"/>
  <c r="J64" i="383"/>
  <c r="M64" i="383"/>
  <c r="P64" i="383"/>
  <c r="O64" i="383"/>
  <c r="I65" i="383"/>
  <c r="L65" i="383"/>
  <c r="Q65" i="383"/>
  <c r="J65" i="383"/>
  <c r="M65" i="383"/>
  <c r="P65" i="383"/>
  <c r="O65" i="383"/>
  <c r="I66" i="383"/>
  <c r="L66" i="383"/>
  <c r="Q66" i="383"/>
  <c r="J66" i="383"/>
  <c r="M66" i="383"/>
  <c r="P66" i="383"/>
  <c r="O66" i="383"/>
  <c r="I69" i="383"/>
  <c r="L69" i="383"/>
  <c r="Q69" i="383"/>
  <c r="J69" i="383"/>
  <c r="M69" i="383"/>
  <c r="P69" i="383"/>
  <c r="O69" i="383"/>
  <c r="AD69" i="383"/>
  <c r="AG69" i="383"/>
  <c r="AL69" i="383"/>
  <c r="AE69" i="383"/>
  <c r="AH69" i="383"/>
  <c r="AK69" i="383"/>
  <c r="AJ69" i="383"/>
  <c r="I70" i="383"/>
  <c r="L70" i="383"/>
  <c r="Q70" i="383"/>
  <c r="J70" i="383"/>
  <c r="M70" i="383"/>
  <c r="P70" i="383"/>
  <c r="O70" i="383"/>
  <c r="AD70" i="383"/>
  <c r="AG70" i="383"/>
  <c r="AL70" i="383"/>
  <c r="AE70" i="383"/>
  <c r="AH70" i="383"/>
  <c r="AK70" i="383"/>
  <c r="AJ70" i="383"/>
  <c r="I71" i="383"/>
  <c r="L71" i="383"/>
  <c r="Q71" i="383"/>
  <c r="J71" i="383"/>
  <c r="M71" i="383"/>
  <c r="P71" i="383"/>
  <c r="O71" i="383"/>
  <c r="AD71" i="383"/>
  <c r="AG71" i="383"/>
  <c r="AL71" i="383"/>
  <c r="AE71" i="383"/>
  <c r="AH71" i="383"/>
  <c r="AK71" i="383"/>
  <c r="AJ71" i="383"/>
  <c r="I72" i="383"/>
  <c r="L72" i="383"/>
  <c r="Q72" i="383"/>
  <c r="J72" i="383"/>
  <c r="M72" i="383"/>
  <c r="P72" i="383"/>
  <c r="O72" i="383"/>
  <c r="AD72" i="383"/>
  <c r="AG72" i="383"/>
  <c r="AL72" i="383"/>
  <c r="AE72" i="383"/>
  <c r="AH72" i="383"/>
  <c r="AK72" i="383"/>
  <c r="AJ72" i="383"/>
  <c r="I73" i="383"/>
  <c r="L73" i="383"/>
  <c r="Q73" i="383"/>
  <c r="J73" i="383"/>
  <c r="M73" i="383"/>
  <c r="P73" i="383"/>
  <c r="O73" i="383"/>
  <c r="AD73" i="383"/>
  <c r="AG73" i="383"/>
  <c r="AL73" i="383"/>
  <c r="AE73" i="383"/>
  <c r="AH73" i="383"/>
  <c r="AK73" i="383"/>
  <c r="AJ73" i="383"/>
  <c r="I74" i="383"/>
  <c r="L74" i="383"/>
  <c r="Q74" i="383"/>
  <c r="J74" i="383"/>
  <c r="M74" i="383"/>
  <c r="P74" i="383"/>
  <c r="O74" i="383"/>
  <c r="AD74" i="383"/>
  <c r="AG74" i="383"/>
  <c r="AL74" i="383"/>
  <c r="AE74" i="383"/>
  <c r="AH74" i="383"/>
  <c r="AK74" i="383"/>
  <c r="AJ74" i="383"/>
  <c r="AD75" i="383"/>
  <c r="AG75" i="383"/>
  <c r="AL75" i="383"/>
  <c r="AE75" i="383"/>
  <c r="AH75" i="383"/>
  <c r="AK75" i="383"/>
  <c r="AJ75" i="383"/>
  <c r="I78" i="383"/>
  <c r="L78" i="383"/>
  <c r="Q78" i="383"/>
  <c r="J78" i="383"/>
  <c r="M78" i="383"/>
  <c r="P78" i="383"/>
  <c r="O78" i="383"/>
  <c r="AD78" i="383"/>
  <c r="AG78" i="383"/>
  <c r="AL78" i="383"/>
  <c r="AE78" i="383"/>
  <c r="AH78" i="383"/>
  <c r="AK78" i="383"/>
  <c r="AJ78" i="383"/>
  <c r="I79" i="383"/>
  <c r="L79" i="383"/>
  <c r="Q79" i="383"/>
  <c r="J79" i="383"/>
  <c r="M79" i="383"/>
  <c r="P79" i="383"/>
  <c r="O79" i="383"/>
  <c r="AD79" i="383"/>
  <c r="AG79" i="383"/>
  <c r="AL79" i="383"/>
  <c r="AE79" i="383"/>
  <c r="AH79" i="383"/>
  <c r="AK79" i="383"/>
  <c r="AJ79" i="383"/>
  <c r="I80" i="383"/>
  <c r="L80" i="383"/>
  <c r="Q80" i="383"/>
  <c r="J80" i="383"/>
  <c r="M80" i="383"/>
  <c r="P80" i="383"/>
  <c r="O80" i="383"/>
  <c r="AD80" i="383"/>
  <c r="AG80" i="383"/>
  <c r="AL80" i="383"/>
  <c r="AE80" i="383"/>
  <c r="AH80" i="383"/>
  <c r="AK80" i="383"/>
  <c r="AJ80" i="383"/>
  <c r="I81" i="383"/>
  <c r="L81" i="383"/>
  <c r="Q81" i="383"/>
  <c r="J81" i="383"/>
  <c r="M81" i="383"/>
  <c r="P81" i="383"/>
  <c r="O81" i="383"/>
  <c r="AD81" i="383"/>
  <c r="AG81" i="383"/>
  <c r="AL81" i="383"/>
  <c r="AE81" i="383"/>
  <c r="AH81" i="383"/>
  <c r="AK81" i="383"/>
  <c r="AJ81" i="383"/>
  <c r="I82" i="383"/>
  <c r="L82" i="383"/>
  <c r="Q82" i="383"/>
  <c r="J82" i="383"/>
  <c r="M82" i="383"/>
  <c r="P82" i="383"/>
  <c r="O82" i="383"/>
  <c r="I83" i="383"/>
  <c r="L83" i="383"/>
  <c r="Q83" i="383"/>
  <c r="J83" i="383"/>
  <c r="M83" i="383"/>
  <c r="P83" i="383"/>
  <c r="O83" i="383"/>
  <c r="I84" i="383"/>
  <c r="L84" i="383"/>
  <c r="Q84" i="383"/>
  <c r="J84" i="383"/>
  <c r="M84" i="383"/>
  <c r="P84" i="383"/>
  <c r="O84" i="383"/>
  <c r="I85" i="383"/>
  <c r="L85" i="383"/>
  <c r="Q85" i="383"/>
  <c r="J85" i="383"/>
  <c r="M85" i="383"/>
  <c r="P85" i="383"/>
  <c r="O85" i="383"/>
  <c r="I86" i="383"/>
  <c r="L86" i="383"/>
  <c r="Q86" i="383"/>
  <c r="J86" i="383"/>
  <c r="M86" i="383"/>
  <c r="P86" i="383"/>
  <c r="O86" i="383"/>
  <c r="I87" i="383"/>
  <c r="L87" i="383"/>
  <c r="Q87" i="383"/>
  <c r="J87" i="383"/>
  <c r="M87" i="383"/>
  <c r="P87" i="383"/>
  <c r="O87" i="383"/>
  <c r="I88" i="383"/>
  <c r="L88" i="383"/>
  <c r="Q88" i="383"/>
  <c r="J88" i="383"/>
  <c r="M88" i="383"/>
  <c r="P88" i="383"/>
  <c r="O88" i="383"/>
  <c r="I89" i="383"/>
  <c r="L89" i="383"/>
  <c r="Q89" i="383"/>
  <c r="J89" i="383"/>
  <c r="M89" i="383"/>
  <c r="P89" i="383"/>
  <c r="O89" i="383"/>
  <c r="I90" i="383"/>
  <c r="L90" i="383"/>
  <c r="Q90" i="383"/>
  <c r="J90" i="383"/>
  <c r="M90" i="383"/>
  <c r="P90" i="383"/>
  <c r="O90" i="383"/>
  <c r="I8" i="382"/>
  <c r="L8" i="382"/>
  <c r="Q8" i="382"/>
  <c r="J8" i="382"/>
  <c r="M8" i="382"/>
  <c r="P8" i="382"/>
  <c r="O8" i="382"/>
  <c r="AD8" i="382"/>
  <c r="AG8" i="382"/>
  <c r="AL8" i="382"/>
  <c r="AE8" i="382"/>
  <c r="AH8" i="382"/>
  <c r="AK8" i="382"/>
  <c r="AJ8" i="382"/>
  <c r="I9" i="382"/>
  <c r="L9" i="382"/>
  <c r="Q9" i="382"/>
  <c r="J9" i="382"/>
  <c r="M9" i="382"/>
  <c r="P9" i="382"/>
  <c r="O9" i="382"/>
  <c r="AD9" i="382"/>
  <c r="AG9" i="382"/>
  <c r="AL9" i="382"/>
  <c r="AE9" i="382"/>
  <c r="AH9" i="382"/>
  <c r="AK9" i="382"/>
  <c r="AJ9" i="382"/>
  <c r="I10" i="382"/>
  <c r="L10" i="382"/>
  <c r="Q10" i="382"/>
  <c r="J10" i="382"/>
  <c r="M10" i="382"/>
  <c r="P10" i="382"/>
  <c r="O10" i="382"/>
  <c r="AD10" i="382"/>
  <c r="AG10" i="382"/>
  <c r="AL10" i="382"/>
  <c r="AE10" i="382"/>
  <c r="AH10" i="382"/>
  <c r="AK10" i="382"/>
  <c r="AJ10" i="382"/>
  <c r="I11" i="382"/>
  <c r="L11" i="382"/>
  <c r="Q11" i="382"/>
  <c r="J11" i="382"/>
  <c r="M11" i="382"/>
  <c r="P11" i="382"/>
  <c r="O11" i="382"/>
  <c r="AD11" i="382"/>
  <c r="AG11" i="382"/>
  <c r="AL11" i="382"/>
  <c r="AE11" i="382"/>
  <c r="AH11" i="382"/>
  <c r="AK11" i="382"/>
  <c r="AJ11" i="382"/>
  <c r="I12" i="382"/>
  <c r="L12" i="382"/>
  <c r="Q12" i="382"/>
  <c r="J12" i="382"/>
  <c r="M12" i="382"/>
  <c r="P12" i="382"/>
  <c r="O12" i="382"/>
  <c r="AD12" i="382"/>
  <c r="AG12" i="382"/>
  <c r="AL12" i="382"/>
  <c r="AE12" i="382"/>
  <c r="AH12" i="382"/>
  <c r="AK12" i="382"/>
  <c r="AJ12" i="382"/>
  <c r="I13" i="382"/>
  <c r="L13" i="382"/>
  <c r="Q13" i="382"/>
  <c r="J13" i="382"/>
  <c r="M13" i="382"/>
  <c r="P13" i="382"/>
  <c r="O13" i="382"/>
  <c r="AD13" i="382"/>
  <c r="AG13" i="382"/>
  <c r="AL13" i="382"/>
  <c r="AE13" i="382"/>
  <c r="AH13" i="382"/>
  <c r="AK13" i="382"/>
  <c r="AJ13" i="382"/>
  <c r="I14" i="382"/>
  <c r="L14" i="382"/>
  <c r="Q14" i="382"/>
  <c r="J14" i="382"/>
  <c r="M14" i="382"/>
  <c r="P14" i="382"/>
  <c r="O14" i="382"/>
  <c r="I15" i="382"/>
  <c r="L15" i="382"/>
  <c r="Q15" i="382"/>
  <c r="J15" i="382"/>
  <c r="M15" i="382"/>
  <c r="P15" i="382"/>
  <c r="O15" i="382"/>
  <c r="I16" i="382"/>
  <c r="L16" i="382"/>
  <c r="Q16" i="382"/>
  <c r="J16" i="382"/>
  <c r="M16" i="382"/>
  <c r="P16" i="382"/>
  <c r="O16" i="382"/>
  <c r="I17" i="382"/>
  <c r="L17" i="382"/>
  <c r="Q17" i="382"/>
  <c r="J17" i="382"/>
  <c r="M17" i="382"/>
  <c r="P17" i="382"/>
  <c r="O17" i="382"/>
  <c r="I18" i="382"/>
  <c r="L18" i="382"/>
  <c r="Q18" i="382"/>
  <c r="J18" i="382"/>
  <c r="M18" i="382"/>
  <c r="P18" i="382"/>
  <c r="O18" i="382"/>
  <c r="I19" i="382"/>
  <c r="L19" i="382"/>
  <c r="Q19" i="382"/>
  <c r="J19" i="382"/>
  <c r="M19" i="382"/>
  <c r="P19" i="382"/>
  <c r="O19" i="382"/>
  <c r="I22" i="382"/>
  <c r="L22" i="382"/>
  <c r="Q22" i="382"/>
  <c r="J22" i="382"/>
  <c r="M22" i="382"/>
  <c r="P22" i="382"/>
  <c r="O22" i="382"/>
  <c r="AD22" i="382"/>
  <c r="AG22" i="382"/>
  <c r="AL22" i="382"/>
  <c r="AE22" i="382"/>
  <c r="AH22" i="382"/>
  <c r="AK22" i="382"/>
  <c r="AJ22" i="382"/>
  <c r="I23" i="382"/>
  <c r="L23" i="382"/>
  <c r="Q23" i="382"/>
  <c r="J23" i="382"/>
  <c r="M23" i="382"/>
  <c r="P23" i="382"/>
  <c r="O23" i="382"/>
  <c r="AD23" i="382"/>
  <c r="AG23" i="382"/>
  <c r="AL23" i="382"/>
  <c r="AE23" i="382"/>
  <c r="AH23" i="382"/>
  <c r="AK23" i="382"/>
  <c r="AJ23" i="382"/>
  <c r="I24" i="382"/>
  <c r="L24" i="382"/>
  <c r="Q24" i="382"/>
  <c r="J24" i="382"/>
  <c r="M24" i="382"/>
  <c r="P24" i="382"/>
  <c r="O24" i="382"/>
  <c r="AD24" i="382"/>
  <c r="AG24" i="382"/>
  <c r="AL24" i="382"/>
  <c r="AE24" i="382"/>
  <c r="AH24" i="382"/>
  <c r="AK24" i="382"/>
  <c r="AJ24" i="382"/>
  <c r="I25" i="382"/>
  <c r="L25" i="382"/>
  <c r="Q25" i="382"/>
  <c r="J25" i="382"/>
  <c r="M25" i="382"/>
  <c r="P25" i="382"/>
  <c r="O25" i="382"/>
  <c r="AD25" i="382"/>
  <c r="AG25" i="382"/>
  <c r="AL25" i="382"/>
  <c r="AE25" i="382"/>
  <c r="AH25" i="382"/>
  <c r="AK25" i="382"/>
  <c r="AJ25" i="382"/>
  <c r="I26" i="382"/>
  <c r="L26" i="382"/>
  <c r="Q26" i="382"/>
  <c r="J26" i="382"/>
  <c r="M26" i="382"/>
  <c r="P26" i="382"/>
  <c r="O26" i="382"/>
  <c r="AD26" i="382"/>
  <c r="AG26" i="382"/>
  <c r="AL26" i="382"/>
  <c r="AE26" i="382"/>
  <c r="AH26" i="382"/>
  <c r="AK26" i="382"/>
  <c r="AJ26" i="382"/>
  <c r="I27" i="382"/>
  <c r="L27" i="382"/>
  <c r="Q27" i="382"/>
  <c r="J27" i="382"/>
  <c r="M27" i="382"/>
  <c r="P27" i="382"/>
  <c r="O27" i="382"/>
  <c r="AD27" i="382"/>
  <c r="AG27" i="382"/>
  <c r="AL27" i="382"/>
  <c r="AE27" i="382"/>
  <c r="AH27" i="382"/>
  <c r="AK27" i="382"/>
  <c r="AJ27" i="382"/>
  <c r="I28" i="382"/>
  <c r="L28" i="382"/>
  <c r="Q28" i="382"/>
  <c r="J28" i="382"/>
  <c r="M28" i="382"/>
  <c r="P28" i="382"/>
  <c r="O28" i="382"/>
  <c r="I29" i="382"/>
  <c r="L29" i="382"/>
  <c r="Q29" i="382"/>
  <c r="J29" i="382"/>
  <c r="M29" i="382"/>
  <c r="P29" i="382"/>
  <c r="O29" i="382"/>
  <c r="I30" i="382"/>
  <c r="L30" i="382"/>
  <c r="Q30" i="382"/>
  <c r="J30" i="382"/>
  <c r="M30" i="382"/>
  <c r="P30" i="382"/>
  <c r="O30" i="382"/>
  <c r="I31" i="382"/>
  <c r="L31" i="382"/>
  <c r="Q31" i="382"/>
  <c r="J31" i="382"/>
  <c r="M31" i="382"/>
  <c r="P31" i="382"/>
  <c r="O31" i="382"/>
  <c r="I32" i="382"/>
  <c r="L32" i="382"/>
  <c r="Q32" i="382"/>
  <c r="J32" i="382"/>
  <c r="M32" i="382"/>
  <c r="P32" i="382"/>
  <c r="O32" i="382"/>
  <c r="I33" i="382"/>
  <c r="L33" i="382"/>
  <c r="Q33" i="382"/>
  <c r="J33" i="382"/>
  <c r="M33" i="382"/>
  <c r="P33" i="382"/>
  <c r="O33" i="382"/>
  <c r="I36" i="382"/>
  <c r="L36" i="382"/>
  <c r="Q36" i="382"/>
  <c r="J36" i="382"/>
  <c r="M36" i="382"/>
  <c r="P36" i="382"/>
  <c r="O36" i="382"/>
  <c r="AD36" i="382"/>
  <c r="AG36" i="382"/>
  <c r="AL36" i="382"/>
  <c r="AE36" i="382"/>
  <c r="AH36" i="382"/>
  <c r="AK36" i="382"/>
  <c r="AJ36" i="382"/>
  <c r="I37" i="382"/>
  <c r="L37" i="382"/>
  <c r="Q37" i="382"/>
  <c r="J37" i="382"/>
  <c r="M37" i="382"/>
  <c r="P37" i="382"/>
  <c r="O37" i="382"/>
  <c r="AD37" i="382"/>
  <c r="AG37" i="382"/>
  <c r="AL37" i="382"/>
  <c r="AE37" i="382"/>
  <c r="AH37" i="382"/>
  <c r="AK37" i="382"/>
  <c r="AJ37" i="382"/>
  <c r="I38" i="382"/>
  <c r="L38" i="382"/>
  <c r="Q38" i="382"/>
  <c r="J38" i="382"/>
  <c r="M38" i="382"/>
  <c r="P38" i="382"/>
  <c r="O38" i="382"/>
  <c r="AD38" i="382"/>
  <c r="AG38" i="382"/>
  <c r="AL38" i="382"/>
  <c r="AE38" i="382"/>
  <c r="AH38" i="382"/>
  <c r="AK38" i="382"/>
  <c r="AJ38" i="382"/>
  <c r="I39" i="382"/>
  <c r="L39" i="382"/>
  <c r="Q39" i="382"/>
  <c r="J39" i="382"/>
  <c r="M39" i="382"/>
  <c r="P39" i="382"/>
  <c r="O39" i="382"/>
  <c r="AD39" i="382"/>
  <c r="AG39" i="382"/>
  <c r="AL39" i="382"/>
  <c r="AE39" i="382"/>
  <c r="AH39" i="382"/>
  <c r="AK39" i="382"/>
  <c r="AJ39" i="382"/>
  <c r="I40" i="382"/>
  <c r="L40" i="382"/>
  <c r="Q40" i="382"/>
  <c r="J40" i="382"/>
  <c r="M40" i="382"/>
  <c r="P40" i="382"/>
  <c r="O40" i="382"/>
  <c r="AD40" i="382"/>
  <c r="AG40" i="382"/>
  <c r="AL40" i="382"/>
  <c r="AE40" i="382"/>
  <c r="AH40" i="382"/>
  <c r="AK40" i="382"/>
  <c r="AJ40" i="382"/>
  <c r="I41" i="382"/>
  <c r="L41" i="382"/>
  <c r="Q41" i="382"/>
  <c r="J41" i="382"/>
  <c r="M41" i="382"/>
  <c r="P41" i="382"/>
  <c r="O41" i="382"/>
  <c r="AD41" i="382"/>
  <c r="AG41" i="382"/>
  <c r="AL41" i="382"/>
  <c r="AE41" i="382"/>
  <c r="AH41" i="382"/>
  <c r="AK41" i="382"/>
  <c r="AJ41" i="382"/>
  <c r="I42" i="382"/>
  <c r="L42" i="382"/>
  <c r="Q42" i="382"/>
  <c r="J42" i="382"/>
  <c r="M42" i="382"/>
  <c r="P42" i="382"/>
  <c r="O42" i="382"/>
  <c r="I43" i="382"/>
  <c r="L43" i="382"/>
  <c r="Q43" i="382"/>
  <c r="J43" i="382"/>
  <c r="M43" i="382"/>
  <c r="P43" i="382"/>
  <c r="O43" i="382"/>
  <c r="I44" i="382"/>
  <c r="L44" i="382"/>
  <c r="Q44" i="382"/>
  <c r="J44" i="382"/>
  <c r="M44" i="382"/>
  <c r="P44" i="382"/>
  <c r="O44" i="382"/>
  <c r="I45" i="382"/>
  <c r="L45" i="382"/>
  <c r="Q45" i="382"/>
  <c r="J45" i="382"/>
  <c r="M45" i="382"/>
  <c r="P45" i="382"/>
  <c r="O45" i="382"/>
  <c r="I46" i="382"/>
  <c r="L46" i="382"/>
  <c r="Q46" i="382"/>
  <c r="J46" i="382"/>
  <c r="M46" i="382"/>
  <c r="P46" i="382"/>
  <c r="O46" i="382"/>
  <c r="I47" i="382"/>
  <c r="L47" i="382"/>
  <c r="Q47" i="382"/>
  <c r="J47" i="382"/>
  <c r="M47" i="382"/>
  <c r="P47" i="382"/>
  <c r="O47" i="382"/>
  <c r="I50" i="382"/>
  <c r="L50" i="382"/>
  <c r="Q50" i="382"/>
  <c r="J50" i="382"/>
  <c r="M50" i="382"/>
  <c r="P50" i="382"/>
  <c r="O50" i="382"/>
  <c r="AD50" i="382"/>
  <c r="AG50" i="382"/>
  <c r="AL50" i="382"/>
  <c r="AE50" i="382"/>
  <c r="AH50" i="382"/>
  <c r="AK50" i="382"/>
  <c r="AJ50" i="382"/>
  <c r="I51" i="382"/>
  <c r="L51" i="382"/>
  <c r="Q51" i="382"/>
  <c r="J51" i="382"/>
  <c r="M51" i="382"/>
  <c r="P51" i="382"/>
  <c r="O51" i="382"/>
  <c r="AD51" i="382"/>
  <c r="AG51" i="382"/>
  <c r="AL51" i="382"/>
  <c r="AE51" i="382"/>
  <c r="AH51" i="382"/>
  <c r="AK51" i="382"/>
  <c r="AJ51" i="382"/>
  <c r="I52" i="382"/>
  <c r="L52" i="382"/>
  <c r="Q52" i="382"/>
  <c r="J52" i="382"/>
  <c r="M52" i="382"/>
  <c r="P52" i="382"/>
  <c r="O52" i="382"/>
  <c r="AD52" i="382"/>
  <c r="AG52" i="382"/>
  <c r="AL52" i="382"/>
  <c r="AE52" i="382"/>
  <c r="AH52" i="382"/>
  <c r="AK52" i="382"/>
  <c r="AJ52" i="382"/>
  <c r="I53" i="382"/>
  <c r="L53" i="382"/>
  <c r="Q53" i="382"/>
  <c r="J53" i="382"/>
  <c r="M53" i="382"/>
  <c r="P53" i="382"/>
  <c r="O53" i="382"/>
  <c r="AD53" i="382"/>
  <c r="AG53" i="382"/>
  <c r="AL53" i="382"/>
  <c r="AE53" i="382"/>
  <c r="AH53" i="382"/>
  <c r="AK53" i="382"/>
  <c r="AJ53" i="382"/>
  <c r="I54" i="382"/>
  <c r="L54" i="382"/>
  <c r="Q54" i="382"/>
  <c r="J54" i="382"/>
  <c r="M54" i="382"/>
  <c r="P54" i="382"/>
  <c r="O54" i="382"/>
  <c r="AD54" i="382"/>
  <c r="AG54" i="382"/>
  <c r="AL54" i="382"/>
  <c r="AE54" i="382"/>
  <c r="AH54" i="382"/>
  <c r="AK54" i="382"/>
  <c r="AJ54" i="382"/>
  <c r="I55" i="382"/>
  <c r="L55" i="382"/>
  <c r="Q55" i="382"/>
  <c r="J55" i="382"/>
  <c r="M55" i="382"/>
  <c r="P55" i="382"/>
  <c r="O55" i="382"/>
  <c r="I56" i="382"/>
  <c r="L56" i="382"/>
  <c r="Q56" i="382"/>
  <c r="J56" i="382"/>
  <c r="M56" i="382"/>
  <c r="P56" i="382"/>
  <c r="O56" i="382"/>
  <c r="I57" i="382"/>
  <c r="L57" i="382"/>
  <c r="Q57" i="382"/>
  <c r="J57" i="382"/>
  <c r="M57" i="382"/>
  <c r="P57" i="382"/>
  <c r="O57" i="382"/>
  <c r="I58" i="382"/>
  <c r="L58" i="382"/>
  <c r="Q58" i="382"/>
  <c r="J58" i="382"/>
  <c r="M58" i="382"/>
  <c r="P58" i="382"/>
  <c r="O58" i="382"/>
  <c r="I59" i="382"/>
  <c r="L59" i="382"/>
  <c r="Q59" i="382"/>
  <c r="J59" i="382"/>
  <c r="M59" i="382"/>
  <c r="P59" i="382"/>
  <c r="O59" i="382"/>
  <c r="I60" i="382"/>
  <c r="L60" i="382"/>
  <c r="Q60" i="382"/>
  <c r="J60" i="382"/>
  <c r="M60" i="382"/>
  <c r="P60" i="382"/>
  <c r="O60" i="382"/>
  <c r="K63" i="382"/>
  <c r="AD63" i="382"/>
  <c r="AE63" i="382"/>
  <c r="AH63" i="382"/>
  <c r="AK63" i="382"/>
  <c r="AJ63" i="382"/>
  <c r="K64" i="382"/>
  <c r="AD64" i="382"/>
  <c r="AG64" i="382"/>
  <c r="AL64" i="382"/>
  <c r="AE64" i="382"/>
  <c r="AF64" i="382"/>
  <c r="AH64" i="382"/>
  <c r="AJ64" i="382"/>
  <c r="AK64" i="382"/>
  <c r="K65" i="382"/>
  <c r="AD65" i="382"/>
  <c r="AE65" i="382"/>
  <c r="AF65" i="382"/>
  <c r="AH65" i="382"/>
  <c r="AJ65" i="382"/>
  <c r="AK65" i="382"/>
  <c r="K66" i="382"/>
  <c r="AD66" i="382"/>
  <c r="AG66" i="382"/>
  <c r="AL66" i="382"/>
  <c r="AE66" i="382"/>
  <c r="AH66" i="382"/>
  <c r="AK66" i="382"/>
  <c r="AJ66" i="382"/>
  <c r="K67" i="382"/>
  <c r="K68" i="382"/>
  <c r="K69" i="382"/>
  <c r="K70" i="382"/>
  <c r="K71" i="382"/>
  <c r="K72" i="382"/>
  <c r="I8" i="378"/>
  <c r="J8" i="378"/>
  <c r="M8" i="378"/>
  <c r="O8" i="378"/>
  <c r="P8" i="378"/>
  <c r="AD8" i="378"/>
  <c r="AG8" i="378"/>
  <c r="AL8" i="378"/>
  <c r="AE8" i="378"/>
  <c r="AF8" i="378"/>
  <c r="AH8" i="378"/>
  <c r="AK8" i="378"/>
  <c r="AJ8" i="378"/>
  <c r="I9" i="378"/>
  <c r="J9" i="378"/>
  <c r="M9" i="378"/>
  <c r="O9" i="378"/>
  <c r="P9" i="378"/>
  <c r="AD9" i="378"/>
  <c r="AG9" i="378"/>
  <c r="AL9" i="378"/>
  <c r="AE9" i="378"/>
  <c r="AF9" i="378"/>
  <c r="AH9" i="378"/>
  <c r="AK9" i="378"/>
  <c r="AJ9" i="378"/>
  <c r="I10" i="378"/>
  <c r="J10" i="378"/>
  <c r="M10" i="378"/>
  <c r="O10" i="378"/>
  <c r="P10" i="378"/>
  <c r="AD10" i="378"/>
  <c r="AG10" i="378"/>
  <c r="AL10" i="378"/>
  <c r="AE10" i="378"/>
  <c r="AF10" i="378"/>
  <c r="AH10" i="378"/>
  <c r="AK10" i="378"/>
  <c r="AJ10" i="378"/>
  <c r="I11" i="378"/>
  <c r="J11" i="378"/>
  <c r="M11" i="378"/>
  <c r="O11" i="378"/>
  <c r="P11" i="378"/>
  <c r="AD11" i="378"/>
  <c r="AG11" i="378"/>
  <c r="AL11" i="378"/>
  <c r="AE11" i="378"/>
  <c r="AF11" i="378"/>
  <c r="AH11" i="378"/>
  <c r="AK11" i="378"/>
  <c r="AJ11" i="378"/>
  <c r="I12" i="378"/>
  <c r="J12" i="378"/>
  <c r="M12" i="378"/>
  <c r="O12" i="378"/>
  <c r="P12" i="378"/>
  <c r="AD12" i="378"/>
  <c r="AG12" i="378"/>
  <c r="AL12" i="378"/>
  <c r="AE12" i="378"/>
  <c r="AF12" i="378"/>
  <c r="AH12" i="378"/>
  <c r="AK12" i="378"/>
  <c r="AJ12" i="378"/>
  <c r="I13" i="378"/>
  <c r="J13" i="378"/>
  <c r="M13" i="378"/>
  <c r="O13" i="378"/>
  <c r="P13" i="378"/>
  <c r="AD13" i="378"/>
  <c r="AG13" i="378"/>
  <c r="AL13" i="378"/>
  <c r="AE13" i="378"/>
  <c r="AF13" i="378"/>
  <c r="AH13" i="378"/>
  <c r="AK13" i="378"/>
  <c r="AJ13" i="378"/>
  <c r="I14" i="378"/>
  <c r="J14" i="378"/>
  <c r="M14" i="378"/>
  <c r="O14" i="378"/>
  <c r="P14" i="378"/>
  <c r="AD14" i="378"/>
  <c r="AG14" i="378"/>
  <c r="AL14" i="378"/>
  <c r="AE14" i="378"/>
  <c r="AF14" i="378"/>
  <c r="AH14" i="378"/>
  <c r="AK14" i="378"/>
  <c r="AJ14" i="378"/>
  <c r="I15" i="378"/>
  <c r="J15" i="378"/>
  <c r="M15" i="378"/>
  <c r="O15" i="378"/>
  <c r="P15" i="378"/>
  <c r="AD15" i="378"/>
  <c r="AG15" i="378"/>
  <c r="AL15" i="378"/>
  <c r="AE15" i="378"/>
  <c r="AF15" i="378"/>
  <c r="AH15" i="378"/>
  <c r="AK15" i="378"/>
  <c r="AJ15" i="378"/>
  <c r="I16" i="378"/>
  <c r="J16" i="378"/>
  <c r="M16" i="378"/>
  <c r="O16" i="378"/>
  <c r="P16" i="378"/>
  <c r="AD16" i="378"/>
  <c r="AG16" i="378"/>
  <c r="AL16" i="378"/>
  <c r="AE16" i="378"/>
  <c r="AF16" i="378"/>
  <c r="AH16" i="378"/>
  <c r="AK16" i="378"/>
  <c r="AJ16" i="378"/>
  <c r="I17" i="378"/>
  <c r="J17" i="378"/>
  <c r="M17" i="378"/>
  <c r="O17" i="378"/>
  <c r="P17" i="378"/>
  <c r="AD17" i="378"/>
  <c r="AG17" i="378"/>
  <c r="AL17" i="378"/>
  <c r="AE17" i="378"/>
  <c r="AF17" i="378"/>
  <c r="AH17" i="378"/>
  <c r="AK17" i="378"/>
  <c r="AJ17" i="378"/>
  <c r="I18" i="378"/>
  <c r="J18" i="378"/>
  <c r="M18" i="378"/>
  <c r="O18" i="378"/>
  <c r="P18" i="378"/>
  <c r="AD18" i="378"/>
  <c r="AG18" i="378"/>
  <c r="AL18" i="378"/>
  <c r="AE18" i="378"/>
  <c r="AF18" i="378"/>
  <c r="AH18" i="378"/>
  <c r="AK18" i="378"/>
  <c r="AJ18" i="378"/>
  <c r="I19" i="378"/>
  <c r="J19" i="378"/>
  <c r="M19" i="378"/>
  <c r="O19" i="378"/>
  <c r="P19" i="378"/>
  <c r="AD19" i="378"/>
  <c r="AG19" i="378"/>
  <c r="AL19" i="378"/>
  <c r="AE19" i="378"/>
  <c r="AF19" i="378"/>
  <c r="AH19" i="378"/>
  <c r="AK19" i="378"/>
  <c r="AJ19" i="378"/>
  <c r="I20" i="378"/>
  <c r="J20" i="378"/>
  <c r="M20" i="378"/>
  <c r="O20" i="378"/>
  <c r="P20" i="378"/>
  <c r="I21" i="378"/>
  <c r="L21" i="378"/>
  <c r="Q21" i="378"/>
  <c r="J21" i="378"/>
  <c r="K21" i="378"/>
  <c r="M21" i="378"/>
  <c r="P21" i="378"/>
  <c r="O21" i="378"/>
  <c r="I22" i="378"/>
  <c r="J22" i="378"/>
  <c r="M22" i="378"/>
  <c r="O22" i="378"/>
  <c r="P22" i="378"/>
  <c r="I25" i="378"/>
  <c r="L25" i="378"/>
  <c r="Q25" i="378"/>
  <c r="J25" i="378"/>
  <c r="K25" i="378"/>
  <c r="M25" i="378"/>
  <c r="P25" i="378"/>
  <c r="O25" i="378"/>
  <c r="AD25" i="378"/>
  <c r="AE25" i="378"/>
  <c r="AH25" i="378"/>
  <c r="AJ25" i="378"/>
  <c r="AK25" i="378"/>
  <c r="I26" i="378"/>
  <c r="L26" i="378"/>
  <c r="Q26" i="378"/>
  <c r="J26" i="378"/>
  <c r="K26" i="378"/>
  <c r="M26" i="378"/>
  <c r="P26" i="378"/>
  <c r="O26" i="378"/>
  <c r="AD26" i="378"/>
  <c r="AE26" i="378"/>
  <c r="AH26" i="378"/>
  <c r="AJ26" i="378"/>
  <c r="AK26" i="378"/>
  <c r="I27" i="378"/>
  <c r="L27" i="378"/>
  <c r="Q27" i="378"/>
  <c r="J27" i="378"/>
  <c r="K27" i="378"/>
  <c r="M27" i="378"/>
  <c r="P27" i="378"/>
  <c r="O27" i="378"/>
  <c r="AD27" i="378"/>
  <c r="AE27" i="378"/>
  <c r="AH27" i="378"/>
  <c r="AJ27" i="378"/>
  <c r="AK27" i="378"/>
  <c r="I28" i="378"/>
  <c r="L28" i="378"/>
  <c r="Q28" i="378"/>
  <c r="J28" i="378"/>
  <c r="K28" i="378"/>
  <c r="M28" i="378"/>
  <c r="P28" i="378"/>
  <c r="O28" i="378"/>
  <c r="AD28" i="378"/>
  <c r="AE28" i="378"/>
  <c r="AH28" i="378"/>
  <c r="AJ28" i="378"/>
  <c r="AK28" i="378"/>
  <c r="I29" i="378"/>
  <c r="L29" i="378"/>
  <c r="Q29" i="378"/>
  <c r="J29" i="378"/>
  <c r="K29" i="378"/>
  <c r="M29" i="378"/>
  <c r="P29" i="378"/>
  <c r="O29" i="378"/>
  <c r="AD29" i="378"/>
  <c r="AE29" i="378"/>
  <c r="AH29" i="378"/>
  <c r="AJ29" i="378"/>
  <c r="AK29" i="378"/>
  <c r="I30" i="378"/>
  <c r="L30" i="378"/>
  <c r="Q30" i="378"/>
  <c r="J30" i="378"/>
  <c r="K30" i="378"/>
  <c r="M30" i="378"/>
  <c r="P30" i="378"/>
  <c r="O30" i="378"/>
  <c r="AD30" i="378"/>
  <c r="AE30" i="378"/>
  <c r="AH30" i="378"/>
  <c r="AJ30" i="378"/>
  <c r="AK30" i="378"/>
  <c r="I31" i="378"/>
  <c r="L31" i="378"/>
  <c r="Q31" i="378"/>
  <c r="J31" i="378"/>
  <c r="K31" i="378"/>
  <c r="M31" i="378"/>
  <c r="P31" i="378"/>
  <c r="O31" i="378"/>
  <c r="AD31" i="378"/>
  <c r="AE31" i="378"/>
  <c r="AH31" i="378"/>
  <c r="AJ31" i="378"/>
  <c r="AK31" i="378"/>
  <c r="I32" i="378"/>
  <c r="L32" i="378"/>
  <c r="Q32" i="378"/>
  <c r="J32" i="378"/>
  <c r="K32" i="378"/>
  <c r="M32" i="378"/>
  <c r="P32" i="378"/>
  <c r="O32" i="378"/>
  <c r="AD32" i="378"/>
  <c r="AE32" i="378"/>
  <c r="AH32" i="378"/>
  <c r="AJ32" i="378"/>
  <c r="AK32" i="378"/>
  <c r="I33" i="378"/>
  <c r="L33" i="378"/>
  <c r="Q33" i="378"/>
  <c r="J33" i="378"/>
  <c r="K33" i="378"/>
  <c r="M33" i="378"/>
  <c r="P33" i="378"/>
  <c r="O33" i="378"/>
  <c r="AD33" i="378"/>
  <c r="AE33" i="378"/>
  <c r="AH33" i="378"/>
  <c r="AJ33" i="378"/>
  <c r="AK33" i="378"/>
  <c r="I34" i="378"/>
  <c r="L34" i="378"/>
  <c r="Q34" i="378"/>
  <c r="J34" i="378"/>
  <c r="K34" i="378"/>
  <c r="M34" i="378"/>
  <c r="P34" i="378"/>
  <c r="O34" i="378"/>
  <c r="AD34" i="378"/>
  <c r="AE34" i="378"/>
  <c r="AH34" i="378"/>
  <c r="AJ34" i="378"/>
  <c r="AK34" i="378"/>
  <c r="I35" i="378"/>
  <c r="L35" i="378"/>
  <c r="Q35" i="378"/>
  <c r="J35" i="378"/>
  <c r="K35" i="378"/>
  <c r="M35" i="378"/>
  <c r="P35" i="378"/>
  <c r="O35" i="378"/>
  <c r="AD35" i="378"/>
  <c r="AE35" i="378"/>
  <c r="AH35" i="378"/>
  <c r="AJ35" i="378"/>
  <c r="AK35" i="378"/>
  <c r="I36" i="378"/>
  <c r="L36" i="378"/>
  <c r="Q36" i="378"/>
  <c r="J36" i="378"/>
  <c r="K36" i="378"/>
  <c r="M36" i="378"/>
  <c r="P36" i="378"/>
  <c r="O36" i="378"/>
  <c r="AD36" i="378"/>
  <c r="AE36" i="378"/>
  <c r="AH36" i="378"/>
  <c r="AJ36" i="378"/>
  <c r="AK36" i="378"/>
  <c r="I37" i="378"/>
  <c r="L37" i="378"/>
  <c r="Q37" i="378"/>
  <c r="J37" i="378"/>
  <c r="K37" i="378"/>
  <c r="M37" i="378"/>
  <c r="P37" i="378"/>
  <c r="O37" i="378"/>
  <c r="I38" i="378"/>
  <c r="J38" i="378"/>
  <c r="M38" i="378"/>
  <c r="O38" i="378"/>
  <c r="P38" i="378"/>
  <c r="I39" i="378"/>
  <c r="L39" i="378"/>
  <c r="Q39" i="378"/>
  <c r="J39" i="378"/>
  <c r="K39" i="378"/>
  <c r="M39" i="378"/>
  <c r="P39" i="378"/>
  <c r="O39" i="378"/>
  <c r="AD41" i="378"/>
  <c r="AE41" i="378"/>
  <c r="AH41" i="378"/>
  <c r="AJ41" i="378"/>
  <c r="AK41" i="378"/>
  <c r="I42" i="378"/>
  <c r="L42" i="378"/>
  <c r="Q42" i="378"/>
  <c r="J42" i="378"/>
  <c r="K42" i="378"/>
  <c r="M42" i="378"/>
  <c r="P42" i="378"/>
  <c r="O42" i="378"/>
  <c r="AD42" i="378"/>
  <c r="AE42" i="378"/>
  <c r="AH42" i="378"/>
  <c r="AJ42" i="378"/>
  <c r="AK42" i="378"/>
  <c r="I43" i="378"/>
  <c r="L43" i="378"/>
  <c r="Q43" i="378"/>
  <c r="J43" i="378"/>
  <c r="K43" i="378"/>
  <c r="M43" i="378"/>
  <c r="P43" i="378"/>
  <c r="O43" i="378"/>
  <c r="AD43" i="378"/>
  <c r="AE43" i="378"/>
  <c r="AH43" i="378"/>
  <c r="AJ43" i="378"/>
  <c r="AK43" i="378"/>
  <c r="I44" i="378"/>
  <c r="L44" i="378"/>
  <c r="Q44" i="378"/>
  <c r="J44" i="378"/>
  <c r="K44" i="378"/>
  <c r="M44" i="378"/>
  <c r="P44" i="378"/>
  <c r="O44" i="378"/>
  <c r="AD44" i="378"/>
  <c r="AE44" i="378"/>
  <c r="AH44" i="378"/>
  <c r="AJ44" i="378"/>
  <c r="AK44" i="378"/>
  <c r="I45" i="378"/>
  <c r="L45" i="378"/>
  <c r="Q45" i="378"/>
  <c r="J45" i="378"/>
  <c r="K45" i="378"/>
  <c r="M45" i="378"/>
  <c r="P45" i="378"/>
  <c r="O45" i="378"/>
  <c r="AD45" i="378"/>
  <c r="AE45" i="378"/>
  <c r="AH45" i="378"/>
  <c r="AJ45" i="378"/>
  <c r="AK45" i="378"/>
  <c r="I46" i="378"/>
  <c r="L46" i="378"/>
  <c r="Q46" i="378"/>
  <c r="J46" i="378"/>
  <c r="K46" i="378"/>
  <c r="M46" i="378"/>
  <c r="P46" i="378"/>
  <c r="O46" i="378"/>
  <c r="AD46" i="378"/>
  <c r="AG46" i="378"/>
  <c r="AL46" i="378"/>
  <c r="AE46" i="378"/>
  <c r="AF46" i="378"/>
  <c r="AH46" i="378"/>
  <c r="AJ46" i="378"/>
  <c r="AK46" i="378"/>
  <c r="I47" i="378"/>
  <c r="J47" i="378"/>
  <c r="M47" i="378"/>
  <c r="P47" i="378"/>
  <c r="O47" i="378"/>
  <c r="AD47" i="378"/>
  <c r="AG47" i="378"/>
  <c r="AL47" i="378"/>
  <c r="AE47" i="378"/>
  <c r="AH47" i="378"/>
  <c r="AJ47" i="378"/>
  <c r="AK47" i="378"/>
  <c r="I48" i="378"/>
  <c r="L48" i="378"/>
  <c r="Q48" i="378"/>
  <c r="J48" i="378"/>
  <c r="K48" i="378"/>
  <c r="M48" i="378"/>
  <c r="P48" i="378"/>
  <c r="O48" i="378"/>
  <c r="AD48" i="378"/>
  <c r="AE48" i="378"/>
  <c r="AH48" i="378"/>
  <c r="AJ48" i="378"/>
  <c r="AK48" i="378"/>
  <c r="I49" i="378"/>
  <c r="L49" i="378"/>
  <c r="Q49" i="378"/>
  <c r="J49" i="378"/>
  <c r="K49" i="378"/>
  <c r="M49" i="378"/>
  <c r="P49" i="378"/>
  <c r="O49" i="378"/>
  <c r="AD49" i="378"/>
  <c r="AG49" i="378"/>
  <c r="AL49" i="378"/>
  <c r="AE49" i="378"/>
  <c r="AF49" i="378"/>
  <c r="AH49" i="378"/>
  <c r="AJ49" i="378"/>
  <c r="AK49" i="378"/>
  <c r="I50" i="378"/>
  <c r="L50" i="378"/>
  <c r="Q50" i="378"/>
  <c r="J50" i="378"/>
  <c r="M50" i="378"/>
  <c r="P50" i="378"/>
  <c r="O50" i="378"/>
  <c r="AD50" i="378"/>
  <c r="AG50" i="378"/>
  <c r="AL50" i="378"/>
  <c r="AE50" i="378"/>
  <c r="AF50" i="378"/>
  <c r="AH50" i="378"/>
  <c r="AJ50" i="378"/>
  <c r="AK50" i="378"/>
  <c r="I51" i="378"/>
  <c r="J51" i="378"/>
  <c r="M51" i="378"/>
  <c r="P51" i="378"/>
  <c r="O51" i="378"/>
  <c r="AD51" i="378"/>
  <c r="AG51" i="378"/>
  <c r="AL51" i="378"/>
  <c r="AE51" i="378"/>
  <c r="AH51" i="378"/>
  <c r="AJ51" i="378"/>
  <c r="AK51" i="378"/>
  <c r="I52" i="378"/>
  <c r="L52" i="378"/>
  <c r="Q52" i="378"/>
  <c r="J52" i="378"/>
  <c r="K52" i="378"/>
  <c r="M52" i="378"/>
  <c r="P52" i="378"/>
  <c r="O52" i="378"/>
  <c r="AD52" i="378"/>
  <c r="AE52" i="378"/>
  <c r="AH52" i="378"/>
  <c r="AJ52" i="378"/>
  <c r="AK52" i="378"/>
  <c r="I53" i="378"/>
  <c r="L53" i="378"/>
  <c r="Q53" i="378"/>
  <c r="J53" i="378"/>
  <c r="K53" i="378"/>
  <c r="M53" i="378"/>
  <c r="P53" i="378"/>
  <c r="O53" i="378"/>
  <c r="I54" i="378"/>
  <c r="L54" i="378"/>
  <c r="Q54" i="378"/>
  <c r="J54" i="378"/>
  <c r="K54" i="378"/>
  <c r="M54" i="378"/>
  <c r="O54" i="378"/>
  <c r="P54" i="378"/>
  <c r="I55" i="378"/>
  <c r="L55" i="378"/>
  <c r="Q55" i="378"/>
  <c r="J55" i="378"/>
  <c r="M55" i="378"/>
  <c r="P55" i="378"/>
  <c r="O55" i="378"/>
  <c r="I56" i="378"/>
  <c r="L56" i="378"/>
  <c r="Q56" i="378"/>
  <c r="J56" i="378"/>
  <c r="K56" i="378"/>
  <c r="M56" i="378"/>
  <c r="O56" i="378"/>
  <c r="P56" i="378"/>
  <c r="I59" i="378"/>
  <c r="L59" i="378"/>
  <c r="Q59" i="378"/>
  <c r="J59" i="378"/>
  <c r="M59" i="378"/>
  <c r="P59" i="378"/>
  <c r="O59" i="378"/>
  <c r="AD59" i="378"/>
  <c r="AG59" i="378"/>
  <c r="AL59" i="378"/>
  <c r="AE59" i="378"/>
  <c r="AF59" i="378"/>
  <c r="AH59" i="378"/>
  <c r="AJ59" i="378"/>
  <c r="AK59" i="378"/>
  <c r="I60" i="378"/>
  <c r="L60" i="378"/>
  <c r="Q60" i="378"/>
  <c r="J60" i="378"/>
  <c r="M60" i="378"/>
  <c r="P60" i="378"/>
  <c r="O60" i="378"/>
  <c r="AD60" i="378"/>
  <c r="AG60" i="378"/>
  <c r="AL60" i="378"/>
  <c r="AE60" i="378"/>
  <c r="AF60" i="378"/>
  <c r="AH60" i="378"/>
  <c r="AJ60" i="378"/>
  <c r="AK60" i="378"/>
  <c r="I61" i="378"/>
  <c r="L61" i="378"/>
  <c r="Q61" i="378"/>
  <c r="J61" i="378"/>
  <c r="M61" i="378"/>
  <c r="P61" i="378"/>
  <c r="O61" i="378"/>
  <c r="AD61" i="378"/>
  <c r="AG61" i="378"/>
  <c r="AL61" i="378"/>
  <c r="AE61" i="378"/>
  <c r="AF61" i="378"/>
  <c r="AH61" i="378"/>
  <c r="AJ61" i="378"/>
  <c r="AK61" i="378"/>
  <c r="I62" i="378"/>
  <c r="L62" i="378"/>
  <c r="Q62" i="378"/>
  <c r="J62" i="378"/>
  <c r="M62" i="378"/>
  <c r="P62" i="378"/>
  <c r="O62" i="378"/>
  <c r="AD62" i="378"/>
  <c r="AG62" i="378"/>
  <c r="AL62" i="378"/>
  <c r="AE62" i="378"/>
  <c r="AF62" i="378"/>
  <c r="AH62" i="378"/>
  <c r="AJ62" i="378"/>
  <c r="AK62" i="378"/>
  <c r="I63" i="378"/>
  <c r="L63" i="378"/>
  <c r="Q63" i="378"/>
  <c r="J63" i="378"/>
  <c r="M63" i="378"/>
  <c r="P63" i="378"/>
  <c r="O63" i="378"/>
  <c r="AD63" i="378"/>
  <c r="AG63" i="378"/>
  <c r="AL63" i="378"/>
  <c r="AE63" i="378"/>
  <c r="AF63" i="378"/>
  <c r="AH63" i="378"/>
  <c r="AJ63" i="378"/>
  <c r="AK63" i="378"/>
  <c r="I64" i="378"/>
  <c r="L64" i="378"/>
  <c r="Q64" i="378"/>
  <c r="J64" i="378"/>
  <c r="M64" i="378"/>
  <c r="P64" i="378"/>
  <c r="O64" i="378"/>
  <c r="AD64" i="378"/>
  <c r="AG64" i="378"/>
  <c r="AL64" i="378"/>
  <c r="AE64" i="378"/>
  <c r="AF64" i="378"/>
  <c r="AH64" i="378"/>
  <c r="AJ64" i="378"/>
  <c r="AK64" i="378"/>
  <c r="I65" i="378"/>
  <c r="L65" i="378"/>
  <c r="Q65" i="378"/>
  <c r="J65" i="378"/>
  <c r="M65" i="378"/>
  <c r="P65" i="378"/>
  <c r="O65" i="378"/>
  <c r="AD65" i="378"/>
  <c r="AG65" i="378"/>
  <c r="AL65" i="378"/>
  <c r="AE65" i="378"/>
  <c r="AF65" i="378"/>
  <c r="AH65" i="378"/>
  <c r="AJ65" i="378"/>
  <c r="AK65" i="378"/>
  <c r="I66" i="378"/>
  <c r="L66" i="378"/>
  <c r="Q66" i="378"/>
  <c r="J66" i="378"/>
  <c r="M66" i="378"/>
  <c r="P66" i="378"/>
  <c r="O66" i="378"/>
  <c r="AD66" i="378"/>
  <c r="AG66" i="378"/>
  <c r="AL66" i="378"/>
  <c r="AE66" i="378"/>
  <c r="AF66" i="378"/>
  <c r="AH66" i="378"/>
  <c r="AJ66" i="378"/>
  <c r="AK66" i="378"/>
  <c r="I67" i="378"/>
  <c r="L67" i="378"/>
  <c r="Q67" i="378"/>
  <c r="J67" i="378"/>
  <c r="M67" i="378"/>
  <c r="P67" i="378"/>
  <c r="O67" i="378"/>
  <c r="AD67" i="378"/>
  <c r="AG67" i="378"/>
  <c r="AL67" i="378"/>
  <c r="AE67" i="378"/>
  <c r="AF67" i="378"/>
  <c r="AH67" i="378"/>
  <c r="AJ67" i="378"/>
  <c r="AK67" i="378"/>
  <c r="I68" i="378"/>
  <c r="L68" i="378"/>
  <c r="Q68" i="378"/>
  <c r="J68" i="378"/>
  <c r="M68" i="378"/>
  <c r="P68" i="378"/>
  <c r="O68" i="378"/>
  <c r="AD68" i="378"/>
  <c r="AG68" i="378"/>
  <c r="AL68" i="378"/>
  <c r="AE68" i="378"/>
  <c r="AF68" i="378"/>
  <c r="AH68" i="378"/>
  <c r="AJ68" i="378"/>
  <c r="AK68" i="378"/>
  <c r="I69" i="378"/>
  <c r="L69" i="378"/>
  <c r="Q69" i="378"/>
  <c r="J69" i="378"/>
  <c r="M69" i="378"/>
  <c r="P69" i="378"/>
  <c r="O69" i="378"/>
  <c r="AD69" i="378"/>
  <c r="AG69" i="378"/>
  <c r="AL69" i="378"/>
  <c r="AE69" i="378"/>
  <c r="AF69" i="378"/>
  <c r="AH69" i="378"/>
  <c r="AJ69" i="378"/>
  <c r="AK69" i="378"/>
  <c r="I70" i="378"/>
  <c r="L70" i="378"/>
  <c r="Q70" i="378"/>
  <c r="J70" i="378"/>
  <c r="M70" i="378"/>
  <c r="P70" i="378"/>
  <c r="O70" i="378"/>
  <c r="AD70" i="378"/>
  <c r="AG70" i="378"/>
  <c r="AL70" i="378"/>
  <c r="AE70" i="378"/>
  <c r="AF70" i="378"/>
  <c r="AH70" i="378"/>
  <c r="AJ70" i="378"/>
  <c r="AK70" i="378"/>
  <c r="I71" i="378"/>
  <c r="L71" i="378"/>
  <c r="Q71" i="378"/>
  <c r="J71" i="378"/>
  <c r="M71" i="378"/>
  <c r="P71" i="378"/>
  <c r="O71" i="378"/>
  <c r="I72" i="378"/>
  <c r="L72" i="378"/>
  <c r="Q72" i="378"/>
  <c r="J72" i="378"/>
  <c r="K72" i="378"/>
  <c r="M72" i="378"/>
  <c r="O72" i="378"/>
  <c r="P72" i="378"/>
  <c r="I73" i="378"/>
  <c r="L73" i="378"/>
  <c r="Q73" i="378"/>
  <c r="J73" i="378"/>
  <c r="M73" i="378"/>
  <c r="P73" i="378"/>
  <c r="O73" i="378"/>
  <c r="AD76" i="378"/>
  <c r="AG76" i="378"/>
  <c r="AL76" i="378"/>
  <c r="AE76" i="378"/>
  <c r="AF76" i="378"/>
  <c r="AH76" i="378"/>
  <c r="AJ76" i="378"/>
  <c r="AK76" i="378"/>
  <c r="I76" i="378"/>
  <c r="L76" i="378"/>
  <c r="Q76" i="378"/>
  <c r="J76" i="378"/>
  <c r="M76" i="378"/>
  <c r="P76" i="378"/>
  <c r="O76" i="378"/>
  <c r="AD77" i="378"/>
  <c r="AG77" i="378"/>
  <c r="AL77" i="378"/>
  <c r="AE77" i="378"/>
  <c r="AF77" i="378"/>
  <c r="AH77" i="378"/>
  <c r="AJ77" i="378"/>
  <c r="AK77" i="378"/>
  <c r="I77" i="378"/>
  <c r="L77" i="378"/>
  <c r="Q77" i="378"/>
  <c r="J77" i="378"/>
  <c r="M77" i="378"/>
  <c r="P77" i="378"/>
  <c r="O77" i="378"/>
  <c r="AD78" i="378"/>
  <c r="AG78" i="378"/>
  <c r="AL78" i="378"/>
  <c r="AE78" i="378"/>
  <c r="AF78" i="378"/>
  <c r="AH78" i="378"/>
  <c r="AJ78" i="378"/>
  <c r="AK78" i="378"/>
  <c r="I78" i="378"/>
  <c r="L78" i="378"/>
  <c r="Q78" i="378"/>
  <c r="J78" i="378"/>
  <c r="M78" i="378"/>
  <c r="P78" i="378"/>
  <c r="O78" i="378"/>
  <c r="AD79" i="378"/>
  <c r="AG79" i="378"/>
  <c r="AL79" i="378"/>
  <c r="AE79" i="378"/>
  <c r="AF79" i="378"/>
  <c r="AH79" i="378"/>
  <c r="AJ79" i="378"/>
  <c r="AK79" i="378"/>
  <c r="I79" i="378"/>
  <c r="L79" i="378"/>
  <c r="Q79" i="378"/>
  <c r="J79" i="378"/>
  <c r="M79" i="378"/>
  <c r="P79" i="378"/>
  <c r="O79" i="378"/>
  <c r="AD80" i="378"/>
  <c r="AG80" i="378"/>
  <c r="AL80" i="378"/>
  <c r="AE80" i="378"/>
  <c r="AF80" i="378"/>
  <c r="AH80" i="378"/>
  <c r="AJ80" i="378"/>
  <c r="AK80" i="378"/>
  <c r="I80" i="378"/>
  <c r="L80" i="378"/>
  <c r="Q80" i="378"/>
  <c r="J80" i="378"/>
  <c r="M80" i="378"/>
  <c r="P80" i="378"/>
  <c r="O80" i="378"/>
  <c r="AD81" i="378"/>
  <c r="AG81" i="378"/>
  <c r="AL81" i="378"/>
  <c r="AE81" i="378"/>
  <c r="AF81" i="378"/>
  <c r="AH81" i="378"/>
  <c r="AJ81" i="378"/>
  <c r="AK81" i="378"/>
  <c r="I81" i="378"/>
  <c r="L81" i="378"/>
  <c r="Q81" i="378"/>
  <c r="J81" i="378"/>
  <c r="M81" i="378"/>
  <c r="P81" i="378"/>
  <c r="O81" i="378"/>
  <c r="AD82" i="378"/>
  <c r="AG82" i="378"/>
  <c r="AL82" i="378"/>
  <c r="AE82" i="378"/>
  <c r="AF82" i="378"/>
  <c r="AH82" i="378"/>
  <c r="AJ82" i="378"/>
  <c r="AK82" i="378"/>
  <c r="I82" i="378"/>
  <c r="L82" i="378"/>
  <c r="Q82" i="378"/>
  <c r="J82" i="378"/>
  <c r="M82" i="378"/>
  <c r="P82" i="378"/>
  <c r="O82" i="378"/>
  <c r="AD83" i="378"/>
  <c r="AG83" i="378"/>
  <c r="AL83" i="378"/>
  <c r="AE83" i="378"/>
  <c r="AF83" i="378"/>
  <c r="AH83" i="378"/>
  <c r="AJ83" i="378"/>
  <c r="AK83" i="378"/>
  <c r="I83" i="378"/>
  <c r="L83" i="378"/>
  <c r="Q83" i="378"/>
  <c r="J83" i="378"/>
  <c r="M83" i="378"/>
  <c r="P83" i="378"/>
  <c r="O83" i="378"/>
  <c r="AD84" i="378"/>
  <c r="AG84" i="378"/>
  <c r="AL84" i="378"/>
  <c r="AE84" i="378"/>
  <c r="AF84" i="378"/>
  <c r="AH84" i="378"/>
  <c r="AJ84" i="378"/>
  <c r="AK84" i="378"/>
  <c r="I84" i="378"/>
  <c r="L84" i="378"/>
  <c r="Q84" i="378"/>
  <c r="J84" i="378"/>
  <c r="M84" i="378"/>
  <c r="P84" i="378"/>
  <c r="O84" i="378"/>
  <c r="AD85" i="378"/>
  <c r="AG85" i="378"/>
  <c r="AL85" i="378"/>
  <c r="AE85" i="378"/>
  <c r="AF85" i="378"/>
  <c r="AH85" i="378"/>
  <c r="AJ85" i="378"/>
  <c r="AK85" i="378"/>
  <c r="I85" i="378"/>
  <c r="L85" i="378"/>
  <c r="Q85" i="378"/>
  <c r="J85" i="378"/>
  <c r="M85" i="378"/>
  <c r="P85" i="378"/>
  <c r="O85" i="378"/>
  <c r="AD86" i="378"/>
  <c r="AG86" i="378"/>
  <c r="AL86" i="378"/>
  <c r="AE86" i="378"/>
  <c r="AF86" i="378"/>
  <c r="AH86" i="378"/>
  <c r="AJ86" i="378"/>
  <c r="AK86" i="378"/>
  <c r="I86" i="378"/>
  <c r="L86" i="378"/>
  <c r="Q86" i="378"/>
  <c r="J86" i="378"/>
  <c r="M86" i="378"/>
  <c r="P86" i="378"/>
  <c r="O86" i="378"/>
  <c r="I87" i="378"/>
  <c r="L87" i="378"/>
  <c r="Q87" i="378"/>
  <c r="J87" i="378"/>
  <c r="K87" i="378"/>
  <c r="M87" i="378"/>
  <c r="O87" i="378"/>
  <c r="P87" i="378"/>
  <c r="I90" i="378"/>
  <c r="L90" i="378"/>
  <c r="Q90" i="378"/>
  <c r="J90" i="378"/>
  <c r="M90" i="378"/>
  <c r="P90" i="378"/>
  <c r="O90" i="378"/>
  <c r="AD90" i="378"/>
  <c r="AG90" i="378"/>
  <c r="AL90" i="378"/>
  <c r="AE90" i="378"/>
  <c r="AF90" i="378"/>
  <c r="AH90" i="378"/>
  <c r="AJ90" i="378"/>
  <c r="AK90" i="378"/>
  <c r="I91" i="378"/>
  <c r="L91" i="378"/>
  <c r="Q91" i="378"/>
  <c r="J91" i="378"/>
  <c r="M91" i="378"/>
  <c r="P91" i="378"/>
  <c r="O91" i="378"/>
  <c r="AD91" i="378"/>
  <c r="AG91" i="378"/>
  <c r="AL91" i="378"/>
  <c r="AE91" i="378"/>
  <c r="AF91" i="378"/>
  <c r="AH91" i="378"/>
  <c r="AJ91" i="378"/>
  <c r="AK91" i="378"/>
  <c r="I92" i="378"/>
  <c r="L92" i="378"/>
  <c r="Q92" i="378"/>
  <c r="J92" i="378"/>
  <c r="M92" i="378"/>
  <c r="P92" i="378"/>
  <c r="O92" i="378"/>
  <c r="AD92" i="378"/>
  <c r="AG92" i="378"/>
  <c r="AL92" i="378"/>
  <c r="AE92" i="378"/>
  <c r="AF92" i="378"/>
  <c r="AH92" i="378"/>
  <c r="AJ92" i="378"/>
  <c r="AK92" i="378"/>
  <c r="I93" i="378"/>
  <c r="L93" i="378"/>
  <c r="Q93" i="378"/>
  <c r="J93" i="378"/>
  <c r="M93" i="378"/>
  <c r="P93" i="378"/>
  <c r="O93" i="378"/>
  <c r="AD93" i="378"/>
  <c r="AG93" i="378"/>
  <c r="AL93" i="378"/>
  <c r="AE93" i="378"/>
  <c r="AF93" i="378"/>
  <c r="AH93" i="378"/>
  <c r="AJ93" i="378"/>
  <c r="AK93" i="378"/>
  <c r="I94" i="378"/>
  <c r="L94" i="378"/>
  <c r="Q94" i="378"/>
  <c r="J94" i="378"/>
  <c r="M94" i="378"/>
  <c r="P94" i="378"/>
  <c r="O94" i="378"/>
  <c r="AD94" i="378"/>
  <c r="AG94" i="378"/>
  <c r="AL94" i="378"/>
  <c r="AE94" i="378"/>
  <c r="AF94" i="378"/>
  <c r="AH94" i="378"/>
  <c r="AJ94" i="378"/>
  <c r="AK94" i="378"/>
  <c r="I95" i="378"/>
  <c r="L95" i="378"/>
  <c r="Q95" i="378"/>
  <c r="J95" i="378"/>
  <c r="M95" i="378"/>
  <c r="P95" i="378"/>
  <c r="O95" i="378"/>
  <c r="AD95" i="378"/>
  <c r="AG95" i="378"/>
  <c r="AL95" i="378"/>
  <c r="AE95" i="378"/>
  <c r="AF95" i="378"/>
  <c r="AH95" i="378"/>
  <c r="AJ95" i="378"/>
  <c r="AK95" i="378"/>
  <c r="I96" i="378"/>
  <c r="L96" i="378"/>
  <c r="Q96" i="378"/>
  <c r="J96" i="378"/>
  <c r="M96" i="378"/>
  <c r="P96" i="378"/>
  <c r="O96" i="378"/>
  <c r="AD96" i="378"/>
  <c r="AG96" i="378"/>
  <c r="AL96" i="378"/>
  <c r="AE96" i="378"/>
  <c r="AF96" i="378"/>
  <c r="AH96" i="378"/>
  <c r="AJ96" i="378"/>
  <c r="AK96" i="378"/>
  <c r="I97" i="378"/>
  <c r="L97" i="378"/>
  <c r="Q97" i="378"/>
  <c r="J97" i="378"/>
  <c r="M97" i="378"/>
  <c r="P97" i="378"/>
  <c r="O97" i="378"/>
  <c r="AD97" i="378"/>
  <c r="AG97" i="378"/>
  <c r="AL97" i="378"/>
  <c r="AE97" i="378"/>
  <c r="AF97" i="378"/>
  <c r="AH97" i="378"/>
  <c r="AJ97" i="378"/>
  <c r="AK97" i="378"/>
  <c r="I98" i="378"/>
  <c r="L98" i="378"/>
  <c r="Q98" i="378"/>
  <c r="J98" i="378"/>
  <c r="M98" i="378"/>
  <c r="P98" i="378"/>
  <c r="O98" i="378"/>
  <c r="I99" i="378"/>
  <c r="L99" i="378"/>
  <c r="Q99" i="378"/>
  <c r="J99" i="378"/>
  <c r="K99" i="378"/>
  <c r="M99" i="378"/>
  <c r="O99" i="378"/>
  <c r="P99" i="378"/>
  <c r="I100" i="378"/>
  <c r="L100" i="378"/>
  <c r="Q100" i="378"/>
  <c r="J100" i="378"/>
  <c r="M100" i="378"/>
  <c r="P100" i="378"/>
  <c r="O100" i="378"/>
  <c r="I101" i="378"/>
  <c r="L101" i="378"/>
  <c r="Q101" i="378"/>
  <c r="J101" i="378"/>
  <c r="K101" i="378"/>
  <c r="M101" i="378"/>
  <c r="O101" i="378"/>
  <c r="P101" i="378"/>
  <c r="I104" i="378"/>
  <c r="L104" i="378"/>
  <c r="Q104" i="378"/>
  <c r="J104" i="378"/>
  <c r="M104" i="378"/>
  <c r="P104" i="378"/>
  <c r="O104" i="378"/>
  <c r="AD104" i="378"/>
  <c r="AG104" i="378"/>
  <c r="AL104" i="378"/>
  <c r="AE104" i="378"/>
  <c r="AF104" i="378"/>
  <c r="AH104" i="378"/>
  <c r="AJ104" i="378"/>
  <c r="AK104" i="378"/>
  <c r="I105" i="378"/>
  <c r="L105" i="378"/>
  <c r="Q105" i="378"/>
  <c r="J105" i="378"/>
  <c r="M105" i="378"/>
  <c r="P105" i="378"/>
  <c r="O105" i="378"/>
  <c r="AD105" i="378"/>
  <c r="AG105" i="378"/>
  <c r="AL105" i="378"/>
  <c r="AE105" i="378"/>
  <c r="AF105" i="378"/>
  <c r="AH105" i="378"/>
  <c r="AJ105" i="378"/>
  <c r="AK105" i="378"/>
  <c r="I106" i="378"/>
  <c r="L106" i="378"/>
  <c r="Q106" i="378"/>
  <c r="J106" i="378"/>
  <c r="M106" i="378"/>
  <c r="P106" i="378"/>
  <c r="O106" i="378"/>
  <c r="AD106" i="378"/>
  <c r="AG106" i="378"/>
  <c r="AL106" i="378"/>
  <c r="AE106" i="378"/>
  <c r="AF106" i="378"/>
  <c r="AH106" i="378"/>
  <c r="AJ106" i="378"/>
  <c r="AK106" i="378"/>
  <c r="I107" i="378"/>
  <c r="L107" i="378"/>
  <c r="Q107" i="378"/>
  <c r="J107" i="378"/>
  <c r="M107" i="378"/>
  <c r="P107" i="378"/>
  <c r="O107" i="378"/>
  <c r="AD107" i="378"/>
  <c r="AG107" i="378"/>
  <c r="AL107" i="378"/>
  <c r="AE107" i="378"/>
  <c r="AF107" i="378"/>
  <c r="AH107" i="378"/>
  <c r="AJ107" i="378"/>
  <c r="AK107" i="378"/>
  <c r="I108" i="378"/>
  <c r="L108" i="378"/>
  <c r="Q108" i="378"/>
  <c r="J108" i="378"/>
  <c r="M108" i="378"/>
  <c r="P108" i="378"/>
  <c r="O108" i="378"/>
  <c r="AD108" i="378"/>
  <c r="AG108" i="378"/>
  <c r="AL108" i="378"/>
  <c r="AE108" i="378"/>
  <c r="AF108" i="378"/>
  <c r="AH108" i="378"/>
  <c r="AJ108" i="378"/>
  <c r="AK108" i="378"/>
  <c r="I109" i="378"/>
  <c r="L109" i="378"/>
  <c r="Q109" i="378"/>
  <c r="J109" i="378"/>
  <c r="M109" i="378"/>
  <c r="P109" i="378"/>
  <c r="O109" i="378"/>
  <c r="I110" i="378"/>
  <c r="L110" i="378"/>
  <c r="Q110" i="378"/>
  <c r="J110" i="378"/>
  <c r="K110" i="378"/>
  <c r="M110" i="378"/>
  <c r="O110" i="378"/>
  <c r="P110" i="378"/>
  <c r="I111" i="378"/>
  <c r="L111" i="378"/>
  <c r="Q111" i="378"/>
  <c r="J111" i="378"/>
  <c r="M111" i="378"/>
  <c r="P111" i="378"/>
  <c r="O111" i="378"/>
  <c r="I114" i="378"/>
  <c r="L114" i="378"/>
  <c r="Q114" i="378"/>
  <c r="J114" i="378"/>
  <c r="K114" i="378"/>
  <c r="M114" i="378"/>
  <c r="O114" i="378"/>
  <c r="P114" i="378"/>
  <c r="AD114" i="378"/>
  <c r="AG114" i="378"/>
  <c r="AL114" i="378"/>
  <c r="AE114" i="378"/>
  <c r="AH114" i="378"/>
  <c r="AK114" i="378"/>
  <c r="AJ114" i="378"/>
  <c r="I115" i="378"/>
  <c r="L115" i="378"/>
  <c r="Q115" i="378"/>
  <c r="J115" i="378"/>
  <c r="K115" i="378"/>
  <c r="M115" i="378"/>
  <c r="O115" i="378"/>
  <c r="P115" i="378"/>
  <c r="AD115" i="378"/>
  <c r="AG115" i="378"/>
  <c r="AL115" i="378"/>
  <c r="AE115" i="378"/>
  <c r="AH115" i="378"/>
  <c r="AK115" i="378"/>
  <c r="AJ115" i="378"/>
  <c r="I116" i="378"/>
  <c r="L116" i="378"/>
  <c r="Q116" i="378"/>
  <c r="J116" i="378"/>
  <c r="K116" i="378"/>
  <c r="M116" i="378"/>
  <c r="O116" i="378"/>
  <c r="P116" i="378"/>
  <c r="I117" i="378"/>
  <c r="L117" i="378"/>
  <c r="Q117" i="378"/>
  <c r="J117" i="378"/>
  <c r="M117" i="378"/>
  <c r="P117" i="378"/>
  <c r="O117" i="378"/>
  <c r="I118" i="378"/>
  <c r="L118" i="378"/>
  <c r="Q118" i="378"/>
  <c r="J118" i="378"/>
  <c r="K118" i="378"/>
  <c r="M118" i="378"/>
  <c r="O118" i="378"/>
  <c r="P118" i="378"/>
  <c r="I119" i="378"/>
  <c r="L119" i="378"/>
  <c r="Q119" i="378"/>
  <c r="J119" i="378"/>
  <c r="M119" i="378"/>
  <c r="P119" i="378"/>
  <c r="O119" i="378"/>
  <c r="I120" i="378"/>
  <c r="L120" i="378"/>
  <c r="Q120" i="378"/>
  <c r="J120" i="378"/>
  <c r="K120" i="378"/>
  <c r="M120" i="378"/>
  <c r="O120" i="378"/>
  <c r="P120" i="378"/>
  <c r="I123" i="378"/>
  <c r="L123" i="378"/>
  <c r="Q123" i="378"/>
  <c r="J123" i="378"/>
  <c r="M123" i="378"/>
  <c r="P123" i="378"/>
  <c r="O123" i="378"/>
  <c r="AD123" i="378"/>
  <c r="AG123" i="378"/>
  <c r="AL123" i="378"/>
  <c r="AE123" i="378"/>
  <c r="AF123" i="378"/>
  <c r="AH123" i="378"/>
  <c r="AJ123" i="378"/>
  <c r="AK123" i="378"/>
  <c r="I124" i="378"/>
  <c r="L124" i="378"/>
  <c r="Q124" i="378"/>
  <c r="J124" i="378"/>
  <c r="M124" i="378"/>
  <c r="P124" i="378"/>
  <c r="O124" i="378"/>
  <c r="I125" i="378"/>
  <c r="L125" i="378"/>
  <c r="Q125" i="378"/>
  <c r="J125" i="378"/>
  <c r="K125" i="378"/>
  <c r="M125" i="378"/>
  <c r="O125" i="378"/>
  <c r="P125" i="378"/>
  <c r="I126" i="378"/>
  <c r="L126" i="378"/>
  <c r="Q126" i="378"/>
  <c r="J126" i="378"/>
  <c r="M126" i="378"/>
  <c r="P126" i="378"/>
  <c r="O126" i="378"/>
  <c r="I127" i="378"/>
  <c r="L127" i="378"/>
  <c r="Q127" i="378"/>
  <c r="J127" i="378"/>
  <c r="K127" i="378"/>
  <c r="M127" i="378"/>
  <c r="O127" i="378"/>
  <c r="P127" i="378"/>
  <c r="I128" i="378"/>
  <c r="L128" i="378"/>
  <c r="Q128" i="378"/>
  <c r="J128" i="378"/>
  <c r="M128" i="378"/>
  <c r="P128" i="378"/>
  <c r="O128" i="378"/>
  <c r="I129" i="378"/>
  <c r="L129" i="378"/>
  <c r="Q129" i="378"/>
  <c r="J129" i="378"/>
  <c r="K129" i="378"/>
  <c r="M129" i="378"/>
  <c r="O129" i="378"/>
  <c r="P129" i="378"/>
  <c r="I130" i="378"/>
  <c r="L130" i="378"/>
  <c r="Q130" i="378"/>
  <c r="J130" i="378"/>
  <c r="M130" i="378"/>
  <c r="P130" i="378"/>
  <c r="O130" i="378"/>
  <c r="I8" i="377"/>
  <c r="L8" i="377"/>
  <c r="Q8" i="377"/>
  <c r="J8" i="377"/>
  <c r="K8" i="377"/>
  <c r="M8" i="377"/>
  <c r="O8" i="377"/>
  <c r="P8" i="377"/>
  <c r="AD8" i="377"/>
  <c r="AG8" i="377"/>
  <c r="AL8" i="377"/>
  <c r="AE8" i="377"/>
  <c r="AH8" i="377"/>
  <c r="AK8" i="377"/>
  <c r="AJ8" i="377"/>
  <c r="I9" i="377"/>
  <c r="L9" i="377"/>
  <c r="Q9" i="377"/>
  <c r="J9" i="377"/>
  <c r="K9" i="377"/>
  <c r="M9" i="377"/>
  <c r="O9" i="377"/>
  <c r="P9" i="377"/>
  <c r="AD9" i="377"/>
  <c r="AG9" i="377"/>
  <c r="AL9" i="377"/>
  <c r="AE9" i="377"/>
  <c r="AH9" i="377"/>
  <c r="AK9" i="377"/>
  <c r="AJ9" i="377"/>
  <c r="I10" i="377"/>
  <c r="L10" i="377"/>
  <c r="Q10" i="377"/>
  <c r="J10" i="377"/>
  <c r="K10" i="377"/>
  <c r="M10" i="377"/>
  <c r="O10" i="377"/>
  <c r="P10" i="377"/>
  <c r="AD10" i="377"/>
  <c r="AG10" i="377"/>
  <c r="AL10" i="377"/>
  <c r="AE10" i="377"/>
  <c r="AH10" i="377"/>
  <c r="AK10" i="377"/>
  <c r="AJ10" i="377"/>
  <c r="I11" i="377"/>
  <c r="L11" i="377"/>
  <c r="Q11" i="377"/>
  <c r="J11" i="377"/>
  <c r="K11" i="377"/>
  <c r="M11" i="377"/>
  <c r="O11" i="377"/>
  <c r="P11" i="377"/>
  <c r="AD11" i="377"/>
  <c r="AG11" i="377"/>
  <c r="AL11" i="377"/>
  <c r="AE11" i="377"/>
  <c r="AH11" i="377"/>
  <c r="AK11" i="377"/>
  <c r="AJ11" i="377"/>
  <c r="I12" i="377"/>
  <c r="L12" i="377"/>
  <c r="Q12" i="377"/>
  <c r="J12" i="377"/>
  <c r="K12" i="377"/>
  <c r="M12" i="377"/>
  <c r="O12" i="377"/>
  <c r="P12" i="377"/>
  <c r="AD12" i="377"/>
  <c r="AG12" i="377"/>
  <c r="AL12" i="377"/>
  <c r="AE12" i="377"/>
  <c r="AH12" i="377"/>
  <c r="AK12" i="377"/>
  <c r="AJ12" i="377"/>
  <c r="I13" i="377"/>
  <c r="J13" i="377"/>
  <c r="K13" i="377"/>
  <c r="M13" i="377"/>
  <c r="O13" i="377"/>
  <c r="P13" i="377"/>
  <c r="AD13" i="377"/>
  <c r="AG13" i="377"/>
  <c r="AL13" i="377"/>
  <c r="AE13" i="377"/>
  <c r="AH13" i="377"/>
  <c r="AK13" i="377"/>
  <c r="AJ13" i="377"/>
  <c r="I14" i="377"/>
  <c r="J14" i="377"/>
  <c r="K14" i="377"/>
  <c r="M14" i="377"/>
  <c r="O14" i="377"/>
  <c r="P14" i="377"/>
  <c r="AD14" i="377"/>
  <c r="AG14" i="377"/>
  <c r="AL14" i="377"/>
  <c r="AE14" i="377"/>
  <c r="AH14" i="377"/>
  <c r="AK14" i="377"/>
  <c r="AJ14" i="377"/>
  <c r="I15" i="377"/>
  <c r="J15" i="377"/>
  <c r="K15" i="377"/>
  <c r="M15" i="377"/>
  <c r="O15" i="377"/>
  <c r="P15" i="377"/>
  <c r="AD15" i="377"/>
  <c r="AG15" i="377"/>
  <c r="AL15" i="377"/>
  <c r="AE15" i="377"/>
  <c r="AH15" i="377"/>
  <c r="AK15" i="377"/>
  <c r="AJ15" i="377"/>
  <c r="I16" i="377"/>
  <c r="J16" i="377"/>
  <c r="K16" i="377"/>
  <c r="M16" i="377"/>
  <c r="O16" i="377"/>
  <c r="P16" i="377"/>
  <c r="AD16" i="377"/>
  <c r="AG16" i="377"/>
  <c r="AL16" i="377"/>
  <c r="AE16" i="377"/>
  <c r="AH16" i="377"/>
  <c r="AK16" i="377"/>
  <c r="AJ16" i="377"/>
  <c r="I17" i="377"/>
  <c r="J17" i="377"/>
  <c r="K17" i="377"/>
  <c r="M17" i="377"/>
  <c r="O17" i="377"/>
  <c r="P17" i="377"/>
  <c r="AD17" i="377"/>
  <c r="AG17" i="377"/>
  <c r="AL17" i="377"/>
  <c r="AE17" i="377"/>
  <c r="AH17" i="377"/>
  <c r="AK17" i="377"/>
  <c r="AJ17" i="377"/>
  <c r="I18" i="377"/>
  <c r="J18" i="377"/>
  <c r="K18" i="377"/>
  <c r="M18" i="377"/>
  <c r="O18" i="377"/>
  <c r="P18" i="377"/>
  <c r="AD18" i="377"/>
  <c r="AG18" i="377"/>
  <c r="AL18" i="377"/>
  <c r="AE18" i="377"/>
  <c r="AH18" i="377"/>
  <c r="AK18" i="377"/>
  <c r="AJ18" i="377"/>
  <c r="I19" i="377"/>
  <c r="J19" i="377"/>
  <c r="K19" i="377"/>
  <c r="M19" i="377"/>
  <c r="O19" i="377"/>
  <c r="P19" i="377"/>
  <c r="AD19" i="377"/>
  <c r="AG19" i="377"/>
  <c r="AL19" i="377"/>
  <c r="AE19" i="377"/>
  <c r="AH19" i="377"/>
  <c r="AK19" i="377"/>
  <c r="AJ19" i="377"/>
  <c r="I20" i="377"/>
  <c r="J20" i="377"/>
  <c r="K20" i="377"/>
  <c r="M20" i="377"/>
  <c r="O20" i="377"/>
  <c r="P20" i="377"/>
  <c r="I21" i="377"/>
  <c r="L21" i="377"/>
  <c r="Q21" i="377"/>
  <c r="J21" i="377"/>
  <c r="M21" i="377"/>
  <c r="P21" i="377"/>
  <c r="O21" i="377"/>
  <c r="I22" i="377"/>
  <c r="J22" i="377"/>
  <c r="K22" i="377"/>
  <c r="M22" i="377"/>
  <c r="O22" i="377"/>
  <c r="P22" i="377"/>
  <c r="I25" i="377"/>
  <c r="L25" i="377"/>
  <c r="Q25" i="377"/>
  <c r="J25" i="377"/>
  <c r="M25" i="377"/>
  <c r="P25" i="377"/>
  <c r="O25" i="377"/>
  <c r="AD25" i="377"/>
  <c r="AE25" i="377"/>
  <c r="AF25" i="377"/>
  <c r="AH25" i="377"/>
  <c r="AJ25" i="377"/>
  <c r="AK25" i="377"/>
  <c r="I26" i="377"/>
  <c r="L26" i="377"/>
  <c r="Q26" i="377"/>
  <c r="J26" i="377"/>
  <c r="M26" i="377"/>
  <c r="P26" i="377"/>
  <c r="O26" i="377"/>
  <c r="AD26" i="377"/>
  <c r="AE26" i="377"/>
  <c r="AF26" i="377"/>
  <c r="AH26" i="377"/>
  <c r="AJ26" i="377"/>
  <c r="AK26" i="377"/>
  <c r="I27" i="377"/>
  <c r="L27" i="377"/>
  <c r="Q27" i="377"/>
  <c r="J27" i="377"/>
  <c r="M27" i="377"/>
  <c r="P27" i="377"/>
  <c r="O27" i="377"/>
  <c r="AD27" i="377"/>
  <c r="AE27" i="377"/>
  <c r="AF27" i="377"/>
  <c r="AH27" i="377"/>
  <c r="AJ27" i="377"/>
  <c r="AK27" i="377"/>
  <c r="I28" i="377"/>
  <c r="L28" i="377"/>
  <c r="Q28" i="377"/>
  <c r="J28" i="377"/>
  <c r="M28" i="377"/>
  <c r="P28" i="377"/>
  <c r="O28" i="377"/>
  <c r="AD28" i="377"/>
  <c r="AE28" i="377"/>
  <c r="AF28" i="377"/>
  <c r="AH28" i="377"/>
  <c r="AJ28" i="377"/>
  <c r="AK28" i="377"/>
  <c r="I29" i="377"/>
  <c r="L29" i="377"/>
  <c r="Q29" i="377"/>
  <c r="J29" i="377"/>
  <c r="M29" i="377"/>
  <c r="P29" i="377"/>
  <c r="O29" i="377"/>
  <c r="AD29" i="377"/>
  <c r="AE29" i="377"/>
  <c r="AF29" i="377"/>
  <c r="AH29" i="377"/>
  <c r="AJ29" i="377"/>
  <c r="AK29" i="377"/>
  <c r="I30" i="377"/>
  <c r="L30" i="377"/>
  <c r="Q30" i="377"/>
  <c r="J30" i="377"/>
  <c r="M30" i="377"/>
  <c r="P30" i="377"/>
  <c r="O30" i="377"/>
  <c r="AD30" i="377"/>
  <c r="AE30" i="377"/>
  <c r="AF30" i="377"/>
  <c r="AH30" i="377"/>
  <c r="AJ30" i="377"/>
  <c r="AK30" i="377"/>
  <c r="I31" i="377"/>
  <c r="L31" i="377"/>
  <c r="Q31" i="377"/>
  <c r="J31" i="377"/>
  <c r="M31" i="377"/>
  <c r="P31" i="377"/>
  <c r="O31" i="377"/>
  <c r="AD31" i="377"/>
  <c r="AE31" i="377"/>
  <c r="AF31" i="377"/>
  <c r="AH31" i="377"/>
  <c r="AJ31" i="377"/>
  <c r="AK31" i="377"/>
  <c r="I32" i="377"/>
  <c r="L32" i="377"/>
  <c r="Q32" i="377"/>
  <c r="J32" i="377"/>
  <c r="M32" i="377"/>
  <c r="P32" i="377"/>
  <c r="O32" i="377"/>
  <c r="AD32" i="377"/>
  <c r="AE32" i="377"/>
  <c r="AF32" i="377"/>
  <c r="AH32" i="377"/>
  <c r="AJ32" i="377"/>
  <c r="AK32" i="377"/>
  <c r="I33" i="377"/>
  <c r="L33" i="377"/>
  <c r="Q33" i="377"/>
  <c r="J33" i="377"/>
  <c r="M33" i="377"/>
  <c r="P33" i="377"/>
  <c r="O33" i="377"/>
  <c r="AD33" i="377"/>
  <c r="AE33" i="377"/>
  <c r="AF33" i="377"/>
  <c r="AH33" i="377"/>
  <c r="AJ33" i="377"/>
  <c r="AK33" i="377"/>
  <c r="I34" i="377"/>
  <c r="L34" i="377"/>
  <c r="Q34" i="377"/>
  <c r="J34" i="377"/>
  <c r="M34" i="377"/>
  <c r="P34" i="377"/>
  <c r="O34" i="377"/>
  <c r="AD34" i="377"/>
  <c r="AE34" i="377"/>
  <c r="AF34" i="377"/>
  <c r="AH34" i="377"/>
  <c r="AJ34" i="377"/>
  <c r="AK34" i="377"/>
  <c r="I35" i="377"/>
  <c r="J35" i="377"/>
  <c r="M35" i="377"/>
  <c r="P35" i="377"/>
  <c r="O35" i="377"/>
  <c r="AD35" i="377"/>
  <c r="AE35" i="377"/>
  <c r="AF35" i="377"/>
  <c r="AH35" i="377"/>
  <c r="AJ35" i="377"/>
  <c r="AK35" i="377"/>
  <c r="I36" i="377"/>
  <c r="J36" i="377"/>
  <c r="M36" i="377"/>
  <c r="P36" i="377"/>
  <c r="O36" i="377"/>
  <c r="AD36" i="377"/>
  <c r="AE36" i="377"/>
  <c r="AF36" i="377"/>
  <c r="AH36" i="377"/>
  <c r="AJ36" i="377"/>
  <c r="AK36" i="377"/>
  <c r="I37" i="377"/>
  <c r="J37" i="377"/>
  <c r="M37" i="377"/>
  <c r="P37" i="377"/>
  <c r="O37" i="377"/>
  <c r="I38" i="377"/>
  <c r="J38" i="377"/>
  <c r="K38" i="377"/>
  <c r="M38" i="377"/>
  <c r="O38" i="377"/>
  <c r="P38" i="377"/>
  <c r="I39" i="377"/>
  <c r="J39" i="377"/>
  <c r="M39" i="377"/>
  <c r="P39" i="377"/>
  <c r="O39" i="377"/>
  <c r="I42" i="377"/>
  <c r="J42" i="377"/>
  <c r="K42" i="377"/>
  <c r="M42" i="377"/>
  <c r="O42" i="377"/>
  <c r="P42" i="377"/>
  <c r="AD42" i="377"/>
  <c r="AE42" i="377"/>
  <c r="AH42" i="377"/>
  <c r="AK42" i="377"/>
  <c r="AJ42" i="377"/>
  <c r="I43" i="377"/>
  <c r="J43" i="377"/>
  <c r="K43" i="377"/>
  <c r="M43" i="377"/>
  <c r="O43" i="377"/>
  <c r="P43" i="377"/>
  <c r="AD43" i="377"/>
  <c r="AE43" i="377"/>
  <c r="AH43" i="377"/>
  <c r="AK43" i="377"/>
  <c r="AJ43" i="377"/>
  <c r="I44" i="377"/>
  <c r="J44" i="377"/>
  <c r="K44" i="377"/>
  <c r="M44" i="377"/>
  <c r="O44" i="377"/>
  <c r="P44" i="377"/>
  <c r="AD44" i="377"/>
  <c r="AE44" i="377"/>
  <c r="AH44" i="377"/>
  <c r="AK44" i="377"/>
  <c r="AJ44" i="377"/>
  <c r="I45" i="377"/>
  <c r="J45" i="377"/>
  <c r="K45" i="377"/>
  <c r="M45" i="377"/>
  <c r="O45" i="377"/>
  <c r="P45" i="377"/>
  <c r="AD45" i="377"/>
  <c r="AE45" i="377"/>
  <c r="AH45" i="377"/>
  <c r="AK45" i="377"/>
  <c r="AJ45" i="377"/>
  <c r="I46" i="377"/>
  <c r="J46" i="377"/>
  <c r="K46" i="377"/>
  <c r="M46" i="377"/>
  <c r="O46" i="377"/>
  <c r="P46" i="377"/>
  <c r="AD46" i="377"/>
  <c r="AE46" i="377"/>
  <c r="AH46" i="377"/>
  <c r="AK46" i="377"/>
  <c r="AJ46" i="377"/>
  <c r="I47" i="377"/>
  <c r="J47" i="377"/>
  <c r="K47" i="377"/>
  <c r="M47" i="377"/>
  <c r="O47" i="377"/>
  <c r="P47" i="377"/>
  <c r="AD47" i="377"/>
  <c r="AE47" i="377"/>
  <c r="AH47" i="377"/>
  <c r="AK47" i="377"/>
  <c r="AJ47" i="377"/>
  <c r="I48" i="377"/>
  <c r="J48" i="377"/>
  <c r="M48" i="377"/>
  <c r="P48" i="377"/>
  <c r="O48" i="377"/>
  <c r="AD48" i="377"/>
  <c r="AE48" i="377"/>
  <c r="AH48" i="377"/>
  <c r="AK48" i="377"/>
  <c r="AJ48" i="377"/>
  <c r="I49" i="377"/>
  <c r="J49" i="377"/>
  <c r="M49" i="377"/>
  <c r="P49" i="377"/>
  <c r="O49" i="377"/>
  <c r="AD49" i="377"/>
  <c r="AE49" i="377"/>
  <c r="AH49" i="377"/>
  <c r="AK49" i="377"/>
  <c r="AJ49" i="377"/>
  <c r="I50" i="377"/>
  <c r="J50" i="377"/>
  <c r="M50" i="377"/>
  <c r="P50" i="377"/>
  <c r="O50" i="377"/>
  <c r="AD50" i="377"/>
  <c r="AE50" i="377"/>
  <c r="AH50" i="377"/>
  <c r="AK50" i="377"/>
  <c r="AJ50" i="377"/>
  <c r="I51" i="377"/>
  <c r="J51" i="377"/>
  <c r="M51" i="377"/>
  <c r="P51" i="377"/>
  <c r="O51" i="377"/>
  <c r="AD51" i="377"/>
  <c r="AE51" i="377"/>
  <c r="AH51" i="377"/>
  <c r="AK51" i="377"/>
  <c r="AJ51" i="377"/>
  <c r="I52" i="377"/>
  <c r="J52" i="377"/>
  <c r="M52" i="377"/>
  <c r="P52" i="377"/>
  <c r="O52" i="377"/>
  <c r="AD52" i="377"/>
  <c r="AE52" i="377"/>
  <c r="AH52" i="377"/>
  <c r="AK52" i="377"/>
  <c r="AJ52" i="377"/>
  <c r="I53" i="377"/>
  <c r="J53" i="377"/>
  <c r="M53" i="377"/>
  <c r="P53" i="377"/>
  <c r="O53" i="377"/>
  <c r="AD53" i="377"/>
  <c r="AE53" i="377"/>
  <c r="AH53" i="377"/>
  <c r="AK53" i="377"/>
  <c r="AJ53" i="377"/>
  <c r="I54" i="377"/>
  <c r="J54" i="377"/>
  <c r="M54" i="377"/>
  <c r="P54" i="377"/>
  <c r="O54" i="377"/>
  <c r="I55" i="377"/>
  <c r="J55" i="377"/>
  <c r="M55" i="377"/>
  <c r="P55" i="377"/>
  <c r="O55" i="377"/>
  <c r="I56" i="377"/>
  <c r="J56" i="377"/>
  <c r="M56" i="377"/>
  <c r="P56" i="377"/>
  <c r="O56" i="377"/>
  <c r="I57" i="377"/>
  <c r="J57" i="377"/>
  <c r="M57" i="377"/>
  <c r="P57" i="377"/>
  <c r="O57" i="377"/>
  <c r="I58" i="377"/>
  <c r="J58" i="377"/>
  <c r="M58" i="377"/>
  <c r="P58" i="377"/>
  <c r="O58" i="377"/>
  <c r="I61" i="377"/>
  <c r="J61" i="377"/>
  <c r="M61" i="377"/>
  <c r="P61" i="377"/>
  <c r="O61" i="377"/>
  <c r="AD61" i="377"/>
  <c r="AE61" i="377"/>
  <c r="AH61" i="377"/>
  <c r="AK61" i="377"/>
  <c r="AJ61" i="377"/>
  <c r="I62" i="377"/>
  <c r="J62" i="377"/>
  <c r="M62" i="377"/>
  <c r="P62" i="377"/>
  <c r="O62" i="377"/>
  <c r="AD62" i="377"/>
  <c r="AE62" i="377"/>
  <c r="AH62" i="377"/>
  <c r="AK62" i="377"/>
  <c r="AJ62" i="377"/>
  <c r="I63" i="377"/>
  <c r="J63" i="377"/>
  <c r="M63" i="377"/>
  <c r="P63" i="377"/>
  <c r="O63" i="377"/>
  <c r="AD63" i="377"/>
  <c r="AE63" i="377"/>
  <c r="AH63" i="377"/>
  <c r="AK63" i="377"/>
  <c r="AJ63" i="377"/>
  <c r="I64" i="377"/>
  <c r="J64" i="377"/>
  <c r="M64" i="377"/>
  <c r="P64" i="377"/>
  <c r="O64" i="377"/>
  <c r="AD64" i="377"/>
  <c r="AE64" i="377"/>
  <c r="AH64" i="377"/>
  <c r="AK64" i="377"/>
  <c r="AJ64" i="377"/>
  <c r="I65" i="377"/>
  <c r="J65" i="377"/>
  <c r="M65" i="377"/>
  <c r="P65" i="377"/>
  <c r="O65" i="377"/>
  <c r="AD65" i="377"/>
  <c r="AE65" i="377"/>
  <c r="AH65" i="377"/>
  <c r="AK65" i="377"/>
  <c r="AJ65" i="377"/>
  <c r="I66" i="377"/>
  <c r="J66" i="377"/>
  <c r="M66" i="377"/>
  <c r="P66" i="377"/>
  <c r="O66" i="377"/>
  <c r="AD66" i="377"/>
  <c r="AE66" i="377"/>
  <c r="AH66" i="377"/>
  <c r="AK66" i="377"/>
  <c r="AJ66" i="377"/>
  <c r="I67" i="377"/>
  <c r="J67" i="377"/>
  <c r="M67" i="377"/>
  <c r="P67" i="377"/>
  <c r="O67" i="377"/>
  <c r="AD67" i="377"/>
  <c r="AE67" i="377"/>
  <c r="AH67" i="377"/>
  <c r="AK67" i="377"/>
  <c r="AJ67" i="377"/>
  <c r="I68" i="377"/>
  <c r="J68" i="377"/>
  <c r="M68" i="377"/>
  <c r="P68" i="377"/>
  <c r="O68" i="377"/>
  <c r="AD68" i="377"/>
  <c r="AE68" i="377"/>
  <c r="AH68" i="377"/>
  <c r="AK68" i="377"/>
  <c r="AJ68" i="377"/>
  <c r="I69" i="377"/>
  <c r="J69" i="377"/>
  <c r="M69" i="377"/>
  <c r="P69" i="377"/>
  <c r="O69" i="377"/>
  <c r="AD69" i="377"/>
  <c r="AE69" i="377"/>
  <c r="AH69" i="377"/>
  <c r="AK69" i="377"/>
  <c r="AJ69" i="377"/>
  <c r="I70" i="377"/>
  <c r="J70" i="377"/>
  <c r="M70" i="377"/>
  <c r="P70" i="377"/>
  <c r="O70" i="377"/>
  <c r="AD70" i="377"/>
  <c r="AE70" i="377"/>
  <c r="AH70" i="377"/>
  <c r="AK70" i="377"/>
  <c r="AJ70" i="377"/>
  <c r="I71" i="377"/>
  <c r="J71" i="377"/>
  <c r="M71" i="377"/>
  <c r="P71" i="377"/>
  <c r="O71" i="377"/>
  <c r="AD71" i="377"/>
  <c r="AE71" i="377"/>
  <c r="AH71" i="377"/>
  <c r="AK71" i="377"/>
  <c r="AJ71" i="377"/>
  <c r="I72" i="377"/>
  <c r="J72" i="377"/>
  <c r="M72" i="377"/>
  <c r="P72" i="377"/>
  <c r="O72" i="377"/>
  <c r="AD72" i="377"/>
  <c r="AE72" i="377"/>
  <c r="AH72" i="377"/>
  <c r="AK72" i="377"/>
  <c r="AJ72" i="377"/>
  <c r="I73" i="377"/>
  <c r="J73" i="377"/>
  <c r="M73" i="377"/>
  <c r="P73" i="377"/>
  <c r="O73" i="377"/>
  <c r="I74" i="377"/>
  <c r="J74" i="377"/>
  <c r="M74" i="377"/>
  <c r="P74" i="377"/>
  <c r="O74" i="377"/>
  <c r="I75" i="377"/>
  <c r="J75" i="377"/>
  <c r="M75" i="377"/>
  <c r="P75" i="377"/>
  <c r="O75" i="377"/>
  <c r="I76" i="377"/>
  <c r="J76" i="377"/>
  <c r="M76" i="377"/>
  <c r="P76" i="377"/>
  <c r="O76" i="377"/>
  <c r="I77" i="377"/>
  <c r="J77" i="377"/>
  <c r="M77" i="377"/>
  <c r="P77" i="377"/>
  <c r="O77" i="377"/>
  <c r="I80" i="377"/>
  <c r="J80" i="377"/>
  <c r="M80" i="377"/>
  <c r="P80" i="377"/>
  <c r="O80" i="377"/>
  <c r="AD80" i="377"/>
  <c r="AE80" i="377"/>
  <c r="AH80" i="377"/>
  <c r="AK80" i="377"/>
  <c r="AJ80" i="377"/>
  <c r="I81" i="377"/>
  <c r="J81" i="377"/>
  <c r="M81" i="377"/>
  <c r="P81" i="377"/>
  <c r="O81" i="377"/>
  <c r="AD81" i="377"/>
  <c r="AE81" i="377"/>
  <c r="AH81" i="377"/>
  <c r="AK81" i="377"/>
  <c r="AJ81" i="377"/>
  <c r="I82" i="377"/>
  <c r="J82" i="377"/>
  <c r="M82" i="377"/>
  <c r="P82" i="377"/>
  <c r="O82" i="377"/>
  <c r="AD82" i="377"/>
  <c r="AE82" i="377"/>
  <c r="AH82" i="377"/>
  <c r="AK82" i="377"/>
  <c r="AJ82" i="377"/>
  <c r="I83" i="377"/>
  <c r="J83" i="377"/>
  <c r="M83" i="377"/>
  <c r="P83" i="377"/>
  <c r="O83" i="377"/>
  <c r="AD83" i="377"/>
  <c r="AE83" i="377"/>
  <c r="AH83" i="377"/>
  <c r="AK83" i="377"/>
  <c r="AJ83" i="377"/>
  <c r="I84" i="377"/>
  <c r="J84" i="377"/>
  <c r="M84" i="377"/>
  <c r="P84" i="377"/>
  <c r="O84" i="377"/>
  <c r="AD84" i="377"/>
  <c r="AE84" i="377"/>
  <c r="AH84" i="377"/>
  <c r="AK84" i="377"/>
  <c r="AJ84" i="377"/>
  <c r="I85" i="377"/>
  <c r="J85" i="377"/>
  <c r="M85" i="377"/>
  <c r="P85" i="377"/>
  <c r="O85" i="377"/>
  <c r="AD85" i="377"/>
  <c r="AE85" i="377"/>
  <c r="AH85" i="377"/>
  <c r="AK85" i="377"/>
  <c r="AJ85" i="377"/>
  <c r="I86" i="377"/>
  <c r="J86" i="377"/>
  <c r="M86" i="377"/>
  <c r="P86" i="377"/>
  <c r="O86" i="377"/>
  <c r="AD86" i="377"/>
  <c r="AE86" i="377"/>
  <c r="AH86" i="377"/>
  <c r="AK86" i="377"/>
  <c r="AJ86" i="377"/>
  <c r="I87" i="377"/>
  <c r="J87" i="377"/>
  <c r="M87" i="377"/>
  <c r="P87" i="377"/>
  <c r="O87" i="377"/>
  <c r="AD87" i="377"/>
  <c r="AE87" i="377"/>
  <c r="AH87" i="377"/>
  <c r="AK87" i="377"/>
  <c r="AJ87" i="377"/>
  <c r="I88" i="377"/>
  <c r="J88" i="377"/>
  <c r="M88" i="377"/>
  <c r="P88" i="377"/>
  <c r="O88" i="377"/>
  <c r="AD88" i="377"/>
  <c r="AE88" i="377"/>
  <c r="AH88" i="377"/>
  <c r="AK88" i="377"/>
  <c r="AJ88" i="377"/>
  <c r="I89" i="377"/>
  <c r="J89" i="377"/>
  <c r="M89" i="377"/>
  <c r="P89" i="377"/>
  <c r="O89" i="377"/>
  <c r="AD89" i="377"/>
  <c r="AE89" i="377"/>
  <c r="AH89" i="377"/>
  <c r="AK89" i="377"/>
  <c r="AJ89" i="377"/>
  <c r="I90" i="377"/>
  <c r="J90" i="377"/>
  <c r="M90" i="377"/>
  <c r="P90" i="377"/>
  <c r="O90" i="377"/>
  <c r="AD90" i="377"/>
  <c r="AE90" i="377"/>
  <c r="AH90" i="377"/>
  <c r="AK90" i="377"/>
  <c r="AJ90" i="377"/>
  <c r="I91" i="377"/>
  <c r="J91" i="377"/>
  <c r="M91" i="377"/>
  <c r="P91" i="377"/>
  <c r="O91" i="377"/>
  <c r="I94" i="377"/>
  <c r="J94" i="377"/>
  <c r="M94" i="377"/>
  <c r="P94" i="377"/>
  <c r="O94" i="377"/>
  <c r="AD94" i="377"/>
  <c r="AE94" i="377"/>
  <c r="AH94" i="377"/>
  <c r="AK94" i="377"/>
  <c r="AJ94" i="377"/>
  <c r="I95" i="377"/>
  <c r="J95" i="377"/>
  <c r="M95" i="377"/>
  <c r="P95" i="377"/>
  <c r="O95" i="377"/>
  <c r="AD95" i="377"/>
  <c r="AE95" i="377"/>
  <c r="AH95" i="377"/>
  <c r="AK95" i="377"/>
  <c r="AJ95" i="377"/>
  <c r="I96" i="377"/>
  <c r="J96" i="377"/>
  <c r="M96" i="377"/>
  <c r="P96" i="377"/>
  <c r="O96" i="377"/>
  <c r="AD96" i="377"/>
  <c r="AE96" i="377"/>
  <c r="AH96" i="377"/>
  <c r="AK96" i="377"/>
  <c r="AJ96" i="377"/>
  <c r="I97" i="377"/>
  <c r="J97" i="377"/>
  <c r="M97" i="377"/>
  <c r="P97" i="377"/>
  <c r="O97" i="377"/>
  <c r="AD97" i="377"/>
  <c r="AE97" i="377"/>
  <c r="AH97" i="377"/>
  <c r="AK97" i="377"/>
  <c r="AJ97" i="377"/>
  <c r="I98" i="377"/>
  <c r="J98" i="377"/>
  <c r="M98" i="377"/>
  <c r="P98" i="377"/>
  <c r="O98" i="377"/>
  <c r="AD98" i="377"/>
  <c r="AE98" i="377"/>
  <c r="AH98" i="377"/>
  <c r="AK98" i="377"/>
  <c r="AJ98" i="377"/>
  <c r="I99" i="377"/>
  <c r="J99" i="377"/>
  <c r="M99" i="377"/>
  <c r="P99" i="377"/>
  <c r="O99" i="377"/>
  <c r="AD99" i="377"/>
  <c r="AE99" i="377"/>
  <c r="AH99" i="377"/>
  <c r="AK99" i="377"/>
  <c r="AJ99" i="377"/>
  <c r="I100" i="377"/>
  <c r="J100" i="377"/>
  <c r="M100" i="377"/>
  <c r="P100" i="377"/>
  <c r="O100" i="377"/>
  <c r="AD100" i="377"/>
  <c r="AE100" i="377"/>
  <c r="AH100" i="377"/>
  <c r="AK100" i="377"/>
  <c r="AJ100" i="377"/>
  <c r="I101" i="377"/>
  <c r="J101" i="377"/>
  <c r="M101" i="377"/>
  <c r="P101" i="377"/>
  <c r="O101" i="377"/>
  <c r="I102" i="377"/>
  <c r="J102" i="377"/>
  <c r="M102" i="377"/>
  <c r="P102" i="377"/>
  <c r="O102" i="377"/>
  <c r="I105" i="377"/>
  <c r="J105" i="377"/>
  <c r="M105" i="377"/>
  <c r="P105" i="377"/>
  <c r="O105" i="377"/>
  <c r="AD105" i="377"/>
  <c r="AE105" i="377"/>
  <c r="AH105" i="377"/>
  <c r="AK105" i="377"/>
  <c r="AJ105" i="377"/>
  <c r="I106" i="377"/>
  <c r="J106" i="377"/>
  <c r="M106" i="377"/>
  <c r="P106" i="377"/>
  <c r="O106" i="377"/>
  <c r="AD106" i="377"/>
  <c r="AE106" i="377"/>
  <c r="AH106" i="377"/>
  <c r="AK106" i="377"/>
  <c r="AJ106" i="377"/>
  <c r="I107" i="377"/>
  <c r="J107" i="377"/>
  <c r="M107" i="377"/>
  <c r="P107" i="377"/>
  <c r="O107" i="377"/>
  <c r="AD107" i="377"/>
  <c r="AE107" i="377"/>
  <c r="AH107" i="377"/>
  <c r="AK107" i="377"/>
  <c r="AJ107" i="377"/>
  <c r="I108" i="377"/>
  <c r="J108" i="377"/>
  <c r="M108" i="377"/>
  <c r="P108" i="377"/>
  <c r="O108" i="377"/>
  <c r="AD108" i="377"/>
  <c r="AE108" i="377"/>
  <c r="AH108" i="377"/>
  <c r="AK108" i="377"/>
  <c r="AJ108" i="377"/>
  <c r="I109" i="377"/>
  <c r="J109" i="377"/>
  <c r="M109" i="377"/>
  <c r="P109" i="377"/>
  <c r="O109" i="377"/>
  <c r="I110" i="377"/>
  <c r="J110" i="377"/>
  <c r="M110" i="377"/>
  <c r="P110" i="377"/>
  <c r="O110" i="377"/>
  <c r="I111" i="377"/>
  <c r="L111" i="377"/>
  <c r="Q111" i="377"/>
  <c r="J111" i="377"/>
  <c r="M111" i="377"/>
  <c r="O111" i="377"/>
  <c r="P111" i="377"/>
  <c r="I112" i="377"/>
  <c r="J112" i="377"/>
  <c r="K112" i="377"/>
  <c r="M112" i="377"/>
  <c r="O112" i="377"/>
  <c r="P112" i="377"/>
  <c r="I115" i="377"/>
  <c r="J115" i="377"/>
  <c r="K115" i="377"/>
  <c r="L115" i="377"/>
  <c r="M115" i="377"/>
  <c r="P115" i="377"/>
  <c r="O115" i="377"/>
  <c r="Q115" i="377"/>
  <c r="AD115" i="377"/>
  <c r="AG115" i="377"/>
  <c r="AL115" i="377"/>
  <c r="AE115" i="377"/>
  <c r="AH115" i="377"/>
  <c r="AK115" i="377"/>
  <c r="AJ115" i="377"/>
  <c r="I116" i="377"/>
  <c r="L116" i="377"/>
  <c r="Q116" i="377"/>
  <c r="J116" i="377"/>
  <c r="M116" i="377"/>
  <c r="O116" i="377"/>
  <c r="P116" i="377"/>
  <c r="AD116" i="377"/>
  <c r="AE116" i="377"/>
  <c r="AF116" i="377"/>
  <c r="AH116" i="377"/>
  <c r="AJ116" i="377"/>
  <c r="AK116" i="377"/>
  <c r="I117" i="377"/>
  <c r="J117" i="377"/>
  <c r="K117" i="377"/>
  <c r="L117" i="377"/>
  <c r="Q117" i="377"/>
  <c r="M117" i="377"/>
  <c r="P117" i="377"/>
  <c r="O117" i="377"/>
  <c r="I118" i="377"/>
  <c r="L118" i="377"/>
  <c r="Q118" i="377"/>
  <c r="J118" i="377"/>
  <c r="M118" i="377"/>
  <c r="P118" i="377"/>
  <c r="O118" i="377"/>
  <c r="I119" i="377"/>
  <c r="L119" i="377"/>
  <c r="Q119" i="377"/>
  <c r="J119" i="377"/>
  <c r="M119" i="377"/>
  <c r="O119" i="377"/>
  <c r="P119" i="377"/>
  <c r="I120" i="377"/>
  <c r="J120" i="377"/>
  <c r="K120" i="377"/>
  <c r="M120" i="377"/>
  <c r="O120" i="377"/>
  <c r="P120" i="377"/>
  <c r="I123" i="377"/>
  <c r="J123" i="377"/>
  <c r="K123" i="377"/>
  <c r="L123" i="377"/>
  <c r="M123" i="377"/>
  <c r="P123" i="377"/>
  <c r="O123" i="377"/>
  <c r="Q123" i="377"/>
  <c r="I124" i="377"/>
  <c r="L124" i="377"/>
  <c r="Q124" i="377"/>
  <c r="J124" i="377"/>
  <c r="M124" i="377"/>
  <c r="P124" i="377"/>
  <c r="O124" i="377"/>
  <c r="I125" i="377"/>
  <c r="L125" i="377"/>
  <c r="Q125" i="377"/>
  <c r="J125" i="377"/>
  <c r="M125" i="377"/>
  <c r="O125" i="377"/>
  <c r="P125" i="377"/>
  <c r="I126" i="377"/>
  <c r="J126" i="377"/>
  <c r="K126" i="377"/>
  <c r="M126" i="377"/>
  <c r="O126" i="377"/>
  <c r="P126" i="377"/>
  <c r="I127" i="377"/>
  <c r="J127" i="377"/>
  <c r="K127" i="377"/>
  <c r="L127" i="377"/>
  <c r="Q127" i="377"/>
  <c r="M127" i="377"/>
  <c r="P127" i="377"/>
  <c r="O127" i="377"/>
  <c r="I128" i="377"/>
  <c r="L128" i="377"/>
  <c r="Q128" i="377"/>
  <c r="J128" i="377"/>
  <c r="M128" i="377"/>
  <c r="P128" i="377"/>
  <c r="O128" i="377"/>
  <c r="I8" i="376"/>
  <c r="L8" i="376"/>
  <c r="Q8" i="376"/>
  <c r="J8" i="376"/>
  <c r="M8" i="376"/>
  <c r="O8" i="376"/>
  <c r="P8" i="376"/>
  <c r="AD8" i="376"/>
  <c r="AE8" i="376"/>
  <c r="AF8" i="376"/>
  <c r="AH8" i="376"/>
  <c r="AJ8" i="376"/>
  <c r="AK8" i="376"/>
  <c r="I9" i="376"/>
  <c r="J9" i="376"/>
  <c r="K9" i="376"/>
  <c r="L9" i="376"/>
  <c r="M9" i="376"/>
  <c r="P9" i="376"/>
  <c r="O9" i="376"/>
  <c r="Q9" i="376"/>
  <c r="AD9" i="376"/>
  <c r="AG9" i="376"/>
  <c r="AL9" i="376"/>
  <c r="AE9" i="376"/>
  <c r="AH9" i="376"/>
  <c r="AK9" i="376"/>
  <c r="AJ9" i="376"/>
  <c r="I10" i="376"/>
  <c r="L10" i="376"/>
  <c r="Q10" i="376"/>
  <c r="J10" i="376"/>
  <c r="M10" i="376"/>
  <c r="O10" i="376"/>
  <c r="P10" i="376"/>
  <c r="AD10" i="376"/>
  <c r="AE10" i="376"/>
  <c r="AF10" i="376"/>
  <c r="AH10" i="376"/>
  <c r="AJ10" i="376"/>
  <c r="AK10" i="376"/>
  <c r="I11" i="376"/>
  <c r="J11" i="376"/>
  <c r="K11" i="376"/>
  <c r="L11" i="376"/>
  <c r="Q11" i="376"/>
  <c r="M11" i="376"/>
  <c r="P11" i="376"/>
  <c r="O11" i="376"/>
  <c r="AD11" i="376"/>
  <c r="AG11" i="376"/>
  <c r="AL11" i="376"/>
  <c r="AE11" i="376"/>
  <c r="AH11" i="376"/>
  <c r="AK11" i="376"/>
  <c r="AJ11" i="376"/>
  <c r="I12" i="376"/>
  <c r="L12" i="376"/>
  <c r="Q12" i="376"/>
  <c r="J12" i="376"/>
  <c r="M12" i="376"/>
  <c r="O12" i="376"/>
  <c r="P12" i="376"/>
  <c r="AD12" i="376"/>
  <c r="AE12" i="376"/>
  <c r="AF12" i="376"/>
  <c r="AH12" i="376"/>
  <c r="AJ12" i="376"/>
  <c r="AK12" i="376"/>
  <c r="I13" i="376"/>
  <c r="J13" i="376"/>
  <c r="K13" i="376"/>
  <c r="L13" i="376"/>
  <c r="M13" i="376"/>
  <c r="P13" i="376"/>
  <c r="O13" i="376"/>
  <c r="Q13" i="376"/>
  <c r="AD13" i="376"/>
  <c r="AG13" i="376"/>
  <c r="AL13" i="376"/>
  <c r="AE13" i="376"/>
  <c r="AH13" i="376"/>
  <c r="AK13" i="376"/>
  <c r="AJ13" i="376"/>
  <c r="I14" i="376"/>
  <c r="L14" i="376"/>
  <c r="Q14" i="376"/>
  <c r="J14" i="376"/>
  <c r="M14" i="376"/>
  <c r="O14" i="376"/>
  <c r="P14" i="376"/>
  <c r="AD14" i="376"/>
  <c r="AE14" i="376"/>
  <c r="AF14" i="376"/>
  <c r="AH14" i="376"/>
  <c r="AJ14" i="376"/>
  <c r="AK14" i="376"/>
  <c r="I15" i="376"/>
  <c r="J15" i="376"/>
  <c r="K15" i="376"/>
  <c r="L15" i="376"/>
  <c r="Q15" i="376"/>
  <c r="M15" i="376"/>
  <c r="P15" i="376"/>
  <c r="O15" i="376"/>
  <c r="AD15" i="376"/>
  <c r="AG15" i="376"/>
  <c r="AL15" i="376"/>
  <c r="AE15" i="376"/>
  <c r="AH15" i="376"/>
  <c r="AK15" i="376"/>
  <c r="AJ15" i="376"/>
  <c r="I16" i="376"/>
  <c r="L16" i="376"/>
  <c r="Q16" i="376"/>
  <c r="J16" i="376"/>
  <c r="M16" i="376"/>
  <c r="O16" i="376"/>
  <c r="P16" i="376"/>
  <c r="AD16" i="376"/>
  <c r="AE16" i="376"/>
  <c r="AF16" i="376"/>
  <c r="AH16" i="376"/>
  <c r="AJ16" i="376"/>
  <c r="AK16" i="376"/>
  <c r="I17" i="376"/>
  <c r="J17" i="376"/>
  <c r="K17" i="376"/>
  <c r="L17" i="376"/>
  <c r="M17" i="376"/>
  <c r="P17" i="376"/>
  <c r="O17" i="376"/>
  <c r="Q17" i="376"/>
  <c r="AD17" i="376"/>
  <c r="AG17" i="376"/>
  <c r="AL17" i="376"/>
  <c r="AE17" i="376"/>
  <c r="AH17" i="376"/>
  <c r="AK17" i="376"/>
  <c r="AJ17" i="376"/>
  <c r="I18" i="376"/>
  <c r="L18" i="376"/>
  <c r="Q18" i="376"/>
  <c r="J18" i="376"/>
  <c r="M18" i="376"/>
  <c r="O18" i="376"/>
  <c r="P18" i="376"/>
  <c r="AD18" i="376"/>
  <c r="AE18" i="376"/>
  <c r="AF18" i="376"/>
  <c r="AH18" i="376"/>
  <c r="AJ18" i="376"/>
  <c r="AK18" i="376"/>
  <c r="I19" i="376"/>
  <c r="J19" i="376"/>
  <c r="K19" i="376"/>
  <c r="L19" i="376"/>
  <c r="Q19" i="376"/>
  <c r="M19" i="376"/>
  <c r="P19" i="376"/>
  <c r="O19" i="376"/>
  <c r="AD19" i="376"/>
  <c r="AG19" i="376"/>
  <c r="AL19" i="376"/>
  <c r="AE19" i="376"/>
  <c r="AH19" i="376"/>
  <c r="AK19" i="376"/>
  <c r="AJ19" i="376"/>
  <c r="I20" i="376"/>
  <c r="L20" i="376"/>
  <c r="Q20" i="376"/>
  <c r="J20" i="376"/>
  <c r="M20" i="376"/>
  <c r="O20" i="376"/>
  <c r="P20" i="376"/>
  <c r="I21" i="376"/>
  <c r="J21" i="376"/>
  <c r="K21" i="376"/>
  <c r="M21" i="376"/>
  <c r="O21" i="376"/>
  <c r="P21" i="376"/>
  <c r="I22" i="376"/>
  <c r="J22" i="376"/>
  <c r="K22" i="376"/>
  <c r="L22" i="376"/>
  <c r="M22" i="376"/>
  <c r="P22" i="376"/>
  <c r="O22" i="376"/>
  <c r="Q22" i="376"/>
  <c r="I25" i="376"/>
  <c r="L25" i="376"/>
  <c r="Q25" i="376"/>
  <c r="J25" i="376"/>
  <c r="M25" i="376"/>
  <c r="P25" i="376"/>
  <c r="O25" i="376"/>
  <c r="AD25" i="376"/>
  <c r="AG25" i="376"/>
  <c r="AL25" i="376"/>
  <c r="AE25" i="376"/>
  <c r="AH25" i="376"/>
  <c r="AJ25" i="376"/>
  <c r="AK25" i="376"/>
  <c r="I26" i="376"/>
  <c r="J26" i="376"/>
  <c r="K26" i="376"/>
  <c r="M26" i="376"/>
  <c r="O26" i="376"/>
  <c r="P26" i="376"/>
  <c r="AD26" i="376"/>
  <c r="AE26" i="376"/>
  <c r="AF26" i="376"/>
  <c r="AG26" i="376"/>
  <c r="AL26" i="376"/>
  <c r="AH26" i="376"/>
  <c r="AK26" i="376"/>
  <c r="AJ26" i="376"/>
  <c r="I27" i="376"/>
  <c r="L27" i="376"/>
  <c r="Q27" i="376"/>
  <c r="J27" i="376"/>
  <c r="M27" i="376"/>
  <c r="P27" i="376"/>
  <c r="O27" i="376"/>
  <c r="AD27" i="376"/>
  <c r="AG27" i="376"/>
  <c r="AL27" i="376"/>
  <c r="AE27" i="376"/>
  <c r="AH27" i="376"/>
  <c r="AK27" i="376"/>
  <c r="AJ27" i="376"/>
  <c r="I28" i="376"/>
  <c r="J28" i="376"/>
  <c r="K28" i="376"/>
  <c r="M28" i="376"/>
  <c r="O28" i="376"/>
  <c r="P28" i="376"/>
  <c r="AD28" i="376"/>
  <c r="AE28" i="376"/>
  <c r="AF28" i="376"/>
  <c r="AG28" i="376"/>
  <c r="AH28" i="376"/>
  <c r="AK28" i="376"/>
  <c r="AJ28" i="376"/>
  <c r="AL28" i="376"/>
  <c r="I29" i="376"/>
  <c r="L29" i="376"/>
  <c r="Q29" i="376"/>
  <c r="J29" i="376"/>
  <c r="M29" i="376"/>
  <c r="P29" i="376"/>
  <c r="O29" i="376"/>
  <c r="AD29" i="376"/>
  <c r="AE29" i="376"/>
  <c r="AF29" i="376"/>
  <c r="AH29" i="376"/>
  <c r="AK29" i="376"/>
  <c r="AJ29" i="376"/>
  <c r="I30" i="376"/>
  <c r="L30" i="376"/>
  <c r="Q30" i="376"/>
  <c r="J30" i="376"/>
  <c r="M30" i="376"/>
  <c r="O30" i="376"/>
  <c r="P30" i="376"/>
  <c r="AD30" i="376"/>
  <c r="AE30" i="376"/>
  <c r="AF30" i="376"/>
  <c r="AH30" i="376"/>
  <c r="AJ30" i="376"/>
  <c r="AK30" i="376"/>
  <c r="I31" i="376"/>
  <c r="J31" i="376"/>
  <c r="L31" i="376"/>
  <c r="Q31" i="376"/>
  <c r="M31" i="376"/>
  <c r="P31" i="376"/>
  <c r="O31" i="376"/>
  <c r="AD31" i="376"/>
  <c r="AG31" i="376"/>
  <c r="AL31" i="376"/>
  <c r="AE31" i="376"/>
  <c r="AH31" i="376"/>
  <c r="AJ31" i="376"/>
  <c r="AK31" i="376"/>
  <c r="I32" i="376"/>
  <c r="L32" i="376"/>
  <c r="Q32" i="376"/>
  <c r="J32" i="376"/>
  <c r="M32" i="376"/>
  <c r="O32" i="376"/>
  <c r="P32" i="376"/>
  <c r="AD32" i="376"/>
  <c r="AE32" i="376"/>
  <c r="AF32" i="376"/>
  <c r="AH32" i="376"/>
  <c r="AJ32" i="376"/>
  <c r="AK32" i="376"/>
  <c r="I33" i="376"/>
  <c r="J33" i="376"/>
  <c r="L33" i="376"/>
  <c r="M33" i="376"/>
  <c r="P33" i="376"/>
  <c r="O33" i="376"/>
  <c r="Q33" i="376"/>
  <c r="AD33" i="376"/>
  <c r="AG33" i="376"/>
  <c r="AL33" i="376"/>
  <c r="AE33" i="376"/>
  <c r="AH33" i="376"/>
  <c r="AJ33" i="376"/>
  <c r="AK33" i="376"/>
  <c r="I34" i="376"/>
  <c r="J34" i="376"/>
  <c r="L34" i="376"/>
  <c r="M34" i="376"/>
  <c r="O34" i="376"/>
  <c r="P34" i="376"/>
  <c r="Q34" i="376"/>
  <c r="AD34" i="376"/>
  <c r="AE34" i="376"/>
  <c r="AF34" i="376"/>
  <c r="AH34" i="376"/>
  <c r="AK34" i="376"/>
  <c r="AJ34" i="376"/>
  <c r="I35" i="376"/>
  <c r="L35" i="376"/>
  <c r="Q35" i="376"/>
  <c r="J35" i="376"/>
  <c r="M35" i="376"/>
  <c r="P35" i="376"/>
  <c r="O35" i="376"/>
  <c r="AD35" i="376"/>
  <c r="AG35" i="376"/>
  <c r="AL35" i="376"/>
  <c r="AE35" i="376"/>
  <c r="AH35" i="376"/>
  <c r="AK35" i="376"/>
  <c r="AJ35" i="376"/>
  <c r="I36" i="376"/>
  <c r="J36" i="376"/>
  <c r="K36" i="376"/>
  <c r="M36" i="376"/>
  <c r="O36" i="376"/>
  <c r="P36" i="376"/>
  <c r="AD36" i="376"/>
  <c r="AE36" i="376"/>
  <c r="AF36" i="376"/>
  <c r="AG36" i="376"/>
  <c r="AH36" i="376"/>
  <c r="AK36" i="376"/>
  <c r="AJ36" i="376"/>
  <c r="AL36" i="376"/>
  <c r="I37" i="376"/>
  <c r="L37" i="376"/>
  <c r="Q37" i="376"/>
  <c r="J37" i="376"/>
  <c r="M37" i="376"/>
  <c r="P37" i="376"/>
  <c r="O37" i="376"/>
  <c r="I38" i="376"/>
  <c r="J38" i="376"/>
  <c r="K38" i="376"/>
  <c r="M38" i="376"/>
  <c r="P38" i="376"/>
  <c r="O38" i="376"/>
  <c r="I41" i="376"/>
  <c r="L41" i="376"/>
  <c r="Q41" i="376"/>
  <c r="J41" i="376"/>
  <c r="M41" i="376"/>
  <c r="O41" i="376"/>
  <c r="P41" i="376"/>
  <c r="AD41" i="376"/>
  <c r="AE41" i="376"/>
  <c r="AF41" i="376"/>
  <c r="AH41" i="376"/>
  <c r="AJ41" i="376"/>
  <c r="AK41" i="376"/>
  <c r="I42" i="376"/>
  <c r="J42" i="376"/>
  <c r="L42" i="376"/>
  <c r="Q42" i="376"/>
  <c r="M42" i="376"/>
  <c r="P42" i="376"/>
  <c r="O42" i="376"/>
  <c r="AD42" i="376"/>
  <c r="AG42" i="376"/>
  <c r="AL42" i="376"/>
  <c r="AE42" i="376"/>
  <c r="AH42" i="376"/>
  <c r="AJ42" i="376"/>
  <c r="AK42" i="376"/>
  <c r="I43" i="376"/>
  <c r="L43" i="376"/>
  <c r="Q43" i="376"/>
  <c r="J43" i="376"/>
  <c r="M43" i="376"/>
  <c r="O43" i="376"/>
  <c r="P43" i="376"/>
  <c r="AD43" i="376"/>
  <c r="AE43" i="376"/>
  <c r="AF43" i="376"/>
  <c r="AH43" i="376"/>
  <c r="AJ43" i="376"/>
  <c r="AK43" i="376"/>
  <c r="I44" i="376"/>
  <c r="J44" i="376"/>
  <c r="K44" i="376"/>
  <c r="L44" i="376"/>
  <c r="M44" i="376"/>
  <c r="O44" i="376"/>
  <c r="P44" i="376"/>
  <c r="Q44" i="376"/>
  <c r="AD44" i="376"/>
  <c r="AE44" i="376"/>
  <c r="AG44" i="376"/>
  <c r="AH44" i="376"/>
  <c r="AK44" i="376"/>
  <c r="AJ44" i="376"/>
  <c r="AL44" i="376"/>
  <c r="I45" i="376"/>
  <c r="L45" i="376"/>
  <c r="Q45" i="376"/>
  <c r="J45" i="376"/>
  <c r="M45" i="376"/>
  <c r="P45" i="376"/>
  <c r="O45" i="376"/>
  <c r="AD45" i="376"/>
  <c r="AG45" i="376"/>
  <c r="AL45" i="376"/>
  <c r="AE45" i="376"/>
  <c r="AH45" i="376"/>
  <c r="AJ45" i="376"/>
  <c r="AK45" i="376"/>
  <c r="I46" i="376"/>
  <c r="J46" i="376"/>
  <c r="K46" i="376"/>
  <c r="M46" i="376"/>
  <c r="O46" i="376"/>
  <c r="P46" i="376"/>
  <c r="AD46" i="376"/>
  <c r="AE46" i="376"/>
  <c r="AG46" i="376"/>
  <c r="AH46" i="376"/>
  <c r="AK46" i="376"/>
  <c r="AJ46" i="376"/>
  <c r="AL46" i="376"/>
  <c r="I47" i="376"/>
  <c r="L47" i="376"/>
  <c r="Q47" i="376"/>
  <c r="J47" i="376"/>
  <c r="M47" i="376"/>
  <c r="P47" i="376"/>
  <c r="O47" i="376"/>
  <c r="AD47" i="376"/>
  <c r="AG47" i="376"/>
  <c r="AL47" i="376"/>
  <c r="AE47" i="376"/>
  <c r="AH47" i="376"/>
  <c r="AJ47" i="376"/>
  <c r="AK47" i="376"/>
  <c r="I48" i="376"/>
  <c r="J48" i="376"/>
  <c r="K48" i="376"/>
  <c r="M48" i="376"/>
  <c r="O48" i="376"/>
  <c r="P48" i="376"/>
  <c r="AD48" i="376"/>
  <c r="AE48" i="376"/>
  <c r="AG48" i="376"/>
  <c r="AH48" i="376"/>
  <c r="AK48" i="376"/>
  <c r="AJ48" i="376"/>
  <c r="AL48" i="376"/>
  <c r="I49" i="376"/>
  <c r="L49" i="376"/>
  <c r="Q49" i="376"/>
  <c r="J49" i="376"/>
  <c r="M49" i="376"/>
  <c r="P49" i="376"/>
  <c r="O49" i="376"/>
  <c r="AD49" i="376"/>
  <c r="AG49" i="376"/>
  <c r="AL49" i="376"/>
  <c r="AE49" i="376"/>
  <c r="AH49" i="376"/>
  <c r="AJ49" i="376"/>
  <c r="AK49" i="376"/>
  <c r="I50" i="376"/>
  <c r="J50" i="376"/>
  <c r="K50" i="376"/>
  <c r="M50" i="376"/>
  <c r="O50" i="376"/>
  <c r="P50" i="376"/>
  <c r="AD50" i="376"/>
  <c r="AE50" i="376"/>
  <c r="AG50" i="376"/>
  <c r="AH50" i="376"/>
  <c r="AK50" i="376"/>
  <c r="AJ50" i="376"/>
  <c r="AL50" i="376"/>
  <c r="I51" i="376"/>
  <c r="L51" i="376"/>
  <c r="Q51" i="376"/>
  <c r="J51" i="376"/>
  <c r="M51" i="376"/>
  <c r="P51" i="376"/>
  <c r="O51" i="376"/>
  <c r="AD51" i="376"/>
  <c r="AG51" i="376"/>
  <c r="AL51" i="376"/>
  <c r="AE51" i="376"/>
  <c r="AH51" i="376"/>
  <c r="AJ51" i="376"/>
  <c r="AK51" i="376"/>
  <c r="I52" i="376"/>
  <c r="J52" i="376"/>
  <c r="K52" i="376"/>
  <c r="M52" i="376"/>
  <c r="O52" i="376"/>
  <c r="P52" i="376"/>
  <c r="AD52" i="376"/>
  <c r="AE52" i="376"/>
  <c r="AG52" i="376"/>
  <c r="AH52" i="376"/>
  <c r="AK52" i="376"/>
  <c r="AJ52" i="376"/>
  <c r="AL52" i="376"/>
  <c r="I53" i="376"/>
  <c r="L53" i="376"/>
  <c r="Q53" i="376"/>
  <c r="J53" i="376"/>
  <c r="M53" i="376"/>
  <c r="P53" i="376"/>
  <c r="O53" i="376"/>
  <c r="I54" i="376"/>
  <c r="L54" i="376"/>
  <c r="Q54" i="376"/>
  <c r="J54" i="376"/>
  <c r="M54" i="376"/>
  <c r="O54" i="376"/>
  <c r="P54" i="376"/>
  <c r="I57" i="376"/>
  <c r="J57" i="376"/>
  <c r="K57" i="376"/>
  <c r="M57" i="376"/>
  <c r="O57" i="376"/>
  <c r="P57" i="376"/>
  <c r="AD57" i="376"/>
  <c r="AE57" i="376"/>
  <c r="AG57" i="376"/>
  <c r="AH57" i="376"/>
  <c r="AK57" i="376"/>
  <c r="AJ57" i="376"/>
  <c r="AL57" i="376"/>
  <c r="I58" i="376"/>
  <c r="L58" i="376"/>
  <c r="Q58" i="376"/>
  <c r="J58" i="376"/>
  <c r="M58" i="376"/>
  <c r="P58" i="376"/>
  <c r="O58" i="376"/>
  <c r="AD58" i="376"/>
  <c r="AG58" i="376"/>
  <c r="AL58" i="376"/>
  <c r="AE58" i="376"/>
  <c r="AH58" i="376"/>
  <c r="AJ58" i="376"/>
  <c r="AK58" i="376"/>
  <c r="I59" i="376"/>
  <c r="J59" i="376"/>
  <c r="K59" i="376"/>
  <c r="M59" i="376"/>
  <c r="O59" i="376"/>
  <c r="P59" i="376"/>
  <c r="AD59" i="376"/>
  <c r="AE59" i="376"/>
  <c r="AG59" i="376"/>
  <c r="AH59" i="376"/>
  <c r="AK59" i="376"/>
  <c r="AJ59" i="376"/>
  <c r="AL59" i="376"/>
  <c r="I60" i="376"/>
  <c r="L60" i="376"/>
  <c r="Q60" i="376"/>
  <c r="J60" i="376"/>
  <c r="M60" i="376"/>
  <c r="P60" i="376"/>
  <c r="O60" i="376"/>
  <c r="AD60" i="376"/>
  <c r="AG60" i="376"/>
  <c r="AL60" i="376"/>
  <c r="AE60" i="376"/>
  <c r="AH60" i="376"/>
  <c r="AJ60" i="376"/>
  <c r="AK60" i="376"/>
  <c r="I61" i="376"/>
  <c r="J61" i="376"/>
  <c r="K61" i="376"/>
  <c r="M61" i="376"/>
  <c r="O61" i="376"/>
  <c r="P61" i="376"/>
  <c r="AD61" i="376"/>
  <c r="AE61" i="376"/>
  <c r="AG61" i="376"/>
  <c r="AH61" i="376"/>
  <c r="AK61" i="376"/>
  <c r="AJ61" i="376"/>
  <c r="AL61" i="376"/>
  <c r="I62" i="376"/>
  <c r="L62" i="376"/>
  <c r="Q62" i="376"/>
  <c r="J62" i="376"/>
  <c r="M62" i="376"/>
  <c r="P62" i="376"/>
  <c r="O62" i="376"/>
  <c r="AD62" i="376"/>
  <c r="AG62" i="376"/>
  <c r="AL62" i="376"/>
  <c r="AE62" i="376"/>
  <c r="AH62" i="376"/>
  <c r="AJ62" i="376"/>
  <c r="AK62" i="376"/>
  <c r="I63" i="376"/>
  <c r="J63" i="376"/>
  <c r="K63" i="376"/>
  <c r="M63" i="376"/>
  <c r="O63" i="376"/>
  <c r="P63" i="376"/>
  <c r="AD63" i="376"/>
  <c r="AE63" i="376"/>
  <c r="AG63" i="376"/>
  <c r="AH63" i="376"/>
  <c r="AK63" i="376"/>
  <c r="AJ63" i="376"/>
  <c r="AL63" i="376"/>
  <c r="I64" i="376"/>
  <c r="L64" i="376"/>
  <c r="Q64" i="376"/>
  <c r="J64" i="376"/>
  <c r="M64" i="376"/>
  <c r="P64" i="376"/>
  <c r="O64" i="376"/>
  <c r="AD64" i="376"/>
  <c r="AG64" i="376"/>
  <c r="AL64" i="376"/>
  <c r="AE64" i="376"/>
  <c r="AH64" i="376"/>
  <c r="AJ64" i="376"/>
  <c r="AK64" i="376"/>
  <c r="I65" i="376"/>
  <c r="J65" i="376"/>
  <c r="K65" i="376"/>
  <c r="M65" i="376"/>
  <c r="O65" i="376"/>
  <c r="P65" i="376"/>
  <c r="AD65" i="376"/>
  <c r="AE65" i="376"/>
  <c r="AG65" i="376"/>
  <c r="AH65" i="376"/>
  <c r="AK65" i="376"/>
  <c r="AJ65" i="376"/>
  <c r="AL65" i="376"/>
  <c r="I66" i="376"/>
  <c r="L66" i="376"/>
  <c r="Q66" i="376"/>
  <c r="J66" i="376"/>
  <c r="M66" i="376"/>
  <c r="P66" i="376"/>
  <c r="O66" i="376"/>
  <c r="AD66" i="376"/>
  <c r="AG66" i="376"/>
  <c r="AL66" i="376"/>
  <c r="AE66" i="376"/>
  <c r="AH66" i="376"/>
  <c r="AJ66" i="376"/>
  <c r="AK66" i="376"/>
  <c r="I67" i="376"/>
  <c r="J67" i="376"/>
  <c r="K67" i="376"/>
  <c r="M67" i="376"/>
  <c r="O67" i="376"/>
  <c r="P67" i="376"/>
  <c r="AD67" i="376"/>
  <c r="AE67" i="376"/>
  <c r="AG67" i="376"/>
  <c r="AH67" i="376"/>
  <c r="AK67" i="376"/>
  <c r="AJ67" i="376"/>
  <c r="AL67" i="376"/>
  <c r="I68" i="376"/>
  <c r="L68" i="376"/>
  <c r="Q68" i="376"/>
  <c r="J68" i="376"/>
  <c r="M68" i="376"/>
  <c r="P68" i="376"/>
  <c r="O68" i="376"/>
  <c r="I69" i="376"/>
  <c r="L69" i="376"/>
  <c r="Q69" i="376"/>
  <c r="J69" i="376"/>
  <c r="M69" i="376"/>
  <c r="O69" i="376"/>
  <c r="P69" i="376"/>
  <c r="I72" i="376"/>
  <c r="J72" i="376"/>
  <c r="K72" i="376"/>
  <c r="M72" i="376"/>
  <c r="O72" i="376"/>
  <c r="P72" i="376"/>
  <c r="AD72" i="376"/>
  <c r="AE72" i="376"/>
  <c r="AG72" i="376"/>
  <c r="AH72" i="376"/>
  <c r="AK72" i="376"/>
  <c r="AJ72" i="376"/>
  <c r="AL72" i="376"/>
  <c r="I73" i="376"/>
  <c r="L73" i="376"/>
  <c r="Q73" i="376"/>
  <c r="J73" i="376"/>
  <c r="M73" i="376"/>
  <c r="P73" i="376"/>
  <c r="O73" i="376"/>
  <c r="AD73" i="376"/>
  <c r="AG73" i="376"/>
  <c r="AL73" i="376"/>
  <c r="AE73" i="376"/>
  <c r="AH73" i="376"/>
  <c r="AJ73" i="376"/>
  <c r="AK73" i="376"/>
  <c r="I74" i="376"/>
  <c r="J74" i="376"/>
  <c r="K74" i="376"/>
  <c r="M74" i="376"/>
  <c r="O74" i="376"/>
  <c r="P74" i="376"/>
  <c r="AD74" i="376"/>
  <c r="AE74" i="376"/>
  <c r="AG74" i="376"/>
  <c r="AH74" i="376"/>
  <c r="AK74" i="376"/>
  <c r="AJ74" i="376"/>
  <c r="AL74" i="376"/>
  <c r="I75" i="376"/>
  <c r="L75" i="376"/>
  <c r="Q75" i="376"/>
  <c r="J75" i="376"/>
  <c r="M75" i="376"/>
  <c r="P75" i="376"/>
  <c r="O75" i="376"/>
  <c r="AD75" i="376"/>
  <c r="AG75" i="376"/>
  <c r="AL75" i="376"/>
  <c r="AE75" i="376"/>
  <c r="AH75" i="376"/>
  <c r="AJ75" i="376"/>
  <c r="AK75" i="376"/>
  <c r="I76" i="376"/>
  <c r="J76" i="376"/>
  <c r="K76" i="376"/>
  <c r="M76" i="376"/>
  <c r="O76" i="376"/>
  <c r="P76" i="376"/>
  <c r="AD76" i="376"/>
  <c r="AE76" i="376"/>
  <c r="AG76" i="376"/>
  <c r="AH76" i="376"/>
  <c r="AK76" i="376"/>
  <c r="AJ76" i="376"/>
  <c r="AL76" i="376"/>
  <c r="I77" i="376"/>
  <c r="L77" i="376"/>
  <c r="Q77" i="376"/>
  <c r="J77" i="376"/>
  <c r="M77" i="376"/>
  <c r="P77" i="376"/>
  <c r="O77" i="376"/>
  <c r="AD77" i="376"/>
  <c r="AG77" i="376"/>
  <c r="AL77" i="376"/>
  <c r="AE77" i="376"/>
  <c r="AH77" i="376"/>
  <c r="AJ77" i="376"/>
  <c r="AK77" i="376"/>
  <c r="I78" i="376"/>
  <c r="J78" i="376"/>
  <c r="K78" i="376"/>
  <c r="M78" i="376"/>
  <c r="O78" i="376"/>
  <c r="P78" i="376"/>
  <c r="AD78" i="376"/>
  <c r="AE78" i="376"/>
  <c r="AG78" i="376"/>
  <c r="AH78" i="376"/>
  <c r="AK78" i="376"/>
  <c r="AJ78" i="376"/>
  <c r="AL78" i="376"/>
  <c r="I79" i="376"/>
  <c r="L79" i="376"/>
  <c r="Q79" i="376"/>
  <c r="J79" i="376"/>
  <c r="M79" i="376"/>
  <c r="P79" i="376"/>
  <c r="O79" i="376"/>
  <c r="AD79" i="376"/>
  <c r="AG79" i="376"/>
  <c r="AL79" i="376"/>
  <c r="AE79" i="376"/>
  <c r="AH79" i="376"/>
  <c r="AJ79" i="376"/>
  <c r="AK79" i="376"/>
  <c r="I80" i="376"/>
  <c r="J80" i="376"/>
  <c r="K80" i="376"/>
  <c r="M80" i="376"/>
  <c r="O80" i="376"/>
  <c r="P80" i="376"/>
  <c r="AD80" i="376"/>
  <c r="AE80" i="376"/>
  <c r="AG80" i="376"/>
  <c r="AH80" i="376"/>
  <c r="AK80" i="376"/>
  <c r="AJ80" i="376"/>
  <c r="AL80" i="376"/>
  <c r="I81" i="376"/>
  <c r="L81" i="376"/>
  <c r="Q81" i="376"/>
  <c r="J81" i="376"/>
  <c r="M81" i="376"/>
  <c r="P81" i="376"/>
  <c r="O81" i="376"/>
  <c r="AD81" i="376"/>
  <c r="AG81" i="376"/>
  <c r="AL81" i="376"/>
  <c r="AE81" i="376"/>
  <c r="AH81" i="376"/>
  <c r="AJ81" i="376"/>
  <c r="AK81" i="376"/>
  <c r="I82" i="376"/>
  <c r="J82" i="376"/>
  <c r="K82" i="376"/>
  <c r="M82" i="376"/>
  <c r="O82" i="376"/>
  <c r="P82" i="376"/>
  <c r="I83" i="376"/>
  <c r="J83" i="376"/>
  <c r="L83" i="376"/>
  <c r="M83" i="376"/>
  <c r="P83" i="376"/>
  <c r="O83" i="376"/>
  <c r="Q83" i="376"/>
  <c r="I84" i="376"/>
  <c r="L84" i="376"/>
  <c r="Q84" i="376"/>
  <c r="J84" i="376"/>
  <c r="M84" i="376"/>
  <c r="P84" i="376"/>
  <c r="O84" i="376"/>
  <c r="I85" i="376"/>
  <c r="L85" i="376"/>
  <c r="Q85" i="376"/>
  <c r="J85" i="376"/>
  <c r="M85" i="376"/>
  <c r="O85" i="376"/>
  <c r="P85" i="376"/>
  <c r="I86" i="376"/>
  <c r="J86" i="376"/>
  <c r="K86" i="376"/>
  <c r="M86" i="376"/>
  <c r="O86" i="376"/>
  <c r="P86" i="376"/>
  <c r="I89" i="376"/>
  <c r="J89" i="376"/>
  <c r="L89" i="376"/>
  <c r="M89" i="376"/>
  <c r="P89" i="376"/>
  <c r="O89" i="376"/>
  <c r="Q89" i="376"/>
  <c r="AD89" i="376"/>
  <c r="AG89" i="376"/>
  <c r="AL89" i="376"/>
  <c r="AE89" i="376"/>
  <c r="AH89" i="376"/>
  <c r="AK89" i="376"/>
  <c r="AJ89" i="376"/>
  <c r="I90" i="376"/>
  <c r="L90" i="376"/>
  <c r="Q90" i="376"/>
  <c r="J90" i="376"/>
  <c r="M90" i="376"/>
  <c r="O90" i="376"/>
  <c r="P90" i="376"/>
  <c r="AD90" i="376"/>
  <c r="AE90" i="376"/>
  <c r="AF90" i="376"/>
  <c r="AH90" i="376"/>
  <c r="AJ90" i="376"/>
  <c r="AK90" i="376"/>
  <c r="I91" i="376"/>
  <c r="J91" i="376"/>
  <c r="L91" i="376"/>
  <c r="M91" i="376"/>
  <c r="P91" i="376"/>
  <c r="O91" i="376"/>
  <c r="Q91" i="376"/>
  <c r="AD91" i="376"/>
  <c r="AG91" i="376"/>
  <c r="AL91" i="376"/>
  <c r="AE91" i="376"/>
  <c r="AH91" i="376"/>
  <c r="AK91" i="376"/>
  <c r="AJ91" i="376"/>
  <c r="I92" i="376"/>
  <c r="L92" i="376"/>
  <c r="Q92" i="376"/>
  <c r="J92" i="376"/>
  <c r="M92" i="376"/>
  <c r="O92" i="376"/>
  <c r="P92" i="376"/>
  <c r="AD92" i="376"/>
  <c r="AE92" i="376"/>
  <c r="AF92" i="376"/>
  <c r="AH92" i="376"/>
  <c r="AJ92" i="376"/>
  <c r="AK92" i="376"/>
  <c r="I93" i="376"/>
  <c r="J93" i="376"/>
  <c r="L93" i="376"/>
  <c r="M93" i="376"/>
  <c r="P93" i="376"/>
  <c r="O93" i="376"/>
  <c r="Q93" i="376"/>
  <c r="AD93" i="376"/>
  <c r="AF93" i="376"/>
  <c r="AE93" i="376"/>
  <c r="AH93" i="376"/>
  <c r="AK93" i="376"/>
  <c r="AJ93" i="376"/>
  <c r="I94" i="376"/>
  <c r="K94" i="376"/>
  <c r="J94" i="376"/>
  <c r="M94" i="376"/>
  <c r="P94" i="376"/>
  <c r="O94" i="376"/>
  <c r="AD94" i="376"/>
  <c r="AF94" i="376"/>
  <c r="AE94" i="376"/>
  <c r="AH94" i="376"/>
  <c r="AK94" i="376"/>
  <c r="AJ94" i="376"/>
  <c r="I95" i="376"/>
  <c r="K95" i="376"/>
  <c r="J95" i="376"/>
  <c r="L95" i="376"/>
  <c r="Q95" i="376"/>
  <c r="M95" i="376"/>
  <c r="P95" i="376"/>
  <c r="O95" i="376"/>
  <c r="AD95" i="376"/>
  <c r="AE95" i="376"/>
  <c r="AG95" i="376"/>
  <c r="AL95" i="376"/>
  <c r="AH95" i="376"/>
  <c r="AK95" i="376"/>
  <c r="AJ95" i="376"/>
  <c r="I96" i="376"/>
  <c r="K96" i="376"/>
  <c r="J96" i="376"/>
  <c r="M96" i="376"/>
  <c r="P96" i="376"/>
  <c r="O96" i="376"/>
  <c r="I97" i="376"/>
  <c r="K97" i="376"/>
  <c r="J97" i="376"/>
  <c r="M97" i="376"/>
  <c r="P97" i="376"/>
  <c r="O97" i="376"/>
  <c r="I98" i="376"/>
  <c r="K98" i="376"/>
  <c r="J98" i="376"/>
  <c r="L98" i="376"/>
  <c r="Q98" i="376"/>
  <c r="M98" i="376"/>
  <c r="P98" i="376"/>
  <c r="O98" i="376"/>
  <c r="I99" i="376"/>
  <c r="J99" i="376"/>
  <c r="L99" i="376"/>
  <c r="Q99" i="376"/>
  <c r="M99" i="376"/>
  <c r="P99" i="376"/>
  <c r="O99" i="376"/>
  <c r="I102" i="376"/>
  <c r="K102" i="376"/>
  <c r="J102" i="376"/>
  <c r="M102" i="376"/>
  <c r="P102" i="376"/>
  <c r="O102" i="376"/>
  <c r="AD102" i="376"/>
  <c r="AF102" i="376"/>
  <c r="AE102" i="376"/>
  <c r="AH102" i="376"/>
  <c r="AK102" i="376"/>
  <c r="AJ102" i="376"/>
  <c r="I103" i="376"/>
  <c r="K103" i="376"/>
  <c r="J103" i="376"/>
  <c r="L103" i="376"/>
  <c r="Q103" i="376"/>
  <c r="M103" i="376"/>
  <c r="P103" i="376"/>
  <c r="O103" i="376"/>
  <c r="AD103" i="376"/>
  <c r="AE103" i="376"/>
  <c r="AG103" i="376"/>
  <c r="AL103" i="376"/>
  <c r="AH103" i="376"/>
  <c r="AK103" i="376"/>
  <c r="AJ103" i="376"/>
  <c r="I104" i="376"/>
  <c r="K104" i="376"/>
  <c r="J104" i="376"/>
  <c r="M104" i="376"/>
  <c r="P104" i="376"/>
  <c r="O104" i="376"/>
  <c r="AD104" i="376"/>
  <c r="AF104" i="376"/>
  <c r="AE104" i="376"/>
  <c r="AH104" i="376"/>
  <c r="AK104" i="376"/>
  <c r="AJ104" i="376"/>
  <c r="I105" i="376"/>
  <c r="K105" i="376"/>
  <c r="J105" i="376"/>
  <c r="L105" i="376"/>
  <c r="Q105" i="376"/>
  <c r="M105" i="376"/>
  <c r="P105" i="376"/>
  <c r="O105" i="376"/>
  <c r="AD105" i="376"/>
  <c r="AE105" i="376"/>
  <c r="AG105" i="376"/>
  <c r="AL105" i="376"/>
  <c r="AH105" i="376"/>
  <c r="AK105" i="376"/>
  <c r="AJ105" i="376"/>
  <c r="I106" i="376"/>
  <c r="K106" i="376"/>
  <c r="J106" i="376"/>
  <c r="M106" i="376"/>
  <c r="P106" i="376"/>
  <c r="O106" i="376"/>
  <c r="AD106" i="376"/>
  <c r="AF106" i="376"/>
  <c r="AE106" i="376"/>
  <c r="AH106" i="376"/>
  <c r="AK106" i="376"/>
  <c r="AJ106" i="376"/>
  <c r="I107" i="376"/>
  <c r="K107" i="376"/>
  <c r="J107" i="376"/>
  <c r="L107" i="376"/>
  <c r="Q107" i="376"/>
  <c r="M107" i="376"/>
  <c r="P107" i="376"/>
  <c r="O107" i="376"/>
  <c r="I108" i="376"/>
  <c r="J108" i="376"/>
  <c r="L108" i="376"/>
  <c r="Q108" i="376"/>
  <c r="M108" i="376"/>
  <c r="P108" i="376"/>
  <c r="O108" i="376"/>
  <c r="I109" i="376"/>
  <c r="K109" i="376"/>
  <c r="J109" i="376"/>
  <c r="M109" i="376"/>
  <c r="P109" i="376"/>
  <c r="O109" i="376"/>
  <c r="I110" i="376"/>
  <c r="K110" i="376"/>
  <c r="J110" i="376"/>
  <c r="M110" i="376"/>
  <c r="P110" i="376"/>
  <c r="O110" i="376"/>
  <c r="I113" i="376"/>
  <c r="K113" i="376"/>
  <c r="J113" i="376"/>
  <c r="L113" i="376"/>
  <c r="Q113" i="376"/>
  <c r="M113" i="376"/>
  <c r="P113" i="376"/>
  <c r="O113" i="376"/>
  <c r="AD113" i="376"/>
  <c r="AE113" i="376"/>
  <c r="AG113" i="376"/>
  <c r="AL113" i="376"/>
  <c r="AH113" i="376"/>
  <c r="AK113" i="376"/>
  <c r="AJ113" i="376"/>
  <c r="I114" i="376"/>
  <c r="K114" i="376"/>
  <c r="J114" i="376"/>
  <c r="M114" i="376"/>
  <c r="P114" i="376"/>
  <c r="O114" i="376"/>
  <c r="I115" i="376"/>
  <c r="K115" i="376"/>
  <c r="J115" i="376"/>
  <c r="M115" i="376"/>
  <c r="P115" i="376"/>
  <c r="O115" i="376"/>
  <c r="I116" i="376"/>
  <c r="K116" i="376"/>
  <c r="J116" i="376"/>
  <c r="L116" i="376"/>
  <c r="Q116" i="376"/>
  <c r="M116" i="376"/>
  <c r="P116" i="376"/>
  <c r="O116" i="376"/>
  <c r="I117" i="376"/>
  <c r="J117" i="376"/>
  <c r="L117" i="376"/>
  <c r="Q117" i="376"/>
  <c r="M117" i="376"/>
  <c r="P117" i="376"/>
  <c r="O117" i="376"/>
  <c r="I118" i="376"/>
  <c r="K118" i="376"/>
  <c r="J118" i="376"/>
  <c r="M118" i="376"/>
  <c r="P118" i="376"/>
  <c r="O118" i="376"/>
  <c r="I119" i="376"/>
  <c r="K119" i="376"/>
  <c r="J119" i="376"/>
  <c r="M119" i="376"/>
  <c r="P119" i="376"/>
  <c r="O119" i="376"/>
  <c r="I122" i="376"/>
  <c r="K122" i="376"/>
  <c r="J122" i="376"/>
  <c r="L122" i="376"/>
  <c r="Q122" i="376"/>
  <c r="M122" i="376"/>
  <c r="P122" i="376"/>
  <c r="O122" i="376"/>
  <c r="I123" i="376"/>
  <c r="J123" i="376"/>
  <c r="L123" i="376"/>
  <c r="Q123" i="376"/>
  <c r="M123" i="376"/>
  <c r="P123" i="376"/>
  <c r="O123" i="376"/>
  <c r="I124" i="376"/>
  <c r="K124" i="376"/>
  <c r="J124" i="376"/>
  <c r="M124" i="376"/>
  <c r="P124" i="376"/>
  <c r="O124" i="376"/>
  <c r="I125" i="376"/>
  <c r="K125" i="376"/>
  <c r="J125" i="376"/>
  <c r="M125" i="376"/>
  <c r="P125" i="376"/>
  <c r="O125" i="376"/>
  <c r="I126" i="376"/>
  <c r="K126" i="376"/>
  <c r="J126" i="376"/>
  <c r="L126" i="376"/>
  <c r="Q126" i="376"/>
  <c r="M126" i="376"/>
  <c r="P126" i="376"/>
  <c r="O126" i="376"/>
  <c r="I127" i="376"/>
  <c r="J127" i="376"/>
  <c r="L127" i="376"/>
  <c r="Q127" i="376"/>
  <c r="M127" i="376"/>
  <c r="P127" i="376"/>
  <c r="O127" i="376"/>
  <c r="I128" i="376"/>
  <c r="K128" i="376"/>
  <c r="J128" i="376"/>
  <c r="M128" i="376"/>
  <c r="P128" i="376"/>
  <c r="O128" i="376"/>
  <c r="I25" i="375"/>
  <c r="K25" i="375"/>
  <c r="J25" i="375"/>
  <c r="M25" i="375"/>
  <c r="P25" i="375"/>
  <c r="O25" i="375"/>
  <c r="AD25" i="375"/>
  <c r="AF25" i="375"/>
  <c r="AE25" i="375"/>
  <c r="AG25" i="375"/>
  <c r="AL25" i="375"/>
  <c r="AH25" i="375"/>
  <c r="AK25" i="375"/>
  <c r="AJ25" i="375"/>
  <c r="I26" i="375"/>
  <c r="J26" i="375"/>
  <c r="L26" i="375"/>
  <c r="Q26" i="375"/>
  <c r="M26" i="375"/>
  <c r="P26" i="375"/>
  <c r="O26" i="375"/>
  <c r="AD26" i="375"/>
  <c r="AF26" i="375"/>
  <c r="AE26" i="375"/>
  <c r="AH26" i="375"/>
  <c r="AK26" i="375"/>
  <c r="AJ26" i="375"/>
  <c r="I27" i="375"/>
  <c r="K27" i="375"/>
  <c r="J27" i="375"/>
  <c r="M27" i="375"/>
  <c r="P27" i="375"/>
  <c r="O27" i="375"/>
  <c r="AD27" i="375"/>
  <c r="AF27" i="375"/>
  <c r="AE27" i="375"/>
  <c r="AG27" i="375"/>
  <c r="AL27" i="375"/>
  <c r="AH27" i="375"/>
  <c r="AK27" i="375"/>
  <c r="AJ27" i="375"/>
  <c r="I28" i="375"/>
  <c r="J28" i="375"/>
  <c r="L28" i="375"/>
  <c r="Q28" i="375"/>
  <c r="M28" i="375"/>
  <c r="P28" i="375"/>
  <c r="O28" i="375"/>
  <c r="AD28" i="375"/>
  <c r="AF28" i="375"/>
  <c r="AE28" i="375"/>
  <c r="AH28" i="375"/>
  <c r="AK28" i="375"/>
  <c r="AJ28" i="375"/>
  <c r="I29" i="375"/>
  <c r="K29" i="375"/>
  <c r="J29" i="375"/>
  <c r="M29" i="375"/>
  <c r="P29" i="375"/>
  <c r="O29" i="375"/>
  <c r="AD29" i="375"/>
  <c r="AF29" i="375"/>
  <c r="AE29" i="375"/>
  <c r="AG29" i="375"/>
  <c r="AL29" i="375"/>
  <c r="AH29" i="375"/>
  <c r="AK29" i="375"/>
  <c r="AJ29" i="375"/>
  <c r="I30" i="375"/>
  <c r="J30" i="375"/>
  <c r="L30" i="375"/>
  <c r="Q30" i="375"/>
  <c r="M30" i="375"/>
  <c r="P30" i="375"/>
  <c r="O30" i="375"/>
  <c r="AD30" i="375"/>
  <c r="AF30" i="375"/>
  <c r="AE30" i="375"/>
  <c r="AH30" i="375"/>
  <c r="AK30" i="375"/>
  <c r="AJ30" i="375"/>
  <c r="I31" i="375"/>
  <c r="K31" i="375"/>
  <c r="J31" i="375"/>
  <c r="M31" i="375"/>
  <c r="P31" i="375"/>
  <c r="O31" i="375"/>
  <c r="AD31" i="375"/>
  <c r="AE31" i="375"/>
  <c r="AG31" i="375"/>
  <c r="AL31" i="375"/>
  <c r="AH31" i="375"/>
  <c r="AK31" i="375"/>
  <c r="AJ31" i="375"/>
  <c r="I32" i="375"/>
  <c r="J32" i="375"/>
  <c r="L32" i="375"/>
  <c r="Q32" i="375"/>
  <c r="M32" i="375"/>
  <c r="P32" i="375"/>
  <c r="O32" i="375"/>
  <c r="AD32" i="375"/>
  <c r="AF32" i="375"/>
  <c r="AE32" i="375"/>
  <c r="AH32" i="375"/>
  <c r="AK32" i="375"/>
  <c r="AJ32" i="375"/>
  <c r="I33" i="375"/>
  <c r="K33" i="375"/>
  <c r="J33" i="375"/>
  <c r="M33" i="375"/>
  <c r="P33" i="375"/>
  <c r="O33" i="375"/>
  <c r="AD33" i="375"/>
  <c r="AF33" i="375"/>
  <c r="AE33" i="375"/>
  <c r="AG33" i="375"/>
  <c r="AL33" i="375"/>
  <c r="AH33" i="375"/>
  <c r="AK33" i="375"/>
  <c r="AJ33" i="375"/>
  <c r="I34" i="375"/>
  <c r="J34" i="375"/>
  <c r="L34" i="375"/>
  <c r="Q34" i="375"/>
  <c r="M34" i="375"/>
  <c r="P34" i="375"/>
  <c r="O34" i="375"/>
  <c r="AD34" i="375"/>
  <c r="AF34" i="375"/>
  <c r="AE34" i="375"/>
  <c r="AH34" i="375"/>
  <c r="AK34" i="375"/>
  <c r="AJ34" i="375"/>
  <c r="I35" i="375"/>
  <c r="K35" i="375"/>
  <c r="J35" i="375"/>
  <c r="M35" i="375"/>
  <c r="P35" i="375"/>
  <c r="O35" i="375"/>
  <c r="AD35" i="375"/>
  <c r="AF35" i="375"/>
  <c r="AE35" i="375"/>
  <c r="AG35" i="375"/>
  <c r="AL35" i="375"/>
  <c r="AH35" i="375"/>
  <c r="AK35" i="375"/>
  <c r="AJ35" i="375"/>
  <c r="I36" i="375"/>
  <c r="J36" i="375"/>
  <c r="L36" i="375"/>
  <c r="Q36" i="375"/>
  <c r="M36" i="375"/>
  <c r="P36" i="375"/>
  <c r="O36" i="375"/>
  <c r="AD36" i="375"/>
  <c r="AF36" i="375"/>
  <c r="AE36" i="375"/>
  <c r="AH36" i="375"/>
  <c r="AK36" i="375"/>
  <c r="AJ36" i="375"/>
  <c r="I37" i="375"/>
  <c r="K37" i="375"/>
  <c r="J37" i="375"/>
  <c r="M37" i="375"/>
  <c r="P37" i="375"/>
  <c r="O37" i="375"/>
  <c r="I38" i="375"/>
  <c r="K38" i="375"/>
  <c r="J38" i="375"/>
  <c r="L38" i="375"/>
  <c r="Q38" i="375"/>
  <c r="M38" i="375"/>
  <c r="P38" i="375"/>
  <c r="O38" i="375"/>
  <c r="I41" i="375"/>
  <c r="J41" i="375"/>
  <c r="L41" i="375"/>
  <c r="Q41" i="375"/>
  <c r="M41" i="375"/>
  <c r="P41" i="375"/>
  <c r="O41" i="375"/>
  <c r="AD41" i="375"/>
  <c r="AF41" i="375"/>
  <c r="AE41" i="375"/>
  <c r="AH41" i="375"/>
  <c r="AK41" i="375"/>
  <c r="AJ41" i="375"/>
  <c r="I42" i="375"/>
  <c r="K42" i="375"/>
  <c r="J42" i="375"/>
  <c r="M42" i="375"/>
  <c r="P42" i="375"/>
  <c r="O42" i="375"/>
  <c r="AD42" i="375"/>
  <c r="AE42" i="375"/>
  <c r="AG42" i="375"/>
  <c r="AL42" i="375"/>
  <c r="AH42" i="375"/>
  <c r="AK42" i="375"/>
  <c r="AJ42" i="375"/>
  <c r="I43" i="375"/>
  <c r="J43" i="375"/>
  <c r="L43" i="375"/>
  <c r="Q43" i="375"/>
  <c r="M43" i="375"/>
  <c r="P43" i="375"/>
  <c r="O43" i="375"/>
  <c r="AD43" i="375"/>
  <c r="AF43" i="375"/>
  <c r="AE43" i="375"/>
  <c r="AH43" i="375"/>
  <c r="AK43" i="375"/>
  <c r="AJ43" i="375"/>
  <c r="I44" i="375"/>
  <c r="K44" i="375"/>
  <c r="J44" i="375"/>
  <c r="M44" i="375"/>
  <c r="P44" i="375"/>
  <c r="O44" i="375"/>
  <c r="AD44" i="375"/>
  <c r="AF44" i="375"/>
  <c r="AE44" i="375"/>
  <c r="AG44" i="375"/>
  <c r="AL44" i="375"/>
  <c r="AH44" i="375"/>
  <c r="AK44" i="375"/>
  <c r="AJ44" i="375"/>
  <c r="I45" i="375"/>
  <c r="J45" i="375"/>
  <c r="L45" i="375"/>
  <c r="Q45" i="375"/>
  <c r="M45" i="375"/>
  <c r="P45" i="375"/>
  <c r="O45" i="375"/>
  <c r="AD45" i="375"/>
  <c r="AF45" i="375"/>
  <c r="AE45" i="375"/>
  <c r="AH45" i="375"/>
  <c r="AK45" i="375"/>
  <c r="AJ45" i="375"/>
  <c r="I46" i="375"/>
  <c r="K46" i="375"/>
  <c r="J46" i="375"/>
  <c r="M46" i="375"/>
  <c r="P46" i="375"/>
  <c r="O46" i="375"/>
  <c r="AD46" i="375"/>
  <c r="AF46" i="375"/>
  <c r="AE46" i="375"/>
  <c r="AG46" i="375"/>
  <c r="AL46" i="375"/>
  <c r="AH46" i="375"/>
  <c r="AK46" i="375"/>
  <c r="AJ46" i="375"/>
  <c r="I47" i="375"/>
  <c r="J47" i="375"/>
  <c r="L47" i="375"/>
  <c r="Q47" i="375"/>
  <c r="M47" i="375"/>
  <c r="P47" i="375"/>
  <c r="O47" i="375"/>
  <c r="AD47" i="375"/>
  <c r="AF47" i="375"/>
  <c r="AE47" i="375"/>
  <c r="AH47" i="375"/>
  <c r="AK47" i="375"/>
  <c r="AJ47" i="375"/>
  <c r="I48" i="375"/>
  <c r="K48" i="375"/>
  <c r="J48" i="375"/>
  <c r="M48" i="375"/>
  <c r="P48" i="375"/>
  <c r="O48" i="375"/>
  <c r="AD48" i="375"/>
  <c r="AE48" i="375"/>
  <c r="AG48" i="375"/>
  <c r="AL48" i="375"/>
  <c r="AH48" i="375"/>
  <c r="AK48" i="375"/>
  <c r="AJ48" i="375"/>
  <c r="I49" i="375"/>
  <c r="J49" i="375"/>
  <c r="L49" i="375"/>
  <c r="Q49" i="375"/>
  <c r="M49" i="375"/>
  <c r="P49" i="375"/>
  <c r="O49" i="375"/>
  <c r="AD49" i="375"/>
  <c r="AF49" i="375"/>
  <c r="AE49" i="375"/>
  <c r="AH49" i="375"/>
  <c r="AK49" i="375"/>
  <c r="AJ49" i="375"/>
  <c r="I50" i="375"/>
  <c r="K50" i="375"/>
  <c r="J50" i="375"/>
  <c r="M50" i="375"/>
  <c r="P50" i="375"/>
  <c r="O50" i="375"/>
  <c r="AD50" i="375"/>
  <c r="AE50" i="375"/>
  <c r="AG50" i="375"/>
  <c r="AL50" i="375"/>
  <c r="AH50" i="375"/>
  <c r="AK50" i="375"/>
  <c r="I51" i="375"/>
  <c r="J51" i="375"/>
  <c r="K51" i="375"/>
  <c r="M51" i="375"/>
  <c r="O51" i="375"/>
  <c r="P51" i="375"/>
  <c r="AD51" i="375"/>
  <c r="AG51" i="375"/>
  <c r="AL51" i="375"/>
  <c r="AE51" i="375"/>
  <c r="AH51" i="375"/>
  <c r="AK51" i="375"/>
  <c r="AJ51" i="375"/>
  <c r="I52" i="375"/>
  <c r="L52" i="375"/>
  <c r="Q52" i="375"/>
  <c r="J52" i="375"/>
  <c r="M52" i="375"/>
  <c r="P52" i="375"/>
  <c r="O52" i="375"/>
  <c r="AD52" i="375"/>
  <c r="AE52" i="375"/>
  <c r="AH52" i="375"/>
  <c r="AK52" i="375"/>
  <c r="AJ52" i="375"/>
  <c r="I53" i="375"/>
  <c r="J53" i="375"/>
  <c r="K53" i="375"/>
  <c r="M53" i="375"/>
  <c r="O53" i="375"/>
  <c r="P53" i="375"/>
  <c r="I54" i="375"/>
  <c r="L54" i="375"/>
  <c r="Q54" i="375"/>
  <c r="J54" i="375"/>
  <c r="M54" i="375"/>
  <c r="P54" i="375"/>
  <c r="O54" i="375"/>
  <c r="AD56" i="375"/>
  <c r="AG56" i="375"/>
  <c r="AL56" i="375"/>
  <c r="AE56" i="375"/>
  <c r="AH56" i="375"/>
  <c r="AK56" i="375"/>
  <c r="AJ56" i="375"/>
  <c r="I57" i="375"/>
  <c r="J57" i="375"/>
  <c r="M57" i="375"/>
  <c r="P57" i="375"/>
  <c r="O57" i="375"/>
  <c r="AD57" i="375"/>
  <c r="AE57" i="375"/>
  <c r="AF57" i="375"/>
  <c r="AH57" i="375"/>
  <c r="AJ57" i="375"/>
  <c r="AK57" i="375"/>
  <c r="I58" i="375"/>
  <c r="L58" i="375"/>
  <c r="Q58" i="375"/>
  <c r="J58" i="375"/>
  <c r="M58" i="375"/>
  <c r="P58" i="375"/>
  <c r="O58" i="375"/>
  <c r="AD58" i="375"/>
  <c r="AG58" i="375"/>
  <c r="AL58" i="375"/>
  <c r="AE58" i="375"/>
  <c r="AH58" i="375"/>
  <c r="AK58" i="375"/>
  <c r="AJ58" i="375"/>
  <c r="I59" i="375"/>
  <c r="J59" i="375"/>
  <c r="M59" i="375"/>
  <c r="P59" i="375"/>
  <c r="O59" i="375"/>
  <c r="AD59" i="375"/>
  <c r="AE59" i="375"/>
  <c r="AF59" i="375"/>
  <c r="AH59" i="375"/>
  <c r="AJ59" i="375"/>
  <c r="AK59" i="375"/>
  <c r="I60" i="375"/>
  <c r="L60" i="375"/>
  <c r="Q60" i="375"/>
  <c r="J60" i="375"/>
  <c r="M60" i="375"/>
  <c r="P60" i="375"/>
  <c r="O60" i="375"/>
  <c r="AD60" i="375"/>
  <c r="AG60" i="375"/>
  <c r="AL60" i="375"/>
  <c r="AE60" i="375"/>
  <c r="AH60" i="375"/>
  <c r="AK60" i="375"/>
  <c r="AJ60" i="375"/>
  <c r="I61" i="375"/>
  <c r="J61" i="375"/>
  <c r="M61" i="375"/>
  <c r="P61" i="375"/>
  <c r="O61" i="375"/>
  <c r="AD61" i="375"/>
  <c r="AE61" i="375"/>
  <c r="AF61" i="375"/>
  <c r="AH61" i="375"/>
  <c r="AJ61" i="375"/>
  <c r="AK61" i="375"/>
  <c r="I62" i="375"/>
  <c r="L62" i="375"/>
  <c r="Q62" i="375"/>
  <c r="J62" i="375"/>
  <c r="M62" i="375"/>
  <c r="P62" i="375"/>
  <c r="O62" i="375"/>
  <c r="AD62" i="375"/>
  <c r="AG62" i="375"/>
  <c r="AL62" i="375"/>
  <c r="AE62" i="375"/>
  <c r="AH62" i="375"/>
  <c r="AK62" i="375"/>
  <c r="AJ62" i="375"/>
  <c r="I63" i="375"/>
  <c r="J63" i="375"/>
  <c r="M63" i="375"/>
  <c r="P63" i="375"/>
  <c r="O63" i="375"/>
  <c r="AD63" i="375"/>
  <c r="AE63" i="375"/>
  <c r="AF63" i="375"/>
  <c r="AH63" i="375"/>
  <c r="AJ63" i="375"/>
  <c r="AK63" i="375"/>
  <c r="I64" i="375"/>
  <c r="L64" i="375"/>
  <c r="Q64" i="375"/>
  <c r="J64" i="375"/>
  <c r="M64" i="375"/>
  <c r="P64" i="375"/>
  <c r="O64" i="375"/>
  <c r="AD64" i="375"/>
  <c r="AG64" i="375"/>
  <c r="AL64" i="375"/>
  <c r="AE64" i="375"/>
  <c r="AJ64" i="375"/>
  <c r="AK64" i="375"/>
  <c r="I65" i="375"/>
  <c r="J65" i="375"/>
  <c r="K65" i="375"/>
  <c r="M65" i="375"/>
  <c r="P65" i="375"/>
  <c r="O65" i="375"/>
  <c r="AD65" i="375"/>
  <c r="AG65" i="375"/>
  <c r="AL65" i="375"/>
  <c r="AE65" i="375"/>
  <c r="AH65" i="375"/>
  <c r="AJ65" i="375"/>
  <c r="AK65" i="375"/>
  <c r="I66" i="375"/>
  <c r="J66" i="375"/>
  <c r="K66" i="375"/>
  <c r="M66" i="375"/>
  <c r="P66" i="375"/>
  <c r="O66" i="375"/>
  <c r="AD66" i="375"/>
  <c r="AG66" i="375"/>
  <c r="AL66" i="375"/>
  <c r="AE66" i="375"/>
  <c r="AH66" i="375"/>
  <c r="AJ66" i="375"/>
  <c r="AK66" i="375"/>
  <c r="I67" i="375"/>
  <c r="J67" i="375"/>
  <c r="K67" i="375"/>
  <c r="M67" i="375"/>
  <c r="P67" i="375"/>
  <c r="O67" i="375"/>
  <c r="AD67" i="375"/>
  <c r="AG67" i="375"/>
  <c r="AL67" i="375"/>
  <c r="AE67" i="375"/>
  <c r="AH67" i="375"/>
  <c r="AJ67" i="375"/>
  <c r="AK67" i="375"/>
  <c r="I68" i="375"/>
  <c r="J68" i="375"/>
  <c r="K68" i="375"/>
  <c r="M68" i="375"/>
  <c r="P68" i="375"/>
  <c r="O68" i="375"/>
  <c r="I69" i="375"/>
  <c r="L69" i="375"/>
  <c r="Q69" i="375"/>
  <c r="J69" i="375"/>
  <c r="M69" i="375"/>
  <c r="O69" i="375"/>
  <c r="P69" i="375"/>
  <c r="AD72" i="375"/>
  <c r="AE72" i="375"/>
  <c r="AF72" i="375"/>
  <c r="AH72" i="375"/>
  <c r="AK72" i="375"/>
  <c r="AJ72" i="375"/>
  <c r="AD73" i="375"/>
  <c r="AG73" i="375"/>
  <c r="AL73" i="375"/>
  <c r="AE73" i="375"/>
  <c r="AH73" i="375"/>
  <c r="AJ73" i="375"/>
  <c r="AK73" i="375"/>
  <c r="AD74" i="375"/>
  <c r="AE74" i="375"/>
  <c r="AF74" i="375"/>
  <c r="AH74" i="375"/>
  <c r="AK74" i="375"/>
  <c r="AJ74" i="375"/>
  <c r="AD75" i="375"/>
  <c r="AG75" i="375"/>
  <c r="AL75" i="375"/>
  <c r="AE75" i="375"/>
  <c r="AH75" i="375"/>
  <c r="AJ75" i="375"/>
  <c r="AK75" i="375"/>
  <c r="AD76" i="375"/>
  <c r="AE76" i="375"/>
  <c r="AF76" i="375"/>
  <c r="AH76" i="375"/>
  <c r="AK76" i="375"/>
  <c r="AJ76" i="375"/>
  <c r="AD77" i="375"/>
  <c r="AG77" i="375"/>
  <c r="AL77" i="375"/>
  <c r="AE77" i="375"/>
  <c r="AH77" i="375"/>
  <c r="AJ77" i="375"/>
  <c r="AK77" i="375"/>
  <c r="AD78" i="375"/>
  <c r="AE78" i="375"/>
  <c r="AF78" i="375"/>
  <c r="AH78" i="375"/>
  <c r="AK78" i="375"/>
  <c r="AJ78" i="375"/>
  <c r="AD79" i="375"/>
  <c r="AG79" i="375"/>
  <c r="AL79" i="375"/>
  <c r="AE79" i="375"/>
  <c r="AH79" i="375"/>
  <c r="AJ79" i="375"/>
  <c r="AK79" i="375"/>
  <c r="AD80" i="375"/>
  <c r="AE80" i="375"/>
  <c r="AF80" i="375"/>
  <c r="AH80" i="375"/>
  <c r="AK80" i="375"/>
  <c r="AJ80" i="375"/>
  <c r="AD81" i="375"/>
  <c r="AG81" i="375"/>
  <c r="AL81" i="375"/>
  <c r="AE81" i="375"/>
  <c r="AH81" i="375"/>
  <c r="AJ81" i="375"/>
  <c r="AK81" i="375"/>
  <c r="I88" i="375"/>
  <c r="J88" i="375"/>
  <c r="K88" i="375"/>
  <c r="M88" i="375"/>
  <c r="P88" i="375"/>
  <c r="O88" i="375"/>
  <c r="AD88" i="375"/>
  <c r="AG88" i="375"/>
  <c r="AL88" i="375"/>
  <c r="AE88" i="375"/>
  <c r="AH88" i="375"/>
  <c r="AJ88" i="375"/>
  <c r="AK88" i="375"/>
  <c r="I89" i="375"/>
  <c r="J89" i="375"/>
  <c r="K89" i="375"/>
  <c r="M89" i="375"/>
  <c r="P89" i="375"/>
  <c r="O89" i="375"/>
  <c r="AD89" i="375"/>
  <c r="AG89" i="375"/>
  <c r="AL89" i="375"/>
  <c r="AE89" i="375"/>
  <c r="AH89" i="375"/>
  <c r="AJ89" i="375"/>
  <c r="AK89" i="375"/>
  <c r="I90" i="375"/>
  <c r="J90" i="375"/>
  <c r="K90" i="375"/>
  <c r="M90" i="375"/>
  <c r="P90" i="375"/>
  <c r="O90" i="375"/>
  <c r="AD90" i="375"/>
  <c r="AG90" i="375"/>
  <c r="AL90" i="375"/>
  <c r="AE90" i="375"/>
  <c r="AH90" i="375"/>
  <c r="AJ90" i="375"/>
  <c r="AK90" i="375"/>
  <c r="I91" i="375"/>
  <c r="J91" i="375"/>
  <c r="K91" i="375"/>
  <c r="M91" i="375"/>
  <c r="P91" i="375"/>
  <c r="O91" i="375"/>
  <c r="AD91" i="375"/>
  <c r="AG91" i="375"/>
  <c r="AL91" i="375"/>
  <c r="AE91" i="375"/>
  <c r="AH91" i="375"/>
  <c r="AJ91" i="375"/>
  <c r="AK91" i="375"/>
  <c r="I92" i="375"/>
  <c r="J92" i="375"/>
  <c r="K92" i="375"/>
  <c r="M92" i="375"/>
  <c r="P92" i="375"/>
  <c r="O92" i="375"/>
  <c r="AD92" i="375"/>
  <c r="AG92" i="375"/>
  <c r="AL92" i="375"/>
  <c r="AE92" i="375"/>
  <c r="AH92" i="375"/>
  <c r="AJ92" i="375"/>
  <c r="AK92" i="375"/>
  <c r="I93" i="375"/>
  <c r="J93" i="375"/>
  <c r="K93" i="375"/>
  <c r="M93" i="375"/>
  <c r="P93" i="375"/>
  <c r="O93" i="375"/>
  <c r="AD93" i="375"/>
  <c r="AG93" i="375"/>
  <c r="AL93" i="375"/>
  <c r="AE93" i="375"/>
  <c r="AH93" i="375"/>
  <c r="AJ93" i="375"/>
  <c r="AK93" i="375"/>
  <c r="I94" i="375"/>
  <c r="J94" i="375"/>
  <c r="K94" i="375"/>
  <c r="M94" i="375"/>
  <c r="P94" i="375"/>
  <c r="O94" i="375"/>
  <c r="AD94" i="375"/>
  <c r="AG94" i="375"/>
  <c r="AL94" i="375"/>
  <c r="AE94" i="375"/>
  <c r="AH94" i="375"/>
  <c r="AJ94" i="375"/>
  <c r="AK94" i="375"/>
  <c r="I95" i="375"/>
  <c r="J95" i="375"/>
  <c r="K95" i="375"/>
  <c r="M95" i="375"/>
  <c r="P95" i="375"/>
  <c r="O95" i="375"/>
  <c r="I96" i="375"/>
  <c r="L96" i="375"/>
  <c r="Q96" i="375"/>
  <c r="J96" i="375"/>
  <c r="M96" i="375"/>
  <c r="O96" i="375"/>
  <c r="P96" i="375"/>
  <c r="I97" i="375"/>
  <c r="J97" i="375"/>
  <c r="K97" i="375"/>
  <c r="M97" i="375"/>
  <c r="P97" i="375"/>
  <c r="O97" i="375"/>
  <c r="I98" i="375"/>
  <c r="L98" i="375"/>
  <c r="Q98" i="375"/>
  <c r="J98" i="375"/>
  <c r="M98" i="375"/>
  <c r="O98" i="375"/>
  <c r="P98" i="375"/>
  <c r="I101" i="375"/>
  <c r="J101" i="375"/>
  <c r="K101" i="375"/>
  <c r="M101" i="375"/>
  <c r="P101" i="375"/>
  <c r="O101" i="375"/>
  <c r="AD101" i="375"/>
  <c r="AG101" i="375"/>
  <c r="AL101" i="375"/>
  <c r="AE101" i="375"/>
  <c r="AH101" i="375"/>
  <c r="AJ101" i="375"/>
  <c r="AK101" i="375"/>
  <c r="I102" i="375"/>
  <c r="J102" i="375"/>
  <c r="K102" i="375"/>
  <c r="M102" i="375"/>
  <c r="P102" i="375"/>
  <c r="O102" i="375"/>
  <c r="AD102" i="375"/>
  <c r="AG102" i="375"/>
  <c r="AL102" i="375"/>
  <c r="AE102" i="375"/>
  <c r="AH102" i="375"/>
  <c r="AJ102" i="375"/>
  <c r="AK102" i="375"/>
  <c r="I103" i="375"/>
  <c r="J103" i="375"/>
  <c r="K103" i="375"/>
  <c r="M103" i="375"/>
  <c r="P103" i="375"/>
  <c r="O103" i="375"/>
  <c r="AD103" i="375"/>
  <c r="AG103" i="375"/>
  <c r="AL103" i="375"/>
  <c r="AE103" i="375"/>
  <c r="AH103" i="375"/>
  <c r="AJ103" i="375"/>
  <c r="AK103" i="375"/>
  <c r="I104" i="375"/>
  <c r="J104" i="375"/>
  <c r="K104" i="375"/>
  <c r="M104" i="375"/>
  <c r="P104" i="375"/>
  <c r="O104" i="375"/>
  <c r="AD104" i="375"/>
  <c r="AG104" i="375"/>
  <c r="AL104" i="375"/>
  <c r="AE104" i="375"/>
  <c r="AH104" i="375"/>
  <c r="AJ104" i="375"/>
  <c r="AK104" i="375"/>
  <c r="I105" i="375"/>
  <c r="J105" i="375"/>
  <c r="K105" i="375"/>
  <c r="M105" i="375"/>
  <c r="P105" i="375"/>
  <c r="O105" i="375"/>
  <c r="I106" i="375"/>
  <c r="L106" i="375"/>
  <c r="Q106" i="375"/>
  <c r="J106" i="375"/>
  <c r="M106" i="375"/>
  <c r="O106" i="375"/>
  <c r="P106" i="375"/>
  <c r="I107" i="375"/>
  <c r="J107" i="375"/>
  <c r="K107" i="375"/>
  <c r="M107" i="375"/>
  <c r="P107" i="375"/>
  <c r="O107" i="375"/>
  <c r="I108" i="375"/>
  <c r="L108" i="375"/>
  <c r="Q108" i="375"/>
  <c r="J108" i="375"/>
  <c r="M108" i="375"/>
  <c r="O108" i="375"/>
  <c r="P108" i="375"/>
  <c r="I111" i="375"/>
  <c r="J111" i="375"/>
  <c r="K111" i="375"/>
  <c r="M111" i="375"/>
  <c r="P111" i="375"/>
  <c r="O111" i="375"/>
  <c r="AD111" i="375"/>
  <c r="AG111" i="375"/>
  <c r="AL111" i="375"/>
  <c r="AE111" i="375"/>
  <c r="AH111" i="375"/>
  <c r="AJ111" i="375"/>
  <c r="AK111" i="375"/>
  <c r="I112" i="375"/>
  <c r="J112" i="375"/>
  <c r="K112" i="375"/>
  <c r="M112" i="375"/>
  <c r="P112" i="375"/>
  <c r="O112" i="375"/>
  <c r="I113" i="375"/>
  <c r="L113" i="375"/>
  <c r="Q113" i="375"/>
  <c r="J113" i="375"/>
  <c r="M113" i="375"/>
  <c r="O113" i="375"/>
  <c r="P113" i="375"/>
  <c r="I114" i="375"/>
  <c r="J114" i="375"/>
  <c r="K114" i="375"/>
  <c r="M114" i="375"/>
  <c r="P114" i="375"/>
  <c r="O114" i="375"/>
  <c r="I115" i="375"/>
  <c r="L115" i="375"/>
  <c r="Q115" i="375"/>
  <c r="J115" i="375"/>
  <c r="M115" i="375"/>
  <c r="O115" i="375"/>
  <c r="P115" i="375"/>
  <c r="I116" i="375"/>
  <c r="J116" i="375"/>
  <c r="K116" i="375"/>
  <c r="M116" i="375"/>
  <c r="P116" i="375"/>
  <c r="O116" i="375"/>
  <c r="I117" i="375"/>
  <c r="L117" i="375"/>
  <c r="Q117" i="375"/>
  <c r="J117" i="375"/>
  <c r="M117" i="375"/>
  <c r="O117" i="375"/>
  <c r="P117" i="375"/>
  <c r="I120" i="375"/>
  <c r="J120" i="375"/>
  <c r="K120" i="375"/>
  <c r="M120" i="375"/>
  <c r="P120" i="375"/>
  <c r="O120" i="375"/>
  <c r="I121" i="375"/>
  <c r="L121" i="375"/>
  <c r="Q121" i="375"/>
  <c r="J121" i="375"/>
  <c r="M121" i="375"/>
  <c r="O121" i="375"/>
  <c r="P121" i="375"/>
  <c r="I122" i="375"/>
  <c r="J122" i="375"/>
  <c r="K122" i="375"/>
  <c r="M122" i="375"/>
  <c r="P122" i="375"/>
  <c r="O122" i="375"/>
  <c r="I123" i="375"/>
  <c r="L123" i="375"/>
  <c r="Q123" i="375"/>
  <c r="J123" i="375"/>
  <c r="M123" i="375"/>
  <c r="O123" i="375"/>
  <c r="P123" i="375"/>
  <c r="I124" i="375"/>
  <c r="J124" i="375"/>
  <c r="K124" i="375"/>
  <c r="M124" i="375"/>
  <c r="P124" i="375"/>
  <c r="O124" i="375"/>
  <c r="I125" i="375"/>
  <c r="L125" i="375"/>
  <c r="Q125" i="375"/>
  <c r="J125" i="375"/>
  <c r="M125" i="375"/>
  <c r="O125" i="375"/>
  <c r="P125" i="375"/>
  <c r="I8" i="374"/>
  <c r="J8" i="374"/>
  <c r="K8" i="374"/>
  <c r="M8" i="374"/>
  <c r="P8" i="374"/>
  <c r="O8" i="374"/>
  <c r="AD8" i="374"/>
  <c r="AG8" i="374"/>
  <c r="AL8" i="374"/>
  <c r="AE8" i="374"/>
  <c r="AH8" i="374"/>
  <c r="AJ8" i="374"/>
  <c r="AK8" i="374"/>
  <c r="I9" i="374"/>
  <c r="J9" i="374"/>
  <c r="L9" i="374"/>
  <c r="Q9" i="374"/>
  <c r="M9" i="374"/>
  <c r="P9" i="374"/>
  <c r="O9" i="374"/>
  <c r="AD9" i="374"/>
  <c r="AE9" i="374"/>
  <c r="AG9" i="374"/>
  <c r="AL9" i="374"/>
  <c r="AH9" i="374"/>
  <c r="AK9" i="374"/>
  <c r="AJ9" i="374"/>
  <c r="I10" i="374"/>
  <c r="J10" i="374"/>
  <c r="L10" i="374"/>
  <c r="Q10" i="374"/>
  <c r="M10" i="374"/>
  <c r="P10" i="374"/>
  <c r="O10" i="374"/>
  <c r="AD10" i="374"/>
  <c r="AE10" i="374"/>
  <c r="AG10" i="374"/>
  <c r="AL10" i="374"/>
  <c r="AH10" i="374"/>
  <c r="AK10" i="374"/>
  <c r="AJ10" i="374"/>
  <c r="I11" i="374"/>
  <c r="J11" i="374"/>
  <c r="L11" i="374"/>
  <c r="Q11" i="374"/>
  <c r="M11" i="374"/>
  <c r="P11" i="374"/>
  <c r="O11" i="374"/>
  <c r="AD11" i="374"/>
  <c r="AE11" i="374"/>
  <c r="AG11" i="374"/>
  <c r="AL11" i="374"/>
  <c r="AH11" i="374"/>
  <c r="AK11" i="374"/>
  <c r="AJ11" i="374"/>
  <c r="I12" i="374"/>
  <c r="J12" i="374"/>
  <c r="L12" i="374"/>
  <c r="Q12" i="374"/>
  <c r="M12" i="374"/>
  <c r="P12" i="374"/>
  <c r="O12" i="374"/>
  <c r="AD12" i="374"/>
  <c r="AE12" i="374"/>
  <c r="AG12" i="374"/>
  <c r="AL12" i="374"/>
  <c r="AH12" i="374"/>
  <c r="AK12" i="374"/>
  <c r="AJ12" i="374"/>
  <c r="I13" i="374"/>
  <c r="J13" i="374"/>
  <c r="L13" i="374"/>
  <c r="Q13" i="374"/>
  <c r="M13" i="374"/>
  <c r="P13" i="374"/>
  <c r="O13" i="374"/>
  <c r="AD13" i="374"/>
  <c r="AE13" i="374"/>
  <c r="AG13" i="374"/>
  <c r="AL13" i="374"/>
  <c r="AH13" i="374"/>
  <c r="AK13" i="374"/>
  <c r="AJ13" i="374"/>
  <c r="I14" i="374"/>
  <c r="J14" i="374"/>
  <c r="L14" i="374"/>
  <c r="Q14" i="374"/>
  <c r="M14" i="374"/>
  <c r="P14" i="374"/>
  <c r="O14" i="374"/>
  <c r="AD14" i="374"/>
  <c r="AE14" i="374"/>
  <c r="AG14" i="374"/>
  <c r="AL14" i="374"/>
  <c r="AH14" i="374"/>
  <c r="AK14" i="374"/>
  <c r="AJ14" i="374"/>
  <c r="I15" i="374"/>
  <c r="J15" i="374"/>
  <c r="L15" i="374"/>
  <c r="Q15" i="374"/>
  <c r="M15" i="374"/>
  <c r="P15" i="374"/>
  <c r="O15" i="374"/>
  <c r="AD15" i="374"/>
  <c r="AE15" i="374"/>
  <c r="AG15" i="374"/>
  <c r="AL15" i="374"/>
  <c r="AH15" i="374"/>
  <c r="AK15" i="374"/>
  <c r="AJ15" i="374"/>
  <c r="I16" i="374"/>
  <c r="J16" i="374"/>
  <c r="L16" i="374"/>
  <c r="Q16" i="374"/>
  <c r="M16" i="374"/>
  <c r="P16" i="374"/>
  <c r="O16" i="374"/>
  <c r="AD16" i="374"/>
  <c r="AE16" i="374"/>
  <c r="AG16" i="374"/>
  <c r="AL16" i="374"/>
  <c r="AH16" i="374"/>
  <c r="AK16" i="374"/>
  <c r="AJ16" i="374"/>
  <c r="I17" i="374"/>
  <c r="J17" i="374"/>
  <c r="L17" i="374"/>
  <c r="Q17" i="374"/>
  <c r="M17" i="374"/>
  <c r="P17" i="374"/>
  <c r="O17" i="374"/>
  <c r="AD17" i="374"/>
  <c r="AE17" i="374"/>
  <c r="AG17" i="374"/>
  <c r="AL17" i="374"/>
  <c r="AH17" i="374"/>
  <c r="AK17" i="374"/>
  <c r="AJ17" i="374"/>
  <c r="I18" i="374"/>
  <c r="J18" i="374"/>
  <c r="L18" i="374"/>
  <c r="Q18" i="374"/>
  <c r="M18" i="374"/>
  <c r="P18" i="374"/>
  <c r="O18" i="374"/>
  <c r="AD18" i="374"/>
  <c r="AE18" i="374"/>
  <c r="AG18" i="374"/>
  <c r="AL18" i="374"/>
  <c r="AH18" i="374"/>
  <c r="AK18" i="374"/>
  <c r="AJ18" i="374"/>
  <c r="I19" i="374"/>
  <c r="J19" i="374"/>
  <c r="L19" i="374"/>
  <c r="Q19" i="374"/>
  <c r="M19" i="374"/>
  <c r="P19" i="374"/>
  <c r="O19" i="374"/>
  <c r="AD19" i="374"/>
  <c r="AE19" i="374"/>
  <c r="AG19" i="374"/>
  <c r="AL19" i="374"/>
  <c r="AH19" i="374"/>
  <c r="AK19" i="374"/>
  <c r="AJ19" i="374"/>
  <c r="I20" i="374"/>
  <c r="J20" i="374"/>
  <c r="L20" i="374"/>
  <c r="Q20" i="374"/>
  <c r="M20" i="374"/>
  <c r="P20" i="374"/>
  <c r="O20" i="374"/>
  <c r="I21" i="374"/>
  <c r="J21" i="374"/>
  <c r="L21" i="374"/>
  <c r="Q21" i="374"/>
  <c r="M21" i="374"/>
  <c r="P21" i="374"/>
  <c r="O21" i="374"/>
  <c r="I22" i="374"/>
  <c r="J22" i="374"/>
  <c r="L22" i="374"/>
  <c r="Q22" i="374"/>
  <c r="M22" i="374"/>
  <c r="P22" i="374"/>
  <c r="O22" i="374"/>
  <c r="I23" i="374"/>
  <c r="J23" i="374"/>
  <c r="L23" i="374"/>
  <c r="Q23" i="374"/>
  <c r="M23" i="374"/>
  <c r="P23" i="374"/>
  <c r="O23" i="374"/>
  <c r="I26" i="374"/>
  <c r="J26" i="374"/>
  <c r="L26" i="374"/>
  <c r="Q26" i="374"/>
  <c r="M26" i="374"/>
  <c r="P26" i="374"/>
  <c r="O26" i="374"/>
  <c r="AD26" i="374"/>
  <c r="AE26" i="374"/>
  <c r="AG26" i="374"/>
  <c r="AL26" i="374"/>
  <c r="AH26" i="374"/>
  <c r="AK26" i="374"/>
  <c r="AJ26" i="374"/>
  <c r="I27" i="374"/>
  <c r="J27" i="374"/>
  <c r="L27" i="374"/>
  <c r="Q27" i="374"/>
  <c r="M27" i="374"/>
  <c r="P27" i="374"/>
  <c r="O27" i="374"/>
  <c r="AD27" i="374"/>
  <c r="AE27" i="374"/>
  <c r="AG27" i="374"/>
  <c r="AL27" i="374"/>
  <c r="AH27" i="374"/>
  <c r="AK27" i="374"/>
  <c r="AJ27" i="374"/>
  <c r="I28" i="374"/>
  <c r="J28" i="374"/>
  <c r="L28" i="374"/>
  <c r="Q28" i="374"/>
  <c r="M28" i="374"/>
  <c r="P28" i="374"/>
  <c r="O28" i="374"/>
  <c r="AD28" i="374"/>
  <c r="AE28" i="374"/>
  <c r="AG28" i="374"/>
  <c r="AL28" i="374"/>
  <c r="AH28" i="374"/>
  <c r="AK28" i="374"/>
  <c r="AJ28" i="374"/>
  <c r="I29" i="374"/>
  <c r="J29" i="374"/>
  <c r="L29" i="374"/>
  <c r="Q29" i="374"/>
  <c r="M29" i="374"/>
  <c r="P29" i="374"/>
  <c r="O29" i="374"/>
  <c r="AD29" i="374"/>
  <c r="AE29" i="374"/>
  <c r="AG29" i="374"/>
  <c r="AL29" i="374"/>
  <c r="AH29" i="374"/>
  <c r="AK29" i="374"/>
  <c r="AJ29" i="374"/>
  <c r="I30" i="374"/>
  <c r="J30" i="374"/>
  <c r="L30" i="374"/>
  <c r="Q30" i="374"/>
  <c r="M30" i="374"/>
  <c r="P30" i="374"/>
  <c r="O30" i="374"/>
  <c r="AD30" i="374"/>
  <c r="AE30" i="374"/>
  <c r="AG30" i="374"/>
  <c r="AL30" i="374"/>
  <c r="AH30" i="374"/>
  <c r="AK30" i="374"/>
  <c r="AJ30" i="374"/>
  <c r="I31" i="374"/>
  <c r="J31" i="374"/>
  <c r="L31" i="374"/>
  <c r="Q31" i="374"/>
  <c r="M31" i="374"/>
  <c r="P31" i="374"/>
  <c r="O31" i="374"/>
  <c r="AD31" i="374"/>
  <c r="AE31" i="374"/>
  <c r="AG31" i="374"/>
  <c r="AL31" i="374"/>
  <c r="AH31" i="374"/>
  <c r="AK31" i="374"/>
  <c r="AJ31" i="374"/>
  <c r="I32" i="374"/>
  <c r="J32" i="374"/>
  <c r="L32" i="374"/>
  <c r="Q32" i="374"/>
  <c r="M32" i="374"/>
  <c r="P32" i="374"/>
  <c r="O32" i="374"/>
  <c r="AD32" i="374"/>
  <c r="AE32" i="374"/>
  <c r="AG32" i="374"/>
  <c r="AL32" i="374"/>
  <c r="AH32" i="374"/>
  <c r="AK32" i="374"/>
  <c r="AJ32" i="374"/>
  <c r="I33" i="374"/>
  <c r="J33" i="374"/>
  <c r="L33" i="374"/>
  <c r="Q33" i="374"/>
  <c r="M33" i="374"/>
  <c r="P33" i="374"/>
  <c r="O33" i="374"/>
  <c r="AD33" i="374"/>
  <c r="AE33" i="374"/>
  <c r="AG33" i="374"/>
  <c r="AL33" i="374"/>
  <c r="AH33" i="374"/>
  <c r="AK33" i="374"/>
  <c r="AJ33" i="374"/>
  <c r="I34" i="374"/>
  <c r="J34" i="374"/>
  <c r="L34" i="374"/>
  <c r="Q34" i="374"/>
  <c r="M34" i="374"/>
  <c r="P34" i="374"/>
  <c r="O34" i="374"/>
  <c r="AD34" i="374"/>
  <c r="AE34" i="374"/>
  <c r="AG34" i="374"/>
  <c r="AL34" i="374"/>
  <c r="AH34" i="374"/>
  <c r="AK34" i="374"/>
  <c r="AJ34" i="374"/>
  <c r="I35" i="374"/>
  <c r="J35" i="374"/>
  <c r="L35" i="374"/>
  <c r="Q35" i="374"/>
  <c r="M35" i="374"/>
  <c r="P35" i="374"/>
  <c r="O35" i="374"/>
  <c r="AD35" i="374"/>
  <c r="AE35" i="374"/>
  <c r="AG35" i="374"/>
  <c r="AL35" i="374"/>
  <c r="AH35" i="374"/>
  <c r="AK35" i="374"/>
  <c r="AJ35" i="374"/>
  <c r="I36" i="374"/>
  <c r="J36" i="374"/>
  <c r="L36" i="374"/>
  <c r="Q36" i="374"/>
  <c r="M36" i="374"/>
  <c r="P36" i="374"/>
  <c r="O36" i="374"/>
  <c r="AD36" i="374"/>
  <c r="AE36" i="374"/>
  <c r="AG36" i="374"/>
  <c r="AL36" i="374"/>
  <c r="AH36" i="374"/>
  <c r="AK36" i="374"/>
  <c r="AJ36" i="374"/>
  <c r="I37" i="374"/>
  <c r="J37" i="374"/>
  <c r="L37" i="374"/>
  <c r="Q37" i="374"/>
  <c r="M37" i="374"/>
  <c r="P37" i="374"/>
  <c r="O37" i="374"/>
  <c r="AD37" i="374"/>
  <c r="AE37" i="374"/>
  <c r="AG37" i="374"/>
  <c r="AL37" i="374"/>
  <c r="AH37" i="374"/>
  <c r="AK37" i="374"/>
  <c r="AJ37" i="374"/>
  <c r="I38" i="374"/>
  <c r="J38" i="374"/>
  <c r="L38" i="374"/>
  <c r="Q38" i="374"/>
  <c r="M38" i="374"/>
  <c r="P38" i="374"/>
  <c r="O38" i="374"/>
  <c r="I39" i="374"/>
  <c r="J39" i="374"/>
  <c r="L39" i="374"/>
  <c r="Q39" i="374"/>
  <c r="M39" i="374"/>
  <c r="P39" i="374"/>
  <c r="O39" i="374"/>
  <c r="I40" i="374"/>
  <c r="J40" i="374"/>
  <c r="L40" i="374"/>
  <c r="Q40" i="374"/>
  <c r="M40" i="374"/>
  <c r="P40" i="374"/>
  <c r="O40" i="374"/>
  <c r="I41" i="374"/>
  <c r="J41" i="374"/>
  <c r="L41" i="374"/>
  <c r="Q41" i="374"/>
  <c r="M41" i="374"/>
  <c r="P41" i="374"/>
  <c r="O41" i="374"/>
  <c r="I44" i="374"/>
  <c r="J44" i="374"/>
  <c r="L44" i="374"/>
  <c r="Q44" i="374"/>
  <c r="M44" i="374"/>
  <c r="P44" i="374"/>
  <c r="O44" i="374"/>
  <c r="AD44" i="374"/>
  <c r="AE44" i="374"/>
  <c r="AG44" i="374"/>
  <c r="AL44" i="374"/>
  <c r="AH44" i="374"/>
  <c r="AK44" i="374"/>
  <c r="AJ44" i="374"/>
  <c r="I45" i="374"/>
  <c r="J45" i="374"/>
  <c r="L45" i="374"/>
  <c r="Q45" i="374"/>
  <c r="M45" i="374"/>
  <c r="P45" i="374"/>
  <c r="O45" i="374"/>
  <c r="AD45" i="374"/>
  <c r="AE45" i="374"/>
  <c r="AG45" i="374"/>
  <c r="AL45" i="374"/>
  <c r="AH45" i="374"/>
  <c r="AK45" i="374"/>
  <c r="AJ45" i="374"/>
  <c r="I46" i="374"/>
  <c r="J46" i="374"/>
  <c r="L46" i="374"/>
  <c r="Q46" i="374"/>
  <c r="M46" i="374"/>
  <c r="P46" i="374"/>
  <c r="O46" i="374"/>
  <c r="AD46" i="374"/>
  <c r="AE46" i="374"/>
  <c r="AG46" i="374"/>
  <c r="AL46" i="374"/>
  <c r="AH46" i="374"/>
  <c r="AK46" i="374"/>
  <c r="AJ46" i="374"/>
  <c r="I47" i="374"/>
  <c r="J47" i="374"/>
  <c r="L47" i="374"/>
  <c r="Q47" i="374"/>
  <c r="M47" i="374"/>
  <c r="P47" i="374"/>
  <c r="O47" i="374"/>
  <c r="AD47" i="374"/>
  <c r="AE47" i="374"/>
  <c r="AG47" i="374"/>
  <c r="AL47" i="374"/>
  <c r="AH47" i="374"/>
  <c r="AK47" i="374"/>
  <c r="AJ47" i="374"/>
  <c r="I48" i="374"/>
  <c r="J48" i="374"/>
  <c r="L48" i="374"/>
  <c r="Q48" i="374"/>
  <c r="M48" i="374"/>
  <c r="P48" i="374"/>
  <c r="O48" i="374"/>
  <c r="AD48" i="374"/>
  <c r="AE48" i="374"/>
  <c r="AG48" i="374"/>
  <c r="AL48" i="374"/>
  <c r="AH48" i="374"/>
  <c r="AK48" i="374"/>
  <c r="AJ48" i="374"/>
  <c r="I49" i="374"/>
  <c r="J49" i="374"/>
  <c r="L49" i="374"/>
  <c r="Q49" i="374"/>
  <c r="M49" i="374"/>
  <c r="P49" i="374"/>
  <c r="O49" i="374"/>
  <c r="AD49" i="374"/>
  <c r="AE49" i="374"/>
  <c r="AG49" i="374"/>
  <c r="AL49" i="374"/>
  <c r="AH49" i="374"/>
  <c r="AK49" i="374"/>
  <c r="AJ49" i="374"/>
  <c r="I50" i="374"/>
  <c r="J50" i="374"/>
  <c r="L50" i="374"/>
  <c r="Q50" i="374"/>
  <c r="M50" i="374"/>
  <c r="P50" i="374"/>
  <c r="O50" i="374"/>
  <c r="AD50" i="374"/>
  <c r="AE50" i="374"/>
  <c r="AG50" i="374"/>
  <c r="AL50" i="374"/>
  <c r="AH50" i="374"/>
  <c r="AK50" i="374"/>
  <c r="AJ50" i="374"/>
  <c r="I51" i="374"/>
  <c r="J51" i="374"/>
  <c r="L51" i="374"/>
  <c r="Q51" i="374"/>
  <c r="M51" i="374"/>
  <c r="P51" i="374"/>
  <c r="O51" i="374"/>
  <c r="AD51" i="374"/>
  <c r="AE51" i="374"/>
  <c r="AG51" i="374"/>
  <c r="AL51" i="374"/>
  <c r="AH51" i="374"/>
  <c r="AK51" i="374"/>
  <c r="AJ51" i="374"/>
  <c r="I52" i="374"/>
  <c r="J52" i="374"/>
  <c r="L52" i="374"/>
  <c r="Q52" i="374"/>
  <c r="M52" i="374"/>
  <c r="P52" i="374"/>
  <c r="O52" i="374"/>
  <c r="AD52" i="374"/>
  <c r="AE52" i="374"/>
  <c r="AG52" i="374"/>
  <c r="AL52" i="374"/>
  <c r="AH52" i="374"/>
  <c r="AK52" i="374"/>
  <c r="AJ52" i="374"/>
  <c r="I53" i="374"/>
  <c r="J53" i="374"/>
  <c r="L53" i="374"/>
  <c r="Q53" i="374"/>
  <c r="M53" i="374"/>
  <c r="P53" i="374"/>
  <c r="O53" i="374"/>
  <c r="AD53" i="374"/>
  <c r="AE53" i="374"/>
  <c r="AG53" i="374"/>
  <c r="AL53" i="374"/>
  <c r="AH53" i="374"/>
  <c r="AK53" i="374"/>
  <c r="AJ53" i="374"/>
  <c r="I54" i="374"/>
  <c r="J54" i="374"/>
  <c r="L54" i="374"/>
  <c r="Q54" i="374"/>
  <c r="M54" i="374"/>
  <c r="P54" i="374"/>
  <c r="O54" i="374"/>
  <c r="AD54" i="374"/>
  <c r="AE54" i="374"/>
  <c r="AG54" i="374"/>
  <c r="AL54" i="374"/>
  <c r="AH54" i="374"/>
  <c r="AK54" i="374"/>
  <c r="AJ54" i="374"/>
  <c r="I55" i="374"/>
  <c r="J55" i="374"/>
  <c r="L55" i="374"/>
  <c r="Q55" i="374"/>
  <c r="M55" i="374"/>
  <c r="P55" i="374"/>
  <c r="O55" i="374"/>
  <c r="AD55" i="374"/>
  <c r="AE55" i="374"/>
  <c r="AG55" i="374"/>
  <c r="AL55" i="374"/>
  <c r="AH55" i="374"/>
  <c r="AK55" i="374"/>
  <c r="AJ55" i="374"/>
  <c r="I56" i="374"/>
  <c r="J56" i="374"/>
  <c r="M56" i="374"/>
  <c r="P56" i="374"/>
  <c r="O56" i="374"/>
  <c r="I57" i="374"/>
  <c r="J57" i="374"/>
  <c r="L57" i="374"/>
  <c r="Q57" i="374"/>
  <c r="M57" i="374"/>
  <c r="P57" i="374"/>
  <c r="O57" i="374"/>
  <c r="I58" i="374"/>
  <c r="J58" i="374"/>
  <c r="M58" i="374"/>
  <c r="P58" i="374"/>
  <c r="O58" i="374"/>
  <c r="I59" i="374"/>
  <c r="J59" i="374"/>
  <c r="L59" i="374"/>
  <c r="Q59" i="374"/>
  <c r="M59" i="374"/>
  <c r="P59" i="374"/>
  <c r="O59" i="374"/>
  <c r="I62" i="374"/>
  <c r="J62" i="374"/>
  <c r="M62" i="374"/>
  <c r="P62" i="374"/>
  <c r="O62" i="374"/>
  <c r="AD62" i="374"/>
  <c r="AE62" i="374"/>
  <c r="AG62" i="374"/>
  <c r="AL62" i="374"/>
  <c r="AH62" i="374"/>
  <c r="AK62" i="374"/>
  <c r="AJ62" i="374"/>
  <c r="I63" i="374"/>
  <c r="J63" i="374"/>
  <c r="M63" i="374"/>
  <c r="P63" i="374"/>
  <c r="O63" i="374"/>
  <c r="AD63" i="374"/>
  <c r="AE63" i="374"/>
  <c r="AG63" i="374"/>
  <c r="AL63" i="374"/>
  <c r="AH63" i="374"/>
  <c r="AK63" i="374"/>
  <c r="AJ63" i="374"/>
  <c r="I64" i="374"/>
  <c r="J64" i="374"/>
  <c r="M64" i="374"/>
  <c r="P64" i="374"/>
  <c r="O64" i="374"/>
  <c r="AD64" i="374"/>
  <c r="AE64" i="374"/>
  <c r="AG64" i="374"/>
  <c r="AL64" i="374"/>
  <c r="AH64" i="374"/>
  <c r="AK64" i="374"/>
  <c r="AJ64" i="374"/>
  <c r="I65" i="374"/>
  <c r="J65" i="374"/>
  <c r="M65" i="374"/>
  <c r="P65" i="374"/>
  <c r="O65" i="374"/>
  <c r="AD65" i="374"/>
  <c r="AE65" i="374"/>
  <c r="AG65" i="374"/>
  <c r="AL65" i="374"/>
  <c r="AH65" i="374"/>
  <c r="AK65" i="374"/>
  <c r="AJ65" i="374"/>
  <c r="I66" i="374"/>
  <c r="J66" i="374"/>
  <c r="M66" i="374"/>
  <c r="P66" i="374"/>
  <c r="O66" i="374"/>
  <c r="AD66" i="374"/>
  <c r="AE66" i="374"/>
  <c r="AG66" i="374"/>
  <c r="AL66" i="374"/>
  <c r="AH66" i="374"/>
  <c r="AK66" i="374"/>
  <c r="AJ66" i="374"/>
  <c r="I67" i="374"/>
  <c r="J67" i="374"/>
  <c r="M67" i="374"/>
  <c r="P67" i="374"/>
  <c r="O67" i="374"/>
  <c r="AD67" i="374"/>
  <c r="AE67" i="374"/>
  <c r="AG67" i="374"/>
  <c r="AL67" i="374"/>
  <c r="AH67" i="374"/>
  <c r="AK67" i="374"/>
  <c r="AJ67" i="374"/>
  <c r="I68" i="374"/>
  <c r="J68" i="374"/>
  <c r="M68" i="374"/>
  <c r="P68" i="374"/>
  <c r="O68" i="374"/>
  <c r="AD68" i="374"/>
  <c r="AE68" i="374"/>
  <c r="AG68" i="374"/>
  <c r="AL68" i="374"/>
  <c r="AH68" i="374"/>
  <c r="AK68" i="374"/>
  <c r="AJ68" i="374"/>
  <c r="I69" i="374"/>
  <c r="J69" i="374"/>
  <c r="M69" i="374"/>
  <c r="P69" i="374"/>
  <c r="O69" i="374"/>
  <c r="AD69" i="374"/>
  <c r="AE69" i="374"/>
  <c r="AG69" i="374"/>
  <c r="AL69" i="374"/>
  <c r="AH69" i="374"/>
  <c r="AK69" i="374"/>
  <c r="AJ69" i="374"/>
  <c r="I70" i="374"/>
  <c r="J70" i="374"/>
  <c r="M70" i="374"/>
  <c r="P70" i="374"/>
  <c r="O70" i="374"/>
  <c r="AD70" i="374"/>
  <c r="AE70" i="374"/>
  <c r="AG70" i="374"/>
  <c r="AL70" i="374"/>
  <c r="AH70" i="374"/>
  <c r="AK70" i="374"/>
  <c r="AJ70" i="374"/>
  <c r="I71" i="374"/>
  <c r="J71" i="374"/>
  <c r="M71" i="374"/>
  <c r="P71" i="374"/>
  <c r="O71" i="374"/>
  <c r="AD71" i="374"/>
  <c r="AE71" i="374"/>
  <c r="AG71" i="374"/>
  <c r="AL71" i="374"/>
  <c r="AH71" i="374"/>
  <c r="AK71" i="374"/>
  <c r="AJ71" i="374"/>
  <c r="I72" i="374"/>
  <c r="J72" i="374"/>
  <c r="M72" i="374"/>
  <c r="P72" i="374"/>
  <c r="O72" i="374"/>
  <c r="AD72" i="374"/>
  <c r="AE72" i="374"/>
  <c r="AG72" i="374"/>
  <c r="AL72" i="374"/>
  <c r="AH72" i="374"/>
  <c r="AK72" i="374"/>
  <c r="AJ72" i="374"/>
  <c r="I73" i="374"/>
  <c r="J73" i="374"/>
  <c r="M73" i="374"/>
  <c r="P73" i="374"/>
  <c r="O73" i="374"/>
  <c r="AD73" i="374"/>
  <c r="AE73" i="374"/>
  <c r="AG73" i="374"/>
  <c r="AL73" i="374"/>
  <c r="AH73" i="374"/>
  <c r="AK73" i="374"/>
  <c r="AJ73" i="374"/>
  <c r="I74" i="374"/>
  <c r="J74" i="374"/>
  <c r="M74" i="374"/>
  <c r="P74" i="374"/>
  <c r="O74" i="374"/>
  <c r="I75" i="374"/>
  <c r="J75" i="374"/>
  <c r="L75" i="374"/>
  <c r="Q75" i="374"/>
  <c r="M75" i="374"/>
  <c r="P75" i="374"/>
  <c r="O75" i="374"/>
  <c r="I76" i="374"/>
  <c r="J76" i="374"/>
  <c r="M76" i="374"/>
  <c r="P76" i="374"/>
  <c r="O76" i="374"/>
  <c r="I77" i="374"/>
  <c r="J77" i="374"/>
  <c r="L77" i="374"/>
  <c r="Q77" i="374"/>
  <c r="M77" i="374"/>
  <c r="P77" i="374"/>
  <c r="O77" i="374"/>
  <c r="I80" i="374"/>
  <c r="J80" i="374"/>
  <c r="M80" i="374"/>
  <c r="P80" i="374"/>
  <c r="O80" i="374"/>
  <c r="AD80" i="374"/>
  <c r="AE80" i="374"/>
  <c r="AG80" i="374"/>
  <c r="AL80" i="374"/>
  <c r="AH80" i="374"/>
  <c r="AK80" i="374"/>
  <c r="AJ80" i="374"/>
  <c r="I81" i="374"/>
  <c r="J81" i="374"/>
  <c r="M81" i="374"/>
  <c r="P81" i="374"/>
  <c r="O81" i="374"/>
  <c r="AD81" i="374"/>
  <c r="AE81" i="374"/>
  <c r="AG81" i="374"/>
  <c r="AL81" i="374"/>
  <c r="AH81" i="374"/>
  <c r="AK81" i="374"/>
  <c r="AJ81" i="374"/>
  <c r="I82" i="374"/>
  <c r="J82" i="374"/>
  <c r="M82" i="374"/>
  <c r="P82" i="374"/>
  <c r="O82" i="374"/>
  <c r="AD82" i="374"/>
  <c r="AE82" i="374"/>
  <c r="AG82" i="374"/>
  <c r="AL82" i="374"/>
  <c r="AH82" i="374"/>
  <c r="AK82" i="374"/>
  <c r="AJ82" i="374"/>
  <c r="I83" i="374"/>
  <c r="J83" i="374"/>
  <c r="M83" i="374"/>
  <c r="P83" i="374"/>
  <c r="O83" i="374"/>
  <c r="AD83" i="374"/>
  <c r="AE83" i="374"/>
  <c r="AG83" i="374"/>
  <c r="AL83" i="374"/>
  <c r="AH83" i="374"/>
  <c r="AK83" i="374"/>
  <c r="AJ83" i="374"/>
  <c r="I84" i="374"/>
  <c r="J84" i="374"/>
  <c r="M84" i="374"/>
  <c r="P84" i="374"/>
  <c r="O84" i="374"/>
  <c r="AD84" i="374"/>
  <c r="AE84" i="374"/>
  <c r="AG84" i="374"/>
  <c r="AL84" i="374"/>
  <c r="AH84" i="374"/>
  <c r="AK84" i="374"/>
  <c r="AJ84" i="374"/>
  <c r="I85" i="374"/>
  <c r="J85" i="374"/>
  <c r="M85" i="374"/>
  <c r="P85" i="374"/>
  <c r="O85" i="374"/>
  <c r="AD85" i="374"/>
  <c r="AE85" i="374"/>
  <c r="AG85" i="374"/>
  <c r="AL85" i="374"/>
  <c r="AH85" i="374"/>
  <c r="AK85" i="374"/>
  <c r="AJ85" i="374"/>
  <c r="I86" i="374"/>
  <c r="J86" i="374"/>
  <c r="M86" i="374"/>
  <c r="P86" i="374"/>
  <c r="O86" i="374"/>
  <c r="AD86" i="374"/>
  <c r="AE86" i="374"/>
  <c r="AG86" i="374"/>
  <c r="AL86" i="374"/>
  <c r="AH86" i="374"/>
  <c r="AK86" i="374"/>
  <c r="AJ86" i="374"/>
  <c r="I87" i="374"/>
  <c r="J87" i="374"/>
  <c r="M87" i="374"/>
  <c r="P87" i="374"/>
  <c r="O87" i="374"/>
  <c r="AD87" i="374"/>
  <c r="AE87" i="374"/>
  <c r="AG87" i="374"/>
  <c r="AL87" i="374"/>
  <c r="AH87" i="374"/>
  <c r="AK87" i="374"/>
  <c r="AJ87" i="374"/>
  <c r="I88" i="374"/>
  <c r="J88" i="374"/>
  <c r="M88" i="374"/>
  <c r="P88" i="374"/>
  <c r="O88" i="374"/>
  <c r="AD88" i="374"/>
  <c r="AE88" i="374"/>
  <c r="AG88" i="374"/>
  <c r="AL88" i="374"/>
  <c r="AH88" i="374"/>
  <c r="AK88" i="374"/>
  <c r="AJ88" i="374"/>
  <c r="I89" i="374"/>
  <c r="J89" i="374"/>
  <c r="M89" i="374"/>
  <c r="P89" i="374"/>
  <c r="O89" i="374"/>
  <c r="AD89" i="374"/>
  <c r="AE89" i="374"/>
  <c r="AG89" i="374"/>
  <c r="AL89" i="374"/>
  <c r="AH89" i="374"/>
  <c r="AK89" i="374"/>
  <c r="AJ89" i="374"/>
  <c r="I90" i="374"/>
  <c r="J90" i="374"/>
  <c r="M90" i="374"/>
  <c r="P90" i="374"/>
  <c r="O90" i="374"/>
  <c r="AD90" i="374"/>
  <c r="AE90" i="374"/>
  <c r="AG90" i="374"/>
  <c r="AL90" i="374"/>
  <c r="AH90" i="374"/>
  <c r="AK90" i="374"/>
  <c r="AJ90" i="374"/>
  <c r="I91" i="374"/>
  <c r="J91" i="374"/>
  <c r="M91" i="374"/>
  <c r="P91" i="374"/>
  <c r="O91" i="374"/>
  <c r="AD91" i="374"/>
  <c r="AE91" i="374"/>
  <c r="AG91" i="374"/>
  <c r="AL91" i="374"/>
  <c r="AH91" i="374"/>
  <c r="AK91" i="374"/>
  <c r="AJ91" i="374"/>
  <c r="I92" i="374"/>
  <c r="J92" i="374"/>
  <c r="M92" i="374"/>
  <c r="P92" i="374"/>
  <c r="O92" i="374"/>
  <c r="I95" i="374"/>
  <c r="J95" i="374"/>
  <c r="L95" i="374"/>
  <c r="Q95" i="374"/>
  <c r="M95" i="374"/>
  <c r="P95" i="374"/>
  <c r="O95" i="374"/>
  <c r="AD95" i="374"/>
  <c r="AE95" i="374"/>
  <c r="AH95" i="374"/>
  <c r="AK95" i="374"/>
  <c r="AJ95" i="374"/>
  <c r="I96" i="374"/>
  <c r="J96" i="374"/>
  <c r="L96" i="374"/>
  <c r="Q96" i="374"/>
  <c r="M96" i="374"/>
  <c r="P96" i="374"/>
  <c r="O96" i="374"/>
  <c r="AD96" i="374"/>
  <c r="AE96" i="374"/>
  <c r="AH96" i="374"/>
  <c r="AK96" i="374"/>
  <c r="AJ96" i="374"/>
  <c r="I97" i="374"/>
  <c r="J97" i="374"/>
  <c r="L97" i="374"/>
  <c r="Q97" i="374"/>
  <c r="M97" i="374"/>
  <c r="P97" i="374"/>
  <c r="O97" i="374"/>
  <c r="AD97" i="374"/>
  <c r="AE97" i="374"/>
  <c r="AH97" i="374"/>
  <c r="AK97" i="374"/>
  <c r="AJ97" i="374"/>
  <c r="I98" i="374"/>
  <c r="J98" i="374"/>
  <c r="M98" i="374"/>
  <c r="P98" i="374"/>
  <c r="O98" i="374"/>
  <c r="AD98" i="374"/>
  <c r="AE98" i="374"/>
  <c r="AH98" i="374"/>
  <c r="AK98" i="374"/>
  <c r="AJ98" i="374"/>
  <c r="I99" i="374"/>
  <c r="J99" i="374"/>
  <c r="M99" i="374"/>
  <c r="P99" i="374"/>
  <c r="O99" i="374"/>
  <c r="AD99" i="374"/>
  <c r="AE99" i="374"/>
  <c r="AH99" i="374"/>
  <c r="AK99" i="374"/>
  <c r="AJ99" i="374"/>
  <c r="I100" i="374"/>
  <c r="J100" i="374"/>
  <c r="M100" i="374"/>
  <c r="P100" i="374"/>
  <c r="O100" i="374"/>
  <c r="AD100" i="374"/>
  <c r="AE100" i="374"/>
  <c r="AH100" i="374"/>
  <c r="AK100" i="374"/>
  <c r="AJ100" i="374"/>
  <c r="I101" i="374"/>
  <c r="J101" i="374"/>
  <c r="M101" i="374"/>
  <c r="P101" i="374"/>
  <c r="O101" i="374"/>
  <c r="AD101" i="374"/>
  <c r="AE101" i="374"/>
  <c r="AH101" i="374"/>
  <c r="AK101" i="374"/>
  <c r="AJ101" i="374"/>
  <c r="I102" i="374"/>
  <c r="J102" i="374"/>
  <c r="M102" i="374"/>
  <c r="P102" i="374"/>
  <c r="O102" i="374"/>
  <c r="I103" i="374"/>
  <c r="J103" i="374"/>
  <c r="M103" i="374"/>
  <c r="P103" i="374"/>
  <c r="O103" i="374"/>
  <c r="I104" i="374"/>
  <c r="J104" i="374"/>
  <c r="M104" i="374"/>
  <c r="P104" i="374"/>
  <c r="O104" i="374"/>
  <c r="I105" i="374"/>
  <c r="J105" i="374"/>
  <c r="M105" i="374"/>
  <c r="P105" i="374"/>
  <c r="O105" i="374"/>
  <c r="I108" i="374"/>
  <c r="J108" i="374"/>
  <c r="M108" i="374"/>
  <c r="P108" i="374"/>
  <c r="O108" i="374"/>
  <c r="AD108" i="374"/>
  <c r="AE108" i="374"/>
  <c r="AH108" i="374"/>
  <c r="AK108" i="374"/>
  <c r="AJ108" i="374"/>
  <c r="I109" i="374"/>
  <c r="J109" i="374"/>
  <c r="M109" i="374"/>
  <c r="P109" i="374"/>
  <c r="O109" i="374"/>
  <c r="AD109" i="374"/>
  <c r="AE109" i="374"/>
  <c r="AH109" i="374"/>
  <c r="AK109" i="374"/>
  <c r="AJ109" i="374"/>
  <c r="I110" i="374"/>
  <c r="J110" i="374"/>
  <c r="M110" i="374"/>
  <c r="P110" i="374"/>
  <c r="O110" i="374"/>
  <c r="AD110" i="374"/>
  <c r="AE110" i="374"/>
  <c r="AH110" i="374"/>
  <c r="AK110" i="374"/>
  <c r="AJ110" i="374"/>
  <c r="I111" i="374"/>
  <c r="J111" i="374"/>
  <c r="M111" i="374"/>
  <c r="P111" i="374"/>
  <c r="O111" i="374"/>
  <c r="I112" i="374"/>
  <c r="J112" i="374"/>
  <c r="M112" i="374"/>
  <c r="P112" i="374"/>
  <c r="O112" i="374"/>
  <c r="I113" i="374"/>
  <c r="J113" i="374"/>
  <c r="M113" i="374"/>
  <c r="P113" i="374"/>
  <c r="O113" i="374"/>
  <c r="I114" i="374"/>
  <c r="J114" i="374"/>
  <c r="M114" i="374"/>
  <c r="P114" i="374"/>
  <c r="O114" i="374"/>
  <c r="I115" i="374"/>
  <c r="J115" i="374"/>
  <c r="M115" i="374"/>
  <c r="P115" i="374"/>
  <c r="O115" i="374"/>
  <c r="I118" i="374"/>
  <c r="J118" i="374"/>
  <c r="M118" i="374"/>
  <c r="P118" i="374"/>
  <c r="O118" i="374"/>
  <c r="AD118" i="374"/>
  <c r="AE118" i="374"/>
  <c r="AH118" i="374"/>
  <c r="AK118" i="374"/>
  <c r="AJ118" i="374"/>
  <c r="I119" i="374"/>
  <c r="J119" i="374"/>
  <c r="M119" i="374"/>
  <c r="P119" i="374"/>
  <c r="O119" i="374"/>
  <c r="I120" i="374"/>
  <c r="J120" i="374"/>
  <c r="M120" i="374"/>
  <c r="P120" i="374"/>
  <c r="O120" i="374"/>
  <c r="I121" i="374"/>
  <c r="J121" i="374"/>
  <c r="M121" i="374"/>
  <c r="P121" i="374"/>
  <c r="O121" i="374"/>
  <c r="I122" i="374"/>
  <c r="J122" i="374"/>
  <c r="M122" i="374"/>
  <c r="P122" i="374"/>
  <c r="O122" i="374"/>
  <c r="I123" i="374"/>
  <c r="J123" i="374"/>
  <c r="M123" i="374"/>
  <c r="P123" i="374"/>
  <c r="O123" i="374"/>
  <c r="I124" i="374"/>
  <c r="J124" i="374"/>
  <c r="M124" i="374"/>
  <c r="P124" i="374"/>
  <c r="O124" i="374"/>
  <c r="I125" i="374"/>
  <c r="J125" i="374"/>
  <c r="M125" i="374"/>
  <c r="P125" i="374"/>
  <c r="O125" i="374"/>
  <c r="I8" i="373"/>
  <c r="J8" i="373"/>
  <c r="M8" i="373"/>
  <c r="P8" i="373"/>
  <c r="O8" i="373"/>
  <c r="R8" i="373"/>
  <c r="S8" i="373"/>
  <c r="AD8" i="373"/>
  <c r="AF8" i="373"/>
  <c r="AE8" i="373"/>
  <c r="AH8" i="373"/>
  <c r="AK8" i="373"/>
  <c r="AJ8" i="373"/>
  <c r="I9" i="373"/>
  <c r="K9" i="373"/>
  <c r="J9" i="373"/>
  <c r="M9" i="373"/>
  <c r="P9" i="373"/>
  <c r="O9" i="373"/>
  <c r="R9" i="373"/>
  <c r="S9" i="373"/>
  <c r="AD9" i="373"/>
  <c r="AF9" i="373"/>
  <c r="AE9" i="373"/>
  <c r="AH9" i="373"/>
  <c r="AK9" i="373"/>
  <c r="AJ9" i="373"/>
  <c r="I10" i="373"/>
  <c r="K10" i="373"/>
  <c r="J10" i="373"/>
  <c r="M10" i="373"/>
  <c r="P10" i="373"/>
  <c r="O10" i="373"/>
  <c r="R10" i="373"/>
  <c r="S10" i="373"/>
  <c r="AD10" i="373"/>
  <c r="AE10" i="373"/>
  <c r="AG10" i="373"/>
  <c r="AL10" i="373"/>
  <c r="AF10" i="373"/>
  <c r="AH10" i="373"/>
  <c r="AJ10" i="373"/>
  <c r="AK10" i="373"/>
  <c r="I11" i="373"/>
  <c r="J11" i="373"/>
  <c r="L11" i="373"/>
  <c r="Q11" i="373"/>
  <c r="K11" i="373"/>
  <c r="M11" i="373"/>
  <c r="O11" i="373"/>
  <c r="P11" i="373"/>
  <c r="R11" i="373"/>
  <c r="S11" i="373"/>
  <c r="AD11" i="373"/>
  <c r="AE11" i="373"/>
  <c r="AH11" i="373"/>
  <c r="AK11" i="373"/>
  <c r="AJ11" i="373"/>
  <c r="I12" i="373"/>
  <c r="J12" i="373"/>
  <c r="M12" i="373"/>
  <c r="P12" i="373"/>
  <c r="O12" i="373"/>
  <c r="R12" i="373"/>
  <c r="S12" i="373"/>
  <c r="AD12" i="373"/>
  <c r="AF12" i="373"/>
  <c r="AE12" i="373"/>
  <c r="AH12" i="373"/>
  <c r="AK12" i="373"/>
  <c r="AJ12" i="373"/>
  <c r="I13" i="373"/>
  <c r="K13" i="373"/>
  <c r="J13" i="373"/>
  <c r="M13" i="373"/>
  <c r="P13" i="373"/>
  <c r="O13" i="373"/>
  <c r="R13" i="373"/>
  <c r="S13" i="373"/>
  <c r="AD13" i="373"/>
  <c r="AF13" i="373"/>
  <c r="AE13" i="373"/>
  <c r="AH13" i="373"/>
  <c r="AK13" i="373"/>
  <c r="AJ13" i="373"/>
  <c r="I14" i="373"/>
  <c r="K14" i="373"/>
  <c r="J14" i="373"/>
  <c r="M14" i="373"/>
  <c r="P14" i="373"/>
  <c r="O14" i="373"/>
  <c r="R14" i="373"/>
  <c r="S14" i="373"/>
  <c r="AD14" i="373"/>
  <c r="AE14" i="373"/>
  <c r="AG14" i="373"/>
  <c r="AL14" i="373"/>
  <c r="AF14" i="373"/>
  <c r="AH14" i="373"/>
  <c r="AJ14" i="373"/>
  <c r="AK14" i="373"/>
  <c r="I15" i="373"/>
  <c r="J15" i="373"/>
  <c r="L15" i="373"/>
  <c r="Q15" i="373"/>
  <c r="K15" i="373"/>
  <c r="M15" i="373"/>
  <c r="O15" i="373"/>
  <c r="P15" i="373"/>
  <c r="R15" i="373"/>
  <c r="S15" i="373"/>
  <c r="AD15" i="373"/>
  <c r="AE15" i="373"/>
  <c r="AH15" i="373"/>
  <c r="AK15" i="373"/>
  <c r="AJ15" i="373"/>
  <c r="I16" i="373"/>
  <c r="J16" i="373"/>
  <c r="M16" i="373"/>
  <c r="P16" i="373"/>
  <c r="O16" i="373"/>
  <c r="R16" i="373"/>
  <c r="S16" i="373"/>
  <c r="AD16" i="373"/>
  <c r="AF16" i="373"/>
  <c r="AE16" i="373"/>
  <c r="AH16" i="373"/>
  <c r="AK16" i="373"/>
  <c r="AJ16" i="373"/>
  <c r="I17" i="373"/>
  <c r="K17" i="373"/>
  <c r="J17" i="373"/>
  <c r="M17" i="373"/>
  <c r="P17" i="373"/>
  <c r="O17" i="373"/>
  <c r="R17" i="373"/>
  <c r="S17" i="373"/>
  <c r="AD17" i="373"/>
  <c r="AF17" i="373"/>
  <c r="AE17" i="373"/>
  <c r="AH17" i="373"/>
  <c r="AK17" i="373"/>
  <c r="AJ17" i="373"/>
  <c r="I18" i="373"/>
  <c r="K18" i="373"/>
  <c r="J18" i="373"/>
  <c r="M18" i="373"/>
  <c r="P18" i="373"/>
  <c r="O18" i="373"/>
  <c r="R18" i="373"/>
  <c r="S18" i="373"/>
  <c r="AD18" i="373"/>
  <c r="AE18" i="373"/>
  <c r="AG18" i="373"/>
  <c r="AL18" i="373"/>
  <c r="AF18" i="373"/>
  <c r="AH18" i="373"/>
  <c r="AJ18" i="373"/>
  <c r="AK18" i="373"/>
  <c r="I19" i="373"/>
  <c r="J19" i="373"/>
  <c r="L19" i="373"/>
  <c r="Q19" i="373"/>
  <c r="K19" i="373"/>
  <c r="M19" i="373"/>
  <c r="O19" i="373"/>
  <c r="P19" i="373"/>
  <c r="R19" i="373"/>
  <c r="S19" i="373"/>
  <c r="AD19" i="373"/>
  <c r="AE19" i="373"/>
  <c r="AH19" i="373"/>
  <c r="AK19" i="373"/>
  <c r="AJ19" i="373"/>
  <c r="I20" i="373"/>
  <c r="J20" i="373"/>
  <c r="M20" i="373"/>
  <c r="P20" i="373"/>
  <c r="O20" i="373"/>
  <c r="R20" i="373"/>
  <c r="S20" i="373"/>
  <c r="I21" i="373"/>
  <c r="K21" i="373"/>
  <c r="J21" i="373"/>
  <c r="M21" i="373"/>
  <c r="P21" i="373"/>
  <c r="O21" i="373"/>
  <c r="R21" i="373"/>
  <c r="S21" i="373"/>
  <c r="I22" i="373"/>
  <c r="K22" i="373"/>
  <c r="J22" i="373"/>
  <c r="M22" i="373"/>
  <c r="P22" i="373"/>
  <c r="O22" i="373"/>
  <c r="R22" i="373"/>
  <c r="S22" i="373"/>
  <c r="I23" i="373"/>
  <c r="J23" i="373"/>
  <c r="L23" i="373"/>
  <c r="Q23" i="373"/>
  <c r="K23" i="373"/>
  <c r="M23" i="373"/>
  <c r="O23" i="373"/>
  <c r="P23" i="373"/>
  <c r="R23" i="373"/>
  <c r="S23" i="373"/>
  <c r="I26" i="373"/>
  <c r="J26" i="373"/>
  <c r="M26" i="373"/>
  <c r="P26" i="373"/>
  <c r="O26" i="373"/>
  <c r="R26" i="373"/>
  <c r="S26" i="373"/>
  <c r="AD26" i="373"/>
  <c r="AF26" i="373"/>
  <c r="AE26" i="373"/>
  <c r="AH26" i="373"/>
  <c r="AK26" i="373"/>
  <c r="AJ26" i="373"/>
  <c r="I27" i="373"/>
  <c r="K27" i="373"/>
  <c r="J27" i="373"/>
  <c r="M27" i="373"/>
  <c r="P27" i="373"/>
  <c r="O27" i="373"/>
  <c r="R27" i="373"/>
  <c r="S27" i="373"/>
  <c r="AD27" i="373"/>
  <c r="AF27" i="373"/>
  <c r="AE27" i="373"/>
  <c r="AH27" i="373"/>
  <c r="AK27" i="373"/>
  <c r="AJ27" i="373"/>
  <c r="I28" i="373"/>
  <c r="K28" i="373"/>
  <c r="J28" i="373"/>
  <c r="M28" i="373"/>
  <c r="P28" i="373"/>
  <c r="O28" i="373"/>
  <c r="R28" i="373"/>
  <c r="S28" i="373"/>
  <c r="AD28" i="373"/>
  <c r="AE28" i="373"/>
  <c r="AG28" i="373"/>
  <c r="AL28" i="373"/>
  <c r="AF28" i="373"/>
  <c r="AH28" i="373"/>
  <c r="AJ28" i="373"/>
  <c r="AK28" i="373"/>
  <c r="I29" i="373"/>
  <c r="J29" i="373"/>
  <c r="L29" i="373"/>
  <c r="Q29" i="373"/>
  <c r="K29" i="373"/>
  <c r="M29" i="373"/>
  <c r="O29" i="373"/>
  <c r="P29" i="373"/>
  <c r="R29" i="373"/>
  <c r="S29" i="373"/>
  <c r="AD29" i="373"/>
  <c r="AE29" i="373"/>
  <c r="AH29" i="373"/>
  <c r="AK29" i="373"/>
  <c r="AJ29" i="373"/>
  <c r="I30" i="373"/>
  <c r="J30" i="373"/>
  <c r="M30" i="373"/>
  <c r="P30" i="373"/>
  <c r="O30" i="373"/>
  <c r="R30" i="373"/>
  <c r="S30" i="373"/>
  <c r="AD30" i="373"/>
  <c r="AF30" i="373"/>
  <c r="AE30" i="373"/>
  <c r="AH30" i="373"/>
  <c r="AK30" i="373"/>
  <c r="AJ30" i="373"/>
  <c r="I31" i="373"/>
  <c r="K31" i="373"/>
  <c r="J31" i="373"/>
  <c r="M31" i="373"/>
  <c r="P31" i="373"/>
  <c r="O31" i="373"/>
  <c r="R31" i="373"/>
  <c r="S31" i="373"/>
  <c r="AD31" i="373"/>
  <c r="AF31" i="373"/>
  <c r="AE31" i="373"/>
  <c r="AH31" i="373"/>
  <c r="AK31" i="373"/>
  <c r="AJ31" i="373"/>
  <c r="I32" i="373"/>
  <c r="K32" i="373"/>
  <c r="J32" i="373"/>
  <c r="M32" i="373"/>
  <c r="P32" i="373"/>
  <c r="O32" i="373"/>
  <c r="R32" i="373"/>
  <c r="S32" i="373"/>
  <c r="AD32" i="373"/>
  <c r="AE32" i="373"/>
  <c r="AG32" i="373"/>
  <c r="AL32" i="373"/>
  <c r="AF32" i="373"/>
  <c r="AH32" i="373"/>
  <c r="AJ32" i="373"/>
  <c r="AK32" i="373"/>
  <c r="I33" i="373"/>
  <c r="J33" i="373"/>
  <c r="L33" i="373"/>
  <c r="Q33" i="373"/>
  <c r="K33" i="373"/>
  <c r="M33" i="373"/>
  <c r="O33" i="373"/>
  <c r="P33" i="373"/>
  <c r="R33" i="373"/>
  <c r="S33" i="373"/>
  <c r="AD33" i="373"/>
  <c r="AE33" i="373"/>
  <c r="AH33" i="373"/>
  <c r="AK33" i="373"/>
  <c r="AJ33" i="373"/>
  <c r="I34" i="373"/>
  <c r="J34" i="373"/>
  <c r="M34" i="373"/>
  <c r="P34" i="373"/>
  <c r="O34" i="373"/>
  <c r="R34" i="373"/>
  <c r="S34" i="373"/>
  <c r="AD34" i="373"/>
  <c r="AF34" i="373"/>
  <c r="AE34" i="373"/>
  <c r="AH34" i="373"/>
  <c r="AK34" i="373"/>
  <c r="AJ34" i="373"/>
  <c r="I35" i="373"/>
  <c r="K35" i="373"/>
  <c r="J35" i="373"/>
  <c r="M35" i="373"/>
  <c r="P35" i="373"/>
  <c r="O35" i="373"/>
  <c r="R35" i="373"/>
  <c r="S35" i="373"/>
  <c r="AD35" i="373"/>
  <c r="AF35" i="373"/>
  <c r="AE35" i="373"/>
  <c r="AH35" i="373"/>
  <c r="AK35" i="373"/>
  <c r="AJ35" i="373"/>
  <c r="I36" i="373"/>
  <c r="K36" i="373"/>
  <c r="J36" i="373"/>
  <c r="M36" i="373"/>
  <c r="P36" i="373"/>
  <c r="O36" i="373"/>
  <c r="R36" i="373"/>
  <c r="S36" i="373"/>
  <c r="AD36" i="373"/>
  <c r="AE36" i="373"/>
  <c r="AG36" i="373"/>
  <c r="AL36" i="373"/>
  <c r="AF36" i="373"/>
  <c r="AH36" i="373"/>
  <c r="AJ36" i="373"/>
  <c r="AK36" i="373"/>
  <c r="I37" i="373"/>
  <c r="J37" i="373"/>
  <c r="L37" i="373"/>
  <c r="Q37" i="373"/>
  <c r="K37" i="373"/>
  <c r="M37" i="373"/>
  <c r="O37" i="373"/>
  <c r="P37" i="373"/>
  <c r="R37" i="373"/>
  <c r="S37" i="373"/>
  <c r="I38" i="373"/>
  <c r="J38" i="373"/>
  <c r="M38" i="373"/>
  <c r="P38" i="373"/>
  <c r="O38" i="373"/>
  <c r="R38" i="373"/>
  <c r="S38" i="373"/>
  <c r="I39" i="373"/>
  <c r="K39" i="373"/>
  <c r="J39" i="373"/>
  <c r="M39" i="373"/>
  <c r="P39" i="373"/>
  <c r="O39" i="373"/>
  <c r="R39" i="373"/>
  <c r="S39" i="373"/>
  <c r="I40" i="373"/>
  <c r="K40" i="373"/>
  <c r="J40" i="373"/>
  <c r="M40" i="373"/>
  <c r="P40" i="373"/>
  <c r="O40" i="373"/>
  <c r="R40" i="373"/>
  <c r="S40" i="373"/>
  <c r="I41" i="373"/>
  <c r="J41" i="373"/>
  <c r="L41" i="373"/>
  <c r="Q41" i="373"/>
  <c r="K41" i="373"/>
  <c r="M41" i="373"/>
  <c r="O41" i="373"/>
  <c r="P41" i="373"/>
  <c r="R41" i="373"/>
  <c r="S41" i="373"/>
  <c r="I44" i="373"/>
  <c r="J44" i="373"/>
  <c r="M44" i="373"/>
  <c r="P44" i="373"/>
  <c r="O44" i="373"/>
  <c r="R44" i="373"/>
  <c r="S44" i="373"/>
  <c r="AD44" i="373"/>
  <c r="AF44" i="373"/>
  <c r="AE44" i="373"/>
  <c r="AH44" i="373"/>
  <c r="AK44" i="373"/>
  <c r="AJ44" i="373"/>
  <c r="I45" i="373"/>
  <c r="K45" i="373"/>
  <c r="J45" i="373"/>
  <c r="M45" i="373"/>
  <c r="P45" i="373"/>
  <c r="O45" i="373"/>
  <c r="R45" i="373"/>
  <c r="S45" i="373"/>
  <c r="AD45" i="373"/>
  <c r="AF45" i="373"/>
  <c r="AE45" i="373"/>
  <c r="AH45" i="373"/>
  <c r="AK45" i="373"/>
  <c r="AJ45" i="373"/>
  <c r="I46" i="373"/>
  <c r="K46" i="373"/>
  <c r="J46" i="373"/>
  <c r="M46" i="373"/>
  <c r="P46" i="373"/>
  <c r="O46" i="373"/>
  <c r="R46" i="373"/>
  <c r="S46" i="373"/>
  <c r="AD46" i="373"/>
  <c r="AE46" i="373"/>
  <c r="AG46" i="373"/>
  <c r="AL46" i="373"/>
  <c r="AF46" i="373"/>
  <c r="AH46" i="373"/>
  <c r="AJ46" i="373"/>
  <c r="AK46" i="373"/>
  <c r="I47" i="373"/>
  <c r="J47" i="373"/>
  <c r="L47" i="373"/>
  <c r="Q47" i="373"/>
  <c r="K47" i="373"/>
  <c r="M47" i="373"/>
  <c r="O47" i="373"/>
  <c r="P47" i="373"/>
  <c r="R47" i="373"/>
  <c r="S47" i="373"/>
  <c r="AD47" i="373"/>
  <c r="AE47" i="373"/>
  <c r="AH47" i="373"/>
  <c r="AK47" i="373"/>
  <c r="AJ47" i="373"/>
  <c r="I48" i="373"/>
  <c r="J48" i="373"/>
  <c r="M48" i="373"/>
  <c r="P48" i="373"/>
  <c r="O48" i="373"/>
  <c r="R48" i="373"/>
  <c r="S48" i="373"/>
  <c r="AD48" i="373"/>
  <c r="AF48" i="373"/>
  <c r="AE48" i="373"/>
  <c r="AH48" i="373"/>
  <c r="AK48" i="373"/>
  <c r="AJ48" i="373"/>
  <c r="I49" i="373"/>
  <c r="K49" i="373"/>
  <c r="J49" i="373"/>
  <c r="M49" i="373"/>
  <c r="P49" i="373"/>
  <c r="O49" i="373"/>
  <c r="R49" i="373"/>
  <c r="S49" i="373"/>
  <c r="AD49" i="373"/>
  <c r="AF49" i="373"/>
  <c r="AE49" i="373"/>
  <c r="AH49" i="373"/>
  <c r="AK49" i="373"/>
  <c r="AJ49" i="373"/>
  <c r="I50" i="373"/>
  <c r="K50" i="373"/>
  <c r="J50" i="373"/>
  <c r="M50" i="373"/>
  <c r="P50" i="373"/>
  <c r="O50" i="373"/>
  <c r="R50" i="373"/>
  <c r="S50" i="373"/>
  <c r="AD50" i="373"/>
  <c r="AE50" i="373"/>
  <c r="AG50" i="373"/>
  <c r="AL50" i="373"/>
  <c r="AF50" i="373"/>
  <c r="AH50" i="373"/>
  <c r="AJ50" i="373"/>
  <c r="AK50" i="373"/>
  <c r="I51" i="373"/>
  <c r="J51" i="373"/>
  <c r="L51" i="373"/>
  <c r="Q51" i="373"/>
  <c r="K51" i="373"/>
  <c r="M51" i="373"/>
  <c r="O51" i="373"/>
  <c r="P51" i="373"/>
  <c r="R51" i="373"/>
  <c r="S51" i="373"/>
  <c r="AD51" i="373"/>
  <c r="AE51" i="373"/>
  <c r="AH51" i="373"/>
  <c r="AK51" i="373"/>
  <c r="AJ51" i="373"/>
  <c r="I52" i="373"/>
  <c r="J52" i="373"/>
  <c r="M52" i="373"/>
  <c r="P52" i="373"/>
  <c r="O52" i="373"/>
  <c r="R52" i="373"/>
  <c r="S52" i="373"/>
  <c r="AD52" i="373"/>
  <c r="AF52" i="373"/>
  <c r="AE52" i="373"/>
  <c r="AH52" i="373"/>
  <c r="AK52" i="373"/>
  <c r="AJ52" i="373"/>
  <c r="I53" i="373"/>
  <c r="K53" i="373"/>
  <c r="J53" i="373"/>
  <c r="M53" i="373"/>
  <c r="P53" i="373"/>
  <c r="O53" i="373"/>
  <c r="R53" i="373"/>
  <c r="S53" i="373"/>
  <c r="AD53" i="373"/>
  <c r="AF53" i="373"/>
  <c r="AE53" i="373"/>
  <c r="AH53" i="373"/>
  <c r="AK53" i="373"/>
  <c r="AJ53" i="373"/>
  <c r="I54" i="373"/>
  <c r="K54" i="373"/>
  <c r="J54" i="373"/>
  <c r="M54" i="373"/>
  <c r="P54" i="373"/>
  <c r="O54" i="373"/>
  <c r="R54" i="373"/>
  <c r="S54" i="373"/>
  <c r="AD54" i="373"/>
  <c r="AE54" i="373"/>
  <c r="AG54" i="373"/>
  <c r="AL54" i="373"/>
  <c r="AF54" i="373"/>
  <c r="AH54" i="373"/>
  <c r="AJ54" i="373"/>
  <c r="AK54" i="373"/>
  <c r="I55" i="373"/>
  <c r="J55" i="373"/>
  <c r="L55" i="373"/>
  <c r="Q55" i="373"/>
  <c r="K55" i="373"/>
  <c r="M55" i="373"/>
  <c r="O55" i="373"/>
  <c r="P55" i="373"/>
  <c r="R55" i="373"/>
  <c r="S55" i="373"/>
  <c r="AD55" i="373"/>
  <c r="AE55" i="373"/>
  <c r="AH55" i="373"/>
  <c r="AK55" i="373"/>
  <c r="AJ55" i="373"/>
  <c r="I56" i="373"/>
  <c r="J56" i="373"/>
  <c r="M56" i="373"/>
  <c r="P56" i="373"/>
  <c r="O56" i="373"/>
  <c r="R56" i="373"/>
  <c r="S56" i="373"/>
  <c r="I57" i="373"/>
  <c r="K57" i="373"/>
  <c r="J57" i="373"/>
  <c r="M57" i="373"/>
  <c r="P57" i="373"/>
  <c r="O57" i="373"/>
  <c r="R57" i="373"/>
  <c r="S57" i="373"/>
  <c r="I58" i="373"/>
  <c r="K58" i="373"/>
  <c r="J58" i="373"/>
  <c r="M58" i="373"/>
  <c r="P58" i="373"/>
  <c r="O58" i="373"/>
  <c r="R58" i="373"/>
  <c r="S58" i="373"/>
  <c r="I59" i="373"/>
  <c r="J59" i="373"/>
  <c r="L59" i="373"/>
  <c r="Q59" i="373"/>
  <c r="K59" i="373"/>
  <c r="M59" i="373"/>
  <c r="O59" i="373"/>
  <c r="P59" i="373"/>
  <c r="R59" i="373"/>
  <c r="S59" i="373"/>
  <c r="I62" i="373"/>
  <c r="J62" i="373"/>
  <c r="M62" i="373"/>
  <c r="P62" i="373"/>
  <c r="O62" i="373"/>
  <c r="R62" i="373"/>
  <c r="S62" i="373"/>
  <c r="I63" i="373"/>
  <c r="K63" i="373"/>
  <c r="J63" i="373"/>
  <c r="M63" i="373"/>
  <c r="P63" i="373"/>
  <c r="O63" i="373"/>
  <c r="R63" i="373"/>
  <c r="S63" i="373"/>
  <c r="I64" i="373"/>
  <c r="K64" i="373"/>
  <c r="J64" i="373"/>
  <c r="M64" i="373"/>
  <c r="P64" i="373"/>
  <c r="O64" i="373"/>
  <c r="R64" i="373"/>
  <c r="S64" i="373"/>
  <c r="I65" i="373"/>
  <c r="J65" i="373"/>
  <c r="L65" i="373"/>
  <c r="Q65" i="373"/>
  <c r="K65" i="373"/>
  <c r="M65" i="373"/>
  <c r="O65" i="373"/>
  <c r="P65" i="373"/>
  <c r="R65" i="373"/>
  <c r="S65" i="373"/>
  <c r="I66" i="373"/>
  <c r="J66" i="373"/>
  <c r="M66" i="373"/>
  <c r="P66" i="373"/>
  <c r="O66" i="373"/>
  <c r="R66" i="373"/>
  <c r="S66" i="373"/>
  <c r="I67" i="373"/>
  <c r="K67" i="373"/>
  <c r="J67" i="373"/>
  <c r="M67" i="373"/>
  <c r="P67" i="373"/>
  <c r="O67" i="373"/>
  <c r="R67" i="373"/>
  <c r="S67" i="373"/>
  <c r="I68" i="373"/>
  <c r="K68" i="373"/>
  <c r="J68" i="373"/>
  <c r="M68" i="373"/>
  <c r="P68" i="373"/>
  <c r="O68" i="373"/>
  <c r="R68" i="373"/>
  <c r="S68" i="373"/>
  <c r="I69" i="373"/>
  <c r="J69" i="373"/>
  <c r="L69" i="373"/>
  <c r="Q69" i="373"/>
  <c r="K69" i="373"/>
  <c r="M69" i="373"/>
  <c r="O69" i="373"/>
  <c r="P69" i="373"/>
  <c r="R69" i="373"/>
  <c r="S69" i="373"/>
  <c r="I70" i="373"/>
  <c r="J70" i="373"/>
  <c r="M70" i="373"/>
  <c r="P70" i="373"/>
  <c r="O70" i="373"/>
  <c r="R70" i="373"/>
  <c r="S70" i="373"/>
  <c r="I71" i="373"/>
  <c r="K71" i="373"/>
  <c r="J71" i="373"/>
  <c r="M71" i="373"/>
  <c r="P71" i="373"/>
  <c r="O71" i="373"/>
  <c r="R71" i="373"/>
  <c r="S71" i="373"/>
  <c r="I72" i="373"/>
  <c r="K72" i="373"/>
  <c r="J72" i="373"/>
  <c r="M72" i="373"/>
  <c r="P72" i="373"/>
  <c r="O72" i="373"/>
  <c r="R72" i="373"/>
  <c r="S72" i="373"/>
  <c r="I73" i="373"/>
  <c r="J73" i="373"/>
  <c r="L73" i="373"/>
  <c r="Q73" i="373"/>
  <c r="K73" i="373"/>
  <c r="M73" i="373"/>
  <c r="O73" i="373"/>
  <c r="P73" i="373"/>
  <c r="R73" i="373"/>
  <c r="S73" i="373"/>
  <c r="I74" i="373"/>
  <c r="J74" i="373"/>
  <c r="M74" i="373"/>
  <c r="P74" i="373"/>
  <c r="O74" i="373"/>
  <c r="R74" i="373"/>
  <c r="S74" i="373"/>
  <c r="I75" i="373"/>
  <c r="K75" i="373"/>
  <c r="J75" i="373"/>
  <c r="M75" i="373"/>
  <c r="P75" i="373"/>
  <c r="O75" i="373"/>
  <c r="R75" i="373"/>
  <c r="S75" i="373"/>
  <c r="I76" i="373"/>
  <c r="K76" i="373"/>
  <c r="J76" i="373"/>
  <c r="M76" i="373"/>
  <c r="P76" i="373"/>
  <c r="O76" i="373"/>
  <c r="R76" i="373"/>
  <c r="S76" i="373"/>
  <c r="I77" i="373"/>
  <c r="J77" i="373"/>
  <c r="L77" i="373"/>
  <c r="Q77" i="373"/>
  <c r="K77" i="373"/>
  <c r="M77" i="373"/>
  <c r="O77" i="373"/>
  <c r="P77" i="373"/>
  <c r="R77" i="373"/>
  <c r="S77" i="373"/>
  <c r="I78" i="373"/>
  <c r="J78" i="373"/>
  <c r="M78" i="373"/>
  <c r="P78" i="373"/>
  <c r="O78" i="373"/>
  <c r="R78" i="373"/>
  <c r="S78" i="373"/>
  <c r="I79" i="373"/>
  <c r="K79" i="373"/>
  <c r="J79" i="373"/>
  <c r="M79" i="373"/>
  <c r="P79" i="373"/>
  <c r="O79" i="373"/>
  <c r="R79" i="373"/>
  <c r="S79" i="373"/>
  <c r="R82" i="373"/>
  <c r="S82" i="373"/>
  <c r="R83" i="373"/>
  <c r="S83" i="373"/>
  <c r="R84" i="373"/>
  <c r="S84" i="373"/>
  <c r="R85" i="373"/>
  <c r="S85" i="373"/>
  <c r="R86" i="373"/>
  <c r="S86" i="373"/>
  <c r="R87" i="373"/>
  <c r="S87" i="373"/>
  <c r="R88" i="373"/>
  <c r="S88" i="373"/>
  <c r="R89" i="373"/>
  <c r="S89" i="373"/>
  <c r="R90" i="373"/>
  <c r="S90" i="373"/>
  <c r="R91" i="373"/>
  <c r="S91" i="373"/>
  <c r="R92" i="373"/>
  <c r="S92" i="373"/>
  <c r="R93" i="373"/>
  <c r="S93" i="373"/>
  <c r="R94" i="373"/>
  <c r="S94" i="373"/>
  <c r="R95" i="373"/>
  <c r="S95" i="373"/>
  <c r="R98" i="373"/>
  <c r="S98" i="373"/>
  <c r="R99" i="373"/>
  <c r="S99" i="373"/>
  <c r="R100" i="373"/>
  <c r="S100" i="373"/>
  <c r="R101" i="373"/>
  <c r="S101" i="373"/>
  <c r="R102" i="373"/>
  <c r="S102" i="373"/>
  <c r="R103" i="373"/>
  <c r="S103" i="373"/>
  <c r="R104" i="373"/>
  <c r="S104" i="373"/>
  <c r="R105" i="373"/>
  <c r="S105" i="373"/>
  <c r="R106" i="373"/>
  <c r="S106" i="373"/>
  <c r="R107" i="373"/>
  <c r="S107" i="373"/>
  <c r="R108" i="373"/>
  <c r="S108" i="373"/>
  <c r="R109" i="373"/>
  <c r="S109" i="373"/>
  <c r="R110" i="373"/>
  <c r="S110" i="373"/>
  <c r="R111" i="373"/>
  <c r="S111" i="373"/>
  <c r="R114" i="373"/>
  <c r="S114" i="373"/>
  <c r="I124" i="373"/>
  <c r="J124" i="373"/>
  <c r="L124" i="373"/>
  <c r="Q124" i="373"/>
  <c r="K124" i="373"/>
  <c r="M124" i="373"/>
  <c r="O124" i="373"/>
  <c r="P124" i="373"/>
  <c r="R124" i="373"/>
  <c r="S124" i="373"/>
  <c r="AD124" i="373"/>
  <c r="AE124" i="373"/>
  <c r="AH124" i="373"/>
  <c r="AK124" i="373"/>
  <c r="AJ124" i="373"/>
  <c r="I125" i="373"/>
  <c r="J125" i="373"/>
  <c r="M125" i="373"/>
  <c r="P125" i="373"/>
  <c r="O125" i="373"/>
  <c r="AD125" i="373"/>
  <c r="AE125" i="373"/>
  <c r="AH125" i="373"/>
  <c r="AK125" i="373"/>
  <c r="AJ125" i="373"/>
  <c r="I126" i="373"/>
  <c r="J126" i="373"/>
  <c r="M126" i="373"/>
  <c r="P126" i="373"/>
  <c r="O126" i="373"/>
  <c r="AD126" i="373"/>
  <c r="AE126" i="373"/>
  <c r="AH126" i="373"/>
  <c r="AK126" i="373"/>
  <c r="AJ126" i="373"/>
  <c r="I127" i="373"/>
  <c r="J127" i="373"/>
  <c r="M127" i="373"/>
  <c r="P127" i="373"/>
  <c r="O127" i="373"/>
  <c r="I128" i="373"/>
  <c r="J128" i="373"/>
  <c r="M128" i="373"/>
  <c r="P128" i="373"/>
  <c r="O128" i="373"/>
  <c r="I129" i="373"/>
  <c r="J129" i="373"/>
  <c r="M129" i="373"/>
  <c r="P129" i="373"/>
  <c r="O129" i="373"/>
  <c r="I130" i="373"/>
  <c r="J130" i="373"/>
  <c r="M130" i="373"/>
  <c r="P130" i="373"/>
  <c r="O130" i="373"/>
  <c r="I133" i="373"/>
  <c r="J133" i="373"/>
  <c r="M133" i="373"/>
  <c r="P133" i="373"/>
  <c r="O133" i="373"/>
  <c r="R133" i="373"/>
  <c r="S133" i="373"/>
  <c r="AD133" i="373"/>
  <c r="AF133" i="373"/>
  <c r="AE133" i="373"/>
  <c r="AH133" i="373"/>
  <c r="AK133" i="373"/>
  <c r="AJ133" i="373"/>
  <c r="I134" i="373"/>
  <c r="K134" i="373"/>
  <c r="J134" i="373"/>
  <c r="M134" i="373"/>
  <c r="P134" i="373"/>
  <c r="O134" i="373"/>
  <c r="R134" i="373"/>
  <c r="S134" i="373"/>
  <c r="I135" i="373"/>
  <c r="K135" i="373"/>
  <c r="J135" i="373"/>
  <c r="M135" i="373"/>
  <c r="P135" i="373"/>
  <c r="O135" i="373"/>
  <c r="R135" i="373"/>
  <c r="S135" i="373"/>
  <c r="I136" i="373"/>
  <c r="J136" i="373"/>
  <c r="L136" i="373"/>
  <c r="Q136" i="373"/>
  <c r="K136" i="373"/>
  <c r="M136" i="373"/>
  <c r="O136" i="373"/>
  <c r="P136" i="373"/>
  <c r="R136" i="373"/>
  <c r="S136" i="373"/>
  <c r="I137" i="373"/>
  <c r="J137" i="373"/>
  <c r="M137" i="373"/>
  <c r="P137" i="373"/>
  <c r="O137" i="373"/>
  <c r="R137" i="373"/>
  <c r="S137" i="373"/>
  <c r="I138" i="373"/>
  <c r="K138" i="373"/>
  <c r="J138" i="373"/>
  <c r="M138" i="373"/>
  <c r="P138" i="373"/>
  <c r="O138" i="373"/>
  <c r="R138" i="373"/>
  <c r="S138" i="373"/>
  <c r="I141" i="373"/>
  <c r="K141" i="373"/>
  <c r="J141" i="373"/>
  <c r="M141" i="373"/>
  <c r="P141" i="373"/>
  <c r="O141" i="373"/>
  <c r="I142" i="373"/>
  <c r="K142" i="373"/>
  <c r="J142" i="373"/>
  <c r="M142" i="373"/>
  <c r="P142" i="373"/>
  <c r="O142" i="373"/>
  <c r="R142" i="373"/>
  <c r="S142" i="373"/>
  <c r="I143" i="373"/>
  <c r="J143" i="373"/>
  <c r="L143" i="373"/>
  <c r="Q143" i="373"/>
  <c r="K143" i="373"/>
  <c r="M143" i="373"/>
  <c r="O143" i="373"/>
  <c r="P143" i="373"/>
  <c r="R143" i="373"/>
  <c r="S143" i="373"/>
  <c r="I144" i="373"/>
  <c r="J144" i="373"/>
  <c r="M144" i="373"/>
  <c r="P144" i="373"/>
  <c r="O144" i="373"/>
  <c r="R144" i="373"/>
  <c r="S144" i="373"/>
  <c r="I145" i="373"/>
  <c r="K145" i="373"/>
  <c r="J145" i="373"/>
  <c r="M145" i="373"/>
  <c r="P145" i="373"/>
  <c r="O145" i="373"/>
  <c r="R145" i="373"/>
  <c r="S145" i="373"/>
  <c r="I8" i="368"/>
  <c r="K8" i="368"/>
  <c r="J8" i="368"/>
  <c r="M8" i="368"/>
  <c r="P8" i="368"/>
  <c r="O8" i="368"/>
  <c r="R8" i="368"/>
  <c r="S8" i="368"/>
  <c r="AD8" i="368"/>
  <c r="AE8" i="368"/>
  <c r="AG8" i="368"/>
  <c r="AL8" i="368"/>
  <c r="AF8" i="368"/>
  <c r="AH8" i="368"/>
  <c r="AJ8" i="368"/>
  <c r="AK8" i="368"/>
  <c r="I9" i="368"/>
  <c r="J9" i="368"/>
  <c r="L9" i="368"/>
  <c r="Q9" i="368"/>
  <c r="K9" i="368"/>
  <c r="M9" i="368"/>
  <c r="O9" i="368"/>
  <c r="P9" i="368"/>
  <c r="R9" i="368"/>
  <c r="S9" i="368"/>
  <c r="AD9" i="368"/>
  <c r="AE9" i="368"/>
  <c r="AH9" i="368"/>
  <c r="AK9" i="368"/>
  <c r="AJ9" i="368"/>
  <c r="I10" i="368"/>
  <c r="J10" i="368"/>
  <c r="M10" i="368"/>
  <c r="P10" i="368"/>
  <c r="O10" i="368"/>
  <c r="R10" i="368"/>
  <c r="S10" i="368"/>
  <c r="AD10" i="368"/>
  <c r="AF10" i="368"/>
  <c r="AE10" i="368"/>
  <c r="AH10" i="368"/>
  <c r="AK10" i="368"/>
  <c r="AJ10" i="368"/>
  <c r="I11" i="368"/>
  <c r="K11" i="368"/>
  <c r="J11" i="368"/>
  <c r="M11" i="368"/>
  <c r="P11" i="368"/>
  <c r="O11" i="368"/>
  <c r="R11" i="368"/>
  <c r="S11" i="368"/>
  <c r="AD11" i="368"/>
  <c r="AF11" i="368"/>
  <c r="AE11" i="368"/>
  <c r="AH11" i="368"/>
  <c r="AK11" i="368"/>
  <c r="AJ11" i="368"/>
  <c r="I12" i="368"/>
  <c r="K12" i="368"/>
  <c r="J12" i="368"/>
  <c r="M12" i="368"/>
  <c r="P12" i="368"/>
  <c r="O12" i="368"/>
  <c r="R12" i="368"/>
  <c r="S12" i="368"/>
  <c r="AD12" i="368"/>
  <c r="AE12" i="368"/>
  <c r="AG12" i="368"/>
  <c r="AL12" i="368"/>
  <c r="AF12" i="368"/>
  <c r="AH12" i="368"/>
  <c r="AJ12" i="368"/>
  <c r="AK12" i="368"/>
  <c r="I13" i="368"/>
  <c r="J13" i="368"/>
  <c r="L13" i="368"/>
  <c r="Q13" i="368"/>
  <c r="K13" i="368"/>
  <c r="M13" i="368"/>
  <c r="O13" i="368"/>
  <c r="P13" i="368"/>
  <c r="R13" i="368"/>
  <c r="S13" i="368"/>
  <c r="AD13" i="368"/>
  <c r="AE13" i="368"/>
  <c r="AH13" i="368"/>
  <c r="AK13" i="368"/>
  <c r="AJ13" i="368"/>
  <c r="I14" i="368"/>
  <c r="J14" i="368"/>
  <c r="M14" i="368"/>
  <c r="P14" i="368"/>
  <c r="O14" i="368"/>
  <c r="R14" i="368"/>
  <c r="S14" i="368"/>
  <c r="AD14" i="368"/>
  <c r="AF14" i="368"/>
  <c r="AE14" i="368"/>
  <c r="AH14" i="368"/>
  <c r="AK14" i="368"/>
  <c r="AJ14" i="368"/>
  <c r="I15" i="368"/>
  <c r="K15" i="368"/>
  <c r="J15" i="368"/>
  <c r="M15" i="368"/>
  <c r="P15" i="368"/>
  <c r="O15" i="368"/>
  <c r="R15" i="368"/>
  <c r="S15" i="368"/>
  <c r="AD15" i="368"/>
  <c r="AF15" i="368"/>
  <c r="AE15" i="368"/>
  <c r="AH15" i="368"/>
  <c r="AK15" i="368"/>
  <c r="AJ15" i="368"/>
  <c r="I16" i="368"/>
  <c r="K16" i="368"/>
  <c r="J16" i="368"/>
  <c r="M16" i="368"/>
  <c r="P16" i="368"/>
  <c r="O16" i="368"/>
  <c r="R16" i="368"/>
  <c r="S16" i="368"/>
  <c r="AD16" i="368"/>
  <c r="AE16" i="368"/>
  <c r="AG16" i="368"/>
  <c r="AL16" i="368"/>
  <c r="AF16" i="368"/>
  <c r="AH16" i="368"/>
  <c r="AJ16" i="368"/>
  <c r="AK16" i="368"/>
  <c r="I17" i="368"/>
  <c r="J17" i="368"/>
  <c r="L17" i="368"/>
  <c r="Q17" i="368"/>
  <c r="K17" i="368"/>
  <c r="M17" i="368"/>
  <c r="O17" i="368"/>
  <c r="P17" i="368"/>
  <c r="R17" i="368"/>
  <c r="S17" i="368"/>
  <c r="AD17" i="368"/>
  <c r="AE17" i="368"/>
  <c r="AH17" i="368"/>
  <c r="AK17" i="368"/>
  <c r="AJ17" i="368"/>
  <c r="I18" i="368"/>
  <c r="J18" i="368"/>
  <c r="M18" i="368"/>
  <c r="P18" i="368"/>
  <c r="O18" i="368"/>
  <c r="R18" i="368"/>
  <c r="S18" i="368"/>
  <c r="AD18" i="368"/>
  <c r="AF18" i="368"/>
  <c r="AE18" i="368"/>
  <c r="AH18" i="368"/>
  <c r="AK18" i="368"/>
  <c r="AJ18" i="368"/>
  <c r="I19" i="368"/>
  <c r="K19" i="368"/>
  <c r="J19" i="368"/>
  <c r="M19" i="368"/>
  <c r="P19" i="368"/>
  <c r="O19" i="368"/>
  <c r="R19" i="368"/>
  <c r="S19" i="368"/>
  <c r="AD19" i="368"/>
  <c r="AF19" i="368"/>
  <c r="AE19" i="368"/>
  <c r="AH19" i="368"/>
  <c r="AK19" i="368"/>
  <c r="AJ19" i="368"/>
  <c r="I20" i="368"/>
  <c r="K20" i="368"/>
  <c r="J20" i="368"/>
  <c r="M20" i="368"/>
  <c r="P20" i="368"/>
  <c r="O20" i="368"/>
  <c r="R20" i="368"/>
  <c r="S20" i="368"/>
  <c r="I21" i="368"/>
  <c r="J21" i="368"/>
  <c r="L21" i="368"/>
  <c r="Q21" i="368"/>
  <c r="K21" i="368"/>
  <c r="M21" i="368"/>
  <c r="O21" i="368"/>
  <c r="P21" i="368"/>
  <c r="R21" i="368"/>
  <c r="S21" i="368"/>
  <c r="I22" i="368"/>
  <c r="J22" i="368"/>
  <c r="M22" i="368"/>
  <c r="P22" i="368"/>
  <c r="O22" i="368"/>
  <c r="R22" i="368"/>
  <c r="S22" i="368"/>
  <c r="I23" i="368"/>
  <c r="K23" i="368"/>
  <c r="J23" i="368"/>
  <c r="M23" i="368"/>
  <c r="P23" i="368"/>
  <c r="O23" i="368"/>
  <c r="R23" i="368"/>
  <c r="S23" i="368"/>
  <c r="I24" i="368"/>
  <c r="K24" i="368"/>
  <c r="J24" i="368"/>
  <c r="M24" i="368"/>
  <c r="P24" i="368"/>
  <c r="O24" i="368"/>
  <c r="R24" i="368"/>
  <c r="S24" i="368"/>
  <c r="I25" i="368"/>
  <c r="J25" i="368"/>
  <c r="L25" i="368"/>
  <c r="Q25" i="368"/>
  <c r="K25" i="368"/>
  <c r="M25" i="368"/>
  <c r="O25" i="368"/>
  <c r="P25" i="368"/>
  <c r="R25" i="368"/>
  <c r="S25" i="368"/>
  <c r="I26" i="368"/>
  <c r="J26" i="368"/>
  <c r="M26" i="368"/>
  <c r="P26" i="368"/>
  <c r="O26" i="368"/>
  <c r="R26" i="368"/>
  <c r="S26" i="368"/>
  <c r="I27" i="368"/>
  <c r="K27" i="368"/>
  <c r="J27" i="368"/>
  <c r="M27" i="368"/>
  <c r="P27" i="368"/>
  <c r="O27" i="368"/>
  <c r="R27" i="368"/>
  <c r="S27" i="368"/>
  <c r="I28" i="368"/>
  <c r="K28" i="368"/>
  <c r="J28" i="368"/>
  <c r="M28" i="368"/>
  <c r="P28" i="368"/>
  <c r="O28" i="368"/>
  <c r="R28" i="368"/>
  <c r="S28" i="368"/>
  <c r="I31" i="368"/>
  <c r="J31" i="368"/>
  <c r="L31" i="368"/>
  <c r="Q31" i="368"/>
  <c r="K31" i="368"/>
  <c r="M31" i="368"/>
  <c r="O31" i="368"/>
  <c r="P31" i="368"/>
  <c r="R31" i="368"/>
  <c r="S31" i="368"/>
  <c r="AD31" i="368"/>
  <c r="AE31" i="368"/>
  <c r="AH31" i="368"/>
  <c r="AK31" i="368"/>
  <c r="AJ31" i="368"/>
  <c r="I32" i="368"/>
  <c r="J32" i="368"/>
  <c r="M32" i="368"/>
  <c r="P32" i="368"/>
  <c r="O32" i="368"/>
  <c r="R32" i="368"/>
  <c r="S32" i="368"/>
  <c r="AD32" i="368"/>
  <c r="AF32" i="368"/>
  <c r="AE32" i="368"/>
  <c r="AH32" i="368"/>
  <c r="AK32" i="368"/>
  <c r="AJ32" i="368"/>
  <c r="I33" i="368"/>
  <c r="K33" i="368"/>
  <c r="J33" i="368"/>
  <c r="M33" i="368"/>
  <c r="P33" i="368"/>
  <c r="O33" i="368"/>
  <c r="R33" i="368"/>
  <c r="S33" i="368"/>
  <c r="AD33" i="368"/>
  <c r="AF33" i="368"/>
  <c r="AE33" i="368"/>
  <c r="AH33" i="368"/>
  <c r="AK33" i="368"/>
  <c r="AJ33" i="368"/>
  <c r="I34" i="368"/>
  <c r="K34" i="368"/>
  <c r="J34" i="368"/>
  <c r="M34" i="368"/>
  <c r="P34" i="368"/>
  <c r="O34" i="368"/>
  <c r="R34" i="368"/>
  <c r="S34" i="368"/>
  <c r="AD34" i="368"/>
  <c r="AE34" i="368"/>
  <c r="AF34" i="368"/>
  <c r="AG34" i="368"/>
  <c r="AH34" i="368"/>
  <c r="AJ34" i="368"/>
  <c r="AK34" i="368"/>
  <c r="AL34" i="368"/>
  <c r="I35" i="368"/>
  <c r="J35" i="368"/>
  <c r="K35" i="368"/>
  <c r="L35" i="368"/>
  <c r="M35" i="368"/>
  <c r="O35" i="368"/>
  <c r="P35" i="368"/>
  <c r="Q35" i="368"/>
  <c r="R35" i="368"/>
  <c r="S35" i="368"/>
  <c r="AD35" i="368"/>
  <c r="AE35" i="368"/>
  <c r="AH35" i="368"/>
  <c r="AK35" i="368"/>
  <c r="AJ35" i="368"/>
  <c r="I36" i="368"/>
  <c r="J36" i="368"/>
  <c r="M36" i="368"/>
  <c r="P36" i="368"/>
  <c r="O36" i="368"/>
  <c r="R36" i="368"/>
  <c r="S36" i="368"/>
  <c r="AD36" i="368"/>
  <c r="AE36" i="368"/>
  <c r="AH36" i="368"/>
  <c r="AK36" i="368"/>
  <c r="AJ36" i="368"/>
  <c r="I37" i="368"/>
  <c r="J37" i="368"/>
  <c r="M37" i="368"/>
  <c r="P37" i="368"/>
  <c r="O37" i="368"/>
  <c r="R37" i="368"/>
  <c r="S37" i="368"/>
  <c r="AD37" i="368"/>
  <c r="AF37" i="368"/>
  <c r="AE37" i="368"/>
  <c r="AH37" i="368"/>
  <c r="AK37" i="368"/>
  <c r="AJ37" i="368"/>
  <c r="I38" i="368"/>
  <c r="K38" i="368"/>
  <c r="J38" i="368"/>
  <c r="M38" i="368"/>
  <c r="P38" i="368"/>
  <c r="O38" i="368"/>
  <c r="R38" i="368"/>
  <c r="S38" i="368"/>
  <c r="AD38" i="368"/>
  <c r="AE38" i="368"/>
  <c r="AF38" i="368"/>
  <c r="AG38" i="368"/>
  <c r="AH38" i="368"/>
  <c r="AJ38" i="368"/>
  <c r="AK38" i="368"/>
  <c r="AL38" i="368"/>
  <c r="I39" i="368"/>
  <c r="J39" i="368"/>
  <c r="K39" i="368"/>
  <c r="L39" i="368"/>
  <c r="M39" i="368"/>
  <c r="O39" i="368"/>
  <c r="P39" i="368"/>
  <c r="Q39" i="368"/>
  <c r="R39" i="368"/>
  <c r="S39" i="368"/>
  <c r="AD39" i="368"/>
  <c r="AE39" i="368"/>
  <c r="AH39" i="368"/>
  <c r="AK39" i="368"/>
  <c r="AJ39" i="368"/>
  <c r="I40" i="368"/>
  <c r="J40" i="368"/>
  <c r="M40" i="368"/>
  <c r="P40" i="368"/>
  <c r="O40" i="368"/>
  <c r="R40" i="368"/>
  <c r="S40" i="368"/>
  <c r="AD40" i="368"/>
  <c r="AE40" i="368"/>
  <c r="AH40" i="368"/>
  <c r="AK40" i="368"/>
  <c r="AJ40" i="368"/>
  <c r="I41" i="368"/>
  <c r="J41" i="368"/>
  <c r="M41" i="368"/>
  <c r="P41" i="368"/>
  <c r="O41" i="368"/>
  <c r="R41" i="368"/>
  <c r="S41" i="368"/>
  <c r="AD41" i="368"/>
  <c r="AF41" i="368"/>
  <c r="AE41" i="368"/>
  <c r="AH41" i="368"/>
  <c r="AK41" i="368"/>
  <c r="AJ41" i="368"/>
  <c r="I42" i="368"/>
  <c r="K42" i="368"/>
  <c r="J42" i="368"/>
  <c r="M42" i="368"/>
  <c r="P42" i="368"/>
  <c r="O42" i="368"/>
  <c r="R42" i="368"/>
  <c r="S42" i="368"/>
  <c r="AD42" i="368"/>
  <c r="AE42" i="368"/>
  <c r="AF42" i="368"/>
  <c r="AG42" i="368"/>
  <c r="AH42" i="368"/>
  <c r="AJ42" i="368"/>
  <c r="AK42" i="368"/>
  <c r="AL42" i="368"/>
  <c r="I43" i="368"/>
  <c r="J43" i="368"/>
  <c r="K43" i="368"/>
  <c r="L43" i="368"/>
  <c r="M43" i="368"/>
  <c r="O43" i="368"/>
  <c r="P43" i="368"/>
  <c r="Q43" i="368"/>
  <c r="R43" i="368"/>
  <c r="S43" i="368"/>
  <c r="I44" i="368"/>
  <c r="J44" i="368"/>
  <c r="M44" i="368"/>
  <c r="P44" i="368"/>
  <c r="O44" i="368"/>
  <c r="R44" i="368"/>
  <c r="S44" i="368"/>
  <c r="I45" i="368"/>
  <c r="J45" i="368"/>
  <c r="M45" i="368"/>
  <c r="P45" i="368"/>
  <c r="O45" i="368"/>
  <c r="R45" i="368"/>
  <c r="S45" i="368"/>
  <c r="I46" i="368"/>
  <c r="K46" i="368"/>
  <c r="J46" i="368"/>
  <c r="M46" i="368"/>
  <c r="P46" i="368"/>
  <c r="O46" i="368"/>
  <c r="R46" i="368"/>
  <c r="S46" i="368"/>
  <c r="I47" i="368"/>
  <c r="J47" i="368"/>
  <c r="K47" i="368"/>
  <c r="L47" i="368"/>
  <c r="M47" i="368"/>
  <c r="O47" i="368"/>
  <c r="P47" i="368"/>
  <c r="Q47" i="368"/>
  <c r="R47" i="368"/>
  <c r="S47" i="368"/>
  <c r="I48" i="368"/>
  <c r="J48" i="368"/>
  <c r="M48" i="368"/>
  <c r="P48" i="368"/>
  <c r="O48" i="368"/>
  <c r="R48" i="368"/>
  <c r="S48" i="368"/>
  <c r="I49" i="368"/>
  <c r="J49" i="368"/>
  <c r="M49" i="368"/>
  <c r="P49" i="368"/>
  <c r="O49" i="368"/>
  <c r="R49" i="368"/>
  <c r="S49" i="368"/>
  <c r="I50" i="368"/>
  <c r="K50" i="368"/>
  <c r="J50" i="368"/>
  <c r="M50" i="368"/>
  <c r="P50" i="368"/>
  <c r="O50" i="368"/>
  <c r="R50" i="368"/>
  <c r="S50" i="368"/>
  <c r="I51" i="368"/>
  <c r="J51" i="368"/>
  <c r="K51" i="368"/>
  <c r="L51" i="368"/>
  <c r="M51" i="368"/>
  <c r="O51" i="368"/>
  <c r="P51" i="368"/>
  <c r="Q51" i="368"/>
  <c r="R51" i="368"/>
  <c r="S51" i="368"/>
  <c r="I54" i="368"/>
  <c r="J54" i="368"/>
  <c r="M54" i="368"/>
  <c r="P54" i="368"/>
  <c r="O54" i="368"/>
  <c r="R54" i="368"/>
  <c r="S54" i="368"/>
  <c r="AD54" i="368"/>
  <c r="AE54" i="368"/>
  <c r="AH54" i="368"/>
  <c r="AK54" i="368"/>
  <c r="AJ54" i="368"/>
  <c r="I55" i="368"/>
  <c r="J55" i="368"/>
  <c r="M55" i="368"/>
  <c r="P55" i="368"/>
  <c r="O55" i="368"/>
  <c r="R55" i="368"/>
  <c r="S55" i="368"/>
  <c r="AD55" i="368"/>
  <c r="AF55" i="368"/>
  <c r="AE55" i="368"/>
  <c r="AH55" i="368"/>
  <c r="AK55" i="368"/>
  <c r="AJ55" i="368"/>
  <c r="I56" i="368"/>
  <c r="K56" i="368"/>
  <c r="J56" i="368"/>
  <c r="M56" i="368"/>
  <c r="P56" i="368"/>
  <c r="O56" i="368"/>
  <c r="R56" i="368"/>
  <c r="S56" i="368"/>
  <c r="AD56" i="368"/>
  <c r="AE56" i="368"/>
  <c r="AF56" i="368"/>
  <c r="AG56" i="368"/>
  <c r="AH56" i="368"/>
  <c r="AJ56" i="368"/>
  <c r="AK56" i="368"/>
  <c r="AL56" i="368"/>
  <c r="I57" i="368"/>
  <c r="J57" i="368"/>
  <c r="K57" i="368"/>
  <c r="L57" i="368"/>
  <c r="M57" i="368"/>
  <c r="O57" i="368"/>
  <c r="P57" i="368"/>
  <c r="Q57" i="368"/>
  <c r="R57" i="368"/>
  <c r="S57" i="368"/>
  <c r="AD57" i="368"/>
  <c r="AE57" i="368"/>
  <c r="AH57" i="368"/>
  <c r="AK57" i="368"/>
  <c r="AJ57" i="368"/>
  <c r="I58" i="368"/>
  <c r="J58" i="368"/>
  <c r="M58" i="368"/>
  <c r="P58" i="368"/>
  <c r="O58" i="368"/>
  <c r="R58" i="368"/>
  <c r="S58" i="368"/>
  <c r="AD58" i="368"/>
  <c r="AE58" i="368"/>
  <c r="AH58" i="368"/>
  <c r="AK58" i="368"/>
  <c r="AJ58" i="368"/>
  <c r="I59" i="368"/>
  <c r="J59" i="368"/>
  <c r="M59" i="368"/>
  <c r="P59" i="368"/>
  <c r="O59" i="368"/>
  <c r="R59" i="368"/>
  <c r="S59" i="368"/>
  <c r="AD59" i="368"/>
  <c r="AF59" i="368"/>
  <c r="AE59" i="368"/>
  <c r="AH59" i="368"/>
  <c r="AK59" i="368"/>
  <c r="AJ59" i="368"/>
  <c r="I60" i="368"/>
  <c r="K60" i="368"/>
  <c r="J60" i="368"/>
  <c r="M60" i="368"/>
  <c r="P60" i="368"/>
  <c r="O60" i="368"/>
  <c r="R60" i="368"/>
  <c r="S60" i="368"/>
  <c r="AD60" i="368"/>
  <c r="AE60" i="368"/>
  <c r="AF60" i="368"/>
  <c r="AG60" i="368"/>
  <c r="AH60" i="368"/>
  <c r="AJ60" i="368"/>
  <c r="AK60" i="368"/>
  <c r="AL60" i="368"/>
  <c r="I61" i="368"/>
  <c r="J61" i="368"/>
  <c r="K61" i="368"/>
  <c r="L61" i="368"/>
  <c r="M61" i="368"/>
  <c r="O61" i="368"/>
  <c r="P61" i="368"/>
  <c r="Q61" i="368"/>
  <c r="R61" i="368"/>
  <c r="S61" i="368"/>
  <c r="AD61" i="368"/>
  <c r="AE61" i="368"/>
  <c r="AH61" i="368"/>
  <c r="AK61" i="368"/>
  <c r="AJ61" i="368"/>
  <c r="I62" i="368"/>
  <c r="J62" i="368"/>
  <c r="M62" i="368"/>
  <c r="P62" i="368"/>
  <c r="O62" i="368"/>
  <c r="R62" i="368"/>
  <c r="S62" i="368"/>
  <c r="AD62" i="368"/>
  <c r="AE62" i="368"/>
  <c r="AH62" i="368"/>
  <c r="AK62" i="368"/>
  <c r="AJ62" i="368"/>
  <c r="I63" i="368"/>
  <c r="J63" i="368"/>
  <c r="M63" i="368"/>
  <c r="P63" i="368"/>
  <c r="O63" i="368"/>
  <c r="R63" i="368"/>
  <c r="S63" i="368"/>
  <c r="AD63" i="368"/>
  <c r="AF63" i="368"/>
  <c r="AE63" i="368"/>
  <c r="AH63" i="368"/>
  <c r="AK63" i="368"/>
  <c r="AJ63" i="368"/>
  <c r="I64" i="368"/>
  <c r="K64" i="368"/>
  <c r="J64" i="368"/>
  <c r="M64" i="368"/>
  <c r="P64" i="368"/>
  <c r="O64" i="368"/>
  <c r="R64" i="368"/>
  <c r="S64" i="368"/>
  <c r="AD64" i="368"/>
  <c r="AE64" i="368"/>
  <c r="AF64" i="368"/>
  <c r="AG64" i="368"/>
  <c r="AH64" i="368"/>
  <c r="AJ64" i="368"/>
  <c r="AK64" i="368"/>
  <c r="AL64" i="368"/>
  <c r="I65" i="368"/>
  <c r="J65" i="368"/>
  <c r="K65" i="368"/>
  <c r="L65" i="368"/>
  <c r="M65" i="368"/>
  <c r="O65" i="368"/>
  <c r="P65" i="368"/>
  <c r="Q65" i="368"/>
  <c r="R65" i="368"/>
  <c r="S65" i="368"/>
  <c r="AD65" i="368"/>
  <c r="AE65" i="368"/>
  <c r="AH65" i="368"/>
  <c r="AK65" i="368"/>
  <c r="AJ65" i="368"/>
  <c r="I66" i="368"/>
  <c r="J66" i="368"/>
  <c r="M66" i="368"/>
  <c r="P66" i="368"/>
  <c r="O66" i="368"/>
  <c r="R66" i="368"/>
  <c r="S66" i="368"/>
  <c r="I67" i="368"/>
  <c r="J67" i="368"/>
  <c r="M67" i="368"/>
  <c r="P67" i="368"/>
  <c r="O67" i="368"/>
  <c r="R67" i="368"/>
  <c r="S67" i="368"/>
  <c r="I68" i="368"/>
  <c r="K68" i="368"/>
  <c r="J68" i="368"/>
  <c r="M68" i="368"/>
  <c r="P68" i="368"/>
  <c r="O68" i="368"/>
  <c r="R68" i="368"/>
  <c r="S68" i="368"/>
  <c r="I69" i="368"/>
  <c r="J69" i="368"/>
  <c r="K69" i="368"/>
  <c r="L69" i="368"/>
  <c r="M69" i="368"/>
  <c r="O69" i="368"/>
  <c r="P69" i="368"/>
  <c r="Q69" i="368"/>
  <c r="R69" i="368"/>
  <c r="S69" i="368"/>
  <c r="I70" i="368"/>
  <c r="J70" i="368"/>
  <c r="M70" i="368"/>
  <c r="P70" i="368"/>
  <c r="O70" i="368"/>
  <c r="R70" i="368"/>
  <c r="S70" i="368"/>
  <c r="I71" i="368"/>
  <c r="J71" i="368"/>
  <c r="M71" i="368"/>
  <c r="P71" i="368"/>
  <c r="O71" i="368"/>
  <c r="R71" i="368"/>
  <c r="S71" i="368"/>
  <c r="I72" i="368"/>
  <c r="K72" i="368"/>
  <c r="J72" i="368"/>
  <c r="M72" i="368"/>
  <c r="P72" i="368"/>
  <c r="O72" i="368"/>
  <c r="R72" i="368"/>
  <c r="S72" i="368"/>
  <c r="I73" i="368"/>
  <c r="J73" i="368"/>
  <c r="K73" i="368"/>
  <c r="L73" i="368"/>
  <c r="M73" i="368"/>
  <c r="O73" i="368"/>
  <c r="P73" i="368"/>
  <c r="Q73" i="368"/>
  <c r="R73" i="368"/>
  <c r="S73" i="368"/>
  <c r="I76" i="368"/>
  <c r="J76" i="368"/>
  <c r="M76" i="368"/>
  <c r="P76" i="368"/>
  <c r="O76" i="368"/>
  <c r="R76" i="368"/>
  <c r="S76" i="368"/>
  <c r="AD76" i="368"/>
  <c r="AE76" i="368"/>
  <c r="AH76" i="368"/>
  <c r="AK76" i="368"/>
  <c r="AJ76" i="368"/>
  <c r="I77" i="368"/>
  <c r="J77" i="368"/>
  <c r="M77" i="368"/>
  <c r="P77" i="368"/>
  <c r="O77" i="368"/>
  <c r="R77" i="368"/>
  <c r="S77" i="368"/>
  <c r="AD77" i="368"/>
  <c r="AF77" i="368"/>
  <c r="AE77" i="368"/>
  <c r="AH77" i="368"/>
  <c r="AK77" i="368"/>
  <c r="AJ77" i="368"/>
  <c r="I78" i="368"/>
  <c r="K78" i="368"/>
  <c r="J78" i="368"/>
  <c r="M78" i="368"/>
  <c r="P78" i="368"/>
  <c r="O78" i="368"/>
  <c r="R78" i="368"/>
  <c r="S78" i="368"/>
  <c r="AD78" i="368"/>
  <c r="AE78" i="368"/>
  <c r="AF78" i="368"/>
  <c r="AG78" i="368"/>
  <c r="AH78" i="368"/>
  <c r="AJ78" i="368"/>
  <c r="AK78" i="368"/>
  <c r="AL78" i="368"/>
  <c r="I79" i="368"/>
  <c r="J79" i="368"/>
  <c r="K79" i="368"/>
  <c r="L79" i="368"/>
  <c r="M79" i="368"/>
  <c r="O79" i="368"/>
  <c r="P79" i="368"/>
  <c r="Q79" i="368"/>
  <c r="R79" i="368"/>
  <c r="S79" i="368"/>
  <c r="AD79" i="368"/>
  <c r="AE79" i="368"/>
  <c r="AH79" i="368"/>
  <c r="AK79" i="368"/>
  <c r="AJ79" i="368"/>
  <c r="I80" i="368"/>
  <c r="J80" i="368"/>
  <c r="M80" i="368"/>
  <c r="P80" i="368"/>
  <c r="O80" i="368"/>
  <c r="R80" i="368"/>
  <c r="S80" i="368"/>
  <c r="AD80" i="368"/>
  <c r="AE80" i="368"/>
  <c r="AH80" i="368"/>
  <c r="AK80" i="368"/>
  <c r="AJ80" i="368"/>
  <c r="I81" i="368"/>
  <c r="J81" i="368"/>
  <c r="M81" i="368"/>
  <c r="P81" i="368"/>
  <c r="O81" i="368"/>
  <c r="R81" i="368"/>
  <c r="S81" i="368"/>
  <c r="AD81" i="368"/>
  <c r="AF81" i="368"/>
  <c r="AE81" i="368"/>
  <c r="AH81" i="368"/>
  <c r="AK81" i="368"/>
  <c r="AJ81" i="368"/>
  <c r="I82" i="368"/>
  <c r="K82" i="368"/>
  <c r="J82" i="368"/>
  <c r="M82" i="368"/>
  <c r="P82" i="368"/>
  <c r="O82" i="368"/>
  <c r="R82" i="368"/>
  <c r="S82" i="368"/>
  <c r="AD82" i="368"/>
  <c r="AE82" i="368"/>
  <c r="AF82" i="368"/>
  <c r="AG82" i="368"/>
  <c r="AH82" i="368"/>
  <c r="AJ82" i="368"/>
  <c r="AK82" i="368"/>
  <c r="AL82" i="368"/>
  <c r="I83" i="368"/>
  <c r="J83" i="368"/>
  <c r="K83" i="368"/>
  <c r="L83" i="368"/>
  <c r="M83" i="368"/>
  <c r="O83" i="368"/>
  <c r="P83" i="368"/>
  <c r="Q83" i="368"/>
  <c r="R83" i="368"/>
  <c r="S83" i="368"/>
  <c r="AD83" i="368"/>
  <c r="AE83" i="368"/>
  <c r="AH83" i="368"/>
  <c r="AK83" i="368"/>
  <c r="AJ83" i="368"/>
  <c r="I84" i="368"/>
  <c r="J84" i="368"/>
  <c r="M84" i="368"/>
  <c r="P84" i="368"/>
  <c r="O84" i="368"/>
  <c r="R84" i="368"/>
  <c r="S84" i="368"/>
  <c r="AD84" i="368"/>
  <c r="AE84" i="368"/>
  <c r="AH84" i="368"/>
  <c r="AK84" i="368"/>
  <c r="AJ84" i="368"/>
  <c r="I85" i="368"/>
  <c r="J85" i="368"/>
  <c r="M85" i="368"/>
  <c r="P85" i="368"/>
  <c r="O85" i="368"/>
  <c r="R85" i="368"/>
  <c r="S85" i="368"/>
  <c r="AD85" i="368"/>
  <c r="AF85" i="368"/>
  <c r="AE85" i="368"/>
  <c r="AH85" i="368"/>
  <c r="AK85" i="368"/>
  <c r="AJ85" i="368"/>
  <c r="I86" i="368"/>
  <c r="K86" i="368"/>
  <c r="J86" i="368"/>
  <c r="M86" i="368"/>
  <c r="P86" i="368"/>
  <c r="O86" i="368"/>
  <c r="R86" i="368"/>
  <c r="S86" i="368"/>
  <c r="AD86" i="368"/>
  <c r="AE86" i="368"/>
  <c r="AF86" i="368"/>
  <c r="AG86" i="368"/>
  <c r="AH86" i="368"/>
  <c r="AJ86" i="368"/>
  <c r="AK86" i="368"/>
  <c r="AL86" i="368"/>
  <c r="I87" i="368"/>
  <c r="J87" i="368"/>
  <c r="K87" i="368"/>
  <c r="L87" i="368"/>
  <c r="M87" i="368"/>
  <c r="O87" i="368"/>
  <c r="P87" i="368"/>
  <c r="Q87" i="368"/>
  <c r="R87" i="368"/>
  <c r="S87" i="368"/>
  <c r="AD87" i="368"/>
  <c r="AE87" i="368"/>
  <c r="AH87" i="368"/>
  <c r="AK87" i="368"/>
  <c r="AJ87" i="368"/>
  <c r="I88" i="368"/>
  <c r="J88" i="368"/>
  <c r="M88" i="368"/>
  <c r="P88" i="368"/>
  <c r="O88" i="368"/>
  <c r="R88" i="368"/>
  <c r="S88" i="368"/>
  <c r="I89" i="368"/>
  <c r="J89" i="368"/>
  <c r="M89" i="368"/>
  <c r="P89" i="368"/>
  <c r="O89" i="368"/>
  <c r="R89" i="368"/>
  <c r="S89" i="368"/>
  <c r="I90" i="368"/>
  <c r="K90" i="368"/>
  <c r="J90" i="368"/>
  <c r="M90" i="368"/>
  <c r="P90" i="368"/>
  <c r="O90" i="368"/>
  <c r="R90" i="368"/>
  <c r="S90" i="368"/>
  <c r="I91" i="368"/>
  <c r="J91" i="368"/>
  <c r="K91" i="368"/>
  <c r="L91" i="368"/>
  <c r="M91" i="368"/>
  <c r="O91" i="368"/>
  <c r="P91" i="368"/>
  <c r="Q91" i="368"/>
  <c r="R91" i="368"/>
  <c r="S91" i="368"/>
  <c r="I92" i="368"/>
  <c r="J92" i="368"/>
  <c r="M92" i="368"/>
  <c r="P92" i="368"/>
  <c r="O92" i="368"/>
  <c r="R92" i="368"/>
  <c r="S92" i="368"/>
  <c r="I93" i="368"/>
  <c r="J93" i="368"/>
  <c r="M93" i="368"/>
  <c r="P93" i="368"/>
  <c r="O93" i="368"/>
  <c r="R93" i="368"/>
  <c r="S93" i="368"/>
  <c r="I94" i="368"/>
  <c r="K94" i="368"/>
  <c r="J94" i="368"/>
  <c r="M94" i="368"/>
  <c r="P94" i="368"/>
  <c r="O94" i="368"/>
  <c r="R94" i="368"/>
  <c r="S94" i="368"/>
  <c r="I95" i="368"/>
  <c r="J95" i="368"/>
  <c r="K95" i="368"/>
  <c r="L95" i="368"/>
  <c r="M95" i="368"/>
  <c r="O95" i="368"/>
  <c r="P95" i="368"/>
  <c r="Q95" i="368"/>
  <c r="R95" i="368"/>
  <c r="S95" i="368"/>
  <c r="I98" i="368"/>
  <c r="J98" i="368"/>
  <c r="M98" i="368"/>
  <c r="P98" i="368"/>
  <c r="O98" i="368"/>
  <c r="R98" i="368"/>
  <c r="S98" i="368"/>
  <c r="AD98" i="368"/>
  <c r="AE98" i="368"/>
  <c r="AH98" i="368"/>
  <c r="AK98" i="368"/>
  <c r="AJ98" i="368"/>
  <c r="I99" i="368"/>
  <c r="J99" i="368"/>
  <c r="M99" i="368"/>
  <c r="P99" i="368"/>
  <c r="O99" i="368"/>
  <c r="R99" i="368"/>
  <c r="S99" i="368"/>
  <c r="AD99" i="368"/>
  <c r="AF99" i="368"/>
  <c r="AE99" i="368"/>
  <c r="AH99" i="368"/>
  <c r="AK99" i="368"/>
  <c r="AJ99" i="368"/>
  <c r="I100" i="368"/>
  <c r="K100" i="368"/>
  <c r="J100" i="368"/>
  <c r="M100" i="368"/>
  <c r="P100" i="368"/>
  <c r="O100" i="368"/>
  <c r="R100" i="368"/>
  <c r="S100" i="368"/>
  <c r="AD100" i="368"/>
  <c r="AE100" i="368"/>
  <c r="AF100" i="368"/>
  <c r="AG100" i="368"/>
  <c r="AH100" i="368"/>
  <c r="AJ100" i="368"/>
  <c r="AK100" i="368"/>
  <c r="AL100" i="368"/>
  <c r="I101" i="368"/>
  <c r="J101" i="368"/>
  <c r="K101" i="368"/>
  <c r="L101" i="368"/>
  <c r="M101" i="368"/>
  <c r="O101" i="368"/>
  <c r="P101" i="368"/>
  <c r="Q101" i="368"/>
  <c r="R101" i="368"/>
  <c r="S101" i="368"/>
  <c r="AD101" i="368"/>
  <c r="AE101" i="368"/>
  <c r="AH101" i="368"/>
  <c r="AK101" i="368"/>
  <c r="AJ101" i="368"/>
  <c r="I102" i="368"/>
  <c r="J102" i="368"/>
  <c r="M102" i="368"/>
  <c r="P102" i="368"/>
  <c r="O102" i="368"/>
  <c r="R102" i="368"/>
  <c r="S102" i="368"/>
  <c r="AD102" i="368"/>
  <c r="AE102" i="368"/>
  <c r="AH102" i="368"/>
  <c r="AK102" i="368"/>
  <c r="AJ102" i="368"/>
  <c r="I103" i="368"/>
  <c r="J103" i="368"/>
  <c r="M103" i="368"/>
  <c r="P103" i="368"/>
  <c r="O103" i="368"/>
  <c r="R103" i="368"/>
  <c r="S103" i="368"/>
  <c r="AD103" i="368"/>
  <c r="AF103" i="368"/>
  <c r="AE103" i="368"/>
  <c r="AH103" i="368"/>
  <c r="AK103" i="368"/>
  <c r="AJ103" i="368"/>
  <c r="I104" i="368"/>
  <c r="K104" i="368"/>
  <c r="J104" i="368"/>
  <c r="M104" i="368"/>
  <c r="P104" i="368"/>
  <c r="O104" i="368"/>
  <c r="R104" i="368"/>
  <c r="S104" i="368"/>
  <c r="AD104" i="368"/>
  <c r="AE104" i="368"/>
  <c r="AF104" i="368"/>
  <c r="AG104" i="368"/>
  <c r="AH104" i="368"/>
  <c r="AJ104" i="368"/>
  <c r="AK104" i="368"/>
  <c r="AL104" i="368"/>
  <c r="I105" i="368"/>
  <c r="J105" i="368"/>
  <c r="K105" i="368"/>
  <c r="L105" i="368"/>
  <c r="M105" i="368"/>
  <c r="O105" i="368"/>
  <c r="P105" i="368"/>
  <c r="Q105" i="368"/>
  <c r="R105" i="368"/>
  <c r="S105" i="368"/>
  <c r="AD105" i="368"/>
  <c r="AE105" i="368"/>
  <c r="AH105" i="368"/>
  <c r="AK105" i="368"/>
  <c r="AJ105" i="368"/>
  <c r="I106" i="368"/>
  <c r="J106" i="368"/>
  <c r="M106" i="368"/>
  <c r="P106" i="368"/>
  <c r="O106" i="368"/>
  <c r="R106" i="368"/>
  <c r="S106" i="368"/>
  <c r="AD106" i="368"/>
  <c r="AE106" i="368"/>
  <c r="AH106" i="368"/>
  <c r="AK106" i="368"/>
  <c r="AJ106" i="368"/>
  <c r="I107" i="368"/>
  <c r="J107" i="368"/>
  <c r="M107" i="368"/>
  <c r="P107" i="368"/>
  <c r="O107" i="368"/>
  <c r="R107" i="368"/>
  <c r="S107" i="368"/>
  <c r="AD107" i="368"/>
  <c r="AF107" i="368"/>
  <c r="AE107" i="368"/>
  <c r="AH107" i="368"/>
  <c r="AK107" i="368"/>
  <c r="AJ107" i="368"/>
  <c r="I108" i="368"/>
  <c r="K108" i="368"/>
  <c r="J108" i="368"/>
  <c r="M108" i="368"/>
  <c r="P108" i="368"/>
  <c r="O108" i="368"/>
  <c r="R108" i="368"/>
  <c r="S108" i="368"/>
  <c r="AD108" i="368"/>
  <c r="AE108" i="368"/>
  <c r="AF108" i="368"/>
  <c r="AG108" i="368"/>
  <c r="AH108" i="368"/>
  <c r="AJ108" i="368"/>
  <c r="AK108" i="368"/>
  <c r="AL108" i="368"/>
  <c r="I109" i="368"/>
  <c r="J109" i="368"/>
  <c r="K109" i="368"/>
  <c r="L109" i="368"/>
  <c r="M109" i="368"/>
  <c r="O109" i="368"/>
  <c r="P109" i="368"/>
  <c r="Q109" i="368"/>
  <c r="R109" i="368"/>
  <c r="S109" i="368"/>
  <c r="AD109" i="368"/>
  <c r="AE109" i="368"/>
  <c r="AH109" i="368"/>
  <c r="AK109" i="368"/>
  <c r="AJ109" i="368"/>
  <c r="I110" i="368"/>
  <c r="J110" i="368"/>
  <c r="M110" i="368"/>
  <c r="P110" i="368"/>
  <c r="O110" i="368"/>
  <c r="R110" i="368"/>
  <c r="S110" i="368"/>
  <c r="I111" i="368"/>
  <c r="J111" i="368"/>
  <c r="M111" i="368"/>
  <c r="P111" i="368"/>
  <c r="O111" i="368"/>
  <c r="R111" i="368"/>
  <c r="S111" i="368"/>
  <c r="I112" i="368"/>
  <c r="K112" i="368"/>
  <c r="J112" i="368"/>
  <c r="M112" i="368"/>
  <c r="P112" i="368"/>
  <c r="O112" i="368"/>
  <c r="R112" i="368"/>
  <c r="S112" i="368"/>
  <c r="I113" i="368"/>
  <c r="J113" i="368"/>
  <c r="K113" i="368"/>
  <c r="L113" i="368"/>
  <c r="M113" i="368"/>
  <c r="O113" i="368"/>
  <c r="P113" i="368"/>
  <c r="Q113" i="368"/>
  <c r="R113" i="368"/>
  <c r="S113" i="368"/>
  <c r="I114" i="368"/>
  <c r="J114" i="368"/>
  <c r="M114" i="368"/>
  <c r="P114" i="368"/>
  <c r="O114" i="368"/>
  <c r="R114" i="368"/>
  <c r="S114" i="368"/>
  <c r="I115" i="368"/>
  <c r="J115" i="368"/>
  <c r="M115" i="368"/>
  <c r="P115" i="368"/>
  <c r="O115" i="368"/>
  <c r="R115" i="368"/>
  <c r="S115" i="368"/>
  <c r="I116" i="368"/>
  <c r="K116" i="368"/>
  <c r="J116" i="368"/>
  <c r="M116" i="368"/>
  <c r="P116" i="368"/>
  <c r="O116" i="368"/>
  <c r="R116" i="368"/>
  <c r="S116" i="368"/>
  <c r="I117" i="368"/>
  <c r="J117" i="368"/>
  <c r="K117" i="368"/>
  <c r="L117" i="368"/>
  <c r="M117" i="368"/>
  <c r="O117" i="368"/>
  <c r="P117" i="368"/>
  <c r="Q117" i="368"/>
  <c r="R117" i="368"/>
  <c r="S117" i="368"/>
  <c r="I118" i="368"/>
  <c r="J118" i="368"/>
  <c r="M118" i="368"/>
  <c r="P118" i="368"/>
  <c r="O118" i="368"/>
  <c r="R118" i="368"/>
  <c r="S118" i="368"/>
  <c r="I119" i="368"/>
  <c r="J119" i="368"/>
  <c r="M119" i="368"/>
  <c r="P119" i="368"/>
  <c r="O119" i="368"/>
  <c r="R119" i="368"/>
  <c r="S119" i="368"/>
  <c r="I122" i="368"/>
  <c r="J122" i="368"/>
  <c r="M122" i="368"/>
  <c r="P122" i="368"/>
  <c r="O122" i="368"/>
  <c r="R122" i="368"/>
  <c r="S122" i="368"/>
  <c r="AD122" i="368"/>
  <c r="AE122" i="368"/>
  <c r="AH122" i="368"/>
  <c r="AK122" i="368"/>
  <c r="AJ122" i="368"/>
  <c r="I123" i="368"/>
  <c r="J123" i="368"/>
  <c r="M123" i="368"/>
  <c r="P123" i="368"/>
  <c r="O123" i="368"/>
  <c r="R123" i="368"/>
  <c r="S123" i="368"/>
  <c r="AD123" i="368"/>
  <c r="AE123" i="368"/>
  <c r="AH123" i="368"/>
  <c r="AK123" i="368"/>
  <c r="AJ123" i="368"/>
  <c r="I124" i="368"/>
  <c r="J124" i="368"/>
  <c r="M124" i="368"/>
  <c r="P124" i="368"/>
  <c r="O124" i="368"/>
  <c r="R124" i="368"/>
  <c r="S124" i="368"/>
  <c r="AD124" i="368"/>
  <c r="AE124" i="368"/>
  <c r="AG124" i="368"/>
  <c r="AL124" i="368"/>
  <c r="AF124" i="368"/>
  <c r="AH124" i="368"/>
  <c r="AJ124" i="368"/>
  <c r="AK124" i="368"/>
  <c r="I125" i="368"/>
  <c r="L125" i="368"/>
  <c r="Q125" i="368"/>
  <c r="J125" i="368"/>
  <c r="K125" i="368"/>
  <c r="M125" i="368"/>
  <c r="O125" i="368"/>
  <c r="P125" i="368"/>
  <c r="R125" i="368"/>
  <c r="S125" i="368"/>
  <c r="AD125" i="368"/>
  <c r="AF125" i="368"/>
  <c r="AE125" i="368"/>
  <c r="AH125" i="368"/>
  <c r="AK125" i="368"/>
  <c r="AJ125" i="368"/>
  <c r="I126" i="368"/>
  <c r="K126" i="368"/>
  <c r="J126" i="368"/>
  <c r="M126" i="368"/>
  <c r="P126" i="368"/>
  <c r="O126" i="368"/>
  <c r="R126" i="368"/>
  <c r="S126" i="368"/>
  <c r="AD126" i="368"/>
  <c r="AF126" i="368"/>
  <c r="AE126" i="368"/>
  <c r="AG126" i="368"/>
  <c r="AL126" i="368"/>
  <c r="AH126" i="368"/>
  <c r="AK126" i="368"/>
  <c r="AJ126" i="368"/>
  <c r="I127" i="368"/>
  <c r="K127" i="368"/>
  <c r="J127" i="368"/>
  <c r="L127" i="368"/>
  <c r="Q127" i="368"/>
  <c r="M127" i="368"/>
  <c r="P127" i="368"/>
  <c r="O127" i="368"/>
  <c r="R127" i="368"/>
  <c r="S127" i="368"/>
  <c r="AD127" i="368"/>
  <c r="AE127" i="368"/>
  <c r="AH127" i="368"/>
  <c r="AK127" i="368"/>
  <c r="AJ127" i="368"/>
  <c r="I128" i="368"/>
  <c r="J128" i="368"/>
  <c r="M128" i="368"/>
  <c r="P128" i="368"/>
  <c r="O128" i="368"/>
  <c r="R128" i="368"/>
  <c r="S128" i="368"/>
  <c r="AD128" i="368"/>
  <c r="AE128" i="368"/>
  <c r="AH128" i="368"/>
  <c r="AK128" i="368"/>
  <c r="AJ128" i="368"/>
  <c r="I129" i="368"/>
  <c r="J129" i="368"/>
  <c r="M129" i="368"/>
  <c r="P129" i="368"/>
  <c r="O129" i="368"/>
  <c r="R129" i="368"/>
  <c r="S129" i="368"/>
  <c r="AD129" i="368"/>
  <c r="AE129" i="368"/>
  <c r="AH129" i="368"/>
  <c r="AK129" i="368"/>
  <c r="AJ129" i="368"/>
  <c r="I130" i="368"/>
  <c r="J130" i="368"/>
  <c r="M130" i="368"/>
  <c r="P130" i="368"/>
  <c r="O130" i="368"/>
  <c r="R130" i="368"/>
  <c r="S130" i="368"/>
  <c r="AD130" i="368"/>
  <c r="AE130" i="368"/>
  <c r="AG130" i="368"/>
  <c r="AL130" i="368"/>
  <c r="AH130" i="368"/>
  <c r="AK130" i="368"/>
  <c r="AJ130" i="368"/>
  <c r="I131" i="368"/>
  <c r="J131" i="368"/>
  <c r="M131" i="368"/>
  <c r="P131" i="368"/>
  <c r="O131" i="368"/>
  <c r="R131" i="368"/>
  <c r="S131" i="368"/>
  <c r="AD131" i="368"/>
  <c r="AE131" i="368"/>
  <c r="AH131" i="368"/>
  <c r="AK131" i="368"/>
  <c r="AJ131" i="368"/>
  <c r="I132" i="368"/>
  <c r="J132" i="368"/>
  <c r="M132" i="368"/>
  <c r="P132" i="368"/>
  <c r="O132" i="368"/>
  <c r="R132" i="368"/>
  <c r="S132" i="368"/>
  <c r="AD132" i="368"/>
  <c r="AG132" i="368"/>
  <c r="AL132" i="368"/>
  <c r="AE132" i="368"/>
  <c r="AF132" i="368"/>
  <c r="AH132" i="368"/>
  <c r="AJ132" i="368"/>
  <c r="AK132" i="368"/>
  <c r="I133" i="368"/>
  <c r="L133" i="368"/>
  <c r="Q133" i="368"/>
  <c r="J133" i="368"/>
  <c r="K133" i="368"/>
  <c r="M133" i="368"/>
  <c r="O133" i="368"/>
  <c r="P133" i="368"/>
  <c r="R133" i="368"/>
  <c r="S133" i="368"/>
  <c r="AD133" i="368"/>
  <c r="AF133" i="368"/>
  <c r="AE133" i="368"/>
  <c r="AH133" i="368"/>
  <c r="AK133" i="368"/>
  <c r="AJ133" i="368"/>
  <c r="I134" i="368"/>
  <c r="K134" i="368"/>
  <c r="J134" i="368"/>
  <c r="M134" i="368"/>
  <c r="P134" i="368"/>
  <c r="O134" i="368"/>
  <c r="R134" i="368"/>
  <c r="S134" i="368"/>
  <c r="I135" i="368"/>
  <c r="J135" i="368"/>
  <c r="K135" i="368"/>
  <c r="L135" i="368"/>
  <c r="M135" i="368"/>
  <c r="O135" i="368"/>
  <c r="P135" i="368"/>
  <c r="Q135" i="368"/>
  <c r="R135" i="368"/>
  <c r="S135" i="368"/>
  <c r="I136" i="368"/>
  <c r="J136" i="368"/>
  <c r="M136" i="368"/>
  <c r="P136" i="368"/>
  <c r="O136" i="368"/>
  <c r="R136" i="368"/>
  <c r="S136" i="368"/>
  <c r="I137" i="368"/>
  <c r="J137" i="368"/>
  <c r="M137" i="368"/>
  <c r="P137" i="368"/>
  <c r="O137" i="368"/>
  <c r="R137" i="368"/>
  <c r="S137" i="368"/>
  <c r="I138" i="368"/>
  <c r="J138" i="368"/>
  <c r="M138" i="368"/>
  <c r="P138" i="368"/>
  <c r="O138" i="368"/>
  <c r="R138" i="368"/>
  <c r="S138" i="368"/>
  <c r="I139" i="368"/>
  <c r="J139" i="368"/>
  <c r="M139" i="368"/>
  <c r="P139" i="368"/>
  <c r="O139" i="368"/>
  <c r="R139" i="368"/>
  <c r="S139" i="368"/>
  <c r="I140" i="368"/>
  <c r="J140" i="368"/>
  <c r="M140" i="368"/>
  <c r="P140" i="368"/>
  <c r="O140" i="368"/>
  <c r="R140" i="368"/>
  <c r="S140" i="368"/>
  <c r="I143" i="368"/>
  <c r="J143" i="368"/>
  <c r="K143" i="368"/>
  <c r="L143" i="368"/>
  <c r="M143" i="368"/>
  <c r="O143" i="368"/>
  <c r="P143" i="368"/>
  <c r="Q143" i="368"/>
  <c r="R143" i="368"/>
  <c r="S143" i="368"/>
  <c r="AD143" i="368"/>
  <c r="AF143" i="368"/>
  <c r="AE143" i="368"/>
  <c r="AH143" i="368"/>
  <c r="AK143" i="368"/>
  <c r="AJ143" i="368"/>
  <c r="AM143" i="368"/>
  <c r="I144" i="368"/>
  <c r="K144" i="368"/>
  <c r="J144" i="368"/>
  <c r="M144" i="368"/>
  <c r="P144" i="368"/>
  <c r="O144" i="368"/>
  <c r="R144" i="368"/>
  <c r="S144" i="368"/>
  <c r="AD144" i="368"/>
  <c r="AE144" i="368"/>
  <c r="AH144" i="368"/>
  <c r="AJ144" i="368"/>
  <c r="AK144" i="368"/>
  <c r="AM144" i="368"/>
  <c r="I145" i="368"/>
  <c r="J145" i="368"/>
  <c r="M145" i="368"/>
  <c r="P145" i="368"/>
  <c r="O145" i="368"/>
  <c r="R145" i="368"/>
  <c r="S145" i="368"/>
  <c r="AD145" i="368"/>
  <c r="AE145" i="368"/>
  <c r="AH145" i="368"/>
  <c r="AJ145" i="368"/>
  <c r="AK145" i="368"/>
  <c r="AM145" i="368"/>
  <c r="I146" i="368"/>
  <c r="L146" i="368"/>
  <c r="Q146" i="368"/>
  <c r="J146" i="368"/>
  <c r="M146" i="368"/>
  <c r="O146" i="368"/>
  <c r="P146" i="368"/>
  <c r="R146" i="368"/>
  <c r="S146" i="368"/>
  <c r="AD146" i="368"/>
  <c r="AE146" i="368"/>
  <c r="AG146" i="368"/>
  <c r="AH146" i="368"/>
  <c r="AK146" i="368"/>
  <c r="AJ146" i="368"/>
  <c r="AL146" i="368"/>
  <c r="AM146" i="368"/>
  <c r="I147" i="368"/>
  <c r="J147" i="368"/>
  <c r="L147" i="368"/>
  <c r="Q147" i="368"/>
  <c r="K147" i="368"/>
  <c r="M147" i="368"/>
  <c r="O147" i="368"/>
  <c r="P147" i="368"/>
  <c r="R147" i="368"/>
  <c r="S147" i="368"/>
  <c r="AD147" i="368"/>
  <c r="AE147" i="368"/>
  <c r="AH147" i="368"/>
  <c r="AK147" i="368"/>
  <c r="AJ147" i="368"/>
  <c r="AM147" i="368"/>
  <c r="I148" i="368"/>
  <c r="J148" i="368"/>
  <c r="M148" i="368"/>
  <c r="P148" i="368"/>
  <c r="O148" i="368"/>
  <c r="R148" i="368"/>
  <c r="S148" i="368"/>
  <c r="AD148" i="368"/>
  <c r="AE148" i="368"/>
  <c r="AF148" i="368"/>
  <c r="AH148" i="368"/>
  <c r="AJ148" i="368"/>
  <c r="AK148" i="368"/>
  <c r="AM148" i="368"/>
  <c r="I149" i="368"/>
  <c r="J149" i="368"/>
  <c r="M149" i="368"/>
  <c r="P149" i="368"/>
  <c r="O149" i="368"/>
  <c r="R149" i="368"/>
  <c r="S149" i="368"/>
  <c r="AD149" i="368"/>
  <c r="AE149" i="368"/>
  <c r="AF149" i="368"/>
  <c r="AG149" i="368"/>
  <c r="AH149" i="368"/>
  <c r="AJ149" i="368"/>
  <c r="AK149" i="368"/>
  <c r="AL149" i="368"/>
  <c r="AM149" i="368"/>
  <c r="I150" i="368"/>
  <c r="J150" i="368"/>
  <c r="K150" i="368"/>
  <c r="M150" i="368"/>
  <c r="O150" i="368"/>
  <c r="P150" i="368"/>
  <c r="R150" i="368"/>
  <c r="S150" i="368"/>
  <c r="AD150" i="368"/>
  <c r="AE150" i="368"/>
  <c r="AG150" i="368"/>
  <c r="AL150" i="368"/>
  <c r="AH150" i="368"/>
  <c r="AK150" i="368"/>
  <c r="AJ150" i="368"/>
  <c r="AM150" i="368"/>
  <c r="I151" i="368"/>
  <c r="J151" i="368"/>
  <c r="K151" i="368"/>
  <c r="L151" i="368"/>
  <c r="M151" i="368"/>
  <c r="O151" i="368"/>
  <c r="P151" i="368"/>
  <c r="Q151" i="368"/>
  <c r="R151" i="368"/>
  <c r="S151" i="368"/>
  <c r="AD151" i="368"/>
  <c r="AF151" i="368"/>
  <c r="AE151" i="368"/>
  <c r="AH151" i="368"/>
  <c r="AK151" i="368"/>
  <c r="AJ151" i="368"/>
  <c r="AM151" i="368"/>
  <c r="I152" i="368"/>
  <c r="J152" i="368"/>
  <c r="M152" i="368"/>
  <c r="P152" i="368"/>
  <c r="O152" i="368"/>
  <c r="R152" i="368"/>
  <c r="S152" i="368"/>
  <c r="I153" i="368"/>
  <c r="J153" i="368"/>
  <c r="K153" i="368"/>
  <c r="M153" i="368"/>
  <c r="P153" i="368"/>
  <c r="O153" i="368"/>
  <c r="R153" i="368"/>
  <c r="S153" i="368"/>
  <c r="I154" i="368"/>
  <c r="K154" i="368"/>
  <c r="J154" i="368"/>
  <c r="L154" i="368"/>
  <c r="Q154" i="368"/>
  <c r="M154" i="368"/>
  <c r="P154" i="368"/>
  <c r="O154" i="368"/>
  <c r="R154" i="368"/>
  <c r="S154" i="368"/>
  <c r="I155" i="368"/>
  <c r="J155" i="368"/>
  <c r="M155" i="368"/>
  <c r="O155" i="368"/>
  <c r="P155" i="368"/>
  <c r="R155" i="368"/>
  <c r="S155" i="368"/>
  <c r="I158" i="368"/>
  <c r="J158" i="368"/>
  <c r="M158" i="368"/>
  <c r="P158" i="368"/>
  <c r="O158" i="368"/>
  <c r="R158" i="368"/>
  <c r="S158" i="368"/>
  <c r="AD158" i="368"/>
  <c r="AE158" i="368"/>
  <c r="AF158" i="368"/>
  <c r="AH158" i="368"/>
  <c r="AK158" i="368"/>
  <c r="AJ158" i="368"/>
  <c r="AM158" i="368"/>
  <c r="I159" i="368"/>
  <c r="K159" i="368"/>
  <c r="J159" i="368"/>
  <c r="M159" i="368"/>
  <c r="P159" i="368"/>
  <c r="O159" i="368"/>
  <c r="R159" i="368"/>
  <c r="S159" i="368"/>
  <c r="AD159" i="368"/>
  <c r="AE159" i="368"/>
  <c r="AF159" i="368"/>
  <c r="AG159" i="368"/>
  <c r="AH159" i="368"/>
  <c r="AJ159" i="368"/>
  <c r="AK159" i="368"/>
  <c r="AL159" i="368"/>
  <c r="AM159" i="368"/>
  <c r="I160" i="368"/>
  <c r="J160" i="368"/>
  <c r="K160" i="368"/>
  <c r="M160" i="368"/>
  <c r="P160" i="368"/>
  <c r="O160" i="368"/>
  <c r="R160" i="368"/>
  <c r="S160" i="368"/>
  <c r="AD160" i="368"/>
  <c r="AE160" i="368"/>
  <c r="AG160" i="368"/>
  <c r="AL160" i="368"/>
  <c r="AH160" i="368"/>
  <c r="AK160" i="368"/>
  <c r="AJ160" i="368"/>
  <c r="AM160" i="368"/>
  <c r="I161" i="368"/>
  <c r="J161" i="368"/>
  <c r="M161" i="368"/>
  <c r="P161" i="368"/>
  <c r="O161" i="368"/>
  <c r="R161" i="368"/>
  <c r="S161" i="368"/>
  <c r="AD161" i="368"/>
  <c r="AF161" i="368"/>
  <c r="AE161" i="368"/>
  <c r="AH161" i="368"/>
  <c r="AK161" i="368"/>
  <c r="AJ161" i="368"/>
  <c r="AM161" i="368"/>
  <c r="I162" i="368"/>
  <c r="K162" i="368"/>
  <c r="J162" i="368"/>
  <c r="L162" i="368"/>
  <c r="Q162" i="368"/>
  <c r="M162" i="368"/>
  <c r="P162" i="368"/>
  <c r="O162" i="368"/>
  <c r="R162" i="368"/>
  <c r="S162" i="368"/>
  <c r="AD162" i="368"/>
  <c r="AE162" i="368"/>
  <c r="AF162" i="368"/>
  <c r="AH162" i="368"/>
  <c r="AJ162" i="368"/>
  <c r="AK162" i="368"/>
  <c r="AM162" i="368"/>
  <c r="I163" i="368"/>
  <c r="J163" i="368"/>
  <c r="M163" i="368"/>
  <c r="P163" i="368"/>
  <c r="O163" i="368"/>
  <c r="R163" i="368"/>
  <c r="S163" i="368"/>
  <c r="I164" i="368"/>
  <c r="J164" i="368"/>
  <c r="M164" i="368"/>
  <c r="P164" i="368"/>
  <c r="O164" i="368"/>
  <c r="R164" i="368"/>
  <c r="S164" i="368"/>
  <c r="I165" i="368"/>
  <c r="K165" i="368"/>
  <c r="J165" i="368"/>
  <c r="M165" i="368"/>
  <c r="P165" i="368"/>
  <c r="O165" i="368"/>
  <c r="R165" i="368"/>
  <c r="S165" i="368"/>
  <c r="I166" i="368"/>
  <c r="J166" i="368"/>
  <c r="K166" i="368"/>
  <c r="L166" i="368"/>
  <c r="M166" i="368"/>
  <c r="O166" i="368"/>
  <c r="P166" i="368"/>
  <c r="Q166" i="368"/>
  <c r="R166" i="368"/>
  <c r="S166" i="368"/>
  <c r="I167" i="368"/>
  <c r="K167" i="368"/>
  <c r="J167" i="368"/>
  <c r="M167" i="368"/>
  <c r="P167" i="368"/>
  <c r="O167" i="368"/>
  <c r="R167" i="368"/>
  <c r="S167" i="368"/>
  <c r="I168" i="368"/>
  <c r="K168" i="368"/>
  <c r="J168" i="368"/>
  <c r="L168" i="368"/>
  <c r="Q168" i="368"/>
  <c r="M168" i="368"/>
  <c r="P168" i="368"/>
  <c r="O168" i="368"/>
  <c r="R168" i="368"/>
  <c r="S168" i="368"/>
  <c r="I171" i="368"/>
  <c r="J171" i="368"/>
  <c r="M171" i="368"/>
  <c r="P171" i="368"/>
  <c r="O171" i="368"/>
  <c r="R171" i="368"/>
  <c r="S171" i="368"/>
  <c r="AD171" i="368"/>
  <c r="AE171" i="368"/>
  <c r="AH171" i="368"/>
  <c r="AK171" i="368"/>
  <c r="AJ171" i="368"/>
  <c r="I172" i="368"/>
  <c r="J172" i="368"/>
  <c r="M172" i="368"/>
  <c r="P172" i="368"/>
  <c r="O172" i="368"/>
  <c r="R172" i="368"/>
  <c r="S172" i="368"/>
  <c r="AD172" i="368"/>
  <c r="AE172" i="368"/>
  <c r="AH172" i="368"/>
  <c r="AK172" i="368"/>
  <c r="AJ172" i="368"/>
  <c r="I173" i="368"/>
  <c r="J173" i="368"/>
  <c r="M173" i="368"/>
  <c r="P173" i="368"/>
  <c r="O173" i="368"/>
  <c r="R173" i="368"/>
  <c r="S173" i="368"/>
  <c r="I174" i="368"/>
  <c r="J174" i="368"/>
  <c r="L174" i="368"/>
  <c r="Q174" i="368"/>
  <c r="M174" i="368"/>
  <c r="P174" i="368"/>
  <c r="O174" i="368"/>
  <c r="R174" i="368"/>
  <c r="S174" i="368"/>
  <c r="I175" i="368"/>
  <c r="J175" i="368"/>
  <c r="M175" i="368"/>
  <c r="P175" i="368"/>
  <c r="O175" i="368"/>
  <c r="R175" i="368"/>
  <c r="S175" i="368"/>
  <c r="I176" i="368"/>
  <c r="J176" i="368"/>
  <c r="K176" i="368"/>
  <c r="L176" i="368"/>
  <c r="M176" i="368"/>
  <c r="O176" i="368"/>
  <c r="P176" i="368"/>
  <c r="Q176" i="368"/>
  <c r="R176" i="368"/>
  <c r="S176" i="368"/>
  <c r="I177" i="368"/>
  <c r="K177" i="368"/>
  <c r="J177" i="368"/>
  <c r="M177" i="368"/>
  <c r="P177" i="368"/>
  <c r="O177" i="368"/>
  <c r="R177" i="368"/>
  <c r="S177" i="368"/>
  <c r="I178" i="368"/>
  <c r="K178" i="368"/>
  <c r="J178" i="368"/>
  <c r="L178" i="368"/>
  <c r="Q178" i="368"/>
  <c r="M178" i="368"/>
  <c r="P178" i="368"/>
  <c r="O178" i="368"/>
  <c r="R178" i="368"/>
  <c r="S178" i="368"/>
  <c r="I179" i="368"/>
  <c r="J179" i="368"/>
  <c r="M179" i="368"/>
  <c r="P179" i="368"/>
  <c r="O179" i="368"/>
  <c r="R179" i="368"/>
  <c r="S179" i="368"/>
  <c r="I8" i="367"/>
  <c r="J8" i="367"/>
  <c r="M8" i="367"/>
  <c r="P8" i="367"/>
  <c r="O8" i="367"/>
  <c r="R8" i="367"/>
  <c r="S8" i="367"/>
  <c r="AD8" i="367"/>
  <c r="AF8" i="367"/>
  <c r="AE8" i="367"/>
  <c r="AH8" i="367"/>
  <c r="AK8" i="367"/>
  <c r="AJ8" i="367"/>
  <c r="I9" i="367"/>
  <c r="K9" i="367"/>
  <c r="J9" i="367"/>
  <c r="M9" i="367"/>
  <c r="P9" i="367"/>
  <c r="O9" i="367"/>
  <c r="R9" i="367"/>
  <c r="S9" i="367"/>
  <c r="AD9" i="367"/>
  <c r="AE9" i="367"/>
  <c r="AG9" i="367"/>
  <c r="AL9" i="367"/>
  <c r="AH9" i="367"/>
  <c r="AK9" i="367"/>
  <c r="AJ9" i="367"/>
  <c r="I10" i="367"/>
  <c r="J10" i="367"/>
  <c r="L10" i="367"/>
  <c r="Q10" i="367"/>
  <c r="M10" i="367"/>
  <c r="P10" i="367"/>
  <c r="O10" i="367"/>
  <c r="R10" i="367"/>
  <c r="S10" i="367"/>
  <c r="AD10" i="367"/>
  <c r="AE10" i="367"/>
  <c r="AH10" i="367"/>
  <c r="AK10" i="367"/>
  <c r="AJ10" i="367"/>
  <c r="I11" i="367"/>
  <c r="J11" i="367"/>
  <c r="M11" i="367"/>
  <c r="P11" i="367"/>
  <c r="O11" i="367"/>
  <c r="R11" i="367"/>
  <c r="S11" i="367"/>
  <c r="AD11" i="367"/>
  <c r="AG11" i="367"/>
  <c r="AL11" i="367"/>
  <c r="AE11" i="367"/>
  <c r="AF11" i="367"/>
  <c r="AH11" i="367"/>
  <c r="AJ11" i="367"/>
  <c r="AK11" i="367"/>
  <c r="I12" i="367"/>
  <c r="L12" i="367"/>
  <c r="Q12" i="367"/>
  <c r="J12" i="367"/>
  <c r="K12" i="367"/>
  <c r="M12" i="367"/>
  <c r="O12" i="367"/>
  <c r="P12" i="367"/>
  <c r="R12" i="367"/>
  <c r="S12" i="367"/>
  <c r="AD12" i="367"/>
  <c r="AF12" i="367"/>
  <c r="AE12" i="367"/>
  <c r="AH12" i="367"/>
  <c r="AK12" i="367"/>
  <c r="AJ12" i="367"/>
  <c r="I13" i="367"/>
  <c r="K13" i="367"/>
  <c r="J13" i="367"/>
  <c r="M13" i="367"/>
  <c r="P13" i="367"/>
  <c r="O13" i="367"/>
  <c r="R13" i="367"/>
  <c r="S13" i="367"/>
  <c r="AD13" i="367"/>
  <c r="AE13" i="367"/>
  <c r="AF13" i="367"/>
  <c r="AG13" i="367"/>
  <c r="AH13" i="367"/>
  <c r="AJ13" i="367"/>
  <c r="AK13" i="367"/>
  <c r="AL13" i="367"/>
  <c r="I14" i="367"/>
  <c r="K14" i="367"/>
  <c r="J14" i="367"/>
  <c r="L14" i="367"/>
  <c r="Q14" i="367"/>
  <c r="M14" i="367"/>
  <c r="P14" i="367"/>
  <c r="O14" i="367"/>
  <c r="R14" i="367"/>
  <c r="S14" i="367"/>
  <c r="AD14" i="367"/>
  <c r="AE14" i="367"/>
  <c r="AH14" i="367"/>
  <c r="AK14" i="367"/>
  <c r="AJ14" i="367"/>
  <c r="I15" i="367"/>
  <c r="J15" i="367"/>
  <c r="M15" i="367"/>
  <c r="P15" i="367"/>
  <c r="O15" i="367"/>
  <c r="R15" i="367"/>
  <c r="S15" i="367"/>
  <c r="AD15" i="367"/>
  <c r="AE15" i="367"/>
  <c r="AH15" i="367"/>
  <c r="AK15" i="367"/>
  <c r="AJ15" i="367"/>
  <c r="I16" i="367"/>
  <c r="J16" i="367"/>
  <c r="M16" i="367"/>
  <c r="P16" i="367"/>
  <c r="O16" i="367"/>
  <c r="R16" i="367"/>
  <c r="S16" i="367"/>
  <c r="AD16" i="367"/>
  <c r="AE16" i="367"/>
  <c r="AH16" i="367"/>
  <c r="AK16" i="367"/>
  <c r="AJ16" i="367"/>
  <c r="I17" i="367"/>
  <c r="J17" i="367"/>
  <c r="M17" i="367"/>
  <c r="P17" i="367"/>
  <c r="O17" i="367"/>
  <c r="R17" i="367"/>
  <c r="S17" i="367"/>
  <c r="AD17" i="367"/>
  <c r="AE17" i="367"/>
  <c r="AG17" i="367"/>
  <c r="AL17" i="367"/>
  <c r="AH17" i="367"/>
  <c r="AK17" i="367"/>
  <c r="AJ17" i="367"/>
  <c r="I18" i="367"/>
  <c r="J18" i="367"/>
  <c r="M18" i="367"/>
  <c r="P18" i="367"/>
  <c r="O18" i="367"/>
  <c r="R18" i="367"/>
  <c r="S18" i="367"/>
  <c r="AD18" i="367"/>
  <c r="AE18" i="367"/>
  <c r="AH18" i="367"/>
  <c r="AK18" i="367"/>
  <c r="AJ18" i="367"/>
  <c r="I19" i="367"/>
  <c r="J19" i="367"/>
  <c r="M19" i="367"/>
  <c r="P19" i="367"/>
  <c r="O19" i="367"/>
  <c r="R19" i="367"/>
  <c r="S19" i="367"/>
  <c r="AD19" i="367"/>
  <c r="AE19" i="367"/>
  <c r="AG19" i="367"/>
  <c r="AL19" i="367"/>
  <c r="AF19" i="367"/>
  <c r="AH19" i="367"/>
  <c r="AJ19" i="367"/>
  <c r="AK19" i="367"/>
  <c r="I20" i="367"/>
  <c r="L20" i="367"/>
  <c r="Q20" i="367"/>
  <c r="J20" i="367"/>
  <c r="K20" i="367"/>
  <c r="M20" i="367"/>
  <c r="O20" i="367"/>
  <c r="P20" i="367"/>
  <c r="R20" i="367"/>
  <c r="S20" i="367"/>
  <c r="I23" i="367"/>
  <c r="K23" i="367"/>
  <c r="J23" i="367"/>
  <c r="M23" i="367"/>
  <c r="P23" i="367"/>
  <c r="O23" i="367"/>
  <c r="R23" i="367"/>
  <c r="S23" i="367"/>
  <c r="AD23" i="367"/>
  <c r="AE23" i="367"/>
  <c r="AF23" i="367"/>
  <c r="AG23" i="367"/>
  <c r="AH23" i="367"/>
  <c r="AJ23" i="367"/>
  <c r="AK23" i="367"/>
  <c r="AL23" i="367"/>
  <c r="I24" i="367"/>
  <c r="K24" i="367"/>
  <c r="J24" i="367"/>
  <c r="L24" i="367"/>
  <c r="Q24" i="367"/>
  <c r="M24" i="367"/>
  <c r="P24" i="367"/>
  <c r="O24" i="367"/>
  <c r="R24" i="367"/>
  <c r="S24" i="367"/>
  <c r="AD24" i="367"/>
  <c r="AE24" i="367"/>
  <c r="AH24" i="367"/>
  <c r="AK24" i="367"/>
  <c r="AJ24" i="367"/>
  <c r="I25" i="367"/>
  <c r="J25" i="367"/>
  <c r="M25" i="367"/>
  <c r="P25" i="367"/>
  <c r="O25" i="367"/>
  <c r="R25" i="367"/>
  <c r="S25" i="367"/>
  <c r="AD25" i="367"/>
  <c r="AE25" i="367"/>
  <c r="AH25" i="367"/>
  <c r="AK25" i="367"/>
  <c r="AJ25" i="367"/>
  <c r="I26" i="367"/>
  <c r="J26" i="367"/>
  <c r="M26" i="367"/>
  <c r="P26" i="367"/>
  <c r="O26" i="367"/>
  <c r="R26" i="367"/>
  <c r="S26" i="367"/>
  <c r="AD26" i="367"/>
  <c r="AE26" i="367"/>
  <c r="AH26" i="367"/>
  <c r="AK26" i="367"/>
  <c r="AJ26" i="367"/>
  <c r="I27" i="367"/>
  <c r="J27" i="367"/>
  <c r="M27" i="367"/>
  <c r="P27" i="367"/>
  <c r="O27" i="367"/>
  <c r="R27" i="367"/>
  <c r="S27" i="367"/>
  <c r="AD27" i="367"/>
  <c r="AF27" i="367"/>
  <c r="AE27" i="367"/>
  <c r="AH27" i="367"/>
  <c r="AK27" i="367"/>
  <c r="AJ27" i="367"/>
  <c r="I28" i="367"/>
  <c r="K28" i="367"/>
  <c r="J28" i="367"/>
  <c r="M28" i="367"/>
  <c r="P28" i="367"/>
  <c r="O28" i="367"/>
  <c r="R28" i="367"/>
  <c r="S28" i="367"/>
  <c r="AD28" i="367"/>
  <c r="AE28" i="367"/>
  <c r="AH28" i="367"/>
  <c r="AK28" i="367"/>
  <c r="AJ28" i="367"/>
  <c r="I29" i="367"/>
  <c r="K29" i="367"/>
  <c r="J29" i="367"/>
  <c r="M29" i="367"/>
  <c r="P29" i="367"/>
  <c r="O29" i="367"/>
  <c r="R29" i="367"/>
  <c r="S29" i="367"/>
  <c r="AD29" i="367"/>
  <c r="AE29" i="367"/>
  <c r="AG29" i="367"/>
  <c r="AL29" i="367"/>
  <c r="AF29" i="367"/>
  <c r="AH29" i="367"/>
  <c r="AJ29" i="367"/>
  <c r="AK29" i="367"/>
  <c r="I30" i="367"/>
  <c r="L30" i="367"/>
  <c r="Q30" i="367"/>
  <c r="J30" i="367"/>
  <c r="K30" i="367"/>
  <c r="M30" i="367"/>
  <c r="O30" i="367"/>
  <c r="P30" i="367"/>
  <c r="R30" i="367"/>
  <c r="S30" i="367"/>
  <c r="AD30" i="367"/>
  <c r="AF30" i="367"/>
  <c r="AE30" i="367"/>
  <c r="AH30" i="367"/>
  <c r="AK30" i="367"/>
  <c r="AJ30" i="367"/>
  <c r="I31" i="367"/>
  <c r="K31" i="367"/>
  <c r="J31" i="367"/>
  <c r="M31" i="367"/>
  <c r="P31" i="367"/>
  <c r="O31" i="367"/>
  <c r="R31" i="367"/>
  <c r="S31" i="367"/>
  <c r="AD31" i="367"/>
  <c r="AF31" i="367"/>
  <c r="AE31" i="367"/>
  <c r="AG31" i="367"/>
  <c r="AL31" i="367"/>
  <c r="AH31" i="367"/>
  <c r="AK31" i="367"/>
  <c r="AJ31" i="367"/>
  <c r="I32" i="367"/>
  <c r="K32" i="367"/>
  <c r="J32" i="367"/>
  <c r="L32" i="367"/>
  <c r="Q32" i="367"/>
  <c r="M32" i="367"/>
  <c r="P32" i="367"/>
  <c r="O32" i="367"/>
  <c r="R32" i="367"/>
  <c r="S32" i="367"/>
  <c r="AD32" i="367"/>
  <c r="AE32" i="367"/>
  <c r="AH32" i="367"/>
  <c r="AK32" i="367"/>
  <c r="AJ32" i="367"/>
  <c r="I33" i="367"/>
  <c r="J33" i="367"/>
  <c r="M33" i="367"/>
  <c r="P33" i="367"/>
  <c r="O33" i="367"/>
  <c r="R33" i="367"/>
  <c r="S33" i="367"/>
  <c r="AD33" i="367"/>
  <c r="AE33" i="367"/>
  <c r="AH33" i="367"/>
  <c r="AK33" i="367"/>
  <c r="AJ33" i="367"/>
  <c r="I34" i="367"/>
  <c r="J34" i="367"/>
  <c r="M34" i="367"/>
  <c r="P34" i="367"/>
  <c r="O34" i="367"/>
  <c r="R34" i="367"/>
  <c r="S34" i="367"/>
  <c r="I35" i="367"/>
  <c r="J35" i="367"/>
  <c r="M35" i="367"/>
  <c r="P35" i="367"/>
  <c r="O35" i="367"/>
  <c r="R35" i="367"/>
  <c r="S35" i="367"/>
  <c r="I36" i="367"/>
  <c r="J36" i="367"/>
  <c r="M36" i="367"/>
  <c r="O36" i="367"/>
  <c r="P36" i="367"/>
  <c r="R36" i="367"/>
  <c r="S36" i="367"/>
  <c r="I39" i="367"/>
  <c r="J39" i="367"/>
  <c r="M39" i="367"/>
  <c r="P39" i="367"/>
  <c r="O39" i="367"/>
  <c r="R39" i="367"/>
  <c r="S39" i="367"/>
  <c r="AD39" i="367"/>
  <c r="AE39" i="367"/>
  <c r="AF39" i="367"/>
  <c r="AG39" i="367"/>
  <c r="AH39" i="367"/>
  <c r="AJ39" i="367"/>
  <c r="AK39" i="367"/>
  <c r="AL39" i="367"/>
  <c r="I40" i="367"/>
  <c r="J40" i="367"/>
  <c r="K40" i="367"/>
  <c r="L40" i="367"/>
  <c r="M40" i="367"/>
  <c r="O40" i="367"/>
  <c r="P40" i="367"/>
  <c r="Q40" i="367"/>
  <c r="R40" i="367"/>
  <c r="S40" i="367"/>
  <c r="AD40" i="367"/>
  <c r="AF40" i="367"/>
  <c r="AE40" i="367"/>
  <c r="AH40" i="367"/>
  <c r="AK40" i="367"/>
  <c r="AJ40" i="367"/>
  <c r="I41" i="367"/>
  <c r="K41" i="367"/>
  <c r="J41" i="367"/>
  <c r="M41" i="367"/>
  <c r="P41" i="367"/>
  <c r="O41" i="367"/>
  <c r="R41" i="367"/>
  <c r="S41" i="367"/>
  <c r="AD41" i="367"/>
  <c r="AF41" i="367"/>
  <c r="AE41" i="367"/>
  <c r="AG41" i="367"/>
  <c r="AL41" i="367"/>
  <c r="AH41" i="367"/>
  <c r="AK41" i="367"/>
  <c r="AJ41" i="367"/>
  <c r="I42" i="367"/>
  <c r="K42" i="367"/>
  <c r="J42" i="367"/>
  <c r="L42" i="367"/>
  <c r="Q42" i="367"/>
  <c r="M42" i="367"/>
  <c r="P42" i="367"/>
  <c r="O42" i="367"/>
  <c r="R42" i="367"/>
  <c r="S42" i="367"/>
  <c r="AD42" i="367"/>
  <c r="AE42" i="367"/>
  <c r="AH42" i="367"/>
  <c r="AK42" i="367"/>
  <c r="AJ42" i="367"/>
  <c r="I43" i="367"/>
  <c r="J43" i="367"/>
  <c r="M43" i="367"/>
  <c r="P43" i="367"/>
  <c r="O43" i="367"/>
  <c r="R43" i="367"/>
  <c r="S43" i="367"/>
  <c r="AD43" i="367"/>
  <c r="AE43" i="367"/>
  <c r="AH43" i="367"/>
  <c r="AK43" i="367"/>
  <c r="AJ43" i="367"/>
  <c r="I44" i="367"/>
  <c r="J44" i="367"/>
  <c r="M44" i="367"/>
  <c r="P44" i="367"/>
  <c r="O44" i="367"/>
  <c r="R44" i="367"/>
  <c r="S44" i="367"/>
  <c r="AD44" i="367"/>
  <c r="AE44" i="367"/>
  <c r="AH44" i="367"/>
  <c r="AK44" i="367"/>
  <c r="AJ44" i="367"/>
  <c r="I45" i="367"/>
  <c r="J45" i="367"/>
  <c r="M45" i="367"/>
  <c r="P45" i="367"/>
  <c r="O45" i="367"/>
  <c r="R45" i="367"/>
  <c r="S45" i="367"/>
  <c r="AD45" i="367"/>
  <c r="AE45" i="367"/>
  <c r="AH45" i="367"/>
  <c r="AK45" i="367"/>
  <c r="AJ45" i="367"/>
  <c r="I46" i="367"/>
  <c r="J46" i="367"/>
  <c r="M46" i="367"/>
  <c r="P46" i="367"/>
  <c r="O46" i="367"/>
  <c r="R46" i="367"/>
  <c r="S46" i="367"/>
  <c r="AD46" i="367"/>
  <c r="AE46" i="367"/>
  <c r="AH46" i="367"/>
  <c r="AK46" i="367"/>
  <c r="AJ46" i="367"/>
  <c r="I49" i="367"/>
  <c r="K49" i="367"/>
  <c r="J49" i="367"/>
  <c r="M49" i="367"/>
  <c r="P49" i="367"/>
  <c r="O49" i="367"/>
  <c r="R49" i="367"/>
  <c r="S49" i="367"/>
  <c r="AD49" i="367"/>
  <c r="AE49" i="367"/>
  <c r="AF49" i="367"/>
  <c r="AG49" i="367"/>
  <c r="AH49" i="367"/>
  <c r="AJ49" i="367"/>
  <c r="AK49" i="367"/>
  <c r="AL49" i="367"/>
  <c r="I50" i="367"/>
  <c r="J50" i="367"/>
  <c r="L50" i="367"/>
  <c r="Q50" i="367"/>
  <c r="K50" i="367"/>
  <c r="M50" i="367"/>
  <c r="O50" i="367"/>
  <c r="P50" i="367"/>
  <c r="R50" i="367"/>
  <c r="S50" i="367"/>
  <c r="AD50" i="367"/>
  <c r="AF50" i="367"/>
  <c r="AE50" i="367"/>
  <c r="AH50" i="367"/>
  <c r="AK50" i="367"/>
  <c r="AJ50" i="367"/>
  <c r="I51" i="367"/>
  <c r="K51" i="367"/>
  <c r="J51" i="367"/>
  <c r="M51" i="367"/>
  <c r="P51" i="367"/>
  <c r="O51" i="367"/>
  <c r="R51" i="367"/>
  <c r="S51" i="367"/>
  <c r="AD51" i="367"/>
  <c r="AF51" i="367"/>
  <c r="AE51" i="367"/>
  <c r="AG51" i="367"/>
  <c r="AL51" i="367"/>
  <c r="AH51" i="367"/>
  <c r="AK51" i="367"/>
  <c r="AJ51" i="367"/>
  <c r="I52" i="367"/>
  <c r="K52" i="367"/>
  <c r="J52" i="367"/>
  <c r="L52" i="367"/>
  <c r="Q52" i="367"/>
  <c r="M52" i="367"/>
  <c r="P52" i="367"/>
  <c r="O52" i="367"/>
  <c r="R52" i="367"/>
  <c r="S52" i="367"/>
  <c r="AD52" i="367"/>
  <c r="AE52" i="367"/>
  <c r="AH52" i="367"/>
  <c r="AK52" i="367"/>
  <c r="AJ52" i="367"/>
  <c r="I53" i="367"/>
  <c r="J53" i="367"/>
  <c r="M53" i="367"/>
  <c r="P53" i="367"/>
  <c r="O53" i="367"/>
  <c r="R53" i="367"/>
  <c r="S53" i="367"/>
  <c r="AD53" i="367"/>
  <c r="AE53" i="367"/>
  <c r="AH53" i="367"/>
  <c r="AK53" i="367"/>
  <c r="AJ53" i="367"/>
  <c r="I54" i="367"/>
  <c r="J54" i="367"/>
  <c r="M54" i="367"/>
  <c r="P54" i="367"/>
  <c r="O54" i="367"/>
  <c r="R54" i="367"/>
  <c r="S54" i="367"/>
  <c r="AD54" i="367"/>
  <c r="AE54" i="367"/>
  <c r="AH54" i="367"/>
  <c r="AK54" i="367"/>
  <c r="AJ54" i="367"/>
  <c r="I55" i="367"/>
  <c r="J55" i="367"/>
  <c r="M55" i="367"/>
  <c r="P55" i="367"/>
  <c r="O55" i="367"/>
  <c r="R55" i="367"/>
  <c r="S55" i="367"/>
  <c r="I56" i="367"/>
  <c r="J56" i="367"/>
  <c r="L56" i="367"/>
  <c r="Q56" i="367"/>
  <c r="M56" i="367"/>
  <c r="P56" i="367"/>
  <c r="O56" i="367"/>
  <c r="R56" i="367"/>
  <c r="S56" i="367"/>
  <c r="I57" i="367"/>
  <c r="J57" i="367"/>
  <c r="M57" i="367"/>
  <c r="P57" i="367"/>
  <c r="O57" i="367"/>
  <c r="R57" i="367"/>
  <c r="S57" i="367"/>
  <c r="I60" i="367"/>
  <c r="L60" i="367"/>
  <c r="Q60" i="367"/>
  <c r="J60" i="367"/>
  <c r="K60" i="367"/>
  <c r="M60" i="367"/>
  <c r="O60" i="367"/>
  <c r="P60" i="367"/>
  <c r="R60" i="367"/>
  <c r="S60" i="367"/>
  <c r="AD60" i="367"/>
  <c r="AF60" i="367"/>
  <c r="AE60" i="367"/>
  <c r="AH60" i="367"/>
  <c r="AK60" i="367"/>
  <c r="AJ60" i="367"/>
  <c r="I61" i="367"/>
  <c r="K61" i="367"/>
  <c r="J61" i="367"/>
  <c r="M61" i="367"/>
  <c r="P61" i="367"/>
  <c r="O61" i="367"/>
  <c r="R61" i="367"/>
  <c r="S61" i="367"/>
  <c r="AD61" i="367"/>
  <c r="AF61" i="367"/>
  <c r="AE61" i="367"/>
  <c r="AG61" i="367"/>
  <c r="AL61" i="367"/>
  <c r="AH61" i="367"/>
  <c r="AK61" i="367"/>
  <c r="AJ61" i="367"/>
  <c r="I62" i="367"/>
  <c r="K62" i="367"/>
  <c r="J62" i="367"/>
  <c r="L62" i="367"/>
  <c r="M62" i="367"/>
  <c r="P62" i="367"/>
  <c r="O62" i="367"/>
  <c r="Q62" i="367"/>
  <c r="R62" i="367"/>
  <c r="S62" i="367"/>
  <c r="AD62" i="367"/>
  <c r="AE62" i="367"/>
  <c r="AH62" i="367"/>
  <c r="AK62" i="367"/>
  <c r="AJ62" i="367"/>
  <c r="I63" i="367"/>
  <c r="J63" i="367"/>
  <c r="M63" i="367"/>
  <c r="P63" i="367"/>
  <c r="O63" i="367"/>
  <c r="R63" i="367"/>
  <c r="S63" i="367"/>
  <c r="AD63" i="367"/>
  <c r="AE63" i="367"/>
  <c r="AH63" i="367"/>
  <c r="AK63" i="367"/>
  <c r="AJ63" i="367"/>
  <c r="I64" i="367"/>
  <c r="J64" i="367"/>
  <c r="M64" i="367"/>
  <c r="P64" i="367"/>
  <c r="O64" i="367"/>
  <c r="R64" i="367"/>
  <c r="S64" i="367"/>
  <c r="I65" i="367"/>
  <c r="J65" i="367"/>
  <c r="M65" i="367"/>
  <c r="P65" i="367"/>
  <c r="O65" i="367"/>
  <c r="R65" i="367"/>
  <c r="S65" i="367"/>
  <c r="I66" i="367"/>
  <c r="J66" i="367"/>
  <c r="M66" i="367"/>
  <c r="O66" i="367"/>
  <c r="P66" i="367"/>
  <c r="R66" i="367"/>
  <c r="S66" i="367"/>
  <c r="I67" i="367"/>
  <c r="K67" i="367"/>
  <c r="J67" i="367"/>
  <c r="M67" i="367"/>
  <c r="P67" i="367"/>
  <c r="O67" i="367"/>
  <c r="R67" i="367"/>
  <c r="S67" i="367"/>
  <c r="I68" i="367"/>
  <c r="J68" i="367"/>
  <c r="K68" i="367"/>
  <c r="L68" i="367"/>
  <c r="M68" i="367"/>
  <c r="O68" i="367"/>
  <c r="P68" i="367"/>
  <c r="Q68" i="367"/>
  <c r="R68" i="367"/>
  <c r="S68" i="367"/>
  <c r="I69" i="367"/>
  <c r="K69" i="367"/>
  <c r="J69" i="367"/>
  <c r="M69" i="367"/>
  <c r="P69" i="367"/>
  <c r="O69" i="367"/>
  <c r="R69" i="367"/>
  <c r="S69" i="367"/>
  <c r="I8" i="366"/>
  <c r="K8" i="366"/>
  <c r="J8" i="366"/>
  <c r="L8" i="366"/>
  <c r="M8" i="366"/>
  <c r="P8" i="366"/>
  <c r="O8" i="366"/>
  <c r="Q8" i="366"/>
  <c r="R8" i="366"/>
  <c r="S8" i="366"/>
  <c r="AD8" i="366"/>
  <c r="AE8" i="366"/>
  <c r="AH8" i="366"/>
  <c r="AK8" i="366"/>
  <c r="AJ8" i="366"/>
  <c r="I9" i="366"/>
  <c r="J9" i="366"/>
  <c r="M9" i="366"/>
  <c r="P9" i="366"/>
  <c r="O9" i="366"/>
  <c r="R9" i="366"/>
  <c r="S9" i="366"/>
  <c r="AD9" i="366"/>
  <c r="AE9" i="366"/>
  <c r="AH9" i="366"/>
  <c r="AK9" i="366"/>
  <c r="AJ9" i="366"/>
  <c r="I10" i="366"/>
  <c r="J10" i="366"/>
  <c r="M10" i="366"/>
  <c r="P10" i="366"/>
  <c r="O10" i="366"/>
  <c r="R10" i="366"/>
  <c r="S10" i="366"/>
  <c r="AD10" i="366"/>
  <c r="AE10" i="366"/>
  <c r="AH10" i="366"/>
  <c r="AK10" i="366"/>
  <c r="AJ10" i="366"/>
  <c r="I11" i="366"/>
  <c r="J11" i="366"/>
  <c r="M11" i="366"/>
  <c r="P11" i="366"/>
  <c r="O11" i="366"/>
  <c r="R11" i="366"/>
  <c r="S11" i="366"/>
  <c r="AD11" i="366"/>
  <c r="AE11" i="366"/>
  <c r="AG11" i="366"/>
  <c r="AL11" i="366"/>
  <c r="AH11" i="366"/>
  <c r="AK11" i="366"/>
  <c r="AJ11" i="366"/>
  <c r="I12" i="366"/>
  <c r="J12" i="366"/>
  <c r="M12" i="366"/>
  <c r="P12" i="366"/>
  <c r="O12" i="366"/>
  <c r="R12" i="366"/>
  <c r="S12" i="366"/>
  <c r="AD12" i="366"/>
  <c r="AE12" i="366"/>
  <c r="AH12" i="366"/>
  <c r="AK12" i="366"/>
  <c r="AJ12" i="366"/>
  <c r="I13" i="366"/>
  <c r="J13" i="366"/>
  <c r="M13" i="366"/>
  <c r="P13" i="366"/>
  <c r="O13" i="366"/>
  <c r="R13" i="366"/>
  <c r="S13" i="366"/>
  <c r="AD13" i="366"/>
  <c r="AE13" i="366"/>
  <c r="AG13" i="366"/>
  <c r="AL13" i="366"/>
  <c r="AF13" i="366"/>
  <c r="AH13" i="366"/>
  <c r="AJ13" i="366"/>
  <c r="AK13" i="366"/>
  <c r="I14" i="366"/>
  <c r="L14" i="366"/>
  <c r="Q14" i="366"/>
  <c r="J14" i="366"/>
  <c r="K14" i="366"/>
  <c r="M14" i="366"/>
  <c r="O14" i="366"/>
  <c r="P14" i="366"/>
  <c r="R14" i="366"/>
  <c r="S14" i="366"/>
  <c r="AD14" i="366"/>
  <c r="AF14" i="366"/>
  <c r="AE14" i="366"/>
  <c r="AH14" i="366"/>
  <c r="AK14" i="366"/>
  <c r="AJ14" i="366"/>
  <c r="I15" i="366"/>
  <c r="K15" i="366"/>
  <c r="J15" i="366"/>
  <c r="M15" i="366"/>
  <c r="P15" i="366"/>
  <c r="O15" i="366"/>
  <c r="R15" i="366"/>
  <c r="S15" i="366"/>
  <c r="AD15" i="366"/>
  <c r="AF15" i="366"/>
  <c r="AE15" i="366"/>
  <c r="AG15" i="366"/>
  <c r="AH15" i="366"/>
  <c r="AK15" i="366"/>
  <c r="AJ15" i="366"/>
  <c r="AL15" i="366"/>
  <c r="I16" i="366"/>
  <c r="K16" i="366"/>
  <c r="J16" i="366"/>
  <c r="L16" i="366"/>
  <c r="Q16" i="366"/>
  <c r="M16" i="366"/>
  <c r="P16" i="366"/>
  <c r="O16" i="366"/>
  <c r="R16" i="366"/>
  <c r="S16" i="366"/>
  <c r="AD16" i="366"/>
  <c r="AE16" i="366"/>
  <c r="AH16" i="366"/>
  <c r="AK16" i="366"/>
  <c r="AJ16" i="366"/>
  <c r="I17" i="366"/>
  <c r="J17" i="366"/>
  <c r="M17" i="366"/>
  <c r="P17" i="366"/>
  <c r="O17" i="366"/>
  <c r="R17" i="366"/>
  <c r="S17" i="366"/>
  <c r="I20" i="366"/>
  <c r="J20" i="366"/>
  <c r="M20" i="366"/>
  <c r="P20" i="366"/>
  <c r="O20" i="366"/>
  <c r="R20" i="366"/>
  <c r="S20" i="366"/>
  <c r="AD20" i="366"/>
  <c r="AE20" i="366"/>
  <c r="AH20" i="366"/>
  <c r="AK20" i="366"/>
  <c r="AJ20" i="366"/>
  <c r="I21" i="366"/>
  <c r="J21" i="366"/>
  <c r="M21" i="366"/>
  <c r="P21" i="366"/>
  <c r="O21" i="366"/>
  <c r="R21" i="366"/>
  <c r="S21" i="366"/>
  <c r="AD21" i="366"/>
  <c r="AF21" i="366"/>
  <c r="AE21" i="366"/>
  <c r="AG21" i="366"/>
  <c r="AL21" i="366"/>
  <c r="AH21" i="366"/>
  <c r="AK21" i="366"/>
  <c r="AJ21" i="366"/>
  <c r="I22" i="366"/>
  <c r="J22" i="366"/>
  <c r="M22" i="366"/>
  <c r="P22" i="366"/>
  <c r="O22" i="366"/>
  <c r="R22" i="366"/>
  <c r="S22" i="366"/>
  <c r="AD22" i="366"/>
  <c r="AE22" i="366"/>
  <c r="AH22" i="366"/>
  <c r="AK22" i="366"/>
  <c r="AJ22" i="366"/>
  <c r="I23" i="366"/>
  <c r="J23" i="366"/>
  <c r="M23" i="366"/>
  <c r="P23" i="366"/>
  <c r="O23" i="366"/>
  <c r="R23" i="366"/>
  <c r="S23" i="366"/>
  <c r="AD23" i="366"/>
  <c r="AG23" i="366"/>
  <c r="AL23" i="366"/>
  <c r="AE23" i="366"/>
  <c r="AF23" i="366"/>
  <c r="AH23" i="366"/>
  <c r="AJ23" i="366"/>
  <c r="AK23" i="366"/>
  <c r="I24" i="366"/>
  <c r="L24" i="366"/>
  <c r="Q24" i="366"/>
  <c r="J24" i="366"/>
  <c r="K24" i="366"/>
  <c r="M24" i="366"/>
  <c r="O24" i="366"/>
  <c r="P24" i="366"/>
  <c r="R24" i="366"/>
  <c r="S24" i="366"/>
  <c r="AD24" i="366"/>
  <c r="AF24" i="366"/>
  <c r="AE24" i="366"/>
  <c r="AH24" i="366"/>
  <c r="AK24" i="366"/>
  <c r="AJ24" i="366"/>
  <c r="I25" i="366"/>
  <c r="K25" i="366"/>
  <c r="J25" i="366"/>
  <c r="M25" i="366"/>
  <c r="P25" i="366"/>
  <c r="O25" i="366"/>
  <c r="R25" i="366"/>
  <c r="S25" i="366"/>
  <c r="AD25" i="366"/>
  <c r="AE25" i="366"/>
  <c r="AF25" i="366"/>
  <c r="AG25" i="366"/>
  <c r="AH25" i="366"/>
  <c r="AJ25" i="366"/>
  <c r="AK25" i="366"/>
  <c r="AL25" i="366"/>
  <c r="I26" i="366"/>
  <c r="K26" i="366"/>
  <c r="J26" i="366"/>
  <c r="L26" i="366"/>
  <c r="M26" i="366"/>
  <c r="P26" i="366"/>
  <c r="O26" i="366"/>
  <c r="Q26" i="366"/>
  <c r="R26" i="366"/>
  <c r="S26" i="366"/>
  <c r="AD26" i="366"/>
  <c r="AE26" i="366"/>
  <c r="AH26" i="366"/>
  <c r="AK26" i="366"/>
  <c r="AJ26" i="366"/>
  <c r="I27" i="366"/>
  <c r="J27" i="366"/>
  <c r="M27" i="366"/>
  <c r="P27" i="366"/>
  <c r="O27" i="366"/>
  <c r="R27" i="366"/>
  <c r="S27" i="366"/>
  <c r="AD27" i="366"/>
  <c r="AE27" i="366"/>
  <c r="AH27" i="366"/>
  <c r="AK27" i="366"/>
  <c r="AJ27" i="366"/>
  <c r="I28" i="366"/>
  <c r="J28" i="366"/>
  <c r="M28" i="366"/>
  <c r="P28" i="366"/>
  <c r="O28" i="366"/>
  <c r="R28" i="366"/>
  <c r="S28" i="366"/>
  <c r="AD28" i="366"/>
  <c r="AE28" i="366"/>
  <c r="AH28" i="366"/>
  <c r="AK28" i="366"/>
  <c r="AJ28" i="366"/>
  <c r="I29" i="366"/>
  <c r="J29" i="366"/>
  <c r="M29" i="366"/>
  <c r="P29" i="366"/>
  <c r="O29" i="366"/>
  <c r="R29" i="366"/>
  <c r="S29" i="366"/>
  <c r="AD29" i="366"/>
  <c r="AE29" i="366"/>
  <c r="AH29" i="366"/>
  <c r="AK29" i="366"/>
  <c r="AJ29" i="366"/>
  <c r="I30" i="366"/>
  <c r="J30" i="366"/>
  <c r="M30" i="366"/>
  <c r="P30" i="366"/>
  <c r="O30" i="366"/>
  <c r="R30" i="366"/>
  <c r="S30" i="366"/>
  <c r="AD30" i="366"/>
  <c r="AE30" i="366"/>
  <c r="AH30" i="366"/>
  <c r="AK30" i="366"/>
  <c r="AJ30" i="366"/>
  <c r="I31" i="366"/>
  <c r="J31" i="366"/>
  <c r="M31" i="366"/>
  <c r="P31" i="366"/>
  <c r="O31" i="366"/>
  <c r="R31" i="366"/>
  <c r="S31" i="366"/>
  <c r="AD31" i="366"/>
  <c r="AE31" i="366"/>
  <c r="AH31" i="366"/>
  <c r="AK31" i="366"/>
  <c r="AJ31" i="366"/>
  <c r="I32" i="366"/>
  <c r="J32" i="366"/>
  <c r="M32" i="366"/>
  <c r="P32" i="366"/>
  <c r="O32" i="366"/>
  <c r="R32" i="366"/>
  <c r="S32" i="366"/>
  <c r="I33" i="366"/>
  <c r="J33" i="366"/>
  <c r="M33" i="366"/>
  <c r="P33" i="366"/>
  <c r="O33" i="366"/>
  <c r="R33" i="366"/>
  <c r="S33" i="366"/>
  <c r="I36" i="366"/>
  <c r="J36" i="366"/>
  <c r="M36" i="366"/>
  <c r="P36" i="366"/>
  <c r="O36" i="366"/>
  <c r="R36" i="366"/>
  <c r="S36" i="366"/>
  <c r="AD36" i="366"/>
  <c r="AF36" i="366"/>
  <c r="AE36" i="366"/>
  <c r="AH36" i="366"/>
  <c r="AK36" i="366"/>
  <c r="AJ36" i="366"/>
  <c r="I37" i="366"/>
  <c r="K37" i="366"/>
  <c r="J37" i="366"/>
  <c r="M37" i="366"/>
  <c r="P37" i="366"/>
  <c r="O37" i="366"/>
  <c r="R37" i="366"/>
  <c r="S37" i="366"/>
  <c r="AD37" i="366"/>
  <c r="AE37" i="366"/>
  <c r="AH37" i="366"/>
  <c r="AK37" i="366"/>
  <c r="AJ37" i="366"/>
  <c r="I38" i="366"/>
  <c r="J38" i="366"/>
  <c r="M38" i="366"/>
  <c r="P38" i="366"/>
  <c r="O38" i="366"/>
  <c r="R38" i="366"/>
  <c r="S38" i="366"/>
  <c r="AD38" i="366"/>
  <c r="AE38" i="366"/>
  <c r="AH38" i="366"/>
  <c r="AK38" i="366"/>
  <c r="AJ38" i="366"/>
  <c r="I39" i="366"/>
  <c r="K39" i="366"/>
  <c r="J39" i="366"/>
  <c r="M39" i="366"/>
  <c r="P39" i="366"/>
  <c r="O39" i="366"/>
  <c r="R39" i="366"/>
  <c r="S39" i="366"/>
  <c r="AD39" i="366"/>
  <c r="AE39" i="366"/>
  <c r="AH39" i="366"/>
  <c r="AK39" i="366"/>
  <c r="AJ39" i="366"/>
  <c r="I40" i="366"/>
  <c r="J40" i="366"/>
  <c r="M40" i="366"/>
  <c r="P40" i="366"/>
  <c r="O40" i="366"/>
  <c r="R40" i="366"/>
  <c r="S40" i="366"/>
  <c r="AD40" i="366"/>
  <c r="AE40" i="366"/>
  <c r="AH40" i="366"/>
  <c r="AK40" i="366"/>
  <c r="AJ40" i="366"/>
  <c r="I41" i="366"/>
  <c r="J41" i="366"/>
  <c r="M41" i="366"/>
  <c r="P41" i="366"/>
  <c r="O41" i="366"/>
  <c r="R41" i="366"/>
  <c r="S41" i="366"/>
  <c r="AD41" i="366"/>
  <c r="AE41" i="366"/>
  <c r="AH41" i="366"/>
  <c r="AK41" i="366"/>
  <c r="AJ41" i="366"/>
  <c r="I42" i="366"/>
  <c r="J42" i="366"/>
  <c r="M42" i="366"/>
  <c r="P42" i="366"/>
  <c r="O42" i="366"/>
  <c r="R42" i="366"/>
  <c r="S42" i="366"/>
  <c r="AD42" i="366"/>
  <c r="AE42" i="366"/>
  <c r="AH42" i="366"/>
  <c r="AK42" i="366"/>
  <c r="AJ42" i="366"/>
  <c r="I43" i="366"/>
  <c r="J43" i="366"/>
  <c r="M43" i="366"/>
  <c r="P43" i="366"/>
  <c r="O43" i="366"/>
  <c r="R43" i="366"/>
  <c r="S43" i="366"/>
  <c r="AD43" i="366"/>
  <c r="AE43" i="366"/>
  <c r="AH43" i="366"/>
  <c r="AK43" i="366"/>
  <c r="AJ43" i="366"/>
  <c r="I44" i="366"/>
  <c r="J44" i="366"/>
  <c r="M44" i="366"/>
  <c r="P44" i="366"/>
  <c r="O44" i="366"/>
  <c r="R44" i="366"/>
  <c r="S44" i="366"/>
  <c r="AD44" i="366"/>
  <c r="AF44" i="366"/>
  <c r="AE44" i="366"/>
  <c r="AH44" i="366"/>
  <c r="AK44" i="366"/>
  <c r="AJ44" i="366"/>
  <c r="I45" i="366"/>
  <c r="K45" i="366"/>
  <c r="J45" i="366"/>
  <c r="M45" i="366"/>
  <c r="P45" i="366"/>
  <c r="O45" i="366"/>
  <c r="R45" i="366"/>
  <c r="S45" i="366"/>
  <c r="AD45" i="366"/>
  <c r="AE45" i="366"/>
  <c r="AH45" i="366"/>
  <c r="AK45" i="366"/>
  <c r="AJ45" i="366"/>
  <c r="I46" i="366"/>
  <c r="J46" i="366"/>
  <c r="M46" i="366"/>
  <c r="P46" i="366"/>
  <c r="O46" i="366"/>
  <c r="R46" i="366"/>
  <c r="S46" i="366"/>
  <c r="AD46" i="366"/>
  <c r="AE46" i="366"/>
  <c r="AH46" i="366"/>
  <c r="AK46" i="366"/>
  <c r="AJ46" i="366"/>
  <c r="I47" i="366"/>
  <c r="J47" i="366"/>
  <c r="M47" i="366"/>
  <c r="P47" i="366"/>
  <c r="O47" i="366"/>
  <c r="R47" i="366"/>
  <c r="S47" i="366"/>
  <c r="AD47" i="366"/>
  <c r="AE47" i="366"/>
  <c r="AH47" i="366"/>
  <c r="AK47" i="366"/>
  <c r="AJ47" i="366"/>
  <c r="I48" i="366"/>
  <c r="J48" i="366"/>
  <c r="M48" i="366"/>
  <c r="P48" i="366"/>
  <c r="O48" i="366"/>
  <c r="R48" i="366"/>
  <c r="S48" i="366"/>
  <c r="I49" i="366"/>
  <c r="J49" i="366"/>
  <c r="M49" i="366"/>
  <c r="P49" i="366"/>
  <c r="O49" i="366"/>
  <c r="R49" i="366"/>
  <c r="S49" i="366"/>
  <c r="I52" i="366"/>
  <c r="J52" i="366"/>
  <c r="M52" i="366"/>
  <c r="P52" i="366"/>
  <c r="O52" i="366"/>
  <c r="R52" i="366"/>
  <c r="S52" i="366"/>
  <c r="AD52" i="366"/>
  <c r="AE52" i="366"/>
  <c r="AH52" i="366"/>
  <c r="AK52" i="366"/>
  <c r="AJ52" i="366"/>
  <c r="I53" i="366"/>
  <c r="J53" i="366"/>
  <c r="M53" i="366"/>
  <c r="P53" i="366"/>
  <c r="O53" i="366"/>
  <c r="R53" i="366"/>
  <c r="S53" i="366"/>
  <c r="AD53" i="366"/>
  <c r="AE53" i="366"/>
  <c r="AH53" i="366"/>
  <c r="AK53" i="366"/>
  <c r="AJ53" i="366"/>
  <c r="I54" i="366"/>
  <c r="J54" i="366"/>
  <c r="M54" i="366"/>
  <c r="P54" i="366"/>
  <c r="O54" i="366"/>
  <c r="R54" i="366"/>
  <c r="S54" i="366"/>
  <c r="AD54" i="366"/>
  <c r="AE54" i="366"/>
  <c r="AH54" i="366"/>
  <c r="AK54" i="366"/>
  <c r="AJ54" i="366"/>
  <c r="I55" i="366"/>
  <c r="J55" i="366"/>
  <c r="M55" i="366"/>
  <c r="P55" i="366"/>
  <c r="O55" i="366"/>
  <c r="R55" i="366"/>
  <c r="S55" i="366"/>
  <c r="AD55" i="366"/>
  <c r="AE55" i="366"/>
  <c r="AH55" i="366"/>
  <c r="AK55" i="366"/>
  <c r="AJ55" i="366"/>
  <c r="I56" i="366"/>
  <c r="J56" i="366"/>
  <c r="M56" i="366"/>
  <c r="P56" i="366"/>
  <c r="O56" i="366"/>
  <c r="R56" i="366"/>
  <c r="S56" i="366"/>
  <c r="AD56" i="366"/>
  <c r="AE56" i="366"/>
  <c r="AH56" i="366"/>
  <c r="AK56" i="366"/>
  <c r="AJ56" i="366"/>
  <c r="I57" i="366"/>
  <c r="J57" i="366"/>
  <c r="M57" i="366"/>
  <c r="P57" i="366"/>
  <c r="O57" i="366"/>
  <c r="R57" i="366"/>
  <c r="S57" i="366"/>
  <c r="AD57" i="366"/>
  <c r="AE57" i="366"/>
  <c r="AH57" i="366"/>
  <c r="AK57" i="366"/>
  <c r="AJ57" i="366"/>
  <c r="I58" i="366"/>
  <c r="J58" i="366"/>
  <c r="M58" i="366"/>
  <c r="P58" i="366"/>
  <c r="O58" i="366"/>
  <c r="R58" i="366"/>
  <c r="S58" i="366"/>
  <c r="AD58" i="366"/>
  <c r="AF58" i="366"/>
  <c r="AE58" i="366"/>
  <c r="AH58" i="366"/>
  <c r="AK58" i="366"/>
  <c r="AJ58" i="366"/>
  <c r="I59" i="366"/>
  <c r="K59" i="366"/>
  <c r="J59" i="366"/>
  <c r="M59" i="366"/>
  <c r="P59" i="366"/>
  <c r="O59" i="366"/>
  <c r="R59" i="366"/>
  <c r="S59" i="366"/>
  <c r="AD59" i="366"/>
  <c r="AG59" i="366"/>
  <c r="AL59" i="366"/>
  <c r="AE59" i="366"/>
  <c r="AF59" i="366"/>
  <c r="AH59" i="366"/>
  <c r="AJ59" i="366"/>
  <c r="AK59" i="366"/>
  <c r="I60" i="366"/>
  <c r="L60" i="366"/>
  <c r="Q60" i="366"/>
  <c r="J60" i="366"/>
  <c r="K60" i="366"/>
  <c r="M60" i="366"/>
  <c r="O60" i="366"/>
  <c r="P60" i="366"/>
  <c r="R60" i="366"/>
  <c r="S60" i="366"/>
  <c r="AD60" i="366"/>
  <c r="AF60" i="366"/>
  <c r="AE60" i="366"/>
  <c r="AH60" i="366"/>
  <c r="AK60" i="366"/>
  <c r="AJ60" i="366"/>
  <c r="I61" i="366"/>
  <c r="K61" i="366"/>
  <c r="J61" i="366"/>
  <c r="M61" i="366"/>
  <c r="P61" i="366"/>
  <c r="O61" i="366"/>
  <c r="R61" i="366"/>
  <c r="S61" i="366"/>
  <c r="AD61" i="366"/>
  <c r="AG61" i="366"/>
  <c r="AL61" i="366"/>
  <c r="AE61" i="366"/>
  <c r="AF61" i="366"/>
  <c r="AH61" i="366"/>
  <c r="AJ61" i="366"/>
  <c r="AK61" i="366"/>
  <c r="I62" i="366"/>
  <c r="L62" i="366"/>
  <c r="Q62" i="366"/>
  <c r="J62" i="366"/>
  <c r="K62" i="366"/>
  <c r="M62" i="366"/>
  <c r="O62" i="366"/>
  <c r="P62" i="366"/>
  <c r="R62" i="366"/>
  <c r="S62" i="366"/>
  <c r="AD62" i="366"/>
  <c r="AF62" i="366"/>
  <c r="AE62" i="366"/>
  <c r="AH62" i="366"/>
  <c r="AK62" i="366"/>
  <c r="AJ62" i="366"/>
  <c r="I63" i="366"/>
  <c r="K63" i="366"/>
  <c r="J63" i="366"/>
  <c r="M63" i="366"/>
  <c r="P63" i="366"/>
  <c r="O63" i="366"/>
  <c r="R63" i="366"/>
  <c r="S63" i="366"/>
  <c r="AD63" i="366"/>
  <c r="AG63" i="366"/>
  <c r="AL63" i="366"/>
  <c r="AE63" i="366"/>
  <c r="AF63" i="366"/>
  <c r="AH63" i="366"/>
  <c r="AJ63" i="366"/>
  <c r="AK63" i="366"/>
  <c r="I64" i="366"/>
  <c r="L64" i="366"/>
  <c r="Q64" i="366"/>
  <c r="J64" i="366"/>
  <c r="K64" i="366"/>
  <c r="M64" i="366"/>
  <c r="O64" i="366"/>
  <c r="P64" i="366"/>
  <c r="R64" i="366"/>
  <c r="S64" i="366"/>
  <c r="I65" i="366"/>
  <c r="K65" i="366"/>
  <c r="J65" i="366"/>
  <c r="M65" i="366"/>
  <c r="P65" i="366"/>
  <c r="O65" i="366"/>
  <c r="R65" i="366"/>
  <c r="S65" i="366"/>
  <c r="I68" i="366"/>
  <c r="L68" i="366"/>
  <c r="Q68" i="366"/>
  <c r="J68" i="366"/>
  <c r="K68" i="366"/>
  <c r="M68" i="366"/>
  <c r="O68" i="366"/>
  <c r="P68" i="366"/>
  <c r="R68" i="366"/>
  <c r="S68" i="366"/>
  <c r="AD68" i="366"/>
  <c r="AF68" i="366"/>
  <c r="AE68" i="366"/>
  <c r="AH68" i="366"/>
  <c r="AK68" i="366"/>
  <c r="AJ68" i="366"/>
  <c r="I69" i="366"/>
  <c r="K69" i="366"/>
  <c r="J69" i="366"/>
  <c r="M69" i="366"/>
  <c r="P69" i="366"/>
  <c r="O69" i="366"/>
  <c r="R69" i="366"/>
  <c r="S69" i="366"/>
  <c r="AD69" i="366"/>
  <c r="AG69" i="366"/>
  <c r="AL69" i="366"/>
  <c r="AE69" i="366"/>
  <c r="AF69" i="366"/>
  <c r="AH69" i="366"/>
  <c r="AJ69" i="366"/>
  <c r="AK69" i="366"/>
  <c r="I70" i="366"/>
  <c r="L70" i="366"/>
  <c r="Q70" i="366"/>
  <c r="J70" i="366"/>
  <c r="K70" i="366"/>
  <c r="M70" i="366"/>
  <c r="O70" i="366"/>
  <c r="P70" i="366"/>
  <c r="R70" i="366"/>
  <c r="S70" i="366"/>
  <c r="AD70" i="366"/>
  <c r="AF70" i="366"/>
  <c r="AE70" i="366"/>
  <c r="AH70" i="366"/>
  <c r="AK70" i="366"/>
  <c r="AJ70" i="366"/>
  <c r="I71" i="366"/>
  <c r="K71" i="366"/>
  <c r="J71" i="366"/>
  <c r="M71" i="366"/>
  <c r="P71" i="366"/>
  <c r="O71" i="366"/>
  <c r="R71" i="366"/>
  <c r="S71" i="366"/>
  <c r="AD71" i="366"/>
  <c r="AG71" i="366"/>
  <c r="AL71" i="366"/>
  <c r="AE71" i="366"/>
  <c r="AF71" i="366"/>
  <c r="AH71" i="366"/>
  <c r="AJ71" i="366"/>
  <c r="AK71" i="366"/>
  <c r="I72" i="366"/>
  <c r="L72" i="366"/>
  <c r="Q72" i="366"/>
  <c r="J72" i="366"/>
  <c r="K72" i="366"/>
  <c r="M72" i="366"/>
  <c r="O72" i="366"/>
  <c r="P72" i="366"/>
  <c r="R72" i="366"/>
  <c r="S72" i="366"/>
  <c r="AD72" i="366"/>
  <c r="AF72" i="366"/>
  <c r="AE72" i="366"/>
  <c r="AH72" i="366"/>
  <c r="AK72" i="366"/>
  <c r="AJ72" i="366"/>
  <c r="I73" i="366"/>
  <c r="K73" i="366"/>
  <c r="J73" i="366"/>
  <c r="M73" i="366"/>
  <c r="P73" i="366"/>
  <c r="O73" i="366"/>
  <c r="R73" i="366"/>
  <c r="S73" i="366"/>
  <c r="AD73" i="366"/>
  <c r="AG73" i="366"/>
  <c r="AL73" i="366"/>
  <c r="AE73" i="366"/>
  <c r="AF73" i="366"/>
  <c r="AH73" i="366"/>
  <c r="AJ73" i="366"/>
  <c r="AK73" i="366"/>
  <c r="I74" i="366"/>
  <c r="L74" i="366"/>
  <c r="Q74" i="366"/>
  <c r="J74" i="366"/>
  <c r="K74" i="366"/>
  <c r="M74" i="366"/>
  <c r="O74" i="366"/>
  <c r="P74" i="366"/>
  <c r="R74" i="366"/>
  <c r="S74" i="366"/>
  <c r="AD74" i="366"/>
  <c r="AF74" i="366"/>
  <c r="AE74" i="366"/>
  <c r="AH74" i="366"/>
  <c r="AK74" i="366"/>
  <c r="AJ74" i="366"/>
  <c r="I75" i="366"/>
  <c r="K75" i="366"/>
  <c r="J75" i="366"/>
  <c r="M75" i="366"/>
  <c r="P75" i="366"/>
  <c r="O75" i="366"/>
  <c r="R75" i="366"/>
  <c r="S75" i="366"/>
  <c r="AD75" i="366"/>
  <c r="AG75" i="366"/>
  <c r="AL75" i="366"/>
  <c r="AE75" i="366"/>
  <c r="AF75" i="366"/>
  <c r="AH75" i="366"/>
  <c r="AJ75" i="366"/>
  <c r="AK75" i="366"/>
  <c r="I76" i="366"/>
  <c r="L76" i="366"/>
  <c r="Q76" i="366"/>
  <c r="J76" i="366"/>
  <c r="K76" i="366"/>
  <c r="M76" i="366"/>
  <c r="O76" i="366"/>
  <c r="P76" i="366"/>
  <c r="R76" i="366"/>
  <c r="S76" i="366"/>
  <c r="AD76" i="366"/>
  <c r="AF76" i="366"/>
  <c r="AE76" i="366"/>
  <c r="AH76" i="366"/>
  <c r="AK76" i="366"/>
  <c r="AJ76" i="366"/>
  <c r="I77" i="366"/>
  <c r="K77" i="366"/>
  <c r="J77" i="366"/>
  <c r="M77" i="366"/>
  <c r="P77" i="366"/>
  <c r="O77" i="366"/>
  <c r="R77" i="366"/>
  <c r="S77" i="366"/>
  <c r="AD77" i="366"/>
  <c r="AG77" i="366"/>
  <c r="AL77" i="366"/>
  <c r="AE77" i="366"/>
  <c r="AF77" i="366"/>
  <c r="AH77" i="366"/>
  <c r="AJ77" i="366"/>
  <c r="AK77" i="366"/>
  <c r="I78" i="366"/>
  <c r="L78" i="366"/>
  <c r="Q78" i="366"/>
  <c r="J78" i="366"/>
  <c r="K78" i="366"/>
  <c r="M78" i="366"/>
  <c r="O78" i="366"/>
  <c r="P78" i="366"/>
  <c r="R78" i="366"/>
  <c r="S78" i="366"/>
  <c r="AD78" i="366"/>
  <c r="AF78" i="366"/>
  <c r="AE78" i="366"/>
  <c r="AH78" i="366"/>
  <c r="AK78" i="366"/>
  <c r="AJ78" i="366"/>
  <c r="I79" i="366"/>
  <c r="K79" i="366"/>
  <c r="J79" i="366"/>
  <c r="M79" i="366"/>
  <c r="P79" i="366"/>
  <c r="O79" i="366"/>
  <c r="R79" i="366"/>
  <c r="S79" i="366"/>
  <c r="AD79" i="366"/>
  <c r="AG79" i="366"/>
  <c r="AL79" i="366"/>
  <c r="AE79" i="366"/>
  <c r="AF79" i="366"/>
  <c r="AH79" i="366"/>
  <c r="AJ79" i="366"/>
  <c r="AK79" i="366"/>
  <c r="I80" i="366"/>
  <c r="L80" i="366"/>
  <c r="Q80" i="366"/>
  <c r="J80" i="366"/>
  <c r="K80" i="366"/>
  <c r="M80" i="366"/>
  <c r="O80" i="366"/>
  <c r="P80" i="366"/>
  <c r="R80" i="366"/>
  <c r="S80" i="366"/>
  <c r="I81" i="366"/>
  <c r="K81" i="366"/>
  <c r="J81" i="366"/>
  <c r="M81" i="366"/>
  <c r="P81" i="366"/>
  <c r="O81" i="366"/>
  <c r="R81" i="366"/>
  <c r="S81" i="366"/>
  <c r="I84" i="366"/>
  <c r="L84" i="366"/>
  <c r="Q84" i="366"/>
  <c r="J84" i="366"/>
  <c r="K84" i="366"/>
  <c r="M84" i="366"/>
  <c r="O84" i="366"/>
  <c r="P84" i="366"/>
  <c r="R84" i="366"/>
  <c r="S84" i="366"/>
  <c r="AD84" i="366"/>
  <c r="AF84" i="366"/>
  <c r="AE84" i="366"/>
  <c r="AH84" i="366"/>
  <c r="AK84" i="366"/>
  <c r="AJ84" i="366"/>
  <c r="I85" i="366"/>
  <c r="K85" i="366"/>
  <c r="J85" i="366"/>
  <c r="M85" i="366"/>
  <c r="P85" i="366"/>
  <c r="O85" i="366"/>
  <c r="R85" i="366"/>
  <c r="S85" i="366"/>
  <c r="AD85" i="366"/>
  <c r="AG85" i="366"/>
  <c r="AL85" i="366"/>
  <c r="AE85" i="366"/>
  <c r="AF85" i="366"/>
  <c r="AH85" i="366"/>
  <c r="AJ85" i="366"/>
  <c r="AK85" i="366"/>
  <c r="I86" i="366"/>
  <c r="L86" i="366"/>
  <c r="Q86" i="366"/>
  <c r="J86" i="366"/>
  <c r="K86" i="366"/>
  <c r="M86" i="366"/>
  <c r="O86" i="366"/>
  <c r="P86" i="366"/>
  <c r="R86" i="366"/>
  <c r="S86" i="366"/>
  <c r="AD86" i="366"/>
  <c r="AF86" i="366"/>
  <c r="AE86" i="366"/>
  <c r="AH86" i="366"/>
  <c r="AK86" i="366"/>
  <c r="AJ86" i="366"/>
  <c r="I87" i="366"/>
  <c r="K87" i="366"/>
  <c r="J87" i="366"/>
  <c r="M87" i="366"/>
  <c r="P87" i="366"/>
  <c r="O87" i="366"/>
  <c r="R87" i="366"/>
  <c r="S87" i="366"/>
  <c r="AD87" i="366"/>
  <c r="AG87" i="366"/>
  <c r="AL87" i="366"/>
  <c r="AE87" i="366"/>
  <c r="AF87" i="366"/>
  <c r="AH87" i="366"/>
  <c r="AJ87" i="366"/>
  <c r="AK87" i="366"/>
  <c r="I88" i="366"/>
  <c r="L88" i="366"/>
  <c r="Q88" i="366"/>
  <c r="J88" i="366"/>
  <c r="K88" i="366"/>
  <c r="M88" i="366"/>
  <c r="O88" i="366"/>
  <c r="P88" i="366"/>
  <c r="R88" i="366"/>
  <c r="S88" i="366"/>
  <c r="AD88" i="366"/>
  <c r="AF88" i="366"/>
  <c r="AE88" i="366"/>
  <c r="AH88" i="366"/>
  <c r="AK88" i="366"/>
  <c r="AJ88" i="366"/>
  <c r="I89" i="366"/>
  <c r="K89" i="366"/>
  <c r="J89" i="366"/>
  <c r="M89" i="366"/>
  <c r="P89" i="366"/>
  <c r="O89" i="366"/>
  <c r="R89" i="366"/>
  <c r="S89" i="366"/>
  <c r="AD89" i="366"/>
  <c r="AG89" i="366"/>
  <c r="AL89" i="366"/>
  <c r="AE89" i="366"/>
  <c r="AF89" i="366"/>
  <c r="AH89" i="366"/>
  <c r="AJ89" i="366"/>
  <c r="AK89" i="366"/>
  <c r="I90" i="366"/>
  <c r="L90" i="366"/>
  <c r="Q90" i="366"/>
  <c r="J90" i="366"/>
  <c r="K90" i="366"/>
  <c r="M90" i="366"/>
  <c r="O90" i="366"/>
  <c r="P90" i="366"/>
  <c r="R90" i="366"/>
  <c r="S90" i="366"/>
  <c r="AD90" i="366"/>
  <c r="AF90" i="366"/>
  <c r="AE90" i="366"/>
  <c r="AH90" i="366"/>
  <c r="AK90" i="366"/>
  <c r="AJ90" i="366"/>
  <c r="I91" i="366"/>
  <c r="K91" i="366"/>
  <c r="J91" i="366"/>
  <c r="M91" i="366"/>
  <c r="P91" i="366"/>
  <c r="O91" i="366"/>
  <c r="R91" i="366"/>
  <c r="S91" i="366"/>
  <c r="AD91" i="366"/>
  <c r="AG91" i="366"/>
  <c r="AL91" i="366"/>
  <c r="AE91" i="366"/>
  <c r="AF91" i="366"/>
  <c r="AH91" i="366"/>
  <c r="AJ91" i="366"/>
  <c r="AK91" i="366"/>
  <c r="I92" i="366"/>
  <c r="L92" i="366"/>
  <c r="Q92" i="366"/>
  <c r="J92" i="366"/>
  <c r="K92" i="366"/>
  <c r="M92" i="366"/>
  <c r="O92" i="366"/>
  <c r="P92" i="366"/>
  <c r="R92" i="366"/>
  <c r="S92" i="366"/>
  <c r="AD92" i="366"/>
  <c r="AF92" i="366"/>
  <c r="AE92" i="366"/>
  <c r="AH92" i="366"/>
  <c r="AK92" i="366"/>
  <c r="AJ92" i="366"/>
  <c r="I93" i="366"/>
  <c r="K93" i="366"/>
  <c r="J93" i="366"/>
  <c r="M93" i="366"/>
  <c r="P93" i="366"/>
  <c r="O93" i="366"/>
  <c r="R93" i="366"/>
  <c r="S93" i="366"/>
  <c r="AD93" i="366"/>
  <c r="AG93" i="366"/>
  <c r="AL93" i="366"/>
  <c r="AE93" i="366"/>
  <c r="AF93" i="366"/>
  <c r="AH93" i="366"/>
  <c r="AJ93" i="366"/>
  <c r="AK93" i="366"/>
  <c r="I94" i="366"/>
  <c r="L94" i="366"/>
  <c r="Q94" i="366"/>
  <c r="J94" i="366"/>
  <c r="K94" i="366"/>
  <c r="M94" i="366"/>
  <c r="O94" i="366"/>
  <c r="P94" i="366"/>
  <c r="R94" i="366"/>
  <c r="S94" i="366"/>
  <c r="AD94" i="366"/>
  <c r="AF94" i="366"/>
  <c r="AE94" i="366"/>
  <c r="AH94" i="366"/>
  <c r="AK94" i="366"/>
  <c r="AJ94" i="366"/>
  <c r="I95" i="366"/>
  <c r="K95" i="366"/>
  <c r="J95" i="366"/>
  <c r="M95" i="366"/>
  <c r="P95" i="366"/>
  <c r="O95" i="366"/>
  <c r="R95" i="366"/>
  <c r="S95" i="366"/>
  <c r="AD95" i="366"/>
  <c r="AG95" i="366"/>
  <c r="AL95" i="366"/>
  <c r="AE95" i="366"/>
  <c r="AF95" i="366"/>
  <c r="AH95" i="366"/>
  <c r="AJ95" i="366"/>
  <c r="AK95" i="366"/>
  <c r="I96" i="366"/>
  <c r="L96" i="366"/>
  <c r="Q96" i="366"/>
  <c r="J96" i="366"/>
  <c r="K96" i="366"/>
  <c r="M96" i="366"/>
  <c r="O96" i="366"/>
  <c r="P96" i="366"/>
  <c r="R96" i="366"/>
  <c r="S96" i="366"/>
  <c r="I97" i="366"/>
  <c r="K97" i="366"/>
  <c r="J97" i="366"/>
  <c r="M97" i="366"/>
  <c r="P97" i="366"/>
  <c r="O97" i="366"/>
  <c r="R97" i="366"/>
  <c r="S97" i="366"/>
  <c r="I100" i="366"/>
  <c r="L100" i="366"/>
  <c r="Q100" i="366"/>
  <c r="J100" i="366"/>
  <c r="K100" i="366"/>
  <c r="M100" i="366"/>
  <c r="O100" i="366"/>
  <c r="P100" i="366"/>
  <c r="R100" i="366"/>
  <c r="S100" i="366"/>
  <c r="AD100" i="366"/>
  <c r="AF100" i="366"/>
  <c r="AE100" i="366"/>
  <c r="AH100" i="366"/>
  <c r="AK100" i="366"/>
  <c r="AJ100" i="366"/>
  <c r="I101" i="366"/>
  <c r="K101" i="366"/>
  <c r="J101" i="366"/>
  <c r="M101" i="366"/>
  <c r="P101" i="366"/>
  <c r="O101" i="366"/>
  <c r="R101" i="366"/>
  <c r="S101" i="366"/>
  <c r="AD101" i="366"/>
  <c r="AG101" i="366"/>
  <c r="AL101" i="366"/>
  <c r="AE101" i="366"/>
  <c r="AF101" i="366"/>
  <c r="AH101" i="366"/>
  <c r="AJ101" i="366"/>
  <c r="AK101" i="366"/>
  <c r="I102" i="366"/>
  <c r="L102" i="366"/>
  <c r="Q102" i="366"/>
  <c r="J102" i="366"/>
  <c r="K102" i="366"/>
  <c r="M102" i="366"/>
  <c r="O102" i="366"/>
  <c r="P102" i="366"/>
  <c r="R102" i="366"/>
  <c r="S102" i="366"/>
  <c r="AD102" i="366"/>
  <c r="AF102" i="366"/>
  <c r="AE102" i="366"/>
  <c r="AH102" i="366"/>
  <c r="AK102" i="366"/>
  <c r="AJ102" i="366"/>
  <c r="I103" i="366"/>
  <c r="K103" i="366"/>
  <c r="J103" i="366"/>
  <c r="M103" i="366"/>
  <c r="P103" i="366"/>
  <c r="O103" i="366"/>
  <c r="R103" i="366"/>
  <c r="S103" i="366"/>
  <c r="AD103" i="366"/>
  <c r="AG103" i="366"/>
  <c r="AL103" i="366"/>
  <c r="AE103" i="366"/>
  <c r="AF103" i="366"/>
  <c r="AH103" i="366"/>
  <c r="AJ103" i="366"/>
  <c r="AK103" i="366"/>
  <c r="I104" i="366"/>
  <c r="L104" i="366"/>
  <c r="Q104" i="366"/>
  <c r="J104" i="366"/>
  <c r="K104" i="366"/>
  <c r="M104" i="366"/>
  <c r="O104" i="366"/>
  <c r="P104" i="366"/>
  <c r="R104" i="366"/>
  <c r="S104" i="366"/>
  <c r="AD104" i="366"/>
  <c r="AF104" i="366"/>
  <c r="AE104" i="366"/>
  <c r="AH104" i="366"/>
  <c r="AK104" i="366"/>
  <c r="AJ104" i="366"/>
  <c r="I105" i="366"/>
  <c r="K105" i="366"/>
  <c r="J105" i="366"/>
  <c r="M105" i="366"/>
  <c r="P105" i="366"/>
  <c r="O105" i="366"/>
  <c r="R105" i="366"/>
  <c r="S105" i="366"/>
  <c r="AD105" i="366"/>
  <c r="AG105" i="366"/>
  <c r="AL105" i="366"/>
  <c r="AE105" i="366"/>
  <c r="AF105" i="366"/>
  <c r="AH105" i="366"/>
  <c r="AJ105" i="366"/>
  <c r="AK105" i="366"/>
  <c r="I106" i="366"/>
  <c r="L106" i="366"/>
  <c r="Q106" i="366"/>
  <c r="J106" i="366"/>
  <c r="K106" i="366"/>
  <c r="M106" i="366"/>
  <c r="O106" i="366"/>
  <c r="P106" i="366"/>
  <c r="R106" i="366"/>
  <c r="S106" i="366"/>
  <c r="AD106" i="366"/>
  <c r="AF106" i="366"/>
  <c r="AE106" i="366"/>
  <c r="AH106" i="366"/>
  <c r="AK106" i="366"/>
  <c r="AJ106" i="366"/>
  <c r="I107" i="366"/>
  <c r="K107" i="366"/>
  <c r="J107" i="366"/>
  <c r="M107" i="366"/>
  <c r="P107" i="366"/>
  <c r="O107" i="366"/>
  <c r="R107" i="366"/>
  <c r="S107" i="366"/>
  <c r="AD107" i="366"/>
  <c r="AG107" i="366"/>
  <c r="AL107" i="366"/>
  <c r="AE107" i="366"/>
  <c r="AF107" i="366"/>
  <c r="AH107" i="366"/>
  <c r="AJ107" i="366"/>
  <c r="AK107" i="366"/>
  <c r="I108" i="366"/>
  <c r="L108" i="366"/>
  <c r="Q108" i="366"/>
  <c r="J108" i="366"/>
  <c r="K108" i="366"/>
  <c r="M108" i="366"/>
  <c r="O108" i="366"/>
  <c r="P108" i="366"/>
  <c r="R108" i="366"/>
  <c r="S108" i="366"/>
  <c r="AD108" i="366"/>
  <c r="AF108" i="366"/>
  <c r="AE108" i="366"/>
  <c r="AH108" i="366"/>
  <c r="AK108" i="366"/>
  <c r="AJ108" i="366"/>
  <c r="I109" i="366"/>
  <c r="K109" i="366"/>
  <c r="J109" i="366"/>
  <c r="M109" i="366"/>
  <c r="P109" i="366"/>
  <c r="O109" i="366"/>
  <c r="R109" i="366"/>
  <c r="S109" i="366"/>
  <c r="I112" i="366"/>
  <c r="L112" i="366"/>
  <c r="Q112" i="366"/>
  <c r="J112" i="366"/>
  <c r="K112" i="366"/>
  <c r="M112" i="366"/>
  <c r="O112" i="366"/>
  <c r="P112" i="366"/>
  <c r="R112" i="366"/>
  <c r="S112" i="366"/>
  <c r="AD112" i="366"/>
  <c r="AF112" i="366"/>
  <c r="AE112" i="366"/>
  <c r="AH112" i="366"/>
  <c r="AK112" i="366"/>
  <c r="AJ112" i="366"/>
  <c r="I113" i="366"/>
  <c r="K113" i="366"/>
  <c r="J113" i="366"/>
  <c r="M113" i="366"/>
  <c r="P113" i="366"/>
  <c r="O113" i="366"/>
  <c r="R113" i="366"/>
  <c r="S113" i="366"/>
  <c r="AD113" i="366"/>
  <c r="AG113" i="366"/>
  <c r="AL113" i="366"/>
  <c r="AE113" i="366"/>
  <c r="AF113" i="366"/>
  <c r="AH113" i="366"/>
  <c r="AJ113" i="366"/>
  <c r="AK113" i="366"/>
  <c r="I114" i="366"/>
  <c r="L114" i="366"/>
  <c r="Q114" i="366"/>
  <c r="J114" i="366"/>
  <c r="K114" i="366"/>
  <c r="M114" i="366"/>
  <c r="O114" i="366"/>
  <c r="P114" i="366"/>
  <c r="R114" i="366"/>
  <c r="S114" i="366"/>
  <c r="AD114" i="366"/>
  <c r="AF114" i="366"/>
  <c r="AE114" i="366"/>
  <c r="AH114" i="366"/>
  <c r="AK114" i="366"/>
  <c r="AJ114" i="366"/>
  <c r="I115" i="366"/>
  <c r="K115" i="366"/>
  <c r="J115" i="366"/>
  <c r="M115" i="366"/>
  <c r="P115" i="366"/>
  <c r="O115" i="366"/>
  <c r="R115" i="366"/>
  <c r="S115" i="366"/>
  <c r="AD115" i="366"/>
  <c r="AG115" i="366"/>
  <c r="AL115" i="366"/>
  <c r="AE115" i="366"/>
  <c r="AF115" i="366"/>
  <c r="AH115" i="366"/>
  <c r="AJ115" i="366"/>
  <c r="AK115" i="366"/>
  <c r="I116" i="366"/>
  <c r="L116" i="366"/>
  <c r="Q116" i="366"/>
  <c r="J116" i="366"/>
  <c r="K116" i="366"/>
  <c r="M116" i="366"/>
  <c r="O116" i="366"/>
  <c r="P116" i="366"/>
  <c r="R116" i="366"/>
  <c r="S116" i="366"/>
  <c r="AD116" i="366"/>
  <c r="AF116" i="366"/>
  <c r="AE116" i="366"/>
  <c r="AH116" i="366"/>
  <c r="AK116" i="366"/>
  <c r="AJ116" i="366"/>
  <c r="I117" i="366"/>
  <c r="K117" i="366"/>
  <c r="J117" i="366"/>
  <c r="M117" i="366"/>
  <c r="P117" i="366"/>
  <c r="O117" i="366"/>
  <c r="R117" i="366"/>
  <c r="S117" i="366"/>
  <c r="AD117" i="366"/>
  <c r="AG117" i="366"/>
  <c r="AL117" i="366"/>
  <c r="AE117" i="366"/>
  <c r="AF117" i="366"/>
  <c r="AH117" i="366"/>
  <c r="AJ117" i="366"/>
  <c r="AK117" i="366"/>
  <c r="I118" i="366"/>
  <c r="L118" i="366"/>
  <c r="Q118" i="366"/>
  <c r="J118" i="366"/>
  <c r="K118" i="366"/>
  <c r="M118" i="366"/>
  <c r="O118" i="366"/>
  <c r="P118" i="366"/>
  <c r="R118" i="366"/>
  <c r="S118" i="366"/>
  <c r="I119" i="366"/>
  <c r="K119" i="366"/>
  <c r="J119" i="366"/>
  <c r="M119" i="366"/>
  <c r="P119" i="366"/>
  <c r="O119" i="366"/>
  <c r="R119" i="366"/>
  <c r="S119" i="366"/>
  <c r="I120" i="366"/>
  <c r="L120" i="366"/>
  <c r="Q120" i="366"/>
  <c r="J120" i="366"/>
  <c r="K120" i="366"/>
  <c r="M120" i="366"/>
  <c r="O120" i="366"/>
  <c r="P120" i="366"/>
  <c r="R120" i="366"/>
  <c r="S120" i="366"/>
  <c r="I123" i="366"/>
  <c r="K123" i="366"/>
  <c r="J123" i="366"/>
  <c r="M123" i="366"/>
  <c r="P123" i="366"/>
  <c r="O123" i="366"/>
  <c r="R123" i="366"/>
  <c r="S123" i="366"/>
  <c r="AD123" i="366"/>
  <c r="AG123" i="366"/>
  <c r="AL123" i="366"/>
  <c r="AE123" i="366"/>
  <c r="AF123" i="366"/>
  <c r="AH123" i="366"/>
  <c r="AJ123" i="366"/>
  <c r="AK123" i="366"/>
  <c r="I124" i="366"/>
  <c r="L124" i="366"/>
  <c r="Q124" i="366"/>
  <c r="J124" i="366"/>
  <c r="K124" i="366"/>
  <c r="M124" i="366"/>
  <c r="O124" i="366"/>
  <c r="P124" i="366"/>
  <c r="R124" i="366"/>
  <c r="S124" i="366"/>
  <c r="AD124" i="366"/>
  <c r="AF124" i="366"/>
  <c r="AE124" i="366"/>
  <c r="AH124" i="366"/>
  <c r="AK124" i="366"/>
  <c r="AJ124" i="366"/>
  <c r="I125" i="366"/>
  <c r="K125" i="366"/>
  <c r="J125" i="366"/>
  <c r="M125" i="366"/>
  <c r="P125" i="366"/>
  <c r="O125" i="366"/>
  <c r="R125" i="366"/>
  <c r="S125" i="366"/>
  <c r="AD125" i="366"/>
  <c r="AG125" i="366"/>
  <c r="AL125" i="366"/>
  <c r="AE125" i="366"/>
  <c r="AF125" i="366"/>
  <c r="AH125" i="366"/>
  <c r="AJ125" i="366"/>
  <c r="AK125" i="366"/>
  <c r="I126" i="366"/>
  <c r="L126" i="366"/>
  <c r="Q126" i="366"/>
  <c r="J126" i="366"/>
  <c r="K126" i="366"/>
  <c r="M126" i="366"/>
  <c r="O126" i="366"/>
  <c r="P126" i="366"/>
  <c r="R126" i="366"/>
  <c r="S126" i="366"/>
  <c r="I127" i="366"/>
  <c r="K127" i="366"/>
  <c r="J127" i="366"/>
  <c r="M127" i="366"/>
  <c r="P127" i="366"/>
  <c r="O127" i="366"/>
  <c r="R127" i="366"/>
  <c r="S127" i="366"/>
  <c r="I128" i="366"/>
  <c r="L128" i="366"/>
  <c r="Q128" i="366"/>
  <c r="J128" i="366"/>
  <c r="K128" i="366"/>
  <c r="M128" i="366"/>
  <c r="O128" i="366"/>
  <c r="P128" i="366"/>
  <c r="R128" i="366"/>
  <c r="S128" i="366"/>
  <c r="I131" i="366"/>
  <c r="K131" i="366"/>
  <c r="J131" i="366"/>
  <c r="M131" i="366"/>
  <c r="P131" i="366"/>
  <c r="O131" i="366"/>
  <c r="R131" i="366"/>
  <c r="S131" i="366"/>
  <c r="AD131" i="366"/>
  <c r="AG131" i="366"/>
  <c r="AL131" i="366"/>
  <c r="AE131" i="366"/>
  <c r="AF131" i="366"/>
  <c r="AH131" i="366"/>
  <c r="AJ131" i="366"/>
  <c r="AK131" i="366"/>
  <c r="I132" i="366"/>
  <c r="L132" i="366"/>
  <c r="Q132" i="366"/>
  <c r="J132" i="366"/>
  <c r="K132" i="366"/>
  <c r="M132" i="366"/>
  <c r="O132" i="366"/>
  <c r="P132" i="366"/>
  <c r="R132" i="366"/>
  <c r="S132" i="366"/>
  <c r="I133" i="366"/>
  <c r="K133" i="366"/>
  <c r="J133" i="366"/>
  <c r="M133" i="366"/>
  <c r="P133" i="366"/>
  <c r="O133" i="366"/>
  <c r="R133" i="366"/>
  <c r="S133" i="366"/>
  <c r="I134" i="366"/>
  <c r="L134" i="366"/>
  <c r="Q134" i="366"/>
  <c r="J134" i="366"/>
  <c r="K134" i="366"/>
  <c r="M134" i="366"/>
  <c r="O134" i="366"/>
  <c r="P134" i="366"/>
  <c r="R134" i="366"/>
  <c r="S134" i="366"/>
  <c r="I135" i="366"/>
  <c r="K135" i="366"/>
  <c r="J135" i="366"/>
  <c r="M135" i="366"/>
  <c r="P135" i="366"/>
  <c r="O135" i="366"/>
  <c r="R135" i="366"/>
  <c r="S135" i="366"/>
  <c r="I136" i="366"/>
  <c r="L136" i="366"/>
  <c r="Q136" i="366"/>
  <c r="J136" i="366"/>
  <c r="K136" i="366"/>
  <c r="M136" i="366"/>
  <c r="O136" i="366"/>
  <c r="P136" i="366"/>
  <c r="R136" i="366"/>
  <c r="S136" i="366"/>
  <c r="I8" i="363"/>
  <c r="K8" i="363"/>
  <c r="J8" i="363"/>
  <c r="M8" i="363"/>
  <c r="P8" i="363"/>
  <c r="O8" i="363"/>
  <c r="R8" i="363"/>
  <c r="S8" i="363"/>
  <c r="AD8" i="363"/>
  <c r="AG8" i="363"/>
  <c r="AE8" i="363"/>
  <c r="AF8" i="363"/>
  <c r="AH8" i="363"/>
  <c r="AJ8" i="363"/>
  <c r="AK8" i="363"/>
  <c r="I9" i="363"/>
  <c r="J9" i="363"/>
  <c r="M9" i="363"/>
  <c r="P9" i="363"/>
  <c r="O9" i="363"/>
  <c r="R9" i="363"/>
  <c r="S9" i="363"/>
  <c r="AD9" i="363"/>
  <c r="AE9" i="363"/>
  <c r="AF9" i="363"/>
  <c r="AH9" i="363"/>
  <c r="AJ9" i="363"/>
  <c r="AK9" i="363"/>
  <c r="I10" i="363"/>
  <c r="K10" i="363"/>
  <c r="J10" i="363"/>
  <c r="M10" i="363"/>
  <c r="P10" i="363"/>
  <c r="O10" i="363"/>
  <c r="R10" i="363"/>
  <c r="S10" i="363"/>
  <c r="AD10" i="363"/>
  <c r="AE10" i="363"/>
  <c r="AH10" i="363"/>
  <c r="AK10" i="363"/>
  <c r="AJ10" i="363"/>
  <c r="I11" i="363"/>
  <c r="J11" i="363"/>
  <c r="K11" i="363"/>
  <c r="M11" i="363"/>
  <c r="O11" i="363"/>
  <c r="P11" i="363"/>
  <c r="R11" i="363"/>
  <c r="S11" i="363"/>
  <c r="AD11" i="363"/>
  <c r="AE11" i="363"/>
  <c r="AH11" i="363"/>
  <c r="AK11" i="363"/>
  <c r="AJ11" i="363"/>
  <c r="I12" i="363"/>
  <c r="J12" i="363"/>
  <c r="M12" i="363"/>
  <c r="P12" i="363"/>
  <c r="O12" i="363"/>
  <c r="R12" i="363"/>
  <c r="S12" i="363"/>
  <c r="AD12" i="363"/>
  <c r="AF12" i="363"/>
  <c r="AE12" i="363"/>
  <c r="AH12" i="363"/>
  <c r="AK12" i="363"/>
  <c r="AJ12" i="363"/>
  <c r="I13" i="363"/>
  <c r="J13" i="363"/>
  <c r="M13" i="363"/>
  <c r="P13" i="363"/>
  <c r="O13" i="363"/>
  <c r="R13" i="363"/>
  <c r="S13" i="363"/>
  <c r="AD13" i="363"/>
  <c r="AG13" i="363"/>
  <c r="AE13" i="363"/>
  <c r="AH13" i="363"/>
  <c r="AK13" i="363"/>
  <c r="AJ13" i="363"/>
  <c r="I14" i="363"/>
  <c r="L14" i="363"/>
  <c r="Q14" i="363"/>
  <c r="J14" i="363"/>
  <c r="K14" i="363"/>
  <c r="M14" i="363"/>
  <c r="O14" i="363"/>
  <c r="P14" i="363"/>
  <c r="R14" i="363"/>
  <c r="S14" i="363"/>
  <c r="AD14" i="363"/>
  <c r="AF14" i="363"/>
  <c r="AE14" i="363"/>
  <c r="AH14" i="363"/>
  <c r="AK14" i="363"/>
  <c r="AJ14" i="363"/>
  <c r="I15" i="363"/>
  <c r="L15" i="363"/>
  <c r="Q15" i="363"/>
  <c r="J15" i="363"/>
  <c r="M15" i="363"/>
  <c r="P15" i="363"/>
  <c r="O15" i="363"/>
  <c r="R15" i="363"/>
  <c r="S15" i="363"/>
  <c r="AD15" i="363"/>
  <c r="AG15" i="363"/>
  <c r="AE15" i="363"/>
  <c r="AH15" i="363"/>
  <c r="AK15" i="363"/>
  <c r="AJ15" i="363"/>
  <c r="I16" i="363"/>
  <c r="K16" i="363"/>
  <c r="J16" i="363"/>
  <c r="M16" i="363"/>
  <c r="P16" i="363"/>
  <c r="O16" i="363"/>
  <c r="R16" i="363"/>
  <c r="S16" i="363"/>
  <c r="AD16" i="363"/>
  <c r="AG16" i="363"/>
  <c r="AE16" i="363"/>
  <c r="AF16" i="363"/>
  <c r="AH16" i="363"/>
  <c r="AJ16" i="363"/>
  <c r="AK16" i="363"/>
  <c r="I17" i="363"/>
  <c r="J17" i="363"/>
  <c r="M17" i="363"/>
  <c r="P17" i="363"/>
  <c r="O17" i="363"/>
  <c r="R17" i="363"/>
  <c r="S17" i="363"/>
  <c r="AD17" i="363"/>
  <c r="AE17" i="363"/>
  <c r="AF17" i="363"/>
  <c r="AH17" i="363"/>
  <c r="AJ17" i="363"/>
  <c r="AK17" i="363"/>
  <c r="I18" i="363"/>
  <c r="K18" i="363"/>
  <c r="J18" i="363"/>
  <c r="M18" i="363"/>
  <c r="P18" i="363"/>
  <c r="O18" i="363"/>
  <c r="R18" i="363"/>
  <c r="S18" i="363"/>
  <c r="AD18" i="363"/>
  <c r="AE18" i="363"/>
  <c r="AH18" i="363"/>
  <c r="AK18" i="363"/>
  <c r="AJ18" i="363"/>
  <c r="I19" i="363"/>
  <c r="J19" i="363"/>
  <c r="K19" i="363"/>
  <c r="M19" i="363"/>
  <c r="O19" i="363"/>
  <c r="P19" i="363"/>
  <c r="R19" i="363"/>
  <c r="S19" i="363"/>
  <c r="AD19" i="363"/>
  <c r="AE19" i="363"/>
  <c r="AH19" i="363"/>
  <c r="AK19" i="363"/>
  <c r="AJ19" i="363"/>
  <c r="I20" i="363"/>
  <c r="J20" i="363"/>
  <c r="M20" i="363"/>
  <c r="P20" i="363"/>
  <c r="O20" i="363"/>
  <c r="R20" i="363"/>
  <c r="S20" i="363"/>
  <c r="I21" i="363"/>
  <c r="K21" i="363"/>
  <c r="J21" i="363"/>
  <c r="M21" i="363"/>
  <c r="P21" i="363"/>
  <c r="O21" i="363"/>
  <c r="R21" i="363"/>
  <c r="S21" i="363"/>
  <c r="I22" i="363"/>
  <c r="J22" i="363"/>
  <c r="M22" i="363"/>
  <c r="P22" i="363"/>
  <c r="O22" i="363"/>
  <c r="R22" i="363"/>
  <c r="S22" i="363"/>
  <c r="I23" i="363"/>
  <c r="K23" i="363"/>
  <c r="J23" i="363"/>
  <c r="M23" i="363"/>
  <c r="P23" i="363"/>
  <c r="O23" i="363"/>
  <c r="R23" i="363"/>
  <c r="S23" i="363"/>
  <c r="I26" i="363"/>
  <c r="J26" i="363"/>
  <c r="M26" i="363"/>
  <c r="P26" i="363"/>
  <c r="O26" i="363"/>
  <c r="R26" i="363"/>
  <c r="S26" i="363"/>
  <c r="AD26" i="363"/>
  <c r="AF26" i="363"/>
  <c r="AE26" i="363"/>
  <c r="AH26" i="363"/>
  <c r="AK26" i="363"/>
  <c r="AJ26" i="363"/>
  <c r="I27" i="363"/>
  <c r="J27" i="363"/>
  <c r="M27" i="363"/>
  <c r="P27" i="363"/>
  <c r="O27" i="363"/>
  <c r="R27" i="363"/>
  <c r="S27" i="363"/>
  <c r="AD27" i="363"/>
  <c r="AF27" i="363"/>
  <c r="AE27" i="363"/>
  <c r="AH27" i="363"/>
  <c r="AK27" i="363"/>
  <c r="AJ27" i="363"/>
  <c r="I28" i="363"/>
  <c r="J28" i="363"/>
  <c r="L28" i="363"/>
  <c r="Q28" i="363"/>
  <c r="K28" i="363"/>
  <c r="M28" i="363"/>
  <c r="O28" i="363"/>
  <c r="P28" i="363"/>
  <c r="R28" i="363"/>
  <c r="S28" i="363"/>
  <c r="AD28" i="363"/>
  <c r="AE28" i="363"/>
  <c r="AH28" i="363"/>
  <c r="AK28" i="363"/>
  <c r="AJ28" i="363"/>
  <c r="I29" i="363"/>
  <c r="K29" i="363"/>
  <c r="J29" i="363"/>
  <c r="L29" i="363"/>
  <c r="Q29" i="363"/>
  <c r="M29" i="363"/>
  <c r="O29" i="363"/>
  <c r="P29" i="363"/>
  <c r="R29" i="363"/>
  <c r="S29" i="363"/>
  <c r="AD29" i="363"/>
  <c r="AE29" i="363"/>
  <c r="AH29" i="363"/>
  <c r="AK29" i="363"/>
  <c r="AJ29" i="363"/>
  <c r="I30" i="363"/>
  <c r="J30" i="363"/>
  <c r="M30" i="363"/>
  <c r="P30" i="363"/>
  <c r="O30" i="363"/>
  <c r="R30" i="363"/>
  <c r="S30" i="363"/>
  <c r="AD30" i="363"/>
  <c r="AE30" i="363"/>
  <c r="AF30" i="363"/>
  <c r="AG30" i="363"/>
  <c r="AH30" i="363"/>
  <c r="AJ30" i="363"/>
  <c r="AK30" i="363"/>
  <c r="I31" i="363"/>
  <c r="L31" i="363"/>
  <c r="Q31" i="363"/>
  <c r="J31" i="363"/>
  <c r="M31" i="363"/>
  <c r="P31" i="363"/>
  <c r="O31" i="363"/>
  <c r="R31" i="363"/>
  <c r="S31" i="363"/>
  <c r="AD31" i="363"/>
  <c r="AE31" i="363"/>
  <c r="AG31" i="363"/>
  <c r="AF31" i="363"/>
  <c r="AH31" i="363"/>
  <c r="AK31" i="363"/>
  <c r="AJ31" i="363"/>
  <c r="I32" i="363"/>
  <c r="K32" i="363"/>
  <c r="J32" i="363"/>
  <c r="M32" i="363"/>
  <c r="P32" i="363"/>
  <c r="O32" i="363"/>
  <c r="R32" i="363"/>
  <c r="S32" i="363"/>
  <c r="AD32" i="363"/>
  <c r="AF32" i="363"/>
  <c r="AE32" i="363"/>
  <c r="AH32" i="363"/>
  <c r="AK32" i="363"/>
  <c r="AJ32" i="363"/>
  <c r="I33" i="363"/>
  <c r="L33" i="363"/>
  <c r="Q33" i="363"/>
  <c r="J33" i="363"/>
  <c r="M33" i="363"/>
  <c r="P33" i="363"/>
  <c r="O33" i="363"/>
  <c r="R33" i="363"/>
  <c r="S33" i="363"/>
  <c r="AD33" i="363"/>
  <c r="AG33" i="363"/>
  <c r="AE33" i="363"/>
  <c r="AH33" i="363"/>
  <c r="AK33" i="363"/>
  <c r="AJ33" i="363"/>
  <c r="I34" i="363"/>
  <c r="K34" i="363"/>
  <c r="J34" i="363"/>
  <c r="M34" i="363"/>
  <c r="P34" i="363"/>
  <c r="O34" i="363"/>
  <c r="R34" i="363"/>
  <c r="S34" i="363"/>
  <c r="AD34" i="363"/>
  <c r="AE34" i="363"/>
  <c r="AG34" i="363"/>
  <c r="AF34" i="363"/>
  <c r="AH34" i="363"/>
  <c r="AJ34" i="363"/>
  <c r="AK34" i="363"/>
  <c r="I35" i="363"/>
  <c r="L35" i="363"/>
  <c r="Q35" i="363"/>
  <c r="J35" i="363"/>
  <c r="M35" i="363"/>
  <c r="P35" i="363"/>
  <c r="O35" i="363"/>
  <c r="R35" i="363"/>
  <c r="S35" i="363"/>
  <c r="AD35" i="363"/>
  <c r="AE35" i="363"/>
  <c r="AG35" i="363"/>
  <c r="AF35" i="363"/>
  <c r="AH35" i="363"/>
  <c r="AJ35" i="363"/>
  <c r="AK35" i="363"/>
  <c r="I36" i="363"/>
  <c r="K36" i="363"/>
  <c r="J36" i="363"/>
  <c r="M36" i="363"/>
  <c r="P36" i="363"/>
  <c r="O36" i="363"/>
  <c r="R36" i="363"/>
  <c r="S36" i="363"/>
  <c r="AD36" i="363"/>
  <c r="AF36" i="363"/>
  <c r="AE36" i="363"/>
  <c r="AH36" i="363"/>
  <c r="AK36" i="363"/>
  <c r="AJ36" i="363"/>
  <c r="I37" i="363"/>
  <c r="L37" i="363"/>
  <c r="Q37" i="363"/>
  <c r="J37" i="363"/>
  <c r="K37" i="363"/>
  <c r="M37" i="363"/>
  <c r="P37" i="363"/>
  <c r="O37" i="363"/>
  <c r="R37" i="363"/>
  <c r="S37" i="363"/>
  <c r="AD37" i="363"/>
  <c r="AG37" i="363"/>
  <c r="AE37" i="363"/>
  <c r="AH37" i="363"/>
  <c r="AK37" i="363"/>
  <c r="AJ37" i="363"/>
  <c r="I38" i="363"/>
  <c r="K38" i="363"/>
  <c r="J38" i="363"/>
  <c r="M38" i="363"/>
  <c r="P38" i="363"/>
  <c r="O38" i="363"/>
  <c r="R38" i="363"/>
  <c r="S38" i="363"/>
  <c r="I39" i="363"/>
  <c r="K39" i="363"/>
  <c r="J39" i="363"/>
  <c r="M39" i="363"/>
  <c r="P39" i="363"/>
  <c r="O39" i="363"/>
  <c r="R39" i="363"/>
  <c r="S39" i="363"/>
  <c r="I40" i="363"/>
  <c r="K40" i="363"/>
  <c r="J40" i="363"/>
  <c r="M40" i="363"/>
  <c r="P40" i="363"/>
  <c r="O40" i="363"/>
  <c r="R40" i="363"/>
  <c r="S40" i="363"/>
  <c r="I43" i="363"/>
  <c r="K43" i="363"/>
  <c r="J43" i="363"/>
  <c r="M43" i="363"/>
  <c r="P43" i="363"/>
  <c r="O43" i="363"/>
  <c r="R43" i="363"/>
  <c r="S43" i="363"/>
  <c r="AD43" i="363"/>
  <c r="AF43" i="363"/>
  <c r="AE43" i="363"/>
  <c r="AH43" i="363"/>
  <c r="AK43" i="363"/>
  <c r="AJ43" i="363"/>
  <c r="I44" i="363"/>
  <c r="L44" i="363"/>
  <c r="Q44" i="363"/>
  <c r="J44" i="363"/>
  <c r="K44" i="363"/>
  <c r="M44" i="363"/>
  <c r="P44" i="363"/>
  <c r="O44" i="363"/>
  <c r="R44" i="363"/>
  <c r="S44" i="363"/>
  <c r="AD44" i="363"/>
  <c r="AG44" i="363"/>
  <c r="AE44" i="363"/>
  <c r="AH44" i="363"/>
  <c r="AK44" i="363"/>
  <c r="AJ44" i="363"/>
  <c r="I45" i="363"/>
  <c r="K45" i="363"/>
  <c r="J45" i="363"/>
  <c r="M45" i="363"/>
  <c r="P45" i="363"/>
  <c r="O45" i="363"/>
  <c r="R45" i="363"/>
  <c r="S45" i="363"/>
  <c r="AD45" i="363"/>
  <c r="AF45" i="363"/>
  <c r="AE45" i="363"/>
  <c r="AH45" i="363"/>
  <c r="AK45" i="363"/>
  <c r="AJ45" i="363"/>
  <c r="I46" i="363"/>
  <c r="J46" i="363"/>
  <c r="M46" i="363"/>
  <c r="P46" i="363"/>
  <c r="O46" i="363"/>
  <c r="R46" i="363"/>
  <c r="S46" i="363"/>
  <c r="AD46" i="363"/>
  <c r="AF46" i="363"/>
  <c r="AE46" i="363"/>
  <c r="AG46" i="363"/>
  <c r="AH46" i="363"/>
  <c r="AJ46" i="363"/>
  <c r="AK46" i="363"/>
  <c r="I47" i="363"/>
  <c r="J47" i="363"/>
  <c r="K47" i="363"/>
  <c r="L47" i="363"/>
  <c r="M47" i="363"/>
  <c r="O47" i="363"/>
  <c r="P47" i="363"/>
  <c r="Q47" i="363"/>
  <c r="R47" i="363"/>
  <c r="S47" i="363"/>
  <c r="AD47" i="363"/>
  <c r="AE47" i="363"/>
  <c r="AH47" i="363"/>
  <c r="AK47" i="363"/>
  <c r="AJ47" i="363"/>
  <c r="I48" i="363"/>
  <c r="J48" i="363"/>
  <c r="K48" i="363"/>
  <c r="M48" i="363"/>
  <c r="O48" i="363"/>
  <c r="P48" i="363"/>
  <c r="R48" i="363"/>
  <c r="S48" i="363"/>
  <c r="AD48" i="363"/>
  <c r="AE48" i="363"/>
  <c r="AH48" i="363"/>
  <c r="AK48" i="363"/>
  <c r="AJ48" i="363"/>
  <c r="I49" i="363"/>
  <c r="J49" i="363"/>
  <c r="M49" i="363"/>
  <c r="P49" i="363"/>
  <c r="O49" i="363"/>
  <c r="R49" i="363"/>
  <c r="S49" i="363"/>
  <c r="AD49" i="363"/>
  <c r="AF49" i="363"/>
  <c r="AE49" i="363"/>
  <c r="AH49" i="363"/>
  <c r="AK49" i="363"/>
  <c r="AJ49" i="363"/>
  <c r="I50" i="363"/>
  <c r="J50" i="363"/>
  <c r="M50" i="363"/>
  <c r="P50" i="363"/>
  <c r="O50" i="363"/>
  <c r="R50" i="363"/>
  <c r="S50" i="363"/>
  <c r="I51" i="363"/>
  <c r="K51" i="363"/>
  <c r="J51" i="363"/>
  <c r="M51" i="363"/>
  <c r="P51" i="363"/>
  <c r="O51" i="363"/>
  <c r="R51" i="363"/>
  <c r="S51" i="363"/>
  <c r="I52" i="363"/>
  <c r="L52" i="363"/>
  <c r="Q52" i="363"/>
  <c r="J52" i="363"/>
  <c r="M52" i="363"/>
  <c r="P52" i="363"/>
  <c r="O52" i="363"/>
  <c r="R52" i="363"/>
  <c r="S52" i="363"/>
  <c r="I55" i="363"/>
  <c r="J55" i="363"/>
  <c r="L55" i="363"/>
  <c r="Q55" i="363"/>
  <c r="K55" i="363"/>
  <c r="M55" i="363"/>
  <c r="P55" i="363"/>
  <c r="O55" i="363"/>
  <c r="R55" i="363"/>
  <c r="S55" i="363"/>
  <c r="I56" i="363"/>
  <c r="J56" i="363"/>
  <c r="M56" i="363"/>
  <c r="P56" i="363"/>
  <c r="O56" i="363"/>
  <c r="R56" i="363"/>
  <c r="S56" i="363"/>
  <c r="I57" i="363"/>
  <c r="J57" i="363"/>
  <c r="L57" i="363"/>
  <c r="Q57" i="363"/>
  <c r="K57" i="363"/>
  <c r="M57" i="363"/>
  <c r="O57" i="363"/>
  <c r="P57" i="363"/>
  <c r="R57" i="363"/>
  <c r="S57" i="363"/>
  <c r="I58" i="363"/>
  <c r="J58" i="363"/>
  <c r="M58" i="363"/>
  <c r="P58" i="363"/>
  <c r="O58" i="363"/>
  <c r="R58" i="363"/>
  <c r="S58" i="363"/>
  <c r="I59" i="363"/>
  <c r="K59" i="363"/>
  <c r="J59" i="363"/>
  <c r="L59" i="363"/>
  <c r="Q59" i="363"/>
  <c r="M59" i="363"/>
  <c r="O59" i="363"/>
  <c r="P59" i="363"/>
  <c r="R59" i="363"/>
  <c r="S59" i="363"/>
  <c r="I60" i="363"/>
  <c r="J60" i="363"/>
  <c r="M60" i="363"/>
  <c r="P60" i="363"/>
  <c r="O60" i="363"/>
  <c r="R60" i="363"/>
  <c r="S60" i="363"/>
  <c r="I61" i="363"/>
  <c r="K61" i="363"/>
  <c r="J61" i="363"/>
  <c r="M61" i="363"/>
  <c r="P61" i="363"/>
  <c r="O61" i="363"/>
  <c r="R61" i="363"/>
  <c r="S61" i="363"/>
  <c r="I8" i="358"/>
  <c r="L8" i="358"/>
  <c r="Q8" i="358"/>
  <c r="J8" i="358"/>
  <c r="M8" i="358"/>
  <c r="P8" i="358"/>
  <c r="O8" i="358"/>
  <c r="R8" i="358"/>
  <c r="S8" i="358"/>
  <c r="AD8" i="358"/>
  <c r="AE8" i="358"/>
  <c r="AG8" i="358"/>
  <c r="AL8" i="358"/>
  <c r="AF8" i="358"/>
  <c r="AH8" i="358"/>
  <c r="AK8" i="358"/>
  <c r="AK197" i="358"/>
  <c r="AJ8" i="358"/>
  <c r="I9" i="358"/>
  <c r="J9" i="358"/>
  <c r="M9" i="358"/>
  <c r="O9" i="358"/>
  <c r="P9" i="358"/>
  <c r="R9" i="358"/>
  <c r="S9" i="358"/>
  <c r="AD9" i="358"/>
  <c r="AE9" i="358"/>
  <c r="AH9" i="358"/>
  <c r="AK9" i="358"/>
  <c r="AJ9" i="358"/>
  <c r="I10" i="358"/>
  <c r="J10" i="358"/>
  <c r="M10" i="358"/>
  <c r="P10" i="358"/>
  <c r="O10" i="358"/>
  <c r="R10" i="358"/>
  <c r="S10" i="358"/>
  <c r="AD10" i="358"/>
  <c r="AF10" i="358"/>
  <c r="AE10" i="358"/>
  <c r="AH10" i="358"/>
  <c r="AK10" i="358"/>
  <c r="AJ10" i="358"/>
  <c r="I11" i="358"/>
  <c r="J11" i="358"/>
  <c r="L11" i="358"/>
  <c r="Q11" i="358"/>
  <c r="K11" i="358"/>
  <c r="M11" i="358"/>
  <c r="O11" i="358"/>
  <c r="P11" i="358"/>
  <c r="R11" i="358"/>
  <c r="S11" i="358"/>
  <c r="AD11" i="358"/>
  <c r="AE11" i="358"/>
  <c r="AH11" i="358"/>
  <c r="AK11" i="358"/>
  <c r="AJ11" i="358"/>
  <c r="I12" i="358"/>
  <c r="J12" i="358"/>
  <c r="M12" i="358"/>
  <c r="P12" i="358"/>
  <c r="O12" i="358"/>
  <c r="R12" i="358"/>
  <c r="S12" i="358"/>
  <c r="AD12" i="358"/>
  <c r="AF12" i="358"/>
  <c r="AE12" i="358"/>
  <c r="AG12" i="358"/>
  <c r="AL12" i="358"/>
  <c r="AH12" i="358"/>
  <c r="AJ12" i="358"/>
  <c r="AK12" i="358"/>
  <c r="I13" i="358"/>
  <c r="J13" i="358"/>
  <c r="L13" i="358"/>
  <c r="Q13" i="358"/>
  <c r="K13" i="358"/>
  <c r="M13" i="358"/>
  <c r="P13" i="358"/>
  <c r="O13" i="358"/>
  <c r="R13" i="358"/>
  <c r="S13" i="358"/>
  <c r="AD13" i="358"/>
  <c r="AE13" i="358"/>
  <c r="AH13" i="358"/>
  <c r="AK13" i="358"/>
  <c r="AJ13" i="358"/>
  <c r="I14" i="358"/>
  <c r="J14" i="358"/>
  <c r="M14" i="358"/>
  <c r="P14" i="358"/>
  <c r="O14" i="358"/>
  <c r="R14" i="358"/>
  <c r="S14" i="358"/>
  <c r="AD14" i="358"/>
  <c r="AE14" i="358"/>
  <c r="AG14" i="358"/>
  <c r="AL14" i="358"/>
  <c r="AF14" i="358"/>
  <c r="AH14" i="358"/>
  <c r="AJ14" i="358"/>
  <c r="AK14" i="358"/>
  <c r="I15" i="358"/>
  <c r="K15" i="358"/>
  <c r="J15" i="358"/>
  <c r="M15" i="358"/>
  <c r="P15" i="358"/>
  <c r="O15" i="358"/>
  <c r="R15" i="358"/>
  <c r="S15" i="358"/>
  <c r="AD15" i="358"/>
  <c r="AG15" i="358"/>
  <c r="AL15" i="358"/>
  <c r="AE15" i="358"/>
  <c r="AH15" i="358"/>
  <c r="AK15" i="358"/>
  <c r="AJ15" i="358"/>
  <c r="I16" i="358"/>
  <c r="L16" i="358"/>
  <c r="Q16" i="358"/>
  <c r="J16" i="358"/>
  <c r="M16" i="358"/>
  <c r="P16" i="358"/>
  <c r="O16" i="358"/>
  <c r="R16" i="358"/>
  <c r="S16" i="358"/>
  <c r="AD16" i="358"/>
  <c r="AE16" i="358"/>
  <c r="AF16" i="358"/>
  <c r="AH16" i="358"/>
  <c r="AK16" i="358"/>
  <c r="AJ16" i="358"/>
  <c r="I17" i="358"/>
  <c r="K17" i="358"/>
  <c r="J17" i="358"/>
  <c r="L17" i="358"/>
  <c r="Q17" i="358"/>
  <c r="M17" i="358"/>
  <c r="O17" i="358"/>
  <c r="P17" i="358"/>
  <c r="R17" i="358"/>
  <c r="S17" i="358"/>
  <c r="AD17" i="358"/>
  <c r="AE17" i="358"/>
  <c r="AH17" i="358"/>
  <c r="AK17" i="358"/>
  <c r="AJ17" i="358"/>
  <c r="I18" i="358"/>
  <c r="J18" i="358"/>
  <c r="M18" i="358"/>
  <c r="P18" i="358"/>
  <c r="O18" i="358"/>
  <c r="R18" i="358"/>
  <c r="S18" i="358"/>
  <c r="AD18" i="358"/>
  <c r="AF18" i="358"/>
  <c r="AE18" i="358"/>
  <c r="AH18" i="358"/>
  <c r="AK18" i="358"/>
  <c r="AJ18" i="358"/>
  <c r="I19" i="358"/>
  <c r="J19" i="358"/>
  <c r="L19" i="358"/>
  <c r="Q19" i="358"/>
  <c r="K19" i="358"/>
  <c r="M19" i="358"/>
  <c r="O19" i="358"/>
  <c r="P19" i="358"/>
  <c r="R19" i="358"/>
  <c r="S19" i="358"/>
  <c r="AD19" i="358"/>
  <c r="AE19" i="358"/>
  <c r="AH19" i="358"/>
  <c r="AK19" i="358"/>
  <c r="AJ19" i="358"/>
  <c r="I20" i="358"/>
  <c r="J20" i="358"/>
  <c r="M20" i="358"/>
  <c r="P20" i="358"/>
  <c r="O20" i="358"/>
  <c r="R20" i="358"/>
  <c r="S20" i="358"/>
  <c r="I21" i="358"/>
  <c r="K21" i="358"/>
  <c r="J21" i="358"/>
  <c r="L21" i="358"/>
  <c r="Q21" i="358"/>
  <c r="M21" i="358"/>
  <c r="O21" i="358"/>
  <c r="P21" i="358"/>
  <c r="R21" i="358"/>
  <c r="S21" i="358"/>
  <c r="I22" i="358"/>
  <c r="J22" i="358"/>
  <c r="M22" i="358"/>
  <c r="P22" i="358"/>
  <c r="O22" i="358"/>
  <c r="R22" i="358"/>
  <c r="S22" i="358"/>
  <c r="I23" i="358"/>
  <c r="K23" i="358"/>
  <c r="J23" i="358"/>
  <c r="M23" i="358"/>
  <c r="P23" i="358"/>
  <c r="O23" i="358"/>
  <c r="R23" i="358"/>
  <c r="S23" i="358"/>
  <c r="I26" i="358"/>
  <c r="L26" i="358"/>
  <c r="Q26" i="358"/>
  <c r="J26" i="358"/>
  <c r="M26" i="358"/>
  <c r="P26" i="358"/>
  <c r="O26" i="358"/>
  <c r="R26" i="358"/>
  <c r="S26" i="358"/>
  <c r="AD26" i="358"/>
  <c r="AE26" i="358"/>
  <c r="AG26" i="358"/>
  <c r="AL26" i="358"/>
  <c r="AF26" i="358"/>
  <c r="AH26" i="358"/>
  <c r="AK26" i="358"/>
  <c r="AK198" i="358"/>
  <c r="AJ26" i="358"/>
  <c r="I27" i="358"/>
  <c r="K27" i="358"/>
  <c r="J27" i="358"/>
  <c r="L27" i="358"/>
  <c r="Q27" i="358"/>
  <c r="M27" i="358"/>
  <c r="O27" i="358"/>
  <c r="P27" i="358"/>
  <c r="R27" i="358"/>
  <c r="S27" i="358"/>
  <c r="AD27" i="358"/>
  <c r="AE27" i="358"/>
  <c r="AH27" i="358"/>
  <c r="AK27" i="358"/>
  <c r="AJ27" i="358"/>
  <c r="I28" i="358"/>
  <c r="J28" i="358"/>
  <c r="M28" i="358"/>
  <c r="P28" i="358"/>
  <c r="O28" i="358"/>
  <c r="R28" i="358"/>
  <c r="S28" i="358"/>
  <c r="AD28" i="358"/>
  <c r="AF28" i="358"/>
  <c r="AE28" i="358"/>
  <c r="AH28" i="358"/>
  <c r="AK28" i="358"/>
  <c r="AJ28" i="358"/>
  <c r="I29" i="358"/>
  <c r="J29" i="358"/>
  <c r="L29" i="358"/>
  <c r="Q29" i="358"/>
  <c r="K29" i="358"/>
  <c r="M29" i="358"/>
  <c r="O29" i="358"/>
  <c r="P29" i="358"/>
  <c r="R29" i="358"/>
  <c r="S29" i="358"/>
  <c r="AD29" i="358"/>
  <c r="AE29" i="358"/>
  <c r="AH29" i="358"/>
  <c r="AK29" i="358"/>
  <c r="AJ29" i="358"/>
  <c r="I30" i="358"/>
  <c r="J30" i="358"/>
  <c r="M30" i="358"/>
  <c r="P30" i="358"/>
  <c r="O30" i="358"/>
  <c r="R30" i="358"/>
  <c r="S30" i="358"/>
  <c r="AD30" i="358"/>
  <c r="AF30" i="358"/>
  <c r="AE30" i="358"/>
  <c r="AG30" i="358"/>
  <c r="AL30" i="358"/>
  <c r="AH30" i="358"/>
  <c r="AJ30" i="358"/>
  <c r="AK30" i="358"/>
  <c r="I31" i="358"/>
  <c r="J31" i="358"/>
  <c r="L31" i="358"/>
  <c r="Q31" i="358"/>
  <c r="K31" i="358"/>
  <c r="M31" i="358"/>
  <c r="P31" i="358"/>
  <c r="O31" i="358"/>
  <c r="R31" i="358"/>
  <c r="S31" i="358"/>
  <c r="AD31" i="358"/>
  <c r="AE31" i="358"/>
  <c r="AH31" i="358"/>
  <c r="AK31" i="358"/>
  <c r="AJ31" i="358"/>
  <c r="I32" i="358"/>
  <c r="J32" i="358"/>
  <c r="M32" i="358"/>
  <c r="P32" i="358"/>
  <c r="O32" i="358"/>
  <c r="R32" i="358"/>
  <c r="S32" i="358"/>
  <c r="AD32" i="358"/>
  <c r="AE32" i="358"/>
  <c r="AG32" i="358"/>
  <c r="AL32" i="358"/>
  <c r="AF32" i="358"/>
  <c r="AH32" i="358"/>
  <c r="AJ32" i="358"/>
  <c r="AK32" i="358"/>
  <c r="I33" i="358"/>
  <c r="K33" i="358"/>
  <c r="J33" i="358"/>
  <c r="M33" i="358"/>
  <c r="P33" i="358"/>
  <c r="O33" i="358"/>
  <c r="R33" i="358"/>
  <c r="S33" i="358"/>
  <c r="AD33" i="358"/>
  <c r="AG33" i="358"/>
  <c r="AL33" i="358"/>
  <c r="AE33" i="358"/>
  <c r="AH33" i="358"/>
  <c r="AK33" i="358"/>
  <c r="AJ33" i="358"/>
  <c r="I34" i="358"/>
  <c r="L34" i="358"/>
  <c r="Q34" i="358"/>
  <c r="J34" i="358"/>
  <c r="M34" i="358"/>
  <c r="P34" i="358"/>
  <c r="O34" i="358"/>
  <c r="R34" i="358"/>
  <c r="S34" i="358"/>
  <c r="AD34" i="358"/>
  <c r="AE34" i="358"/>
  <c r="AF34" i="358"/>
  <c r="AH34" i="358"/>
  <c r="AK34" i="358"/>
  <c r="AJ34" i="358"/>
  <c r="I35" i="358"/>
  <c r="K35" i="358"/>
  <c r="J35" i="358"/>
  <c r="L35" i="358"/>
  <c r="Q35" i="358"/>
  <c r="M35" i="358"/>
  <c r="O35" i="358"/>
  <c r="P35" i="358"/>
  <c r="R35" i="358"/>
  <c r="S35" i="358"/>
  <c r="AD35" i="358"/>
  <c r="AE35" i="358"/>
  <c r="AH35" i="358"/>
  <c r="AK35" i="358"/>
  <c r="AJ35" i="358"/>
  <c r="I36" i="358"/>
  <c r="J36" i="358"/>
  <c r="M36" i="358"/>
  <c r="P36" i="358"/>
  <c r="O36" i="358"/>
  <c r="R36" i="358"/>
  <c r="S36" i="358"/>
  <c r="AD36" i="358"/>
  <c r="AF36" i="358"/>
  <c r="AE36" i="358"/>
  <c r="AH36" i="358"/>
  <c r="AK36" i="358"/>
  <c r="AJ36" i="358"/>
  <c r="I37" i="358"/>
  <c r="J37" i="358"/>
  <c r="L37" i="358"/>
  <c r="Q37" i="358"/>
  <c r="K37" i="358"/>
  <c r="M37" i="358"/>
  <c r="O37" i="358"/>
  <c r="P37" i="358"/>
  <c r="R37" i="358"/>
  <c r="S37" i="358"/>
  <c r="AD37" i="358"/>
  <c r="AE37" i="358"/>
  <c r="AH37" i="358"/>
  <c r="AK37" i="358"/>
  <c r="AJ37" i="358"/>
  <c r="I38" i="358"/>
  <c r="J38" i="358"/>
  <c r="M38" i="358"/>
  <c r="P38" i="358"/>
  <c r="O38" i="358"/>
  <c r="R38" i="358"/>
  <c r="S38" i="358"/>
  <c r="I39" i="358"/>
  <c r="K39" i="358"/>
  <c r="J39" i="358"/>
  <c r="L39" i="358"/>
  <c r="Q39" i="358"/>
  <c r="M39" i="358"/>
  <c r="O39" i="358"/>
  <c r="P39" i="358"/>
  <c r="R39" i="358"/>
  <c r="S39" i="358"/>
  <c r="I40" i="358"/>
  <c r="J40" i="358"/>
  <c r="M40" i="358"/>
  <c r="P40" i="358"/>
  <c r="O40" i="358"/>
  <c r="R40" i="358"/>
  <c r="S40" i="358"/>
  <c r="I41" i="358"/>
  <c r="K41" i="358"/>
  <c r="J41" i="358"/>
  <c r="M41" i="358"/>
  <c r="P41" i="358"/>
  <c r="O41" i="358"/>
  <c r="R41" i="358"/>
  <c r="S41" i="358"/>
  <c r="I44" i="358"/>
  <c r="L44" i="358"/>
  <c r="Q44" i="358"/>
  <c r="J44" i="358"/>
  <c r="M44" i="358"/>
  <c r="P44" i="358"/>
  <c r="O44" i="358"/>
  <c r="R44" i="358"/>
  <c r="S44" i="358"/>
  <c r="AD44" i="358"/>
  <c r="AE44" i="358"/>
  <c r="AF44" i="358"/>
  <c r="AH44" i="358"/>
  <c r="AK44" i="358"/>
  <c r="AK199" i="358"/>
  <c r="AJ44" i="358"/>
  <c r="I45" i="358"/>
  <c r="K45" i="358"/>
  <c r="J45" i="358"/>
  <c r="L45" i="358"/>
  <c r="Q45" i="358"/>
  <c r="M45" i="358"/>
  <c r="O45" i="358"/>
  <c r="P45" i="358"/>
  <c r="R45" i="358"/>
  <c r="S45" i="358"/>
  <c r="AD45" i="358"/>
  <c r="AE45" i="358"/>
  <c r="AH45" i="358"/>
  <c r="AK45" i="358"/>
  <c r="AJ45" i="358"/>
  <c r="I46" i="358"/>
  <c r="J46" i="358"/>
  <c r="M46" i="358"/>
  <c r="P46" i="358"/>
  <c r="O46" i="358"/>
  <c r="R46" i="358"/>
  <c r="S46" i="358"/>
  <c r="AD46" i="358"/>
  <c r="AF46" i="358"/>
  <c r="AE46" i="358"/>
  <c r="AH46" i="358"/>
  <c r="AK46" i="358"/>
  <c r="AJ46" i="358"/>
  <c r="I47" i="358"/>
  <c r="J47" i="358"/>
  <c r="L47" i="358"/>
  <c r="Q47" i="358"/>
  <c r="K47" i="358"/>
  <c r="M47" i="358"/>
  <c r="O47" i="358"/>
  <c r="P47" i="358"/>
  <c r="R47" i="358"/>
  <c r="S47" i="358"/>
  <c r="AD47" i="358"/>
  <c r="AE47" i="358"/>
  <c r="AH47" i="358"/>
  <c r="AK47" i="358"/>
  <c r="AJ47" i="358"/>
  <c r="I48" i="358"/>
  <c r="J48" i="358"/>
  <c r="M48" i="358"/>
  <c r="P48" i="358"/>
  <c r="O48" i="358"/>
  <c r="R48" i="358"/>
  <c r="S48" i="358"/>
  <c r="AD48" i="358"/>
  <c r="AF48" i="358"/>
  <c r="AE48" i="358"/>
  <c r="AG48" i="358"/>
  <c r="AL48" i="358"/>
  <c r="AH48" i="358"/>
  <c r="AJ48" i="358"/>
  <c r="AK48" i="358"/>
  <c r="I49" i="358"/>
  <c r="J49" i="358"/>
  <c r="L49" i="358"/>
  <c r="Q49" i="358"/>
  <c r="K49" i="358"/>
  <c r="M49" i="358"/>
  <c r="P49" i="358"/>
  <c r="O49" i="358"/>
  <c r="R49" i="358"/>
  <c r="S49" i="358"/>
  <c r="AD49" i="358"/>
  <c r="AE49" i="358"/>
  <c r="AH49" i="358"/>
  <c r="AK49" i="358"/>
  <c r="AJ49" i="358"/>
  <c r="I50" i="358"/>
  <c r="J50" i="358"/>
  <c r="M50" i="358"/>
  <c r="P50" i="358"/>
  <c r="O50" i="358"/>
  <c r="R50" i="358"/>
  <c r="S50" i="358"/>
  <c r="AD50" i="358"/>
  <c r="AE50" i="358"/>
  <c r="AG50" i="358"/>
  <c r="AL50" i="358"/>
  <c r="AF50" i="358"/>
  <c r="AH50" i="358"/>
  <c r="AJ50" i="358"/>
  <c r="AK50" i="358"/>
  <c r="I51" i="358"/>
  <c r="K51" i="358"/>
  <c r="J51" i="358"/>
  <c r="M51" i="358"/>
  <c r="P51" i="358"/>
  <c r="O51" i="358"/>
  <c r="R51" i="358"/>
  <c r="S51" i="358"/>
  <c r="AD51" i="358"/>
  <c r="AG51" i="358"/>
  <c r="AL51" i="358"/>
  <c r="AE51" i="358"/>
  <c r="AH51" i="358"/>
  <c r="AK51" i="358"/>
  <c r="AJ51" i="358"/>
  <c r="I52" i="358"/>
  <c r="L52" i="358"/>
  <c r="Q52" i="358"/>
  <c r="J52" i="358"/>
  <c r="M52" i="358"/>
  <c r="P52" i="358"/>
  <c r="O52" i="358"/>
  <c r="R52" i="358"/>
  <c r="S52" i="358"/>
  <c r="AD52" i="358"/>
  <c r="AE52" i="358"/>
  <c r="AG52" i="358"/>
  <c r="AL52" i="358"/>
  <c r="AF52" i="358"/>
  <c r="AH52" i="358"/>
  <c r="AK52" i="358"/>
  <c r="AJ52" i="358"/>
  <c r="I53" i="358"/>
  <c r="K53" i="358"/>
  <c r="J53" i="358"/>
  <c r="L53" i="358"/>
  <c r="Q53" i="358"/>
  <c r="M53" i="358"/>
  <c r="O53" i="358"/>
  <c r="P53" i="358"/>
  <c r="R53" i="358"/>
  <c r="S53" i="358"/>
  <c r="AD53" i="358"/>
  <c r="AE53" i="358"/>
  <c r="AH53" i="358"/>
  <c r="AK53" i="358"/>
  <c r="AJ53" i="358"/>
  <c r="I54" i="358"/>
  <c r="J54" i="358"/>
  <c r="M54" i="358"/>
  <c r="P54" i="358"/>
  <c r="O54" i="358"/>
  <c r="R54" i="358"/>
  <c r="S54" i="358"/>
  <c r="AD54" i="358"/>
  <c r="AF54" i="358"/>
  <c r="AE54" i="358"/>
  <c r="AH54" i="358"/>
  <c r="AK54" i="358"/>
  <c r="AJ54" i="358"/>
  <c r="I55" i="358"/>
  <c r="J55" i="358"/>
  <c r="L55" i="358"/>
  <c r="Q55" i="358"/>
  <c r="K55" i="358"/>
  <c r="M55" i="358"/>
  <c r="O55" i="358"/>
  <c r="P55" i="358"/>
  <c r="R55" i="358"/>
  <c r="S55" i="358"/>
  <c r="AD55" i="358"/>
  <c r="AE55" i="358"/>
  <c r="AH55" i="358"/>
  <c r="AK55" i="358"/>
  <c r="AJ55" i="358"/>
  <c r="I56" i="358"/>
  <c r="J56" i="358"/>
  <c r="M56" i="358"/>
  <c r="P56" i="358"/>
  <c r="O56" i="358"/>
  <c r="R56" i="358"/>
  <c r="S56" i="358"/>
  <c r="I57" i="358"/>
  <c r="K57" i="358"/>
  <c r="J57" i="358"/>
  <c r="L57" i="358"/>
  <c r="Q57" i="358"/>
  <c r="M57" i="358"/>
  <c r="O57" i="358"/>
  <c r="P57" i="358"/>
  <c r="R57" i="358"/>
  <c r="S57" i="358"/>
  <c r="I58" i="358"/>
  <c r="J58" i="358"/>
  <c r="M58" i="358"/>
  <c r="P58" i="358"/>
  <c r="O58" i="358"/>
  <c r="R58" i="358"/>
  <c r="S58" i="358"/>
  <c r="I59" i="358"/>
  <c r="K59" i="358"/>
  <c r="J59" i="358"/>
  <c r="M59" i="358"/>
  <c r="P59" i="358"/>
  <c r="O59" i="358"/>
  <c r="R59" i="358"/>
  <c r="S59" i="358"/>
  <c r="I62" i="358"/>
  <c r="L62" i="358"/>
  <c r="Q62" i="358"/>
  <c r="J62" i="358"/>
  <c r="M62" i="358"/>
  <c r="P62" i="358"/>
  <c r="O62" i="358"/>
  <c r="R62" i="358"/>
  <c r="S62" i="358"/>
  <c r="AD62" i="358"/>
  <c r="AE62" i="358"/>
  <c r="AG62" i="358"/>
  <c r="AL62" i="358"/>
  <c r="AL200" i="358"/>
  <c r="AF62" i="358"/>
  <c r="AH62" i="358"/>
  <c r="AK62" i="358"/>
  <c r="AK200" i="358"/>
  <c r="AJ62" i="358"/>
  <c r="I63" i="358"/>
  <c r="K63" i="358"/>
  <c r="J63" i="358"/>
  <c r="L63" i="358"/>
  <c r="Q63" i="358"/>
  <c r="M63" i="358"/>
  <c r="O63" i="358"/>
  <c r="P63" i="358"/>
  <c r="R63" i="358"/>
  <c r="S63" i="358"/>
  <c r="AD63" i="358"/>
  <c r="AE63" i="358"/>
  <c r="AH63" i="358"/>
  <c r="AK63" i="358"/>
  <c r="AJ63" i="358"/>
  <c r="I64" i="358"/>
  <c r="J64" i="358"/>
  <c r="M64" i="358"/>
  <c r="P64" i="358"/>
  <c r="O64" i="358"/>
  <c r="R64" i="358"/>
  <c r="S64" i="358"/>
  <c r="AD64" i="358"/>
  <c r="AF64" i="358"/>
  <c r="AE64" i="358"/>
  <c r="AH64" i="358"/>
  <c r="AK64" i="358"/>
  <c r="AJ64" i="358"/>
  <c r="I65" i="358"/>
  <c r="J65" i="358"/>
  <c r="L65" i="358"/>
  <c r="Q65" i="358"/>
  <c r="K65" i="358"/>
  <c r="M65" i="358"/>
  <c r="O65" i="358"/>
  <c r="P65" i="358"/>
  <c r="R65" i="358"/>
  <c r="S65" i="358"/>
  <c r="AD65" i="358"/>
  <c r="AE65" i="358"/>
  <c r="AH65" i="358"/>
  <c r="AK65" i="358"/>
  <c r="AJ65" i="358"/>
  <c r="I66" i="358"/>
  <c r="J66" i="358"/>
  <c r="M66" i="358"/>
  <c r="P66" i="358"/>
  <c r="O66" i="358"/>
  <c r="R66" i="358"/>
  <c r="S66" i="358"/>
  <c r="AD66" i="358"/>
  <c r="AF66" i="358"/>
  <c r="AE66" i="358"/>
  <c r="AG66" i="358"/>
  <c r="AL66" i="358"/>
  <c r="AH66" i="358"/>
  <c r="AJ66" i="358"/>
  <c r="AK66" i="358"/>
  <c r="I67" i="358"/>
  <c r="J67" i="358"/>
  <c r="L67" i="358"/>
  <c r="Q67" i="358"/>
  <c r="K67" i="358"/>
  <c r="M67" i="358"/>
  <c r="P67" i="358"/>
  <c r="O67" i="358"/>
  <c r="R67" i="358"/>
  <c r="S67" i="358"/>
  <c r="AD67" i="358"/>
  <c r="AE67" i="358"/>
  <c r="AH67" i="358"/>
  <c r="AK67" i="358"/>
  <c r="AJ67" i="358"/>
  <c r="I68" i="358"/>
  <c r="J68" i="358"/>
  <c r="M68" i="358"/>
  <c r="P68" i="358"/>
  <c r="O68" i="358"/>
  <c r="R68" i="358"/>
  <c r="S68" i="358"/>
  <c r="AD68" i="358"/>
  <c r="AE68" i="358"/>
  <c r="AG68" i="358"/>
  <c r="AL68" i="358"/>
  <c r="AF68" i="358"/>
  <c r="AH68" i="358"/>
  <c r="AJ68" i="358"/>
  <c r="AK68" i="358"/>
  <c r="I69" i="358"/>
  <c r="K69" i="358"/>
  <c r="J69" i="358"/>
  <c r="M69" i="358"/>
  <c r="P69" i="358"/>
  <c r="O69" i="358"/>
  <c r="R69" i="358"/>
  <c r="S69" i="358"/>
  <c r="AD69" i="358"/>
  <c r="AG69" i="358"/>
  <c r="AL69" i="358"/>
  <c r="AE69" i="358"/>
  <c r="AH69" i="358"/>
  <c r="AK69" i="358"/>
  <c r="AJ69" i="358"/>
  <c r="I70" i="358"/>
  <c r="L70" i="358"/>
  <c r="Q70" i="358"/>
  <c r="J70" i="358"/>
  <c r="M70" i="358"/>
  <c r="P70" i="358"/>
  <c r="O70" i="358"/>
  <c r="R70" i="358"/>
  <c r="S70" i="358"/>
  <c r="AD70" i="358"/>
  <c r="AF70" i="358"/>
  <c r="AE70" i="358"/>
  <c r="AG70" i="358"/>
  <c r="AL70" i="358"/>
  <c r="AH70" i="358"/>
  <c r="AK70" i="358"/>
  <c r="AJ70" i="358"/>
  <c r="I71" i="358"/>
  <c r="J71" i="358"/>
  <c r="L71" i="358"/>
  <c r="Q71" i="358"/>
  <c r="M71" i="358"/>
  <c r="O71" i="358"/>
  <c r="P71" i="358"/>
  <c r="R71" i="358"/>
  <c r="S71" i="358"/>
  <c r="AD71" i="358"/>
  <c r="AE71" i="358"/>
  <c r="AH71" i="358"/>
  <c r="AK71" i="358"/>
  <c r="AJ71" i="358"/>
  <c r="I72" i="358"/>
  <c r="J72" i="358"/>
  <c r="M72" i="358"/>
  <c r="P72" i="358"/>
  <c r="O72" i="358"/>
  <c r="R72" i="358"/>
  <c r="S72" i="358"/>
  <c r="AD72" i="358"/>
  <c r="AF72" i="358"/>
  <c r="AE72" i="358"/>
  <c r="AH72" i="358"/>
  <c r="AK72" i="358"/>
  <c r="AJ72" i="358"/>
  <c r="I73" i="358"/>
  <c r="J73" i="358"/>
  <c r="L73" i="358"/>
  <c r="Q73" i="358"/>
  <c r="K73" i="358"/>
  <c r="M73" i="358"/>
  <c r="O73" i="358"/>
  <c r="P73" i="358"/>
  <c r="R73" i="358"/>
  <c r="S73" i="358"/>
  <c r="AD73" i="358"/>
  <c r="AE73" i="358"/>
  <c r="AH73" i="358"/>
  <c r="AK73" i="358"/>
  <c r="AJ73" i="358"/>
  <c r="I74" i="358"/>
  <c r="J74" i="358"/>
  <c r="M74" i="358"/>
  <c r="P74" i="358"/>
  <c r="O74" i="358"/>
  <c r="R74" i="358"/>
  <c r="S74" i="358"/>
  <c r="I75" i="358"/>
  <c r="K75" i="358"/>
  <c r="J75" i="358"/>
  <c r="L75" i="358"/>
  <c r="Q75" i="358"/>
  <c r="M75" i="358"/>
  <c r="O75" i="358"/>
  <c r="P75" i="358"/>
  <c r="R75" i="358"/>
  <c r="S75" i="358"/>
  <c r="I76" i="358"/>
  <c r="J76" i="358"/>
  <c r="M76" i="358"/>
  <c r="P76" i="358"/>
  <c r="O76" i="358"/>
  <c r="R76" i="358"/>
  <c r="S76" i="358"/>
  <c r="I77" i="358"/>
  <c r="K77" i="358"/>
  <c r="J77" i="358"/>
  <c r="M77" i="358"/>
  <c r="P77" i="358"/>
  <c r="O77" i="358"/>
  <c r="R77" i="358"/>
  <c r="S77" i="358"/>
  <c r="I80" i="358"/>
  <c r="L80" i="358"/>
  <c r="Q80" i="358"/>
  <c r="J80" i="358"/>
  <c r="M80" i="358"/>
  <c r="P80" i="358"/>
  <c r="O80" i="358"/>
  <c r="R80" i="358"/>
  <c r="S80" i="358"/>
  <c r="AD80" i="358"/>
  <c r="AE80" i="358"/>
  <c r="AG80" i="358"/>
  <c r="AL80" i="358"/>
  <c r="AF80" i="358"/>
  <c r="AH80" i="358"/>
  <c r="AK80" i="358"/>
  <c r="AK201" i="358"/>
  <c r="AJ80" i="358"/>
  <c r="I81" i="358"/>
  <c r="K81" i="358"/>
  <c r="J81" i="358"/>
  <c r="L81" i="358"/>
  <c r="Q81" i="358"/>
  <c r="M81" i="358"/>
  <c r="O81" i="358"/>
  <c r="P81" i="358"/>
  <c r="R81" i="358"/>
  <c r="S81" i="358"/>
  <c r="AD81" i="358"/>
  <c r="AE81" i="358"/>
  <c r="AH81" i="358"/>
  <c r="AK81" i="358"/>
  <c r="AJ81" i="358"/>
  <c r="I82" i="358"/>
  <c r="J82" i="358"/>
  <c r="M82" i="358"/>
  <c r="P82" i="358"/>
  <c r="O82" i="358"/>
  <c r="R82" i="358"/>
  <c r="S82" i="358"/>
  <c r="AD82" i="358"/>
  <c r="AF82" i="358"/>
  <c r="AE82" i="358"/>
  <c r="AH82" i="358"/>
  <c r="AK82" i="358"/>
  <c r="AJ82" i="358"/>
  <c r="I83" i="358"/>
  <c r="J83" i="358"/>
  <c r="L83" i="358"/>
  <c r="Q83" i="358"/>
  <c r="K83" i="358"/>
  <c r="M83" i="358"/>
  <c r="O83" i="358"/>
  <c r="P83" i="358"/>
  <c r="R83" i="358"/>
  <c r="S83" i="358"/>
  <c r="AD83" i="358"/>
  <c r="AE83" i="358"/>
  <c r="AH83" i="358"/>
  <c r="AK83" i="358"/>
  <c r="AJ83" i="358"/>
  <c r="I84" i="358"/>
  <c r="J84" i="358"/>
  <c r="M84" i="358"/>
  <c r="P84" i="358"/>
  <c r="O84" i="358"/>
  <c r="R84" i="358"/>
  <c r="S84" i="358"/>
  <c r="AD84" i="358"/>
  <c r="AF84" i="358"/>
  <c r="AE84" i="358"/>
  <c r="AG84" i="358"/>
  <c r="AL84" i="358"/>
  <c r="AH84" i="358"/>
  <c r="AJ84" i="358"/>
  <c r="AK84" i="358"/>
  <c r="I85" i="358"/>
  <c r="J85" i="358"/>
  <c r="L85" i="358"/>
  <c r="Q85" i="358"/>
  <c r="K85" i="358"/>
  <c r="M85" i="358"/>
  <c r="P85" i="358"/>
  <c r="O85" i="358"/>
  <c r="R85" i="358"/>
  <c r="S85" i="358"/>
  <c r="AD85" i="358"/>
  <c r="AE85" i="358"/>
  <c r="AH85" i="358"/>
  <c r="AK85" i="358"/>
  <c r="AJ85" i="358"/>
  <c r="I86" i="358"/>
  <c r="J86" i="358"/>
  <c r="M86" i="358"/>
  <c r="P86" i="358"/>
  <c r="O86" i="358"/>
  <c r="R86" i="358"/>
  <c r="S86" i="358"/>
  <c r="AD86" i="358"/>
  <c r="AE86" i="358"/>
  <c r="AG86" i="358"/>
  <c r="AL86" i="358"/>
  <c r="AF86" i="358"/>
  <c r="AH86" i="358"/>
  <c r="AJ86" i="358"/>
  <c r="AK86" i="358"/>
  <c r="I87" i="358"/>
  <c r="K87" i="358"/>
  <c r="J87" i="358"/>
  <c r="M87" i="358"/>
  <c r="P87" i="358"/>
  <c r="O87" i="358"/>
  <c r="R87" i="358"/>
  <c r="S87" i="358"/>
  <c r="AD87" i="358"/>
  <c r="AG87" i="358"/>
  <c r="AL87" i="358"/>
  <c r="AE87" i="358"/>
  <c r="AH87" i="358"/>
  <c r="AK87" i="358"/>
  <c r="AJ87" i="358"/>
  <c r="I88" i="358"/>
  <c r="L88" i="358"/>
  <c r="Q88" i="358"/>
  <c r="J88" i="358"/>
  <c r="M88" i="358"/>
  <c r="P88" i="358"/>
  <c r="O88" i="358"/>
  <c r="R88" i="358"/>
  <c r="S88" i="358"/>
  <c r="AD88" i="358"/>
  <c r="AF88" i="358"/>
  <c r="AE88" i="358"/>
  <c r="AH88" i="358"/>
  <c r="AK88" i="358"/>
  <c r="AJ88" i="358"/>
  <c r="I89" i="358"/>
  <c r="K89" i="358"/>
  <c r="J89" i="358"/>
  <c r="L89" i="358"/>
  <c r="Q89" i="358"/>
  <c r="M89" i="358"/>
  <c r="O89" i="358"/>
  <c r="P89" i="358"/>
  <c r="R89" i="358"/>
  <c r="S89" i="358"/>
  <c r="AD89" i="358"/>
  <c r="AE89" i="358"/>
  <c r="AH89" i="358"/>
  <c r="AK89" i="358"/>
  <c r="AJ89" i="358"/>
  <c r="I90" i="358"/>
  <c r="J90" i="358"/>
  <c r="M90" i="358"/>
  <c r="P90" i="358"/>
  <c r="O90" i="358"/>
  <c r="R90" i="358"/>
  <c r="S90" i="358"/>
  <c r="AD90" i="358"/>
  <c r="AF90" i="358"/>
  <c r="AE90" i="358"/>
  <c r="AH90" i="358"/>
  <c r="AK90" i="358"/>
  <c r="AJ90" i="358"/>
  <c r="I91" i="358"/>
  <c r="J91" i="358"/>
  <c r="L91" i="358"/>
  <c r="Q91" i="358"/>
  <c r="K91" i="358"/>
  <c r="M91" i="358"/>
  <c r="O91" i="358"/>
  <c r="P91" i="358"/>
  <c r="R91" i="358"/>
  <c r="S91" i="358"/>
  <c r="AD91" i="358"/>
  <c r="AE91" i="358"/>
  <c r="AH91" i="358"/>
  <c r="AK91" i="358"/>
  <c r="AJ91" i="358"/>
  <c r="I92" i="358"/>
  <c r="J92" i="358"/>
  <c r="M92" i="358"/>
  <c r="P92" i="358"/>
  <c r="O92" i="358"/>
  <c r="R92" i="358"/>
  <c r="S92" i="358"/>
  <c r="I93" i="358"/>
  <c r="K93" i="358"/>
  <c r="J93" i="358"/>
  <c r="L93" i="358"/>
  <c r="Q93" i="358"/>
  <c r="M93" i="358"/>
  <c r="O93" i="358"/>
  <c r="P93" i="358"/>
  <c r="R93" i="358"/>
  <c r="S93" i="358"/>
  <c r="I94" i="358"/>
  <c r="J94" i="358"/>
  <c r="M94" i="358"/>
  <c r="P94" i="358"/>
  <c r="O94" i="358"/>
  <c r="R94" i="358"/>
  <c r="S94" i="358"/>
  <c r="I95" i="358"/>
  <c r="K95" i="358"/>
  <c r="J95" i="358"/>
  <c r="M95" i="358"/>
  <c r="P95" i="358"/>
  <c r="O95" i="358"/>
  <c r="R95" i="358"/>
  <c r="S95" i="358"/>
  <c r="I98" i="358"/>
  <c r="L98" i="358"/>
  <c r="Q98" i="358"/>
  <c r="J98" i="358"/>
  <c r="M98" i="358"/>
  <c r="P98" i="358"/>
  <c r="O98" i="358"/>
  <c r="R98" i="358"/>
  <c r="S98" i="358"/>
  <c r="AD98" i="358"/>
  <c r="AE98" i="358"/>
  <c r="AG98" i="358"/>
  <c r="AL98" i="358"/>
  <c r="AL202" i="358"/>
  <c r="AF98" i="358"/>
  <c r="AH98" i="358"/>
  <c r="AK98" i="358"/>
  <c r="AK202" i="358"/>
  <c r="AJ98" i="358"/>
  <c r="I99" i="358"/>
  <c r="K99" i="358"/>
  <c r="J99" i="358"/>
  <c r="L99" i="358"/>
  <c r="Q99" i="358"/>
  <c r="M99" i="358"/>
  <c r="O99" i="358"/>
  <c r="P99" i="358"/>
  <c r="R99" i="358"/>
  <c r="S99" i="358"/>
  <c r="AD99" i="358"/>
  <c r="AE99" i="358"/>
  <c r="AH99" i="358"/>
  <c r="AK99" i="358"/>
  <c r="AJ99" i="358"/>
  <c r="I100" i="358"/>
  <c r="J100" i="358"/>
  <c r="M100" i="358"/>
  <c r="P100" i="358"/>
  <c r="O100" i="358"/>
  <c r="R100" i="358"/>
  <c r="S100" i="358"/>
  <c r="AD100" i="358"/>
  <c r="AF100" i="358"/>
  <c r="AE100" i="358"/>
  <c r="AH100" i="358"/>
  <c r="AK100" i="358"/>
  <c r="AJ100" i="358"/>
  <c r="I101" i="358"/>
  <c r="J101" i="358"/>
  <c r="L101" i="358"/>
  <c r="Q101" i="358"/>
  <c r="K101" i="358"/>
  <c r="M101" i="358"/>
  <c r="O101" i="358"/>
  <c r="P101" i="358"/>
  <c r="R101" i="358"/>
  <c r="S101" i="358"/>
  <c r="AD101" i="358"/>
  <c r="AE101" i="358"/>
  <c r="AH101" i="358"/>
  <c r="AK101" i="358"/>
  <c r="AJ101" i="358"/>
  <c r="I102" i="358"/>
  <c r="J102" i="358"/>
  <c r="M102" i="358"/>
  <c r="P102" i="358"/>
  <c r="O102" i="358"/>
  <c r="R102" i="358"/>
  <c r="S102" i="358"/>
  <c r="AD102" i="358"/>
  <c r="AF102" i="358"/>
  <c r="AE102" i="358"/>
  <c r="AG102" i="358"/>
  <c r="AL102" i="358"/>
  <c r="AH102" i="358"/>
  <c r="AJ102" i="358"/>
  <c r="AK102" i="358"/>
  <c r="I103" i="358"/>
  <c r="J103" i="358"/>
  <c r="L103" i="358"/>
  <c r="Q103" i="358"/>
  <c r="K103" i="358"/>
  <c r="M103" i="358"/>
  <c r="P103" i="358"/>
  <c r="O103" i="358"/>
  <c r="R103" i="358"/>
  <c r="S103" i="358"/>
  <c r="AD103" i="358"/>
  <c r="AE103" i="358"/>
  <c r="AH103" i="358"/>
  <c r="AK103" i="358"/>
  <c r="AJ103" i="358"/>
  <c r="I104" i="358"/>
  <c r="J104" i="358"/>
  <c r="M104" i="358"/>
  <c r="P104" i="358"/>
  <c r="O104" i="358"/>
  <c r="R104" i="358"/>
  <c r="S104" i="358"/>
  <c r="AD104" i="358"/>
  <c r="AE104" i="358"/>
  <c r="AG104" i="358"/>
  <c r="AL104" i="358"/>
  <c r="AF104" i="358"/>
  <c r="AH104" i="358"/>
  <c r="AJ104" i="358"/>
  <c r="AK104" i="358"/>
  <c r="I105" i="358"/>
  <c r="K105" i="358"/>
  <c r="J105" i="358"/>
  <c r="M105" i="358"/>
  <c r="P105" i="358"/>
  <c r="O105" i="358"/>
  <c r="R105" i="358"/>
  <c r="S105" i="358"/>
  <c r="AD105" i="358"/>
  <c r="AG105" i="358"/>
  <c r="AL105" i="358"/>
  <c r="AE105" i="358"/>
  <c r="AH105" i="358"/>
  <c r="AK105" i="358"/>
  <c r="AJ105" i="358"/>
  <c r="I106" i="358"/>
  <c r="L106" i="358"/>
  <c r="Q106" i="358"/>
  <c r="J106" i="358"/>
  <c r="M106" i="358"/>
  <c r="P106" i="358"/>
  <c r="O106" i="358"/>
  <c r="R106" i="358"/>
  <c r="S106" i="358"/>
  <c r="AD106" i="358"/>
  <c r="AF106" i="358"/>
  <c r="AE106" i="358"/>
  <c r="AG106" i="358"/>
  <c r="AL106" i="358"/>
  <c r="AH106" i="358"/>
  <c r="AK106" i="358"/>
  <c r="AJ106" i="358"/>
  <c r="I107" i="358"/>
  <c r="K107" i="358"/>
  <c r="J107" i="358"/>
  <c r="L107" i="358"/>
  <c r="Q107" i="358"/>
  <c r="M107" i="358"/>
  <c r="O107" i="358"/>
  <c r="P107" i="358"/>
  <c r="R107" i="358"/>
  <c r="S107" i="358"/>
  <c r="AD107" i="358"/>
  <c r="AE107" i="358"/>
  <c r="AH107" i="358"/>
  <c r="AK107" i="358"/>
  <c r="AJ107" i="358"/>
  <c r="I108" i="358"/>
  <c r="J108" i="358"/>
  <c r="M108" i="358"/>
  <c r="P108" i="358"/>
  <c r="O108" i="358"/>
  <c r="R108" i="358"/>
  <c r="S108" i="358"/>
  <c r="AD108" i="358"/>
  <c r="AF108" i="358"/>
  <c r="AE108" i="358"/>
  <c r="AH108" i="358"/>
  <c r="AK108" i="358"/>
  <c r="AJ108" i="358"/>
  <c r="I109" i="358"/>
  <c r="J109" i="358"/>
  <c r="L109" i="358"/>
  <c r="Q109" i="358"/>
  <c r="K109" i="358"/>
  <c r="M109" i="358"/>
  <c r="O109" i="358"/>
  <c r="P109" i="358"/>
  <c r="R109" i="358"/>
  <c r="S109" i="358"/>
  <c r="AD109" i="358"/>
  <c r="AE109" i="358"/>
  <c r="AH109" i="358"/>
  <c r="AK109" i="358"/>
  <c r="AJ109" i="358"/>
  <c r="I110" i="358"/>
  <c r="J110" i="358"/>
  <c r="M110" i="358"/>
  <c r="P110" i="358"/>
  <c r="O110" i="358"/>
  <c r="R110" i="358"/>
  <c r="S110" i="358"/>
  <c r="I111" i="358"/>
  <c r="K111" i="358"/>
  <c r="J111" i="358"/>
  <c r="L111" i="358"/>
  <c r="Q111" i="358"/>
  <c r="M111" i="358"/>
  <c r="O111" i="358"/>
  <c r="P111" i="358"/>
  <c r="R111" i="358"/>
  <c r="S111" i="358"/>
  <c r="I112" i="358"/>
  <c r="J112" i="358"/>
  <c r="M112" i="358"/>
  <c r="P112" i="358"/>
  <c r="O112" i="358"/>
  <c r="R112" i="358"/>
  <c r="S112" i="358"/>
  <c r="I113" i="358"/>
  <c r="K113" i="358"/>
  <c r="J113" i="358"/>
  <c r="M113" i="358"/>
  <c r="P113" i="358"/>
  <c r="O113" i="358"/>
  <c r="R113" i="358"/>
  <c r="S113" i="358"/>
  <c r="I119" i="358"/>
  <c r="L119" i="358"/>
  <c r="Q119" i="358"/>
  <c r="J119" i="358"/>
  <c r="M119" i="358"/>
  <c r="P119" i="358"/>
  <c r="O119" i="358"/>
  <c r="R119" i="358"/>
  <c r="S119" i="358"/>
  <c r="AD119" i="358"/>
  <c r="AE119" i="358"/>
  <c r="AF119" i="358"/>
  <c r="AH119" i="358"/>
  <c r="AK119" i="358"/>
  <c r="AK203" i="358"/>
  <c r="AJ119" i="358"/>
  <c r="I120" i="358"/>
  <c r="K120" i="358"/>
  <c r="J120" i="358"/>
  <c r="L120" i="358"/>
  <c r="Q120" i="358"/>
  <c r="M120" i="358"/>
  <c r="O120" i="358"/>
  <c r="P120" i="358"/>
  <c r="R120" i="358"/>
  <c r="S120" i="358"/>
  <c r="AD120" i="358"/>
  <c r="AE120" i="358"/>
  <c r="AH120" i="358"/>
  <c r="AK120" i="358"/>
  <c r="AJ120" i="358"/>
  <c r="I121" i="358"/>
  <c r="J121" i="358"/>
  <c r="M121" i="358"/>
  <c r="P121" i="358"/>
  <c r="O121" i="358"/>
  <c r="R121" i="358"/>
  <c r="S121" i="358"/>
  <c r="AD121" i="358"/>
  <c r="AF121" i="358"/>
  <c r="AE121" i="358"/>
  <c r="AH121" i="358"/>
  <c r="AK121" i="358"/>
  <c r="AJ121" i="358"/>
  <c r="I122" i="358"/>
  <c r="J122" i="358"/>
  <c r="L122" i="358"/>
  <c r="Q122" i="358"/>
  <c r="K122" i="358"/>
  <c r="M122" i="358"/>
  <c r="O122" i="358"/>
  <c r="P122" i="358"/>
  <c r="R122" i="358"/>
  <c r="S122" i="358"/>
  <c r="AD122" i="358"/>
  <c r="AE122" i="358"/>
  <c r="AH122" i="358"/>
  <c r="AK122" i="358"/>
  <c r="AJ122" i="358"/>
  <c r="I123" i="358"/>
  <c r="J123" i="358"/>
  <c r="M123" i="358"/>
  <c r="P123" i="358"/>
  <c r="O123" i="358"/>
  <c r="R123" i="358"/>
  <c r="S123" i="358"/>
  <c r="AD123" i="358"/>
  <c r="AF123" i="358"/>
  <c r="AE123" i="358"/>
  <c r="AG123" i="358"/>
  <c r="AL123" i="358"/>
  <c r="AH123" i="358"/>
  <c r="AJ123" i="358"/>
  <c r="AK123" i="358"/>
  <c r="I124" i="358"/>
  <c r="J124" i="358"/>
  <c r="L124" i="358"/>
  <c r="Q124" i="358"/>
  <c r="K124" i="358"/>
  <c r="M124" i="358"/>
  <c r="P124" i="358"/>
  <c r="O124" i="358"/>
  <c r="R124" i="358"/>
  <c r="S124" i="358"/>
  <c r="AD124" i="358"/>
  <c r="AE124" i="358"/>
  <c r="AH124" i="358"/>
  <c r="AK124" i="358"/>
  <c r="AJ124" i="358"/>
  <c r="I125" i="358"/>
  <c r="J125" i="358"/>
  <c r="M125" i="358"/>
  <c r="P125" i="358"/>
  <c r="O125" i="358"/>
  <c r="R125" i="358"/>
  <c r="S125" i="358"/>
  <c r="AD125" i="358"/>
  <c r="AE125" i="358"/>
  <c r="AG125" i="358"/>
  <c r="AL125" i="358"/>
  <c r="AF125" i="358"/>
  <c r="AH125" i="358"/>
  <c r="AJ125" i="358"/>
  <c r="AK125" i="358"/>
  <c r="I126" i="358"/>
  <c r="K126" i="358"/>
  <c r="J126" i="358"/>
  <c r="M126" i="358"/>
  <c r="P126" i="358"/>
  <c r="O126" i="358"/>
  <c r="R126" i="358"/>
  <c r="S126" i="358"/>
  <c r="AD126" i="358"/>
  <c r="AG126" i="358"/>
  <c r="AL126" i="358"/>
  <c r="AE126" i="358"/>
  <c r="AH126" i="358"/>
  <c r="AK126" i="358"/>
  <c r="AJ126" i="358"/>
  <c r="I127" i="358"/>
  <c r="L127" i="358"/>
  <c r="Q127" i="358"/>
  <c r="J127" i="358"/>
  <c r="M127" i="358"/>
  <c r="P127" i="358"/>
  <c r="O127" i="358"/>
  <c r="R127" i="358"/>
  <c r="S127" i="358"/>
  <c r="AD127" i="358"/>
  <c r="AF127" i="358"/>
  <c r="AE127" i="358"/>
  <c r="AH127" i="358"/>
  <c r="AK127" i="358"/>
  <c r="AJ127" i="358"/>
  <c r="I128" i="358"/>
  <c r="K128" i="358"/>
  <c r="J128" i="358"/>
  <c r="L128" i="358"/>
  <c r="Q128" i="358"/>
  <c r="M128" i="358"/>
  <c r="O128" i="358"/>
  <c r="P128" i="358"/>
  <c r="R128" i="358"/>
  <c r="S128" i="358"/>
  <c r="AD128" i="358"/>
  <c r="AE128" i="358"/>
  <c r="AH128" i="358"/>
  <c r="AK128" i="358"/>
  <c r="AJ128" i="358"/>
  <c r="I129" i="358"/>
  <c r="J129" i="358"/>
  <c r="M129" i="358"/>
  <c r="P129" i="358"/>
  <c r="O129" i="358"/>
  <c r="R129" i="358"/>
  <c r="S129" i="358"/>
  <c r="AD129" i="358"/>
  <c r="AF129" i="358"/>
  <c r="AE129" i="358"/>
  <c r="AH129" i="358"/>
  <c r="AK129" i="358"/>
  <c r="AJ129" i="358"/>
  <c r="I130" i="358"/>
  <c r="J130" i="358"/>
  <c r="L130" i="358"/>
  <c r="Q130" i="358"/>
  <c r="K130" i="358"/>
  <c r="M130" i="358"/>
  <c r="O130" i="358"/>
  <c r="P130" i="358"/>
  <c r="R130" i="358"/>
  <c r="S130" i="358"/>
  <c r="AD130" i="358"/>
  <c r="AE130" i="358"/>
  <c r="AH130" i="358"/>
  <c r="AK130" i="358"/>
  <c r="AJ130" i="358"/>
  <c r="I131" i="358"/>
  <c r="J131" i="358"/>
  <c r="M131" i="358"/>
  <c r="P131" i="358"/>
  <c r="O131" i="358"/>
  <c r="R131" i="358"/>
  <c r="S131" i="358"/>
  <c r="I132" i="358"/>
  <c r="K132" i="358"/>
  <c r="J132" i="358"/>
  <c r="L132" i="358"/>
  <c r="Q132" i="358"/>
  <c r="M132" i="358"/>
  <c r="O132" i="358"/>
  <c r="P132" i="358"/>
  <c r="R132" i="358"/>
  <c r="S132" i="358"/>
  <c r="I133" i="358"/>
  <c r="J133" i="358"/>
  <c r="M133" i="358"/>
  <c r="P133" i="358"/>
  <c r="O133" i="358"/>
  <c r="R133" i="358"/>
  <c r="S133" i="358"/>
  <c r="I134" i="358"/>
  <c r="K134" i="358"/>
  <c r="J134" i="358"/>
  <c r="M134" i="358"/>
  <c r="P134" i="358"/>
  <c r="O134" i="358"/>
  <c r="R134" i="358"/>
  <c r="S134" i="358"/>
  <c r="I135" i="358"/>
  <c r="L135" i="358"/>
  <c r="Q135" i="358"/>
  <c r="J135" i="358"/>
  <c r="M135" i="358"/>
  <c r="P135" i="358"/>
  <c r="O135" i="358"/>
  <c r="R135" i="358"/>
  <c r="S135" i="358"/>
  <c r="I138" i="358"/>
  <c r="J138" i="358"/>
  <c r="L138" i="358"/>
  <c r="Q138" i="358"/>
  <c r="K138" i="358"/>
  <c r="M138" i="358"/>
  <c r="P138" i="358"/>
  <c r="O138" i="358"/>
  <c r="R138" i="358"/>
  <c r="S138" i="358"/>
  <c r="AD138" i="358"/>
  <c r="AG138" i="358"/>
  <c r="AL138" i="358"/>
  <c r="AL204" i="358"/>
  <c r="AE138" i="358"/>
  <c r="AH138" i="358"/>
  <c r="AK138" i="358"/>
  <c r="AJ138" i="358"/>
  <c r="AJ204" i="358"/>
  <c r="I139" i="358"/>
  <c r="L139" i="358"/>
  <c r="Q139" i="358"/>
  <c r="J139" i="358"/>
  <c r="M139" i="358"/>
  <c r="P139" i="358"/>
  <c r="O139" i="358"/>
  <c r="R139" i="358"/>
  <c r="S139" i="358"/>
  <c r="AD139" i="358"/>
  <c r="AE139" i="358"/>
  <c r="AG139" i="358"/>
  <c r="AL139" i="358"/>
  <c r="AF139" i="358"/>
  <c r="AH139" i="358"/>
  <c r="AK139" i="358"/>
  <c r="AJ139" i="358"/>
  <c r="I140" i="358"/>
  <c r="K140" i="358"/>
  <c r="J140" i="358"/>
  <c r="M140" i="358"/>
  <c r="O140" i="358"/>
  <c r="P140" i="358"/>
  <c r="R140" i="358"/>
  <c r="S140" i="358"/>
  <c r="AD140" i="358"/>
  <c r="AG140" i="358"/>
  <c r="AL140" i="358"/>
  <c r="AE140" i="358"/>
  <c r="AH140" i="358"/>
  <c r="AK140" i="358"/>
  <c r="AJ140" i="358"/>
  <c r="I141" i="358"/>
  <c r="L141" i="358"/>
  <c r="Q141" i="358"/>
  <c r="J141" i="358"/>
  <c r="M141" i="358"/>
  <c r="P141" i="358"/>
  <c r="O141" i="358"/>
  <c r="R141" i="358"/>
  <c r="S141" i="358"/>
  <c r="AD141" i="358"/>
  <c r="AF141" i="358"/>
  <c r="AE141" i="358"/>
  <c r="AH141" i="358"/>
  <c r="AK141" i="358"/>
  <c r="AJ141" i="358"/>
  <c r="I142" i="358"/>
  <c r="J142" i="358"/>
  <c r="L142" i="358"/>
  <c r="Q142" i="358"/>
  <c r="M142" i="358"/>
  <c r="O142" i="358"/>
  <c r="P142" i="358"/>
  <c r="R142" i="358"/>
  <c r="S142" i="358"/>
  <c r="AD142" i="358"/>
  <c r="AE142" i="358"/>
  <c r="AH142" i="358"/>
  <c r="AK142" i="358"/>
  <c r="AJ142" i="358"/>
  <c r="I143" i="358"/>
  <c r="J143" i="358"/>
  <c r="M143" i="358"/>
  <c r="P143" i="358"/>
  <c r="O143" i="358"/>
  <c r="R143" i="358"/>
  <c r="S143" i="358"/>
  <c r="AD143" i="358"/>
  <c r="AF143" i="358"/>
  <c r="AE143" i="358"/>
  <c r="AH143" i="358"/>
  <c r="AJ143" i="358"/>
  <c r="AK143" i="358"/>
  <c r="I144" i="358"/>
  <c r="J144" i="358"/>
  <c r="L144" i="358"/>
  <c r="Q144" i="358"/>
  <c r="K144" i="358"/>
  <c r="M144" i="358"/>
  <c r="O144" i="358"/>
  <c r="P144" i="358"/>
  <c r="R144" i="358"/>
  <c r="S144" i="358"/>
  <c r="AD144" i="358"/>
  <c r="AE144" i="358"/>
  <c r="AH144" i="358"/>
  <c r="AK144" i="358"/>
  <c r="AJ144" i="358"/>
  <c r="I145" i="358"/>
  <c r="J145" i="358"/>
  <c r="M145" i="358"/>
  <c r="P145" i="358"/>
  <c r="O145" i="358"/>
  <c r="R145" i="358"/>
  <c r="S145" i="358"/>
  <c r="AD145" i="358"/>
  <c r="AF145" i="358"/>
  <c r="AE145" i="358"/>
  <c r="AG145" i="358"/>
  <c r="AL145" i="358"/>
  <c r="AH145" i="358"/>
  <c r="AJ145" i="358"/>
  <c r="AK145" i="358"/>
  <c r="I146" i="358"/>
  <c r="J146" i="358"/>
  <c r="L146" i="358"/>
  <c r="Q146" i="358"/>
  <c r="K146" i="358"/>
  <c r="M146" i="358"/>
  <c r="P146" i="358"/>
  <c r="O146" i="358"/>
  <c r="R146" i="358"/>
  <c r="S146" i="358"/>
  <c r="AD146" i="358"/>
  <c r="AE146" i="358"/>
  <c r="AH146" i="358"/>
  <c r="AK146" i="358"/>
  <c r="AJ146" i="358"/>
  <c r="I147" i="358"/>
  <c r="J147" i="358"/>
  <c r="M147" i="358"/>
  <c r="P147" i="358"/>
  <c r="O147" i="358"/>
  <c r="R147" i="358"/>
  <c r="S147" i="358"/>
  <c r="AD147" i="358"/>
  <c r="AE147" i="358"/>
  <c r="AG147" i="358"/>
  <c r="AL147" i="358"/>
  <c r="AF147" i="358"/>
  <c r="AH147" i="358"/>
  <c r="AJ147" i="358"/>
  <c r="AK147" i="358"/>
  <c r="I148" i="358"/>
  <c r="K148" i="358"/>
  <c r="J148" i="358"/>
  <c r="M148" i="358"/>
  <c r="P148" i="358"/>
  <c r="O148" i="358"/>
  <c r="R148" i="358"/>
  <c r="S148" i="358"/>
  <c r="AD148" i="358"/>
  <c r="AE148" i="358"/>
  <c r="AH148" i="358"/>
  <c r="AK148" i="358"/>
  <c r="AJ148" i="358"/>
  <c r="I149" i="358"/>
  <c r="J149" i="358"/>
  <c r="M149" i="358"/>
  <c r="P149" i="358"/>
  <c r="O149" i="358"/>
  <c r="R149" i="358"/>
  <c r="S149" i="358"/>
  <c r="AD149" i="358"/>
  <c r="AF149" i="358"/>
  <c r="AE149" i="358"/>
  <c r="AH149" i="358"/>
  <c r="AK149" i="358"/>
  <c r="AJ149" i="358"/>
  <c r="I150" i="358"/>
  <c r="J150" i="358"/>
  <c r="L150" i="358"/>
  <c r="Q150" i="358"/>
  <c r="M150" i="358"/>
  <c r="O150" i="358"/>
  <c r="P150" i="358"/>
  <c r="R150" i="358"/>
  <c r="S150" i="358"/>
  <c r="I151" i="358"/>
  <c r="J151" i="358"/>
  <c r="M151" i="358"/>
  <c r="P151" i="358"/>
  <c r="O151" i="358"/>
  <c r="R151" i="358"/>
  <c r="S151" i="358"/>
  <c r="I154" i="358"/>
  <c r="K154" i="358"/>
  <c r="J154" i="358"/>
  <c r="M154" i="358"/>
  <c r="O154" i="358"/>
  <c r="P154" i="358"/>
  <c r="R154" i="358"/>
  <c r="S154" i="358"/>
  <c r="AD154" i="358"/>
  <c r="AE154" i="358"/>
  <c r="AH154" i="358"/>
  <c r="AK154" i="358"/>
  <c r="AJ154" i="358"/>
  <c r="I155" i="358"/>
  <c r="J155" i="358"/>
  <c r="M155" i="358"/>
  <c r="P155" i="358"/>
  <c r="O155" i="358"/>
  <c r="R155" i="358"/>
  <c r="S155" i="358"/>
  <c r="AD155" i="358"/>
  <c r="AF155" i="358"/>
  <c r="AE155" i="358"/>
  <c r="AH155" i="358"/>
  <c r="AK155" i="358"/>
  <c r="AJ155" i="358"/>
  <c r="I156" i="358"/>
  <c r="J156" i="358"/>
  <c r="L156" i="358"/>
  <c r="Q156" i="358"/>
  <c r="M156" i="358"/>
  <c r="O156" i="358"/>
  <c r="P156" i="358"/>
  <c r="R156" i="358"/>
  <c r="S156" i="358"/>
  <c r="AD156" i="358"/>
  <c r="AE156" i="358"/>
  <c r="AH156" i="358"/>
  <c r="AK156" i="358"/>
  <c r="AJ156" i="358"/>
  <c r="I157" i="358"/>
  <c r="J157" i="358"/>
  <c r="M157" i="358"/>
  <c r="P157" i="358"/>
  <c r="O157" i="358"/>
  <c r="R157" i="358"/>
  <c r="S157" i="358"/>
  <c r="AD157" i="358"/>
  <c r="AF157" i="358"/>
  <c r="AE157" i="358"/>
  <c r="AH157" i="358"/>
  <c r="AJ157" i="358"/>
  <c r="AK157" i="358"/>
  <c r="I158" i="358"/>
  <c r="J158" i="358"/>
  <c r="L158" i="358"/>
  <c r="Q158" i="358"/>
  <c r="K158" i="358"/>
  <c r="M158" i="358"/>
  <c r="O158" i="358"/>
  <c r="P158" i="358"/>
  <c r="R158" i="358"/>
  <c r="S158" i="358"/>
  <c r="AD158" i="358"/>
  <c r="AE158" i="358"/>
  <c r="AH158" i="358"/>
  <c r="AK158" i="358"/>
  <c r="AJ158" i="358"/>
  <c r="I159" i="358"/>
  <c r="J159" i="358"/>
  <c r="M159" i="358"/>
  <c r="P159" i="358"/>
  <c r="O159" i="358"/>
  <c r="R159" i="358"/>
  <c r="S159" i="358"/>
  <c r="AD159" i="358"/>
  <c r="AF159" i="358"/>
  <c r="AE159" i="358"/>
  <c r="AG159" i="358"/>
  <c r="AL159" i="358"/>
  <c r="AH159" i="358"/>
  <c r="AJ159" i="358"/>
  <c r="AK159" i="358"/>
  <c r="I160" i="358"/>
  <c r="J160" i="358"/>
  <c r="L160" i="358"/>
  <c r="Q160" i="358"/>
  <c r="K160" i="358"/>
  <c r="M160" i="358"/>
  <c r="P160" i="358"/>
  <c r="O160" i="358"/>
  <c r="R160" i="358"/>
  <c r="S160" i="358"/>
  <c r="AD160" i="358"/>
  <c r="AE160" i="358"/>
  <c r="AH160" i="358"/>
  <c r="AK160" i="358"/>
  <c r="AJ160" i="358"/>
  <c r="I161" i="358"/>
  <c r="J161" i="358"/>
  <c r="M161" i="358"/>
  <c r="P161" i="358"/>
  <c r="O161" i="358"/>
  <c r="R161" i="358"/>
  <c r="S161" i="358"/>
  <c r="AD161" i="358"/>
  <c r="AE161" i="358"/>
  <c r="AG161" i="358"/>
  <c r="AL161" i="358"/>
  <c r="AF161" i="358"/>
  <c r="AH161" i="358"/>
  <c r="AJ161" i="358"/>
  <c r="AK161" i="358"/>
  <c r="I162" i="358"/>
  <c r="K162" i="358"/>
  <c r="J162" i="358"/>
  <c r="M162" i="358"/>
  <c r="P162" i="358"/>
  <c r="O162" i="358"/>
  <c r="R162" i="358"/>
  <c r="S162" i="358"/>
  <c r="I163" i="358"/>
  <c r="J163" i="358"/>
  <c r="M163" i="358"/>
  <c r="P163" i="358"/>
  <c r="O163" i="358"/>
  <c r="R163" i="358"/>
  <c r="S163" i="358"/>
  <c r="I166" i="358"/>
  <c r="K166" i="358"/>
  <c r="J166" i="358"/>
  <c r="L166" i="358"/>
  <c r="Q166" i="358"/>
  <c r="M166" i="358"/>
  <c r="P166" i="358"/>
  <c r="O166" i="358"/>
  <c r="R166" i="358"/>
  <c r="S166" i="358"/>
  <c r="AD166" i="358"/>
  <c r="AE166" i="358"/>
  <c r="AH166" i="358"/>
  <c r="AK166" i="358"/>
  <c r="AK206" i="358"/>
  <c r="AJ166" i="358"/>
  <c r="AJ206" i="358"/>
  <c r="I167" i="358"/>
  <c r="J167" i="358"/>
  <c r="M167" i="358"/>
  <c r="P167" i="358"/>
  <c r="O167" i="358"/>
  <c r="R167" i="358"/>
  <c r="S167" i="358"/>
  <c r="AD167" i="358"/>
  <c r="AE167" i="358"/>
  <c r="AG167" i="358"/>
  <c r="AL167" i="358"/>
  <c r="AF167" i="358"/>
  <c r="AH167" i="358"/>
  <c r="AJ167" i="358"/>
  <c r="AK167" i="358"/>
  <c r="I168" i="358"/>
  <c r="K168" i="358"/>
  <c r="J168" i="358"/>
  <c r="M168" i="358"/>
  <c r="P168" i="358"/>
  <c r="O168" i="358"/>
  <c r="R168" i="358"/>
  <c r="S168" i="358"/>
  <c r="AD168" i="358"/>
  <c r="AE168" i="358"/>
  <c r="AH168" i="358"/>
  <c r="AK168" i="358"/>
  <c r="AJ168" i="358"/>
  <c r="I169" i="358"/>
  <c r="J169" i="358"/>
  <c r="M169" i="358"/>
  <c r="P169" i="358"/>
  <c r="O169" i="358"/>
  <c r="R169" i="358"/>
  <c r="S169" i="358"/>
  <c r="AD169" i="358"/>
  <c r="AF169" i="358"/>
  <c r="AE169" i="358"/>
  <c r="AG169" i="358"/>
  <c r="AL169" i="358"/>
  <c r="AH169" i="358"/>
  <c r="AK169" i="358"/>
  <c r="AJ169" i="358"/>
  <c r="I170" i="358"/>
  <c r="K170" i="358"/>
  <c r="J170" i="358"/>
  <c r="L170" i="358"/>
  <c r="Q170" i="358"/>
  <c r="M170" i="358"/>
  <c r="O170" i="358"/>
  <c r="P170" i="358"/>
  <c r="R170" i="358"/>
  <c r="S170" i="358"/>
  <c r="AD170" i="358"/>
  <c r="AE170" i="358"/>
  <c r="AH170" i="358"/>
  <c r="AK170" i="358"/>
  <c r="AJ170" i="358"/>
  <c r="I171" i="358"/>
  <c r="J171" i="358"/>
  <c r="M171" i="358"/>
  <c r="P171" i="358"/>
  <c r="O171" i="358"/>
  <c r="R171" i="358"/>
  <c r="S171" i="358"/>
  <c r="AD171" i="358"/>
  <c r="AF171" i="358"/>
  <c r="AE171" i="358"/>
  <c r="AH171" i="358"/>
  <c r="AK171" i="358"/>
  <c r="AJ171" i="358"/>
  <c r="I172" i="358"/>
  <c r="J172" i="358"/>
  <c r="L172" i="358"/>
  <c r="Q172" i="358"/>
  <c r="K172" i="358"/>
  <c r="M172" i="358"/>
  <c r="O172" i="358"/>
  <c r="P172" i="358"/>
  <c r="R172" i="358"/>
  <c r="S172" i="358"/>
  <c r="I173" i="358"/>
  <c r="J173" i="358"/>
  <c r="M173" i="358"/>
  <c r="P173" i="358"/>
  <c r="O173" i="358"/>
  <c r="R173" i="358"/>
  <c r="S173" i="358"/>
  <c r="I174" i="358"/>
  <c r="K174" i="358"/>
  <c r="J174" i="358"/>
  <c r="L174" i="358"/>
  <c r="Q174" i="358"/>
  <c r="M174" i="358"/>
  <c r="O174" i="358"/>
  <c r="P174" i="358"/>
  <c r="R174" i="358"/>
  <c r="S174" i="358"/>
  <c r="I175" i="358"/>
  <c r="J175" i="358"/>
  <c r="M175" i="358"/>
  <c r="P175" i="358"/>
  <c r="O175" i="358"/>
  <c r="R175" i="358"/>
  <c r="S175" i="358"/>
  <c r="I176" i="358"/>
  <c r="K176" i="358"/>
  <c r="J176" i="358"/>
  <c r="M176" i="358"/>
  <c r="P176" i="358"/>
  <c r="O176" i="358"/>
  <c r="R176" i="358"/>
  <c r="S176" i="358"/>
  <c r="I177" i="358"/>
  <c r="J177" i="358"/>
  <c r="M177" i="358"/>
  <c r="P177" i="358"/>
  <c r="O177" i="358"/>
  <c r="R177" i="358"/>
  <c r="S177" i="358"/>
  <c r="I178" i="358"/>
  <c r="J178" i="358"/>
  <c r="K178" i="358"/>
  <c r="M178" i="358"/>
  <c r="P178" i="358"/>
  <c r="O178" i="358"/>
  <c r="R178" i="358"/>
  <c r="S178" i="358"/>
  <c r="I181" i="358"/>
  <c r="J181" i="358"/>
  <c r="M181" i="358"/>
  <c r="P181" i="358"/>
  <c r="O181" i="358"/>
  <c r="R181" i="358"/>
  <c r="S181" i="358"/>
  <c r="AD181" i="358"/>
  <c r="AE181" i="358"/>
  <c r="AG181" i="358"/>
  <c r="AL181" i="358"/>
  <c r="AL207" i="358"/>
  <c r="AF181" i="358"/>
  <c r="AH181" i="358"/>
  <c r="AJ181" i="358"/>
  <c r="AK181" i="358"/>
  <c r="AK207" i="358"/>
  <c r="I182" i="358"/>
  <c r="K182" i="358"/>
  <c r="J182" i="358"/>
  <c r="M182" i="358"/>
  <c r="P182" i="358"/>
  <c r="O182" i="358"/>
  <c r="R182" i="358"/>
  <c r="S182" i="358"/>
  <c r="AD182" i="358"/>
  <c r="AE182" i="358"/>
  <c r="AH182" i="358"/>
  <c r="AK182" i="358"/>
  <c r="AJ182" i="358"/>
  <c r="I183" i="358"/>
  <c r="J183" i="358"/>
  <c r="M183" i="358"/>
  <c r="P183" i="358"/>
  <c r="O183" i="358"/>
  <c r="R183" i="358"/>
  <c r="S183" i="358"/>
  <c r="AD183" i="358"/>
  <c r="AF183" i="358"/>
  <c r="AE183" i="358"/>
  <c r="AH183" i="358"/>
  <c r="AK183" i="358"/>
  <c r="AJ183" i="358"/>
  <c r="I184" i="358"/>
  <c r="K184" i="358"/>
  <c r="J184" i="358"/>
  <c r="L184" i="358"/>
  <c r="Q184" i="358"/>
  <c r="M184" i="358"/>
  <c r="O184" i="358"/>
  <c r="P184" i="358"/>
  <c r="R184" i="358"/>
  <c r="S184" i="358"/>
  <c r="AD184" i="358"/>
  <c r="AE184" i="358"/>
  <c r="AH184" i="358"/>
  <c r="AK184" i="358"/>
  <c r="AJ184" i="358"/>
  <c r="I185" i="358"/>
  <c r="J185" i="358"/>
  <c r="M185" i="358"/>
  <c r="P185" i="358"/>
  <c r="O185" i="358"/>
  <c r="R185" i="358"/>
  <c r="S185" i="358"/>
  <c r="I186" i="358"/>
  <c r="K186" i="358"/>
  <c r="J186" i="358"/>
  <c r="M186" i="358"/>
  <c r="P186" i="358"/>
  <c r="O186" i="358"/>
  <c r="R186" i="358"/>
  <c r="S186" i="358"/>
  <c r="I189" i="358"/>
  <c r="J189" i="358"/>
  <c r="M189" i="358"/>
  <c r="P189" i="358"/>
  <c r="O189" i="358"/>
  <c r="R189" i="358"/>
  <c r="S189" i="358"/>
  <c r="AD189" i="358"/>
  <c r="AF189" i="358"/>
  <c r="AE189" i="358"/>
  <c r="AH189" i="358"/>
  <c r="AK189" i="358"/>
  <c r="AK208" i="358"/>
  <c r="AJ189" i="358"/>
  <c r="I190" i="358"/>
  <c r="J190" i="358"/>
  <c r="L190" i="358"/>
  <c r="Q190" i="358"/>
  <c r="M190" i="358"/>
  <c r="O190" i="358"/>
  <c r="P190" i="358"/>
  <c r="R190" i="358"/>
  <c r="S190" i="358"/>
  <c r="AD190" i="358"/>
  <c r="AE190" i="358"/>
  <c r="AH190" i="358"/>
  <c r="AK190" i="358"/>
  <c r="AJ190" i="358"/>
  <c r="I191" i="358"/>
  <c r="J191" i="358"/>
  <c r="M191" i="358"/>
  <c r="P191" i="358"/>
  <c r="O191" i="358"/>
  <c r="R191" i="358"/>
  <c r="S191" i="358"/>
  <c r="I192" i="358"/>
  <c r="K192" i="358"/>
  <c r="J192" i="358"/>
  <c r="M192" i="358"/>
  <c r="O192" i="358"/>
  <c r="P192" i="358"/>
  <c r="R192" i="358"/>
  <c r="S192" i="358"/>
  <c r="I193" i="358"/>
  <c r="K193" i="358"/>
  <c r="J193" i="358"/>
  <c r="M193" i="358"/>
  <c r="P193" i="358"/>
  <c r="O193" i="358"/>
  <c r="R193" i="358"/>
  <c r="S193" i="358"/>
  <c r="I194" i="358"/>
  <c r="J194" i="358"/>
  <c r="L194" i="358"/>
  <c r="Q194" i="358"/>
  <c r="K194" i="358"/>
  <c r="M194" i="358"/>
  <c r="O194" i="358"/>
  <c r="P194" i="358"/>
  <c r="R194" i="358"/>
  <c r="S194" i="358"/>
  <c r="I195" i="358"/>
  <c r="J195" i="358"/>
  <c r="L195" i="358"/>
  <c r="Q195" i="358"/>
  <c r="M195" i="358"/>
  <c r="P195" i="358"/>
  <c r="O195" i="358"/>
  <c r="R195" i="358"/>
  <c r="S195" i="358"/>
  <c r="AJ197" i="358"/>
  <c r="AL197" i="358"/>
  <c r="AJ198" i="358"/>
  <c r="AL198" i="358"/>
  <c r="AJ199" i="358"/>
  <c r="AJ200" i="358"/>
  <c r="AJ201" i="358"/>
  <c r="AL201" i="358"/>
  <c r="AJ202" i="358"/>
  <c r="AJ203" i="358"/>
  <c r="AK204" i="358"/>
  <c r="AJ205" i="358"/>
  <c r="AK205" i="358"/>
  <c r="AJ207" i="358"/>
  <c r="AJ208" i="358"/>
  <c r="I8" i="357"/>
  <c r="J8" i="357"/>
  <c r="L8" i="357"/>
  <c r="Q8" i="357"/>
  <c r="K8" i="357"/>
  <c r="M8" i="357"/>
  <c r="O8" i="357"/>
  <c r="P8" i="357"/>
  <c r="R8" i="357"/>
  <c r="S8" i="357"/>
  <c r="AD8" i="357"/>
  <c r="AE8" i="357"/>
  <c r="AG8" i="357"/>
  <c r="AL8" i="357"/>
  <c r="AH8" i="357"/>
  <c r="AK8" i="357"/>
  <c r="AJ8" i="357"/>
  <c r="I9" i="357"/>
  <c r="J9" i="357"/>
  <c r="M9" i="357"/>
  <c r="P9" i="357"/>
  <c r="O9" i="357"/>
  <c r="R9" i="357"/>
  <c r="S9" i="357"/>
  <c r="AD9" i="357"/>
  <c r="AE9" i="357"/>
  <c r="AH9" i="357"/>
  <c r="AJ9" i="357"/>
  <c r="AK9" i="357"/>
  <c r="I10" i="357"/>
  <c r="J10" i="357"/>
  <c r="L10" i="357"/>
  <c r="Q10" i="357"/>
  <c r="K10" i="357"/>
  <c r="M10" i="357"/>
  <c r="P10" i="357"/>
  <c r="O10" i="357"/>
  <c r="R10" i="357"/>
  <c r="S10" i="357"/>
  <c r="AD10" i="357"/>
  <c r="AE10" i="357"/>
  <c r="AG10" i="357"/>
  <c r="AL10" i="357"/>
  <c r="AH10" i="357"/>
  <c r="AK10" i="357"/>
  <c r="AJ10" i="357"/>
  <c r="I11" i="357"/>
  <c r="J11" i="357"/>
  <c r="M11" i="357"/>
  <c r="P11" i="357"/>
  <c r="O11" i="357"/>
  <c r="R11" i="357"/>
  <c r="S11" i="357"/>
  <c r="AD11" i="357"/>
  <c r="AF11" i="357"/>
  <c r="AE11" i="357"/>
  <c r="AG11" i="357"/>
  <c r="AL11" i="357"/>
  <c r="AH11" i="357"/>
  <c r="AJ11" i="357"/>
  <c r="AK11" i="357"/>
  <c r="I12" i="357"/>
  <c r="J12" i="357"/>
  <c r="L12" i="357"/>
  <c r="Q12" i="357"/>
  <c r="M12" i="357"/>
  <c r="P12" i="357"/>
  <c r="O12" i="357"/>
  <c r="R12" i="357"/>
  <c r="S12" i="357"/>
  <c r="AD12" i="357"/>
  <c r="AF12" i="357"/>
  <c r="AE12" i="357"/>
  <c r="AH12" i="357"/>
  <c r="AK12" i="357"/>
  <c r="AJ12" i="357"/>
  <c r="I13" i="357"/>
  <c r="K13" i="357"/>
  <c r="J13" i="357"/>
  <c r="M13" i="357"/>
  <c r="P13" i="357"/>
  <c r="O13" i="357"/>
  <c r="R13" i="357"/>
  <c r="S13" i="357"/>
  <c r="AD13" i="357"/>
  <c r="AE13" i="357"/>
  <c r="AG13" i="357"/>
  <c r="AL13" i="357"/>
  <c r="AF13" i="357"/>
  <c r="AH13" i="357"/>
  <c r="AJ13" i="357"/>
  <c r="AK13" i="357"/>
  <c r="I14" i="357"/>
  <c r="J14" i="357"/>
  <c r="M14" i="357"/>
  <c r="O14" i="357"/>
  <c r="P14" i="357"/>
  <c r="R14" i="357"/>
  <c r="S14" i="357"/>
  <c r="AD14" i="357"/>
  <c r="AE14" i="357"/>
  <c r="AH14" i="357"/>
  <c r="AK14" i="357"/>
  <c r="AJ14" i="357"/>
  <c r="I15" i="357"/>
  <c r="J15" i="357"/>
  <c r="M15" i="357"/>
  <c r="P15" i="357"/>
  <c r="O15" i="357"/>
  <c r="R15" i="357"/>
  <c r="S15" i="357"/>
  <c r="AD15" i="357"/>
  <c r="AE15" i="357"/>
  <c r="AG15" i="357"/>
  <c r="AL15" i="357"/>
  <c r="AH15" i="357"/>
  <c r="AK15" i="357"/>
  <c r="AJ15" i="357"/>
  <c r="AD16" i="357"/>
  <c r="AE16" i="357"/>
  <c r="AG16" i="357"/>
  <c r="AL16" i="357"/>
  <c r="AF16" i="357"/>
  <c r="AH16" i="357"/>
  <c r="AJ16" i="357"/>
  <c r="AK16" i="357"/>
  <c r="AD17" i="357"/>
  <c r="AE17" i="357"/>
  <c r="AH17" i="357"/>
  <c r="AJ17" i="357"/>
  <c r="AK17" i="357"/>
  <c r="AD18" i="357"/>
  <c r="AE18" i="357"/>
  <c r="AG18" i="357"/>
  <c r="AL18" i="357"/>
  <c r="AF18" i="357"/>
  <c r="AH18" i="357"/>
  <c r="AK18" i="357"/>
  <c r="AJ18" i="357"/>
  <c r="AD19" i="357"/>
  <c r="AE19" i="357"/>
  <c r="AG19" i="357"/>
  <c r="AL19" i="357"/>
  <c r="AH19" i="357"/>
  <c r="AJ19" i="357"/>
  <c r="AK19" i="357"/>
  <c r="AD20" i="357"/>
  <c r="AF20" i="357"/>
  <c r="AE20" i="357"/>
  <c r="AH20" i="357"/>
  <c r="AJ20" i="357"/>
  <c r="AK20" i="357"/>
  <c r="I23" i="357"/>
  <c r="J23" i="357"/>
  <c r="L23" i="357"/>
  <c r="Q23" i="357"/>
  <c r="M23" i="357"/>
  <c r="P23" i="357"/>
  <c r="O23" i="357"/>
  <c r="R23" i="357"/>
  <c r="S23" i="357"/>
  <c r="AD23" i="357"/>
  <c r="AF23" i="357"/>
  <c r="AE23" i="357"/>
  <c r="AH23" i="357"/>
  <c r="AK23" i="357"/>
  <c r="AJ23" i="357"/>
  <c r="I24" i="357"/>
  <c r="K24" i="357"/>
  <c r="J24" i="357"/>
  <c r="L24" i="357"/>
  <c r="Q24" i="357"/>
  <c r="M24" i="357"/>
  <c r="P24" i="357"/>
  <c r="O24" i="357"/>
  <c r="R24" i="357"/>
  <c r="S24" i="357"/>
  <c r="AD24" i="357"/>
  <c r="AF24" i="357"/>
  <c r="AE24" i="357"/>
  <c r="AG24" i="357"/>
  <c r="AL24" i="357"/>
  <c r="AH24" i="357"/>
  <c r="AJ24" i="357"/>
  <c r="AK24" i="357"/>
  <c r="I25" i="357"/>
  <c r="J25" i="357"/>
  <c r="L25" i="357"/>
  <c r="Q25" i="357"/>
  <c r="M25" i="357"/>
  <c r="P25" i="357"/>
  <c r="O25" i="357"/>
  <c r="R25" i="357"/>
  <c r="S25" i="357"/>
  <c r="AD25" i="357"/>
  <c r="AF25" i="357"/>
  <c r="AE25" i="357"/>
  <c r="AH25" i="357"/>
  <c r="AK25" i="357"/>
  <c r="AJ25" i="357"/>
  <c r="I26" i="357"/>
  <c r="K26" i="357"/>
  <c r="J26" i="357"/>
  <c r="M26" i="357"/>
  <c r="P26" i="357"/>
  <c r="O26" i="357"/>
  <c r="R26" i="357"/>
  <c r="S26" i="357"/>
  <c r="AD26" i="357"/>
  <c r="AE26" i="357"/>
  <c r="AG26" i="357"/>
  <c r="AL26" i="357"/>
  <c r="AH26" i="357"/>
  <c r="AK26" i="357"/>
  <c r="AJ26" i="357"/>
  <c r="I27" i="357"/>
  <c r="K27" i="357"/>
  <c r="J27" i="357"/>
  <c r="L27" i="357"/>
  <c r="Q27" i="357"/>
  <c r="M27" i="357"/>
  <c r="O27" i="357"/>
  <c r="P27" i="357"/>
  <c r="R27" i="357"/>
  <c r="S27" i="357"/>
  <c r="AD27" i="357"/>
  <c r="AE27" i="357"/>
  <c r="AH27" i="357"/>
  <c r="AK27" i="357"/>
  <c r="AJ27" i="357"/>
  <c r="I28" i="357"/>
  <c r="K28" i="357"/>
  <c r="J28" i="357"/>
  <c r="M28" i="357"/>
  <c r="P28" i="357"/>
  <c r="O28" i="357"/>
  <c r="R28" i="357"/>
  <c r="S28" i="357"/>
  <c r="AD28" i="357"/>
  <c r="AE28" i="357"/>
  <c r="AG28" i="357"/>
  <c r="AL28" i="357"/>
  <c r="AH28" i="357"/>
  <c r="AK28" i="357"/>
  <c r="AJ28" i="357"/>
  <c r="I29" i="357"/>
  <c r="J29" i="357"/>
  <c r="L29" i="357"/>
  <c r="Q29" i="357"/>
  <c r="K29" i="357"/>
  <c r="M29" i="357"/>
  <c r="O29" i="357"/>
  <c r="P29" i="357"/>
  <c r="R29" i="357"/>
  <c r="S29" i="357"/>
  <c r="AD29" i="357"/>
  <c r="AE29" i="357"/>
  <c r="AG29" i="357"/>
  <c r="AL29" i="357"/>
  <c r="AH29" i="357"/>
  <c r="AK29" i="357"/>
  <c r="AJ29" i="357"/>
  <c r="AD30" i="357"/>
  <c r="AE30" i="357"/>
  <c r="AH30" i="357"/>
  <c r="AK30" i="357"/>
  <c r="AJ30" i="357"/>
  <c r="AD31" i="357"/>
  <c r="AE31" i="357"/>
  <c r="AH31" i="357"/>
  <c r="AK31" i="357"/>
  <c r="AJ31" i="357"/>
  <c r="AD32" i="357"/>
  <c r="AF32" i="357"/>
  <c r="AE32" i="357"/>
  <c r="AH32" i="357"/>
  <c r="AK32" i="357"/>
  <c r="AJ32" i="357"/>
  <c r="AD33" i="357"/>
  <c r="AF33" i="357"/>
  <c r="AE33" i="357"/>
  <c r="AH33" i="357"/>
  <c r="AK33" i="357"/>
  <c r="AJ33" i="357"/>
  <c r="AD34" i="357"/>
  <c r="AF34" i="357"/>
  <c r="AE34" i="357"/>
  <c r="AH34" i="357"/>
  <c r="AK34" i="357"/>
  <c r="AJ34" i="357"/>
  <c r="AD35" i="357"/>
  <c r="AE35" i="357"/>
  <c r="AG35" i="357"/>
  <c r="AL35" i="357"/>
  <c r="AH35" i="357"/>
  <c r="AK35" i="357"/>
  <c r="AJ35" i="357"/>
  <c r="I38" i="357"/>
  <c r="J38" i="357"/>
  <c r="M38" i="357"/>
  <c r="P38" i="357"/>
  <c r="O38" i="357"/>
  <c r="R38" i="357"/>
  <c r="S38" i="357"/>
  <c r="AD38" i="357"/>
  <c r="AF38" i="357"/>
  <c r="AE38" i="357"/>
  <c r="AG38" i="357"/>
  <c r="AL38" i="357"/>
  <c r="AH38" i="357"/>
  <c r="AJ38" i="357"/>
  <c r="AK38" i="357"/>
  <c r="I39" i="357"/>
  <c r="J39" i="357"/>
  <c r="L39" i="357"/>
  <c r="Q39" i="357"/>
  <c r="M39" i="357"/>
  <c r="P39" i="357"/>
  <c r="O39" i="357"/>
  <c r="R39" i="357"/>
  <c r="S39" i="357"/>
  <c r="AD39" i="357"/>
  <c r="AF39" i="357"/>
  <c r="AE39" i="357"/>
  <c r="AH39" i="357"/>
  <c r="AK39" i="357"/>
  <c r="AJ39" i="357"/>
  <c r="I40" i="357"/>
  <c r="K40" i="357"/>
  <c r="J40" i="357"/>
  <c r="M40" i="357"/>
  <c r="P40" i="357"/>
  <c r="O40" i="357"/>
  <c r="R40" i="357"/>
  <c r="S40" i="357"/>
  <c r="AD40" i="357"/>
  <c r="AE40" i="357"/>
  <c r="AG40" i="357"/>
  <c r="AL40" i="357"/>
  <c r="AF40" i="357"/>
  <c r="AH40" i="357"/>
  <c r="AJ40" i="357"/>
  <c r="AK40" i="357"/>
  <c r="I41" i="357"/>
  <c r="J41" i="357"/>
  <c r="M41" i="357"/>
  <c r="O41" i="357"/>
  <c r="P41" i="357"/>
  <c r="R41" i="357"/>
  <c r="S41" i="357"/>
  <c r="AD41" i="357"/>
  <c r="AE41" i="357"/>
  <c r="AH41" i="357"/>
  <c r="AK41" i="357"/>
  <c r="AJ41" i="357"/>
  <c r="I42" i="357"/>
  <c r="J42" i="357"/>
  <c r="M42" i="357"/>
  <c r="P42" i="357"/>
  <c r="O42" i="357"/>
  <c r="R42" i="357"/>
  <c r="S42" i="357"/>
  <c r="AD42" i="357"/>
  <c r="AE42" i="357"/>
  <c r="AG42" i="357"/>
  <c r="AL42" i="357"/>
  <c r="AH42" i="357"/>
  <c r="AK42" i="357"/>
  <c r="AJ42" i="357"/>
  <c r="I43" i="357"/>
  <c r="J43" i="357"/>
  <c r="L43" i="357"/>
  <c r="Q43" i="357"/>
  <c r="K43" i="357"/>
  <c r="M43" i="357"/>
  <c r="O43" i="357"/>
  <c r="P43" i="357"/>
  <c r="R43" i="357"/>
  <c r="S43" i="357"/>
  <c r="AD43" i="357"/>
  <c r="AE43" i="357"/>
  <c r="AG43" i="357"/>
  <c r="AL43" i="357"/>
  <c r="AH43" i="357"/>
  <c r="AK43" i="357"/>
  <c r="AJ43" i="357"/>
  <c r="I44" i="357"/>
  <c r="J44" i="357"/>
  <c r="M44" i="357"/>
  <c r="P44" i="357"/>
  <c r="O44" i="357"/>
  <c r="R44" i="357"/>
  <c r="S44" i="357"/>
  <c r="AD44" i="357"/>
  <c r="AE44" i="357"/>
  <c r="AH44" i="357"/>
  <c r="AJ44" i="357"/>
  <c r="AK44" i="357"/>
  <c r="I45" i="357"/>
  <c r="J45" i="357"/>
  <c r="L45" i="357"/>
  <c r="Q45" i="357"/>
  <c r="K45" i="357"/>
  <c r="M45" i="357"/>
  <c r="P45" i="357"/>
  <c r="O45" i="357"/>
  <c r="R45" i="357"/>
  <c r="S45" i="357"/>
  <c r="AD45" i="357"/>
  <c r="AE45" i="357"/>
  <c r="AG45" i="357"/>
  <c r="AL45" i="357"/>
  <c r="AH45" i="357"/>
  <c r="AK45" i="357"/>
  <c r="AJ45" i="357"/>
  <c r="I46" i="357"/>
  <c r="J46" i="357"/>
  <c r="M46" i="357"/>
  <c r="P46" i="357"/>
  <c r="O46" i="357"/>
  <c r="R46" i="357"/>
  <c r="S46" i="357"/>
  <c r="AD46" i="357"/>
  <c r="AF46" i="357"/>
  <c r="AE46" i="357"/>
  <c r="AG46" i="357"/>
  <c r="AL46" i="357"/>
  <c r="AH46" i="357"/>
  <c r="AJ46" i="357"/>
  <c r="AK46" i="357"/>
  <c r="I47" i="357"/>
  <c r="J47" i="357"/>
  <c r="L47" i="357"/>
  <c r="Q47" i="357"/>
  <c r="M47" i="357"/>
  <c r="P47" i="357"/>
  <c r="O47" i="357"/>
  <c r="R47" i="357"/>
  <c r="S47" i="357"/>
  <c r="AD47" i="357"/>
  <c r="AF47" i="357"/>
  <c r="AE47" i="357"/>
  <c r="AH47" i="357"/>
  <c r="AK47" i="357"/>
  <c r="AJ47" i="357"/>
  <c r="I48" i="357"/>
  <c r="K48" i="357"/>
  <c r="J48" i="357"/>
  <c r="M48" i="357"/>
  <c r="P48" i="357"/>
  <c r="O48" i="357"/>
  <c r="R48" i="357"/>
  <c r="S48" i="357"/>
  <c r="AD48" i="357"/>
  <c r="AE48" i="357"/>
  <c r="AG48" i="357"/>
  <c r="AL48" i="357"/>
  <c r="AF48" i="357"/>
  <c r="AH48" i="357"/>
  <c r="AJ48" i="357"/>
  <c r="AK48" i="357"/>
  <c r="I49" i="357"/>
  <c r="J49" i="357"/>
  <c r="M49" i="357"/>
  <c r="O49" i="357"/>
  <c r="P49" i="357"/>
  <c r="R49" i="357"/>
  <c r="S49" i="357"/>
  <c r="AD49" i="357"/>
  <c r="AE49" i="357"/>
  <c r="AH49" i="357"/>
  <c r="AK49" i="357"/>
  <c r="AJ49" i="357"/>
  <c r="AD50" i="357"/>
  <c r="AE50" i="357"/>
  <c r="AH50" i="357"/>
  <c r="AK50" i="357"/>
  <c r="AJ50" i="357"/>
  <c r="I53" i="357"/>
  <c r="K53" i="357"/>
  <c r="J53" i="357"/>
  <c r="M53" i="357"/>
  <c r="P53" i="357"/>
  <c r="O53" i="357"/>
  <c r="R53" i="357"/>
  <c r="S53" i="357"/>
  <c r="AD53" i="357"/>
  <c r="AE53" i="357"/>
  <c r="AG53" i="357"/>
  <c r="AL53" i="357"/>
  <c r="AF53" i="357"/>
  <c r="AH53" i="357"/>
  <c r="AK53" i="357"/>
  <c r="AJ53" i="357"/>
  <c r="I54" i="357"/>
  <c r="J54" i="357"/>
  <c r="L54" i="357"/>
  <c r="Q54" i="357"/>
  <c r="M54" i="357"/>
  <c r="O54" i="357"/>
  <c r="P54" i="357"/>
  <c r="R54" i="357"/>
  <c r="S54" i="357"/>
  <c r="AD54" i="357"/>
  <c r="AF54" i="357"/>
  <c r="AE54" i="357"/>
  <c r="AH54" i="357"/>
  <c r="AK54" i="357"/>
  <c r="AJ54" i="357"/>
  <c r="I55" i="357"/>
  <c r="K55" i="357"/>
  <c r="J55" i="357"/>
  <c r="L55" i="357"/>
  <c r="Q55" i="357"/>
  <c r="M55" i="357"/>
  <c r="P55" i="357"/>
  <c r="O55" i="357"/>
  <c r="R55" i="357"/>
  <c r="S55" i="357"/>
  <c r="AD55" i="357"/>
  <c r="AF55" i="357"/>
  <c r="AE55" i="357"/>
  <c r="AH55" i="357"/>
  <c r="AK55" i="357"/>
  <c r="AJ55" i="357"/>
  <c r="I56" i="357"/>
  <c r="J56" i="357"/>
  <c r="L56" i="357"/>
  <c r="Q56" i="357"/>
  <c r="M56" i="357"/>
  <c r="P56" i="357"/>
  <c r="O56" i="357"/>
  <c r="R56" i="357"/>
  <c r="S56" i="357"/>
  <c r="AD56" i="357"/>
  <c r="AE56" i="357"/>
  <c r="AH56" i="357"/>
  <c r="AK56" i="357"/>
  <c r="AJ56" i="357"/>
  <c r="I57" i="357"/>
  <c r="K57" i="357"/>
  <c r="J57" i="357"/>
  <c r="L57" i="357"/>
  <c r="Q57" i="357"/>
  <c r="M57" i="357"/>
  <c r="P57" i="357"/>
  <c r="O57" i="357"/>
  <c r="R57" i="357"/>
  <c r="S57" i="357"/>
  <c r="AD57" i="357"/>
  <c r="AE57" i="357"/>
  <c r="AG57" i="357"/>
  <c r="AL57" i="357"/>
  <c r="AH57" i="357"/>
  <c r="AJ57" i="357"/>
  <c r="AK57" i="357"/>
  <c r="I58" i="357"/>
  <c r="K58" i="357"/>
  <c r="J58" i="357"/>
  <c r="M58" i="357"/>
  <c r="O58" i="357"/>
  <c r="P58" i="357"/>
  <c r="R58" i="357"/>
  <c r="S58" i="357"/>
  <c r="AD58" i="357"/>
  <c r="AF58" i="357"/>
  <c r="AE58" i="357"/>
  <c r="AH58" i="357"/>
  <c r="AK58" i="357"/>
  <c r="AJ58" i="357"/>
  <c r="I59" i="357"/>
  <c r="K59" i="357"/>
  <c r="J59" i="357"/>
  <c r="M59" i="357"/>
  <c r="P59" i="357"/>
  <c r="O59" i="357"/>
  <c r="R59" i="357"/>
  <c r="S59" i="357"/>
  <c r="AD59" i="357"/>
  <c r="AE59" i="357"/>
  <c r="AG59" i="357"/>
  <c r="AL59" i="357"/>
  <c r="AH59" i="357"/>
  <c r="AK59" i="357"/>
  <c r="AJ59" i="357"/>
  <c r="I60" i="357"/>
  <c r="K60" i="357"/>
  <c r="J60" i="357"/>
  <c r="M60" i="357"/>
  <c r="P60" i="357"/>
  <c r="O60" i="357"/>
  <c r="R60" i="357"/>
  <c r="S60" i="357"/>
  <c r="AD60" i="357"/>
  <c r="AG60" i="357"/>
  <c r="AL60" i="357"/>
  <c r="AE60" i="357"/>
  <c r="AH60" i="357"/>
  <c r="AK60" i="357"/>
  <c r="AJ60" i="357"/>
  <c r="I61" i="357"/>
  <c r="K61" i="357"/>
  <c r="J61" i="357"/>
  <c r="M61" i="357"/>
  <c r="P61" i="357"/>
  <c r="O61" i="357"/>
  <c r="R61" i="357"/>
  <c r="S61" i="357"/>
  <c r="AD61" i="357"/>
  <c r="AF61" i="357"/>
  <c r="AE61" i="357"/>
  <c r="AH61" i="357"/>
  <c r="AK61" i="357"/>
  <c r="AJ61" i="357"/>
  <c r="I62" i="357"/>
  <c r="K62" i="357"/>
  <c r="J62" i="357"/>
  <c r="M62" i="357"/>
  <c r="P62" i="357"/>
  <c r="O62" i="357"/>
  <c r="R62" i="357"/>
  <c r="S62" i="357"/>
  <c r="AD62" i="357"/>
  <c r="AE62" i="357"/>
  <c r="AH62" i="357"/>
  <c r="AK62" i="357"/>
  <c r="AJ62" i="357"/>
  <c r="AD63" i="357"/>
  <c r="AF63" i="357"/>
  <c r="AE63" i="357"/>
  <c r="AG63" i="357"/>
  <c r="AL63" i="357"/>
  <c r="AH63" i="357"/>
  <c r="AK63" i="357"/>
  <c r="AJ63" i="357"/>
  <c r="AD64" i="357"/>
  <c r="AE64" i="357"/>
  <c r="AH64" i="357"/>
  <c r="AK64" i="357"/>
  <c r="AJ64" i="357"/>
  <c r="AD65" i="357"/>
  <c r="AE65" i="357"/>
  <c r="AH65" i="357"/>
  <c r="AK65" i="357"/>
  <c r="AJ65" i="357"/>
  <c r="AD66" i="357"/>
  <c r="AG66" i="357"/>
  <c r="AL66" i="357"/>
  <c r="AE66" i="357"/>
  <c r="AH66" i="357"/>
  <c r="AK66" i="357"/>
  <c r="AJ66" i="357"/>
  <c r="I69" i="357"/>
  <c r="K69" i="357"/>
  <c r="J69" i="357"/>
  <c r="M69" i="357"/>
  <c r="P69" i="357"/>
  <c r="O69" i="357"/>
  <c r="R69" i="357"/>
  <c r="S69" i="357"/>
  <c r="AD69" i="357"/>
  <c r="AF69" i="357"/>
  <c r="AE69" i="357"/>
  <c r="AH69" i="357"/>
  <c r="AK69" i="357"/>
  <c r="AJ69" i="357"/>
  <c r="I70" i="357"/>
  <c r="K70" i="357"/>
  <c r="J70" i="357"/>
  <c r="M70" i="357"/>
  <c r="P70" i="357"/>
  <c r="O70" i="357"/>
  <c r="R70" i="357"/>
  <c r="S70" i="357"/>
  <c r="AD70" i="357"/>
  <c r="AG70" i="357"/>
  <c r="AL70" i="357"/>
  <c r="AE70" i="357"/>
  <c r="AH70" i="357"/>
  <c r="AK70" i="357"/>
  <c r="AJ70" i="357"/>
  <c r="I71" i="357"/>
  <c r="K71" i="357"/>
  <c r="J71" i="357"/>
  <c r="L71" i="357"/>
  <c r="Q71" i="357"/>
  <c r="M71" i="357"/>
  <c r="P71" i="357"/>
  <c r="O71" i="357"/>
  <c r="R71" i="357"/>
  <c r="S71" i="357"/>
  <c r="AD71" i="357"/>
  <c r="AF71" i="357"/>
  <c r="AE71" i="357"/>
  <c r="AH71" i="357"/>
  <c r="AK71" i="357"/>
  <c r="AJ71" i="357"/>
  <c r="I72" i="357"/>
  <c r="K72" i="357"/>
  <c r="J72" i="357"/>
  <c r="M72" i="357"/>
  <c r="P72" i="357"/>
  <c r="O72" i="357"/>
  <c r="R72" i="357"/>
  <c r="S72" i="357"/>
  <c r="AD72" i="357"/>
  <c r="AE72" i="357"/>
  <c r="AH72" i="357"/>
  <c r="AK72" i="357"/>
  <c r="AJ72" i="357"/>
  <c r="AD73" i="357"/>
  <c r="AE73" i="357"/>
  <c r="AG73" i="357"/>
  <c r="AL73" i="357"/>
  <c r="AH73" i="357"/>
  <c r="AK73" i="357"/>
  <c r="AJ73" i="357"/>
  <c r="AD74" i="357"/>
  <c r="AE74" i="357"/>
  <c r="AH74" i="357"/>
  <c r="AK74" i="357"/>
  <c r="AJ74" i="357"/>
  <c r="AD75" i="357"/>
  <c r="AE75" i="357"/>
  <c r="AH75" i="357"/>
  <c r="AK75" i="357"/>
  <c r="AJ75" i="357"/>
  <c r="AD76" i="357"/>
  <c r="AG76" i="357"/>
  <c r="AL76" i="357"/>
  <c r="AE76" i="357"/>
  <c r="AH76" i="357"/>
  <c r="AK76" i="357"/>
  <c r="AJ76" i="357"/>
  <c r="AD77" i="357"/>
  <c r="AF77" i="357"/>
  <c r="AE77" i="357"/>
  <c r="AH77" i="357"/>
  <c r="AK77" i="357"/>
  <c r="AJ77" i="357"/>
  <c r="AD78" i="357"/>
  <c r="AG78" i="357"/>
  <c r="AL78" i="357"/>
  <c r="AE78" i="357"/>
  <c r="AH78" i="357"/>
  <c r="AK78" i="357"/>
  <c r="AJ78" i="357"/>
  <c r="AD79" i="357"/>
  <c r="AF79" i="357"/>
  <c r="AE79" i="357"/>
  <c r="AH79" i="357"/>
  <c r="AK79" i="357"/>
  <c r="AJ79" i="357"/>
  <c r="AD80" i="357"/>
  <c r="AG80" i="357"/>
  <c r="AL80" i="357"/>
  <c r="AE80" i="357"/>
  <c r="AH80" i="357"/>
  <c r="AK80" i="357"/>
  <c r="AJ80" i="357"/>
  <c r="AD81" i="357"/>
  <c r="AF81" i="357"/>
  <c r="AE81" i="357"/>
  <c r="AG81" i="357"/>
  <c r="AL81" i="357"/>
  <c r="AH81" i="357"/>
  <c r="AK81" i="357"/>
  <c r="AJ81" i="357"/>
  <c r="I84" i="357"/>
  <c r="J84" i="357"/>
  <c r="M84" i="357"/>
  <c r="P84" i="357"/>
  <c r="O84" i="357"/>
  <c r="R84" i="357"/>
  <c r="S84" i="357"/>
  <c r="AD84" i="357"/>
  <c r="AE84" i="357"/>
  <c r="AH84" i="357"/>
  <c r="AJ84" i="357"/>
  <c r="AK84" i="357"/>
  <c r="I85" i="357"/>
  <c r="L85" i="357"/>
  <c r="Q85" i="357"/>
  <c r="J85" i="357"/>
  <c r="M85" i="357"/>
  <c r="P85" i="357"/>
  <c r="O85" i="357"/>
  <c r="R85" i="357"/>
  <c r="S85" i="357"/>
  <c r="AD85" i="357"/>
  <c r="AG85" i="357"/>
  <c r="AL85" i="357"/>
  <c r="AE85" i="357"/>
  <c r="AF85" i="357"/>
  <c r="AH85" i="357"/>
  <c r="AJ85" i="357"/>
  <c r="AK85" i="357"/>
  <c r="I86" i="357"/>
  <c r="K86" i="357"/>
  <c r="J86" i="357"/>
  <c r="M86" i="357"/>
  <c r="P86" i="357"/>
  <c r="O86" i="357"/>
  <c r="R86" i="357"/>
  <c r="S86" i="357"/>
  <c r="AD86" i="357"/>
  <c r="AG86" i="357"/>
  <c r="AL86" i="357"/>
  <c r="AE86" i="357"/>
  <c r="AH86" i="357"/>
  <c r="AK86" i="357"/>
  <c r="AJ86" i="357"/>
  <c r="I87" i="357"/>
  <c r="L87" i="357"/>
  <c r="Q87" i="357"/>
  <c r="J87" i="357"/>
  <c r="M87" i="357"/>
  <c r="P87" i="357"/>
  <c r="O87" i="357"/>
  <c r="R87" i="357"/>
  <c r="S87" i="357"/>
  <c r="AD87" i="357"/>
  <c r="AE87" i="357"/>
  <c r="AG87" i="357"/>
  <c r="AL87" i="357"/>
  <c r="AF87" i="357"/>
  <c r="AH87" i="357"/>
  <c r="AJ87" i="357"/>
  <c r="AK87" i="357"/>
  <c r="I88" i="357"/>
  <c r="L88" i="357"/>
  <c r="Q88" i="357"/>
  <c r="J88" i="357"/>
  <c r="K88" i="357"/>
  <c r="M88" i="357"/>
  <c r="O88" i="357"/>
  <c r="P88" i="357"/>
  <c r="R88" i="357"/>
  <c r="S88" i="357"/>
  <c r="AD88" i="357"/>
  <c r="AE88" i="357"/>
  <c r="AH88" i="357"/>
  <c r="AK88" i="357"/>
  <c r="AJ88" i="357"/>
  <c r="I89" i="357"/>
  <c r="J89" i="357"/>
  <c r="M89" i="357"/>
  <c r="P89" i="357"/>
  <c r="O89" i="357"/>
  <c r="R89" i="357"/>
  <c r="S89" i="357"/>
  <c r="AD89" i="357"/>
  <c r="AE89" i="357"/>
  <c r="AF89" i="357"/>
  <c r="AG89" i="357"/>
  <c r="AH89" i="357"/>
  <c r="AJ89" i="357"/>
  <c r="AK89" i="357"/>
  <c r="AL89" i="357"/>
  <c r="I90" i="357"/>
  <c r="J90" i="357"/>
  <c r="K90" i="357"/>
  <c r="L90" i="357"/>
  <c r="M90" i="357"/>
  <c r="O90" i="357"/>
  <c r="P90" i="357"/>
  <c r="Q90" i="357"/>
  <c r="R90" i="357"/>
  <c r="S90" i="357"/>
  <c r="AD90" i="357"/>
  <c r="AE90" i="357"/>
  <c r="AH90" i="357"/>
  <c r="AK90" i="357"/>
  <c r="AJ90" i="357"/>
  <c r="I91" i="357"/>
  <c r="J91" i="357"/>
  <c r="M91" i="357"/>
  <c r="P91" i="357"/>
  <c r="O91" i="357"/>
  <c r="R91" i="357"/>
  <c r="S91" i="357"/>
  <c r="AD91" i="357"/>
  <c r="AF91" i="357"/>
  <c r="AE91" i="357"/>
  <c r="AH91" i="357"/>
  <c r="AK91" i="357"/>
  <c r="AJ91" i="357"/>
  <c r="AD92" i="357"/>
  <c r="AF92" i="357"/>
  <c r="AE92" i="357"/>
  <c r="AH92" i="357"/>
  <c r="AK92" i="357"/>
  <c r="AJ92" i="357"/>
  <c r="AD93" i="357"/>
  <c r="AF93" i="357"/>
  <c r="AE93" i="357"/>
  <c r="AH93" i="357"/>
  <c r="AK93" i="357"/>
  <c r="AJ93" i="357"/>
  <c r="AD94" i="357"/>
  <c r="AF94" i="357"/>
  <c r="AE94" i="357"/>
  <c r="AH94" i="357"/>
  <c r="AK94" i="357"/>
  <c r="AJ94" i="357"/>
  <c r="AD95" i="357"/>
  <c r="AF95" i="357"/>
  <c r="AE95" i="357"/>
  <c r="AH95" i="357"/>
  <c r="AK95" i="357"/>
  <c r="AJ95" i="357"/>
  <c r="AD96" i="357"/>
  <c r="AF96" i="357"/>
  <c r="AE96" i="357"/>
  <c r="AH96" i="357"/>
  <c r="AK96" i="357"/>
  <c r="AJ96" i="357"/>
  <c r="I99" i="357"/>
  <c r="K99" i="357"/>
  <c r="J99" i="357"/>
  <c r="M99" i="357"/>
  <c r="P99" i="357"/>
  <c r="O99" i="357"/>
  <c r="R99" i="357"/>
  <c r="S99" i="357"/>
  <c r="AD99" i="357"/>
  <c r="AG99" i="357"/>
  <c r="AL99" i="357"/>
  <c r="AE99" i="357"/>
  <c r="AH99" i="357"/>
  <c r="AK99" i="357"/>
  <c r="AJ99" i="357"/>
  <c r="I100" i="357"/>
  <c r="L100" i="357"/>
  <c r="Q100" i="357"/>
  <c r="J100" i="357"/>
  <c r="M100" i="357"/>
  <c r="P100" i="357"/>
  <c r="O100" i="357"/>
  <c r="R100" i="357"/>
  <c r="S100" i="357"/>
  <c r="AD100" i="357"/>
  <c r="AE100" i="357"/>
  <c r="AF100" i="357"/>
  <c r="AH100" i="357"/>
  <c r="AJ100" i="357"/>
  <c r="AK100" i="357"/>
  <c r="I101" i="357"/>
  <c r="L101" i="357"/>
  <c r="Q101" i="357"/>
  <c r="J101" i="357"/>
  <c r="K101" i="357"/>
  <c r="M101" i="357"/>
  <c r="O101" i="357"/>
  <c r="P101" i="357"/>
  <c r="R101" i="357"/>
  <c r="S101" i="357"/>
  <c r="AD101" i="357"/>
  <c r="AG101" i="357"/>
  <c r="AL101" i="357"/>
  <c r="AE101" i="357"/>
  <c r="AH101" i="357"/>
  <c r="AK101" i="357"/>
  <c r="AJ101" i="357"/>
  <c r="I102" i="357"/>
  <c r="L102" i="357"/>
  <c r="Q102" i="357"/>
  <c r="J102" i="357"/>
  <c r="M102" i="357"/>
  <c r="P102" i="357"/>
  <c r="O102" i="357"/>
  <c r="R102" i="357"/>
  <c r="S102" i="357"/>
  <c r="AD102" i="357"/>
  <c r="AE102" i="357"/>
  <c r="AF102" i="357"/>
  <c r="AG102" i="357"/>
  <c r="AH102" i="357"/>
  <c r="AJ102" i="357"/>
  <c r="AK102" i="357"/>
  <c r="AL102" i="357"/>
  <c r="I103" i="357"/>
  <c r="J103" i="357"/>
  <c r="K103" i="357"/>
  <c r="L103" i="357"/>
  <c r="M103" i="357"/>
  <c r="O103" i="357"/>
  <c r="P103" i="357"/>
  <c r="Q103" i="357"/>
  <c r="R103" i="357"/>
  <c r="S103" i="357"/>
  <c r="AD103" i="357"/>
  <c r="AE103" i="357"/>
  <c r="AH103" i="357"/>
  <c r="AK103" i="357"/>
  <c r="AJ103" i="357"/>
  <c r="I104" i="357"/>
  <c r="J104" i="357"/>
  <c r="M104" i="357"/>
  <c r="P104" i="357"/>
  <c r="O104" i="357"/>
  <c r="R104" i="357"/>
  <c r="S104" i="357"/>
  <c r="AD104" i="357"/>
  <c r="AF104" i="357"/>
  <c r="AE104" i="357"/>
  <c r="AG104" i="357"/>
  <c r="AH104" i="357"/>
  <c r="AK104" i="357"/>
  <c r="AJ104" i="357"/>
  <c r="AL104" i="357"/>
  <c r="I105" i="357"/>
  <c r="K105" i="357"/>
  <c r="J105" i="357"/>
  <c r="L105" i="357"/>
  <c r="M105" i="357"/>
  <c r="P105" i="357"/>
  <c r="O105" i="357"/>
  <c r="Q105" i="357"/>
  <c r="R105" i="357"/>
  <c r="S105" i="357"/>
  <c r="AD105" i="357"/>
  <c r="AG105" i="357"/>
  <c r="AL105" i="357"/>
  <c r="AE105" i="357"/>
  <c r="AH105" i="357"/>
  <c r="AK105" i="357"/>
  <c r="AJ105" i="357"/>
  <c r="I106" i="357"/>
  <c r="L106" i="357"/>
  <c r="Q106" i="357"/>
  <c r="J106" i="357"/>
  <c r="M106" i="357"/>
  <c r="P106" i="357"/>
  <c r="O106" i="357"/>
  <c r="R106" i="357"/>
  <c r="S106" i="357"/>
  <c r="AD106" i="357"/>
  <c r="AF106" i="357"/>
  <c r="AE106" i="357"/>
  <c r="AH106" i="357"/>
  <c r="AK106" i="357"/>
  <c r="AJ106" i="357"/>
  <c r="I107" i="357"/>
  <c r="K107" i="357"/>
  <c r="J107" i="357"/>
  <c r="M107" i="357"/>
  <c r="P107" i="357"/>
  <c r="O107" i="357"/>
  <c r="R107" i="357"/>
  <c r="S107" i="357"/>
  <c r="AD107" i="357"/>
  <c r="AG107" i="357"/>
  <c r="AL107" i="357"/>
  <c r="AE107" i="357"/>
  <c r="AH107" i="357"/>
  <c r="AK107" i="357"/>
  <c r="AJ107" i="357"/>
  <c r="I108" i="357"/>
  <c r="L108" i="357"/>
  <c r="Q108" i="357"/>
  <c r="J108" i="357"/>
  <c r="M108" i="357"/>
  <c r="P108" i="357"/>
  <c r="O108" i="357"/>
  <c r="R108" i="357"/>
  <c r="S108" i="357"/>
  <c r="AD108" i="357"/>
  <c r="AE108" i="357"/>
  <c r="AF108" i="357"/>
  <c r="AH108" i="357"/>
  <c r="AJ108" i="357"/>
  <c r="AK108" i="357"/>
  <c r="I109" i="357"/>
  <c r="J109" i="357"/>
  <c r="K109" i="357"/>
  <c r="M109" i="357"/>
  <c r="O109" i="357"/>
  <c r="P109" i="357"/>
  <c r="R109" i="357"/>
  <c r="S109" i="357"/>
  <c r="AD109" i="357"/>
  <c r="AG109" i="357"/>
  <c r="AL109" i="357"/>
  <c r="AE109" i="357"/>
  <c r="AH109" i="357"/>
  <c r="AK109" i="357"/>
  <c r="AJ109" i="357"/>
  <c r="I110" i="357"/>
  <c r="L110" i="357"/>
  <c r="Q110" i="357"/>
  <c r="J110" i="357"/>
  <c r="M110" i="357"/>
  <c r="P110" i="357"/>
  <c r="O110" i="357"/>
  <c r="R110" i="357"/>
  <c r="S110" i="357"/>
  <c r="AD110" i="357"/>
  <c r="AE110" i="357"/>
  <c r="AF110" i="357"/>
  <c r="AG110" i="357"/>
  <c r="AH110" i="357"/>
  <c r="AJ110" i="357"/>
  <c r="AK110" i="357"/>
  <c r="AL110" i="357"/>
  <c r="I111" i="357"/>
  <c r="J111" i="357"/>
  <c r="K111" i="357"/>
  <c r="L111" i="357"/>
  <c r="M111" i="357"/>
  <c r="O111" i="357"/>
  <c r="P111" i="357"/>
  <c r="Q111" i="357"/>
  <c r="R111" i="357"/>
  <c r="S111" i="357"/>
  <c r="AD111" i="357"/>
  <c r="AE111" i="357"/>
  <c r="AH111" i="357"/>
  <c r="AK111" i="357"/>
  <c r="AJ111" i="357"/>
  <c r="I112" i="357"/>
  <c r="J112" i="357"/>
  <c r="M112" i="357"/>
  <c r="P112" i="357"/>
  <c r="O112" i="357"/>
  <c r="R112" i="357"/>
  <c r="S112" i="357"/>
  <c r="I113" i="357"/>
  <c r="J113" i="357"/>
  <c r="K113" i="357"/>
  <c r="L113" i="357"/>
  <c r="M113" i="357"/>
  <c r="O113" i="357"/>
  <c r="P113" i="357"/>
  <c r="Q113" i="357"/>
  <c r="R113" i="357"/>
  <c r="S113" i="357"/>
  <c r="I114" i="357"/>
  <c r="J114" i="357"/>
  <c r="M114" i="357"/>
  <c r="P114" i="357"/>
  <c r="O114" i="357"/>
  <c r="R114" i="357"/>
  <c r="S114" i="357"/>
  <c r="I115" i="357"/>
  <c r="K115" i="357"/>
  <c r="J115" i="357"/>
  <c r="M115" i="357"/>
  <c r="P115" i="357"/>
  <c r="O115" i="357"/>
  <c r="R115" i="357"/>
  <c r="S115" i="357"/>
  <c r="I116" i="357"/>
  <c r="L116" i="357"/>
  <c r="Q116" i="357"/>
  <c r="J116" i="357"/>
  <c r="M116" i="357"/>
  <c r="P116" i="357"/>
  <c r="O116" i="357"/>
  <c r="R116" i="357"/>
  <c r="S116" i="357"/>
  <c r="I119" i="357"/>
  <c r="L119" i="357"/>
  <c r="Q119" i="357"/>
  <c r="J119" i="357"/>
  <c r="K119" i="357"/>
  <c r="M119" i="357"/>
  <c r="O119" i="357"/>
  <c r="P119" i="357"/>
  <c r="R119" i="357"/>
  <c r="S119" i="357"/>
  <c r="AD119" i="357"/>
  <c r="AG119" i="357"/>
  <c r="AL119" i="357"/>
  <c r="AE119" i="357"/>
  <c r="AH119" i="357"/>
  <c r="AK119" i="357"/>
  <c r="AJ119" i="357"/>
  <c r="I120" i="357"/>
  <c r="L120" i="357"/>
  <c r="Q120" i="357"/>
  <c r="J120" i="357"/>
  <c r="M120" i="357"/>
  <c r="P120" i="357"/>
  <c r="O120" i="357"/>
  <c r="R120" i="357"/>
  <c r="S120" i="357"/>
  <c r="AD120" i="357"/>
  <c r="AE120" i="357"/>
  <c r="AF120" i="357"/>
  <c r="AG120" i="357"/>
  <c r="AH120" i="357"/>
  <c r="AJ120" i="357"/>
  <c r="AK120" i="357"/>
  <c r="AL120" i="357"/>
  <c r="I121" i="357"/>
  <c r="J121" i="357"/>
  <c r="K121" i="357"/>
  <c r="L121" i="357"/>
  <c r="M121" i="357"/>
  <c r="O121" i="357"/>
  <c r="P121" i="357"/>
  <c r="Q121" i="357"/>
  <c r="R121" i="357"/>
  <c r="S121" i="357"/>
  <c r="AD121" i="357"/>
  <c r="AE121" i="357"/>
  <c r="AH121" i="357"/>
  <c r="AK121" i="357"/>
  <c r="AJ121" i="357"/>
  <c r="I122" i="357"/>
  <c r="J122" i="357"/>
  <c r="M122" i="357"/>
  <c r="P122" i="357"/>
  <c r="O122" i="357"/>
  <c r="R122" i="357"/>
  <c r="S122" i="357"/>
  <c r="AD122" i="357"/>
  <c r="AE122" i="357"/>
  <c r="AF122" i="357"/>
  <c r="AG122" i="357"/>
  <c r="AH122" i="357"/>
  <c r="AJ122" i="357"/>
  <c r="AK122" i="357"/>
  <c r="AL122" i="357"/>
  <c r="I123" i="357"/>
  <c r="J123" i="357"/>
  <c r="K123" i="357"/>
  <c r="L123" i="357"/>
  <c r="M123" i="357"/>
  <c r="O123" i="357"/>
  <c r="P123" i="357"/>
  <c r="Q123" i="357"/>
  <c r="R123" i="357"/>
  <c r="S123" i="357"/>
  <c r="AD123" i="357"/>
  <c r="AE123" i="357"/>
  <c r="AH123" i="357"/>
  <c r="AK123" i="357"/>
  <c r="AJ123" i="357"/>
  <c r="I124" i="357"/>
  <c r="L124" i="357"/>
  <c r="Q124" i="357"/>
  <c r="J124" i="357"/>
  <c r="M124" i="357"/>
  <c r="P124" i="357"/>
  <c r="O124" i="357"/>
  <c r="R124" i="357"/>
  <c r="S124" i="357"/>
  <c r="AD124" i="357"/>
  <c r="AF124" i="357"/>
  <c r="AE124" i="357"/>
  <c r="AH124" i="357"/>
  <c r="AK124" i="357"/>
  <c r="AJ124" i="357"/>
  <c r="I125" i="357"/>
  <c r="K125" i="357"/>
  <c r="J125" i="357"/>
  <c r="M125" i="357"/>
  <c r="P125" i="357"/>
  <c r="O125" i="357"/>
  <c r="R125" i="357"/>
  <c r="S125" i="357"/>
  <c r="AD125" i="357"/>
  <c r="AG125" i="357"/>
  <c r="AL125" i="357"/>
  <c r="AE125" i="357"/>
  <c r="AH125" i="357"/>
  <c r="AK125" i="357"/>
  <c r="AJ125" i="357"/>
  <c r="I126" i="357"/>
  <c r="L126" i="357"/>
  <c r="Q126" i="357"/>
  <c r="J126" i="357"/>
  <c r="M126" i="357"/>
  <c r="P126" i="357"/>
  <c r="O126" i="357"/>
  <c r="R126" i="357"/>
  <c r="S126" i="357"/>
  <c r="AD126" i="357"/>
  <c r="AE126" i="357"/>
  <c r="AF126" i="357"/>
  <c r="AH126" i="357"/>
  <c r="AJ126" i="357"/>
  <c r="AK126" i="357"/>
  <c r="I127" i="357"/>
  <c r="L127" i="357"/>
  <c r="Q127" i="357"/>
  <c r="J127" i="357"/>
  <c r="K127" i="357"/>
  <c r="M127" i="357"/>
  <c r="O127" i="357"/>
  <c r="P127" i="357"/>
  <c r="R127" i="357"/>
  <c r="S127" i="357"/>
  <c r="AD127" i="357"/>
  <c r="AG127" i="357"/>
  <c r="AL127" i="357"/>
  <c r="AE127" i="357"/>
  <c r="AH127" i="357"/>
  <c r="AK127" i="357"/>
  <c r="AJ127" i="357"/>
  <c r="I128" i="357"/>
  <c r="L128" i="357"/>
  <c r="Q128" i="357"/>
  <c r="J128" i="357"/>
  <c r="M128" i="357"/>
  <c r="P128" i="357"/>
  <c r="O128" i="357"/>
  <c r="R128" i="357"/>
  <c r="S128" i="357"/>
  <c r="AD128" i="357"/>
  <c r="AE128" i="357"/>
  <c r="AF128" i="357"/>
  <c r="AG128" i="357"/>
  <c r="AH128" i="357"/>
  <c r="AJ128" i="357"/>
  <c r="AK128" i="357"/>
  <c r="AL128" i="357"/>
  <c r="AD129" i="357"/>
  <c r="AE129" i="357"/>
  <c r="AG129" i="357"/>
  <c r="AL129" i="357"/>
  <c r="AF129" i="357"/>
  <c r="AH129" i="357"/>
  <c r="AJ129" i="357"/>
  <c r="AK129" i="357"/>
  <c r="AD130" i="357"/>
  <c r="AG130" i="357"/>
  <c r="AL130" i="357"/>
  <c r="AE130" i="357"/>
  <c r="AF130" i="357"/>
  <c r="AH130" i="357"/>
  <c r="AJ130" i="357"/>
  <c r="AK130" i="357"/>
  <c r="I133" i="357"/>
  <c r="L133" i="357"/>
  <c r="Q133" i="357"/>
  <c r="J133" i="357"/>
  <c r="K133" i="357"/>
  <c r="M133" i="357"/>
  <c r="O133" i="357"/>
  <c r="P133" i="357"/>
  <c r="R133" i="357"/>
  <c r="S133" i="357"/>
  <c r="AD133" i="357"/>
  <c r="AE133" i="357"/>
  <c r="AH133" i="357"/>
  <c r="AK133" i="357"/>
  <c r="AJ133" i="357"/>
  <c r="I134" i="357"/>
  <c r="J134" i="357"/>
  <c r="M134" i="357"/>
  <c r="P134" i="357"/>
  <c r="O134" i="357"/>
  <c r="R134" i="357"/>
  <c r="S134" i="357"/>
  <c r="AD134" i="357"/>
  <c r="AE134" i="357"/>
  <c r="AF134" i="357"/>
  <c r="AG134" i="357"/>
  <c r="AH134" i="357"/>
  <c r="AJ134" i="357"/>
  <c r="AK134" i="357"/>
  <c r="AL134" i="357"/>
  <c r="I135" i="357"/>
  <c r="J135" i="357"/>
  <c r="K135" i="357"/>
  <c r="L135" i="357"/>
  <c r="M135" i="357"/>
  <c r="O135" i="357"/>
  <c r="P135" i="357"/>
  <c r="Q135" i="357"/>
  <c r="R135" i="357"/>
  <c r="S135" i="357"/>
  <c r="AD135" i="357"/>
  <c r="AE135" i="357"/>
  <c r="AH135" i="357"/>
  <c r="AK135" i="357"/>
  <c r="AJ135" i="357"/>
  <c r="I136" i="357"/>
  <c r="J136" i="357"/>
  <c r="M136" i="357"/>
  <c r="P136" i="357"/>
  <c r="O136" i="357"/>
  <c r="R136" i="357"/>
  <c r="S136" i="357"/>
  <c r="AD136" i="357"/>
  <c r="AF136" i="357"/>
  <c r="AE136" i="357"/>
  <c r="AH136" i="357"/>
  <c r="AK136" i="357"/>
  <c r="AJ136" i="357"/>
  <c r="I137" i="357"/>
  <c r="K137" i="357"/>
  <c r="J137" i="357"/>
  <c r="M137" i="357"/>
  <c r="P137" i="357"/>
  <c r="O137" i="357"/>
  <c r="R137" i="357"/>
  <c r="S137" i="357"/>
  <c r="AD137" i="357"/>
  <c r="AG137" i="357"/>
  <c r="AL137" i="357"/>
  <c r="AE137" i="357"/>
  <c r="AH137" i="357"/>
  <c r="AK137" i="357"/>
  <c r="AJ137" i="357"/>
  <c r="I138" i="357"/>
  <c r="L138" i="357"/>
  <c r="Q138" i="357"/>
  <c r="J138" i="357"/>
  <c r="M138" i="357"/>
  <c r="P138" i="357"/>
  <c r="O138" i="357"/>
  <c r="R138" i="357"/>
  <c r="S138" i="357"/>
  <c r="AD138" i="357"/>
  <c r="AE138" i="357"/>
  <c r="AF138" i="357"/>
  <c r="AH138" i="357"/>
  <c r="AJ138" i="357"/>
  <c r="AK138" i="357"/>
  <c r="I139" i="357"/>
  <c r="L139" i="357"/>
  <c r="Q139" i="357"/>
  <c r="J139" i="357"/>
  <c r="K139" i="357"/>
  <c r="M139" i="357"/>
  <c r="O139" i="357"/>
  <c r="P139" i="357"/>
  <c r="R139" i="357"/>
  <c r="S139" i="357"/>
  <c r="AD139" i="357"/>
  <c r="AG139" i="357"/>
  <c r="AL139" i="357"/>
  <c r="AE139" i="357"/>
  <c r="AH139" i="357"/>
  <c r="AK139" i="357"/>
  <c r="AJ139" i="357"/>
  <c r="I140" i="357"/>
  <c r="L140" i="357"/>
  <c r="Q140" i="357"/>
  <c r="J140" i="357"/>
  <c r="M140" i="357"/>
  <c r="P140" i="357"/>
  <c r="O140" i="357"/>
  <c r="R140" i="357"/>
  <c r="S140" i="357"/>
  <c r="AD140" i="357"/>
  <c r="AG140" i="357"/>
  <c r="AL140" i="357"/>
  <c r="AE140" i="357"/>
  <c r="AF140" i="357"/>
  <c r="AH140" i="357"/>
  <c r="AJ140" i="357"/>
  <c r="AK140" i="357"/>
  <c r="I141" i="357"/>
  <c r="L141" i="357"/>
  <c r="Q141" i="357"/>
  <c r="J141" i="357"/>
  <c r="K141" i="357"/>
  <c r="M141" i="357"/>
  <c r="O141" i="357"/>
  <c r="P141" i="357"/>
  <c r="R141" i="357"/>
  <c r="S141" i="357"/>
  <c r="AD141" i="357"/>
  <c r="AG141" i="357"/>
  <c r="AL141" i="357"/>
  <c r="AE141" i="357"/>
  <c r="AH141" i="357"/>
  <c r="AK141" i="357"/>
  <c r="AJ141" i="357"/>
  <c r="AD142" i="357"/>
  <c r="AG142" i="357"/>
  <c r="AL142" i="357"/>
  <c r="AE142" i="357"/>
  <c r="AH142" i="357"/>
  <c r="AK142" i="357"/>
  <c r="AJ142" i="357"/>
  <c r="AD143" i="357"/>
  <c r="AG143" i="357"/>
  <c r="AL143" i="357"/>
  <c r="AE143" i="357"/>
  <c r="AH143" i="357"/>
  <c r="AK143" i="357"/>
  <c r="AJ143" i="357"/>
  <c r="AD144" i="357"/>
  <c r="AG144" i="357"/>
  <c r="AL144" i="357"/>
  <c r="AE144" i="357"/>
  <c r="AH144" i="357"/>
  <c r="AK144" i="357"/>
  <c r="AJ144" i="357"/>
  <c r="AD145" i="357"/>
  <c r="AG145" i="357"/>
  <c r="AL145" i="357"/>
  <c r="AE145" i="357"/>
  <c r="AH145" i="357"/>
  <c r="AK145" i="357"/>
  <c r="AJ145" i="357"/>
  <c r="I148" i="357"/>
  <c r="L148" i="357"/>
  <c r="Q148" i="357"/>
  <c r="J148" i="357"/>
  <c r="M148" i="357"/>
  <c r="P148" i="357"/>
  <c r="O148" i="357"/>
  <c r="R148" i="357"/>
  <c r="S148" i="357"/>
  <c r="AD148" i="357"/>
  <c r="AE148" i="357"/>
  <c r="AF148" i="357"/>
  <c r="AH148" i="357"/>
  <c r="AJ148" i="357"/>
  <c r="AK148" i="357"/>
  <c r="I149" i="357"/>
  <c r="L149" i="357"/>
  <c r="Q149" i="357"/>
  <c r="J149" i="357"/>
  <c r="K149" i="357"/>
  <c r="M149" i="357"/>
  <c r="O149" i="357"/>
  <c r="P149" i="357"/>
  <c r="R149" i="357"/>
  <c r="S149" i="357"/>
  <c r="AD149" i="357"/>
  <c r="AG149" i="357"/>
  <c r="AL149" i="357"/>
  <c r="AE149" i="357"/>
  <c r="AH149" i="357"/>
  <c r="AK149" i="357"/>
  <c r="AJ149" i="357"/>
  <c r="I150" i="357"/>
  <c r="L150" i="357"/>
  <c r="Q150" i="357"/>
  <c r="J150" i="357"/>
  <c r="M150" i="357"/>
  <c r="P150" i="357"/>
  <c r="O150" i="357"/>
  <c r="R150" i="357"/>
  <c r="S150" i="357"/>
  <c r="AD150" i="357"/>
  <c r="AG150" i="357"/>
  <c r="AL150" i="357"/>
  <c r="AE150" i="357"/>
  <c r="AF150" i="357"/>
  <c r="AH150" i="357"/>
  <c r="AJ150" i="357"/>
  <c r="AK150" i="357"/>
  <c r="I151" i="357"/>
  <c r="L151" i="357"/>
  <c r="Q151" i="357"/>
  <c r="J151" i="357"/>
  <c r="K151" i="357"/>
  <c r="M151" i="357"/>
  <c r="O151" i="357"/>
  <c r="P151" i="357"/>
  <c r="R151" i="357"/>
  <c r="S151" i="357"/>
  <c r="AD151" i="357"/>
  <c r="AG151" i="357"/>
  <c r="AL151" i="357"/>
  <c r="AE151" i="357"/>
  <c r="AH151" i="357"/>
  <c r="AK151" i="357"/>
  <c r="AJ151" i="357"/>
  <c r="I152" i="357"/>
  <c r="L152" i="357"/>
  <c r="Q152" i="357"/>
  <c r="J152" i="357"/>
  <c r="M152" i="357"/>
  <c r="P152" i="357"/>
  <c r="O152" i="357"/>
  <c r="R152" i="357"/>
  <c r="S152" i="357"/>
  <c r="AD152" i="357"/>
  <c r="AG152" i="357"/>
  <c r="AL152" i="357"/>
  <c r="AE152" i="357"/>
  <c r="AF152" i="357"/>
  <c r="AH152" i="357"/>
  <c r="AJ152" i="357"/>
  <c r="AK152" i="357"/>
  <c r="I153" i="357"/>
  <c r="L153" i="357"/>
  <c r="Q153" i="357"/>
  <c r="J153" i="357"/>
  <c r="K153" i="357"/>
  <c r="M153" i="357"/>
  <c r="O153" i="357"/>
  <c r="P153" i="357"/>
  <c r="R153" i="357"/>
  <c r="S153" i="357"/>
  <c r="AD153" i="357"/>
  <c r="AG153" i="357"/>
  <c r="AL153" i="357"/>
  <c r="AE153" i="357"/>
  <c r="AH153" i="357"/>
  <c r="AK153" i="357"/>
  <c r="AJ153" i="357"/>
  <c r="I154" i="357"/>
  <c r="L154" i="357"/>
  <c r="Q154" i="357"/>
  <c r="J154" i="357"/>
  <c r="M154" i="357"/>
  <c r="P154" i="357"/>
  <c r="O154" i="357"/>
  <c r="R154" i="357"/>
  <c r="S154" i="357"/>
  <c r="AD154" i="357"/>
  <c r="AG154" i="357"/>
  <c r="AL154" i="357"/>
  <c r="AE154" i="357"/>
  <c r="AF154" i="357"/>
  <c r="AH154" i="357"/>
  <c r="AJ154" i="357"/>
  <c r="AK154" i="357"/>
  <c r="I155" i="357"/>
  <c r="L155" i="357"/>
  <c r="Q155" i="357"/>
  <c r="J155" i="357"/>
  <c r="K155" i="357"/>
  <c r="M155" i="357"/>
  <c r="O155" i="357"/>
  <c r="P155" i="357"/>
  <c r="R155" i="357"/>
  <c r="S155" i="357"/>
  <c r="AD155" i="357"/>
  <c r="AG155" i="357"/>
  <c r="AL155" i="357"/>
  <c r="AE155" i="357"/>
  <c r="AH155" i="357"/>
  <c r="AK155" i="357"/>
  <c r="AJ155" i="357"/>
  <c r="AD156" i="357"/>
  <c r="AG156" i="357"/>
  <c r="AL156" i="357"/>
  <c r="AE156" i="357"/>
  <c r="AH156" i="357"/>
  <c r="AK156" i="357"/>
  <c r="AJ156" i="357"/>
  <c r="AD157" i="357"/>
  <c r="AG157" i="357"/>
  <c r="AL157" i="357"/>
  <c r="AE157" i="357"/>
  <c r="AH157" i="357"/>
  <c r="AK157" i="357"/>
  <c r="AJ157" i="357"/>
  <c r="AD158" i="357"/>
  <c r="AG158" i="357"/>
  <c r="AL158" i="357"/>
  <c r="AE158" i="357"/>
  <c r="AH158" i="357"/>
  <c r="AK158" i="357"/>
  <c r="AJ158" i="357"/>
  <c r="AD159" i="357"/>
  <c r="AG159" i="357"/>
  <c r="AL159" i="357"/>
  <c r="AE159" i="357"/>
  <c r="AH159" i="357"/>
  <c r="AK159" i="357"/>
  <c r="AJ159" i="357"/>
  <c r="AD160" i="357"/>
  <c r="AG160" i="357"/>
  <c r="AL160" i="357"/>
  <c r="AE160" i="357"/>
  <c r="AH160" i="357"/>
  <c r="AK160" i="357"/>
  <c r="AJ160" i="357"/>
  <c r="I163" i="357"/>
  <c r="L163" i="357"/>
  <c r="Q163" i="357"/>
  <c r="J163" i="357"/>
  <c r="M163" i="357"/>
  <c r="P163" i="357"/>
  <c r="O163" i="357"/>
  <c r="R163" i="357"/>
  <c r="S163" i="357"/>
  <c r="AD163" i="357"/>
  <c r="AE163" i="357"/>
  <c r="AF163" i="357"/>
  <c r="AH163" i="357"/>
  <c r="AJ163" i="357"/>
  <c r="AK163" i="357"/>
  <c r="I164" i="357"/>
  <c r="J164" i="357"/>
  <c r="K164" i="357"/>
  <c r="M164" i="357"/>
  <c r="O164" i="357"/>
  <c r="P164" i="357"/>
  <c r="R164" i="357"/>
  <c r="S164" i="357"/>
  <c r="AD164" i="357"/>
  <c r="AG164" i="357"/>
  <c r="AL164" i="357"/>
  <c r="AE164" i="357"/>
  <c r="AH164" i="357"/>
  <c r="AK164" i="357"/>
  <c r="AJ164" i="357"/>
  <c r="I165" i="357"/>
  <c r="L165" i="357"/>
  <c r="Q165" i="357"/>
  <c r="J165" i="357"/>
  <c r="M165" i="357"/>
  <c r="P165" i="357"/>
  <c r="O165" i="357"/>
  <c r="R165" i="357"/>
  <c r="S165" i="357"/>
  <c r="AD165" i="357"/>
  <c r="AG165" i="357"/>
  <c r="AL165" i="357"/>
  <c r="AE165" i="357"/>
  <c r="AF165" i="357"/>
  <c r="AH165" i="357"/>
  <c r="AJ165" i="357"/>
  <c r="AK165" i="357"/>
  <c r="I166" i="357"/>
  <c r="L166" i="357"/>
  <c r="Q166" i="357"/>
  <c r="J166" i="357"/>
  <c r="K166" i="357"/>
  <c r="M166" i="357"/>
  <c r="O166" i="357"/>
  <c r="P166" i="357"/>
  <c r="R166" i="357"/>
  <c r="S166" i="357"/>
  <c r="AD166" i="357"/>
  <c r="AG166" i="357"/>
  <c r="AL166" i="357"/>
  <c r="AE166" i="357"/>
  <c r="AH166" i="357"/>
  <c r="AK166" i="357"/>
  <c r="AJ166" i="357"/>
  <c r="I167" i="357"/>
  <c r="L167" i="357"/>
  <c r="Q167" i="357"/>
  <c r="J167" i="357"/>
  <c r="M167" i="357"/>
  <c r="P167" i="357"/>
  <c r="O167" i="357"/>
  <c r="R167" i="357"/>
  <c r="S167" i="357"/>
  <c r="AD167" i="357"/>
  <c r="AG167" i="357"/>
  <c r="AL167" i="357"/>
  <c r="AE167" i="357"/>
  <c r="AF167" i="357"/>
  <c r="AH167" i="357"/>
  <c r="AJ167" i="357"/>
  <c r="AK167" i="357"/>
  <c r="I168" i="357"/>
  <c r="L168" i="357"/>
  <c r="Q168" i="357"/>
  <c r="J168" i="357"/>
  <c r="K168" i="357"/>
  <c r="M168" i="357"/>
  <c r="O168" i="357"/>
  <c r="P168" i="357"/>
  <c r="R168" i="357"/>
  <c r="S168" i="357"/>
  <c r="AD168" i="357"/>
  <c r="AG168" i="357"/>
  <c r="AL168" i="357"/>
  <c r="AE168" i="357"/>
  <c r="AH168" i="357"/>
  <c r="AK168" i="357"/>
  <c r="AJ168" i="357"/>
  <c r="I169" i="357"/>
  <c r="L169" i="357"/>
  <c r="Q169" i="357"/>
  <c r="J169" i="357"/>
  <c r="M169" i="357"/>
  <c r="P169" i="357"/>
  <c r="O169" i="357"/>
  <c r="R169" i="357"/>
  <c r="S169" i="357"/>
  <c r="AD169" i="357"/>
  <c r="AG169" i="357"/>
  <c r="AL169" i="357"/>
  <c r="AE169" i="357"/>
  <c r="AF169" i="357"/>
  <c r="AH169" i="357"/>
  <c r="AJ169" i="357"/>
  <c r="AK169" i="357"/>
  <c r="I170" i="357"/>
  <c r="L170" i="357"/>
  <c r="Q170" i="357"/>
  <c r="J170" i="357"/>
  <c r="K170" i="357"/>
  <c r="M170" i="357"/>
  <c r="O170" i="357"/>
  <c r="P170" i="357"/>
  <c r="R170" i="357"/>
  <c r="S170" i="357"/>
  <c r="AD170" i="357"/>
  <c r="AG170" i="357"/>
  <c r="AL170" i="357"/>
  <c r="AE170" i="357"/>
  <c r="AH170" i="357"/>
  <c r="AK170" i="357"/>
  <c r="AJ170" i="357"/>
  <c r="I171" i="357"/>
  <c r="L171" i="357"/>
  <c r="Q171" i="357"/>
  <c r="J171" i="357"/>
  <c r="M171" i="357"/>
  <c r="P171" i="357"/>
  <c r="O171" i="357"/>
  <c r="R171" i="357"/>
  <c r="S171" i="357"/>
  <c r="AD171" i="357"/>
  <c r="AG171" i="357"/>
  <c r="AL171" i="357"/>
  <c r="AE171" i="357"/>
  <c r="AF171" i="357"/>
  <c r="AH171" i="357"/>
  <c r="AJ171" i="357"/>
  <c r="AK171" i="357"/>
  <c r="I172" i="357"/>
  <c r="L172" i="357"/>
  <c r="Q172" i="357"/>
  <c r="J172" i="357"/>
  <c r="K172" i="357"/>
  <c r="M172" i="357"/>
  <c r="O172" i="357"/>
  <c r="P172" i="357"/>
  <c r="R172" i="357"/>
  <c r="S172" i="357"/>
  <c r="AD172" i="357"/>
  <c r="AG172" i="357"/>
  <c r="AL172" i="357"/>
  <c r="AE172" i="357"/>
  <c r="AH172" i="357"/>
  <c r="AK172" i="357"/>
  <c r="AJ172" i="357"/>
  <c r="AD173" i="357"/>
  <c r="AG173" i="357"/>
  <c r="AL173" i="357"/>
  <c r="AE173" i="357"/>
  <c r="AH173" i="357"/>
  <c r="AK173" i="357"/>
  <c r="AJ173" i="357"/>
  <c r="AD174" i="357"/>
  <c r="AG174" i="357"/>
  <c r="AL174" i="357"/>
  <c r="AE174" i="357"/>
  <c r="AH174" i="357"/>
  <c r="AK174" i="357"/>
  <c r="AJ174" i="357"/>
  <c r="AD175" i="357"/>
  <c r="AG175" i="357"/>
  <c r="AL175" i="357"/>
  <c r="AE175" i="357"/>
  <c r="AH175" i="357"/>
  <c r="AK175" i="357"/>
  <c r="AJ175" i="357"/>
  <c r="I178" i="357"/>
  <c r="L178" i="357"/>
  <c r="Q178" i="357"/>
  <c r="J178" i="357"/>
  <c r="M178" i="357"/>
  <c r="P178" i="357"/>
  <c r="O178" i="357"/>
  <c r="R178" i="357"/>
  <c r="S178" i="357"/>
  <c r="AD178" i="357"/>
  <c r="AG178" i="357"/>
  <c r="AL178" i="357"/>
  <c r="AE178" i="357"/>
  <c r="AF178" i="357"/>
  <c r="AH178" i="357"/>
  <c r="AJ178" i="357"/>
  <c r="AK178" i="357"/>
  <c r="I179" i="357"/>
  <c r="L179" i="357"/>
  <c r="Q179" i="357"/>
  <c r="J179" i="357"/>
  <c r="K179" i="357"/>
  <c r="M179" i="357"/>
  <c r="O179" i="357"/>
  <c r="P179" i="357"/>
  <c r="R179" i="357"/>
  <c r="S179" i="357"/>
  <c r="AD179" i="357"/>
  <c r="AG179" i="357"/>
  <c r="AL179" i="357"/>
  <c r="AE179" i="357"/>
  <c r="AH179" i="357"/>
  <c r="AK179" i="357"/>
  <c r="AJ179" i="357"/>
  <c r="I180" i="357"/>
  <c r="L180" i="357"/>
  <c r="Q180" i="357"/>
  <c r="J180" i="357"/>
  <c r="M180" i="357"/>
  <c r="P180" i="357"/>
  <c r="O180" i="357"/>
  <c r="R180" i="357"/>
  <c r="S180" i="357"/>
  <c r="AD180" i="357"/>
  <c r="AG180" i="357"/>
  <c r="AL180" i="357"/>
  <c r="AE180" i="357"/>
  <c r="AF180" i="357"/>
  <c r="AH180" i="357"/>
  <c r="AJ180" i="357"/>
  <c r="AK180" i="357"/>
  <c r="I181" i="357"/>
  <c r="L181" i="357"/>
  <c r="Q181" i="357"/>
  <c r="J181" i="357"/>
  <c r="K181" i="357"/>
  <c r="M181" i="357"/>
  <c r="O181" i="357"/>
  <c r="P181" i="357"/>
  <c r="R181" i="357"/>
  <c r="S181" i="357"/>
  <c r="AD181" i="357"/>
  <c r="AG181" i="357"/>
  <c r="AL181" i="357"/>
  <c r="AE181" i="357"/>
  <c r="AH181" i="357"/>
  <c r="AK181" i="357"/>
  <c r="AJ181" i="357"/>
  <c r="I182" i="357"/>
  <c r="L182" i="357"/>
  <c r="Q182" i="357"/>
  <c r="J182" i="357"/>
  <c r="M182" i="357"/>
  <c r="P182" i="357"/>
  <c r="O182" i="357"/>
  <c r="R182" i="357"/>
  <c r="S182" i="357"/>
  <c r="AD182" i="357"/>
  <c r="AG182" i="357"/>
  <c r="AL182" i="357"/>
  <c r="AE182" i="357"/>
  <c r="AF182" i="357"/>
  <c r="AH182" i="357"/>
  <c r="AJ182" i="357"/>
  <c r="AK182" i="357"/>
  <c r="I183" i="357"/>
  <c r="L183" i="357"/>
  <c r="Q183" i="357"/>
  <c r="J183" i="357"/>
  <c r="K183" i="357"/>
  <c r="M183" i="357"/>
  <c r="O183" i="357"/>
  <c r="P183" i="357"/>
  <c r="R183" i="357"/>
  <c r="S183" i="357"/>
  <c r="AD183" i="357"/>
  <c r="AG183" i="357"/>
  <c r="AL183" i="357"/>
  <c r="AE183" i="357"/>
  <c r="AH183" i="357"/>
  <c r="AK183" i="357"/>
  <c r="AJ183" i="357"/>
  <c r="I184" i="357"/>
  <c r="L184" i="357"/>
  <c r="Q184" i="357"/>
  <c r="J184" i="357"/>
  <c r="M184" i="357"/>
  <c r="P184" i="357"/>
  <c r="O184" i="357"/>
  <c r="R184" i="357"/>
  <c r="S184" i="357"/>
  <c r="AD184" i="357"/>
  <c r="AG184" i="357"/>
  <c r="AL184" i="357"/>
  <c r="AE184" i="357"/>
  <c r="AF184" i="357"/>
  <c r="AH184" i="357"/>
  <c r="AJ184" i="357"/>
  <c r="AK184" i="357"/>
  <c r="I185" i="357"/>
  <c r="L185" i="357"/>
  <c r="Q185" i="357"/>
  <c r="J185" i="357"/>
  <c r="K185" i="357"/>
  <c r="M185" i="357"/>
  <c r="O185" i="357"/>
  <c r="P185" i="357"/>
  <c r="R185" i="357"/>
  <c r="S185" i="357"/>
  <c r="AD185" i="357"/>
  <c r="AG185" i="357"/>
  <c r="AL185" i="357"/>
  <c r="AE185" i="357"/>
  <c r="AH185" i="357"/>
  <c r="AK185" i="357"/>
  <c r="AJ185" i="357"/>
  <c r="AD186" i="357"/>
  <c r="AG186" i="357"/>
  <c r="AL186" i="357"/>
  <c r="AE186" i="357"/>
  <c r="AH186" i="357"/>
  <c r="AK186" i="357"/>
  <c r="AJ186" i="357"/>
  <c r="AD187" i="357"/>
  <c r="AG187" i="357"/>
  <c r="AL187" i="357"/>
  <c r="AE187" i="357"/>
  <c r="AH187" i="357"/>
  <c r="AK187" i="357"/>
  <c r="AJ187" i="357"/>
  <c r="AD188" i="357"/>
  <c r="AG188" i="357"/>
  <c r="AL188" i="357"/>
  <c r="AE188" i="357"/>
  <c r="AH188" i="357"/>
  <c r="AK188" i="357"/>
  <c r="AJ188" i="357"/>
  <c r="AD189" i="357"/>
  <c r="AG189" i="357"/>
  <c r="AL189" i="357"/>
  <c r="AE189" i="357"/>
  <c r="AH189" i="357"/>
  <c r="AK189" i="357"/>
  <c r="AJ189" i="357"/>
  <c r="AD190" i="357"/>
  <c r="AG190" i="357"/>
  <c r="AL190" i="357"/>
  <c r="AE190" i="357"/>
  <c r="AH190" i="357"/>
  <c r="AK190" i="357"/>
  <c r="AJ190" i="357"/>
  <c r="I193" i="357"/>
  <c r="L193" i="357"/>
  <c r="Q193" i="357"/>
  <c r="J193" i="357"/>
  <c r="M193" i="357"/>
  <c r="P193" i="357"/>
  <c r="O193" i="357"/>
  <c r="R193" i="357"/>
  <c r="S193" i="357"/>
  <c r="AD193" i="357"/>
  <c r="AE193" i="357"/>
  <c r="AF193" i="357"/>
  <c r="AH193" i="357"/>
  <c r="AJ193" i="357"/>
  <c r="AK193" i="357"/>
  <c r="I194" i="357"/>
  <c r="L194" i="357"/>
  <c r="Q194" i="357"/>
  <c r="J194" i="357"/>
  <c r="K194" i="357"/>
  <c r="M194" i="357"/>
  <c r="O194" i="357"/>
  <c r="P194" i="357"/>
  <c r="R194" i="357"/>
  <c r="S194" i="357"/>
  <c r="AD194" i="357"/>
  <c r="AG194" i="357"/>
  <c r="AL194" i="357"/>
  <c r="AE194" i="357"/>
  <c r="AH194" i="357"/>
  <c r="AK194" i="357"/>
  <c r="AJ194" i="357"/>
  <c r="I195" i="357"/>
  <c r="L195" i="357"/>
  <c r="Q195" i="357"/>
  <c r="J195" i="357"/>
  <c r="M195" i="357"/>
  <c r="P195" i="357"/>
  <c r="O195" i="357"/>
  <c r="R195" i="357"/>
  <c r="S195" i="357"/>
  <c r="AD195" i="357"/>
  <c r="AG195" i="357"/>
  <c r="AL195" i="357"/>
  <c r="AE195" i="357"/>
  <c r="AF195" i="357"/>
  <c r="AH195" i="357"/>
  <c r="AJ195" i="357"/>
  <c r="AK195" i="357"/>
  <c r="I196" i="357"/>
  <c r="L196" i="357"/>
  <c r="Q196" i="357"/>
  <c r="J196" i="357"/>
  <c r="K196" i="357"/>
  <c r="M196" i="357"/>
  <c r="O196" i="357"/>
  <c r="P196" i="357"/>
  <c r="R196" i="357"/>
  <c r="S196" i="357"/>
  <c r="AD196" i="357"/>
  <c r="AG196" i="357"/>
  <c r="AL196" i="357"/>
  <c r="AE196" i="357"/>
  <c r="AH196" i="357"/>
  <c r="AK196" i="357"/>
  <c r="AJ196" i="357"/>
  <c r="I197" i="357"/>
  <c r="L197" i="357"/>
  <c r="Q197" i="357"/>
  <c r="J197" i="357"/>
  <c r="M197" i="357"/>
  <c r="P197" i="357"/>
  <c r="O197" i="357"/>
  <c r="R197" i="357"/>
  <c r="S197" i="357"/>
  <c r="AD197" i="357"/>
  <c r="AG197" i="357"/>
  <c r="AL197" i="357"/>
  <c r="AE197" i="357"/>
  <c r="AF197" i="357"/>
  <c r="AH197" i="357"/>
  <c r="AJ197" i="357"/>
  <c r="AK197" i="357"/>
  <c r="I198" i="357"/>
  <c r="L198" i="357"/>
  <c r="Q198" i="357"/>
  <c r="J198" i="357"/>
  <c r="K198" i="357"/>
  <c r="M198" i="357"/>
  <c r="O198" i="357"/>
  <c r="P198" i="357"/>
  <c r="R198" i="357"/>
  <c r="S198" i="357"/>
  <c r="AD198" i="357"/>
  <c r="AG198" i="357"/>
  <c r="AL198" i="357"/>
  <c r="AE198" i="357"/>
  <c r="AH198" i="357"/>
  <c r="AK198" i="357"/>
  <c r="AJ198" i="357"/>
  <c r="I199" i="357"/>
  <c r="L199" i="357"/>
  <c r="Q199" i="357"/>
  <c r="J199" i="357"/>
  <c r="M199" i="357"/>
  <c r="P199" i="357"/>
  <c r="O199" i="357"/>
  <c r="R199" i="357"/>
  <c r="S199" i="357"/>
  <c r="AD199" i="357"/>
  <c r="AG199" i="357"/>
  <c r="AL199" i="357"/>
  <c r="AE199" i="357"/>
  <c r="AF199" i="357"/>
  <c r="AH199" i="357"/>
  <c r="AJ199" i="357"/>
  <c r="AK199" i="357"/>
  <c r="I200" i="357"/>
  <c r="L200" i="357"/>
  <c r="Q200" i="357"/>
  <c r="J200" i="357"/>
  <c r="K200" i="357"/>
  <c r="M200" i="357"/>
  <c r="O200" i="357"/>
  <c r="P200" i="357"/>
  <c r="R200" i="357"/>
  <c r="S200" i="357"/>
  <c r="AD200" i="357"/>
  <c r="AG200" i="357"/>
  <c r="AL200" i="357"/>
  <c r="AE200" i="357"/>
  <c r="AH200" i="357"/>
  <c r="AK200" i="357"/>
  <c r="AJ200" i="357"/>
  <c r="I201" i="357"/>
  <c r="L201" i="357"/>
  <c r="Q201" i="357"/>
  <c r="J201" i="357"/>
  <c r="M201" i="357"/>
  <c r="P201" i="357"/>
  <c r="O201" i="357"/>
  <c r="R201" i="357"/>
  <c r="S201" i="357"/>
  <c r="AD201" i="357"/>
  <c r="AG201" i="357"/>
  <c r="AL201" i="357"/>
  <c r="AE201" i="357"/>
  <c r="AF201" i="357"/>
  <c r="AH201" i="357"/>
  <c r="AJ201" i="357"/>
  <c r="AK201" i="357"/>
  <c r="AD202" i="357"/>
  <c r="AG202" i="357"/>
  <c r="AL202" i="357"/>
  <c r="AE202" i="357"/>
  <c r="AF202" i="357"/>
  <c r="AH202" i="357"/>
  <c r="AJ202" i="357"/>
  <c r="AK202" i="357"/>
  <c r="AD203" i="357"/>
  <c r="AG203" i="357"/>
  <c r="AL203" i="357"/>
  <c r="AE203" i="357"/>
  <c r="AF203" i="357"/>
  <c r="AH203" i="357"/>
  <c r="AJ203" i="357"/>
  <c r="AK203" i="357"/>
  <c r="AD204" i="357"/>
  <c r="AG204" i="357"/>
  <c r="AL204" i="357"/>
  <c r="AE204" i="357"/>
  <c r="AF204" i="357"/>
  <c r="AH204" i="357"/>
  <c r="AJ204" i="357"/>
  <c r="AK204" i="357"/>
  <c r="I207" i="357"/>
  <c r="L207" i="357"/>
  <c r="Q207" i="357"/>
  <c r="J207" i="357"/>
  <c r="K207" i="357"/>
  <c r="M207" i="357"/>
  <c r="O207" i="357"/>
  <c r="P207" i="357"/>
  <c r="R207" i="357"/>
  <c r="S207" i="357"/>
  <c r="AD207" i="357"/>
  <c r="AG207" i="357"/>
  <c r="AL207" i="357"/>
  <c r="AE207" i="357"/>
  <c r="AH207" i="357"/>
  <c r="AK207" i="357"/>
  <c r="AJ207" i="357"/>
  <c r="I208" i="357"/>
  <c r="L208" i="357"/>
  <c r="Q208" i="357"/>
  <c r="J208" i="357"/>
  <c r="M208" i="357"/>
  <c r="P208" i="357"/>
  <c r="O208" i="357"/>
  <c r="R208" i="357"/>
  <c r="S208" i="357"/>
  <c r="AD208" i="357"/>
  <c r="AG208" i="357"/>
  <c r="AL208" i="357"/>
  <c r="AE208" i="357"/>
  <c r="AF208" i="357"/>
  <c r="AH208" i="357"/>
  <c r="AJ208" i="357"/>
  <c r="AK208" i="357"/>
  <c r="I209" i="357"/>
  <c r="L209" i="357"/>
  <c r="Q209" i="357"/>
  <c r="J209" i="357"/>
  <c r="K209" i="357"/>
  <c r="M209" i="357"/>
  <c r="O209" i="357"/>
  <c r="P209" i="357"/>
  <c r="R209" i="357"/>
  <c r="S209" i="357"/>
  <c r="AD209" i="357"/>
  <c r="AG209" i="357"/>
  <c r="AL209" i="357"/>
  <c r="AE209" i="357"/>
  <c r="AH209" i="357"/>
  <c r="AK209" i="357"/>
  <c r="AJ209" i="357"/>
  <c r="I210" i="357"/>
  <c r="L210" i="357"/>
  <c r="Q210" i="357"/>
  <c r="J210" i="357"/>
  <c r="M210" i="357"/>
  <c r="P210" i="357"/>
  <c r="O210" i="357"/>
  <c r="R210" i="357"/>
  <c r="S210" i="357"/>
  <c r="AD210" i="357"/>
  <c r="AG210" i="357"/>
  <c r="AL210" i="357"/>
  <c r="AE210" i="357"/>
  <c r="AF210" i="357"/>
  <c r="AH210" i="357"/>
  <c r="AJ210" i="357"/>
  <c r="AK210" i="357"/>
  <c r="I211" i="357"/>
  <c r="L211" i="357"/>
  <c r="Q211" i="357"/>
  <c r="J211" i="357"/>
  <c r="K211" i="357"/>
  <c r="M211" i="357"/>
  <c r="O211" i="357"/>
  <c r="P211" i="357"/>
  <c r="R211" i="357"/>
  <c r="S211" i="357"/>
  <c r="AD211" i="357"/>
  <c r="AG211" i="357"/>
  <c r="AL211" i="357"/>
  <c r="AE211" i="357"/>
  <c r="AH211" i="357"/>
  <c r="AK211" i="357"/>
  <c r="AJ211" i="357"/>
  <c r="I212" i="357"/>
  <c r="L212" i="357"/>
  <c r="Q212" i="357"/>
  <c r="J212" i="357"/>
  <c r="M212" i="357"/>
  <c r="P212" i="357"/>
  <c r="O212" i="357"/>
  <c r="R212" i="357"/>
  <c r="S212" i="357"/>
  <c r="AD212" i="357"/>
  <c r="AG212" i="357"/>
  <c r="AL212" i="357"/>
  <c r="AE212" i="357"/>
  <c r="AF212" i="357"/>
  <c r="AH212" i="357"/>
  <c r="AJ212" i="357"/>
  <c r="AK212" i="357"/>
  <c r="I213" i="357"/>
  <c r="L213" i="357"/>
  <c r="Q213" i="357"/>
  <c r="J213" i="357"/>
  <c r="K213" i="357"/>
  <c r="M213" i="357"/>
  <c r="O213" i="357"/>
  <c r="P213" i="357"/>
  <c r="R213" i="357"/>
  <c r="S213" i="357"/>
  <c r="AD213" i="357"/>
  <c r="AG213" i="357"/>
  <c r="AL213" i="357"/>
  <c r="AE213" i="357"/>
  <c r="AH213" i="357"/>
  <c r="AK213" i="357"/>
  <c r="AJ213" i="357"/>
  <c r="I214" i="357"/>
  <c r="L214" i="357"/>
  <c r="Q214" i="357"/>
  <c r="J214" i="357"/>
  <c r="M214" i="357"/>
  <c r="P214" i="357"/>
  <c r="O214" i="357"/>
  <c r="R214" i="357"/>
  <c r="S214" i="357"/>
  <c r="AD214" i="357"/>
  <c r="AG214" i="357"/>
  <c r="AL214" i="357"/>
  <c r="AE214" i="357"/>
  <c r="AF214" i="357"/>
  <c r="AH214" i="357"/>
  <c r="AJ214" i="357"/>
  <c r="AK214" i="357"/>
  <c r="I215" i="357"/>
  <c r="L215" i="357"/>
  <c r="Q215" i="357"/>
  <c r="J215" i="357"/>
  <c r="K215" i="357"/>
  <c r="M215" i="357"/>
  <c r="O215" i="357"/>
  <c r="P215" i="357"/>
  <c r="R215" i="357"/>
  <c r="S215" i="357"/>
  <c r="AD215" i="357"/>
  <c r="AG215" i="357"/>
  <c r="AL215" i="357"/>
  <c r="AE215" i="357"/>
  <c r="AH215" i="357"/>
  <c r="AK215" i="357"/>
  <c r="AJ215" i="357"/>
  <c r="I216" i="357"/>
  <c r="L216" i="357"/>
  <c r="Q216" i="357"/>
  <c r="J216" i="357"/>
  <c r="M216" i="357"/>
  <c r="P216" i="357"/>
  <c r="O216" i="357"/>
  <c r="R216" i="357"/>
  <c r="S216" i="357"/>
  <c r="AD216" i="357"/>
  <c r="AG216" i="357"/>
  <c r="AL216" i="357"/>
  <c r="AE216" i="357"/>
  <c r="AF216" i="357"/>
  <c r="AH216" i="357"/>
  <c r="AJ216" i="357"/>
  <c r="AK216" i="357"/>
  <c r="AD217" i="357"/>
  <c r="AG217" i="357"/>
  <c r="AL217" i="357"/>
  <c r="AE217" i="357"/>
  <c r="AF217" i="357"/>
  <c r="AH217" i="357"/>
  <c r="AJ217" i="357"/>
  <c r="AK217" i="357"/>
  <c r="AD218" i="357"/>
  <c r="AG218" i="357"/>
  <c r="AL218" i="357"/>
  <c r="AE218" i="357"/>
  <c r="AF218" i="357"/>
  <c r="AH218" i="357"/>
  <c r="AJ218" i="357"/>
  <c r="AK218" i="357"/>
  <c r="AD219" i="357"/>
  <c r="AG219" i="357"/>
  <c r="AL219" i="357"/>
  <c r="AE219" i="357"/>
  <c r="AF219" i="357"/>
  <c r="AH219" i="357"/>
  <c r="AJ219" i="357"/>
  <c r="AK219" i="357"/>
  <c r="I222" i="357"/>
  <c r="L222" i="357"/>
  <c r="Q222" i="357"/>
  <c r="J222" i="357"/>
  <c r="K222" i="357"/>
  <c r="M222" i="357"/>
  <c r="O222" i="357"/>
  <c r="P222" i="357"/>
  <c r="R222" i="357"/>
  <c r="S222" i="357"/>
  <c r="AD222" i="357"/>
  <c r="AG222" i="357"/>
  <c r="AL222" i="357"/>
  <c r="AE222" i="357"/>
  <c r="AH222" i="357"/>
  <c r="AK222" i="357"/>
  <c r="AJ222" i="357"/>
  <c r="I223" i="357"/>
  <c r="L223" i="357"/>
  <c r="Q223" i="357"/>
  <c r="J223" i="357"/>
  <c r="M223" i="357"/>
  <c r="P223" i="357"/>
  <c r="O223" i="357"/>
  <c r="R223" i="357"/>
  <c r="S223" i="357"/>
  <c r="AD223" i="357"/>
  <c r="AG223" i="357"/>
  <c r="AL223" i="357"/>
  <c r="AE223" i="357"/>
  <c r="AF223" i="357"/>
  <c r="AH223" i="357"/>
  <c r="AJ223" i="357"/>
  <c r="AK223" i="357"/>
  <c r="I224" i="357"/>
  <c r="L224" i="357"/>
  <c r="Q224" i="357"/>
  <c r="J224" i="357"/>
  <c r="K224" i="357"/>
  <c r="M224" i="357"/>
  <c r="O224" i="357"/>
  <c r="P224" i="357"/>
  <c r="R224" i="357"/>
  <c r="S224" i="357"/>
  <c r="AD224" i="357"/>
  <c r="AG224" i="357"/>
  <c r="AL224" i="357"/>
  <c r="AE224" i="357"/>
  <c r="AH224" i="357"/>
  <c r="AK224" i="357"/>
  <c r="AJ224" i="357"/>
  <c r="I225" i="357"/>
  <c r="L225" i="357"/>
  <c r="Q225" i="357"/>
  <c r="J225" i="357"/>
  <c r="M225" i="357"/>
  <c r="P225" i="357"/>
  <c r="O225" i="357"/>
  <c r="R225" i="357"/>
  <c r="S225" i="357"/>
  <c r="AD225" i="357"/>
  <c r="AG225" i="357"/>
  <c r="AL225" i="357"/>
  <c r="AE225" i="357"/>
  <c r="AF225" i="357"/>
  <c r="AH225" i="357"/>
  <c r="AJ225" i="357"/>
  <c r="AK225" i="357"/>
  <c r="I226" i="357"/>
  <c r="L226" i="357"/>
  <c r="Q226" i="357"/>
  <c r="J226" i="357"/>
  <c r="K226" i="357"/>
  <c r="M226" i="357"/>
  <c r="O226" i="357"/>
  <c r="P226" i="357"/>
  <c r="R226" i="357"/>
  <c r="S226" i="357"/>
  <c r="AD226" i="357"/>
  <c r="AG226" i="357"/>
  <c r="AL226" i="357"/>
  <c r="AE226" i="357"/>
  <c r="AH226" i="357"/>
  <c r="AK226" i="357"/>
  <c r="AJ226" i="357"/>
  <c r="I227" i="357"/>
  <c r="L227" i="357"/>
  <c r="Q227" i="357"/>
  <c r="J227" i="357"/>
  <c r="M227" i="357"/>
  <c r="P227" i="357"/>
  <c r="O227" i="357"/>
  <c r="R227" i="357"/>
  <c r="S227" i="357"/>
  <c r="AD227" i="357"/>
  <c r="AG227" i="357"/>
  <c r="AL227" i="357"/>
  <c r="AE227" i="357"/>
  <c r="AF227" i="357"/>
  <c r="AH227" i="357"/>
  <c r="AJ227" i="357"/>
  <c r="AK227" i="357"/>
  <c r="I228" i="357"/>
  <c r="L228" i="357"/>
  <c r="Q228" i="357"/>
  <c r="J228" i="357"/>
  <c r="K228" i="357"/>
  <c r="M228" i="357"/>
  <c r="O228" i="357"/>
  <c r="P228" i="357"/>
  <c r="R228" i="357"/>
  <c r="S228" i="357"/>
  <c r="AD228" i="357"/>
  <c r="AG228" i="357"/>
  <c r="AL228" i="357"/>
  <c r="AE228" i="357"/>
  <c r="AH228" i="357"/>
  <c r="AK228" i="357"/>
  <c r="AJ228" i="357"/>
  <c r="I229" i="357"/>
  <c r="L229" i="357"/>
  <c r="Q229" i="357"/>
  <c r="J229" i="357"/>
  <c r="M229" i="357"/>
  <c r="P229" i="357"/>
  <c r="O229" i="357"/>
  <c r="R229" i="357"/>
  <c r="S229" i="357"/>
  <c r="AD229" i="357"/>
  <c r="AG229" i="357"/>
  <c r="AL229" i="357"/>
  <c r="AE229" i="357"/>
  <c r="AF229" i="357"/>
  <c r="AH229" i="357"/>
  <c r="AJ229" i="357"/>
  <c r="AK229" i="357"/>
  <c r="I230" i="357"/>
  <c r="L230" i="357"/>
  <c r="Q230" i="357"/>
  <c r="J230" i="357"/>
  <c r="K230" i="357"/>
  <c r="M230" i="357"/>
  <c r="O230" i="357"/>
  <c r="P230" i="357"/>
  <c r="R230" i="357"/>
  <c r="S230" i="357"/>
  <c r="AD230" i="357"/>
  <c r="AG230" i="357"/>
  <c r="AL230" i="357"/>
  <c r="AE230" i="357"/>
  <c r="AH230" i="357"/>
  <c r="AK230" i="357"/>
  <c r="AJ230" i="357"/>
  <c r="I231" i="357"/>
  <c r="L231" i="357"/>
  <c r="Q231" i="357"/>
  <c r="J231" i="357"/>
  <c r="M231" i="357"/>
  <c r="P231" i="357"/>
  <c r="O231" i="357"/>
  <c r="R231" i="357"/>
  <c r="S231" i="357"/>
  <c r="AD231" i="357"/>
  <c r="AG231" i="357"/>
  <c r="AL231" i="357"/>
  <c r="AE231" i="357"/>
  <c r="AF231" i="357"/>
  <c r="AH231" i="357"/>
  <c r="AJ231" i="357"/>
  <c r="AK231" i="357"/>
  <c r="AD232" i="357"/>
  <c r="AG232" i="357"/>
  <c r="AL232" i="357"/>
  <c r="AE232" i="357"/>
  <c r="AF232" i="357"/>
  <c r="AH232" i="357"/>
  <c r="AJ232" i="357"/>
  <c r="AK232" i="357"/>
  <c r="AD233" i="357"/>
  <c r="AG233" i="357"/>
  <c r="AL233" i="357"/>
  <c r="AE233" i="357"/>
  <c r="AF233" i="357"/>
  <c r="AH233" i="357"/>
  <c r="AJ233" i="357"/>
  <c r="AK233" i="357"/>
  <c r="AD234" i="357"/>
  <c r="AG234" i="357"/>
  <c r="AL234" i="357"/>
  <c r="AE234" i="357"/>
  <c r="AF234" i="357"/>
  <c r="AH234" i="357"/>
  <c r="AJ234" i="357"/>
  <c r="AK234" i="357"/>
  <c r="I8" i="355"/>
  <c r="L8" i="355"/>
  <c r="Q8" i="355"/>
  <c r="J8" i="355"/>
  <c r="K8" i="355"/>
  <c r="M8" i="355"/>
  <c r="O8" i="355"/>
  <c r="P8" i="355"/>
  <c r="R8" i="355"/>
  <c r="S8" i="355"/>
  <c r="AD8" i="355"/>
  <c r="AG8" i="355"/>
  <c r="AL8" i="355"/>
  <c r="AE8" i="355"/>
  <c r="AH8" i="355"/>
  <c r="AK8" i="355"/>
  <c r="AJ8" i="355"/>
  <c r="I9" i="355"/>
  <c r="L9" i="355"/>
  <c r="Q9" i="355"/>
  <c r="J9" i="355"/>
  <c r="M9" i="355"/>
  <c r="P9" i="355"/>
  <c r="O9" i="355"/>
  <c r="R9" i="355"/>
  <c r="S9" i="355"/>
  <c r="AD9" i="355"/>
  <c r="AG9" i="355"/>
  <c r="AL9" i="355"/>
  <c r="AE9" i="355"/>
  <c r="AF9" i="355"/>
  <c r="AH9" i="355"/>
  <c r="AJ9" i="355"/>
  <c r="AK9" i="355"/>
  <c r="I10" i="355"/>
  <c r="L10" i="355"/>
  <c r="Q10" i="355"/>
  <c r="J10" i="355"/>
  <c r="K10" i="355"/>
  <c r="M10" i="355"/>
  <c r="O10" i="355"/>
  <c r="P10" i="355"/>
  <c r="R10" i="355"/>
  <c r="S10" i="355"/>
  <c r="AD10" i="355"/>
  <c r="AG10" i="355"/>
  <c r="AL10" i="355"/>
  <c r="AE10" i="355"/>
  <c r="AH10" i="355"/>
  <c r="AK10" i="355"/>
  <c r="AJ10" i="355"/>
  <c r="I11" i="355"/>
  <c r="L11" i="355"/>
  <c r="Q11" i="355"/>
  <c r="J11" i="355"/>
  <c r="M11" i="355"/>
  <c r="P11" i="355"/>
  <c r="O11" i="355"/>
  <c r="R11" i="355"/>
  <c r="S11" i="355"/>
  <c r="AD11" i="355"/>
  <c r="AG11" i="355"/>
  <c r="AL11" i="355"/>
  <c r="AE11" i="355"/>
  <c r="AF11" i="355"/>
  <c r="AH11" i="355"/>
  <c r="AJ11" i="355"/>
  <c r="AK11" i="355"/>
  <c r="I12" i="355"/>
  <c r="L12" i="355"/>
  <c r="Q12" i="355"/>
  <c r="J12" i="355"/>
  <c r="K12" i="355"/>
  <c r="M12" i="355"/>
  <c r="O12" i="355"/>
  <c r="P12" i="355"/>
  <c r="R12" i="355"/>
  <c r="S12" i="355"/>
  <c r="AD12" i="355"/>
  <c r="AG12" i="355"/>
  <c r="AL12" i="355"/>
  <c r="AE12" i="355"/>
  <c r="AH12" i="355"/>
  <c r="AK12" i="355"/>
  <c r="AJ12" i="355"/>
  <c r="I13" i="355"/>
  <c r="L13" i="355"/>
  <c r="Q13" i="355"/>
  <c r="J13" i="355"/>
  <c r="M13" i="355"/>
  <c r="P13" i="355"/>
  <c r="O13" i="355"/>
  <c r="R13" i="355"/>
  <c r="S13" i="355"/>
  <c r="AD13" i="355"/>
  <c r="AG13" i="355"/>
  <c r="AL13" i="355"/>
  <c r="AE13" i="355"/>
  <c r="AF13" i="355"/>
  <c r="AH13" i="355"/>
  <c r="AJ13" i="355"/>
  <c r="AK13" i="355"/>
  <c r="I14" i="355"/>
  <c r="L14" i="355"/>
  <c r="Q14" i="355"/>
  <c r="J14" i="355"/>
  <c r="K14" i="355"/>
  <c r="M14" i="355"/>
  <c r="O14" i="355"/>
  <c r="P14" i="355"/>
  <c r="R14" i="355"/>
  <c r="S14" i="355"/>
  <c r="AD14" i="355"/>
  <c r="AG14" i="355"/>
  <c r="AL14" i="355"/>
  <c r="AE14" i="355"/>
  <c r="AH14" i="355"/>
  <c r="AK14" i="355"/>
  <c r="AJ14" i="355"/>
  <c r="I15" i="355"/>
  <c r="L15" i="355"/>
  <c r="Q15" i="355"/>
  <c r="J15" i="355"/>
  <c r="M15" i="355"/>
  <c r="P15" i="355"/>
  <c r="O15" i="355"/>
  <c r="R15" i="355"/>
  <c r="S15" i="355"/>
  <c r="AD15" i="355"/>
  <c r="AG15" i="355"/>
  <c r="AL15" i="355"/>
  <c r="AE15" i="355"/>
  <c r="AF15" i="355"/>
  <c r="AH15" i="355"/>
  <c r="AJ15" i="355"/>
  <c r="AK15" i="355"/>
  <c r="I16" i="355"/>
  <c r="L16" i="355"/>
  <c r="Q16" i="355"/>
  <c r="J16" i="355"/>
  <c r="K16" i="355"/>
  <c r="M16" i="355"/>
  <c r="O16" i="355"/>
  <c r="P16" i="355"/>
  <c r="R16" i="355"/>
  <c r="S16" i="355"/>
  <c r="AD16" i="355"/>
  <c r="AG16" i="355"/>
  <c r="AL16" i="355"/>
  <c r="AE16" i="355"/>
  <c r="AH16" i="355"/>
  <c r="AK16" i="355"/>
  <c r="AJ16" i="355"/>
  <c r="I17" i="355"/>
  <c r="L17" i="355"/>
  <c r="Q17" i="355"/>
  <c r="J17" i="355"/>
  <c r="M17" i="355"/>
  <c r="P17" i="355"/>
  <c r="O17" i="355"/>
  <c r="R17" i="355"/>
  <c r="S17" i="355"/>
  <c r="AD17" i="355"/>
  <c r="AG17" i="355"/>
  <c r="AL17" i="355"/>
  <c r="AE17" i="355"/>
  <c r="AF17" i="355"/>
  <c r="AH17" i="355"/>
  <c r="AJ17" i="355"/>
  <c r="AK17" i="355"/>
  <c r="I18" i="355"/>
  <c r="L18" i="355"/>
  <c r="Q18" i="355"/>
  <c r="J18" i="355"/>
  <c r="K18" i="355"/>
  <c r="M18" i="355"/>
  <c r="O18" i="355"/>
  <c r="P18" i="355"/>
  <c r="R18" i="355"/>
  <c r="S18" i="355"/>
  <c r="I21" i="355"/>
  <c r="L21" i="355"/>
  <c r="Q21" i="355"/>
  <c r="J21" i="355"/>
  <c r="M21" i="355"/>
  <c r="P21" i="355"/>
  <c r="O21" i="355"/>
  <c r="R21" i="355"/>
  <c r="S21" i="355"/>
  <c r="AD21" i="355"/>
  <c r="AG21" i="355"/>
  <c r="AL21" i="355"/>
  <c r="AE21" i="355"/>
  <c r="AF21" i="355"/>
  <c r="AH21" i="355"/>
  <c r="AJ21" i="355"/>
  <c r="AK21" i="355"/>
  <c r="I22" i="355"/>
  <c r="L22" i="355"/>
  <c r="Q22" i="355"/>
  <c r="J22" i="355"/>
  <c r="K22" i="355"/>
  <c r="M22" i="355"/>
  <c r="O22" i="355"/>
  <c r="P22" i="355"/>
  <c r="R22" i="355"/>
  <c r="S22" i="355"/>
  <c r="AD22" i="355"/>
  <c r="AG22" i="355"/>
  <c r="AL22" i="355"/>
  <c r="AE22" i="355"/>
  <c r="AH22" i="355"/>
  <c r="AK22" i="355"/>
  <c r="AJ22" i="355"/>
  <c r="I23" i="355"/>
  <c r="L23" i="355"/>
  <c r="Q23" i="355"/>
  <c r="J23" i="355"/>
  <c r="M23" i="355"/>
  <c r="P23" i="355"/>
  <c r="O23" i="355"/>
  <c r="R23" i="355"/>
  <c r="S23" i="355"/>
  <c r="AD23" i="355"/>
  <c r="AG23" i="355"/>
  <c r="AL23" i="355"/>
  <c r="AE23" i="355"/>
  <c r="AF23" i="355"/>
  <c r="AH23" i="355"/>
  <c r="AJ23" i="355"/>
  <c r="AK23" i="355"/>
  <c r="I24" i="355"/>
  <c r="L24" i="355"/>
  <c r="Q24" i="355"/>
  <c r="J24" i="355"/>
  <c r="K24" i="355"/>
  <c r="M24" i="355"/>
  <c r="O24" i="355"/>
  <c r="P24" i="355"/>
  <c r="R24" i="355"/>
  <c r="S24" i="355"/>
  <c r="AD24" i="355"/>
  <c r="AG24" i="355"/>
  <c r="AL24" i="355"/>
  <c r="AE24" i="355"/>
  <c r="AH24" i="355"/>
  <c r="AK24" i="355"/>
  <c r="AJ24" i="355"/>
  <c r="I25" i="355"/>
  <c r="L25" i="355"/>
  <c r="Q25" i="355"/>
  <c r="J25" i="355"/>
  <c r="M25" i="355"/>
  <c r="P25" i="355"/>
  <c r="O25" i="355"/>
  <c r="R25" i="355"/>
  <c r="S25" i="355"/>
  <c r="AD25" i="355"/>
  <c r="AG25" i="355"/>
  <c r="AL25" i="355"/>
  <c r="AE25" i="355"/>
  <c r="AF25" i="355"/>
  <c r="AH25" i="355"/>
  <c r="AJ25" i="355"/>
  <c r="AK25" i="355"/>
  <c r="I26" i="355"/>
  <c r="L26" i="355"/>
  <c r="Q26" i="355"/>
  <c r="J26" i="355"/>
  <c r="K26" i="355"/>
  <c r="M26" i="355"/>
  <c r="O26" i="355"/>
  <c r="P26" i="355"/>
  <c r="R26" i="355"/>
  <c r="S26" i="355"/>
  <c r="AD26" i="355"/>
  <c r="AG26" i="355"/>
  <c r="AL26" i="355"/>
  <c r="AE26" i="355"/>
  <c r="AH26" i="355"/>
  <c r="AK26" i="355"/>
  <c r="AJ26" i="355"/>
  <c r="I27" i="355"/>
  <c r="L27" i="355"/>
  <c r="Q27" i="355"/>
  <c r="J27" i="355"/>
  <c r="M27" i="355"/>
  <c r="P27" i="355"/>
  <c r="O27" i="355"/>
  <c r="R27" i="355"/>
  <c r="S27" i="355"/>
  <c r="AD27" i="355"/>
  <c r="AE27" i="355"/>
  <c r="AF27" i="355"/>
  <c r="AH27" i="355"/>
  <c r="AJ27" i="355"/>
  <c r="AK27" i="355"/>
  <c r="I28" i="355"/>
  <c r="L28" i="355"/>
  <c r="Q28" i="355"/>
  <c r="J28" i="355"/>
  <c r="K28" i="355"/>
  <c r="M28" i="355"/>
  <c r="O28" i="355"/>
  <c r="P28" i="355"/>
  <c r="R28" i="355"/>
  <c r="S28" i="355"/>
  <c r="AD28" i="355"/>
  <c r="AG28" i="355"/>
  <c r="AL28" i="355"/>
  <c r="AE28" i="355"/>
  <c r="AH28" i="355"/>
  <c r="AK28" i="355"/>
  <c r="AJ28" i="355"/>
  <c r="I29" i="355"/>
  <c r="L29" i="355"/>
  <c r="Q29" i="355"/>
  <c r="J29" i="355"/>
  <c r="M29" i="355"/>
  <c r="P29" i="355"/>
  <c r="O29" i="355"/>
  <c r="R29" i="355"/>
  <c r="S29" i="355"/>
  <c r="AD29" i="355"/>
  <c r="AG29" i="355"/>
  <c r="AL29" i="355"/>
  <c r="AE29" i="355"/>
  <c r="AF29" i="355"/>
  <c r="AH29" i="355"/>
  <c r="AJ29" i="355"/>
  <c r="AK29" i="355"/>
  <c r="I30" i="355"/>
  <c r="J30" i="355"/>
  <c r="K30" i="355"/>
  <c r="M30" i="355"/>
  <c r="O30" i="355"/>
  <c r="P30" i="355"/>
  <c r="R30" i="355"/>
  <c r="S30" i="355"/>
  <c r="AD30" i="355"/>
  <c r="AG30" i="355"/>
  <c r="AL30" i="355"/>
  <c r="AE30" i="355"/>
  <c r="AH30" i="355"/>
  <c r="AK30" i="355"/>
  <c r="AJ30" i="355"/>
  <c r="I31" i="355"/>
  <c r="L31" i="355"/>
  <c r="Q31" i="355"/>
  <c r="J31" i="355"/>
  <c r="M31" i="355"/>
  <c r="P31" i="355"/>
  <c r="O31" i="355"/>
  <c r="R31" i="355"/>
  <c r="S31" i="355"/>
  <c r="AD31" i="355"/>
  <c r="AE31" i="355"/>
  <c r="AF31" i="355"/>
  <c r="AH31" i="355"/>
  <c r="AJ31" i="355"/>
  <c r="AK31" i="355"/>
  <c r="I32" i="355"/>
  <c r="L32" i="355"/>
  <c r="Q32" i="355"/>
  <c r="J32" i="355"/>
  <c r="K32" i="355"/>
  <c r="M32" i="355"/>
  <c r="O32" i="355"/>
  <c r="P32" i="355"/>
  <c r="R32" i="355"/>
  <c r="S32" i="355"/>
  <c r="AD32" i="355"/>
  <c r="AG32" i="355"/>
  <c r="AL32" i="355"/>
  <c r="AE32" i="355"/>
  <c r="AH32" i="355"/>
  <c r="AK32" i="355"/>
  <c r="AJ32" i="355"/>
  <c r="I33" i="355"/>
  <c r="L33" i="355"/>
  <c r="Q33" i="355"/>
  <c r="J33" i="355"/>
  <c r="M33" i="355"/>
  <c r="P33" i="355"/>
  <c r="O33" i="355"/>
  <c r="R33" i="355"/>
  <c r="S33" i="355"/>
  <c r="I34" i="355"/>
  <c r="L34" i="355"/>
  <c r="Q34" i="355"/>
  <c r="J34" i="355"/>
  <c r="K34" i="355"/>
  <c r="M34" i="355"/>
  <c r="O34" i="355"/>
  <c r="P34" i="355"/>
  <c r="R34" i="355"/>
  <c r="S34" i="355"/>
  <c r="I35" i="355"/>
  <c r="L35" i="355"/>
  <c r="Q35" i="355"/>
  <c r="J35" i="355"/>
  <c r="M35" i="355"/>
  <c r="P35" i="355"/>
  <c r="O35" i="355"/>
  <c r="R35" i="355"/>
  <c r="S35" i="355"/>
  <c r="I36" i="355"/>
  <c r="L36" i="355"/>
  <c r="Q36" i="355"/>
  <c r="J36" i="355"/>
  <c r="K36" i="355"/>
  <c r="M36" i="355"/>
  <c r="O36" i="355"/>
  <c r="P36" i="355"/>
  <c r="R36" i="355"/>
  <c r="S36" i="355"/>
  <c r="I37" i="355"/>
  <c r="L37" i="355"/>
  <c r="Q37" i="355"/>
  <c r="J37" i="355"/>
  <c r="M37" i="355"/>
  <c r="P37" i="355"/>
  <c r="O37" i="355"/>
  <c r="R37" i="355"/>
  <c r="S37" i="355"/>
  <c r="I40" i="355"/>
  <c r="L40" i="355"/>
  <c r="Q40" i="355"/>
  <c r="J40" i="355"/>
  <c r="K40" i="355"/>
  <c r="M40" i="355"/>
  <c r="O40" i="355"/>
  <c r="P40" i="355"/>
  <c r="R40" i="355"/>
  <c r="S40" i="355"/>
  <c r="AD40" i="355"/>
  <c r="AG40" i="355"/>
  <c r="AL40" i="355"/>
  <c r="AE40" i="355"/>
  <c r="AH40" i="355"/>
  <c r="AK40" i="355"/>
  <c r="AJ40" i="355"/>
  <c r="I41" i="355"/>
  <c r="L41" i="355"/>
  <c r="Q41" i="355"/>
  <c r="J41" i="355"/>
  <c r="M41" i="355"/>
  <c r="P41" i="355"/>
  <c r="O41" i="355"/>
  <c r="R41" i="355"/>
  <c r="S41" i="355"/>
  <c r="AD41" i="355"/>
  <c r="AG41" i="355"/>
  <c r="AL41" i="355"/>
  <c r="AE41" i="355"/>
  <c r="AF41" i="355"/>
  <c r="AH41" i="355"/>
  <c r="AJ41" i="355"/>
  <c r="AK41" i="355"/>
  <c r="I42" i="355"/>
  <c r="L42" i="355"/>
  <c r="Q42" i="355"/>
  <c r="J42" i="355"/>
  <c r="K42" i="355"/>
  <c r="M42" i="355"/>
  <c r="O42" i="355"/>
  <c r="P42" i="355"/>
  <c r="R42" i="355"/>
  <c r="S42" i="355"/>
  <c r="AD42" i="355"/>
  <c r="AG42" i="355"/>
  <c r="AL42" i="355"/>
  <c r="AE42" i="355"/>
  <c r="AH42" i="355"/>
  <c r="AK42" i="355"/>
  <c r="AJ42" i="355"/>
  <c r="I43" i="355"/>
  <c r="L43" i="355"/>
  <c r="Q43" i="355"/>
  <c r="J43" i="355"/>
  <c r="M43" i="355"/>
  <c r="P43" i="355"/>
  <c r="O43" i="355"/>
  <c r="R43" i="355"/>
  <c r="S43" i="355"/>
  <c r="AD43" i="355"/>
  <c r="AE43" i="355"/>
  <c r="AF43" i="355"/>
  <c r="AH43" i="355"/>
  <c r="AJ43" i="355"/>
  <c r="AK43" i="355"/>
  <c r="I44" i="355"/>
  <c r="L44" i="355"/>
  <c r="Q44" i="355"/>
  <c r="J44" i="355"/>
  <c r="K44" i="355"/>
  <c r="M44" i="355"/>
  <c r="O44" i="355"/>
  <c r="P44" i="355"/>
  <c r="R44" i="355"/>
  <c r="S44" i="355"/>
  <c r="AD44" i="355"/>
  <c r="AG44" i="355"/>
  <c r="AL44" i="355"/>
  <c r="AE44" i="355"/>
  <c r="AH44" i="355"/>
  <c r="AK44" i="355"/>
  <c r="AJ44" i="355"/>
  <c r="I45" i="355"/>
  <c r="L45" i="355"/>
  <c r="Q45" i="355"/>
  <c r="J45" i="355"/>
  <c r="M45" i="355"/>
  <c r="P45" i="355"/>
  <c r="O45" i="355"/>
  <c r="R45" i="355"/>
  <c r="S45" i="355"/>
  <c r="AD45" i="355"/>
  <c r="AG45" i="355"/>
  <c r="AL45" i="355"/>
  <c r="AE45" i="355"/>
  <c r="AF45" i="355"/>
  <c r="AH45" i="355"/>
  <c r="AJ45" i="355"/>
  <c r="AK45" i="355"/>
  <c r="I46" i="355"/>
  <c r="J46" i="355"/>
  <c r="K46" i="355"/>
  <c r="M46" i="355"/>
  <c r="O46" i="355"/>
  <c r="P46" i="355"/>
  <c r="R46" i="355"/>
  <c r="S46" i="355"/>
  <c r="AD46" i="355"/>
  <c r="AG46" i="355"/>
  <c r="AL46" i="355"/>
  <c r="AE46" i="355"/>
  <c r="AH46" i="355"/>
  <c r="AK46" i="355"/>
  <c r="AJ46" i="355"/>
  <c r="I47" i="355"/>
  <c r="L47" i="355"/>
  <c r="Q47" i="355"/>
  <c r="J47" i="355"/>
  <c r="M47" i="355"/>
  <c r="P47" i="355"/>
  <c r="O47" i="355"/>
  <c r="R47" i="355"/>
  <c r="S47" i="355"/>
  <c r="AD47" i="355"/>
  <c r="AE47" i="355"/>
  <c r="AF47" i="355"/>
  <c r="AH47" i="355"/>
  <c r="AJ47" i="355"/>
  <c r="AK47" i="355"/>
  <c r="I48" i="355"/>
  <c r="L48" i="355"/>
  <c r="Q48" i="355"/>
  <c r="J48" i="355"/>
  <c r="K48" i="355"/>
  <c r="M48" i="355"/>
  <c r="O48" i="355"/>
  <c r="P48" i="355"/>
  <c r="R48" i="355"/>
  <c r="S48" i="355"/>
  <c r="AD48" i="355"/>
  <c r="AG48" i="355"/>
  <c r="AL48" i="355"/>
  <c r="AE48" i="355"/>
  <c r="AH48" i="355"/>
  <c r="AK48" i="355"/>
  <c r="AJ48" i="355"/>
  <c r="I49" i="355"/>
  <c r="L49" i="355"/>
  <c r="Q49" i="355"/>
  <c r="J49" i="355"/>
  <c r="M49" i="355"/>
  <c r="P49" i="355"/>
  <c r="O49" i="355"/>
  <c r="R49" i="355"/>
  <c r="S49" i="355"/>
  <c r="AD49" i="355"/>
  <c r="AG49" i="355"/>
  <c r="AL49" i="355"/>
  <c r="AE49" i="355"/>
  <c r="AF49" i="355"/>
  <c r="AH49" i="355"/>
  <c r="AJ49" i="355"/>
  <c r="AK49" i="355"/>
  <c r="I50" i="355"/>
  <c r="J50" i="355"/>
  <c r="K50" i="355"/>
  <c r="M50" i="355"/>
  <c r="O50" i="355"/>
  <c r="P50" i="355"/>
  <c r="R50" i="355"/>
  <c r="S50" i="355"/>
  <c r="AD50" i="355"/>
  <c r="AG50" i="355"/>
  <c r="AL50" i="355"/>
  <c r="AE50" i="355"/>
  <c r="AH50" i="355"/>
  <c r="AK50" i="355"/>
  <c r="AJ50" i="355"/>
  <c r="I51" i="355"/>
  <c r="L51" i="355"/>
  <c r="Q51" i="355"/>
  <c r="J51" i="355"/>
  <c r="M51" i="355"/>
  <c r="P51" i="355"/>
  <c r="O51" i="355"/>
  <c r="R51" i="355"/>
  <c r="S51" i="355"/>
  <c r="AD51" i="355"/>
  <c r="AE51" i="355"/>
  <c r="AF51" i="355"/>
  <c r="AH51" i="355"/>
  <c r="AJ51" i="355"/>
  <c r="AK51" i="355"/>
  <c r="I52" i="355"/>
  <c r="L52" i="355"/>
  <c r="Q52" i="355"/>
  <c r="J52" i="355"/>
  <c r="K52" i="355"/>
  <c r="M52" i="355"/>
  <c r="O52" i="355"/>
  <c r="P52" i="355"/>
  <c r="R52" i="355"/>
  <c r="S52" i="355"/>
  <c r="I53" i="355"/>
  <c r="L53" i="355"/>
  <c r="Q53" i="355"/>
  <c r="J53" i="355"/>
  <c r="M53" i="355"/>
  <c r="P53" i="355"/>
  <c r="O53" i="355"/>
  <c r="R53" i="355"/>
  <c r="S53" i="355"/>
  <c r="I54" i="355"/>
  <c r="L54" i="355"/>
  <c r="Q54" i="355"/>
  <c r="J54" i="355"/>
  <c r="K54" i="355"/>
  <c r="M54" i="355"/>
  <c r="O54" i="355"/>
  <c r="P54" i="355"/>
  <c r="R54" i="355"/>
  <c r="S54" i="355"/>
  <c r="I55" i="355"/>
  <c r="L55" i="355"/>
  <c r="Q55" i="355"/>
  <c r="J55" i="355"/>
  <c r="M55" i="355"/>
  <c r="P55" i="355"/>
  <c r="O55" i="355"/>
  <c r="R55" i="355"/>
  <c r="S55" i="355"/>
  <c r="I58" i="355"/>
  <c r="L58" i="355"/>
  <c r="Q58" i="355"/>
  <c r="J58" i="355"/>
  <c r="K58" i="355"/>
  <c r="M58" i="355"/>
  <c r="O58" i="355"/>
  <c r="P58" i="355"/>
  <c r="R58" i="355"/>
  <c r="S58" i="355"/>
  <c r="AD58" i="355"/>
  <c r="AG58" i="355"/>
  <c r="AL58" i="355"/>
  <c r="AE58" i="355"/>
  <c r="AH58" i="355"/>
  <c r="AK58" i="355"/>
  <c r="AJ58" i="355"/>
  <c r="I59" i="355"/>
  <c r="L59" i="355"/>
  <c r="Q59" i="355"/>
  <c r="J59" i="355"/>
  <c r="M59" i="355"/>
  <c r="P59" i="355"/>
  <c r="O59" i="355"/>
  <c r="R59" i="355"/>
  <c r="S59" i="355"/>
  <c r="AD59" i="355"/>
  <c r="AG59" i="355"/>
  <c r="AL59" i="355"/>
  <c r="AE59" i="355"/>
  <c r="AF59" i="355"/>
  <c r="AH59" i="355"/>
  <c r="AJ59" i="355"/>
  <c r="AK59" i="355"/>
  <c r="I60" i="355"/>
  <c r="J60" i="355"/>
  <c r="K60" i="355"/>
  <c r="M60" i="355"/>
  <c r="O60" i="355"/>
  <c r="P60" i="355"/>
  <c r="R60" i="355"/>
  <c r="S60" i="355"/>
  <c r="AD60" i="355"/>
  <c r="AG60" i="355"/>
  <c r="AL60" i="355"/>
  <c r="AE60" i="355"/>
  <c r="AH60" i="355"/>
  <c r="AK60" i="355"/>
  <c r="AJ60" i="355"/>
  <c r="I61" i="355"/>
  <c r="L61" i="355"/>
  <c r="Q61" i="355"/>
  <c r="J61" i="355"/>
  <c r="M61" i="355"/>
  <c r="P61" i="355"/>
  <c r="O61" i="355"/>
  <c r="R61" i="355"/>
  <c r="S61" i="355"/>
  <c r="AD61" i="355"/>
  <c r="AE61" i="355"/>
  <c r="AF61" i="355"/>
  <c r="AH61" i="355"/>
  <c r="AJ61" i="355"/>
  <c r="AK61" i="355"/>
  <c r="I62" i="355"/>
  <c r="L62" i="355"/>
  <c r="Q62" i="355"/>
  <c r="J62" i="355"/>
  <c r="K62" i="355"/>
  <c r="M62" i="355"/>
  <c r="O62" i="355"/>
  <c r="P62" i="355"/>
  <c r="R62" i="355"/>
  <c r="S62" i="355"/>
  <c r="AD62" i="355"/>
  <c r="AG62" i="355"/>
  <c r="AL62" i="355"/>
  <c r="AE62" i="355"/>
  <c r="AH62" i="355"/>
  <c r="AK62" i="355"/>
  <c r="AJ62" i="355"/>
  <c r="I63" i="355"/>
  <c r="L63" i="355"/>
  <c r="Q63" i="355"/>
  <c r="J63" i="355"/>
  <c r="M63" i="355"/>
  <c r="P63" i="355"/>
  <c r="O63" i="355"/>
  <c r="R63" i="355"/>
  <c r="S63" i="355"/>
  <c r="AD63" i="355"/>
  <c r="AG63" i="355"/>
  <c r="AL63" i="355"/>
  <c r="AE63" i="355"/>
  <c r="AF63" i="355"/>
  <c r="AH63" i="355"/>
  <c r="AJ63" i="355"/>
  <c r="AK63" i="355"/>
  <c r="I64" i="355"/>
  <c r="J64" i="355"/>
  <c r="K64" i="355"/>
  <c r="M64" i="355"/>
  <c r="O64" i="355"/>
  <c r="P64" i="355"/>
  <c r="R64" i="355"/>
  <c r="S64" i="355"/>
  <c r="AD64" i="355"/>
  <c r="AG64" i="355"/>
  <c r="AL64" i="355"/>
  <c r="AE64" i="355"/>
  <c r="AH64" i="355"/>
  <c r="AK64" i="355"/>
  <c r="AJ64" i="355"/>
  <c r="I65" i="355"/>
  <c r="L65" i="355"/>
  <c r="Q65" i="355"/>
  <c r="J65" i="355"/>
  <c r="M65" i="355"/>
  <c r="P65" i="355"/>
  <c r="O65" i="355"/>
  <c r="R65" i="355"/>
  <c r="S65" i="355"/>
  <c r="AD65" i="355"/>
  <c r="AE65" i="355"/>
  <c r="AF65" i="355"/>
  <c r="AH65" i="355"/>
  <c r="AJ65" i="355"/>
  <c r="AK65" i="355"/>
  <c r="I66" i="355"/>
  <c r="L66" i="355"/>
  <c r="Q66" i="355"/>
  <c r="J66" i="355"/>
  <c r="K66" i="355"/>
  <c r="M66" i="355"/>
  <c r="O66" i="355"/>
  <c r="P66" i="355"/>
  <c r="R66" i="355"/>
  <c r="S66" i="355"/>
  <c r="AD66" i="355"/>
  <c r="AG66" i="355"/>
  <c r="AL66" i="355"/>
  <c r="AE66" i="355"/>
  <c r="AH66" i="355"/>
  <c r="AK66" i="355"/>
  <c r="AJ66" i="355"/>
  <c r="I67" i="355"/>
  <c r="L67" i="355"/>
  <c r="Q67" i="355"/>
  <c r="J67" i="355"/>
  <c r="M67" i="355"/>
  <c r="P67" i="355"/>
  <c r="O67" i="355"/>
  <c r="R67" i="355"/>
  <c r="S67" i="355"/>
  <c r="AD67" i="355"/>
  <c r="AG67" i="355"/>
  <c r="AL67" i="355"/>
  <c r="AE67" i="355"/>
  <c r="AF67" i="355"/>
  <c r="AH67" i="355"/>
  <c r="AJ67" i="355"/>
  <c r="AK67" i="355"/>
  <c r="I68" i="355"/>
  <c r="J68" i="355"/>
  <c r="K68" i="355"/>
  <c r="M68" i="355"/>
  <c r="O68" i="355"/>
  <c r="P68" i="355"/>
  <c r="R68" i="355"/>
  <c r="S68" i="355"/>
  <c r="AD68" i="355"/>
  <c r="AG68" i="355"/>
  <c r="AL68" i="355"/>
  <c r="AE68" i="355"/>
  <c r="AH68" i="355"/>
  <c r="AK68" i="355"/>
  <c r="AJ68" i="355"/>
  <c r="I69" i="355"/>
  <c r="L69" i="355"/>
  <c r="Q69" i="355"/>
  <c r="J69" i="355"/>
  <c r="M69" i="355"/>
  <c r="P69" i="355"/>
  <c r="O69" i="355"/>
  <c r="R69" i="355"/>
  <c r="S69" i="355"/>
  <c r="AD69" i="355"/>
  <c r="AE69" i="355"/>
  <c r="AF69" i="355"/>
  <c r="AH69" i="355"/>
  <c r="AJ69" i="355"/>
  <c r="AK69" i="355"/>
  <c r="I70" i="355"/>
  <c r="L70" i="355"/>
  <c r="Q70" i="355"/>
  <c r="J70" i="355"/>
  <c r="K70" i="355"/>
  <c r="M70" i="355"/>
  <c r="O70" i="355"/>
  <c r="P70" i="355"/>
  <c r="R70" i="355"/>
  <c r="S70" i="355"/>
  <c r="I71" i="355"/>
  <c r="L71" i="355"/>
  <c r="Q71" i="355"/>
  <c r="J71" i="355"/>
  <c r="M71" i="355"/>
  <c r="P71" i="355"/>
  <c r="O71" i="355"/>
  <c r="R71" i="355"/>
  <c r="S71" i="355"/>
  <c r="I72" i="355"/>
  <c r="L72" i="355"/>
  <c r="Q72" i="355"/>
  <c r="J72" i="355"/>
  <c r="K72" i="355"/>
  <c r="M72" i="355"/>
  <c r="O72" i="355"/>
  <c r="P72" i="355"/>
  <c r="R72" i="355"/>
  <c r="S72" i="355"/>
  <c r="I73" i="355"/>
  <c r="L73" i="355"/>
  <c r="Q73" i="355"/>
  <c r="J73" i="355"/>
  <c r="M73" i="355"/>
  <c r="P73" i="355"/>
  <c r="O73" i="355"/>
  <c r="R73" i="355"/>
  <c r="S73" i="355"/>
  <c r="I76" i="355"/>
  <c r="L76" i="355"/>
  <c r="Q76" i="355"/>
  <c r="J76" i="355"/>
  <c r="K76" i="355"/>
  <c r="M76" i="355"/>
  <c r="O76" i="355"/>
  <c r="P76" i="355"/>
  <c r="R76" i="355"/>
  <c r="S76" i="355"/>
  <c r="AD76" i="355"/>
  <c r="AG76" i="355"/>
  <c r="AL76" i="355"/>
  <c r="AE76" i="355"/>
  <c r="AH76" i="355"/>
  <c r="AK76" i="355"/>
  <c r="AJ76" i="355"/>
  <c r="I77" i="355"/>
  <c r="L77" i="355"/>
  <c r="Q77" i="355"/>
  <c r="J77" i="355"/>
  <c r="M77" i="355"/>
  <c r="P77" i="355"/>
  <c r="O77" i="355"/>
  <c r="R77" i="355"/>
  <c r="S77" i="355"/>
  <c r="AD77" i="355"/>
  <c r="AG77" i="355"/>
  <c r="AL77" i="355"/>
  <c r="AE77" i="355"/>
  <c r="AF77" i="355"/>
  <c r="AH77" i="355"/>
  <c r="AJ77" i="355"/>
  <c r="AK77" i="355"/>
  <c r="I78" i="355"/>
  <c r="J78" i="355"/>
  <c r="K78" i="355"/>
  <c r="M78" i="355"/>
  <c r="O78" i="355"/>
  <c r="P78" i="355"/>
  <c r="R78" i="355"/>
  <c r="S78" i="355"/>
  <c r="AD78" i="355"/>
  <c r="AG78" i="355"/>
  <c r="AL78" i="355"/>
  <c r="AE78" i="355"/>
  <c r="AH78" i="355"/>
  <c r="AK78" i="355"/>
  <c r="AJ78" i="355"/>
  <c r="I79" i="355"/>
  <c r="L79" i="355"/>
  <c r="Q79" i="355"/>
  <c r="J79" i="355"/>
  <c r="M79" i="355"/>
  <c r="P79" i="355"/>
  <c r="O79" i="355"/>
  <c r="R79" i="355"/>
  <c r="S79" i="355"/>
  <c r="AD79" i="355"/>
  <c r="AE79" i="355"/>
  <c r="AF79" i="355"/>
  <c r="AH79" i="355"/>
  <c r="AJ79" i="355"/>
  <c r="AK79" i="355"/>
  <c r="I80" i="355"/>
  <c r="L80" i="355"/>
  <c r="Q80" i="355"/>
  <c r="J80" i="355"/>
  <c r="K80" i="355"/>
  <c r="M80" i="355"/>
  <c r="O80" i="355"/>
  <c r="P80" i="355"/>
  <c r="R80" i="355"/>
  <c r="S80" i="355"/>
  <c r="AD80" i="355"/>
  <c r="AG80" i="355"/>
  <c r="AL80" i="355"/>
  <c r="AE80" i="355"/>
  <c r="AH80" i="355"/>
  <c r="AK80" i="355"/>
  <c r="AJ80" i="355"/>
  <c r="I81" i="355"/>
  <c r="L81" i="355"/>
  <c r="Q81" i="355"/>
  <c r="J81" i="355"/>
  <c r="M81" i="355"/>
  <c r="P81" i="355"/>
  <c r="O81" i="355"/>
  <c r="R81" i="355"/>
  <c r="S81" i="355"/>
  <c r="AD81" i="355"/>
  <c r="AG81" i="355"/>
  <c r="AL81" i="355"/>
  <c r="AE81" i="355"/>
  <c r="AF81" i="355"/>
  <c r="AH81" i="355"/>
  <c r="AJ81" i="355"/>
  <c r="AK81" i="355"/>
  <c r="I82" i="355"/>
  <c r="J82" i="355"/>
  <c r="K82" i="355"/>
  <c r="M82" i="355"/>
  <c r="O82" i="355"/>
  <c r="P82" i="355"/>
  <c r="R82" i="355"/>
  <c r="S82" i="355"/>
  <c r="AD82" i="355"/>
  <c r="AG82" i="355"/>
  <c r="AL82" i="355"/>
  <c r="AE82" i="355"/>
  <c r="AH82" i="355"/>
  <c r="AK82" i="355"/>
  <c r="AJ82" i="355"/>
  <c r="I83" i="355"/>
  <c r="L83" i="355"/>
  <c r="Q83" i="355"/>
  <c r="J83" i="355"/>
  <c r="M83" i="355"/>
  <c r="P83" i="355"/>
  <c r="O83" i="355"/>
  <c r="R83" i="355"/>
  <c r="S83" i="355"/>
  <c r="AD83" i="355"/>
  <c r="AE83" i="355"/>
  <c r="AF83" i="355"/>
  <c r="AH83" i="355"/>
  <c r="AJ83" i="355"/>
  <c r="AK83" i="355"/>
  <c r="I84" i="355"/>
  <c r="L84" i="355"/>
  <c r="Q84" i="355"/>
  <c r="J84" i="355"/>
  <c r="K84" i="355"/>
  <c r="M84" i="355"/>
  <c r="O84" i="355"/>
  <c r="P84" i="355"/>
  <c r="R84" i="355"/>
  <c r="S84" i="355"/>
  <c r="AD84" i="355"/>
  <c r="AG84" i="355"/>
  <c r="AL84" i="355"/>
  <c r="AE84" i="355"/>
  <c r="AH84" i="355"/>
  <c r="AK84" i="355"/>
  <c r="AJ84" i="355"/>
  <c r="I85" i="355"/>
  <c r="L85" i="355"/>
  <c r="Q85" i="355"/>
  <c r="J85" i="355"/>
  <c r="M85" i="355"/>
  <c r="P85" i="355"/>
  <c r="O85" i="355"/>
  <c r="R85" i="355"/>
  <c r="S85" i="355"/>
  <c r="AD85" i="355"/>
  <c r="AG85" i="355"/>
  <c r="AL85" i="355"/>
  <c r="AE85" i="355"/>
  <c r="AF85" i="355"/>
  <c r="AH85" i="355"/>
  <c r="AJ85" i="355"/>
  <c r="AK85" i="355"/>
  <c r="I86" i="355"/>
  <c r="J86" i="355"/>
  <c r="K86" i="355"/>
  <c r="M86" i="355"/>
  <c r="O86" i="355"/>
  <c r="P86" i="355"/>
  <c r="R86" i="355"/>
  <c r="S86" i="355"/>
  <c r="AD86" i="355"/>
  <c r="AG86" i="355"/>
  <c r="AL86" i="355"/>
  <c r="AE86" i="355"/>
  <c r="AH86" i="355"/>
  <c r="AK86" i="355"/>
  <c r="AJ86" i="355"/>
  <c r="I87" i="355"/>
  <c r="L87" i="355"/>
  <c r="Q87" i="355"/>
  <c r="J87" i="355"/>
  <c r="M87" i="355"/>
  <c r="P87" i="355"/>
  <c r="O87" i="355"/>
  <c r="R87" i="355"/>
  <c r="S87" i="355"/>
  <c r="AD87" i="355"/>
  <c r="AE87" i="355"/>
  <c r="AF87" i="355"/>
  <c r="AH87" i="355"/>
  <c r="AJ87" i="355"/>
  <c r="AK87" i="355"/>
  <c r="I88" i="355"/>
  <c r="L88" i="355"/>
  <c r="Q88" i="355"/>
  <c r="J88" i="355"/>
  <c r="K88" i="355"/>
  <c r="M88" i="355"/>
  <c r="O88" i="355"/>
  <c r="P88" i="355"/>
  <c r="R88" i="355"/>
  <c r="S88" i="355"/>
  <c r="I89" i="355"/>
  <c r="L89" i="355"/>
  <c r="Q89" i="355"/>
  <c r="J89" i="355"/>
  <c r="M89" i="355"/>
  <c r="P89" i="355"/>
  <c r="O89" i="355"/>
  <c r="R89" i="355"/>
  <c r="S89" i="355"/>
  <c r="I90" i="355"/>
  <c r="L90" i="355"/>
  <c r="Q90" i="355"/>
  <c r="J90" i="355"/>
  <c r="K90" i="355"/>
  <c r="M90" i="355"/>
  <c r="O90" i="355"/>
  <c r="P90" i="355"/>
  <c r="R90" i="355"/>
  <c r="S90" i="355"/>
  <c r="I91" i="355"/>
  <c r="L91" i="355"/>
  <c r="Q91" i="355"/>
  <c r="J91" i="355"/>
  <c r="M91" i="355"/>
  <c r="P91" i="355"/>
  <c r="O91" i="355"/>
  <c r="R91" i="355"/>
  <c r="S91" i="355"/>
  <c r="I94" i="355"/>
  <c r="J94" i="355"/>
  <c r="K94" i="355"/>
  <c r="M94" i="355"/>
  <c r="O94" i="355"/>
  <c r="P94" i="355"/>
  <c r="R94" i="355"/>
  <c r="S94" i="355"/>
  <c r="AD94" i="355"/>
  <c r="AG94" i="355"/>
  <c r="AL94" i="355"/>
  <c r="AE94" i="355"/>
  <c r="AH94" i="355"/>
  <c r="AK94" i="355"/>
  <c r="AJ94" i="355"/>
  <c r="I95" i="355"/>
  <c r="L95" i="355"/>
  <c r="Q95" i="355"/>
  <c r="J95" i="355"/>
  <c r="M95" i="355"/>
  <c r="P95" i="355"/>
  <c r="O95" i="355"/>
  <c r="R95" i="355"/>
  <c r="S95" i="355"/>
  <c r="AD95" i="355"/>
  <c r="AG95" i="355"/>
  <c r="AL95" i="355"/>
  <c r="AE95" i="355"/>
  <c r="AF95" i="355"/>
  <c r="AH95" i="355"/>
  <c r="AJ95" i="355"/>
  <c r="AK95" i="355"/>
  <c r="I96" i="355"/>
  <c r="L96" i="355"/>
  <c r="Q96" i="355"/>
  <c r="J96" i="355"/>
  <c r="K96" i="355"/>
  <c r="M96" i="355"/>
  <c r="O96" i="355"/>
  <c r="P96" i="355"/>
  <c r="R96" i="355"/>
  <c r="S96" i="355"/>
  <c r="AD96" i="355"/>
  <c r="AG96" i="355"/>
  <c r="AL96" i="355"/>
  <c r="AE96" i="355"/>
  <c r="AH96" i="355"/>
  <c r="AK96" i="355"/>
  <c r="AJ96" i="355"/>
  <c r="I97" i="355"/>
  <c r="L97" i="355"/>
  <c r="Q97" i="355"/>
  <c r="J97" i="355"/>
  <c r="M97" i="355"/>
  <c r="P97" i="355"/>
  <c r="O97" i="355"/>
  <c r="R97" i="355"/>
  <c r="S97" i="355"/>
  <c r="AD97" i="355"/>
  <c r="AE97" i="355"/>
  <c r="AF97" i="355"/>
  <c r="AH97" i="355"/>
  <c r="AJ97" i="355"/>
  <c r="AK97" i="355"/>
  <c r="I98" i="355"/>
  <c r="J98" i="355"/>
  <c r="K98" i="355"/>
  <c r="M98" i="355"/>
  <c r="O98" i="355"/>
  <c r="P98" i="355"/>
  <c r="R98" i="355"/>
  <c r="S98" i="355"/>
  <c r="AD98" i="355"/>
  <c r="AG98" i="355"/>
  <c r="AL98" i="355"/>
  <c r="AE98" i="355"/>
  <c r="AH98" i="355"/>
  <c r="AK98" i="355"/>
  <c r="AJ98" i="355"/>
  <c r="I99" i="355"/>
  <c r="L99" i="355"/>
  <c r="Q99" i="355"/>
  <c r="J99" i="355"/>
  <c r="M99" i="355"/>
  <c r="P99" i="355"/>
  <c r="O99" i="355"/>
  <c r="R99" i="355"/>
  <c r="S99" i="355"/>
  <c r="AD99" i="355"/>
  <c r="AG99" i="355"/>
  <c r="AL99" i="355"/>
  <c r="AE99" i="355"/>
  <c r="AF99" i="355"/>
  <c r="AH99" i="355"/>
  <c r="AJ99" i="355"/>
  <c r="AK99" i="355"/>
  <c r="I100" i="355"/>
  <c r="L100" i="355"/>
  <c r="Q100" i="355"/>
  <c r="J100" i="355"/>
  <c r="K100" i="355"/>
  <c r="M100" i="355"/>
  <c r="O100" i="355"/>
  <c r="P100" i="355"/>
  <c r="R100" i="355"/>
  <c r="S100" i="355"/>
  <c r="AD100" i="355"/>
  <c r="AG100" i="355"/>
  <c r="AL100" i="355"/>
  <c r="AE100" i="355"/>
  <c r="AH100" i="355"/>
  <c r="AK100" i="355"/>
  <c r="AJ100" i="355"/>
  <c r="I101" i="355"/>
  <c r="L101" i="355"/>
  <c r="Q101" i="355"/>
  <c r="J101" i="355"/>
  <c r="M101" i="355"/>
  <c r="P101" i="355"/>
  <c r="O101" i="355"/>
  <c r="R101" i="355"/>
  <c r="S101" i="355"/>
  <c r="AD101" i="355"/>
  <c r="AE101" i="355"/>
  <c r="AF101" i="355"/>
  <c r="AH101" i="355"/>
  <c r="AJ101" i="355"/>
  <c r="AK101" i="355"/>
  <c r="I102" i="355"/>
  <c r="J102" i="355"/>
  <c r="K102" i="355"/>
  <c r="M102" i="355"/>
  <c r="O102" i="355"/>
  <c r="P102" i="355"/>
  <c r="R102" i="355"/>
  <c r="S102" i="355"/>
  <c r="AD102" i="355"/>
  <c r="AG102" i="355"/>
  <c r="AL102" i="355"/>
  <c r="AE102" i="355"/>
  <c r="AH102" i="355"/>
  <c r="AK102" i="355"/>
  <c r="AJ102" i="355"/>
  <c r="I103" i="355"/>
  <c r="L103" i="355"/>
  <c r="Q103" i="355"/>
  <c r="J103" i="355"/>
  <c r="M103" i="355"/>
  <c r="P103" i="355"/>
  <c r="O103" i="355"/>
  <c r="R103" i="355"/>
  <c r="S103" i="355"/>
  <c r="AD103" i="355"/>
  <c r="AG103" i="355"/>
  <c r="AL103" i="355"/>
  <c r="AE103" i="355"/>
  <c r="AF103" i="355"/>
  <c r="AH103" i="355"/>
  <c r="AJ103" i="355"/>
  <c r="AK103" i="355"/>
  <c r="I104" i="355"/>
  <c r="L104" i="355"/>
  <c r="Q104" i="355"/>
  <c r="J104" i="355"/>
  <c r="K104" i="355"/>
  <c r="M104" i="355"/>
  <c r="O104" i="355"/>
  <c r="P104" i="355"/>
  <c r="R104" i="355"/>
  <c r="S104" i="355"/>
  <c r="AD104" i="355"/>
  <c r="AG104" i="355"/>
  <c r="AL104" i="355"/>
  <c r="AE104" i="355"/>
  <c r="AH104" i="355"/>
  <c r="AK104" i="355"/>
  <c r="AJ104" i="355"/>
  <c r="I105" i="355"/>
  <c r="L105" i="355"/>
  <c r="Q105" i="355"/>
  <c r="J105" i="355"/>
  <c r="M105" i="355"/>
  <c r="P105" i="355"/>
  <c r="O105" i="355"/>
  <c r="R105" i="355"/>
  <c r="S105" i="355"/>
  <c r="AD105" i="355"/>
  <c r="AE105" i="355"/>
  <c r="AF105" i="355"/>
  <c r="AH105" i="355"/>
  <c r="AJ105" i="355"/>
  <c r="AK105" i="355"/>
  <c r="I106" i="355"/>
  <c r="J106" i="355"/>
  <c r="K106" i="355"/>
  <c r="M106" i="355"/>
  <c r="O106" i="355"/>
  <c r="P106" i="355"/>
  <c r="R106" i="355"/>
  <c r="S106" i="355"/>
  <c r="I107" i="355"/>
  <c r="L107" i="355"/>
  <c r="Q107" i="355"/>
  <c r="J107" i="355"/>
  <c r="M107" i="355"/>
  <c r="P107" i="355"/>
  <c r="O107" i="355"/>
  <c r="R107" i="355"/>
  <c r="S107" i="355"/>
  <c r="I110" i="355"/>
  <c r="L110" i="355"/>
  <c r="Q110" i="355"/>
  <c r="J110" i="355"/>
  <c r="K110" i="355"/>
  <c r="M110" i="355"/>
  <c r="O110" i="355"/>
  <c r="P110" i="355"/>
  <c r="R110" i="355"/>
  <c r="S110" i="355"/>
  <c r="AD110" i="355"/>
  <c r="AG110" i="355"/>
  <c r="AL110" i="355"/>
  <c r="AE110" i="355"/>
  <c r="AH110" i="355"/>
  <c r="AK110" i="355"/>
  <c r="AJ110" i="355"/>
  <c r="I111" i="355"/>
  <c r="L111" i="355"/>
  <c r="Q111" i="355"/>
  <c r="J111" i="355"/>
  <c r="M111" i="355"/>
  <c r="P111" i="355"/>
  <c r="O111" i="355"/>
  <c r="R111" i="355"/>
  <c r="S111" i="355"/>
  <c r="AD111" i="355"/>
  <c r="AE111" i="355"/>
  <c r="AF111" i="355"/>
  <c r="AH111" i="355"/>
  <c r="AJ111" i="355"/>
  <c r="AK111" i="355"/>
  <c r="I112" i="355"/>
  <c r="J112" i="355"/>
  <c r="K112" i="355"/>
  <c r="M112" i="355"/>
  <c r="O112" i="355"/>
  <c r="P112" i="355"/>
  <c r="R112" i="355"/>
  <c r="S112" i="355"/>
  <c r="AD112" i="355"/>
  <c r="AG112" i="355"/>
  <c r="AL112" i="355"/>
  <c r="AE112" i="355"/>
  <c r="AH112" i="355"/>
  <c r="AK112" i="355"/>
  <c r="AJ112" i="355"/>
  <c r="I113" i="355"/>
  <c r="L113" i="355"/>
  <c r="Q113" i="355"/>
  <c r="J113" i="355"/>
  <c r="M113" i="355"/>
  <c r="P113" i="355"/>
  <c r="O113" i="355"/>
  <c r="R113" i="355"/>
  <c r="S113" i="355"/>
  <c r="AD113" i="355"/>
  <c r="AG113" i="355"/>
  <c r="AE113" i="355"/>
  <c r="AF113" i="355"/>
  <c r="AH113" i="355"/>
  <c r="AK113" i="355"/>
  <c r="AJ113" i="355"/>
  <c r="AL113" i="355"/>
  <c r="I114" i="355"/>
  <c r="K114" i="355"/>
  <c r="J114" i="355"/>
  <c r="L114" i="355"/>
  <c r="Q114" i="355"/>
  <c r="M114" i="355"/>
  <c r="P114" i="355"/>
  <c r="O114" i="355"/>
  <c r="R114" i="355"/>
  <c r="S114" i="355"/>
  <c r="AD114" i="355"/>
  <c r="AE114" i="355"/>
  <c r="AH114" i="355"/>
  <c r="AK114" i="355"/>
  <c r="AJ114" i="355"/>
  <c r="I115" i="355"/>
  <c r="J115" i="355"/>
  <c r="M115" i="355"/>
  <c r="P115" i="355"/>
  <c r="O115" i="355"/>
  <c r="R115" i="355"/>
  <c r="S115" i="355"/>
  <c r="AD115" i="355"/>
  <c r="AF115" i="355"/>
  <c r="AE115" i="355"/>
  <c r="AG115" i="355"/>
  <c r="AL115" i="355"/>
  <c r="AH115" i="355"/>
  <c r="AK115" i="355"/>
  <c r="AJ115" i="355"/>
  <c r="I116" i="355"/>
  <c r="K116" i="355"/>
  <c r="J116" i="355"/>
  <c r="L116" i="355"/>
  <c r="Q116" i="355"/>
  <c r="M116" i="355"/>
  <c r="P116" i="355"/>
  <c r="O116" i="355"/>
  <c r="R116" i="355"/>
  <c r="S116" i="355"/>
  <c r="AD116" i="355"/>
  <c r="AE116" i="355"/>
  <c r="AH116" i="355"/>
  <c r="AK116" i="355"/>
  <c r="AJ116" i="355"/>
  <c r="I117" i="355"/>
  <c r="J117" i="355"/>
  <c r="M117" i="355"/>
  <c r="P117" i="355"/>
  <c r="O117" i="355"/>
  <c r="R117" i="355"/>
  <c r="S117" i="355"/>
  <c r="AD117" i="355"/>
  <c r="AF117" i="355"/>
  <c r="AE117" i="355"/>
  <c r="AG117" i="355"/>
  <c r="AL117" i="355"/>
  <c r="AH117" i="355"/>
  <c r="AK117" i="355"/>
  <c r="AJ117" i="355"/>
  <c r="I118" i="355"/>
  <c r="K118" i="355"/>
  <c r="J118" i="355"/>
  <c r="L118" i="355"/>
  <c r="Q118" i="355"/>
  <c r="M118" i="355"/>
  <c r="P118" i="355"/>
  <c r="O118" i="355"/>
  <c r="R118" i="355"/>
  <c r="S118" i="355"/>
  <c r="AD118" i="355"/>
  <c r="AE118" i="355"/>
  <c r="AH118" i="355"/>
  <c r="AK118" i="355"/>
  <c r="AJ118" i="355"/>
  <c r="I119" i="355"/>
  <c r="J119" i="355"/>
  <c r="M119" i="355"/>
  <c r="P119" i="355"/>
  <c r="O119" i="355"/>
  <c r="R119" i="355"/>
  <c r="S119" i="355"/>
  <c r="AD119" i="355"/>
  <c r="AF119" i="355"/>
  <c r="AE119" i="355"/>
  <c r="AG119" i="355"/>
  <c r="AL119" i="355"/>
  <c r="AH119" i="355"/>
  <c r="AK119" i="355"/>
  <c r="AJ119" i="355"/>
  <c r="I120" i="355"/>
  <c r="K120" i="355"/>
  <c r="J120" i="355"/>
  <c r="L120" i="355"/>
  <c r="Q120" i="355"/>
  <c r="M120" i="355"/>
  <c r="P120" i="355"/>
  <c r="O120" i="355"/>
  <c r="R120" i="355"/>
  <c r="S120" i="355"/>
  <c r="AD120" i="355"/>
  <c r="AE120" i="355"/>
  <c r="AH120" i="355"/>
  <c r="AK120" i="355"/>
  <c r="AJ120" i="355"/>
  <c r="I121" i="355"/>
  <c r="J121" i="355"/>
  <c r="M121" i="355"/>
  <c r="P121" i="355"/>
  <c r="O121" i="355"/>
  <c r="R121" i="355"/>
  <c r="S121" i="355"/>
  <c r="I122" i="355"/>
  <c r="K122" i="355"/>
  <c r="J122" i="355"/>
  <c r="L122" i="355"/>
  <c r="Q122" i="355"/>
  <c r="M122" i="355"/>
  <c r="P122" i="355"/>
  <c r="O122" i="355"/>
  <c r="R122" i="355"/>
  <c r="S122" i="355"/>
  <c r="I123" i="355"/>
  <c r="J123" i="355"/>
  <c r="M123" i="355"/>
  <c r="P123" i="355"/>
  <c r="O123" i="355"/>
  <c r="R123" i="355"/>
  <c r="S123" i="355"/>
  <c r="I126" i="355"/>
  <c r="K126" i="355"/>
  <c r="J126" i="355"/>
  <c r="L126" i="355"/>
  <c r="Q126" i="355"/>
  <c r="M126" i="355"/>
  <c r="P126" i="355"/>
  <c r="O126" i="355"/>
  <c r="R126" i="355"/>
  <c r="S126" i="355"/>
  <c r="AD126" i="355"/>
  <c r="AE126" i="355"/>
  <c r="AH126" i="355"/>
  <c r="AK126" i="355"/>
  <c r="AJ126" i="355"/>
  <c r="I127" i="355"/>
  <c r="J127" i="355"/>
  <c r="M127" i="355"/>
  <c r="P127" i="355"/>
  <c r="O127" i="355"/>
  <c r="R127" i="355"/>
  <c r="S127" i="355"/>
  <c r="AD127" i="355"/>
  <c r="AF127" i="355"/>
  <c r="AE127" i="355"/>
  <c r="AG127" i="355"/>
  <c r="AL127" i="355"/>
  <c r="AH127" i="355"/>
  <c r="AK127" i="355"/>
  <c r="AJ127" i="355"/>
  <c r="I128" i="355"/>
  <c r="K128" i="355"/>
  <c r="J128" i="355"/>
  <c r="L128" i="355"/>
  <c r="Q128" i="355"/>
  <c r="M128" i="355"/>
  <c r="P128" i="355"/>
  <c r="O128" i="355"/>
  <c r="R128" i="355"/>
  <c r="S128" i="355"/>
  <c r="AD128" i="355"/>
  <c r="AE128" i="355"/>
  <c r="AH128" i="355"/>
  <c r="AK128" i="355"/>
  <c r="AJ128" i="355"/>
  <c r="I129" i="355"/>
  <c r="J129" i="355"/>
  <c r="M129" i="355"/>
  <c r="P129" i="355"/>
  <c r="O129" i="355"/>
  <c r="R129" i="355"/>
  <c r="S129" i="355"/>
  <c r="AD129" i="355"/>
  <c r="AF129" i="355"/>
  <c r="AE129" i="355"/>
  <c r="AG129" i="355"/>
  <c r="AL129" i="355"/>
  <c r="AH129" i="355"/>
  <c r="AK129" i="355"/>
  <c r="AJ129" i="355"/>
  <c r="I130" i="355"/>
  <c r="K130" i="355"/>
  <c r="J130" i="355"/>
  <c r="L130" i="355"/>
  <c r="Q130" i="355"/>
  <c r="M130" i="355"/>
  <c r="P130" i="355"/>
  <c r="O130" i="355"/>
  <c r="R130" i="355"/>
  <c r="S130" i="355"/>
  <c r="AD130" i="355"/>
  <c r="AE130" i="355"/>
  <c r="AH130" i="355"/>
  <c r="AK130" i="355"/>
  <c r="AJ130" i="355"/>
  <c r="I131" i="355"/>
  <c r="J131" i="355"/>
  <c r="M131" i="355"/>
  <c r="P131" i="355"/>
  <c r="O131" i="355"/>
  <c r="R131" i="355"/>
  <c r="S131" i="355"/>
  <c r="AD131" i="355"/>
  <c r="AF131" i="355"/>
  <c r="AE131" i="355"/>
  <c r="AG131" i="355"/>
  <c r="AL131" i="355"/>
  <c r="AH131" i="355"/>
  <c r="AK131" i="355"/>
  <c r="AJ131" i="355"/>
  <c r="I132" i="355"/>
  <c r="K132" i="355"/>
  <c r="J132" i="355"/>
  <c r="L132" i="355"/>
  <c r="Q132" i="355"/>
  <c r="M132" i="355"/>
  <c r="P132" i="355"/>
  <c r="O132" i="355"/>
  <c r="R132" i="355"/>
  <c r="S132" i="355"/>
  <c r="AD132" i="355"/>
  <c r="AE132" i="355"/>
  <c r="AH132" i="355"/>
  <c r="AK132" i="355"/>
  <c r="AJ132" i="355"/>
  <c r="I133" i="355"/>
  <c r="J133" i="355"/>
  <c r="M133" i="355"/>
  <c r="P133" i="355"/>
  <c r="O133" i="355"/>
  <c r="R133" i="355"/>
  <c r="S133" i="355"/>
  <c r="I134" i="355"/>
  <c r="K134" i="355"/>
  <c r="J134" i="355"/>
  <c r="L134" i="355"/>
  <c r="Q134" i="355"/>
  <c r="M134" i="355"/>
  <c r="P134" i="355"/>
  <c r="O134" i="355"/>
  <c r="R134" i="355"/>
  <c r="S134" i="355"/>
  <c r="I135" i="355"/>
  <c r="J135" i="355"/>
  <c r="M135" i="355"/>
  <c r="P135" i="355"/>
  <c r="O135" i="355"/>
  <c r="R135" i="355"/>
  <c r="S135" i="355"/>
  <c r="I138" i="355"/>
  <c r="K138" i="355"/>
  <c r="J138" i="355"/>
  <c r="L138" i="355"/>
  <c r="Q138" i="355"/>
  <c r="M138" i="355"/>
  <c r="P138" i="355"/>
  <c r="O138" i="355"/>
  <c r="R138" i="355"/>
  <c r="S138" i="355"/>
  <c r="AD138" i="355"/>
  <c r="AE138" i="355"/>
  <c r="AH138" i="355"/>
  <c r="AK138" i="355"/>
  <c r="AJ138" i="355"/>
  <c r="I139" i="355"/>
  <c r="J139" i="355"/>
  <c r="M139" i="355"/>
  <c r="P139" i="355"/>
  <c r="O139" i="355"/>
  <c r="R139" i="355"/>
  <c r="S139" i="355"/>
  <c r="AD139" i="355"/>
  <c r="AF139" i="355"/>
  <c r="AE139" i="355"/>
  <c r="AG139" i="355"/>
  <c r="AL139" i="355"/>
  <c r="AH139" i="355"/>
  <c r="AK139" i="355"/>
  <c r="AJ139" i="355"/>
  <c r="I140" i="355"/>
  <c r="K140" i="355"/>
  <c r="J140" i="355"/>
  <c r="L140" i="355"/>
  <c r="Q140" i="355"/>
  <c r="M140" i="355"/>
  <c r="P140" i="355"/>
  <c r="O140" i="355"/>
  <c r="R140" i="355"/>
  <c r="S140" i="355"/>
  <c r="AD140" i="355"/>
  <c r="AE140" i="355"/>
  <c r="AH140" i="355"/>
  <c r="AK140" i="355"/>
  <c r="AJ140" i="355"/>
  <c r="I141" i="355"/>
  <c r="J141" i="355"/>
  <c r="M141" i="355"/>
  <c r="P141" i="355"/>
  <c r="O141" i="355"/>
  <c r="R141" i="355"/>
  <c r="S141" i="355"/>
  <c r="AD141" i="355"/>
  <c r="AF141" i="355"/>
  <c r="AE141" i="355"/>
  <c r="AG141" i="355"/>
  <c r="AH141" i="355"/>
  <c r="AK141" i="355"/>
  <c r="AJ141" i="355"/>
  <c r="AL141" i="355"/>
  <c r="I142" i="355"/>
  <c r="K142" i="355"/>
  <c r="J142" i="355"/>
  <c r="L142" i="355"/>
  <c r="Q142" i="355"/>
  <c r="M142" i="355"/>
  <c r="P142" i="355"/>
  <c r="O142" i="355"/>
  <c r="R142" i="355"/>
  <c r="S142" i="355"/>
  <c r="I143" i="355"/>
  <c r="J143" i="355"/>
  <c r="M143" i="355"/>
  <c r="P143" i="355"/>
  <c r="O143" i="355"/>
  <c r="R143" i="355"/>
  <c r="S143" i="355"/>
  <c r="I144" i="355"/>
  <c r="K144" i="355"/>
  <c r="J144" i="355"/>
  <c r="L144" i="355"/>
  <c r="Q144" i="355"/>
  <c r="M144" i="355"/>
  <c r="P144" i="355"/>
  <c r="O144" i="355"/>
  <c r="R144" i="355"/>
  <c r="S144" i="355"/>
  <c r="I145" i="355"/>
  <c r="J145" i="355"/>
  <c r="M145" i="355"/>
  <c r="P145" i="355"/>
  <c r="O145" i="355"/>
  <c r="R145" i="355"/>
  <c r="S145" i="355"/>
  <c r="I146" i="355"/>
  <c r="K146" i="355"/>
  <c r="J146" i="355"/>
  <c r="L146" i="355"/>
  <c r="Q146" i="355"/>
  <c r="M146" i="355"/>
  <c r="P146" i="355"/>
  <c r="O146" i="355"/>
  <c r="R146" i="355"/>
  <c r="S146" i="355"/>
  <c r="I147" i="355"/>
  <c r="J147" i="355"/>
  <c r="M147" i="355"/>
  <c r="P147" i="355"/>
  <c r="O147" i="355"/>
  <c r="R147" i="355"/>
  <c r="S147" i="355"/>
  <c r="I150" i="355"/>
  <c r="K150" i="355"/>
  <c r="J150" i="355"/>
  <c r="L150" i="355"/>
  <c r="Q150" i="355"/>
  <c r="M150" i="355"/>
  <c r="P150" i="355"/>
  <c r="O150" i="355"/>
  <c r="R150" i="355"/>
  <c r="S150" i="355"/>
  <c r="AD150" i="355"/>
  <c r="AE150" i="355"/>
  <c r="AH150" i="355"/>
  <c r="AK150" i="355"/>
  <c r="AJ150" i="355"/>
  <c r="I151" i="355"/>
  <c r="J151" i="355"/>
  <c r="M151" i="355"/>
  <c r="P151" i="355"/>
  <c r="O151" i="355"/>
  <c r="R151" i="355"/>
  <c r="S151" i="355"/>
  <c r="I152" i="355"/>
  <c r="J152" i="355"/>
  <c r="K152" i="355"/>
  <c r="L152" i="355"/>
  <c r="Q152" i="355"/>
  <c r="M152" i="355"/>
  <c r="O152" i="355"/>
  <c r="P152" i="355"/>
  <c r="R152" i="355"/>
  <c r="S152" i="355"/>
  <c r="I153" i="355"/>
  <c r="J153" i="355"/>
  <c r="M153" i="355"/>
  <c r="P153" i="355"/>
  <c r="O153" i="355"/>
  <c r="R153" i="355"/>
  <c r="S153" i="355"/>
  <c r="I154" i="355"/>
  <c r="J154" i="355"/>
  <c r="K154" i="355"/>
  <c r="L154" i="355"/>
  <c r="Q154" i="355"/>
  <c r="M154" i="355"/>
  <c r="O154" i="355"/>
  <c r="P154" i="355"/>
  <c r="R154" i="355"/>
  <c r="S154" i="355"/>
  <c r="I155" i="355"/>
  <c r="J155" i="355"/>
  <c r="M155" i="355"/>
  <c r="P155" i="355"/>
  <c r="O155" i="355"/>
  <c r="R155" i="355"/>
  <c r="S155" i="355"/>
  <c r="I8" i="353"/>
  <c r="K8" i="353"/>
  <c r="J8" i="353"/>
  <c r="L8" i="353"/>
  <c r="Q8" i="353"/>
  <c r="M8" i="353"/>
  <c r="P8" i="353"/>
  <c r="O8" i="353"/>
  <c r="R8" i="353"/>
  <c r="S8" i="353"/>
  <c r="AD8" i="353"/>
  <c r="AE8" i="353"/>
  <c r="AH8" i="353"/>
  <c r="AK8" i="353"/>
  <c r="AJ8" i="353"/>
  <c r="I9" i="353"/>
  <c r="J9" i="353"/>
  <c r="M9" i="353"/>
  <c r="P9" i="353"/>
  <c r="O9" i="353"/>
  <c r="R9" i="353"/>
  <c r="S9" i="353"/>
  <c r="AD9" i="353"/>
  <c r="AE9" i="353"/>
  <c r="AF9" i="353"/>
  <c r="AG9" i="353"/>
  <c r="AH9" i="353"/>
  <c r="AJ9" i="353"/>
  <c r="AK9" i="353"/>
  <c r="AL9" i="353"/>
  <c r="I10" i="353"/>
  <c r="K10" i="353"/>
  <c r="J10" i="353"/>
  <c r="L10" i="353"/>
  <c r="Q10" i="353"/>
  <c r="M10" i="353"/>
  <c r="O10" i="353"/>
  <c r="P10" i="353"/>
  <c r="R10" i="353"/>
  <c r="S10" i="353"/>
  <c r="AD10" i="353"/>
  <c r="AE10" i="353"/>
  <c r="AH10" i="353"/>
  <c r="AK10" i="353"/>
  <c r="AJ10" i="353"/>
  <c r="I11" i="353"/>
  <c r="J11" i="353"/>
  <c r="M11" i="353"/>
  <c r="P11" i="353"/>
  <c r="O11" i="353"/>
  <c r="R11" i="353"/>
  <c r="S11" i="353"/>
  <c r="AD11" i="353"/>
  <c r="AE11" i="353"/>
  <c r="AF11" i="353"/>
  <c r="AG11" i="353"/>
  <c r="AH11" i="353"/>
  <c r="AJ11" i="353"/>
  <c r="AK11" i="353"/>
  <c r="AL11" i="353"/>
  <c r="I12" i="353"/>
  <c r="J12" i="353"/>
  <c r="K12" i="353"/>
  <c r="L12" i="353"/>
  <c r="Q12" i="353"/>
  <c r="M12" i="353"/>
  <c r="O12" i="353"/>
  <c r="P12" i="353"/>
  <c r="R12" i="353"/>
  <c r="S12" i="353"/>
  <c r="AD12" i="353"/>
  <c r="AE12" i="353"/>
  <c r="AH12" i="353"/>
  <c r="AK12" i="353"/>
  <c r="AJ12" i="353"/>
  <c r="I13" i="353"/>
  <c r="J13" i="353"/>
  <c r="M13" i="353"/>
  <c r="P13" i="353"/>
  <c r="O13" i="353"/>
  <c r="R13" i="353"/>
  <c r="S13" i="353"/>
  <c r="AD13" i="353"/>
  <c r="AE13" i="353"/>
  <c r="AF13" i="353"/>
  <c r="AG13" i="353"/>
  <c r="AH13" i="353"/>
  <c r="AJ13" i="353"/>
  <c r="AK13" i="353"/>
  <c r="AL13" i="353"/>
  <c r="AD14" i="353"/>
  <c r="AF14" i="353"/>
  <c r="AE14" i="353"/>
  <c r="AG14" i="353"/>
  <c r="AL14" i="353"/>
  <c r="AH14" i="353"/>
  <c r="AK14" i="353"/>
  <c r="AJ14" i="353"/>
  <c r="AD15" i="353"/>
  <c r="AF15" i="353"/>
  <c r="AE15" i="353"/>
  <c r="AG15" i="353"/>
  <c r="AL15" i="353"/>
  <c r="AH15" i="353"/>
  <c r="AK15" i="353"/>
  <c r="AJ15" i="353"/>
  <c r="AD16" i="353"/>
  <c r="AF16" i="353"/>
  <c r="AE16" i="353"/>
  <c r="AG16" i="353"/>
  <c r="AL16" i="353"/>
  <c r="AH16" i="353"/>
  <c r="AK16" i="353"/>
  <c r="AJ16" i="353"/>
  <c r="AD17" i="353"/>
  <c r="AF17" i="353"/>
  <c r="AE17" i="353"/>
  <c r="AG17" i="353"/>
  <c r="AL17" i="353"/>
  <c r="AH17" i="353"/>
  <c r="AK17" i="353"/>
  <c r="AJ17" i="353"/>
  <c r="AD18" i="353"/>
  <c r="AF18" i="353"/>
  <c r="AE18" i="353"/>
  <c r="AG18" i="353"/>
  <c r="AL18" i="353"/>
  <c r="AH18" i="353"/>
  <c r="AK18" i="353"/>
  <c r="AJ18" i="353"/>
  <c r="AD19" i="353"/>
  <c r="AF19" i="353"/>
  <c r="AE19" i="353"/>
  <c r="AG19" i="353"/>
  <c r="AL19" i="353"/>
  <c r="AH19" i="353"/>
  <c r="AK19" i="353"/>
  <c r="AJ19" i="353"/>
  <c r="AD20" i="353"/>
  <c r="AF20" i="353"/>
  <c r="AE20" i="353"/>
  <c r="AG20" i="353"/>
  <c r="AL20" i="353"/>
  <c r="AH20" i="353"/>
  <c r="AK20" i="353"/>
  <c r="AJ20" i="353"/>
  <c r="AD21" i="353"/>
  <c r="AF21" i="353"/>
  <c r="AE21" i="353"/>
  <c r="AG21" i="353"/>
  <c r="AL21" i="353"/>
  <c r="AH21" i="353"/>
  <c r="AK21" i="353"/>
  <c r="AJ21" i="353"/>
  <c r="AD22" i="353"/>
  <c r="AF22" i="353"/>
  <c r="AE22" i="353"/>
  <c r="AG22" i="353"/>
  <c r="AL22" i="353"/>
  <c r="AH22" i="353"/>
  <c r="AK22" i="353"/>
  <c r="AJ22" i="353"/>
  <c r="AD23" i="353"/>
  <c r="AF23" i="353"/>
  <c r="AE23" i="353"/>
  <c r="AG23" i="353"/>
  <c r="AL23" i="353"/>
  <c r="AH23" i="353"/>
  <c r="AK23" i="353"/>
  <c r="AJ23" i="353"/>
  <c r="I26" i="353"/>
  <c r="K26" i="353"/>
  <c r="J26" i="353"/>
  <c r="L26" i="353"/>
  <c r="Q26" i="353"/>
  <c r="M26" i="353"/>
  <c r="P26" i="353"/>
  <c r="O26" i="353"/>
  <c r="R26" i="353"/>
  <c r="S26" i="353"/>
  <c r="AD26" i="353"/>
  <c r="AE26" i="353"/>
  <c r="AH26" i="353"/>
  <c r="AK26" i="353"/>
  <c r="AJ26" i="353"/>
  <c r="I27" i="353"/>
  <c r="J27" i="353"/>
  <c r="M27" i="353"/>
  <c r="P27" i="353"/>
  <c r="O27" i="353"/>
  <c r="R27" i="353"/>
  <c r="S27" i="353"/>
  <c r="AD27" i="353"/>
  <c r="AF27" i="353"/>
  <c r="AE27" i="353"/>
  <c r="AG27" i="353"/>
  <c r="AL27" i="353"/>
  <c r="AH27" i="353"/>
  <c r="AK27" i="353"/>
  <c r="AJ27" i="353"/>
  <c r="I28" i="353"/>
  <c r="K28" i="353"/>
  <c r="J28" i="353"/>
  <c r="L28" i="353"/>
  <c r="Q28" i="353"/>
  <c r="M28" i="353"/>
  <c r="P28" i="353"/>
  <c r="O28" i="353"/>
  <c r="R28" i="353"/>
  <c r="S28" i="353"/>
  <c r="AD28" i="353"/>
  <c r="AE28" i="353"/>
  <c r="AH28" i="353"/>
  <c r="AK28" i="353"/>
  <c r="AJ28" i="353"/>
  <c r="I29" i="353"/>
  <c r="J29" i="353"/>
  <c r="M29" i="353"/>
  <c r="P29" i="353"/>
  <c r="O29" i="353"/>
  <c r="R29" i="353"/>
  <c r="S29" i="353"/>
  <c r="AD29" i="353"/>
  <c r="AF29" i="353"/>
  <c r="AE29" i="353"/>
  <c r="AG29" i="353"/>
  <c r="AL29" i="353"/>
  <c r="AH29" i="353"/>
  <c r="AK29" i="353"/>
  <c r="AJ29" i="353"/>
  <c r="I30" i="353"/>
  <c r="K30" i="353"/>
  <c r="J30" i="353"/>
  <c r="L30" i="353"/>
  <c r="Q30" i="353"/>
  <c r="M30" i="353"/>
  <c r="P30" i="353"/>
  <c r="O30" i="353"/>
  <c r="R30" i="353"/>
  <c r="S30" i="353"/>
  <c r="AD30" i="353"/>
  <c r="AE30" i="353"/>
  <c r="AH30" i="353"/>
  <c r="AK30" i="353"/>
  <c r="AJ30" i="353"/>
  <c r="AD31" i="353"/>
  <c r="AE31" i="353"/>
  <c r="AH31" i="353"/>
  <c r="AK31" i="353"/>
  <c r="AJ31" i="353"/>
  <c r="AD32" i="353"/>
  <c r="AE32" i="353"/>
  <c r="AH32" i="353"/>
  <c r="AK32" i="353"/>
  <c r="AJ32" i="353"/>
  <c r="AD33" i="353"/>
  <c r="AE33" i="353"/>
  <c r="AH33" i="353"/>
  <c r="AK33" i="353"/>
  <c r="AJ33" i="353"/>
  <c r="AD34" i="353"/>
  <c r="AE34" i="353"/>
  <c r="AH34" i="353"/>
  <c r="AK34" i="353"/>
  <c r="AJ34" i="353"/>
  <c r="I37" i="353"/>
  <c r="J37" i="353"/>
  <c r="M37" i="353"/>
  <c r="P37" i="353"/>
  <c r="O37" i="353"/>
  <c r="R37" i="353"/>
  <c r="S37" i="353"/>
  <c r="AD37" i="353"/>
  <c r="AE37" i="353"/>
  <c r="AF37" i="353"/>
  <c r="AG37" i="353"/>
  <c r="AL37" i="353"/>
  <c r="AH37" i="353"/>
  <c r="AJ37" i="353"/>
  <c r="AK37" i="353"/>
  <c r="I38" i="353"/>
  <c r="J38" i="353"/>
  <c r="K38" i="353"/>
  <c r="L38" i="353"/>
  <c r="Q38" i="353"/>
  <c r="M38" i="353"/>
  <c r="O38" i="353"/>
  <c r="P38" i="353"/>
  <c r="R38" i="353"/>
  <c r="S38" i="353"/>
  <c r="AD38" i="353"/>
  <c r="AE38" i="353"/>
  <c r="AH38" i="353"/>
  <c r="AK38" i="353"/>
  <c r="AJ38" i="353"/>
  <c r="I39" i="353"/>
  <c r="J39" i="353"/>
  <c r="M39" i="353"/>
  <c r="P39" i="353"/>
  <c r="O39" i="353"/>
  <c r="R39" i="353"/>
  <c r="S39" i="353"/>
  <c r="AD39" i="353"/>
  <c r="AE39" i="353"/>
  <c r="AF39" i="353"/>
  <c r="AG39" i="353"/>
  <c r="AL39" i="353"/>
  <c r="AH39" i="353"/>
  <c r="AJ39" i="353"/>
  <c r="AK39" i="353"/>
  <c r="I40" i="353"/>
  <c r="K40" i="353"/>
  <c r="J40" i="353"/>
  <c r="L40" i="353"/>
  <c r="Q40" i="353"/>
  <c r="M40" i="353"/>
  <c r="P40" i="353"/>
  <c r="O40" i="353"/>
  <c r="R40" i="353"/>
  <c r="S40" i="353"/>
  <c r="AD40" i="353"/>
  <c r="AE40" i="353"/>
  <c r="AH40" i="353"/>
  <c r="AK40" i="353"/>
  <c r="AJ40" i="353"/>
  <c r="I41" i="353"/>
  <c r="J41" i="353"/>
  <c r="M41" i="353"/>
  <c r="P41" i="353"/>
  <c r="O41" i="353"/>
  <c r="R41" i="353"/>
  <c r="S41" i="353"/>
  <c r="AD41" i="353"/>
  <c r="AE41" i="353"/>
  <c r="AF41" i="353"/>
  <c r="AG41" i="353"/>
  <c r="AL41" i="353"/>
  <c r="AH41" i="353"/>
  <c r="AJ41" i="353"/>
  <c r="AK41" i="353"/>
  <c r="I42" i="353"/>
  <c r="K42" i="353"/>
  <c r="J42" i="353"/>
  <c r="L42" i="353"/>
  <c r="Q42" i="353"/>
  <c r="M42" i="353"/>
  <c r="P42" i="353"/>
  <c r="O42" i="353"/>
  <c r="R42" i="353"/>
  <c r="S42" i="353"/>
  <c r="AD42" i="353"/>
  <c r="AE42" i="353"/>
  <c r="AH42" i="353"/>
  <c r="AK42" i="353"/>
  <c r="AJ42" i="353"/>
  <c r="AD43" i="353"/>
  <c r="AE43" i="353"/>
  <c r="AH43" i="353"/>
  <c r="AK43" i="353"/>
  <c r="AJ43" i="353"/>
  <c r="AD44" i="353"/>
  <c r="AE44" i="353"/>
  <c r="AH44" i="353"/>
  <c r="AK44" i="353"/>
  <c r="AJ44" i="353"/>
  <c r="AD45" i="353"/>
  <c r="AE45" i="353"/>
  <c r="AH45" i="353"/>
  <c r="AK45" i="353"/>
  <c r="AJ45" i="353"/>
  <c r="AD46" i="353"/>
  <c r="AE46" i="353"/>
  <c r="AH46" i="353"/>
  <c r="AK46" i="353"/>
  <c r="AJ46" i="353"/>
  <c r="AD47" i="353"/>
  <c r="AE47" i="353"/>
  <c r="AH47" i="353"/>
  <c r="AK47" i="353"/>
  <c r="AJ47" i="353"/>
  <c r="AD48" i="353"/>
  <c r="AE48" i="353"/>
  <c r="AH48" i="353"/>
  <c r="AK48" i="353"/>
  <c r="AJ48" i="353"/>
  <c r="AD49" i="353"/>
  <c r="AE49" i="353"/>
  <c r="AH49" i="353"/>
  <c r="AK49" i="353"/>
  <c r="AJ49" i="353"/>
  <c r="AD50" i="353"/>
  <c r="AE50" i="353"/>
  <c r="AH50" i="353"/>
  <c r="AK50" i="353"/>
  <c r="AJ50" i="353"/>
  <c r="AD51" i="353"/>
  <c r="AE51" i="353"/>
  <c r="AH51" i="353"/>
  <c r="AK51" i="353"/>
  <c r="AJ51" i="353"/>
  <c r="AD52" i="353"/>
  <c r="AE52" i="353"/>
  <c r="AH52" i="353"/>
  <c r="AK52" i="353"/>
  <c r="AJ52" i="353"/>
  <c r="I55" i="353"/>
  <c r="J55" i="353"/>
  <c r="M55" i="353"/>
  <c r="P55" i="353"/>
  <c r="O55" i="353"/>
  <c r="R55" i="353"/>
  <c r="S55" i="353"/>
  <c r="AD55" i="353"/>
  <c r="AE55" i="353"/>
  <c r="AF55" i="353"/>
  <c r="AG55" i="353"/>
  <c r="AL55" i="353"/>
  <c r="AH55" i="353"/>
  <c r="AJ55" i="353"/>
  <c r="AK55" i="353"/>
  <c r="I56" i="353"/>
  <c r="J56" i="353"/>
  <c r="K56" i="353"/>
  <c r="L56" i="353"/>
  <c r="Q56" i="353"/>
  <c r="M56" i="353"/>
  <c r="O56" i="353"/>
  <c r="P56" i="353"/>
  <c r="R56" i="353"/>
  <c r="S56" i="353"/>
  <c r="AD56" i="353"/>
  <c r="AE56" i="353"/>
  <c r="AH56" i="353"/>
  <c r="AK56" i="353"/>
  <c r="AJ56" i="353"/>
  <c r="I57" i="353"/>
  <c r="J57" i="353"/>
  <c r="M57" i="353"/>
  <c r="P57" i="353"/>
  <c r="O57" i="353"/>
  <c r="R57" i="353"/>
  <c r="S57" i="353"/>
  <c r="AD57" i="353"/>
  <c r="AE57" i="353"/>
  <c r="AF57" i="353"/>
  <c r="AG57" i="353"/>
  <c r="AL57" i="353"/>
  <c r="AH57" i="353"/>
  <c r="AJ57" i="353"/>
  <c r="AK57" i="353"/>
  <c r="I58" i="353"/>
  <c r="J58" i="353"/>
  <c r="K58" i="353"/>
  <c r="L58" i="353"/>
  <c r="Q58" i="353"/>
  <c r="M58" i="353"/>
  <c r="O58" i="353"/>
  <c r="P58" i="353"/>
  <c r="R58" i="353"/>
  <c r="S58" i="353"/>
  <c r="AD58" i="353"/>
  <c r="AE58" i="353"/>
  <c r="AH58" i="353"/>
  <c r="AK58" i="353"/>
  <c r="AJ58" i="353"/>
  <c r="I59" i="353"/>
  <c r="J59" i="353"/>
  <c r="M59" i="353"/>
  <c r="P59" i="353"/>
  <c r="O59" i="353"/>
  <c r="R59" i="353"/>
  <c r="S59" i="353"/>
  <c r="AD59" i="353"/>
  <c r="AE59" i="353"/>
  <c r="AF59" i="353"/>
  <c r="AG59" i="353"/>
  <c r="AL59" i="353"/>
  <c r="AH59" i="353"/>
  <c r="AJ59" i="353"/>
  <c r="AK59" i="353"/>
  <c r="I60" i="353"/>
  <c r="J60" i="353"/>
  <c r="K60" i="353"/>
  <c r="L60" i="353"/>
  <c r="Q60" i="353"/>
  <c r="M60" i="353"/>
  <c r="O60" i="353"/>
  <c r="P60" i="353"/>
  <c r="R60" i="353"/>
  <c r="S60" i="353"/>
  <c r="AD60" i="353"/>
  <c r="AE60" i="353"/>
  <c r="AH60" i="353"/>
  <c r="AK60" i="353"/>
  <c r="AJ60" i="353"/>
  <c r="AD61" i="353"/>
  <c r="AE61" i="353"/>
  <c r="AH61" i="353"/>
  <c r="AK61" i="353"/>
  <c r="AJ61" i="353"/>
  <c r="AD62" i="353"/>
  <c r="AE62" i="353"/>
  <c r="AH62" i="353"/>
  <c r="AK62" i="353"/>
  <c r="AJ62" i="353"/>
  <c r="AD63" i="353"/>
  <c r="AE63" i="353"/>
  <c r="AH63" i="353"/>
  <c r="AK63" i="353"/>
  <c r="AJ63" i="353"/>
  <c r="AD64" i="353"/>
  <c r="AE64" i="353"/>
  <c r="AH64" i="353"/>
  <c r="AK64" i="353"/>
  <c r="AJ64" i="353"/>
  <c r="AD65" i="353"/>
  <c r="AE65" i="353"/>
  <c r="AH65" i="353"/>
  <c r="AK65" i="353"/>
  <c r="AJ65" i="353"/>
  <c r="AD66" i="353"/>
  <c r="AE66" i="353"/>
  <c r="AH66" i="353"/>
  <c r="AK66" i="353"/>
  <c r="AJ66" i="353"/>
  <c r="AD67" i="353"/>
  <c r="AE67" i="353"/>
  <c r="AH67" i="353"/>
  <c r="AK67" i="353"/>
  <c r="AJ67" i="353"/>
  <c r="AD68" i="353"/>
  <c r="AE68" i="353"/>
  <c r="AH68" i="353"/>
  <c r="AK68" i="353"/>
  <c r="AJ68" i="353"/>
  <c r="AD69" i="353"/>
  <c r="AE69" i="353"/>
  <c r="AH69" i="353"/>
  <c r="AK69" i="353"/>
  <c r="AJ69" i="353"/>
  <c r="AD70" i="353"/>
  <c r="AE70" i="353"/>
  <c r="AH70" i="353"/>
  <c r="AK70" i="353"/>
  <c r="AJ70" i="353"/>
  <c r="I73" i="353"/>
  <c r="J73" i="353"/>
  <c r="M73" i="353"/>
  <c r="P73" i="353"/>
  <c r="O73" i="353"/>
  <c r="R73" i="353"/>
  <c r="S73" i="353"/>
  <c r="AD73" i="353"/>
  <c r="AE73" i="353"/>
  <c r="AF73" i="353"/>
  <c r="AG73" i="353"/>
  <c r="AL73" i="353"/>
  <c r="AH73" i="353"/>
  <c r="AJ73" i="353"/>
  <c r="AK73" i="353"/>
  <c r="I74" i="353"/>
  <c r="J74" i="353"/>
  <c r="K74" i="353"/>
  <c r="L74" i="353"/>
  <c r="Q74" i="353"/>
  <c r="M74" i="353"/>
  <c r="O74" i="353"/>
  <c r="P74" i="353"/>
  <c r="R74" i="353"/>
  <c r="S74" i="353"/>
  <c r="AD74" i="353"/>
  <c r="AE74" i="353"/>
  <c r="AH74" i="353"/>
  <c r="AK74" i="353"/>
  <c r="AJ74" i="353"/>
  <c r="I75" i="353"/>
  <c r="J75" i="353"/>
  <c r="M75" i="353"/>
  <c r="P75" i="353"/>
  <c r="O75" i="353"/>
  <c r="R75" i="353"/>
  <c r="S75" i="353"/>
  <c r="AD75" i="353"/>
  <c r="AE75" i="353"/>
  <c r="AF75" i="353"/>
  <c r="AG75" i="353"/>
  <c r="AL75" i="353"/>
  <c r="AH75" i="353"/>
  <c r="AJ75" i="353"/>
  <c r="AK75" i="353"/>
  <c r="I76" i="353"/>
  <c r="J76" i="353"/>
  <c r="K76" i="353"/>
  <c r="L76" i="353"/>
  <c r="Q76" i="353"/>
  <c r="M76" i="353"/>
  <c r="O76" i="353"/>
  <c r="P76" i="353"/>
  <c r="R76" i="353"/>
  <c r="S76" i="353"/>
  <c r="AD76" i="353"/>
  <c r="AE76" i="353"/>
  <c r="AH76" i="353"/>
  <c r="AK76" i="353"/>
  <c r="AJ76" i="353"/>
  <c r="I77" i="353"/>
  <c r="J77" i="353"/>
  <c r="M77" i="353"/>
  <c r="P77" i="353"/>
  <c r="O77" i="353"/>
  <c r="R77" i="353"/>
  <c r="S77" i="353"/>
  <c r="AD77" i="353"/>
  <c r="AE77" i="353"/>
  <c r="AF77" i="353"/>
  <c r="AG77" i="353"/>
  <c r="AL77" i="353"/>
  <c r="AH77" i="353"/>
  <c r="AJ77" i="353"/>
  <c r="AK77" i="353"/>
  <c r="I78" i="353"/>
  <c r="J78" i="353"/>
  <c r="K78" i="353"/>
  <c r="L78" i="353"/>
  <c r="Q78" i="353"/>
  <c r="M78" i="353"/>
  <c r="O78" i="353"/>
  <c r="P78" i="353"/>
  <c r="R78" i="353"/>
  <c r="S78" i="353"/>
  <c r="AD78" i="353"/>
  <c r="AE78" i="353"/>
  <c r="AH78" i="353"/>
  <c r="AK78" i="353"/>
  <c r="AJ78" i="353"/>
  <c r="AD79" i="353"/>
  <c r="AE79" i="353"/>
  <c r="AH79" i="353"/>
  <c r="AK79" i="353"/>
  <c r="AJ79" i="353"/>
  <c r="AD80" i="353"/>
  <c r="AE80" i="353"/>
  <c r="AH80" i="353"/>
  <c r="AK80" i="353"/>
  <c r="AJ80" i="353"/>
  <c r="AD81" i="353"/>
  <c r="AE81" i="353"/>
  <c r="AH81" i="353"/>
  <c r="AK81" i="353"/>
  <c r="AJ81" i="353"/>
  <c r="AD82" i="353"/>
  <c r="AE82" i="353"/>
  <c r="AH82" i="353"/>
  <c r="AK82" i="353"/>
  <c r="AJ82" i="353"/>
  <c r="AD83" i="353"/>
  <c r="AE83" i="353"/>
  <c r="AH83" i="353"/>
  <c r="AK83" i="353"/>
  <c r="AJ83" i="353"/>
  <c r="AD84" i="353"/>
  <c r="AE84" i="353"/>
  <c r="AH84" i="353"/>
  <c r="AK84" i="353"/>
  <c r="AJ84" i="353"/>
  <c r="AD85" i="353"/>
  <c r="AE85" i="353"/>
  <c r="AH85" i="353"/>
  <c r="AK85" i="353"/>
  <c r="AJ85" i="353"/>
  <c r="AD86" i="353"/>
  <c r="AE86" i="353"/>
  <c r="AH86" i="353"/>
  <c r="AK86" i="353"/>
  <c r="AJ86" i="353"/>
  <c r="AD87" i="353"/>
  <c r="AE87" i="353"/>
  <c r="AH87" i="353"/>
  <c r="AK87" i="353"/>
  <c r="AJ87" i="353"/>
  <c r="AD88" i="353"/>
  <c r="AE88" i="353"/>
  <c r="AH88" i="353"/>
  <c r="AK88" i="353"/>
  <c r="AJ88" i="353"/>
  <c r="I91" i="353"/>
  <c r="J91" i="353"/>
  <c r="M91" i="353"/>
  <c r="P91" i="353"/>
  <c r="O91" i="353"/>
  <c r="R91" i="353"/>
  <c r="S91" i="353"/>
  <c r="AD91" i="353"/>
  <c r="AE91" i="353"/>
  <c r="AF91" i="353"/>
  <c r="AG91" i="353"/>
  <c r="AL91" i="353"/>
  <c r="AH91" i="353"/>
  <c r="AJ91" i="353"/>
  <c r="AK91" i="353"/>
  <c r="I92" i="353"/>
  <c r="J92" i="353"/>
  <c r="K92" i="353"/>
  <c r="L92" i="353"/>
  <c r="Q92" i="353"/>
  <c r="M92" i="353"/>
  <c r="O92" i="353"/>
  <c r="P92" i="353"/>
  <c r="R92" i="353"/>
  <c r="S92" i="353"/>
  <c r="AD92" i="353"/>
  <c r="AE92" i="353"/>
  <c r="AH92" i="353"/>
  <c r="AK92" i="353"/>
  <c r="AJ92" i="353"/>
  <c r="I93" i="353"/>
  <c r="J93" i="353"/>
  <c r="M93" i="353"/>
  <c r="P93" i="353"/>
  <c r="O93" i="353"/>
  <c r="R93" i="353"/>
  <c r="S93" i="353"/>
  <c r="AD93" i="353"/>
  <c r="AE93" i="353"/>
  <c r="AF93" i="353"/>
  <c r="AG93" i="353"/>
  <c r="AH93" i="353"/>
  <c r="AJ93" i="353"/>
  <c r="AK93" i="353"/>
  <c r="AL93" i="353"/>
  <c r="I94" i="353"/>
  <c r="J94" i="353"/>
  <c r="K94" i="353"/>
  <c r="L94" i="353"/>
  <c r="Q94" i="353"/>
  <c r="M94" i="353"/>
  <c r="O94" i="353"/>
  <c r="P94" i="353"/>
  <c r="R94" i="353"/>
  <c r="S94" i="353"/>
  <c r="AD94" i="353"/>
  <c r="AE94" i="353"/>
  <c r="AH94" i="353"/>
  <c r="AK94" i="353"/>
  <c r="AJ94" i="353"/>
  <c r="I95" i="353"/>
  <c r="J95" i="353"/>
  <c r="M95" i="353"/>
  <c r="P95" i="353"/>
  <c r="O95" i="353"/>
  <c r="R95" i="353"/>
  <c r="S95" i="353"/>
  <c r="AD95" i="353"/>
  <c r="AE95" i="353"/>
  <c r="AF95" i="353"/>
  <c r="AG95" i="353"/>
  <c r="AH95" i="353"/>
  <c r="AJ95" i="353"/>
  <c r="AK95" i="353"/>
  <c r="AL95" i="353"/>
  <c r="AD96" i="353"/>
  <c r="AE96" i="353"/>
  <c r="AF96" i="353"/>
  <c r="AG96" i="353"/>
  <c r="AL96" i="353"/>
  <c r="AH96" i="353"/>
  <c r="AJ96" i="353"/>
  <c r="AK96" i="353"/>
  <c r="AD97" i="353"/>
  <c r="AE97" i="353"/>
  <c r="AF97" i="353"/>
  <c r="AG97" i="353"/>
  <c r="AL97" i="353"/>
  <c r="AH97" i="353"/>
  <c r="AJ97" i="353"/>
  <c r="AK97" i="353"/>
  <c r="AD98" i="353"/>
  <c r="AE98" i="353"/>
  <c r="AF98" i="353"/>
  <c r="AG98" i="353"/>
  <c r="AL98" i="353"/>
  <c r="AH98" i="353"/>
  <c r="AJ98" i="353"/>
  <c r="AK98" i="353"/>
  <c r="AD99" i="353"/>
  <c r="AE99" i="353"/>
  <c r="AF99" i="353"/>
  <c r="AG99" i="353"/>
  <c r="AL99" i="353"/>
  <c r="AH99" i="353"/>
  <c r="AJ99" i="353"/>
  <c r="AK99" i="353"/>
  <c r="AD100" i="353"/>
  <c r="AE100" i="353"/>
  <c r="AF100" i="353"/>
  <c r="AG100" i="353"/>
  <c r="AL100" i="353"/>
  <c r="AH100" i="353"/>
  <c r="AJ100" i="353"/>
  <c r="AK100" i="353"/>
  <c r="AD101" i="353"/>
  <c r="AE101" i="353"/>
  <c r="AF101" i="353"/>
  <c r="AG101" i="353"/>
  <c r="AL101" i="353"/>
  <c r="AH101" i="353"/>
  <c r="AJ101" i="353"/>
  <c r="AK101" i="353"/>
  <c r="AD102" i="353"/>
  <c r="AE102" i="353"/>
  <c r="AF102" i="353"/>
  <c r="AG102" i="353"/>
  <c r="AL102" i="353"/>
  <c r="AH102" i="353"/>
  <c r="AJ102" i="353"/>
  <c r="AK102" i="353"/>
  <c r="AD103" i="353"/>
  <c r="AF103" i="353"/>
  <c r="AE103" i="353"/>
  <c r="AG103" i="353"/>
  <c r="AL103" i="353"/>
  <c r="AH103" i="353"/>
  <c r="AK103" i="353"/>
  <c r="AJ103" i="353"/>
  <c r="AD104" i="353"/>
  <c r="AF104" i="353"/>
  <c r="AE104" i="353"/>
  <c r="AG104" i="353"/>
  <c r="AL104" i="353"/>
  <c r="AH104" i="353"/>
  <c r="AK104" i="353"/>
  <c r="AJ104" i="353"/>
  <c r="I8" i="350"/>
  <c r="K8" i="350"/>
  <c r="J8" i="350"/>
  <c r="L8" i="350"/>
  <c r="Q8" i="350"/>
  <c r="M8" i="350"/>
  <c r="P8" i="350"/>
  <c r="O8" i="350"/>
  <c r="R8" i="350"/>
  <c r="S8" i="350"/>
  <c r="AD8" i="350"/>
  <c r="AE8" i="350"/>
  <c r="AH8" i="350"/>
  <c r="AK8" i="350"/>
  <c r="AJ8" i="350"/>
  <c r="AN8" i="350"/>
  <c r="AQ8" i="350"/>
  <c r="I9" i="350"/>
  <c r="K9" i="350"/>
  <c r="J9" i="350"/>
  <c r="L9" i="350"/>
  <c r="Q9" i="350"/>
  <c r="M9" i="350"/>
  <c r="P9" i="350"/>
  <c r="O9" i="350"/>
  <c r="R9" i="350"/>
  <c r="S9" i="350"/>
  <c r="AD9" i="350"/>
  <c r="AE9" i="350"/>
  <c r="AH9" i="350"/>
  <c r="AK9" i="350"/>
  <c r="AJ9" i="350"/>
  <c r="AN9" i="350"/>
  <c r="AQ9" i="350"/>
  <c r="I10" i="350"/>
  <c r="K10" i="350"/>
  <c r="J10" i="350"/>
  <c r="L10" i="350"/>
  <c r="M10" i="350"/>
  <c r="P10" i="350"/>
  <c r="O10" i="350"/>
  <c r="Q10" i="350"/>
  <c r="R10" i="350"/>
  <c r="S10" i="350"/>
  <c r="AD10" i="350"/>
  <c r="AE10" i="350"/>
  <c r="AH10" i="350"/>
  <c r="AK10" i="350"/>
  <c r="AJ10" i="350"/>
  <c r="AN10" i="350"/>
  <c r="AQ10" i="350"/>
  <c r="I11" i="350"/>
  <c r="K11" i="350"/>
  <c r="J11" i="350"/>
  <c r="L11" i="350"/>
  <c r="M11" i="350"/>
  <c r="P11" i="350"/>
  <c r="O11" i="350"/>
  <c r="Q11" i="350"/>
  <c r="R11" i="350"/>
  <c r="S11" i="350"/>
  <c r="AD11" i="350"/>
  <c r="AE11" i="350"/>
  <c r="AH11" i="350"/>
  <c r="AK11" i="350"/>
  <c r="AJ11" i="350"/>
  <c r="AN11" i="350"/>
  <c r="AQ11" i="350"/>
  <c r="I12" i="350"/>
  <c r="K12" i="350"/>
  <c r="J12" i="350"/>
  <c r="L12" i="350"/>
  <c r="M12" i="350"/>
  <c r="P12" i="350"/>
  <c r="O12" i="350"/>
  <c r="Q12" i="350"/>
  <c r="R12" i="350"/>
  <c r="S12" i="350"/>
  <c r="AD12" i="350"/>
  <c r="AE12" i="350"/>
  <c r="AH12" i="350"/>
  <c r="AK12" i="350"/>
  <c r="AJ12" i="350"/>
  <c r="AN12" i="350"/>
  <c r="AQ12" i="350"/>
  <c r="I13" i="350"/>
  <c r="K13" i="350"/>
  <c r="J13" i="350"/>
  <c r="L13" i="350"/>
  <c r="M13" i="350"/>
  <c r="P13" i="350"/>
  <c r="O13" i="350"/>
  <c r="Q13" i="350"/>
  <c r="R13" i="350"/>
  <c r="S13" i="350"/>
  <c r="AD13" i="350"/>
  <c r="AE13" i="350"/>
  <c r="AH13" i="350"/>
  <c r="AK13" i="350"/>
  <c r="AJ13" i="350"/>
  <c r="AN13" i="350"/>
  <c r="AQ13" i="350"/>
  <c r="I14" i="350"/>
  <c r="K14" i="350"/>
  <c r="J14" i="350"/>
  <c r="L14" i="350"/>
  <c r="M14" i="350"/>
  <c r="P14" i="350"/>
  <c r="O14" i="350"/>
  <c r="Q14" i="350"/>
  <c r="R14" i="350"/>
  <c r="S14" i="350"/>
  <c r="AD14" i="350"/>
  <c r="AE14" i="350"/>
  <c r="AH14" i="350"/>
  <c r="AK14" i="350"/>
  <c r="AJ14" i="350"/>
  <c r="AN14" i="350"/>
  <c r="AQ14" i="350"/>
  <c r="I15" i="350"/>
  <c r="K15" i="350"/>
  <c r="J15" i="350"/>
  <c r="L15" i="350"/>
  <c r="Q15" i="350"/>
  <c r="M15" i="350"/>
  <c r="P15" i="350"/>
  <c r="O15" i="350"/>
  <c r="R15" i="350"/>
  <c r="S15" i="350"/>
  <c r="AD15" i="350"/>
  <c r="AE15" i="350"/>
  <c r="AH15" i="350"/>
  <c r="AK15" i="350"/>
  <c r="AJ15" i="350"/>
  <c r="AN15" i="350"/>
  <c r="AQ15" i="350"/>
  <c r="I16" i="350"/>
  <c r="J16" i="350"/>
  <c r="K16" i="350"/>
  <c r="L16" i="350"/>
  <c r="M16" i="350"/>
  <c r="O16" i="350"/>
  <c r="P16" i="350"/>
  <c r="Q16" i="350"/>
  <c r="R16" i="350"/>
  <c r="S16" i="350"/>
  <c r="AD16" i="350"/>
  <c r="AE16" i="350"/>
  <c r="AH16" i="350"/>
  <c r="AK16" i="350"/>
  <c r="AJ16" i="350"/>
  <c r="AN16" i="350"/>
  <c r="AQ16" i="350"/>
  <c r="I17" i="350"/>
  <c r="K17" i="350"/>
  <c r="J17" i="350"/>
  <c r="L17" i="350"/>
  <c r="M17" i="350"/>
  <c r="P17" i="350"/>
  <c r="O17" i="350"/>
  <c r="Q17" i="350"/>
  <c r="R17" i="350"/>
  <c r="S17" i="350"/>
  <c r="I20" i="350"/>
  <c r="J20" i="350"/>
  <c r="M20" i="350"/>
  <c r="P20" i="350"/>
  <c r="O20" i="350"/>
  <c r="R20" i="350"/>
  <c r="S20" i="350"/>
  <c r="AD20" i="350"/>
  <c r="AE20" i="350"/>
  <c r="AF20" i="350"/>
  <c r="AG20" i="350"/>
  <c r="AL20" i="350"/>
  <c r="AH20" i="350"/>
  <c r="AJ20" i="350"/>
  <c r="AK20" i="350"/>
  <c r="AN20" i="350"/>
  <c r="AQ20" i="350"/>
  <c r="I21" i="350"/>
  <c r="J21" i="350"/>
  <c r="M21" i="350"/>
  <c r="P21" i="350"/>
  <c r="O21" i="350"/>
  <c r="R21" i="350"/>
  <c r="S21" i="350"/>
  <c r="AD21" i="350"/>
  <c r="AE21" i="350"/>
  <c r="AF21" i="350"/>
  <c r="AG21" i="350"/>
  <c r="AH21" i="350"/>
  <c r="AK21" i="350"/>
  <c r="AJ21" i="350"/>
  <c r="AL21" i="350"/>
  <c r="AN21" i="350"/>
  <c r="AQ21" i="350"/>
  <c r="I22" i="350"/>
  <c r="J22" i="350"/>
  <c r="M22" i="350"/>
  <c r="P22" i="350"/>
  <c r="O22" i="350"/>
  <c r="R22" i="350"/>
  <c r="S22" i="350"/>
  <c r="AD22" i="350"/>
  <c r="AF22" i="350"/>
  <c r="AE22" i="350"/>
  <c r="AG22" i="350"/>
  <c r="AL22" i="350"/>
  <c r="AH22" i="350"/>
  <c r="AJ22" i="350"/>
  <c r="AK22" i="350"/>
  <c r="AN22" i="350"/>
  <c r="AQ22" i="350"/>
  <c r="I23" i="350"/>
  <c r="J23" i="350"/>
  <c r="M23" i="350"/>
  <c r="P23" i="350"/>
  <c r="O23" i="350"/>
  <c r="R23" i="350"/>
  <c r="S23" i="350"/>
  <c r="AD23" i="350"/>
  <c r="AE23" i="350"/>
  <c r="AF23" i="350"/>
  <c r="AG23" i="350"/>
  <c r="AL23" i="350"/>
  <c r="AH23" i="350"/>
  <c r="AK23" i="350"/>
  <c r="AJ23" i="350"/>
  <c r="AN23" i="350"/>
  <c r="AQ23" i="350"/>
  <c r="I24" i="350"/>
  <c r="J24" i="350"/>
  <c r="M24" i="350"/>
  <c r="P24" i="350"/>
  <c r="O24" i="350"/>
  <c r="R24" i="350"/>
  <c r="S24" i="350"/>
  <c r="AD24" i="350"/>
  <c r="AE24" i="350"/>
  <c r="AF24" i="350"/>
  <c r="AG24" i="350"/>
  <c r="AH24" i="350"/>
  <c r="AJ24" i="350"/>
  <c r="AK24" i="350"/>
  <c r="AL24" i="350"/>
  <c r="AN24" i="350"/>
  <c r="AQ24" i="350"/>
  <c r="I25" i="350"/>
  <c r="J25" i="350"/>
  <c r="M25" i="350"/>
  <c r="P25" i="350"/>
  <c r="O25" i="350"/>
  <c r="R25" i="350"/>
  <c r="S25" i="350"/>
  <c r="AD25" i="350"/>
  <c r="AE25" i="350"/>
  <c r="AF25" i="350"/>
  <c r="AG25" i="350"/>
  <c r="AH25" i="350"/>
  <c r="AK25" i="350"/>
  <c r="AJ25" i="350"/>
  <c r="AL25" i="350"/>
  <c r="AN25" i="350"/>
  <c r="AQ25" i="350"/>
  <c r="I26" i="350"/>
  <c r="J26" i="350"/>
  <c r="M26" i="350"/>
  <c r="P26" i="350"/>
  <c r="O26" i="350"/>
  <c r="R26" i="350"/>
  <c r="S26" i="350"/>
  <c r="AD26" i="350"/>
  <c r="AF26" i="350"/>
  <c r="AE26" i="350"/>
  <c r="AG26" i="350"/>
  <c r="AL26" i="350"/>
  <c r="AH26" i="350"/>
  <c r="AK26" i="350"/>
  <c r="AJ26" i="350"/>
  <c r="AN26" i="350"/>
  <c r="AQ26" i="350"/>
  <c r="I27" i="350"/>
  <c r="J27" i="350"/>
  <c r="M27" i="350"/>
  <c r="P27" i="350"/>
  <c r="O27" i="350"/>
  <c r="R27" i="350"/>
  <c r="S27" i="350"/>
  <c r="AD27" i="350"/>
  <c r="AF27" i="350"/>
  <c r="AE27" i="350"/>
  <c r="AG27" i="350"/>
  <c r="AL27" i="350"/>
  <c r="AH27" i="350"/>
  <c r="AK27" i="350"/>
  <c r="AJ27" i="350"/>
  <c r="AN27" i="350"/>
  <c r="AQ27" i="350"/>
  <c r="I28" i="350"/>
  <c r="J28" i="350"/>
  <c r="M28" i="350"/>
  <c r="P28" i="350"/>
  <c r="O28" i="350"/>
  <c r="R28" i="350"/>
  <c r="S28" i="350"/>
  <c r="AD28" i="350"/>
  <c r="AE28" i="350"/>
  <c r="AF28" i="350"/>
  <c r="AG28" i="350"/>
  <c r="AL28" i="350"/>
  <c r="AH28" i="350"/>
  <c r="AJ28" i="350"/>
  <c r="AK28" i="350"/>
  <c r="AN28" i="350"/>
  <c r="AQ28" i="350"/>
  <c r="I29" i="350"/>
  <c r="J29" i="350"/>
  <c r="M29" i="350"/>
  <c r="P29" i="350"/>
  <c r="O29" i="350"/>
  <c r="R29" i="350"/>
  <c r="S29" i="350"/>
  <c r="I30" i="350"/>
  <c r="J30" i="350"/>
  <c r="K30" i="350"/>
  <c r="L30" i="350"/>
  <c r="Q30" i="350"/>
  <c r="M30" i="350"/>
  <c r="O30" i="350"/>
  <c r="P30" i="350"/>
  <c r="R30" i="350"/>
  <c r="S30" i="350"/>
  <c r="I33" i="350"/>
  <c r="J33" i="350"/>
  <c r="M33" i="350"/>
  <c r="P33" i="350"/>
  <c r="O33" i="350"/>
  <c r="R33" i="350"/>
  <c r="S33" i="350"/>
  <c r="AD33" i="350"/>
  <c r="AE33" i="350"/>
  <c r="AF33" i="350"/>
  <c r="AG33" i="350"/>
  <c r="AL33" i="350"/>
  <c r="AH33" i="350"/>
  <c r="AJ33" i="350"/>
  <c r="AK33" i="350"/>
  <c r="AN33" i="350"/>
  <c r="AQ33" i="350"/>
  <c r="I34" i="350"/>
  <c r="J34" i="350"/>
  <c r="M34" i="350"/>
  <c r="P34" i="350"/>
  <c r="O34" i="350"/>
  <c r="R34" i="350"/>
  <c r="S34" i="350"/>
  <c r="AD34" i="350"/>
  <c r="AE34" i="350"/>
  <c r="AF34" i="350"/>
  <c r="AG34" i="350"/>
  <c r="AH34" i="350"/>
  <c r="AJ34" i="350"/>
  <c r="AK34" i="350"/>
  <c r="AL34" i="350"/>
  <c r="AN34" i="350"/>
  <c r="AQ34" i="350"/>
  <c r="I35" i="350"/>
  <c r="J35" i="350"/>
  <c r="M35" i="350"/>
  <c r="P35" i="350"/>
  <c r="O35" i="350"/>
  <c r="R35" i="350"/>
  <c r="S35" i="350"/>
  <c r="AD35" i="350"/>
  <c r="AE35" i="350"/>
  <c r="AF35" i="350"/>
  <c r="AG35" i="350"/>
  <c r="AH35" i="350"/>
  <c r="AJ35" i="350"/>
  <c r="AK35" i="350"/>
  <c r="AL35" i="350"/>
  <c r="AN35" i="350"/>
  <c r="AQ35" i="350"/>
  <c r="I36" i="350"/>
  <c r="J36" i="350"/>
  <c r="M36" i="350"/>
  <c r="P36" i="350"/>
  <c r="O36" i="350"/>
  <c r="R36" i="350"/>
  <c r="S36" i="350"/>
  <c r="AD36" i="350"/>
  <c r="AE36" i="350"/>
  <c r="AF36" i="350"/>
  <c r="AG36" i="350"/>
  <c r="AL36" i="350"/>
  <c r="AH36" i="350"/>
  <c r="AK36" i="350"/>
  <c r="AJ36" i="350"/>
  <c r="AN36" i="350"/>
  <c r="AQ36" i="350"/>
  <c r="I37" i="350"/>
  <c r="J37" i="350"/>
  <c r="M37" i="350"/>
  <c r="P37" i="350"/>
  <c r="O37" i="350"/>
  <c r="R37" i="350"/>
  <c r="S37" i="350"/>
  <c r="AD37" i="350"/>
  <c r="AE37" i="350"/>
  <c r="AF37" i="350"/>
  <c r="AG37" i="350"/>
  <c r="AL37" i="350"/>
  <c r="AH37" i="350"/>
  <c r="AJ37" i="350"/>
  <c r="AK37" i="350"/>
  <c r="AN37" i="350"/>
  <c r="AQ37" i="350"/>
  <c r="I38" i="350"/>
  <c r="J38" i="350"/>
  <c r="M38" i="350"/>
  <c r="P38" i="350"/>
  <c r="O38" i="350"/>
  <c r="R38" i="350"/>
  <c r="S38" i="350"/>
  <c r="AD38" i="350"/>
  <c r="AE38" i="350"/>
  <c r="AF38" i="350"/>
  <c r="AG38" i="350"/>
  <c r="AH38" i="350"/>
  <c r="AJ38" i="350"/>
  <c r="AK38" i="350"/>
  <c r="AL38" i="350"/>
  <c r="AN38" i="350"/>
  <c r="AQ38" i="350"/>
  <c r="I39" i="350"/>
  <c r="J39" i="350"/>
  <c r="M39" i="350"/>
  <c r="P39" i="350"/>
  <c r="O39" i="350"/>
  <c r="R39" i="350"/>
  <c r="S39" i="350"/>
  <c r="AD39" i="350"/>
  <c r="AF39" i="350"/>
  <c r="AE39" i="350"/>
  <c r="AG39" i="350"/>
  <c r="AH39" i="350"/>
  <c r="AK39" i="350"/>
  <c r="AJ39" i="350"/>
  <c r="AL39" i="350"/>
  <c r="AN39" i="350"/>
  <c r="AQ39" i="350"/>
  <c r="I40" i="350"/>
  <c r="J40" i="350"/>
  <c r="M40" i="350"/>
  <c r="P40" i="350"/>
  <c r="O40" i="350"/>
  <c r="R40" i="350"/>
  <c r="S40" i="350"/>
  <c r="AD40" i="350"/>
  <c r="AE40" i="350"/>
  <c r="AF40" i="350"/>
  <c r="AG40" i="350"/>
  <c r="AL40" i="350"/>
  <c r="AH40" i="350"/>
  <c r="AJ40" i="350"/>
  <c r="AK40" i="350"/>
  <c r="AN40" i="350"/>
  <c r="AQ40" i="350"/>
  <c r="I41" i="350"/>
  <c r="J41" i="350"/>
  <c r="M41" i="350"/>
  <c r="P41" i="350"/>
  <c r="O41" i="350"/>
  <c r="R41" i="350"/>
  <c r="S41" i="350"/>
  <c r="AD41" i="350"/>
  <c r="AE41" i="350"/>
  <c r="AF41" i="350"/>
  <c r="AG41" i="350"/>
  <c r="AH41" i="350"/>
  <c r="AJ41" i="350"/>
  <c r="AK41" i="350"/>
  <c r="AL41" i="350"/>
  <c r="AN41" i="350"/>
  <c r="AQ41" i="350"/>
  <c r="I42" i="350"/>
  <c r="J42" i="350"/>
  <c r="M42" i="350"/>
  <c r="P42" i="350"/>
  <c r="O42" i="350"/>
  <c r="R42" i="350"/>
  <c r="S42" i="350"/>
  <c r="I43" i="350"/>
  <c r="J43" i="350"/>
  <c r="K43" i="350"/>
  <c r="L43" i="350"/>
  <c r="Q43" i="350"/>
  <c r="M43" i="350"/>
  <c r="O43" i="350"/>
  <c r="P43" i="350"/>
  <c r="R43" i="350"/>
  <c r="S43" i="350"/>
  <c r="I44" i="350"/>
  <c r="J44" i="350"/>
  <c r="M44" i="350"/>
  <c r="P44" i="350"/>
  <c r="O44" i="350"/>
  <c r="R44" i="350"/>
  <c r="S44" i="350"/>
  <c r="I47" i="350"/>
  <c r="J47" i="350"/>
  <c r="K47" i="350"/>
  <c r="L47" i="350"/>
  <c r="Q47" i="350"/>
  <c r="M47" i="350"/>
  <c r="O47" i="350"/>
  <c r="P47" i="350"/>
  <c r="R47" i="350"/>
  <c r="S47" i="350"/>
  <c r="AD47" i="350"/>
  <c r="AE47" i="350"/>
  <c r="AH47" i="350"/>
  <c r="AK47" i="350"/>
  <c r="AJ47" i="350"/>
  <c r="AN47" i="350"/>
  <c r="AQ47" i="350"/>
  <c r="I48" i="350"/>
  <c r="J48" i="350"/>
  <c r="K48" i="350"/>
  <c r="L48" i="350"/>
  <c r="Q48" i="350"/>
  <c r="M48" i="350"/>
  <c r="O48" i="350"/>
  <c r="P48" i="350"/>
  <c r="R48" i="350"/>
  <c r="S48" i="350"/>
  <c r="AD48" i="350"/>
  <c r="AE48" i="350"/>
  <c r="AH48" i="350"/>
  <c r="AK48" i="350"/>
  <c r="AJ48" i="350"/>
  <c r="AN48" i="350"/>
  <c r="AQ48" i="350"/>
  <c r="I49" i="350"/>
  <c r="J49" i="350"/>
  <c r="K49" i="350"/>
  <c r="L49" i="350"/>
  <c r="M49" i="350"/>
  <c r="O49" i="350"/>
  <c r="P49" i="350"/>
  <c r="Q49" i="350"/>
  <c r="R49" i="350"/>
  <c r="S49" i="350"/>
  <c r="AD49" i="350"/>
  <c r="AE49" i="350"/>
  <c r="AH49" i="350"/>
  <c r="AK49" i="350"/>
  <c r="AJ49" i="350"/>
  <c r="AN49" i="350"/>
  <c r="AQ49" i="350"/>
  <c r="I50" i="350"/>
  <c r="K50" i="350"/>
  <c r="J50" i="350"/>
  <c r="L50" i="350"/>
  <c r="Q50" i="350"/>
  <c r="M50" i="350"/>
  <c r="P50" i="350"/>
  <c r="O50" i="350"/>
  <c r="R50" i="350"/>
  <c r="S50" i="350"/>
  <c r="AD50" i="350"/>
  <c r="AE50" i="350"/>
  <c r="AH50" i="350"/>
  <c r="AK50" i="350"/>
  <c r="AJ50" i="350"/>
  <c r="AN50" i="350"/>
  <c r="AQ50" i="350"/>
  <c r="I51" i="350"/>
  <c r="K51" i="350"/>
  <c r="J51" i="350"/>
  <c r="L51" i="350"/>
  <c r="M51" i="350"/>
  <c r="P51" i="350"/>
  <c r="O51" i="350"/>
  <c r="Q51" i="350"/>
  <c r="R51" i="350"/>
  <c r="S51" i="350"/>
  <c r="AD51" i="350"/>
  <c r="AE51" i="350"/>
  <c r="AH51" i="350"/>
  <c r="AK51" i="350"/>
  <c r="AJ51" i="350"/>
  <c r="AN51" i="350"/>
  <c r="AQ51" i="350"/>
  <c r="I52" i="350"/>
  <c r="K52" i="350"/>
  <c r="J52" i="350"/>
  <c r="L52" i="350"/>
  <c r="Q52" i="350"/>
  <c r="M52" i="350"/>
  <c r="P52" i="350"/>
  <c r="O52" i="350"/>
  <c r="R52" i="350"/>
  <c r="S52" i="350"/>
  <c r="AD52" i="350"/>
  <c r="AE52" i="350"/>
  <c r="AH52" i="350"/>
  <c r="AK52" i="350"/>
  <c r="AJ52" i="350"/>
  <c r="AN52" i="350"/>
  <c r="AQ52" i="350"/>
  <c r="I53" i="350"/>
  <c r="K53" i="350"/>
  <c r="J53" i="350"/>
  <c r="L53" i="350"/>
  <c r="M53" i="350"/>
  <c r="O53" i="350"/>
  <c r="P53" i="350"/>
  <c r="Q53" i="350"/>
  <c r="R53" i="350"/>
  <c r="S53" i="350"/>
  <c r="AD53" i="350"/>
  <c r="AE53" i="350"/>
  <c r="AH53" i="350"/>
  <c r="AK53" i="350"/>
  <c r="AJ53" i="350"/>
  <c r="AN53" i="350"/>
  <c r="AQ53" i="350"/>
  <c r="I54" i="350"/>
  <c r="J54" i="350"/>
  <c r="K54" i="350"/>
  <c r="L54" i="350"/>
  <c r="M54" i="350"/>
  <c r="O54" i="350"/>
  <c r="P54" i="350"/>
  <c r="Q54" i="350"/>
  <c r="R54" i="350"/>
  <c r="S54" i="350"/>
  <c r="AD54" i="350"/>
  <c r="AE54" i="350"/>
  <c r="AH54" i="350"/>
  <c r="AK54" i="350"/>
  <c r="AJ54" i="350"/>
  <c r="AN54" i="350"/>
  <c r="AQ54" i="350"/>
  <c r="I55" i="350"/>
  <c r="J55" i="350"/>
  <c r="K55" i="350"/>
  <c r="L55" i="350"/>
  <c r="M55" i="350"/>
  <c r="O55" i="350"/>
  <c r="P55" i="350"/>
  <c r="Q55" i="350"/>
  <c r="R55" i="350"/>
  <c r="S55" i="350"/>
  <c r="AD55" i="350"/>
  <c r="AE55" i="350"/>
  <c r="AH55" i="350"/>
  <c r="AK55" i="350"/>
  <c r="AJ55" i="350"/>
  <c r="AN55" i="350"/>
  <c r="AQ55" i="350"/>
  <c r="I56" i="350"/>
  <c r="K56" i="350"/>
  <c r="J56" i="350"/>
  <c r="L56" i="350"/>
  <c r="Q56" i="350"/>
  <c r="M56" i="350"/>
  <c r="P56" i="350"/>
  <c r="O56" i="350"/>
  <c r="R56" i="350"/>
  <c r="S56" i="350"/>
  <c r="I57" i="350"/>
  <c r="J57" i="350"/>
  <c r="M57" i="350"/>
  <c r="P57" i="350"/>
  <c r="O57" i="350"/>
  <c r="R57" i="350"/>
  <c r="S57" i="350"/>
  <c r="I58" i="350"/>
  <c r="J58" i="350"/>
  <c r="K58" i="350"/>
  <c r="L58" i="350"/>
  <c r="M58" i="350"/>
  <c r="O58" i="350"/>
  <c r="P58" i="350"/>
  <c r="Q58" i="350"/>
  <c r="R58" i="350"/>
  <c r="S58" i="350"/>
  <c r="I59" i="350"/>
  <c r="J59" i="350"/>
  <c r="M59" i="350"/>
  <c r="P59" i="350"/>
  <c r="O59" i="350"/>
  <c r="R59" i="350"/>
  <c r="S59" i="350"/>
  <c r="I62" i="350"/>
  <c r="K62" i="350"/>
  <c r="J62" i="350"/>
  <c r="L62" i="350"/>
  <c r="M62" i="350"/>
  <c r="P62" i="350"/>
  <c r="O62" i="350"/>
  <c r="Q62" i="350"/>
  <c r="R62" i="350"/>
  <c r="S62" i="350"/>
  <c r="AD62" i="350"/>
  <c r="AE62" i="350"/>
  <c r="AH62" i="350"/>
  <c r="AK62" i="350"/>
  <c r="AJ62" i="350"/>
  <c r="AN62" i="350"/>
  <c r="AQ62" i="350"/>
  <c r="I63" i="350"/>
  <c r="K63" i="350"/>
  <c r="J63" i="350"/>
  <c r="L63" i="350"/>
  <c r="Q63" i="350"/>
  <c r="M63" i="350"/>
  <c r="P63" i="350"/>
  <c r="O63" i="350"/>
  <c r="R63" i="350"/>
  <c r="S63" i="350"/>
  <c r="AD63" i="350"/>
  <c r="AE63" i="350"/>
  <c r="AH63" i="350"/>
  <c r="AK63" i="350"/>
  <c r="AJ63" i="350"/>
  <c r="AN63" i="350"/>
  <c r="AQ63" i="350"/>
  <c r="I64" i="350"/>
  <c r="K64" i="350"/>
  <c r="J64" i="350"/>
  <c r="L64" i="350"/>
  <c r="Q64" i="350"/>
  <c r="M64" i="350"/>
  <c r="P64" i="350"/>
  <c r="O64" i="350"/>
  <c r="R64" i="350"/>
  <c r="S64" i="350"/>
  <c r="AD64" i="350"/>
  <c r="AE64" i="350"/>
  <c r="AH64" i="350"/>
  <c r="AK64" i="350"/>
  <c r="AJ64" i="350"/>
  <c r="AN64" i="350"/>
  <c r="AQ64" i="350"/>
  <c r="I65" i="350"/>
  <c r="K65" i="350"/>
  <c r="J65" i="350"/>
  <c r="L65" i="350"/>
  <c r="Q65" i="350"/>
  <c r="M65" i="350"/>
  <c r="P65" i="350"/>
  <c r="O65" i="350"/>
  <c r="R65" i="350"/>
  <c r="S65" i="350"/>
  <c r="AD65" i="350"/>
  <c r="AE65" i="350"/>
  <c r="AH65" i="350"/>
  <c r="AK65" i="350"/>
  <c r="AJ65" i="350"/>
  <c r="AN65" i="350"/>
  <c r="AQ65" i="350"/>
  <c r="I66" i="350"/>
  <c r="K66" i="350"/>
  <c r="J66" i="350"/>
  <c r="L66" i="350"/>
  <c r="Q66" i="350"/>
  <c r="M66" i="350"/>
  <c r="P66" i="350"/>
  <c r="O66" i="350"/>
  <c r="R66" i="350"/>
  <c r="S66" i="350"/>
  <c r="AD66" i="350"/>
  <c r="AE66" i="350"/>
  <c r="AH66" i="350"/>
  <c r="AK66" i="350"/>
  <c r="AJ66" i="350"/>
  <c r="AN66" i="350"/>
  <c r="AQ66" i="350"/>
  <c r="I67" i="350"/>
  <c r="K67" i="350"/>
  <c r="J67" i="350"/>
  <c r="L67" i="350"/>
  <c r="Q67" i="350"/>
  <c r="M67" i="350"/>
  <c r="P67" i="350"/>
  <c r="O67" i="350"/>
  <c r="R67" i="350"/>
  <c r="S67" i="350"/>
  <c r="AD67" i="350"/>
  <c r="AE67" i="350"/>
  <c r="AH67" i="350"/>
  <c r="AK67" i="350"/>
  <c r="AJ67" i="350"/>
  <c r="AN67" i="350"/>
  <c r="AQ67" i="350"/>
  <c r="I68" i="350"/>
  <c r="K68" i="350"/>
  <c r="J68" i="350"/>
  <c r="L68" i="350"/>
  <c r="Q68" i="350"/>
  <c r="M68" i="350"/>
  <c r="P68" i="350"/>
  <c r="O68" i="350"/>
  <c r="R68" i="350"/>
  <c r="S68" i="350"/>
  <c r="AD68" i="350"/>
  <c r="AE68" i="350"/>
  <c r="AH68" i="350"/>
  <c r="AK68" i="350"/>
  <c r="AJ68" i="350"/>
  <c r="AN68" i="350"/>
  <c r="AQ68" i="350"/>
  <c r="I69" i="350"/>
  <c r="K69" i="350"/>
  <c r="J69" i="350"/>
  <c r="L69" i="350"/>
  <c r="Q69" i="350"/>
  <c r="M69" i="350"/>
  <c r="P69" i="350"/>
  <c r="O69" i="350"/>
  <c r="R69" i="350"/>
  <c r="S69" i="350"/>
  <c r="AD69" i="350"/>
  <c r="AE69" i="350"/>
  <c r="AH69" i="350"/>
  <c r="AK69" i="350"/>
  <c r="AJ69" i="350"/>
  <c r="AN69" i="350"/>
  <c r="AQ69" i="350"/>
  <c r="I70" i="350"/>
  <c r="K70" i="350"/>
  <c r="J70" i="350"/>
  <c r="L70" i="350"/>
  <c r="Q70" i="350"/>
  <c r="M70" i="350"/>
  <c r="P70" i="350"/>
  <c r="O70" i="350"/>
  <c r="R70" i="350"/>
  <c r="S70" i="350"/>
  <c r="AD70" i="350"/>
  <c r="AE70" i="350"/>
  <c r="AH70" i="350"/>
  <c r="AK70" i="350"/>
  <c r="AJ70" i="350"/>
  <c r="AN70" i="350"/>
  <c r="AQ70" i="350"/>
  <c r="I71" i="350"/>
  <c r="K71" i="350"/>
  <c r="J71" i="350"/>
  <c r="L71" i="350"/>
  <c r="Q71" i="350"/>
  <c r="M71" i="350"/>
  <c r="P71" i="350"/>
  <c r="O71" i="350"/>
  <c r="R71" i="350"/>
  <c r="S71" i="350"/>
  <c r="AD71" i="350"/>
  <c r="AE71" i="350"/>
  <c r="AH71" i="350"/>
  <c r="AK71" i="350"/>
  <c r="AJ71" i="350"/>
  <c r="AN71" i="350"/>
  <c r="AQ71" i="350"/>
  <c r="I72" i="350"/>
  <c r="K72" i="350"/>
  <c r="J72" i="350"/>
  <c r="L72" i="350"/>
  <c r="Q72" i="350"/>
  <c r="M72" i="350"/>
  <c r="P72" i="350"/>
  <c r="O72" i="350"/>
  <c r="R72" i="350"/>
  <c r="S72" i="350"/>
  <c r="AD72" i="350"/>
  <c r="AE72" i="350"/>
  <c r="AH72" i="350"/>
  <c r="AK72" i="350"/>
  <c r="AJ72" i="350"/>
  <c r="AN72" i="350"/>
  <c r="AQ72" i="350"/>
  <c r="I73" i="350"/>
  <c r="K73" i="350"/>
  <c r="J73" i="350"/>
  <c r="L73" i="350"/>
  <c r="Q73" i="350"/>
  <c r="M73" i="350"/>
  <c r="P73" i="350"/>
  <c r="O73" i="350"/>
  <c r="R73" i="350"/>
  <c r="S73" i="350"/>
  <c r="I74" i="350"/>
  <c r="J74" i="350"/>
  <c r="M74" i="350"/>
  <c r="P74" i="350"/>
  <c r="O74" i="350"/>
  <c r="R74" i="350"/>
  <c r="S74" i="350"/>
  <c r="I75" i="350"/>
  <c r="K75" i="350"/>
  <c r="J75" i="350"/>
  <c r="L75" i="350"/>
  <c r="M75" i="350"/>
  <c r="O75" i="350"/>
  <c r="P75" i="350"/>
  <c r="Q75" i="350"/>
  <c r="R75" i="350"/>
  <c r="S75" i="350"/>
  <c r="I76" i="350"/>
  <c r="J76" i="350"/>
  <c r="M76" i="350"/>
  <c r="P76" i="350"/>
  <c r="O76" i="350"/>
  <c r="R76" i="350"/>
  <c r="S76" i="350"/>
  <c r="I79" i="350"/>
  <c r="J79" i="350"/>
  <c r="K79" i="350"/>
  <c r="L79" i="350"/>
  <c r="Q79" i="350"/>
  <c r="M79" i="350"/>
  <c r="O79" i="350"/>
  <c r="P79" i="350"/>
  <c r="R79" i="350"/>
  <c r="S79" i="350"/>
  <c r="AD79" i="350"/>
  <c r="AE79" i="350"/>
  <c r="AH79" i="350"/>
  <c r="AK79" i="350"/>
  <c r="AJ79" i="350"/>
  <c r="AN79" i="350"/>
  <c r="AQ79" i="350"/>
  <c r="I80" i="350"/>
  <c r="K80" i="350"/>
  <c r="J80" i="350"/>
  <c r="L80" i="350"/>
  <c r="Q80" i="350"/>
  <c r="M80" i="350"/>
  <c r="P80" i="350"/>
  <c r="O80" i="350"/>
  <c r="R80" i="350"/>
  <c r="S80" i="350"/>
  <c r="AD80" i="350"/>
  <c r="AE80" i="350"/>
  <c r="AH80" i="350"/>
  <c r="AK80" i="350"/>
  <c r="AJ80" i="350"/>
  <c r="AN80" i="350"/>
  <c r="AQ80" i="350"/>
  <c r="I81" i="350"/>
  <c r="K81" i="350"/>
  <c r="J81" i="350"/>
  <c r="L81" i="350"/>
  <c r="Q81" i="350"/>
  <c r="M81" i="350"/>
  <c r="P81" i="350"/>
  <c r="O81" i="350"/>
  <c r="R81" i="350"/>
  <c r="S81" i="350"/>
  <c r="AD81" i="350"/>
  <c r="AE81" i="350"/>
  <c r="AH81" i="350"/>
  <c r="AK81" i="350"/>
  <c r="AJ81" i="350"/>
  <c r="AN81" i="350"/>
  <c r="AQ81" i="350"/>
  <c r="I82" i="350"/>
  <c r="K82" i="350"/>
  <c r="J82" i="350"/>
  <c r="L82" i="350"/>
  <c r="M82" i="350"/>
  <c r="P82" i="350"/>
  <c r="O82" i="350"/>
  <c r="Q82" i="350"/>
  <c r="R82" i="350"/>
  <c r="S82" i="350"/>
  <c r="AD82" i="350"/>
  <c r="AE82" i="350"/>
  <c r="AH82" i="350"/>
  <c r="AK82" i="350"/>
  <c r="AJ82" i="350"/>
  <c r="AN82" i="350"/>
  <c r="AQ82" i="350"/>
  <c r="I83" i="350"/>
  <c r="J83" i="350"/>
  <c r="K83" i="350"/>
  <c r="L83" i="350"/>
  <c r="M83" i="350"/>
  <c r="O83" i="350"/>
  <c r="P83" i="350"/>
  <c r="Q83" i="350"/>
  <c r="R83" i="350"/>
  <c r="S83" i="350"/>
  <c r="AD83" i="350"/>
  <c r="AE83" i="350"/>
  <c r="AH83" i="350"/>
  <c r="AK83" i="350"/>
  <c r="AJ83" i="350"/>
  <c r="AN83" i="350"/>
  <c r="AQ83" i="350"/>
  <c r="I84" i="350"/>
  <c r="K84" i="350"/>
  <c r="J84" i="350"/>
  <c r="L84" i="350"/>
  <c r="Q84" i="350"/>
  <c r="M84" i="350"/>
  <c r="P84" i="350"/>
  <c r="O84" i="350"/>
  <c r="R84" i="350"/>
  <c r="S84" i="350"/>
  <c r="AD84" i="350"/>
  <c r="AE84" i="350"/>
  <c r="AH84" i="350"/>
  <c r="AK84" i="350"/>
  <c r="AJ84" i="350"/>
  <c r="AN84" i="350"/>
  <c r="AQ84" i="350"/>
  <c r="I85" i="350"/>
  <c r="K85" i="350"/>
  <c r="J85" i="350"/>
  <c r="L85" i="350"/>
  <c r="Q85" i="350"/>
  <c r="M85" i="350"/>
  <c r="P85" i="350"/>
  <c r="O85" i="350"/>
  <c r="R85" i="350"/>
  <c r="S85" i="350"/>
  <c r="I86" i="350"/>
  <c r="J86" i="350"/>
  <c r="M86" i="350"/>
  <c r="P86" i="350"/>
  <c r="O86" i="350"/>
  <c r="R86" i="350"/>
  <c r="S86" i="350"/>
  <c r="I89" i="350"/>
  <c r="J89" i="350"/>
  <c r="K89" i="350"/>
  <c r="L89" i="350"/>
  <c r="M89" i="350"/>
  <c r="O89" i="350"/>
  <c r="P89" i="350"/>
  <c r="Q89" i="350"/>
  <c r="R89" i="350"/>
  <c r="S89" i="350"/>
  <c r="AD89" i="350"/>
  <c r="AE89" i="350"/>
  <c r="AH89" i="350"/>
  <c r="AK89" i="350"/>
  <c r="AJ89" i="350"/>
  <c r="AN89" i="350"/>
  <c r="AQ89" i="350"/>
  <c r="I90" i="350"/>
  <c r="J90" i="350"/>
  <c r="K90" i="350"/>
  <c r="L90" i="350"/>
  <c r="Q90" i="350"/>
  <c r="M90" i="350"/>
  <c r="O90" i="350"/>
  <c r="P90" i="350"/>
  <c r="R90" i="350"/>
  <c r="S90" i="350"/>
  <c r="AD90" i="350"/>
  <c r="AE90" i="350"/>
  <c r="AH90" i="350"/>
  <c r="AK90" i="350"/>
  <c r="AJ90" i="350"/>
  <c r="AN90" i="350"/>
  <c r="AQ90" i="350"/>
  <c r="I91" i="350"/>
  <c r="K91" i="350"/>
  <c r="J91" i="350"/>
  <c r="L91" i="350"/>
  <c r="Q91" i="350"/>
  <c r="M91" i="350"/>
  <c r="P91" i="350"/>
  <c r="O91" i="350"/>
  <c r="R91" i="350"/>
  <c r="S91" i="350"/>
  <c r="AD91" i="350"/>
  <c r="AE91" i="350"/>
  <c r="AH91" i="350"/>
  <c r="AK91" i="350"/>
  <c r="AJ91" i="350"/>
  <c r="AN91" i="350"/>
  <c r="AQ91" i="350"/>
  <c r="I92" i="350"/>
  <c r="K92" i="350"/>
  <c r="J92" i="350"/>
  <c r="L92" i="350"/>
  <c r="Q92" i="350"/>
  <c r="M92" i="350"/>
  <c r="P92" i="350"/>
  <c r="O92" i="350"/>
  <c r="R92" i="350"/>
  <c r="S92" i="350"/>
  <c r="AD92" i="350"/>
  <c r="AE92" i="350"/>
  <c r="AH92" i="350"/>
  <c r="AK92" i="350"/>
  <c r="AJ92" i="350"/>
  <c r="AN92" i="350"/>
  <c r="AQ92" i="350"/>
  <c r="I93" i="350"/>
  <c r="J93" i="350"/>
  <c r="K93" i="350"/>
  <c r="L93" i="350"/>
  <c r="Q93" i="350"/>
  <c r="M93" i="350"/>
  <c r="O93" i="350"/>
  <c r="P93" i="350"/>
  <c r="R93" i="350"/>
  <c r="S93" i="350"/>
  <c r="AD93" i="350"/>
  <c r="AE93" i="350"/>
  <c r="AH93" i="350"/>
  <c r="AK93" i="350"/>
  <c r="AJ93" i="350"/>
  <c r="AN93" i="350"/>
  <c r="AQ93" i="350"/>
  <c r="I94" i="350"/>
  <c r="J94" i="350"/>
  <c r="K94" i="350"/>
  <c r="L94" i="350"/>
  <c r="Q94" i="350"/>
  <c r="M94" i="350"/>
  <c r="O94" i="350"/>
  <c r="P94" i="350"/>
  <c r="R94" i="350"/>
  <c r="S94" i="350"/>
  <c r="AD94" i="350"/>
  <c r="AE94" i="350"/>
  <c r="AH94" i="350"/>
  <c r="AK94" i="350"/>
  <c r="AJ94" i="350"/>
  <c r="AN94" i="350"/>
  <c r="AQ94" i="350"/>
  <c r="I95" i="350"/>
  <c r="J95" i="350"/>
  <c r="K95" i="350"/>
  <c r="L95" i="350"/>
  <c r="Q95" i="350"/>
  <c r="M95" i="350"/>
  <c r="O95" i="350"/>
  <c r="P95" i="350"/>
  <c r="R95" i="350"/>
  <c r="S95" i="350"/>
  <c r="AD95" i="350"/>
  <c r="AE95" i="350"/>
  <c r="AH95" i="350"/>
  <c r="AK95" i="350"/>
  <c r="AJ95" i="350"/>
  <c r="AN95" i="350"/>
  <c r="AQ95" i="350"/>
  <c r="I96" i="350"/>
  <c r="J96" i="350"/>
  <c r="K96" i="350"/>
  <c r="L96" i="350"/>
  <c r="Q96" i="350"/>
  <c r="M96" i="350"/>
  <c r="O96" i="350"/>
  <c r="P96" i="350"/>
  <c r="R96" i="350"/>
  <c r="S96" i="350"/>
  <c r="AD96" i="350"/>
  <c r="AE96" i="350"/>
  <c r="AH96" i="350"/>
  <c r="AK96" i="350"/>
  <c r="AJ96" i="350"/>
  <c r="AN96" i="350"/>
  <c r="AQ96" i="350"/>
  <c r="I97" i="350"/>
  <c r="J97" i="350"/>
  <c r="K97" i="350"/>
  <c r="L97" i="350"/>
  <c r="Q97" i="350"/>
  <c r="M97" i="350"/>
  <c r="O97" i="350"/>
  <c r="P97" i="350"/>
  <c r="R97" i="350"/>
  <c r="S97" i="350"/>
  <c r="AD97" i="350"/>
  <c r="AE97" i="350"/>
  <c r="AH97" i="350"/>
  <c r="AK97" i="350"/>
  <c r="AJ97" i="350"/>
  <c r="AN97" i="350"/>
  <c r="AQ97" i="350"/>
  <c r="I98" i="350"/>
  <c r="K98" i="350"/>
  <c r="J98" i="350"/>
  <c r="L98" i="350"/>
  <c r="Q98" i="350"/>
  <c r="M98" i="350"/>
  <c r="P98" i="350"/>
  <c r="O98" i="350"/>
  <c r="R98" i="350"/>
  <c r="S98" i="350"/>
  <c r="AD98" i="350"/>
  <c r="AE98" i="350"/>
  <c r="AH98" i="350"/>
  <c r="AK98" i="350"/>
  <c r="AJ98" i="350"/>
  <c r="AN98" i="350"/>
  <c r="AQ98" i="350"/>
  <c r="I99" i="350"/>
  <c r="K99" i="350"/>
  <c r="J99" i="350"/>
  <c r="L99" i="350"/>
  <c r="Q99" i="350"/>
  <c r="M99" i="350"/>
  <c r="P99" i="350"/>
  <c r="O99" i="350"/>
  <c r="R99" i="350"/>
  <c r="S99" i="350"/>
  <c r="AD99" i="350"/>
  <c r="AE99" i="350"/>
  <c r="AH99" i="350"/>
  <c r="AK99" i="350"/>
  <c r="AJ99" i="350"/>
  <c r="AN99" i="350"/>
  <c r="AQ99" i="350"/>
  <c r="I100" i="350"/>
  <c r="K100" i="350"/>
  <c r="J100" i="350"/>
  <c r="L100" i="350"/>
  <c r="Q100" i="350"/>
  <c r="M100" i="350"/>
  <c r="P100" i="350"/>
  <c r="O100" i="350"/>
  <c r="R100" i="350"/>
  <c r="S100" i="350"/>
  <c r="I101" i="350"/>
  <c r="J101" i="350"/>
  <c r="M101" i="350"/>
  <c r="P101" i="350"/>
  <c r="O101" i="350"/>
  <c r="R101" i="350"/>
  <c r="S101" i="350"/>
  <c r="I105" i="350"/>
  <c r="J105" i="350"/>
  <c r="K105" i="350"/>
  <c r="L105" i="350"/>
  <c r="M105" i="350"/>
  <c r="O105" i="350"/>
  <c r="P105" i="350"/>
  <c r="Q105" i="350"/>
  <c r="R105" i="350"/>
  <c r="S105" i="350"/>
  <c r="AD105" i="350"/>
  <c r="AE105" i="350"/>
  <c r="AH105" i="350"/>
  <c r="AK105" i="350"/>
  <c r="AJ105" i="350"/>
  <c r="AN105" i="350"/>
  <c r="AQ105" i="350"/>
  <c r="I106" i="350"/>
  <c r="K106" i="350"/>
  <c r="J106" i="350"/>
  <c r="L106" i="350"/>
  <c r="Q106" i="350"/>
  <c r="M106" i="350"/>
  <c r="P106" i="350"/>
  <c r="O106" i="350"/>
  <c r="R106" i="350"/>
  <c r="S106" i="350"/>
  <c r="AD106" i="350"/>
  <c r="AE106" i="350"/>
  <c r="AH106" i="350"/>
  <c r="AK106" i="350"/>
  <c r="AJ106" i="350"/>
  <c r="AN106" i="350"/>
  <c r="AQ106" i="350"/>
  <c r="I107" i="350"/>
  <c r="K107" i="350"/>
  <c r="J107" i="350"/>
  <c r="L107" i="350"/>
  <c r="Q107" i="350"/>
  <c r="M107" i="350"/>
  <c r="P107" i="350"/>
  <c r="O107" i="350"/>
  <c r="R107" i="350"/>
  <c r="S107" i="350"/>
  <c r="AD107" i="350"/>
  <c r="AE107" i="350"/>
  <c r="AH107" i="350"/>
  <c r="AK107" i="350"/>
  <c r="AJ107" i="350"/>
  <c r="AN107" i="350"/>
  <c r="AQ107" i="350"/>
  <c r="I108" i="350"/>
  <c r="K108" i="350"/>
  <c r="J108" i="350"/>
  <c r="L108" i="350"/>
  <c r="Q108" i="350"/>
  <c r="M108" i="350"/>
  <c r="P108" i="350"/>
  <c r="O108" i="350"/>
  <c r="R108" i="350"/>
  <c r="S108" i="350"/>
  <c r="AD108" i="350"/>
  <c r="AE108" i="350"/>
  <c r="AH108" i="350"/>
  <c r="AK108" i="350"/>
  <c r="AJ108" i="350"/>
  <c r="AN108" i="350"/>
  <c r="AQ108" i="350"/>
  <c r="I109" i="350"/>
  <c r="K109" i="350"/>
  <c r="J109" i="350"/>
  <c r="L109" i="350"/>
  <c r="Q109" i="350"/>
  <c r="M109" i="350"/>
  <c r="P109" i="350"/>
  <c r="O109" i="350"/>
  <c r="R109" i="350"/>
  <c r="S109" i="350"/>
  <c r="AD109" i="350"/>
  <c r="AE109" i="350"/>
  <c r="AH109" i="350"/>
  <c r="AK109" i="350"/>
  <c r="AJ109" i="350"/>
  <c r="AN109" i="350"/>
  <c r="AQ109" i="350"/>
  <c r="I110" i="350"/>
  <c r="K110" i="350"/>
  <c r="J110" i="350"/>
  <c r="L110" i="350"/>
  <c r="Q110" i="350"/>
  <c r="M110" i="350"/>
  <c r="P110" i="350"/>
  <c r="O110" i="350"/>
  <c r="R110" i="350"/>
  <c r="S110" i="350"/>
  <c r="AD110" i="350"/>
  <c r="AE110" i="350"/>
  <c r="AH110" i="350"/>
  <c r="AK110" i="350"/>
  <c r="AJ110" i="350"/>
  <c r="AN110" i="350"/>
  <c r="AQ110" i="350"/>
  <c r="I111" i="350"/>
  <c r="J111" i="350"/>
  <c r="K111" i="350"/>
  <c r="L111" i="350"/>
  <c r="Q111" i="350"/>
  <c r="M111" i="350"/>
  <c r="O111" i="350"/>
  <c r="P111" i="350"/>
  <c r="R111" i="350"/>
  <c r="S111" i="350"/>
  <c r="AD111" i="350"/>
  <c r="AE111" i="350"/>
  <c r="AH111" i="350"/>
  <c r="AK111" i="350"/>
  <c r="AJ111" i="350"/>
  <c r="AN111" i="350"/>
  <c r="AQ111" i="350"/>
  <c r="I112" i="350"/>
  <c r="K112" i="350"/>
  <c r="J112" i="350"/>
  <c r="L112" i="350"/>
  <c r="Q112" i="350"/>
  <c r="M112" i="350"/>
  <c r="P112" i="350"/>
  <c r="O112" i="350"/>
  <c r="R112" i="350"/>
  <c r="S112" i="350"/>
  <c r="AD112" i="350"/>
  <c r="AE112" i="350"/>
  <c r="AH112" i="350"/>
  <c r="AK112" i="350"/>
  <c r="AJ112" i="350"/>
  <c r="AN112" i="350"/>
  <c r="AQ112" i="350"/>
  <c r="I113" i="350"/>
  <c r="K113" i="350"/>
  <c r="J113" i="350"/>
  <c r="L113" i="350"/>
  <c r="Q113" i="350"/>
  <c r="M113" i="350"/>
  <c r="P113" i="350"/>
  <c r="O113" i="350"/>
  <c r="R113" i="350"/>
  <c r="S113" i="350"/>
  <c r="AD113" i="350"/>
  <c r="AE113" i="350"/>
  <c r="AH113" i="350"/>
  <c r="AK113" i="350"/>
  <c r="AJ113" i="350"/>
  <c r="AN113" i="350"/>
  <c r="AQ113" i="350"/>
  <c r="I114" i="350"/>
  <c r="K114" i="350"/>
  <c r="J114" i="350"/>
  <c r="L114" i="350"/>
  <c r="Q114" i="350"/>
  <c r="M114" i="350"/>
  <c r="P114" i="350"/>
  <c r="O114" i="350"/>
  <c r="R114" i="350"/>
  <c r="S114" i="350"/>
  <c r="AD114" i="350"/>
  <c r="AE114" i="350"/>
  <c r="AH114" i="350"/>
  <c r="AK114" i="350"/>
  <c r="AJ114" i="350"/>
  <c r="AN114" i="350"/>
  <c r="AQ114" i="350"/>
  <c r="I115" i="350"/>
  <c r="J115" i="350"/>
  <c r="K115" i="350"/>
  <c r="L115" i="350"/>
  <c r="Q115" i="350"/>
  <c r="M115" i="350"/>
  <c r="O115" i="350"/>
  <c r="P115" i="350"/>
  <c r="R115" i="350"/>
  <c r="S115" i="350"/>
  <c r="AD115" i="350"/>
  <c r="AE115" i="350"/>
  <c r="AH115" i="350"/>
  <c r="AK115" i="350"/>
  <c r="AJ115" i="350"/>
  <c r="AN115" i="350"/>
  <c r="AQ115" i="350"/>
  <c r="I116" i="350"/>
  <c r="J116" i="350"/>
  <c r="K116" i="350"/>
  <c r="L116" i="350"/>
  <c r="Q116" i="350"/>
  <c r="M116" i="350"/>
  <c r="O116" i="350"/>
  <c r="P116" i="350"/>
  <c r="R116" i="350"/>
  <c r="S116" i="350"/>
  <c r="I117" i="350"/>
  <c r="J117" i="350"/>
  <c r="M117" i="350"/>
  <c r="P117" i="350"/>
  <c r="O117" i="350"/>
  <c r="R117" i="350"/>
  <c r="S117" i="350"/>
  <c r="I118" i="350"/>
  <c r="J118" i="350"/>
  <c r="K118" i="350"/>
  <c r="L118" i="350"/>
  <c r="Q118" i="350"/>
  <c r="M118" i="350"/>
  <c r="O118" i="350"/>
  <c r="P118" i="350"/>
  <c r="R118" i="350"/>
  <c r="S118" i="350"/>
  <c r="I119" i="350"/>
  <c r="J119" i="350"/>
  <c r="M119" i="350"/>
  <c r="P119" i="350"/>
  <c r="O119" i="350"/>
  <c r="R119" i="350"/>
  <c r="S119" i="350"/>
  <c r="I122" i="350"/>
  <c r="J122" i="350"/>
  <c r="K122" i="350"/>
  <c r="L122" i="350"/>
  <c r="Q122" i="350"/>
  <c r="M122" i="350"/>
  <c r="O122" i="350"/>
  <c r="P122" i="350"/>
  <c r="R122" i="350"/>
  <c r="S122" i="350"/>
  <c r="AD122" i="350"/>
  <c r="AE122" i="350"/>
  <c r="AH122" i="350"/>
  <c r="AK122" i="350"/>
  <c r="AJ122" i="350"/>
  <c r="AN122" i="350"/>
  <c r="AQ122" i="350"/>
  <c r="I123" i="350"/>
  <c r="J123" i="350"/>
  <c r="K123" i="350"/>
  <c r="L123" i="350"/>
  <c r="Q123" i="350"/>
  <c r="M123" i="350"/>
  <c r="O123" i="350"/>
  <c r="P123" i="350"/>
  <c r="R123" i="350"/>
  <c r="S123" i="350"/>
  <c r="AD123" i="350"/>
  <c r="AE123" i="350"/>
  <c r="AH123" i="350"/>
  <c r="AK123" i="350"/>
  <c r="AJ123" i="350"/>
  <c r="AN123" i="350"/>
  <c r="AQ123" i="350"/>
  <c r="I124" i="350"/>
  <c r="J124" i="350"/>
  <c r="K124" i="350"/>
  <c r="L124" i="350"/>
  <c r="Q124" i="350"/>
  <c r="M124" i="350"/>
  <c r="O124" i="350"/>
  <c r="P124" i="350"/>
  <c r="R124" i="350"/>
  <c r="S124" i="350"/>
  <c r="AD124" i="350"/>
  <c r="AE124" i="350"/>
  <c r="AH124" i="350"/>
  <c r="AK124" i="350"/>
  <c r="AJ124" i="350"/>
  <c r="AN124" i="350"/>
  <c r="AQ124" i="350"/>
  <c r="I125" i="350"/>
  <c r="J125" i="350"/>
  <c r="K125" i="350"/>
  <c r="L125" i="350"/>
  <c r="Q125" i="350"/>
  <c r="M125" i="350"/>
  <c r="O125" i="350"/>
  <c r="P125" i="350"/>
  <c r="R125" i="350"/>
  <c r="S125" i="350"/>
  <c r="AD125" i="350"/>
  <c r="AE125" i="350"/>
  <c r="AH125" i="350"/>
  <c r="AK125" i="350"/>
  <c r="AJ125" i="350"/>
  <c r="AN125" i="350"/>
  <c r="AQ125" i="350"/>
  <c r="I126" i="350"/>
  <c r="J126" i="350"/>
  <c r="K126" i="350"/>
  <c r="L126" i="350"/>
  <c r="Q126" i="350"/>
  <c r="M126" i="350"/>
  <c r="P126" i="350"/>
  <c r="O126" i="350"/>
  <c r="R126" i="350"/>
  <c r="S126" i="350"/>
  <c r="AD126" i="350"/>
  <c r="AE126" i="350"/>
  <c r="AH126" i="350"/>
  <c r="AK126" i="350"/>
  <c r="AJ126" i="350"/>
  <c r="AN126" i="350"/>
  <c r="AQ126" i="350"/>
  <c r="I127" i="350"/>
  <c r="K127" i="350"/>
  <c r="J127" i="350"/>
  <c r="L127" i="350"/>
  <c r="Q127" i="350"/>
  <c r="M127" i="350"/>
  <c r="P127" i="350"/>
  <c r="O127" i="350"/>
  <c r="R127" i="350"/>
  <c r="S127" i="350"/>
  <c r="AD127" i="350"/>
  <c r="AE127" i="350"/>
  <c r="AH127" i="350"/>
  <c r="AK127" i="350"/>
  <c r="AJ127" i="350"/>
  <c r="AN127" i="350"/>
  <c r="AQ127" i="350"/>
  <c r="I128" i="350"/>
  <c r="K128" i="350"/>
  <c r="J128" i="350"/>
  <c r="L128" i="350"/>
  <c r="Q128" i="350"/>
  <c r="M128" i="350"/>
  <c r="P128" i="350"/>
  <c r="O128" i="350"/>
  <c r="R128" i="350"/>
  <c r="S128" i="350"/>
  <c r="AD128" i="350"/>
  <c r="AE128" i="350"/>
  <c r="AH128" i="350"/>
  <c r="AK128" i="350"/>
  <c r="AJ128" i="350"/>
  <c r="AN128" i="350"/>
  <c r="AQ128" i="350"/>
  <c r="I129" i="350"/>
  <c r="K129" i="350"/>
  <c r="J129" i="350"/>
  <c r="L129" i="350"/>
  <c r="Q129" i="350"/>
  <c r="M129" i="350"/>
  <c r="P129" i="350"/>
  <c r="O129" i="350"/>
  <c r="R129" i="350"/>
  <c r="S129" i="350"/>
  <c r="I130" i="350"/>
  <c r="J130" i="350"/>
  <c r="M130" i="350"/>
  <c r="P130" i="350"/>
  <c r="O130" i="350"/>
  <c r="R130" i="350"/>
  <c r="S130" i="350"/>
  <c r="I133" i="350"/>
  <c r="J133" i="350"/>
  <c r="K133" i="350"/>
  <c r="L133" i="350"/>
  <c r="Q133" i="350"/>
  <c r="M133" i="350"/>
  <c r="P133" i="350"/>
  <c r="O133" i="350"/>
  <c r="R133" i="350"/>
  <c r="S133" i="350"/>
  <c r="AD133" i="350"/>
  <c r="AE133" i="350"/>
  <c r="AH133" i="350"/>
  <c r="AK133" i="350"/>
  <c r="AJ133" i="350"/>
  <c r="AN133" i="350"/>
  <c r="AQ133" i="350"/>
  <c r="I134" i="350"/>
  <c r="K134" i="350"/>
  <c r="J134" i="350"/>
  <c r="L134" i="350"/>
  <c r="Q134" i="350"/>
  <c r="M134" i="350"/>
  <c r="P134" i="350"/>
  <c r="O134" i="350"/>
  <c r="R134" i="350"/>
  <c r="S134" i="350"/>
  <c r="AD134" i="350"/>
  <c r="AE134" i="350"/>
  <c r="AH134" i="350"/>
  <c r="AK134" i="350"/>
  <c r="AJ134" i="350"/>
  <c r="AN134" i="350"/>
  <c r="AQ134" i="350"/>
  <c r="I135" i="350"/>
  <c r="K135" i="350"/>
  <c r="J135" i="350"/>
  <c r="L135" i="350"/>
  <c r="Q135" i="350"/>
  <c r="M135" i="350"/>
  <c r="P135" i="350"/>
  <c r="O135" i="350"/>
  <c r="R135" i="350"/>
  <c r="S135" i="350"/>
  <c r="AD135" i="350"/>
  <c r="AE135" i="350"/>
  <c r="AH135" i="350"/>
  <c r="AK135" i="350"/>
  <c r="AJ135" i="350"/>
  <c r="AN135" i="350"/>
  <c r="AQ135" i="350"/>
  <c r="I136" i="350"/>
  <c r="K136" i="350"/>
  <c r="J136" i="350"/>
  <c r="L136" i="350"/>
  <c r="Q136" i="350"/>
  <c r="M136" i="350"/>
  <c r="P136" i="350"/>
  <c r="O136" i="350"/>
  <c r="R136" i="350"/>
  <c r="S136" i="350"/>
  <c r="AD136" i="350"/>
  <c r="AE136" i="350"/>
  <c r="AH136" i="350"/>
  <c r="AK136" i="350"/>
  <c r="AJ136" i="350"/>
  <c r="AN136" i="350"/>
  <c r="AQ136" i="350"/>
  <c r="I137" i="350"/>
  <c r="K137" i="350"/>
  <c r="J137" i="350"/>
  <c r="L137" i="350"/>
  <c r="M137" i="350"/>
  <c r="P137" i="350"/>
  <c r="O137" i="350"/>
  <c r="Q137" i="350"/>
  <c r="R137" i="350"/>
  <c r="S137" i="350"/>
  <c r="AD137" i="350"/>
  <c r="AE137" i="350"/>
  <c r="AH137" i="350"/>
  <c r="AK137" i="350"/>
  <c r="AJ137" i="350"/>
  <c r="AN137" i="350"/>
  <c r="AQ137" i="350"/>
  <c r="I138" i="350"/>
  <c r="K138" i="350"/>
  <c r="J138" i="350"/>
  <c r="L138" i="350"/>
  <c r="Q138" i="350"/>
  <c r="M138" i="350"/>
  <c r="P138" i="350"/>
  <c r="O138" i="350"/>
  <c r="R138" i="350"/>
  <c r="S138" i="350"/>
  <c r="AD138" i="350"/>
  <c r="AE138" i="350"/>
  <c r="AH138" i="350"/>
  <c r="AK138" i="350"/>
  <c r="AJ138" i="350"/>
  <c r="AN138" i="350"/>
  <c r="AQ138" i="350"/>
  <c r="I139" i="350"/>
  <c r="K139" i="350"/>
  <c r="J139" i="350"/>
  <c r="L139" i="350"/>
  <c r="M139" i="350"/>
  <c r="P139" i="350"/>
  <c r="O139" i="350"/>
  <c r="Q139" i="350"/>
  <c r="R139" i="350"/>
  <c r="S139" i="350"/>
  <c r="AD139" i="350"/>
  <c r="AE139" i="350"/>
  <c r="AH139" i="350"/>
  <c r="AK139" i="350"/>
  <c r="AJ139" i="350"/>
  <c r="AN139" i="350"/>
  <c r="AQ139" i="350"/>
  <c r="I140" i="350"/>
  <c r="K140" i="350"/>
  <c r="J140" i="350"/>
  <c r="L140" i="350"/>
  <c r="Q140" i="350"/>
  <c r="M140" i="350"/>
  <c r="P140" i="350"/>
  <c r="O140" i="350"/>
  <c r="R140" i="350"/>
  <c r="S140" i="350"/>
  <c r="AD140" i="350"/>
  <c r="AE140" i="350"/>
  <c r="AH140" i="350"/>
  <c r="AK140" i="350"/>
  <c r="AJ140" i="350"/>
  <c r="AN140" i="350"/>
  <c r="AQ140" i="350"/>
  <c r="I141" i="350"/>
  <c r="K141" i="350"/>
  <c r="J141" i="350"/>
  <c r="L141" i="350"/>
  <c r="Q141" i="350"/>
  <c r="M141" i="350"/>
  <c r="P141" i="350"/>
  <c r="O141" i="350"/>
  <c r="R141" i="350"/>
  <c r="S141" i="350"/>
  <c r="I142" i="350"/>
  <c r="J142" i="350"/>
  <c r="M142" i="350"/>
  <c r="P142" i="350"/>
  <c r="O142" i="350"/>
  <c r="R142" i="350"/>
  <c r="S142" i="350"/>
  <c r="I143" i="350"/>
  <c r="K143" i="350"/>
  <c r="J143" i="350"/>
  <c r="L143" i="350"/>
  <c r="M143" i="350"/>
  <c r="P143" i="350"/>
  <c r="O143" i="350"/>
  <c r="Q143" i="350"/>
  <c r="R143" i="350"/>
  <c r="S143" i="350"/>
  <c r="I144" i="350"/>
  <c r="J144" i="350"/>
  <c r="M144" i="350"/>
  <c r="P144" i="350"/>
  <c r="O144" i="350"/>
  <c r="R144" i="350"/>
  <c r="S144" i="350"/>
  <c r="I147" i="350"/>
  <c r="K147" i="350"/>
  <c r="J147" i="350"/>
  <c r="L147" i="350"/>
  <c r="Q147" i="350"/>
  <c r="M147" i="350"/>
  <c r="P147" i="350"/>
  <c r="O147" i="350"/>
  <c r="R147" i="350"/>
  <c r="S147" i="350"/>
  <c r="AD147" i="350"/>
  <c r="AE147" i="350"/>
  <c r="AH147" i="350"/>
  <c r="AK147" i="350"/>
  <c r="AJ147" i="350"/>
  <c r="AN147" i="350"/>
  <c r="AQ147" i="350"/>
  <c r="I148" i="350"/>
  <c r="K148" i="350"/>
  <c r="J148" i="350"/>
  <c r="L148" i="350"/>
  <c r="Q148" i="350"/>
  <c r="M148" i="350"/>
  <c r="P148" i="350"/>
  <c r="O148" i="350"/>
  <c r="R148" i="350"/>
  <c r="S148" i="350"/>
  <c r="AD148" i="350"/>
  <c r="AE148" i="350"/>
  <c r="AH148" i="350"/>
  <c r="AK148" i="350"/>
  <c r="AJ148" i="350"/>
  <c r="AN148" i="350"/>
  <c r="AQ148" i="350"/>
  <c r="I149" i="350"/>
  <c r="K149" i="350"/>
  <c r="J149" i="350"/>
  <c r="L149" i="350"/>
  <c r="Q149" i="350"/>
  <c r="M149" i="350"/>
  <c r="P149" i="350"/>
  <c r="O149" i="350"/>
  <c r="R149" i="350"/>
  <c r="S149" i="350"/>
  <c r="AD149" i="350"/>
  <c r="AE149" i="350"/>
  <c r="AH149" i="350"/>
  <c r="AK149" i="350"/>
  <c r="AJ149" i="350"/>
  <c r="AN149" i="350"/>
  <c r="AQ149" i="350"/>
  <c r="I150" i="350"/>
  <c r="K150" i="350"/>
  <c r="J150" i="350"/>
  <c r="L150" i="350"/>
  <c r="Q150" i="350"/>
  <c r="M150" i="350"/>
  <c r="P150" i="350"/>
  <c r="O150" i="350"/>
  <c r="R150" i="350"/>
  <c r="S150" i="350"/>
  <c r="AD150" i="350"/>
  <c r="AE150" i="350"/>
  <c r="AH150" i="350"/>
  <c r="AK150" i="350"/>
  <c r="AJ150" i="350"/>
  <c r="AN150" i="350"/>
  <c r="AQ150" i="350"/>
  <c r="I151" i="350"/>
  <c r="J151" i="350"/>
  <c r="K151" i="350"/>
  <c r="L151" i="350"/>
  <c r="Q151" i="350"/>
  <c r="M151" i="350"/>
  <c r="O151" i="350"/>
  <c r="P151" i="350"/>
  <c r="R151" i="350"/>
  <c r="S151" i="350"/>
  <c r="AD151" i="350"/>
  <c r="AE151" i="350"/>
  <c r="AH151" i="350"/>
  <c r="AK151" i="350"/>
  <c r="AJ151" i="350"/>
  <c r="AN151" i="350"/>
  <c r="AQ151" i="350"/>
  <c r="I152" i="350"/>
  <c r="J152" i="350"/>
  <c r="K152" i="350"/>
  <c r="L152" i="350"/>
  <c r="Q152" i="350"/>
  <c r="M152" i="350"/>
  <c r="O152" i="350"/>
  <c r="P152" i="350"/>
  <c r="R152" i="350"/>
  <c r="S152" i="350"/>
  <c r="I153" i="350"/>
  <c r="J153" i="350"/>
  <c r="M153" i="350"/>
  <c r="P153" i="350"/>
  <c r="O153" i="350"/>
  <c r="R153" i="350"/>
  <c r="S153" i="350"/>
  <c r="I154" i="350"/>
  <c r="K154" i="350"/>
  <c r="J154" i="350"/>
  <c r="L154" i="350"/>
  <c r="Q154" i="350"/>
  <c r="M154" i="350"/>
  <c r="P154" i="350"/>
  <c r="O154" i="350"/>
  <c r="R154" i="350"/>
  <c r="S154" i="350"/>
  <c r="I155" i="350"/>
  <c r="J155" i="350"/>
  <c r="M155" i="350"/>
  <c r="P155" i="350"/>
  <c r="O155" i="350"/>
  <c r="R155" i="350"/>
  <c r="S155" i="350"/>
  <c r="I158" i="350"/>
  <c r="J158" i="350"/>
  <c r="K158" i="350"/>
  <c r="L158" i="350"/>
  <c r="M158" i="350"/>
  <c r="O158" i="350"/>
  <c r="P158" i="350"/>
  <c r="Q158" i="350"/>
  <c r="R158" i="350"/>
  <c r="S158" i="350"/>
  <c r="AD158" i="350"/>
  <c r="AE158" i="350"/>
  <c r="AH158" i="350"/>
  <c r="AK158" i="350"/>
  <c r="AJ158" i="350"/>
  <c r="AN158" i="350"/>
  <c r="AQ158" i="350"/>
  <c r="I159" i="350"/>
  <c r="J159" i="350"/>
  <c r="K159" i="350"/>
  <c r="L159" i="350"/>
  <c r="Q159" i="350"/>
  <c r="M159" i="350"/>
  <c r="O159" i="350"/>
  <c r="P159" i="350"/>
  <c r="R159" i="350"/>
  <c r="S159" i="350"/>
  <c r="AD159" i="350"/>
  <c r="AE159" i="350"/>
  <c r="AH159" i="350"/>
  <c r="AK159" i="350"/>
  <c r="AJ159" i="350"/>
  <c r="AN159" i="350"/>
  <c r="AQ159" i="350"/>
  <c r="I160" i="350"/>
  <c r="J160" i="350"/>
  <c r="K160" i="350"/>
  <c r="L160" i="350"/>
  <c r="Q160" i="350"/>
  <c r="M160" i="350"/>
  <c r="O160" i="350"/>
  <c r="P160" i="350"/>
  <c r="R160" i="350"/>
  <c r="S160" i="350"/>
  <c r="AD160" i="350"/>
  <c r="AE160" i="350"/>
  <c r="AH160" i="350"/>
  <c r="AK160" i="350"/>
  <c r="AJ160" i="350"/>
  <c r="AN160" i="350"/>
  <c r="AQ160" i="350"/>
  <c r="I161" i="350"/>
  <c r="J161" i="350"/>
  <c r="K161" i="350"/>
  <c r="L161" i="350"/>
  <c r="M161" i="350"/>
  <c r="O161" i="350"/>
  <c r="P161" i="350"/>
  <c r="Q161" i="350"/>
  <c r="R161" i="350"/>
  <c r="S161" i="350"/>
  <c r="I162" i="350"/>
  <c r="J162" i="350"/>
  <c r="M162" i="350"/>
  <c r="P162" i="350"/>
  <c r="O162" i="350"/>
  <c r="R162" i="350"/>
  <c r="S162" i="350"/>
  <c r="I163" i="350"/>
  <c r="J163" i="350"/>
  <c r="K163" i="350"/>
  <c r="L163" i="350"/>
  <c r="Q163" i="350"/>
  <c r="M163" i="350"/>
  <c r="O163" i="350"/>
  <c r="P163" i="350"/>
  <c r="R163" i="350"/>
  <c r="S163" i="350"/>
  <c r="I164" i="350"/>
  <c r="J164" i="350"/>
  <c r="M164" i="350"/>
  <c r="P164" i="350"/>
  <c r="O164" i="350"/>
  <c r="R164" i="350"/>
  <c r="S164" i="350"/>
  <c r="I165" i="350"/>
  <c r="J165" i="350"/>
  <c r="K165" i="350"/>
  <c r="L165" i="350"/>
  <c r="M165" i="350"/>
  <c r="O165" i="350"/>
  <c r="P165" i="350"/>
  <c r="Q165" i="350"/>
  <c r="R165" i="350"/>
  <c r="S165" i="350"/>
  <c r="I169" i="350"/>
  <c r="J169" i="350"/>
  <c r="M169" i="350"/>
  <c r="P169" i="350"/>
  <c r="O169" i="350"/>
  <c r="R169" i="350"/>
  <c r="S169" i="350"/>
  <c r="I170" i="350"/>
  <c r="J170" i="350"/>
  <c r="K170" i="350"/>
  <c r="L170" i="350"/>
  <c r="Q170" i="350"/>
  <c r="M170" i="350"/>
  <c r="O170" i="350"/>
  <c r="P170" i="350"/>
  <c r="R170" i="350"/>
  <c r="S170" i="350"/>
  <c r="I171" i="350"/>
  <c r="J171" i="350"/>
  <c r="M171" i="350"/>
  <c r="P171" i="350"/>
  <c r="O171" i="350"/>
  <c r="R171" i="350"/>
  <c r="S171" i="350"/>
  <c r="I172" i="350"/>
  <c r="J172" i="350"/>
  <c r="K172" i="350"/>
  <c r="L172" i="350"/>
  <c r="Q172" i="350"/>
  <c r="M172" i="350"/>
  <c r="O172" i="350"/>
  <c r="P172" i="350"/>
  <c r="R172" i="350"/>
  <c r="S172" i="350"/>
  <c r="I173" i="350"/>
  <c r="J173" i="350"/>
  <c r="M173" i="350"/>
  <c r="P173" i="350"/>
  <c r="O173" i="350"/>
  <c r="R173" i="350"/>
  <c r="S173" i="350"/>
  <c r="I174" i="350"/>
  <c r="J174" i="350"/>
  <c r="K174" i="350"/>
  <c r="L174" i="350"/>
  <c r="Q174" i="350"/>
  <c r="M174" i="350"/>
  <c r="O174" i="350"/>
  <c r="P174" i="350"/>
  <c r="R174" i="350"/>
  <c r="S174" i="350"/>
  <c r="I175" i="350"/>
  <c r="J175" i="350"/>
  <c r="M175" i="350"/>
  <c r="P175" i="350"/>
  <c r="O175" i="350"/>
  <c r="R175" i="350"/>
  <c r="S175" i="350"/>
  <c r="I8" i="352"/>
  <c r="K8" i="352"/>
  <c r="J8" i="352"/>
  <c r="L8" i="352"/>
  <c r="Q8" i="352"/>
  <c r="M8" i="352"/>
  <c r="P8" i="352"/>
  <c r="O8" i="352"/>
  <c r="R8" i="352"/>
  <c r="S8" i="352"/>
  <c r="AD8" i="352"/>
  <c r="AE8" i="352"/>
  <c r="AH8" i="352"/>
  <c r="AK8" i="352"/>
  <c r="AJ8" i="352"/>
  <c r="I9" i="352"/>
  <c r="J9" i="352"/>
  <c r="M9" i="352"/>
  <c r="P9" i="352"/>
  <c r="O9" i="352"/>
  <c r="R9" i="352"/>
  <c r="S9" i="352"/>
  <c r="AD9" i="352"/>
  <c r="AE9" i="352"/>
  <c r="AF9" i="352"/>
  <c r="AG9" i="352"/>
  <c r="AH9" i="352"/>
  <c r="AJ9" i="352"/>
  <c r="AK9" i="352"/>
  <c r="AL9" i="352"/>
  <c r="I10" i="352"/>
  <c r="J10" i="352"/>
  <c r="K10" i="352"/>
  <c r="L10" i="352"/>
  <c r="Q10" i="352"/>
  <c r="M10" i="352"/>
  <c r="O10" i="352"/>
  <c r="P10" i="352"/>
  <c r="R10" i="352"/>
  <c r="S10" i="352"/>
  <c r="AD10" i="352"/>
  <c r="AE10" i="352"/>
  <c r="AH10" i="352"/>
  <c r="AK10" i="352"/>
  <c r="AJ10" i="352"/>
  <c r="I11" i="352"/>
  <c r="J11" i="352"/>
  <c r="M11" i="352"/>
  <c r="P11" i="352"/>
  <c r="O11" i="352"/>
  <c r="R11" i="352"/>
  <c r="S11" i="352"/>
  <c r="AD11" i="352"/>
  <c r="AE11" i="352"/>
  <c r="AF11" i="352"/>
  <c r="AG11" i="352"/>
  <c r="AL11" i="352"/>
  <c r="AH11" i="352"/>
  <c r="AJ11" i="352"/>
  <c r="AK11" i="352"/>
  <c r="I12" i="352"/>
  <c r="J12" i="352"/>
  <c r="K12" i="352"/>
  <c r="L12" i="352"/>
  <c r="Q12" i="352"/>
  <c r="M12" i="352"/>
  <c r="O12" i="352"/>
  <c r="P12" i="352"/>
  <c r="R12" i="352"/>
  <c r="S12" i="352"/>
  <c r="AD12" i="352"/>
  <c r="AE12" i="352"/>
  <c r="AH12" i="352"/>
  <c r="AK12" i="352"/>
  <c r="AJ12" i="352"/>
  <c r="I13" i="352"/>
  <c r="J13" i="352"/>
  <c r="M13" i="352"/>
  <c r="P13" i="352"/>
  <c r="O13" i="352"/>
  <c r="R13" i="352"/>
  <c r="S13" i="352"/>
  <c r="AD13" i="352"/>
  <c r="AE13" i="352"/>
  <c r="AF13" i="352"/>
  <c r="AG13" i="352"/>
  <c r="AL13" i="352"/>
  <c r="AH13" i="352"/>
  <c r="AJ13" i="352"/>
  <c r="AK13" i="352"/>
  <c r="I14" i="352"/>
  <c r="K14" i="352"/>
  <c r="J14" i="352"/>
  <c r="L14" i="352"/>
  <c r="Q14" i="352"/>
  <c r="M14" i="352"/>
  <c r="P14" i="352"/>
  <c r="O14" i="352"/>
  <c r="R14" i="352"/>
  <c r="S14" i="352"/>
  <c r="AD14" i="352"/>
  <c r="AE14" i="352"/>
  <c r="AH14" i="352"/>
  <c r="AK14" i="352"/>
  <c r="AJ14" i="352"/>
  <c r="I15" i="352"/>
  <c r="J15" i="352"/>
  <c r="M15" i="352"/>
  <c r="P15" i="352"/>
  <c r="O15" i="352"/>
  <c r="R15" i="352"/>
  <c r="S15" i="352"/>
  <c r="AD15" i="352"/>
  <c r="AE15" i="352"/>
  <c r="AF15" i="352"/>
  <c r="AG15" i="352"/>
  <c r="AL15" i="352"/>
  <c r="AH15" i="352"/>
  <c r="AJ15" i="352"/>
  <c r="AK15" i="352"/>
  <c r="I16" i="352"/>
  <c r="K16" i="352"/>
  <c r="J16" i="352"/>
  <c r="L16" i="352"/>
  <c r="Q16" i="352"/>
  <c r="M16" i="352"/>
  <c r="P16" i="352"/>
  <c r="O16" i="352"/>
  <c r="R16" i="352"/>
  <c r="S16" i="352"/>
  <c r="AD16" i="352"/>
  <c r="AE16" i="352"/>
  <c r="AH16" i="352"/>
  <c r="AK16" i="352"/>
  <c r="AJ16" i="352"/>
  <c r="I17" i="352"/>
  <c r="J17" i="352"/>
  <c r="M17" i="352"/>
  <c r="P17" i="352"/>
  <c r="O17" i="352"/>
  <c r="R17" i="352"/>
  <c r="S17" i="352"/>
  <c r="AD17" i="352"/>
  <c r="AE17" i="352"/>
  <c r="AF17" i="352"/>
  <c r="AG17" i="352"/>
  <c r="AL17" i="352"/>
  <c r="AH17" i="352"/>
  <c r="AJ17" i="352"/>
  <c r="AK17" i="352"/>
  <c r="I18" i="352"/>
  <c r="K18" i="352"/>
  <c r="J18" i="352"/>
  <c r="L18" i="352"/>
  <c r="Q18" i="352"/>
  <c r="M18" i="352"/>
  <c r="P18" i="352"/>
  <c r="O18" i="352"/>
  <c r="R18" i="352"/>
  <c r="S18" i="352"/>
  <c r="AD18" i="352"/>
  <c r="AE18" i="352"/>
  <c r="AH18" i="352"/>
  <c r="AK18" i="352"/>
  <c r="AJ18" i="352"/>
  <c r="I19" i="352"/>
  <c r="J19" i="352"/>
  <c r="M19" i="352"/>
  <c r="P19" i="352"/>
  <c r="O19" i="352"/>
  <c r="R19" i="352"/>
  <c r="S19" i="352"/>
  <c r="AD19" i="352"/>
  <c r="AF19" i="352"/>
  <c r="AE19" i="352"/>
  <c r="AG19" i="352"/>
  <c r="AL19" i="352"/>
  <c r="AH19" i="352"/>
  <c r="AK19" i="352"/>
  <c r="AJ19" i="352"/>
  <c r="I20" i="352"/>
  <c r="K20" i="352"/>
  <c r="J20" i="352"/>
  <c r="L20" i="352"/>
  <c r="Q20" i="352"/>
  <c r="M20" i="352"/>
  <c r="O20" i="352"/>
  <c r="P20" i="352"/>
  <c r="R20" i="352"/>
  <c r="S20" i="352"/>
  <c r="I21" i="352"/>
  <c r="J21" i="352"/>
  <c r="M21" i="352"/>
  <c r="P21" i="352"/>
  <c r="O21" i="352"/>
  <c r="R21" i="352"/>
  <c r="S21" i="352"/>
  <c r="I22" i="352"/>
  <c r="J22" i="352"/>
  <c r="K22" i="352"/>
  <c r="L22" i="352"/>
  <c r="Q22" i="352"/>
  <c r="M22" i="352"/>
  <c r="O22" i="352"/>
  <c r="P22" i="352"/>
  <c r="R22" i="352"/>
  <c r="S22" i="352"/>
  <c r="I23" i="352"/>
  <c r="J23" i="352"/>
  <c r="M23" i="352"/>
  <c r="P23" i="352"/>
  <c r="O23" i="352"/>
  <c r="R23" i="352"/>
  <c r="S23" i="352"/>
  <c r="I24" i="352"/>
  <c r="J24" i="352"/>
  <c r="K24" i="352"/>
  <c r="L24" i="352"/>
  <c r="Q24" i="352"/>
  <c r="M24" i="352"/>
  <c r="O24" i="352"/>
  <c r="P24" i="352"/>
  <c r="R24" i="352"/>
  <c r="S24" i="352"/>
  <c r="I25" i="352"/>
  <c r="J25" i="352"/>
  <c r="M25" i="352"/>
  <c r="P25" i="352"/>
  <c r="O25" i="352"/>
  <c r="R25" i="352"/>
  <c r="S25" i="352"/>
  <c r="I28" i="352"/>
  <c r="J28" i="352"/>
  <c r="K28" i="352"/>
  <c r="L28" i="352"/>
  <c r="Q28" i="352"/>
  <c r="M28" i="352"/>
  <c r="O28" i="352"/>
  <c r="P28" i="352"/>
  <c r="R28" i="352"/>
  <c r="S28" i="352"/>
  <c r="AD28" i="352"/>
  <c r="AE28" i="352"/>
  <c r="AH28" i="352"/>
  <c r="AK28" i="352"/>
  <c r="AJ28" i="352"/>
  <c r="I29" i="352"/>
  <c r="J29" i="352"/>
  <c r="M29" i="352"/>
  <c r="P29" i="352"/>
  <c r="O29" i="352"/>
  <c r="R29" i="352"/>
  <c r="S29" i="352"/>
  <c r="AD29" i="352"/>
  <c r="AE29" i="352"/>
  <c r="AF29" i="352"/>
  <c r="AG29" i="352"/>
  <c r="AH29" i="352"/>
  <c r="AJ29" i="352"/>
  <c r="AK29" i="352"/>
  <c r="AL29" i="352"/>
  <c r="I30" i="352"/>
  <c r="J30" i="352"/>
  <c r="K30" i="352"/>
  <c r="L30" i="352"/>
  <c r="Q30" i="352"/>
  <c r="M30" i="352"/>
  <c r="O30" i="352"/>
  <c r="P30" i="352"/>
  <c r="R30" i="352"/>
  <c r="S30" i="352"/>
  <c r="AD30" i="352"/>
  <c r="AE30" i="352"/>
  <c r="AH30" i="352"/>
  <c r="AK30" i="352"/>
  <c r="AJ30" i="352"/>
  <c r="I31" i="352"/>
  <c r="J31" i="352"/>
  <c r="M31" i="352"/>
  <c r="P31" i="352"/>
  <c r="O31" i="352"/>
  <c r="R31" i="352"/>
  <c r="S31" i="352"/>
  <c r="AD31" i="352"/>
  <c r="AE31" i="352"/>
  <c r="AF31" i="352"/>
  <c r="AG31" i="352"/>
  <c r="AL31" i="352"/>
  <c r="AH31" i="352"/>
  <c r="AJ31" i="352"/>
  <c r="AK31" i="352"/>
  <c r="I32" i="352"/>
  <c r="J32" i="352"/>
  <c r="K32" i="352"/>
  <c r="L32" i="352"/>
  <c r="Q32" i="352"/>
  <c r="M32" i="352"/>
  <c r="O32" i="352"/>
  <c r="P32" i="352"/>
  <c r="R32" i="352"/>
  <c r="S32" i="352"/>
  <c r="AD32" i="352"/>
  <c r="AE32" i="352"/>
  <c r="AH32" i="352"/>
  <c r="AK32" i="352"/>
  <c r="AJ32" i="352"/>
  <c r="I33" i="352"/>
  <c r="J33" i="352"/>
  <c r="M33" i="352"/>
  <c r="P33" i="352"/>
  <c r="O33" i="352"/>
  <c r="R33" i="352"/>
  <c r="S33" i="352"/>
  <c r="AD33" i="352"/>
  <c r="AE33" i="352"/>
  <c r="AF33" i="352"/>
  <c r="AG33" i="352"/>
  <c r="AL33" i="352"/>
  <c r="AH33" i="352"/>
  <c r="AJ33" i="352"/>
  <c r="AK33" i="352"/>
  <c r="I34" i="352"/>
  <c r="K34" i="352"/>
  <c r="J34" i="352"/>
  <c r="L34" i="352"/>
  <c r="Q34" i="352"/>
  <c r="M34" i="352"/>
  <c r="P34" i="352"/>
  <c r="O34" i="352"/>
  <c r="R34" i="352"/>
  <c r="S34" i="352"/>
  <c r="AD34" i="352"/>
  <c r="AE34" i="352"/>
  <c r="AH34" i="352"/>
  <c r="AK34" i="352"/>
  <c r="AJ34" i="352"/>
  <c r="I35" i="352"/>
  <c r="J35" i="352"/>
  <c r="M35" i="352"/>
  <c r="P35" i="352"/>
  <c r="O35" i="352"/>
  <c r="R35" i="352"/>
  <c r="S35" i="352"/>
  <c r="AD35" i="352"/>
  <c r="AE35" i="352"/>
  <c r="AF35" i="352"/>
  <c r="AG35" i="352"/>
  <c r="AL35" i="352"/>
  <c r="AH35" i="352"/>
  <c r="AJ35" i="352"/>
  <c r="AK35" i="352"/>
  <c r="I36" i="352"/>
  <c r="K36" i="352"/>
  <c r="J36" i="352"/>
  <c r="L36" i="352"/>
  <c r="Q36" i="352"/>
  <c r="M36" i="352"/>
  <c r="P36" i="352"/>
  <c r="O36" i="352"/>
  <c r="R36" i="352"/>
  <c r="S36" i="352"/>
  <c r="AD36" i="352"/>
  <c r="AE36" i="352"/>
  <c r="AH36" i="352"/>
  <c r="AK36" i="352"/>
  <c r="AJ36" i="352"/>
  <c r="I37" i="352"/>
  <c r="J37" i="352"/>
  <c r="M37" i="352"/>
  <c r="P37" i="352"/>
  <c r="O37" i="352"/>
  <c r="R37" i="352"/>
  <c r="S37" i="352"/>
  <c r="AD37" i="352"/>
  <c r="AF37" i="352"/>
  <c r="AE37" i="352"/>
  <c r="AG37" i="352"/>
  <c r="AL37" i="352"/>
  <c r="AH37" i="352"/>
  <c r="AK37" i="352"/>
  <c r="AJ37" i="352"/>
  <c r="I38" i="352"/>
  <c r="K38" i="352"/>
  <c r="J38" i="352"/>
  <c r="L38" i="352"/>
  <c r="Q38" i="352"/>
  <c r="M38" i="352"/>
  <c r="P38" i="352"/>
  <c r="O38" i="352"/>
  <c r="R38" i="352"/>
  <c r="S38" i="352"/>
  <c r="AD38" i="352"/>
  <c r="AE38" i="352"/>
  <c r="AH38" i="352"/>
  <c r="AK38" i="352"/>
  <c r="AJ38" i="352"/>
  <c r="I39" i="352"/>
  <c r="J39" i="352"/>
  <c r="M39" i="352"/>
  <c r="P39" i="352"/>
  <c r="O39" i="352"/>
  <c r="R39" i="352"/>
  <c r="S39" i="352"/>
  <c r="AD39" i="352"/>
  <c r="AF39" i="352"/>
  <c r="AE39" i="352"/>
  <c r="AG39" i="352"/>
  <c r="AL39" i="352"/>
  <c r="AH39" i="352"/>
  <c r="AK39" i="352"/>
  <c r="AJ39" i="352"/>
  <c r="I40" i="352"/>
  <c r="K40" i="352"/>
  <c r="J40" i="352"/>
  <c r="L40" i="352"/>
  <c r="Q40" i="352"/>
  <c r="M40" i="352"/>
  <c r="P40" i="352"/>
  <c r="O40" i="352"/>
  <c r="R40" i="352"/>
  <c r="S40" i="352"/>
  <c r="I41" i="352"/>
  <c r="J41" i="352"/>
  <c r="M41" i="352"/>
  <c r="P41" i="352"/>
  <c r="O41" i="352"/>
  <c r="R41" i="352"/>
  <c r="S41" i="352"/>
  <c r="I42" i="352"/>
  <c r="K42" i="352"/>
  <c r="J42" i="352"/>
  <c r="L42" i="352"/>
  <c r="Q42" i="352"/>
  <c r="M42" i="352"/>
  <c r="P42" i="352"/>
  <c r="O42" i="352"/>
  <c r="R42" i="352"/>
  <c r="S42" i="352"/>
  <c r="I43" i="352"/>
  <c r="J43" i="352"/>
  <c r="M43" i="352"/>
  <c r="P43" i="352"/>
  <c r="O43" i="352"/>
  <c r="R43" i="352"/>
  <c r="S43" i="352"/>
  <c r="I46" i="352"/>
  <c r="K46" i="352"/>
  <c r="J46" i="352"/>
  <c r="L46" i="352"/>
  <c r="Q46" i="352"/>
  <c r="M46" i="352"/>
  <c r="P46" i="352"/>
  <c r="O46" i="352"/>
  <c r="R46" i="352"/>
  <c r="S46" i="352"/>
  <c r="AD46" i="352"/>
  <c r="AE46" i="352"/>
  <c r="AH46" i="352"/>
  <c r="AK46" i="352"/>
  <c r="AJ46" i="352"/>
  <c r="I47" i="352"/>
  <c r="J47" i="352"/>
  <c r="M47" i="352"/>
  <c r="P47" i="352"/>
  <c r="O47" i="352"/>
  <c r="R47" i="352"/>
  <c r="S47" i="352"/>
  <c r="AD47" i="352"/>
  <c r="AE47" i="352"/>
  <c r="AF47" i="352"/>
  <c r="AG47" i="352"/>
  <c r="AL47" i="352"/>
  <c r="AH47" i="352"/>
  <c r="AJ47" i="352"/>
  <c r="AK47" i="352"/>
  <c r="I48" i="352"/>
  <c r="K48" i="352"/>
  <c r="J48" i="352"/>
  <c r="L48" i="352"/>
  <c r="Q48" i="352"/>
  <c r="M48" i="352"/>
  <c r="P48" i="352"/>
  <c r="O48" i="352"/>
  <c r="R48" i="352"/>
  <c r="S48" i="352"/>
  <c r="AD48" i="352"/>
  <c r="AE48" i="352"/>
  <c r="AH48" i="352"/>
  <c r="AK48" i="352"/>
  <c r="AJ48" i="352"/>
  <c r="I49" i="352"/>
  <c r="J49" i="352"/>
  <c r="M49" i="352"/>
  <c r="P49" i="352"/>
  <c r="O49" i="352"/>
  <c r="R49" i="352"/>
  <c r="S49" i="352"/>
  <c r="AD49" i="352"/>
  <c r="AE49" i="352"/>
  <c r="AF49" i="352"/>
  <c r="AG49" i="352"/>
  <c r="AL49" i="352"/>
  <c r="AH49" i="352"/>
  <c r="AJ49" i="352"/>
  <c r="AK49" i="352"/>
  <c r="I50" i="352"/>
  <c r="K50" i="352"/>
  <c r="J50" i="352"/>
  <c r="L50" i="352"/>
  <c r="Q50" i="352"/>
  <c r="M50" i="352"/>
  <c r="P50" i="352"/>
  <c r="O50" i="352"/>
  <c r="R50" i="352"/>
  <c r="S50" i="352"/>
  <c r="AD50" i="352"/>
  <c r="AE50" i="352"/>
  <c r="AH50" i="352"/>
  <c r="AK50" i="352"/>
  <c r="AJ50" i="352"/>
  <c r="I51" i="352"/>
  <c r="J51" i="352"/>
  <c r="M51" i="352"/>
  <c r="P51" i="352"/>
  <c r="O51" i="352"/>
  <c r="R51" i="352"/>
  <c r="S51" i="352"/>
  <c r="AD51" i="352"/>
  <c r="AE51" i="352"/>
  <c r="AF51" i="352"/>
  <c r="AG51" i="352"/>
  <c r="AL51" i="352"/>
  <c r="AH51" i="352"/>
  <c r="AJ51" i="352"/>
  <c r="AK51" i="352"/>
  <c r="I52" i="352"/>
  <c r="K52" i="352"/>
  <c r="J52" i="352"/>
  <c r="L52" i="352"/>
  <c r="Q52" i="352"/>
  <c r="M52" i="352"/>
  <c r="P52" i="352"/>
  <c r="O52" i="352"/>
  <c r="R52" i="352"/>
  <c r="S52" i="352"/>
  <c r="AD52" i="352"/>
  <c r="AE52" i="352"/>
  <c r="AH52" i="352"/>
  <c r="AK52" i="352"/>
  <c r="AJ52" i="352"/>
  <c r="I53" i="352"/>
  <c r="J53" i="352"/>
  <c r="M53" i="352"/>
  <c r="P53" i="352"/>
  <c r="O53" i="352"/>
  <c r="R53" i="352"/>
  <c r="S53" i="352"/>
  <c r="AD53" i="352"/>
  <c r="AE53" i="352"/>
  <c r="AF53" i="352"/>
  <c r="AG53" i="352"/>
  <c r="AH53" i="352"/>
  <c r="AJ53" i="352"/>
  <c r="AK53" i="352"/>
  <c r="AL53" i="352"/>
  <c r="I54" i="352"/>
  <c r="K54" i="352"/>
  <c r="J54" i="352"/>
  <c r="L54" i="352"/>
  <c r="Q54" i="352"/>
  <c r="M54" i="352"/>
  <c r="P54" i="352"/>
  <c r="O54" i="352"/>
  <c r="R54" i="352"/>
  <c r="S54" i="352"/>
  <c r="AD54" i="352"/>
  <c r="AE54" i="352"/>
  <c r="AH54" i="352"/>
  <c r="AK54" i="352"/>
  <c r="AJ54" i="352"/>
  <c r="I55" i="352"/>
  <c r="J55" i="352"/>
  <c r="M55" i="352"/>
  <c r="P55" i="352"/>
  <c r="O55" i="352"/>
  <c r="R55" i="352"/>
  <c r="S55" i="352"/>
  <c r="AD55" i="352"/>
  <c r="AE55" i="352"/>
  <c r="AF55" i="352"/>
  <c r="AG55" i="352"/>
  <c r="AL55" i="352"/>
  <c r="AH55" i="352"/>
  <c r="AJ55" i="352"/>
  <c r="AK55" i="352"/>
  <c r="I56" i="352"/>
  <c r="K56" i="352"/>
  <c r="J56" i="352"/>
  <c r="L56" i="352"/>
  <c r="Q56" i="352"/>
  <c r="M56" i="352"/>
  <c r="P56" i="352"/>
  <c r="O56" i="352"/>
  <c r="R56" i="352"/>
  <c r="S56" i="352"/>
  <c r="AD56" i="352"/>
  <c r="AE56" i="352"/>
  <c r="AH56" i="352"/>
  <c r="AK56" i="352"/>
  <c r="AJ56" i="352"/>
  <c r="I57" i="352"/>
  <c r="J57" i="352"/>
  <c r="M57" i="352"/>
  <c r="P57" i="352"/>
  <c r="O57" i="352"/>
  <c r="R57" i="352"/>
  <c r="S57" i="352"/>
  <c r="AD57" i="352"/>
  <c r="AF57" i="352"/>
  <c r="AE57" i="352"/>
  <c r="AG57" i="352"/>
  <c r="AH57" i="352"/>
  <c r="AK57" i="352"/>
  <c r="AJ57" i="352"/>
  <c r="AL57" i="352"/>
  <c r="I58" i="352"/>
  <c r="K58" i="352"/>
  <c r="J58" i="352"/>
  <c r="L58" i="352"/>
  <c r="Q58" i="352"/>
  <c r="M58" i="352"/>
  <c r="P58" i="352"/>
  <c r="O58" i="352"/>
  <c r="R58" i="352"/>
  <c r="S58" i="352"/>
  <c r="I59" i="352"/>
  <c r="J59" i="352"/>
  <c r="M59" i="352"/>
  <c r="P59" i="352"/>
  <c r="O59" i="352"/>
  <c r="R59" i="352"/>
  <c r="S59" i="352"/>
  <c r="I60" i="352"/>
  <c r="K60" i="352"/>
  <c r="J60" i="352"/>
  <c r="L60" i="352"/>
  <c r="Q60" i="352"/>
  <c r="M60" i="352"/>
  <c r="P60" i="352"/>
  <c r="O60" i="352"/>
  <c r="R60" i="352"/>
  <c r="S60" i="352"/>
  <c r="I61" i="352"/>
  <c r="J61" i="352"/>
  <c r="M61" i="352"/>
  <c r="P61" i="352"/>
  <c r="O61" i="352"/>
  <c r="R61" i="352"/>
  <c r="S61" i="352"/>
  <c r="I64" i="352"/>
  <c r="K64" i="352"/>
  <c r="J64" i="352"/>
  <c r="L64" i="352"/>
  <c r="Q64" i="352"/>
  <c r="M64" i="352"/>
  <c r="P64" i="352"/>
  <c r="O64" i="352"/>
  <c r="R64" i="352"/>
  <c r="S64" i="352"/>
  <c r="AD64" i="352"/>
  <c r="AE64" i="352"/>
  <c r="AH64" i="352"/>
  <c r="AK64" i="352"/>
  <c r="AJ64" i="352"/>
  <c r="I65" i="352"/>
  <c r="J65" i="352"/>
  <c r="M65" i="352"/>
  <c r="P65" i="352"/>
  <c r="O65" i="352"/>
  <c r="R65" i="352"/>
  <c r="S65" i="352"/>
  <c r="AD65" i="352"/>
  <c r="AE65" i="352"/>
  <c r="AF65" i="352"/>
  <c r="AG65" i="352"/>
  <c r="AL65" i="352"/>
  <c r="AH65" i="352"/>
  <c r="AJ65" i="352"/>
  <c r="AK65" i="352"/>
  <c r="I66" i="352"/>
  <c r="L66" i="352"/>
  <c r="Q66" i="352"/>
  <c r="J66" i="352"/>
  <c r="M66" i="352"/>
  <c r="P66" i="352"/>
  <c r="O66" i="352"/>
  <c r="R66" i="352"/>
  <c r="S66" i="352"/>
  <c r="AD66" i="352"/>
  <c r="AG66" i="352"/>
  <c r="AL66" i="352"/>
  <c r="AE66" i="352"/>
  <c r="AH66" i="352"/>
  <c r="AK66" i="352"/>
  <c r="AJ66" i="352"/>
  <c r="I67" i="352"/>
  <c r="L67" i="352"/>
  <c r="Q67" i="352"/>
  <c r="J67" i="352"/>
  <c r="M67" i="352"/>
  <c r="P67" i="352"/>
  <c r="O67" i="352"/>
  <c r="R67" i="352"/>
  <c r="S67" i="352"/>
  <c r="AD67" i="352"/>
  <c r="AG67" i="352"/>
  <c r="AL67" i="352"/>
  <c r="AE67" i="352"/>
  <c r="AH67" i="352"/>
  <c r="AK67" i="352"/>
  <c r="AJ67" i="352"/>
  <c r="I68" i="352"/>
  <c r="J68" i="352"/>
  <c r="K68" i="352"/>
  <c r="M68" i="352"/>
  <c r="O68" i="352"/>
  <c r="P68" i="352"/>
  <c r="R68" i="352"/>
  <c r="S68" i="352"/>
  <c r="AD68" i="352"/>
  <c r="AG68" i="352"/>
  <c r="AL68" i="352"/>
  <c r="AE68" i="352"/>
  <c r="AH68" i="352"/>
  <c r="AK68" i="352"/>
  <c r="AJ68" i="352"/>
  <c r="I69" i="352"/>
  <c r="L69" i="352"/>
  <c r="Q69" i="352"/>
  <c r="J69" i="352"/>
  <c r="M69" i="352"/>
  <c r="P69" i="352"/>
  <c r="O69" i="352"/>
  <c r="R69" i="352"/>
  <c r="S69" i="352"/>
  <c r="AD69" i="352"/>
  <c r="AG69" i="352"/>
  <c r="AL69" i="352"/>
  <c r="AE69" i="352"/>
  <c r="AF69" i="352"/>
  <c r="AH69" i="352"/>
  <c r="AJ69" i="352"/>
  <c r="AK69" i="352"/>
  <c r="I70" i="352"/>
  <c r="K70" i="352"/>
  <c r="J70" i="352"/>
  <c r="L70" i="352"/>
  <c r="Q70" i="352"/>
  <c r="M70" i="352"/>
  <c r="P70" i="352"/>
  <c r="O70" i="352"/>
  <c r="R70" i="352"/>
  <c r="S70" i="352"/>
  <c r="AD70" i="352"/>
  <c r="AG70" i="352"/>
  <c r="AL70" i="352"/>
  <c r="AE70" i="352"/>
  <c r="AH70" i="352"/>
  <c r="AK70" i="352"/>
  <c r="AJ70" i="352"/>
  <c r="AD71" i="352"/>
  <c r="AG71" i="352"/>
  <c r="AL71" i="352"/>
  <c r="AE71" i="352"/>
  <c r="AH71" i="352"/>
  <c r="AK71" i="352"/>
  <c r="AJ71" i="352"/>
  <c r="AD72" i="352"/>
  <c r="AG72" i="352"/>
  <c r="AL72" i="352"/>
  <c r="AE72" i="352"/>
  <c r="AH72" i="352"/>
  <c r="AK72" i="352"/>
  <c r="AJ72" i="352"/>
  <c r="I75" i="352"/>
  <c r="L75" i="352"/>
  <c r="Q75" i="352"/>
  <c r="J75" i="352"/>
  <c r="M75" i="352"/>
  <c r="P75" i="352"/>
  <c r="O75" i="352"/>
  <c r="R75" i="352"/>
  <c r="S75" i="352"/>
  <c r="AD75" i="352"/>
  <c r="AG75" i="352"/>
  <c r="AL75" i="352"/>
  <c r="AE75" i="352"/>
  <c r="AH75" i="352"/>
  <c r="AK75" i="352"/>
  <c r="AJ75" i="352"/>
  <c r="I76" i="352"/>
  <c r="K76" i="352"/>
  <c r="J76" i="352"/>
  <c r="L76" i="352"/>
  <c r="Q76" i="352"/>
  <c r="M76" i="352"/>
  <c r="P76" i="352"/>
  <c r="O76" i="352"/>
  <c r="R76" i="352"/>
  <c r="S76" i="352"/>
  <c r="AD76" i="352"/>
  <c r="AE76" i="352"/>
  <c r="AH76" i="352"/>
  <c r="AK76" i="352"/>
  <c r="AJ76" i="352"/>
  <c r="I77" i="352"/>
  <c r="J77" i="352"/>
  <c r="M77" i="352"/>
  <c r="P77" i="352"/>
  <c r="O77" i="352"/>
  <c r="R77" i="352"/>
  <c r="S77" i="352"/>
  <c r="AD77" i="352"/>
  <c r="AE77" i="352"/>
  <c r="AF77" i="352"/>
  <c r="AH77" i="352"/>
  <c r="AJ77" i="352"/>
  <c r="AK77" i="352"/>
  <c r="I78" i="352"/>
  <c r="L78" i="352"/>
  <c r="Q78" i="352"/>
  <c r="J78" i="352"/>
  <c r="K78" i="352"/>
  <c r="M78" i="352"/>
  <c r="O78" i="352"/>
  <c r="P78" i="352"/>
  <c r="R78" i="352"/>
  <c r="S78" i="352"/>
  <c r="AD78" i="352"/>
  <c r="AE78" i="352"/>
  <c r="AH78" i="352"/>
  <c r="AK78" i="352"/>
  <c r="AJ78" i="352"/>
  <c r="I79" i="352"/>
  <c r="J79" i="352"/>
  <c r="M79" i="352"/>
  <c r="P79" i="352"/>
  <c r="O79" i="352"/>
  <c r="R79" i="352"/>
  <c r="S79" i="352"/>
  <c r="AD79" i="352"/>
  <c r="AE79" i="352"/>
  <c r="AF79" i="352"/>
  <c r="AG79" i="352"/>
  <c r="AL79" i="352"/>
  <c r="AH79" i="352"/>
  <c r="AJ79" i="352"/>
  <c r="AK79" i="352"/>
  <c r="I80" i="352"/>
  <c r="L80" i="352"/>
  <c r="Q80" i="352"/>
  <c r="J80" i="352"/>
  <c r="M80" i="352"/>
  <c r="P80" i="352"/>
  <c r="O80" i="352"/>
  <c r="R80" i="352"/>
  <c r="S80" i="352"/>
  <c r="AD80" i="352"/>
  <c r="AE80" i="352"/>
  <c r="AH80" i="352"/>
  <c r="AK80" i="352"/>
  <c r="AJ80" i="352"/>
  <c r="I81" i="352"/>
  <c r="J81" i="352"/>
  <c r="M81" i="352"/>
  <c r="P81" i="352"/>
  <c r="O81" i="352"/>
  <c r="R81" i="352"/>
  <c r="S81" i="352"/>
  <c r="AD81" i="352"/>
  <c r="AE81" i="352"/>
  <c r="AF81" i="352"/>
  <c r="AH81" i="352"/>
  <c r="AJ81" i="352"/>
  <c r="AK81" i="352"/>
  <c r="I82" i="352"/>
  <c r="L82" i="352"/>
  <c r="Q82" i="352"/>
  <c r="J82" i="352"/>
  <c r="K82" i="352"/>
  <c r="M82" i="352"/>
  <c r="O82" i="352"/>
  <c r="P82" i="352"/>
  <c r="R82" i="352"/>
  <c r="S82" i="352"/>
  <c r="AD82" i="352"/>
  <c r="AE82" i="352"/>
  <c r="AH82" i="352"/>
  <c r="AK82" i="352"/>
  <c r="AJ82" i="352"/>
  <c r="I83" i="352"/>
  <c r="J83" i="352"/>
  <c r="M83" i="352"/>
  <c r="P83" i="352"/>
  <c r="O83" i="352"/>
  <c r="R83" i="352"/>
  <c r="S83" i="352"/>
  <c r="AD83" i="352"/>
  <c r="AE83" i="352"/>
  <c r="AF83" i="352"/>
  <c r="AG83" i="352"/>
  <c r="AL83" i="352"/>
  <c r="AH83" i="352"/>
  <c r="AJ83" i="352"/>
  <c r="AK83" i="352"/>
  <c r="I84" i="352"/>
  <c r="L84" i="352"/>
  <c r="Q84" i="352"/>
  <c r="J84" i="352"/>
  <c r="M84" i="352"/>
  <c r="P84" i="352"/>
  <c r="O84" i="352"/>
  <c r="R84" i="352"/>
  <c r="S84" i="352"/>
  <c r="AD84" i="352"/>
  <c r="AE84" i="352"/>
  <c r="AH84" i="352"/>
  <c r="AK84" i="352"/>
  <c r="AJ84" i="352"/>
  <c r="I85" i="352"/>
  <c r="J85" i="352"/>
  <c r="M85" i="352"/>
  <c r="P85" i="352"/>
  <c r="O85" i="352"/>
  <c r="R85" i="352"/>
  <c r="S85" i="352"/>
  <c r="AD85" i="352"/>
  <c r="AE85" i="352"/>
  <c r="AF85" i="352"/>
  <c r="AH85" i="352"/>
  <c r="AJ85" i="352"/>
  <c r="AK85" i="352"/>
  <c r="I86" i="352"/>
  <c r="L86" i="352"/>
  <c r="Q86" i="352"/>
  <c r="J86" i="352"/>
  <c r="K86" i="352"/>
  <c r="M86" i="352"/>
  <c r="O86" i="352"/>
  <c r="P86" i="352"/>
  <c r="R86" i="352"/>
  <c r="S86" i="352"/>
  <c r="AD86" i="352"/>
  <c r="AE86" i="352"/>
  <c r="AH86" i="352"/>
  <c r="AK86" i="352"/>
  <c r="AJ86" i="352"/>
  <c r="I87" i="352"/>
  <c r="J87" i="352"/>
  <c r="M87" i="352"/>
  <c r="P87" i="352"/>
  <c r="O87" i="352"/>
  <c r="R87" i="352"/>
  <c r="S87" i="352"/>
  <c r="I88" i="352"/>
  <c r="J88" i="352"/>
  <c r="K88" i="352"/>
  <c r="L88" i="352"/>
  <c r="Q88" i="352"/>
  <c r="M88" i="352"/>
  <c r="O88" i="352"/>
  <c r="P88" i="352"/>
  <c r="R88" i="352"/>
  <c r="S88" i="352"/>
  <c r="I89" i="352"/>
  <c r="L89" i="352"/>
  <c r="Q89" i="352"/>
  <c r="J89" i="352"/>
  <c r="M89" i="352"/>
  <c r="P89" i="352"/>
  <c r="O89" i="352"/>
  <c r="R89" i="352"/>
  <c r="S89" i="352"/>
  <c r="I90" i="352"/>
  <c r="L90" i="352"/>
  <c r="Q90" i="352"/>
  <c r="J90" i="352"/>
  <c r="M90" i="352"/>
  <c r="P90" i="352"/>
  <c r="O90" i="352"/>
  <c r="R90" i="352"/>
  <c r="S90" i="352"/>
  <c r="I91" i="352"/>
  <c r="J91" i="352"/>
  <c r="M91" i="352"/>
  <c r="P91" i="352"/>
  <c r="O91" i="352"/>
  <c r="R91" i="352"/>
  <c r="S91" i="352"/>
  <c r="I92" i="352"/>
  <c r="J92" i="352"/>
  <c r="K92" i="352"/>
  <c r="M92" i="352"/>
  <c r="O92" i="352"/>
  <c r="P92" i="352"/>
  <c r="R92" i="352"/>
  <c r="S92" i="352"/>
  <c r="I95" i="352"/>
  <c r="L95" i="352"/>
  <c r="Q95" i="352"/>
  <c r="J95" i="352"/>
  <c r="M95" i="352"/>
  <c r="P95" i="352"/>
  <c r="O95" i="352"/>
  <c r="R95" i="352"/>
  <c r="S95" i="352"/>
  <c r="AD95" i="352"/>
  <c r="AG95" i="352"/>
  <c r="AL95" i="352"/>
  <c r="AE95" i="352"/>
  <c r="AF95" i="352"/>
  <c r="AH95" i="352"/>
  <c r="AJ95" i="352"/>
  <c r="AK95" i="352"/>
  <c r="I96" i="352"/>
  <c r="K96" i="352"/>
  <c r="J96" i="352"/>
  <c r="L96" i="352"/>
  <c r="Q96" i="352"/>
  <c r="M96" i="352"/>
  <c r="P96" i="352"/>
  <c r="O96" i="352"/>
  <c r="R96" i="352"/>
  <c r="S96" i="352"/>
  <c r="AD96" i="352"/>
  <c r="AG96" i="352"/>
  <c r="AL96" i="352"/>
  <c r="AE96" i="352"/>
  <c r="AH96" i="352"/>
  <c r="AK96" i="352"/>
  <c r="AJ96" i="352"/>
  <c r="I97" i="352"/>
  <c r="L97" i="352"/>
  <c r="Q97" i="352"/>
  <c r="J97" i="352"/>
  <c r="M97" i="352"/>
  <c r="P97" i="352"/>
  <c r="O97" i="352"/>
  <c r="R97" i="352"/>
  <c r="S97" i="352"/>
  <c r="AD97" i="352"/>
  <c r="AG97" i="352"/>
  <c r="AL97" i="352"/>
  <c r="AE97" i="352"/>
  <c r="AH97" i="352"/>
  <c r="AK97" i="352"/>
  <c r="AJ97" i="352"/>
  <c r="I98" i="352"/>
  <c r="K98" i="352"/>
  <c r="J98" i="352"/>
  <c r="L98" i="352"/>
  <c r="Q98" i="352"/>
  <c r="M98" i="352"/>
  <c r="P98" i="352"/>
  <c r="O98" i="352"/>
  <c r="R98" i="352"/>
  <c r="S98" i="352"/>
  <c r="AD98" i="352"/>
  <c r="AG98" i="352"/>
  <c r="AL98" i="352"/>
  <c r="AE98" i="352"/>
  <c r="AH98" i="352"/>
  <c r="AK98" i="352"/>
  <c r="AJ98" i="352"/>
  <c r="I99" i="352"/>
  <c r="L99" i="352"/>
  <c r="Q99" i="352"/>
  <c r="J99" i="352"/>
  <c r="M99" i="352"/>
  <c r="P99" i="352"/>
  <c r="O99" i="352"/>
  <c r="R99" i="352"/>
  <c r="S99" i="352"/>
  <c r="AD99" i="352"/>
  <c r="AG99" i="352"/>
  <c r="AL99" i="352"/>
  <c r="AE99" i="352"/>
  <c r="AF99" i="352"/>
  <c r="AH99" i="352"/>
  <c r="AJ99" i="352"/>
  <c r="AK99" i="352"/>
  <c r="I100" i="352"/>
  <c r="K100" i="352"/>
  <c r="J100" i="352"/>
  <c r="L100" i="352"/>
  <c r="Q100" i="352"/>
  <c r="M100" i="352"/>
  <c r="P100" i="352"/>
  <c r="O100" i="352"/>
  <c r="R100" i="352"/>
  <c r="S100" i="352"/>
  <c r="AD100" i="352"/>
  <c r="AG100" i="352"/>
  <c r="AL100" i="352"/>
  <c r="AE100" i="352"/>
  <c r="AH100" i="352"/>
  <c r="AK100" i="352"/>
  <c r="AJ100" i="352"/>
  <c r="I101" i="352"/>
  <c r="L101" i="352"/>
  <c r="Q101" i="352"/>
  <c r="J101" i="352"/>
  <c r="M101" i="352"/>
  <c r="P101" i="352"/>
  <c r="O101" i="352"/>
  <c r="R101" i="352"/>
  <c r="S101" i="352"/>
  <c r="AD101" i="352"/>
  <c r="AG101" i="352"/>
  <c r="AL101" i="352"/>
  <c r="AE101" i="352"/>
  <c r="AH101" i="352"/>
  <c r="AK101" i="352"/>
  <c r="AJ101" i="352"/>
  <c r="I102" i="352"/>
  <c r="J102" i="352"/>
  <c r="K102" i="352"/>
  <c r="M102" i="352"/>
  <c r="O102" i="352"/>
  <c r="P102" i="352"/>
  <c r="R102" i="352"/>
  <c r="S102" i="352"/>
  <c r="AD102" i="352"/>
  <c r="AG102" i="352"/>
  <c r="AL102" i="352"/>
  <c r="AE102" i="352"/>
  <c r="AH102" i="352"/>
  <c r="AK102" i="352"/>
  <c r="AJ102" i="352"/>
  <c r="I103" i="352"/>
  <c r="L103" i="352"/>
  <c r="Q103" i="352"/>
  <c r="J103" i="352"/>
  <c r="M103" i="352"/>
  <c r="P103" i="352"/>
  <c r="O103" i="352"/>
  <c r="R103" i="352"/>
  <c r="S103" i="352"/>
  <c r="AD103" i="352"/>
  <c r="AG103" i="352"/>
  <c r="AL103" i="352"/>
  <c r="AE103" i="352"/>
  <c r="AF103" i="352"/>
  <c r="AH103" i="352"/>
  <c r="AJ103" i="352"/>
  <c r="AK103" i="352"/>
  <c r="I104" i="352"/>
  <c r="K104" i="352"/>
  <c r="J104" i="352"/>
  <c r="L104" i="352"/>
  <c r="Q104" i="352"/>
  <c r="M104" i="352"/>
  <c r="P104" i="352"/>
  <c r="O104" i="352"/>
  <c r="R104" i="352"/>
  <c r="S104" i="352"/>
  <c r="AD104" i="352"/>
  <c r="AG104" i="352"/>
  <c r="AL104" i="352"/>
  <c r="AE104" i="352"/>
  <c r="AH104" i="352"/>
  <c r="AK104" i="352"/>
  <c r="AJ104" i="352"/>
  <c r="I105" i="352"/>
  <c r="L105" i="352"/>
  <c r="Q105" i="352"/>
  <c r="J105" i="352"/>
  <c r="M105" i="352"/>
  <c r="P105" i="352"/>
  <c r="O105" i="352"/>
  <c r="R105" i="352"/>
  <c r="S105" i="352"/>
  <c r="AD105" i="352"/>
  <c r="AG105" i="352"/>
  <c r="AL105" i="352"/>
  <c r="AE105" i="352"/>
  <c r="AH105" i="352"/>
  <c r="AK105" i="352"/>
  <c r="AJ105" i="352"/>
  <c r="I106" i="352"/>
  <c r="K106" i="352"/>
  <c r="J106" i="352"/>
  <c r="L106" i="352"/>
  <c r="Q106" i="352"/>
  <c r="M106" i="352"/>
  <c r="P106" i="352"/>
  <c r="O106" i="352"/>
  <c r="R106" i="352"/>
  <c r="S106" i="352"/>
  <c r="AD106" i="352"/>
  <c r="AG106" i="352"/>
  <c r="AL106" i="352"/>
  <c r="AE106" i="352"/>
  <c r="AH106" i="352"/>
  <c r="AK106" i="352"/>
  <c r="AJ106" i="352"/>
  <c r="I107" i="352"/>
  <c r="L107" i="352"/>
  <c r="Q107" i="352"/>
  <c r="J107" i="352"/>
  <c r="M107" i="352"/>
  <c r="P107" i="352"/>
  <c r="O107" i="352"/>
  <c r="R107" i="352"/>
  <c r="S107" i="352"/>
  <c r="I108" i="352"/>
  <c r="L108" i="352"/>
  <c r="Q108" i="352"/>
  <c r="J108" i="352"/>
  <c r="K108" i="352"/>
  <c r="M108" i="352"/>
  <c r="O108" i="352"/>
  <c r="P108" i="352"/>
  <c r="R108" i="352"/>
  <c r="S108" i="352"/>
  <c r="I109" i="352"/>
  <c r="J109" i="352"/>
  <c r="M109" i="352"/>
  <c r="P109" i="352"/>
  <c r="O109" i="352"/>
  <c r="R109" i="352"/>
  <c r="S109" i="352"/>
  <c r="I110" i="352"/>
  <c r="J110" i="352"/>
  <c r="K110" i="352"/>
  <c r="L110" i="352"/>
  <c r="Q110" i="352"/>
  <c r="M110" i="352"/>
  <c r="O110" i="352"/>
  <c r="P110" i="352"/>
  <c r="R110" i="352"/>
  <c r="S110" i="352"/>
  <c r="I113" i="352"/>
  <c r="L113" i="352"/>
  <c r="Q113" i="352"/>
  <c r="J113" i="352"/>
  <c r="M113" i="352"/>
  <c r="P113" i="352"/>
  <c r="O113" i="352"/>
  <c r="R113" i="352"/>
  <c r="S113" i="352"/>
  <c r="AD113" i="352"/>
  <c r="AG113" i="352"/>
  <c r="AL113" i="352"/>
  <c r="AE113" i="352"/>
  <c r="AH113" i="352"/>
  <c r="AK113" i="352"/>
  <c r="AJ113" i="352"/>
  <c r="I114" i="352"/>
  <c r="K114" i="352"/>
  <c r="J114" i="352"/>
  <c r="L114" i="352"/>
  <c r="Q114" i="352"/>
  <c r="M114" i="352"/>
  <c r="P114" i="352"/>
  <c r="O114" i="352"/>
  <c r="R114" i="352"/>
  <c r="S114" i="352"/>
  <c r="AD114" i="352"/>
  <c r="AG114" i="352"/>
  <c r="AL114" i="352"/>
  <c r="AE114" i="352"/>
  <c r="AH114" i="352"/>
  <c r="AK114" i="352"/>
  <c r="AJ114" i="352"/>
  <c r="I115" i="352"/>
  <c r="L115" i="352"/>
  <c r="Q115" i="352"/>
  <c r="J115" i="352"/>
  <c r="M115" i="352"/>
  <c r="P115" i="352"/>
  <c r="O115" i="352"/>
  <c r="R115" i="352"/>
  <c r="S115" i="352"/>
  <c r="AD115" i="352"/>
  <c r="AG115" i="352"/>
  <c r="AL115" i="352"/>
  <c r="AE115" i="352"/>
  <c r="AF115" i="352"/>
  <c r="AH115" i="352"/>
  <c r="AJ115" i="352"/>
  <c r="AK115" i="352"/>
  <c r="I116" i="352"/>
  <c r="K116" i="352"/>
  <c r="J116" i="352"/>
  <c r="L116" i="352"/>
  <c r="Q116" i="352"/>
  <c r="M116" i="352"/>
  <c r="P116" i="352"/>
  <c r="O116" i="352"/>
  <c r="R116" i="352"/>
  <c r="S116" i="352"/>
  <c r="AD116" i="352"/>
  <c r="AG116" i="352"/>
  <c r="AL116" i="352"/>
  <c r="AE116" i="352"/>
  <c r="AH116" i="352"/>
  <c r="AK116" i="352"/>
  <c r="AJ116" i="352"/>
  <c r="I117" i="352"/>
  <c r="L117" i="352"/>
  <c r="Q117" i="352"/>
  <c r="J117" i="352"/>
  <c r="M117" i="352"/>
  <c r="P117" i="352"/>
  <c r="O117" i="352"/>
  <c r="R117" i="352"/>
  <c r="S117" i="352"/>
  <c r="AD117" i="352"/>
  <c r="AG117" i="352"/>
  <c r="AL117" i="352"/>
  <c r="AE117" i="352"/>
  <c r="AH117" i="352"/>
  <c r="AK117" i="352"/>
  <c r="AJ117" i="352"/>
  <c r="I118" i="352"/>
  <c r="J118" i="352"/>
  <c r="K118" i="352"/>
  <c r="M118" i="352"/>
  <c r="O118" i="352"/>
  <c r="P118" i="352"/>
  <c r="R118" i="352"/>
  <c r="S118" i="352"/>
  <c r="AD118" i="352"/>
  <c r="AG118" i="352"/>
  <c r="AL118" i="352"/>
  <c r="AE118" i="352"/>
  <c r="AH118" i="352"/>
  <c r="AK118" i="352"/>
  <c r="AJ118" i="352"/>
  <c r="I119" i="352"/>
  <c r="L119" i="352"/>
  <c r="Q119" i="352"/>
  <c r="J119" i="352"/>
  <c r="M119" i="352"/>
  <c r="P119" i="352"/>
  <c r="O119" i="352"/>
  <c r="R119" i="352"/>
  <c r="S119" i="352"/>
  <c r="AD119" i="352"/>
  <c r="AG119" i="352"/>
  <c r="AL119" i="352"/>
  <c r="AE119" i="352"/>
  <c r="AF119" i="352"/>
  <c r="AH119" i="352"/>
  <c r="AJ119" i="352"/>
  <c r="AK119" i="352"/>
  <c r="I120" i="352"/>
  <c r="K120" i="352"/>
  <c r="J120" i="352"/>
  <c r="L120" i="352"/>
  <c r="Q120" i="352"/>
  <c r="M120" i="352"/>
  <c r="P120" i="352"/>
  <c r="O120" i="352"/>
  <c r="R120" i="352"/>
  <c r="S120" i="352"/>
  <c r="AD120" i="352"/>
  <c r="AG120" i="352"/>
  <c r="AL120" i="352"/>
  <c r="AE120" i="352"/>
  <c r="AH120" i="352"/>
  <c r="AK120" i="352"/>
  <c r="AJ120" i="352"/>
  <c r="I121" i="352"/>
  <c r="L121" i="352"/>
  <c r="Q121" i="352"/>
  <c r="J121" i="352"/>
  <c r="M121" i="352"/>
  <c r="P121" i="352"/>
  <c r="O121" i="352"/>
  <c r="R121" i="352"/>
  <c r="S121" i="352"/>
  <c r="AD121" i="352"/>
  <c r="AG121" i="352"/>
  <c r="AL121" i="352"/>
  <c r="AE121" i="352"/>
  <c r="AH121" i="352"/>
  <c r="AK121" i="352"/>
  <c r="AJ121" i="352"/>
  <c r="I122" i="352"/>
  <c r="L122" i="352"/>
  <c r="Q122" i="352"/>
  <c r="J122" i="352"/>
  <c r="M122" i="352"/>
  <c r="P122" i="352"/>
  <c r="O122" i="352"/>
  <c r="R122" i="352"/>
  <c r="S122" i="352"/>
  <c r="AD122" i="352"/>
  <c r="AE122" i="352"/>
  <c r="AH122" i="352"/>
  <c r="AK122" i="352"/>
  <c r="AJ122" i="352"/>
  <c r="I123" i="352"/>
  <c r="J123" i="352"/>
  <c r="M123" i="352"/>
  <c r="P123" i="352"/>
  <c r="O123" i="352"/>
  <c r="R123" i="352"/>
  <c r="S123" i="352"/>
  <c r="AD123" i="352"/>
  <c r="AE123" i="352"/>
  <c r="AF123" i="352"/>
  <c r="AH123" i="352"/>
  <c r="AJ123" i="352"/>
  <c r="AK123" i="352"/>
  <c r="I124" i="352"/>
  <c r="L124" i="352"/>
  <c r="Q124" i="352"/>
  <c r="J124" i="352"/>
  <c r="K124" i="352"/>
  <c r="M124" i="352"/>
  <c r="O124" i="352"/>
  <c r="P124" i="352"/>
  <c r="R124" i="352"/>
  <c r="S124" i="352"/>
  <c r="AD124" i="352"/>
  <c r="AE124" i="352"/>
  <c r="AH124" i="352"/>
  <c r="AK124" i="352"/>
  <c r="AJ124" i="352"/>
  <c r="I125" i="352"/>
  <c r="J125" i="352"/>
  <c r="M125" i="352"/>
  <c r="P125" i="352"/>
  <c r="O125" i="352"/>
  <c r="R125" i="352"/>
  <c r="S125" i="352"/>
  <c r="I126" i="352"/>
  <c r="K126" i="352"/>
  <c r="J126" i="352"/>
  <c r="L126" i="352"/>
  <c r="Q126" i="352"/>
  <c r="M126" i="352"/>
  <c r="P126" i="352"/>
  <c r="O126" i="352"/>
  <c r="R126" i="352"/>
  <c r="S126" i="352"/>
  <c r="I127" i="352"/>
  <c r="L127" i="352"/>
  <c r="Q127" i="352"/>
  <c r="J127" i="352"/>
  <c r="M127" i="352"/>
  <c r="P127" i="352"/>
  <c r="O127" i="352"/>
  <c r="R127" i="352"/>
  <c r="S127" i="352"/>
  <c r="I128" i="352"/>
  <c r="L128" i="352"/>
  <c r="Q128" i="352"/>
  <c r="J128" i="352"/>
  <c r="M128" i="352"/>
  <c r="P128" i="352"/>
  <c r="O128" i="352"/>
  <c r="R128" i="352"/>
  <c r="S128" i="352"/>
  <c r="I129" i="352"/>
  <c r="J129" i="352"/>
  <c r="M129" i="352"/>
  <c r="P129" i="352"/>
  <c r="O129" i="352"/>
  <c r="R129" i="352"/>
  <c r="S129" i="352"/>
  <c r="I132" i="352"/>
  <c r="J132" i="352"/>
  <c r="K132" i="352"/>
  <c r="M132" i="352"/>
  <c r="O132" i="352"/>
  <c r="P132" i="352"/>
  <c r="R132" i="352"/>
  <c r="S132" i="352"/>
  <c r="AD132" i="352"/>
  <c r="AG132" i="352"/>
  <c r="AL132" i="352"/>
  <c r="AE132" i="352"/>
  <c r="AH132" i="352"/>
  <c r="AK132" i="352"/>
  <c r="AJ132" i="352"/>
  <c r="I133" i="352"/>
  <c r="L133" i="352"/>
  <c r="Q133" i="352"/>
  <c r="J133" i="352"/>
  <c r="M133" i="352"/>
  <c r="P133" i="352"/>
  <c r="O133" i="352"/>
  <c r="R133" i="352"/>
  <c r="S133" i="352"/>
  <c r="AD133" i="352"/>
  <c r="AG133" i="352"/>
  <c r="AL133" i="352"/>
  <c r="AE133" i="352"/>
  <c r="AF133" i="352"/>
  <c r="AH133" i="352"/>
  <c r="AJ133" i="352"/>
  <c r="AK133" i="352"/>
  <c r="I134" i="352"/>
  <c r="K134" i="352"/>
  <c r="J134" i="352"/>
  <c r="L134" i="352"/>
  <c r="Q134" i="352"/>
  <c r="M134" i="352"/>
  <c r="P134" i="352"/>
  <c r="O134" i="352"/>
  <c r="R134" i="352"/>
  <c r="S134" i="352"/>
  <c r="AD134" i="352"/>
  <c r="AG134" i="352"/>
  <c r="AL134" i="352"/>
  <c r="AE134" i="352"/>
  <c r="AH134" i="352"/>
  <c r="AK134" i="352"/>
  <c r="AJ134" i="352"/>
  <c r="I135" i="352"/>
  <c r="L135" i="352"/>
  <c r="Q135" i="352"/>
  <c r="J135" i="352"/>
  <c r="M135" i="352"/>
  <c r="P135" i="352"/>
  <c r="O135" i="352"/>
  <c r="R135" i="352"/>
  <c r="S135" i="352"/>
  <c r="AD135" i="352"/>
  <c r="AG135" i="352"/>
  <c r="AL135" i="352"/>
  <c r="AE135" i="352"/>
  <c r="AH135" i="352"/>
  <c r="AK135" i="352"/>
  <c r="AJ135" i="352"/>
  <c r="I136" i="352"/>
  <c r="J136" i="352"/>
  <c r="K136" i="352"/>
  <c r="M136" i="352"/>
  <c r="O136" i="352"/>
  <c r="P136" i="352"/>
  <c r="R136" i="352"/>
  <c r="S136" i="352"/>
  <c r="AD136" i="352"/>
  <c r="AG136" i="352"/>
  <c r="AL136" i="352"/>
  <c r="AE136" i="352"/>
  <c r="AH136" i="352"/>
  <c r="AK136" i="352"/>
  <c r="AJ136" i="352"/>
  <c r="I137" i="352"/>
  <c r="L137" i="352"/>
  <c r="Q137" i="352"/>
  <c r="J137" i="352"/>
  <c r="M137" i="352"/>
  <c r="P137" i="352"/>
  <c r="O137" i="352"/>
  <c r="R137" i="352"/>
  <c r="S137" i="352"/>
  <c r="AD137" i="352"/>
  <c r="AG137" i="352"/>
  <c r="AL137" i="352"/>
  <c r="AE137" i="352"/>
  <c r="AF137" i="352"/>
  <c r="AH137" i="352"/>
  <c r="AJ137" i="352"/>
  <c r="AK137" i="352"/>
  <c r="I138" i="352"/>
  <c r="K138" i="352"/>
  <c r="J138" i="352"/>
  <c r="L138" i="352"/>
  <c r="Q138" i="352"/>
  <c r="M138" i="352"/>
  <c r="P138" i="352"/>
  <c r="O138" i="352"/>
  <c r="R138" i="352"/>
  <c r="S138" i="352"/>
  <c r="AD138" i="352"/>
  <c r="AG138" i="352"/>
  <c r="AL138" i="352"/>
  <c r="AE138" i="352"/>
  <c r="AH138" i="352"/>
  <c r="AK138" i="352"/>
  <c r="AJ138" i="352"/>
  <c r="I139" i="352"/>
  <c r="L139" i="352"/>
  <c r="Q139" i="352"/>
  <c r="J139" i="352"/>
  <c r="M139" i="352"/>
  <c r="P139" i="352"/>
  <c r="O139" i="352"/>
  <c r="R139" i="352"/>
  <c r="S139" i="352"/>
  <c r="AD139" i="352"/>
  <c r="AG139" i="352"/>
  <c r="AL139" i="352"/>
  <c r="AE139" i="352"/>
  <c r="AH139" i="352"/>
  <c r="AK139" i="352"/>
  <c r="AJ139" i="352"/>
  <c r="I140" i="352"/>
  <c r="J140" i="352"/>
  <c r="K140" i="352"/>
  <c r="M140" i="352"/>
  <c r="O140" i="352"/>
  <c r="P140" i="352"/>
  <c r="R140" i="352"/>
  <c r="S140" i="352"/>
  <c r="AD140" i="352"/>
  <c r="AG140" i="352"/>
  <c r="AL140" i="352"/>
  <c r="AE140" i="352"/>
  <c r="AH140" i="352"/>
  <c r="AK140" i="352"/>
  <c r="AJ140" i="352"/>
  <c r="I141" i="352"/>
  <c r="L141" i="352"/>
  <c r="Q141" i="352"/>
  <c r="J141" i="352"/>
  <c r="M141" i="352"/>
  <c r="P141" i="352"/>
  <c r="O141" i="352"/>
  <c r="R141" i="352"/>
  <c r="S141" i="352"/>
  <c r="I142" i="352"/>
  <c r="L142" i="352"/>
  <c r="Q142" i="352"/>
  <c r="J142" i="352"/>
  <c r="K142" i="352"/>
  <c r="M142" i="352"/>
  <c r="O142" i="352"/>
  <c r="P142" i="352"/>
  <c r="R142" i="352"/>
  <c r="S142" i="352"/>
  <c r="I143" i="352"/>
  <c r="J143" i="352"/>
  <c r="M143" i="352"/>
  <c r="P143" i="352"/>
  <c r="O143" i="352"/>
  <c r="R143" i="352"/>
  <c r="S143" i="352"/>
  <c r="I146" i="352"/>
  <c r="K146" i="352"/>
  <c r="J146" i="352"/>
  <c r="L146" i="352"/>
  <c r="Q146" i="352"/>
  <c r="M146" i="352"/>
  <c r="P146" i="352"/>
  <c r="O146" i="352"/>
  <c r="R146" i="352"/>
  <c r="S146" i="352"/>
  <c r="AD146" i="352"/>
  <c r="AG146" i="352"/>
  <c r="AL146" i="352"/>
  <c r="AE146" i="352"/>
  <c r="AH146" i="352"/>
  <c r="AK146" i="352"/>
  <c r="AJ146" i="352"/>
  <c r="I147" i="352"/>
  <c r="L147" i="352"/>
  <c r="Q147" i="352"/>
  <c r="J147" i="352"/>
  <c r="M147" i="352"/>
  <c r="P147" i="352"/>
  <c r="O147" i="352"/>
  <c r="R147" i="352"/>
  <c r="S147" i="352"/>
  <c r="AD147" i="352"/>
  <c r="AG147" i="352"/>
  <c r="AL147" i="352"/>
  <c r="AE147" i="352"/>
  <c r="AH147" i="352"/>
  <c r="AK147" i="352"/>
  <c r="AJ147" i="352"/>
  <c r="I148" i="352"/>
  <c r="K148" i="352"/>
  <c r="J148" i="352"/>
  <c r="L148" i="352"/>
  <c r="Q148" i="352"/>
  <c r="M148" i="352"/>
  <c r="P148" i="352"/>
  <c r="O148" i="352"/>
  <c r="R148" i="352"/>
  <c r="S148" i="352"/>
  <c r="AD148" i="352"/>
  <c r="AG148" i="352"/>
  <c r="AL148" i="352"/>
  <c r="AE148" i="352"/>
  <c r="AH148" i="352"/>
  <c r="AK148" i="352"/>
  <c r="AJ148" i="352"/>
  <c r="I149" i="352"/>
  <c r="L149" i="352"/>
  <c r="Q149" i="352"/>
  <c r="J149" i="352"/>
  <c r="M149" i="352"/>
  <c r="P149" i="352"/>
  <c r="O149" i="352"/>
  <c r="R149" i="352"/>
  <c r="S149" i="352"/>
  <c r="AD149" i="352"/>
  <c r="AG149" i="352"/>
  <c r="AL149" i="352"/>
  <c r="AE149" i="352"/>
  <c r="AF149" i="352"/>
  <c r="AH149" i="352"/>
  <c r="AJ149" i="352"/>
  <c r="AK149" i="352"/>
  <c r="I150" i="352"/>
  <c r="K150" i="352"/>
  <c r="J150" i="352"/>
  <c r="L150" i="352"/>
  <c r="Q150" i="352"/>
  <c r="M150" i="352"/>
  <c r="P150" i="352"/>
  <c r="O150" i="352"/>
  <c r="R150" i="352"/>
  <c r="S150" i="352"/>
  <c r="AD150" i="352"/>
  <c r="AG150" i="352"/>
  <c r="AL150" i="352"/>
  <c r="AE150" i="352"/>
  <c r="AH150" i="352"/>
  <c r="AK150" i="352"/>
  <c r="AJ150" i="352"/>
  <c r="I151" i="352"/>
  <c r="L151" i="352"/>
  <c r="Q151" i="352"/>
  <c r="J151" i="352"/>
  <c r="M151" i="352"/>
  <c r="P151" i="352"/>
  <c r="O151" i="352"/>
  <c r="R151" i="352"/>
  <c r="S151" i="352"/>
  <c r="AD151" i="352"/>
  <c r="AG151" i="352"/>
  <c r="AL151" i="352"/>
  <c r="AE151" i="352"/>
  <c r="AH151" i="352"/>
  <c r="AK151" i="352"/>
  <c r="AJ151" i="352"/>
  <c r="I152" i="352"/>
  <c r="K152" i="352"/>
  <c r="J152" i="352"/>
  <c r="L152" i="352"/>
  <c r="Q152" i="352"/>
  <c r="M152" i="352"/>
  <c r="P152" i="352"/>
  <c r="O152" i="352"/>
  <c r="R152" i="352"/>
  <c r="S152" i="352"/>
  <c r="I153" i="352"/>
  <c r="L153" i="352"/>
  <c r="Q153" i="352"/>
  <c r="J153" i="352"/>
  <c r="M153" i="352"/>
  <c r="P153" i="352"/>
  <c r="O153" i="352"/>
  <c r="R153" i="352"/>
  <c r="S153" i="352"/>
  <c r="I156" i="352"/>
  <c r="L156" i="352"/>
  <c r="Q156" i="352"/>
  <c r="J156" i="352"/>
  <c r="K156" i="352"/>
  <c r="M156" i="352"/>
  <c r="O156" i="352"/>
  <c r="P156" i="352"/>
  <c r="R156" i="352"/>
  <c r="S156" i="352"/>
  <c r="AD156" i="352"/>
  <c r="AE156" i="352"/>
  <c r="AH156" i="352"/>
  <c r="AK156" i="352"/>
  <c r="AJ156" i="352"/>
  <c r="I157" i="352"/>
  <c r="J157" i="352"/>
  <c r="M157" i="352"/>
  <c r="P157" i="352"/>
  <c r="O157" i="352"/>
  <c r="R157" i="352"/>
  <c r="S157" i="352"/>
  <c r="AD157" i="352"/>
  <c r="AE157" i="352"/>
  <c r="AF157" i="352"/>
  <c r="AG157" i="352"/>
  <c r="AL157" i="352"/>
  <c r="AH157" i="352"/>
  <c r="AJ157" i="352"/>
  <c r="AK157" i="352"/>
  <c r="I158" i="352"/>
  <c r="L158" i="352"/>
  <c r="Q158" i="352"/>
  <c r="J158" i="352"/>
  <c r="M158" i="352"/>
  <c r="P158" i="352"/>
  <c r="O158" i="352"/>
  <c r="R158" i="352"/>
  <c r="S158" i="352"/>
  <c r="AD158" i="352"/>
  <c r="AE158" i="352"/>
  <c r="AH158" i="352"/>
  <c r="AK158" i="352"/>
  <c r="AJ158" i="352"/>
  <c r="I159" i="352"/>
  <c r="J159" i="352"/>
  <c r="M159" i="352"/>
  <c r="P159" i="352"/>
  <c r="O159" i="352"/>
  <c r="R159" i="352"/>
  <c r="S159" i="352"/>
  <c r="AD159" i="352"/>
  <c r="AE159" i="352"/>
  <c r="AF159" i="352"/>
  <c r="AH159" i="352"/>
  <c r="AJ159" i="352"/>
  <c r="AK159" i="352"/>
  <c r="I160" i="352"/>
  <c r="L160" i="352"/>
  <c r="Q160" i="352"/>
  <c r="J160" i="352"/>
  <c r="K160" i="352"/>
  <c r="M160" i="352"/>
  <c r="O160" i="352"/>
  <c r="P160" i="352"/>
  <c r="R160" i="352"/>
  <c r="S160" i="352"/>
  <c r="I161" i="352"/>
  <c r="J161" i="352"/>
  <c r="M161" i="352"/>
  <c r="P161" i="352"/>
  <c r="O161" i="352"/>
  <c r="R161" i="352"/>
  <c r="S161" i="352"/>
  <c r="I162" i="352"/>
  <c r="J162" i="352"/>
  <c r="K162" i="352"/>
  <c r="L162" i="352"/>
  <c r="Q162" i="352"/>
  <c r="M162" i="352"/>
  <c r="O162" i="352"/>
  <c r="P162" i="352"/>
  <c r="R162" i="352"/>
  <c r="S162" i="352"/>
  <c r="I163" i="352"/>
  <c r="L163" i="352"/>
  <c r="Q163" i="352"/>
  <c r="J163" i="352"/>
  <c r="M163" i="352"/>
  <c r="P163" i="352"/>
  <c r="O163" i="352"/>
  <c r="R163" i="352"/>
  <c r="S163" i="352"/>
  <c r="I166" i="352"/>
  <c r="L166" i="352"/>
  <c r="Q166" i="352"/>
  <c r="J166" i="352"/>
  <c r="M166" i="352"/>
  <c r="P166" i="352"/>
  <c r="O166" i="352"/>
  <c r="R166" i="352"/>
  <c r="S166" i="352"/>
  <c r="AD166" i="352"/>
  <c r="AE166" i="352"/>
  <c r="AH166" i="352"/>
  <c r="AK166" i="352"/>
  <c r="AJ166" i="352"/>
  <c r="I167" i="352"/>
  <c r="J167" i="352"/>
  <c r="M167" i="352"/>
  <c r="P167" i="352"/>
  <c r="O167" i="352"/>
  <c r="R167" i="352"/>
  <c r="S167" i="352"/>
  <c r="AD167" i="352"/>
  <c r="AE167" i="352"/>
  <c r="AF167" i="352"/>
  <c r="AH167" i="352"/>
  <c r="AJ167" i="352"/>
  <c r="AK167" i="352"/>
  <c r="I168" i="352"/>
  <c r="L168" i="352"/>
  <c r="Q168" i="352"/>
  <c r="J168" i="352"/>
  <c r="K168" i="352"/>
  <c r="M168" i="352"/>
  <c r="O168" i="352"/>
  <c r="P168" i="352"/>
  <c r="R168" i="352"/>
  <c r="S168" i="352"/>
  <c r="I169" i="352"/>
  <c r="J169" i="352"/>
  <c r="M169" i="352"/>
  <c r="P169" i="352"/>
  <c r="O169" i="352"/>
  <c r="R169" i="352"/>
  <c r="S169" i="352"/>
  <c r="I170" i="352"/>
  <c r="J170" i="352"/>
  <c r="K170" i="352"/>
  <c r="L170" i="352"/>
  <c r="Q170" i="352"/>
  <c r="M170" i="352"/>
  <c r="O170" i="352"/>
  <c r="P170" i="352"/>
  <c r="R170" i="352"/>
  <c r="S170" i="352"/>
  <c r="I171" i="352"/>
  <c r="L171" i="352"/>
  <c r="Q171" i="352"/>
  <c r="J171" i="352"/>
  <c r="M171" i="352"/>
  <c r="P171" i="352"/>
  <c r="O171" i="352"/>
  <c r="R171" i="352"/>
  <c r="S171" i="352"/>
  <c r="I172" i="352"/>
  <c r="L172" i="352"/>
  <c r="Q172" i="352"/>
  <c r="J172" i="352"/>
  <c r="M172" i="352"/>
  <c r="P172" i="352"/>
  <c r="O172" i="352"/>
  <c r="R172" i="352"/>
  <c r="S172" i="352"/>
  <c r="I173" i="352"/>
  <c r="J173" i="352"/>
  <c r="M173" i="352"/>
  <c r="P173" i="352"/>
  <c r="O173" i="352"/>
  <c r="R173" i="352"/>
  <c r="S173" i="352"/>
  <c r="B11" i="354"/>
  <c r="C17" i="354"/>
  <c r="B17" i="354"/>
  <c r="D17" i="354"/>
  <c r="B18" i="354"/>
  <c r="C18" i="354"/>
  <c r="B19" i="354"/>
  <c r="C19" i="354"/>
  <c r="D19" i="354"/>
  <c r="C20" i="354"/>
  <c r="D20" i="354"/>
  <c r="B21" i="354"/>
  <c r="C21" i="354"/>
  <c r="D21" i="354"/>
  <c r="B22" i="354"/>
  <c r="C22" i="354"/>
  <c r="D22" i="354"/>
  <c r="B23" i="354"/>
  <c r="C23" i="354"/>
  <c r="D23" i="354"/>
  <c r="B24" i="354"/>
  <c r="C24" i="354"/>
  <c r="D24" i="354"/>
  <c r="B25" i="354"/>
  <c r="C25" i="354"/>
  <c r="D25" i="354"/>
  <c r="B26" i="354"/>
  <c r="C26" i="354"/>
  <c r="D26" i="354"/>
  <c r="B27" i="354"/>
  <c r="C27" i="354"/>
  <c r="D27" i="354"/>
  <c r="B28" i="354"/>
  <c r="C28" i="354"/>
  <c r="D28" i="354"/>
  <c r="B29" i="354"/>
  <c r="C29" i="354"/>
  <c r="D29" i="354"/>
  <c r="B30" i="354"/>
  <c r="C30" i="354"/>
  <c r="D30" i="354"/>
  <c r="B31" i="354"/>
  <c r="C31" i="354"/>
  <c r="D31" i="354"/>
  <c r="B32" i="354"/>
  <c r="C32" i="354"/>
  <c r="D32" i="354"/>
  <c r="B33" i="354"/>
  <c r="C33" i="354"/>
  <c r="D33" i="354"/>
  <c r="B34" i="354"/>
  <c r="C34" i="354"/>
  <c r="D34" i="354"/>
  <c r="B35" i="354"/>
  <c r="C35" i="354"/>
  <c r="D35" i="354"/>
  <c r="B36" i="354"/>
  <c r="C36" i="354"/>
  <c r="D36" i="354"/>
  <c r="B37" i="354"/>
  <c r="C37" i="354"/>
  <c r="D37" i="354"/>
  <c r="B38" i="354"/>
  <c r="C38" i="354"/>
  <c r="D38" i="354"/>
  <c r="B39" i="354"/>
  <c r="C39" i="354"/>
  <c r="D39" i="354"/>
  <c r="B40" i="354"/>
  <c r="C40" i="354"/>
  <c r="D40" i="354"/>
  <c r="B41" i="354"/>
  <c r="C41" i="354"/>
  <c r="D41" i="354"/>
  <c r="B42" i="354"/>
  <c r="C42" i="354"/>
  <c r="D42" i="354"/>
  <c r="B43" i="354"/>
  <c r="C43" i="354"/>
  <c r="D43" i="354"/>
  <c r="B44" i="354"/>
  <c r="C44" i="354"/>
  <c r="D44" i="354"/>
  <c r="B45" i="354"/>
  <c r="C45" i="354"/>
  <c r="D45" i="354"/>
  <c r="B46" i="354"/>
  <c r="C46" i="354"/>
  <c r="D46" i="354"/>
  <c r="B47" i="354"/>
  <c r="C47" i="354"/>
  <c r="D47" i="354"/>
  <c r="B48" i="354"/>
  <c r="C48" i="354"/>
  <c r="D48" i="354"/>
  <c r="B49" i="354"/>
  <c r="C49" i="354"/>
  <c r="D49" i="354"/>
  <c r="B50" i="354"/>
  <c r="C50" i="354"/>
  <c r="D50" i="354"/>
  <c r="B51" i="354"/>
  <c r="C51" i="354"/>
  <c r="D51" i="354"/>
  <c r="B52" i="354"/>
  <c r="C52" i="354"/>
  <c r="D52" i="354"/>
  <c r="B53" i="354"/>
  <c r="C53" i="354"/>
  <c r="D53" i="354"/>
  <c r="B54" i="354"/>
  <c r="C54" i="354"/>
  <c r="D54" i="354"/>
  <c r="B55" i="354"/>
  <c r="C55" i="354"/>
  <c r="D55" i="354"/>
  <c r="B56" i="354"/>
  <c r="C56" i="354"/>
  <c r="D56" i="354"/>
  <c r="B2" i="408"/>
  <c r="D2" i="408"/>
  <c r="D3" i="408"/>
  <c r="B4" i="408"/>
  <c r="D4" i="408"/>
  <c r="D17" i="408"/>
  <c r="D7" i="408"/>
  <c r="B8" i="408"/>
  <c r="D9" i="408"/>
  <c r="D8" i="408"/>
  <c r="B14" i="408"/>
  <c r="B15" i="408"/>
  <c r="B16" i="408"/>
  <c r="B20" i="408"/>
  <c r="B21" i="408"/>
  <c r="D24" i="408"/>
  <c r="E29" i="408"/>
  <c r="B11" i="408"/>
  <c r="D1" i="408"/>
  <c r="D23" i="408"/>
  <c r="D5" i="408"/>
  <c r="D13" i="408"/>
  <c r="D14" i="408"/>
  <c r="D20" i="408"/>
  <c r="D21" i="408"/>
  <c r="K172" i="352"/>
  <c r="AG167" i="352"/>
  <c r="AL167" i="352"/>
  <c r="K166" i="352"/>
  <c r="AG159" i="352"/>
  <c r="AL159" i="352"/>
  <c r="K158" i="352"/>
  <c r="AF151" i="352"/>
  <c r="AF147" i="352"/>
  <c r="L140" i="352"/>
  <c r="Q140" i="352"/>
  <c r="AF139" i="352"/>
  <c r="L136" i="352"/>
  <c r="Q136" i="352"/>
  <c r="AF135" i="352"/>
  <c r="L132" i="352"/>
  <c r="Q132" i="352"/>
  <c r="K128" i="352"/>
  <c r="AG123" i="352"/>
  <c r="AL123" i="352"/>
  <c r="K122" i="352"/>
  <c r="AF121" i="352"/>
  <c r="L118" i="352"/>
  <c r="Q118" i="352"/>
  <c r="AF117" i="352"/>
  <c r="AF113" i="352"/>
  <c r="AF105" i="352"/>
  <c r="L102" i="352"/>
  <c r="Q102" i="352"/>
  <c r="AF101" i="352"/>
  <c r="AF97" i="352"/>
  <c r="L92" i="352"/>
  <c r="Q92" i="352"/>
  <c r="K90" i="352"/>
  <c r="AG85" i="352"/>
  <c r="AL85" i="352"/>
  <c r="K84" i="352"/>
  <c r="AG81" i="352"/>
  <c r="AL81" i="352"/>
  <c r="K80" i="352"/>
  <c r="AG77" i="352"/>
  <c r="AL77" i="352"/>
  <c r="AF75" i="352"/>
  <c r="L68" i="352"/>
  <c r="Q68" i="352"/>
  <c r="AF67" i="352"/>
  <c r="K66" i="352"/>
  <c r="B20" i="354"/>
  <c r="D18" i="354"/>
  <c r="L173" i="352"/>
  <c r="Q173" i="352"/>
  <c r="L167" i="352"/>
  <c r="Q167" i="352"/>
  <c r="AG166" i="352"/>
  <c r="AL166" i="352"/>
  <c r="L159" i="352"/>
  <c r="Q159" i="352"/>
  <c r="AG158" i="352"/>
  <c r="AL158" i="352"/>
  <c r="L129" i="352"/>
  <c r="Q129" i="352"/>
  <c r="L123" i="352"/>
  <c r="Q123" i="352"/>
  <c r="AG122" i="352"/>
  <c r="AL122" i="352"/>
  <c r="L91" i="352"/>
  <c r="Q91" i="352"/>
  <c r="L85" i="352"/>
  <c r="Q85" i="352"/>
  <c r="AG84" i="352"/>
  <c r="AL84" i="352"/>
  <c r="L81" i="352"/>
  <c r="Q81" i="352"/>
  <c r="AG80" i="352"/>
  <c r="AL80" i="352"/>
  <c r="L77" i="352"/>
  <c r="Q77" i="352"/>
  <c r="AG76" i="352"/>
  <c r="AL76" i="352"/>
  <c r="L112" i="355"/>
  <c r="Q112" i="355"/>
  <c r="L106" i="355"/>
  <c r="Q106" i="355"/>
  <c r="AG101" i="355"/>
  <c r="AL101" i="355"/>
  <c r="L98" i="355"/>
  <c r="Q98" i="355"/>
  <c r="AG87" i="355"/>
  <c r="AL87" i="355"/>
  <c r="L86" i="355"/>
  <c r="Q86" i="355"/>
  <c r="AG79" i="355"/>
  <c r="AL79" i="355"/>
  <c r="L78" i="355"/>
  <c r="Q78" i="355"/>
  <c r="AG65" i="355"/>
  <c r="AL65" i="355"/>
  <c r="L64" i="355"/>
  <c r="Q64" i="355"/>
  <c r="AG51" i="355"/>
  <c r="AL51" i="355"/>
  <c r="L50" i="355"/>
  <c r="Q50" i="355"/>
  <c r="AG43" i="355"/>
  <c r="AL43" i="355"/>
  <c r="AG27" i="355"/>
  <c r="AL27" i="355"/>
  <c r="L169" i="352"/>
  <c r="Q169" i="352"/>
  <c r="L161" i="352"/>
  <c r="Q161" i="352"/>
  <c r="L157" i="352"/>
  <c r="Q157" i="352"/>
  <c r="AG156" i="352"/>
  <c r="AL156" i="352"/>
  <c r="L143" i="352"/>
  <c r="Q143" i="352"/>
  <c r="L125" i="352"/>
  <c r="Q125" i="352"/>
  <c r="AG124" i="352"/>
  <c r="AL124" i="352"/>
  <c r="L109" i="352"/>
  <c r="Q109" i="352"/>
  <c r="L87" i="352"/>
  <c r="Q87" i="352"/>
  <c r="AG86" i="352"/>
  <c r="AL86" i="352"/>
  <c r="L83" i="352"/>
  <c r="Q83" i="352"/>
  <c r="AG82" i="352"/>
  <c r="AL82" i="352"/>
  <c r="L79" i="352"/>
  <c r="Q79" i="352"/>
  <c r="AG78" i="352"/>
  <c r="AL78" i="352"/>
  <c r="L65" i="352"/>
  <c r="Q65" i="352"/>
  <c r="AG64" i="352"/>
  <c r="AL64" i="352"/>
  <c r="L61" i="352"/>
  <c r="Q61" i="352"/>
  <c r="L59" i="352"/>
  <c r="Q59" i="352"/>
  <c r="L57" i="352"/>
  <c r="Q57" i="352"/>
  <c r="AG56" i="352"/>
  <c r="AL56" i="352"/>
  <c r="L55" i="352"/>
  <c r="Q55" i="352"/>
  <c r="AG54" i="352"/>
  <c r="AL54" i="352"/>
  <c r="L53" i="352"/>
  <c r="Q53" i="352"/>
  <c r="AG52" i="352"/>
  <c r="AL52" i="352"/>
  <c r="L51" i="352"/>
  <c r="Q51" i="352"/>
  <c r="AG50" i="352"/>
  <c r="AL50" i="352"/>
  <c r="L49" i="352"/>
  <c r="Q49" i="352"/>
  <c r="AG48" i="352"/>
  <c r="AL48" i="352"/>
  <c r="L47" i="352"/>
  <c r="Q47" i="352"/>
  <c r="AG46" i="352"/>
  <c r="AL46" i="352"/>
  <c r="L43" i="352"/>
  <c r="Q43" i="352"/>
  <c r="L41" i="352"/>
  <c r="Q41" i="352"/>
  <c r="L39" i="352"/>
  <c r="Q39" i="352"/>
  <c r="AG38" i="352"/>
  <c r="AL38" i="352"/>
  <c r="L37" i="352"/>
  <c r="Q37" i="352"/>
  <c r="AG36" i="352"/>
  <c r="AL36" i="352"/>
  <c r="L35" i="352"/>
  <c r="Q35" i="352"/>
  <c r="AG34" i="352"/>
  <c r="AL34" i="352"/>
  <c r="L33" i="352"/>
  <c r="Q33" i="352"/>
  <c r="AG32" i="352"/>
  <c r="AL32" i="352"/>
  <c r="L31" i="352"/>
  <c r="Q31" i="352"/>
  <c r="AG30" i="352"/>
  <c r="AL30" i="352"/>
  <c r="L29" i="352"/>
  <c r="Q29" i="352"/>
  <c r="AG28" i="352"/>
  <c r="AL28" i="352"/>
  <c r="L25" i="352"/>
  <c r="Q25" i="352"/>
  <c r="L23" i="352"/>
  <c r="Q23" i="352"/>
  <c r="L21" i="352"/>
  <c r="Q21" i="352"/>
  <c r="L19" i="352"/>
  <c r="Q19" i="352"/>
  <c r="AG18" i="352"/>
  <c r="AL18" i="352"/>
  <c r="L17" i="352"/>
  <c r="Q17" i="352"/>
  <c r="AG16" i="352"/>
  <c r="AL16" i="352"/>
  <c r="L15" i="352"/>
  <c r="Q15" i="352"/>
  <c r="AG14" i="352"/>
  <c r="AL14" i="352"/>
  <c r="L13" i="352"/>
  <c r="Q13" i="352"/>
  <c r="AG12" i="352"/>
  <c r="AL12" i="352"/>
  <c r="L11" i="352"/>
  <c r="Q11" i="352"/>
  <c r="AG10" i="352"/>
  <c r="AL10" i="352"/>
  <c r="L9" i="352"/>
  <c r="Q9" i="352"/>
  <c r="AG8" i="352"/>
  <c r="AL8" i="352"/>
  <c r="L175" i="350"/>
  <c r="Q175" i="350"/>
  <c r="L173" i="350"/>
  <c r="Q173" i="350"/>
  <c r="L171" i="350"/>
  <c r="Q171" i="350"/>
  <c r="L169" i="350"/>
  <c r="Q169" i="350"/>
  <c r="L164" i="350"/>
  <c r="Q164" i="350"/>
  <c r="L162" i="350"/>
  <c r="Q162" i="350"/>
  <c r="AG160" i="350"/>
  <c r="AL160" i="350"/>
  <c r="AG159" i="350"/>
  <c r="AL159" i="350"/>
  <c r="AG158" i="350"/>
  <c r="AL158" i="350"/>
  <c r="L155" i="350"/>
  <c r="Q155" i="350"/>
  <c r="L153" i="350"/>
  <c r="Q153" i="350"/>
  <c r="AG151" i="350"/>
  <c r="AL151" i="350"/>
  <c r="AG150" i="350"/>
  <c r="AL150" i="350"/>
  <c r="AG149" i="350"/>
  <c r="AL149" i="350"/>
  <c r="AG148" i="350"/>
  <c r="AL148" i="350"/>
  <c r="AG147" i="350"/>
  <c r="AL147" i="350"/>
  <c r="L144" i="350"/>
  <c r="Q144" i="350"/>
  <c r="L142" i="350"/>
  <c r="Q142" i="350"/>
  <c r="AG140" i="350"/>
  <c r="AL140" i="350"/>
  <c r="AG139" i="350"/>
  <c r="AL139" i="350"/>
  <c r="AG138" i="350"/>
  <c r="AL138" i="350"/>
  <c r="AG137" i="350"/>
  <c r="AL137" i="350"/>
  <c r="AG136" i="350"/>
  <c r="AL136" i="350"/>
  <c r="AG135" i="350"/>
  <c r="AL135" i="350"/>
  <c r="AG134" i="350"/>
  <c r="AL134" i="350"/>
  <c r="AG133" i="350"/>
  <c r="AL133" i="350"/>
  <c r="L130" i="350"/>
  <c r="Q130" i="350"/>
  <c r="AG128" i="350"/>
  <c r="AL128" i="350"/>
  <c r="AG127" i="350"/>
  <c r="AL127" i="350"/>
  <c r="AG126" i="350"/>
  <c r="AL126" i="350"/>
  <c r="AG125" i="350"/>
  <c r="AL125" i="350"/>
  <c r="AG124" i="350"/>
  <c r="AL124" i="350"/>
  <c r="AG123" i="350"/>
  <c r="AL123" i="350"/>
  <c r="AG122" i="350"/>
  <c r="AL122" i="350"/>
  <c r="L119" i="350"/>
  <c r="Q119" i="350"/>
  <c r="L117" i="350"/>
  <c r="Q117" i="350"/>
  <c r="AG115" i="350"/>
  <c r="AL115" i="350"/>
  <c r="AG114" i="350"/>
  <c r="AL114" i="350"/>
  <c r="AG113" i="350"/>
  <c r="AL113" i="350"/>
  <c r="AG112" i="350"/>
  <c r="AL112" i="350"/>
  <c r="AG111" i="350"/>
  <c r="AL111" i="350"/>
  <c r="AG110" i="350"/>
  <c r="AL110" i="350"/>
  <c r="AG109" i="350"/>
  <c r="AL109" i="350"/>
  <c r="AG108" i="350"/>
  <c r="AL108" i="350"/>
  <c r="AG107" i="350"/>
  <c r="AL107" i="350"/>
  <c r="AG106" i="350"/>
  <c r="AL106" i="350"/>
  <c r="AG105" i="350"/>
  <c r="AL105" i="350"/>
  <c r="L101" i="350"/>
  <c r="Q101" i="350"/>
  <c r="AG99" i="350"/>
  <c r="AL99" i="350"/>
  <c r="AG98" i="350"/>
  <c r="AL98" i="350"/>
  <c r="AG97" i="350"/>
  <c r="AL97" i="350"/>
  <c r="AG96" i="350"/>
  <c r="AL96" i="350"/>
  <c r="AG95" i="350"/>
  <c r="AL95" i="350"/>
  <c r="AG94" i="350"/>
  <c r="AL94" i="350"/>
  <c r="AG93" i="350"/>
  <c r="AL93" i="350"/>
  <c r="AG92" i="350"/>
  <c r="AL92" i="350"/>
  <c r="AG91" i="350"/>
  <c r="AL91" i="350"/>
  <c r="AG90" i="350"/>
  <c r="AL90" i="350"/>
  <c r="AG89" i="350"/>
  <c r="AL89" i="350"/>
  <c r="L86" i="350"/>
  <c r="Q86" i="350"/>
  <c r="AG84" i="350"/>
  <c r="AL84" i="350"/>
  <c r="AG83" i="350"/>
  <c r="AL83" i="350"/>
  <c r="AG82" i="350"/>
  <c r="AL82" i="350"/>
  <c r="AG81" i="350"/>
  <c r="AL81" i="350"/>
  <c r="AG80" i="350"/>
  <c r="AL80" i="350"/>
  <c r="AG79" i="350"/>
  <c r="AL79" i="350"/>
  <c r="L76" i="350"/>
  <c r="Q76" i="350"/>
  <c r="L74" i="350"/>
  <c r="Q74" i="350"/>
  <c r="AG72" i="350"/>
  <c r="AL72" i="350"/>
  <c r="AG71" i="350"/>
  <c r="AL71" i="350"/>
  <c r="AG70" i="350"/>
  <c r="AL70" i="350"/>
  <c r="AG69" i="350"/>
  <c r="AL69" i="350"/>
  <c r="AG68" i="350"/>
  <c r="AL68" i="350"/>
  <c r="AG67" i="350"/>
  <c r="AL67" i="350"/>
  <c r="AG66" i="350"/>
  <c r="AL66" i="350"/>
  <c r="AG65" i="350"/>
  <c r="AL65" i="350"/>
  <c r="AG64" i="350"/>
  <c r="AL64" i="350"/>
  <c r="AG63" i="350"/>
  <c r="AL63" i="350"/>
  <c r="AG62" i="350"/>
  <c r="AL62" i="350"/>
  <c r="L59" i="350"/>
  <c r="Q59" i="350"/>
  <c r="L57" i="350"/>
  <c r="Q57" i="350"/>
  <c r="AG55" i="350"/>
  <c r="AL55" i="350"/>
  <c r="AG54" i="350"/>
  <c r="AL54" i="350"/>
  <c r="AG53" i="350"/>
  <c r="AL53" i="350"/>
  <c r="AG52" i="350"/>
  <c r="AL52" i="350"/>
  <c r="AG51" i="350"/>
  <c r="AL51" i="350"/>
  <c r="AG50" i="350"/>
  <c r="AL50" i="350"/>
  <c r="AG49" i="350"/>
  <c r="AL49" i="350"/>
  <c r="AG48" i="350"/>
  <c r="AL48" i="350"/>
  <c r="AG47" i="350"/>
  <c r="AL47" i="350"/>
  <c r="L44" i="350"/>
  <c r="Q44" i="350"/>
  <c r="L42" i="350"/>
  <c r="Q42" i="350"/>
  <c r="L41" i="350"/>
  <c r="Q41" i="350"/>
  <c r="L40" i="350"/>
  <c r="Q40" i="350"/>
  <c r="L39" i="350"/>
  <c r="Q39" i="350"/>
  <c r="L38" i="350"/>
  <c r="Q38" i="350"/>
  <c r="L37" i="350"/>
  <c r="Q37" i="350"/>
  <c r="L36" i="350"/>
  <c r="Q36" i="350"/>
  <c r="L35" i="350"/>
  <c r="Q35" i="350"/>
  <c r="L34" i="350"/>
  <c r="Q34" i="350"/>
  <c r="L33" i="350"/>
  <c r="Q33" i="350"/>
  <c r="L29" i="350"/>
  <c r="Q29" i="350"/>
  <c r="L28" i="350"/>
  <c r="Q28" i="350"/>
  <c r="L27" i="350"/>
  <c r="Q27" i="350"/>
  <c r="L26" i="350"/>
  <c r="Q26" i="350"/>
  <c r="L25" i="350"/>
  <c r="Q25" i="350"/>
  <c r="L24" i="350"/>
  <c r="Q24" i="350"/>
  <c r="L23" i="350"/>
  <c r="Q23" i="350"/>
  <c r="L22" i="350"/>
  <c r="Q22" i="350"/>
  <c r="L21" i="350"/>
  <c r="Q21" i="350"/>
  <c r="L20" i="350"/>
  <c r="Q20" i="350"/>
  <c r="AG16" i="350"/>
  <c r="AL16" i="350"/>
  <c r="AG15" i="350"/>
  <c r="AL15" i="350"/>
  <c r="AG14" i="350"/>
  <c r="AL14" i="350"/>
  <c r="AG13" i="350"/>
  <c r="AL13" i="350"/>
  <c r="AG12" i="350"/>
  <c r="AL12" i="350"/>
  <c r="AG11" i="350"/>
  <c r="AL11" i="350"/>
  <c r="AG10" i="350"/>
  <c r="AL10" i="350"/>
  <c r="AG9" i="350"/>
  <c r="AL9" i="350"/>
  <c r="AG8" i="350"/>
  <c r="AL8" i="350"/>
  <c r="L95" i="353"/>
  <c r="Q95" i="353"/>
  <c r="AG94" i="353"/>
  <c r="AL94" i="353"/>
  <c r="L93" i="353"/>
  <c r="Q93" i="353"/>
  <c r="AG92" i="353"/>
  <c r="AL92" i="353"/>
  <c r="L91" i="353"/>
  <c r="Q91" i="353"/>
  <c r="AG88" i="353"/>
  <c r="AL88" i="353"/>
  <c r="AG87" i="353"/>
  <c r="AL87" i="353"/>
  <c r="AG86" i="353"/>
  <c r="AL86" i="353"/>
  <c r="AG85" i="353"/>
  <c r="AL85" i="353"/>
  <c r="AG84" i="353"/>
  <c r="AL84" i="353"/>
  <c r="AG83" i="353"/>
  <c r="AL83" i="353"/>
  <c r="AG82" i="353"/>
  <c r="AL82" i="353"/>
  <c r="AG81" i="353"/>
  <c r="AL81" i="353"/>
  <c r="AG80" i="353"/>
  <c r="AL80" i="353"/>
  <c r="AG79" i="353"/>
  <c r="AL79" i="353"/>
  <c r="AG78" i="353"/>
  <c r="AL78" i="353"/>
  <c r="L77" i="353"/>
  <c r="Q77" i="353"/>
  <c r="AG76" i="353"/>
  <c r="AL76" i="353"/>
  <c r="L75" i="353"/>
  <c r="Q75" i="353"/>
  <c r="AG74" i="353"/>
  <c r="AL74" i="353"/>
  <c r="L73" i="353"/>
  <c r="Q73" i="353"/>
  <c r="AG70" i="353"/>
  <c r="AL70" i="353"/>
  <c r="AG69" i="353"/>
  <c r="AL69" i="353"/>
  <c r="AG68" i="353"/>
  <c r="AL68" i="353"/>
  <c r="AG67" i="353"/>
  <c r="AL67" i="353"/>
  <c r="AG66" i="353"/>
  <c r="AL66" i="353"/>
  <c r="AG65" i="353"/>
  <c r="AL65" i="353"/>
  <c r="AG64" i="353"/>
  <c r="AL64" i="353"/>
  <c r="AG63" i="353"/>
  <c r="AL63" i="353"/>
  <c r="AG62" i="353"/>
  <c r="AL62" i="353"/>
  <c r="AG61" i="353"/>
  <c r="AL61" i="353"/>
  <c r="AG60" i="353"/>
  <c r="AL60" i="353"/>
  <c r="L59" i="353"/>
  <c r="Q59" i="353"/>
  <c r="AG58" i="353"/>
  <c r="AL58" i="353"/>
  <c r="L57" i="353"/>
  <c r="Q57" i="353"/>
  <c r="AG56" i="353"/>
  <c r="AL56" i="353"/>
  <c r="L55" i="353"/>
  <c r="Q55" i="353"/>
  <c r="AG52" i="353"/>
  <c r="AL52" i="353"/>
  <c r="AG51" i="353"/>
  <c r="AL51" i="353"/>
  <c r="AG50" i="353"/>
  <c r="AL50" i="353"/>
  <c r="AG49" i="353"/>
  <c r="AL49" i="353"/>
  <c r="AG48" i="353"/>
  <c r="AL48" i="353"/>
  <c r="AG47" i="353"/>
  <c r="AL47" i="353"/>
  <c r="AG46" i="353"/>
  <c r="AL46" i="353"/>
  <c r="AG45" i="353"/>
  <c r="AL45" i="353"/>
  <c r="AG44" i="353"/>
  <c r="AL44" i="353"/>
  <c r="AG43" i="353"/>
  <c r="AL43" i="353"/>
  <c r="AG42" i="353"/>
  <c r="AL42" i="353"/>
  <c r="L41" i="353"/>
  <c r="Q41" i="353"/>
  <c r="AG40" i="353"/>
  <c r="AL40" i="353"/>
  <c r="L39" i="353"/>
  <c r="Q39" i="353"/>
  <c r="AG38" i="353"/>
  <c r="AL38" i="353"/>
  <c r="L37" i="353"/>
  <c r="Q37" i="353"/>
  <c r="AG34" i="353"/>
  <c r="AL34" i="353"/>
  <c r="AG33" i="353"/>
  <c r="AL33" i="353"/>
  <c r="AG32" i="353"/>
  <c r="AL32" i="353"/>
  <c r="AG31" i="353"/>
  <c r="AL31" i="353"/>
  <c r="AG30" i="353"/>
  <c r="AL30" i="353"/>
  <c r="L29" i="353"/>
  <c r="Q29" i="353"/>
  <c r="AG28" i="353"/>
  <c r="AL28" i="353"/>
  <c r="L27" i="353"/>
  <c r="Q27" i="353"/>
  <c r="AG26" i="353"/>
  <c r="AL26" i="353"/>
  <c r="L13" i="353"/>
  <c r="Q13" i="353"/>
  <c r="AG12" i="353"/>
  <c r="AL12" i="353"/>
  <c r="L11" i="353"/>
  <c r="Q11" i="353"/>
  <c r="AG10" i="353"/>
  <c r="AL10" i="353"/>
  <c r="L9" i="353"/>
  <c r="Q9" i="353"/>
  <c r="AG8" i="353"/>
  <c r="AL8" i="353"/>
  <c r="L155" i="355"/>
  <c r="Q155" i="355"/>
  <c r="L153" i="355"/>
  <c r="Q153" i="355"/>
  <c r="L151" i="355"/>
  <c r="Q151" i="355"/>
  <c r="AG150" i="355"/>
  <c r="AL150" i="355"/>
  <c r="L147" i="355"/>
  <c r="Q147" i="355"/>
  <c r="L145" i="355"/>
  <c r="Q145" i="355"/>
  <c r="L143" i="355"/>
  <c r="Q143" i="355"/>
  <c r="L141" i="355"/>
  <c r="Q141" i="355"/>
  <c r="AG140" i="355"/>
  <c r="AL140" i="355"/>
  <c r="L139" i="355"/>
  <c r="Q139" i="355"/>
  <c r="AG138" i="355"/>
  <c r="AL138" i="355"/>
  <c r="L135" i="355"/>
  <c r="Q135" i="355"/>
  <c r="L133" i="355"/>
  <c r="Q133" i="355"/>
  <c r="AG132" i="355"/>
  <c r="AL132" i="355"/>
  <c r="L131" i="355"/>
  <c r="Q131" i="355"/>
  <c r="AG130" i="355"/>
  <c r="AL130" i="355"/>
  <c r="L129" i="355"/>
  <c r="Q129" i="355"/>
  <c r="AG128" i="355"/>
  <c r="AL128" i="355"/>
  <c r="L127" i="355"/>
  <c r="Q127" i="355"/>
  <c r="AG126" i="355"/>
  <c r="AL126" i="355"/>
  <c r="L123" i="355"/>
  <c r="Q123" i="355"/>
  <c r="L121" i="355"/>
  <c r="Q121" i="355"/>
  <c r="AG120" i="355"/>
  <c r="AL120" i="355"/>
  <c r="L119" i="355"/>
  <c r="Q119" i="355"/>
  <c r="AG118" i="355"/>
  <c r="AL118" i="355"/>
  <c r="L117" i="355"/>
  <c r="Q117" i="355"/>
  <c r="AG116" i="355"/>
  <c r="AL116" i="355"/>
  <c r="L115" i="355"/>
  <c r="Q115" i="355"/>
  <c r="AG114" i="355"/>
  <c r="AL114" i="355"/>
  <c r="AG111" i="355"/>
  <c r="AL111" i="355"/>
  <c r="AG105" i="355"/>
  <c r="AL105" i="355"/>
  <c r="L102" i="355"/>
  <c r="Q102" i="355"/>
  <c r="AG97" i="355"/>
  <c r="AL97" i="355"/>
  <c r="L94" i="355"/>
  <c r="Q94" i="355"/>
  <c r="AG83" i="355"/>
  <c r="AL83" i="355"/>
  <c r="L82" i="355"/>
  <c r="Q82" i="355"/>
  <c r="AG69" i="355"/>
  <c r="AL69" i="355"/>
  <c r="L68" i="355"/>
  <c r="Q68" i="355"/>
  <c r="AG61" i="355"/>
  <c r="AL61" i="355"/>
  <c r="L60" i="355"/>
  <c r="Q60" i="355"/>
  <c r="AG47" i="355"/>
  <c r="AL47" i="355"/>
  <c r="L46" i="355"/>
  <c r="Q46" i="355"/>
  <c r="AG31" i="355"/>
  <c r="AL31" i="355"/>
  <c r="L30" i="355"/>
  <c r="Q30" i="355"/>
  <c r="K56" i="366"/>
  <c r="L56" i="366"/>
  <c r="Q56" i="366"/>
  <c r="AF55" i="366"/>
  <c r="AG55" i="366"/>
  <c r="AL55" i="366"/>
  <c r="K52" i="366"/>
  <c r="L52" i="366"/>
  <c r="Q52" i="366"/>
  <c r="K46" i="366"/>
  <c r="L46" i="366"/>
  <c r="Q46" i="366"/>
  <c r="AF45" i="366"/>
  <c r="AG45" i="366"/>
  <c r="AL45" i="366"/>
  <c r="K42" i="366"/>
  <c r="L42" i="366"/>
  <c r="Q42" i="366"/>
  <c r="AF41" i="366"/>
  <c r="AG41" i="366"/>
  <c r="AL41" i="366"/>
  <c r="K38" i="366"/>
  <c r="L38" i="366"/>
  <c r="Q38" i="366"/>
  <c r="AF37" i="366"/>
  <c r="AG37" i="366"/>
  <c r="AL37" i="366"/>
  <c r="K32" i="366"/>
  <c r="L32" i="366"/>
  <c r="Q32" i="366"/>
  <c r="AF31" i="366"/>
  <c r="AG31" i="366"/>
  <c r="AL31" i="366"/>
  <c r="K28" i="366"/>
  <c r="L28" i="366"/>
  <c r="Q28" i="366"/>
  <c r="AF27" i="366"/>
  <c r="AG27" i="366"/>
  <c r="AL27" i="366"/>
  <c r="K10" i="366"/>
  <c r="L10" i="366"/>
  <c r="Q10" i="366"/>
  <c r="AF9" i="366"/>
  <c r="AG9" i="366"/>
  <c r="AL9" i="366"/>
  <c r="K64" i="367"/>
  <c r="L64" i="367"/>
  <c r="Q64" i="367"/>
  <c r="AF63" i="367"/>
  <c r="AG63" i="367"/>
  <c r="AL63" i="367"/>
  <c r="K44" i="367"/>
  <c r="L44" i="367"/>
  <c r="Q44" i="367"/>
  <c r="AF43" i="367"/>
  <c r="AG43" i="367"/>
  <c r="AL43" i="367"/>
  <c r="K36" i="367"/>
  <c r="L36" i="367"/>
  <c r="Q36" i="367"/>
  <c r="K164" i="368"/>
  <c r="L164" i="368"/>
  <c r="Q164" i="368"/>
  <c r="K119" i="368"/>
  <c r="L119" i="368"/>
  <c r="Q119" i="368"/>
  <c r="K115" i="368"/>
  <c r="L115" i="368"/>
  <c r="Q115" i="368"/>
  <c r="K111" i="368"/>
  <c r="L111" i="368"/>
  <c r="Q111" i="368"/>
  <c r="K107" i="368"/>
  <c r="L107" i="368"/>
  <c r="Q107" i="368"/>
  <c r="AF106" i="368"/>
  <c r="AG106" i="368"/>
  <c r="AL106" i="368"/>
  <c r="K103" i="368"/>
  <c r="L103" i="368"/>
  <c r="Q103" i="368"/>
  <c r="AF102" i="368"/>
  <c r="AG102" i="368"/>
  <c r="AL102" i="368"/>
  <c r="K99" i="368"/>
  <c r="L99" i="368"/>
  <c r="Q99" i="368"/>
  <c r="AF98" i="368"/>
  <c r="AG98" i="368"/>
  <c r="AL98" i="368"/>
  <c r="K93" i="368"/>
  <c r="L93" i="368"/>
  <c r="Q93" i="368"/>
  <c r="K89" i="368"/>
  <c r="L89" i="368"/>
  <c r="Q89" i="368"/>
  <c r="K85" i="368"/>
  <c r="L85" i="368"/>
  <c r="Q85" i="368"/>
  <c r="AF84" i="368"/>
  <c r="AG84" i="368"/>
  <c r="AL84" i="368"/>
  <c r="K81" i="368"/>
  <c r="L81" i="368"/>
  <c r="Q81" i="368"/>
  <c r="AF80" i="368"/>
  <c r="AG80" i="368"/>
  <c r="AL80" i="368"/>
  <c r="K77" i="368"/>
  <c r="L77" i="368"/>
  <c r="Q77" i="368"/>
  <c r="AF76" i="368"/>
  <c r="AG76" i="368"/>
  <c r="AL76" i="368"/>
  <c r="K71" i="368"/>
  <c r="L71" i="368"/>
  <c r="Q71" i="368"/>
  <c r="K67" i="368"/>
  <c r="L67" i="368"/>
  <c r="Q67" i="368"/>
  <c r="K63" i="368"/>
  <c r="L63" i="368"/>
  <c r="Q63" i="368"/>
  <c r="AF62" i="368"/>
  <c r="AG62" i="368"/>
  <c r="AL62" i="368"/>
  <c r="K59" i="368"/>
  <c r="L59" i="368"/>
  <c r="Q59" i="368"/>
  <c r="AF58" i="368"/>
  <c r="AG58" i="368"/>
  <c r="AL58" i="368"/>
  <c r="K55" i="368"/>
  <c r="L55" i="368"/>
  <c r="Q55" i="368"/>
  <c r="AF54" i="368"/>
  <c r="AG54" i="368"/>
  <c r="AL54" i="368"/>
  <c r="K49" i="368"/>
  <c r="L49" i="368"/>
  <c r="Q49" i="368"/>
  <c r="K45" i="368"/>
  <c r="L45" i="368"/>
  <c r="Q45" i="368"/>
  <c r="K41" i="368"/>
  <c r="L41" i="368"/>
  <c r="Q41" i="368"/>
  <c r="AF40" i="368"/>
  <c r="AG40" i="368"/>
  <c r="AL40" i="368"/>
  <c r="K37" i="368"/>
  <c r="L37" i="368"/>
  <c r="Q37" i="368"/>
  <c r="AF36" i="368"/>
  <c r="AG36" i="368"/>
  <c r="AL36" i="368"/>
  <c r="L137" i="357"/>
  <c r="Q137" i="357"/>
  <c r="AG136" i="357"/>
  <c r="AL136" i="357"/>
  <c r="L134" i="357"/>
  <c r="Q134" i="357"/>
  <c r="AG133" i="357"/>
  <c r="AL133" i="357"/>
  <c r="L125" i="357"/>
  <c r="Q125" i="357"/>
  <c r="AG124" i="357"/>
  <c r="AL124" i="357"/>
  <c r="L122" i="357"/>
  <c r="Q122" i="357"/>
  <c r="AG121" i="357"/>
  <c r="AL121" i="357"/>
  <c r="L115" i="357"/>
  <c r="Q115" i="357"/>
  <c r="L112" i="357"/>
  <c r="Q112" i="357"/>
  <c r="AG111" i="357"/>
  <c r="AL111" i="357"/>
  <c r="L107" i="357"/>
  <c r="Q107" i="357"/>
  <c r="AG106" i="357"/>
  <c r="AL106" i="357"/>
  <c r="L104" i="357"/>
  <c r="Q104" i="357"/>
  <c r="AG103" i="357"/>
  <c r="AL103" i="357"/>
  <c r="L99" i="357"/>
  <c r="Q99" i="357"/>
  <c r="AG96" i="357"/>
  <c r="AL96" i="357"/>
  <c r="AG95" i="357"/>
  <c r="AL95" i="357"/>
  <c r="AG94" i="357"/>
  <c r="AL94" i="357"/>
  <c r="AG93" i="357"/>
  <c r="AL93" i="357"/>
  <c r="AG92" i="357"/>
  <c r="AL92" i="357"/>
  <c r="AG91" i="357"/>
  <c r="AL91" i="357"/>
  <c r="L89" i="357"/>
  <c r="Q89" i="357"/>
  <c r="AG88" i="357"/>
  <c r="AL88" i="357"/>
  <c r="L84" i="357"/>
  <c r="Q84" i="357"/>
  <c r="AG79" i="357"/>
  <c r="AL79" i="357"/>
  <c r="AF75" i="357"/>
  <c r="AG74" i="357"/>
  <c r="AL74" i="357"/>
  <c r="L72" i="357"/>
  <c r="Q72" i="357"/>
  <c r="AG71" i="357"/>
  <c r="AL71" i="357"/>
  <c r="AF65" i="357"/>
  <c r="AG64" i="357"/>
  <c r="AL64" i="357"/>
  <c r="L62" i="357"/>
  <c r="Q62" i="357"/>
  <c r="AG61" i="357"/>
  <c r="AL61" i="357"/>
  <c r="L61" i="357"/>
  <c r="Q61" i="357"/>
  <c r="AF50" i="357"/>
  <c r="AF49" i="357"/>
  <c r="K44" i="357"/>
  <c r="K42" i="357"/>
  <c r="AF41" i="357"/>
  <c r="AF31" i="357"/>
  <c r="AF30" i="357"/>
  <c r="AF27" i="357"/>
  <c r="K15" i="357"/>
  <c r="AF14" i="357"/>
  <c r="K9" i="357"/>
  <c r="L143" i="358"/>
  <c r="Q143" i="358"/>
  <c r="AG142" i="358"/>
  <c r="AL142" i="358"/>
  <c r="L133" i="358"/>
  <c r="Q133" i="358"/>
  <c r="L129" i="358"/>
  <c r="Q129" i="358"/>
  <c r="AG128" i="358"/>
  <c r="AL128" i="358"/>
  <c r="L121" i="358"/>
  <c r="Q121" i="358"/>
  <c r="AG120" i="358"/>
  <c r="AL120" i="358"/>
  <c r="L112" i="358"/>
  <c r="Q112" i="358"/>
  <c r="L108" i="358"/>
  <c r="Q108" i="358"/>
  <c r="AG107" i="358"/>
  <c r="AL107" i="358"/>
  <c r="L100" i="358"/>
  <c r="Q100" i="358"/>
  <c r="AG99" i="358"/>
  <c r="AL99" i="358"/>
  <c r="L94" i="358"/>
  <c r="Q94" i="358"/>
  <c r="L90" i="358"/>
  <c r="Q90" i="358"/>
  <c r="AG89" i="358"/>
  <c r="AL89" i="358"/>
  <c r="L82" i="358"/>
  <c r="Q82" i="358"/>
  <c r="AG81" i="358"/>
  <c r="AL81" i="358"/>
  <c r="L76" i="358"/>
  <c r="Q76" i="358"/>
  <c r="L72" i="358"/>
  <c r="Q72" i="358"/>
  <c r="AG71" i="358"/>
  <c r="AL71" i="358"/>
  <c r="L64" i="358"/>
  <c r="Q64" i="358"/>
  <c r="AG63" i="358"/>
  <c r="AL63" i="358"/>
  <c r="L58" i="358"/>
  <c r="Q58" i="358"/>
  <c r="L54" i="358"/>
  <c r="Q54" i="358"/>
  <c r="AG53" i="358"/>
  <c r="AL53" i="358"/>
  <c r="L46" i="358"/>
  <c r="Q46" i="358"/>
  <c r="AG45" i="358"/>
  <c r="AL45" i="358"/>
  <c r="L40" i="358"/>
  <c r="Q40" i="358"/>
  <c r="L36" i="358"/>
  <c r="Q36" i="358"/>
  <c r="AG35" i="358"/>
  <c r="AL35" i="358"/>
  <c r="L28" i="358"/>
  <c r="Q28" i="358"/>
  <c r="AG27" i="358"/>
  <c r="AL27" i="358"/>
  <c r="L22" i="358"/>
  <c r="Q22" i="358"/>
  <c r="L18" i="358"/>
  <c r="Q18" i="358"/>
  <c r="AG17" i="358"/>
  <c r="AL17" i="358"/>
  <c r="L10" i="358"/>
  <c r="Q10" i="358"/>
  <c r="AG9" i="358"/>
  <c r="AL9" i="358"/>
  <c r="L9" i="358"/>
  <c r="Q9" i="358"/>
  <c r="L60" i="363"/>
  <c r="Q60" i="363"/>
  <c r="L50" i="363"/>
  <c r="Q50" i="363"/>
  <c r="AG49" i="363"/>
  <c r="L36" i="363"/>
  <c r="Q36" i="363"/>
  <c r="K30" i="363"/>
  <c r="AG29" i="363"/>
  <c r="AF28" i="363"/>
  <c r="L27" i="363"/>
  <c r="Q27" i="363"/>
  <c r="AG26" i="363"/>
  <c r="L23" i="363"/>
  <c r="Q23" i="363"/>
  <c r="L21" i="363"/>
  <c r="Q21" i="363"/>
  <c r="L18" i="363"/>
  <c r="Q18" i="363"/>
  <c r="L13" i="363"/>
  <c r="Q13" i="363"/>
  <c r="AG12" i="363"/>
  <c r="L10" i="363"/>
  <c r="Q10" i="363"/>
  <c r="K20" i="366"/>
  <c r="L20" i="366"/>
  <c r="Q20" i="366"/>
  <c r="K66" i="367"/>
  <c r="L66" i="367"/>
  <c r="Q66" i="367"/>
  <c r="K56" i="367"/>
  <c r="AF45" i="367"/>
  <c r="AG45" i="367"/>
  <c r="AL45" i="367"/>
  <c r="K18" i="367"/>
  <c r="AF17" i="367"/>
  <c r="K10" i="367"/>
  <c r="AF9" i="367"/>
  <c r="K174" i="368"/>
  <c r="K139" i="368"/>
  <c r="K129" i="368"/>
  <c r="L129" i="368"/>
  <c r="Q129" i="368"/>
  <c r="AF128" i="368"/>
  <c r="AG128" i="368"/>
  <c r="AL128" i="368"/>
  <c r="AG193" i="357"/>
  <c r="AL193" i="357"/>
  <c r="L164" i="357"/>
  <c r="Q164" i="357"/>
  <c r="AG163" i="357"/>
  <c r="AL163" i="357"/>
  <c r="AG148" i="357"/>
  <c r="AL148" i="357"/>
  <c r="AG138" i="357"/>
  <c r="AL138" i="357"/>
  <c r="L136" i="357"/>
  <c r="Q136" i="357"/>
  <c r="AG135" i="357"/>
  <c r="AL135" i="357"/>
  <c r="AG126" i="357"/>
  <c r="AL126" i="357"/>
  <c r="AG123" i="357"/>
  <c r="AL123" i="357"/>
  <c r="L114" i="357"/>
  <c r="Q114" i="357"/>
  <c r="L109" i="357"/>
  <c r="Q109" i="357"/>
  <c r="AG108" i="357"/>
  <c r="AL108" i="357"/>
  <c r="AG100" i="357"/>
  <c r="AL100" i="357"/>
  <c r="L91" i="357"/>
  <c r="Q91" i="357"/>
  <c r="AG90" i="357"/>
  <c r="AL90" i="357"/>
  <c r="L86" i="357"/>
  <c r="Q86" i="357"/>
  <c r="AG77" i="357"/>
  <c r="AL77" i="357"/>
  <c r="AF73" i="357"/>
  <c r="AG72" i="357"/>
  <c r="AL72" i="357"/>
  <c r="L70" i="357"/>
  <c r="Q70" i="357"/>
  <c r="AG69" i="357"/>
  <c r="AL69" i="357"/>
  <c r="L69" i="357"/>
  <c r="Q69" i="357"/>
  <c r="AG62" i="357"/>
  <c r="AL62" i="357"/>
  <c r="L60" i="357"/>
  <c r="Q60" i="357"/>
  <c r="AG58" i="357"/>
  <c r="AL58" i="357"/>
  <c r="L48" i="357"/>
  <c r="Q48" i="357"/>
  <c r="K46" i="357"/>
  <c r="AF43" i="357"/>
  <c r="L40" i="357"/>
  <c r="Q40" i="357"/>
  <c r="K38" i="357"/>
  <c r="AG33" i="357"/>
  <c r="AL33" i="357"/>
  <c r="AF29" i="357"/>
  <c r="L26" i="357"/>
  <c r="Q26" i="357"/>
  <c r="L13" i="357"/>
  <c r="Q13" i="357"/>
  <c r="K11" i="357"/>
  <c r="AF8" i="357"/>
  <c r="K195" i="358"/>
  <c r="L193" i="358"/>
  <c r="Q193" i="358"/>
  <c r="AG189" i="358"/>
  <c r="AL189" i="358"/>
  <c r="AL208" i="358"/>
  <c r="AG183" i="358"/>
  <c r="AL183" i="358"/>
  <c r="L178" i="358"/>
  <c r="Q178" i="358"/>
  <c r="AG155" i="358"/>
  <c r="AL155" i="358"/>
  <c r="AG149" i="358"/>
  <c r="AL149" i="358"/>
  <c r="AG141" i="358"/>
  <c r="AL141" i="358"/>
  <c r="L131" i="358"/>
  <c r="Q131" i="358"/>
  <c r="AG130" i="358"/>
  <c r="AL130" i="358"/>
  <c r="AG127" i="358"/>
  <c r="AL127" i="358"/>
  <c r="L123" i="358"/>
  <c r="Q123" i="358"/>
  <c r="AG122" i="358"/>
  <c r="AL122" i="358"/>
  <c r="AG119" i="358"/>
  <c r="AL119" i="358"/>
  <c r="AL203" i="358"/>
  <c r="L110" i="358"/>
  <c r="Q110" i="358"/>
  <c r="AG109" i="358"/>
  <c r="AL109" i="358"/>
  <c r="L102" i="358"/>
  <c r="Q102" i="358"/>
  <c r="AG101" i="358"/>
  <c r="AL101" i="358"/>
  <c r="L92" i="358"/>
  <c r="Q92" i="358"/>
  <c r="AG91" i="358"/>
  <c r="AL91" i="358"/>
  <c r="AG88" i="358"/>
  <c r="AL88" i="358"/>
  <c r="L84" i="358"/>
  <c r="Q84" i="358"/>
  <c r="AG83" i="358"/>
  <c r="AL83" i="358"/>
  <c r="L74" i="358"/>
  <c r="Q74" i="358"/>
  <c r="AG73" i="358"/>
  <c r="AL73" i="358"/>
  <c r="L66" i="358"/>
  <c r="Q66" i="358"/>
  <c r="AG65" i="358"/>
  <c r="AL65" i="358"/>
  <c r="L56" i="358"/>
  <c r="Q56" i="358"/>
  <c r="AG55" i="358"/>
  <c r="AL55" i="358"/>
  <c r="L48" i="358"/>
  <c r="Q48" i="358"/>
  <c r="AG47" i="358"/>
  <c r="AL47" i="358"/>
  <c r="AG44" i="358"/>
  <c r="AL44" i="358"/>
  <c r="AL199" i="358"/>
  <c r="L38" i="358"/>
  <c r="Q38" i="358"/>
  <c r="AG37" i="358"/>
  <c r="AL37" i="358"/>
  <c r="AG34" i="358"/>
  <c r="AL34" i="358"/>
  <c r="L30" i="358"/>
  <c r="Q30" i="358"/>
  <c r="AG29" i="358"/>
  <c r="AL29" i="358"/>
  <c r="L20" i="358"/>
  <c r="Q20" i="358"/>
  <c r="AG19" i="358"/>
  <c r="AL19" i="358"/>
  <c r="AG16" i="358"/>
  <c r="AL16" i="358"/>
  <c r="L12" i="358"/>
  <c r="Q12" i="358"/>
  <c r="AG11" i="358"/>
  <c r="AL11" i="358"/>
  <c r="L58" i="363"/>
  <c r="Q58" i="363"/>
  <c r="K49" i="363"/>
  <c r="AG48" i="363"/>
  <c r="L48" i="363"/>
  <c r="Q48" i="363"/>
  <c r="AF47" i="363"/>
  <c r="L46" i="363"/>
  <c r="Q46" i="363"/>
  <c r="AG45" i="363"/>
  <c r="L43" i="363"/>
  <c r="Q43" i="363"/>
  <c r="L39" i="363"/>
  <c r="Q39" i="363"/>
  <c r="K33" i="363"/>
  <c r="L32" i="363"/>
  <c r="Q32" i="363"/>
  <c r="K26" i="363"/>
  <c r="K22" i="363"/>
  <c r="K20" i="363"/>
  <c r="AG19" i="363"/>
  <c r="L19" i="363"/>
  <c r="Q19" i="363"/>
  <c r="AF18" i="363"/>
  <c r="AG17" i="363"/>
  <c r="K15" i="363"/>
  <c r="AF13" i="363"/>
  <c r="K12" i="363"/>
  <c r="AG11" i="363"/>
  <c r="L11" i="363"/>
  <c r="Q11" i="363"/>
  <c r="AF10" i="363"/>
  <c r="AG9" i="363"/>
  <c r="K58" i="366"/>
  <c r="L58" i="366"/>
  <c r="Q58" i="366"/>
  <c r="AF57" i="366"/>
  <c r="AG57" i="366"/>
  <c r="AL57" i="366"/>
  <c r="K54" i="366"/>
  <c r="L54" i="366"/>
  <c r="Q54" i="366"/>
  <c r="AF53" i="366"/>
  <c r="AG53" i="366"/>
  <c r="AL53" i="366"/>
  <c r="K48" i="366"/>
  <c r="L48" i="366"/>
  <c r="Q48" i="366"/>
  <c r="AF47" i="366"/>
  <c r="AG47" i="366"/>
  <c r="AL47" i="366"/>
  <c r="K44" i="366"/>
  <c r="L44" i="366"/>
  <c r="Q44" i="366"/>
  <c r="AF43" i="366"/>
  <c r="AG43" i="366"/>
  <c r="AL43" i="366"/>
  <c r="K40" i="366"/>
  <c r="L40" i="366"/>
  <c r="Q40" i="366"/>
  <c r="AF39" i="366"/>
  <c r="AG39" i="366"/>
  <c r="AL39" i="366"/>
  <c r="K36" i="366"/>
  <c r="L36" i="366"/>
  <c r="Q36" i="366"/>
  <c r="K30" i="366"/>
  <c r="L30" i="366"/>
  <c r="Q30" i="366"/>
  <c r="AF29" i="366"/>
  <c r="AG29" i="366"/>
  <c r="AL29" i="366"/>
  <c r="K12" i="366"/>
  <c r="AF11" i="366"/>
  <c r="K46" i="367"/>
  <c r="K26" i="367"/>
  <c r="L26" i="367"/>
  <c r="Q26" i="367"/>
  <c r="AF25" i="367"/>
  <c r="AG25" i="367"/>
  <c r="AL25" i="367"/>
  <c r="K148" i="368"/>
  <c r="L148" i="368"/>
  <c r="Q148" i="368"/>
  <c r="K123" i="368"/>
  <c r="AF122" i="368"/>
  <c r="AG84" i="357"/>
  <c r="AL84" i="357"/>
  <c r="AG75" i="357"/>
  <c r="AL75" i="357"/>
  <c r="AG65" i="357"/>
  <c r="AL65" i="357"/>
  <c r="L58" i="357"/>
  <c r="Q58" i="357"/>
  <c r="AF56" i="357"/>
  <c r="AG55" i="357"/>
  <c r="AL55" i="357"/>
  <c r="AG50" i="357"/>
  <c r="AL50" i="357"/>
  <c r="L49" i="357"/>
  <c r="Q49" i="357"/>
  <c r="AF45" i="357"/>
  <c r="AG44" i="357"/>
  <c r="AL44" i="357"/>
  <c r="L42" i="357"/>
  <c r="Q42" i="357"/>
  <c r="L41" i="357"/>
  <c r="Q41" i="357"/>
  <c r="AF35" i="357"/>
  <c r="AG31" i="357"/>
  <c r="AL31" i="357"/>
  <c r="AG27" i="357"/>
  <c r="AL27" i="357"/>
  <c r="AG20" i="357"/>
  <c r="AL20" i="357"/>
  <c r="AG17" i="357"/>
  <c r="AL17" i="357"/>
  <c r="L15" i="357"/>
  <c r="Q15" i="357"/>
  <c r="L14" i="357"/>
  <c r="Q14" i="357"/>
  <c r="AF10" i="357"/>
  <c r="AG9" i="357"/>
  <c r="AL9" i="357"/>
  <c r="L192" i="358"/>
  <c r="Q192" i="358"/>
  <c r="K190" i="358"/>
  <c r="L186" i="358"/>
  <c r="Q186" i="358"/>
  <c r="L182" i="358"/>
  <c r="Q182" i="358"/>
  <c r="L176" i="358"/>
  <c r="Q176" i="358"/>
  <c r="AG171" i="358"/>
  <c r="AL171" i="358"/>
  <c r="L168" i="358"/>
  <c r="Q168" i="358"/>
  <c r="L162" i="358"/>
  <c r="Q162" i="358"/>
  <c r="AG157" i="358"/>
  <c r="AL157" i="358"/>
  <c r="K156" i="358"/>
  <c r="L154" i="358"/>
  <c r="Q154" i="358"/>
  <c r="K150" i="358"/>
  <c r="L148" i="358"/>
  <c r="Q148" i="358"/>
  <c r="AG143" i="358"/>
  <c r="AL143" i="358"/>
  <c r="K142" i="358"/>
  <c r="L140" i="358"/>
  <c r="Q140" i="358"/>
  <c r="L134" i="358"/>
  <c r="Q134" i="358"/>
  <c r="AG129" i="358"/>
  <c r="AL129" i="358"/>
  <c r="L126" i="358"/>
  <c r="Q126" i="358"/>
  <c r="L125" i="358"/>
  <c r="Q125" i="358"/>
  <c r="AG124" i="358"/>
  <c r="AL124" i="358"/>
  <c r="AG121" i="358"/>
  <c r="AL121" i="358"/>
  <c r="L113" i="358"/>
  <c r="Q113" i="358"/>
  <c r="AG108" i="358"/>
  <c r="AL108" i="358"/>
  <c r="L105" i="358"/>
  <c r="Q105" i="358"/>
  <c r="L104" i="358"/>
  <c r="Q104" i="358"/>
  <c r="AG103" i="358"/>
  <c r="AL103" i="358"/>
  <c r="AG100" i="358"/>
  <c r="AL100" i="358"/>
  <c r="L95" i="358"/>
  <c r="Q95" i="358"/>
  <c r="AG90" i="358"/>
  <c r="AL90" i="358"/>
  <c r="L87" i="358"/>
  <c r="Q87" i="358"/>
  <c r="L86" i="358"/>
  <c r="Q86" i="358"/>
  <c r="AG85" i="358"/>
  <c r="AL85" i="358"/>
  <c r="AG82" i="358"/>
  <c r="AL82" i="358"/>
  <c r="L77" i="358"/>
  <c r="Q77" i="358"/>
  <c r="AG72" i="358"/>
  <c r="AL72" i="358"/>
  <c r="K71" i="358"/>
  <c r="L69" i="358"/>
  <c r="Q69" i="358"/>
  <c r="L68" i="358"/>
  <c r="Q68" i="358"/>
  <c r="AG67" i="358"/>
  <c r="AL67" i="358"/>
  <c r="AG64" i="358"/>
  <c r="AL64" i="358"/>
  <c r="L59" i="358"/>
  <c r="Q59" i="358"/>
  <c r="AG54" i="358"/>
  <c r="AL54" i="358"/>
  <c r="L51" i="358"/>
  <c r="Q51" i="358"/>
  <c r="L50" i="358"/>
  <c r="Q50" i="358"/>
  <c r="AG49" i="358"/>
  <c r="AL49" i="358"/>
  <c r="AG46" i="358"/>
  <c r="AL46" i="358"/>
  <c r="L41" i="358"/>
  <c r="Q41" i="358"/>
  <c r="AG36" i="358"/>
  <c r="AL36" i="358"/>
  <c r="L33" i="358"/>
  <c r="Q33" i="358"/>
  <c r="L32" i="358"/>
  <c r="Q32" i="358"/>
  <c r="AG31" i="358"/>
  <c r="AL31" i="358"/>
  <c r="AG28" i="358"/>
  <c r="AL28" i="358"/>
  <c r="L23" i="358"/>
  <c r="Q23" i="358"/>
  <c r="AG18" i="358"/>
  <c r="AL18" i="358"/>
  <c r="L15" i="358"/>
  <c r="Q15" i="358"/>
  <c r="L14" i="358"/>
  <c r="Q14" i="358"/>
  <c r="AG13" i="358"/>
  <c r="AL13" i="358"/>
  <c r="AG10" i="358"/>
  <c r="AL10" i="358"/>
  <c r="K9" i="358"/>
  <c r="L61" i="363"/>
  <c r="Q61" i="363"/>
  <c r="L56" i="363"/>
  <c r="Q56" i="363"/>
  <c r="L51" i="363"/>
  <c r="Q51" i="363"/>
  <c r="AG27" i="363"/>
  <c r="L17" i="363"/>
  <c r="Q17" i="363"/>
  <c r="L9" i="363"/>
  <c r="Q9" i="363"/>
  <c r="K22" i="366"/>
  <c r="K54" i="367"/>
  <c r="L54" i="367"/>
  <c r="Q54" i="367"/>
  <c r="AF53" i="367"/>
  <c r="AG53" i="367"/>
  <c r="AL53" i="367"/>
  <c r="K34" i="367"/>
  <c r="L34" i="367"/>
  <c r="Q34" i="367"/>
  <c r="AF33" i="367"/>
  <c r="AG33" i="367"/>
  <c r="AL33" i="367"/>
  <c r="K16" i="367"/>
  <c r="L16" i="367"/>
  <c r="Q16" i="367"/>
  <c r="AF15" i="367"/>
  <c r="AG15" i="367"/>
  <c r="AL15" i="367"/>
  <c r="K8" i="367"/>
  <c r="L8" i="367"/>
  <c r="Q8" i="367"/>
  <c r="K172" i="368"/>
  <c r="L172" i="368"/>
  <c r="Q172" i="368"/>
  <c r="AF171" i="368"/>
  <c r="AG171" i="368"/>
  <c r="AL171" i="368"/>
  <c r="K161" i="368"/>
  <c r="L161" i="368"/>
  <c r="Q161" i="368"/>
  <c r="AF145" i="368"/>
  <c r="AG145" i="368"/>
  <c r="AL145" i="368"/>
  <c r="K137" i="368"/>
  <c r="L137" i="368"/>
  <c r="Q137" i="368"/>
  <c r="K131" i="368"/>
  <c r="AF130" i="368"/>
  <c r="K110" i="377"/>
  <c r="L110" i="377"/>
  <c r="Q110" i="377"/>
  <c r="K109" i="377"/>
  <c r="L109" i="377"/>
  <c r="Q109" i="377"/>
  <c r="AF108" i="377"/>
  <c r="AG108" i="377"/>
  <c r="AL108" i="377"/>
  <c r="K108" i="377"/>
  <c r="L108" i="377"/>
  <c r="Q108" i="377"/>
  <c r="AF107" i="377"/>
  <c r="AG107" i="377"/>
  <c r="AL107" i="377"/>
  <c r="K107" i="377"/>
  <c r="L107" i="377"/>
  <c r="Q107" i="377"/>
  <c r="AF106" i="377"/>
  <c r="AG106" i="377"/>
  <c r="AL106" i="377"/>
  <c r="K106" i="377"/>
  <c r="L106" i="377"/>
  <c r="Q106" i="377"/>
  <c r="AF105" i="377"/>
  <c r="AG105" i="377"/>
  <c r="AL105" i="377"/>
  <c r="K105" i="377"/>
  <c r="L105" i="377"/>
  <c r="Q105" i="377"/>
  <c r="K102" i="377"/>
  <c r="L102" i="377"/>
  <c r="Q102" i="377"/>
  <c r="K101" i="377"/>
  <c r="L101" i="377"/>
  <c r="Q101" i="377"/>
  <c r="AF100" i="377"/>
  <c r="AG100" i="377"/>
  <c r="AL100" i="377"/>
  <c r="K100" i="377"/>
  <c r="L100" i="377"/>
  <c r="Q100" i="377"/>
  <c r="AF99" i="377"/>
  <c r="AG99" i="377"/>
  <c r="AL99" i="377"/>
  <c r="K99" i="377"/>
  <c r="L99" i="377"/>
  <c r="Q99" i="377"/>
  <c r="AF98" i="377"/>
  <c r="AG98" i="377"/>
  <c r="AL98" i="377"/>
  <c r="K98" i="377"/>
  <c r="L98" i="377"/>
  <c r="Q98" i="377"/>
  <c r="AF97" i="377"/>
  <c r="AG97" i="377"/>
  <c r="AL97" i="377"/>
  <c r="K97" i="377"/>
  <c r="L97" i="377"/>
  <c r="Q97" i="377"/>
  <c r="AF96" i="377"/>
  <c r="AG96" i="377"/>
  <c r="AL96" i="377"/>
  <c r="K96" i="377"/>
  <c r="L96" i="377"/>
  <c r="Q96" i="377"/>
  <c r="AF95" i="377"/>
  <c r="AG95" i="377"/>
  <c r="AL95" i="377"/>
  <c r="K95" i="377"/>
  <c r="L95" i="377"/>
  <c r="Q95" i="377"/>
  <c r="AF94" i="377"/>
  <c r="AG94" i="377"/>
  <c r="AL94" i="377"/>
  <c r="K94" i="377"/>
  <c r="L94" i="377"/>
  <c r="Q94" i="377"/>
  <c r="K91" i="377"/>
  <c r="L91" i="377"/>
  <c r="Q91" i="377"/>
  <c r="AF90" i="377"/>
  <c r="AG90" i="377"/>
  <c r="AL90" i="377"/>
  <c r="K90" i="377"/>
  <c r="L90" i="377"/>
  <c r="Q90" i="377"/>
  <c r="AF89" i="377"/>
  <c r="AG89" i="377"/>
  <c r="AL89" i="377"/>
  <c r="K89" i="377"/>
  <c r="L89" i="377"/>
  <c r="Q89" i="377"/>
  <c r="AF88" i="377"/>
  <c r="AG88" i="377"/>
  <c r="AL88" i="377"/>
  <c r="K88" i="377"/>
  <c r="L88" i="377"/>
  <c r="Q88" i="377"/>
  <c r="AF87" i="377"/>
  <c r="AG87" i="377"/>
  <c r="AL87" i="377"/>
  <c r="K87" i="377"/>
  <c r="L87" i="377"/>
  <c r="Q87" i="377"/>
  <c r="AF86" i="377"/>
  <c r="AG86" i="377"/>
  <c r="AL86" i="377"/>
  <c r="K86" i="377"/>
  <c r="L86" i="377"/>
  <c r="Q86" i="377"/>
  <c r="AF85" i="377"/>
  <c r="AG85" i="377"/>
  <c r="AL85" i="377"/>
  <c r="K85" i="377"/>
  <c r="L85" i="377"/>
  <c r="Q85" i="377"/>
  <c r="AF84" i="377"/>
  <c r="AG84" i="377"/>
  <c r="AL84" i="377"/>
  <c r="K84" i="377"/>
  <c r="L84" i="377"/>
  <c r="Q84" i="377"/>
  <c r="AF83" i="377"/>
  <c r="AG83" i="377"/>
  <c r="AL83" i="377"/>
  <c r="K83" i="377"/>
  <c r="L83" i="377"/>
  <c r="Q83" i="377"/>
  <c r="AF82" i="377"/>
  <c r="AG82" i="377"/>
  <c r="AL82" i="377"/>
  <c r="K82" i="377"/>
  <c r="L82" i="377"/>
  <c r="Q82" i="377"/>
  <c r="AF81" i="377"/>
  <c r="AG81" i="377"/>
  <c r="AL81" i="377"/>
  <c r="K81" i="377"/>
  <c r="L81" i="377"/>
  <c r="Q81" i="377"/>
  <c r="AF80" i="377"/>
  <c r="AG80" i="377"/>
  <c r="AL80" i="377"/>
  <c r="K80" i="377"/>
  <c r="L80" i="377"/>
  <c r="Q80" i="377"/>
  <c r="K77" i="377"/>
  <c r="L77" i="377"/>
  <c r="Q77" i="377"/>
  <c r="K76" i="377"/>
  <c r="L76" i="377"/>
  <c r="Q76" i="377"/>
  <c r="K75" i="377"/>
  <c r="L75" i="377"/>
  <c r="Q75" i="377"/>
  <c r="K74" i="377"/>
  <c r="L74" i="377"/>
  <c r="Q74" i="377"/>
  <c r="K73" i="377"/>
  <c r="L73" i="377"/>
  <c r="Q73" i="377"/>
  <c r="AF72" i="377"/>
  <c r="AG72" i="377"/>
  <c r="AL72" i="377"/>
  <c r="K72" i="377"/>
  <c r="L72" i="377"/>
  <c r="Q72" i="377"/>
  <c r="AF71" i="377"/>
  <c r="AG71" i="377"/>
  <c r="AL71" i="377"/>
  <c r="K71" i="377"/>
  <c r="L71" i="377"/>
  <c r="Q71" i="377"/>
  <c r="AF70" i="377"/>
  <c r="AG70" i="377"/>
  <c r="AL70" i="377"/>
  <c r="K70" i="377"/>
  <c r="L70" i="377"/>
  <c r="Q70" i="377"/>
  <c r="AF69" i="377"/>
  <c r="AG69" i="377"/>
  <c r="AL69" i="377"/>
  <c r="K69" i="377"/>
  <c r="L69" i="377"/>
  <c r="Q69" i="377"/>
  <c r="AF68" i="377"/>
  <c r="AG68" i="377"/>
  <c r="AL68" i="377"/>
  <c r="K68" i="377"/>
  <c r="L68" i="377"/>
  <c r="Q68" i="377"/>
  <c r="AF67" i="377"/>
  <c r="AG67" i="377"/>
  <c r="AL67" i="377"/>
  <c r="K67" i="377"/>
  <c r="L67" i="377"/>
  <c r="Q67" i="377"/>
  <c r="AF66" i="377"/>
  <c r="AG66" i="377"/>
  <c r="AL66" i="377"/>
  <c r="K66" i="377"/>
  <c r="L66" i="377"/>
  <c r="Q66" i="377"/>
  <c r="AF65" i="377"/>
  <c r="AG65" i="377"/>
  <c r="AL65" i="377"/>
  <c r="K65" i="377"/>
  <c r="L65" i="377"/>
  <c r="Q65" i="377"/>
  <c r="AF64" i="377"/>
  <c r="AG64" i="377"/>
  <c r="AL64" i="377"/>
  <c r="K64" i="377"/>
  <c r="L64" i="377"/>
  <c r="Q64" i="377"/>
  <c r="AF63" i="377"/>
  <c r="AG63" i="377"/>
  <c r="AL63" i="377"/>
  <c r="K63" i="377"/>
  <c r="L63" i="377"/>
  <c r="Q63" i="377"/>
  <c r="AF62" i="377"/>
  <c r="AG62" i="377"/>
  <c r="AL62" i="377"/>
  <c r="K62" i="377"/>
  <c r="L62" i="377"/>
  <c r="Q62" i="377"/>
  <c r="AF61" i="377"/>
  <c r="AG61" i="377"/>
  <c r="AL61" i="377"/>
  <c r="K61" i="377"/>
  <c r="L61" i="377"/>
  <c r="Q61" i="377"/>
  <c r="K58" i="377"/>
  <c r="L58" i="377"/>
  <c r="Q58" i="377"/>
  <c r="K57" i="377"/>
  <c r="L57" i="377"/>
  <c r="Q57" i="377"/>
  <c r="K56" i="377"/>
  <c r="L56" i="377"/>
  <c r="Q56" i="377"/>
  <c r="K55" i="377"/>
  <c r="L55" i="377"/>
  <c r="Q55" i="377"/>
  <c r="K54" i="377"/>
  <c r="L54" i="377"/>
  <c r="Q54" i="377"/>
  <c r="AF53" i="377"/>
  <c r="AG53" i="377"/>
  <c r="AL53" i="377"/>
  <c r="K53" i="377"/>
  <c r="L53" i="377"/>
  <c r="Q53" i="377"/>
  <c r="AF52" i="377"/>
  <c r="AG52" i="377"/>
  <c r="AL52" i="377"/>
  <c r="K52" i="377"/>
  <c r="L52" i="377"/>
  <c r="Q52" i="377"/>
  <c r="AF51" i="377"/>
  <c r="AG51" i="377"/>
  <c r="AL51" i="377"/>
  <c r="K51" i="377"/>
  <c r="L51" i="377"/>
  <c r="Q51" i="377"/>
  <c r="AF50" i="377"/>
  <c r="AG50" i="377"/>
  <c r="AL50" i="377"/>
  <c r="K50" i="377"/>
  <c r="L50" i="377"/>
  <c r="Q50" i="377"/>
  <c r="AF49" i="377"/>
  <c r="AG49" i="377"/>
  <c r="AL49" i="377"/>
  <c r="K49" i="377"/>
  <c r="L49" i="377"/>
  <c r="Q49" i="377"/>
  <c r="AF48" i="377"/>
  <c r="AG48" i="377"/>
  <c r="AL48" i="377"/>
  <c r="K48" i="377"/>
  <c r="L48" i="377"/>
  <c r="Q48" i="377"/>
  <c r="AG47" i="377"/>
  <c r="AL47" i="377"/>
  <c r="AF47" i="377"/>
  <c r="AG45" i="377"/>
  <c r="AL45" i="377"/>
  <c r="AF45" i="377"/>
  <c r="AG43" i="377"/>
  <c r="AL43" i="377"/>
  <c r="AF43" i="377"/>
  <c r="L39" i="377"/>
  <c r="Q39" i="377"/>
  <c r="K39" i="377"/>
  <c r="L36" i="377"/>
  <c r="Q36" i="377"/>
  <c r="K36" i="377"/>
  <c r="L51" i="378"/>
  <c r="Q51" i="378"/>
  <c r="K51" i="378"/>
  <c r="L47" i="378"/>
  <c r="Q47" i="378"/>
  <c r="K47" i="378"/>
  <c r="AG45" i="378"/>
  <c r="AL45" i="378"/>
  <c r="AF45" i="378"/>
  <c r="AG43" i="378"/>
  <c r="AL43" i="378"/>
  <c r="AF43" i="378"/>
  <c r="AG41" i="378"/>
  <c r="AL41" i="378"/>
  <c r="AF41" i="378"/>
  <c r="AG36" i="378"/>
  <c r="AL36" i="378"/>
  <c r="AF36" i="378"/>
  <c r="AG34" i="378"/>
  <c r="AL34" i="378"/>
  <c r="AF34" i="378"/>
  <c r="AG32" i="378"/>
  <c r="AL32" i="378"/>
  <c r="AF32" i="378"/>
  <c r="AG30" i="378"/>
  <c r="AL30" i="378"/>
  <c r="AF30" i="378"/>
  <c r="AG28" i="378"/>
  <c r="AL28" i="378"/>
  <c r="AF28" i="378"/>
  <c r="AG26" i="378"/>
  <c r="AL26" i="378"/>
  <c r="AF26" i="378"/>
  <c r="L22" i="378"/>
  <c r="Q22" i="378"/>
  <c r="K22" i="378"/>
  <c r="L19" i="378"/>
  <c r="Q19" i="378"/>
  <c r="K19" i="378"/>
  <c r="L17" i="378"/>
  <c r="Q17" i="378"/>
  <c r="K17" i="378"/>
  <c r="L15" i="378"/>
  <c r="Q15" i="378"/>
  <c r="K15" i="378"/>
  <c r="L13" i="378"/>
  <c r="Q13" i="378"/>
  <c r="K13" i="378"/>
  <c r="L11" i="378"/>
  <c r="Q11" i="378"/>
  <c r="K11" i="378"/>
  <c r="L9" i="378"/>
  <c r="Q9" i="378"/>
  <c r="K9" i="378"/>
  <c r="K27" i="366"/>
  <c r="AF26" i="366"/>
  <c r="K17" i="366"/>
  <c r="AF16" i="366"/>
  <c r="K9" i="366"/>
  <c r="AF8" i="366"/>
  <c r="K63" i="367"/>
  <c r="AF62" i="367"/>
  <c r="K53" i="367"/>
  <c r="AF52" i="367"/>
  <c r="K43" i="367"/>
  <c r="AF42" i="367"/>
  <c r="K33" i="367"/>
  <c r="AF32" i="367"/>
  <c r="K25" i="367"/>
  <c r="AF24" i="367"/>
  <c r="K15" i="367"/>
  <c r="AF14" i="367"/>
  <c r="K179" i="368"/>
  <c r="K171" i="368"/>
  <c r="K163" i="368"/>
  <c r="K158" i="368"/>
  <c r="K152" i="368"/>
  <c r="L150" i="368"/>
  <c r="Q150" i="368"/>
  <c r="AF147" i="368"/>
  <c r="AF146" i="368"/>
  <c r="L144" i="368"/>
  <c r="Q144" i="368"/>
  <c r="K136" i="368"/>
  <c r="K128" i="368"/>
  <c r="AF127" i="368"/>
  <c r="K118" i="368"/>
  <c r="K114" i="368"/>
  <c r="K110" i="368"/>
  <c r="AF109" i="368"/>
  <c r="K106" i="368"/>
  <c r="AF105" i="368"/>
  <c r="K102" i="368"/>
  <c r="AF101" i="368"/>
  <c r="K98" i="368"/>
  <c r="K92" i="368"/>
  <c r="K88" i="368"/>
  <c r="AF87" i="368"/>
  <c r="K84" i="368"/>
  <c r="AF83" i="368"/>
  <c r="K80" i="368"/>
  <c r="AF79" i="368"/>
  <c r="K76" i="368"/>
  <c r="K70" i="368"/>
  <c r="K66" i="368"/>
  <c r="AF65" i="368"/>
  <c r="K62" i="368"/>
  <c r="AF61" i="368"/>
  <c r="K58" i="368"/>
  <c r="AF57" i="368"/>
  <c r="K54" i="368"/>
  <c r="K48" i="368"/>
  <c r="K44" i="368"/>
  <c r="K40" i="368"/>
  <c r="AF39" i="368"/>
  <c r="K36" i="368"/>
  <c r="AF35" i="368"/>
  <c r="L33" i="368"/>
  <c r="Q33" i="368"/>
  <c r="AG32" i="368"/>
  <c r="AL32" i="368"/>
  <c r="K32" i="368"/>
  <c r="AF31" i="368"/>
  <c r="L27" i="368"/>
  <c r="Q27" i="368"/>
  <c r="K26" i="368"/>
  <c r="L23" i="368"/>
  <c r="Q23" i="368"/>
  <c r="K22" i="368"/>
  <c r="L19" i="368"/>
  <c r="Q19" i="368"/>
  <c r="AG18" i="368"/>
  <c r="AL18" i="368"/>
  <c r="K18" i="368"/>
  <c r="AF17" i="368"/>
  <c r="L15" i="368"/>
  <c r="Q15" i="368"/>
  <c r="AG14" i="368"/>
  <c r="AL14" i="368"/>
  <c r="K14" i="368"/>
  <c r="AF13" i="368"/>
  <c r="L11" i="368"/>
  <c r="Q11" i="368"/>
  <c r="AG10" i="368"/>
  <c r="AL10" i="368"/>
  <c r="K10" i="368"/>
  <c r="AF9" i="368"/>
  <c r="L145" i="373"/>
  <c r="Q145" i="373"/>
  <c r="K144" i="373"/>
  <c r="L138" i="373"/>
  <c r="Q138" i="373"/>
  <c r="K137" i="373"/>
  <c r="L134" i="373"/>
  <c r="Q134" i="373"/>
  <c r="AG133" i="373"/>
  <c r="AL133" i="373"/>
  <c r="K133" i="373"/>
  <c r="K130" i="373"/>
  <c r="K129" i="373"/>
  <c r="K128" i="373"/>
  <c r="K127" i="373"/>
  <c r="AF126" i="373"/>
  <c r="K126" i="373"/>
  <c r="AF125" i="373"/>
  <c r="K125" i="373"/>
  <c r="AF124" i="373"/>
  <c r="L79" i="373"/>
  <c r="Q79" i="373"/>
  <c r="K78" i="373"/>
  <c r="L75" i="373"/>
  <c r="Q75" i="373"/>
  <c r="K74" i="373"/>
  <c r="L71" i="373"/>
  <c r="Q71" i="373"/>
  <c r="K70" i="373"/>
  <c r="L67" i="373"/>
  <c r="Q67" i="373"/>
  <c r="K66" i="373"/>
  <c r="L63" i="373"/>
  <c r="Q63" i="373"/>
  <c r="K62" i="373"/>
  <c r="L57" i="373"/>
  <c r="Q57" i="373"/>
  <c r="K56" i="373"/>
  <c r="AF55" i="373"/>
  <c r="L53" i="373"/>
  <c r="Q53" i="373"/>
  <c r="AG52" i="373"/>
  <c r="AL52" i="373"/>
  <c r="K52" i="373"/>
  <c r="AF51" i="373"/>
  <c r="L49" i="373"/>
  <c r="Q49" i="373"/>
  <c r="AG48" i="373"/>
  <c r="AL48" i="373"/>
  <c r="K48" i="373"/>
  <c r="AF47" i="373"/>
  <c r="L45" i="373"/>
  <c r="Q45" i="373"/>
  <c r="AG44" i="373"/>
  <c r="AL44" i="373"/>
  <c r="K44" i="373"/>
  <c r="L39" i="373"/>
  <c r="Q39" i="373"/>
  <c r="K38" i="373"/>
  <c r="L35" i="373"/>
  <c r="Q35" i="373"/>
  <c r="AG34" i="373"/>
  <c r="AL34" i="373"/>
  <c r="K34" i="373"/>
  <c r="AF33" i="373"/>
  <c r="L31" i="373"/>
  <c r="Q31" i="373"/>
  <c r="AG30" i="373"/>
  <c r="AL30" i="373"/>
  <c r="K30" i="373"/>
  <c r="AF29" i="373"/>
  <c r="L27" i="373"/>
  <c r="Q27" i="373"/>
  <c r="AG26" i="373"/>
  <c r="AL26" i="373"/>
  <c r="K26" i="373"/>
  <c r="L21" i="373"/>
  <c r="Q21" i="373"/>
  <c r="K20" i="373"/>
  <c r="AF19" i="373"/>
  <c r="L17" i="373"/>
  <c r="Q17" i="373"/>
  <c r="AG16" i="373"/>
  <c r="AL16" i="373"/>
  <c r="K16" i="373"/>
  <c r="AF15" i="373"/>
  <c r="L13" i="373"/>
  <c r="Q13" i="373"/>
  <c r="AG12" i="373"/>
  <c r="AL12" i="373"/>
  <c r="K12" i="373"/>
  <c r="AF11" i="373"/>
  <c r="L9" i="373"/>
  <c r="Q9" i="373"/>
  <c r="AG8" i="373"/>
  <c r="AL8" i="373"/>
  <c r="K8" i="373"/>
  <c r="K125" i="374"/>
  <c r="K124" i="374"/>
  <c r="K123" i="374"/>
  <c r="K122" i="374"/>
  <c r="K121" i="374"/>
  <c r="K120" i="374"/>
  <c r="K119" i="374"/>
  <c r="AF118" i="374"/>
  <c r="K118" i="374"/>
  <c r="K115" i="374"/>
  <c r="K114" i="374"/>
  <c r="K113" i="374"/>
  <c r="K112" i="374"/>
  <c r="K111" i="374"/>
  <c r="AF110" i="374"/>
  <c r="K110" i="374"/>
  <c r="AF109" i="374"/>
  <c r="K109" i="374"/>
  <c r="AF108" i="374"/>
  <c r="K108" i="374"/>
  <c r="K105" i="374"/>
  <c r="K104" i="374"/>
  <c r="K103" i="374"/>
  <c r="K102" i="374"/>
  <c r="AF101" i="374"/>
  <c r="K101" i="374"/>
  <c r="AF100" i="374"/>
  <c r="K100" i="374"/>
  <c r="AF99" i="374"/>
  <c r="K99" i="374"/>
  <c r="AF98" i="374"/>
  <c r="K98" i="374"/>
  <c r="AG97" i="374"/>
  <c r="AL97" i="374"/>
  <c r="AG96" i="374"/>
  <c r="AL96" i="374"/>
  <c r="AG95" i="374"/>
  <c r="AL95" i="374"/>
  <c r="L92" i="374"/>
  <c r="Q92" i="374"/>
  <c r="L91" i="374"/>
  <c r="Q91" i="374"/>
  <c r="L90" i="374"/>
  <c r="Q90" i="374"/>
  <c r="L89" i="374"/>
  <c r="Q89" i="374"/>
  <c r="L88" i="374"/>
  <c r="Q88" i="374"/>
  <c r="L87" i="374"/>
  <c r="Q87" i="374"/>
  <c r="L86" i="374"/>
  <c r="Q86" i="374"/>
  <c r="L85" i="374"/>
  <c r="Q85" i="374"/>
  <c r="L84" i="374"/>
  <c r="Q84" i="374"/>
  <c r="L83" i="374"/>
  <c r="Q83" i="374"/>
  <c r="L82" i="374"/>
  <c r="Q82" i="374"/>
  <c r="L81" i="374"/>
  <c r="Q81" i="374"/>
  <c r="L80" i="374"/>
  <c r="Q80" i="374"/>
  <c r="L76" i="374"/>
  <c r="Q76" i="374"/>
  <c r="L74" i="374"/>
  <c r="Q74" i="374"/>
  <c r="L73" i="374"/>
  <c r="Q73" i="374"/>
  <c r="L72" i="374"/>
  <c r="Q72" i="374"/>
  <c r="L71" i="374"/>
  <c r="Q71" i="374"/>
  <c r="L70" i="374"/>
  <c r="Q70" i="374"/>
  <c r="L69" i="374"/>
  <c r="Q69" i="374"/>
  <c r="L68" i="374"/>
  <c r="Q68" i="374"/>
  <c r="L67" i="374"/>
  <c r="Q67" i="374"/>
  <c r="L66" i="374"/>
  <c r="Q66" i="374"/>
  <c r="L65" i="374"/>
  <c r="Q65" i="374"/>
  <c r="L64" i="374"/>
  <c r="Q64" i="374"/>
  <c r="L63" i="374"/>
  <c r="Q63" i="374"/>
  <c r="L62" i="374"/>
  <c r="Q62" i="374"/>
  <c r="L58" i="374"/>
  <c r="Q58" i="374"/>
  <c r="L56" i="374"/>
  <c r="Q56" i="374"/>
  <c r="AF64" i="375"/>
  <c r="AG63" i="375"/>
  <c r="AL63" i="375"/>
  <c r="L63" i="375"/>
  <c r="Q63" i="375"/>
  <c r="AF62" i="375"/>
  <c r="AG61" i="375"/>
  <c r="AL61" i="375"/>
  <c r="L61" i="375"/>
  <c r="Q61" i="375"/>
  <c r="AF60" i="375"/>
  <c r="AG59" i="375"/>
  <c r="AL59" i="375"/>
  <c r="L59" i="375"/>
  <c r="Q59" i="375"/>
  <c r="AF58" i="375"/>
  <c r="AG57" i="375"/>
  <c r="AL57" i="375"/>
  <c r="L57" i="375"/>
  <c r="Q57" i="375"/>
  <c r="AF56" i="375"/>
  <c r="L53" i="375"/>
  <c r="Q53" i="375"/>
  <c r="AG52" i="375"/>
  <c r="AL52" i="375"/>
  <c r="K52" i="375"/>
  <c r="L51" i="375"/>
  <c r="Q51" i="375"/>
  <c r="L50" i="375"/>
  <c r="Q50" i="375"/>
  <c r="K49" i="375"/>
  <c r="L48" i="375"/>
  <c r="Q48" i="375"/>
  <c r="K47" i="375"/>
  <c r="L46" i="375"/>
  <c r="Q46" i="375"/>
  <c r="K45" i="375"/>
  <c r="L44" i="375"/>
  <c r="Q44" i="375"/>
  <c r="K43" i="375"/>
  <c r="L42" i="375"/>
  <c r="Q42" i="375"/>
  <c r="K41" i="375"/>
  <c r="L37" i="375"/>
  <c r="Q37" i="375"/>
  <c r="K36" i="375"/>
  <c r="L35" i="375"/>
  <c r="Q35" i="375"/>
  <c r="K34" i="375"/>
  <c r="L33" i="375"/>
  <c r="Q33" i="375"/>
  <c r="K32" i="375"/>
  <c r="L31" i="375"/>
  <c r="Q31" i="375"/>
  <c r="K30" i="375"/>
  <c r="L29" i="375"/>
  <c r="Q29" i="375"/>
  <c r="K28" i="375"/>
  <c r="L27" i="375"/>
  <c r="Q27" i="375"/>
  <c r="K26" i="375"/>
  <c r="L25" i="375"/>
  <c r="Q25" i="375"/>
  <c r="K127" i="376"/>
  <c r="L125" i="376"/>
  <c r="Q125" i="376"/>
  <c r="K123" i="376"/>
  <c r="L119" i="376"/>
  <c r="Q119" i="376"/>
  <c r="K117" i="376"/>
  <c r="L115" i="376"/>
  <c r="Q115" i="376"/>
  <c r="AF113" i="376"/>
  <c r="L110" i="376"/>
  <c r="Q110" i="376"/>
  <c r="K108" i="376"/>
  <c r="AG106" i="376"/>
  <c r="AL106" i="376"/>
  <c r="AF105" i="376"/>
  <c r="AG104" i="376"/>
  <c r="AL104" i="376"/>
  <c r="AF103" i="376"/>
  <c r="AG102" i="376"/>
  <c r="AL102" i="376"/>
  <c r="K99" i="376"/>
  <c r="L97" i="376"/>
  <c r="Q97" i="376"/>
  <c r="AF95" i="376"/>
  <c r="AG94" i="376"/>
  <c r="AL94" i="376"/>
  <c r="AG93" i="376"/>
  <c r="AL93" i="376"/>
  <c r="K93" i="376"/>
  <c r="K91" i="376"/>
  <c r="K89" i="376"/>
  <c r="K83" i="376"/>
  <c r="AF80" i="376"/>
  <c r="AF78" i="376"/>
  <c r="AF76" i="376"/>
  <c r="AF74" i="376"/>
  <c r="AF72" i="376"/>
  <c r="AF67" i="376"/>
  <c r="AF65" i="376"/>
  <c r="AF63" i="376"/>
  <c r="AF61" i="376"/>
  <c r="AF59" i="376"/>
  <c r="AF57" i="376"/>
  <c r="AF52" i="376"/>
  <c r="AF50" i="376"/>
  <c r="AF48" i="376"/>
  <c r="AF46" i="376"/>
  <c r="AF44" i="376"/>
  <c r="L38" i="376"/>
  <c r="Q38" i="376"/>
  <c r="AF35" i="376"/>
  <c r="AG34" i="376"/>
  <c r="AL34" i="376"/>
  <c r="K34" i="376"/>
  <c r="AG29" i="376"/>
  <c r="AL29" i="376"/>
  <c r="AF27" i="376"/>
  <c r="AF25" i="376"/>
  <c r="L21" i="376"/>
  <c r="Q21" i="376"/>
  <c r="K18" i="376"/>
  <c r="AG16" i="376"/>
  <c r="AL16" i="376"/>
  <c r="K14" i="376"/>
  <c r="AG12" i="376"/>
  <c r="AL12" i="376"/>
  <c r="K10" i="376"/>
  <c r="AG8" i="376"/>
  <c r="AL8" i="376"/>
  <c r="K125" i="377"/>
  <c r="L120" i="377"/>
  <c r="Q120" i="377"/>
  <c r="K116" i="377"/>
  <c r="L112" i="377"/>
  <c r="Q112" i="377"/>
  <c r="K57" i="366"/>
  <c r="AF56" i="366"/>
  <c r="K55" i="366"/>
  <c r="AF54" i="366"/>
  <c r="K53" i="366"/>
  <c r="AF52" i="366"/>
  <c r="K49" i="366"/>
  <c r="K47" i="366"/>
  <c r="AF46" i="366"/>
  <c r="K43" i="366"/>
  <c r="AF42" i="366"/>
  <c r="K41" i="366"/>
  <c r="AF40" i="366"/>
  <c r="AF38" i="366"/>
  <c r="K33" i="366"/>
  <c r="K31" i="366"/>
  <c r="AF30" i="366"/>
  <c r="K29" i="366"/>
  <c r="AF28" i="366"/>
  <c r="L22" i="366"/>
  <c r="Q22" i="366"/>
  <c r="K21" i="366"/>
  <c r="AF20" i="366"/>
  <c r="L12" i="366"/>
  <c r="Q12" i="366"/>
  <c r="K11" i="366"/>
  <c r="AF10" i="366"/>
  <c r="K65" i="367"/>
  <c r="K55" i="367"/>
  <c r="AF54" i="367"/>
  <c r="L46" i="367"/>
  <c r="Q46" i="367"/>
  <c r="K45" i="367"/>
  <c r="AF44" i="367"/>
  <c r="K35" i="367"/>
  <c r="L28" i="367"/>
  <c r="Q28" i="367"/>
  <c r="AG27" i="367"/>
  <c r="AL27" i="367"/>
  <c r="K27" i="367"/>
  <c r="AF26" i="367"/>
  <c r="L18" i="367"/>
  <c r="Q18" i="367"/>
  <c r="K17" i="367"/>
  <c r="AF16" i="367"/>
  <c r="K173" i="368"/>
  <c r="AF172" i="368"/>
  <c r="L160" i="368"/>
  <c r="Q160" i="368"/>
  <c r="AF150" i="368"/>
  <c r="K145" i="368"/>
  <c r="L139" i="368"/>
  <c r="Q139" i="368"/>
  <c r="K138" i="368"/>
  <c r="L131" i="368"/>
  <c r="Q131" i="368"/>
  <c r="K130" i="368"/>
  <c r="AF129" i="368"/>
  <c r="L123" i="368"/>
  <c r="Q123" i="368"/>
  <c r="AG122" i="368"/>
  <c r="AL122" i="368"/>
  <c r="K122" i="368"/>
  <c r="AF50" i="375"/>
  <c r="AG49" i="375"/>
  <c r="AL49" i="375"/>
  <c r="AF48" i="375"/>
  <c r="AG47" i="375"/>
  <c r="AL47" i="375"/>
  <c r="AG45" i="375"/>
  <c r="AL45" i="375"/>
  <c r="AG43" i="375"/>
  <c r="AL43" i="375"/>
  <c r="AF42" i="375"/>
  <c r="AG41" i="375"/>
  <c r="AL41" i="375"/>
  <c r="AG36" i="375"/>
  <c r="AL36" i="375"/>
  <c r="AG34" i="375"/>
  <c r="AL34" i="375"/>
  <c r="AG32" i="375"/>
  <c r="AL32" i="375"/>
  <c r="AF31" i="375"/>
  <c r="AG30" i="375"/>
  <c r="AL30" i="375"/>
  <c r="AG28" i="375"/>
  <c r="AL28" i="375"/>
  <c r="AG26" i="375"/>
  <c r="AL26" i="375"/>
  <c r="L128" i="376"/>
  <c r="Q128" i="376"/>
  <c r="L124" i="376"/>
  <c r="Q124" i="376"/>
  <c r="L118" i="376"/>
  <c r="Q118" i="376"/>
  <c r="L114" i="376"/>
  <c r="Q114" i="376"/>
  <c r="L109" i="376"/>
  <c r="Q109" i="376"/>
  <c r="L106" i="376"/>
  <c r="Q106" i="376"/>
  <c r="L104" i="376"/>
  <c r="Q104" i="376"/>
  <c r="L102" i="376"/>
  <c r="Q102" i="376"/>
  <c r="L96" i="376"/>
  <c r="Q96" i="376"/>
  <c r="L94" i="376"/>
  <c r="Q94" i="376"/>
  <c r="AF91" i="376"/>
  <c r="AF89" i="376"/>
  <c r="K84" i="376"/>
  <c r="K81" i="376"/>
  <c r="K79" i="376"/>
  <c r="K77" i="376"/>
  <c r="K75" i="376"/>
  <c r="K73" i="376"/>
  <c r="K68" i="376"/>
  <c r="K66" i="376"/>
  <c r="K64" i="376"/>
  <c r="K62" i="376"/>
  <c r="K60" i="376"/>
  <c r="K58" i="376"/>
  <c r="K53" i="376"/>
  <c r="K51" i="376"/>
  <c r="K49" i="376"/>
  <c r="K47" i="376"/>
  <c r="K45" i="376"/>
  <c r="AG43" i="376"/>
  <c r="AL43" i="376"/>
  <c r="K43" i="376"/>
  <c r="AF33" i="376"/>
  <c r="AG32" i="376"/>
  <c r="AL32" i="376"/>
  <c r="K32" i="376"/>
  <c r="AG46" i="377"/>
  <c r="AL46" i="377"/>
  <c r="AF46" i="377"/>
  <c r="AG44" i="377"/>
  <c r="AL44" i="377"/>
  <c r="AF44" i="377"/>
  <c r="AG42" i="377"/>
  <c r="AL42" i="377"/>
  <c r="AF42" i="377"/>
  <c r="L37" i="377"/>
  <c r="Q37" i="377"/>
  <c r="K37" i="377"/>
  <c r="L35" i="377"/>
  <c r="Q35" i="377"/>
  <c r="K35" i="377"/>
  <c r="AG52" i="378"/>
  <c r="AL52" i="378"/>
  <c r="AF52" i="378"/>
  <c r="AG48" i="378"/>
  <c r="AL48" i="378"/>
  <c r="AF48" i="378"/>
  <c r="K23" i="366"/>
  <c r="AF22" i="366"/>
  <c r="K13" i="366"/>
  <c r="AF12" i="366"/>
  <c r="K57" i="367"/>
  <c r="AF46" i="367"/>
  <c r="K39" i="367"/>
  <c r="AF28" i="367"/>
  <c r="K19" i="367"/>
  <c r="AF18" i="367"/>
  <c r="K11" i="367"/>
  <c r="AF10" i="367"/>
  <c r="K175" i="368"/>
  <c r="AF160" i="368"/>
  <c r="L158" i="368"/>
  <c r="Q158" i="368"/>
  <c r="K155" i="368"/>
  <c r="L152" i="368"/>
  <c r="Q152" i="368"/>
  <c r="K149" i="368"/>
  <c r="K146" i="368"/>
  <c r="AF144" i="368"/>
  <c r="K140" i="368"/>
  <c r="K132" i="368"/>
  <c r="AF131" i="368"/>
  <c r="K124" i="368"/>
  <c r="AF123" i="368"/>
  <c r="AF8" i="374"/>
  <c r="K125" i="375"/>
  <c r="K123" i="375"/>
  <c r="K121" i="375"/>
  <c r="K117" i="375"/>
  <c r="K115" i="375"/>
  <c r="K113" i="375"/>
  <c r="AF111" i="375"/>
  <c r="K108" i="375"/>
  <c r="K106" i="375"/>
  <c r="AF104" i="375"/>
  <c r="AF103" i="375"/>
  <c r="AF102" i="375"/>
  <c r="AF101" i="375"/>
  <c r="K98" i="375"/>
  <c r="K96" i="375"/>
  <c r="AF94" i="375"/>
  <c r="AF93" i="375"/>
  <c r="AF92" i="375"/>
  <c r="AF91" i="375"/>
  <c r="AF90" i="375"/>
  <c r="AF89" i="375"/>
  <c r="AF88" i="375"/>
  <c r="AF81" i="375"/>
  <c r="AF79" i="375"/>
  <c r="AF77" i="375"/>
  <c r="AF75" i="375"/>
  <c r="AF73" i="375"/>
  <c r="K69" i="375"/>
  <c r="AF67" i="375"/>
  <c r="AF66" i="375"/>
  <c r="AF65" i="375"/>
  <c r="AG92" i="376"/>
  <c r="AL92" i="376"/>
  <c r="K92" i="376"/>
  <c r="AG90" i="376"/>
  <c r="AL90" i="376"/>
  <c r="K90" i="376"/>
  <c r="L86" i="376"/>
  <c r="Q86" i="376"/>
  <c r="K85" i="376"/>
  <c r="L82" i="376"/>
  <c r="Q82" i="376"/>
  <c r="AF81" i="376"/>
  <c r="L80" i="376"/>
  <c r="Q80" i="376"/>
  <c r="AF79" i="376"/>
  <c r="L78" i="376"/>
  <c r="Q78" i="376"/>
  <c r="AF77" i="376"/>
  <c r="L76" i="376"/>
  <c r="Q76" i="376"/>
  <c r="AF75" i="376"/>
  <c r="L74" i="376"/>
  <c r="Q74" i="376"/>
  <c r="AF73" i="376"/>
  <c r="L72" i="376"/>
  <c r="Q72" i="376"/>
  <c r="K69" i="376"/>
  <c r="L67" i="376"/>
  <c r="Q67" i="376"/>
  <c r="AF66" i="376"/>
  <c r="L65" i="376"/>
  <c r="Q65" i="376"/>
  <c r="AF64" i="376"/>
  <c r="L63" i="376"/>
  <c r="Q63" i="376"/>
  <c r="AF62" i="376"/>
  <c r="L61" i="376"/>
  <c r="Q61" i="376"/>
  <c r="AF60" i="376"/>
  <c r="L59" i="376"/>
  <c r="Q59" i="376"/>
  <c r="AF58" i="376"/>
  <c r="L57" i="376"/>
  <c r="Q57" i="376"/>
  <c r="K54" i="376"/>
  <c r="L52" i="376"/>
  <c r="Q52" i="376"/>
  <c r="AF51" i="376"/>
  <c r="L50" i="376"/>
  <c r="Q50" i="376"/>
  <c r="AF49" i="376"/>
  <c r="L48" i="376"/>
  <c r="Q48" i="376"/>
  <c r="AF47" i="376"/>
  <c r="L46" i="376"/>
  <c r="Q46" i="376"/>
  <c r="AF45" i="376"/>
  <c r="AF42" i="376"/>
  <c r="AG41" i="376"/>
  <c r="AL41" i="376"/>
  <c r="K41" i="376"/>
  <c r="L36" i="376"/>
  <c r="Q36" i="376"/>
  <c r="AF31" i="376"/>
  <c r="AG30" i="376"/>
  <c r="AL30" i="376"/>
  <c r="K30" i="376"/>
  <c r="L28" i="376"/>
  <c r="Q28" i="376"/>
  <c r="L26" i="376"/>
  <c r="Q26" i="376"/>
  <c r="K20" i="376"/>
  <c r="AG18" i="376"/>
  <c r="AL18" i="376"/>
  <c r="K16" i="376"/>
  <c r="AG14" i="376"/>
  <c r="AL14" i="376"/>
  <c r="K12" i="376"/>
  <c r="AG10" i="376"/>
  <c r="AL10" i="376"/>
  <c r="K8" i="376"/>
  <c r="L126" i="377"/>
  <c r="Q126" i="377"/>
  <c r="K119" i="377"/>
  <c r="AG116" i="377"/>
  <c r="AL116" i="377"/>
  <c r="K111" i="377"/>
  <c r="L47" i="377"/>
  <c r="Q47" i="377"/>
  <c r="L46" i="377"/>
  <c r="Q46" i="377"/>
  <c r="L45" i="377"/>
  <c r="Q45" i="377"/>
  <c r="L44" i="377"/>
  <c r="Q44" i="377"/>
  <c r="L43" i="377"/>
  <c r="Q43" i="377"/>
  <c r="L42" i="377"/>
  <c r="Q42" i="377"/>
  <c r="L38" i="377"/>
  <c r="Q38" i="377"/>
  <c r="AG36" i="377"/>
  <c r="AL36" i="377"/>
  <c r="AG35" i="377"/>
  <c r="AL35" i="377"/>
  <c r="AG34" i="377"/>
  <c r="AL34" i="377"/>
  <c r="K34" i="377"/>
  <c r="AG33" i="377"/>
  <c r="AL33" i="377"/>
  <c r="K33" i="377"/>
  <c r="AG32" i="377"/>
  <c r="AL32" i="377"/>
  <c r="K32" i="377"/>
  <c r="AG31" i="377"/>
  <c r="AL31" i="377"/>
  <c r="K31" i="377"/>
  <c r="AG30" i="377"/>
  <c r="AL30" i="377"/>
  <c r="K30" i="377"/>
  <c r="AG29" i="377"/>
  <c r="AL29" i="377"/>
  <c r="K29" i="377"/>
  <c r="AG28" i="377"/>
  <c r="AL28" i="377"/>
  <c r="K28" i="377"/>
  <c r="AG27" i="377"/>
  <c r="AL27" i="377"/>
  <c r="K27" i="377"/>
  <c r="AG26" i="377"/>
  <c r="AL26" i="377"/>
  <c r="K26" i="377"/>
  <c r="AG25" i="377"/>
  <c r="AL25" i="377"/>
  <c r="K25" i="377"/>
  <c r="L22" i="377"/>
  <c r="Q22" i="377"/>
  <c r="K21" i="377"/>
  <c r="L20" i="377"/>
  <c r="Q20" i="377"/>
  <c r="AF19" i="377"/>
  <c r="L19" i="377"/>
  <c r="Q19" i="377"/>
  <c r="AF18" i="377"/>
  <c r="L18" i="377"/>
  <c r="Q18" i="377"/>
  <c r="AF17" i="377"/>
  <c r="L17" i="377"/>
  <c r="Q17" i="377"/>
  <c r="AF16" i="377"/>
  <c r="L16" i="377"/>
  <c r="Q16" i="377"/>
  <c r="AF15" i="377"/>
  <c r="L15" i="377"/>
  <c r="Q15" i="377"/>
  <c r="AF14" i="377"/>
  <c r="L14" i="377"/>
  <c r="Q14" i="377"/>
  <c r="AF13" i="377"/>
  <c r="L13" i="377"/>
  <c r="Q13" i="377"/>
  <c r="AF12" i="377"/>
  <c r="AF11" i="377"/>
  <c r="AF10" i="377"/>
  <c r="AF9" i="377"/>
  <c r="AF8" i="377"/>
  <c r="K130" i="378"/>
  <c r="K128" i="378"/>
  <c r="K126" i="378"/>
  <c r="K124" i="378"/>
  <c r="K123" i="378"/>
  <c r="K119" i="378"/>
  <c r="K117" i="378"/>
  <c r="AF115" i="378"/>
  <c r="AF114" i="378"/>
  <c r="K111" i="378"/>
  <c r="K109" i="378"/>
  <c r="K108" i="378"/>
  <c r="K107" i="378"/>
  <c r="K106" i="378"/>
  <c r="K105" i="378"/>
  <c r="K104" i="378"/>
  <c r="K100" i="378"/>
  <c r="K98" i="378"/>
  <c r="K97" i="378"/>
  <c r="K96" i="378"/>
  <c r="K95" i="378"/>
  <c r="K94" i="378"/>
  <c r="K93" i="378"/>
  <c r="K92" i="378"/>
  <c r="K91" i="378"/>
  <c r="K90" i="378"/>
  <c r="K86" i="378"/>
  <c r="K85" i="378"/>
  <c r="K84" i="378"/>
  <c r="K83" i="378"/>
  <c r="K82" i="378"/>
  <c r="K81" i="378"/>
  <c r="K80" i="378"/>
  <c r="K79" i="378"/>
  <c r="K78" i="378"/>
  <c r="K77" i="378"/>
  <c r="K76" i="378"/>
  <c r="K73" i="378"/>
  <c r="K71" i="378"/>
  <c r="K70" i="378"/>
  <c r="K69" i="378"/>
  <c r="K68" i="378"/>
  <c r="K67" i="378"/>
  <c r="K66" i="378"/>
  <c r="K65" i="378"/>
  <c r="K64" i="378"/>
  <c r="K63" i="378"/>
  <c r="K62" i="378"/>
  <c r="K61" i="378"/>
  <c r="K60" i="378"/>
  <c r="K59" i="378"/>
  <c r="K55" i="378"/>
  <c r="AF51" i="378"/>
  <c r="K50" i="378"/>
  <c r="AF47" i="378"/>
  <c r="K42" i="376"/>
  <c r="K37" i="376"/>
  <c r="K35" i="376"/>
  <c r="K33" i="376"/>
  <c r="K31" i="376"/>
  <c r="K29" i="376"/>
  <c r="K27" i="376"/>
  <c r="K25" i="376"/>
  <c r="AF19" i="376"/>
  <c r="AF17" i="376"/>
  <c r="AF15" i="376"/>
  <c r="AF13" i="376"/>
  <c r="AF11" i="376"/>
  <c r="AF9" i="376"/>
  <c r="K128" i="377"/>
  <c r="K124" i="377"/>
  <c r="K118" i="377"/>
  <c r="AF115" i="377"/>
  <c r="AG44" i="378"/>
  <c r="AL44" i="378"/>
  <c r="AF44" i="378"/>
  <c r="AG42" i="378"/>
  <c r="AL42" i="378"/>
  <c r="AF42" i="378"/>
  <c r="L38" i="378"/>
  <c r="Q38" i="378"/>
  <c r="K38" i="378"/>
  <c r="AG35" i="378"/>
  <c r="AL35" i="378"/>
  <c r="AF35" i="378"/>
  <c r="AG33" i="378"/>
  <c r="AL33" i="378"/>
  <c r="AF33" i="378"/>
  <c r="AG31" i="378"/>
  <c r="AL31" i="378"/>
  <c r="AF31" i="378"/>
  <c r="AG29" i="378"/>
  <c r="AL29" i="378"/>
  <c r="AF29" i="378"/>
  <c r="AG27" i="378"/>
  <c r="AL27" i="378"/>
  <c r="AF27" i="378"/>
  <c r="AG25" i="378"/>
  <c r="AL25" i="378"/>
  <c r="AF25" i="378"/>
  <c r="L20" i="378"/>
  <c r="Q20" i="378"/>
  <c r="K20" i="378"/>
  <c r="L18" i="378"/>
  <c r="Q18" i="378"/>
  <c r="K18" i="378"/>
  <c r="L16" i="378"/>
  <c r="Q16" i="378"/>
  <c r="K16" i="378"/>
  <c r="L14" i="378"/>
  <c r="Q14" i="378"/>
  <c r="K14" i="378"/>
  <c r="L12" i="378"/>
  <c r="Q12" i="378"/>
  <c r="K12" i="378"/>
  <c r="L10" i="378"/>
  <c r="Q10" i="378"/>
  <c r="K10" i="378"/>
  <c r="L8" i="378"/>
  <c r="Q8" i="378"/>
  <c r="K8" i="378"/>
  <c r="AF63" i="382"/>
  <c r="K157" i="399"/>
  <c r="L157" i="399"/>
  <c r="Q157" i="399"/>
  <c r="K129" i="400"/>
  <c r="L129" i="400"/>
  <c r="Q129" i="400"/>
  <c r="K125" i="400"/>
  <c r="L125" i="400"/>
  <c r="Q125" i="400"/>
  <c r="K115" i="400"/>
  <c r="L115" i="400"/>
  <c r="Q115" i="400"/>
  <c r="K109" i="400"/>
  <c r="L109" i="400"/>
  <c r="Q109" i="400"/>
  <c r="K99" i="400"/>
  <c r="L99" i="400"/>
  <c r="Q99" i="400"/>
  <c r="K95" i="400"/>
  <c r="L95" i="400"/>
  <c r="Q95" i="400"/>
  <c r="K91" i="400"/>
  <c r="L91" i="400"/>
  <c r="Q91" i="400"/>
  <c r="AF59" i="400"/>
  <c r="AG59" i="400"/>
  <c r="AL59" i="400"/>
  <c r="AF53" i="400"/>
  <c r="AG53" i="400"/>
  <c r="AL53" i="400"/>
  <c r="K46" i="400"/>
  <c r="L46" i="400"/>
  <c r="Q46" i="400"/>
  <c r="K44" i="400"/>
  <c r="L44" i="400"/>
  <c r="Q44" i="400"/>
  <c r="K42" i="400"/>
  <c r="L42" i="400"/>
  <c r="Q42" i="400"/>
  <c r="K40" i="400"/>
  <c r="L40" i="400"/>
  <c r="Q40" i="400"/>
  <c r="K20" i="400"/>
  <c r="L20" i="400"/>
  <c r="Q20" i="400"/>
  <c r="AF15" i="400"/>
  <c r="AG15" i="400"/>
  <c r="AL15" i="400"/>
  <c r="K12" i="400"/>
  <c r="L12" i="400"/>
  <c r="Q12" i="400"/>
  <c r="AF170" i="401"/>
  <c r="AG170" i="401"/>
  <c r="AL170" i="401"/>
  <c r="AF100" i="401"/>
  <c r="AG100" i="401"/>
  <c r="AL100" i="401"/>
  <c r="K57" i="401"/>
  <c r="L57" i="401"/>
  <c r="Q57" i="401"/>
  <c r="AF50" i="401"/>
  <c r="AG50" i="401"/>
  <c r="AL50" i="401"/>
  <c r="K49" i="401"/>
  <c r="L49" i="401"/>
  <c r="Q49" i="401"/>
  <c r="K33" i="401"/>
  <c r="L33" i="401"/>
  <c r="Q33" i="401"/>
  <c r="K11" i="401"/>
  <c r="L11" i="401"/>
  <c r="Q11" i="401"/>
  <c r="AF222" i="407"/>
  <c r="AG222" i="407"/>
  <c r="AL222" i="407"/>
  <c r="AF207" i="407"/>
  <c r="AG207" i="407"/>
  <c r="AL207" i="407"/>
  <c r="AF193" i="407"/>
  <c r="AG193" i="407"/>
  <c r="AL193" i="407"/>
  <c r="AF182" i="407"/>
  <c r="AG182" i="407"/>
  <c r="AL182" i="407"/>
  <c r="AG133" i="399"/>
  <c r="AF133" i="399"/>
  <c r="K59" i="395"/>
  <c r="L59" i="395"/>
  <c r="Q59" i="395"/>
  <c r="L367" i="389"/>
  <c r="Q367" i="389"/>
  <c r="L365" i="389"/>
  <c r="Q365" i="389"/>
  <c r="L363" i="389"/>
  <c r="Q363" i="389"/>
  <c r="AG362" i="389"/>
  <c r="AL362" i="389"/>
  <c r="L361" i="389"/>
  <c r="Q361" i="389"/>
  <c r="AG360" i="389"/>
  <c r="AL360" i="389"/>
  <c r="L359" i="389"/>
  <c r="Q359" i="389"/>
  <c r="AG358" i="389"/>
  <c r="AL358" i="389"/>
  <c r="L355" i="389"/>
  <c r="Q355" i="389"/>
  <c r="L353" i="389"/>
  <c r="Q353" i="389"/>
  <c r="L351" i="389"/>
  <c r="Q351" i="389"/>
  <c r="AG350" i="389"/>
  <c r="AL350" i="389"/>
  <c r="L349" i="389"/>
  <c r="Q349" i="389"/>
  <c r="AG348" i="389"/>
  <c r="AL348" i="389"/>
  <c r="L347" i="389"/>
  <c r="Q347" i="389"/>
  <c r="AG346" i="389"/>
  <c r="AL346" i="389"/>
  <c r="L345" i="389"/>
  <c r="Q345" i="389"/>
  <c r="AG344" i="389"/>
  <c r="AL344" i="389"/>
  <c r="L343" i="389"/>
  <c r="Q343" i="389"/>
  <c r="L326" i="389"/>
  <c r="Q326" i="389"/>
  <c r="L324" i="389"/>
  <c r="Q324" i="389"/>
  <c r="AG323" i="389"/>
  <c r="AL323" i="389"/>
  <c r="L322" i="389"/>
  <c r="Q322" i="389"/>
  <c r="AG321" i="389"/>
  <c r="AL321" i="389"/>
  <c r="L320" i="389"/>
  <c r="Q320" i="389"/>
  <c r="AG319" i="389"/>
  <c r="AL319" i="389"/>
  <c r="L318" i="389"/>
  <c r="Q318" i="389"/>
  <c r="AG304" i="389"/>
  <c r="AL304" i="389"/>
  <c r="K291" i="389"/>
  <c r="K287" i="389"/>
  <c r="AF286" i="389"/>
  <c r="K279" i="389"/>
  <c r="AF278" i="389"/>
  <c r="AG271" i="389"/>
  <c r="AL271" i="389"/>
  <c r="K267" i="389"/>
  <c r="AF266" i="389"/>
  <c r="AG263" i="389"/>
  <c r="AL263" i="389"/>
  <c r="K257" i="389"/>
  <c r="L254" i="389"/>
  <c r="Q254" i="389"/>
  <c r="K253" i="389"/>
  <c r="AF252" i="389"/>
  <c r="AG249" i="389"/>
  <c r="AL249" i="389"/>
  <c r="K245" i="389"/>
  <c r="AF244" i="389"/>
  <c r="K233" i="389"/>
  <c r="AF232" i="389"/>
  <c r="K229" i="389"/>
  <c r="AF228" i="389"/>
  <c r="K225" i="389"/>
  <c r="AF224" i="389"/>
  <c r="L210" i="389"/>
  <c r="Q210" i="389"/>
  <c r="AG209" i="389"/>
  <c r="AL209" i="389"/>
  <c r="K206" i="389"/>
  <c r="AF205" i="389"/>
  <c r="K196" i="389"/>
  <c r="K192" i="389"/>
  <c r="AF191" i="389"/>
  <c r="K188" i="389"/>
  <c r="AF187" i="389"/>
  <c r="K184" i="389"/>
  <c r="AF183" i="389"/>
  <c r="K162" i="389"/>
  <c r="L141" i="389"/>
  <c r="Q141" i="389"/>
  <c r="K140" i="389"/>
  <c r="AF139" i="389"/>
  <c r="K139" i="389"/>
  <c r="AG136" i="389"/>
  <c r="AL136" i="389"/>
  <c r="K136" i="389"/>
  <c r="AF135" i="389"/>
  <c r="K135" i="389"/>
  <c r="AG132" i="389"/>
  <c r="AL132" i="389"/>
  <c r="K132" i="389"/>
  <c r="AF131" i="389"/>
  <c r="K131" i="389"/>
  <c r="AG128" i="389"/>
  <c r="AL128" i="389"/>
  <c r="K128" i="389"/>
  <c r="K125" i="389"/>
  <c r="L120" i="389"/>
  <c r="Q120" i="389"/>
  <c r="AG119" i="389"/>
  <c r="AL119" i="389"/>
  <c r="AF118" i="389"/>
  <c r="L116" i="389"/>
  <c r="Q116" i="389"/>
  <c r="AG115" i="389"/>
  <c r="AL115" i="389"/>
  <c r="AF114" i="389"/>
  <c r="L112" i="389"/>
  <c r="Q112" i="389"/>
  <c r="AG111" i="389"/>
  <c r="AL111" i="389"/>
  <c r="AF110" i="389"/>
  <c r="L108" i="389"/>
  <c r="Q108" i="389"/>
  <c r="L105" i="389"/>
  <c r="Q105" i="389"/>
  <c r="K104" i="389"/>
  <c r="K103" i="389"/>
  <c r="AG98" i="389"/>
  <c r="AL98" i="389"/>
  <c r="K98" i="389"/>
  <c r="AF97" i="389"/>
  <c r="K97" i="389"/>
  <c r="AG92" i="389"/>
  <c r="AL92" i="389"/>
  <c r="L91" i="389"/>
  <c r="Q91" i="389"/>
  <c r="L90" i="389"/>
  <c r="Q90" i="389"/>
  <c r="AG89" i="389"/>
  <c r="AL89" i="389"/>
  <c r="K89" i="389"/>
  <c r="L47" i="395"/>
  <c r="Q47" i="395"/>
  <c r="L46" i="395"/>
  <c r="Q46" i="395"/>
  <c r="L42" i="395"/>
  <c r="Q42" i="395"/>
  <c r="L39" i="395"/>
  <c r="Q39" i="395"/>
  <c r="L32" i="395"/>
  <c r="Q32" i="395"/>
  <c r="L29" i="395"/>
  <c r="Q29" i="395"/>
  <c r="L24" i="395"/>
  <c r="Q24" i="395"/>
  <c r="L19" i="395"/>
  <c r="Q19" i="395"/>
  <c r="K17" i="395"/>
  <c r="L15" i="395"/>
  <c r="Q15" i="395"/>
  <c r="L14" i="395"/>
  <c r="Q14" i="395"/>
  <c r="AG13" i="395"/>
  <c r="AL13" i="395"/>
  <c r="AF12" i="395"/>
  <c r="AG10" i="395"/>
  <c r="AL10" i="395"/>
  <c r="K9" i="395"/>
  <c r="L19" i="396"/>
  <c r="Q19" i="396"/>
  <c r="K17" i="396"/>
  <c r="L15" i="396"/>
  <c r="Q15" i="396"/>
  <c r="L14" i="396"/>
  <c r="Q14" i="396"/>
  <c r="AG13" i="396"/>
  <c r="AL13" i="396"/>
  <c r="AF12" i="396"/>
  <c r="AG10" i="396"/>
  <c r="AL10" i="396"/>
  <c r="K9" i="396"/>
  <c r="L22" i="397"/>
  <c r="Q22" i="397"/>
  <c r="L20" i="397"/>
  <c r="Q20" i="397"/>
  <c r="K18" i="397"/>
  <c r="L15" i="397"/>
  <c r="Q15" i="397"/>
  <c r="L12" i="397"/>
  <c r="Q12" i="397"/>
  <c r="K10" i="397"/>
  <c r="L20" i="398"/>
  <c r="Q20" i="398"/>
  <c r="K18" i="398"/>
  <c r="AG15" i="398"/>
  <c r="AL15" i="398"/>
  <c r="K14" i="398"/>
  <c r="L12" i="398"/>
  <c r="Q12" i="398"/>
  <c r="L11" i="398"/>
  <c r="Q11" i="398"/>
  <c r="AG10" i="398"/>
  <c r="AL10" i="398"/>
  <c r="L10" i="398"/>
  <c r="Q10" i="398"/>
  <c r="L202" i="399"/>
  <c r="Q202" i="399"/>
  <c r="L201" i="399"/>
  <c r="Q201" i="399"/>
  <c r="L194" i="399"/>
  <c r="Q194" i="399"/>
  <c r="L193" i="399"/>
  <c r="Q193" i="399"/>
  <c r="L186" i="399"/>
  <c r="Q186" i="399"/>
  <c r="L185" i="399"/>
  <c r="Q185" i="399"/>
  <c r="L176" i="399"/>
  <c r="Q176" i="399"/>
  <c r="L175" i="399"/>
  <c r="Q175" i="399"/>
  <c r="L168" i="399"/>
  <c r="Q168" i="399"/>
  <c r="L167" i="399"/>
  <c r="Q167" i="399"/>
  <c r="K143" i="399"/>
  <c r="L143" i="399"/>
  <c r="Q143" i="399"/>
  <c r="L17" i="399"/>
  <c r="Q17" i="399"/>
  <c r="K169" i="401"/>
  <c r="L169" i="401"/>
  <c r="Q169" i="401"/>
  <c r="K163" i="401"/>
  <c r="L163" i="401"/>
  <c r="Q163" i="401"/>
  <c r="AF156" i="401"/>
  <c r="AG156" i="401"/>
  <c r="AL156" i="401"/>
  <c r="K155" i="401"/>
  <c r="L155" i="401"/>
  <c r="Q155" i="401"/>
  <c r="K77" i="401"/>
  <c r="L77" i="401"/>
  <c r="Q77" i="401"/>
  <c r="K75" i="401"/>
  <c r="L75" i="401"/>
  <c r="Q75" i="401"/>
  <c r="AF46" i="401"/>
  <c r="AG46" i="401"/>
  <c r="AL46" i="401"/>
  <c r="K45" i="401"/>
  <c r="L45" i="401"/>
  <c r="Q45" i="401"/>
  <c r="AF30" i="401"/>
  <c r="AG30" i="401"/>
  <c r="AL30" i="401"/>
  <c r="AF220" i="407"/>
  <c r="AG220" i="407"/>
  <c r="AL220" i="407"/>
  <c r="AF205" i="407"/>
  <c r="AG205" i="407"/>
  <c r="AL205" i="407"/>
  <c r="AF191" i="407"/>
  <c r="AG191" i="407"/>
  <c r="AL191" i="407"/>
  <c r="L319" i="389"/>
  <c r="Q319" i="389"/>
  <c r="AG318" i="389"/>
  <c r="AL318" i="389"/>
  <c r="L317" i="389"/>
  <c r="Q317" i="389"/>
  <c r="AG316" i="389"/>
  <c r="AL316" i="389"/>
  <c r="AG306" i="389"/>
  <c r="AL306" i="389"/>
  <c r="AG298" i="389"/>
  <c r="AL298" i="389"/>
  <c r="K289" i="389"/>
  <c r="K281" i="389"/>
  <c r="AF280" i="389"/>
  <c r="AG277" i="389"/>
  <c r="AL277" i="389"/>
  <c r="K269" i="389"/>
  <c r="AF268" i="389"/>
  <c r="AF245" i="389"/>
  <c r="K244" i="389"/>
  <c r="AF233" i="389"/>
  <c r="K232" i="389"/>
  <c r="AF229" i="389"/>
  <c r="K228" i="389"/>
  <c r="AF225" i="389"/>
  <c r="K224" i="389"/>
  <c r="AG207" i="389"/>
  <c r="AL207" i="389"/>
  <c r="AG203" i="389"/>
  <c r="AL203" i="389"/>
  <c r="K200" i="389"/>
  <c r="L193" i="389"/>
  <c r="Q193" i="389"/>
  <c r="K178" i="389"/>
  <c r="K174" i="389"/>
  <c r="AF173" i="389"/>
  <c r="K170" i="389"/>
  <c r="AF169" i="389"/>
  <c r="K166" i="389"/>
  <c r="AF165" i="389"/>
  <c r="K158" i="389"/>
  <c r="AF157" i="389"/>
  <c r="K154" i="389"/>
  <c r="AF153" i="389"/>
  <c r="K150" i="389"/>
  <c r="K8" i="398"/>
  <c r="K195" i="399"/>
  <c r="K187" i="399"/>
  <c r="K177" i="399"/>
  <c r="K169" i="399"/>
  <c r="K123" i="400"/>
  <c r="L123" i="400"/>
  <c r="Q123" i="400"/>
  <c r="K107" i="400"/>
  <c r="L107" i="400"/>
  <c r="Q107" i="400"/>
  <c r="K97" i="400"/>
  <c r="L97" i="400"/>
  <c r="Q97" i="400"/>
  <c r="K93" i="400"/>
  <c r="L93" i="400"/>
  <c r="Q93" i="400"/>
  <c r="K83" i="400"/>
  <c r="L83" i="400"/>
  <c r="Q83" i="400"/>
  <c r="AF74" i="400"/>
  <c r="AG74" i="400"/>
  <c r="AL74" i="400"/>
  <c r="K66" i="400"/>
  <c r="L66" i="400"/>
  <c r="Q66" i="400"/>
  <c r="K62" i="400"/>
  <c r="L62" i="400"/>
  <c r="Q62" i="400"/>
  <c r="AF57" i="400"/>
  <c r="AG57" i="400"/>
  <c r="AL57" i="400"/>
  <c r="AF55" i="400"/>
  <c r="AG55" i="400"/>
  <c r="AL55" i="400"/>
  <c r="AF152" i="401"/>
  <c r="AG152" i="401"/>
  <c r="AL152" i="401"/>
  <c r="K151" i="401"/>
  <c r="L151" i="401"/>
  <c r="Q151" i="401"/>
  <c r="K113" i="401"/>
  <c r="L113" i="401"/>
  <c r="Q113" i="401"/>
  <c r="AF108" i="401"/>
  <c r="AG108" i="401"/>
  <c r="AL108" i="401"/>
  <c r="K107" i="401"/>
  <c r="L107" i="401"/>
  <c r="Q107" i="401"/>
  <c r="AF72" i="401"/>
  <c r="AG72" i="401"/>
  <c r="AL72" i="401"/>
  <c r="K71" i="401"/>
  <c r="L71" i="401"/>
  <c r="Q71" i="401"/>
  <c r="K19" i="401"/>
  <c r="L19" i="401"/>
  <c r="Q19" i="401"/>
  <c r="AF8" i="401"/>
  <c r="AG8" i="401"/>
  <c r="AL8" i="401"/>
  <c r="AF218" i="407"/>
  <c r="AG218" i="407"/>
  <c r="AL218" i="407"/>
  <c r="AF203" i="407"/>
  <c r="AG203" i="407"/>
  <c r="AL203" i="407"/>
  <c r="AF189" i="407"/>
  <c r="AG189" i="407"/>
  <c r="AL189" i="407"/>
  <c r="AF186" i="407"/>
  <c r="AG186" i="407"/>
  <c r="AL186" i="407"/>
  <c r="K118" i="407"/>
  <c r="L118" i="407"/>
  <c r="Q118" i="407"/>
  <c r="AF38" i="407"/>
  <c r="AG38" i="407"/>
  <c r="AL38" i="407"/>
  <c r="AG65" i="382"/>
  <c r="AL65" i="382"/>
  <c r="K316" i="389"/>
  <c r="L309" i="389"/>
  <c r="Q309" i="389"/>
  <c r="K307" i="389"/>
  <c r="L305" i="389"/>
  <c r="Q305" i="389"/>
  <c r="AG300" i="389"/>
  <c r="AL300" i="389"/>
  <c r="K299" i="389"/>
  <c r="L297" i="389"/>
  <c r="Q297" i="389"/>
  <c r="K339" i="389"/>
  <c r="L337" i="389"/>
  <c r="Q337" i="389"/>
  <c r="AG332" i="389"/>
  <c r="AL332" i="389"/>
  <c r="L292" i="389"/>
  <c r="Q292" i="389"/>
  <c r="AG287" i="389"/>
  <c r="AL287" i="389"/>
  <c r="K286" i="389"/>
  <c r="L284" i="389"/>
  <c r="Q284" i="389"/>
  <c r="K283" i="389"/>
  <c r="AF282" i="389"/>
  <c r="AG279" i="389"/>
  <c r="AL279" i="389"/>
  <c r="K278" i="389"/>
  <c r="L276" i="389"/>
  <c r="Q276" i="389"/>
  <c r="AG272" i="389"/>
  <c r="AL272" i="389"/>
  <c r="K271" i="389"/>
  <c r="AF270" i="389"/>
  <c r="AG267" i="389"/>
  <c r="AL267" i="389"/>
  <c r="K266" i="389"/>
  <c r="L264" i="389"/>
  <c r="Q264" i="389"/>
  <c r="K263" i="389"/>
  <c r="AF262" i="389"/>
  <c r="L258" i="389"/>
  <c r="Q258" i="389"/>
  <c r="AG253" i="389"/>
  <c r="AL253" i="389"/>
  <c r="K252" i="389"/>
  <c r="L250" i="389"/>
  <c r="Q250" i="389"/>
  <c r="K249" i="389"/>
  <c r="AF248" i="389"/>
  <c r="L248" i="389"/>
  <c r="Q248" i="389"/>
  <c r="K243" i="389"/>
  <c r="AF242" i="389"/>
  <c r="K239" i="389"/>
  <c r="K237" i="389"/>
  <c r="K235" i="389"/>
  <c r="K231" i="389"/>
  <c r="AF230" i="389"/>
  <c r="K227" i="389"/>
  <c r="AF226" i="389"/>
  <c r="K223" i="389"/>
  <c r="AF222" i="389"/>
  <c r="K219" i="389"/>
  <c r="K217" i="389"/>
  <c r="K215" i="389"/>
  <c r="L212" i="389"/>
  <c r="Q212" i="389"/>
  <c r="AG211" i="389"/>
  <c r="AL211" i="389"/>
  <c r="AF210" i="389"/>
  <c r="AG208" i="389"/>
  <c r="AL208" i="389"/>
  <c r="K207" i="389"/>
  <c r="K204" i="389"/>
  <c r="L202" i="389"/>
  <c r="Q202" i="389"/>
  <c r="AG201" i="389"/>
  <c r="AL201" i="389"/>
  <c r="AF200" i="389"/>
  <c r="L194" i="389"/>
  <c r="Q194" i="389"/>
  <c r="AG193" i="389"/>
  <c r="AL193" i="389"/>
  <c r="K190" i="389"/>
  <c r="K189" i="389"/>
  <c r="K186" i="389"/>
  <c r="K185" i="389"/>
  <c r="K179" i="389"/>
  <c r="L176" i="389"/>
  <c r="Q176" i="389"/>
  <c r="AG175" i="389"/>
  <c r="AL175" i="389"/>
  <c r="AF174" i="389"/>
  <c r="L172" i="389"/>
  <c r="Q172" i="389"/>
  <c r="AG171" i="389"/>
  <c r="AL171" i="389"/>
  <c r="AF170" i="389"/>
  <c r="L168" i="389"/>
  <c r="Q168" i="389"/>
  <c r="AG167" i="389"/>
  <c r="AL167" i="389"/>
  <c r="AF166" i="389"/>
  <c r="L160" i="389"/>
  <c r="Q160" i="389"/>
  <c r="AF158" i="389"/>
  <c r="L156" i="389"/>
  <c r="Q156" i="389"/>
  <c r="AG155" i="389"/>
  <c r="AL155" i="389"/>
  <c r="AF154" i="389"/>
  <c r="L152" i="389"/>
  <c r="Q152" i="389"/>
  <c r="AG151" i="389"/>
  <c r="AL151" i="389"/>
  <c r="AF150" i="389"/>
  <c r="L148" i="389"/>
  <c r="Q148" i="389"/>
  <c r="AG147" i="389"/>
  <c r="AL147" i="389"/>
  <c r="K144" i="389"/>
  <c r="K143" i="389"/>
  <c r="K138" i="389"/>
  <c r="AF137" i="389"/>
  <c r="K137" i="389"/>
  <c r="AG134" i="389"/>
  <c r="AL134" i="389"/>
  <c r="K134" i="389"/>
  <c r="AF133" i="389"/>
  <c r="K133" i="389"/>
  <c r="AG130" i="389"/>
  <c r="AL130" i="389"/>
  <c r="K130" i="389"/>
  <c r="AF129" i="389"/>
  <c r="K129" i="389"/>
  <c r="L124" i="389"/>
  <c r="Q124" i="389"/>
  <c r="L123" i="389"/>
  <c r="Q123" i="389"/>
  <c r="K122" i="389"/>
  <c r="K121" i="389"/>
  <c r="L118" i="389"/>
  <c r="Q118" i="389"/>
  <c r="AG117" i="389"/>
  <c r="AL117" i="389"/>
  <c r="AF116" i="389"/>
  <c r="L114" i="389"/>
  <c r="Q114" i="389"/>
  <c r="AG113" i="389"/>
  <c r="AL113" i="389"/>
  <c r="AF112" i="389"/>
  <c r="L110" i="389"/>
  <c r="Q110" i="389"/>
  <c r="AG109" i="389"/>
  <c r="AL109" i="389"/>
  <c r="AF108" i="389"/>
  <c r="L102" i="389"/>
  <c r="Q102" i="389"/>
  <c r="K100" i="389"/>
  <c r="AF99" i="389"/>
  <c r="K99" i="389"/>
  <c r="AG95" i="389"/>
  <c r="AL95" i="389"/>
  <c r="L94" i="389"/>
  <c r="Q94" i="389"/>
  <c r="AG93" i="389"/>
  <c r="AL93" i="389"/>
  <c r="K93" i="389"/>
  <c r="L10" i="389"/>
  <c r="Q10" i="389"/>
  <c r="AG9" i="389"/>
  <c r="AL9" i="389"/>
  <c r="L43" i="395"/>
  <c r="Q43" i="395"/>
  <c r="L38" i="395"/>
  <c r="Q38" i="395"/>
  <c r="L33" i="395"/>
  <c r="Q33" i="395"/>
  <c r="L28" i="395"/>
  <c r="Q28" i="395"/>
  <c r="L25" i="395"/>
  <c r="Q25" i="395"/>
  <c r="L18" i="395"/>
  <c r="Q18" i="395"/>
  <c r="AG14" i="395"/>
  <c r="AL14" i="395"/>
  <c r="L11" i="395"/>
  <c r="Q11" i="395"/>
  <c r="L10" i="395"/>
  <c r="Q10" i="395"/>
  <c r="AG9" i="395"/>
  <c r="AL9" i="395"/>
  <c r="L18" i="396"/>
  <c r="Q18" i="396"/>
  <c r="AG14" i="396"/>
  <c r="AL14" i="396"/>
  <c r="L11" i="396"/>
  <c r="Q11" i="396"/>
  <c r="L10" i="396"/>
  <c r="Q10" i="396"/>
  <c r="AG9" i="396"/>
  <c r="AL9" i="396"/>
  <c r="L21" i="397"/>
  <c r="Q21" i="397"/>
  <c r="L19" i="397"/>
  <c r="Q19" i="397"/>
  <c r="L16" i="397"/>
  <c r="Q16" i="397"/>
  <c r="L11" i="397"/>
  <c r="Q11" i="397"/>
  <c r="L8" i="397"/>
  <c r="Q8" i="397"/>
  <c r="L19" i="398"/>
  <c r="Q19" i="398"/>
  <c r="L16" i="398"/>
  <c r="Q16" i="398"/>
  <c r="L15" i="398"/>
  <c r="Q15" i="398"/>
  <c r="AG14" i="398"/>
  <c r="AL14" i="398"/>
  <c r="AG11" i="398"/>
  <c r="AL11" i="398"/>
  <c r="K10" i="398"/>
  <c r="AG9" i="398"/>
  <c r="AL9" i="398"/>
  <c r="K201" i="399"/>
  <c r="L198" i="399"/>
  <c r="Q198" i="399"/>
  <c r="L197" i="399"/>
  <c r="Q197" i="399"/>
  <c r="K193" i="399"/>
  <c r="L190" i="399"/>
  <c r="Q190" i="399"/>
  <c r="L189" i="399"/>
  <c r="Q189" i="399"/>
  <c r="K185" i="399"/>
  <c r="L182" i="399"/>
  <c r="Q182" i="399"/>
  <c r="L181" i="399"/>
  <c r="Q181" i="399"/>
  <c r="K175" i="399"/>
  <c r="L172" i="399"/>
  <c r="Q172" i="399"/>
  <c r="L171" i="399"/>
  <c r="Q171" i="399"/>
  <c r="K167" i="399"/>
  <c r="L162" i="399"/>
  <c r="Q162" i="399"/>
  <c r="L130" i="400"/>
  <c r="Q130" i="400"/>
  <c r="AG125" i="400"/>
  <c r="AL125" i="400"/>
  <c r="K119" i="400"/>
  <c r="L119" i="400"/>
  <c r="Q119" i="400"/>
  <c r="AF110" i="400"/>
  <c r="AG110" i="400"/>
  <c r="AL110" i="400"/>
  <c r="K103" i="400"/>
  <c r="L103" i="400"/>
  <c r="Q103" i="400"/>
  <c r="K81" i="400"/>
  <c r="L81" i="400"/>
  <c r="Q81" i="400"/>
  <c r="K79" i="400"/>
  <c r="L79" i="400"/>
  <c r="Q79" i="400"/>
  <c r="K173" i="401"/>
  <c r="L173" i="401"/>
  <c r="Q173" i="401"/>
  <c r="K131" i="401"/>
  <c r="L131" i="401"/>
  <c r="Q131" i="401"/>
  <c r="AF104" i="401"/>
  <c r="AG104" i="401"/>
  <c r="AL104" i="401"/>
  <c r="K103" i="401"/>
  <c r="L103" i="401"/>
  <c r="Q103" i="401"/>
  <c r="AF68" i="401"/>
  <c r="AG68" i="401"/>
  <c r="AL68" i="401"/>
  <c r="K67" i="401"/>
  <c r="L67" i="401"/>
  <c r="Q67" i="401"/>
  <c r="K37" i="401"/>
  <c r="L37" i="401"/>
  <c r="Q37" i="401"/>
  <c r="K230" i="407"/>
  <c r="L230" i="407"/>
  <c r="Q230" i="407"/>
  <c r="AF227" i="407"/>
  <c r="AG227" i="407"/>
  <c r="AL227" i="407"/>
  <c r="K226" i="407"/>
  <c r="L226" i="407"/>
  <c r="Q226" i="407"/>
  <c r="AF216" i="407"/>
  <c r="AG216" i="407"/>
  <c r="AL216" i="407"/>
  <c r="K215" i="407"/>
  <c r="L215" i="407"/>
  <c r="Q215" i="407"/>
  <c r="AF212" i="407"/>
  <c r="AG212" i="407"/>
  <c r="AL212" i="407"/>
  <c r="K211" i="407"/>
  <c r="L211" i="407"/>
  <c r="Q211" i="407"/>
  <c r="AF201" i="407"/>
  <c r="AG201" i="407"/>
  <c r="AL201" i="407"/>
  <c r="K200" i="407"/>
  <c r="L200" i="407"/>
  <c r="Q200" i="407"/>
  <c r="AF195" i="407"/>
  <c r="AG195" i="407"/>
  <c r="AL195" i="407"/>
  <c r="AF178" i="407"/>
  <c r="AG178" i="407"/>
  <c r="AL178" i="407"/>
  <c r="K139" i="399"/>
  <c r="AG11" i="399"/>
  <c r="L9" i="399"/>
  <c r="Q9" i="399"/>
  <c r="AF128" i="400"/>
  <c r="AF124" i="400"/>
  <c r="AF122" i="400"/>
  <c r="AF108" i="400"/>
  <c r="AF98" i="400"/>
  <c r="AF96" i="400"/>
  <c r="AF94" i="400"/>
  <c r="AF92" i="400"/>
  <c r="AF90" i="400"/>
  <c r="K85" i="400"/>
  <c r="AF80" i="400"/>
  <c r="K74" i="400"/>
  <c r="L56" i="400"/>
  <c r="Q56" i="400"/>
  <c r="K48" i="400"/>
  <c r="AF45" i="400"/>
  <c r="AF43" i="400"/>
  <c r="AF41" i="400"/>
  <c r="AF39" i="400"/>
  <c r="L30" i="400"/>
  <c r="Q30" i="400"/>
  <c r="AF29" i="400"/>
  <c r="K28" i="400"/>
  <c r="AG27" i="400"/>
  <c r="AL27" i="400"/>
  <c r="K27" i="400"/>
  <c r="L26" i="400"/>
  <c r="Q26" i="400"/>
  <c r="AF25" i="400"/>
  <c r="K24" i="400"/>
  <c r="K17" i="400"/>
  <c r="L15" i="400"/>
  <c r="Q15" i="400"/>
  <c r="L14" i="400"/>
  <c r="Q14" i="400"/>
  <c r="AF13" i="400"/>
  <c r="K10" i="400"/>
  <c r="L9" i="400"/>
  <c r="Q9" i="400"/>
  <c r="K175" i="401"/>
  <c r="AF171" i="401"/>
  <c r="K167" i="401"/>
  <c r="K160" i="401"/>
  <c r="AF157" i="401"/>
  <c r="AF153" i="401"/>
  <c r="K143" i="401"/>
  <c r="K141" i="401"/>
  <c r="K140" i="401"/>
  <c r="L139" i="401"/>
  <c r="Q139" i="401"/>
  <c r="AF138" i="401"/>
  <c r="K137" i="401"/>
  <c r="AG136" i="401"/>
  <c r="AL136" i="401"/>
  <c r="K136" i="401"/>
  <c r="L135" i="401"/>
  <c r="Q135" i="401"/>
  <c r="AF134" i="401"/>
  <c r="K125" i="401"/>
  <c r="K123" i="401"/>
  <c r="AF120" i="401"/>
  <c r="K119" i="401"/>
  <c r="AG118" i="401"/>
  <c r="AL118" i="401"/>
  <c r="L117" i="401"/>
  <c r="Q117" i="401"/>
  <c r="AF116" i="401"/>
  <c r="K110" i="401"/>
  <c r="AF105" i="401"/>
  <c r="AF101" i="401"/>
  <c r="K93" i="401"/>
  <c r="AF90" i="401"/>
  <c r="K89" i="401"/>
  <c r="AF86" i="401"/>
  <c r="K85" i="401"/>
  <c r="K79" i="401"/>
  <c r="AF73" i="401"/>
  <c r="AF69" i="401"/>
  <c r="K62" i="401"/>
  <c r="K59" i="401"/>
  <c r="K54" i="401"/>
  <c r="AF51" i="401"/>
  <c r="AF47" i="401"/>
  <c r="AF43" i="401"/>
  <c r="K39" i="401"/>
  <c r="AF34" i="401"/>
  <c r="AF31" i="401"/>
  <c r="L30" i="401"/>
  <c r="Q30" i="401"/>
  <c r="AF28" i="401"/>
  <c r="K27" i="401"/>
  <c r="K26" i="401"/>
  <c r="K21" i="401"/>
  <c r="AF16" i="401"/>
  <c r="K15" i="401"/>
  <c r="L14" i="401"/>
  <c r="Q14" i="401"/>
  <c r="AF12" i="401"/>
  <c r="K10" i="401"/>
  <c r="AF9" i="401"/>
  <c r="K9" i="401"/>
  <c r="K14" i="403"/>
  <c r="K10" i="403"/>
  <c r="AF236" i="407"/>
  <c r="AF232" i="407"/>
  <c r="AF228" i="407"/>
  <c r="AF213" i="407"/>
  <c r="AF198" i="407"/>
  <c r="AF187" i="407"/>
  <c r="AF161" i="407"/>
  <c r="AG161" i="407"/>
  <c r="AL161" i="407"/>
  <c r="AF157" i="407"/>
  <c r="AG157" i="407"/>
  <c r="AL157" i="407"/>
  <c r="L151" i="407"/>
  <c r="Q151" i="407"/>
  <c r="AG150" i="407"/>
  <c r="AL150" i="407"/>
  <c r="L150" i="407"/>
  <c r="Q150" i="407"/>
  <c r="AG141" i="407"/>
  <c r="AL141" i="407"/>
  <c r="K130" i="407"/>
  <c r="AF129" i="407"/>
  <c r="AF111" i="407"/>
  <c r="AG111" i="407"/>
  <c r="AL111" i="407"/>
  <c r="K109" i="407"/>
  <c r="AF108" i="407"/>
  <c r="AG103" i="407"/>
  <c r="AL103" i="407"/>
  <c r="K101" i="407"/>
  <c r="AF98" i="407"/>
  <c r="AF97" i="407"/>
  <c r="AF96" i="407"/>
  <c r="AF95" i="407"/>
  <c r="AF94" i="407"/>
  <c r="AF93" i="407"/>
  <c r="AF92" i="407"/>
  <c r="AF91" i="407"/>
  <c r="AG77" i="407"/>
  <c r="AL77" i="407"/>
  <c r="K75" i="407"/>
  <c r="AF72" i="407"/>
  <c r="AF71" i="407"/>
  <c r="AF70" i="407"/>
  <c r="AF69" i="407"/>
  <c r="AF68" i="407"/>
  <c r="AG137" i="399"/>
  <c r="AF137" i="399"/>
  <c r="AG166" i="399"/>
  <c r="AF166" i="399"/>
  <c r="AG181" i="399"/>
  <c r="AF181" i="399"/>
  <c r="AF25" i="395"/>
  <c r="AG25" i="395"/>
  <c r="AL25" i="395"/>
  <c r="L161" i="399"/>
  <c r="Q161" i="399"/>
  <c r="L159" i="399"/>
  <c r="Q159" i="399"/>
  <c r="K153" i="399"/>
  <c r="L151" i="399"/>
  <c r="Q151" i="399"/>
  <c r="K135" i="399"/>
  <c r="L15" i="399"/>
  <c r="Q15" i="399"/>
  <c r="L13" i="399"/>
  <c r="Q13" i="399"/>
  <c r="K8" i="399"/>
  <c r="L135" i="400"/>
  <c r="Q135" i="400"/>
  <c r="K127" i="400"/>
  <c r="K117" i="400"/>
  <c r="AF114" i="400"/>
  <c r="K113" i="400"/>
  <c r="K111" i="400"/>
  <c r="AF106" i="400"/>
  <c r="K101" i="400"/>
  <c r="AF78" i="400"/>
  <c r="K77" i="400"/>
  <c r="K75" i="400"/>
  <c r="K68" i="400"/>
  <c r="K64" i="400"/>
  <c r="K53" i="400"/>
  <c r="K34" i="400"/>
  <c r="K32" i="400"/>
  <c r="AF30" i="400"/>
  <c r="AF26" i="400"/>
  <c r="K16" i="400"/>
  <c r="AF14" i="400"/>
  <c r="L13" i="400"/>
  <c r="Q13" i="400"/>
  <c r="K177" i="401"/>
  <c r="K170" i="401"/>
  <c r="AF168" i="401"/>
  <c r="K152" i="401"/>
  <c r="K145" i="401"/>
  <c r="AF139" i="401"/>
  <c r="AF135" i="401"/>
  <c r="K127" i="401"/>
  <c r="AF121" i="401"/>
  <c r="AF117" i="401"/>
  <c r="AF106" i="401"/>
  <c r="K104" i="401"/>
  <c r="AF102" i="401"/>
  <c r="K101" i="401"/>
  <c r="K95" i="401"/>
  <c r="AF91" i="401"/>
  <c r="AF87" i="401"/>
  <c r="K81" i="401"/>
  <c r="K68" i="401"/>
  <c r="AF180" i="407"/>
  <c r="AG180" i="407"/>
  <c r="AL180" i="407"/>
  <c r="AF176" i="407"/>
  <c r="AG176" i="407"/>
  <c r="AL176" i="407"/>
  <c r="AF172" i="407"/>
  <c r="AG172" i="407"/>
  <c r="AL172" i="407"/>
  <c r="AF166" i="407"/>
  <c r="AG166" i="407"/>
  <c r="AL166" i="407"/>
  <c r="AF153" i="407"/>
  <c r="AG153" i="407"/>
  <c r="AL153" i="407"/>
  <c r="K152" i="407"/>
  <c r="L152" i="407"/>
  <c r="Q152" i="407"/>
  <c r="L143" i="407"/>
  <c r="Q143" i="407"/>
  <c r="L142" i="407"/>
  <c r="Q142" i="407"/>
  <c r="AF128" i="407"/>
  <c r="AG81" i="407"/>
  <c r="AL81" i="407"/>
  <c r="AG80" i="407"/>
  <c r="AL80" i="407"/>
  <c r="AG79" i="407"/>
  <c r="AL79" i="407"/>
  <c r="AG78" i="407"/>
  <c r="AL78" i="407"/>
  <c r="L78" i="407"/>
  <c r="Q78" i="407"/>
  <c r="AF51" i="407"/>
  <c r="AG51" i="407"/>
  <c r="AL51" i="407"/>
  <c r="K156" i="399"/>
  <c r="K150" i="399"/>
  <c r="L145" i="399"/>
  <c r="Q145" i="399"/>
  <c r="L139" i="399"/>
  <c r="Q139" i="399"/>
  <c r="K138" i="399"/>
  <c r="K21" i="399"/>
  <c r="K20" i="399"/>
  <c r="L18" i="399"/>
  <c r="Q18" i="399"/>
  <c r="AF14" i="399"/>
  <c r="AG13" i="399"/>
  <c r="AF12" i="399"/>
  <c r="K12" i="399"/>
  <c r="AF11" i="399"/>
  <c r="K134" i="400"/>
  <c r="L131" i="400"/>
  <c r="Q131" i="400"/>
  <c r="AG128" i="400"/>
  <c r="AL128" i="400"/>
  <c r="K128" i="400"/>
  <c r="AF126" i="400"/>
  <c r="AG124" i="400"/>
  <c r="AL124" i="400"/>
  <c r="AG122" i="400"/>
  <c r="AL122" i="400"/>
  <c r="AF112" i="400"/>
  <c r="AG108" i="400"/>
  <c r="AL108" i="400"/>
  <c r="AG98" i="400"/>
  <c r="AL98" i="400"/>
  <c r="AG96" i="400"/>
  <c r="AL96" i="400"/>
  <c r="AG94" i="400"/>
  <c r="AL94" i="400"/>
  <c r="AG92" i="400"/>
  <c r="AL92" i="400"/>
  <c r="AG90" i="400"/>
  <c r="AL90" i="400"/>
  <c r="K87" i="400"/>
  <c r="L85" i="400"/>
  <c r="Q85" i="400"/>
  <c r="AG80" i="400"/>
  <c r="AL80" i="400"/>
  <c r="L74" i="400"/>
  <c r="Q74" i="400"/>
  <c r="K70" i="400"/>
  <c r="K54" i="400"/>
  <c r="L48" i="400"/>
  <c r="Q48" i="400"/>
  <c r="AG45" i="400"/>
  <c r="AL45" i="400"/>
  <c r="AG43" i="400"/>
  <c r="AL43" i="400"/>
  <c r="AG41" i="400"/>
  <c r="AL41" i="400"/>
  <c r="K41" i="400"/>
  <c r="AG39" i="400"/>
  <c r="AL39" i="400"/>
  <c r="K38" i="400"/>
  <c r="AF31" i="400"/>
  <c r="AG29" i="400"/>
  <c r="AL29" i="400"/>
  <c r="K29" i="400"/>
  <c r="K25" i="400"/>
  <c r="K21" i="400"/>
  <c r="K18" i="400"/>
  <c r="AF12" i="400"/>
  <c r="L11" i="400"/>
  <c r="Q11" i="400"/>
  <c r="L10" i="400"/>
  <c r="Q10" i="400"/>
  <c r="AF9" i="400"/>
  <c r="K8" i="400"/>
  <c r="L175" i="401"/>
  <c r="Q175" i="401"/>
  <c r="K174" i="401"/>
  <c r="AF169" i="401"/>
  <c r="L168" i="401"/>
  <c r="Q168" i="401"/>
  <c r="L167" i="401"/>
  <c r="Q167" i="401"/>
  <c r="K164" i="401"/>
  <c r="K161" i="401"/>
  <c r="AF155" i="401"/>
  <c r="AF151" i="401"/>
  <c r="K147" i="401"/>
  <c r="L143" i="401"/>
  <c r="Q143" i="401"/>
  <c r="K142" i="401"/>
  <c r="AF140" i="401"/>
  <c r="K138" i="401"/>
  <c r="K134" i="401"/>
  <c r="K129" i="401"/>
  <c r="L125" i="401"/>
  <c r="Q125" i="401"/>
  <c r="K124" i="401"/>
  <c r="L123" i="401"/>
  <c r="Q123" i="401"/>
  <c r="AF122" i="401"/>
  <c r="AG120" i="401"/>
  <c r="AL120" i="401"/>
  <c r="K120" i="401"/>
  <c r="K116" i="401"/>
  <c r="K111" i="401"/>
  <c r="AF107" i="401"/>
  <c r="AF103" i="401"/>
  <c r="K97" i="401"/>
  <c r="L93" i="401"/>
  <c r="Q93" i="401"/>
  <c r="AF92" i="401"/>
  <c r="AG90" i="401"/>
  <c r="AL90" i="401"/>
  <c r="K90" i="401"/>
  <c r="L89" i="401"/>
  <c r="Q89" i="401"/>
  <c r="AF88" i="401"/>
  <c r="AG86" i="401"/>
  <c r="AL86" i="401"/>
  <c r="K86" i="401"/>
  <c r="L85" i="401"/>
  <c r="Q85" i="401"/>
  <c r="AF84" i="401"/>
  <c r="K78" i="401"/>
  <c r="AF75" i="401"/>
  <c r="AF71" i="401"/>
  <c r="AF67" i="401"/>
  <c r="K63" i="401"/>
  <c r="K58" i="401"/>
  <c r="K55" i="401"/>
  <c r="AF49" i="401"/>
  <c r="AF45" i="401"/>
  <c r="K38" i="401"/>
  <c r="K35" i="401"/>
  <c r="K34" i="401"/>
  <c r="AF33" i="401"/>
  <c r="K29" i="401"/>
  <c r="AG28" i="401"/>
  <c r="AL28" i="401"/>
  <c r="K28" i="401"/>
  <c r="L27" i="401"/>
  <c r="Q27" i="401"/>
  <c r="AF26" i="401"/>
  <c r="K20" i="401"/>
  <c r="K17" i="401"/>
  <c r="AG16" i="401"/>
  <c r="AL16" i="401"/>
  <c r="K16" i="401"/>
  <c r="AF14" i="401"/>
  <c r="K13" i="401"/>
  <c r="K12" i="401"/>
  <c r="AF11" i="401"/>
  <c r="K8" i="401"/>
  <c r="AF8" i="402"/>
  <c r="K8" i="402"/>
  <c r="K21" i="403"/>
  <c r="K20" i="403"/>
  <c r="K19" i="403"/>
  <c r="K18" i="403"/>
  <c r="K17" i="403"/>
  <c r="K16" i="403"/>
  <c r="K12" i="403"/>
  <c r="AF8" i="403"/>
  <c r="AF234" i="407"/>
  <c r="AF230" i="407"/>
  <c r="AF226" i="407"/>
  <c r="AF215" i="407"/>
  <c r="AF211" i="407"/>
  <c r="AF200" i="407"/>
  <c r="AF185" i="407"/>
  <c r="K175" i="407"/>
  <c r="L175" i="407"/>
  <c r="Q175" i="407"/>
  <c r="K169" i="407"/>
  <c r="L169" i="407"/>
  <c r="Q169" i="407"/>
  <c r="K165" i="407"/>
  <c r="L165" i="407"/>
  <c r="Q165" i="407"/>
  <c r="AF159" i="407"/>
  <c r="AG159" i="407"/>
  <c r="AL159" i="407"/>
  <c r="AF156" i="407"/>
  <c r="K156" i="407"/>
  <c r="L156" i="407"/>
  <c r="Q156" i="407"/>
  <c r="AF149" i="407"/>
  <c r="K117" i="407"/>
  <c r="AF115" i="407"/>
  <c r="AG115" i="407"/>
  <c r="AL115" i="407"/>
  <c r="AG107" i="407"/>
  <c r="AL107" i="407"/>
  <c r="K105" i="407"/>
  <c r="AF104" i="407"/>
  <c r="AG90" i="407"/>
  <c r="AL90" i="407"/>
  <c r="K88" i="407"/>
  <c r="AF85" i="407"/>
  <c r="AF84" i="407"/>
  <c r="AF83" i="407"/>
  <c r="AG64" i="407"/>
  <c r="AL64" i="407"/>
  <c r="K51" i="395"/>
  <c r="L51" i="395"/>
  <c r="Q51" i="395"/>
  <c r="K176" i="407"/>
  <c r="AF174" i="407"/>
  <c r="K173" i="407"/>
  <c r="K172" i="407"/>
  <c r="K166" i="407"/>
  <c r="K157" i="407"/>
  <c r="AF155" i="407"/>
  <c r="K154" i="407"/>
  <c r="AF152" i="407"/>
  <c r="K149" i="407"/>
  <c r="K146" i="407"/>
  <c r="K141" i="407"/>
  <c r="AF138" i="407"/>
  <c r="AF137" i="407"/>
  <c r="AF136" i="407"/>
  <c r="AF135" i="407"/>
  <c r="AF134" i="407"/>
  <c r="AF133" i="407"/>
  <c r="AF132" i="407"/>
  <c r="AF131" i="407"/>
  <c r="K131" i="407"/>
  <c r="K128" i="407"/>
  <c r="AF125" i="407"/>
  <c r="AF124" i="407"/>
  <c r="AF123" i="407"/>
  <c r="AF122" i="407"/>
  <c r="AF121" i="407"/>
  <c r="AF118" i="407"/>
  <c r="K112" i="407"/>
  <c r="K111" i="407"/>
  <c r="AF110" i="407"/>
  <c r="K110" i="407"/>
  <c r="K107" i="407"/>
  <c r="K106" i="407"/>
  <c r="K102" i="407"/>
  <c r="K90" i="407"/>
  <c r="AF89" i="407"/>
  <c r="K89" i="407"/>
  <c r="K77" i="407"/>
  <c r="K76" i="407"/>
  <c r="K64" i="407"/>
  <c r="K63" i="407"/>
  <c r="K50" i="407"/>
  <c r="K37" i="407"/>
  <c r="AF27" i="407"/>
  <c r="K23" i="407"/>
  <c r="AF17" i="407"/>
  <c r="AF13" i="407"/>
  <c r="K9" i="407"/>
  <c r="AG134" i="399"/>
  <c r="AG138" i="399"/>
  <c r="AG152" i="399"/>
  <c r="L76" i="395"/>
  <c r="Q76" i="395"/>
  <c r="L74" i="395"/>
  <c r="Q74" i="395"/>
  <c r="L72" i="395"/>
  <c r="Q72" i="395"/>
  <c r="L70" i="395"/>
  <c r="Q70" i="395"/>
  <c r="L68" i="395"/>
  <c r="Q68" i="395"/>
  <c r="L66" i="395"/>
  <c r="Q66" i="395"/>
  <c r="L64" i="395"/>
  <c r="Q64" i="395"/>
  <c r="L172" i="395"/>
  <c r="Q172" i="395"/>
  <c r="L170" i="395"/>
  <c r="Q170" i="395"/>
  <c r="L168" i="395"/>
  <c r="Q168" i="395"/>
  <c r="L166" i="395"/>
  <c r="Q166" i="395"/>
  <c r="L164" i="395"/>
  <c r="Q164" i="395"/>
  <c r="L160" i="395"/>
  <c r="Q160" i="395"/>
  <c r="L158" i="395"/>
  <c r="Q158" i="395"/>
  <c r="L156" i="395"/>
  <c r="Q156" i="395"/>
  <c r="L154" i="395"/>
  <c r="Q154" i="395"/>
  <c r="L152" i="395"/>
  <c r="Q152" i="395"/>
  <c r="K86" i="402"/>
  <c r="AF67" i="407"/>
  <c r="AF66" i="407"/>
  <c r="AF65" i="407"/>
  <c r="K65" i="407"/>
  <c r="K62" i="407"/>
  <c r="AF59" i="407"/>
  <c r="AF58" i="407"/>
  <c r="AF57" i="407"/>
  <c r="AF56" i="407"/>
  <c r="AF55" i="407"/>
  <c r="AF54" i="407"/>
  <c r="AF53" i="407"/>
  <c r="AF52" i="407"/>
  <c r="K49" i="407"/>
  <c r="AF46" i="407"/>
  <c r="AF45" i="407"/>
  <c r="AF44" i="407"/>
  <c r="AF43" i="407"/>
  <c r="AF42" i="407"/>
  <c r="AF41" i="407"/>
  <c r="AF40" i="407"/>
  <c r="AF39" i="407"/>
  <c r="K36" i="407"/>
  <c r="AF33" i="407"/>
  <c r="AF32" i="407"/>
  <c r="AF31" i="407"/>
  <c r="AF30" i="407"/>
  <c r="K26" i="407"/>
  <c r="AG25" i="407"/>
  <c r="AL25" i="407"/>
  <c r="K25" i="407"/>
  <c r="L24" i="407"/>
  <c r="Q24" i="407"/>
  <c r="AF23" i="407"/>
  <c r="AF19" i="407"/>
  <c r="AF15" i="407"/>
  <c r="K12" i="407"/>
  <c r="AG11" i="407"/>
  <c r="AL11" i="407"/>
  <c r="L10" i="407"/>
  <c r="Q10" i="407"/>
  <c r="AF9" i="407"/>
  <c r="K8" i="407"/>
  <c r="AG135" i="399"/>
  <c r="AG136" i="399"/>
  <c r="AG139" i="399"/>
  <c r="AG140" i="399"/>
  <c r="AG150" i="399"/>
  <c r="AG151" i="399"/>
  <c r="AG24" i="395"/>
  <c r="AL24" i="395"/>
  <c r="AF28" i="395"/>
  <c r="L53" i="395"/>
  <c r="Q53" i="395"/>
  <c r="K57" i="395"/>
  <c r="L61" i="395"/>
  <c r="Q61" i="395"/>
  <c r="K148" i="395"/>
  <c r="K146" i="395"/>
  <c r="K144" i="395"/>
  <c r="K142" i="395"/>
  <c r="K140" i="395"/>
  <c r="K138" i="395"/>
  <c r="K134" i="395"/>
  <c r="K132" i="395"/>
  <c r="K130" i="395"/>
  <c r="K128" i="395"/>
  <c r="K126" i="395"/>
  <c r="K124" i="395"/>
  <c r="K120" i="395"/>
  <c r="K118" i="395"/>
  <c r="K116" i="395"/>
  <c r="K114" i="395"/>
  <c r="K112" i="395"/>
  <c r="K110" i="395"/>
  <c r="K106" i="395"/>
  <c r="K104" i="395"/>
  <c r="K102" i="395"/>
  <c r="K100" i="395"/>
  <c r="K98" i="395"/>
  <c r="K96" i="395"/>
  <c r="K92" i="395"/>
  <c r="K90" i="395"/>
  <c r="K88" i="395"/>
  <c r="K86" i="395"/>
  <c r="K84" i="395"/>
  <c r="K82" i="395"/>
  <c r="K78" i="395"/>
  <c r="K76" i="395"/>
  <c r="K74" i="395"/>
  <c r="K72" i="395"/>
  <c r="K70" i="395"/>
  <c r="K68" i="395"/>
  <c r="K66" i="395"/>
  <c r="K64" i="395"/>
  <c r="K172" i="395"/>
  <c r="K170" i="395"/>
  <c r="K168" i="395"/>
  <c r="K166" i="395"/>
  <c r="K164" i="395"/>
  <c r="K78" i="402"/>
  <c r="K60" i="402"/>
  <c r="K155" i="407"/>
  <c r="L153" i="407"/>
  <c r="Q153" i="407"/>
  <c r="K145" i="407"/>
  <c r="AF117" i="407"/>
  <c r="K116" i="407"/>
  <c r="AG102" i="407"/>
  <c r="AL102" i="407"/>
  <c r="L51" i="407"/>
  <c r="Q51" i="407"/>
  <c r="AG50" i="407"/>
  <c r="AL50" i="407"/>
  <c r="AF49" i="407"/>
  <c r="L38" i="407"/>
  <c r="Q38" i="407"/>
  <c r="AG37" i="407"/>
  <c r="AL37" i="407"/>
  <c r="AF36" i="407"/>
  <c r="AF28" i="407"/>
  <c r="AF24" i="407"/>
  <c r="AF18" i="407"/>
  <c r="AF14" i="407"/>
  <c r="AF10" i="407"/>
  <c r="AG155" i="399"/>
  <c r="K55" i="395"/>
  <c r="K170" i="402"/>
  <c r="K164" i="402"/>
  <c r="K160" i="402"/>
  <c r="K156" i="402"/>
  <c r="K150" i="402"/>
  <c r="K146" i="402"/>
  <c r="K142" i="402"/>
  <c r="K138" i="402"/>
  <c r="K132" i="402"/>
  <c r="K92" i="402"/>
  <c r="K54" i="402"/>
  <c r="K11" i="402"/>
  <c r="K9" i="402"/>
  <c r="AF172" i="402"/>
  <c r="AF170" i="402"/>
  <c r="AF168" i="402"/>
  <c r="AF158" i="402"/>
  <c r="AF156" i="402"/>
  <c r="AF154" i="402"/>
  <c r="AF145" i="402"/>
  <c r="AF143" i="402"/>
  <c r="AF141" i="402"/>
  <c r="AF139" i="402"/>
  <c r="AF137" i="402"/>
  <c r="AF128" i="402"/>
  <c r="AF126" i="402"/>
  <c r="AF124" i="402"/>
  <c r="AF122" i="402"/>
  <c r="AF113" i="402"/>
  <c r="AF111" i="402"/>
  <c r="AF109" i="402"/>
  <c r="AF107" i="402"/>
  <c r="AF105" i="402"/>
  <c r="AF97" i="402"/>
  <c r="AF95" i="402"/>
  <c r="AF93" i="402"/>
  <c r="AF91" i="402"/>
  <c r="AF89" i="402"/>
  <c r="AF80" i="402"/>
  <c r="AF74" i="402"/>
  <c r="AF65" i="402"/>
  <c r="AF63" i="402"/>
  <c r="AF61" i="402"/>
  <c r="AF59" i="402"/>
  <c r="AF57" i="402"/>
  <c r="AF47" i="402"/>
  <c r="AF45" i="402"/>
  <c r="AF43" i="402"/>
  <c r="AF41" i="402"/>
  <c r="AF32" i="402"/>
  <c r="AF30" i="402"/>
  <c r="AF28" i="402"/>
  <c r="AF26" i="402"/>
  <c r="AF24" i="402"/>
  <c r="AF15" i="402"/>
  <c r="AF13" i="402"/>
  <c r="AF11" i="402"/>
  <c r="AF9" i="402"/>
  <c r="K179" i="403"/>
  <c r="K177" i="403"/>
  <c r="K175" i="403"/>
  <c r="K173" i="403"/>
  <c r="K171" i="403"/>
  <c r="K167" i="403"/>
  <c r="K165" i="403"/>
  <c r="K163" i="403"/>
  <c r="K161" i="403"/>
  <c r="K159" i="403"/>
  <c r="K157" i="403"/>
  <c r="K153" i="403"/>
  <c r="K151" i="403"/>
  <c r="K149" i="403"/>
  <c r="K147" i="403"/>
  <c r="K145" i="403"/>
  <c r="K143" i="403"/>
  <c r="L142" i="403"/>
  <c r="Q142" i="403"/>
  <c r="K141" i="403"/>
  <c r="L140" i="403"/>
  <c r="Q140" i="403"/>
  <c r="K137" i="403"/>
  <c r="L136" i="403"/>
  <c r="Q136" i="403"/>
  <c r="K135" i="403"/>
  <c r="L134" i="403"/>
  <c r="Q134" i="403"/>
  <c r="K133" i="403"/>
  <c r="L132" i="403"/>
  <c r="Q132" i="403"/>
  <c r="K131" i="403"/>
  <c r="L130" i="403"/>
  <c r="Q130" i="403"/>
  <c r="K129" i="403"/>
  <c r="L128" i="403"/>
  <c r="Q128" i="403"/>
  <c r="K127" i="403"/>
  <c r="L126" i="403"/>
  <c r="Q126" i="403"/>
  <c r="K125" i="403"/>
  <c r="L124" i="403"/>
  <c r="Q124" i="403"/>
  <c r="K121" i="403"/>
  <c r="L120" i="403"/>
  <c r="Q120" i="403"/>
  <c r="K119" i="403"/>
  <c r="L118" i="403"/>
  <c r="Q118" i="403"/>
  <c r="K117" i="403"/>
  <c r="L116" i="403"/>
  <c r="Q116" i="403"/>
  <c r="K115" i="403"/>
  <c r="L114" i="403"/>
  <c r="Q114" i="403"/>
  <c r="K113" i="403"/>
  <c r="L112" i="403"/>
  <c r="Q112" i="403"/>
  <c r="K111" i="403"/>
  <c r="L110" i="403"/>
  <c r="Q110" i="403"/>
  <c r="K109" i="403"/>
  <c r="L108" i="403"/>
  <c r="Q108" i="403"/>
  <c r="K107" i="403"/>
  <c r="L104" i="403"/>
  <c r="Q104" i="403"/>
  <c r="K103" i="403"/>
  <c r="L102" i="403"/>
  <c r="Q102" i="403"/>
  <c r="K101" i="403"/>
  <c r="L100" i="403"/>
  <c r="Q100" i="403"/>
  <c r="K99" i="403"/>
  <c r="L98" i="403"/>
  <c r="Q98" i="403"/>
  <c r="K97" i="403"/>
  <c r="L96" i="403"/>
  <c r="Q96" i="403"/>
  <c r="K95" i="403"/>
  <c r="L94" i="403"/>
  <c r="Q94" i="403"/>
  <c r="K93" i="403"/>
  <c r="L92" i="403"/>
  <c r="Q92" i="403"/>
  <c r="K91" i="403"/>
  <c r="L88" i="403"/>
  <c r="Q88" i="403"/>
  <c r="K87" i="403"/>
  <c r="L86" i="403"/>
  <c r="Q86" i="403"/>
  <c r="K85" i="403"/>
  <c r="L84" i="403"/>
  <c r="Q84" i="403"/>
  <c r="K83" i="403"/>
  <c r="L82" i="403"/>
  <c r="Q82" i="403"/>
  <c r="K81" i="403"/>
  <c r="L80" i="403"/>
  <c r="Q80" i="403"/>
  <c r="K79" i="403"/>
  <c r="L78" i="403"/>
  <c r="Q78" i="403"/>
  <c r="K77" i="403"/>
  <c r="L76" i="403"/>
  <c r="Q76" i="403"/>
  <c r="K75" i="403"/>
  <c r="L72" i="403"/>
  <c r="Q72" i="403"/>
  <c r="K71" i="403"/>
  <c r="L70" i="403"/>
  <c r="Q70" i="403"/>
  <c r="K69" i="403"/>
  <c r="L68" i="403"/>
  <c r="Q68" i="403"/>
  <c r="K67" i="403"/>
  <c r="L66" i="403"/>
  <c r="Q66" i="403"/>
  <c r="K65" i="403"/>
  <c r="AF13" i="403"/>
  <c r="AF12" i="403"/>
  <c r="AF11" i="403"/>
  <c r="AF10" i="403"/>
  <c r="AF9" i="403"/>
  <c r="K102" i="397"/>
  <c r="L105" i="397"/>
  <c r="Q105" i="397"/>
  <c r="K110" i="397"/>
  <c r="K122" i="397"/>
  <c r="L123" i="397"/>
  <c r="Q123" i="397"/>
  <c r="L135" i="397"/>
  <c r="Q135" i="397"/>
  <c r="L170" i="397"/>
  <c r="Q170" i="397"/>
  <c r="K25" i="398"/>
  <c r="L32" i="398"/>
  <c r="Q32" i="398"/>
  <c r="K40" i="398"/>
  <c r="K45" i="398"/>
  <c r="L46" i="398"/>
  <c r="Q46" i="398"/>
  <c r="K50" i="398"/>
  <c r="K53" i="398"/>
  <c r="L54" i="398"/>
  <c r="Q54" i="398"/>
  <c r="K108" i="398"/>
  <c r="AF23" i="398"/>
  <c r="AF24" i="398"/>
  <c r="AF25" i="398"/>
  <c r="AF26" i="398"/>
  <c r="AF27" i="398"/>
  <c r="AF28" i="398"/>
  <c r="AF29" i="398"/>
  <c r="AF30" i="398"/>
  <c r="AF38" i="398"/>
  <c r="AG46" i="398"/>
  <c r="AL46" i="398"/>
  <c r="AG45" i="398"/>
  <c r="AL45" i="398"/>
  <c r="AG44" i="398"/>
  <c r="AL44" i="398"/>
  <c r="AG43" i="398"/>
  <c r="AL43" i="398"/>
  <c r="AG42" i="398"/>
  <c r="AL42" i="398"/>
  <c r="AG41" i="398"/>
  <c r="AL41" i="398"/>
  <c r="AG40" i="398"/>
  <c r="AL40" i="398"/>
  <c r="AG39" i="398"/>
  <c r="AL39" i="398"/>
  <c r="AF57" i="398"/>
  <c r="AF58" i="398"/>
  <c r="AF59" i="398"/>
  <c r="AF60" i="398"/>
  <c r="AF61" i="398"/>
  <c r="AF62" i="398"/>
  <c r="AF63" i="398"/>
  <c r="AF64" i="398"/>
  <c r="AF65" i="398"/>
  <c r="AF85" i="398"/>
  <c r="AF86" i="398"/>
  <c r="AF87" i="398"/>
  <c r="AF88" i="398"/>
  <c r="AF89" i="398"/>
  <c r="AF90" i="398"/>
  <c r="AF91" i="398"/>
  <c r="AF92" i="398"/>
  <c r="AF101" i="398"/>
  <c r="AF102" i="398"/>
  <c r="AF103" i="398"/>
  <c r="AF104" i="398"/>
  <c r="AF105" i="398"/>
  <c r="AF106" i="398"/>
  <c r="K24" i="399"/>
  <c r="K29" i="399"/>
  <c r="K32" i="399"/>
  <c r="K37" i="399"/>
  <c r="K42" i="399"/>
  <c r="L49" i="399"/>
  <c r="Q49" i="399"/>
  <c r="K52" i="399"/>
  <c r="L61" i="399"/>
  <c r="Q61" i="399"/>
  <c r="K66" i="399"/>
  <c r="L69" i="399"/>
  <c r="Q69" i="399"/>
  <c r="K76" i="399"/>
  <c r="K77" i="399"/>
  <c r="L79" i="399"/>
  <c r="Q79" i="399"/>
  <c r="L80" i="399"/>
  <c r="Q80" i="399"/>
  <c r="K81" i="399"/>
  <c r="L84" i="399"/>
  <c r="Q84" i="399"/>
  <c r="L85" i="399"/>
  <c r="Q85" i="399"/>
  <c r="K105" i="399"/>
  <c r="L130" i="402"/>
  <c r="Q130" i="402"/>
  <c r="L129" i="402"/>
  <c r="Q129" i="402"/>
  <c r="L126" i="402"/>
  <c r="Q126" i="402"/>
  <c r="L125" i="402"/>
  <c r="Q125" i="402"/>
  <c r="L122" i="402"/>
  <c r="Q122" i="402"/>
  <c r="L121" i="402"/>
  <c r="Q121" i="402"/>
  <c r="L116" i="402"/>
  <c r="Q116" i="402"/>
  <c r="L115" i="402"/>
  <c r="Q115" i="402"/>
  <c r="L112" i="402"/>
  <c r="Q112" i="402"/>
  <c r="L111" i="402"/>
  <c r="Q111" i="402"/>
  <c r="L108" i="402"/>
  <c r="Q108" i="402"/>
  <c r="L107" i="402"/>
  <c r="Q107" i="402"/>
  <c r="L102" i="402"/>
  <c r="Q102" i="402"/>
  <c r="L101" i="402"/>
  <c r="Q101" i="402"/>
  <c r="L98" i="402"/>
  <c r="Q98" i="402"/>
  <c r="L97" i="402"/>
  <c r="Q97" i="402"/>
  <c r="L94" i="402"/>
  <c r="Q94" i="402"/>
  <c r="L93" i="402"/>
  <c r="Q93" i="402"/>
  <c r="L90" i="402"/>
  <c r="Q90" i="402"/>
  <c r="L89" i="402"/>
  <c r="Q89" i="402"/>
  <c r="L84" i="402"/>
  <c r="Q84" i="402"/>
  <c r="L83" i="402"/>
  <c r="Q83" i="402"/>
  <c r="L80" i="402"/>
  <c r="Q80" i="402"/>
  <c r="L79" i="402"/>
  <c r="Q79" i="402"/>
  <c r="L76" i="402"/>
  <c r="Q76" i="402"/>
  <c r="L75" i="402"/>
  <c r="Q75" i="402"/>
  <c r="L70" i="402"/>
  <c r="Q70" i="402"/>
  <c r="L69" i="402"/>
  <c r="Q69" i="402"/>
  <c r="L66" i="402"/>
  <c r="Q66" i="402"/>
  <c r="L65" i="402"/>
  <c r="Q65" i="402"/>
  <c r="L62" i="402"/>
  <c r="Q62" i="402"/>
  <c r="L61" i="402"/>
  <c r="Q61" i="402"/>
  <c r="L58" i="402"/>
  <c r="Q58" i="402"/>
  <c r="L57" i="402"/>
  <c r="Q57" i="402"/>
  <c r="L52" i="402"/>
  <c r="Q52" i="402"/>
  <c r="L51" i="402"/>
  <c r="Q51" i="402"/>
  <c r="L48" i="402"/>
  <c r="Q48" i="402"/>
  <c r="L47" i="402"/>
  <c r="Q47" i="402"/>
  <c r="L44" i="402"/>
  <c r="Q44" i="402"/>
  <c r="L43" i="402"/>
  <c r="Q43" i="402"/>
  <c r="L40" i="402"/>
  <c r="Q40" i="402"/>
  <c r="L37" i="402"/>
  <c r="Q37" i="402"/>
  <c r="L34" i="402"/>
  <c r="Q34" i="402"/>
  <c r="L33" i="402"/>
  <c r="Q33" i="402"/>
  <c r="L30" i="402"/>
  <c r="Q30" i="402"/>
  <c r="L29" i="402"/>
  <c r="Q29" i="402"/>
  <c r="L26" i="402"/>
  <c r="Q26" i="402"/>
  <c r="L25" i="402"/>
  <c r="Q25" i="402"/>
  <c r="L20" i="402"/>
  <c r="Q20" i="402"/>
  <c r="L19" i="402"/>
  <c r="Q19" i="402"/>
  <c r="L16" i="402"/>
  <c r="Q16" i="402"/>
  <c r="L15" i="402"/>
  <c r="Q15" i="402"/>
  <c r="L12" i="402"/>
  <c r="Q12" i="402"/>
  <c r="AF77" i="402"/>
  <c r="L103" i="397"/>
  <c r="Q103" i="397"/>
  <c r="K108" i="397"/>
  <c r="L111" i="397"/>
  <c r="Q111" i="397"/>
  <c r="AG122" i="397"/>
  <c r="AL122" i="397"/>
  <c r="AF121" i="397"/>
  <c r="AG118" i="397"/>
  <c r="AL118" i="397"/>
  <c r="AF117" i="397"/>
  <c r="K115" i="397"/>
  <c r="K118" i="397"/>
  <c r="L119" i="397"/>
  <c r="Q119" i="397"/>
  <c r="L129" i="397"/>
  <c r="Q129" i="397"/>
  <c r="L143" i="397"/>
  <c r="Q143" i="397"/>
  <c r="L148" i="397"/>
  <c r="Q148" i="397"/>
  <c r="L151" i="397"/>
  <c r="Q151" i="397"/>
  <c r="L158" i="397"/>
  <c r="Q158" i="397"/>
  <c r="L161" i="397"/>
  <c r="Q161" i="397"/>
  <c r="L165" i="397"/>
  <c r="Q165" i="397"/>
  <c r="L169" i="397"/>
  <c r="Q169" i="397"/>
  <c r="K23" i="398"/>
  <c r="L24" i="398"/>
  <c r="Q24" i="398"/>
  <c r="K34" i="398"/>
  <c r="K41" i="398"/>
  <c r="L44" i="398"/>
  <c r="Q44" i="398"/>
  <c r="L52" i="398"/>
  <c r="Q52" i="398"/>
  <c r="K110" i="398"/>
  <c r="AF108" i="397"/>
  <c r="AF106" i="397"/>
  <c r="AF104" i="397"/>
  <c r="AF102" i="397"/>
  <c r="AF15" i="397"/>
  <c r="AF13" i="397"/>
  <c r="AF11" i="397"/>
  <c r="AG10" i="397"/>
  <c r="AL10" i="397"/>
  <c r="AF9" i="397"/>
  <c r="K116" i="397"/>
  <c r="L117" i="397"/>
  <c r="Q117" i="397"/>
  <c r="L131" i="397"/>
  <c r="Q131" i="397"/>
  <c r="L136" i="397"/>
  <c r="Q136" i="397"/>
  <c r="L140" i="397"/>
  <c r="Q140" i="397"/>
  <c r="L150" i="397"/>
  <c r="Q150" i="397"/>
  <c r="L153" i="397"/>
  <c r="Q153" i="397"/>
  <c r="L160" i="397"/>
  <c r="Q160" i="397"/>
  <c r="L163" i="397"/>
  <c r="Q163" i="397"/>
  <c r="K170" i="397"/>
  <c r="K26" i="398"/>
  <c r="K29" i="398"/>
  <c r="K31" i="398"/>
  <c r="K39" i="398"/>
  <c r="L40" i="398"/>
  <c r="Q40" i="398"/>
  <c r="K25" i="399"/>
  <c r="K28" i="399"/>
  <c r="K33" i="399"/>
  <c r="K36" i="399"/>
  <c r="K43" i="399"/>
  <c r="K48" i="399"/>
  <c r="L53" i="399"/>
  <c r="Q53" i="399"/>
  <c r="K60" i="399"/>
  <c r="L65" i="399"/>
  <c r="Q65" i="399"/>
  <c r="L75" i="399"/>
  <c r="Q75" i="399"/>
  <c r="K130" i="402"/>
  <c r="L128" i="402"/>
  <c r="Q128" i="402"/>
  <c r="L127" i="402"/>
  <c r="Q127" i="402"/>
  <c r="K126" i="402"/>
  <c r="L124" i="402"/>
  <c r="Q124" i="402"/>
  <c r="L123" i="402"/>
  <c r="Q123" i="402"/>
  <c r="K122" i="402"/>
  <c r="L118" i="402"/>
  <c r="Q118" i="402"/>
  <c r="L117" i="402"/>
  <c r="Q117" i="402"/>
  <c r="K116" i="402"/>
  <c r="L114" i="402"/>
  <c r="Q114" i="402"/>
  <c r="L113" i="402"/>
  <c r="Q113" i="402"/>
  <c r="K112" i="402"/>
  <c r="L110" i="402"/>
  <c r="Q110" i="402"/>
  <c r="L109" i="402"/>
  <c r="Q109" i="402"/>
  <c r="K108" i="402"/>
  <c r="L106" i="402"/>
  <c r="Q106" i="402"/>
  <c r="L105" i="402"/>
  <c r="Q105" i="402"/>
  <c r="K102" i="402"/>
  <c r="L100" i="402"/>
  <c r="Q100" i="402"/>
  <c r="L99" i="402"/>
  <c r="Q99" i="402"/>
  <c r="K98" i="402"/>
  <c r="L96" i="402"/>
  <c r="Q96" i="402"/>
  <c r="L95" i="402"/>
  <c r="Q95" i="402"/>
  <c r="K94" i="402"/>
  <c r="L92" i="402"/>
  <c r="Q92" i="402"/>
  <c r="L91" i="402"/>
  <c r="Q91" i="402"/>
  <c r="K90" i="402"/>
  <c r="L86" i="402"/>
  <c r="Q86" i="402"/>
  <c r="L85" i="402"/>
  <c r="Q85" i="402"/>
  <c r="K84" i="402"/>
  <c r="L82" i="402"/>
  <c r="Q82" i="402"/>
  <c r="L81" i="402"/>
  <c r="Q81" i="402"/>
  <c r="K80" i="402"/>
  <c r="L78" i="402"/>
  <c r="Q78" i="402"/>
  <c r="L77" i="402"/>
  <c r="Q77" i="402"/>
  <c r="K76" i="402"/>
  <c r="L74" i="402"/>
  <c r="Q74" i="402"/>
  <c r="L73" i="402"/>
  <c r="Q73" i="402"/>
  <c r="K70" i="402"/>
  <c r="L68" i="402"/>
  <c r="Q68" i="402"/>
  <c r="L67" i="402"/>
  <c r="Q67" i="402"/>
  <c r="K66" i="402"/>
  <c r="L64" i="402"/>
  <c r="Q64" i="402"/>
  <c r="L63" i="402"/>
  <c r="Q63" i="402"/>
  <c r="K62" i="402"/>
  <c r="L60" i="402"/>
  <c r="Q60" i="402"/>
  <c r="L59" i="402"/>
  <c r="Q59" i="402"/>
  <c r="K58" i="402"/>
  <c r="L54" i="402"/>
  <c r="Q54" i="402"/>
  <c r="L53" i="402"/>
  <c r="Q53" i="402"/>
  <c r="K52" i="402"/>
  <c r="L50" i="402"/>
  <c r="Q50" i="402"/>
  <c r="L49" i="402"/>
  <c r="Q49" i="402"/>
  <c r="K48" i="402"/>
  <c r="L46" i="402"/>
  <c r="Q46" i="402"/>
  <c r="L45" i="402"/>
  <c r="Q45" i="402"/>
  <c r="K44" i="402"/>
  <c r="L42" i="402"/>
  <c r="Q42" i="402"/>
  <c r="L41" i="402"/>
  <c r="Q41" i="402"/>
  <c r="K40" i="402"/>
  <c r="L36" i="402"/>
  <c r="Q36" i="402"/>
  <c r="L35" i="402"/>
  <c r="Q35" i="402"/>
  <c r="K34" i="402"/>
  <c r="L32" i="402"/>
  <c r="Q32" i="402"/>
  <c r="L31" i="402"/>
  <c r="Q31" i="402"/>
  <c r="K30" i="402"/>
  <c r="L28" i="402"/>
  <c r="Q28" i="402"/>
  <c r="L27" i="402"/>
  <c r="Q27" i="402"/>
  <c r="K26" i="402"/>
  <c r="L24" i="402"/>
  <c r="Q24" i="402"/>
  <c r="L21" i="402"/>
  <c r="Q21" i="402"/>
  <c r="K20" i="402"/>
  <c r="L18" i="402"/>
  <c r="Q18" i="402"/>
  <c r="L17" i="402"/>
  <c r="Q17" i="402"/>
  <c r="K16" i="402"/>
  <c r="L14" i="402"/>
  <c r="Q14" i="402"/>
  <c r="L13" i="402"/>
  <c r="Q13" i="402"/>
  <c r="K12" i="402"/>
  <c r="AG76" i="402"/>
  <c r="AL76" i="402"/>
  <c r="AF75" i="402"/>
  <c r="K64" i="403"/>
  <c r="AF26" i="403"/>
  <c r="L107" i="397"/>
  <c r="Q107" i="397"/>
  <c r="AF163" i="397"/>
  <c r="AF162" i="397"/>
  <c r="AF161" i="397"/>
  <c r="AF160" i="397"/>
  <c r="AF159" i="397"/>
  <c r="AF158" i="397"/>
  <c r="AF149" i="397"/>
  <c r="AF148" i="397"/>
  <c r="AF147" i="397"/>
  <c r="AF146" i="397"/>
  <c r="AF145" i="397"/>
  <c r="AF144" i="397"/>
  <c r="AF143" i="397"/>
  <c r="AF137" i="397"/>
  <c r="AF136" i="397"/>
  <c r="AF135" i="397"/>
  <c r="AF134" i="397"/>
  <c r="AF133" i="397"/>
  <c r="AF132" i="397"/>
  <c r="AF131" i="397"/>
  <c r="AF130" i="397"/>
  <c r="AF129" i="397"/>
  <c r="AG120" i="397"/>
  <c r="AL120" i="397"/>
  <c r="AF119" i="397"/>
  <c r="AG116" i="397"/>
  <c r="AL116" i="397"/>
  <c r="AF115" i="397"/>
  <c r="L115" i="397"/>
  <c r="Q115" i="397"/>
  <c r="K124" i="397"/>
  <c r="L130" i="397"/>
  <c r="Q130" i="397"/>
  <c r="L133" i="397"/>
  <c r="Q133" i="397"/>
  <c r="L138" i="397"/>
  <c r="Q138" i="397"/>
  <c r="L144" i="397"/>
  <c r="Q144" i="397"/>
  <c r="K149" i="397"/>
  <c r="L162" i="397"/>
  <c r="Q162" i="397"/>
  <c r="K26" i="399"/>
  <c r="L27" i="399"/>
  <c r="Q27" i="399"/>
  <c r="K31" i="399"/>
  <c r="K34" i="399"/>
  <c r="L35" i="399"/>
  <c r="Q35" i="399"/>
  <c r="K41" i="399"/>
  <c r="K44" i="399"/>
  <c r="L47" i="399"/>
  <c r="Q47" i="399"/>
  <c r="K50" i="399"/>
  <c r="L59" i="399"/>
  <c r="Q59" i="399"/>
  <c r="K62" i="399"/>
  <c r="L67" i="399"/>
  <c r="Q67" i="399"/>
  <c r="L71" i="399"/>
  <c r="Q71" i="399"/>
  <c r="K83" i="399"/>
  <c r="L102" i="399"/>
  <c r="Q102" i="399"/>
  <c r="L103" i="399"/>
  <c r="Q103" i="399"/>
  <c r="L108" i="399"/>
  <c r="Q108" i="399"/>
  <c r="L115" i="399"/>
  <c r="Q115" i="399"/>
  <c r="L123" i="399"/>
  <c r="Q123" i="399"/>
  <c r="L126" i="399"/>
  <c r="Q126" i="399"/>
  <c r="L73" i="398"/>
  <c r="Q73" i="398"/>
  <c r="L74" i="398"/>
  <c r="Q74" i="398"/>
  <c r="K78" i="398"/>
  <c r="K90" i="397"/>
  <c r="K95" i="397"/>
  <c r="AF40" i="397"/>
  <c r="AG43" i="397"/>
  <c r="AL43" i="397"/>
  <c r="AF92" i="397"/>
  <c r="L35" i="396"/>
  <c r="Q35" i="396"/>
  <c r="L27" i="396"/>
  <c r="Q27" i="396"/>
  <c r="K25" i="396"/>
  <c r="K44" i="396"/>
  <c r="L47" i="396"/>
  <c r="Q47" i="396"/>
  <c r="L55" i="396"/>
  <c r="Q55" i="396"/>
  <c r="L60" i="396"/>
  <c r="Q60" i="396"/>
  <c r="L63" i="396"/>
  <c r="Q63" i="396"/>
  <c r="K130" i="396"/>
  <c r="K140" i="396"/>
  <c r="AF62" i="373"/>
  <c r="AF63" i="373"/>
  <c r="AF64" i="373"/>
  <c r="AF65" i="373"/>
  <c r="AF66" i="373"/>
  <c r="AF67" i="373"/>
  <c r="AF68" i="373"/>
  <c r="AF69" i="373"/>
  <c r="AF70" i="373"/>
  <c r="AF71" i="373"/>
  <c r="AF72" i="373"/>
  <c r="AF73" i="373"/>
  <c r="L95" i="373"/>
  <c r="Q95" i="373"/>
  <c r="L94" i="373"/>
  <c r="Q94" i="373"/>
  <c r="L93" i="373"/>
  <c r="Q93" i="373"/>
  <c r="L92" i="373"/>
  <c r="Q92" i="373"/>
  <c r="L91" i="373"/>
  <c r="Q91" i="373"/>
  <c r="L90" i="373"/>
  <c r="Q90" i="373"/>
  <c r="L89" i="373"/>
  <c r="Q89" i="373"/>
  <c r="L88" i="373"/>
  <c r="Q88" i="373"/>
  <c r="L87" i="373"/>
  <c r="Q87" i="373"/>
  <c r="L86" i="373"/>
  <c r="Q86" i="373"/>
  <c r="L85" i="373"/>
  <c r="Q85" i="373"/>
  <c r="L84" i="373"/>
  <c r="Q84" i="373"/>
  <c r="L83" i="373"/>
  <c r="Q83" i="373"/>
  <c r="L82" i="373"/>
  <c r="Q82" i="373"/>
  <c r="AF82" i="373"/>
  <c r="AF83" i="373"/>
  <c r="AF84" i="373"/>
  <c r="AF85" i="373"/>
  <c r="AF86" i="373"/>
  <c r="AF87" i="373"/>
  <c r="AF88" i="373"/>
  <c r="AF89" i="373"/>
  <c r="AF90" i="373"/>
  <c r="AF91" i="373"/>
  <c r="AF92" i="373"/>
  <c r="AF93" i="373"/>
  <c r="K98" i="373"/>
  <c r="K99" i="373"/>
  <c r="K100" i="373"/>
  <c r="K101" i="373"/>
  <c r="K102" i="373"/>
  <c r="K103" i="373"/>
  <c r="K104" i="373"/>
  <c r="K105" i="373"/>
  <c r="K106" i="373"/>
  <c r="K107" i="373"/>
  <c r="K108" i="373"/>
  <c r="K109" i="373"/>
  <c r="K110" i="373"/>
  <c r="K111" i="373"/>
  <c r="AF98" i="373"/>
  <c r="AF99" i="373"/>
  <c r="AF100" i="373"/>
  <c r="AF101" i="373"/>
  <c r="AF102" i="373"/>
  <c r="AF103" i="373"/>
  <c r="AF104" i="373"/>
  <c r="AF105" i="373"/>
  <c r="AF106" i="373"/>
  <c r="AF107" i="373"/>
  <c r="AF108" i="373"/>
  <c r="AF109" i="373"/>
  <c r="AF114" i="373"/>
  <c r="AF115" i="373"/>
  <c r="AF116" i="373"/>
  <c r="AF117" i="373"/>
  <c r="AF118" i="373"/>
  <c r="AF119" i="373"/>
  <c r="K114" i="373"/>
  <c r="K115" i="373"/>
  <c r="K116" i="373"/>
  <c r="K117" i="373"/>
  <c r="K118" i="373"/>
  <c r="K119" i="373"/>
  <c r="K120" i="373"/>
  <c r="K121" i="373"/>
  <c r="AG47" i="399"/>
  <c r="AG59" i="399"/>
  <c r="AF65" i="399"/>
  <c r="AG74" i="399"/>
  <c r="K94" i="399"/>
  <c r="AG88" i="399"/>
  <c r="L71" i="398"/>
  <c r="Q71" i="398"/>
  <c r="AG76" i="398"/>
  <c r="AL76" i="398"/>
  <c r="L27" i="397"/>
  <c r="Q27" i="397"/>
  <c r="L30" i="397"/>
  <c r="Q30" i="397"/>
  <c r="L35" i="397"/>
  <c r="Q35" i="397"/>
  <c r="L40" i="397"/>
  <c r="Q40" i="397"/>
  <c r="L45" i="397"/>
  <c r="Q45" i="397"/>
  <c r="L48" i="397"/>
  <c r="Q48" i="397"/>
  <c r="K62" i="397"/>
  <c r="K65" i="397"/>
  <c r="K75" i="397"/>
  <c r="L106" i="399"/>
  <c r="Q106" i="399"/>
  <c r="L109" i="399"/>
  <c r="Q109" i="399"/>
  <c r="L113" i="399"/>
  <c r="Q113" i="399"/>
  <c r="L120" i="399"/>
  <c r="Q120" i="399"/>
  <c r="L122" i="399"/>
  <c r="Q122" i="399"/>
  <c r="L127" i="399"/>
  <c r="Q127" i="399"/>
  <c r="AG29" i="399"/>
  <c r="AG42" i="399"/>
  <c r="AG48" i="399"/>
  <c r="AG58" i="399"/>
  <c r="AG61" i="399"/>
  <c r="AG109" i="399"/>
  <c r="AG121" i="399"/>
  <c r="AG125" i="399"/>
  <c r="K89" i="399"/>
  <c r="K92" i="399"/>
  <c r="L93" i="399"/>
  <c r="Q93" i="399"/>
  <c r="L99" i="399"/>
  <c r="Q99" i="399"/>
  <c r="AG91" i="399"/>
  <c r="AG77" i="398"/>
  <c r="AL77" i="398"/>
  <c r="L29" i="397"/>
  <c r="Q29" i="397"/>
  <c r="L32" i="397"/>
  <c r="Q32" i="397"/>
  <c r="L39" i="397"/>
  <c r="Q39" i="397"/>
  <c r="L42" i="397"/>
  <c r="Q42" i="397"/>
  <c r="K63" i="397"/>
  <c r="L64" i="397"/>
  <c r="Q64" i="397"/>
  <c r="K68" i="397"/>
  <c r="K73" i="397"/>
  <c r="L74" i="397"/>
  <c r="Q74" i="397"/>
  <c r="K78" i="397"/>
  <c r="K81" i="397"/>
  <c r="L82" i="397"/>
  <c r="Q82" i="397"/>
  <c r="L87" i="397"/>
  <c r="Q87" i="397"/>
  <c r="K91" i="397"/>
  <c r="K94" i="397"/>
  <c r="K96" i="397"/>
  <c r="L84" i="397"/>
  <c r="Q84" i="397"/>
  <c r="K51" i="397"/>
  <c r="AF25" i="397"/>
  <c r="AG26" i="397"/>
  <c r="AL26" i="397"/>
  <c r="AF27" i="397"/>
  <c r="AG28" i="397"/>
  <c r="AL28" i="397"/>
  <c r="AF29" i="397"/>
  <c r="AG30" i="397"/>
  <c r="AL30" i="397"/>
  <c r="AF31" i="397"/>
  <c r="AG32" i="397"/>
  <c r="AL32" i="397"/>
  <c r="AF39" i="397"/>
  <c r="AG40" i="397"/>
  <c r="AL40" i="397"/>
  <c r="AF41" i="397"/>
  <c r="AG44" i="397"/>
  <c r="AL44" i="397"/>
  <c r="AF45" i="397"/>
  <c r="AG46" i="397"/>
  <c r="AL46" i="397"/>
  <c r="AF58" i="397"/>
  <c r="AG59" i="397"/>
  <c r="AL59" i="397"/>
  <c r="AF60" i="397"/>
  <c r="AG61" i="397"/>
  <c r="AL61" i="397"/>
  <c r="AF62" i="397"/>
  <c r="AG63" i="397"/>
  <c r="AL63" i="397"/>
  <c r="AF64" i="397"/>
  <c r="AG65" i="397"/>
  <c r="AL65" i="397"/>
  <c r="AF72" i="397"/>
  <c r="AG73" i="397"/>
  <c r="AL73" i="397"/>
  <c r="AF74" i="397"/>
  <c r="AG75" i="397"/>
  <c r="AL75" i="397"/>
  <c r="AF76" i="397"/>
  <c r="AG77" i="397"/>
  <c r="AL77" i="397"/>
  <c r="AF78" i="397"/>
  <c r="AG79" i="397"/>
  <c r="AL79" i="397"/>
  <c r="AF87" i="397"/>
  <c r="AG88" i="397"/>
  <c r="AL88" i="397"/>
  <c r="AF89" i="397"/>
  <c r="AG90" i="397"/>
  <c r="AL90" i="397"/>
  <c r="AF91" i="397"/>
  <c r="AG92" i="397"/>
  <c r="AL92" i="397"/>
  <c r="AF93" i="397"/>
  <c r="K36" i="396"/>
  <c r="L33" i="396"/>
  <c r="Q33" i="396"/>
  <c r="K32" i="396"/>
  <c r="K31" i="396"/>
  <c r="L29" i="396"/>
  <c r="Q29" i="396"/>
  <c r="K28" i="396"/>
  <c r="L23" i="396"/>
  <c r="Q23" i="396"/>
  <c r="L43" i="396"/>
  <c r="Q43" i="396"/>
  <c r="L46" i="396"/>
  <c r="Q46" i="396"/>
  <c r="L49" i="396"/>
  <c r="Q49" i="396"/>
  <c r="L54" i="396"/>
  <c r="Q54" i="396"/>
  <c r="L56" i="396"/>
  <c r="Q56" i="396"/>
  <c r="L59" i="396"/>
  <c r="Q59" i="396"/>
  <c r="L64" i="396"/>
  <c r="Q64" i="396"/>
  <c r="L77" i="396"/>
  <c r="Q77" i="396"/>
  <c r="K76" i="396"/>
  <c r="L73" i="396"/>
  <c r="Q73" i="396"/>
  <c r="L69" i="396"/>
  <c r="Q69" i="396"/>
  <c r="K86" i="396"/>
  <c r="L87" i="396"/>
  <c r="Q87" i="396"/>
  <c r="K91" i="396"/>
  <c r="K94" i="396"/>
  <c r="L95" i="396"/>
  <c r="Q95" i="396"/>
  <c r="K101" i="396"/>
  <c r="K104" i="396"/>
  <c r="L105" i="396"/>
  <c r="Q105" i="396"/>
  <c r="L110" i="396"/>
  <c r="Q110" i="396"/>
  <c r="K112" i="396"/>
  <c r="K118" i="396"/>
  <c r="K122" i="396"/>
  <c r="K138" i="396"/>
  <c r="AG55" i="363"/>
  <c r="AF56" i="363"/>
  <c r="AF8" i="375"/>
  <c r="AF9" i="375"/>
  <c r="AF10" i="375"/>
  <c r="AF11" i="375"/>
  <c r="AF12" i="375"/>
  <c r="AF13" i="375"/>
  <c r="AF14" i="375"/>
  <c r="AF15" i="375"/>
  <c r="AF16" i="375"/>
  <c r="AF17" i="375"/>
  <c r="AF18" i="375"/>
  <c r="L83" i="375"/>
  <c r="Q83" i="375"/>
  <c r="L121" i="399"/>
  <c r="Q121" i="399"/>
  <c r="L55" i="399"/>
  <c r="Q55" i="399"/>
  <c r="K54" i="399"/>
  <c r="AG27" i="399"/>
  <c r="AG46" i="399"/>
  <c r="AF76" i="399"/>
  <c r="K90" i="399"/>
  <c r="L91" i="399"/>
  <c r="Q91" i="399"/>
  <c r="AG95" i="399"/>
  <c r="K72" i="398"/>
  <c r="L75" i="398"/>
  <c r="Q75" i="398"/>
  <c r="L76" i="398"/>
  <c r="Q76" i="398"/>
  <c r="AF73" i="398"/>
  <c r="AF75" i="398"/>
  <c r="L31" i="397"/>
  <c r="Q31" i="397"/>
  <c r="L41" i="397"/>
  <c r="Q41" i="397"/>
  <c r="L44" i="397"/>
  <c r="Q44" i="397"/>
  <c r="L49" i="397"/>
  <c r="Q49" i="397"/>
  <c r="K59" i="397"/>
  <c r="L62" i="397"/>
  <c r="Q62" i="397"/>
  <c r="K69" i="397"/>
  <c r="L72" i="397"/>
  <c r="Q72" i="397"/>
  <c r="K76" i="397"/>
  <c r="L80" i="397"/>
  <c r="Q80" i="397"/>
  <c r="K89" i="397"/>
  <c r="K92" i="397"/>
  <c r="L93" i="397"/>
  <c r="Q93" i="397"/>
  <c r="L34" i="396"/>
  <c r="Q34" i="396"/>
  <c r="L30" i="396"/>
  <c r="Q30" i="396"/>
  <c r="L26" i="396"/>
  <c r="Q26" i="396"/>
  <c r="K24" i="396"/>
  <c r="L40" i="396"/>
  <c r="Q40" i="396"/>
  <c r="L45" i="396"/>
  <c r="Q45" i="396"/>
  <c r="L48" i="396"/>
  <c r="Q48" i="396"/>
  <c r="K83" i="396"/>
  <c r="K82" i="396"/>
  <c r="L80" i="396"/>
  <c r="Q80" i="396"/>
  <c r="L75" i="396"/>
  <c r="Q75" i="396"/>
  <c r="L71" i="396"/>
  <c r="Q71" i="396"/>
  <c r="K89" i="396"/>
  <c r="K92" i="396"/>
  <c r="L93" i="396"/>
  <c r="Q93" i="396"/>
  <c r="K97" i="396"/>
  <c r="K102" i="396"/>
  <c r="L103" i="396"/>
  <c r="Q103" i="396"/>
  <c r="L108" i="396"/>
  <c r="Q108" i="396"/>
  <c r="K134" i="396"/>
  <c r="L79" i="375"/>
  <c r="Q79" i="375"/>
  <c r="K79" i="375"/>
  <c r="L98" i="413"/>
  <c r="Q98" i="413"/>
  <c r="K98" i="413"/>
  <c r="L93" i="413"/>
  <c r="Q93" i="413"/>
  <c r="K93" i="413"/>
  <c r="L48" i="413"/>
  <c r="Q48" i="413"/>
  <c r="K48" i="413"/>
  <c r="L26" i="413"/>
  <c r="Q26" i="413"/>
  <c r="K26" i="413"/>
  <c r="L12" i="413"/>
  <c r="Q12" i="413"/>
  <c r="K12" i="413"/>
  <c r="AF35" i="413"/>
  <c r="AG35" i="413"/>
  <c r="AL35" i="413"/>
  <c r="AF20" i="413"/>
  <c r="AG20" i="413"/>
  <c r="AL20" i="413"/>
  <c r="AF37" i="413"/>
  <c r="AG37" i="413"/>
  <c r="AL37" i="413"/>
  <c r="L475" i="387"/>
  <c r="Q475" i="387"/>
  <c r="K475" i="387"/>
  <c r="L474" i="387"/>
  <c r="Q474" i="387"/>
  <c r="K474" i="387"/>
  <c r="AG326" i="387"/>
  <c r="AH326" i="387"/>
  <c r="AM326" i="387"/>
  <c r="AF19" i="375"/>
  <c r="L82" i="375"/>
  <c r="Q82" i="375"/>
  <c r="K77" i="375"/>
  <c r="L76" i="375"/>
  <c r="Q76" i="375"/>
  <c r="L69" i="382"/>
  <c r="Q69" i="382"/>
  <c r="L70" i="382"/>
  <c r="Q70" i="382"/>
  <c r="K51" i="413"/>
  <c r="L94" i="413"/>
  <c r="Q94" i="413"/>
  <c r="K94" i="413"/>
  <c r="AF33" i="413"/>
  <c r="AG33" i="413"/>
  <c r="AL33" i="413"/>
  <c r="L424" i="387"/>
  <c r="Q424" i="387"/>
  <c r="K424" i="387"/>
  <c r="L379" i="387"/>
  <c r="Q379" i="387"/>
  <c r="K379" i="387"/>
  <c r="L378" i="387"/>
  <c r="Q378" i="387"/>
  <c r="K378" i="387"/>
  <c r="L345" i="387"/>
  <c r="Q345" i="387"/>
  <c r="K345" i="387"/>
  <c r="L263" i="387"/>
  <c r="Q263" i="387"/>
  <c r="K263" i="387"/>
  <c r="L261" i="387"/>
  <c r="Q261" i="387"/>
  <c r="K261" i="387"/>
  <c r="L260" i="387"/>
  <c r="Q260" i="387"/>
  <c r="K260" i="387"/>
  <c r="L231" i="387"/>
  <c r="Q231" i="387"/>
  <c r="K231" i="387"/>
  <c r="L229" i="387"/>
  <c r="Q229" i="387"/>
  <c r="K229" i="387"/>
  <c r="L228" i="387"/>
  <c r="Q228" i="387"/>
  <c r="K228" i="387"/>
  <c r="L211" i="387"/>
  <c r="Q211" i="387"/>
  <c r="K211" i="387"/>
  <c r="L186" i="387"/>
  <c r="Q186" i="387"/>
  <c r="K186" i="387"/>
  <c r="L185" i="387"/>
  <c r="Q185" i="387"/>
  <c r="K185" i="387"/>
  <c r="K81" i="375"/>
  <c r="L74" i="375"/>
  <c r="Q74" i="375"/>
  <c r="L64" i="413"/>
  <c r="Q64" i="413"/>
  <c r="K64" i="413"/>
  <c r="L59" i="413"/>
  <c r="Q59" i="413"/>
  <c r="K59" i="413"/>
  <c r="L47" i="413"/>
  <c r="Q47" i="413"/>
  <c r="K47" i="413"/>
  <c r="L11" i="413"/>
  <c r="Q11" i="413"/>
  <c r="K11" i="413"/>
  <c r="L444" i="387"/>
  <c r="Q444" i="387"/>
  <c r="K444" i="387"/>
  <c r="AH404" i="387"/>
  <c r="AM404" i="387"/>
  <c r="AG404" i="387"/>
  <c r="AH403" i="387"/>
  <c r="AM403" i="387"/>
  <c r="AG403" i="387"/>
  <c r="AH402" i="387"/>
  <c r="AM402" i="387"/>
  <c r="AG402" i="387"/>
  <c r="AH400" i="387"/>
  <c r="AM400" i="387"/>
  <c r="AG400" i="387"/>
  <c r="AH399" i="387"/>
  <c r="AM399" i="387"/>
  <c r="AG399" i="387"/>
  <c r="AH398" i="387"/>
  <c r="AM398" i="387"/>
  <c r="AG398" i="387"/>
  <c r="K85" i="375"/>
  <c r="L78" i="375"/>
  <c r="Q78" i="375"/>
  <c r="L72" i="375"/>
  <c r="Q72" i="375"/>
  <c r="L65" i="382"/>
  <c r="Q65" i="382"/>
  <c r="L66" i="382"/>
  <c r="Q66" i="382"/>
  <c r="K63" i="413"/>
  <c r="L80" i="413"/>
  <c r="Q80" i="413"/>
  <c r="L60" i="413"/>
  <c r="Q60" i="413"/>
  <c r="K60" i="413"/>
  <c r="L25" i="413"/>
  <c r="Q25" i="413"/>
  <c r="K25" i="413"/>
  <c r="AF44" i="413"/>
  <c r="AG44" i="413"/>
  <c r="AL44" i="413"/>
  <c r="K381" i="387"/>
  <c r="K343" i="387"/>
  <c r="L95" i="413"/>
  <c r="Q95" i="413"/>
  <c r="L81" i="413"/>
  <c r="Q81" i="413"/>
  <c r="L61" i="413"/>
  <c r="Q61" i="413"/>
  <c r="L49" i="413"/>
  <c r="Q49" i="413"/>
  <c r="L27" i="413"/>
  <c r="Q27" i="413"/>
  <c r="L13" i="413"/>
  <c r="Q13" i="413"/>
  <c r="AG8" i="413"/>
  <c r="AL8" i="413"/>
  <c r="K457" i="387"/>
  <c r="L461" i="387"/>
  <c r="Q461" i="387"/>
  <c r="L425" i="387"/>
  <c r="Q425" i="387"/>
  <c r="L414" i="387"/>
  <c r="Q414" i="387"/>
  <c r="K413" i="387"/>
  <c r="L313" i="387"/>
  <c r="Q313" i="387"/>
  <c r="K313" i="387"/>
  <c r="AG414" i="387"/>
  <c r="AH414" i="387"/>
  <c r="AM414" i="387"/>
  <c r="AH42" i="387"/>
  <c r="AM42" i="387"/>
  <c r="AG42" i="387"/>
  <c r="AH40" i="387"/>
  <c r="AM40" i="387"/>
  <c r="AG40" i="387"/>
  <c r="K30" i="413"/>
  <c r="L82" i="413"/>
  <c r="Q82" i="413"/>
  <c r="L77" i="413"/>
  <c r="Q77" i="413"/>
  <c r="L50" i="413"/>
  <c r="Q50" i="413"/>
  <c r="L14" i="413"/>
  <c r="Q14" i="413"/>
  <c r="L9" i="413"/>
  <c r="Q9" i="413"/>
  <c r="AF45" i="413"/>
  <c r="AF36" i="413"/>
  <c r="AF34" i="413"/>
  <c r="K479" i="387"/>
  <c r="K327" i="387"/>
  <c r="L478" i="387"/>
  <c r="Q478" i="387"/>
  <c r="L469" i="387"/>
  <c r="Q469" i="387"/>
  <c r="L467" i="387"/>
  <c r="Q467" i="387"/>
  <c r="K466" i="387"/>
  <c r="K462" i="387"/>
  <c r="L456" i="387"/>
  <c r="Q456" i="387"/>
  <c r="L446" i="387"/>
  <c r="Q446" i="387"/>
  <c r="L441" i="387"/>
  <c r="Q441" i="387"/>
  <c r="L439" i="387"/>
  <c r="Q439" i="387"/>
  <c r="K430" i="387"/>
  <c r="L360" i="387"/>
  <c r="Q360" i="387"/>
  <c r="K360" i="387"/>
  <c r="L277" i="387"/>
  <c r="Q277" i="387"/>
  <c r="K277" i="387"/>
  <c r="L244" i="387"/>
  <c r="Q244" i="387"/>
  <c r="K244" i="387"/>
  <c r="L196" i="387"/>
  <c r="Q196" i="387"/>
  <c r="K196" i="387"/>
  <c r="L72" i="387"/>
  <c r="Q72" i="387"/>
  <c r="AG429" i="387"/>
  <c r="AH429" i="387"/>
  <c r="AM429" i="387"/>
  <c r="AH428" i="387"/>
  <c r="AM428" i="387"/>
  <c r="AG428" i="387"/>
  <c r="AG393" i="387"/>
  <c r="AH393" i="387"/>
  <c r="AM393" i="387"/>
  <c r="AG379" i="387"/>
  <c r="AH379" i="387"/>
  <c r="AM379" i="387"/>
  <c r="AG355" i="387"/>
  <c r="AH355" i="387"/>
  <c r="AM355" i="387"/>
  <c r="AG343" i="387"/>
  <c r="AH343" i="387"/>
  <c r="AM343" i="387"/>
  <c r="AH331" i="387"/>
  <c r="AM331" i="387"/>
  <c r="AG331" i="387"/>
  <c r="AG46" i="413"/>
  <c r="AL46" i="413"/>
  <c r="L476" i="387"/>
  <c r="Q476" i="387"/>
  <c r="K476" i="387"/>
  <c r="L163" i="387"/>
  <c r="Q163" i="387"/>
  <c r="K163" i="387"/>
  <c r="L84" i="387"/>
  <c r="Q84" i="387"/>
  <c r="K84" i="387"/>
  <c r="L14" i="387"/>
  <c r="Q14" i="387"/>
  <c r="K14" i="387"/>
  <c r="AG457" i="387"/>
  <c r="AH457" i="387"/>
  <c r="AM457" i="387"/>
  <c r="AH456" i="387"/>
  <c r="AM456" i="387"/>
  <c r="AG456" i="387"/>
  <c r="AH452" i="387"/>
  <c r="AM452" i="387"/>
  <c r="AG452" i="387"/>
  <c r="AH451" i="387"/>
  <c r="AM451" i="387"/>
  <c r="AG451" i="387"/>
  <c r="AH450" i="387"/>
  <c r="AM450" i="387"/>
  <c r="AG450" i="387"/>
  <c r="AH365" i="387"/>
  <c r="AM365" i="387"/>
  <c r="AG365" i="387"/>
  <c r="L480" i="387"/>
  <c r="Q480" i="387"/>
  <c r="L473" i="387"/>
  <c r="Q473" i="387"/>
  <c r="L470" i="387"/>
  <c r="Q470" i="387"/>
  <c r="L463" i="387"/>
  <c r="Q463" i="387"/>
  <c r="L460" i="387"/>
  <c r="Q460" i="387"/>
  <c r="L443" i="387"/>
  <c r="Q443" i="387"/>
  <c r="L442" i="387"/>
  <c r="Q442" i="387"/>
  <c r="L427" i="387"/>
  <c r="Q427" i="387"/>
  <c r="L411" i="387"/>
  <c r="Q411" i="387"/>
  <c r="L410" i="387"/>
  <c r="Q410" i="387"/>
  <c r="L394" i="387"/>
  <c r="Q394" i="387"/>
  <c r="L393" i="387"/>
  <c r="Q393" i="387"/>
  <c r="L380" i="387"/>
  <c r="Q380" i="387"/>
  <c r="L362" i="387"/>
  <c r="Q362" i="387"/>
  <c r="L344" i="387"/>
  <c r="Q344" i="387"/>
  <c r="L330" i="387"/>
  <c r="Q330" i="387"/>
  <c r="L329" i="387"/>
  <c r="Q329" i="387"/>
  <c r="L315" i="387"/>
  <c r="Q315" i="387"/>
  <c r="L309" i="387"/>
  <c r="Q309" i="387"/>
  <c r="L294" i="387"/>
  <c r="Q294" i="387"/>
  <c r="L293" i="387"/>
  <c r="Q293" i="387"/>
  <c r="L278" i="387"/>
  <c r="Q278" i="387"/>
  <c r="L262" i="387"/>
  <c r="Q262" i="387"/>
  <c r="L246" i="387"/>
  <c r="Q246" i="387"/>
  <c r="L230" i="387"/>
  <c r="Q230" i="387"/>
  <c r="L200" i="387"/>
  <c r="Q200" i="387"/>
  <c r="L197" i="387"/>
  <c r="Q197" i="387"/>
  <c r="L167" i="387"/>
  <c r="Q167" i="387"/>
  <c r="L164" i="387"/>
  <c r="Q164" i="387"/>
  <c r="L147" i="387"/>
  <c r="Q147" i="387"/>
  <c r="L131" i="387"/>
  <c r="Q131" i="387"/>
  <c r="L115" i="387"/>
  <c r="Q115" i="387"/>
  <c r="L99" i="387"/>
  <c r="Q99" i="387"/>
  <c r="L83" i="387"/>
  <c r="Q83" i="387"/>
  <c r="L68" i="387"/>
  <c r="Q68" i="387"/>
  <c r="L59" i="387"/>
  <c r="Q59" i="387"/>
  <c r="L58" i="387"/>
  <c r="Q58" i="387"/>
  <c r="L15" i="387"/>
  <c r="Q15" i="387"/>
  <c r="L8" i="387"/>
  <c r="Q8" i="387"/>
  <c r="AG475" i="387"/>
  <c r="AG462" i="387"/>
  <c r="AG444" i="387"/>
  <c r="AG418" i="387"/>
  <c r="AG389" i="387"/>
  <c r="AG330" i="387"/>
  <c r="AG476" i="387"/>
  <c r="AH474" i="387"/>
  <c r="AM474" i="387"/>
  <c r="AG469" i="387"/>
  <c r="AH468" i="387"/>
  <c r="AM468" i="387"/>
  <c r="AH467" i="387"/>
  <c r="AM467" i="387"/>
  <c r="AH461" i="387"/>
  <c r="AM461" i="387"/>
  <c r="AG461" i="387"/>
  <c r="AH439" i="387"/>
  <c r="AM439" i="387"/>
  <c r="AG439" i="387"/>
  <c r="AH415" i="387"/>
  <c r="AM415" i="387"/>
  <c r="AG415" i="387"/>
  <c r="AH368" i="387"/>
  <c r="AM368" i="387"/>
  <c r="AH367" i="387"/>
  <c r="AM367" i="387"/>
  <c r="AH366" i="387"/>
  <c r="AM366" i="387"/>
  <c r="AH333" i="387"/>
  <c r="AM333" i="387"/>
  <c r="AG333" i="387"/>
  <c r="AH318" i="387"/>
  <c r="AM318" i="387"/>
  <c r="AG318" i="387"/>
  <c r="AH316" i="387"/>
  <c r="AM316" i="387"/>
  <c r="AH315" i="387"/>
  <c r="AM315" i="387"/>
  <c r="AG315" i="387"/>
  <c r="AH313" i="387"/>
  <c r="AM313" i="387"/>
  <c r="AH300" i="387"/>
  <c r="AM300" i="387"/>
  <c r="AG300" i="387"/>
  <c r="AH298" i="387"/>
  <c r="AM298" i="387"/>
  <c r="AH297" i="387"/>
  <c r="AM297" i="387"/>
  <c r="AG297" i="387"/>
  <c r="AH295" i="387"/>
  <c r="AM295" i="387"/>
  <c r="AH280" i="387"/>
  <c r="AM280" i="387"/>
  <c r="AH279" i="387"/>
  <c r="AM279" i="387"/>
  <c r="AG279" i="387"/>
  <c r="L398" i="387"/>
  <c r="Q398" i="387"/>
  <c r="L397" i="387"/>
  <c r="Q397" i="387"/>
  <c r="L342" i="387"/>
  <c r="Q342" i="387"/>
  <c r="L326" i="387"/>
  <c r="Q326" i="387"/>
  <c r="L298" i="387"/>
  <c r="Q298" i="387"/>
  <c r="L297" i="387"/>
  <c r="Q297" i="387"/>
  <c r="L282" i="387"/>
  <c r="Q282" i="387"/>
  <c r="L281" i="387"/>
  <c r="Q281" i="387"/>
  <c r="L184" i="387"/>
  <c r="Q184" i="387"/>
  <c r="L181" i="387"/>
  <c r="Q181" i="387"/>
  <c r="L151" i="387"/>
  <c r="Q151" i="387"/>
  <c r="L135" i="387"/>
  <c r="Q135" i="387"/>
  <c r="L119" i="387"/>
  <c r="Q119" i="387"/>
  <c r="L103" i="387"/>
  <c r="Q103" i="387"/>
  <c r="L89" i="387"/>
  <c r="Q89" i="387"/>
  <c r="L38" i="387"/>
  <c r="Q38" i="387"/>
  <c r="L29" i="387"/>
  <c r="Q29" i="387"/>
  <c r="L28" i="387"/>
  <c r="Q28" i="387"/>
  <c r="AH447" i="387"/>
  <c r="AM447" i="387"/>
  <c r="AG447" i="387"/>
  <c r="AH425" i="387"/>
  <c r="AM425" i="387"/>
  <c r="AG425" i="387"/>
  <c r="AG411" i="387"/>
  <c r="AH411" i="387"/>
  <c r="AM411" i="387"/>
  <c r="AH397" i="387"/>
  <c r="AM397" i="387"/>
  <c r="AG397" i="387"/>
  <c r="AH386" i="387"/>
  <c r="AM386" i="387"/>
  <c r="AH385" i="387"/>
  <c r="AM385" i="387"/>
  <c r="AH384" i="387"/>
  <c r="AM384" i="387"/>
  <c r="AH350" i="387"/>
  <c r="AM350" i="387"/>
  <c r="AH349" i="387"/>
  <c r="AM349" i="387"/>
  <c r="AH348" i="387"/>
  <c r="AM348" i="387"/>
  <c r="AH321" i="387"/>
  <c r="AM321" i="387"/>
  <c r="AH310" i="387"/>
  <c r="AM310" i="387"/>
  <c r="AG310" i="387"/>
  <c r="AH308" i="387"/>
  <c r="AM308" i="387"/>
  <c r="AH305" i="387"/>
  <c r="AM305" i="387"/>
  <c r="AG305" i="387"/>
  <c r="AH303" i="387"/>
  <c r="AM303" i="387"/>
  <c r="AH292" i="387"/>
  <c r="AM292" i="387"/>
  <c r="AG292" i="387"/>
  <c r="AH287" i="387"/>
  <c r="AM287" i="387"/>
  <c r="AG287" i="387"/>
  <c r="AH282" i="387"/>
  <c r="AM282" i="387"/>
  <c r="AG282" i="387"/>
  <c r="AH269" i="387"/>
  <c r="AM269" i="387"/>
  <c r="AG269" i="387"/>
  <c r="AH205" i="387"/>
  <c r="AM205" i="387"/>
  <c r="AG205" i="387"/>
  <c r="AH140" i="387"/>
  <c r="AM140" i="387"/>
  <c r="AG140" i="387"/>
  <c r="AH122" i="387"/>
  <c r="AM122" i="387"/>
  <c r="AG122" i="387"/>
  <c r="AH109" i="387"/>
  <c r="AM109" i="387"/>
  <c r="AG109" i="387"/>
  <c r="AH77" i="387"/>
  <c r="AM77" i="387"/>
  <c r="AG77" i="387"/>
  <c r="AH76" i="387"/>
  <c r="AM76" i="387"/>
  <c r="AG76" i="387"/>
  <c r="AH18" i="387"/>
  <c r="AM18" i="387"/>
  <c r="L375" i="387"/>
  <c r="Q375" i="387"/>
  <c r="L364" i="387"/>
  <c r="Q364" i="387"/>
  <c r="L347" i="387"/>
  <c r="Q347" i="387"/>
  <c r="L346" i="387"/>
  <c r="Q346" i="387"/>
  <c r="L325" i="387"/>
  <c r="Q325" i="387"/>
  <c r="L310" i="387"/>
  <c r="Q310" i="387"/>
  <c r="L265" i="387"/>
  <c r="Q265" i="387"/>
  <c r="L264" i="387"/>
  <c r="Q264" i="387"/>
  <c r="L249" i="387"/>
  <c r="Q249" i="387"/>
  <c r="L248" i="387"/>
  <c r="Q248" i="387"/>
  <c r="L233" i="387"/>
  <c r="Q233" i="387"/>
  <c r="L232" i="387"/>
  <c r="Q232" i="387"/>
  <c r="L217" i="387"/>
  <c r="Q217" i="387"/>
  <c r="L216" i="387"/>
  <c r="Q216" i="387"/>
  <c r="L213" i="387"/>
  <c r="Q213" i="387"/>
  <c r="L212" i="387"/>
  <c r="Q212" i="387"/>
  <c r="L201" i="387"/>
  <c r="Q201" i="387"/>
  <c r="L180" i="387"/>
  <c r="Q180" i="387"/>
  <c r="L168" i="387"/>
  <c r="Q168" i="387"/>
  <c r="L148" i="387"/>
  <c r="Q148" i="387"/>
  <c r="L132" i="387"/>
  <c r="Q132" i="387"/>
  <c r="L116" i="387"/>
  <c r="Q116" i="387"/>
  <c r="L100" i="387"/>
  <c r="Q100" i="387"/>
  <c r="L88" i="387"/>
  <c r="Q88" i="387"/>
  <c r="L53" i="387"/>
  <c r="Q53" i="387"/>
  <c r="L44" i="387"/>
  <c r="Q44" i="387"/>
  <c r="AH465" i="387"/>
  <c r="AM465" i="387"/>
  <c r="AG465" i="387"/>
  <c r="AH383" i="387"/>
  <c r="AM383" i="387"/>
  <c r="AG383" i="387"/>
  <c r="AG361" i="387"/>
  <c r="AH361" i="387"/>
  <c r="AM361" i="387"/>
  <c r="AH347" i="387"/>
  <c r="AM347" i="387"/>
  <c r="AG347" i="387"/>
  <c r="AH286" i="387"/>
  <c r="AM286" i="387"/>
  <c r="AG286" i="387"/>
  <c r="AG268" i="387"/>
  <c r="AH260" i="387"/>
  <c r="AM260" i="387"/>
  <c r="AG260" i="387"/>
  <c r="AH183" i="387"/>
  <c r="AM183" i="387"/>
  <c r="AG183" i="387"/>
  <c r="AH158" i="387"/>
  <c r="AM158" i="387"/>
  <c r="AG158" i="387"/>
  <c r="AH136" i="387"/>
  <c r="AM136" i="387"/>
  <c r="AG136" i="387"/>
  <c r="AH99" i="387"/>
  <c r="AM99" i="387"/>
  <c r="AH94" i="387"/>
  <c r="AM94" i="387"/>
  <c r="AG94" i="387"/>
  <c r="AH486" i="387"/>
  <c r="AM486" i="387"/>
  <c r="AH485" i="387"/>
  <c r="AM485" i="387"/>
  <c r="AH484" i="387"/>
  <c r="AM484" i="387"/>
  <c r="AH483" i="387"/>
  <c r="AM483" i="387"/>
  <c r="AH482" i="387"/>
  <c r="AM482" i="387"/>
  <c r="AH481" i="387"/>
  <c r="AM481" i="387"/>
  <c r="AH480" i="387"/>
  <c r="AM480" i="387"/>
  <c r="AH479" i="387"/>
  <c r="AM479" i="387"/>
  <c r="AH477" i="387"/>
  <c r="AM477" i="387"/>
  <c r="AH460" i="387"/>
  <c r="AM460" i="387"/>
  <c r="AH446" i="387"/>
  <c r="AM446" i="387"/>
  <c r="AH436" i="387"/>
  <c r="AM436" i="387"/>
  <c r="AH433" i="387"/>
  <c r="AM433" i="387"/>
  <c r="AH432" i="387"/>
  <c r="AM432" i="387"/>
  <c r="AH430" i="387"/>
  <c r="AM430" i="387"/>
  <c r="AH424" i="387"/>
  <c r="AM424" i="387"/>
  <c r="L75" i="387"/>
  <c r="Q75" i="387"/>
  <c r="L73" i="387"/>
  <c r="Q73" i="387"/>
  <c r="L70" i="387"/>
  <c r="Q70" i="387"/>
  <c r="L69" i="387"/>
  <c r="Q69" i="387"/>
  <c r="L55" i="387"/>
  <c r="Q55" i="387"/>
  <c r="L40" i="387"/>
  <c r="Q40" i="387"/>
  <c r="L39" i="387"/>
  <c r="Q39" i="387"/>
  <c r="L25" i="387"/>
  <c r="Q25" i="387"/>
  <c r="L24" i="387"/>
  <c r="Q24" i="387"/>
  <c r="L10" i="387"/>
  <c r="Q10" i="387"/>
  <c r="L9" i="387"/>
  <c r="Q9" i="387"/>
  <c r="AH8" i="387"/>
  <c r="AM8" i="387"/>
  <c r="AH463" i="387"/>
  <c r="AM463" i="387"/>
  <c r="AH455" i="387"/>
  <c r="AM455" i="387"/>
  <c r="AH449" i="387"/>
  <c r="AM449" i="387"/>
  <c r="AH441" i="387"/>
  <c r="AM441" i="387"/>
  <c r="AH440" i="387"/>
  <c r="AM440" i="387"/>
  <c r="AH427" i="387"/>
  <c r="AM427" i="387"/>
  <c r="AH426" i="387"/>
  <c r="AM426" i="387"/>
  <c r="AH417" i="387"/>
  <c r="AM417" i="387"/>
  <c r="AH416" i="387"/>
  <c r="AM416" i="387"/>
  <c r="AH413" i="387"/>
  <c r="AM413" i="387"/>
  <c r="AH412" i="387"/>
  <c r="AM412" i="387"/>
  <c r="AH395" i="387"/>
  <c r="AM395" i="387"/>
  <c r="AH381" i="387"/>
  <c r="AM381" i="387"/>
  <c r="AH380" i="387"/>
  <c r="AM380" i="387"/>
  <c r="AH363" i="387"/>
  <c r="AM363" i="387"/>
  <c r="AH362" i="387"/>
  <c r="AM362" i="387"/>
  <c r="AH345" i="387"/>
  <c r="AM345" i="387"/>
  <c r="AH344" i="387"/>
  <c r="AM344" i="387"/>
  <c r="AH341" i="387"/>
  <c r="AM341" i="387"/>
  <c r="AH325" i="387"/>
  <c r="AM325" i="387"/>
  <c r="AH324" i="387"/>
  <c r="AM324" i="387"/>
  <c r="AH314" i="387"/>
  <c r="AM314" i="387"/>
  <c r="AH304" i="387"/>
  <c r="AM304" i="387"/>
  <c r="AH296" i="387"/>
  <c r="AM296" i="387"/>
  <c r="AH285" i="387"/>
  <c r="AM285" i="387"/>
  <c r="AH278" i="387"/>
  <c r="AM278" i="387"/>
  <c r="AH232" i="387"/>
  <c r="AM232" i="387"/>
  <c r="AH214" i="387"/>
  <c r="AM214" i="387"/>
  <c r="AH163" i="387"/>
  <c r="AM163" i="387"/>
  <c r="AH32" i="387"/>
  <c r="AM32" i="387"/>
  <c r="AH266" i="387"/>
  <c r="AM266" i="387"/>
  <c r="AH265" i="387"/>
  <c r="AM265" i="387"/>
  <c r="AH264" i="387"/>
  <c r="AM264" i="387"/>
  <c r="AH263" i="387"/>
  <c r="AM263" i="387"/>
  <c r="AH262" i="387"/>
  <c r="AM262" i="387"/>
  <c r="AH261" i="387"/>
  <c r="AM261" i="387"/>
  <c r="AH256" i="387"/>
  <c r="AM256" i="387"/>
  <c r="AH255" i="387"/>
  <c r="AM255" i="387"/>
  <c r="AH254" i="387"/>
  <c r="AM254" i="387"/>
  <c r="AH243" i="387"/>
  <c r="AM243" i="387"/>
  <c r="AH238" i="387"/>
  <c r="AM238" i="387"/>
  <c r="AH237" i="387"/>
  <c r="AM237" i="387"/>
  <c r="AH230" i="387"/>
  <c r="AM230" i="387"/>
  <c r="AH229" i="387"/>
  <c r="AM229" i="387"/>
  <c r="AH220" i="387"/>
  <c r="AM220" i="387"/>
  <c r="AH219" i="387"/>
  <c r="AM219" i="387"/>
  <c r="AH212" i="387"/>
  <c r="AM212" i="387"/>
  <c r="AH211" i="387"/>
  <c r="AM211" i="387"/>
  <c r="AH198" i="387"/>
  <c r="AM198" i="387"/>
  <c r="AH197" i="387"/>
  <c r="AM197" i="387"/>
  <c r="AH162" i="387"/>
  <c r="AM162" i="387"/>
  <c r="AH161" i="387"/>
  <c r="AM161" i="387"/>
  <c r="AH151" i="387"/>
  <c r="AM151" i="387"/>
  <c r="AH150" i="387"/>
  <c r="AM150" i="387"/>
  <c r="AH141" i="387"/>
  <c r="AM141" i="387"/>
  <c r="AH129" i="387"/>
  <c r="AM129" i="387"/>
  <c r="AH126" i="387"/>
  <c r="AM126" i="387"/>
  <c r="AH115" i="387"/>
  <c r="AM115" i="387"/>
  <c r="AH108" i="387"/>
  <c r="AM108" i="387"/>
  <c r="AH97" i="387"/>
  <c r="AM97" i="387"/>
  <c r="AH79" i="387"/>
  <c r="AM79" i="387"/>
  <c r="AH78" i="387"/>
  <c r="AM78" i="387"/>
  <c r="AH72" i="387"/>
  <c r="AM72" i="387"/>
  <c r="AH59" i="387"/>
  <c r="AM59" i="387"/>
  <c r="AH58" i="387"/>
  <c r="AM58" i="387"/>
  <c r="AH49" i="387"/>
  <c r="AM49" i="387"/>
  <c r="AH44" i="387"/>
  <c r="AM44" i="387"/>
  <c r="AH34" i="387"/>
  <c r="AM34" i="387"/>
  <c r="AH30" i="387"/>
  <c r="AM30" i="387"/>
  <c r="AH16" i="387"/>
  <c r="AM16" i="387"/>
  <c r="AH251" i="387"/>
  <c r="AM251" i="387"/>
  <c r="AH247" i="387"/>
  <c r="AM247" i="387"/>
  <c r="AH202" i="387"/>
  <c r="AM202" i="387"/>
  <c r="AH201" i="387"/>
  <c r="AM201" i="387"/>
  <c r="AH188" i="387"/>
  <c r="AM188" i="387"/>
  <c r="AH187" i="387"/>
  <c r="AM187" i="387"/>
  <c r="AH180" i="387"/>
  <c r="AM180" i="387"/>
  <c r="AH179" i="387"/>
  <c r="AM179" i="387"/>
  <c r="AH156" i="387"/>
  <c r="AM156" i="387"/>
  <c r="AH148" i="387"/>
  <c r="AM148" i="387"/>
  <c r="AH137" i="387"/>
  <c r="AM137" i="387"/>
  <c r="AH134" i="387"/>
  <c r="AM134" i="387"/>
  <c r="AH124" i="387"/>
  <c r="AM124" i="387"/>
  <c r="AH119" i="387"/>
  <c r="AM119" i="387"/>
  <c r="AH114" i="387"/>
  <c r="AM114" i="387"/>
  <c r="AH101" i="387"/>
  <c r="AM101" i="387"/>
  <c r="AH293" i="387"/>
  <c r="AM293" i="387"/>
  <c r="AH283" i="387"/>
  <c r="AM283" i="387"/>
  <c r="AH273" i="387"/>
  <c r="AM273" i="387"/>
  <c r="AH234" i="387"/>
  <c r="AM234" i="387"/>
  <c r="AH233" i="387"/>
  <c r="AM233" i="387"/>
  <c r="AH224" i="387"/>
  <c r="AM224" i="387"/>
  <c r="AH223" i="387"/>
  <c r="AM223" i="387"/>
  <c r="AH216" i="387"/>
  <c r="AM216" i="387"/>
  <c r="AH215" i="387"/>
  <c r="AM215" i="387"/>
  <c r="AH206" i="387"/>
  <c r="AM206" i="387"/>
  <c r="AH190" i="387"/>
  <c r="AM190" i="387"/>
  <c r="AH182" i="387"/>
  <c r="AM182" i="387"/>
  <c r="AH173" i="387"/>
  <c r="AM173" i="387"/>
  <c r="AH172" i="387"/>
  <c r="AM172" i="387"/>
  <c r="AH166" i="387"/>
  <c r="AM166" i="387"/>
  <c r="AH165" i="387"/>
  <c r="AM165" i="387"/>
  <c r="AH154" i="387"/>
  <c r="AM154" i="387"/>
  <c r="AH146" i="387"/>
  <c r="AM146" i="387"/>
  <c r="AH132" i="387"/>
  <c r="AM132" i="387"/>
  <c r="AH118" i="387"/>
  <c r="AM118" i="387"/>
  <c r="AH110" i="387"/>
  <c r="AM110" i="387"/>
  <c r="AH105" i="387"/>
  <c r="AM105" i="387"/>
  <c r="AH100" i="387"/>
  <c r="AM100" i="387"/>
  <c r="AH88" i="387"/>
  <c r="AM88" i="387"/>
  <c r="AH68" i="387"/>
  <c r="AM68" i="387"/>
  <c r="AH65" i="387"/>
  <c r="AM65" i="387"/>
  <c r="AH54" i="387"/>
  <c r="AM54" i="387"/>
  <c r="AH53" i="387"/>
  <c r="AM53" i="387"/>
  <c r="AH47" i="387"/>
  <c r="AM47" i="387"/>
  <c r="AH41" i="387"/>
  <c r="AM41" i="387"/>
  <c r="AH39" i="387"/>
  <c r="AM39" i="387"/>
  <c r="AH23" i="387"/>
  <c r="AM23" i="387"/>
  <c r="AH20" i="387"/>
  <c r="AM20" i="387"/>
  <c r="AH11" i="387"/>
  <c r="AM11" i="387"/>
  <c r="B22" i="408"/>
  <c r="E36" i="408"/>
  <c r="E30" i="408"/>
  <c r="E41" i="408"/>
  <c r="D10" i="408"/>
  <c r="B28" i="408"/>
  <c r="B27" i="408"/>
  <c r="K173" i="352"/>
  <c r="K171" i="352"/>
  <c r="K169" i="352"/>
  <c r="K167" i="352"/>
  <c r="AF166" i="352"/>
  <c r="K163" i="352"/>
  <c r="K161" i="352"/>
  <c r="K159" i="352"/>
  <c r="AF158" i="352"/>
  <c r="K157" i="352"/>
  <c r="AF156" i="352"/>
  <c r="K153" i="352"/>
  <c r="K151" i="352"/>
  <c r="AF150" i="352"/>
  <c r="K149" i="352"/>
  <c r="AF148" i="352"/>
  <c r="K147" i="352"/>
  <c r="AF146" i="352"/>
  <c r="K143" i="352"/>
  <c r="K141" i="352"/>
  <c r="AF140" i="352"/>
  <c r="K139" i="352"/>
  <c r="AF138" i="352"/>
  <c r="K137" i="352"/>
  <c r="AF136" i="352"/>
  <c r="K135" i="352"/>
  <c r="AF134" i="352"/>
  <c r="K133" i="352"/>
  <c r="AF132" i="352"/>
  <c r="K129" i="352"/>
  <c r="K127" i="352"/>
  <c r="K125" i="352"/>
  <c r="AF124" i="352"/>
  <c r="K123" i="352"/>
  <c r="AF122" i="352"/>
  <c r="K121" i="352"/>
  <c r="AF120" i="352"/>
  <c r="K119" i="352"/>
  <c r="AF118" i="352"/>
  <c r="K117" i="352"/>
  <c r="AF116" i="352"/>
  <c r="K115" i="352"/>
  <c r="AF114" i="352"/>
  <c r="K113" i="352"/>
  <c r="K109" i="352"/>
  <c r="K107" i="352"/>
  <c r="AF106" i="352"/>
  <c r="K105" i="352"/>
  <c r="AF104" i="352"/>
  <c r="K103" i="352"/>
  <c r="AF102" i="352"/>
  <c r="K101" i="352"/>
  <c r="AF100" i="352"/>
  <c r="K99" i="352"/>
  <c r="AF98" i="352"/>
  <c r="K97" i="352"/>
  <c r="AF96" i="352"/>
  <c r="K95" i="352"/>
  <c r="K91" i="352"/>
  <c r="K89" i="352"/>
  <c r="K87" i="352"/>
  <c r="AF86" i="352"/>
  <c r="K85" i="352"/>
  <c r="AF84" i="352"/>
  <c r="K83" i="352"/>
  <c r="AF82" i="352"/>
  <c r="K81" i="352"/>
  <c r="AF80" i="352"/>
  <c r="K79" i="352"/>
  <c r="AF78" i="352"/>
  <c r="K77" i="352"/>
  <c r="AF76" i="352"/>
  <c r="K75" i="352"/>
  <c r="AF72" i="352"/>
  <c r="AF71" i="352"/>
  <c r="AF70" i="352"/>
  <c r="K69" i="352"/>
  <c r="AF68" i="352"/>
  <c r="K67" i="352"/>
  <c r="AF66" i="352"/>
  <c r="K65" i="352"/>
  <c r="AF64" i="352"/>
  <c r="K61" i="352"/>
  <c r="K59" i="352"/>
  <c r="K57" i="352"/>
  <c r="AF56" i="352"/>
  <c r="K55" i="352"/>
  <c r="AF54" i="352"/>
  <c r="K53" i="352"/>
  <c r="AF52" i="352"/>
  <c r="K51" i="352"/>
  <c r="AF50" i="352"/>
  <c r="K49" i="352"/>
  <c r="AF48" i="352"/>
  <c r="K47" i="352"/>
  <c r="AF46" i="352"/>
  <c r="K43" i="352"/>
  <c r="K41" i="352"/>
  <c r="K39" i="352"/>
  <c r="AF38" i="352"/>
  <c r="K37" i="352"/>
  <c r="AF36" i="352"/>
  <c r="K35" i="352"/>
  <c r="AF34" i="352"/>
  <c r="K33" i="352"/>
  <c r="AF32" i="352"/>
  <c r="K31" i="352"/>
  <c r="AF30" i="352"/>
  <c r="K29" i="352"/>
  <c r="AF28" i="352"/>
  <c r="K25" i="352"/>
  <c r="K23" i="352"/>
  <c r="K21" i="352"/>
  <c r="K19" i="352"/>
  <c r="AF18" i="352"/>
  <c r="K17" i="352"/>
  <c r="AF16" i="352"/>
  <c r="K15" i="352"/>
  <c r="AF14" i="352"/>
  <c r="K13" i="352"/>
  <c r="AF12" i="352"/>
  <c r="K11" i="352"/>
  <c r="AF10" i="352"/>
  <c r="K9" i="352"/>
  <c r="AF8" i="352"/>
  <c r="K175" i="350"/>
  <c r="K173" i="350"/>
  <c r="K171" i="350"/>
  <c r="K169" i="350"/>
  <c r="K164" i="350"/>
  <c r="K162" i="350"/>
  <c r="AF160" i="350"/>
  <c r="AF159" i="350"/>
  <c r="AF158" i="350"/>
  <c r="K155" i="350"/>
  <c r="K153" i="350"/>
  <c r="AF151" i="350"/>
  <c r="AF150" i="350"/>
  <c r="AF149" i="350"/>
  <c r="AF148" i="350"/>
  <c r="AF147" i="350"/>
  <c r="K144" i="350"/>
  <c r="K142" i="350"/>
  <c r="AF140" i="350"/>
  <c r="AF139" i="350"/>
  <c r="AF138" i="350"/>
  <c r="AF137" i="350"/>
  <c r="AF136" i="350"/>
  <c r="AF135" i="350"/>
  <c r="AF134" i="350"/>
  <c r="AF133" i="350"/>
  <c r="K130" i="350"/>
  <c r="AF128" i="350"/>
  <c r="AF127" i="350"/>
  <c r="AF126" i="350"/>
  <c r="AF125" i="350"/>
  <c r="AF124" i="350"/>
  <c r="AF123" i="350"/>
  <c r="AF122" i="350"/>
  <c r="K119" i="350"/>
  <c r="K117" i="350"/>
  <c r="AF115" i="350"/>
  <c r="AF114" i="350"/>
  <c r="AF113" i="350"/>
  <c r="AF112" i="350"/>
  <c r="AF111" i="350"/>
  <c r="AF110" i="350"/>
  <c r="AF109" i="350"/>
  <c r="AF108" i="350"/>
  <c r="AF107" i="350"/>
  <c r="AF106" i="350"/>
  <c r="AF105" i="350"/>
  <c r="K101" i="350"/>
  <c r="AF99" i="350"/>
  <c r="AF98" i="350"/>
  <c r="AF97" i="350"/>
  <c r="AF96" i="350"/>
  <c r="AF95" i="350"/>
  <c r="AF94" i="350"/>
  <c r="AF93" i="350"/>
  <c r="AF92" i="350"/>
  <c r="AF91" i="350"/>
  <c r="AF90" i="350"/>
  <c r="AF89" i="350"/>
  <c r="K86" i="350"/>
  <c r="AF84" i="350"/>
  <c r="AF83" i="350"/>
  <c r="AF82" i="350"/>
  <c r="AF81" i="350"/>
  <c r="AF80" i="350"/>
  <c r="AF79" i="350"/>
  <c r="K76" i="350"/>
  <c r="K74" i="350"/>
  <c r="AF72" i="350"/>
  <c r="AF71" i="350"/>
  <c r="AF70" i="350"/>
  <c r="AF69" i="350"/>
  <c r="AF68" i="350"/>
  <c r="AF67" i="350"/>
  <c r="AF66" i="350"/>
  <c r="AF65" i="350"/>
  <c r="AF64" i="350"/>
  <c r="AF63" i="350"/>
  <c r="AF62" i="350"/>
  <c r="K59" i="350"/>
  <c r="K57" i="350"/>
  <c r="AF55" i="350"/>
  <c r="AF54" i="350"/>
  <c r="AF53" i="350"/>
  <c r="AF52" i="350"/>
  <c r="AF51" i="350"/>
  <c r="AF50" i="350"/>
  <c r="AF49" i="350"/>
  <c r="AF48" i="350"/>
  <c r="AF47" i="350"/>
  <c r="K44" i="350"/>
  <c r="K42" i="350"/>
  <c r="K41" i="350"/>
  <c r="K40" i="350"/>
  <c r="K39" i="350"/>
  <c r="K38" i="350"/>
  <c r="K37" i="350"/>
  <c r="K36" i="350"/>
  <c r="K35" i="350"/>
  <c r="K34" i="350"/>
  <c r="K33" i="350"/>
  <c r="K29" i="350"/>
  <c r="K28" i="350"/>
  <c r="K27" i="350"/>
  <c r="K26" i="350"/>
  <c r="K25" i="350"/>
  <c r="K24" i="350"/>
  <c r="K23" i="350"/>
  <c r="K22" i="350"/>
  <c r="K21" i="350"/>
  <c r="K20" i="350"/>
  <c r="AF16" i="350"/>
  <c r="AF15" i="350"/>
  <c r="AF14" i="350"/>
  <c r="AF13" i="350"/>
  <c r="AF12" i="350"/>
  <c r="AF11" i="350"/>
  <c r="AF10" i="350"/>
  <c r="AF9" i="350"/>
  <c r="AF8" i="350"/>
  <c r="K95" i="353"/>
  <c r="AF94" i="353"/>
  <c r="K93" i="353"/>
  <c r="AF92" i="353"/>
  <c r="K91" i="353"/>
  <c r="AF88" i="353"/>
  <c r="AF87" i="353"/>
  <c r="AF86" i="353"/>
  <c r="AF85" i="353"/>
  <c r="AF84" i="353"/>
  <c r="AF83" i="353"/>
  <c r="AF82" i="353"/>
  <c r="AF81" i="353"/>
  <c r="AF80" i="353"/>
  <c r="AF79" i="353"/>
  <c r="AF78" i="353"/>
  <c r="K77" i="353"/>
  <c r="AF76" i="353"/>
  <c r="K75" i="353"/>
  <c r="AF74" i="353"/>
  <c r="K73" i="353"/>
  <c r="AF70" i="353"/>
  <c r="AF69" i="353"/>
  <c r="AF68" i="353"/>
  <c r="AF67" i="353"/>
  <c r="AF66" i="353"/>
  <c r="AF65" i="353"/>
  <c r="AF64" i="353"/>
  <c r="AF63" i="353"/>
  <c r="AF62" i="353"/>
  <c r="AF61" i="353"/>
  <c r="AF60" i="353"/>
  <c r="K59" i="353"/>
  <c r="AF58" i="353"/>
  <c r="K57" i="353"/>
  <c r="AF56" i="353"/>
  <c r="K55" i="353"/>
  <c r="AF52" i="353"/>
  <c r="AF51" i="353"/>
  <c r="AF50" i="353"/>
  <c r="AF49" i="353"/>
  <c r="AF48" i="353"/>
  <c r="AF47" i="353"/>
  <c r="AF46" i="353"/>
  <c r="AF45" i="353"/>
  <c r="AF44" i="353"/>
  <c r="AF43" i="353"/>
  <c r="AF42" i="353"/>
  <c r="K41" i="353"/>
  <c r="AF40" i="353"/>
  <c r="K39" i="353"/>
  <c r="AF38" i="353"/>
  <c r="K37" i="353"/>
  <c r="AF34" i="353"/>
  <c r="AF33" i="353"/>
  <c r="AF32" i="353"/>
  <c r="AF31" i="353"/>
  <c r="AF30" i="353"/>
  <c r="K29" i="353"/>
  <c r="AF28" i="353"/>
  <c r="K27" i="353"/>
  <c r="AF26" i="353"/>
  <c r="K13" i="353"/>
  <c r="AF12" i="353"/>
  <c r="K11" i="353"/>
  <c r="AF10" i="353"/>
  <c r="K9" i="353"/>
  <c r="AF8" i="353"/>
  <c r="K155" i="355"/>
  <c r="K153" i="355"/>
  <c r="K151" i="355"/>
  <c r="AF150" i="355"/>
  <c r="K147" i="355"/>
  <c r="K145" i="355"/>
  <c r="K143" i="355"/>
  <c r="K141" i="355"/>
  <c r="AF140" i="355"/>
  <c r="K139" i="355"/>
  <c r="AF138" i="355"/>
  <c r="K135" i="355"/>
  <c r="K133" i="355"/>
  <c r="AF132" i="355"/>
  <c r="K131" i="355"/>
  <c r="AF130" i="355"/>
  <c r="K129" i="355"/>
  <c r="AF128" i="355"/>
  <c r="K127" i="355"/>
  <c r="AF126" i="355"/>
  <c r="K123" i="355"/>
  <c r="K121" i="355"/>
  <c r="AF120" i="355"/>
  <c r="K119" i="355"/>
  <c r="AF118" i="355"/>
  <c r="K117" i="355"/>
  <c r="AF116" i="355"/>
  <c r="K115" i="355"/>
  <c r="AF114" i="355"/>
  <c r="K113" i="355"/>
  <c r="AF112" i="355"/>
  <c r="K111" i="355"/>
  <c r="AF110" i="355"/>
  <c r="K107" i="355"/>
  <c r="K105" i="355"/>
  <c r="AF104" i="355"/>
  <c r="K103" i="355"/>
  <c r="AF102" i="355"/>
  <c r="K101" i="355"/>
  <c r="AF100" i="355"/>
  <c r="K99" i="355"/>
  <c r="AF98" i="355"/>
  <c r="K97" i="355"/>
  <c r="AF96" i="355"/>
  <c r="K95" i="355"/>
  <c r="AF94" i="355"/>
  <c r="K91" i="355"/>
  <c r="K89" i="355"/>
  <c r="K87" i="355"/>
  <c r="AF86" i="355"/>
  <c r="K85" i="355"/>
  <c r="AF84" i="355"/>
  <c r="K83" i="355"/>
  <c r="AF82" i="355"/>
  <c r="K81" i="355"/>
  <c r="AF80" i="355"/>
  <c r="K79" i="355"/>
  <c r="AF78" i="355"/>
  <c r="K77" i="355"/>
  <c r="AF76" i="355"/>
  <c r="K73" i="355"/>
  <c r="K71" i="355"/>
  <c r="K69" i="355"/>
  <c r="AF68" i="355"/>
  <c r="K67" i="355"/>
  <c r="AF66" i="355"/>
  <c r="K65" i="355"/>
  <c r="AF64" i="355"/>
  <c r="K63" i="355"/>
  <c r="AF62" i="355"/>
  <c r="K61" i="355"/>
  <c r="AF60" i="355"/>
  <c r="K59" i="355"/>
  <c r="AF58" i="355"/>
  <c r="K55" i="355"/>
  <c r="K53" i="355"/>
  <c r="K51" i="355"/>
  <c r="AF50" i="355"/>
  <c r="K49" i="355"/>
  <c r="AF48" i="355"/>
  <c r="K47" i="355"/>
  <c r="AF46" i="355"/>
  <c r="K45" i="355"/>
  <c r="AF44" i="355"/>
  <c r="K43" i="355"/>
  <c r="AF42" i="355"/>
  <c r="K41" i="355"/>
  <c r="AF40" i="355"/>
  <c r="K37" i="355"/>
  <c r="K35" i="355"/>
  <c r="K33" i="355"/>
  <c r="AF32" i="355"/>
  <c r="K31" i="355"/>
  <c r="AF30" i="355"/>
  <c r="K29" i="355"/>
  <c r="AF28" i="355"/>
  <c r="K27" i="355"/>
  <c r="AF26" i="355"/>
  <c r="K25" i="355"/>
  <c r="AF24" i="355"/>
  <c r="K23" i="355"/>
  <c r="AF22" i="355"/>
  <c r="K21" i="355"/>
  <c r="K17" i="355"/>
  <c r="AF16" i="355"/>
  <c r="K15" i="355"/>
  <c r="AF14" i="355"/>
  <c r="K13" i="355"/>
  <c r="AF12" i="355"/>
  <c r="K11" i="355"/>
  <c r="AF10" i="355"/>
  <c r="K9" i="355"/>
  <c r="AF8" i="355"/>
  <c r="K231" i="357"/>
  <c r="AF230" i="357"/>
  <c r="K229" i="357"/>
  <c r="AF228" i="357"/>
  <c r="K227" i="357"/>
  <c r="AF226" i="357"/>
  <c r="K225" i="357"/>
  <c r="AF224" i="357"/>
  <c r="K223" i="357"/>
  <c r="AF222" i="357"/>
  <c r="K216" i="357"/>
  <c r="AF215" i="357"/>
  <c r="K214" i="357"/>
  <c r="AF213" i="357"/>
  <c r="K212" i="357"/>
  <c r="AF211" i="357"/>
  <c r="K210" i="357"/>
  <c r="AF209" i="357"/>
  <c r="K208" i="357"/>
  <c r="AF207" i="357"/>
  <c r="K201" i="357"/>
  <c r="AF200" i="357"/>
  <c r="K199" i="357"/>
  <c r="AF198" i="357"/>
  <c r="K197" i="357"/>
  <c r="AF196" i="357"/>
  <c r="K195" i="357"/>
  <c r="AF194" i="357"/>
  <c r="K193" i="357"/>
  <c r="AF190" i="357"/>
  <c r="AF189" i="357"/>
  <c r="AF188" i="357"/>
  <c r="AF187" i="357"/>
  <c r="AF186" i="357"/>
  <c r="AF185" i="357"/>
  <c r="K184" i="357"/>
  <c r="AF183" i="357"/>
  <c r="K182" i="357"/>
  <c r="AF181" i="357"/>
  <c r="K180" i="357"/>
  <c r="AF179" i="357"/>
  <c r="K178" i="357"/>
  <c r="AF175" i="357"/>
  <c r="AF174" i="357"/>
  <c r="AF173" i="357"/>
  <c r="AF172" i="357"/>
  <c r="K171" i="357"/>
  <c r="AF170" i="357"/>
  <c r="K169" i="357"/>
  <c r="AF168" i="357"/>
  <c r="K167" i="357"/>
  <c r="AF166" i="357"/>
  <c r="K165" i="357"/>
  <c r="AF164" i="357"/>
  <c r="K163" i="357"/>
  <c r="AF160" i="357"/>
  <c r="AF159" i="357"/>
  <c r="AF158" i="357"/>
  <c r="AF157" i="357"/>
  <c r="AF156" i="357"/>
  <c r="AF155" i="357"/>
  <c r="K154" i="357"/>
  <c r="AF153" i="357"/>
  <c r="K152" i="357"/>
  <c r="AF151" i="357"/>
  <c r="K150" i="357"/>
  <c r="AF149" i="357"/>
  <c r="K148" i="357"/>
  <c r="AF145" i="357"/>
  <c r="AF144" i="357"/>
  <c r="AF143" i="357"/>
  <c r="AF142" i="357"/>
  <c r="AF141" i="357"/>
  <c r="K140" i="357"/>
  <c r="AF139" i="357"/>
  <c r="K138" i="357"/>
  <c r="AF137" i="357"/>
  <c r="K136" i="357"/>
  <c r="AF135" i="357"/>
  <c r="K134" i="357"/>
  <c r="AF133" i="357"/>
  <c r="K128" i="357"/>
  <c r="AF127" i="357"/>
  <c r="K126" i="357"/>
  <c r="AF125" i="357"/>
  <c r="K124" i="357"/>
  <c r="AF123" i="357"/>
  <c r="K122" i="357"/>
  <c r="AF121" i="357"/>
  <c r="K120" i="357"/>
  <c r="AF119" i="357"/>
  <c r="K116" i="357"/>
  <c r="K114" i="357"/>
  <c r="K112" i="357"/>
  <c r="AF111" i="357"/>
  <c r="K110" i="357"/>
  <c r="AF109" i="357"/>
  <c r="K108" i="357"/>
  <c r="AF107" i="357"/>
  <c r="K106" i="357"/>
  <c r="AF105" i="357"/>
  <c r="K104" i="357"/>
  <c r="AF103" i="357"/>
  <c r="K102" i="357"/>
  <c r="AF101" i="357"/>
  <c r="K100" i="357"/>
  <c r="AF99" i="357"/>
  <c r="K91" i="357"/>
  <c r="AF90" i="357"/>
  <c r="K89" i="357"/>
  <c r="AF88" i="357"/>
  <c r="K87" i="357"/>
  <c r="AF86" i="357"/>
  <c r="K85" i="357"/>
  <c r="AF84" i="357"/>
  <c r="AF59" i="357"/>
  <c r="AG56" i="357"/>
  <c r="AL56" i="357"/>
  <c r="K56" i="357"/>
  <c r="L53" i="357"/>
  <c r="Q53" i="357"/>
  <c r="AG49" i="357"/>
  <c r="AL49" i="357"/>
  <c r="K49" i="357"/>
  <c r="L46" i="357"/>
  <c r="Q46" i="357"/>
  <c r="AF44" i="357"/>
  <c r="AG41" i="357"/>
  <c r="AL41" i="357"/>
  <c r="K41" i="357"/>
  <c r="L38" i="357"/>
  <c r="Q38" i="357"/>
  <c r="AG34" i="357"/>
  <c r="AL34" i="357"/>
  <c r="AG32" i="357"/>
  <c r="AL32" i="357"/>
  <c r="AG30" i="357"/>
  <c r="AL30" i="357"/>
  <c r="AF28" i="357"/>
  <c r="AG25" i="357"/>
  <c r="AL25" i="357"/>
  <c r="K25" i="357"/>
  <c r="AG14" i="357"/>
  <c r="AL14" i="357"/>
  <c r="K14" i="357"/>
  <c r="L11" i="357"/>
  <c r="Q11" i="357"/>
  <c r="AF9" i="357"/>
  <c r="L191" i="358"/>
  <c r="Q191" i="358"/>
  <c r="K191" i="358"/>
  <c r="AG190" i="358"/>
  <c r="AL190" i="358"/>
  <c r="AF190" i="358"/>
  <c r="L185" i="358"/>
  <c r="Q185" i="358"/>
  <c r="K185" i="358"/>
  <c r="AG184" i="358"/>
  <c r="AL184" i="358"/>
  <c r="AF184" i="358"/>
  <c r="L175" i="358"/>
  <c r="Q175" i="358"/>
  <c r="K175" i="358"/>
  <c r="L171" i="358"/>
  <c r="Q171" i="358"/>
  <c r="K171" i="358"/>
  <c r="AG170" i="358"/>
  <c r="AL170" i="358"/>
  <c r="AF170" i="358"/>
  <c r="L157" i="358"/>
  <c r="Q157" i="358"/>
  <c r="K157" i="358"/>
  <c r="AG156" i="358"/>
  <c r="AL156" i="358"/>
  <c r="AF156" i="358"/>
  <c r="L151" i="358"/>
  <c r="Q151" i="358"/>
  <c r="K151" i="358"/>
  <c r="L173" i="358"/>
  <c r="Q173" i="358"/>
  <c r="K173" i="358"/>
  <c r="L159" i="358"/>
  <c r="Q159" i="358"/>
  <c r="K159" i="358"/>
  <c r="AG158" i="358"/>
  <c r="AL158" i="358"/>
  <c r="AF158" i="358"/>
  <c r="L145" i="358"/>
  <c r="Q145" i="358"/>
  <c r="K145" i="358"/>
  <c r="AG144" i="358"/>
  <c r="AL144" i="358"/>
  <c r="AF144" i="358"/>
  <c r="E28" i="408"/>
  <c r="K84" i="357"/>
  <c r="AF80" i="357"/>
  <c r="AF78" i="357"/>
  <c r="AF76" i="357"/>
  <c r="AF74" i="357"/>
  <c r="AF72" i="357"/>
  <c r="AF70" i="357"/>
  <c r="AF66" i="357"/>
  <c r="AF64" i="357"/>
  <c r="AF62" i="357"/>
  <c r="AF60" i="357"/>
  <c r="L181" i="358"/>
  <c r="Q181" i="358"/>
  <c r="K181" i="358"/>
  <c r="L167" i="358"/>
  <c r="Q167" i="358"/>
  <c r="K167" i="358"/>
  <c r="AG166" i="358"/>
  <c r="AL166" i="358"/>
  <c r="AL206" i="358"/>
  <c r="AF166" i="358"/>
  <c r="L161" i="358"/>
  <c r="Q161" i="358"/>
  <c r="K161" i="358"/>
  <c r="AG160" i="358"/>
  <c r="AL160" i="358"/>
  <c r="AF160" i="358"/>
  <c r="L147" i="358"/>
  <c r="Q147" i="358"/>
  <c r="K147" i="358"/>
  <c r="AG146" i="358"/>
  <c r="AL146" i="358"/>
  <c r="AF146" i="358"/>
  <c r="B19" i="408"/>
  <c r="L59" i="357"/>
  <c r="Q59" i="357"/>
  <c r="AF57" i="357"/>
  <c r="AG54" i="357"/>
  <c r="AL54" i="357"/>
  <c r="K54" i="357"/>
  <c r="AG47" i="357"/>
  <c r="AL47" i="357"/>
  <c r="K47" i="357"/>
  <c r="L44" i="357"/>
  <c r="Q44" i="357"/>
  <c r="AF42" i="357"/>
  <c r="AG39" i="357"/>
  <c r="AL39" i="357"/>
  <c r="K39" i="357"/>
  <c r="L28" i="357"/>
  <c r="Q28" i="357"/>
  <c r="AF26" i="357"/>
  <c r="AG23" i="357"/>
  <c r="AL23" i="357"/>
  <c r="K23" i="357"/>
  <c r="AF19" i="357"/>
  <c r="AF17" i="357"/>
  <c r="AF15" i="357"/>
  <c r="AG12" i="357"/>
  <c r="AL12" i="357"/>
  <c r="K12" i="357"/>
  <c r="L9" i="357"/>
  <c r="Q9" i="357"/>
  <c r="L189" i="358"/>
  <c r="Q189" i="358"/>
  <c r="K189" i="358"/>
  <c r="L183" i="358"/>
  <c r="Q183" i="358"/>
  <c r="K183" i="358"/>
  <c r="AG182" i="358"/>
  <c r="AL182" i="358"/>
  <c r="AF182" i="358"/>
  <c r="L177" i="358"/>
  <c r="Q177" i="358"/>
  <c r="K177" i="358"/>
  <c r="L169" i="358"/>
  <c r="Q169" i="358"/>
  <c r="K169" i="358"/>
  <c r="AG168" i="358"/>
  <c r="AL168" i="358"/>
  <c r="AF168" i="358"/>
  <c r="L163" i="358"/>
  <c r="Q163" i="358"/>
  <c r="K163" i="358"/>
  <c r="L155" i="358"/>
  <c r="Q155" i="358"/>
  <c r="K155" i="358"/>
  <c r="AG154" i="358"/>
  <c r="AL154" i="358"/>
  <c r="AL205" i="358"/>
  <c r="AF154" i="358"/>
  <c r="L149" i="358"/>
  <c r="Q149" i="358"/>
  <c r="K149" i="358"/>
  <c r="AG148" i="358"/>
  <c r="AL148" i="358"/>
  <c r="AF148" i="358"/>
  <c r="K143" i="358"/>
  <c r="AF142" i="358"/>
  <c r="K141" i="358"/>
  <c r="AF140" i="358"/>
  <c r="K139" i="358"/>
  <c r="AF138" i="358"/>
  <c r="K135" i="358"/>
  <c r="K133" i="358"/>
  <c r="K131" i="358"/>
  <c r="AF130" i="358"/>
  <c r="K129" i="358"/>
  <c r="AF128" i="358"/>
  <c r="K127" i="358"/>
  <c r="AF126" i="358"/>
  <c r="K125" i="358"/>
  <c r="AF124" i="358"/>
  <c r="K123" i="358"/>
  <c r="AF122" i="358"/>
  <c r="K121" i="358"/>
  <c r="AF120" i="358"/>
  <c r="K119" i="358"/>
  <c r="K112" i="358"/>
  <c r="K110" i="358"/>
  <c r="AF109" i="358"/>
  <c r="K108" i="358"/>
  <c r="AF107" i="358"/>
  <c r="K106" i="358"/>
  <c r="AF105" i="358"/>
  <c r="K104" i="358"/>
  <c r="AF103" i="358"/>
  <c r="K102" i="358"/>
  <c r="AF101" i="358"/>
  <c r="K100" i="358"/>
  <c r="AF99" i="358"/>
  <c r="K98" i="358"/>
  <c r="K94" i="358"/>
  <c r="K92" i="358"/>
  <c r="AF91" i="358"/>
  <c r="K90" i="358"/>
  <c r="AF89" i="358"/>
  <c r="K88" i="358"/>
  <c r="AF87" i="358"/>
  <c r="K86" i="358"/>
  <c r="AF85" i="358"/>
  <c r="K84" i="358"/>
  <c r="AF83" i="358"/>
  <c r="K82" i="358"/>
  <c r="AF81" i="358"/>
  <c r="K80" i="358"/>
  <c r="K76" i="358"/>
  <c r="K74" i="358"/>
  <c r="AF73" i="358"/>
  <c r="K72" i="358"/>
  <c r="AF71" i="358"/>
  <c r="K70" i="358"/>
  <c r="AF69" i="358"/>
  <c r="K68" i="358"/>
  <c r="AF67" i="358"/>
  <c r="K66" i="358"/>
  <c r="AF65" i="358"/>
  <c r="K64" i="358"/>
  <c r="AF63" i="358"/>
  <c r="K62" i="358"/>
  <c r="K58" i="358"/>
  <c r="K56" i="358"/>
  <c r="AF55" i="358"/>
  <c r="K54" i="358"/>
  <c r="AF53" i="358"/>
  <c r="K52" i="358"/>
  <c r="AF51" i="358"/>
  <c r="K50" i="358"/>
  <c r="AF49" i="358"/>
  <c r="K48" i="358"/>
  <c r="AF47" i="358"/>
  <c r="K46" i="358"/>
  <c r="AF45" i="358"/>
  <c r="K44" i="358"/>
  <c r="K40" i="358"/>
  <c r="K38" i="358"/>
  <c r="AF37" i="358"/>
  <c r="K36" i="358"/>
  <c r="AF35" i="358"/>
  <c r="K34" i="358"/>
  <c r="AF33" i="358"/>
  <c r="K32" i="358"/>
  <c r="AF31" i="358"/>
  <c r="K30" i="358"/>
  <c r="AF29" i="358"/>
  <c r="K28" i="358"/>
  <c r="AF27" i="358"/>
  <c r="K26" i="358"/>
  <c r="K22" i="358"/>
  <c r="K20" i="358"/>
  <c r="AF19" i="358"/>
  <c r="K18" i="358"/>
  <c r="AF17" i="358"/>
  <c r="K16" i="358"/>
  <c r="AF15" i="358"/>
  <c r="K14" i="358"/>
  <c r="AF13" i="358"/>
  <c r="K12" i="358"/>
  <c r="AF11" i="358"/>
  <c r="K10" i="358"/>
  <c r="AF9" i="358"/>
  <c r="K8" i="358"/>
  <c r="K60" i="363"/>
  <c r="K58" i="363"/>
  <c r="K56" i="363"/>
  <c r="K52" i="363"/>
  <c r="K50" i="363"/>
  <c r="L49" i="363"/>
  <c r="Q49" i="363"/>
  <c r="AF48" i="363"/>
  <c r="AG47" i="363"/>
  <c r="K46" i="363"/>
  <c r="L45" i="363"/>
  <c r="Q45" i="363"/>
  <c r="AF44" i="363"/>
  <c r="AG43" i="363"/>
  <c r="L40" i="363"/>
  <c r="Q40" i="363"/>
  <c r="L38" i="363"/>
  <c r="Q38" i="363"/>
  <c r="AF37" i="363"/>
  <c r="AG36" i="363"/>
  <c r="K35" i="363"/>
  <c r="L34" i="363"/>
  <c r="Q34" i="363"/>
  <c r="AF33" i="363"/>
  <c r="AG32" i="363"/>
  <c r="K31" i="363"/>
  <c r="L30" i="363"/>
  <c r="Q30" i="363"/>
  <c r="AF29" i="363"/>
  <c r="AG28" i="363"/>
  <c r="K27" i="363"/>
  <c r="L26" i="363"/>
  <c r="Q26" i="363"/>
  <c r="L22" i="363"/>
  <c r="Q22" i="363"/>
  <c r="L20" i="363"/>
  <c r="Q20" i="363"/>
  <c r="AF19" i="363"/>
  <c r="AG18" i="363"/>
  <c r="K17" i="363"/>
  <c r="L16" i="363"/>
  <c r="Q16" i="363"/>
  <c r="AF15" i="363"/>
  <c r="AG14" i="363"/>
  <c r="K13" i="363"/>
  <c r="L12" i="363"/>
  <c r="Q12" i="363"/>
  <c r="AF11" i="363"/>
  <c r="AG10" i="363"/>
  <c r="K9" i="363"/>
  <c r="L8" i="363"/>
  <c r="Q8" i="363"/>
  <c r="L135" i="366"/>
  <c r="Q135" i="366"/>
  <c r="L133" i="366"/>
  <c r="Q133" i="366"/>
  <c r="L131" i="366"/>
  <c r="Q131" i="366"/>
  <c r="L127" i="366"/>
  <c r="Q127" i="366"/>
  <c r="L125" i="366"/>
  <c r="Q125" i="366"/>
  <c r="AG124" i="366"/>
  <c r="AL124" i="366"/>
  <c r="L123" i="366"/>
  <c r="Q123" i="366"/>
  <c r="L119" i="366"/>
  <c r="Q119" i="366"/>
  <c r="L117" i="366"/>
  <c r="Q117" i="366"/>
  <c r="AG116" i="366"/>
  <c r="AL116" i="366"/>
  <c r="L115" i="366"/>
  <c r="Q115" i="366"/>
  <c r="AG114" i="366"/>
  <c r="AL114" i="366"/>
  <c r="L113" i="366"/>
  <c r="Q113" i="366"/>
  <c r="AG112" i="366"/>
  <c r="AL112" i="366"/>
  <c r="L109" i="366"/>
  <c r="Q109" i="366"/>
  <c r="AG108" i="366"/>
  <c r="AL108" i="366"/>
  <c r="L107" i="366"/>
  <c r="Q107" i="366"/>
  <c r="AG106" i="366"/>
  <c r="AL106" i="366"/>
  <c r="L105" i="366"/>
  <c r="Q105" i="366"/>
  <c r="AG104" i="366"/>
  <c r="AL104" i="366"/>
  <c r="L103" i="366"/>
  <c r="Q103" i="366"/>
  <c r="AG102" i="366"/>
  <c r="AL102" i="366"/>
  <c r="L101" i="366"/>
  <c r="Q101" i="366"/>
  <c r="AG100" i="366"/>
  <c r="AL100" i="366"/>
  <c r="L97" i="366"/>
  <c r="Q97" i="366"/>
  <c r="L95" i="366"/>
  <c r="Q95" i="366"/>
  <c r="AG94" i="366"/>
  <c r="AL94" i="366"/>
  <c r="L93" i="366"/>
  <c r="Q93" i="366"/>
  <c r="AG92" i="366"/>
  <c r="AL92" i="366"/>
  <c r="L91" i="366"/>
  <c r="Q91" i="366"/>
  <c r="AG90" i="366"/>
  <c r="AL90" i="366"/>
  <c r="L89" i="366"/>
  <c r="Q89" i="366"/>
  <c r="AG88" i="366"/>
  <c r="AL88" i="366"/>
  <c r="L87" i="366"/>
  <c r="Q87" i="366"/>
  <c r="AG86" i="366"/>
  <c r="AL86" i="366"/>
  <c r="L85" i="366"/>
  <c r="Q85" i="366"/>
  <c r="AG84" i="366"/>
  <c r="AL84" i="366"/>
  <c r="L81" i="366"/>
  <c r="Q81" i="366"/>
  <c r="L79" i="366"/>
  <c r="Q79" i="366"/>
  <c r="AG78" i="366"/>
  <c r="AL78" i="366"/>
  <c r="L77" i="366"/>
  <c r="Q77" i="366"/>
  <c r="AG76" i="366"/>
  <c r="AL76" i="366"/>
  <c r="L75" i="366"/>
  <c r="Q75" i="366"/>
  <c r="AG74" i="366"/>
  <c r="AL74" i="366"/>
  <c r="L73" i="366"/>
  <c r="Q73" i="366"/>
  <c r="AG72" i="366"/>
  <c r="AL72" i="366"/>
  <c r="L71" i="366"/>
  <c r="Q71" i="366"/>
  <c r="AG70" i="366"/>
  <c r="AL70" i="366"/>
  <c r="L69" i="366"/>
  <c r="Q69" i="366"/>
  <c r="AG68" i="366"/>
  <c r="AL68" i="366"/>
  <c r="L65" i="366"/>
  <c r="Q65" i="366"/>
  <c r="L63" i="366"/>
  <c r="Q63" i="366"/>
  <c r="AG62" i="366"/>
  <c r="AL62" i="366"/>
  <c r="L61" i="366"/>
  <c r="Q61" i="366"/>
  <c r="AG60" i="366"/>
  <c r="AL60" i="366"/>
  <c r="L59" i="366"/>
  <c r="Q59" i="366"/>
  <c r="AG58" i="366"/>
  <c r="AL58" i="366"/>
  <c r="L57" i="366"/>
  <c r="Q57" i="366"/>
  <c r="AG56" i="366"/>
  <c r="AL56" i="366"/>
  <c r="L55" i="366"/>
  <c r="Q55" i="366"/>
  <c r="AG54" i="366"/>
  <c r="AL54" i="366"/>
  <c r="L53" i="366"/>
  <c r="Q53" i="366"/>
  <c r="AG52" i="366"/>
  <c r="AL52" i="366"/>
  <c r="L49" i="366"/>
  <c r="Q49" i="366"/>
  <c r="L47" i="366"/>
  <c r="Q47" i="366"/>
  <c r="AG46" i="366"/>
  <c r="AL46" i="366"/>
  <c r="L45" i="366"/>
  <c r="Q45" i="366"/>
  <c r="AG44" i="366"/>
  <c r="AL44" i="366"/>
  <c r="L43" i="366"/>
  <c r="Q43" i="366"/>
  <c r="AG42" i="366"/>
  <c r="AL42" i="366"/>
  <c r="L41" i="366"/>
  <c r="Q41" i="366"/>
  <c r="AG40" i="366"/>
  <c r="AL40" i="366"/>
  <c r="L39" i="366"/>
  <c r="Q39" i="366"/>
  <c r="AG38" i="366"/>
  <c r="AL38" i="366"/>
  <c r="L37" i="366"/>
  <c r="Q37" i="366"/>
  <c r="AG36" i="366"/>
  <c r="AL36" i="366"/>
  <c r="L33" i="366"/>
  <c r="Q33" i="366"/>
  <c r="L31" i="366"/>
  <c r="Q31" i="366"/>
  <c r="AG30" i="366"/>
  <c r="AL30" i="366"/>
  <c r="L29" i="366"/>
  <c r="Q29" i="366"/>
  <c r="AG28" i="366"/>
  <c r="AL28" i="366"/>
  <c r="L27" i="366"/>
  <c r="Q27" i="366"/>
  <c r="AG26" i="366"/>
  <c r="AL26" i="366"/>
  <c r="L25" i="366"/>
  <c r="Q25" i="366"/>
  <c r="AG24" i="366"/>
  <c r="AL24" i="366"/>
  <c r="L23" i="366"/>
  <c r="Q23" i="366"/>
  <c r="AG22" i="366"/>
  <c r="AL22" i="366"/>
  <c r="L21" i="366"/>
  <c r="Q21" i="366"/>
  <c r="AG20" i="366"/>
  <c r="AL20" i="366"/>
  <c r="L17" i="366"/>
  <c r="Q17" i="366"/>
  <c r="AG16" i="366"/>
  <c r="AL16" i="366"/>
  <c r="L15" i="366"/>
  <c r="Q15" i="366"/>
  <c r="AG14" i="366"/>
  <c r="AL14" i="366"/>
  <c r="L13" i="366"/>
  <c r="Q13" i="366"/>
  <c r="AG12" i="366"/>
  <c r="AL12" i="366"/>
  <c r="L11" i="366"/>
  <c r="Q11" i="366"/>
  <c r="AG10" i="366"/>
  <c r="AL10" i="366"/>
  <c r="L9" i="366"/>
  <c r="Q9" i="366"/>
  <c r="AG8" i="366"/>
  <c r="AL8" i="366"/>
  <c r="L69" i="367"/>
  <c r="Q69" i="367"/>
  <c r="L67" i="367"/>
  <c r="Q67" i="367"/>
  <c r="L65" i="367"/>
  <c r="Q65" i="367"/>
  <c r="L63" i="367"/>
  <c r="Q63" i="367"/>
  <c r="AG62" i="367"/>
  <c r="AL62" i="367"/>
  <c r="L61" i="367"/>
  <c r="Q61" i="367"/>
  <c r="AG60" i="367"/>
  <c r="AL60" i="367"/>
  <c r="L57" i="367"/>
  <c r="Q57" i="367"/>
  <c r="L55" i="367"/>
  <c r="Q55" i="367"/>
  <c r="AG54" i="367"/>
  <c r="AL54" i="367"/>
  <c r="L53" i="367"/>
  <c r="Q53" i="367"/>
  <c r="AG52" i="367"/>
  <c r="AL52" i="367"/>
  <c r="L51" i="367"/>
  <c r="Q51" i="367"/>
  <c r="AG50" i="367"/>
  <c r="AL50" i="367"/>
  <c r="L49" i="367"/>
  <c r="Q49" i="367"/>
  <c r="AG46" i="367"/>
  <c r="AL46" i="367"/>
  <c r="L45" i="367"/>
  <c r="Q45" i="367"/>
  <c r="AG44" i="367"/>
  <c r="AL44" i="367"/>
  <c r="L43" i="367"/>
  <c r="Q43" i="367"/>
  <c r="AG42" i="367"/>
  <c r="AL42" i="367"/>
  <c r="L41" i="367"/>
  <c r="Q41" i="367"/>
  <c r="AG40" i="367"/>
  <c r="AL40" i="367"/>
  <c r="L39" i="367"/>
  <c r="Q39" i="367"/>
  <c r="L35" i="367"/>
  <c r="Q35" i="367"/>
  <c r="L33" i="367"/>
  <c r="Q33" i="367"/>
  <c r="AG32" i="367"/>
  <c r="AL32" i="367"/>
  <c r="L31" i="367"/>
  <c r="Q31" i="367"/>
  <c r="AG30" i="367"/>
  <c r="AL30" i="367"/>
  <c r="L29" i="367"/>
  <c r="Q29" i="367"/>
  <c r="AG28" i="367"/>
  <c r="AL28" i="367"/>
  <c r="L27" i="367"/>
  <c r="Q27" i="367"/>
  <c r="AG26" i="367"/>
  <c r="AL26" i="367"/>
  <c r="L25" i="367"/>
  <c r="Q25" i="367"/>
  <c r="AG24" i="367"/>
  <c r="AL24" i="367"/>
  <c r="L23" i="367"/>
  <c r="Q23" i="367"/>
  <c r="L19" i="367"/>
  <c r="Q19" i="367"/>
  <c r="AG18" i="367"/>
  <c r="AL18" i="367"/>
  <c r="L17" i="367"/>
  <c r="Q17" i="367"/>
  <c r="AG16" i="367"/>
  <c r="AL16" i="367"/>
  <c r="L15" i="367"/>
  <c r="Q15" i="367"/>
  <c r="AG14" i="367"/>
  <c r="AL14" i="367"/>
  <c r="L13" i="367"/>
  <c r="Q13" i="367"/>
  <c r="AG12" i="367"/>
  <c r="AL12" i="367"/>
  <c r="L11" i="367"/>
  <c r="Q11" i="367"/>
  <c r="AG10" i="367"/>
  <c r="AL10" i="367"/>
  <c r="L9" i="367"/>
  <c r="Q9" i="367"/>
  <c r="AG8" i="367"/>
  <c r="AL8" i="367"/>
  <c r="L179" i="368"/>
  <c r="Q179" i="368"/>
  <c r="L177" i="368"/>
  <c r="Q177" i="368"/>
  <c r="L175" i="368"/>
  <c r="Q175" i="368"/>
  <c r="L173" i="368"/>
  <c r="Q173" i="368"/>
  <c r="AG172" i="368"/>
  <c r="AL172" i="368"/>
  <c r="L171" i="368"/>
  <c r="Q171" i="368"/>
  <c r="L167" i="368"/>
  <c r="Q167" i="368"/>
  <c r="L165" i="368"/>
  <c r="Q165" i="368"/>
  <c r="L163" i="368"/>
  <c r="Q163" i="368"/>
  <c r="AG161" i="368"/>
  <c r="AL161" i="368"/>
  <c r="L159" i="368"/>
  <c r="Q159" i="368"/>
  <c r="AG151" i="368"/>
  <c r="AL151" i="368"/>
  <c r="L149" i="368"/>
  <c r="Q149" i="368"/>
  <c r="AG147" i="368"/>
  <c r="AL147" i="368"/>
  <c r="L145" i="368"/>
  <c r="Q145" i="368"/>
  <c r="AG143" i="368"/>
  <c r="AL143" i="368"/>
  <c r="L140" i="368"/>
  <c r="Q140" i="368"/>
  <c r="L138" i="368"/>
  <c r="Q138" i="368"/>
  <c r="L136" i="368"/>
  <c r="Q136" i="368"/>
  <c r="L134" i="368"/>
  <c r="Q134" i="368"/>
  <c r="AG133" i="368"/>
  <c r="AL133" i="368"/>
  <c r="L132" i="368"/>
  <c r="Q132" i="368"/>
  <c r="AG131" i="368"/>
  <c r="AL131" i="368"/>
  <c r="L130" i="368"/>
  <c r="Q130" i="368"/>
  <c r="AG129" i="368"/>
  <c r="AL129" i="368"/>
  <c r="L128" i="368"/>
  <c r="Q128" i="368"/>
  <c r="AG127" i="368"/>
  <c r="AL127" i="368"/>
  <c r="L126" i="368"/>
  <c r="Q126" i="368"/>
  <c r="AG125" i="368"/>
  <c r="AL125" i="368"/>
  <c r="L124" i="368"/>
  <c r="Q124" i="368"/>
  <c r="AG123" i="368"/>
  <c r="AL123" i="368"/>
  <c r="L122" i="368"/>
  <c r="Q122" i="368"/>
  <c r="L118" i="368"/>
  <c r="Q118" i="368"/>
  <c r="L116" i="368"/>
  <c r="Q116" i="368"/>
  <c r="L114" i="368"/>
  <c r="Q114" i="368"/>
  <c r="L112" i="368"/>
  <c r="Q112" i="368"/>
  <c r="L110" i="368"/>
  <c r="Q110" i="368"/>
  <c r="AG109" i="368"/>
  <c r="AL109" i="368"/>
  <c r="L108" i="368"/>
  <c r="Q108" i="368"/>
  <c r="AG107" i="368"/>
  <c r="AL107" i="368"/>
  <c r="L106" i="368"/>
  <c r="Q106" i="368"/>
  <c r="AG105" i="368"/>
  <c r="AL105" i="368"/>
  <c r="L104" i="368"/>
  <c r="Q104" i="368"/>
  <c r="AG103" i="368"/>
  <c r="AL103" i="368"/>
  <c r="L102" i="368"/>
  <c r="Q102" i="368"/>
  <c r="AG101" i="368"/>
  <c r="AL101" i="368"/>
  <c r="L100" i="368"/>
  <c r="Q100" i="368"/>
  <c r="AG99" i="368"/>
  <c r="AL99" i="368"/>
  <c r="L98" i="368"/>
  <c r="Q98" i="368"/>
  <c r="L94" i="368"/>
  <c r="Q94" i="368"/>
  <c r="L92" i="368"/>
  <c r="Q92" i="368"/>
  <c r="L90" i="368"/>
  <c r="Q90" i="368"/>
  <c r="L88" i="368"/>
  <c r="Q88" i="368"/>
  <c r="AG87" i="368"/>
  <c r="AL87" i="368"/>
  <c r="L86" i="368"/>
  <c r="Q86" i="368"/>
  <c r="AG85" i="368"/>
  <c r="AL85" i="368"/>
  <c r="L84" i="368"/>
  <c r="Q84" i="368"/>
  <c r="AG83" i="368"/>
  <c r="AL83" i="368"/>
  <c r="L82" i="368"/>
  <c r="Q82" i="368"/>
  <c r="AG81" i="368"/>
  <c r="AL81" i="368"/>
  <c r="L80" i="368"/>
  <c r="Q80" i="368"/>
  <c r="AG79" i="368"/>
  <c r="AL79" i="368"/>
  <c r="L78" i="368"/>
  <c r="Q78" i="368"/>
  <c r="AG77" i="368"/>
  <c r="AL77" i="368"/>
  <c r="L76" i="368"/>
  <c r="Q76" i="368"/>
  <c r="L72" i="368"/>
  <c r="Q72" i="368"/>
  <c r="L70" i="368"/>
  <c r="Q70" i="368"/>
  <c r="L68" i="368"/>
  <c r="Q68" i="368"/>
  <c r="L66" i="368"/>
  <c r="Q66" i="368"/>
  <c r="AG65" i="368"/>
  <c r="AL65" i="368"/>
  <c r="L64" i="368"/>
  <c r="Q64" i="368"/>
  <c r="AG63" i="368"/>
  <c r="AL63" i="368"/>
  <c r="L62" i="368"/>
  <c r="Q62" i="368"/>
  <c r="AG61" i="368"/>
  <c r="AL61" i="368"/>
  <c r="L60" i="368"/>
  <c r="Q60" i="368"/>
  <c r="AG59" i="368"/>
  <c r="AL59" i="368"/>
  <c r="L58" i="368"/>
  <c r="Q58" i="368"/>
  <c r="AG57" i="368"/>
  <c r="AL57" i="368"/>
  <c r="L56" i="368"/>
  <c r="Q56" i="368"/>
  <c r="AG55" i="368"/>
  <c r="AL55" i="368"/>
  <c r="L54" i="368"/>
  <c r="Q54" i="368"/>
  <c r="L50" i="368"/>
  <c r="Q50" i="368"/>
  <c r="L48" i="368"/>
  <c r="Q48" i="368"/>
  <c r="L46" i="368"/>
  <c r="Q46" i="368"/>
  <c r="L44" i="368"/>
  <c r="Q44" i="368"/>
  <c r="L42" i="368"/>
  <c r="Q42" i="368"/>
  <c r="AG41" i="368"/>
  <c r="AL41" i="368"/>
  <c r="L40" i="368"/>
  <c r="Q40" i="368"/>
  <c r="AG39" i="368"/>
  <c r="AL39" i="368"/>
  <c r="L38" i="368"/>
  <c r="Q38" i="368"/>
  <c r="AG37" i="368"/>
  <c r="AL37" i="368"/>
  <c r="L36" i="368"/>
  <c r="Q36" i="368"/>
  <c r="AG35" i="368"/>
  <c r="AL35" i="368"/>
  <c r="L34" i="368"/>
  <c r="Q34" i="368"/>
  <c r="AG33" i="368"/>
  <c r="AL33" i="368"/>
  <c r="L32" i="368"/>
  <c r="Q32" i="368"/>
  <c r="AG31" i="368"/>
  <c r="AL31" i="368"/>
  <c r="L28" i="368"/>
  <c r="Q28" i="368"/>
  <c r="L26" i="368"/>
  <c r="Q26" i="368"/>
  <c r="L24" i="368"/>
  <c r="Q24" i="368"/>
  <c r="L22" i="368"/>
  <c r="Q22" i="368"/>
  <c r="L20" i="368"/>
  <c r="Q20" i="368"/>
  <c r="AG19" i="368"/>
  <c r="AL19" i="368"/>
  <c r="L18" i="368"/>
  <c r="Q18" i="368"/>
  <c r="AG17" i="368"/>
  <c r="AL17" i="368"/>
  <c r="L16" i="368"/>
  <c r="Q16" i="368"/>
  <c r="AG15" i="368"/>
  <c r="AL15" i="368"/>
  <c r="L14" i="368"/>
  <c r="Q14" i="368"/>
  <c r="AG13" i="368"/>
  <c r="AL13" i="368"/>
  <c r="L12" i="368"/>
  <c r="Q12" i="368"/>
  <c r="AG11" i="368"/>
  <c r="AL11" i="368"/>
  <c r="L10" i="368"/>
  <c r="Q10" i="368"/>
  <c r="AG9" i="368"/>
  <c r="AL9" i="368"/>
  <c r="L8" i="368"/>
  <c r="Q8" i="368"/>
  <c r="L144" i="373"/>
  <c r="Q144" i="373"/>
  <c r="L142" i="373"/>
  <c r="Q142" i="373"/>
  <c r="L141" i="373"/>
  <c r="Q141" i="373"/>
  <c r="L137" i="373"/>
  <c r="Q137" i="373"/>
  <c r="L135" i="373"/>
  <c r="Q135" i="373"/>
  <c r="L133" i="373"/>
  <c r="Q133" i="373"/>
  <c r="L130" i="373"/>
  <c r="Q130" i="373"/>
  <c r="L129" i="373"/>
  <c r="Q129" i="373"/>
  <c r="L128" i="373"/>
  <c r="Q128" i="373"/>
  <c r="L127" i="373"/>
  <c r="Q127" i="373"/>
  <c r="AG126" i="373"/>
  <c r="AL126" i="373"/>
  <c r="L126" i="373"/>
  <c r="Q126" i="373"/>
  <c r="AG125" i="373"/>
  <c r="AL125" i="373"/>
  <c r="L125" i="373"/>
  <c r="Q125" i="373"/>
  <c r="AG124" i="373"/>
  <c r="AL124" i="373"/>
  <c r="L78" i="373"/>
  <c r="Q78" i="373"/>
  <c r="L76" i="373"/>
  <c r="Q76" i="373"/>
  <c r="L74" i="373"/>
  <c r="Q74" i="373"/>
  <c r="L72" i="373"/>
  <c r="Q72" i="373"/>
  <c r="L70" i="373"/>
  <c r="Q70" i="373"/>
  <c r="L68" i="373"/>
  <c r="Q68" i="373"/>
  <c r="L66" i="373"/>
  <c r="Q66" i="373"/>
  <c r="L64" i="373"/>
  <c r="Q64" i="373"/>
  <c r="L62" i="373"/>
  <c r="Q62" i="373"/>
  <c r="L58" i="373"/>
  <c r="Q58" i="373"/>
  <c r="L56" i="373"/>
  <c r="Q56" i="373"/>
  <c r="AG55" i="373"/>
  <c r="AL55" i="373"/>
  <c r="L54" i="373"/>
  <c r="Q54" i="373"/>
  <c r="AG53" i="373"/>
  <c r="AL53" i="373"/>
  <c r="L52" i="373"/>
  <c r="Q52" i="373"/>
  <c r="AG51" i="373"/>
  <c r="AL51" i="373"/>
  <c r="L50" i="373"/>
  <c r="Q50" i="373"/>
  <c r="AG49" i="373"/>
  <c r="AL49" i="373"/>
  <c r="L48" i="373"/>
  <c r="Q48" i="373"/>
  <c r="AG47" i="373"/>
  <c r="AL47" i="373"/>
  <c r="L46" i="373"/>
  <c r="Q46" i="373"/>
  <c r="AG45" i="373"/>
  <c r="AL45" i="373"/>
  <c r="L44" i="373"/>
  <c r="Q44" i="373"/>
  <c r="L40" i="373"/>
  <c r="Q40" i="373"/>
  <c r="L38" i="373"/>
  <c r="Q38" i="373"/>
  <c r="L36" i="373"/>
  <c r="Q36" i="373"/>
  <c r="AG35" i="373"/>
  <c r="AL35" i="373"/>
  <c r="L34" i="373"/>
  <c r="Q34" i="373"/>
  <c r="AG33" i="373"/>
  <c r="AL33" i="373"/>
  <c r="L32" i="373"/>
  <c r="Q32" i="373"/>
  <c r="AG31" i="373"/>
  <c r="AL31" i="373"/>
  <c r="L30" i="373"/>
  <c r="Q30" i="373"/>
  <c r="AG29" i="373"/>
  <c r="AL29" i="373"/>
  <c r="L28" i="373"/>
  <c r="Q28" i="373"/>
  <c r="AG27" i="373"/>
  <c r="AL27" i="373"/>
  <c r="L26" i="373"/>
  <c r="Q26" i="373"/>
  <c r="L22" i="373"/>
  <c r="Q22" i="373"/>
  <c r="L20" i="373"/>
  <c r="Q20" i="373"/>
  <c r="AG19" i="373"/>
  <c r="AL19" i="373"/>
  <c r="L18" i="373"/>
  <c r="Q18" i="373"/>
  <c r="AG17" i="373"/>
  <c r="AL17" i="373"/>
  <c r="L16" i="373"/>
  <c r="Q16" i="373"/>
  <c r="AG15" i="373"/>
  <c r="AL15" i="373"/>
  <c r="L14" i="373"/>
  <c r="Q14" i="373"/>
  <c r="AG13" i="373"/>
  <c r="AL13" i="373"/>
  <c r="L12" i="373"/>
  <c r="Q12" i="373"/>
  <c r="AG11" i="373"/>
  <c r="AL11" i="373"/>
  <c r="L10" i="373"/>
  <c r="Q10" i="373"/>
  <c r="AG9" i="373"/>
  <c r="AL9" i="373"/>
  <c r="L8" i="373"/>
  <c r="Q8" i="373"/>
  <c r="L125" i="374"/>
  <c r="Q125" i="374"/>
  <c r="L124" i="374"/>
  <c r="Q124" i="374"/>
  <c r="L123" i="374"/>
  <c r="Q123" i="374"/>
  <c r="L122" i="374"/>
  <c r="Q122" i="374"/>
  <c r="L121" i="374"/>
  <c r="Q121" i="374"/>
  <c r="L120" i="374"/>
  <c r="Q120" i="374"/>
  <c r="L119" i="374"/>
  <c r="Q119" i="374"/>
  <c r="AG118" i="374"/>
  <c r="AL118" i="374"/>
  <c r="L118" i="374"/>
  <c r="Q118" i="374"/>
  <c r="L115" i="374"/>
  <c r="Q115" i="374"/>
  <c r="L114" i="374"/>
  <c r="Q114" i="374"/>
  <c r="L113" i="374"/>
  <c r="Q113" i="374"/>
  <c r="L112" i="374"/>
  <c r="Q112" i="374"/>
  <c r="L111" i="374"/>
  <c r="Q111" i="374"/>
  <c r="AG110" i="374"/>
  <c r="AL110" i="374"/>
  <c r="L110" i="374"/>
  <c r="Q110" i="374"/>
  <c r="AG109" i="374"/>
  <c r="AL109" i="374"/>
  <c r="L109" i="374"/>
  <c r="Q109" i="374"/>
  <c r="AG108" i="374"/>
  <c r="AL108" i="374"/>
  <c r="L108" i="374"/>
  <c r="Q108" i="374"/>
  <c r="L105" i="374"/>
  <c r="Q105" i="374"/>
  <c r="L104" i="374"/>
  <c r="Q104" i="374"/>
  <c r="L103" i="374"/>
  <c r="Q103" i="374"/>
  <c r="L102" i="374"/>
  <c r="Q102" i="374"/>
  <c r="AG101" i="374"/>
  <c r="AL101" i="374"/>
  <c r="L101" i="374"/>
  <c r="Q101" i="374"/>
  <c r="AG100" i="374"/>
  <c r="AL100" i="374"/>
  <c r="L100" i="374"/>
  <c r="Q100" i="374"/>
  <c r="AG99" i="374"/>
  <c r="AL99" i="374"/>
  <c r="L99" i="374"/>
  <c r="Q99" i="374"/>
  <c r="AG98" i="374"/>
  <c r="AL98" i="374"/>
  <c r="L98" i="374"/>
  <c r="Q98" i="374"/>
  <c r="K97" i="374"/>
  <c r="K96" i="374"/>
  <c r="K95" i="374"/>
  <c r="AF91" i="374"/>
  <c r="AF90" i="374"/>
  <c r="AF89" i="374"/>
  <c r="AF88" i="374"/>
  <c r="AF87" i="374"/>
  <c r="AF86" i="374"/>
  <c r="AF85" i="374"/>
  <c r="AF84" i="374"/>
  <c r="AF83" i="374"/>
  <c r="AF82" i="374"/>
  <c r="AF81" i="374"/>
  <c r="AF80" i="374"/>
  <c r="K77" i="374"/>
  <c r="K75" i="374"/>
  <c r="AF73" i="374"/>
  <c r="AF72" i="374"/>
  <c r="AF71" i="374"/>
  <c r="AF70" i="374"/>
  <c r="AF69" i="374"/>
  <c r="AF68" i="374"/>
  <c r="AF67" i="374"/>
  <c r="AF66" i="374"/>
  <c r="AF65" i="374"/>
  <c r="AF64" i="374"/>
  <c r="AF63" i="374"/>
  <c r="AF62" i="374"/>
  <c r="K59" i="374"/>
  <c r="K57" i="374"/>
  <c r="AF55" i="374"/>
  <c r="AF54" i="374"/>
  <c r="AF53" i="374"/>
  <c r="AF52" i="374"/>
  <c r="AF51" i="374"/>
  <c r="AF50" i="374"/>
  <c r="AF49" i="374"/>
  <c r="AF48" i="374"/>
  <c r="AF47" i="374"/>
  <c r="AF46" i="374"/>
  <c r="AF45" i="374"/>
  <c r="AF44" i="374"/>
  <c r="K41" i="374"/>
  <c r="K39" i="374"/>
  <c r="AF37" i="374"/>
  <c r="AF36" i="374"/>
  <c r="AF35" i="374"/>
  <c r="AF34" i="374"/>
  <c r="AF33" i="374"/>
  <c r="AF32" i="374"/>
  <c r="AF31" i="374"/>
  <c r="AF30" i="374"/>
  <c r="AF29" i="374"/>
  <c r="AF28" i="374"/>
  <c r="AF27" i="374"/>
  <c r="AF26" i="374"/>
  <c r="K23" i="374"/>
  <c r="K21" i="374"/>
  <c r="AF19" i="374"/>
  <c r="AF18" i="374"/>
  <c r="AF17" i="374"/>
  <c r="AF16" i="374"/>
  <c r="AF15" i="374"/>
  <c r="AF14" i="374"/>
  <c r="AF13" i="374"/>
  <c r="AF12" i="374"/>
  <c r="AF11" i="374"/>
  <c r="AF10" i="374"/>
  <c r="AF9" i="374"/>
  <c r="L124" i="375"/>
  <c r="Q124" i="375"/>
  <c r="L120" i="375"/>
  <c r="Q120" i="375"/>
  <c r="L114" i="375"/>
  <c r="Q114" i="375"/>
  <c r="L111" i="375"/>
  <c r="Q111" i="375"/>
  <c r="L105" i="375"/>
  <c r="Q105" i="375"/>
  <c r="L103" i="375"/>
  <c r="Q103" i="375"/>
  <c r="L101" i="375"/>
  <c r="Q101" i="375"/>
  <c r="L95" i="375"/>
  <c r="Q95" i="375"/>
  <c r="L93" i="375"/>
  <c r="Q93" i="375"/>
  <c r="L91" i="375"/>
  <c r="Q91" i="375"/>
  <c r="L89" i="375"/>
  <c r="Q89" i="375"/>
  <c r="AG80" i="375"/>
  <c r="AL80" i="375"/>
  <c r="AG76" i="375"/>
  <c r="AL76" i="375"/>
  <c r="AG72" i="375"/>
  <c r="AL72" i="375"/>
  <c r="L67" i="375"/>
  <c r="Q67" i="375"/>
  <c r="L65" i="375"/>
  <c r="Q65" i="375"/>
  <c r="K64" i="375"/>
  <c r="K63" i="375"/>
  <c r="K62" i="375"/>
  <c r="K61" i="375"/>
  <c r="K60" i="375"/>
  <c r="K59" i="375"/>
  <c r="K58" i="375"/>
  <c r="K57" i="375"/>
  <c r="K54" i="375"/>
  <c r="AF52" i="375"/>
  <c r="AF51" i="375"/>
  <c r="AG162" i="368"/>
  <c r="AL162" i="368"/>
  <c r="AG158" i="368"/>
  <c r="AL158" i="368"/>
  <c r="L155" i="368"/>
  <c r="Q155" i="368"/>
  <c r="L153" i="368"/>
  <c r="Q153" i="368"/>
  <c r="AG148" i="368"/>
  <c r="AL148" i="368"/>
  <c r="AG144" i="368"/>
  <c r="AL144" i="368"/>
  <c r="AF97" i="374"/>
  <c r="AF96" i="374"/>
  <c r="AF95" i="374"/>
  <c r="K92" i="374"/>
  <c r="K91" i="374"/>
  <c r="K90" i="374"/>
  <c r="K89" i="374"/>
  <c r="K88" i="374"/>
  <c r="K87" i="374"/>
  <c r="K86" i="374"/>
  <c r="K85" i="374"/>
  <c r="K84" i="374"/>
  <c r="K83" i="374"/>
  <c r="K82" i="374"/>
  <c r="K81" i="374"/>
  <c r="K80" i="374"/>
  <c r="K76" i="374"/>
  <c r="K74" i="374"/>
  <c r="K73" i="374"/>
  <c r="K72" i="374"/>
  <c r="K71" i="374"/>
  <c r="K70" i="374"/>
  <c r="K69" i="374"/>
  <c r="K68" i="374"/>
  <c r="K67" i="374"/>
  <c r="K66" i="374"/>
  <c r="K65" i="374"/>
  <c r="K64" i="374"/>
  <c r="K63" i="374"/>
  <c r="K62" i="374"/>
  <c r="K58" i="374"/>
  <c r="K56" i="374"/>
  <c r="K55" i="374"/>
  <c r="K54" i="374"/>
  <c r="K53" i="374"/>
  <c r="K52" i="374"/>
  <c r="K51" i="374"/>
  <c r="K50" i="374"/>
  <c r="K49" i="374"/>
  <c r="K48" i="374"/>
  <c r="K47" i="374"/>
  <c r="K46" i="374"/>
  <c r="K45" i="374"/>
  <c r="K44" i="374"/>
  <c r="K40" i="374"/>
  <c r="K38" i="374"/>
  <c r="K37" i="374"/>
  <c r="K36" i="374"/>
  <c r="K35" i="374"/>
  <c r="K34" i="374"/>
  <c r="K33" i="374"/>
  <c r="K32" i="374"/>
  <c r="K31" i="374"/>
  <c r="K30" i="374"/>
  <c r="K29" i="374"/>
  <c r="K28" i="374"/>
  <c r="K27" i="374"/>
  <c r="K26" i="374"/>
  <c r="K22" i="374"/>
  <c r="K20" i="374"/>
  <c r="K19" i="374"/>
  <c r="K18" i="374"/>
  <c r="K17" i="374"/>
  <c r="K16" i="374"/>
  <c r="K15" i="374"/>
  <c r="K14" i="374"/>
  <c r="K13" i="374"/>
  <c r="K12" i="374"/>
  <c r="K11" i="374"/>
  <c r="K10" i="374"/>
  <c r="K9" i="374"/>
  <c r="L8" i="374"/>
  <c r="Q8" i="374"/>
  <c r="L122" i="375"/>
  <c r="Q122" i="375"/>
  <c r="L116" i="375"/>
  <c r="Q116" i="375"/>
  <c r="L112" i="375"/>
  <c r="Q112" i="375"/>
  <c r="L107" i="375"/>
  <c r="Q107" i="375"/>
  <c r="L104" i="375"/>
  <c r="Q104" i="375"/>
  <c r="L102" i="375"/>
  <c r="Q102" i="375"/>
  <c r="L97" i="375"/>
  <c r="Q97" i="375"/>
  <c r="L94" i="375"/>
  <c r="Q94" i="375"/>
  <c r="L92" i="375"/>
  <c r="Q92" i="375"/>
  <c r="L90" i="375"/>
  <c r="Q90" i="375"/>
  <c r="L88" i="375"/>
  <c r="Q88" i="375"/>
  <c r="AG78" i="375"/>
  <c r="AL78" i="375"/>
  <c r="AG74" i="375"/>
  <c r="AL74" i="375"/>
  <c r="L68" i="375"/>
  <c r="Q68" i="375"/>
  <c r="L66" i="375"/>
  <c r="Q66" i="375"/>
  <c r="AF66" i="382"/>
  <c r="K60" i="382"/>
  <c r="K59" i="382"/>
  <c r="K58" i="382"/>
  <c r="K57" i="382"/>
  <c r="K56" i="382"/>
  <c r="K55" i="382"/>
  <c r="AF54" i="382"/>
  <c r="K54" i="382"/>
  <c r="AF53" i="382"/>
  <c r="K53" i="382"/>
  <c r="AF52" i="382"/>
  <c r="K52" i="382"/>
  <c r="AF51" i="382"/>
  <c r="K51" i="382"/>
  <c r="AF50" i="382"/>
  <c r="K50" i="382"/>
  <c r="K47" i="382"/>
  <c r="K46" i="382"/>
  <c r="K45" i="382"/>
  <c r="K44" i="382"/>
  <c r="K43" i="382"/>
  <c r="K42" i="382"/>
  <c r="AF41" i="382"/>
  <c r="K41" i="382"/>
  <c r="AF40" i="382"/>
  <c r="K40" i="382"/>
  <c r="AF39" i="382"/>
  <c r="K39" i="382"/>
  <c r="AF38" i="382"/>
  <c r="K38" i="382"/>
  <c r="AF37" i="382"/>
  <c r="K37" i="382"/>
  <c r="AF36" i="382"/>
  <c r="K36" i="382"/>
  <c r="K33" i="382"/>
  <c r="K32" i="382"/>
  <c r="K31" i="382"/>
  <c r="K30" i="382"/>
  <c r="K29" i="382"/>
  <c r="K28" i="382"/>
  <c r="AF27" i="382"/>
  <c r="K27" i="382"/>
  <c r="AF26" i="382"/>
  <c r="K26" i="382"/>
  <c r="AF25" i="382"/>
  <c r="K25" i="382"/>
  <c r="AF24" i="382"/>
  <c r="K24" i="382"/>
  <c r="AF23" i="382"/>
  <c r="K23" i="382"/>
  <c r="AF22" i="382"/>
  <c r="K22" i="382"/>
  <c r="K19" i="382"/>
  <c r="K18" i="382"/>
  <c r="K17" i="382"/>
  <c r="K16" i="382"/>
  <c r="K15" i="382"/>
  <c r="K14" i="382"/>
  <c r="AF13" i="382"/>
  <c r="K13" i="382"/>
  <c r="AF12" i="382"/>
  <c r="K12" i="382"/>
  <c r="AF11" i="382"/>
  <c r="K11" i="382"/>
  <c r="AF10" i="382"/>
  <c r="K10" i="382"/>
  <c r="AF9" i="382"/>
  <c r="K9" i="382"/>
  <c r="AF8" i="382"/>
  <c r="K8" i="382"/>
  <c r="K90" i="383"/>
  <c r="K89" i="383"/>
  <c r="K88" i="383"/>
  <c r="K87" i="383"/>
  <c r="K86" i="383"/>
  <c r="K85" i="383"/>
  <c r="K84" i="383"/>
  <c r="K83" i="383"/>
  <c r="K82" i="383"/>
  <c r="AF81" i="383"/>
  <c r="K81" i="383"/>
  <c r="AF80" i="383"/>
  <c r="K80" i="383"/>
  <c r="AF79" i="383"/>
  <c r="K79" i="383"/>
  <c r="AF78" i="383"/>
  <c r="K78" i="383"/>
  <c r="AF75" i="383"/>
  <c r="AF74" i="383"/>
  <c r="K74" i="383"/>
  <c r="AF73" i="383"/>
  <c r="K73" i="383"/>
  <c r="AF72" i="383"/>
  <c r="K72" i="383"/>
  <c r="AF71" i="383"/>
  <c r="K71" i="383"/>
  <c r="AF70" i="383"/>
  <c r="K70" i="383"/>
  <c r="AF69" i="383"/>
  <c r="K69" i="383"/>
  <c r="K66" i="383"/>
  <c r="K65" i="383"/>
  <c r="K64" i="383"/>
  <c r="K63" i="383"/>
  <c r="AF62" i="383"/>
  <c r="K62" i="383"/>
  <c r="AF61" i="383"/>
  <c r="K61" i="383"/>
  <c r="AF60" i="383"/>
  <c r="K60" i="383"/>
  <c r="AF59" i="383"/>
  <c r="K59" i="383"/>
  <c r="AF58" i="383"/>
  <c r="K58" i="383"/>
  <c r="AF57" i="383"/>
  <c r="K57" i="383"/>
  <c r="AF56" i="383"/>
  <c r="K56" i="383"/>
  <c r="K53" i="383"/>
  <c r="K52" i="383"/>
  <c r="K51" i="383"/>
  <c r="K50" i="383"/>
  <c r="K49" i="383"/>
  <c r="K48" i="383"/>
  <c r="K47" i="383"/>
  <c r="AF46" i="383"/>
  <c r="K46" i="383"/>
  <c r="AF45" i="383"/>
  <c r="K45" i="383"/>
  <c r="AF44" i="383"/>
  <c r="K44" i="383"/>
  <c r="AF43" i="383"/>
  <c r="K43" i="383"/>
  <c r="AF42" i="383"/>
  <c r="K42" i="383"/>
  <c r="AF41" i="383"/>
  <c r="K41" i="383"/>
  <c r="AF40" i="383"/>
  <c r="K40" i="383"/>
  <c r="K37" i="383"/>
  <c r="K36" i="383"/>
  <c r="K35" i="383"/>
  <c r="K34" i="383"/>
  <c r="AF33" i="383"/>
  <c r="K33" i="383"/>
  <c r="AF32" i="383"/>
  <c r="K32" i="383"/>
  <c r="AF31" i="383"/>
  <c r="K31" i="383"/>
  <c r="AF30" i="383"/>
  <c r="K30" i="383"/>
  <c r="AF29" i="383"/>
  <c r="K29" i="383"/>
  <c r="AF28" i="383"/>
  <c r="K28" i="383"/>
  <c r="AF27" i="383"/>
  <c r="K27" i="383"/>
  <c r="AF26" i="383"/>
  <c r="K26" i="383"/>
  <c r="K23" i="383"/>
  <c r="K22" i="383"/>
  <c r="K21" i="383"/>
  <c r="K20" i="383"/>
  <c r="K19" i="383"/>
  <c r="K18" i="383"/>
  <c r="K17" i="383"/>
  <c r="K16" i="383"/>
  <c r="K15" i="383"/>
  <c r="AF14" i="383"/>
  <c r="K14" i="383"/>
  <c r="AF13" i="383"/>
  <c r="K13" i="383"/>
  <c r="AF12" i="383"/>
  <c r="K12" i="383"/>
  <c r="AF11" i="383"/>
  <c r="K11" i="383"/>
  <c r="AF10" i="383"/>
  <c r="K10" i="383"/>
  <c r="AF9" i="383"/>
  <c r="K9" i="383"/>
  <c r="AF8" i="383"/>
  <c r="K8" i="383"/>
  <c r="K54" i="384"/>
  <c r="K53" i="384"/>
  <c r="AF52" i="384"/>
  <c r="K52" i="384"/>
  <c r="AF51" i="384"/>
  <c r="K51" i="384"/>
  <c r="AF50" i="384"/>
  <c r="K50" i="384"/>
  <c r="AF49" i="384"/>
  <c r="K49" i="384"/>
  <c r="AF48" i="384"/>
  <c r="K48" i="384"/>
  <c r="AF47" i="384"/>
  <c r="K47" i="384"/>
  <c r="AF46" i="384"/>
  <c r="K46" i="384"/>
  <c r="AF43" i="384"/>
  <c r="K43" i="384"/>
  <c r="AF42" i="384"/>
  <c r="K42" i="384"/>
  <c r="AF41" i="384"/>
  <c r="K41" i="384"/>
  <c r="AF40" i="384"/>
  <c r="K40" i="384"/>
  <c r="AF39" i="384"/>
  <c r="K39" i="384"/>
  <c r="AF38" i="384"/>
  <c r="K38" i="384"/>
  <c r="AF37" i="384"/>
  <c r="K37" i="384"/>
  <c r="AF36" i="384"/>
  <c r="K36" i="384"/>
  <c r="AF35" i="384"/>
  <c r="K35" i="384"/>
  <c r="AF34" i="384"/>
  <c r="K34" i="384"/>
  <c r="K31" i="384"/>
  <c r="K30" i="384"/>
  <c r="K29" i="384"/>
  <c r="AF28" i="384"/>
  <c r="K28" i="384"/>
  <c r="AF27" i="384"/>
  <c r="K27" i="384"/>
  <c r="AF26" i="384"/>
  <c r="K26" i="384"/>
  <c r="AF25" i="384"/>
  <c r="K25" i="384"/>
  <c r="AF24" i="384"/>
  <c r="K24" i="384"/>
  <c r="AF23" i="384"/>
  <c r="K23" i="384"/>
  <c r="AF22" i="384"/>
  <c r="K22" i="384"/>
  <c r="AF21" i="384"/>
  <c r="K21" i="384"/>
  <c r="AF20" i="384"/>
  <c r="K20" i="384"/>
  <c r="K17" i="384"/>
  <c r="AF16" i="384"/>
  <c r="K16" i="384"/>
  <c r="AF15" i="384"/>
  <c r="K15" i="384"/>
  <c r="AF14" i="384"/>
  <c r="K14" i="384"/>
  <c r="AF13" i="384"/>
  <c r="K13" i="384"/>
  <c r="AF12" i="384"/>
  <c r="K12" i="384"/>
  <c r="AF11" i="384"/>
  <c r="K11" i="384"/>
  <c r="AF10" i="384"/>
  <c r="K10" i="384"/>
  <c r="AF9" i="384"/>
  <c r="K9" i="384"/>
  <c r="AF8" i="384"/>
  <c r="K8" i="384"/>
  <c r="AF57" i="385"/>
  <c r="AF56" i="385"/>
  <c r="AF55" i="385"/>
  <c r="AF54" i="385"/>
  <c r="AF53" i="385"/>
  <c r="AF52" i="385"/>
  <c r="AF51" i="385"/>
  <c r="K51" i="385"/>
  <c r="AF50" i="385"/>
  <c r="K50" i="385"/>
  <c r="AF49" i="385"/>
  <c r="K49" i="385"/>
  <c r="AF48" i="385"/>
  <c r="K48" i="385"/>
  <c r="AF47" i="385"/>
  <c r="K47" i="385"/>
  <c r="AF44" i="385"/>
  <c r="AF43" i="385"/>
  <c r="AF42" i="385"/>
  <c r="AF41" i="385"/>
  <c r="AF40" i="385"/>
  <c r="AF39" i="385"/>
  <c r="AF38" i="385"/>
  <c r="K38" i="385"/>
  <c r="AF37" i="385"/>
  <c r="K37" i="385"/>
  <c r="AF36" i="385"/>
  <c r="K36" i="385"/>
  <c r="AF35" i="385"/>
  <c r="K35" i="385"/>
  <c r="AF34" i="385"/>
  <c r="K34" i="385"/>
  <c r="AF31" i="385"/>
  <c r="AF30" i="385"/>
  <c r="AF29" i="385"/>
  <c r="AF28" i="385"/>
  <c r="AF27" i="385"/>
  <c r="AF26" i="385"/>
  <c r="AF25" i="385"/>
  <c r="K25" i="385"/>
  <c r="AF24" i="385"/>
  <c r="K24" i="385"/>
  <c r="AF23" i="385"/>
  <c r="K23" i="385"/>
  <c r="AF22" i="385"/>
  <c r="K22" i="385"/>
  <c r="AF21" i="385"/>
  <c r="K21" i="385"/>
  <c r="AF18" i="385"/>
  <c r="AF17" i="385"/>
  <c r="AF16" i="385"/>
  <c r="AF15" i="385"/>
  <c r="AF14" i="385"/>
  <c r="AF13" i="385"/>
  <c r="AF12" i="385"/>
  <c r="K12" i="385"/>
  <c r="AF11" i="385"/>
  <c r="K11" i="385"/>
  <c r="AF10" i="385"/>
  <c r="K10" i="385"/>
  <c r="AF9" i="385"/>
  <c r="K9" i="385"/>
  <c r="AF8" i="385"/>
  <c r="K8" i="385"/>
  <c r="K118" i="386"/>
  <c r="K117" i="386"/>
  <c r="K116" i="386"/>
  <c r="K115" i="386"/>
  <c r="K114" i="386"/>
  <c r="K111" i="386"/>
  <c r="K110" i="386"/>
  <c r="K109" i="386"/>
  <c r="K108" i="386"/>
  <c r="K107" i="386"/>
  <c r="K106" i="386"/>
  <c r="AF105" i="386"/>
  <c r="K105" i="386"/>
  <c r="K102" i="386"/>
  <c r="K101" i="386"/>
  <c r="K100" i="386"/>
  <c r="AF99" i="386"/>
  <c r="K99" i="386"/>
  <c r="AF98" i="386"/>
  <c r="K98" i="386"/>
  <c r="AF97" i="386"/>
  <c r="K97" i="386"/>
  <c r="K94" i="386"/>
  <c r="AF93" i="386"/>
  <c r="K93" i="386"/>
  <c r="AF92" i="386"/>
  <c r="K92" i="386"/>
  <c r="AF91" i="386"/>
  <c r="K91" i="386"/>
  <c r="AF90" i="386"/>
  <c r="K90" i="386"/>
  <c r="AF89" i="386"/>
  <c r="K89" i="386"/>
  <c r="K86" i="386"/>
  <c r="K85" i="386"/>
  <c r="AF84" i="386"/>
  <c r="K84" i="386"/>
  <c r="AF83" i="386"/>
  <c r="K83" i="386"/>
  <c r="AF82" i="386"/>
  <c r="K82" i="386"/>
  <c r="AF81" i="386"/>
  <c r="K81" i="386"/>
  <c r="AF80" i="386"/>
  <c r="K80" i="386"/>
  <c r="AF79" i="386"/>
  <c r="K79" i="386"/>
  <c r="AF78" i="386"/>
  <c r="K78" i="386"/>
  <c r="AF77" i="386"/>
  <c r="K77" i="386"/>
  <c r="AF76" i="386"/>
  <c r="K76" i="386"/>
  <c r="K73" i="386"/>
  <c r="K72" i="386"/>
  <c r="K71" i="386"/>
  <c r="AF70" i="386"/>
  <c r="K70" i="386"/>
  <c r="AF69" i="386"/>
  <c r="K69" i="386"/>
  <c r="AF68" i="386"/>
  <c r="K68" i="386"/>
  <c r="AF67" i="386"/>
  <c r="K67" i="386"/>
  <c r="AF66" i="386"/>
  <c r="K66" i="386"/>
  <c r="AF65" i="386"/>
  <c r="K65" i="386"/>
  <c r="AF64" i="386"/>
  <c r="K64" i="386"/>
  <c r="AF63" i="386"/>
  <c r="K63" i="386"/>
  <c r="AF62" i="386"/>
  <c r="K62" i="386"/>
  <c r="AF61" i="386"/>
  <c r="K61" i="386"/>
  <c r="AF60" i="386"/>
  <c r="K60" i="386"/>
  <c r="AF59" i="386"/>
  <c r="K59" i="386"/>
  <c r="K56" i="386"/>
  <c r="K55" i="386"/>
  <c r="K54" i="386"/>
  <c r="AF53" i="386"/>
  <c r="K53" i="386"/>
  <c r="AF52" i="386"/>
  <c r="K52" i="386"/>
  <c r="AF51" i="386"/>
  <c r="K51" i="386"/>
  <c r="AF50" i="386"/>
  <c r="K50" i="386"/>
  <c r="AF49" i="386"/>
  <c r="K49" i="386"/>
  <c r="AF48" i="386"/>
  <c r="K48" i="386"/>
  <c r="AF47" i="386"/>
  <c r="K47" i="386"/>
  <c r="AF46" i="386"/>
  <c r="K46" i="386"/>
  <c r="AF45" i="386"/>
  <c r="K45" i="386"/>
  <c r="AF44" i="386"/>
  <c r="K44" i="386"/>
  <c r="AF43" i="386"/>
  <c r="K43" i="386"/>
  <c r="AF42" i="386"/>
  <c r="K42" i="386"/>
  <c r="K39" i="386"/>
  <c r="K38" i="386"/>
  <c r="K37" i="386"/>
  <c r="AF36" i="386"/>
  <c r="K36" i="386"/>
  <c r="AF35" i="386"/>
  <c r="K35" i="386"/>
  <c r="AF34" i="386"/>
  <c r="K34" i="386"/>
  <c r="AF33" i="386"/>
  <c r="K33" i="386"/>
  <c r="AF32" i="386"/>
  <c r="K32" i="386"/>
  <c r="AF31" i="386"/>
  <c r="K31" i="386"/>
  <c r="AF30" i="386"/>
  <c r="K30" i="386"/>
  <c r="AF29" i="386"/>
  <c r="K29" i="386"/>
  <c r="AF28" i="386"/>
  <c r="K28" i="386"/>
  <c r="AF27" i="386"/>
  <c r="K27" i="386"/>
  <c r="AF26" i="386"/>
  <c r="K26" i="386"/>
  <c r="AF25" i="386"/>
  <c r="K25" i="386"/>
  <c r="K22" i="386"/>
  <c r="K21" i="386"/>
  <c r="K20" i="386"/>
  <c r="K19" i="386"/>
  <c r="K18" i="386"/>
  <c r="K17" i="386"/>
  <c r="K16" i="386"/>
  <c r="AF15" i="386"/>
  <c r="K15" i="386"/>
  <c r="AF14" i="386"/>
  <c r="K14" i="386"/>
  <c r="AF13" i="386"/>
  <c r="K13" i="386"/>
  <c r="AF12" i="386"/>
  <c r="K12" i="386"/>
  <c r="AF11" i="386"/>
  <c r="K11" i="386"/>
  <c r="AF10" i="386"/>
  <c r="K10" i="386"/>
  <c r="AF9" i="386"/>
  <c r="K9" i="386"/>
  <c r="AF8" i="386"/>
  <c r="K8" i="386"/>
  <c r="K366" i="389"/>
  <c r="K364" i="389"/>
  <c r="K362" i="389"/>
  <c r="AF361" i="389"/>
  <c r="K360" i="389"/>
  <c r="AF359" i="389"/>
  <c r="K358" i="389"/>
  <c r="K354" i="389"/>
  <c r="K352" i="389"/>
  <c r="K350" i="389"/>
  <c r="AF349" i="389"/>
  <c r="K348" i="389"/>
  <c r="AF347" i="389"/>
  <c r="K346" i="389"/>
  <c r="AF345" i="389"/>
  <c r="K344" i="389"/>
  <c r="AF343" i="389"/>
  <c r="K327" i="389"/>
  <c r="K325" i="389"/>
  <c r="AF324" i="389"/>
  <c r="K323" i="389"/>
  <c r="AF322" i="389"/>
  <c r="K321" i="389"/>
  <c r="AF320" i="389"/>
  <c r="K319" i="389"/>
  <c r="AF318" i="389"/>
  <c r="K311" i="389"/>
  <c r="K304" i="389"/>
  <c r="L304" i="389"/>
  <c r="Q304" i="389"/>
  <c r="AF303" i="389"/>
  <c r="AG303" i="389"/>
  <c r="AL303" i="389"/>
  <c r="K336" i="389"/>
  <c r="L336" i="389"/>
  <c r="Q336" i="389"/>
  <c r="AF335" i="389"/>
  <c r="AG335" i="389"/>
  <c r="AL335" i="389"/>
  <c r="K306" i="389"/>
  <c r="L306" i="389"/>
  <c r="Q306" i="389"/>
  <c r="AF305" i="389"/>
  <c r="AG305" i="389"/>
  <c r="AL305" i="389"/>
  <c r="K298" i="389"/>
  <c r="L298" i="389"/>
  <c r="Q298" i="389"/>
  <c r="AF297" i="389"/>
  <c r="AG297" i="389"/>
  <c r="AL297" i="389"/>
  <c r="K338" i="389"/>
  <c r="L338" i="389"/>
  <c r="Q338" i="389"/>
  <c r="AF337" i="389"/>
  <c r="AG337" i="389"/>
  <c r="AL337" i="389"/>
  <c r="AG63" i="382"/>
  <c r="AL63" i="382"/>
  <c r="K308" i="389"/>
  <c r="L308" i="389"/>
  <c r="Q308" i="389"/>
  <c r="AF307" i="389"/>
  <c r="AG307" i="389"/>
  <c r="AL307" i="389"/>
  <c r="K300" i="389"/>
  <c r="L300" i="389"/>
  <c r="Q300" i="389"/>
  <c r="AF299" i="389"/>
  <c r="AG299" i="389"/>
  <c r="AL299" i="389"/>
  <c r="K340" i="389"/>
  <c r="L340" i="389"/>
  <c r="Q340" i="389"/>
  <c r="AF339" i="389"/>
  <c r="AG339" i="389"/>
  <c r="AL339" i="389"/>
  <c r="K332" i="389"/>
  <c r="L332" i="389"/>
  <c r="Q332" i="389"/>
  <c r="AF331" i="389"/>
  <c r="AG331" i="389"/>
  <c r="AL331" i="389"/>
  <c r="AF317" i="389"/>
  <c r="L316" i="389"/>
  <c r="Q316" i="389"/>
  <c r="AF315" i="389"/>
  <c r="L314" i="389"/>
  <c r="Q314" i="389"/>
  <c r="L310" i="389"/>
  <c r="Q310" i="389"/>
  <c r="K302" i="389"/>
  <c r="L302" i="389"/>
  <c r="Q302" i="389"/>
  <c r="AF301" i="389"/>
  <c r="AG301" i="389"/>
  <c r="AL301" i="389"/>
  <c r="K334" i="389"/>
  <c r="L334" i="389"/>
  <c r="Q334" i="389"/>
  <c r="AF333" i="389"/>
  <c r="AG333" i="389"/>
  <c r="AL333" i="389"/>
  <c r="K96" i="389"/>
  <c r="K94" i="389"/>
  <c r="AF93" i="389"/>
  <c r="K92" i="389"/>
  <c r="AF91" i="389"/>
  <c r="K90" i="389"/>
  <c r="AF89" i="389"/>
  <c r="K88" i="389"/>
  <c r="K84" i="389"/>
  <c r="K82" i="389"/>
  <c r="K80" i="389"/>
  <c r="AF79" i="389"/>
  <c r="K78" i="389"/>
  <c r="AF77" i="389"/>
  <c r="K76" i="389"/>
  <c r="AF75" i="389"/>
  <c r="K74" i="389"/>
  <c r="AF73" i="389"/>
  <c r="K72" i="389"/>
  <c r="AF71" i="389"/>
  <c r="K70" i="389"/>
  <c r="AF69" i="389"/>
  <c r="K68" i="389"/>
  <c r="K64" i="389"/>
  <c r="K62" i="389"/>
  <c r="K60" i="389"/>
  <c r="AF59" i="389"/>
  <c r="K58" i="389"/>
  <c r="AF57" i="389"/>
  <c r="K56" i="389"/>
  <c r="AF55" i="389"/>
  <c r="K54" i="389"/>
  <c r="AF53" i="389"/>
  <c r="K52" i="389"/>
  <c r="AF51" i="389"/>
  <c r="K50" i="389"/>
  <c r="AF49" i="389"/>
  <c r="K48" i="389"/>
  <c r="K44" i="389"/>
  <c r="K42" i="389"/>
  <c r="K40" i="389"/>
  <c r="AF39" i="389"/>
  <c r="K38" i="389"/>
  <c r="AF37" i="389"/>
  <c r="K36" i="389"/>
  <c r="AF35" i="389"/>
  <c r="K34" i="389"/>
  <c r="AF33" i="389"/>
  <c r="K32" i="389"/>
  <c r="AF31" i="389"/>
  <c r="K30" i="389"/>
  <c r="AF29" i="389"/>
  <c r="K28" i="389"/>
  <c r="K24" i="389"/>
  <c r="K22" i="389"/>
  <c r="K20" i="389"/>
  <c r="AF19" i="389"/>
  <c r="K18" i="389"/>
  <c r="AF17" i="389"/>
  <c r="K16" i="389"/>
  <c r="AF15" i="389"/>
  <c r="K14" i="389"/>
  <c r="AF13" i="389"/>
  <c r="K12" i="389"/>
  <c r="AF11" i="389"/>
  <c r="K10" i="389"/>
  <c r="AF9" i="389"/>
  <c r="K8" i="389"/>
  <c r="K46" i="395"/>
  <c r="K44" i="395"/>
  <c r="K42" i="395"/>
  <c r="K40" i="395"/>
  <c r="K38" i="395"/>
  <c r="K36" i="395"/>
  <c r="K32" i="395"/>
  <c r="K30" i="395"/>
  <c r="K28" i="395"/>
  <c r="K26" i="395"/>
  <c r="K24" i="395"/>
  <c r="K22" i="395"/>
  <c r="K18" i="395"/>
  <c r="K16" i="395"/>
  <c r="AF15" i="395"/>
  <c r="K14" i="395"/>
  <c r="AF13" i="395"/>
  <c r="K12" i="395"/>
  <c r="AF11" i="395"/>
  <c r="K10" i="395"/>
  <c r="AF9" i="395"/>
  <c r="K8" i="395"/>
  <c r="K18" i="396"/>
  <c r="K16" i="396"/>
  <c r="AF15" i="396"/>
  <c r="K14" i="396"/>
  <c r="AF13" i="396"/>
  <c r="K12" i="396"/>
  <c r="AF11" i="396"/>
  <c r="K10" i="396"/>
  <c r="AF9" i="396"/>
  <c r="K8" i="396"/>
  <c r="K19" i="397"/>
  <c r="K17" i="397"/>
  <c r="K15" i="397"/>
  <c r="K13" i="397"/>
  <c r="K11" i="397"/>
  <c r="K9" i="397"/>
  <c r="AF8" i="397"/>
  <c r="K19" i="398"/>
  <c r="K17" i="398"/>
  <c r="K15" i="398"/>
  <c r="AF14" i="398"/>
  <c r="K13" i="398"/>
  <c r="AF12" i="398"/>
  <c r="K11" i="398"/>
  <c r="AF10" i="398"/>
  <c r="K9" i="398"/>
  <c r="AF8" i="398"/>
  <c r="K202" i="399"/>
  <c r="K200" i="399"/>
  <c r="K198" i="399"/>
  <c r="K196" i="399"/>
  <c r="K194" i="399"/>
  <c r="K192" i="399"/>
  <c r="K190" i="399"/>
  <c r="K188" i="399"/>
  <c r="K186" i="399"/>
  <c r="K184" i="399"/>
  <c r="K182" i="399"/>
  <c r="K178" i="399"/>
  <c r="K176" i="399"/>
  <c r="K174" i="399"/>
  <c r="K172" i="399"/>
  <c r="K170" i="399"/>
  <c r="K168" i="399"/>
  <c r="K166" i="399"/>
  <c r="K162" i="399"/>
  <c r="K160" i="399"/>
  <c r="K158" i="399"/>
  <c r="K16" i="399"/>
  <c r="AF15" i="399"/>
  <c r="AF10" i="399"/>
  <c r="K9" i="399"/>
  <c r="K124" i="400"/>
  <c r="L124" i="400"/>
  <c r="Q124" i="400"/>
  <c r="K116" i="400"/>
  <c r="L116" i="400"/>
  <c r="Q116" i="400"/>
  <c r="AF111" i="400"/>
  <c r="AG111" i="400"/>
  <c r="AL111" i="400"/>
  <c r="AF107" i="400"/>
  <c r="AG107" i="400"/>
  <c r="AL107" i="400"/>
  <c r="K102" i="400"/>
  <c r="L102" i="400"/>
  <c r="Q102" i="400"/>
  <c r="K98" i="400"/>
  <c r="L98" i="400"/>
  <c r="Q98" i="400"/>
  <c r="K94" i="400"/>
  <c r="L94" i="400"/>
  <c r="Q94" i="400"/>
  <c r="K90" i="400"/>
  <c r="L90" i="400"/>
  <c r="Q90" i="400"/>
  <c r="AF79" i="400"/>
  <c r="AG79" i="400"/>
  <c r="AL79" i="400"/>
  <c r="AF75" i="400"/>
  <c r="AG75" i="400"/>
  <c r="AL75" i="400"/>
  <c r="K65" i="400"/>
  <c r="L65" i="400"/>
  <c r="Q65" i="400"/>
  <c r="K59" i="400"/>
  <c r="L59" i="400"/>
  <c r="Q59" i="400"/>
  <c r="K55" i="400"/>
  <c r="L55" i="400"/>
  <c r="Q55" i="400"/>
  <c r="K47" i="400"/>
  <c r="L47" i="400"/>
  <c r="Q47" i="400"/>
  <c r="K43" i="400"/>
  <c r="L43" i="400"/>
  <c r="Q43" i="400"/>
  <c r="L156" i="399"/>
  <c r="Q156" i="399"/>
  <c r="K151" i="399"/>
  <c r="L148" i="399"/>
  <c r="Q148" i="399"/>
  <c r="K141" i="399"/>
  <c r="L138" i="399"/>
  <c r="Q138" i="399"/>
  <c r="K133" i="399"/>
  <c r="L19" i="399"/>
  <c r="Q19" i="399"/>
  <c r="L14" i="399"/>
  <c r="Q14" i="399"/>
  <c r="K11" i="399"/>
  <c r="AF9" i="399"/>
  <c r="K135" i="400"/>
  <c r="L132" i="400"/>
  <c r="Q132" i="400"/>
  <c r="L128" i="400"/>
  <c r="Q128" i="400"/>
  <c r="AF123" i="400"/>
  <c r="AG123" i="400"/>
  <c r="AL123" i="400"/>
  <c r="K118" i="400"/>
  <c r="L118" i="400"/>
  <c r="Q118" i="400"/>
  <c r="K114" i="400"/>
  <c r="L114" i="400"/>
  <c r="Q114" i="400"/>
  <c r="K110" i="400"/>
  <c r="L110" i="400"/>
  <c r="Q110" i="400"/>
  <c r="K106" i="400"/>
  <c r="L106" i="400"/>
  <c r="Q106" i="400"/>
  <c r="AF97" i="400"/>
  <c r="AG97" i="400"/>
  <c r="AL97" i="400"/>
  <c r="AF93" i="400"/>
  <c r="AG93" i="400"/>
  <c r="AL93" i="400"/>
  <c r="K82" i="400"/>
  <c r="L82" i="400"/>
  <c r="Q82" i="400"/>
  <c r="K78" i="400"/>
  <c r="L78" i="400"/>
  <c r="Q78" i="400"/>
  <c r="K67" i="400"/>
  <c r="L67" i="400"/>
  <c r="Q67" i="400"/>
  <c r="AF58" i="400"/>
  <c r="AG58" i="400"/>
  <c r="AL58" i="400"/>
  <c r="AF54" i="400"/>
  <c r="AG54" i="400"/>
  <c r="AL54" i="400"/>
  <c r="K49" i="400"/>
  <c r="L49" i="400"/>
  <c r="Q49" i="400"/>
  <c r="AF46" i="400"/>
  <c r="AG46" i="400"/>
  <c r="AL46" i="400"/>
  <c r="AF42" i="400"/>
  <c r="AG42" i="400"/>
  <c r="AL42" i="400"/>
  <c r="K33" i="400"/>
  <c r="L33" i="400"/>
  <c r="Q33" i="400"/>
  <c r="L330" i="389"/>
  <c r="Q330" i="389"/>
  <c r="L291" i="389"/>
  <c r="Q291" i="389"/>
  <c r="L289" i="389"/>
  <c r="Q289" i="389"/>
  <c r="L287" i="389"/>
  <c r="Q287" i="389"/>
  <c r="AG286" i="389"/>
  <c r="AL286" i="389"/>
  <c r="L285" i="389"/>
  <c r="Q285" i="389"/>
  <c r="AG284" i="389"/>
  <c r="AL284" i="389"/>
  <c r="L283" i="389"/>
  <c r="Q283" i="389"/>
  <c r="AG282" i="389"/>
  <c r="AL282" i="389"/>
  <c r="L281" i="389"/>
  <c r="Q281" i="389"/>
  <c r="AG280" i="389"/>
  <c r="AL280" i="389"/>
  <c r="L279" i="389"/>
  <c r="Q279" i="389"/>
  <c r="AG278" i="389"/>
  <c r="AL278" i="389"/>
  <c r="L277" i="389"/>
  <c r="Q277" i="389"/>
  <c r="AG276" i="389"/>
  <c r="AL276" i="389"/>
  <c r="L271" i="389"/>
  <c r="Q271" i="389"/>
  <c r="AG270" i="389"/>
  <c r="AL270" i="389"/>
  <c r="L269" i="389"/>
  <c r="Q269" i="389"/>
  <c r="AG268" i="389"/>
  <c r="AL268" i="389"/>
  <c r="L267" i="389"/>
  <c r="Q267" i="389"/>
  <c r="AG266" i="389"/>
  <c r="AL266" i="389"/>
  <c r="L265" i="389"/>
  <c r="Q265" i="389"/>
  <c r="AG264" i="389"/>
  <c r="AL264" i="389"/>
  <c r="L263" i="389"/>
  <c r="Q263" i="389"/>
  <c r="AG262" i="389"/>
  <c r="AL262" i="389"/>
  <c r="L259" i="389"/>
  <c r="Q259" i="389"/>
  <c r="L257" i="389"/>
  <c r="Q257" i="389"/>
  <c r="L255" i="389"/>
  <c r="Q255" i="389"/>
  <c r="L253" i="389"/>
  <c r="Q253" i="389"/>
  <c r="AG252" i="389"/>
  <c r="AL252" i="389"/>
  <c r="L251" i="389"/>
  <c r="Q251" i="389"/>
  <c r="AG250" i="389"/>
  <c r="AL250" i="389"/>
  <c r="L249" i="389"/>
  <c r="Q249" i="389"/>
  <c r="AG248" i="389"/>
  <c r="AL248" i="389"/>
  <c r="L247" i="389"/>
  <c r="Q247" i="389"/>
  <c r="AG246" i="389"/>
  <c r="AL246" i="389"/>
  <c r="L245" i="389"/>
  <c r="Q245" i="389"/>
  <c r="AG244" i="389"/>
  <c r="AL244" i="389"/>
  <c r="L243" i="389"/>
  <c r="Q243" i="389"/>
  <c r="AG242" i="389"/>
  <c r="AL242" i="389"/>
  <c r="L239" i="389"/>
  <c r="Q239" i="389"/>
  <c r="L237" i="389"/>
  <c r="Q237" i="389"/>
  <c r="L235" i="389"/>
  <c r="Q235" i="389"/>
  <c r="L233" i="389"/>
  <c r="Q233" i="389"/>
  <c r="AG232" i="389"/>
  <c r="AL232" i="389"/>
  <c r="L231" i="389"/>
  <c r="Q231" i="389"/>
  <c r="AG230" i="389"/>
  <c r="AL230" i="389"/>
  <c r="L229" i="389"/>
  <c r="Q229" i="389"/>
  <c r="AG228" i="389"/>
  <c r="AL228" i="389"/>
  <c r="L227" i="389"/>
  <c r="Q227" i="389"/>
  <c r="AG226" i="389"/>
  <c r="AL226" i="389"/>
  <c r="L225" i="389"/>
  <c r="Q225" i="389"/>
  <c r="AG224" i="389"/>
  <c r="AL224" i="389"/>
  <c r="L223" i="389"/>
  <c r="Q223" i="389"/>
  <c r="AG222" i="389"/>
  <c r="AL222" i="389"/>
  <c r="L219" i="389"/>
  <c r="Q219" i="389"/>
  <c r="L217" i="389"/>
  <c r="Q217" i="389"/>
  <c r="L215" i="389"/>
  <c r="Q215" i="389"/>
  <c r="L213" i="389"/>
  <c r="Q213" i="389"/>
  <c r="K122" i="400"/>
  <c r="L122" i="400"/>
  <c r="Q122" i="400"/>
  <c r="AF113" i="400"/>
  <c r="AG113" i="400"/>
  <c r="AL113" i="400"/>
  <c r="AF109" i="400"/>
  <c r="AG109" i="400"/>
  <c r="AL109" i="400"/>
  <c r="K96" i="400"/>
  <c r="L96" i="400"/>
  <c r="Q96" i="400"/>
  <c r="K92" i="400"/>
  <c r="L92" i="400"/>
  <c r="Q92" i="400"/>
  <c r="K84" i="400"/>
  <c r="L84" i="400"/>
  <c r="Q84" i="400"/>
  <c r="AF81" i="400"/>
  <c r="AG81" i="400"/>
  <c r="AL81" i="400"/>
  <c r="AF77" i="400"/>
  <c r="AG77" i="400"/>
  <c r="AL77" i="400"/>
  <c r="K69" i="400"/>
  <c r="L69" i="400"/>
  <c r="Q69" i="400"/>
  <c r="K61" i="400"/>
  <c r="L61" i="400"/>
  <c r="Q61" i="400"/>
  <c r="K57" i="400"/>
  <c r="L57" i="400"/>
  <c r="Q57" i="400"/>
  <c r="AF52" i="400"/>
  <c r="AG52" i="400"/>
  <c r="AL52" i="400"/>
  <c r="K45" i="400"/>
  <c r="L45" i="400"/>
  <c r="Q45" i="400"/>
  <c r="AF40" i="400"/>
  <c r="AG40" i="400"/>
  <c r="AL40" i="400"/>
  <c r="K35" i="400"/>
  <c r="L35" i="400"/>
  <c r="Q35" i="400"/>
  <c r="AF32" i="400"/>
  <c r="AG32" i="400"/>
  <c r="AL32" i="400"/>
  <c r="K155" i="399"/>
  <c r="L152" i="399"/>
  <c r="Q152" i="399"/>
  <c r="K145" i="399"/>
  <c r="L142" i="399"/>
  <c r="Q142" i="399"/>
  <c r="K137" i="399"/>
  <c r="L134" i="399"/>
  <c r="Q134" i="399"/>
  <c r="K18" i="399"/>
  <c r="L10" i="399"/>
  <c r="Q10" i="399"/>
  <c r="L136" i="400"/>
  <c r="Q136" i="400"/>
  <c r="K131" i="400"/>
  <c r="L126" i="400"/>
  <c r="Q126" i="400"/>
  <c r="K112" i="400"/>
  <c r="L112" i="400"/>
  <c r="Q112" i="400"/>
  <c r="K108" i="400"/>
  <c r="L108" i="400"/>
  <c r="Q108" i="400"/>
  <c r="K100" i="400"/>
  <c r="L100" i="400"/>
  <c r="Q100" i="400"/>
  <c r="AF95" i="400"/>
  <c r="AG95" i="400"/>
  <c r="AL95" i="400"/>
  <c r="AF91" i="400"/>
  <c r="AG91" i="400"/>
  <c r="AL91" i="400"/>
  <c r="K86" i="400"/>
  <c r="L86" i="400"/>
  <c r="Q86" i="400"/>
  <c r="K80" i="400"/>
  <c r="L80" i="400"/>
  <c r="Q80" i="400"/>
  <c r="K76" i="400"/>
  <c r="L76" i="400"/>
  <c r="Q76" i="400"/>
  <c r="K71" i="400"/>
  <c r="L71" i="400"/>
  <c r="Q71" i="400"/>
  <c r="K63" i="400"/>
  <c r="L63" i="400"/>
  <c r="Q63" i="400"/>
  <c r="AF60" i="400"/>
  <c r="AG60" i="400"/>
  <c r="AL60" i="400"/>
  <c r="AF56" i="400"/>
  <c r="AG56" i="400"/>
  <c r="AL56" i="400"/>
  <c r="AF44" i="400"/>
  <c r="AG44" i="400"/>
  <c r="AL44" i="400"/>
  <c r="K39" i="400"/>
  <c r="AF38" i="400"/>
  <c r="AG38" i="400"/>
  <c r="AL38" i="400"/>
  <c r="K31" i="400"/>
  <c r="L31" i="400"/>
  <c r="Q31" i="400"/>
  <c r="AF136" i="399"/>
  <c r="AF140" i="399"/>
  <c r="AG149" i="399"/>
  <c r="AF149" i="399"/>
  <c r="AF170" i="399"/>
  <c r="AF185" i="399"/>
  <c r="AG22" i="395"/>
  <c r="AL22" i="395"/>
  <c r="AG26" i="395"/>
  <c r="AL26" i="395"/>
  <c r="K52" i="395"/>
  <c r="L52" i="395"/>
  <c r="Q52" i="395"/>
  <c r="K60" i="395"/>
  <c r="L60" i="395"/>
  <c r="Q60" i="395"/>
  <c r="AG30" i="400"/>
  <c r="AL30" i="400"/>
  <c r="L29" i="400"/>
  <c r="Q29" i="400"/>
  <c r="AG28" i="400"/>
  <c r="AL28" i="400"/>
  <c r="L27" i="400"/>
  <c r="Q27" i="400"/>
  <c r="AG26" i="400"/>
  <c r="AL26" i="400"/>
  <c r="L25" i="400"/>
  <c r="Q25" i="400"/>
  <c r="AG24" i="400"/>
  <c r="AL24" i="400"/>
  <c r="L21" i="400"/>
  <c r="Q21" i="400"/>
  <c r="L19" i="400"/>
  <c r="Q19" i="400"/>
  <c r="L17" i="400"/>
  <c r="Q17" i="400"/>
  <c r="AG14" i="400"/>
  <c r="AL14" i="400"/>
  <c r="AG12" i="400"/>
  <c r="AL12" i="400"/>
  <c r="AG10" i="400"/>
  <c r="AL10" i="400"/>
  <c r="AG8" i="400"/>
  <c r="AL8" i="400"/>
  <c r="L178" i="401"/>
  <c r="Q178" i="401"/>
  <c r="L176" i="401"/>
  <c r="Q176" i="401"/>
  <c r="L174" i="401"/>
  <c r="Q174" i="401"/>
  <c r="L172" i="401"/>
  <c r="Q172" i="401"/>
  <c r="AG171" i="401"/>
  <c r="AL171" i="401"/>
  <c r="L170" i="401"/>
  <c r="Q170" i="401"/>
  <c r="AG169" i="401"/>
  <c r="AL169" i="401"/>
  <c r="AG167" i="401"/>
  <c r="AL167" i="401"/>
  <c r="L164" i="401"/>
  <c r="Q164" i="401"/>
  <c r="L162" i="401"/>
  <c r="Q162" i="401"/>
  <c r="L160" i="401"/>
  <c r="Q160" i="401"/>
  <c r="L158" i="401"/>
  <c r="Q158" i="401"/>
  <c r="AG157" i="401"/>
  <c r="AL157" i="401"/>
  <c r="L156" i="401"/>
  <c r="Q156" i="401"/>
  <c r="AG155" i="401"/>
  <c r="AL155" i="401"/>
  <c r="L154" i="401"/>
  <c r="Q154" i="401"/>
  <c r="AG153" i="401"/>
  <c r="AL153" i="401"/>
  <c r="L152" i="401"/>
  <c r="Q152" i="401"/>
  <c r="AG151" i="401"/>
  <c r="AL151" i="401"/>
  <c r="L148" i="401"/>
  <c r="Q148" i="401"/>
  <c r="L146" i="401"/>
  <c r="Q146" i="401"/>
  <c r="L144" i="401"/>
  <c r="Q144" i="401"/>
  <c r="L142" i="401"/>
  <c r="Q142" i="401"/>
  <c r="AG141" i="401"/>
  <c r="AL141" i="401"/>
  <c r="L140" i="401"/>
  <c r="Q140" i="401"/>
  <c r="AG139" i="401"/>
  <c r="AL139" i="401"/>
  <c r="L138" i="401"/>
  <c r="Q138" i="401"/>
  <c r="AG137" i="401"/>
  <c r="AL137" i="401"/>
  <c r="L136" i="401"/>
  <c r="Q136" i="401"/>
  <c r="AG135" i="401"/>
  <c r="AL135" i="401"/>
  <c r="L134" i="401"/>
  <c r="Q134" i="401"/>
  <c r="L130" i="401"/>
  <c r="Q130" i="401"/>
  <c r="L128" i="401"/>
  <c r="Q128" i="401"/>
  <c r="L126" i="401"/>
  <c r="Q126" i="401"/>
  <c r="L124" i="401"/>
  <c r="Q124" i="401"/>
  <c r="AG123" i="401"/>
  <c r="AL123" i="401"/>
  <c r="L122" i="401"/>
  <c r="Q122" i="401"/>
  <c r="AG121" i="401"/>
  <c r="AL121" i="401"/>
  <c r="L120" i="401"/>
  <c r="Q120" i="401"/>
  <c r="AG119" i="401"/>
  <c r="AL119" i="401"/>
  <c r="L118" i="401"/>
  <c r="Q118" i="401"/>
  <c r="AG117" i="401"/>
  <c r="AL117" i="401"/>
  <c r="L116" i="401"/>
  <c r="Q116" i="401"/>
  <c r="L112" i="401"/>
  <c r="Q112" i="401"/>
  <c r="L110" i="401"/>
  <c r="Q110" i="401"/>
  <c r="L108" i="401"/>
  <c r="Q108" i="401"/>
  <c r="AG107" i="401"/>
  <c r="AL107" i="401"/>
  <c r="L106" i="401"/>
  <c r="Q106" i="401"/>
  <c r="AG105" i="401"/>
  <c r="AL105" i="401"/>
  <c r="L104" i="401"/>
  <c r="Q104" i="401"/>
  <c r="AG103" i="401"/>
  <c r="AL103" i="401"/>
  <c r="L102" i="401"/>
  <c r="Q102" i="401"/>
  <c r="AG101" i="401"/>
  <c r="AL101" i="401"/>
  <c r="L100" i="401"/>
  <c r="Q100" i="401"/>
  <c r="L96" i="401"/>
  <c r="Q96" i="401"/>
  <c r="L94" i="401"/>
  <c r="Q94" i="401"/>
  <c r="L92" i="401"/>
  <c r="Q92" i="401"/>
  <c r="AG91" i="401"/>
  <c r="AL91" i="401"/>
  <c r="L90" i="401"/>
  <c r="Q90" i="401"/>
  <c r="AG89" i="401"/>
  <c r="AL89" i="401"/>
  <c r="L88" i="401"/>
  <c r="Q88" i="401"/>
  <c r="AG87" i="401"/>
  <c r="AL87" i="401"/>
  <c r="L86" i="401"/>
  <c r="Q86" i="401"/>
  <c r="AG85" i="401"/>
  <c r="AL85" i="401"/>
  <c r="L84" i="401"/>
  <c r="Q84" i="401"/>
  <c r="L80" i="401"/>
  <c r="Q80" i="401"/>
  <c r="L78" i="401"/>
  <c r="Q78" i="401"/>
  <c r="L76" i="401"/>
  <c r="Q76" i="401"/>
  <c r="AG75" i="401"/>
  <c r="AL75" i="401"/>
  <c r="L74" i="401"/>
  <c r="Q74" i="401"/>
  <c r="AG73" i="401"/>
  <c r="AL73" i="401"/>
  <c r="L72" i="401"/>
  <c r="Q72" i="401"/>
  <c r="AG71" i="401"/>
  <c r="AL71" i="401"/>
  <c r="L70" i="401"/>
  <c r="Q70" i="401"/>
  <c r="AG69" i="401"/>
  <c r="AL69" i="401"/>
  <c r="L68" i="401"/>
  <c r="Q68" i="401"/>
  <c r="AG67" i="401"/>
  <c r="AL67" i="401"/>
  <c r="L64" i="401"/>
  <c r="Q64" i="401"/>
  <c r="L62" i="401"/>
  <c r="Q62" i="401"/>
  <c r="L60" i="401"/>
  <c r="Q60" i="401"/>
  <c r="L58" i="401"/>
  <c r="Q58" i="401"/>
  <c r="L56" i="401"/>
  <c r="Q56" i="401"/>
  <c r="L54" i="401"/>
  <c r="Q54" i="401"/>
  <c r="L52" i="401"/>
  <c r="Q52" i="401"/>
  <c r="AG51" i="401"/>
  <c r="AL51" i="401"/>
  <c r="L50" i="401"/>
  <c r="Q50" i="401"/>
  <c r="AG49" i="401"/>
  <c r="AL49" i="401"/>
  <c r="L48" i="401"/>
  <c r="Q48" i="401"/>
  <c r="AG47" i="401"/>
  <c r="AL47" i="401"/>
  <c r="L46" i="401"/>
  <c r="Q46" i="401"/>
  <c r="AG45" i="401"/>
  <c r="AL45" i="401"/>
  <c r="L44" i="401"/>
  <c r="Q44" i="401"/>
  <c r="AG43" i="401"/>
  <c r="AL43" i="401"/>
  <c r="L40" i="401"/>
  <c r="Q40" i="401"/>
  <c r="L38" i="401"/>
  <c r="Q38" i="401"/>
  <c r="L36" i="401"/>
  <c r="Q36" i="401"/>
  <c r="AG33" i="401"/>
  <c r="AL33" i="401"/>
  <c r="L32" i="401"/>
  <c r="Q32" i="401"/>
  <c r="AG31" i="401"/>
  <c r="AL31" i="401"/>
  <c r="AG29" i="401"/>
  <c r="AL29" i="401"/>
  <c r="L28" i="401"/>
  <c r="Q28" i="401"/>
  <c r="AG27" i="401"/>
  <c r="AL27" i="401"/>
  <c r="L26" i="401"/>
  <c r="Q26" i="401"/>
  <c r="L22" i="401"/>
  <c r="Q22" i="401"/>
  <c r="L20" i="401"/>
  <c r="Q20" i="401"/>
  <c r="L18" i="401"/>
  <c r="Q18" i="401"/>
  <c r="L16" i="401"/>
  <c r="Q16" i="401"/>
  <c r="AG15" i="401"/>
  <c r="AL15" i="401"/>
  <c r="AG13" i="401"/>
  <c r="AL13" i="401"/>
  <c r="AG11" i="401"/>
  <c r="AL11" i="401"/>
  <c r="L16" i="403"/>
  <c r="Q16" i="403"/>
  <c r="L15" i="403"/>
  <c r="Q15" i="403"/>
  <c r="L14" i="403"/>
  <c r="Q14" i="403"/>
  <c r="L13" i="403"/>
  <c r="Q13" i="403"/>
  <c r="L12" i="403"/>
  <c r="Q12" i="403"/>
  <c r="L11" i="403"/>
  <c r="Q11" i="403"/>
  <c r="L10" i="403"/>
  <c r="Q10" i="403"/>
  <c r="L9" i="403"/>
  <c r="Q9" i="403"/>
  <c r="AG8" i="403"/>
  <c r="AL8" i="403"/>
  <c r="L8" i="403"/>
  <c r="Q8" i="403"/>
  <c r="AG236" i="407"/>
  <c r="AL236" i="407"/>
  <c r="AG235" i="407"/>
  <c r="AL235" i="407"/>
  <c r="AG234" i="407"/>
  <c r="AL234" i="407"/>
  <c r="AG233" i="407"/>
  <c r="AL233" i="407"/>
  <c r="AG232" i="407"/>
  <c r="AL232" i="407"/>
  <c r="AG231" i="407"/>
  <c r="AL231" i="407"/>
  <c r="AG230" i="407"/>
  <c r="AL230" i="407"/>
  <c r="L229" i="407"/>
  <c r="Q229" i="407"/>
  <c r="AG228" i="407"/>
  <c r="AL228" i="407"/>
  <c r="L227" i="407"/>
  <c r="Q227" i="407"/>
  <c r="AG226" i="407"/>
  <c r="AL226" i="407"/>
  <c r="L216" i="407"/>
  <c r="Q216" i="407"/>
  <c r="AG215" i="407"/>
  <c r="AL215" i="407"/>
  <c r="L214" i="407"/>
  <c r="Q214" i="407"/>
  <c r="AG213" i="407"/>
  <c r="AL213" i="407"/>
  <c r="L212" i="407"/>
  <c r="Q212" i="407"/>
  <c r="AG211" i="407"/>
  <c r="AL211" i="407"/>
  <c r="L201" i="407"/>
  <c r="Q201" i="407"/>
  <c r="AG200" i="407"/>
  <c r="AL200" i="407"/>
  <c r="L199" i="407"/>
  <c r="Q199" i="407"/>
  <c r="AG198" i="407"/>
  <c r="AL198" i="407"/>
  <c r="L188" i="407"/>
  <c r="Q188" i="407"/>
  <c r="AG187" i="407"/>
  <c r="AL187" i="407"/>
  <c r="L186" i="407"/>
  <c r="Q186" i="407"/>
  <c r="AG185" i="407"/>
  <c r="AL185" i="407"/>
  <c r="L176" i="407"/>
  <c r="Q176" i="407"/>
  <c r="AG175" i="407"/>
  <c r="AL175" i="407"/>
  <c r="L174" i="407"/>
  <c r="Q174" i="407"/>
  <c r="AG173" i="407"/>
  <c r="AL173" i="407"/>
  <c r="L172" i="407"/>
  <c r="Q172" i="407"/>
  <c r="AG169" i="407"/>
  <c r="AL169" i="407"/>
  <c r="L168" i="407"/>
  <c r="Q168" i="407"/>
  <c r="AG167" i="407"/>
  <c r="AL167" i="407"/>
  <c r="L166" i="407"/>
  <c r="Q166" i="407"/>
  <c r="AG165" i="407"/>
  <c r="AL165" i="407"/>
  <c r="L157" i="407"/>
  <c r="Q157" i="407"/>
  <c r="AG156" i="407"/>
  <c r="AL156" i="407"/>
  <c r="AG154" i="407"/>
  <c r="AL154" i="407"/>
  <c r="AG152" i="407"/>
  <c r="AL152" i="407"/>
  <c r="AG118" i="407"/>
  <c r="AL118" i="407"/>
  <c r="L117" i="407"/>
  <c r="Q117" i="407"/>
  <c r="AG116" i="407"/>
  <c r="AL116" i="407"/>
  <c r="L115" i="407"/>
  <c r="Q115" i="407"/>
  <c r="AG29" i="407"/>
  <c r="AL29" i="407"/>
  <c r="AG28" i="407"/>
  <c r="AL28" i="407"/>
  <c r="AG27" i="407"/>
  <c r="AL27" i="407"/>
  <c r="AG26" i="407"/>
  <c r="AL26" i="407"/>
  <c r="L25" i="407"/>
  <c r="Q25" i="407"/>
  <c r="AG24" i="407"/>
  <c r="AL24" i="407"/>
  <c r="L23" i="407"/>
  <c r="Q23" i="407"/>
  <c r="AG20" i="407"/>
  <c r="AL20" i="407"/>
  <c r="AG19" i="407"/>
  <c r="AL19" i="407"/>
  <c r="AG18" i="407"/>
  <c r="AL18" i="407"/>
  <c r="AG17" i="407"/>
  <c r="AL17" i="407"/>
  <c r="AG16" i="407"/>
  <c r="AL16" i="407"/>
  <c r="AG15" i="407"/>
  <c r="AL15" i="407"/>
  <c r="AG14" i="407"/>
  <c r="AL14" i="407"/>
  <c r="AG13" i="407"/>
  <c r="AL13" i="407"/>
  <c r="AG12" i="407"/>
  <c r="AL12" i="407"/>
  <c r="L11" i="407"/>
  <c r="Q11" i="407"/>
  <c r="AG10" i="407"/>
  <c r="AL10" i="407"/>
  <c r="L9" i="407"/>
  <c r="Q9" i="407"/>
  <c r="AG8" i="407"/>
  <c r="AL8" i="407"/>
  <c r="AF135" i="399"/>
  <c r="AF139" i="399"/>
  <c r="AF148" i="399"/>
  <c r="AF150" i="399"/>
  <c r="AG153" i="399"/>
  <c r="AF153" i="399"/>
  <c r="AF168" i="399"/>
  <c r="AG171" i="399"/>
  <c r="AF171" i="399"/>
  <c r="AF183" i="399"/>
  <c r="AG186" i="399"/>
  <c r="AF186" i="399"/>
  <c r="AG23" i="395"/>
  <c r="AL23" i="395"/>
  <c r="AG27" i="395"/>
  <c r="AL27" i="395"/>
  <c r="AF30" i="395"/>
  <c r="AG30" i="395"/>
  <c r="AL30" i="395"/>
  <c r="AF36" i="395"/>
  <c r="AG36" i="395"/>
  <c r="AL36" i="395"/>
  <c r="AF37" i="395"/>
  <c r="AG37" i="395"/>
  <c r="AL37" i="395"/>
  <c r="AF38" i="395"/>
  <c r="AG38" i="395"/>
  <c r="AL38" i="395"/>
  <c r="AF39" i="395"/>
  <c r="AG39" i="395"/>
  <c r="AL39" i="395"/>
  <c r="AF40" i="395"/>
  <c r="AG40" i="395"/>
  <c r="AL40" i="395"/>
  <c r="AF41" i="395"/>
  <c r="AG41" i="395"/>
  <c r="AL41" i="395"/>
  <c r="AF42" i="395"/>
  <c r="AG42" i="395"/>
  <c r="AL42" i="395"/>
  <c r="AF43" i="395"/>
  <c r="AG43" i="395"/>
  <c r="AL43" i="395"/>
  <c r="AF44" i="395"/>
  <c r="AG44" i="395"/>
  <c r="AL44" i="395"/>
  <c r="K50" i="395"/>
  <c r="L50" i="395"/>
  <c r="Q50" i="395"/>
  <c r="K58" i="395"/>
  <c r="L58" i="395"/>
  <c r="Q58" i="395"/>
  <c r="AF134" i="399"/>
  <c r="AF138" i="399"/>
  <c r="AF152" i="399"/>
  <c r="K56" i="395"/>
  <c r="L56" i="395"/>
  <c r="Q56" i="395"/>
  <c r="AG167" i="399"/>
  <c r="AF167" i="399"/>
  <c r="AG182" i="399"/>
  <c r="AF182" i="399"/>
  <c r="K54" i="395"/>
  <c r="L54" i="395"/>
  <c r="Q54" i="395"/>
  <c r="AF50" i="395"/>
  <c r="AG50" i="395"/>
  <c r="AL50" i="395"/>
  <c r="AF51" i="395"/>
  <c r="AG51" i="395"/>
  <c r="AL51" i="395"/>
  <c r="AF52" i="395"/>
  <c r="AG52" i="395"/>
  <c r="AL52" i="395"/>
  <c r="AF53" i="395"/>
  <c r="AG53" i="395"/>
  <c r="AL53" i="395"/>
  <c r="AF54" i="395"/>
  <c r="AG54" i="395"/>
  <c r="AL54" i="395"/>
  <c r="AF55" i="395"/>
  <c r="AG55" i="395"/>
  <c r="AL55" i="395"/>
  <c r="AF56" i="395"/>
  <c r="AG56" i="395"/>
  <c r="AL56" i="395"/>
  <c r="AF57" i="395"/>
  <c r="AG57" i="395"/>
  <c r="AL57" i="395"/>
  <c r="AF58" i="395"/>
  <c r="AG58" i="395"/>
  <c r="AL58" i="395"/>
  <c r="L147" i="395"/>
  <c r="Q147" i="395"/>
  <c r="K147" i="395"/>
  <c r="L145" i="395"/>
  <c r="Q145" i="395"/>
  <c r="K145" i="395"/>
  <c r="L143" i="395"/>
  <c r="Q143" i="395"/>
  <c r="K143" i="395"/>
  <c r="L141" i="395"/>
  <c r="Q141" i="395"/>
  <c r="K141" i="395"/>
  <c r="L139" i="395"/>
  <c r="Q139" i="395"/>
  <c r="K139" i="395"/>
  <c r="L137" i="395"/>
  <c r="Q137" i="395"/>
  <c r="K137" i="395"/>
  <c r="L133" i="395"/>
  <c r="Q133" i="395"/>
  <c r="K133" i="395"/>
  <c r="L131" i="395"/>
  <c r="Q131" i="395"/>
  <c r="K131" i="395"/>
  <c r="L129" i="395"/>
  <c r="Q129" i="395"/>
  <c r="K129" i="395"/>
  <c r="L127" i="395"/>
  <c r="Q127" i="395"/>
  <c r="K127" i="395"/>
  <c r="L125" i="395"/>
  <c r="Q125" i="395"/>
  <c r="K125" i="395"/>
  <c r="L123" i="395"/>
  <c r="Q123" i="395"/>
  <c r="K123" i="395"/>
  <c r="L119" i="395"/>
  <c r="Q119" i="395"/>
  <c r="K119" i="395"/>
  <c r="L117" i="395"/>
  <c r="Q117" i="395"/>
  <c r="K117" i="395"/>
  <c r="L115" i="395"/>
  <c r="Q115" i="395"/>
  <c r="K115" i="395"/>
  <c r="L113" i="395"/>
  <c r="Q113" i="395"/>
  <c r="K113" i="395"/>
  <c r="L111" i="395"/>
  <c r="Q111" i="395"/>
  <c r="K111" i="395"/>
  <c r="L109" i="395"/>
  <c r="Q109" i="395"/>
  <c r="K109" i="395"/>
  <c r="L105" i="395"/>
  <c r="Q105" i="395"/>
  <c r="K105" i="395"/>
  <c r="L103" i="395"/>
  <c r="Q103" i="395"/>
  <c r="K103" i="395"/>
  <c r="L101" i="395"/>
  <c r="Q101" i="395"/>
  <c r="K101" i="395"/>
  <c r="L99" i="395"/>
  <c r="Q99" i="395"/>
  <c r="K99" i="395"/>
  <c r="K97" i="395"/>
  <c r="K95" i="395"/>
  <c r="K91" i="395"/>
  <c r="K89" i="395"/>
  <c r="K87" i="395"/>
  <c r="K85" i="395"/>
  <c r="K83" i="395"/>
  <c r="K81" i="395"/>
  <c r="K77" i="395"/>
  <c r="K75" i="395"/>
  <c r="K73" i="395"/>
  <c r="K71" i="395"/>
  <c r="K69" i="395"/>
  <c r="K67" i="395"/>
  <c r="K65" i="395"/>
  <c r="K173" i="395"/>
  <c r="K171" i="395"/>
  <c r="K169" i="395"/>
  <c r="K167" i="395"/>
  <c r="K165" i="395"/>
  <c r="K161" i="395"/>
  <c r="K159" i="395"/>
  <c r="K157" i="395"/>
  <c r="K155" i="395"/>
  <c r="K153" i="395"/>
  <c r="K151" i="395"/>
  <c r="AF169" i="395"/>
  <c r="AF168" i="395"/>
  <c r="AF167" i="395"/>
  <c r="AF166" i="395"/>
  <c r="AF165" i="395"/>
  <c r="AF164" i="395"/>
  <c r="AF158" i="395"/>
  <c r="AF157" i="395"/>
  <c r="AF156" i="395"/>
  <c r="AF155" i="395"/>
  <c r="AF154" i="395"/>
  <c r="AF153" i="395"/>
  <c r="AF152" i="395"/>
  <c r="AF151" i="395"/>
  <c r="AF145" i="395"/>
  <c r="AF144" i="395"/>
  <c r="AF143" i="395"/>
  <c r="AF142" i="395"/>
  <c r="AF141" i="395"/>
  <c r="AF140" i="395"/>
  <c r="AF139" i="395"/>
  <c r="AF138" i="395"/>
  <c r="AF137" i="395"/>
  <c r="AF131" i="395"/>
  <c r="AF130" i="395"/>
  <c r="AF129" i="395"/>
  <c r="AF128" i="395"/>
  <c r="AF127" i="395"/>
  <c r="AF126" i="395"/>
  <c r="AF125" i="395"/>
  <c r="AF124" i="395"/>
  <c r="AF123" i="395"/>
  <c r="AF117" i="395"/>
  <c r="AF116" i="395"/>
  <c r="AF115" i="395"/>
  <c r="AF114" i="395"/>
  <c r="AF113" i="395"/>
  <c r="AF112" i="395"/>
  <c r="AF111" i="395"/>
  <c r="AF110" i="395"/>
  <c r="AF109" i="395"/>
  <c r="AF103" i="395"/>
  <c r="AF102" i="395"/>
  <c r="AF101" i="395"/>
  <c r="AF100" i="395"/>
  <c r="AF99" i="395"/>
  <c r="AF98" i="395"/>
  <c r="AF97" i="395"/>
  <c r="AF96" i="395"/>
  <c r="AF95" i="395"/>
  <c r="AF89" i="395"/>
  <c r="AF88" i="395"/>
  <c r="AF87" i="395"/>
  <c r="AF86" i="395"/>
  <c r="AF85" i="395"/>
  <c r="AF84" i="395"/>
  <c r="AF83" i="395"/>
  <c r="AF82" i="395"/>
  <c r="AF81" i="395"/>
  <c r="AF72" i="395"/>
  <c r="AF71" i="395"/>
  <c r="AF70" i="395"/>
  <c r="AF69" i="395"/>
  <c r="AF68" i="395"/>
  <c r="AF67" i="395"/>
  <c r="AF66" i="395"/>
  <c r="AF65" i="395"/>
  <c r="AF64" i="395"/>
  <c r="K179" i="402"/>
  <c r="K178" i="402"/>
  <c r="K177" i="402"/>
  <c r="K176" i="402"/>
  <c r="K175" i="402"/>
  <c r="K174" i="402"/>
  <c r="K173" i="402"/>
  <c r="K171" i="402"/>
  <c r="K169" i="402"/>
  <c r="K165" i="402"/>
  <c r="K163" i="402"/>
  <c r="K161" i="402"/>
  <c r="K159" i="402"/>
  <c r="K157" i="402"/>
  <c r="K155" i="402"/>
  <c r="K153" i="402"/>
  <c r="K149" i="402"/>
  <c r="K147" i="402"/>
  <c r="K145" i="402"/>
  <c r="K143" i="402"/>
  <c r="K141" i="402"/>
  <c r="K139" i="402"/>
  <c r="K137" i="402"/>
  <c r="K133" i="402"/>
  <c r="K131" i="402"/>
  <c r="K129" i="402"/>
  <c r="K127" i="402"/>
  <c r="K125" i="402"/>
  <c r="K123" i="402"/>
  <c r="K121" i="402"/>
  <c r="K117" i="402"/>
  <c r="K115" i="402"/>
  <c r="K113" i="402"/>
  <c r="K111" i="402"/>
  <c r="K109" i="402"/>
  <c r="K107" i="402"/>
  <c r="K105" i="402"/>
  <c r="K101" i="402"/>
  <c r="K99" i="402"/>
  <c r="K97" i="402"/>
  <c r="K95" i="402"/>
  <c r="K93" i="402"/>
  <c r="K91" i="402"/>
  <c r="K89" i="402"/>
  <c r="K85" i="402"/>
  <c r="K83" i="402"/>
  <c r="K81" i="402"/>
  <c r="K79" i="402"/>
  <c r="K77" i="402"/>
  <c r="K75" i="402"/>
  <c r="K73" i="402"/>
  <c r="K69" i="402"/>
  <c r="K67" i="402"/>
  <c r="K65" i="402"/>
  <c r="K63" i="402"/>
  <c r="K61" i="402"/>
  <c r="K59" i="402"/>
  <c r="K57" i="402"/>
  <c r="K53" i="402"/>
  <c r="K51" i="402"/>
  <c r="K49" i="402"/>
  <c r="K47" i="402"/>
  <c r="K45" i="402"/>
  <c r="K43" i="402"/>
  <c r="K41" i="402"/>
  <c r="K37" i="402"/>
  <c r="K35" i="402"/>
  <c r="K33" i="402"/>
  <c r="K31" i="402"/>
  <c r="K29" i="402"/>
  <c r="K27" i="402"/>
  <c r="K25" i="402"/>
  <c r="K21" i="402"/>
  <c r="K19" i="402"/>
  <c r="K17" i="402"/>
  <c r="K15" i="402"/>
  <c r="K13" i="402"/>
  <c r="AG78" i="402"/>
  <c r="AL78" i="402"/>
  <c r="AF165" i="399"/>
  <c r="AF169" i="399"/>
  <c r="AF173" i="399"/>
  <c r="AF184" i="399"/>
  <c r="L64" i="403"/>
  <c r="Q64" i="403"/>
  <c r="K63" i="403"/>
  <c r="L63" i="403"/>
  <c r="Q63" i="403"/>
  <c r="K62" i="403"/>
  <c r="L62" i="403"/>
  <c r="Q62" i="403"/>
  <c r="K61" i="403"/>
  <c r="L61" i="403"/>
  <c r="Q61" i="403"/>
  <c r="K60" i="403"/>
  <c r="L60" i="403"/>
  <c r="Q60" i="403"/>
  <c r="K59" i="403"/>
  <c r="L59" i="403"/>
  <c r="Q59" i="403"/>
  <c r="K56" i="403"/>
  <c r="L56" i="403"/>
  <c r="Q56" i="403"/>
  <c r="K55" i="403"/>
  <c r="L55" i="403"/>
  <c r="Q55" i="403"/>
  <c r="K54" i="403"/>
  <c r="L54" i="403"/>
  <c r="Q54" i="403"/>
  <c r="K53" i="403"/>
  <c r="L53" i="403"/>
  <c r="Q53" i="403"/>
  <c r="K52" i="403"/>
  <c r="L52" i="403"/>
  <c r="Q52" i="403"/>
  <c r="K51" i="403"/>
  <c r="L51" i="403"/>
  <c r="Q51" i="403"/>
  <c r="K50" i="403"/>
  <c r="L50" i="403"/>
  <c r="Q50" i="403"/>
  <c r="K49" i="403"/>
  <c r="L49" i="403"/>
  <c r="Q49" i="403"/>
  <c r="K48" i="403"/>
  <c r="L48" i="403"/>
  <c r="Q48" i="403"/>
  <c r="K47" i="403"/>
  <c r="L47" i="403"/>
  <c r="Q47" i="403"/>
  <c r="K46" i="403"/>
  <c r="L46" i="403"/>
  <c r="Q46" i="403"/>
  <c r="K45" i="403"/>
  <c r="L45" i="403"/>
  <c r="Q45" i="403"/>
  <c r="K44" i="403"/>
  <c r="L44" i="403"/>
  <c r="Q44" i="403"/>
  <c r="K43" i="403"/>
  <c r="L43" i="403"/>
  <c r="Q43" i="403"/>
  <c r="K42" i="403"/>
  <c r="L42" i="403"/>
  <c r="Q42" i="403"/>
  <c r="K41" i="403"/>
  <c r="L41" i="403"/>
  <c r="Q41" i="403"/>
  <c r="K38" i="403"/>
  <c r="L38" i="403"/>
  <c r="Q38" i="403"/>
  <c r="K37" i="403"/>
  <c r="L37" i="403"/>
  <c r="Q37" i="403"/>
  <c r="K36" i="403"/>
  <c r="L36" i="403"/>
  <c r="Q36" i="403"/>
  <c r="K35" i="403"/>
  <c r="L35" i="403"/>
  <c r="Q35" i="403"/>
  <c r="K34" i="403"/>
  <c r="L34" i="403"/>
  <c r="Q34" i="403"/>
  <c r="K33" i="403"/>
  <c r="L33" i="403"/>
  <c r="Q33" i="403"/>
  <c r="K32" i="403"/>
  <c r="L32" i="403"/>
  <c r="Q32" i="403"/>
  <c r="K31" i="403"/>
  <c r="L31" i="403"/>
  <c r="Q31" i="403"/>
  <c r="K30" i="403"/>
  <c r="L30" i="403"/>
  <c r="Q30" i="403"/>
  <c r="K29" i="403"/>
  <c r="L29" i="403"/>
  <c r="Q29" i="403"/>
  <c r="K28" i="403"/>
  <c r="L28" i="403"/>
  <c r="Q28" i="403"/>
  <c r="K27" i="403"/>
  <c r="L27" i="403"/>
  <c r="Q27" i="403"/>
  <c r="K26" i="403"/>
  <c r="L26" i="403"/>
  <c r="Q26" i="403"/>
  <c r="K25" i="403"/>
  <c r="L25" i="403"/>
  <c r="Q25" i="403"/>
  <c r="K24" i="403"/>
  <c r="L24" i="403"/>
  <c r="Q24" i="403"/>
  <c r="AF175" i="403"/>
  <c r="AG175" i="403"/>
  <c r="AL175" i="403"/>
  <c r="AF174" i="403"/>
  <c r="AG174" i="403"/>
  <c r="AL174" i="403"/>
  <c r="AF173" i="403"/>
  <c r="AG173" i="403"/>
  <c r="AL173" i="403"/>
  <c r="AF172" i="403"/>
  <c r="AG172" i="403"/>
  <c r="AL172" i="403"/>
  <c r="AF171" i="403"/>
  <c r="AG171" i="403"/>
  <c r="AL171" i="403"/>
  <c r="AF170" i="403"/>
  <c r="AG170" i="403"/>
  <c r="AL170" i="403"/>
  <c r="AF163" i="403"/>
  <c r="AG163" i="403"/>
  <c r="AL163" i="403"/>
  <c r="AF162" i="403"/>
  <c r="AG162" i="403"/>
  <c r="AL162" i="403"/>
  <c r="AF161" i="403"/>
  <c r="AG161" i="403"/>
  <c r="AL161" i="403"/>
  <c r="AF160" i="403"/>
  <c r="AG160" i="403"/>
  <c r="AL160" i="403"/>
  <c r="AF159" i="403"/>
  <c r="AG159" i="403"/>
  <c r="AL159" i="403"/>
  <c r="AF158" i="403"/>
  <c r="AG158" i="403"/>
  <c r="AL158" i="403"/>
  <c r="AF157" i="403"/>
  <c r="AF156" i="403"/>
  <c r="AF149" i="403"/>
  <c r="AF148" i="403"/>
  <c r="AF147" i="403"/>
  <c r="AF146" i="403"/>
  <c r="AF145" i="403"/>
  <c r="AF144" i="403"/>
  <c r="AF143" i="403"/>
  <c r="AF142" i="403"/>
  <c r="AF141" i="403"/>
  <c r="AF140" i="403"/>
  <c r="AF133" i="403"/>
  <c r="AF132" i="403"/>
  <c r="AF131" i="403"/>
  <c r="AF130" i="403"/>
  <c r="AF129" i="403"/>
  <c r="AF128" i="403"/>
  <c r="AF127" i="403"/>
  <c r="AF126" i="403"/>
  <c r="AF125" i="403"/>
  <c r="AF124" i="403"/>
  <c r="AF116" i="403"/>
  <c r="AF115" i="403"/>
  <c r="AF114" i="403"/>
  <c r="AF113" i="403"/>
  <c r="AF112" i="403"/>
  <c r="AF111" i="403"/>
  <c r="AF110" i="403"/>
  <c r="AF109" i="403"/>
  <c r="AF108" i="403"/>
  <c r="AG25" i="403"/>
  <c r="AL25" i="403"/>
  <c r="AG24" i="403"/>
  <c r="AL24" i="403"/>
  <c r="AG17" i="403"/>
  <c r="AL17" i="403"/>
  <c r="AG16" i="403"/>
  <c r="AL16" i="403"/>
  <c r="AG15" i="403"/>
  <c r="AL15" i="403"/>
  <c r="AG14" i="403"/>
  <c r="AL14" i="403"/>
  <c r="AG13" i="403"/>
  <c r="AL13" i="403"/>
  <c r="AG12" i="403"/>
  <c r="AL12" i="403"/>
  <c r="AG11" i="403"/>
  <c r="AL11" i="403"/>
  <c r="AG10" i="403"/>
  <c r="AL10" i="403"/>
  <c r="AG9" i="403"/>
  <c r="AL9" i="403"/>
  <c r="L116" i="397"/>
  <c r="Q116" i="397"/>
  <c r="L118" i="397"/>
  <c r="Q118" i="397"/>
  <c r="L120" i="397"/>
  <c r="Q120" i="397"/>
  <c r="L122" i="397"/>
  <c r="Q122" i="397"/>
  <c r="L124" i="397"/>
  <c r="Q124" i="397"/>
  <c r="L126" i="397"/>
  <c r="Q126" i="397"/>
  <c r="K131" i="397"/>
  <c r="K133" i="397"/>
  <c r="K135" i="397"/>
  <c r="K137" i="397"/>
  <c r="K143" i="397"/>
  <c r="K145" i="397"/>
  <c r="K147" i="397"/>
  <c r="K151" i="397"/>
  <c r="K153" i="397"/>
  <c r="K155" i="397"/>
  <c r="K159" i="397"/>
  <c r="K161" i="397"/>
  <c r="K163" i="397"/>
  <c r="K165" i="397"/>
  <c r="K167" i="397"/>
  <c r="K169" i="397"/>
  <c r="L23" i="398"/>
  <c r="Q23" i="398"/>
  <c r="L25" i="398"/>
  <c r="Q25" i="398"/>
  <c r="L27" i="398"/>
  <c r="Q27" i="398"/>
  <c r="L29" i="398"/>
  <c r="Q29" i="398"/>
  <c r="L31" i="398"/>
  <c r="Q31" i="398"/>
  <c r="L33" i="398"/>
  <c r="Q33" i="398"/>
  <c r="L35" i="398"/>
  <c r="Q35" i="398"/>
  <c r="L39" i="398"/>
  <c r="Q39" i="398"/>
  <c r="L41" i="398"/>
  <c r="Q41" i="398"/>
  <c r="L43" i="398"/>
  <c r="Q43" i="398"/>
  <c r="L45" i="398"/>
  <c r="Q45" i="398"/>
  <c r="L47" i="398"/>
  <c r="Q47" i="398"/>
  <c r="L49" i="398"/>
  <c r="Q49" i="398"/>
  <c r="L51" i="398"/>
  <c r="Q51" i="398"/>
  <c r="L53" i="398"/>
  <c r="Q53" i="398"/>
  <c r="L57" i="398"/>
  <c r="Q57" i="398"/>
  <c r="L59" i="398"/>
  <c r="Q59" i="398"/>
  <c r="L61" i="398"/>
  <c r="Q61" i="398"/>
  <c r="L63" i="398"/>
  <c r="Q63" i="398"/>
  <c r="L65" i="398"/>
  <c r="Q65" i="398"/>
  <c r="L67" i="398"/>
  <c r="Q67" i="398"/>
  <c r="L85" i="398"/>
  <c r="Q85" i="398"/>
  <c r="L87" i="398"/>
  <c r="Q87" i="398"/>
  <c r="L89" i="398"/>
  <c r="Q89" i="398"/>
  <c r="L91" i="398"/>
  <c r="Q91" i="398"/>
  <c r="L93" i="398"/>
  <c r="Q93" i="398"/>
  <c r="L95" i="398"/>
  <c r="Q95" i="398"/>
  <c r="L97" i="398"/>
  <c r="Q97" i="398"/>
  <c r="L101" i="398"/>
  <c r="Q101" i="398"/>
  <c r="L103" i="398"/>
  <c r="Q103" i="398"/>
  <c r="L105" i="398"/>
  <c r="Q105" i="398"/>
  <c r="L107" i="398"/>
  <c r="Q107" i="398"/>
  <c r="L109" i="398"/>
  <c r="Q109" i="398"/>
  <c r="AG23" i="398"/>
  <c r="AL23" i="398"/>
  <c r="AG24" i="398"/>
  <c r="AL24" i="398"/>
  <c r="AG25" i="398"/>
  <c r="AL25" i="398"/>
  <c r="AG26" i="398"/>
  <c r="AL26" i="398"/>
  <c r="AG27" i="398"/>
  <c r="AL27" i="398"/>
  <c r="AG28" i="398"/>
  <c r="AL28" i="398"/>
  <c r="AG29" i="398"/>
  <c r="AL29" i="398"/>
  <c r="AG30" i="398"/>
  <c r="AL30" i="398"/>
  <c r="AG38" i="398"/>
  <c r="AL38" i="398"/>
  <c r="AF46" i="398"/>
  <c r="AF45" i="398"/>
  <c r="AF44" i="398"/>
  <c r="AF43" i="398"/>
  <c r="AF42" i="398"/>
  <c r="AF41" i="398"/>
  <c r="AF40" i="398"/>
  <c r="AF39" i="398"/>
  <c r="AG57" i="398"/>
  <c r="AL57" i="398"/>
  <c r="AG58" i="398"/>
  <c r="AL58" i="398"/>
  <c r="AG59" i="398"/>
  <c r="AL59" i="398"/>
  <c r="AG60" i="398"/>
  <c r="AL60" i="398"/>
  <c r="AG61" i="398"/>
  <c r="AL61" i="398"/>
  <c r="AG62" i="398"/>
  <c r="AL62" i="398"/>
  <c r="AG63" i="398"/>
  <c r="AL63" i="398"/>
  <c r="AG64" i="398"/>
  <c r="AL64" i="398"/>
  <c r="AG65" i="398"/>
  <c r="AL65" i="398"/>
  <c r="AG85" i="398"/>
  <c r="AL85" i="398"/>
  <c r="AG86" i="398"/>
  <c r="AL86" i="398"/>
  <c r="AG87" i="398"/>
  <c r="AL87" i="398"/>
  <c r="AG88" i="398"/>
  <c r="AL88" i="398"/>
  <c r="AG89" i="398"/>
  <c r="AL89" i="398"/>
  <c r="AG90" i="398"/>
  <c r="AL90" i="398"/>
  <c r="AG91" i="398"/>
  <c r="AL91" i="398"/>
  <c r="AG92" i="398"/>
  <c r="AL92" i="398"/>
  <c r="AG101" i="398"/>
  <c r="AL101" i="398"/>
  <c r="AG102" i="398"/>
  <c r="AL102" i="398"/>
  <c r="AG103" i="398"/>
  <c r="AL103" i="398"/>
  <c r="AG104" i="398"/>
  <c r="AL104" i="398"/>
  <c r="AG105" i="398"/>
  <c r="AL105" i="398"/>
  <c r="AG106" i="398"/>
  <c r="AL106" i="398"/>
  <c r="L24" i="399"/>
  <c r="Q24" i="399"/>
  <c r="L26" i="399"/>
  <c r="Q26" i="399"/>
  <c r="L28" i="399"/>
  <c r="Q28" i="399"/>
  <c r="L30" i="399"/>
  <c r="Q30" i="399"/>
  <c r="L32" i="399"/>
  <c r="Q32" i="399"/>
  <c r="L34" i="399"/>
  <c r="Q34" i="399"/>
  <c r="L36" i="399"/>
  <c r="Q36" i="399"/>
  <c r="L40" i="399"/>
  <c r="Q40" i="399"/>
  <c r="L42" i="399"/>
  <c r="Q42" i="399"/>
  <c r="L44" i="399"/>
  <c r="Q44" i="399"/>
  <c r="L46" i="399"/>
  <c r="Q46" i="399"/>
  <c r="L48" i="399"/>
  <c r="Q48" i="399"/>
  <c r="L50" i="399"/>
  <c r="Q50" i="399"/>
  <c r="L52" i="399"/>
  <c r="Q52" i="399"/>
  <c r="L58" i="399"/>
  <c r="Q58" i="399"/>
  <c r="L64" i="399"/>
  <c r="Q64" i="399"/>
  <c r="L66" i="399"/>
  <c r="Q66" i="399"/>
  <c r="L68" i="399"/>
  <c r="Q68" i="399"/>
  <c r="L70" i="399"/>
  <c r="Q70" i="399"/>
  <c r="L74" i="399"/>
  <c r="Q74" i="399"/>
  <c r="L76" i="399"/>
  <c r="Q76" i="399"/>
  <c r="L78" i="399"/>
  <c r="Q78" i="399"/>
  <c r="AG157" i="403"/>
  <c r="AL157" i="403"/>
  <c r="AG156" i="403"/>
  <c r="AL156" i="403"/>
  <c r="AG149" i="403"/>
  <c r="AL149" i="403"/>
  <c r="AG148" i="403"/>
  <c r="AL148" i="403"/>
  <c r="AG147" i="403"/>
  <c r="AL147" i="403"/>
  <c r="AG146" i="403"/>
  <c r="AL146" i="403"/>
  <c r="AG145" i="403"/>
  <c r="AL145" i="403"/>
  <c r="AG144" i="403"/>
  <c r="AL144" i="403"/>
  <c r="AG143" i="403"/>
  <c r="AL143" i="403"/>
  <c r="AG142" i="403"/>
  <c r="AL142" i="403"/>
  <c r="AG141" i="403"/>
  <c r="AL141" i="403"/>
  <c r="AG140" i="403"/>
  <c r="AL140" i="403"/>
  <c r="AG133" i="403"/>
  <c r="AL133" i="403"/>
  <c r="AG132" i="403"/>
  <c r="AL132" i="403"/>
  <c r="AG131" i="403"/>
  <c r="AL131" i="403"/>
  <c r="AG130" i="403"/>
  <c r="AL130" i="403"/>
  <c r="AG129" i="403"/>
  <c r="AL129" i="403"/>
  <c r="AG128" i="403"/>
  <c r="AL128" i="403"/>
  <c r="AG127" i="403"/>
  <c r="AL127" i="403"/>
  <c r="AG126" i="403"/>
  <c r="AL126" i="403"/>
  <c r="AG125" i="403"/>
  <c r="AL125" i="403"/>
  <c r="AG124" i="403"/>
  <c r="AL124" i="403"/>
  <c r="AG116" i="403"/>
  <c r="AL116" i="403"/>
  <c r="AG115" i="403"/>
  <c r="AL115" i="403"/>
  <c r="AG114" i="403"/>
  <c r="AL114" i="403"/>
  <c r="AG113" i="403"/>
  <c r="AL113" i="403"/>
  <c r="AG112" i="403"/>
  <c r="AL112" i="403"/>
  <c r="AG111" i="403"/>
  <c r="AL111" i="403"/>
  <c r="AG110" i="403"/>
  <c r="AL110" i="403"/>
  <c r="AG109" i="403"/>
  <c r="AL109" i="403"/>
  <c r="AG108" i="403"/>
  <c r="AL108" i="403"/>
  <c r="AG107" i="403"/>
  <c r="AL107" i="403"/>
  <c r="AG100" i="403"/>
  <c r="AL100" i="403"/>
  <c r="AG99" i="403"/>
  <c r="AL99" i="403"/>
  <c r="AG98" i="403"/>
  <c r="AL98" i="403"/>
  <c r="AG97" i="403"/>
  <c r="AL97" i="403"/>
  <c r="AG96" i="403"/>
  <c r="AL96" i="403"/>
  <c r="AG95" i="403"/>
  <c r="AL95" i="403"/>
  <c r="AG94" i="403"/>
  <c r="AL94" i="403"/>
  <c r="AG93" i="403"/>
  <c r="AL93" i="403"/>
  <c r="AG92" i="403"/>
  <c r="AL92" i="403"/>
  <c r="AG91" i="403"/>
  <c r="AL91" i="403"/>
  <c r="AG84" i="403"/>
  <c r="AL84" i="403"/>
  <c r="AG83" i="403"/>
  <c r="AL83" i="403"/>
  <c r="AG82" i="403"/>
  <c r="AL82" i="403"/>
  <c r="AG81" i="403"/>
  <c r="AL81" i="403"/>
  <c r="AG80" i="403"/>
  <c r="AL80" i="403"/>
  <c r="AG79" i="403"/>
  <c r="AL79" i="403"/>
  <c r="AG78" i="403"/>
  <c r="AL78" i="403"/>
  <c r="AG77" i="403"/>
  <c r="AL77" i="403"/>
  <c r="AG76" i="403"/>
  <c r="AL76" i="403"/>
  <c r="AG75" i="403"/>
  <c r="AL75" i="403"/>
  <c r="AG68" i="403"/>
  <c r="AL68" i="403"/>
  <c r="AG67" i="403"/>
  <c r="AL67" i="403"/>
  <c r="AG66" i="403"/>
  <c r="AL66" i="403"/>
  <c r="AG65" i="403"/>
  <c r="AL65" i="403"/>
  <c r="AG64" i="403"/>
  <c r="AL64" i="403"/>
  <c r="AG63" i="403"/>
  <c r="AL63" i="403"/>
  <c r="AG62" i="403"/>
  <c r="AL62" i="403"/>
  <c r="AG61" i="403"/>
  <c r="AL61" i="403"/>
  <c r="AG60" i="403"/>
  <c r="AL60" i="403"/>
  <c r="AG59" i="403"/>
  <c r="AL59" i="403"/>
  <c r="AG50" i="403"/>
  <c r="AL50" i="403"/>
  <c r="AG49" i="403"/>
  <c r="AL49" i="403"/>
  <c r="AG48" i="403"/>
  <c r="AL48" i="403"/>
  <c r="AG47" i="403"/>
  <c r="AL47" i="403"/>
  <c r="AG46" i="403"/>
  <c r="AL46" i="403"/>
  <c r="AG45" i="403"/>
  <c r="AL45" i="403"/>
  <c r="AG44" i="403"/>
  <c r="AL44" i="403"/>
  <c r="AG43" i="403"/>
  <c r="AL43" i="403"/>
  <c r="AG42" i="403"/>
  <c r="AL42" i="403"/>
  <c r="AG41" i="403"/>
  <c r="AL41" i="403"/>
  <c r="AG33" i="403"/>
  <c r="AL33" i="403"/>
  <c r="AG32" i="403"/>
  <c r="AL32" i="403"/>
  <c r="AG31" i="403"/>
  <c r="AL31" i="403"/>
  <c r="AG30" i="403"/>
  <c r="AL30" i="403"/>
  <c r="AG29" i="403"/>
  <c r="AL29" i="403"/>
  <c r="AG28" i="403"/>
  <c r="AL28" i="403"/>
  <c r="AG27" i="403"/>
  <c r="AL27" i="403"/>
  <c r="K101" i="397"/>
  <c r="K103" i="397"/>
  <c r="K105" i="397"/>
  <c r="K107" i="397"/>
  <c r="K109" i="397"/>
  <c r="K111" i="397"/>
  <c r="AG163" i="397"/>
  <c r="AL163" i="397"/>
  <c r="AG162" i="397"/>
  <c r="AL162" i="397"/>
  <c r="AG161" i="397"/>
  <c r="AL161" i="397"/>
  <c r="AG160" i="397"/>
  <c r="AL160" i="397"/>
  <c r="AG159" i="397"/>
  <c r="AL159" i="397"/>
  <c r="AG158" i="397"/>
  <c r="AL158" i="397"/>
  <c r="AG149" i="397"/>
  <c r="AL149" i="397"/>
  <c r="AG148" i="397"/>
  <c r="AL148" i="397"/>
  <c r="AG147" i="397"/>
  <c r="AL147" i="397"/>
  <c r="AG146" i="397"/>
  <c r="AL146" i="397"/>
  <c r="AG145" i="397"/>
  <c r="AL145" i="397"/>
  <c r="AG144" i="397"/>
  <c r="AL144" i="397"/>
  <c r="AG143" i="397"/>
  <c r="AL143" i="397"/>
  <c r="AG137" i="397"/>
  <c r="AL137" i="397"/>
  <c r="AG136" i="397"/>
  <c r="AL136" i="397"/>
  <c r="AG135" i="397"/>
  <c r="AL135" i="397"/>
  <c r="AG134" i="397"/>
  <c r="AL134" i="397"/>
  <c r="AG133" i="397"/>
  <c r="AL133" i="397"/>
  <c r="AG132" i="397"/>
  <c r="AL132" i="397"/>
  <c r="AG131" i="397"/>
  <c r="AL131" i="397"/>
  <c r="AG130" i="397"/>
  <c r="AL130" i="397"/>
  <c r="K107" i="399"/>
  <c r="K111" i="399"/>
  <c r="K113" i="399"/>
  <c r="K115" i="399"/>
  <c r="K120" i="399"/>
  <c r="K122" i="399"/>
  <c r="K124" i="399"/>
  <c r="K126" i="399"/>
  <c r="K128" i="399"/>
  <c r="K130" i="399"/>
  <c r="L116" i="399"/>
  <c r="Q116" i="399"/>
  <c r="AF24" i="399"/>
  <c r="AF28" i="399"/>
  <c r="AF32" i="399"/>
  <c r="AF43" i="399"/>
  <c r="AF47" i="399"/>
  <c r="AF60" i="399"/>
  <c r="AF64" i="399"/>
  <c r="AF75" i="399"/>
  <c r="AF79" i="399"/>
  <c r="AF102" i="399"/>
  <c r="AF106" i="399"/>
  <c r="AF110" i="399"/>
  <c r="AF122" i="399"/>
  <c r="AF126" i="399"/>
  <c r="L88" i="399"/>
  <c r="Q88" i="399"/>
  <c r="L90" i="399"/>
  <c r="Q90" i="399"/>
  <c r="L92" i="399"/>
  <c r="Q92" i="399"/>
  <c r="L94" i="399"/>
  <c r="Q94" i="399"/>
  <c r="L96" i="399"/>
  <c r="Q96" i="399"/>
  <c r="L98" i="399"/>
  <c r="Q98" i="399"/>
  <c r="AF91" i="399"/>
  <c r="AF95" i="399"/>
  <c r="K26" i="397"/>
  <c r="K28" i="397"/>
  <c r="K30" i="397"/>
  <c r="K32" i="397"/>
  <c r="K34" i="397"/>
  <c r="K36" i="397"/>
  <c r="K42" i="397"/>
  <c r="K44" i="397"/>
  <c r="K46" i="397"/>
  <c r="K48" i="397"/>
  <c r="K50" i="397"/>
  <c r="L59" i="397"/>
  <c r="Q59" i="397"/>
  <c r="L61" i="397"/>
  <c r="Q61" i="397"/>
  <c r="L63" i="397"/>
  <c r="Q63" i="397"/>
  <c r="L65" i="397"/>
  <c r="Q65" i="397"/>
  <c r="L67" i="397"/>
  <c r="Q67" i="397"/>
  <c r="L69" i="397"/>
  <c r="Q69" i="397"/>
  <c r="L73" i="397"/>
  <c r="Q73" i="397"/>
  <c r="L75" i="397"/>
  <c r="Q75" i="397"/>
  <c r="L77" i="397"/>
  <c r="Q77" i="397"/>
  <c r="L79" i="397"/>
  <c r="Q79" i="397"/>
  <c r="L81" i="397"/>
  <c r="Q81" i="397"/>
  <c r="L83" i="397"/>
  <c r="Q83" i="397"/>
  <c r="L88" i="397"/>
  <c r="Q88" i="397"/>
  <c r="L90" i="397"/>
  <c r="Q90" i="397"/>
  <c r="L92" i="397"/>
  <c r="Q92" i="397"/>
  <c r="L94" i="397"/>
  <c r="Q94" i="397"/>
  <c r="L96" i="397"/>
  <c r="Q96" i="397"/>
  <c r="L98" i="397"/>
  <c r="Q98" i="397"/>
  <c r="K84" i="397"/>
  <c r="K54" i="397"/>
  <c r="K52" i="397"/>
  <c r="L24" i="396"/>
  <c r="Q24" i="396"/>
  <c r="L22" i="396"/>
  <c r="Q22" i="396"/>
  <c r="L111" i="396"/>
  <c r="Q111" i="396"/>
  <c r="K111" i="396"/>
  <c r="L115" i="396"/>
  <c r="Q115" i="396"/>
  <c r="K115" i="396"/>
  <c r="AF27" i="399"/>
  <c r="AF42" i="399"/>
  <c r="AF46" i="399"/>
  <c r="AF78" i="399"/>
  <c r="AF82" i="399"/>
  <c r="AF105" i="399"/>
  <c r="AF109" i="399"/>
  <c r="AF121" i="399"/>
  <c r="AF125" i="399"/>
  <c r="K77" i="396"/>
  <c r="K73" i="396"/>
  <c r="K69" i="396"/>
  <c r="L109" i="396"/>
  <c r="Q109" i="396"/>
  <c r="K109" i="396"/>
  <c r="K139" i="396"/>
  <c r="L139" i="396"/>
  <c r="Q139" i="396"/>
  <c r="AF131" i="396"/>
  <c r="AG131" i="396"/>
  <c r="AL131" i="396"/>
  <c r="K82" i="399"/>
  <c r="K84" i="399"/>
  <c r="K102" i="399"/>
  <c r="K104" i="399"/>
  <c r="K106" i="399"/>
  <c r="K108" i="399"/>
  <c r="K110" i="399"/>
  <c r="K112" i="399"/>
  <c r="K114" i="399"/>
  <c r="K119" i="399"/>
  <c r="K121" i="399"/>
  <c r="K71" i="398"/>
  <c r="K73" i="398"/>
  <c r="K75" i="398"/>
  <c r="K77" i="398"/>
  <c r="K79" i="398"/>
  <c r="K81" i="398"/>
  <c r="AF71" i="398"/>
  <c r="K40" i="396"/>
  <c r="K42" i="396"/>
  <c r="K50" i="396"/>
  <c r="K62" i="396"/>
  <c r="K64" i="396"/>
  <c r="K68" i="396"/>
  <c r="L83" i="396"/>
  <c r="Q83" i="396"/>
  <c r="L81" i="396"/>
  <c r="Q81" i="396"/>
  <c r="K78" i="396"/>
  <c r="K74" i="396"/>
  <c r="K70" i="396"/>
  <c r="L86" i="396"/>
  <c r="Q86" i="396"/>
  <c r="L88" i="396"/>
  <c r="Q88" i="396"/>
  <c r="L90" i="396"/>
  <c r="Q90" i="396"/>
  <c r="L92" i="396"/>
  <c r="Q92" i="396"/>
  <c r="L94" i="396"/>
  <c r="Q94" i="396"/>
  <c r="L96" i="396"/>
  <c r="Q96" i="396"/>
  <c r="L98" i="396"/>
  <c r="Q98" i="396"/>
  <c r="L102" i="396"/>
  <c r="Q102" i="396"/>
  <c r="L104" i="396"/>
  <c r="Q104" i="396"/>
  <c r="L106" i="396"/>
  <c r="Q106" i="396"/>
  <c r="L119" i="396"/>
  <c r="Q119" i="396"/>
  <c r="K119" i="396"/>
  <c r="AF25" i="399"/>
  <c r="AF44" i="399"/>
  <c r="AF80" i="399"/>
  <c r="AF103" i="399"/>
  <c r="AF107" i="399"/>
  <c r="AF119" i="399"/>
  <c r="AF123" i="399"/>
  <c r="AF88" i="399"/>
  <c r="AF92" i="399"/>
  <c r="AF96" i="399"/>
  <c r="L117" i="396"/>
  <c r="Q117" i="396"/>
  <c r="K117" i="396"/>
  <c r="K131" i="396"/>
  <c r="L131" i="396"/>
  <c r="Q131" i="396"/>
  <c r="AF135" i="396"/>
  <c r="AG135" i="396"/>
  <c r="AL135" i="396"/>
  <c r="AF136" i="396"/>
  <c r="AG136" i="396"/>
  <c r="AL136" i="396"/>
  <c r="AF22" i="396"/>
  <c r="AG22" i="396"/>
  <c r="AL22" i="396"/>
  <c r="AF23" i="396"/>
  <c r="AG23" i="396"/>
  <c r="AL23" i="396"/>
  <c r="AF24" i="396"/>
  <c r="AG24" i="396"/>
  <c r="AL24" i="396"/>
  <c r="AF25" i="396"/>
  <c r="AG25" i="396"/>
  <c r="AL25" i="396"/>
  <c r="AF26" i="396"/>
  <c r="AG26" i="396"/>
  <c r="AL26" i="396"/>
  <c r="AF27" i="396"/>
  <c r="AG27" i="396"/>
  <c r="AL27" i="396"/>
  <c r="AF28" i="396"/>
  <c r="AG28" i="396"/>
  <c r="AL28" i="396"/>
  <c r="K129" i="396"/>
  <c r="L129" i="396"/>
  <c r="Q129" i="396"/>
  <c r="K137" i="396"/>
  <c r="L137" i="396"/>
  <c r="Q137" i="396"/>
  <c r="AF132" i="396"/>
  <c r="AG132" i="396"/>
  <c r="AL132" i="396"/>
  <c r="K123" i="396"/>
  <c r="L123" i="396"/>
  <c r="Q123" i="396"/>
  <c r="K125" i="396"/>
  <c r="L125" i="396"/>
  <c r="Q125" i="396"/>
  <c r="K135" i="396"/>
  <c r="L135" i="396"/>
  <c r="Q135" i="396"/>
  <c r="AF129" i="396"/>
  <c r="AG129" i="396"/>
  <c r="AL129" i="396"/>
  <c r="AF133" i="396"/>
  <c r="AG133" i="396"/>
  <c r="AL133" i="396"/>
  <c r="K121" i="396"/>
  <c r="L121" i="396"/>
  <c r="Q121" i="396"/>
  <c r="K133" i="396"/>
  <c r="L133" i="396"/>
  <c r="Q133" i="396"/>
  <c r="K141" i="396"/>
  <c r="L141" i="396"/>
  <c r="Q141" i="396"/>
  <c r="AF130" i="396"/>
  <c r="AG130" i="396"/>
  <c r="AL130" i="396"/>
  <c r="AF134" i="396"/>
  <c r="AG134" i="396"/>
  <c r="AL134" i="396"/>
  <c r="AF29" i="396"/>
  <c r="AG29" i="396"/>
  <c r="AL29" i="396"/>
  <c r="AF30" i="396"/>
  <c r="AG30" i="396"/>
  <c r="AL30" i="396"/>
  <c r="AF39" i="396"/>
  <c r="AG39" i="396"/>
  <c r="AL39" i="396"/>
  <c r="AF40" i="396"/>
  <c r="AG40" i="396"/>
  <c r="AL40" i="396"/>
  <c r="AF41" i="396"/>
  <c r="AG41" i="396"/>
  <c r="AL41" i="396"/>
  <c r="AF42" i="396"/>
  <c r="AG42" i="396"/>
  <c r="AL42" i="396"/>
  <c r="AF43" i="396"/>
  <c r="AG43" i="396"/>
  <c r="AL43" i="396"/>
  <c r="AF44" i="396"/>
  <c r="AG44" i="396"/>
  <c r="AL44" i="396"/>
  <c r="AF45" i="396"/>
  <c r="AG45" i="396"/>
  <c r="AL45" i="396"/>
  <c r="AF46" i="396"/>
  <c r="AG46" i="396"/>
  <c r="AL46" i="396"/>
  <c r="AF47" i="396"/>
  <c r="AG47" i="396"/>
  <c r="AL47" i="396"/>
  <c r="AF54" i="396"/>
  <c r="AG54" i="396"/>
  <c r="AL54" i="396"/>
  <c r="AF55" i="396"/>
  <c r="AG55" i="396"/>
  <c r="AL55" i="396"/>
  <c r="AF56" i="396"/>
  <c r="AG56" i="396"/>
  <c r="AL56" i="396"/>
  <c r="AF57" i="396"/>
  <c r="AG57" i="396"/>
  <c r="AL57" i="396"/>
  <c r="AF58" i="396"/>
  <c r="AG58" i="396"/>
  <c r="AL58" i="396"/>
  <c r="AF59" i="396"/>
  <c r="AG59" i="396"/>
  <c r="AL59" i="396"/>
  <c r="AF60" i="396"/>
  <c r="AG60" i="396"/>
  <c r="AL60" i="396"/>
  <c r="AF61" i="396"/>
  <c r="AG61" i="396"/>
  <c r="AL61" i="396"/>
  <c r="AF62" i="396"/>
  <c r="AG62" i="396"/>
  <c r="AL62" i="396"/>
  <c r="AF68" i="396"/>
  <c r="AG68" i="396"/>
  <c r="AL68" i="396"/>
  <c r="AF69" i="396"/>
  <c r="AG69" i="396"/>
  <c r="AL69" i="396"/>
  <c r="AF70" i="396"/>
  <c r="AG70" i="396"/>
  <c r="AL70" i="396"/>
  <c r="AF71" i="396"/>
  <c r="AG71" i="396"/>
  <c r="AL71" i="396"/>
  <c r="AF72" i="396"/>
  <c r="AG72" i="396"/>
  <c r="AL72" i="396"/>
  <c r="AF73" i="396"/>
  <c r="AG73" i="396"/>
  <c r="AL73" i="396"/>
  <c r="AF74" i="396"/>
  <c r="AG74" i="396"/>
  <c r="AL74" i="396"/>
  <c r="AF75" i="396"/>
  <c r="AG75" i="396"/>
  <c r="AL75" i="396"/>
  <c r="AF76" i="396"/>
  <c r="AG76" i="396"/>
  <c r="AL76" i="396"/>
  <c r="AF86" i="396"/>
  <c r="AG86" i="396"/>
  <c r="AL86" i="396"/>
  <c r="AF87" i="396"/>
  <c r="AG87" i="396"/>
  <c r="AL87" i="396"/>
  <c r="AF88" i="396"/>
  <c r="AG88" i="396"/>
  <c r="AL88" i="396"/>
  <c r="AF89" i="396"/>
  <c r="AG89" i="396"/>
  <c r="AL89" i="396"/>
  <c r="AF90" i="396"/>
  <c r="AG90" i="396"/>
  <c r="AL90" i="396"/>
  <c r="AF91" i="396"/>
  <c r="AG91" i="396"/>
  <c r="AL91" i="396"/>
  <c r="AF92" i="396"/>
  <c r="AG92" i="396"/>
  <c r="AL92" i="396"/>
  <c r="AF93" i="396"/>
  <c r="AG93" i="396"/>
  <c r="AL93" i="396"/>
  <c r="AF94" i="396"/>
  <c r="AG94" i="396"/>
  <c r="AL94" i="396"/>
  <c r="AF101" i="396"/>
  <c r="AG101" i="396"/>
  <c r="AL101" i="396"/>
  <c r="AF102" i="396"/>
  <c r="AG102" i="396"/>
  <c r="AL102" i="396"/>
  <c r="AF103" i="396"/>
  <c r="AG103" i="396"/>
  <c r="AL103" i="396"/>
  <c r="AF104" i="396"/>
  <c r="AG104" i="396"/>
  <c r="AL104" i="396"/>
  <c r="AF105" i="396"/>
  <c r="AG105" i="396"/>
  <c r="AL105" i="396"/>
  <c r="AF106" i="396"/>
  <c r="AG106" i="396"/>
  <c r="AL106" i="396"/>
  <c r="AF107" i="396"/>
  <c r="AG107" i="396"/>
  <c r="AL107" i="396"/>
  <c r="AF108" i="396"/>
  <c r="AG108" i="396"/>
  <c r="AL108" i="396"/>
  <c r="AF109" i="396"/>
  <c r="AG109" i="396"/>
  <c r="AL109" i="396"/>
  <c r="AF115" i="396"/>
  <c r="AG115" i="396"/>
  <c r="AL115" i="396"/>
  <c r="AF116" i="396"/>
  <c r="AG116" i="396"/>
  <c r="AL116" i="396"/>
  <c r="AF117" i="396"/>
  <c r="AG117" i="396"/>
  <c r="AL117" i="396"/>
  <c r="AF118" i="396"/>
  <c r="AG118" i="396"/>
  <c r="AL118" i="396"/>
  <c r="AF119" i="396"/>
  <c r="AG119" i="396"/>
  <c r="AL119" i="396"/>
  <c r="AF120" i="396"/>
  <c r="AG120" i="396"/>
  <c r="AL120" i="396"/>
  <c r="AF121" i="396"/>
  <c r="AG121" i="396"/>
  <c r="AL121" i="396"/>
  <c r="AF122" i="396"/>
  <c r="AG122" i="396"/>
  <c r="AL122" i="396"/>
  <c r="AF123" i="396"/>
  <c r="AG123" i="396"/>
  <c r="AL123" i="396"/>
  <c r="AF57" i="363"/>
  <c r="AG62" i="373"/>
  <c r="AL62" i="373"/>
  <c r="AG63" i="373"/>
  <c r="AL63" i="373"/>
  <c r="AG64" i="373"/>
  <c r="AL64" i="373"/>
  <c r="AG65" i="373"/>
  <c r="AL65" i="373"/>
  <c r="AG66" i="373"/>
  <c r="AL66" i="373"/>
  <c r="AG67" i="373"/>
  <c r="AL67" i="373"/>
  <c r="AG68" i="373"/>
  <c r="AL68" i="373"/>
  <c r="AG69" i="373"/>
  <c r="AL69" i="373"/>
  <c r="AG70" i="373"/>
  <c r="AL70" i="373"/>
  <c r="AG71" i="373"/>
  <c r="AL71" i="373"/>
  <c r="AG72" i="373"/>
  <c r="AL72" i="373"/>
  <c r="AG73" i="373"/>
  <c r="AL73" i="373"/>
  <c r="K95" i="373"/>
  <c r="K94" i="373"/>
  <c r="K93" i="373"/>
  <c r="K92" i="373"/>
  <c r="K91" i="373"/>
  <c r="K90" i="373"/>
  <c r="K89" i="373"/>
  <c r="K88" i="373"/>
  <c r="K87" i="373"/>
  <c r="K86" i="373"/>
  <c r="K85" i="373"/>
  <c r="K84" i="373"/>
  <c r="K83" i="373"/>
  <c r="K82" i="373"/>
  <c r="AG82" i="373"/>
  <c r="AL82" i="373"/>
  <c r="AG83" i="373"/>
  <c r="AL83" i="373"/>
  <c r="AG84" i="373"/>
  <c r="AL84" i="373"/>
  <c r="AG85" i="373"/>
  <c r="AL85" i="373"/>
  <c r="AG86" i="373"/>
  <c r="AL86" i="373"/>
  <c r="AG87" i="373"/>
  <c r="AL87" i="373"/>
  <c r="AG88" i="373"/>
  <c r="AL88" i="373"/>
  <c r="AG89" i="373"/>
  <c r="AL89" i="373"/>
  <c r="AG90" i="373"/>
  <c r="AL90" i="373"/>
  <c r="AG91" i="373"/>
  <c r="AL91" i="373"/>
  <c r="AG92" i="373"/>
  <c r="AL92" i="373"/>
  <c r="AG93" i="373"/>
  <c r="AL93" i="373"/>
  <c r="L98" i="373"/>
  <c r="Q98" i="373"/>
  <c r="L99" i="373"/>
  <c r="Q99" i="373"/>
  <c r="L100" i="373"/>
  <c r="Q100" i="373"/>
  <c r="L101" i="373"/>
  <c r="Q101" i="373"/>
  <c r="L102" i="373"/>
  <c r="Q102" i="373"/>
  <c r="L103" i="373"/>
  <c r="Q103" i="373"/>
  <c r="L104" i="373"/>
  <c r="Q104" i="373"/>
  <c r="L105" i="373"/>
  <c r="Q105" i="373"/>
  <c r="L106" i="373"/>
  <c r="Q106" i="373"/>
  <c r="L107" i="373"/>
  <c r="Q107" i="373"/>
  <c r="L108" i="373"/>
  <c r="Q108" i="373"/>
  <c r="L109" i="373"/>
  <c r="Q109" i="373"/>
  <c r="L110" i="373"/>
  <c r="Q110" i="373"/>
  <c r="L111" i="373"/>
  <c r="Q111" i="373"/>
  <c r="AG98" i="373"/>
  <c r="AL98" i="373"/>
  <c r="AG99" i="373"/>
  <c r="AL99" i="373"/>
  <c r="AG100" i="373"/>
  <c r="AL100" i="373"/>
  <c r="AG101" i="373"/>
  <c r="AL101" i="373"/>
  <c r="AG102" i="373"/>
  <c r="AL102" i="373"/>
  <c r="AG103" i="373"/>
  <c r="AL103" i="373"/>
  <c r="AG104" i="373"/>
  <c r="AL104" i="373"/>
  <c r="AG105" i="373"/>
  <c r="AL105" i="373"/>
  <c r="AG106" i="373"/>
  <c r="AL106" i="373"/>
  <c r="AG107" i="373"/>
  <c r="AL107" i="373"/>
  <c r="AG108" i="373"/>
  <c r="AL108" i="373"/>
  <c r="AG109" i="373"/>
  <c r="AL109" i="373"/>
  <c r="AG114" i="373"/>
  <c r="AL114" i="373"/>
  <c r="AG115" i="373"/>
  <c r="AL115" i="373"/>
  <c r="AG116" i="373"/>
  <c r="AL116" i="373"/>
  <c r="AG117" i="373"/>
  <c r="AL117" i="373"/>
  <c r="AG118" i="373"/>
  <c r="AL118" i="373"/>
  <c r="AG119" i="373"/>
  <c r="AL119" i="373"/>
  <c r="L114" i="373"/>
  <c r="Q114" i="373"/>
  <c r="L115" i="373"/>
  <c r="Q115" i="373"/>
  <c r="L116" i="373"/>
  <c r="Q116" i="373"/>
  <c r="L117" i="373"/>
  <c r="Q117" i="373"/>
  <c r="L118" i="373"/>
  <c r="Q118" i="373"/>
  <c r="L119" i="373"/>
  <c r="Q119" i="373"/>
  <c r="L120" i="373"/>
  <c r="Q120" i="373"/>
  <c r="L121" i="373"/>
  <c r="Q121" i="373"/>
  <c r="AG8" i="375"/>
  <c r="AL8" i="375"/>
  <c r="AG9" i="375"/>
  <c r="AL9" i="375"/>
  <c r="AG10" i="375"/>
  <c r="AL10" i="375"/>
  <c r="AG11" i="375"/>
  <c r="AL11" i="375"/>
  <c r="AG12" i="375"/>
  <c r="AL12" i="375"/>
  <c r="AG13" i="375"/>
  <c r="AL13" i="375"/>
  <c r="AG14" i="375"/>
  <c r="AL14" i="375"/>
  <c r="AG15" i="375"/>
  <c r="AL15" i="375"/>
  <c r="AG16" i="375"/>
  <c r="AL16" i="375"/>
  <c r="AG17" i="375"/>
  <c r="AL17" i="375"/>
  <c r="AG18" i="375"/>
  <c r="AL18" i="375"/>
  <c r="AG19" i="375"/>
  <c r="AL19" i="375"/>
  <c r="K78" i="375"/>
  <c r="K74" i="375"/>
  <c r="L85" i="375"/>
  <c r="Q85" i="375"/>
  <c r="L81" i="375"/>
  <c r="Q81" i="375"/>
  <c r="L77" i="375"/>
  <c r="Q77" i="375"/>
  <c r="L73" i="375"/>
  <c r="Q73" i="375"/>
  <c r="S40" i="386"/>
  <c r="K99" i="413"/>
  <c r="K95" i="413"/>
  <c r="K82" i="413"/>
  <c r="K78" i="413"/>
  <c r="K65" i="413"/>
  <c r="K61" i="413"/>
  <c r="K50" i="413"/>
  <c r="K46" i="413"/>
  <c r="K31" i="413"/>
  <c r="K27" i="413"/>
  <c r="K14" i="413"/>
  <c r="K10" i="413"/>
  <c r="AF107" i="413"/>
  <c r="AF106" i="413"/>
  <c r="AF105" i="413"/>
  <c r="AF104" i="413"/>
  <c r="AF103" i="413"/>
  <c r="AF102" i="413"/>
  <c r="AF101" i="413"/>
  <c r="AF100" i="413"/>
  <c r="AF99" i="413"/>
  <c r="AF98" i="413"/>
  <c r="AF97" i="413"/>
  <c r="AF96" i="413"/>
  <c r="AF95" i="413"/>
  <c r="AF94" i="413"/>
  <c r="AF93" i="413"/>
  <c r="AF90" i="413"/>
  <c r="AF89" i="413"/>
  <c r="AF88" i="413"/>
  <c r="AF87" i="413"/>
  <c r="AF86" i="413"/>
  <c r="AF85" i="413"/>
  <c r="AF84" i="413"/>
  <c r="AF83" i="413"/>
  <c r="AF82" i="413"/>
  <c r="AF81" i="413"/>
  <c r="AF80" i="413"/>
  <c r="AF79" i="413"/>
  <c r="AF78" i="413"/>
  <c r="AF77" i="413"/>
  <c r="AF76" i="413"/>
  <c r="AF73" i="413"/>
  <c r="AF72" i="413"/>
  <c r="AF71" i="413"/>
  <c r="AF70" i="413"/>
  <c r="AF69" i="413"/>
  <c r="AF68" i="413"/>
  <c r="AF67" i="413"/>
  <c r="AF66" i="413"/>
  <c r="AF65" i="413"/>
  <c r="AF64" i="413"/>
  <c r="AF63" i="413"/>
  <c r="AF62" i="413"/>
  <c r="AF61" i="413"/>
  <c r="AF60" i="413"/>
  <c r="AF59" i="413"/>
  <c r="AF56" i="413"/>
  <c r="AF55" i="413"/>
  <c r="AF54" i="413"/>
  <c r="AF53" i="413"/>
  <c r="AF52" i="413"/>
  <c r="AF51" i="413"/>
  <c r="AF50" i="413"/>
  <c r="AF49" i="413"/>
  <c r="AF48" i="413"/>
  <c r="AF47" i="413"/>
  <c r="AG32" i="413"/>
  <c r="AL32" i="413"/>
  <c r="AF32" i="413"/>
  <c r="AG31" i="413"/>
  <c r="AL31" i="413"/>
  <c r="AF31" i="413"/>
  <c r="AG30" i="413"/>
  <c r="AL30" i="413"/>
  <c r="AF30" i="413"/>
  <c r="AG29" i="413"/>
  <c r="AL29" i="413"/>
  <c r="AF29" i="413"/>
  <c r="AG28" i="413"/>
  <c r="AL28" i="413"/>
  <c r="AF28" i="413"/>
  <c r="AG27" i="413"/>
  <c r="AL27" i="413"/>
  <c r="AF27" i="413"/>
  <c r="AG26" i="413"/>
  <c r="AL26" i="413"/>
  <c r="AF26" i="413"/>
  <c r="AG25" i="413"/>
  <c r="AL25" i="413"/>
  <c r="AF25" i="413"/>
  <c r="AG19" i="413"/>
  <c r="AL19" i="413"/>
  <c r="AF19" i="413"/>
  <c r="AG18" i="413"/>
  <c r="AL18" i="413"/>
  <c r="AF18" i="413"/>
  <c r="AG17" i="413"/>
  <c r="AL17" i="413"/>
  <c r="AF17" i="413"/>
  <c r="AG16" i="413"/>
  <c r="AL16" i="413"/>
  <c r="AF16" i="413"/>
  <c r="AG15" i="413"/>
  <c r="AL15" i="413"/>
  <c r="AF15" i="413"/>
  <c r="AG14" i="413"/>
  <c r="AL14" i="413"/>
  <c r="AF14" i="413"/>
  <c r="AG13" i="413"/>
  <c r="AL13" i="413"/>
  <c r="AF13" i="413"/>
  <c r="AF12" i="413"/>
  <c r="AF11" i="413"/>
  <c r="AF10" i="413"/>
  <c r="AF9" i="413"/>
  <c r="AF8" i="413"/>
  <c r="AG8" i="387"/>
  <c r="AH86" i="387"/>
  <c r="AM86" i="387"/>
  <c r="AH35" i="387"/>
  <c r="AM35" i="387"/>
  <c r="AH17" i="387"/>
  <c r="AM17" i="387"/>
  <c r="AH93" i="387"/>
  <c r="AM93" i="387"/>
  <c r="AH9" i="387"/>
  <c r="AM9" i="387"/>
  <c r="AH82" i="387"/>
  <c r="AM82" i="387"/>
  <c r="AH31" i="387"/>
  <c r="AM31" i="387"/>
  <c r="C28" i="408"/>
  <c r="C27" i="408"/>
  <c r="C30" i="408"/>
  <c r="C38" i="408"/>
  <c r="D19" i="408"/>
  <c r="E39" i="408"/>
  <c r="E38" i="408"/>
  <c r="B30" i="408"/>
  <c r="B38" i="408"/>
  <c r="B29" i="408"/>
  <c r="B36" i="408"/>
  <c r="D16" i="408"/>
  <c r="C31" i="408"/>
  <c r="B31" i="408"/>
  <c r="E31" i="408"/>
  <c r="C29" i="408"/>
  <c r="C36" i="408"/>
  <c r="C40" i="408"/>
  <c r="E32" i="408"/>
  <c r="E34" i="408"/>
  <c r="E35" i="408"/>
  <c r="C41" i="408"/>
  <c r="C39" i="408"/>
  <c r="B32" i="408"/>
  <c r="B34" i="408"/>
  <c r="B35" i="408"/>
  <c r="B33" i="408"/>
  <c r="B39" i="408"/>
  <c r="B41" i="408"/>
  <c r="C34" i="408"/>
  <c r="C32" i="408"/>
  <c r="C35" i="408"/>
  <c r="C33" i="408"/>
  <c r="B40" i="408"/>
  <c r="E40" i="408"/>
  <c r="C37" i="408"/>
  <c r="B37" i="408"/>
  <c r="E33" i="408"/>
  <c r="E37" i="408"/>
</calcChain>
</file>

<file path=xl/sharedStrings.xml><?xml version="1.0" encoding="utf-8"?>
<sst xmlns="http://schemas.openxmlformats.org/spreadsheetml/2006/main" count="6871" uniqueCount="445">
  <si>
    <t>Calibrator</t>
  </si>
  <si>
    <t>Phase I</t>
  </si>
  <si>
    <t>Phase II</t>
  </si>
  <si>
    <t>2FF16A1-4A (30,000 ft-lb shaft)</t>
  </si>
  <si>
    <t>2FF16A1-4A (15,000 ft-lb shaft)</t>
  </si>
  <si>
    <t>Phase III</t>
  </si>
  <si>
    <t>Walls Down</t>
  </si>
  <si>
    <t>Walls Relocated</t>
  </si>
  <si>
    <t>MACH</t>
  </si>
  <si>
    <t>RPM</t>
  </si>
  <si>
    <t>CT/CP</t>
  </si>
  <si>
    <t>FM</t>
  </si>
  <si>
    <t>34 thru 39</t>
  </si>
  <si>
    <t>40 thru 49</t>
  </si>
  <si>
    <t>52 thru 66</t>
  </si>
  <si>
    <t>PROPELLER</t>
  </si>
  <si>
    <t>Rig 4</t>
  </si>
  <si>
    <t>Up</t>
  </si>
  <si>
    <t>Rig 1</t>
  </si>
  <si>
    <t>Walls Up</t>
  </si>
  <si>
    <t>LIST OF PROPELLER CONFIGURATIONS TESTED</t>
  </si>
  <si>
    <t>Rig #4 - Phase I, Walls Up</t>
  </si>
  <si>
    <t>47 x 75</t>
  </si>
  <si>
    <t>SK59868-12.22</t>
  </si>
  <si>
    <t>1490A2P3</t>
  </si>
  <si>
    <t>Calibrator (30,000 ft-lb shaft)</t>
  </si>
  <si>
    <t>Activity Factor</t>
  </si>
  <si>
    <t>Integrated Lift Coeff. CLi</t>
  </si>
  <si>
    <t>0.475+</t>
  </si>
  <si>
    <t>NACA Airfoil Section</t>
  </si>
  <si>
    <t>16,64</t>
  </si>
  <si>
    <t>Hollow Steel</t>
  </si>
  <si>
    <t>Fiberglass*</t>
  </si>
  <si>
    <t>Steel Core -Shell</t>
  </si>
  <si>
    <t>Fiberglass</t>
  </si>
  <si>
    <t>Solid Dural</t>
  </si>
  <si>
    <t>Fiberglass**</t>
  </si>
  <si>
    <t>Standard Rig Calibrator</t>
  </si>
  <si>
    <t>C-119 Production Prop</t>
  </si>
  <si>
    <t>Twisted SK59868-0</t>
  </si>
  <si>
    <t>Round Tip SK59868-0</t>
  </si>
  <si>
    <t>Round Tip SK59868-12.22</t>
  </si>
  <si>
    <t>MACH</t>
  </si>
  <si>
    <t>CT</t>
  </si>
  <si>
    <t>CP</t>
  </si>
  <si>
    <t>340 thru 357</t>
  </si>
  <si>
    <t>222 thru 241</t>
  </si>
  <si>
    <t>333 thru 338</t>
  </si>
  <si>
    <t>242 thru 253</t>
  </si>
  <si>
    <t>254 thru 262</t>
  </si>
  <si>
    <t>263 thru 273</t>
  </si>
  <si>
    <t>274 thru 280</t>
  </si>
  <si>
    <t>281 thru 292</t>
  </si>
  <si>
    <t>293 thru 300</t>
  </si>
  <si>
    <t>301 thru 310</t>
  </si>
  <si>
    <t>311 thru 321</t>
  </si>
  <si>
    <t>322 thru 332</t>
  </si>
  <si>
    <t>145 thru 153</t>
  </si>
  <si>
    <t>154 thru 162</t>
  </si>
  <si>
    <t>DATA SET Number 17</t>
  </si>
  <si>
    <t>174 thru 177</t>
  </si>
  <si>
    <t>178 thru 181</t>
  </si>
  <si>
    <t>182 thru 190</t>
  </si>
  <si>
    <t>168 thru 173</t>
  </si>
  <si>
    <t>163 thru 167</t>
  </si>
  <si>
    <t>6903A-0   (34E60 hub (4-way)</t>
  </si>
  <si>
    <t>SK59868-17.22</t>
  </si>
  <si>
    <t>SK59868-17.22Round</t>
  </si>
  <si>
    <t>CP</t>
  </si>
  <si>
    <t>CT/CP</t>
  </si>
  <si>
    <t>TH/HP</t>
  </si>
  <si>
    <t>6903A-0 (34E60 Hub)</t>
  </si>
  <si>
    <t>6903A-0 (43E60 Hub)</t>
  </si>
  <si>
    <t>CP</t>
  </si>
  <si>
    <t>127 thru 135</t>
  </si>
  <si>
    <t>Cut Down, Round Tip</t>
  </si>
  <si>
    <t>DATA SET Number 14</t>
  </si>
  <si>
    <t>136 thru 144</t>
  </si>
  <si>
    <t>DATA SET Number 15</t>
  </si>
  <si>
    <t>XC-142A (SK 59868-18.22)</t>
  </si>
  <si>
    <t>DATA SET Number 16</t>
  </si>
  <si>
    <t>XC-142A (SK 59868-18.22R)</t>
  </si>
  <si>
    <t xml:space="preserve">Power weighted solidity = </t>
  </si>
  <si>
    <t xml:space="preserve">Twist (0.25R -Tip in deg) = </t>
  </si>
  <si>
    <t>MACH</t>
  </si>
  <si>
    <t>HP</t>
  </si>
  <si>
    <t>CT</t>
  </si>
  <si>
    <t>CP</t>
  </si>
  <si>
    <t>DS#33</t>
  </si>
  <si>
    <t>Three</t>
  </si>
  <si>
    <t>DATA SET Number 6</t>
  </si>
  <si>
    <t>DATA SET Number 5</t>
  </si>
  <si>
    <t>Down</t>
  </si>
  <si>
    <t>12?</t>
  </si>
  <si>
    <t>Round Tip</t>
  </si>
  <si>
    <t>XC-142A (SK 59868-0R)</t>
  </si>
  <si>
    <t>DATA SET Number 12</t>
  </si>
  <si>
    <t>108 thru 117</t>
  </si>
  <si>
    <t>DS#12</t>
  </si>
  <si>
    <t>Unreadable</t>
  </si>
  <si>
    <t>118 thru 126</t>
  </si>
  <si>
    <t>SK59868 -0</t>
  </si>
  <si>
    <t>TH/HP</t>
  </si>
  <si>
    <t>???</t>
  </si>
  <si>
    <t>DATA SET Number 13</t>
  </si>
  <si>
    <t>from M and Vt</t>
  </si>
  <si>
    <t>FM</t>
  </si>
  <si>
    <t>Relocated</t>
  </si>
  <si>
    <t>303 Calib. Check</t>
  </si>
  <si>
    <t>287 Check Run</t>
  </si>
  <si>
    <t>288 Check Run</t>
  </si>
  <si>
    <t>289 Check Run</t>
  </si>
  <si>
    <t>Lockheed Constellation (C-121) Production  Propeller (3-Way Hub)</t>
  </si>
  <si>
    <t>6903A-0   (43E60 hub 3-way)</t>
  </si>
  <si>
    <t>Production 3- Bladed Propeller</t>
  </si>
  <si>
    <r>
      <t>Lockheed Constellation (C-121) Production</t>
    </r>
    <r>
      <rPr>
        <i/>
        <sz val="12"/>
        <color indexed="8"/>
        <rFont val="Times New Roman"/>
      </rPr>
      <t xml:space="preserve"> Blades</t>
    </r>
    <r>
      <rPr>
        <sz val="12"/>
        <color indexed="8"/>
        <rFont val="Times New Roman"/>
      </rPr>
      <t xml:space="preserve"> in 4-Way Hub</t>
    </r>
  </si>
  <si>
    <t>Twisted 6903A Blade in 4-Way Hub</t>
  </si>
  <si>
    <t>2FF16A1-4A plus some data locked at Beta = 10.6 deg</t>
  </si>
  <si>
    <t>DATA SET Number 1</t>
  </si>
  <si>
    <t>327 Beta Locked</t>
  </si>
  <si>
    <t>351 Beta Locked</t>
  </si>
  <si>
    <t>352 Beta Locked</t>
  </si>
  <si>
    <t>XC-142A (2FE16A3-4A)</t>
  </si>
  <si>
    <t>Disc Loading</t>
  </si>
  <si>
    <t>Repeat T/HP</t>
  </si>
  <si>
    <t>HP</t>
  </si>
  <si>
    <t>XC-142A (SK 59868-12.22)</t>
  </si>
  <si>
    <t xml:space="preserve">Square Tip </t>
  </si>
  <si>
    <t>Cut Down, Square Tip</t>
  </si>
  <si>
    <t>Check Vt with RPM</t>
  </si>
  <si>
    <t>/</t>
  </si>
  <si>
    <t>Round Tip SK59868-17.22</t>
  </si>
  <si>
    <t>CL-84 Propeller</t>
  </si>
  <si>
    <t>47 x 92</t>
  </si>
  <si>
    <t>47 x 93</t>
  </si>
  <si>
    <t>47 x 97</t>
  </si>
  <si>
    <t>13166A10P3</t>
  </si>
  <si>
    <t>Hollow 8teel</t>
  </si>
  <si>
    <t>47 x 93 Without Cuff</t>
  </si>
  <si>
    <t>47 x 95 Without Cuff</t>
  </si>
  <si>
    <t>Recambered 47 x 94</t>
  </si>
  <si>
    <t>Retwisted 47 x 92</t>
  </si>
  <si>
    <t>** Fiberglass monocoque with steel shank.</t>
  </si>
  <si>
    <t>Curtiss Calibrator</t>
  </si>
  <si>
    <t>FM</t>
  </si>
  <si>
    <t>Constellation 6903A-0 (34E60 hub 4-way)</t>
  </si>
  <si>
    <t>Constellation 6903A-0T (34E60 hub 4-way)</t>
  </si>
  <si>
    <t>New Twist</t>
  </si>
  <si>
    <t xml:space="preserve">Down </t>
  </si>
  <si>
    <t>Repeat</t>
  </si>
  <si>
    <t>Constellation 6903A-0 (43E60 hub 3-way)</t>
  </si>
  <si>
    <t>REDUCED TEST DATA POINTS</t>
  </si>
  <si>
    <t>XC-142A (2FE16A3-4A1)</t>
  </si>
  <si>
    <t>Problem</t>
  </si>
  <si>
    <t xml:space="preserve">Std. day Density = </t>
  </si>
  <si>
    <t xml:space="preserve">Constant = </t>
  </si>
  <si>
    <t>Density Weighted Disc Loading</t>
  </si>
  <si>
    <t>Nominal</t>
  </si>
  <si>
    <t>Density Ratio</t>
  </si>
  <si>
    <t>T/HP</t>
  </si>
  <si>
    <t>DATA SET Number 3</t>
  </si>
  <si>
    <t>Curtiss (156109A2P3)</t>
  </si>
  <si>
    <t>DATA SET Number 4</t>
  </si>
  <si>
    <t>Rig #4 - Phase II, Walls Down</t>
  </si>
  <si>
    <t>Standard Rig Calibrator (Low Torque Shaft)</t>
  </si>
  <si>
    <t>DATA SET Number 24</t>
  </si>
  <si>
    <t>DATA SET Number 25</t>
  </si>
  <si>
    <t>CT</t>
  </si>
  <si>
    <t>DS#1</t>
  </si>
  <si>
    <t>DS#6</t>
  </si>
  <si>
    <t>2FE16A3-4A (with Tabs)</t>
  </si>
  <si>
    <t>2FE16A3-4A (with tabs)</t>
  </si>
  <si>
    <t>?/</t>
  </si>
  <si>
    <t>With Tabs</t>
  </si>
  <si>
    <t>68 thru 79</t>
  </si>
  <si>
    <t>DS#25</t>
  </si>
  <si>
    <t>DS#26</t>
  </si>
  <si>
    <t>DS#27</t>
  </si>
  <si>
    <t>DS#28</t>
  </si>
  <si>
    <t>(See Note 1 Below)</t>
  </si>
  <si>
    <t>(See Note 2 Below)</t>
  </si>
  <si>
    <t>NOTE 1: The NACA Series 64 airfoils extend from r/R = 0.13 to r/R = 0.44. Transition is then made to the NACA Series 16 airfoil starting at r/R = 0.575 and going to the tip. See Abbott and Von Doenhoff's Theory of Wing Sections, Chapter 6, starting on page 111.</t>
  </si>
  <si>
    <t>Vt</t>
  </si>
  <si>
    <t>M and Vt</t>
  </si>
  <si>
    <t>DATA SET Number 26</t>
  </si>
  <si>
    <t>DATA SET Number 27</t>
  </si>
  <si>
    <t>Derived Vsound</t>
  </si>
  <si>
    <t>DATA SET Number 28</t>
  </si>
  <si>
    <t>DATA SET Number 29</t>
  </si>
  <si>
    <t>DATA SET Number 30</t>
  </si>
  <si>
    <t>DATA SET Number 31</t>
  </si>
  <si>
    <t>DATA SET Number 32</t>
  </si>
  <si>
    <t>Curtiss X-19 Propeller</t>
  </si>
  <si>
    <t>DATA SET Number 34</t>
  </si>
  <si>
    <t>Curtiss X-19 (13166A10P3)</t>
  </si>
  <si>
    <t>Up</t>
  </si>
  <si>
    <t xml:space="preserve"> </t>
  </si>
  <si>
    <t>Accel Gravity</t>
  </si>
  <si>
    <t>m / sec^2</t>
  </si>
  <si>
    <t>ft / sec^2</t>
  </si>
  <si>
    <t>UPDATED</t>
  </si>
  <si>
    <t>Units Conversion</t>
  </si>
  <si>
    <t>m / ft</t>
  </si>
  <si>
    <t>ft / m</t>
  </si>
  <si>
    <t>kg / lb</t>
  </si>
  <si>
    <t>lb / kg</t>
  </si>
  <si>
    <t>newton / lb</t>
  </si>
  <si>
    <t>lb / newton</t>
  </si>
  <si>
    <t>n-m / joule</t>
  </si>
  <si>
    <t>ft-lb / joule</t>
  </si>
  <si>
    <t>deg  (R / K)</t>
  </si>
  <si>
    <t>ft / nm</t>
  </si>
  <si>
    <t>Temp (absolute zero)</t>
  </si>
  <si>
    <t>deg C</t>
  </si>
  <si>
    <t>deg F</t>
  </si>
  <si>
    <t>Temperature (SLS)</t>
  </si>
  <si>
    <t>deg K</t>
  </si>
  <si>
    <t>deg R</t>
  </si>
  <si>
    <t>Lapse Rate</t>
  </si>
  <si>
    <t>(deg K) / km</t>
  </si>
  <si>
    <t>(deg F) / k</t>
  </si>
  <si>
    <t>(deg C) / k</t>
  </si>
  <si>
    <t>Mean Molecular Wt</t>
  </si>
  <si>
    <t>Universal Gas Const</t>
  </si>
  <si>
    <t>joule / K-mol</t>
  </si>
  <si>
    <t>ft-lb / R-mol</t>
  </si>
  <si>
    <t>Gas Constant for Air</t>
  </si>
  <si>
    <t>joule / K-kg</t>
  </si>
  <si>
    <t>ft-lb / R-lb</t>
  </si>
  <si>
    <t>Pressure Exponent</t>
  </si>
  <si>
    <t>Altitude Factor</t>
  </si>
  <si>
    <t>(1 / km)</t>
  </si>
  <si>
    <t>(1 / k)</t>
  </si>
  <si>
    <t>Pressure (SLS)</t>
  </si>
  <si>
    <t>newton / m^2</t>
  </si>
  <si>
    <t>lb / ft^2</t>
  </si>
  <si>
    <t>Ratio Specific Heat</t>
  </si>
  <si>
    <t>Density Factor</t>
  </si>
  <si>
    <t>(kg / m^3) / K</t>
  </si>
  <si>
    <t>(slug / ft^3) / R</t>
  </si>
  <si>
    <t>Speed of Sound Factor</t>
  </si>
  <si>
    <t>(m / sec)^2 / K</t>
  </si>
  <si>
    <t>(ft / sec)^2 / R</t>
  </si>
  <si>
    <t>Speed of Sound (SLS)</t>
  </si>
  <si>
    <t>m / sec</t>
  </si>
  <si>
    <t>ft / sec</t>
  </si>
  <si>
    <t>Viscosity Factor</t>
  </si>
  <si>
    <t>kg / (m-sec-K^0.5)</t>
  </si>
  <si>
    <t>slug / (ft-sec-F^0.5)</t>
  </si>
  <si>
    <t>Sutherland's Constant</t>
  </si>
  <si>
    <t>Altitude,  1000 ft</t>
  </si>
  <si>
    <t>Temperature,  deg F</t>
  </si>
  <si>
    <t>Std Temperature,  deg F</t>
  </si>
  <si>
    <t>Temperature,  deg R</t>
  </si>
  <si>
    <t>Theta  (absolute temp ratio)</t>
  </si>
  <si>
    <t>Delta  (absolute press ratio)</t>
  </si>
  <si>
    <t>Delta*sqrt(Theta)</t>
  </si>
  <si>
    <t>Pressure (psi)</t>
  </si>
  <si>
    <t>Density,  slug / cuft</t>
  </si>
  <si>
    <t>Viscosity,  slug / (ft-sec)</t>
  </si>
  <si>
    <t>Kinematic Viscosity,  ft^2 / sec</t>
  </si>
  <si>
    <t>Speed of Sound,  kt</t>
  </si>
  <si>
    <t>Speed of Sound,  ft / sec</t>
  </si>
  <si>
    <t>Density,  kg / m^3</t>
  </si>
  <si>
    <t>Speed of Sound,  m / sec</t>
  </si>
  <si>
    <t>REFERENCE:  U. S. Standard Atmosphere, 1962</t>
  </si>
  <si>
    <t>Standard Rig Calibrator (High Torque Shaft)</t>
  </si>
  <si>
    <t>XC-142A (SK59868-0)</t>
  </si>
  <si>
    <t>DS#11</t>
  </si>
  <si>
    <t>Test Categories</t>
  </si>
  <si>
    <t>80 thru 83</t>
  </si>
  <si>
    <t>84 thru 93</t>
  </si>
  <si>
    <t>DS#7</t>
  </si>
  <si>
    <t>DS#2</t>
  </si>
  <si>
    <t>DS#3</t>
  </si>
  <si>
    <t>DS#4</t>
  </si>
  <si>
    <t>DS#5</t>
  </si>
  <si>
    <t>DS#8</t>
  </si>
  <si>
    <t>XC-142A (2FF16A1-4A)</t>
  </si>
  <si>
    <t>DATA SET Number 9</t>
  </si>
  <si>
    <t>DATA SET Number 8</t>
  </si>
  <si>
    <t>DS#9</t>
  </si>
  <si>
    <t>94 thru 98</t>
  </si>
  <si>
    <t>DATA SET Number 10</t>
  </si>
  <si>
    <t>DS#10</t>
  </si>
  <si>
    <t>42?</t>
  </si>
  <si>
    <t xml:space="preserve">   </t>
  </si>
  <si>
    <t xml:space="preserve">                                                                                     </t>
  </si>
  <si>
    <t>No more data</t>
  </si>
  <si>
    <t xml:space="preserve">Walls </t>
  </si>
  <si>
    <t>Run #</t>
  </si>
  <si>
    <t>CP</t>
  </si>
  <si>
    <t>DS#13</t>
  </si>
  <si>
    <t>DS#14</t>
  </si>
  <si>
    <t>DS#15</t>
  </si>
  <si>
    <t>DS#16</t>
  </si>
  <si>
    <t>DS#17</t>
  </si>
  <si>
    <t>DS#18</t>
  </si>
  <si>
    <t>DS#19</t>
  </si>
  <si>
    <t>DS#20</t>
  </si>
  <si>
    <t>SK59868-0R (Round Tip)</t>
  </si>
  <si>
    <t>SK59868-12 (Cut Down, Square Tip)</t>
  </si>
  <si>
    <t>SK59868-18 (Cut Down Square Tip)</t>
  </si>
  <si>
    <t>SK59868-12R (Round Tip)</t>
  </si>
  <si>
    <t>SK59868-18R (Round Tip)</t>
  </si>
  <si>
    <t>6903A-0T (34E60 Hub New Twist)</t>
  </si>
  <si>
    <t>DS#21</t>
  </si>
  <si>
    <t>DS#22</t>
  </si>
  <si>
    <t>DS#23</t>
  </si>
  <si>
    <t>DS#24</t>
  </si>
  <si>
    <t>DS#29</t>
  </si>
  <si>
    <t>DS#30</t>
  </si>
  <si>
    <t>DS#31</t>
  </si>
  <si>
    <t>DS#32</t>
  </si>
  <si>
    <t>DS#34</t>
  </si>
  <si>
    <t>No Data</t>
  </si>
  <si>
    <t>ASD-TR-69-15 (See DTIC AD0708742)</t>
  </si>
  <si>
    <t>47 x 91 (0.832-Scale of 2FF16A1-4A)</t>
  </si>
  <si>
    <t>Propeller Configuration Comments</t>
  </si>
  <si>
    <t>XC-142A</t>
  </si>
  <si>
    <t>Lockeed Constellation (C-121)</t>
  </si>
  <si>
    <t>Canadair CL-84</t>
  </si>
  <si>
    <t>RELATED AIRCRAFT</t>
  </si>
  <si>
    <t>Curtiss X-19</t>
  </si>
  <si>
    <t>Whirl Stand</t>
  </si>
  <si>
    <t>Fairchild Flying Boxcar (C-119)</t>
  </si>
  <si>
    <t>0.832 Scale of  XC-142A (2FF16A1-4A)</t>
  </si>
  <si>
    <t xml:space="preserve">Repeat </t>
  </si>
  <si>
    <t>na</t>
  </si>
  <si>
    <t>Power weighted solidity =</t>
  </si>
  <si>
    <t>Steel Core &amp; Shell</t>
  </si>
  <si>
    <t>kt</t>
  </si>
  <si>
    <t>FITTED CURVE DATA FOR CONSTANT MACH NUMBER INCREMENTS</t>
  </si>
  <si>
    <t>SK59868 -0Round</t>
  </si>
  <si>
    <t>SK59858-12.22Round</t>
  </si>
  <si>
    <t>Cut Down SK59868-12.22 Square Tip</t>
  </si>
  <si>
    <t>Cut Down SK59868-17.22 Square Tip</t>
  </si>
  <si>
    <t>0.832-Scale of 2FF16A1-4A</t>
  </si>
  <si>
    <t>117 Activity Factor 2FF16A1-4A</t>
  </si>
  <si>
    <t>CL-84 (1490A2P3)</t>
  </si>
  <si>
    <t>DATA SET Number 21</t>
  </si>
  <si>
    <t>XC-142A (47 x75)</t>
  </si>
  <si>
    <t>DATA SET Number 20</t>
  </si>
  <si>
    <t>DATA SET Number 19</t>
  </si>
  <si>
    <t>DATA SET Number 18</t>
  </si>
  <si>
    <t>Calibrator (15,000 ft-lb shaft PLUS 30,000 ft-lb shaft)</t>
  </si>
  <si>
    <t>Standard Rig Calibrator (Low &amp; High Torque Shafts)</t>
  </si>
  <si>
    <t>191 thru 220</t>
  </si>
  <si>
    <t>DATA SET Number 23</t>
  </si>
  <si>
    <t>DATA SET Number 22</t>
  </si>
  <si>
    <t>RPM</t>
  </si>
  <si>
    <t>HP</t>
  </si>
  <si>
    <t>DATA SET Number 7</t>
  </si>
  <si>
    <t>Repeat FM</t>
  </si>
  <si>
    <t>Up</t>
  </si>
  <si>
    <t>TH/HP</t>
  </si>
  <si>
    <t>2?1</t>
  </si>
  <si>
    <t>99 thru 107</t>
  </si>
  <si>
    <t>Basic XC-142A SK59868-0 Blade</t>
  </si>
  <si>
    <t>DATA SET Number 11</t>
  </si>
  <si>
    <t>XC-142A (SK 59868-0)</t>
  </si>
  <si>
    <t>Harris Grouping</t>
  </si>
  <si>
    <t>Group # 1</t>
  </si>
  <si>
    <t>Group # 2-Part 1</t>
  </si>
  <si>
    <t>Group # 2-Part 2</t>
  </si>
  <si>
    <t>Group # 2-Part 3</t>
  </si>
  <si>
    <t>RPM</t>
  </si>
  <si>
    <t>HP</t>
  </si>
  <si>
    <t>MACH</t>
  </si>
  <si>
    <t>CT</t>
  </si>
  <si>
    <t>CP</t>
  </si>
  <si>
    <t>CT/CP</t>
  </si>
  <si>
    <t>FM</t>
  </si>
  <si>
    <t>HP</t>
  </si>
  <si>
    <t>CT</t>
  </si>
  <si>
    <t>Tip Mach No.</t>
  </si>
  <si>
    <t>DATA SET Number 2</t>
  </si>
  <si>
    <t>C-119 (2J17G3-26R)</t>
  </si>
  <si>
    <t>Harris Computed</t>
  </si>
  <si>
    <t>Note: Test data is already corrected to sea level standard day (i.e., density ratio = 1.0)</t>
  </si>
  <si>
    <t>DATA SET Number 33</t>
  </si>
  <si>
    <t>Data is presented for the following propeller configurations tested as indicated below:</t>
  </si>
  <si>
    <t>Part II-Test Data (Appendix III)</t>
  </si>
  <si>
    <t>Pages</t>
  </si>
  <si>
    <t>Diameter (ft)</t>
  </si>
  <si>
    <t>Number Blades</t>
  </si>
  <si>
    <t>Blade Construction Details</t>
  </si>
  <si>
    <t xml:space="preserve">156109A2P3 </t>
  </si>
  <si>
    <t>Calibrator (Curtiss 836-14C2-18R1)(15,000 ft-lb shaft)</t>
  </si>
  <si>
    <t>Twist 23% R-Tip (deg)</t>
  </si>
  <si>
    <t>??</t>
  </si>
  <si>
    <t>Solid Dural with Fiberglass</t>
  </si>
  <si>
    <t>47 x 93 with NACA Series 65 Section for full radius</t>
  </si>
  <si>
    <t>47 x 96</t>
  </si>
  <si>
    <t>Rig #1 - Walls Up</t>
  </si>
  <si>
    <t>Rig #4 - Phase III, Walls Relocated</t>
  </si>
  <si>
    <t>* Fiberglass shell over steel core, foam fllled</t>
  </si>
  <si>
    <t>Harris Data Set Number</t>
  </si>
  <si>
    <t>8 thru 18</t>
  </si>
  <si>
    <t>19 thru 32</t>
  </si>
  <si>
    <t>BETA (deg)</t>
  </si>
  <si>
    <t>Diameter</t>
  </si>
  <si>
    <t># Blades</t>
  </si>
  <si>
    <t>Temp Deg C</t>
  </si>
  <si>
    <t>Temp Deg R</t>
  </si>
  <si>
    <t>Thrust (lbs)</t>
  </si>
  <si>
    <t>Tip Speed (fps)</t>
  </si>
  <si>
    <t>Page</t>
  </si>
  <si>
    <t>RPM</t>
  </si>
  <si>
    <t>CT/CP</t>
  </si>
  <si>
    <t>Twisted 47 x 91 0.832-Scale of 2FF16A1-4A</t>
  </si>
  <si>
    <t>47 x 91 Without Cuff</t>
  </si>
  <si>
    <t>Activity Factor per Blade</t>
  </si>
  <si>
    <t>6903A-0T (34E60 hub 4-way)</t>
  </si>
  <si>
    <t>2FE16A3-4A</t>
  </si>
  <si>
    <t>2J17G3-26R</t>
  </si>
  <si>
    <t>SK59868-0</t>
  </si>
  <si>
    <t>1498A2P3</t>
  </si>
  <si>
    <t>47 x 91</t>
  </si>
  <si>
    <t>47 x 94</t>
  </si>
  <si>
    <t>47 x 95</t>
  </si>
  <si>
    <t>47 x 121</t>
  </si>
  <si>
    <t>47 x 138</t>
  </si>
  <si>
    <t>(Note: Harris edited version of pages 4 and 5. Rearranged in order of test data page tabulations.)</t>
  </si>
  <si>
    <t>(Note: Harris edited version of page 3.)</t>
  </si>
  <si>
    <t>Prop Count</t>
  </si>
  <si>
    <t>Tip</t>
  </si>
  <si>
    <t>Speed (fps)</t>
  </si>
  <si>
    <t>in fps from</t>
  </si>
  <si>
    <t>30,000 ft-lbs Shaft</t>
  </si>
  <si>
    <t>15,000 ft-lbs Shaft</t>
  </si>
  <si>
    <t>30,000 ft-lb Shaft</t>
  </si>
  <si>
    <t>47 x 75 (Re-Twisted SK59868-0)</t>
  </si>
  <si>
    <t>Alternate XC-142A SK59868-0 Blade  Square Tip</t>
  </si>
  <si>
    <t>Research</t>
  </si>
  <si>
    <t>Designed for XC-142A (by Curtiss??)</t>
  </si>
  <si>
    <t>Original XC-142A Prop by Hamilton Standard</t>
  </si>
  <si>
    <t>Redesigned XC-142A Prop by Hamilton Standard</t>
  </si>
  <si>
    <t>NOTE 2: Original 2FE16A3-4A Prop with Balsa Wedge on Face Slde T.E. (78 In. Sta - 12.6 deg, 1.54 inch width; to Tip-12.0 deg, 0.816 inch width). Harris note: I do not understand this description.</t>
  </si>
  <si>
    <t>Diameter (feet)</t>
  </si>
  <si>
    <t>T^1.5</t>
  </si>
  <si>
    <t>Group # 3</t>
  </si>
  <si>
    <t>Group # 4</t>
  </si>
  <si>
    <t>Group # 5</t>
  </si>
  <si>
    <t>HP ERROR Fixed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</si>
</sst>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000"/>
    <numFmt numFmtId="165" formatCode="0.000"/>
    <numFmt numFmtId="166" formatCode="0.0"/>
    <numFmt numFmtId="167" formatCode="0.000000"/>
    <numFmt numFmtId="168" formatCode="0.00000"/>
    <numFmt numFmtId="169" formatCode="0.00000000"/>
    <numFmt numFmtId="170" formatCode="0.0000000"/>
    <numFmt numFmtId="171" formatCode="0.000E+00"/>
    <numFmt numFmtId="172" formatCode="0.0000E+00"/>
  </numFmts>
  <fonts count="38" x14ac:knownFonts="1">
    <font>
      <sz val="12"/>
      <name val="Times New Roman"/>
    </font>
    <font>
      <sz val="8"/>
      <name val="Times New Roman"/>
    </font>
    <font>
      <b/>
      <sz val="12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</font>
    <font>
      <b/>
      <sz val="12"/>
      <color indexed="10"/>
      <name val="Times New Roman"/>
    </font>
    <font>
      <b/>
      <sz val="12"/>
      <color indexed="10"/>
      <name val="Times New Roman"/>
      <family val="1"/>
    </font>
    <font>
      <sz val="12"/>
      <color indexed="8"/>
      <name val="Times New Roman"/>
    </font>
    <font>
      <b/>
      <sz val="12"/>
      <color indexed="8"/>
      <name val="Times New Roman"/>
    </font>
    <font>
      <b/>
      <sz val="12"/>
      <color indexed="12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12"/>
      <color indexed="10"/>
      <name val="Times New Roman"/>
      <family val="1"/>
    </font>
    <font>
      <b/>
      <sz val="12"/>
      <color indexed="12"/>
      <name val="Times New Roman"/>
    </font>
    <font>
      <b/>
      <sz val="12"/>
      <color indexed="17"/>
      <name val="Times New Roman"/>
      <family val="1"/>
    </font>
    <font>
      <b/>
      <sz val="12"/>
      <color indexed="60"/>
      <name val="Times New Roman"/>
      <family val="1"/>
    </font>
    <font>
      <sz val="12"/>
      <color indexed="17"/>
      <name val="Times New Roman"/>
    </font>
    <font>
      <sz val="12"/>
      <color indexed="12"/>
      <name val="Times New Roman"/>
    </font>
    <font>
      <sz val="12"/>
      <color indexed="55"/>
      <name val="Times New Roman"/>
    </font>
    <font>
      <b/>
      <sz val="12"/>
      <color indexed="55"/>
      <name val="Times New Roman"/>
      <family val="1"/>
    </font>
    <font>
      <sz val="12"/>
      <color indexed="55"/>
      <name val="Times New Roman"/>
      <family val="1"/>
    </font>
    <font>
      <b/>
      <sz val="12"/>
      <color indexed="55"/>
      <name val="Times New Roman"/>
    </font>
    <font>
      <b/>
      <sz val="12"/>
      <color indexed="57"/>
      <name val="Times New Roman"/>
      <family val="1"/>
    </font>
    <font>
      <sz val="12"/>
      <color indexed="12"/>
      <name val="Times New Roman"/>
      <family val="1"/>
    </font>
    <font>
      <sz val="8"/>
      <name val="Times New Roman"/>
      <family val="1"/>
    </font>
    <font>
      <b/>
      <sz val="12"/>
      <color indexed="17"/>
      <name val="Times New Roman"/>
    </font>
    <font>
      <b/>
      <sz val="12"/>
      <color indexed="14"/>
      <name val="Times New Roman"/>
    </font>
    <font>
      <sz val="10"/>
      <name val="Arial"/>
    </font>
    <font>
      <u/>
      <sz val="10"/>
      <color indexed="12"/>
      <name val="Arial"/>
      <family val="2"/>
    </font>
    <font>
      <sz val="8"/>
      <name val="Arial"/>
    </font>
    <font>
      <sz val="12"/>
      <color indexed="23"/>
      <name val="Times New Roman"/>
    </font>
    <font>
      <b/>
      <sz val="12"/>
      <color indexed="23"/>
      <name val="Times New Roman"/>
    </font>
    <font>
      <b/>
      <sz val="16"/>
      <color indexed="8"/>
      <name val="Times New Roman"/>
      <family val="1"/>
    </font>
    <font>
      <b/>
      <sz val="14"/>
      <color indexed="8"/>
      <name val="Times New Roman"/>
      <family val="1"/>
    </font>
    <font>
      <i/>
      <sz val="12"/>
      <color indexed="8"/>
      <name val="Times New Roman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29" fillId="0" borderId="0"/>
  </cellStyleXfs>
  <cellXfs count="346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 wrapText="1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 wrapText="1"/>
    </xf>
    <xf numFmtId="165" fontId="0" fillId="0" borderId="0" xfId="0" applyNumberFormat="1" applyAlignment="1">
      <alignment horizontal="center"/>
    </xf>
    <xf numFmtId="165" fontId="4" fillId="0" borderId="0" xfId="0" applyNumberFormat="1" applyFont="1" applyAlignment="1">
      <alignment horizontal="center" wrapText="1"/>
    </xf>
    <xf numFmtId="166" fontId="0" fillId="0" borderId="0" xfId="0" applyNumberFormat="1" applyAlignment="1">
      <alignment horizontal="center"/>
    </xf>
    <xf numFmtId="166" fontId="4" fillId="0" borderId="0" xfId="0" applyNumberFormat="1" applyFont="1" applyAlignment="1">
      <alignment horizontal="center" wrapText="1"/>
    </xf>
    <xf numFmtId="0" fontId="0" fillId="0" borderId="0" xfId="0" applyNumberFormat="1" applyAlignment="1">
      <alignment horizontal="center"/>
    </xf>
    <xf numFmtId="0" fontId="4" fillId="0" borderId="0" xfId="0" applyNumberFormat="1" applyFont="1" applyAlignment="1">
      <alignment horizontal="center" wrapText="1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0" fillId="0" borderId="0" xfId="0" applyNumberFormat="1"/>
    <xf numFmtId="165" fontId="0" fillId="0" borderId="0" xfId="0" applyNumberFormat="1"/>
    <xf numFmtId="165" fontId="2" fillId="0" borderId="0" xfId="0" applyNumberFormat="1" applyFont="1" applyAlignment="1">
      <alignment horizontal="center"/>
    </xf>
    <xf numFmtId="165" fontId="2" fillId="0" borderId="0" xfId="0" applyNumberFormat="1" applyFont="1"/>
    <xf numFmtId="0" fontId="3" fillId="0" borderId="0" xfId="0" applyFont="1" applyAlignment="1">
      <alignment horizontal="center"/>
    </xf>
    <xf numFmtId="0" fontId="0" fillId="0" borderId="0" xfId="0" applyNumberFormat="1"/>
    <xf numFmtId="0" fontId="2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/>
    <xf numFmtId="168" fontId="6" fillId="0" borderId="0" xfId="0" applyNumberFormat="1" applyFont="1"/>
    <xf numFmtId="168" fontId="7" fillId="0" borderId="0" xfId="0" applyNumberFormat="1" applyFont="1" applyAlignment="1">
      <alignment horizontal="center"/>
    </xf>
    <xf numFmtId="164" fontId="6" fillId="0" borderId="0" xfId="0" applyNumberFormat="1" applyFont="1"/>
    <xf numFmtId="164" fontId="7" fillId="0" borderId="0" xfId="0" applyNumberFormat="1" applyFont="1" applyAlignment="1">
      <alignment horizontal="center"/>
    </xf>
    <xf numFmtId="165" fontId="6" fillId="0" borderId="0" xfId="0" applyNumberFormat="1" applyFont="1"/>
    <xf numFmtId="165" fontId="7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8" fontId="8" fillId="0" borderId="0" xfId="0" applyNumberFormat="1" applyFont="1"/>
    <xf numFmtId="0" fontId="9" fillId="0" borderId="0" xfId="0" applyNumberFormat="1" applyFont="1"/>
    <xf numFmtId="165" fontId="9" fillId="0" borderId="0" xfId="0" applyNumberFormat="1" applyFont="1"/>
    <xf numFmtId="0" fontId="9" fillId="0" borderId="0" xfId="0" applyFont="1"/>
    <xf numFmtId="165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NumberFormat="1" applyFont="1" applyAlignment="1">
      <alignment horizontal="center"/>
    </xf>
    <xf numFmtId="168" fontId="9" fillId="0" borderId="0" xfId="0" applyNumberFormat="1" applyFont="1"/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165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165" fontId="6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6" fillId="0" borderId="0" xfId="0" applyNumberFormat="1" applyFont="1"/>
    <xf numFmtId="0" fontId="9" fillId="0" borderId="0" xfId="0" applyNumberFormat="1" applyFont="1" applyAlignment="1">
      <alignment horizontal="center"/>
    </xf>
    <xf numFmtId="165" fontId="0" fillId="0" borderId="0" xfId="0" applyNumberFormat="1" applyAlignment="1">
      <alignment horizontal="right"/>
    </xf>
    <xf numFmtId="0" fontId="6" fillId="0" borderId="0" xfId="0" applyNumberFormat="1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/>
    </xf>
    <xf numFmtId="165" fontId="8" fillId="0" borderId="0" xfId="0" applyNumberFormat="1" applyFont="1"/>
    <xf numFmtId="0" fontId="11" fillId="0" borderId="0" xfId="0" applyFont="1"/>
    <xf numFmtId="16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right"/>
    </xf>
    <xf numFmtId="0" fontId="12" fillId="0" borderId="0" xfId="0" applyNumberFormat="1" applyFont="1" applyAlignment="1">
      <alignment horizontal="center"/>
    </xf>
    <xf numFmtId="0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right"/>
    </xf>
    <xf numFmtId="0" fontId="0" fillId="0" borderId="0" xfId="0" applyNumberFormat="1" applyAlignment="1">
      <alignment horizontal="center"/>
    </xf>
    <xf numFmtId="166" fontId="12" fillId="0" borderId="0" xfId="0" applyNumberFormat="1" applyFont="1" applyAlignment="1">
      <alignment horizontal="center"/>
    </xf>
    <xf numFmtId="0" fontId="0" fillId="0" borderId="0" xfId="0" applyNumberFormat="1" applyAlignment="1">
      <alignment horizontal="right"/>
    </xf>
    <xf numFmtId="0" fontId="1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8" fontId="0" fillId="0" borderId="0" xfId="0" applyNumberFormat="1"/>
    <xf numFmtId="168" fontId="4" fillId="0" borderId="0" xfId="0" applyNumberFormat="1" applyFont="1" applyAlignment="1">
      <alignment horizontal="center" wrapText="1"/>
    </xf>
    <xf numFmtId="168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 wrapText="1"/>
    </xf>
    <xf numFmtId="0" fontId="0" fillId="0" borderId="0" xfId="0" applyNumberFormat="1"/>
    <xf numFmtId="0" fontId="12" fillId="0" borderId="0" xfId="0" applyFont="1" applyAlignment="1">
      <alignment horizontal="center"/>
    </xf>
    <xf numFmtId="166" fontId="0" fillId="0" borderId="0" xfId="0" applyNumberFormat="1" applyAlignment="1">
      <alignment horizontal="right"/>
    </xf>
    <xf numFmtId="0" fontId="7" fillId="0" borderId="0" xfId="0" applyFont="1" applyAlignment="1">
      <alignment horizontal="center"/>
    </xf>
    <xf numFmtId="0" fontId="8" fillId="0" borderId="0" xfId="0" applyNumberFormat="1" applyFont="1"/>
    <xf numFmtId="0" fontId="7" fillId="0" borderId="0" xfId="0" applyNumberFormat="1" applyFont="1"/>
    <xf numFmtId="0" fontId="2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NumberFormat="1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/>
    <xf numFmtId="0" fontId="6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right"/>
    </xf>
    <xf numFmtId="164" fontId="14" fillId="0" borderId="0" xfId="0" applyNumberFormat="1" applyFont="1"/>
    <xf numFmtId="0" fontId="10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9" fillId="0" borderId="0" xfId="0" applyNumberFormat="1" applyFont="1"/>
    <xf numFmtId="166" fontId="2" fillId="0" borderId="0" xfId="0" applyNumberFormat="1" applyFont="1" applyAlignment="1">
      <alignment horizontal="right"/>
    </xf>
    <xf numFmtId="0" fontId="16" fillId="0" borderId="0" xfId="0" applyFont="1" applyAlignment="1">
      <alignment horizontal="center"/>
    </xf>
    <xf numFmtId="0" fontId="10" fillId="0" borderId="0" xfId="0" applyFont="1"/>
    <xf numFmtId="164" fontId="10" fillId="0" borderId="0" xfId="0" applyNumberFormat="1" applyFont="1" applyAlignment="1">
      <alignment horizontal="center"/>
    </xf>
    <xf numFmtId="165" fontId="18" fillId="0" borderId="0" xfId="0" applyNumberFormat="1" applyFont="1"/>
    <xf numFmtId="165" fontId="0" fillId="0" borderId="0" xfId="0" applyNumberFormat="1" applyAlignment="1"/>
    <xf numFmtId="0" fontId="9" fillId="0" borderId="0" xfId="0" applyFont="1" applyAlignment="1"/>
    <xf numFmtId="165" fontId="9" fillId="0" borderId="0" xfId="0" applyNumberFormat="1" applyFont="1" applyAlignment="1"/>
    <xf numFmtId="165" fontId="9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left"/>
    </xf>
    <xf numFmtId="164" fontId="5" fillId="0" borderId="0" xfId="0" applyNumberFormat="1" applyFont="1"/>
    <xf numFmtId="166" fontId="12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164" fontId="19" fillId="0" borderId="0" xfId="0" applyNumberFormat="1" applyFont="1"/>
    <xf numFmtId="0" fontId="20" fillId="0" borderId="0" xfId="0" applyFont="1"/>
    <xf numFmtId="0" fontId="18" fillId="0" borderId="0" xfId="0" applyNumberFormat="1" applyFont="1"/>
    <xf numFmtId="0" fontId="18" fillId="0" borderId="0" xfId="0" applyFont="1"/>
    <xf numFmtId="0" fontId="18" fillId="0" borderId="0" xfId="0" applyNumberFormat="1" applyFont="1" applyAlignment="1">
      <alignment horizontal="center"/>
    </xf>
    <xf numFmtId="0" fontId="22" fillId="0" borderId="0" xfId="0" applyFont="1"/>
    <xf numFmtId="0" fontId="21" fillId="0" borderId="0" xfId="0" applyFont="1"/>
    <xf numFmtId="0" fontId="16" fillId="0" borderId="0" xfId="0" applyFont="1"/>
    <xf numFmtId="0" fontId="20" fillId="0" borderId="0" xfId="0" applyFont="1" applyAlignment="1">
      <alignment horizontal="center"/>
    </xf>
    <xf numFmtId="0" fontId="20" fillId="0" borderId="0" xfId="0" applyNumberFormat="1" applyFont="1" applyAlignment="1">
      <alignment horizontal="center"/>
    </xf>
    <xf numFmtId="165" fontId="20" fillId="0" borderId="0" xfId="0" applyNumberFormat="1" applyFont="1"/>
    <xf numFmtId="164" fontId="20" fillId="0" borderId="0" xfId="0" applyNumberFormat="1" applyFont="1"/>
    <xf numFmtId="0" fontId="20" fillId="0" borderId="0" xfId="0" applyNumberFormat="1" applyFont="1"/>
    <xf numFmtId="164" fontId="23" fillId="0" borderId="0" xfId="0" applyNumberFormat="1" applyFont="1" applyAlignment="1">
      <alignment horizontal="center"/>
    </xf>
    <xf numFmtId="0" fontId="20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NumberFormat="1" applyFont="1"/>
    <xf numFmtId="165" fontId="20" fillId="0" borderId="0" xfId="0" applyNumberFormat="1" applyFont="1" applyAlignment="1">
      <alignment horizontal="right"/>
    </xf>
    <xf numFmtId="165" fontId="22" fillId="0" borderId="0" xfId="0" applyNumberFormat="1" applyFont="1" applyAlignment="1">
      <alignment horizontal="center"/>
    </xf>
    <xf numFmtId="0" fontId="22" fillId="0" borderId="0" xfId="0" applyNumberFormat="1" applyFont="1" applyAlignment="1">
      <alignment horizontal="center"/>
    </xf>
    <xf numFmtId="166" fontId="22" fillId="0" borderId="0" xfId="0" applyNumberFormat="1" applyFont="1" applyAlignment="1">
      <alignment horizontal="center"/>
    </xf>
    <xf numFmtId="164" fontId="22" fillId="0" borderId="0" xfId="0" applyNumberFormat="1" applyFont="1" applyAlignment="1">
      <alignment horizontal="center"/>
    </xf>
    <xf numFmtId="168" fontId="22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0" fontId="24" fillId="0" borderId="0" xfId="0" applyFont="1"/>
    <xf numFmtId="164" fontId="10" fillId="0" borderId="0" xfId="0" applyNumberFormat="1" applyFont="1"/>
    <xf numFmtId="164" fontId="9" fillId="0" borderId="0" xfId="0" applyNumberFormat="1" applyFont="1" applyAlignment="1">
      <alignment horizontal="center"/>
    </xf>
    <xf numFmtId="165" fontId="24" fillId="0" borderId="0" xfId="0" applyNumberFormat="1" applyFont="1"/>
    <xf numFmtId="168" fontId="7" fillId="0" borderId="0" xfId="0" applyNumberFormat="1" applyFont="1"/>
    <xf numFmtId="165" fontId="11" fillId="0" borderId="0" xfId="0" applyNumberFormat="1" applyFont="1"/>
    <xf numFmtId="165" fontId="25" fillId="0" borderId="0" xfId="0" applyNumberFormat="1" applyFont="1" applyAlignment="1">
      <alignment horizontal="center"/>
    </xf>
    <xf numFmtId="167" fontId="0" fillId="0" borderId="0" xfId="0" applyNumberFormat="1"/>
    <xf numFmtId="166" fontId="10" fillId="0" borderId="0" xfId="0" applyNumberFormat="1" applyFont="1" applyAlignment="1">
      <alignment horizontal="center"/>
    </xf>
    <xf numFmtId="0" fontId="9" fillId="0" borderId="0" xfId="0" applyNumberFormat="1" applyFont="1" applyAlignment="1"/>
    <xf numFmtId="164" fontId="9" fillId="0" borderId="0" xfId="0" applyNumberFormat="1" applyFont="1" applyAlignment="1"/>
    <xf numFmtId="165" fontId="6" fillId="0" borderId="0" xfId="0" applyNumberFormat="1" applyFont="1" applyAlignment="1"/>
    <xf numFmtId="0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166" fontId="0" fillId="0" borderId="0" xfId="0" applyNumberFormat="1"/>
    <xf numFmtId="0" fontId="5" fillId="0" borderId="0" xfId="0" applyFont="1"/>
    <xf numFmtId="168" fontId="18" fillId="0" borderId="0" xfId="0" applyNumberFormat="1" applyFont="1"/>
    <xf numFmtId="166" fontId="18" fillId="0" borderId="0" xfId="0" applyNumberFormat="1" applyFont="1"/>
    <xf numFmtId="0" fontId="6" fillId="0" borderId="0" xfId="0" applyNumberFormat="1" applyFont="1"/>
    <xf numFmtId="0" fontId="18" fillId="0" borderId="0" xfId="0" applyNumberFormat="1" applyFont="1"/>
    <xf numFmtId="0" fontId="5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0" fillId="0" borderId="0" xfId="0" applyNumberFormat="1"/>
    <xf numFmtId="166" fontId="20" fillId="0" borderId="0" xfId="0" applyNumberFormat="1" applyFont="1"/>
    <xf numFmtId="0" fontId="18" fillId="0" borderId="0" xfId="0" applyNumberFormat="1" applyFont="1"/>
    <xf numFmtId="0" fontId="18" fillId="0" borderId="0" xfId="0" applyNumberFormat="1" applyFont="1" applyAlignment="1">
      <alignment horizontal="center"/>
    </xf>
    <xf numFmtId="165" fontId="12" fillId="0" borderId="0" xfId="0" applyNumberFormat="1" applyFont="1"/>
    <xf numFmtId="165" fontId="12" fillId="0" borderId="0" xfId="0" applyNumberFormat="1" applyFont="1"/>
    <xf numFmtId="0" fontId="0" fillId="0" borderId="0" xfId="0" applyNumberFormat="1" applyAlignment="1">
      <alignment horizontal="right"/>
    </xf>
    <xf numFmtId="0" fontId="2" fillId="0" borderId="0" xfId="0" applyNumberFormat="1" applyFont="1" applyAlignment="1">
      <alignment horizontal="right"/>
    </xf>
    <xf numFmtId="0" fontId="0" fillId="0" borderId="0" xfId="0" applyNumberFormat="1" applyAlignment="1"/>
    <xf numFmtId="0" fontId="12" fillId="0" borderId="0" xfId="0" applyFont="1" applyAlignment="1"/>
    <xf numFmtId="0" fontId="12" fillId="0" borderId="0" xfId="0" applyFont="1" applyAlignment="1"/>
    <xf numFmtId="0" fontId="24" fillId="0" borderId="0" xfId="0" applyFont="1" applyAlignment="1"/>
    <xf numFmtId="0" fontId="12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24" fillId="0" borderId="0" xfId="0" applyFont="1" applyAlignment="1">
      <alignment horizontal="right"/>
    </xf>
    <xf numFmtId="165" fontId="20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168" fontId="20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0" fontId="12" fillId="0" borderId="0" xfId="0" applyNumberFormat="1" applyFont="1" applyAlignment="1"/>
    <xf numFmtId="164" fontId="12" fillId="0" borderId="0" xfId="0" applyNumberFormat="1" applyFont="1"/>
    <xf numFmtId="0" fontId="12" fillId="0" borderId="0" xfId="0" applyNumberFormat="1" applyFont="1"/>
    <xf numFmtId="168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right"/>
    </xf>
    <xf numFmtId="0" fontId="12" fillId="0" borderId="0" xfId="0" applyNumberFormat="1" applyFont="1" applyAlignment="1"/>
    <xf numFmtId="0" fontId="2" fillId="0" borderId="0" xfId="3" applyFont="1" applyAlignment="1" applyProtection="1">
      <alignment horizontal="left"/>
    </xf>
    <xf numFmtId="0" fontId="13" fillId="0" borderId="0" xfId="3" applyFont="1" applyAlignment="1" applyProtection="1">
      <alignment horizontal="center"/>
    </xf>
    <xf numFmtId="0" fontId="13" fillId="0" borderId="0" xfId="3" applyFont="1" applyAlignment="1" applyProtection="1">
      <alignment horizontal="left"/>
    </xf>
    <xf numFmtId="167" fontId="13" fillId="0" borderId="0" xfId="3" applyNumberFormat="1" applyFont="1" applyAlignment="1" applyProtection="1">
      <alignment horizontal="center"/>
    </xf>
    <xf numFmtId="0" fontId="13" fillId="0" borderId="0" xfId="3" applyFont="1"/>
    <xf numFmtId="170" fontId="13" fillId="0" borderId="0" xfId="3" applyNumberFormat="1" applyFont="1" applyAlignment="1" applyProtection="1">
      <alignment horizontal="center"/>
    </xf>
    <xf numFmtId="166" fontId="13" fillId="0" borderId="0" xfId="3" applyNumberFormat="1" applyFont="1" applyAlignment="1" applyProtection="1">
      <alignment horizontal="center"/>
    </xf>
    <xf numFmtId="0" fontId="13" fillId="0" borderId="0" xfId="3" applyNumberFormat="1" applyFont="1" applyAlignment="1" applyProtection="1">
      <alignment horizontal="center"/>
    </xf>
    <xf numFmtId="0" fontId="13" fillId="0" borderId="0" xfId="3" applyNumberFormat="1" applyFont="1" applyAlignment="1" applyProtection="1">
      <alignment horizontal="left"/>
    </xf>
    <xf numFmtId="0" fontId="13" fillId="0" borderId="0" xfId="3" applyFont="1" applyAlignment="1">
      <alignment horizontal="center"/>
    </xf>
    <xf numFmtId="0" fontId="13" fillId="0" borderId="0" xfId="3" applyFont="1" applyAlignment="1">
      <alignment horizontal="left"/>
    </xf>
    <xf numFmtId="164" fontId="13" fillId="0" borderId="0" xfId="3" applyNumberFormat="1" applyFont="1" applyAlignment="1" applyProtection="1">
      <alignment horizontal="center"/>
    </xf>
    <xf numFmtId="169" fontId="13" fillId="0" borderId="0" xfId="3" applyNumberFormat="1" applyFont="1" applyAlignment="1" applyProtection="1">
      <alignment horizontal="center"/>
    </xf>
    <xf numFmtId="169" fontId="13" fillId="0" borderId="0" xfId="3" applyNumberFormat="1" applyFont="1" applyAlignment="1" applyProtection="1">
      <alignment horizontal="left"/>
    </xf>
    <xf numFmtId="171" fontId="13" fillId="0" borderId="0" xfId="3" applyNumberFormat="1" applyFont="1" applyAlignment="1" applyProtection="1">
      <alignment horizontal="center"/>
    </xf>
    <xf numFmtId="0" fontId="2" fillId="0" borderId="0" xfId="3" applyFont="1" applyAlignment="1">
      <alignment horizontal="centerContinuous"/>
    </xf>
    <xf numFmtId="0" fontId="13" fillId="0" borderId="0" xfId="3" applyFont="1" applyAlignment="1">
      <alignment horizontal="centerContinuous"/>
    </xf>
    <xf numFmtId="165" fontId="13" fillId="0" borderId="0" xfId="3" applyNumberFormat="1" applyFont="1" applyAlignment="1" applyProtection="1">
      <alignment horizontal="center"/>
    </xf>
    <xf numFmtId="0" fontId="2" fillId="0" borderId="1" xfId="3" applyFont="1" applyBorder="1" applyAlignment="1" applyProtection="1">
      <alignment horizontal="left"/>
    </xf>
    <xf numFmtId="166" fontId="13" fillId="0" borderId="1" xfId="3" applyNumberFormat="1" applyFont="1" applyBorder="1" applyAlignment="1" applyProtection="1">
      <alignment horizontal="center"/>
    </xf>
    <xf numFmtId="165" fontId="13" fillId="0" borderId="1" xfId="3" applyNumberFormat="1" applyFont="1" applyBorder="1" applyAlignment="1" applyProtection="1">
      <alignment horizontal="center"/>
    </xf>
    <xf numFmtId="0" fontId="2" fillId="0" borderId="0" xfId="3" applyFont="1" applyBorder="1" applyAlignment="1" applyProtection="1">
      <alignment horizontal="left"/>
    </xf>
    <xf numFmtId="0" fontId="8" fillId="0" borderId="0" xfId="3" applyFont="1" applyAlignment="1" applyProtection="1">
      <alignment horizontal="left"/>
    </xf>
    <xf numFmtId="164" fontId="14" fillId="0" borderId="0" xfId="3" applyNumberFormat="1" applyFont="1" applyAlignment="1" applyProtection="1">
      <alignment horizontal="center"/>
    </xf>
    <xf numFmtId="0" fontId="14" fillId="0" borderId="0" xfId="3" applyFont="1"/>
    <xf numFmtId="172" fontId="13" fillId="0" borderId="0" xfId="3" applyNumberFormat="1" applyFont="1" applyAlignment="1" applyProtection="1">
      <alignment horizontal="center"/>
    </xf>
    <xf numFmtId="0" fontId="13" fillId="0" borderId="1" xfId="3" applyNumberFormat="1" applyFont="1" applyBorder="1" applyAlignment="1" applyProtection="1">
      <alignment horizontal="center"/>
    </xf>
    <xf numFmtId="165" fontId="27" fillId="0" borderId="0" xfId="0" applyNumberFormat="1" applyFont="1" applyAlignment="1">
      <alignment horizontal="center"/>
    </xf>
    <xf numFmtId="0" fontId="16" fillId="0" borderId="0" xfId="0" applyNumberFormat="1" applyFont="1" applyAlignment="1">
      <alignment horizontal="center"/>
    </xf>
    <xf numFmtId="166" fontId="9" fillId="0" borderId="0" xfId="0" applyNumberFormat="1" applyFont="1"/>
    <xf numFmtId="164" fontId="11" fillId="0" borderId="0" xfId="0" applyNumberFormat="1" applyFont="1"/>
    <xf numFmtId="0" fontId="13" fillId="0" borderId="0" xfId="0" applyFont="1"/>
    <xf numFmtId="0" fontId="5" fillId="0" borderId="0" xfId="0" applyNumberFormat="1" applyFont="1" applyAlignment="1">
      <alignment horizontal="right"/>
    </xf>
    <xf numFmtId="165" fontId="12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NumberFormat="1" applyFont="1" applyBorder="1" applyAlignment="1">
      <alignment horizontal="center"/>
    </xf>
    <xf numFmtId="0" fontId="24" fillId="0" borderId="0" xfId="0" applyFont="1" applyBorder="1"/>
    <xf numFmtId="0" fontId="22" fillId="0" borderId="0" xfId="0" applyNumberFormat="1" applyFont="1"/>
    <xf numFmtId="0" fontId="22" fillId="0" borderId="0" xfId="0" applyNumberFormat="1" applyFont="1"/>
    <xf numFmtId="0" fontId="12" fillId="0" borderId="0" xfId="0" applyNumberFormat="1" applyFont="1" applyAlignment="1">
      <alignment horizontal="center"/>
    </xf>
    <xf numFmtId="0" fontId="5" fillId="0" borderId="0" xfId="0" applyFont="1" applyAlignment="1"/>
    <xf numFmtId="0" fontId="5" fillId="0" borderId="0" xfId="0" applyFont="1" applyAlignment="1">
      <alignment horizontal="right"/>
    </xf>
    <xf numFmtId="166" fontId="5" fillId="0" borderId="0" xfId="0" applyNumberFormat="1" applyFont="1" applyAlignment="1">
      <alignment horizontal="center"/>
    </xf>
    <xf numFmtId="0" fontId="12" fillId="0" borderId="0" xfId="0" applyFont="1" applyFill="1"/>
    <xf numFmtId="0" fontId="5" fillId="0" borderId="0" xfId="0" applyNumberFormat="1" applyFont="1" applyAlignment="1"/>
    <xf numFmtId="0" fontId="12" fillId="0" borderId="0" xfId="2" applyFont="1"/>
    <xf numFmtId="165" fontId="12" fillId="0" borderId="0" xfId="2" applyNumberFormat="1" applyFont="1"/>
    <xf numFmtId="0" fontId="32" fillId="0" borderId="0" xfId="0" applyFont="1" applyAlignment="1">
      <alignment horizontal="center"/>
    </xf>
    <xf numFmtId="0" fontId="32" fillId="0" borderId="0" xfId="0" applyNumberFormat="1" applyFont="1" applyAlignment="1">
      <alignment horizontal="center"/>
    </xf>
    <xf numFmtId="168" fontId="32" fillId="0" borderId="0" xfId="0" applyNumberFormat="1" applyFont="1"/>
    <xf numFmtId="164" fontId="32" fillId="0" borderId="0" xfId="0" applyNumberFormat="1" applyFont="1"/>
    <xf numFmtId="0" fontId="32" fillId="0" borderId="0" xfId="0" applyNumberFormat="1" applyFont="1"/>
    <xf numFmtId="0" fontId="32" fillId="0" borderId="0" xfId="0" applyFont="1"/>
    <xf numFmtId="0" fontId="32" fillId="0" borderId="0" xfId="0" applyFont="1"/>
    <xf numFmtId="0" fontId="32" fillId="0" borderId="0" xfId="0" applyNumberFormat="1" applyFont="1" applyAlignment="1"/>
    <xf numFmtId="0" fontId="32" fillId="0" borderId="0" xfId="0" applyFont="1" applyAlignment="1">
      <alignment horizontal="right"/>
    </xf>
    <xf numFmtId="165" fontId="32" fillId="0" borderId="0" xfId="0" applyNumberFormat="1" applyFont="1" applyAlignment="1">
      <alignment horizontal="right"/>
    </xf>
    <xf numFmtId="0" fontId="33" fillId="0" borderId="0" xfId="0" applyFont="1" applyAlignment="1">
      <alignment horizontal="center"/>
    </xf>
    <xf numFmtId="0" fontId="32" fillId="0" borderId="0" xfId="0" applyNumberFormat="1" applyFont="1" applyAlignment="1">
      <alignment horizontal="right"/>
    </xf>
    <xf numFmtId="0" fontId="32" fillId="0" borderId="0" xfId="0" applyNumberFormat="1" applyFont="1"/>
    <xf numFmtId="165" fontId="32" fillId="0" borderId="0" xfId="0" applyNumberFormat="1" applyFont="1"/>
    <xf numFmtId="0" fontId="34" fillId="0" borderId="0" xfId="0" applyFont="1"/>
    <xf numFmtId="0" fontId="35" fillId="0" borderId="0" xfId="0" applyFont="1"/>
    <xf numFmtId="167" fontId="9" fillId="0" borderId="0" xfId="0" applyNumberFormat="1" applyFont="1" applyAlignment="1">
      <alignment horizontal="center"/>
    </xf>
    <xf numFmtId="170" fontId="9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4" fillId="0" borderId="0" xfId="0" applyFont="1" applyFill="1" applyBorder="1"/>
    <xf numFmtId="0" fontId="10" fillId="0" borderId="0" xfId="0" applyFont="1"/>
    <xf numFmtId="0" fontId="12" fillId="0" borderId="0" xfId="0" applyFont="1" applyBorder="1"/>
    <xf numFmtId="0" fontId="12" fillId="0" borderId="0" xfId="0" applyFont="1" applyFill="1" applyBorder="1"/>
    <xf numFmtId="0" fontId="10" fillId="0" borderId="0" xfId="0" applyNumberFormat="1" applyFont="1" applyAlignment="1">
      <alignment horizontal="right"/>
    </xf>
    <xf numFmtId="165" fontId="12" fillId="0" borderId="0" xfId="0" applyNumberFormat="1" applyFont="1" applyBorder="1"/>
    <xf numFmtId="165" fontId="12" fillId="0" borderId="0" xfId="0" applyNumberFormat="1" applyFont="1" applyFill="1" applyBorder="1"/>
    <xf numFmtId="0" fontId="0" fillId="0" borderId="0" xfId="0" applyBorder="1"/>
    <xf numFmtId="0" fontId="7" fillId="0" borderId="0" xfId="0" applyFont="1" applyFill="1" applyBorder="1"/>
    <xf numFmtId="0" fontId="12" fillId="0" borderId="0" xfId="0" applyFont="1" applyFill="1" applyBorder="1" applyAlignment="1"/>
    <xf numFmtId="0" fontId="16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168" fontId="8" fillId="0" borderId="0" xfId="0" applyNumberFormat="1" applyFont="1" applyAlignment="1">
      <alignment horizontal="left"/>
    </xf>
    <xf numFmtId="168" fontId="8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left"/>
    </xf>
    <xf numFmtId="0" fontId="11" fillId="0" borderId="0" xfId="0" applyFont="1" applyAlignment="1">
      <alignment horizontal="right"/>
    </xf>
    <xf numFmtId="0" fontId="16" fillId="0" borderId="0" xfId="0" applyNumberFormat="1" applyFont="1" applyAlignment="1">
      <alignment horizontal="center"/>
    </xf>
    <xf numFmtId="0" fontId="17" fillId="0" borderId="0" xfId="0" applyNumberFormat="1" applyFont="1" applyAlignment="1">
      <alignment horizontal="center"/>
    </xf>
    <xf numFmtId="0" fontId="18" fillId="0" borderId="0" xfId="0" applyNumberFormat="1" applyFont="1"/>
    <xf numFmtId="0" fontId="10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6" fontId="9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0" fontId="9" fillId="0" borderId="0" xfId="0" applyNumberFormat="1" applyFont="1" applyBorder="1" applyAlignment="1">
      <alignment horizontal="center"/>
    </xf>
    <xf numFmtId="0" fontId="9" fillId="0" borderId="0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0" fontId="32" fillId="0" borderId="0" xfId="0" applyNumberFormat="1" applyFont="1"/>
    <xf numFmtId="165" fontId="32" fillId="0" borderId="0" xfId="0" applyNumberFormat="1" applyFont="1"/>
    <xf numFmtId="165" fontId="5" fillId="0" borderId="0" xfId="0" applyNumberFormat="1" applyFont="1"/>
    <xf numFmtId="168" fontId="18" fillId="0" borderId="0" xfId="0" applyNumberFormat="1" applyFont="1" applyAlignment="1">
      <alignment horizontal="center"/>
    </xf>
    <xf numFmtId="0" fontId="3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14" fillId="0" borderId="0" xfId="0" applyFont="1"/>
    <xf numFmtId="170" fontId="0" fillId="0" borderId="0" xfId="0" applyNumberFormat="1"/>
    <xf numFmtId="0" fontId="24" fillId="0" borderId="0" xfId="0" applyNumberFormat="1" applyFont="1"/>
    <xf numFmtId="0" fontId="2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165" fontId="22" fillId="0" borderId="0" xfId="0" applyNumberFormat="1" applyFont="1"/>
    <xf numFmtId="168" fontId="22" fillId="0" borderId="0" xfId="0" applyNumberFormat="1" applyFont="1"/>
    <xf numFmtId="164" fontId="22" fillId="0" borderId="0" xfId="0" applyNumberFormat="1" applyFont="1"/>
    <xf numFmtId="164" fontId="21" fillId="0" borderId="0" xfId="0" applyNumberFormat="1" applyFont="1" applyAlignment="1">
      <alignment horizontal="center"/>
    </xf>
    <xf numFmtId="0" fontId="22" fillId="0" borderId="0" xfId="0" applyNumberFormat="1" applyFont="1"/>
    <xf numFmtId="165" fontId="21" fillId="0" borderId="0" xfId="0" applyNumberFormat="1" applyFont="1"/>
    <xf numFmtId="0" fontId="21" fillId="0" borderId="0" xfId="0" applyFont="1"/>
    <xf numFmtId="165" fontId="22" fillId="0" borderId="0" xfId="0" applyNumberFormat="1" applyFont="1" applyAlignment="1">
      <alignment horizontal="right"/>
    </xf>
    <xf numFmtId="0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right"/>
    </xf>
    <xf numFmtId="0" fontId="11" fillId="0" borderId="0" xfId="0" applyFont="1"/>
    <xf numFmtId="0" fontId="4" fillId="0" borderId="0" xfId="0" applyFont="1" applyAlignment="1">
      <alignment horizontal="center"/>
    </xf>
    <xf numFmtId="0" fontId="13" fillId="0" borderId="0" xfId="0" applyFont="1" applyAlignment="1">
      <alignment horizontal="justify"/>
    </xf>
    <xf numFmtId="0" fontId="30" fillId="0" borderId="0" xfId="1" applyAlignment="1" applyProtection="1"/>
    <xf numFmtId="0" fontId="37" fillId="0" borderId="0" xfId="0" applyFont="1"/>
    <xf numFmtId="0" fontId="23" fillId="0" borderId="0" xfId="0" applyFont="1" applyAlignment="1">
      <alignment horizontal="center"/>
    </xf>
    <xf numFmtId="0" fontId="30" fillId="0" borderId="0" xfId="1" applyAlignment="1" applyProtection="1">
      <alignment horizontal="justify"/>
    </xf>
    <xf numFmtId="0" fontId="26" fillId="0" borderId="0" xfId="0" applyFont="1" applyAlignment="1">
      <alignment horizontal="justify"/>
    </xf>
    <xf numFmtId="0" fontId="16" fillId="0" borderId="0" xfId="0" applyNumberFormat="1" applyFont="1"/>
    <xf numFmtId="0" fontId="10" fillId="0" borderId="0" xfId="0" applyFont="1" applyAlignment="1">
      <alignment horizontal="left"/>
    </xf>
    <xf numFmtId="166" fontId="8" fillId="0" borderId="0" xfId="0" applyNumberFormat="1" applyFont="1" applyAlignment="1">
      <alignment horizontal="center"/>
    </xf>
    <xf numFmtId="0" fontId="8" fillId="0" borderId="0" xfId="0" applyNumberFormat="1" applyFont="1" applyAlignment="1">
      <alignment horizontal="center"/>
    </xf>
    <xf numFmtId="0" fontId="12" fillId="0" borderId="0" xfId="0" applyFont="1" applyFill="1"/>
    <xf numFmtId="0" fontId="9" fillId="0" borderId="0" xfId="0" applyNumberFormat="1" applyFont="1"/>
    <xf numFmtId="0" fontId="10" fillId="0" borderId="0" xfId="0" applyNumberFormat="1" applyFont="1"/>
    <xf numFmtId="0" fontId="9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center"/>
    </xf>
    <xf numFmtId="164" fontId="0" fillId="0" borderId="0" xfId="0" applyNumberFormat="1" applyAlignment="1">
      <alignment horizontal="right"/>
    </xf>
  </cellXfs>
  <cellStyles count="4">
    <cellStyle name="Hyperlink" xfId="1" builtinId="8"/>
    <cellStyle name="Normal" xfId="0" builtinId="0"/>
    <cellStyle name="Normal 2" xfId="2"/>
    <cellStyle name="Normal_Pre- Conceptual Design Study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chartsheet" Target="chartsheets/sheet4.xml"/><Relationship Id="rId18" Type="http://schemas.openxmlformats.org/officeDocument/2006/relationships/chartsheet" Target="chartsheets/sheet5.xml"/><Relationship Id="rId19" Type="http://schemas.openxmlformats.org/officeDocument/2006/relationships/chartsheet" Target="chartsheets/sheet6.xml"/><Relationship Id="rId50" Type="http://schemas.openxmlformats.org/officeDocument/2006/relationships/chartsheet" Target="chartsheets/sheet14.xml"/><Relationship Id="rId51" Type="http://schemas.openxmlformats.org/officeDocument/2006/relationships/chartsheet" Target="chartsheets/sheet15.xml"/><Relationship Id="rId52" Type="http://schemas.openxmlformats.org/officeDocument/2006/relationships/worksheet" Target="worksheets/sheet37.xml"/><Relationship Id="rId53" Type="http://schemas.openxmlformats.org/officeDocument/2006/relationships/chartsheet" Target="chartsheets/sheet16.xml"/><Relationship Id="rId54" Type="http://schemas.openxmlformats.org/officeDocument/2006/relationships/chartsheet" Target="chartsheets/sheet17.xml"/><Relationship Id="rId55" Type="http://schemas.openxmlformats.org/officeDocument/2006/relationships/chartsheet" Target="chartsheets/sheet18.xml"/><Relationship Id="rId56" Type="http://schemas.openxmlformats.org/officeDocument/2006/relationships/worksheet" Target="worksheets/sheet38.xml"/><Relationship Id="rId57" Type="http://schemas.openxmlformats.org/officeDocument/2006/relationships/worksheet" Target="worksheets/sheet39.xml"/><Relationship Id="rId58" Type="http://schemas.openxmlformats.org/officeDocument/2006/relationships/theme" Target="theme/theme1.xml"/><Relationship Id="rId59" Type="http://schemas.openxmlformats.org/officeDocument/2006/relationships/styles" Target="styles.xml"/><Relationship Id="rId40" Type="http://schemas.openxmlformats.org/officeDocument/2006/relationships/worksheet" Target="worksheets/sheet28.xml"/><Relationship Id="rId41" Type="http://schemas.openxmlformats.org/officeDocument/2006/relationships/worksheet" Target="worksheets/sheet29.xml"/><Relationship Id="rId42" Type="http://schemas.openxmlformats.org/officeDocument/2006/relationships/worksheet" Target="worksheets/sheet30.xml"/><Relationship Id="rId43" Type="http://schemas.openxmlformats.org/officeDocument/2006/relationships/worksheet" Target="worksheets/sheet31.xml"/><Relationship Id="rId44" Type="http://schemas.openxmlformats.org/officeDocument/2006/relationships/worksheet" Target="worksheets/sheet32.xml"/><Relationship Id="rId45" Type="http://schemas.openxmlformats.org/officeDocument/2006/relationships/worksheet" Target="worksheets/sheet33.xml"/><Relationship Id="rId46" Type="http://schemas.openxmlformats.org/officeDocument/2006/relationships/worksheet" Target="worksheets/sheet34.xml"/><Relationship Id="rId47" Type="http://schemas.openxmlformats.org/officeDocument/2006/relationships/worksheet" Target="worksheets/sheet35.xml"/><Relationship Id="rId48" Type="http://schemas.openxmlformats.org/officeDocument/2006/relationships/worksheet" Target="worksheets/sheet36.xml"/><Relationship Id="rId49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chartsheet" Target="chartsheets/sheet1.xml"/><Relationship Id="rId30" Type="http://schemas.openxmlformats.org/officeDocument/2006/relationships/worksheet" Target="worksheets/sheet21.xml"/><Relationship Id="rId31" Type="http://schemas.openxmlformats.org/officeDocument/2006/relationships/worksheet" Target="worksheets/sheet22.xml"/><Relationship Id="rId32" Type="http://schemas.openxmlformats.org/officeDocument/2006/relationships/worksheet" Target="worksheets/sheet23.xml"/><Relationship Id="rId33" Type="http://schemas.openxmlformats.org/officeDocument/2006/relationships/worksheet" Target="worksheets/sheet24.xml"/><Relationship Id="rId34" Type="http://schemas.openxmlformats.org/officeDocument/2006/relationships/worksheet" Target="worksheets/sheet25.xml"/><Relationship Id="rId35" Type="http://schemas.openxmlformats.org/officeDocument/2006/relationships/chartsheet" Target="chartsheets/sheet10.xml"/><Relationship Id="rId36" Type="http://schemas.openxmlformats.org/officeDocument/2006/relationships/chartsheet" Target="chartsheets/sheet11.xml"/><Relationship Id="rId37" Type="http://schemas.openxmlformats.org/officeDocument/2006/relationships/chartsheet" Target="chartsheets/sheet12.xml"/><Relationship Id="rId38" Type="http://schemas.openxmlformats.org/officeDocument/2006/relationships/worksheet" Target="worksheets/sheet26.xml"/><Relationship Id="rId39" Type="http://schemas.openxmlformats.org/officeDocument/2006/relationships/worksheet" Target="worksheets/sheet27.xml"/><Relationship Id="rId20" Type="http://schemas.openxmlformats.org/officeDocument/2006/relationships/worksheet" Target="worksheets/sheet14.xml"/><Relationship Id="rId21" Type="http://schemas.openxmlformats.org/officeDocument/2006/relationships/worksheet" Target="worksheets/sheet15.xml"/><Relationship Id="rId22" Type="http://schemas.openxmlformats.org/officeDocument/2006/relationships/worksheet" Target="worksheets/sheet16.xml"/><Relationship Id="rId23" Type="http://schemas.openxmlformats.org/officeDocument/2006/relationships/worksheet" Target="worksheets/sheet17.xml"/><Relationship Id="rId24" Type="http://schemas.openxmlformats.org/officeDocument/2006/relationships/worksheet" Target="worksheets/sheet18.xml"/><Relationship Id="rId25" Type="http://schemas.openxmlformats.org/officeDocument/2006/relationships/worksheet" Target="worksheets/sheet19.xml"/><Relationship Id="rId26" Type="http://schemas.openxmlformats.org/officeDocument/2006/relationships/chartsheet" Target="chartsheets/sheet7.xml"/><Relationship Id="rId27" Type="http://schemas.openxmlformats.org/officeDocument/2006/relationships/chartsheet" Target="chartsheets/sheet8.xml"/><Relationship Id="rId28" Type="http://schemas.openxmlformats.org/officeDocument/2006/relationships/chartsheet" Target="chartsheets/sheet9.xml"/><Relationship Id="rId29" Type="http://schemas.openxmlformats.org/officeDocument/2006/relationships/worksheet" Target="worksheets/sheet20.xml"/><Relationship Id="rId60" Type="http://schemas.openxmlformats.org/officeDocument/2006/relationships/sharedStrings" Target="sharedStrings.xml"/><Relationship Id="rId61" Type="http://schemas.openxmlformats.org/officeDocument/2006/relationships/calcChain" Target="calcChain.xml"/><Relationship Id="rId10" Type="http://schemas.openxmlformats.org/officeDocument/2006/relationships/chartsheet" Target="chartsheets/sheet2.xml"/><Relationship Id="rId11" Type="http://schemas.openxmlformats.org/officeDocument/2006/relationships/chartsheet" Target="chartsheets/sheet3.xml"/><Relationship Id="rId12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4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'Data Set # 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4988752"/>
        <c:axId val="-1394977680"/>
      </c:scatterChart>
      <c:valAx>
        <c:axId val="-1394988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977680"/>
        <c:crosses val="autoZero"/>
        <c:crossBetween val="midCat"/>
      </c:valAx>
      <c:valAx>
        <c:axId val="-139497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9887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7431760642138"/>
          <c:y val="0.0289505598745664"/>
          <c:w val="0.896956187301933"/>
          <c:h val="0.867310522908886"/>
        </c:manualLayout>
      </c:layout>
      <c:scatterChart>
        <c:scatterStyle val="lineMarker"/>
        <c:varyColors val="0"/>
        <c:ser>
          <c:idx val="0"/>
          <c:order val="0"/>
          <c:tx>
            <c:v>Beta = 13.0 deg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'F;Data Set # 3'!$I$8:$I$13</c:f>
              <c:numCache>
                <c:formatCode>0.00000</c:formatCode>
                <c:ptCount val="6"/>
                <c:pt idx="0">
                  <c:v>0.0737668756027738</c:v>
                </c:pt>
                <c:pt idx="1">
                  <c:v>0.077396204383049</c:v>
                </c:pt>
                <c:pt idx="2">
                  <c:v>0.0807764803997794</c:v>
                </c:pt>
                <c:pt idx="3">
                  <c:v>0.0811410367947961</c:v>
                </c:pt>
                <c:pt idx="4">
                  <c:v>0.0821781739798308</c:v>
                </c:pt>
                <c:pt idx="5">
                  <c:v>0.0838909105560248</c:v>
                </c:pt>
              </c:numCache>
            </c:numRef>
          </c:xVal>
          <c:yVal>
            <c:numRef>
              <c:f>'F;Data Set # 3'!$J$8:$J$13</c:f>
              <c:numCache>
                <c:formatCode>0.00000</c:formatCode>
                <c:ptCount val="6"/>
                <c:pt idx="0">
                  <c:v>0.0263322385914987</c:v>
                </c:pt>
                <c:pt idx="1">
                  <c:v>0.0262707401298744</c:v>
                </c:pt>
                <c:pt idx="2">
                  <c:v>0.0283028138220804</c:v>
                </c:pt>
                <c:pt idx="3">
                  <c:v>0.0287509106542391</c:v>
                </c:pt>
                <c:pt idx="4">
                  <c:v>0.0294077129966714</c:v>
                </c:pt>
                <c:pt idx="5">
                  <c:v>0.0306130775113018</c:v>
                </c:pt>
              </c:numCache>
            </c:numRef>
          </c:yVal>
          <c:smooth val="1"/>
        </c:ser>
        <c:ser>
          <c:idx val="1"/>
          <c:order val="1"/>
          <c:tx>
            <c:v>17.0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'F;Data Set # 3'!$I$26:$I$30</c:f>
              <c:numCache>
                <c:formatCode>0.00000</c:formatCode>
                <c:ptCount val="5"/>
                <c:pt idx="0">
                  <c:v>0.121476814089729</c:v>
                </c:pt>
                <c:pt idx="1">
                  <c:v>0.124929938168917</c:v>
                </c:pt>
                <c:pt idx="2">
                  <c:v>0.128742279111257</c:v>
                </c:pt>
                <c:pt idx="3">
                  <c:v>0.132391412667643</c:v>
                </c:pt>
                <c:pt idx="4">
                  <c:v>0.132033500595</c:v>
                </c:pt>
              </c:numCache>
            </c:numRef>
          </c:xVal>
          <c:yVal>
            <c:numRef>
              <c:f>'F;Data Set # 3'!$J$26:$J$30</c:f>
              <c:numCache>
                <c:formatCode>0.00000</c:formatCode>
                <c:ptCount val="5"/>
                <c:pt idx="0">
                  <c:v>0.0561045597025702</c:v>
                </c:pt>
                <c:pt idx="1">
                  <c:v>0.0578024095130021</c:v>
                </c:pt>
                <c:pt idx="2">
                  <c:v>0.0576926105249166</c:v>
                </c:pt>
                <c:pt idx="3">
                  <c:v>0.0617092023026637</c:v>
                </c:pt>
                <c:pt idx="4">
                  <c:v>0.0595333611201892</c:v>
                </c:pt>
              </c:numCache>
            </c:numRef>
          </c:yVal>
          <c:smooth val="1"/>
        </c:ser>
        <c:ser>
          <c:idx val="3"/>
          <c:order val="2"/>
          <c:tx>
            <c:v>19.0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'F;Data Set # 3'!$I$37:$I$42</c:f>
              <c:numCache>
                <c:formatCode>0.00000</c:formatCode>
                <c:ptCount val="6"/>
                <c:pt idx="0">
                  <c:v>0.147167433417694</c:v>
                </c:pt>
                <c:pt idx="1">
                  <c:v>0.154554680433193</c:v>
                </c:pt>
                <c:pt idx="2">
                  <c:v>0.185050224663295</c:v>
                </c:pt>
                <c:pt idx="3">
                  <c:v>0.163936680189111</c:v>
                </c:pt>
                <c:pt idx="4">
                  <c:v>0.171172722623659</c:v>
                </c:pt>
                <c:pt idx="5">
                  <c:v>0.16446064434681</c:v>
                </c:pt>
              </c:numCache>
            </c:numRef>
          </c:xVal>
          <c:yVal>
            <c:numRef>
              <c:f>'F;Data Set # 3'!$J$37:$J$42</c:f>
              <c:numCache>
                <c:formatCode>0.00000</c:formatCode>
                <c:ptCount val="6"/>
                <c:pt idx="0">
                  <c:v>0.0707779883402145</c:v>
                </c:pt>
                <c:pt idx="1">
                  <c:v>0.0727651744180899</c:v>
                </c:pt>
                <c:pt idx="2">
                  <c:v>0.0747208694727504</c:v>
                </c:pt>
                <c:pt idx="3">
                  <c:v>0.0811020548704746</c:v>
                </c:pt>
                <c:pt idx="4">
                  <c:v>0.0815679028471139</c:v>
                </c:pt>
                <c:pt idx="5">
                  <c:v>0.0811093355384339</c:v>
                </c:pt>
              </c:numCache>
            </c:numRef>
          </c:yVal>
          <c:smooth val="1"/>
        </c:ser>
        <c:ser>
          <c:idx val="2"/>
          <c:order val="3"/>
          <c:tx>
            <c:v>19.0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'F;Data Set # 3'!$I$55:$I$60</c:f>
              <c:numCache>
                <c:formatCode>0.00000</c:formatCode>
                <c:ptCount val="6"/>
                <c:pt idx="0">
                  <c:v>0.134580395626285</c:v>
                </c:pt>
                <c:pt idx="1">
                  <c:v>0.146011996575374</c:v>
                </c:pt>
                <c:pt idx="2">
                  <c:v>0.150225293946936</c:v>
                </c:pt>
                <c:pt idx="3">
                  <c:v>0.141466607547843</c:v>
                </c:pt>
                <c:pt idx="4">
                  <c:v>0.163060047059291</c:v>
                </c:pt>
                <c:pt idx="5">
                  <c:v>0.162238161124652</c:v>
                </c:pt>
              </c:numCache>
            </c:numRef>
          </c:xVal>
          <c:yVal>
            <c:numRef>
              <c:f>'F;Data Set # 3'!$J$55:$J$60</c:f>
              <c:numCache>
                <c:formatCode>0.00000</c:formatCode>
                <c:ptCount val="6"/>
                <c:pt idx="0">
                  <c:v>0.0628958941841452</c:v>
                </c:pt>
                <c:pt idx="1">
                  <c:v>0.0653406544883088</c:v>
                </c:pt>
                <c:pt idx="2">
                  <c:v>0.0678827131480464</c:v>
                </c:pt>
                <c:pt idx="3">
                  <c:v>0.05862141720174</c:v>
                </c:pt>
                <c:pt idx="4">
                  <c:v>0.0737948784789681</c:v>
                </c:pt>
                <c:pt idx="5">
                  <c:v>0.0751408660354615</c:v>
                </c:pt>
              </c:numCache>
            </c:numRef>
          </c:yVal>
          <c:smooth val="0"/>
        </c:ser>
        <c:ser>
          <c:idx val="4"/>
          <c:order val="4"/>
          <c:tx>
            <c:v>21.0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'F;Data Set # 3'!$I$73:$I$78</c:f>
              <c:numCache>
                <c:formatCode>0.00000</c:formatCode>
                <c:ptCount val="6"/>
                <c:pt idx="0">
                  <c:v>0.17233980185258</c:v>
                </c:pt>
                <c:pt idx="1">
                  <c:v>0.175727781280876</c:v>
                </c:pt>
                <c:pt idx="2">
                  <c:v>0.182471735889059</c:v>
                </c:pt>
                <c:pt idx="3">
                  <c:v>0.188991012648787</c:v>
                </c:pt>
                <c:pt idx="4">
                  <c:v>0.193975376123914</c:v>
                </c:pt>
                <c:pt idx="5">
                  <c:v>0.190793893480144</c:v>
                </c:pt>
              </c:numCache>
            </c:numRef>
          </c:xVal>
          <c:yVal>
            <c:numRef>
              <c:f>'F;Data Set # 3'!$J$73:$J$78</c:f>
              <c:numCache>
                <c:formatCode>0.00000</c:formatCode>
                <c:ptCount val="6"/>
                <c:pt idx="0">
                  <c:v>0.0735370535873838</c:v>
                </c:pt>
                <c:pt idx="1">
                  <c:v>0.07765929265287</c:v>
                </c:pt>
                <c:pt idx="2">
                  <c:v>0.0830482189290209</c:v>
                </c:pt>
                <c:pt idx="3">
                  <c:v>0.0872085069295922</c:v>
                </c:pt>
                <c:pt idx="4">
                  <c:v>0.0943418100636629</c:v>
                </c:pt>
                <c:pt idx="5">
                  <c:v>0.0967008426872281</c:v>
                </c:pt>
              </c:numCache>
            </c:numRef>
          </c:yVal>
          <c:smooth val="1"/>
        </c:ser>
        <c:ser>
          <c:idx val="5"/>
          <c:order val="5"/>
          <c:tx>
            <c:v>23.0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'F;Data Set # 3'!$I$91:$I$95</c:f>
              <c:numCache>
                <c:formatCode>0.00000</c:formatCode>
                <c:ptCount val="5"/>
                <c:pt idx="0">
                  <c:v>0.205251227299399</c:v>
                </c:pt>
                <c:pt idx="1">
                  <c:v>0.205009065862923</c:v>
                </c:pt>
                <c:pt idx="2">
                  <c:v>0.213393706097935</c:v>
                </c:pt>
                <c:pt idx="3">
                  <c:v>0.225449147031851</c:v>
                </c:pt>
                <c:pt idx="4">
                  <c:v>0.216628935860245</c:v>
                </c:pt>
              </c:numCache>
            </c:numRef>
          </c:xVal>
          <c:yVal>
            <c:numRef>
              <c:f>'F;Data Set # 3'!$J$91:$J$95</c:f>
              <c:numCache>
                <c:formatCode>0.00000</c:formatCode>
                <c:ptCount val="5"/>
                <c:pt idx="0">
                  <c:v>0.0925957728111288</c:v>
                </c:pt>
                <c:pt idx="1">
                  <c:v>0.0995267568152047</c:v>
                </c:pt>
                <c:pt idx="2">
                  <c:v>0.104333553788563</c:v>
                </c:pt>
                <c:pt idx="3">
                  <c:v>0.112920662432407</c:v>
                </c:pt>
                <c:pt idx="4">
                  <c:v>0.120289778720438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8431264"/>
        <c:axId val="-1388426944"/>
      </c:scatterChart>
      <c:valAx>
        <c:axId val="-1388431264"/>
        <c:scaling>
          <c:orientation val="minMax"/>
          <c:max val="0.24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8426944"/>
        <c:crosses val="autoZero"/>
        <c:crossBetween val="midCat"/>
        <c:majorUnit val="0.02"/>
      </c:valAx>
      <c:valAx>
        <c:axId val="-138842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84312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0070341522692"/>
          <c:y val="0.154402985997688"/>
          <c:w val="0.11163162296273"/>
          <c:h val="0.1749096325755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32'!#REF!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32'!#REF!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7930448"/>
        <c:axId val="-1377926288"/>
      </c:scatterChart>
      <c:valAx>
        <c:axId val="-1377930448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7926288"/>
        <c:crosses val="autoZero"/>
        <c:crossBetween val="midCat"/>
        <c:majorUnit val="0.1"/>
      </c:valAx>
      <c:valAx>
        <c:axId val="-137792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79304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1890102842836"/>
          <c:y val="0.0288115246098439"/>
          <c:w val="0.896063336638525"/>
          <c:h val="0.867947178871549"/>
        </c:manualLayout>
      </c:layout>
      <c:scatterChart>
        <c:scatterStyle val="lineMarker"/>
        <c:varyColors val="0"/>
        <c:ser>
          <c:idx val="0"/>
          <c:order val="0"/>
          <c:tx>
            <c:v>Beta = 0.0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'AU;Data Set # 32'!$I$8:$I$21</c:f>
              <c:numCache>
                <c:formatCode>0.00000</c:formatCode>
                <c:ptCount val="14"/>
                <c:pt idx="0">
                  <c:v>0.052046679508099</c:v>
                </c:pt>
                <c:pt idx="1">
                  <c:v>0.0488565944451616</c:v>
                </c:pt>
                <c:pt idx="2">
                  <c:v>0.0484214757247314</c:v>
                </c:pt>
                <c:pt idx="3">
                  <c:v>0.0483449077423253</c:v>
                </c:pt>
                <c:pt idx="4">
                  <c:v>0.0463264140559183</c:v>
                </c:pt>
                <c:pt idx="5">
                  <c:v>0.0464021460420546</c:v>
                </c:pt>
                <c:pt idx="6">
                  <c:v>0.0456402524421414</c:v>
                </c:pt>
                <c:pt idx="7">
                  <c:v>0.0442627415553135</c:v>
                </c:pt>
                <c:pt idx="8">
                  <c:v>0.0450340907471205</c:v>
                </c:pt>
                <c:pt idx="9">
                  <c:v>0.0431515906154036</c:v>
                </c:pt>
                <c:pt idx="10">
                  <c:v>0.0434639000377995</c:v>
                </c:pt>
                <c:pt idx="11">
                  <c:v>0.0415248821599605</c:v>
                </c:pt>
                <c:pt idx="12">
                  <c:v>0.0412959468417806</c:v>
                </c:pt>
                <c:pt idx="13">
                  <c:v>0.0419574620253157</c:v>
                </c:pt>
              </c:numCache>
            </c:numRef>
          </c:xVal>
          <c:yVal>
            <c:numRef>
              <c:f>'AU;Data Set # 32'!$J$8:$J$21</c:f>
              <c:numCache>
                <c:formatCode>0.00000</c:formatCode>
                <c:ptCount val="14"/>
                <c:pt idx="0">
                  <c:v>0.0189048980375852</c:v>
                </c:pt>
                <c:pt idx="1">
                  <c:v>0.0189451069929288</c:v>
                </c:pt>
                <c:pt idx="2">
                  <c:v>0.0184403796387305</c:v>
                </c:pt>
                <c:pt idx="3">
                  <c:v>0.0182513079628124</c:v>
                </c:pt>
                <c:pt idx="4">
                  <c:v>0.0178513641298652</c:v>
                </c:pt>
                <c:pt idx="5">
                  <c:v>0.0186549252812925</c:v>
                </c:pt>
                <c:pt idx="6">
                  <c:v>0.0187034079404795</c:v>
                </c:pt>
                <c:pt idx="7">
                  <c:v>0.0183897171816936</c:v>
                </c:pt>
                <c:pt idx="8">
                  <c:v>0.0185295119952244</c:v>
                </c:pt>
                <c:pt idx="9">
                  <c:v>0.0184723805191493</c:v>
                </c:pt>
                <c:pt idx="10">
                  <c:v>0.01879610704689</c:v>
                </c:pt>
                <c:pt idx="11">
                  <c:v>0.018312022150998</c:v>
                </c:pt>
                <c:pt idx="12">
                  <c:v>0.0189945734416227</c:v>
                </c:pt>
                <c:pt idx="13">
                  <c:v>0.019532443979892</c:v>
                </c:pt>
              </c:numCache>
            </c:numRef>
          </c:yVal>
          <c:smooth val="0"/>
        </c:ser>
        <c:ser>
          <c:idx val="1"/>
          <c:order val="1"/>
          <c:tx>
            <c:v>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'AU;Data Set # 32'!$I$24:$I$38</c:f>
              <c:numCache>
                <c:formatCode>0.00000</c:formatCode>
                <c:ptCount val="15"/>
                <c:pt idx="0">
                  <c:v>0.0696301612982234</c:v>
                </c:pt>
                <c:pt idx="1">
                  <c:v>0.0667107615328908</c:v>
                </c:pt>
                <c:pt idx="2">
                  <c:v>0.0662256591376425</c:v>
                </c:pt>
                <c:pt idx="3">
                  <c:v>0.0660508653248193</c:v>
                </c:pt>
                <c:pt idx="4">
                  <c:v>0.0637150683818119</c:v>
                </c:pt>
                <c:pt idx="5">
                  <c:v>0.0636033632505011</c:v>
                </c:pt>
                <c:pt idx="6">
                  <c:v>0.0630270152772428</c:v>
                </c:pt>
                <c:pt idx="7">
                  <c:v>0.061885048387238</c:v>
                </c:pt>
                <c:pt idx="8">
                  <c:v>0.0621794976045704</c:v>
                </c:pt>
                <c:pt idx="9">
                  <c:v>0.0616158642760574</c:v>
                </c:pt>
                <c:pt idx="10">
                  <c:v>0.0627414844766061</c:v>
                </c:pt>
                <c:pt idx="11">
                  <c:v>0.0588849174895329</c:v>
                </c:pt>
                <c:pt idx="12">
                  <c:v>0.0598940848843835</c:v>
                </c:pt>
                <c:pt idx="13">
                  <c:v>0.059606468095388</c:v>
                </c:pt>
                <c:pt idx="14">
                  <c:v>0.05889650392704</c:v>
                </c:pt>
              </c:numCache>
            </c:numRef>
          </c:xVal>
          <c:yVal>
            <c:numRef>
              <c:f>'AU;Data Set # 32'!$J$24:$J$38</c:f>
              <c:numCache>
                <c:formatCode>0.00000</c:formatCode>
                <c:ptCount val="15"/>
                <c:pt idx="0">
                  <c:v>0.0212858804868669</c:v>
                </c:pt>
                <c:pt idx="1">
                  <c:v>0.021027228610079</c:v>
                </c:pt>
                <c:pt idx="2">
                  <c:v>0.0210708170585418</c:v>
                </c:pt>
                <c:pt idx="3">
                  <c:v>0.0210022695832836</c:v>
                </c:pt>
                <c:pt idx="4">
                  <c:v>0.0214170571700016</c:v>
                </c:pt>
                <c:pt idx="5">
                  <c:v>0.0211285704463628</c:v>
                </c:pt>
                <c:pt idx="6">
                  <c:v>0.0208075413337834</c:v>
                </c:pt>
                <c:pt idx="7">
                  <c:v>0.0207341951789256</c:v>
                </c:pt>
                <c:pt idx="8">
                  <c:v>0.0215641779018719</c:v>
                </c:pt>
                <c:pt idx="9">
                  <c:v>0.0215649352824476</c:v>
                </c:pt>
                <c:pt idx="10">
                  <c:v>0.0218856832948563</c:v>
                </c:pt>
                <c:pt idx="11">
                  <c:v>0.0212910105101939</c:v>
                </c:pt>
                <c:pt idx="12">
                  <c:v>0.0217769049409245</c:v>
                </c:pt>
                <c:pt idx="13">
                  <c:v>0.022388538914006</c:v>
                </c:pt>
                <c:pt idx="14">
                  <c:v>0.0227744138681971</c:v>
                </c:pt>
              </c:numCache>
            </c:numRef>
          </c:yVal>
          <c:smooth val="1"/>
        </c:ser>
        <c:ser>
          <c:idx val="3"/>
          <c:order val="2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'AU;Data Set # 32'!$I$41:$I$56</c:f>
              <c:numCache>
                <c:formatCode>0.00000</c:formatCode>
                <c:ptCount val="16"/>
                <c:pt idx="0">
                  <c:v>0.0850166014352841</c:v>
                </c:pt>
                <c:pt idx="1">
                  <c:v>0.084812202991488</c:v>
                </c:pt>
                <c:pt idx="2">
                  <c:v>0.081980394366926</c:v>
                </c:pt>
                <c:pt idx="3">
                  <c:v>0.0836681579252617</c:v>
                </c:pt>
                <c:pt idx="4">
                  <c:v>0.081156207567193</c:v>
                </c:pt>
                <c:pt idx="5">
                  <c:v>0.0804772124080199</c:v>
                </c:pt>
                <c:pt idx="6">
                  <c:v>0.0817912793704107</c:v>
                </c:pt>
                <c:pt idx="7">
                  <c:v>0.0769183574581251</c:v>
                </c:pt>
                <c:pt idx="8">
                  <c:v>0.0778964114504068</c:v>
                </c:pt>
                <c:pt idx="9">
                  <c:v>0.0789032047459412</c:v>
                </c:pt>
                <c:pt idx="10">
                  <c:v>0.077502601356001</c:v>
                </c:pt>
                <c:pt idx="11">
                  <c:v>0.0778614933610712</c:v>
                </c:pt>
                <c:pt idx="12">
                  <c:v>0.0783016111502248</c:v>
                </c:pt>
                <c:pt idx="13">
                  <c:v>0.0767569441638054</c:v>
                </c:pt>
                <c:pt idx="14">
                  <c:v>0.0776947688585382</c:v>
                </c:pt>
                <c:pt idx="15">
                  <c:v>0.0770882477147638</c:v>
                </c:pt>
              </c:numCache>
            </c:numRef>
          </c:xVal>
          <c:yVal>
            <c:numRef>
              <c:f>'AU;Data Set # 32'!$J$41:$J$56</c:f>
              <c:numCache>
                <c:formatCode>0.00000</c:formatCode>
                <c:ptCount val="16"/>
                <c:pt idx="0">
                  <c:v>0.0275248454571555</c:v>
                </c:pt>
                <c:pt idx="1">
                  <c:v>0.0268583010425057</c:v>
                </c:pt>
                <c:pt idx="2">
                  <c:v>0.0269309141486496</c:v>
                </c:pt>
                <c:pt idx="3">
                  <c:v>0.0273371482434219</c:v>
                </c:pt>
                <c:pt idx="4">
                  <c:v>0.0272695361121386</c:v>
                </c:pt>
                <c:pt idx="5">
                  <c:v>0.026593729878981</c:v>
                </c:pt>
                <c:pt idx="6">
                  <c:v>0.0278825690647119</c:v>
                </c:pt>
                <c:pt idx="7">
                  <c:v>0.0267611556002258</c:v>
                </c:pt>
                <c:pt idx="8">
                  <c:v>0.0269646352686692</c:v>
                </c:pt>
                <c:pt idx="9">
                  <c:v>0.0272163270955249</c:v>
                </c:pt>
                <c:pt idx="10">
                  <c:v>0.0266848426418854</c:v>
                </c:pt>
                <c:pt idx="11">
                  <c:v>0.0271670298078021</c:v>
                </c:pt>
                <c:pt idx="12">
                  <c:v>0.0276006783245333</c:v>
                </c:pt>
                <c:pt idx="13">
                  <c:v>0.0273673484151443</c:v>
                </c:pt>
                <c:pt idx="14">
                  <c:v>0.0279542778952183</c:v>
                </c:pt>
                <c:pt idx="15">
                  <c:v>0.0283711476802901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'AU;Data Set # 32'!$I$59:$I$72</c:f>
              <c:numCache>
                <c:formatCode>0.00000</c:formatCode>
                <c:ptCount val="14"/>
                <c:pt idx="0">
                  <c:v>0.102552431637548</c:v>
                </c:pt>
                <c:pt idx="1">
                  <c:v>0.101859116038886</c:v>
                </c:pt>
                <c:pt idx="2">
                  <c:v>0.103657990066155</c:v>
                </c:pt>
                <c:pt idx="3">
                  <c:v>0.10318409720947</c:v>
                </c:pt>
                <c:pt idx="4">
                  <c:v>0.102976202016215</c:v>
                </c:pt>
                <c:pt idx="5">
                  <c:v>0.102026112029874</c:v>
                </c:pt>
                <c:pt idx="6">
                  <c:v>0.0998810212950655</c:v>
                </c:pt>
                <c:pt idx="7">
                  <c:v>0.101947018661812</c:v>
                </c:pt>
                <c:pt idx="8">
                  <c:v>0.101095108859536</c:v>
                </c:pt>
                <c:pt idx="9">
                  <c:v>0.100949195991478</c:v>
                </c:pt>
                <c:pt idx="10">
                  <c:v>0.100324207621496</c:v>
                </c:pt>
                <c:pt idx="11">
                  <c:v>0.103230375681163</c:v>
                </c:pt>
                <c:pt idx="12">
                  <c:v>0.101320280071706</c:v>
                </c:pt>
                <c:pt idx="13">
                  <c:v>0.101959983343973</c:v>
                </c:pt>
              </c:numCache>
            </c:numRef>
          </c:xVal>
          <c:yVal>
            <c:numRef>
              <c:f>'AU;Data Set # 32'!$J$59:$J$72</c:f>
              <c:numCache>
                <c:formatCode>0.00000</c:formatCode>
                <c:ptCount val="14"/>
                <c:pt idx="0">
                  <c:v>0.0363908282891304</c:v>
                </c:pt>
                <c:pt idx="1">
                  <c:v>0.0351627619103586</c:v>
                </c:pt>
                <c:pt idx="2">
                  <c:v>0.0357405588987539</c:v>
                </c:pt>
                <c:pt idx="3">
                  <c:v>0.0354227379784499</c:v>
                </c:pt>
                <c:pt idx="4">
                  <c:v>0.0363219901161167</c:v>
                </c:pt>
                <c:pt idx="5">
                  <c:v>0.0355811797851377</c:v>
                </c:pt>
                <c:pt idx="6">
                  <c:v>0.0349036272178468</c:v>
                </c:pt>
                <c:pt idx="7">
                  <c:v>0.0357151898904638</c:v>
                </c:pt>
                <c:pt idx="8">
                  <c:v>0.035530799388943</c:v>
                </c:pt>
                <c:pt idx="9">
                  <c:v>0.0356420454209838</c:v>
                </c:pt>
                <c:pt idx="10">
                  <c:v>0.0358745541808788</c:v>
                </c:pt>
                <c:pt idx="11">
                  <c:v>0.0366876119948261</c:v>
                </c:pt>
                <c:pt idx="12">
                  <c:v>0.0367714497407623</c:v>
                </c:pt>
                <c:pt idx="13">
                  <c:v>0.0380790863392405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'AU;Data Set # 32'!$I$75:$I$88</c:f>
              <c:numCache>
                <c:formatCode>0.00000</c:formatCode>
                <c:ptCount val="14"/>
                <c:pt idx="0">
                  <c:v>0.124506327230778</c:v>
                </c:pt>
                <c:pt idx="1">
                  <c:v>0.126616676422932</c:v>
                </c:pt>
                <c:pt idx="2">
                  <c:v>0.127369865925837</c:v>
                </c:pt>
                <c:pt idx="3">
                  <c:v>0.126730307608253</c:v>
                </c:pt>
                <c:pt idx="4">
                  <c:v>0.125018306619541</c:v>
                </c:pt>
                <c:pt idx="5">
                  <c:v>0.124812250403581</c:v>
                </c:pt>
                <c:pt idx="6">
                  <c:v>0.128153703184996</c:v>
                </c:pt>
                <c:pt idx="7">
                  <c:v>0.125140380941552</c:v>
                </c:pt>
                <c:pt idx="8">
                  <c:v>0.127345782840072</c:v>
                </c:pt>
                <c:pt idx="9">
                  <c:v>0.126930099093326</c:v>
                </c:pt>
                <c:pt idx="10">
                  <c:v>0.126797382902699</c:v>
                </c:pt>
                <c:pt idx="11">
                  <c:v>0.128011545130117</c:v>
                </c:pt>
                <c:pt idx="12">
                  <c:v>0.131594221202344</c:v>
                </c:pt>
                <c:pt idx="13">
                  <c:v>0.127028745677894</c:v>
                </c:pt>
              </c:numCache>
            </c:numRef>
          </c:xVal>
          <c:yVal>
            <c:numRef>
              <c:f>'AU;Data Set # 32'!$J$75:$J$88</c:f>
              <c:numCache>
                <c:formatCode>0.00000</c:formatCode>
                <c:ptCount val="14"/>
                <c:pt idx="0">
                  <c:v>0.0468439879267573</c:v>
                </c:pt>
                <c:pt idx="1">
                  <c:v>0.0468474284474555</c:v>
                </c:pt>
                <c:pt idx="2">
                  <c:v>0.047125733921089</c:v>
                </c:pt>
                <c:pt idx="3">
                  <c:v>0.0466812299818086</c:v>
                </c:pt>
                <c:pt idx="4">
                  <c:v>0.0468822848251328</c:v>
                </c:pt>
                <c:pt idx="5">
                  <c:v>0.0469070578788406</c:v>
                </c:pt>
                <c:pt idx="6">
                  <c:v>0.0474598976489666</c:v>
                </c:pt>
                <c:pt idx="7">
                  <c:v>0.0464546213880842</c:v>
                </c:pt>
                <c:pt idx="8">
                  <c:v>0.0476630420916493</c:v>
                </c:pt>
                <c:pt idx="9">
                  <c:v>0.0475159758486672</c:v>
                </c:pt>
                <c:pt idx="10">
                  <c:v>0.0476845836605292</c:v>
                </c:pt>
                <c:pt idx="11">
                  <c:v>0.0487022979944414</c:v>
                </c:pt>
                <c:pt idx="12">
                  <c:v>0.0504763970443832</c:v>
                </c:pt>
                <c:pt idx="13">
                  <c:v>0.0501458595145218</c:v>
                </c:pt>
              </c:numCache>
            </c:numRef>
          </c:yVal>
          <c:smooth val="1"/>
        </c:ser>
        <c:ser>
          <c:idx val="6"/>
          <c:order val="5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'AU;Data Set # 32'!$I$91:$I$104</c:f>
              <c:numCache>
                <c:formatCode>0.00000</c:formatCode>
                <c:ptCount val="14"/>
                <c:pt idx="0">
                  <c:v>0.149907529712608</c:v>
                </c:pt>
                <c:pt idx="1">
                  <c:v>0.150961560977192</c:v>
                </c:pt>
                <c:pt idx="2">
                  <c:v>0.150044169940261</c:v>
                </c:pt>
                <c:pt idx="3">
                  <c:v>0.147344251779028</c:v>
                </c:pt>
                <c:pt idx="4">
                  <c:v>0.147998151556723</c:v>
                </c:pt>
                <c:pt idx="5">
                  <c:v>0.147825810457763</c:v>
                </c:pt>
                <c:pt idx="6">
                  <c:v>0.150314113510827</c:v>
                </c:pt>
                <c:pt idx="7">
                  <c:v>0.148932517343066</c:v>
                </c:pt>
                <c:pt idx="8">
                  <c:v>0.152126847958741</c:v>
                </c:pt>
                <c:pt idx="9">
                  <c:v>0.155951896358288</c:v>
                </c:pt>
                <c:pt idx="10">
                  <c:v>0.154787995895394</c:v>
                </c:pt>
                <c:pt idx="11">
                  <c:v>0.156056863325023</c:v>
                </c:pt>
                <c:pt idx="12">
                  <c:v>0.157446636448202</c:v>
                </c:pt>
                <c:pt idx="13">
                  <c:v>0.154907925036942</c:v>
                </c:pt>
              </c:numCache>
            </c:numRef>
          </c:xVal>
          <c:yVal>
            <c:numRef>
              <c:f>'AU;Data Set # 32'!$J$91:$J$104</c:f>
              <c:numCache>
                <c:formatCode>0.00000</c:formatCode>
                <c:ptCount val="14"/>
                <c:pt idx="0">
                  <c:v>0.0627799729439446</c:v>
                </c:pt>
                <c:pt idx="1">
                  <c:v>0.0640867151054278</c:v>
                </c:pt>
                <c:pt idx="2">
                  <c:v>0.0621318964546745</c:v>
                </c:pt>
                <c:pt idx="3">
                  <c:v>0.0613592102975698</c:v>
                </c:pt>
                <c:pt idx="4">
                  <c:v>0.0617170305594183</c:v>
                </c:pt>
                <c:pt idx="5">
                  <c:v>0.061201280167754</c:v>
                </c:pt>
                <c:pt idx="6">
                  <c:v>0.0624224931027398</c:v>
                </c:pt>
                <c:pt idx="7">
                  <c:v>0.0620751098009389</c:v>
                </c:pt>
                <c:pt idx="8">
                  <c:v>0.0632250430891149</c:v>
                </c:pt>
                <c:pt idx="9">
                  <c:v>0.06504537665108</c:v>
                </c:pt>
                <c:pt idx="10">
                  <c:v>0.0647919858411092</c:v>
                </c:pt>
                <c:pt idx="11">
                  <c:v>0.0658267946140702</c:v>
                </c:pt>
                <c:pt idx="12">
                  <c:v>0.0683639928917661</c:v>
                </c:pt>
                <c:pt idx="13">
                  <c:v>0.068963712822859</c:v>
                </c:pt>
              </c:numCache>
            </c:numRef>
          </c:yVal>
          <c:smooth val="1"/>
        </c:ser>
        <c:ser>
          <c:idx val="7"/>
          <c:order val="6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'AU;Data Set # 32'!$I$107:$I$121</c:f>
              <c:numCache>
                <c:formatCode>0.00000</c:formatCode>
                <c:ptCount val="15"/>
                <c:pt idx="0">
                  <c:v>0.168598873705249</c:v>
                </c:pt>
                <c:pt idx="1">
                  <c:v>0.17048328759789</c:v>
                </c:pt>
                <c:pt idx="2">
                  <c:v>0.16993331278788</c:v>
                </c:pt>
                <c:pt idx="3">
                  <c:v>0.173500908460249</c:v>
                </c:pt>
                <c:pt idx="4">
                  <c:v>0.170583465648339</c:v>
                </c:pt>
                <c:pt idx="5">
                  <c:v>0.176344636926283</c:v>
                </c:pt>
                <c:pt idx="6">
                  <c:v>0.175606529671339</c:v>
                </c:pt>
                <c:pt idx="7">
                  <c:v>0.177331476917863</c:v>
                </c:pt>
                <c:pt idx="8">
                  <c:v>0.17904752719355</c:v>
                </c:pt>
                <c:pt idx="9">
                  <c:v>0.183112901297731</c:v>
                </c:pt>
                <c:pt idx="10">
                  <c:v>0.185055610863772</c:v>
                </c:pt>
                <c:pt idx="11">
                  <c:v>0.186475269604447</c:v>
                </c:pt>
                <c:pt idx="12">
                  <c:v>0.191046517568174</c:v>
                </c:pt>
                <c:pt idx="13">
                  <c:v>0.189957097463991</c:v>
                </c:pt>
                <c:pt idx="14">
                  <c:v>0.186364832242368</c:v>
                </c:pt>
              </c:numCache>
            </c:numRef>
          </c:xVal>
          <c:yVal>
            <c:numRef>
              <c:f>'AU;Data Set # 32'!$J$107:$J$121</c:f>
              <c:numCache>
                <c:formatCode>0.00000</c:formatCode>
                <c:ptCount val="15"/>
                <c:pt idx="0">
                  <c:v>0.0796385528560365</c:v>
                </c:pt>
                <c:pt idx="1">
                  <c:v>0.0789963274829821</c:v>
                </c:pt>
                <c:pt idx="2">
                  <c:v>0.0786838519784162</c:v>
                </c:pt>
                <c:pt idx="3">
                  <c:v>0.0803856132589526</c:v>
                </c:pt>
                <c:pt idx="4">
                  <c:v>0.0788520255564901</c:v>
                </c:pt>
                <c:pt idx="5">
                  <c:v>0.0803661777802513</c:v>
                </c:pt>
                <c:pt idx="6">
                  <c:v>0.0810860146634227</c:v>
                </c:pt>
                <c:pt idx="7">
                  <c:v>0.0814546961441021</c:v>
                </c:pt>
                <c:pt idx="8">
                  <c:v>0.082273398883771</c:v>
                </c:pt>
                <c:pt idx="9">
                  <c:v>0.0844028528380016</c:v>
                </c:pt>
                <c:pt idx="10">
                  <c:v>0.0854415712508144</c:v>
                </c:pt>
                <c:pt idx="11">
                  <c:v>0.0871774280182819</c:v>
                </c:pt>
                <c:pt idx="12">
                  <c:v>0.0897225968831194</c:v>
                </c:pt>
                <c:pt idx="13">
                  <c:v>0.091618666698813</c:v>
                </c:pt>
                <c:pt idx="14">
                  <c:v>0.0932626028832219</c:v>
                </c:pt>
              </c:numCache>
            </c:numRef>
          </c:yVal>
          <c:smooth val="1"/>
        </c:ser>
        <c:ser>
          <c:idx val="9"/>
          <c:order val="7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'AU;Data Set # 32'!$I$124:$I$137</c:f>
              <c:numCache>
                <c:formatCode>0.00000</c:formatCode>
                <c:ptCount val="14"/>
                <c:pt idx="0">
                  <c:v>0.191839703945776</c:v>
                </c:pt>
                <c:pt idx="1">
                  <c:v>0.191438084356551</c:v>
                </c:pt>
                <c:pt idx="2">
                  <c:v>0.19394657318881</c:v>
                </c:pt>
                <c:pt idx="3">
                  <c:v>0.196819274742809</c:v>
                </c:pt>
                <c:pt idx="4">
                  <c:v>0.194383883717644</c:v>
                </c:pt>
                <c:pt idx="5">
                  <c:v>0.198122668470133</c:v>
                </c:pt>
                <c:pt idx="6">
                  <c:v>0.197548300151308</c:v>
                </c:pt>
                <c:pt idx="7">
                  <c:v>0.20525009362392</c:v>
                </c:pt>
                <c:pt idx="8">
                  <c:v>0.205559005214548</c:v>
                </c:pt>
                <c:pt idx="9">
                  <c:v>0.212550137001582</c:v>
                </c:pt>
                <c:pt idx="10">
                  <c:v>0.218009294744874</c:v>
                </c:pt>
                <c:pt idx="11">
                  <c:v>0.21994803370769</c:v>
                </c:pt>
                <c:pt idx="12">
                  <c:v>0.215760886056744</c:v>
                </c:pt>
                <c:pt idx="13">
                  <c:v>0.21154286023055</c:v>
                </c:pt>
              </c:numCache>
            </c:numRef>
          </c:xVal>
          <c:yVal>
            <c:numRef>
              <c:f>'AU;Data Set # 32'!$J$124:$J$137</c:f>
              <c:numCache>
                <c:formatCode>0.00000</c:formatCode>
                <c:ptCount val="14"/>
                <c:pt idx="0">
                  <c:v>0.0980290472113798</c:v>
                </c:pt>
                <c:pt idx="1">
                  <c:v>0.0970741019472384</c:v>
                </c:pt>
                <c:pt idx="2">
                  <c:v>0.0980603409262907</c:v>
                </c:pt>
                <c:pt idx="3">
                  <c:v>0.098112145753698</c:v>
                </c:pt>
                <c:pt idx="4">
                  <c:v>0.0978636240817744</c:v>
                </c:pt>
                <c:pt idx="5">
                  <c:v>0.0984520362395647</c:v>
                </c:pt>
                <c:pt idx="6">
                  <c:v>0.0989987845443702</c:v>
                </c:pt>
                <c:pt idx="7">
                  <c:v>0.102065195852716</c:v>
                </c:pt>
                <c:pt idx="8">
                  <c:v>0.102897687658447</c:v>
                </c:pt>
                <c:pt idx="9">
                  <c:v>0.107014352103797</c:v>
                </c:pt>
                <c:pt idx="10">
                  <c:v>0.112437380902518</c:v>
                </c:pt>
                <c:pt idx="11">
                  <c:v>0.114538568989487</c:v>
                </c:pt>
                <c:pt idx="12">
                  <c:v>0.115552148044008</c:v>
                </c:pt>
                <c:pt idx="13">
                  <c:v>0.116750062859625</c:v>
                </c:pt>
              </c:numCache>
            </c:numRef>
          </c:yVal>
          <c:smooth val="1"/>
        </c:ser>
        <c:ser>
          <c:idx val="10"/>
          <c:order val="8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'AU;Data Set # 32'!$I$140:$I$153</c:f>
              <c:numCache>
                <c:formatCode>0.00000</c:formatCode>
                <c:ptCount val="14"/>
                <c:pt idx="0">
                  <c:v>0.21542586954338</c:v>
                </c:pt>
                <c:pt idx="1">
                  <c:v>0.218027568906628</c:v>
                </c:pt>
                <c:pt idx="2">
                  <c:v>0.218608455885332</c:v>
                </c:pt>
                <c:pt idx="3">
                  <c:v>0.219346760396543</c:v>
                </c:pt>
                <c:pt idx="4">
                  <c:v>0.220864275185845</c:v>
                </c:pt>
                <c:pt idx="5">
                  <c:v>0.224800592560151</c:v>
                </c:pt>
                <c:pt idx="6">
                  <c:v>0.228050818316819</c:v>
                </c:pt>
                <c:pt idx="7">
                  <c:v>0.232000925904464</c:v>
                </c:pt>
                <c:pt idx="8">
                  <c:v>0.241556045919717</c:v>
                </c:pt>
                <c:pt idx="9">
                  <c:v>0.239489506088147</c:v>
                </c:pt>
                <c:pt idx="10">
                  <c:v>0.247248396543552</c:v>
                </c:pt>
                <c:pt idx="11">
                  <c:v>0.246388219452776</c:v>
                </c:pt>
                <c:pt idx="12">
                  <c:v>0.241866169843565</c:v>
                </c:pt>
                <c:pt idx="13">
                  <c:v>0.238970410153826</c:v>
                </c:pt>
              </c:numCache>
            </c:numRef>
          </c:xVal>
          <c:yVal>
            <c:numRef>
              <c:f>'AU;Data Set # 32'!$J$140:$J$153</c:f>
              <c:numCache>
                <c:formatCode>0.00000</c:formatCode>
                <c:ptCount val="14"/>
                <c:pt idx="0">
                  <c:v>0.118829724697115</c:v>
                </c:pt>
                <c:pt idx="1">
                  <c:v>0.119802330402549</c:v>
                </c:pt>
                <c:pt idx="2">
                  <c:v>0.119941574025546</c:v>
                </c:pt>
                <c:pt idx="3">
                  <c:v>0.119734024415765</c:v>
                </c:pt>
                <c:pt idx="4">
                  <c:v>0.120626303706337</c:v>
                </c:pt>
                <c:pt idx="5">
                  <c:v>0.123699508981417</c:v>
                </c:pt>
                <c:pt idx="6">
                  <c:v>0.125236660662171</c:v>
                </c:pt>
                <c:pt idx="7">
                  <c:v>0.127791756286112</c:v>
                </c:pt>
                <c:pt idx="8">
                  <c:v>0.135191669817137</c:v>
                </c:pt>
                <c:pt idx="9">
                  <c:v>0.135544572295681</c:v>
                </c:pt>
                <c:pt idx="10">
                  <c:v>0.140979192731358</c:v>
                </c:pt>
                <c:pt idx="11">
                  <c:v>0.143648062612346</c:v>
                </c:pt>
                <c:pt idx="12">
                  <c:v>0.144669361244057</c:v>
                </c:pt>
                <c:pt idx="13">
                  <c:v>0.144757035269684</c:v>
                </c:pt>
              </c:numCache>
            </c:numRef>
          </c:yVal>
          <c:smooth val="1"/>
        </c:ser>
        <c:ser>
          <c:idx val="5"/>
          <c:order val="9"/>
          <c:tx>
            <c:v>18.0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'AU;Data Set # 32'!$I$156:$I$167</c:f>
              <c:numCache>
                <c:formatCode>0.00000</c:formatCode>
                <c:ptCount val="12"/>
                <c:pt idx="0">
                  <c:v>0.227585098413489</c:v>
                </c:pt>
                <c:pt idx="1">
                  <c:v>0.229196515106659</c:v>
                </c:pt>
                <c:pt idx="2">
                  <c:v>0.235258389099926</c:v>
                </c:pt>
                <c:pt idx="3">
                  <c:v>0.236049254044751</c:v>
                </c:pt>
                <c:pt idx="4">
                  <c:v>0.237303525358683</c:v>
                </c:pt>
                <c:pt idx="5">
                  <c:v>0.238407693872055</c:v>
                </c:pt>
                <c:pt idx="6">
                  <c:v>0.244482934187645</c:v>
                </c:pt>
                <c:pt idx="7">
                  <c:v>0.2500486033233</c:v>
                </c:pt>
                <c:pt idx="8">
                  <c:v>0.251797408754755</c:v>
                </c:pt>
                <c:pt idx="9">
                  <c:v>0.249494100611784</c:v>
                </c:pt>
                <c:pt idx="10">
                  <c:v>0.260661585264041</c:v>
                </c:pt>
                <c:pt idx="11">
                  <c:v>0.264571111414452</c:v>
                </c:pt>
              </c:numCache>
            </c:numRef>
          </c:xVal>
          <c:yVal>
            <c:numRef>
              <c:f>'AU;Data Set # 32'!$J$156:$J$167</c:f>
              <c:numCache>
                <c:formatCode>0.00000</c:formatCode>
                <c:ptCount val="12"/>
                <c:pt idx="0">
                  <c:v>0.139893723684752</c:v>
                </c:pt>
                <c:pt idx="1">
                  <c:v>0.141719054486845</c:v>
                </c:pt>
                <c:pt idx="2">
                  <c:v>0.14258555391509</c:v>
                </c:pt>
                <c:pt idx="3">
                  <c:v>0.143238017760313</c:v>
                </c:pt>
                <c:pt idx="4">
                  <c:v>0.144690639862779</c:v>
                </c:pt>
                <c:pt idx="5">
                  <c:v>0.144302218839974</c:v>
                </c:pt>
                <c:pt idx="6">
                  <c:v>0.146743821466345</c:v>
                </c:pt>
                <c:pt idx="7">
                  <c:v>0.150407436805623</c:v>
                </c:pt>
                <c:pt idx="8">
                  <c:v>0.154179109166036</c:v>
                </c:pt>
                <c:pt idx="9">
                  <c:v>0.153418119407218</c:v>
                </c:pt>
                <c:pt idx="10">
                  <c:v>0.16244970671011</c:v>
                </c:pt>
                <c:pt idx="11">
                  <c:v>0.17000360562766</c:v>
                </c:pt>
              </c:numCache>
            </c:numRef>
          </c:yVal>
          <c:smooth val="0"/>
        </c:ser>
        <c:ser>
          <c:idx val="8"/>
          <c:order val="10"/>
          <c:tx>
            <c:v>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'AU;Data Set # 32'!$I$170:$I$180</c:f>
              <c:numCache>
                <c:formatCode>0.00000</c:formatCode>
                <c:ptCount val="11"/>
                <c:pt idx="0">
                  <c:v>0.246781632272145</c:v>
                </c:pt>
                <c:pt idx="1">
                  <c:v>0.244598226771419</c:v>
                </c:pt>
                <c:pt idx="2">
                  <c:v>0.25079160556558</c:v>
                </c:pt>
                <c:pt idx="3">
                  <c:v>0.254516708122274</c:v>
                </c:pt>
                <c:pt idx="4">
                  <c:v>0.252613395770188</c:v>
                </c:pt>
                <c:pt idx="5">
                  <c:v>0.255624011356135</c:v>
                </c:pt>
                <c:pt idx="6">
                  <c:v>0.255939042750604</c:v>
                </c:pt>
                <c:pt idx="7">
                  <c:v>0.260937286441574</c:v>
                </c:pt>
                <c:pt idx="8">
                  <c:v>0.266759778561779</c:v>
                </c:pt>
                <c:pt idx="9">
                  <c:v>0.270278483895234</c:v>
                </c:pt>
                <c:pt idx="10">
                  <c:v>0.273242187531658</c:v>
                </c:pt>
              </c:numCache>
            </c:numRef>
          </c:xVal>
          <c:yVal>
            <c:numRef>
              <c:f>'AU;Data Set # 32'!$J$170:$J$180</c:f>
              <c:numCache>
                <c:formatCode>0.00000</c:formatCode>
                <c:ptCount val="11"/>
                <c:pt idx="0">
                  <c:v>0.16404666327248</c:v>
                </c:pt>
                <c:pt idx="1">
                  <c:v>0.166969744313137</c:v>
                </c:pt>
                <c:pt idx="2">
                  <c:v>0.169715167469108</c:v>
                </c:pt>
                <c:pt idx="3">
                  <c:v>0.172049541497962</c:v>
                </c:pt>
                <c:pt idx="4">
                  <c:v>0.174535337292567</c:v>
                </c:pt>
                <c:pt idx="5">
                  <c:v>0.175179502524966</c:v>
                </c:pt>
                <c:pt idx="6">
                  <c:v>0.176513412438275</c:v>
                </c:pt>
                <c:pt idx="7">
                  <c:v>0.180871295944161</c:v>
                </c:pt>
                <c:pt idx="8">
                  <c:v>0.186826358351655</c:v>
                </c:pt>
                <c:pt idx="9">
                  <c:v>0.191141610133421</c:v>
                </c:pt>
                <c:pt idx="10">
                  <c:v>0.194176719858022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0398224"/>
        <c:axId val="-1370393872"/>
      </c:scatterChart>
      <c:valAx>
        <c:axId val="-1370398224"/>
        <c:scaling>
          <c:orientation val="minMax"/>
          <c:max val="0.3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393872"/>
        <c:crosses val="autoZero"/>
        <c:crossBetween val="midCat"/>
        <c:majorUnit val="0.02"/>
      </c:valAx>
      <c:valAx>
        <c:axId val="-1370393872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39822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811066610431"/>
          <c:y val="0.0684273709483793"/>
          <c:w val="0.0905512159168984"/>
          <c:h val="0.4273709483793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1945528224065"/>
          <c:y val="0.0229191932340317"/>
          <c:w val="0.889006801358723"/>
          <c:h val="0.86610424958077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42283577998841"/>
                  <c:y val="0.1061520528734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'AU;Data Set # 32'!$D$8:$D$209</c:f>
              <c:numCache>
                <c:formatCode>General</c:formatCode>
                <c:ptCount val="20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6">
                  <c:v>2.0</c:v>
                </c:pt>
                <c:pt idx="17">
                  <c:v>2.0</c:v>
                </c:pt>
                <c:pt idx="18">
                  <c:v>2.0</c:v>
                </c:pt>
                <c:pt idx="19">
                  <c:v>2.0</c:v>
                </c:pt>
                <c:pt idx="20">
                  <c:v>2.0</c:v>
                </c:pt>
                <c:pt idx="21">
                  <c:v>2.0</c:v>
                </c:pt>
                <c:pt idx="22">
                  <c:v>2.0</c:v>
                </c:pt>
                <c:pt idx="23">
                  <c:v>2.0</c:v>
                </c:pt>
                <c:pt idx="24">
                  <c:v>2.0</c:v>
                </c:pt>
                <c:pt idx="25">
                  <c:v>2.0</c:v>
                </c:pt>
                <c:pt idx="26">
                  <c:v>2.0</c:v>
                </c:pt>
                <c:pt idx="27">
                  <c:v>2.0</c:v>
                </c:pt>
                <c:pt idx="28">
                  <c:v>2.0</c:v>
                </c:pt>
                <c:pt idx="29">
                  <c:v>2.0</c:v>
                </c:pt>
                <c:pt idx="30">
                  <c:v>2.0</c:v>
                </c:pt>
                <c:pt idx="33">
                  <c:v>4.0</c:v>
                </c:pt>
                <c:pt idx="34">
                  <c:v>4.0</c:v>
                </c:pt>
                <c:pt idx="35">
                  <c:v>4.0</c:v>
                </c:pt>
                <c:pt idx="36">
                  <c:v>4.0</c:v>
                </c:pt>
                <c:pt idx="37">
                  <c:v>4.0</c:v>
                </c:pt>
                <c:pt idx="38">
                  <c:v>4.0</c:v>
                </c:pt>
                <c:pt idx="39">
                  <c:v>4.0</c:v>
                </c:pt>
                <c:pt idx="40">
                  <c:v>4.0</c:v>
                </c:pt>
                <c:pt idx="41">
                  <c:v>4.0</c:v>
                </c:pt>
                <c:pt idx="42">
                  <c:v>4.0</c:v>
                </c:pt>
                <c:pt idx="43">
                  <c:v>4.0</c:v>
                </c:pt>
                <c:pt idx="44">
                  <c:v>4.0</c:v>
                </c:pt>
                <c:pt idx="45">
                  <c:v>4.0</c:v>
                </c:pt>
                <c:pt idx="46">
                  <c:v>4.0</c:v>
                </c:pt>
                <c:pt idx="47">
                  <c:v>4.0</c:v>
                </c:pt>
                <c:pt idx="48">
                  <c:v>4.0</c:v>
                </c:pt>
                <c:pt idx="51">
                  <c:v>6.0</c:v>
                </c:pt>
                <c:pt idx="52">
                  <c:v>6.0</c:v>
                </c:pt>
                <c:pt idx="53">
                  <c:v>6.0</c:v>
                </c:pt>
                <c:pt idx="54">
                  <c:v>6.0</c:v>
                </c:pt>
                <c:pt idx="55">
                  <c:v>6.0</c:v>
                </c:pt>
                <c:pt idx="56">
                  <c:v>6.0</c:v>
                </c:pt>
                <c:pt idx="57">
                  <c:v>6.0</c:v>
                </c:pt>
                <c:pt idx="58">
                  <c:v>6.0</c:v>
                </c:pt>
                <c:pt idx="59">
                  <c:v>6.0</c:v>
                </c:pt>
                <c:pt idx="60">
                  <c:v>6.0</c:v>
                </c:pt>
                <c:pt idx="61">
                  <c:v>6.0</c:v>
                </c:pt>
                <c:pt idx="62">
                  <c:v>6.0</c:v>
                </c:pt>
                <c:pt idx="63">
                  <c:v>6.0</c:v>
                </c:pt>
                <c:pt idx="64">
                  <c:v>6.0</c:v>
                </c:pt>
                <c:pt idx="67">
                  <c:v>8.0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2">
                  <c:v>8.0</c:v>
                </c:pt>
                <c:pt idx="73">
                  <c:v>8.0</c:v>
                </c:pt>
                <c:pt idx="74">
                  <c:v>8.0</c:v>
                </c:pt>
                <c:pt idx="75">
                  <c:v>8.0</c:v>
                </c:pt>
                <c:pt idx="76">
                  <c:v>8.0</c:v>
                </c:pt>
                <c:pt idx="77">
                  <c:v>8.0</c:v>
                </c:pt>
                <c:pt idx="78">
                  <c:v>8.0</c:v>
                </c:pt>
                <c:pt idx="79">
                  <c:v>8.0</c:v>
                </c:pt>
                <c:pt idx="80">
                  <c:v>8.0</c:v>
                </c:pt>
                <c:pt idx="83">
                  <c:v>10.0</c:v>
                </c:pt>
                <c:pt idx="84">
                  <c:v>10.0</c:v>
                </c:pt>
                <c:pt idx="85">
                  <c:v>10.0</c:v>
                </c:pt>
                <c:pt idx="86">
                  <c:v>10.0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1">
                  <c:v>10.0</c:v>
                </c:pt>
                <c:pt idx="92">
                  <c:v>10.0</c:v>
                </c:pt>
                <c:pt idx="93">
                  <c:v>10.0</c:v>
                </c:pt>
                <c:pt idx="94">
                  <c:v>10.0</c:v>
                </c:pt>
                <c:pt idx="95">
                  <c:v>10.0</c:v>
                </c:pt>
                <c:pt idx="96">
                  <c:v>10.0</c:v>
                </c:pt>
                <c:pt idx="99">
                  <c:v>12.0</c:v>
                </c:pt>
                <c:pt idx="100">
                  <c:v>12.0</c:v>
                </c:pt>
                <c:pt idx="101">
                  <c:v>12.0</c:v>
                </c:pt>
                <c:pt idx="102">
                  <c:v>12.0</c:v>
                </c:pt>
                <c:pt idx="103">
                  <c:v>12.0</c:v>
                </c:pt>
                <c:pt idx="104">
                  <c:v>12.0</c:v>
                </c:pt>
                <c:pt idx="105">
                  <c:v>12.0</c:v>
                </c:pt>
                <c:pt idx="106">
                  <c:v>12.0</c:v>
                </c:pt>
                <c:pt idx="107">
                  <c:v>12.0</c:v>
                </c:pt>
                <c:pt idx="108">
                  <c:v>12.0</c:v>
                </c:pt>
                <c:pt idx="109">
                  <c:v>12.0</c:v>
                </c:pt>
                <c:pt idx="110">
                  <c:v>12.0</c:v>
                </c:pt>
                <c:pt idx="111">
                  <c:v>12.0</c:v>
                </c:pt>
                <c:pt idx="112">
                  <c:v>12.0</c:v>
                </c:pt>
                <c:pt idx="113">
                  <c:v>12.0</c:v>
                </c:pt>
                <c:pt idx="116">
                  <c:v>14.0</c:v>
                </c:pt>
                <c:pt idx="117">
                  <c:v>14.0</c:v>
                </c:pt>
                <c:pt idx="118">
                  <c:v>14.0</c:v>
                </c:pt>
                <c:pt idx="119">
                  <c:v>14.0</c:v>
                </c:pt>
                <c:pt idx="120">
                  <c:v>14.0</c:v>
                </c:pt>
                <c:pt idx="121">
                  <c:v>14.0</c:v>
                </c:pt>
                <c:pt idx="122">
                  <c:v>14.0</c:v>
                </c:pt>
                <c:pt idx="123">
                  <c:v>14.0</c:v>
                </c:pt>
                <c:pt idx="124">
                  <c:v>14.0</c:v>
                </c:pt>
                <c:pt idx="125">
                  <c:v>14.0</c:v>
                </c:pt>
                <c:pt idx="126">
                  <c:v>14.0</c:v>
                </c:pt>
                <c:pt idx="127">
                  <c:v>14.0</c:v>
                </c:pt>
                <c:pt idx="128">
                  <c:v>14.0</c:v>
                </c:pt>
                <c:pt idx="129">
                  <c:v>14.0</c:v>
                </c:pt>
                <c:pt idx="132">
                  <c:v>16.0</c:v>
                </c:pt>
                <c:pt idx="133">
                  <c:v>16.0</c:v>
                </c:pt>
                <c:pt idx="134">
                  <c:v>16.0</c:v>
                </c:pt>
                <c:pt idx="135">
                  <c:v>16.0</c:v>
                </c:pt>
                <c:pt idx="136">
                  <c:v>16.0</c:v>
                </c:pt>
                <c:pt idx="137">
                  <c:v>16.0</c:v>
                </c:pt>
                <c:pt idx="138">
                  <c:v>16.0</c:v>
                </c:pt>
                <c:pt idx="139">
                  <c:v>16.0</c:v>
                </c:pt>
                <c:pt idx="140">
                  <c:v>16.0</c:v>
                </c:pt>
                <c:pt idx="141">
                  <c:v>16.0</c:v>
                </c:pt>
                <c:pt idx="142">
                  <c:v>16.0</c:v>
                </c:pt>
                <c:pt idx="143">
                  <c:v>16.0</c:v>
                </c:pt>
                <c:pt idx="144">
                  <c:v>16.0</c:v>
                </c:pt>
                <c:pt idx="145">
                  <c:v>16.0</c:v>
                </c:pt>
                <c:pt idx="148">
                  <c:v>18.0</c:v>
                </c:pt>
                <c:pt idx="149">
                  <c:v>18.0</c:v>
                </c:pt>
                <c:pt idx="150">
                  <c:v>18.0</c:v>
                </c:pt>
                <c:pt idx="151">
                  <c:v>18.0</c:v>
                </c:pt>
                <c:pt idx="152">
                  <c:v>18.0</c:v>
                </c:pt>
                <c:pt idx="153">
                  <c:v>18.0</c:v>
                </c:pt>
                <c:pt idx="154">
                  <c:v>18.0</c:v>
                </c:pt>
                <c:pt idx="155">
                  <c:v>18.0</c:v>
                </c:pt>
                <c:pt idx="156">
                  <c:v>18.0</c:v>
                </c:pt>
                <c:pt idx="157">
                  <c:v>18.0</c:v>
                </c:pt>
                <c:pt idx="158">
                  <c:v>18.0</c:v>
                </c:pt>
                <c:pt idx="159">
                  <c:v>18.0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  <c:pt idx="166">
                  <c:v>20.0</c:v>
                </c:pt>
                <c:pt idx="167">
                  <c:v>20.0</c:v>
                </c:pt>
                <c:pt idx="168">
                  <c:v>20.0</c:v>
                </c:pt>
                <c:pt idx="169">
                  <c:v>20.0</c:v>
                </c:pt>
                <c:pt idx="170">
                  <c:v>20.0</c:v>
                </c:pt>
                <c:pt idx="171">
                  <c:v>20.0</c:v>
                </c:pt>
                <c:pt idx="172">
                  <c:v>20.0</c:v>
                </c:pt>
              </c:numCache>
            </c:numRef>
          </c:xVal>
          <c:yVal>
            <c:numRef>
              <c:f>'AU;Data Set # 32'!$I$8:$I$209</c:f>
              <c:numCache>
                <c:formatCode>0.00000</c:formatCode>
                <c:ptCount val="202"/>
                <c:pt idx="0">
                  <c:v>0.052046679508099</c:v>
                </c:pt>
                <c:pt idx="1">
                  <c:v>0.0488565944451616</c:v>
                </c:pt>
                <c:pt idx="2">
                  <c:v>0.0484214757247314</c:v>
                </c:pt>
                <c:pt idx="3">
                  <c:v>0.0483449077423253</c:v>
                </c:pt>
                <c:pt idx="4">
                  <c:v>0.0463264140559183</c:v>
                </c:pt>
                <c:pt idx="5">
                  <c:v>0.0464021460420546</c:v>
                </c:pt>
                <c:pt idx="6">
                  <c:v>0.0456402524421414</c:v>
                </c:pt>
                <c:pt idx="7">
                  <c:v>0.0442627415553135</c:v>
                </c:pt>
                <c:pt idx="8">
                  <c:v>0.0450340907471205</c:v>
                </c:pt>
                <c:pt idx="9">
                  <c:v>0.0431515906154036</c:v>
                </c:pt>
                <c:pt idx="10">
                  <c:v>0.0434639000377995</c:v>
                </c:pt>
                <c:pt idx="11">
                  <c:v>0.0415248821599605</c:v>
                </c:pt>
                <c:pt idx="12">
                  <c:v>0.0412959468417806</c:v>
                </c:pt>
                <c:pt idx="13">
                  <c:v>0.0419574620253157</c:v>
                </c:pt>
                <c:pt idx="16">
                  <c:v>0.0696301612982234</c:v>
                </c:pt>
                <c:pt idx="17">
                  <c:v>0.0667107615328908</c:v>
                </c:pt>
                <c:pt idx="18">
                  <c:v>0.0662256591376425</c:v>
                </c:pt>
                <c:pt idx="19">
                  <c:v>0.0660508653248193</c:v>
                </c:pt>
                <c:pt idx="20">
                  <c:v>0.0637150683818119</c:v>
                </c:pt>
                <c:pt idx="21">
                  <c:v>0.0636033632505011</c:v>
                </c:pt>
                <c:pt idx="22">
                  <c:v>0.0630270152772428</c:v>
                </c:pt>
                <c:pt idx="23">
                  <c:v>0.061885048387238</c:v>
                </c:pt>
                <c:pt idx="24">
                  <c:v>0.0621794976045704</c:v>
                </c:pt>
                <c:pt idx="25">
                  <c:v>0.0616158642760574</c:v>
                </c:pt>
                <c:pt idx="26">
                  <c:v>0.0627414844766061</c:v>
                </c:pt>
                <c:pt idx="27">
                  <c:v>0.0588849174895329</c:v>
                </c:pt>
                <c:pt idx="28">
                  <c:v>0.0598940848843835</c:v>
                </c:pt>
                <c:pt idx="29">
                  <c:v>0.059606468095388</c:v>
                </c:pt>
                <c:pt idx="30">
                  <c:v>0.05889650392704</c:v>
                </c:pt>
                <c:pt idx="33">
                  <c:v>0.0850166014352841</c:v>
                </c:pt>
                <c:pt idx="34">
                  <c:v>0.084812202991488</c:v>
                </c:pt>
                <c:pt idx="35">
                  <c:v>0.081980394366926</c:v>
                </c:pt>
                <c:pt idx="36">
                  <c:v>0.0836681579252617</c:v>
                </c:pt>
                <c:pt idx="37">
                  <c:v>0.081156207567193</c:v>
                </c:pt>
                <c:pt idx="38">
                  <c:v>0.0804772124080199</c:v>
                </c:pt>
                <c:pt idx="39">
                  <c:v>0.0817912793704107</c:v>
                </c:pt>
                <c:pt idx="40">
                  <c:v>0.0769183574581251</c:v>
                </c:pt>
                <c:pt idx="41">
                  <c:v>0.0778964114504068</c:v>
                </c:pt>
                <c:pt idx="42">
                  <c:v>0.0789032047459412</c:v>
                </c:pt>
                <c:pt idx="43">
                  <c:v>0.077502601356001</c:v>
                </c:pt>
                <c:pt idx="44">
                  <c:v>0.0778614933610712</c:v>
                </c:pt>
                <c:pt idx="45">
                  <c:v>0.0783016111502248</c:v>
                </c:pt>
                <c:pt idx="46">
                  <c:v>0.0767569441638054</c:v>
                </c:pt>
                <c:pt idx="47">
                  <c:v>0.0776947688585382</c:v>
                </c:pt>
                <c:pt idx="48">
                  <c:v>0.0770882477147638</c:v>
                </c:pt>
                <c:pt idx="51">
                  <c:v>0.102552431637548</c:v>
                </c:pt>
                <c:pt idx="52">
                  <c:v>0.101859116038886</c:v>
                </c:pt>
                <c:pt idx="53">
                  <c:v>0.103657990066155</c:v>
                </c:pt>
                <c:pt idx="54">
                  <c:v>0.10318409720947</c:v>
                </c:pt>
                <c:pt idx="55">
                  <c:v>0.102976202016215</c:v>
                </c:pt>
                <c:pt idx="56">
                  <c:v>0.102026112029874</c:v>
                </c:pt>
                <c:pt idx="57">
                  <c:v>0.0998810212950655</c:v>
                </c:pt>
                <c:pt idx="58">
                  <c:v>0.101947018661812</c:v>
                </c:pt>
                <c:pt idx="59">
                  <c:v>0.101095108859536</c:v>
                </c:pt>
                <c:pt idx="60">
                  <c:v>0.100949195991478</c:v>
                </c:pt>
                <c:pt idx="61">
                  <c:v>0.100324207621496</c:v>
                </c:pt>
                <c:pt idx="62">
                  <c:v>0.103230375681163</c:v>
                </c:pt>
                <c:pt idx="63">
                  <c:v>0.101320280071706</c:v>
                </c:pt>
                <c:pt idx="64">
                  <c:v>0.101959983343973</c:v>
                </c:pt>
                <c:pt idx="67">
                  <c:v>0.124506327230778</c:v>
                </c:pt>
                <c:pt idx="68">
                  <c:v>0.126616676422932</c:v>
                </c:pt>
                <c:pt idx="69">
                  <c:v>0.127369865925837</c:v>
                </c:pt>
                <c:pt idx="70">
                  <c:v>0.126730307608253</c:v>
                </c:pt>
                <c:pt idx="71">
                  <c:v>0.125018306619541</c:v>
                </c:pt>
                <c:pt idx="72">
                  <c:v>0.124812250403581</c:v>
                </c:pt>
                <c:pt idx="73">
                  <c:v>0.128153703184996</c:v>
                </c:pt>
                <c:pt idx="74">
                  <c:v>0.125140380941552</c:v>
                </c:pt>
                <c:pt idx="75">
                  <c:v>0.127345782840072</c:v>
                </c:pt>
                <c:pt idx="76">
                  <c:v>0.126930099093326</c:v>
                </c:pt>
                <c:pt idx="77">
                  <c:v>0.126797382902699</c:v>
                </c:pt>
                <c:pt idx="78">
                  <c:v>0.128011545130117</c:v>
                </c:pt>
                <c:pt idx="79">
                  <c:v>0.131594221202344</c:v>
                </c:pt>
                <c:pt idx="80">
                  <c:v>0.127028745677894</c:v>
                </c:pt>
                <c:pt idx="83">
                  <c:v>0.149907529712608</c:v>
                </c:pt>
                <c:pt idx="84">
                  <c:v>0.150961560977192</c:v>
                </c:pt>
                <c:pt idx="85">
                  <c:v>0.150044169940261</c:v>
                </c:pt>
                <c:pt idx="86">
                  <c:v>0.147344251779028</c:v>
                </c:pt>
                <c:pt idx="87">
                  <c:v>0.147998151556723</c:v>
                </c:pt>
                <c:pt idx="88">
                  <c:v>0.147825810457763</c:v>
                </c:pt>
                <c:pt idx="89">
                  <c:v>0.150314113510827</c:v>
                </c:pt>
                <c:pt idx="90">
                  <c:v>0.148932517343066</c:v>
                </c:pt>
                <c:pt idx="91">
                  <c:v>0.152126847958741</c:v>
                </c:pt>
                <c:pt idx="92">
                  <c:v>0.155951896358288</c:v>
                </c:pt>
                <c:pt idx="93">
                  <c:v>0.154787995895394</c:v>
                </c:pt>
                <c:pt idx="94">
                  <c:v>0.156056863325023</c:v>
                </c:pt>
                <c:pt idx="95">
                  <c:v>0.157446636448202</c:v>
                </c:pt>
                <c:pt idx="96">
                  <c:v>0.154907925036942</c:v>
                </c:pt>
                <c:pt idx="99">
                  <c:v>0.168598873705249</c:v>
                </c:pt>
                <c:pt idx="100">
                  <c:v>0.17048328759789</c:v>
                </c:pt>
                <c:pt idx="101">
                  <c:v>0.16993331278788</c:v>
                </c:pt>
                <c:pt idx="102">
                  <c:v>0.173500908460249</c:v>
                </c:pt>
                <c:pt idx="103">
                  <c:v>0.170583465648339</c:v>
                </c:pt>
                <c:pt idx="104">
                  <c:v>0.176344636926283</c:v>
                </c:pt>
                <c:pt idx="105">
                  <c:v>0.175606529671339</c:v>
                </c:pt>
                <c:pt idx="106">
                  <c:v>0.177331476917863</c:v>
                </c:pt>
                <c:pt idx="107">
                  <c:v>0.17904752719355</c:v>
                </c:pt>
                <c:pt idx="108">
                  <c:v>0.183112901297731</c:v>
                </c:pt>
                <c:pt idx="109">
                  <c:v>0.185055610863772</c:v>
                </c:pt>
                <c:pt idx="110">
                  <c:v>0.186475269604447</c:v>
                </c:pt>
                <c:pt idx="111">
                  <c:v>0.191046517568174</c:v>
                </c:pt>
                <c:pt idx="112">
                  <c:v>0.189957097463991</c:v>
                </c:pt>
                <c:pt idx="113">
                  <c:v>0.186364832242368</c:v>
                </c:pt>
                <c:pt idx="116">
                  <c:v>0.191839703945776</c:v>
                </c:pt>
                <c:pt idx="117">
                  <c:v>0.191438084356551</c:v>
                </c:pt>
                <c:pt idx="118">
                  <c:v>0.19394657318881</c:v>
                </c:pt>
                <c:pt idx="119">
                  <c:v>0.196819274742809</c:v>
                </c:pt>
                <c:pt idx="120">
                  <c:v>0.194383883717644</c:v>
                </c:pt>
                <c:pt idx="121">
                  <c:v>0.198122668470133</c:v>
                </c:pt>
                <c:pt idx="122">
                  <c:v>0.197548300151308</c:v>
                </c:pt>
                <c:pt idx="123">
                  <c:v>0.20525009362392</c:v>
                </c:pt>
                <c:pt idx="124">
                  <c:v>0.205559005214548</c:v>
                </c:pt>
                <c:pt idx="125">
                  <c:v>0.212550137001582</c:v>
                </c:pt>
                <c:pt idx="126">
                  <c:v>0.218009294744874</c:v>
                </c:pt>
                <c:pt idx="127">
                  <c:v>0.21994803370769</c:v>
                </c:pt>
                <c:pt idx="128">
                  <c:v>0.215760886056744</c:v>
                </c:pt>
                <c:pt idx="129">
                  <c:v>0.21154286023055</c:v>
                </c:pt>
                <c:pt idx="132">
                  <c:v>0.21542586954338</c:v>
                </c:pt>
                <c:pt idx="133">
                  <c:v>0.218027568906628</c:v>
                </c:pt>
                <c:pt idx="134">
                  <c:v>0.218608455885332</c:v>
                </c:pt>
                <c:pt idx="135">
                  <c:v>0.219346760396543</c:v>
                </c:pt>
                <c:pt idx="136">
                  <c:v>0.220864275185845</c:v>
                </c:pt>
                <c:pt idx="137">
                  <c:v>0.224800592560151</c:v>
                </c:pt>
                <c:pt idx="138">
                  <c:v>0.228050818316819</c:v>
                </c:pt>
                <c:pt idx="139">
                  <c:v>0.232000925904464</c:v>
                </c:pt>
                <c:pt idx="140">
                  <c:v>0.241556045919717</c:v>
                </c:pt>
                <c:pt idx="141">
                  <c:v>0.239489506088147</c:v>
                </c:pt>
                <c:pt idx="142">
                  <c:v>0.247248396543552</c:v>
                </c:pt>
                <c:pt idx="143">
                  <c:v>0.246388219452776</c:v>
                </c:pt>
                <c:pt idx="144">
                  <c:v>0.241866169843565</c:v>
                </c:pt>
                <c:pt idx="145">
                  <c:v>0.238970410153826</c:v>
                </c:pt>
                <c:pt idx="148">
                  <c:v>0.227585098413489</c:v>
                </c:pt>
                <c:pt idx="149">
                  <c:v>0.229196515106659</c:v>
                </c:pt>
                <c:pt idx="150">
                  <c:v>0.235258389099926</c:v>
                </c:pt>
                <c:pt idx="151">
                  <c:v>0.236049254044751</c:v>
                </c:pt>
                <c:pt idx="152">
                  <c:v>0.237303525358683</c:v>
                </c:pt>
                <c:pt idx="153">
                  <c:v>0.238407693872055</c:v>
                </c:pt>
                <c:pt idx="154">
                  <c:v>0.244482934187645</c:v>
                </c:pt>
                <c:pt idx="155">
                  <c:v>0.2500486033233</c:v>
                </c:pt>
                <c:pt idx="156">
                  <c:v>0.251797408754755</c:v>
                </c:pt>
                <c:pt idx="157">
                  <c:v>0.249494100611784</c:v>
                </c:pt>
                <c:pt idx="158">
                  <c:v>0.260661585264041</c:v>
                </c:pt>
                <c:pt idx="159">
                  <c:v>0.264571111414452</c:v>
                </c:pt>
                <c:pt idx="162">
                  <c:v>0.246781632272145</c:v>
                </c:pt>
                <c:pt idx="163">
                  <c:v>0.244598226771419</c:v>
                </c:pt>
                <c:pt idx="164">
                  <c:v>0.25079160556558</c:v>
                </c:pt>
                <c:pt idx="165">
                  <c:v>0.254516708122274</c:v>
                </c:pt>
                <c:pt idx="166">
                  <c:v>0.252613395770188</c:v>
                </c:pt>
                <c:pt idx="167">
                  <c:v>0.255624011356135</c:v>
                </c:pt>
                <c:pt idx="168">
                  <c:v>0.255939042750604</c:v>
                </c:pt>
                <c:pt idx="169">
                  <c:v>0.260937286441574</c:v>
                </c:pt>
                <c:pt idx="170">
                  <c:v>0.266759778561779</c:v>
                </c:pt>
                <c:pt idx="171">
                  <c:v>0.270278483895234</c:v>
                </c:pt>
                <c:pt idx="172">
                  <c:v>0.273242187531658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0290336"/>
        <c:axId val="-1370285824"/>
      </c:scatterChart>
      <c:valAx>
        <c:axId val="-137029033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285824"/>
        <c:crosses val="autoZero"/>
        <c:crossBetween val="midCat"/>
        <c:majorUnit val="2.0"/>
      </c:valAx>
      <c:valAx>
        <c:axId val="-137028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2903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323642373544"/>
          <c:y val="0.161640625966329"/>
          <c:w val="0.135306623750198"/>
          <c:h val="0.05910739307723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370743519089"/>
          <c:y val="0.019900521684208"/>
          <c:w val="0.876078047168625"/>
          <c:h val="0.878110519315677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'AV;Data Set # 33'!$F$8:$F$209</c:f>
              <c:numCache>
                <c:formatCode>General</c:formatCode>
                <c:ptCount val="202"/>
                <c:pt idx="0">
                  <c:v>305.0</c:v>
                </c:pt>
                <c:pt idx="1">
                  <c:v>425.0</c:v>
                </c:pt>
                <c:pt idx="2">
                  <c:v>620.0</c:v>
                </c:pt>
                <c:pt idx="3">
                  <c:v>878.0</c:v>
                </c:pt>
                <c:pt idx="4">
                  <c:v>1176.0</c:v>
                </c:pt>
                <c:pt idx="5">
                  <c:v>1646.0</c:v>
                </c:pt>
                <c:pt idx="6">
                  <c:v>2193.0</c:v>
                </c:pt>
                <c:pt idx="7">
                  <c:v>2893.0</c:v>
                </c:pt>
                <c:pt idx="17">
                  <c:v>282.0</c:v>
                </c:pt>
                <c:pt idx="18">
                  <c:v>427.0</c:v>
                </c:pt>
                <c:pt idx="19">
                  <c:v>620.0</c:v>
                </c:pt>
                <c:pt idx="20">
                  <c:v>872.0</c:v>
                </c:pt>
                <c:pt idx="21">
                  <c:v>1188.0</c:v>
                </c:pt>
                <c:pt idx="22">
                  <c:v>1630.0</c:v>
                </c:pt>
                <c:pt idx="23">
                  <c:v>2227.0</c:v>
                </c:pt>
                <c:pt idx="24">
                  <c:v>2871.0</c:v>
                </c:pt>
                <c:pt idx="36">
                  <c:v>345.0</c:v>
                </c:pt>
                <c:pt idx="37">
                  <c:v>517.0</c:v>
                </c:pt>
                <c:pt idx="38">
                  <c:v>735.0</c:v>
                </c:pt>
                <c:pt idx="39">
                  <c:v>1010.0</c:v>
                </c:pt>
                <c:pt idx="40">
                  <c:v>1355.0</c:v>
                </c:pt>
                <c:pt idx="41">
                  <c:v>1893.0</c:v>
                </c:pt>
                <c:pt idx="42">
                  <c:v>2546.0</c:v>
                </c:pt>
                <c:pt idx="43">
                  <c:v>2917.0</c:v>
                </c:pt>
                <c:pt idx="51">
                  <c:v>321.0</c:v>
                </c:pt>
                <c:pt idx="52">
                  <c:v>443.0</c:v>
                </c:pt>
                <c:pt idx="53">
                  <c:v>637.0</c:v>
                </c:pt>
                <c:pt idx="54">
                  <c:v>894.0</c:v>
                </c:pt>
                <c:pt idx="55">
                  <c:v>1223.0</c:v>
                </c:pt>
                <c:pt idx="56">
                  <c:v>1633.0</c:v>
                </c:pt>
                <c:pt idx="57">
                  <c:v>2277.0</c:v>
                </c:pt>
                <c:pt idx="58">
                  <c:v>3069.0</c:v>
                </c:pt>
                <c:pt idx="68">
                  <c:v>307.0</c:v>
                </c:pt>
                <c:pt idx="69">
                  <c:v>439.0</c:v>
                </c:pt>
                <c:pt idx="70">
                  <c:v>637.0</c:v>
                </c:pt>
                <c:pt idx="71">
                  <c:v>913.0</c:v>
                </c:pt>
                <c:pt idx="72">
                  <c:v>1256.0</c:v>
                </c:pt>
                <c:pt idx="73">
                  <c:v>1673.0</c:v>
                </c:pt>
                <c:pt idx="74">
                  <c:v>2306.0</c:v>
                </c:pt>
                <c:pt idx="75">
                  <c:v>3088.0</c:v>
                </c:pt>
                <c:pt idx="85">
                  <c:v>300.0</c:v>
                </c:pt>
                <c:pt idx="86">
                  <c:v>439.0</c:v>
                </c:pt>
                <c:pt idx="87">
                  <c:v>651.0</c:v>
                </c:pt>
                <c:pt idx="88">
                  <c:v>881.0</c:v>
                </c:pt>
                <c:pt idx="89">
                  <c:v>1233.0</c:v>
                </c:pt>
                <c:pt idx="90">
                  <c:v>1660.0</c:v>
                </c:pt>
                <c:pt idx="91">
                  <c:v>2257.0</c:v>
                </c:pt>
                <c:pt idx="92">
                  <c:v>3040.0</c:v>
                </c:pt>
              </c:numCache>
            </c:numRef>
          </c:xVal>
          <c:yVal>
            <c:numRef>
              <c:f>'AV;Data Set # 33'!$G$8:$G$209</c:f>
              <c:numCache>
                <c:formatCode>General</c:formatCode>
                <c:ptCount val="202"/>
                <c:pt idx="0">
                  <c:v>2035.0</c:v>
                </c:pt>
                <c:pt idx="1">
                  <c:v>2549.0</c:v>
                </c:pt>
                <c:pt idx="2">
                  <c:v>3299.0</c:v>
                </c:pt>
                <c:pt idx="3">
                  <c:v>4152.0</c:v>
                </c:pt>
                <c:pt idx="4">
                  <c:v>5015.0</c:v>
                </c:pt>
                <c:pt idx="5">
                  <c:v>6228.0</c:v>
                </c:pt>
                <c:pt idx="6">
                  <c:v>7410.0</c:v>
                </c:pt>
                <c:pt idx="7">
                  <c:v>8613.0</c:v>
                </c:pt>
                <c:pt idx="17">
                  <c:v>1953.0</c:v>
                </c:pt>
                <c:pt idx="18">
                  <c:v>2590.0</c:v>
                </c:pt>
                <c:pt idx="19">
                  <c:v>3350.0</c:v>
                </c:pt>
                <c:pt idx="20">
                  <c:v>4152.0</c:v>
                </c:pt>
                <c:pt idx="21">
                  <c:v>5057.0</c:v>
                </c:pt>
                <c:pt idx="22">
                  <c:v>6187.0</c:v>
                </c:pt>
                <c:pt idx="23">
                  <c:v>7482.0</c:v>
                </c:pt>
                <c:pt idx="24">
                  <c:v>8551.0</c:v>
                </c:pt>
                <c:pt idx="36">
                  <c:v>2179.0</c:v>
                </c:pt>
                <c:pt idx="37">
                  <c:v>2939.0</c:v>
                </c:pt>
                <c:pt idx="38">
                  <c:v>3700.0</c:v>
                </c:pt>
                <c:pt idx="39">
                  <c:v>4563.0</c:v>
                </c:pt>
                <c:pt idx="40">
                  <c:v>5488.0</c:v>
                </c:pt>
                <c:pt idx="41">
                  <c:v>6783.0</c:v>
                </c:pt>
                <c:pt idx="42">
                  <c:v>8058.0</c:v>
                </c:pt>
                <c:pt idx="43">
                  <c:v>8695.0</c:v>
                </c:pt>
                <c:pt idx="51">
                  <c:v>2124.0</c:v>
                </c:pt>
                <c:pt idx="52">
                  <c:v>2604.0</c:v>
                </c:pt>
                <c:pt idx="53">
                  <c:v>3294.0</c:v>
                </c:pt>
                <c:pt idx="54">
                  <c:v>4083.0</c:v>
                </c:pt>
                <c:pt idx="55">
                  <c:v>5049.0</c:v>
                </c:pt>
                <c:pt idx="56">
                  <c:v>6114.0</c:v>
                </c:pt>
                <c:pt idx="57">
                  <c:v>7475.0</c:v>
                </c:pt>
                <c:pt idx="58">
                  <c:v>8734.0</c:v>
                </c:pt>
                <c:pt idx="68">
                  <c:v>2012.0</c:v>
                </c:pt>
                <c:pt idx="69">
                  <c:v>2594.0</c:v>
                </c:pt>
                <c:pt idx="70">
                  <c:v>3294.0</c:v>
                </c:pt>
                <c:pt idx="71">
                  <c:v>4191.0</c:v>
                </c:pt>
                <c:pt idx="72">
                  <c:v>5049.0</c:v>
                </c:pt>
                <c:pt idx="73">
                  <c:v>6233.0</c:v>
                </c:pt>
                <c:pt idx="74">
                  <c:v>7574.0</c:v>
                </c:pt>
                <c:pt idx="75">
                  <c:v>8778.0</c:v>
                </c:pt>
                <c:pt idx="85">
                  <c:v>2002.0</c:v>
                </c:pt>
                <c:pt idx="86">
                  <c:v>2623.0</c:v>
                </c:pt>
                <c:pt idx="87">
                  <c:v>3373.0</c:v>
                </c:pt>
                <c:pt idx="88">
                  <c:v>4083.0</c:v>
                </c:pt>
                <c:pt idx="89">
                  <c:v>5128.0</c:v>
                </c:pt>
                <c:pt idx="90">
                  <c:v>6233.0</c:v>
                </c:pt>
                <c:pt idx="91">
                  <c:v>7456.0</c:v>
                </c:pt>
                <c:pt idx="92">
                  <c:v>8659.0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0159168"/>
        <c:axId val="-1370155008"/>
      </c:scatterChart>
      <c:valAx>
        <c:axId val="-1370159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155008"/>
        <c:crosses val="autoZero"/>
        <c:crossBetween val="midCat"/>
      </c:valAx>
      <c:valAx>
        <c:axId val="-1370155008"/>
        <c:scaling>
          <c:orientation val="minMax"/>
          <c:max val="1300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1591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319040926725"/>
          <c:y val="0.141791216999982"/>
          <c:w val="0.0937500493280079"/>
          <c:h val="0.0286069999210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4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1309655937847"/>
          <c:y val="0.0228384991843393"/>
          <c:w val="0.90677025527192"/>
          <c:h val="0.87275693311582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3"/>
          <c:order val="1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2"/>
          <c:order val="2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7"/>
          <c:order val="3"/>
          <c:tx>
            <c:v>Data Set # 23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23'!$O$8:$O$371</c:f>
              <c:numCache>
                <c:formatCode>General</c:formatCode>
                <c:ptCount val="364"/>
                <c:pt idx="0">
                  <c:v>3.843594422148362</c:v>
                </c:pt>
                <c:pt idx="1">
                  <c:v>4.057417178333006</c:v>
                </c:pt>
                <c:pt idx="2">
                  <c:v>4.375543718022354</c:v>
                </c:pt>
                <c:pt idx="3">
                  <c:v>5.017011986576288</c:v>
                </c:pt>
                <c:pt idx="4">
                  <c:v>5.658480255130221</c:v>
                </c:pt>
                <c:pt idx="5">
                  <c:v>5.872303011314865</c:v>
                </c:pt>
                <c:pt idx="6">
                  <c:v>6.299948523684153</c:v>
                </c:pt>
                <c:pt idx="7">
                  <c:v>6.727594036053443</c:v>
                </c:pt>
                <c:pt idx="8">
                  <c:v>7.47336608811208</c:v>
                </c:pt>
                <c:pt idx="9">
                  <c:v>8.219138140170717</c:v>
                </c:pt>
                <c:pt idx="10">
                  <c:v>8.698935544292357</c:v>
                </c:pt>
                <c:pt idx="11">
                  <c:v>8.756302625219944</c:v>
                </c:pt>
                <c:pt idx="12">
                  <c:v>9.178732948414</c:v>
                </c:pt>
                <c:pt idx="13">
                  <c:v>9.502074677278583</c:v>
                </c:pt>
                <c:pt idx="14">
                  <c:v>9.28825192109394</c:v>
                </c:pt>
                <c:pt idx="15">
                  <c:v>8.646783652540005</c:v>
                </c:pt>
                <c:pt idx="16">
                  <c:v>7.687188844296724</c:v>
                </c:pt>
                <c:pt idx="17">
                  <c:v>7.36384711543214</c:v>
                </c:pt>
                <c:pt idx="20">
                  <c:v>5.225619553585697</c:v>
                </c:pt>
                <c:pt idx="21">
                  <c:v>5.971391605644334</c:v>
                </c:pt>
                <c:pt idx="22">
                  <c:v>6.612859874198268</c:v>
                </c:pt>
                <c:pt idx="23">
                  <c:v>7.144809170072261</c:v>
                </c:pt>
                <c:pt idx="24">
                  <c:v>8.000100194810837</c:v>
                </c:pt>
                <c:pt idx="25">
                  <c:v>8.745872246869474</c:v>
                </c:pt>
                <c:pt idx="26">
                  <c:v>9.705467055112757</c:v>
                </c:pt>
                <c:pt idx="27">
                  <c:v>10.61290997160369</c:v>
                </c:pt>
                <c:pt idx="28">
                  <c:v>11.62465667159932</c:v>
                </c:pt>
                <c:pt idx="29">
                  <c:v>12.5842514798426</c:v>
                </c:pt>
                <c:pt idx="30">
                  <c:v>13.54384628808588</c:v>
                </c:pt>
                <c:pt idx="31">
                  <c:v>13.97149180045517</c:v>
                </c:pt>
                <c:pt idx="32">
                  <c:v>14.71726385251381</c:v>
                </c:pt>
                <c:pt idx="33">
                  <c:v>15.46303590457245</c:v>
                </c:pt>
                <c:pt idx="34">
                  <c:v>16.20880795663108</c:v>
                </c:pt>
                <c:pt idx="35">
                  <c:v>16.95979519786496</c:v>
                </c:pt>
                <c:pt idx="36">
                  <c:v>17.49174449373895</c:v>
                </c:pt>
                <c:pt idx="37">
                  <c:v>18.66516205816688</c:v>
                </c:pt>
                <c:pt idx="40">
                  <c:v>6.967492738114263</c:v>
                </c:pt>
                <c:pt idx="41">
                  <c:v>7.718479979348135</c:v>
                </c:pt>
                <c:pt idx="42">
                  <c:v>8.68328997676665</c:v>
                </c:pt>
                <c:pt idx="43">
                  <c:v>9.75761894686511</c:v>
                </c:pt>
                <c:pt idx="44">
                  <c:v>10.71721375510839</c:v>
                </c:pt>
                <c:pt idx="45">
                  <c:v>12.21918823757614</c:v>
                </c:pt>
                <c:pt idx="46">
                  <c:v>13.18399823499465</c:v>
                </c:pt>
                <c:pt idx="47">
                  <c:v>14.57645374478246</c:v>
                </c:pt>
                <c:pt idx="48">
                  <c:v>15.65078271488091</c:v>
                </c:pt>
                <c:pt idx="49">
                  <c:v>17.04323822466872</c:v>
                </c:pt>
                <c:pt idx="50">
                  <c:v>18.75903546332111</c:v>
                </c:pt>
                <c:pt idx="51">
                  <c:v>19.61954167723492</c:v>
                </c:pt>
                <c:pt idx="52">
                  <c:v>20.15149097310892</c:v>
                </c:pt>
                <c:pt idx="53">
                  <c:v>21.65346545557666</c:v>
                </c:pt>
                <c:pt idx="54">
                  <c:v>22.61827545299518</c:v>
                </c:pt>
                <c:pt idx="55">
                  <c:v>24.01073096278298</c:v>
                </c:pt>
                <c:pt idx="56">
                  <c:v>25.51270544525073</c:v>
                </c:pt>
                <c:pt idx="57">
                  <c:v>27.01467992771847</c:v>
                </c:pt>
                <c:pt idx="60">
                  <c:v>14.82156763601851</c:v>
                </c:pt>
                <c:pt idx="61">
                  <c:v>17.12668125147248</c:v>
                </c:pt>
                <c:pt idx="62">
                  <c:v>19.98460491950139</c:v>
                </c:pt>
                <c:pt idx="63">
                  <c:v>22.18019956227542</c:v>
                </c:pt>
                <c:pt idx="64">
                  <c:v>25.25194598648897</c:v>
                </c:pt>
                <c:pt idx="65">
                  <c:v>28.21938862719781</c:v>
                </c:pt>
                <c:pt idx="66">
                  <c:v>31.18161607873142</c:v>
                </c:pt>
                <c:pt idx="67">
                  <c:v>34.25336250294497</c:v>
                </c:pt>
                <c:pt idx="68">
                  <c:v>38.42551384313315</c:v>
                </c:pt>
                <c:pt idx="69">
                  <c:v>41.83103237456175</c:v>
                </c:pt>
                <c:pt idx="70">
                  <c:v>46.33174063278975</c:v>
                </c:pt>
                <c:pt idx="71">
                  <c:v>48.19877835752396</c:v>
                </c:pt>
                <c:pt idx="72">
                  <c:v>50.83244889101775</c:v>
                </c:pt>
                <c:pt idx="73">
                  <c:v>55.55741028378087</c:v>
                </c:pt>
                <c:pt idx="74">
                  <c:v>59.72956162396905</c:v>
                </c:pt>
                <c:pt idx="75">
                  <c:v>63.02034599354248</c:v>
                </c:pt>
                <c:pt idx="76">
                  <c:v>64.23026988219704</c:v>
                </c:pt>
                <c:pt idx="77">
                  <c:v>67.79745927805794</c:v>
                </c:pt>
                <c:pt idx="80">
                  <c:v>14.61817525818434</c:v>
                </c:pt>
                <c:pt idx="81">
                  <c:v>16.5947319555985</c:v>
                </c:pt>
                <c:pt idx="82">
                  <c:v>18.84769367930011</c:v>
                </c:pt>
                <c:pt idx="83">
                  <c:v>21.92465529268889</c:v>
                </c:pt>
                <c:pt idx="84">
                  <c:v>23.8490600983507</c:v>
                </c:pt>
                <c:pt idx="85">
                  <c:v>27.25979381895453</c:v>
                </c:pt>
                <c:pt idx="86">
                  <c:v>30.55579337770319</c:v>
                </c:pt>
                <c:pt idx="87">
                  <c:v>33.52323601841204</c:v>
                </c:pt>
                <c:pt idx="88">
                  <c:v>36.87660265808829</c:v>
                </c:pt>
                <c:pt idx="89">
                  <c:v>40.77756416116424</c:v>
                </c:pt>
                <c:pt idx="90">
                  <c:v>45.39300658124741</c:v>
                </c:pt>
                <c:pt idx="91">
                  <c:v>47.5364493322691</c:v>
                </c:pt>
                <c:pt idx="92">
                  <c:v>49.51300602968324</c:v>
                </c:pt>
                <c:pt idx="93">
                  <c:v>54.29533450337394</c:v>
                </c:pt>
                <c:pt idx="94">
                  <c:v>58.47270103273736</c:v>
                </c:pt>
                <c:pt idx="95">
                  <c:v>62.09725750952584</c:v>
                </c:pt>
                <c:pt idx="96">
                  <c:v>65.06470015023469</c:v>
                </c:pt>
                <c:pt idx="97">
                  <c:v>68.08950987187111</c:v>
                </c:pt>
                <c:pt idx="100">
                  <c:v>14.91544104117275</c:v>
                </c:pt>
                <c:pt idx="101">
                  <c:v>17.25184579167813</c:v>
                </c:pt>
                <c:pt idx="102">
                  <c:v>19.36921259682363</c:v>
                </c:pt>
                <c:pt idx="103">
                  <c:v>22.03938945454407</c:v>
                </c:pt>
                <c:pt idx="104">
                  <c:v>25.10070550040714</c:v>
                </c:pt>
                <c:pt idx="105">
                  <c:v>27.38495835916018</c:v>
                </c:pt>
                <c:pt idx="106">
                  <c:v>30.83219840399066</c:v>
                </c:pt>
                <c:pt idx="107">
                  <c:v>33.72662839624621</c:v>
                </c:pt>
                <c:pt idx="108">
                  <c:v>37.51285573746699</c:v>
                </c:pt>
                <c:pt idx="109">
                  <c:v>42.30039940033292</c:v>
                </c:pt>
                <c:pt idx="110">
                  <c:v>45.75285463433865</c:v>
                </c:pt>
                <c:pt idx="111">
                  <c:v>48.75680359927414</c:v>
                </c:pt>
                <c:pt idx="112">
                  <c:v>50.20141100081429</c:v>
                </c:pt>
                <c:pt idx="113">
                  <c:v>55.21320779821534</c:v>
                </c:pt>
                <c:pt idx="114">
                  <c:v>58.88470097758095</c:v>
                </c:pt>
                <c:pt idx="115">
                  <c:v>63.33847253323183</c:v>
                </c:pt>
                <c:pt idx="116">
                  <c:v>66.23290252548738</c:v>
                </c:pt>
                <c:pt idx="117">
                  <c:v>69.017813545063</c:v>
                </c:pt>
                <c:pt idx="120">
                  <c:v>15.09797266230598</c:v>
                </c:pt>
                <c:pt idx="121">
                  <c:v>17.45002298033707</c:v>
                </c:pt>
                <c:pt idx="122">
                  <c:v>19.79685810919292</c:v>
                </c:pt>
                <c:pt idx="123">
                  <c:v>22.14890842722401</c:v>
                </c:pt>
                <c:pt idx="124">
                  <c:v>24.1619714488648</c:v>
                </c:pt>
                <c:pt idx="125">
                  <c:v>27.63007225039623</c:v>
                </c:pt>
                <c:pt idx="126">
                  <c:v>30.75918575553737</c:v>
                </c:pt>
                <c:pt idx="127">
                  <c:v>34.56105866428385</c:v>
                </c:pt>
                <c:pt idx="128">
                  <c:v>36.79837482045976</c:v>
                </c:pt>
                <c:pt idx="129">
                  <c:v>40.38120978384636</c:v>
                </c:pt>
                <c:pt idx="130">
                  <c:v>44.63158896166307</c:v>
                </c:pt>
                <c:pt idx="131">
                  <c:v>49.21574024669483</c:v>
                </c:pt>
                <c:pt idx="132">
                  <c:v>50.44652489205035</c:v>
                </c:pt>
                <c:pt idx="133">
                  <c:v>55.92768871522257</c:v>
                </c:pt>
                <c:pt idx="134">
                  <c:v>59.50530848943394</c:v>
                </c:pt>
                <c:pt idx="135">
                  <c:v>62.97340929096536</c:v>
                </c:pt>
                <c:pt idx="136">
                  <c:v>67.16642138785448</c:v>
                </c:pt>
                <c:pt idx="139">
                  <c:v>15.71858017415897</c:v>
                </c:pt>
                <c:pt idx="140">
                  <c:v>17.86202292518065</c:v>
                </c:pt>
                <c:pt idx="141">
                  <c:v>20.33402259424215</c:v>
                </c:pt>
                <c:pt idx="142">
                  <c:v>22.74865518237606</c:v>
                </c:pt>
                <c:pt idx="143">
                  <c:v>25.83083198494008</c:v>
                </c:pt>
                <c:pt idx="144">
                  <c:v>28.90779359832886</c:v>
                </c:pt>
                <c:pt idx="145">
                  <c:v>32.31331212975746</c:v>
                </c:pt>
                <c:pt idx="146">
                  <c:v>35.93786860654595</c:v>
                </c:pt>
                <c:pt idx="147">
                  <c:v>39.6771592451896</c:v>
                </c:pt>
                <c:pt idx="148">
                  <c:v>43.85452577455302</c:v>
                </c:pt>
                <c:pt idx="149">
                  <c:v>47.36956327866157</c:v>
                </c:pt>
                <c:pt idx="150">
                  <c:v>52.97589164203944</c:v>
                </c:pt>
                <c:pt idx="151">
                  <c:v>58.47270103273736</c:v>
                </c:pt>
                <c:pt idx="152">
                  <c:v>61.33062470076626</c:v>
                </c:pt>
                <c:pt idx="153">
                  <c:v>64.2980673414751</c:v>
                </c:pt>
                <c:pt idx="154">
                  <c:v>68.03214279094354</c:v>
                </c:pt>
                <c:pt idx="157">
                  <c:v>16.04713709219879</c:v>
                </c:pt>
                <c:pt idx="158">
                  <c:v>18.02369378961294</c:v>
                </c:pt>
                <c:pt idx="159">
                  <c:v>20.11498464888227</c:v>
                </c:pt>
                <c:pt idx="160">
                  <c:v>26.26890787565984</c:v>
                </c:pt>
                <c:pt idx="161">
                  <c:v>28.79827462564892</c:v>
                </c:pt>
                <c:pt idx="162">
                  <c:v>32.42283110243741</c:v>
                </c:pt>
                <c:pt idx="163">
                  <c:v>35.06171682510643</c:v>
                </c:pt>
                <c:pt idx="164">
                  <c:v>38.79579227457485</c:v>
                </c:pt>
                <c:pt idx="165">
                  <c:v>43.41644988383326</c:v>
                </c:pt>
                <c:pt idx="166">
                  <c:v>47.9223733312365</c:v>
                </c:pt>
                <c:pt idx="167">
                  <c:v>52.53781575131968</c:v>
                </c:pt>
                <c:pt idx="168">
                  <c:v>56.93422022604297</c:v>
                </c:pt>
                <c:pt idx="169">
                  <c:v>61.00206778272645</c:v>
                </c:pt>
                <c:pt idx="170">
                  <c:v>63.74525728890017</c:v>
                </c:pt>
                <c:pt idx="171">
                  <c:v>67.37502895486389</c:v>
                </c:pt>
                <c:pt idx="174">
                  <c:v>15.93761811951885</c:v>
                </c:pt>
                <c:pt idx="175">
                  <c:v>18.35225070765276</c:v>
                </c:pt>
                <c:pt idx="176">
                  <c:v>20.77209848496191</c:v>
                </c:pt>
                <c:pt idx="177">
                  <c:v>24.29235117824568</c:v>
                </c:pt>
                <c:pt idx="178">
                  <c:v>25.72131301226014</c:v>
                </c:pt>
                <c:pt idx="179">
                  <c:v>29.0173125710088</c:v>
                </c:pt>
                <c:pt idx="180">
                  <c:v>31.54146413182265</c:v>
                </c:pt>
                <c:pt idx="181">
                  <c:v>35.828349633866</c:v>
                </c:pt>
                <c:pt idx="182">
                  <c:v>39.45812129982972</c:v>
                </c:pt>
                <c:pt idx="183">
                  <c:v>44.18308269259284</c:v>
                </c:pt>
                <c:pt idx="184">
                  <c:v>49.241816192571</c:v>
                </c:pt>
                <c:pt idx="185">
                  <c:v>53.08541061471937</c:v>
                </c:pt>
                <c:pt idx="186">
                  <c:v>57.70085303480255</c:v>
                </c:pt>
                <c:pt idx="187">
                  <c:v>61.44014367344621</c:v>
                </c:pt>
                <c:pt idx="188">
                  <c:v>64.95518117755475</c:v>
                </c:pt>
                <c:pt idx="189">
                  <c:v>67.59406690022377</c:v>
                </c:pt>
                <c:pt idx="192">
                  <c:v>11.81761867108302</c:v>
                </c:pt>
                <c:pt idx="193">
                  <c:v>13.66379563911629</c:v>
                </c:pt>
                <c:pt idx="194">
                  <c:v>14.85285877106993</c:v>
                </c:pt>
                <c:pt idx="195">
                  <c:v>15.39523844529439</c:v>
                </c:pt>
                <c:pt idx="196">
                  <c:v>17.4552381695123</c:v>
                </c:pt>
                <c:pt idx="197">
                  <c:v>19.7342758390901</c:v>
                </c:pt>
                <c:pt idx="198">
                  <c:v>22.44617421021242</c:v>
                </c:pt>
                <c:pt idx="199">
                  <c:v>23.90642717927828</c:v>
                </c:pt>
                <c:pt idx="200">
                  <c:v>24.61047771793503</c:v>
                </c:pt>
                <c:pt idx="201">
                  <c:v>27.43189506173729</c:v>
                </c:pt>
                <c:pt idx="202">
                  <c:v>30.03427446017967</c:v>
                </c:pt>
                <c:pt idx="203">
                  <c:v>32.95999558748663</c:v>
                </c:pt>
                <c:pt idx="204">
                  <c:v>35.7814129312889</c:v>
                </c:pt>
                <c:pt idx="205">
                  <c:v>37.73189368282686</c:v>
                </c:pt>
                <c:pt idx="206">
                  <c:v>38.8166530312758</c:v>
                </c:pt>
                <c:pt idx="207">
                  <c:v>43.31736128950379</c:v>
                </c:pt>
                <c:pt idx="208">
                  <c:v>45.75285463433865</c:v>
                </c:pt>
                <c:pt idx="209">
                  <c:v>48.03189230391644</c:v>
                </c:pt>
                <c:pt idx="210">
                  <c:v>49.60166424566224</c:v>
                </c:pt>
                <c:pt idx="211">
                  <c:v>51.71903105080774</c:v>
                </c:pt>
                <c:pt idx="214">
                  <c:v>12.08359331902002</c:v>
                </c:pt>
                <c:pt idx="215">
                  <c:v>13.93498547622853</c:v>
                </c:pt>
                <c:pt idx="216">
                  <c:v>16.11493455147685</c:v>
                </c:pt>
                <c:pt idx="217">
                  <c:v>18.28966843754994</c:v>
                </c:pt>
                <c:pt idx="218">
                  <c:v>20.19842767568603</c:v>
                </c:pt>
                <c:pt idx="219">
                  <c:v>22.86338934423123</c:v>
                </c:pt>
                <c:pt idx="220">
                  <c:v>25.47619912102408</c:v>
                </c:pt>
                <c:pt idx="221">
                  <c:v>28.41756581585675</c:v>
                </c:pt>
                <c:pt idx="222">
                  <c:v>31.52060337512171</c:v>
                </c:pt>
                <c:pt idx="223">
                  <c:v>35.16602060861113</c:v>
                </c:pt>
                <c:pt idx="224">
                  <c:v>37.88834935808392</c:v>
                </c:pt>
                <c:pt idx="225">
                  <c:v>40.39164016219683</c:v>
                </c:pt>
                <c:pt idx="226">
                  <c:v>41.48161469982099</c:v>
                </c:pt>
                <c:pt idx="227">
                  <c:v>45.07488004155807</c:v>
                </c:pt>
                <c:pt idx="228">
                  <c:v>47.90672776371079</c:v>
                </c:pt>
                <c:pt idx="229">
                  <c:v>50.13882873071147</c:v>
                </c:pt>
                <c:pt idx="230">
                  <c:v>52.48044867039209</c:v>
                </c:pt>
                <c:pt idx="231">
                  <c:v>54.11280288224071</c:v>
                </c:pt>
                <c:pt idx="234">
                  <c:v>13.9297702870533</c:v>
                </c:pt>
                <c:pt idx="235">
                  <c:v>16.21402314580632</c:v>
                </c:pt>
                <c:pt idx="236">
                  <c:v>18.27923805919947</c:v>
                </c:pt>
                <c:pt idx="237">
                  <c:v>21.98202237361648</c:v>
                </c:pt>
                <c:pt idx="238">
                  <c:v>23.94293350350492</c:v>
                </c:pt>
                <c:pt idx="239">
                  <c:v>27.20242673802694</c:v>
                </c:pt>
                <c:pt idx="240">
                  <c:v>30.25331240553955</c:v>
                </c:pt>
                <c:pt idx="241">
                  <c:v>32.8661221823324</c:v>
                </c:pt>
                <c:pt idx="242">
                  <c:v>36.40202044314189</c:v>
                </c:pt>
                <c:pt idx="243">
                  <c:v>40.26126043281595</c:v>
                </c:pt>
                <c:pt idx="244">
                  <c:v>43.96404474723296</c:v>
                </c:pt>
                <c:pt idx="245">
                  <c:v>45.59639895908159</c:v>
                </c:pt>
                <c:pt idx="246">
                  <c:v>48.53255046473902</c:v>
                </c:pt>
                <c:pt idx="247">
                  <c:v>52.99675239874037</c:v>
                </c:pt>
                <c:pt idx="248">
                  <c:v>57.0280936311972</c:v>
                </c:pt>
                <c:pt idx="249">
                  <c:v>60.39710583839916</c:v>
                </c:pt>
                <c:pt idx="250">
                  <c:v>61.81042210488791</c:v>
                </c:pt>
                <c:pt idx="251">
                  <c:v>65.50799123012969</c:v>
                </c:pt>
                <c:pt idx="254">
                  <c:v>15.04060558137839</c:v>
                </c:pt>
                <c:pt idx="255">
                  <c:v>19.40050373187504</c:v>
                </c:pt>
                <c:pt idx="256">
                  <c:v>24.63133847463597</c:v>
                </c:pt>
                <c:pt idx="257">
                  <c:v>31.06166672770101</c:v>
                </c:pt>
                <c:pt idx="258">
                  <c:v>38.47245054571027</c:v>
                </c:pt>
                <c:pt idx="259">
                  <c:v>46.97320890134369</c:v>
                </c:pt>
                <c:pt idx="260">
                  <c:v>49.7007528399917</c:v>
                </c:pt>
                <c:pt idx="261">
                  <c:v>56.67346076728121</c:v>
                </c:pt>
                <c:pt idx="262">
                  <c:v>63.76090285642587</c:v>
                </c:pt>
                <c:pt idx="263">
                  <c:v>67.84439598063507</c:v>
                </c:pt>
                <c:pt idx="268">
                  <c:v>16.22445352415679</c:v>
                </c:pt>
                <c:pt idx="269">
                  <c:v>19.16060502981422</c:v>
                </c:pt>
                <c:pt idx="270">
                  <c:v>21.77341480660707</c:v>
                </c:pt>
                <c:pt idx="271">
                  <c:v>24.49574355607986</c:v>
                </c:pt>
                <c:pt idx="272">
                  <c:v>26.99903436019277</c:v>
                </c:pt>
                <c:pt idx="273">
                  <c:v>30.97300851172201</c:v>
                </c:pt>
                <c:pt idx="274">
                  <c:v>35.16602060861113</c:v>
                </c:pt>
                <c:pt idx="275">
                  <c:v>39.3068808137479</c:v>
                </c:pt>
                <c:pt idx="276">
                  <c:v>43.11396891166962</c:v>
                </c:pt>
                <c:pt idx="277">
                  <c:v>47.90672776371079</c:v>
                </c:pt>
                <c:pt idx="278">
                  <c:v>52.48044867039209</c:v>
                </c:pt>
                <c:pt idx="279">
                  <c:v>55.30708120336958</c:v>
                </c:pt>
                <c:pt idx="280">
                  <c:v>57.91989098016243</c:v>
                </c:pt>
                <c:pt idx="281">
                  <c:v>62.60313085952366</c:v>
                </c:pt>
                <c:pt idx="282">
                  <c:v>67.50540868424477</c:v>
                </c:pt>
                <c:pt idx="283">
                  <c:v>71.31249678216649</c:v>
                </c:pt>
                <c:pt idx="284">
                  <c:v>74.03482553163928</c:v>
                </c:pt>
                <c:pt idx="289">
                  <c:v>17.74207357415024</c:v>
                </c:pt>
                <c:pt idx="290">
                  <c:v>21.04328832207414</c:v>
                </c:pt>
                <c:pt idx="291">
                  <c:v>24.69913593391403</c:v>
                </c:pt>
                <c:pt idx="292">
                  <c:v>28.4540721400834</c:v>
                </c:pt>
                <c:pt idx="293">
                  <c:v>31.27027429471042</c:v>
                </c:pt>
                <c:pt idx="294">
                  <c:v>35.70318509366036</c:v>
                </c:pt>
                <c:pt idx="295">
                  <c:v>39.9274883256009</c:v>
                </c:pt>
                <c:pt idx="296">
                  <c:v>44.52206998898313</c:v>
                </c:pt>
                <c:pt idx="297">
                  <c:v>49.98758824462965</c:v>
                </c:pt>
                <c:pt idx="298">
                  <c:v>54.63953698893946</c:v>
                </c:pt>
                <c:pt idx="299">
                  <c:v>60.59006783788286</c:v>
                </c:pt>
                <c:pt idx="300">
                  <c:v>65.46105452755256</c:v>
                </c:pt>
                <c:pt idx="301">
                  <c:v>66.54059868682625</c:v>
                </c:pt>
                <c:pt idx="302">
                  <c:v>72.43376245484206</c:v>
                </c:pt>
                <c:pt idx="303">
                  <c:v>75.15087601513962</c:v>
                </c:pt>
                <c:pt idx="306">
                  <c:v>18.62865573394023</c:v>
                </c:pt>
                <c:pt idx="307">
                  <c:v>21.98723756279172</c:v>
                </c:pt>
                <c:pt idx="308">
                  <c:v>24.80343971741874</c:v>
                </c:pt>
                <c:pt idx="309">
                  <c:v>27.61964187204576</c:v>
                </c:pt>
                <c:pt idx="310">
                  <c:v>31.95346407666623</c:v>
                </c:pt>
                <c:pt idx="311">
                  <c:v>36.28207109211147</c:v>
                </c:pt>
                <c:pt idx="312">
                  <c:v>40.29255156786736</c:v>
                </c:pt>
                <c:pt idx="313">
                  <c:v>46.13877863330605</c:v>
                </c:pt>
                <c:pt idx="314">
                  <c:v>50.039740136382</c:v>
                </c:pt>
                <c:pt idx="315">
                  <c:v>55.78166341831599</c:v>
                </c:pt>
                <c:pt idx="316">
                  <c:v>62.49361188684372</c:v>
                </c:pt>
                <c:pt idx="317">
                  <c:v>69.32029451722663</c:v>
                </c:pt>
                <c:pt idx="318">
                  <c:v>73.11173704762264</c:v>
                </c:pt>
                <c:pt idx="319">
                  <c:v>76.90317957801865</c:v>
                </c:pt>
                <c:pt idx="322">
                  <c:v>19.04587086795905</c:v>
                </c:pt>
                <c:pt idx="323">
                  <c:v>25.39275609422032</c:v>
                </c:pt>
                <c:pt idx="324">
                  <c:v>33.16338796532081</c:v>
                </c:pt>
                <c:pt idx="325">
                  <c:v>41.81017161786081</c:v>
                </c:pt>
                <c:pt idx="326">
                  <c:v>42.35776648126051</c:v>
                </c:pt>
                <c:pt idx="327">
                  <c:v>52.4230815894645</c:v>
                </c:pt>
                <c:pt idx="328">
                  <c:v>52.31356261678456</c:v>
                </c:pt>
                <c:pt idx="329">
                  <c:v>64.90302928580238</c:v>
                </c:pt>
                <c:pt idx="330">
                  <c:v>68.131231385273</c:v>
                </c:pt>
                <c:pt idx="331">
                  <c:v>74.97355958318163</c:v>
                </c:pt>
                <c:pt idx="332">
                  <c:v>78.53031860069204</c:v>
                </c:pt>
                <c:pt idx="335">
                  <c:v>21.29883259166067</c:v>
                </c:pt>
                <c:pt idx="336">
                  <c:v>25.28323712154038</c:v>
                </c:pt>
                <c:pt idx="337">
                  <c:v>29.27285684059533</c:v>
                </c:pt>
                <c:pt idx="338">
                  <c:v>32.87655256068287</c:v>
                </c:pt>
                <c:pt idx="339">
                  <c:v>36.48024828077041</c:v>
                </c:pt>
                <c:pt idx="340">
                  <c:v>40.8453616204423</c:v>
                </c:pt>
                <c:pt idx="341">
                  <c:v>45.76328501268912</c:v>
                </c:pt>
                <c:pt idx="342">
                  <c:v>51.44262602452028</c:v>
                </c:pt>
                <c:pt idx="343">
                  <c:v>58.7595364373753</c:v>
                </c:pt>
                <c:pt idx="344">
                  <c:v>65.42454820332593</c:v>
                </c:pt>
                <c:pt idx="345">
                  <c:v>70.99437024247714</c:v>
                </c:pt>
                <c:pt idx="346">
                  <c:v>74.81710390792456</c:v>
                </c:pt>
                <c:pt idx="347">
                  <c:v>77.27345800946036</c:v>
                </c:pt>
                <c:pt idx="350">
                  <c:v>24.6782751772131</c:v>
                </c:pt>
                <c:pt idx="351">
                  <c:v>28.05250257359029</c:v>
                </c:pt>
                <c:pt idx="352">
                  <c:v>32.79832472305434</c:v>
                </c:pt>
                <c:pt idx="353">
                  <c:v>37.43984308901369</c:v>
                </c:pt>
                <c:pt idx="354">
                  <c:v>42.28996902198245</c:v>
                </c:pt>
                <c:pt idx="355">
                  <c:v>47.7763480343299</c:v>
                </c:pt>
                <c:pt idx="356">
                  <c:v>53.04890429049273</c:v>
                </c:pt>
                <c:pt idx="357">
                  <c:v>59.6930552997424</c:v>
                </c:pt>
                <c:pt idx="358">
                  <c:v>64.59011793528827</c:v>
                </c:pt>
                <c:pt idx="359">
                  <c:v>72.24080045535835</c:v>
                </c:pt>
              </c:numCache>
            </c:numRef>
          </c:xVal>
          <c:yVal>
            <c:numRef>
              <c:f>'AL;Data Set # 23'!$P$8:$P$371</c:f>
              <c:numCache>
                <c:formatCode>0.0000</c:formatCode>
                <c:ptCount val="364"/>
                <c:pt idx="0">
                  <c:v>6.245762711864406</c:v>
                </c:pt>
                <c:pt idx="1">
                  <c:v>5.47887323943662</c:v>
                </c:pt>
                <c:pt idx="2">
                  <c:v>4.93529411764706</c:v>
                </c:pt>
                <c:pt idx="3">
                  <c:v>4.647342995169082</c:v>
                </c:pt>
                <c:pt idx="4">
                  <c:v>4.410569105691056</c:v>
                </c:pt>
                <c:pt idx="5">
                  <c:v>3.804054054054054</c:v>
                </c:pt>
                <c:pt idx="6">
                  <c:v>3.532163742690058</c:v>
                </c:pt>
                <c:pt idx="7">
                  <c:v>3.249370277078086</c:v>
                </c:pt>
                <c:pt idx="8">
                  <c:v>3.048936170212766</c:v>
                </c:pt>
                <c:pt idx="9">
                  <c:v>2.967984934086629</c:v>
                </c:pt>
                <c:pt idx="10">
                  <c:v>2.685990338164251</c:v>
                </c:pt>
                <c:pt idx="11">
                  <c:v>2.483727810650888</c:v>
                </c:pt>
                <c:pt idx="12">
                  <c:v>2.458100558659218</c:v>
                </c:pt>
                <c:pt idx="13">
                  <c:v>2.143529411764706</c:v>
                </c:pt>
                <c:pt idx="14">
                  <c:v>1.811800610376399</c:v>
                </c:pt>
                <c:pt idx="15">
                  <c:v>1.431778929188256</c:v>
                </c:pt>
                <c:pt idx="16">
                  <c:v>1.06966618287373</c:v>
                </c:pt>
                <c:pt idx="17">
                  <c:v>0.863608562691131</c:v>
                </c:pt>
                <c:pt idx="20">
                  <c:v>8.21311475409836</c:v>
                </c:pt>
                <c:pt idx="21">
                  <c:v>7.387096774193548</c:v>
                </c:pt>
                <c:pt idx="22">
                  <c:v>6.708994708994709</c:v>
                </c:pt>
                <c:pt idx="23">
                  <c:v>6.284403669724771</c:v>
                </c:pt>
                <c:pt idx="24">
                  <c:v>5.766917293233082</c:v>
                </c:pt>
                <c:pt idx="25">
                  <c:v>5.306962025316456</c:v>
                </c:pt>
                <c:pt idx="26">
                  <c:v>5.112637362637362</c:v>
                </c:pt>
                <c:pt idx="27">
                  <c:v>4.721577726218097</c:v>
                </c:pt>
                <c:pt idx="28">
                  <c:v>4.458</c:v>
                </c:pt>
                <c:pt idx="29">
                  <c:v>4.240773286467487</c:v>
                </c:pt>
                <c:pt idx="30">
                  <c:v>3.94081942336874</c:v>
                </c:pt>
                <c:pt idx="31">
                  <c:v>3.752100840336134</c:v>
                </c:pt>
                <c:pt idx="32">
                  <c:v>3.703412073490814</c:v>
                </c:pt>
                <c:pt idx="33">
                  <c:v>3.346501128668172</c:v>
                </c:pt>
                <c:pt idx="34">
                  <c:v>3.038123167155425</c:v>
                </c:pt>
                <c:pt idx="35">
                  <c:v>2.667760459392945</c:v>
                </c:pt>
                <c:pt idx="36">
                  <c:v>2.395714285714286</c:v>
                </c:pt>
                <c:pt idx="37">
                  <c:v>2.074782608695652</c:v>
                </c:pt>
                <c:pt idx="40">
                  <c:v>8.455696202531646</c:v>
                </c:pt>
                <c:pt idx="41">
                  <c:v>7.74869109947644</c:v>
                </c:pt>
                <c:pt idx="42">
                  <c:v>7.334801762114537</c:v>
                </c:pt>
                <c:pt idx="43">
                  <c:v>6.853479853479853</c:v>
                </c:pt>
                <c:pt idx="44">
                  <c:v>6.503164556962025</c:v>
                </c:pt>
                <c:pt idx="45">
                  <c:v>6.038659793814432</c:v>
                </c:pt>
                <c:pt idx="46">
                  <c:v>5.568281938325991</c:v>
                </c:pt>
                <c:pt idx="47">
                  <c:v>5.323809523809523</c:v>
                </c:pt>
                <c:pt idx="48">
                  <c:v>5.086440677966102</c:v>
                </c:pt>
                <c:pt idx="49">
                  <c:v>4.73623188405797</c:v>
                </c:pt>
                <c:pt idx="50">
                  <c:v>4.5359394703657</c:v>
                </c:pt>
                <c:pt idx="51">
                  <c:v>4.425882352941176</c:v>
                </c:pt>
                <c:pt idx="52">
                  <c:v>4.326987681970885</c:v>
                </c:pt>
                <c:pt idx="53">
                  <c:v>4.0546875</c:v>
                </c:pt>
                <c:pt idx="54">
                  <c:v>3.768027801911381</c:v>
                </c:pt>
                <c:pt idx="55">
                  <c:v>3.382806759735489</c:v>
                </c:pt>
                <c:pt idx="56">
                  <c:v>3.080604534005038</c:v>
                </c:pt>
                <c:pt idx="57">
                  <c:v>2.733509234828496</c:v>
                </c:pt>
                <c:pt idx="60">
                  <c:v>7.231552162849872</c:v>
                </c:pt>
                <c:pt idx="61">
                  <c:v>6.729508196721311</c:v>
                </c:pt>
                <c:pt idx="62">
                  <c:v>6.36544850498339</c:v>
                </c:pt>
                <c:pt idx="63">
                  <c:v>5.981715893108298</c:v>
                </c:pt>
                <c:pt idx="64">
                  <c:v>5.689776733254994</c:v>
                </c:pt>
                <c:pt idx="65">
                  <c:v>5.325787401574803</c:v>
                </c:pt>
                <c:pt idx="66">
                  <c:v>5.062658763759525</c:v>
                </c:pt>
                <c:pt idx="67">
                  <c:v>4.804681784930504</c:v>
                </c:pt>
                <c:pt idx="68">
                  <c:v>4.599250936329588</c:v>
                </c:pt>
                <c:pt idx="69">
                  <c:v>4.380666302566904</c:v>
                </c:pt>
                <c:pt idx="70">
                  <c:v>4.178739416745061</c:v>
                </c:pt>
                <c:pt idx="71">
                  <c:v>4.060632688927944</c:v>
                </c:pt>
                <c:pt idx="72">
                  <c:v>3.98324478953821</c:v>
                </c:pt>
                <c:pt idx="73">
                  <c:v>3.730042016806723</c:v>
                </c:pt>
                <c:pt idx="74">
                  <c:v>3.493898718730933</c:v>
                </c:pt>
                <c:pt idx="75">
                  <c:v>3.238809970517288</c:v>
                </c:pt>
                <c:pt idx="76">
                  <c:v>2.949940119760479</c:v>
                </c:pt>
                <c:pt idx="77">
                  <c:v>2.727082022236207</c:v>
                </c:pt>
                <c:pt idx="80">
                  <c:v>7.53494623655914</c:v>
                </c:pt>
                <c:pt idx="81">
                  <c:v>7.07111111111111</c:v>
                </c:pt>
                <c:pt idx="82">
                  <c:v>6.41918294849023</c:v>
                </c:pt>
                <c:pt idx="83">
                  <c:v>6.022922636103152</c:v>
                </c:pt>
                <c:pt idx="84">
                  <c:v>5.723404255319149</c:v>
                </c:pt>
                <c:pt idx="85">
                  <c:v>5.361025641025641</c:v>
                </c:pt>
                <c:pt idx="86">
                  <c:v>5.0859375</c:v>
                </c:pt>
                <c:pt idx="87">
                  <c:v>4.851320754716981</c:v>
                </c:pt>
                <c:pt idx="88">
                  <c:v>4.570782159017453</c:v>
                </c:pt>
                <c:pt idx="89">
                  <c:v>4.395165823496346</c:v>
                </c:pt>
                <c:pt idx="90">
                  <c:v>4.192678227360308</c:v>
                </c:pt>
                <c:pt idx="91">
                  <c:v>4.056519804183355</c:v>
                </c:pt>
                <c:pt idx="92">
                  <c:v>3.970723546633208</c:v>
                </c:pt>
                <c:pt idx="93">
                  <c:v>3.739583333333333</c:v>
                </c:pt>
                <c:pt idx="94">
                  <c:v>3.550348321722609</c:v>
                </c:pt>
                <c:pt idx="95">
                  <c:v>3.286502898150704</c:v>
                </c:pt>
                <c:pt idx="96">
                  <c:v>3.086590796635329</c:v>
                </c:pt>
                <c:pt idx="97">
                  <c:v>2.866930171277997</c:v>
                </c:pt>
                <c:pt idx="100">
                  <c:v>7.688172043010753</c:v>
                </c:pt>
                <c:pt idx="101">
                  <c:v>7.16017316017316</c:v>
                </c:pt>
                <c:pt idx="102">
                  <c:v>6.632142857142857</c:v>
                </c:pt>
                <c:pt idx="103">
                  <c:v>6.242245199409158</c:v>
                </c:pt>
                <c:pt idx="104">
                  <c:v>5.791817087845969</c:v>
                </c:pt>
                <c:pt idx="105">
                  <c:v>5.464099895941727</c:v>
                </c:pt>
                <c:pt idx="106">
                  <c:v>5.227232537577365</c:v>
                </c:pt>
                <c:pt idx="107">
                  <c:v>4.940412528647823</c:v>
                </c:pt>
                <c:pt idx="108">
                  <c:v>4.658678756476684</c:v>
                </c:pt>
                <c:pt idx="109">
                  <c:v>4.463951568519538</c:v>
                </c:pt>
                <c:pt idx="110">
                  <c:v>4.227951807228916</c:v>
                </c:pt>
                <c:pt idx="111">
                  <c:v>4.129416961130742</c:v>
                </c:pt>
                <c:pt idx="112">
                  <c:v>4.039446076374318</c:v>
                </c:pt>
                <c:pt idx="113">
                  <c:v>3.820642367376398</c:v>
                </c:pt>
                <c:pt idx="114">
                  <c:v>3.600446428571428</c:v>
                </c:pt>
                <c:pt idx="115">
                  <c:v>3.307461873638344</c:v>
                </c:pt>
                <c:pt idx="116">
                  <c:v>3.090776344609394</c:v>
                </c:pt>
                <c:pt idx="117">
                  <c:v>2.780252100840336</c:v>
                </c:pt>
                <c:pt idx="120">
                  <c:v>7.824324324324324</c:v>
                </c:pt>
                <c:pt idx="121">
                  <c:v>7.180257510729613</c:v>
                </c:pt>
                <c:pt idx="122">
                  <c:v>6.742451154529307</c:v>
                </c:pt>
                <c:pt idx="123">
                  <c:v>6.329359165424738</c:v>
                </c:pt>
                <c:pt idx="124">
                  <c:v>5.76961394769614</c:v>
                </c:pt>
                <c:pt idx="125">
                  <c:v>5.559286463798531</c:v>
                </c:pt>
                <c:pt idx="126">
                  <c:v>5.201058201058201</c:v>
                </c:pt>
                <c:pt idx="127">
                  <c:v>4.956619296933433</c:v>
                </c:pt>
                <c:pt idx="128">
                  <c:v>4.651285431773236</c:v>
                </c:pt>
                <c:pt idx="129">
                  <c:v>4.442340791738382</c:v>
                </c:pt>
                <c:pt idx="130">
                  <c:v>4.25136612021858</c:v>
                </c:pt>
                <c:pt idx="131">
                  <c:v>4.124562937062937</c:v>
                </c:pt>
                <c:pt idx="132">
                  <c:v>4.048974466303893</c:v>
                </c:pt>
                <c:pt idx="133">
                  <c:v>3.800141743444366</c:v>
                </c:pt>
                <c:pt idx="134">
                  <c:v>3.580169438343269</c:v>
                </c:pt>
                <c:pt idx="135">
                  <c:v>3.347657332963682</c:v>
                </c:pt>
                <c:pt idx="136">
                  <c:v>3.121425109064469</c:v>
                </c:pt>
                <c:pt idx="139">
                  <c:v>7.176190476190476</c:v>
                </c:pt>
                <c:pt idx="140">
                  <c:v>6.689453125</c:v>
                </c:pt>
                <c:pt idx="141">
                  <c:v>6.218500797448165</c:v>
                </c:pt>
                <c:pt idx="142">
                  <c:v>5.910569105691056</c:v>
                </c:pt>
                <c:pt idx="143">
                  <c:v>5.565168539325843</c:v>
                </c:pt>
                <c:pt idx="144">
                  <c:v>5.21939736346516</c:v>
                </c:pt>
                <c:pt idx="145">
                  <c:v>4.968724939855654</c:v>
                </c:pt>
                <c:pt idx="146">
                  <c:v>4.736082474226804</c:v>
                </c:pt>
                <c:pt idx="147">
                  <c:v>4.512455516014235</c:v>
                </c:pt>
                <c:pt idx="148">
                  <c:v>4.299079754601226</c:v>
                </c:pt>
                <c:pt idx="149">
                  <c:v>4.11554145899411</c:v>
                </c:pt>
                <c:pt idx="150">
                  <c:v>3.878579610538373</c:v>
                </c:pt>
                <c:pt idx="151">
                  <c:v>3.634359805510535</c:v>
                </c:pt>
                <c:pt idx="152">
                  <c:v>3.381253594019551</c:v>
                </c:pt>
                <c:pt idx="153">
                  <c:v>3.145955600918602</c:v>
                </c:pt>
                <c:pt idx="154">
                  <c:v>2.874614367562803</c:v>
                </c:pt>
                <c:pt idx="157">
                  <c:v>7.172494172494172</c:v>
                </c:pt>
                <c:pt idx="158">
                  <c:v>6.776470588235294</c:v>
                </c:pt>
                <c:pt idx="159">
                  <c:v>6.34375</c:v>
                </c:pt>
                <c:pt idx="160">
                  <c:v>5.547356828193832</c:v>
                </c:pt>
                <c:pt idx="161">
                  <c:v>5.234123222748815</c:v>
                </c:pt>
                <c:pt idx="162">
                  <c:v>4.96169193934557</c:v>
                </c:pt>
                <c:pt idx="163">
                  <c:v>4.741184767277856</c:v>
                </c:pt>
                <c:pt idx="164">
                  <c:v>4.500302480338778</c:v>
                </c:pt>
                <c:pt idx="165">
                  <c:v>4.27142124166239</c:v>
                </c:pt>
                <c:pt idx="166">
                  <c:v>4.042674879014518</c:v>
                </c:pt>
                <c:pt idx="167">
                  <c:v>3.886574074074074</c:v>
                </c:pt>
                <c:pt idx="168">
                  <c:v>3.694416243654822</c:v>
                </c:pt>
                <c:pt idx="169">
                  <c:v>3.442319011183049</c:v>
                </c:pt>
                <c:pt idx="170">
                  <c:v>3.165760165760166</c:v>
                </c:pt>
                <c:pt idx="171">
                  <c:v>2.897936294302377</c:v>
                </c:pt>
                <c:pt idx="174">
                  <c:v>7.958333333333333</c:v>
                </c:pt>
                <c:pt idx="175">
                  <c:v>6.690114068441065</c:v>
                </c:pt>
                <c:pt idx="176">
                  <c:v>6.302215189873418</c:v>
                </c:pt>
                <c:pt idx="177">
                  <c:v>5.786335403726708</c:v>
                </c:pt>
                <c:pt idx="178">
                  <c:v>5.579185520361991</c:v>
                </c:pt>
                <c:pt idx="179">
                  <c:v>5.209737827715355</c:v>
                </c:pt>
                <c:pt idx="180">
                  <c:v>4.96551724137931</c:v>
                </c:pt>
                <c:pt idx="181">
                  <c:v>4.715168153740562</c:v>
                </c:pt>
                <c:pt idx="182">
                  <c:v>4.49821640903686</c:v>
                </c:pt>
                <c:pt idx="183">
                  <c:v>4.300507614213198</c:v>
                </c:pt>
                <c:pt idx="184">
                  <c:v>4.06457167455876</c:v>
                </c:pt>
                <c:pt idx="185">
                  <c:v>3.89105504587156</c:v>
                </c:pt>
                <c:pt idx="186">
                  <c:v>3.655104063429138</c:v>
                </c:pt>
                <c:pt idx="187">
                  <c:v>3.437700612780858</c:v>
                </c:pt>
                <c:pt idx="188">
                  <c:v>3.165988815455008</c:v>
                </c:pt>
                <c:pt idx="189">
                  <c:v>2.959132420091324</c:v>
                </c:pt>
                <c:pt idx="192">
                  <c:v>7.97887323943662</c:v>
                </c:pt>
                <c:pt idx="193">
                  <c:v>7.528735632183908</c:v>
                </c:pt>
                <c:pt idx="194">
                  <c:v>6.997542997542998</c:v>
                </c:pt>
                <c:pt idx="195">
                  <c:v>6.897196261682243</c:v>
                </c:pt>
                <c:pt idx="196">
                  <c:v>6.562745098039215</c:v>
                </c:pt>
                <c:pt idx="197">
                  <c:v>6.142857142857143</c:v>
                </c:pt>
                <c:pt idx="198">
                  <c:v>5.816216216216216</c:v>
                </c:pt>
                <c:pt idx="199">
                  <c:v>5.53623188405797</c:v>
                </c:pt>
                <c:pt idx="200">
                  <c:v>5.597864768683274</c:v>
                </c:pt>
                <c:pt idx="201">
                  <c:v>5.281124497991967</c:v>
                </c:pt>
                <c:pt idx="202">
                  <c:v>5.038495188101487</c:v>
                </c:pt>
                <c:pt idx="203">
                  <c:v>4.784254352763058</c:v>
                </c:pt>
                <c:pt idx="204">
                  <c:v>4.586229946524063</c:v>
                </c:pt>
                <c:pt idx="205">
                  <c:v>4.490999379267536</c:v>
                </c:pt>
                <c:pt idx="206">
                  <c:v>4.40414201183432</c:v>
                </c:pt>
                <c:pt idx="207">
                  <c:v>4.173869346733668</c:v>
                </c:pt>
                <c:pt idx="208">
                  <c:v>3.895648312611013</c:v>
                </c:pt>
                <c:pt idx="209">
                  <c:v>3.575310559006211</c:v>
                </c:pt>
                <c:pt idx="210">
                  <c:v>3.240545144804089</c:v>
                </c:pt>
                <c:pt idx="211">
                  <c:v>2.954125707476913</c:v>
                </c:pt>
                <c:pt idx="214">
                  <c:v>7.672185430463576</c:v>
                </c:pt>
                <c:pt idx="215">
                  <c:v>7.182795698924731</c:v>
                </c:pt>
                <c:pt idx="216">
                  <c:v>6.702819956616052</c:v>
                </c:pt>
                <c:pt idx="217">
                  <c:v>6.387978142076503</c:v>
                </c:pt>
                <c:pt idx="218">
                  <c:v>5.96764252696456</c:v>
                </c:pt>
                <c:pt idx="219">
                  <c:v>5.700910273081924</c:v>
                </c:pt>
                <c:pt idx="220">
                  <c:v>5.397790055248619</c:v>
                </c:pt>
                <c:pt idx="221">
                  <c:v>5.194470924690181</c:v>
                </c:pt>
                <c:pt idx="222">
                  <c:v>4.897893030794165</c:v>
                </c:pt>
                <c:pt idx="223">
                  <c:v>4.705512909979065</c:v>
                </c:pt>
                <c:pt idx="224">
                  <c:v>4.468019680196802</c:v>
                </c:pt>
                <c:pt idx="225">
                  <c:v>4.35846933033202</c:v>
                </c:pt>
                <c:pt idx="226">
                  <c:v>4.287870619946092</c:v>
                </c:pt>
                <c:pt idx="227">
                  <c:v>4.065380997177798</c:v>
                </c:pt>
                <c:pt idx="228">
                  <c:v>3.761670761670762</c:v>
                </c:pt>
                <c:pt idx="229">
                  <c:v>3.45702984537936</c:v>
                </c:pt>
                <c:pt idx="230">
                  <c:v>3.13293897882939</c:v>
                </c:pt>
                <c:pt idx="231">
                  <c:v>2.879822370247016</c:v>
                </c:pt>
                <c:pt idx="234">
                  <c:v>7.277929155313351</c:v>
                </c:pt>
                <c:pt idx="235">
                  <c:v>7.03393665158371</c:v>
                </c:pt>
                <c:pt idx="236">
                  <c:v>6.663498098859316</c:v>
                </c:pt>
                <c:pt idx="237">
                  <c:v>6.153284671532846</c:v>
                </c:pt>
                <c:pt idx="238">
                  <c:v>5.767587939698492</c:v>
                </c:pt>
                <c:pt idx="239">
                  <c:v>5.456066945606694</c:v>
                </c:pt>
                <c:pt idx="240">
                  <c:v>5.174843889384478</c:v>
                </c:pt>
                <c:pt idx="241">
                  <c:v>4.889061287820015</c:v>
                </c:pt>
                <c:pt idx="242">
                  <c:v>4.7289972899729</c:v>
                </c:pt>
                <c:pt idx="243">
                  <c:v>4.541176470588235</c:v>
                </c:pt>
                <c:pt idx="244">
                  <c:v>4.287894201424211</c:v>
                </c:pt>
                <c:pt idx="245">
                  <c:v>4.143601895734597</c:v>
                </c:pt>
                <c:pt idx="246">
                  <c:v>4.03206239168111</c:v>
                </c:pt>
                <c:pt idx="247">
                  <c:v>3.837613293051359</c:v>
                </c:pt>
                <c:pt idx="248">
                  <c:v>3.617267614952034</c:v>
                </c:pt>
                <c:pt idx="249">
                  <c:v>3.270545043772946</c:v>
                </c:pt>
                <c:pt idx="250">
                  <c:v>3.047570069426588</c:v>
                </c:pt>
                <c:pt idx="251">
                  <c:v>2.822696629213483</c:v>
                </c:pt>
                <c:pt idx="254">
                  <c:v>7.26448362720403</c:v>
                </c:pt>
                <c:pt idx="255">
                  <c:v>6.402753872633391</c:v>
                </c:pt>
                <c:pt idx="256">
                  <c:v>5.629320619785459</c:v>
                </c:pt>
                <c:pt idx="257">
                  <c:v>5.086251067463706</c:v>
                </c:pt>
                <c:pt idx="258">
                  <c:v>4.627979924717692</c:v>
                </c:pt>
                <c:pt idx="259">
                  <c:v>4.276828110161443</c:v>
                </c:pt>
                <c:pt idx="260">
                  <c:v>4.053594215227562</c:v>
                </c:pt>
                <c:pt idx="261">
                  <c:v>3.749827467218771</c:v>
                </c:pt>
                <c:pt idx="262">
                  <c:v>3.193000783494385</c:v>
                </c:pt>
                <c:pt idx="263">
                  <c:v>2.733557470056735</c:v>
                </c:pt>
                <c:pt idx="268">
                  <c:v>7.070454545454545</c:v>
                </c:pt>
                <c:pt idx="269">
                  <c:v>6.502654867256637</c:v>
                </c:pt>
                <c:pt idx="270">
                  <c:v>6.094890510948905</c:v>
                </c:pt>
                <c:pt idx="271">
                  <c:v>5.707168894289185</c:v>
                </c:pt>
                <c:pt idx="272">
                  <c:v>5.455216016859852</c:v>
                </c:pt>
                <c:pt idx="273">
                  <c:v>5.089117395029992</c:v>
                </c:pt>
                <c:pt idx="274">
                  <c:v>4.8441091954023</c:v>
                </c:pt>
                <c:pt idx="275">
                  <c:v>4.598535692495424</c:v>
                </c:pt>
                <c:pt idx="276">
                  <c:v>4.346477392218717</c:v>
                </c:pt>
                <c:pt idx="277">
                  <c:v>4.13225371120108</c:v>
                </c:pt>
                <c:pt idx="278">
                  <c:v>3.927790788446526</c:v>
                </c:pt>
                <c:pt idx="279">
                  <c:v>3.796992481203007</c:v>
                </c:pt>
                <c:pt idx="280">
                  <c:v>3.683582089552239</c:v>
                </c:pt>
                <c:pt idx="281">
                  <c:v>3.496650160209729</c:v>
                </c:pt>
                <c:pt idx="282">
                  <c:v>3.307947866087401</c:v>
                </c:pt>
                <c:pt idx="283">
                  <c:v>2.962305025996534</c:v>
                </c:pt>
                <c:pt idx="284">
                  <c:v>2.786261040235525</c:v>
                </c:pt>
                <c:pt idx="289">
                  <c:v>6.358878504672897</c:v>
                </c:pt>
                <c:pt idx="290">
                  <c:v>5.916422287390028</c:v>
                </c:pt>
                <c:pt idx="291">
                  <c:v>5.532710280373831</c:v>
                </c:pt>
                <c:pt idx="292">
                  <c:v>5.132643461900282</c:v>
                </c:pt>
                <c:pt idx="293">
                  <c:v>4.843295638126009</c:v>
                </c:pt>
                <c:pt idx="294">
                  <c:v>4.594630872483221</c:v>
                </c:pt>
                <c:pt idx="295">
                  <c:v>4.407599309153714</c:v>
                </c:pt>
                <c:pt idx="296">
                  <c:v>4.154257907542579</c:v>
                </c:pt>
                <c:pt idx="297">
                  <c:v>3.942821883998354</c:v>
                </c:pt>
                <c:pt idx="298">
                  <c:v>3.72846975088968</c:v>
                </c:pt>
                <c:pt idx="299">
                  <c:v>3.52808988764045</c:v>
                </c:pt>
                <c:pt idx="300">
                  <c:v>3.395185285366513</c:v>
                </c:pt>
                <c:pt idx="301">
                  <c:v>3.281635802469136</c:v>
                </c:pt>
                <c:pt idx="302">
                  <c:v>3.041164878476023</c:v>
                </c:pt>
                <c:pt idx="303">
                  <c:v>2.853465346534653</c:v>
                </c:pt>
                <c:pt idx="306">
                  <c:v>6.367201426024955</c:v>
                </c:pt>
                <c:pt idx="307">
                  <c:v>5.880055788005579</c:v>
                </c:pt>
                <c:pt idx="308">
                  <c:v>5.543123543123543</c:v>
                </c:pt>
                <c:pt idx="309">
                  <c:v>5.151750972762646</c:v>
                </c:pt>
                <c:pt idx="310">
                  <c:v>4.874303898170247</c:v>
                </c:pt>
                <c:pt idx="311">
                  <c:v>4.58905013192612</c:v>
                </c:pt>
                <c:pt idx="312">
                  <c:v>4.397268070574843</c:v>
                </c:pt>
                <c:pt idx="313">
                  <c:v>4.134112149532711</c:v>
                </c:pt>
                <c:pt idx="314">
                  <c:v>3.929156429156429</c:v>
                </c:pt>
                <c:pt idx="315">
                  <c:v>3.738552953512758</c:v>
                </c:pt>
                <c:pt idx="316">
                  <c:v>3.502776965799474</c:v>
                </c:pt>
                <c:pt idx="317">
                  <c:v>3.237213833414515</c:v>
                </c:pt>
                <c:pt idx="318">
                  <c:v>3.013542562338779</c:v>
                </c:pt>
                <c:pt idx="319">
                  <c:v>2.851672790562754</c:v>
                </c:pt>
                <c:pt idx="322">
                  <c:v>6.37347294938918</c:v>
                </c:pt>
                <c:pt idx="323">
                  <c:v>5.55188141391106</c:v>
                </c:pt>
                <c:pt idx="324">
                  <c:v>4.933281613653995</c:v>
                </c:pt>
                <c:pt idx="325">
                  <c:v>4.426836002208724</c:v>
                </c:pt>
                <c:pt idx="326">
                  <c:v>4.385529157667387</c:v>
                </c:pt>
                <c:pt idx="327">
                  <c:v>3.968416896960126</c:v>
                </c:pt>
                <c:pt idx="328">
                  <c:v>3.975822433610781</c:v>
                </c:pt>
                <c:pt idx="329">
                  <c:v>3.536516055697641</c:v>
                </c:pt>
                <c:pt idx="330">
                  <c:v>3.402083333333333</c:v>
                </c:pt>
                <c:pt idx="331">
                  <c:v>3.054823629409265</c:v>
                </c:pt>
                <c:pt idx="332">
                  <c:v>2.87037743042318</c:v>
                </c:pt>
                <c:pt idx="335">
                  <c:v>5.817663817663818</c:v>
                </c:pt>
                <c:pt idx="336">
                  <c:v>5.39265850945495</c:v>
                </c:pt>
                <c:pt idx="337">
                  <c:v>5.15426997245179</c:v>
                </c:pt>
                <c:pt idx="338">
                  <c:v>4.750565184626978</c:v>
                </c:pt>
                <c:pt idx="339">
                  <c:v>4.536316472114137</c:v>
                </c:pt>
                <c:pt idx="340">
                  <c:v>4.265795206971678</c:v>
                </c:pt>
                <c:pt idx="341">
                  <c:v>4.043778801843317</c:v>
                </c:pt>
                <c:pt idx="342">
                  <c:v>3.801156069364162</c:v>
                </c:pt>
                <c:pt idx="343">
                  <c:v>3.564378361278076</c:v>
                </c:pt>
                <c:pt idx="344">
                  <c:v>3.33377624235982</c:v>
                </c:pt>
                <c:pt idx="345">
                  <c:v>3.081956078786506</c:v>
                </c:pt>
                <c:pt idx="346">
                  <c:v>3.000627483790002</c:v>
                </c:pt>
                <c:pt idx="347">
                  <c:v>2.92018131651557</c:v>
                </c:pt>
                <c:pt idx="350">
                  <c:v>5.034042553191489</c:v>
                </c:pt>
                <c:pt idx="351">
                  <c:v>4.697816593886463</c:v>
                </c:pt>
                <c:pt idx="352">
                  <c:v>4.337241379310344</c:v>
                </c:pt>
                <c:pt idx="353">
                  <c:v>4.06052036199095</c:v>
                </c:pt>
                <c:pt idx="354">
                  <c:v>3.773382968822708</c:v>
                </c:pt>
                <c:pt idx="355">
                  <c:v>3.535700501736781</c:v>
                </c:pt>
                <c:pt idx="356">
                  <c:v>3.346052631578947</c:v>
                </c:pt>
                <c:pt idx="357">
                  <c:v>3.133315083493019</c:v>
                </c:pt>
                <c:pt idx="358">
                  <c:v>2.890989729225023</c:v>
                </c:pt>
                <c:pt idx="359">
                  <c:v>2.715545971378161</c:v>
                </c:pt>
              </c:numCache>
            </c:numRef>
          </c:yVal>
          <c:smooth val="0"/>
        </c:ser>
        <c:ser>
          <c:idx val="1"/>
          <c:order val="4"/>
          <c:tx>
            <c:v>Data Set # 24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'AM;Data Set # 24'!$O$8:$O$175</c:f>
              <c:numCache>
                <c:formatCode>General</c:formatCode>
                <c:ptCount val="168"/>
                <c:pt idx="0">
                  <c:v>5.507326078114816</c:v>
                </c:pt>
                <c:pt idx="1">
                  <c:v>6.223052449415647</c:v>
                </c:pt>
                <c:pt idx="2">
                  <c:v>6.547012806951813</c:v>
                </c:pt>
                <c:pt idx="3">
                  <c:v>7.503825955953976</c:v>
                </c:pt>
                <c:pt idx="4">
                  <c:v>7.744912733655309</c:v>
                </c:pt>
                <c:pt idx="5">
                  <c:v>8.144212709223142</c:v>
                </c:pt>
                <c:pt idx="6">
                  <c:v>8.935278698555638</c:v>
                </c:pt>
                <c:pt idx="7">
                  <c:v>9.733878649691302</c:v>
                </c:pt>
                <c:pt idx="8">
                  <c:v>10.05783900722747</c:v>
                </c:pt>
                <c:pt idx="9">
                  <c:v>11.17286535409613</c:v>
                </c:pt>
                <c:pt idx="10">
                  <c:v>11.8132521073653</c:v>
                </c:pt>
                <c:pt idx="11">
                  <c:v>12.45363886063446</c:v>
                </c:pt>
                <c:pt idx="14">
                  <c:v>7.066856171370311</c:v>
                </c:pt>
                <c:pt idx="15">
                  <c:v>7.775048580867975</c:v>
                </c:pt>
                <c:pt idx="16">
                  <c:v>8.566114570200472</c:v>
                </c:pt>
                <c:pt idx="17">
                  <c:v>9.266773017894971</c:v>
                </c:pt>
                <c:pt idx="18">
                  <c:v>9.666072993462803</c:v>
                </c:pt>
                <c:pt idx="19">
                  <c:v>10.3667314411573</c:v>
                </c:pt>
                <c:pt idx="20">
                  <c:v>11.46668986441963</c:v>
                </c:pt>
                <c:pt idx="21">
                  <c:v>12.1748822739173</c:v>
                </c:pt>
                <c:pt idx="22">
                  <c:v>13.51592747488096</c:v>
                </c:pt>
                <c:pt idx="23">
                  <c:v>14.21658592257546</c:v>
                </c:pt>
                <c:pt idx="24">
                  <c:v>15.39941792567262</c:v>
                </c:pt>
                <c:pt idx="25">
                  <c:v>16.41650276910012</c:v>
                </c:pt>
                <c:pt idx="28">
                  <c:v>10.0729069308338</c:v>
                </c:pt>
                <c:pt idx="29">
                  <c:v>11.33107855196263</c:v>
                </c:pt>
                <c:pt idx="30">
                  <c:v>12.11461057949196</c:v>
                </c:pt>
                <c:pt idx="31">
                  <c:v>13.06388976669096</c:v>
                </c:pt>
                <c:pt idx="32">
                  <c:v>14.08097461011846</c:v>
                </c:pt>
                <c:pt idx="33">
                  <c:v>15.42201981108212</c:v>
                </c:pt>
                <c:pt idx="34">
                  <c:v>16.52197823434445</c:v>
                </c:pt>
                <c:pt idx="35">
                  <c:v>17.78014985547328</c:v>
                </c:pt>
                <c:pt idx="36">
                  <c:v>19.03832147660211</c:v>
                </c:pt>
                <c:pt idx="37">
                  <c:v>20.22115347969927</c:v>
                </c:pt>
                <c:pt idx="38">
                  <c:v>21.56219868066293</c:v>
                </c:pt>
                <c:pt idx="39">
                  <c:v>23.9203287250541</c:v>
                </c:pt>
                <c:pt idx="42">
                  <c:v>12.77006525636746</c:v>
                </c:pt>
                <c:pt idx="43">
                  <c:v>13.8700236796298</c:v>
                </c:pt>
                <c:pt idx="44">
                  <c:v>14.96998210289212</c:v>
                </c:pt>
                <c:pt idx="45">
                  <c:v>16.55211408155711</c:v>
                </c:pt>
                <c:pt idx="46">
                  <c:v>17.81028570268595</c:v>
                </c:pt>
                <c:pt idx="47">
                  <c:v>19.38488371954777</c:v>
                </c:pt>
                <c:pt idx="48">
                  <c:v>20.49237610461327</c:v>
                </c:pt>
                <c:pt idx="49">
                  <c:v>22.5416137150746</c:v>
                </c:pt>
                <c:pt idx="50">
                  <c:v>24.11621173193642</c:v>
                </c:pt>
                <c:pt idx="51">
                  <c:v>25.69080974879825</c:v>
                </c:pt>
                <c:pt idx="52">
                  <c:v>27.58183416139308</c:v>
                </c:pt>
                <c:pt idx="53">
                  <c:v>29.31464537612141</c:v>
                </c:pt>
                <c:pt idx="56">
                  <c:v>15.18093303338079</c:v>
                </c:pt>
                <c:pt idx="57">
                  <c:v>15.33914623124729</c:v>
                </c:pt>
                <c:pt idx="58">
                  <c:v>16.92127820991228</c:v>
                </c:pt>
                <c:pt idx="59">
                  <c:v>16.60485181417928</c:v>
                </c:pt>
                <c:pt idx="60">
                  <c:v>18.33766302890761</c:v>
                </c:pt>
                <c:pt idx="61">
                  <c:v>18.02123663317461</c:v>
                </c:pt>
                <c:pt idx="62">
                  <c:v>19.60336861183961</c:v>
                </c:pt>
                <c:pt idx="63">
                  <c:v>21.1855005905046</c:v>
                </c:pt>
                <c:pt idx="64">
                  <c:v>23.0840589649026</c:v>
                </c:pt>
                <c:pt idx="65">
                  <c:v>25.45725693290009</c:v>
                </c:pt>
                <c:pt idx="66">
                  <c:v>27.67224170303108</c:v>
                </c:pt>
                <c:pt idx="67">
                  <c:v>29.40505291775941</c:v>
                </c:pt>
                <c:pt idx="68">
                  <c:v>31.7782508857569</c:v>
                </c:pt>
                <c:pt idx="69">
                  <c:v>34.6260884473539</c:v>
                </c:pt>
                <c:pt idx="70">
                  <c:v>36.52464682175189</c:v>
                </c:pt>
                <c:pt idx="73">
                  <c:v>18.73696300447544</c:v>
                </c:pt>
                <c:pt idx="74">
                  <c:v>19.84445538954094</c:v>
                </c:pt>
                <c:pt idx="75">
                  <c:v>21.83342130557693</c:v>
                </c:pt>
                <c:pt idx="76">
                  <c:v>24.13127965554276</c:v>
                </c:pt>
                <c:pt idx="77">
                  <c:v>26.35379838747692</c:v>
                </c:pt>
                <c:pt idx="78">
                  <c:v>28.65919069924591</c:v>
                </c:pt>
                <c:pt idx="79">
                  <c:v>31.1227962088814</c:v>
                </c:pt>
                <c:pt idx="80">
                  <c:v>33.81995453441506</c:v>
                </c:pt>
                <c:pt idx="81">
                  <c:v>35.80138648864789</c:v>
                </c:pt>
                <c:pt idx="82">
                  <c:v>39.21427118548237</c:v>
                </c:pt>
                <c:pt idx="83">
                  <c:v>41.9189634728192</c:v>
                </c:pt>
                <c:pt idx="84">
                  <c:v>44.45790860048636</c:v>
                </c:pt>
                <c:pt idx="87">
                  <c:v>21.4341213300091</c:v>
                </c:pt>
                <c:pt idx="88">
                  <c:v>23.31007781899759</c:v>
                </c:pt>
                <c:pt idx="89">
                  <c:v>25.81888709945208</c:v>
                </c:pt>
                <c:pt idx="90">
                  <c:v>28.01126998417358</c:v>
                </c:pt>
                <c:pt idx="91">
                  <c:v>31.29607733035424</c:v>
                </c:pt>
                <c:pt idx="92">
                  <c:v>34.11377904473856</c:v>
                </c:pt>
                <c:pt idx="93">
                  <c:v>36.29862796765688</c:v>
                </c:pt>
                <c:pt idx="94">
                  <c:v>40.20875414350037</c:v>
                </c:pt>
                <c:pt idx="95">
                  <c:v>43.1846690557512</c:v>
                </c:pt>
                <c:pt idx="96">
                  <c:v>46.94411599553135</c:v>
                </c:pt>
                <c:pt idx="97">
                  <c:v>51.946666632834</c:v>
                </c:pt>
                <c:pt idx="98">
                  <c:v>55.54790037474766</c:v>
                </c:pt>
                <c:pt idx="101">
                  <c:v>24.59085132553592</c:v>
                </c:pt>
                <c:pt idx="102">
                  <c:v>27.42362096352658</c:v>
                </c:pt>
                <c:pt idx="103">
                  <c:v>29.9474981675874</c:v>
                </c:pt>
                <c:pt idx="104">
                  <c:v>32.78026780557806</c:v>
                </c:pt>
                <c:pt idx="105">
                  <c:v>35.77878460323839</c:v>
                </c:pt>
                <c:pt idx="106">
                  <c:v>39.08619383482854</c:v>
                </c:pt>
                <c:pt idx="107">
                  <c:v>43.0264558578847</c:v>
                </c:pt>
                <c:pt idx="108">
                  <c:v>46.65029148520785</c:v>
                </c:pt>
                <c:pt idx="109">
                  <c:v>50.35700069236584</c:v>
                </c:pt>
                <c:pt idx="110">
                  <c:v>54.84724192705316</c:v>
                </c:pt>
                <c:pt idx="111">
                  <c:v>59.57856993944181</c:v>
                </c:pt>
                <c:pt idx="112">
                  <c:v>64.61879038576029</c:v>
                </c:pt>
                <c:pt idx="115">
                  <c:v>27.46882473434558</c:v>
                </c:pt>
                <c:pt idx="116">
                  <c:v>30.7611660423294</c:v>
                </c:pt>
                <c:pt idx="117">
                  <c:v>33.5864017185169</c:v>
                </c:pt>
                <c:pt idx="118">
                  <c:v>37.20270338403688</c:v>
                </c:pt>
                <c:pt idx="119">
                  <c:v>40.4950446920207</c:v>
                </c:pt>
                <c:pt idx="120">
                  <c:v>45.36198401686636</c:v>
                </c:pt>
                <c:pt idx="121">
                  <c:v>49.28717811631618</c:v>
                </c:pt>
                <c:pt idx="122">
                  <c:v>53.83769104542883</c:v>
                </c:pt>
                <c:pt idx="123">
                  <c:v>58.54641717240798</c:v>
                </c:pt>
                <c:pt idx="124">
                  <c:v>64.03867532691646</c:v>
                </c:pt>
                <c:pt idx="125">
                  <c:v>69.53093348142495</c:v>
                </c:pt>
                <c:pt idx="126">
                  <c:v>75.02319163593343</c:v>
                </c:pt>
                <c:pt idx="129">
                  <c:v>31.02485470544024</c:v>
                </c:pt>
                <c:pt idx="130">
                  <c:v>34.34733186063673</c:v>
                </c:pt>
                <c:pt idx="131">
                  <c:v>37.66980901583322</c:v>
                </c:pt>
                <c:pt idx="132">
                  <c:v>42.0997785560952</c:v>
                </c:pt>
                <c:pt idx="133">
                  <c:v>46.37153489849069</c:v>
                </c:pt>
                <c:pt idx="134">
                  <c:v>50.96725159842234</c:v>
                </c:pt>
                <c:pt idx="135">
                  <c:v>55.23900794081782</c:v>
                </c:pt>
                <c:pt idx="136">
                  <c:v>61.25110945974481</c:v>
                </c:pt>
                <c:pt idx="137">
                  <c:v>66.47967895114246</c:v>
                </c:pt>
                <c:pt idx="138">
                  <c:v>72.64999366793594</c:v>
                </c:pt>
                <c:pt idx="139">
                  <c:v>79.61137437406192</c:v>
                </c:pt>
                <c:pt idx="140">
                  <c:v>84.99815706332606</c:v>
                </c:pt>
                <c:pt idx="143">
                  <c:v>33.5864017185169</c:v>
                </c:pt>
                <c:pt idx="144">
                  <c:v>36.72806379043738</c:v>
                </c:pt>
                <c:pt idx="145">
                  <c:v>41.12036352168354</c:v>
                </c:pt>
                <c:pt idx="146">
                  <c:v>45.36198401686636</c:v>
                </c:pt>
                <c:pt idx="147">
                  <c:v>49.75428374811251</c:v>
                </c:pt>
                <c:pt idx="148">
                  <c:v>55.246541902621</c:v>
                </c:pt>
                <c:pt idx="149">
                  <c:v>60.42990762319965</c:v>
                </c:pt>
                <c:pt idx="150">
                  <c:v>67.09746381900212</c:v>
                </c:pt>
                <c:pt idx="151">
                  <c:v>73.93076717447427</c:v>
                </c:pt>
                <c:pt idx="152">
                  <c:v>80.52298375224508</c:v>
                </c:pt>
                <c:pt idx="153">
                  <c:v>87.58230596181222</c:v>
                </c:pt>
                <c:pt idx="156">
                  <c:v>36.10274496077455</c:v>
                </c:pt>
                <c:pt idx="157">
                  <c:v>40.22382206710671</c:v>
                </c:pt>
                <c:pt idx="158">
                  <c:v>43.8627256180362</c:v>
                </c:pt>
                <c:pt idx="159">
                  <c:v>48.77486871370085</c:v>
                </c:pt>
                <c:pt idx="160">
                  <c:v>53.528798611499</c:v>
                </c:pt>
                <c:pt idx="161">
                  <c:v>59.06626053682648</c:v>
                </c:pt>
                <c:pt idx="162">
                  <c:v>63.82019043462464</c:v>
                </c:pt>
                <c:pt idx="163">
                  <c:v>70.47267870682079</c:v>
                </c:pt>
                <c:pt idx="164">
                  <c:v>77.27584621508026</c:v>
                </c:pt>
                <c:pt idx="165">
                  <c:v>83.2954816958104</c:v>
                </c:pt>
              </c:numCache>
            </c:numRef>
          </c:xVal>
          <c:yVal>
            <c:numRef>
              <c:f>'AM;Data Set # 24'!$P$8:$P$175</c:f>
              <c:numCache>
                <c:formatCode>0.0000</c:formatCode>
                <c:ptCount val="168"/>
                <c:pt idx="0">
                  <c:v>5.666666666666667</c:v>
                </c:pt>
                <c:pt idx="1">
                  <c:v>5.506666666666666</c:v>
                </c:pt>
                <c:pt idx="2">
                  <c:v>5.266666666666666</c:v>
                </c:pt>
                <c:pt idx="3">
                  <c:v>5.214659685863874</c:v>
                </c:pt>
                <c:pt idx="4">
                  <c:v>4.737327188940092</c:v>
                </c:pt>
                <c:pt idx="5">
                  <c:v>4.394308943089431</c:v>
                </c:pt>
                <c:pt idx="6">
                  <c:v>4.297101449275362</c:v>
                </c:pt>
                <c:pt idx="7">
                  <c:v>4.0375</c:v>
                </c:pt>
                <c:pt idx="8">
                  <c:v>3.914956011730205</c:v>
                </c:pt>
                <c:pt idx="9">
                  <c:v>3.716791979949875</c:v>
                </c:pt>
                <c:pt idx="10">
                  <c:v>3.476718403547672</c:v>
                </c:pt>
                <c:pt idx="11">
                  <c:v>3.387295081967213</c:v>
                </c:pt>
                <c:pt idx="14">
                  <c:v>7.052631578947368</c:v>
                </c:pt>
                <c:pt idx="15">
                  <c:v>6.573248407643312</c:v>
                </c:pt>
                <c:pt idx="16">
                  <c:v>6.247252747252747</c:v>
                </c:pt>
                <c:pt idx="17">
                  <c:v>5.970873786407766</c:v>
                </c:pt>
                <c:pt idx="18">
                  <c:v>5.506437768240343</c:v>
                </c:pt>
                <c:pt idx="19">
                  <c:v>5.04029304029304</c:v>
                </c:pt>
                <c:pt idx="20">
                  <c:v>5.023102310231023</c:v>
                </c:pt>
                <c:pt idx="21">
                  <c:v>4.684057971014493</c:v>
                </c:pt>
                <c:pt idx="22">
                  <c:v>4.588235294117646</c:v>
                </c:pt>
                <c:pt idx="23">
                  <c:v>4.288636363636364</c:v>
                </c:pt>
                <c:pt idx="24">
                  <c:v>4.171428571428572</c:v>
                </c:pt>
                <c:pt idx="25">
                  <c:v>3.926126126126126</c:v>
                </c:pt>
                <c:pt idx="28">
                  <c:v>7.728323699421965</c:v>
                </c:pt>
                <c:pt idx="29">
                  <c:v>7.595959595959596</c:v>
                </c:pt>
                <c:pt idx="30">
                  <c:v>7.146666666666666</c:v>
                </c:pt>
                <c:pt idx="31">
                  <c:v>6.669230769230769</c:v>
                </c:pt>
                <c:pt idx="32">
                  <c:v>6.188741721854304</c:v>
                </c:pt>
                <c:pt idx="33">
                  <c:v>5.985380116959064</c:v>
                </c:pt>
                <c:pt idx="34">
                  <c:v>5.523929471032746</c:v>
                </c:pt>
                <c:pt idx="35">
                  <c:v>5.339366515837103</c:v>
                </c:pt>
                <c:pt idx="36">
                  <c:v>5.136178861788617</c:v>
                </c:pt>
                <c:pt idx="37">
                  <c:v>4.933823529411764</c:v>
                </c:pt>
                <c:pt idx="38">
                  <c:v>4.691803278688525</c:v>
                </c:pt>
                <c:pt idx="39">
                  <c:v>4.440559440559441</c:v>
                </c:pt>
                <c:pt idx="42">
                  <c:v>7.30603448275862</c:v>
                </c:pt>
                <c:pt idx="43">
                  <c:v>7.163424124513619</c:v>
                </c:pt>
                <c:pt idx="44">
                  <c:v>6.69023569023569</c:v>
                </c:pt>
                <c:pt idx="45">
                  <c:v>6.386627906976744</c:v>
                </c:pt>
                <c:pt idx="46">
                  <c:v>6.108527131782946</c:v>
                </c:pt>
                <c:pt idx="47">
                  <c:v>5.956018518518518</c:v>
                </c:pt>
                <c:pt idx="48">
                  <c:v>5.690376569037657</c:v>
                </c:pt>
                <c:pt idx="49">
                  <c:v>5.420289855072464</c:v>
                </c:pt>
                <c:pt idx="50">
                  <c:v>5.204878048780488</c:v>
                </c:pt>
                <c:pt idx="51">
                  <c:v>4.99267935578331</c:v>
                </c:pt>
                <c:pt idx="52">
                  <c:v>4.78562091503268</c:v>
                </c:pt>
                <c:pt idx="53">
                  <c:v>4.566901408450704</c:v>
                </c:pt>
                <c:pt idx="56">
                  <c:v>7.222222222222222</c:v>
                </c:pt>
                <c:pt idx="57">
                  <c:v>7.069444444444444</c:v>
                </c:pt>
                <c:pt idx="58">
                  <c:v>6.91076923076923</c:v>
                </c:pt>
                <c:pt idx="59">
                  <c:v>6.57910447761194</c:v>
                </c:pt>
                <c:pt idx="60">
                  <c:v>6.47340425531915</c:v>
                </c:pt>
                <c:pt idx="61">
                  <c:v>6.412868632707774</c:v>
                </c:pt>
                <c:pt idx="62">
                  <c:v>6.22488038277512</c:v>
                </c:pt>
                <c:pt idx="63">
                  <c:v>6.047311827956989</c:v>
                </c:pt>
                <c:pt idx="64">
                  <c:v>5.7593984962406</c:v>
                </c:pt>
                <c:pt idx="65">
                  <c:v>5.48538961038961</c:v>
                </c:pt>
                <c:pt idx="66">
                  <c:v>5.217329545454545</c:v>
                </c:pt>
                <c:pt idx="67">
                  <c:v>5.042635658914729</c:v>
                </c:pt>
                <c:pt idx="68">
                  <c:v>4.881944444444444</c:v>
                </c:pt>
                <c:pt idx="69">
                  <c:v>4.661257606490873</c:v>
                </c:pt>
                <c:pt idx="70">
                  <c:v>4.49721706864564</c:v>
                </c:pt>
                <c:pt idx="73">
                  <c:v>6.758152173913044</c:v>
                </c:pt>
                <c:pt idx="74">
                  <c:v>6.286396181384247</c:v>
                </c:pt>
                <c:pt idx="75">
                  <c:v>6.126849894291754</c:v>
                </c:pt>
                <c:pt idx="76">
                  <c:v>5.844890510948905</c:v>
                </c:pt>
                <c:pt idx="77">
                  <c:v>5.632850241545894</c:v>
                </c:pt>
                <c:pt idx="78">
                  <c:v>5.395744680851064</c:v>
                </c:pt>
                <c:pt idx="79">
                  <c:v>5.215909090909091</c:v>
                </c:pt>
                <c:pt idx="80">
                  <c:v>5.043820224719101</c:v>
                </c:pt>
                <c:pt idx="81">
                  <c:v>4.795156407669022</c:v>
                </c:pt>
                <c:pt idx="82">
                  <c:v>4.655635062611806</c:v>
                </c:pt>
                <c:pt idx="83">
                  <c:v>4.469076305220883</c:v>
                </c:pt>
                <c:pt idx="84">
                  <c:v>4.272990586531499</c:v>
                </c:pt>
                <c:pt idx="87">
                  <c:v>6.2117903930131</c:v>
                </c:pt>
                <c:pt idx="88">
                  <c:v>5.837735849056604</c:v>
                </c:pt>
                <c:pt idx="89">
                  <c:v>5.645799011532124</c:v>
                </c:pt>
                <c:pt idx="90">
                  <c:v>5.419825072886297</c:v>
                </c:pt>
                <c:pt idx="91">
                  <c:v>5.186017478152309</c:v>
                </c:pt>
                <c:pt idx="92">
                  <c:v>5.008849557522124</c:v>
                </c:pt>
                <c:pt idx="93">
                  <c:v>4.818</c:v>
                </c:pt>
                <c:pt idx="94">
                  <c:v>4.66520979020979</c:v>
                </c:pt>
                <c:pt idx="95">
                  <c:v>4.402457757296467</c:v>
                </c:pt>
                <c:pt idx="96">
                  <c:v>4.27659574468085</c:v>
                </c:pt>
                <c:pt idx="97">
                  <c:v>4.053497942386831</c:v>
                </c:pt>
                <c:pt idx="98">
                  <c:v>3.934364994663821</c:v>
                </c:pt>
                <c:pt idx="101">
                  <c:v>5.902350813743219</c:v>
                </c:pt>
                <c:pt idx="102">
                  <c:v>5.58282208588957</c:v>
                </c:pt>
                <c:pt idx="103">
                  <c:v>5.34274193548387</c:v>
                </c:pt>
                <c:pt idx="104">
                  <c:v>5.106807511737089</c:v>
                </c:pt>
                <c:pt idx="105">
                  <c:v>4.895876288659794</c:v>
                </c:pt>
                <c:pt idx="106">
                  <c:v>4.707803992740472</c:v>
                </c:pt>
                <c:pt idx="107">
                  <c:v>4.496850393700787</c:v>
                </c:pt>
                <c:pt idx="108">
                  <c:v>4.308977035490605</c:v>
                </c:pt>
                <c:pt idx="109">
                  <c:v>4.138699690402476</c:v>
                </c:pt>
                <c:pt idx="110">
                  <c:v>3.989041095890411</c:v>
                </c:pt>
                <c:pt idx="111">
                  <c:v>3.827686350435624</c:v>
                </c:pt>
                <c:pt idx="112">
                  <c:v>3.609848484848485</c:v>
                </c:pt>
                <c:pt idx="115">
                  <c:v>5.353891336270191</c:v>
                </c:pt>
                <c:pt idx="116">
                  <c:v>5.122961104140527</c:v>
                </c:pt>
                <c:pt idx="117">
                  <c:v>4.882803943044907</c:v>
                </c:pt>
                <c:pt idx="118">
                  <c:v>4.693916349809886</c:v>
                </c:pt>
                <c:pt idx="119">
                  <c:v>4.475437135720232</c:v>
                </c:pt>
                <c:pt idx="120">
                  <c:v>4.25512367491166</c:v>
                </c:pt>
                <c:pt idx="121">
                  <c:v>4.106716886377903</c:v>
                </c:pt>
                <c:pt idx="122">
                  <c:v>3.915616438356164</c:v>
                </c:pt>
                <c:pt idx="123">
                  <c:v>3.757736943907156</c:v>
                </c:pt>
                <c:pt idx="124">
                  <c:v>3.603221704111911</c:v>
                </c:pt>
                <c:pt idx="125">
                  <c:v>3.416882636060718</c:v>
                </c:pt>
                <c:pt idx="126">
                  <c:v>3.25</c:v>
                </c:pt>
                <c:pt idx="129">
                  <c:v>4.844705882352941</c:v>
                </c:pt>
                <c:pt idx="130">
                  <c:v>4.609706774519717</c:v>
                </c:pt>
                <c:pt idx="131">
                  <c:v>4.401408450704225</c:v>
                </c:pt>
                <c:pt idx="132">
                  <c:v>4.195195195195195</c:v>
                </c:pt>
                <c:pt idx="133">
                  <c:v>4.060026385224274</c:v>
                </c:pt>
                <c:pt idx="134">
                  <c:v>3.876790830945559</c:v>
                </c:pt>
                <c:pt idx="135">
                  <c:v>3.716168271667511</c:v>
                </c:pt>
                <c:pt idx="136">
                  <c:v>3.544027898866608</c:v>
                </c:pt>
                <c:pt idx="137">
                  <c:v>3.395151981531358</c:v>
                </c:pt>
                <c:pt idx="138">
                  <c:v>3.250084260195483</c:v>
                </c:pt>
                <c:pt idx="139">
                  <c:v>3.06734397677794</c:v>
                </c:pt>
                <c:pt idx="140">
                  <c:v>2.892078954114329</c:v>
                </c:pt>
                <c:pt idx="143">
                  <c:v>4.396449704142011</c:v>
                </c:pt>
                <c:pt idx="144">
                  <c:v>4.198966408268734</c:v>
                </c:pt>
                <c:pt idx="145">
                  <c:v>4.016188373804268</c:v>
                </c:pt>
                <c:pt idx="146">
                  <c:v>3.827717736808646</c:v>
                </c:pt>
                <c:pt idx="147">
                  <c:v>3.685267857142857</c:v>
                </c:pt>
                <c:pt idx="148">
                  <c:v>3.551089588377724</c:v>
                </c:pt>
                <c:pt idx="149">
                  <c:v>3.347662771285476</c:v>
                </c:pt>
                <c:pt idx="150">
                  <c:v>3.257498171177761</c:v>
                </c:pt>
                <c:pt idx="151">
                  <c:v>3.069440100093838</c:v>
                </c:pt>
                <c:pt idx="152">
                  <c:v>2.907508161044614</c:v>
                </c:pt>
                <c:pt idx="153">
                  <c:v>2.74887680302672</c:v>
                </c:pt>
                <c:pt idx="156">
                  <c:v>3.892770105605199</c:v>
                </c:pt>
                <c:pt idx="157">
                  <c:v>3.687154696132596</c:v>
                </c:pt>
                <c:pt idx="158">
                  <c:v>3.547836684948202</c:v>
                </c:pt>
                <c:pt idx="159">
                  <c:v>3.385983263598326</c:v>
                </c:pt>
                <c:pt idx="160">
                  <c:v>3.236902050113895</c:v>
                </c:pt>
                <c:pt idx="161">
                  <c:v>3.117296222664016</c:v>
                </c:pt>
                <c:pt idx="162">
                  <c:v>2.957751396648045</c:v>
                </c:pt>
                <c:pt idx="163">
                  <c:v>2.843161094224924</c:v>
                </c:pt>
                <c:pt idx="164">
                  <c:v>2.726475279106858</c:v>
                </c:pt>
                <c:pt idx="165">
                  <c:v>2.603862458784738</c:v>
                </c:pt>
              </c:numCache>
            </c:numRef>
          </c:yVal>
          <c:smooth val="0"/>
        </c:ser>
        <c:ser>
          <c:idx val="4"/>
          <c:order val="5"/>
          <c:tx>
            <c:v>Data Set # 25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25'!$O$8:$O$400</c:f>
              <c:numCache>
                <c:formatCode>General</c:formatCode>
                <c:ptCount val="393"/>
                <c:pt idx="0">
                  <c:v>9.575665451824804</c:v>
                </c:pt>
                <c:pt idx="1">
                  <c:v>10.51741067722063</c:v>
                </c:pt>
                <c:pt idx="2">
                  <c:v>11.61736910048296</c:v>
                </c:pt>
                <c:pt idx="3">
                  <c:v>12.71732752374529</c:v>
                </c:pt>
                <c:pt idx="4">
                  <c:v>14.05083876290579</c:v>
                </c:pt>
                <c:pt idx="5">
                  <c:v>15.06792360633329</c:v>
                </c:pt>
                <c:pt idx="6">
                  <c:v>16.32609522746212</c:v>
                </c:pt>
                <c:pt idx="7">
                  <c:v>17.26784045285795</c:v>
                </c:pt>
                <c:pt idx="8">
                  <c:v>18.51847811218361</c:v>
                </c:pt>
                <c:pt idx="9">
                  <c:v>19.77664973331244</c:v>
                </c:pt>
                <c:pt idx="10">
                  <c:v>21.03482135444127</c:v>
                </c:pt>
                <c:pt idx="11">
                  <c:v>22.44367221163343</c:v>
                </c:pt>
                <c:pt idx="14">
                  <c:v>11.96393134342863</c:v>
                </c:pt>
                <c:pt idx="15">
                  <c:v>13.53852936029046</c:v>
                </c:pt>
                <c:pt idx="16">
                  <c:v>15.03778775912062</c:v>
                </c:pt>
                <c:pt idx="17">
                  <c:v>15.97953298451645</c:v>
                </c:pt>
                <c:pt idx="18">
                  <c:v>17.55413100137828</c:v>
                </c:pt>
                <c:pt idx="19">
                  <c:v>19.21160259807494</c:v>
                </c:pt>
                <c:pt idx="20">
                  <c:v>20.46977421920377</c:v>
                </c:pt>
                <c:pt idx="21">
                  <c:v>20.46977421920377</c:v>
                </c:pt>
                <c:pt idx="22">
                  <c:v>22.11971185409726</c:v>
                </c:pt>
                <c:pt idx="23">
                  <c:v>21.5697326424661</c:v>
                </c:pt>
                <c:pt idx="24">
                  <c:v>23.46075705506093</c:v>
                </c:pt>
                <c:pt idx="25">
                  <c:v>23.69430987095909</c:v>
                </c:pt>
                <c:pt idx="26">
                  <c:v>25.50999466552225</c:v>
                </c:pt>
                <c:pt idx="27">
                  <c:v>27.39348511631391</c:v>
                </c:pt>
                <c:pt idx="28">
                  <c:v>29.20916991087708</c:v>
                </c:pt>
                <c:pt idx="31">
                  <c:v>15.18093303338079</c:v>
                </c:pt>
                <c:pt idx="32">
                  <c:v>16.44663861631278</c:v>
                </c:pt>
                <c:pt idx="33">
                  <c:v>18.10411021300945</c:v>
                </c:pt>
                <c:pt idx="34">
                  <c:v>19.7615818097061</c:v>
                </c:pt>
                <c:pt idx="35">
                  <c:v>21.5019269862376</c:v>
                </c:pt>
                <c:pt idx="36">
                  <c:v>22.69229295113793</c:v>
                </c:pt>
                <c:pt idx="37">
                  <c:v>23.0840589649026</c:v>
                </c:pt>
                <c:pt idx="38">
                  <c:v>25.53259655093175</c:v>
                </c:pt>
                <c:pt idx="39">
                  <c:v>27.35581530729808</c:v>
                </c:pt>
                <c:pt idx="40">
                  <c:v>28.93794728596308</c:v>
                </c:pt>
                <c:pt idx="41">
                  <c:v>31.3036112921574</c:v>
                </c:pt>
                <c:pt idx="42">
                  <c:v>33.9932356558879</c:v>
                </c:pt>
                <c:pt idx="43">
                  <c:v>36.36643362388538</c:v>
                </c:pt>
                <c:pt idx="46">
                  <c:v>18.05137248038728</c:v>
                </c:pt>
                <c:pt idx="47">
                  <c:v>19.63350445905227</c:v>
                </c:pt>
                <c:pt idx="48">
                  <c:v>21.85602319098643</c:v>
                </c:pt>
                <c:pt idx="49">
                  <c:v>23.8299211834161</c:v>
                </c:pt>
                <c:pt idx="50">
                  <c:v>25.89422671748375</c:v>
                </c:pt>
                <c:pt idx="51">
                  <c:v>28.18455110564641</c:v>
                </c:pt>
                <c:pt idx="52">
                  <c:v>30.56528303544707</c:v>
                </c:pt>
                <c:pt idx="53">
                  <c:v>33.41312059704406</c:v>
                </c:pt>
                <c:pt idx="54">
                  <c:v>36.10274496077455</c:v>
                </c:pt>
                <c:pt idx="55">
                  <c:v>39.27454287990771</c:v>
                </c:pt>
                <c:pt idx="56">
                  <c:v>41.9641672436382</c:v>
                </c:pt>
                <c:pt idx="57">
                  <c:v>45.29417836063785</c:v>
                </c:pt>
                <c:pt idx="60">
                  <c:v>20.4170364865816</c:v>
                </c:pt>
                <c:pt idx="61">
                  <c:v>20.8690741947716</c:v>
                </c:pt>
                <c:pt idx="62">
                  <c:v>22.84297218720126</c:v>
                </c:pt>
                <c:pt idx="63">
                  <c:v>22.68475898933476</c:v>
                </c:pt>
                <c:pt idx="64">
                  <c:v>24.71892867618975</c:v>
                </c:pt>
                <c:pt idx="65">
                  <c:v>25.19356826978925</c:v>
                </c:pt>
                <c:pt idx="66">
                  <c:v>27.69484358844058</c:v>
                </c:pt>
                <c:pt idx="67">
                  <c:v>27.85305678630708</c:v>
                </c:pt>
                <c:pt idx="68">
                  <c:v>30.35433210495841</c:v>
                </c:pt>
                <c:pt idx="69">
                  <c:v>32.85560742360973</c:v>
                </c:pt>
                <c:pt idx="70">
                  <c:v>36.29862796765688</c:v>
                </c:pt>
                <c:pt idx="71">
                  <c:v>39.27454287990771</c:v>
                </c:pt>
                <c:pt idx="72">
                  <c:v>42.40113702822187</c:v>
                </c:pt>
                <c:pt idx="73">
                  <c:v>46.0777103881672</c:v>
                </c:pt>
                <c:pt idx="74">
                  <c:v>49.912496945979</c:v>
                </c:pt>
                <c:pt idx="75">
                  <c:v>54.76436834721833</c:v>
                </c:pt>
                <c:pt idx="78">
                  <c:v>23.75458156538443</c:v>
                </c:pt>
                <c:pt idx="79">
                  <c:v>26.81337005747008</c:v>
                </c:pt>
                <c:pt idx="80">
                  <c:v>29.00575294219158</c:v>
                </c:pt>
                <c:pt idx="81">
                  <c:v>28.84753974432508</c:v>
                </c:pt>
                <c:pt idx="82">
                  <c:v>32.2980942501754</c:v>
                </c:pt>
                <c:pt idx="83">
                  <c:v>34.33979789883356</c:v>
                </c:pt>
                <c:pt idx="84">
                  <c:v>38.25745803648022</c:v>
                </c:pt>
                <c:pt idx="85">
                  <c:v>41.70801254233053</c:v>
                </c:pt>
                <c:pt idx="86">
                  <c:v>44.69146141638453</c:v>
                </c:pt>
                <c:pt idx="87">
                  <c:v>48.91801398796101</c:v>
                </c:pt>
                <c:pt idx="88">
                  <c:v>53.38565333723884</c:v>
                </c:pt>
                <c:pt idx="89">
                  <c:v>59.26967750551198</c:v>
                </c:pt>
                <c:pt idx="90">
                  <c:v>62.87091124742564</c:v>
                </c:pt>
                <c:pt idx="93">
                  <c:v>26.40653612009908</c:v>
                </c:pt>
                <c:pt idx="94">
                  <c:v>30.0379057092254</c:v>
                </c:pt>
                <c:pt idx="95">
                  <c:v>32.4111036772229</c:v>
                </c:pt>
                <c:pt idx="96">
                  <c:v>36.2082204260189</c:v>
                </c:pt>
                <c:pt idx="97">
                  <c:v>40.00533717481487</c:v>
                </c:pt>
                <c:pt idx="98">
                  <c:v>44.7441991490067</c:v>
                </c:pt>
                <c:pt idx="99">
                  <c:v>48.22488950206969</c:v>
                </c:pt>
                <c:pt idx="100">
                  <c:v>52.02200625086567</c:v>
                </c:pt>
                <c:pt idx="101">
                  <c:v>56.602655027191</c:v>
                </c:pt>
                <c:pt idx="102">
                  <c:v>60.87441136958648</c:v>
                </c:pt>
                <c:pt idx="103">
                  <c:v>67.19540532244329</c:v>
                </c:pt>
                <c:pt idx="104">
                  <c:v>73.5842049315286</c:v>
                </c:pt>
                <c:pt idx="107">
                  <c:v>29.99270193840641</c:v>
                </c:pt>
                <c:pt idx="108">
                  <c:v>33.64667341294223</c:v>
                </c:pt>
                <c:pt idx="109">
                  <c:v>36.57738455437405</c:v>
                </c:pt>
                <c:pt idx="110">
                  <c:v>40.78133524054103</c:v>
                </c:pt>
                <c:pt idx="111">
                  <c:v>44.11888031934386</c:v>
                </c:pt>
                <c:pt idx="112">
                  <c:v>48.72213098107867</c:v>
                </c:pt>
                <c:pt idx="113">
                  <c:v>53.800021236413</c:v>
                </c:pt>
                <c:pt idx="114">
                  <c:v>58.95325110977898</c:v>
                </c:pt>
                <c:pt idx="115">
                  <c:v>64.74686773641413</c:v>
                </c:pt>
                <c:pt idx="116">
                  <c:v>70.14118438748145</c:v>
                </c:pt>
                <c:pt idx="117">
                  <c:v>76.64299342361425</c:v>
                </c:pt>
                <c:pt idx="118">
                  <c:v>82.99412322368374</c:v>
                </c:pt>
                <c:pt idx="121">
                  <c:v>33.3603828644219</c:v>
                </c:pt>
                <c:pt idx="122">
                  <c:v>33.64667341294223</c:v>
                </c:pt>
                <c:pt idx="123">
                  <c:v>36.50204493634239</c:v>
                </c:pt>
                <c:pt idx="124">
                  <c:v>36.57738455437405</c:v>
                </c:pt>
                <c:pt idx="125">
                  <c:v>40.93954843840754</c:v>
                </c:pt>
                <c:pt idx="126">
                  <c:v>44.75173311080985</c:v>
                </c:pt>
                <c:pt idx="127">
                  <c:v>48.55638382140901</c:v>
                </c:pt>
                <c:pt idx="128">
                  <c:v>53.800021236413</c:v>
                </c:pt>
                <c:pt idx="129">
                  <c:v>59.35255108534682</c:v>
                </c:pt>
                <c:pt idx="130">
                  <c:v>65.69614692361313</c:v>
                </c:pt>
                <c:pt idx="131">
                  <c:v>70.93225037681394</c:v>
                </c:pt>
                <c:pt idx="132">
                  <c:v>77.12516697901692</c:v>
                </c:pt>
                <c:pt idx="133">
                  <c:v>84.58378916415191</c:v>
                </c:pt>
                <c:pt idx="134">
                  <c:v>88.55418703442072</c:v>
                </c:pt>
              </c:numCache>
            </c:numRef>
          </c:xVal>
          <c:yVal>
            <c:numRef>
              <c:f>'AN;Data Set # 25'!$P$8:$P$400</c:f>
              <c:numCache>
                <c:formatCode>0.0000</c:formatCode>
                <c:ptCount val="393"/>
                <c:pt idx="0">
                  <c:v>7.304597701149425</c:v>
                </c:pt>
                <c:pt idx="1">
                  <c:v>7.05050505050505</c:v>
                </c:pt>
                <c:pt idx="2">
                  <c:v>6.618025751072961</c:v>
                </c:pt>
                <c:pt idx="3">
                  <c:v>6.492307692307692</c:v>
                </c:pt>
                <c:pt idx="4">
                  <c:v>6.216666666666666</c:v>
                </c:pt>
                <c:pt idx="5">
                  <c:v>5.865102639296188</c:v>
                </c:pt>
                <c:pt idx="6">
                  <c:v>5.6139896373057</c:v>
                </c:pt>
                <c:pt idx="7">
                  <c:v>5.317865429234339</c:v>
                </c:pt>
                <c:pt idx="8">
                  <c:v>5.120833333333334</c:v>
                </c:pt>
                <c:pt idx="9">
                  <c:v>4.952830188679245</c:v>
                </c:pt>
                <c:pt idx="10">
                  <c:v>4.676716917922948</c:v>
                </c:pt>
                <c:pt idx="11">
                  <c:v>4.48644578313253</c:v>
                </c:pt>
                <c:pt idx="14">
                  <c:v>7.784313725490195</c:v>
                </c:pt>
                <c:pt idx="15">
                  <c:v>7.216867469879518</c:v>
                </c:pt>
                <c:pt idx="16">
                  <c:v>6.720538720538721</c:v>
                </c:pt>
                <c:pt idx="17">
                  <c:v>6.526153846153846</c:v>
                </c:pt>
                <c:pt idx="18">
                  <c:v>6.164021164021164</c:v>
                </c:pt>
                <c:pt idx="19">
                  <c:v>6.042654028436019</c:v>
                </c:pt>
                <c:pt idx="20">
                  <c:v>5.805555555555555</c:v>
                </c:pt>
                <c:pt idx="21">
                  <c:v>5.79317697228145</c:v>
                </c:pt>
                <c:pt idx="22">
                  <c:v>5.550094517958412</c:v>
                </c:pt>
                <c:pt idx="23">
                  <c:v>5.516377649325626</c:v>
                </c:pt>
                <c:pt idx="24">
                  <c:v>5.350515463917525</c:v>
                </c:pt>
                <c:pt idx="25">
                  <c:v>5.276845637583893</c:v>
                </c:pt>
                <c:pt idx="26">
                  <c:v>5.031203566121842</c:v>
                </c:pt>
                <c:pt idx="27">
                  <c:v>4.893674293405114</c:v>
                </c:pt>
                <c:pt idx="28">
                  <c:v>4.682367149758454</c:v>
                </c:pt>
                <c:pt idx="31">
                  <c:v>7.690839694656488</c:v>
                </c:pt>
                <c:pt idx="32">
                  <c:v>7.157377049180328</c:v>
                </c:pt>
                <c:pt idx="33">
                  <c:v>6.73109243697479</c:v>
                </c:pt>
                <c:pt idx="34">
                  <c:v>6.397560975609756</c:v>
                </c:pt>
                <c:pt idx="35">
                  <c:v>6.137634408602151</c:v>
                </c:pt>
                <c:pt idx="36">
                  <c:v>5.894324853228963</c:v>
                </c:pt>
                <c:pt idx="37">
                  <c:v>5.984375</c:v>
                </c:pt>
                <c:pt idx="38">
                  <c:v>5.676716917922948</c:v>
                </c:pt>
                <c:pt idx="39">
                  <c:v>5.526636225266362</c:v>
                </c:pt>
                <c:pt idx="40">
                  <c:v>5.26886145404664</c:v>
                </c:pt>
                <c:pt idx="41">
                  <c:v>4.9288256227758</c:v>
                </c:pt>
                <c:pt idx="42">
                  <c:v>4.82051282051282</c:v>
                </c:pt>
                <c:pt idx="43">
                  <c:v>4.636887608069164</c:v>
                </c:pt>
                <c:pt idx="46">
                  <c:v>7.152238805970149</c:v>
                </c:pt>
                <c:pt idx="47">
                  <c:v>6.786458333333332</c:v>
                </c:pt>
                <c:pt idx="48">
                  <c:v>6.361842105263157</c:v>
                </c:pt>
                <c:pt idx="49">
                  <c:v>6.153696498054475</c:v>
                </c:pt>
                <c:pt idx="50">
                  <c:v>5.835314091680815</c:v>
                </c:pt>
                <c:pt idx="51">
                  <c:v>5.558692421991084</c:v>
                </c:pt>
                <c:pt idx="52">
                  <c:v>5.402130492676432</c:v>
                </c:pt>
                <c:pt idx="53">
                  <c:v>5.115340253748558</c:v>
                </c:pt>
                <c:pt idx="54">
                  <c:v>4.904810644831116</c:v>
                </c:pt>
                <c:pt idx="55">
                  <c:v>4.78256880733945</c:v>
                </c:pt>
                <c:pt idx="56">
                  <c:v>4.543230016313213</c:v>
                </c:pt>
                <c:pt idx="57">
                  <c:v>4.372363636363636</c:v>
                </c:pt>
                <c:pt idx="60">
                  <c:v>6.483253588516746</c:v>
                </c:pt>
                <c:pt idx="61">
                  <c:v>6.382488479262673</c:v>
                </c:pt>
                <c:pt idx="62">
                  <c:v>6.112903225806452</c:v>
                </c:pt>
                <c:pt idx="63">
                  <c:v>6.034068136272544</c:v>
                </c:pt>
                <c:pt idx="64">
                  <c:v>5.696180555555555</c:v>
                </c:pt>
                <c:pt idx="65">
                  <c:v>5.825783972125436</c:v>
                </c:pt>
                <c:pt idx="66">
                  <c:v>5.603658536585366</c:v>
                </c:pt>
                <c:pt idx="67">
                  <c:v>5.509687034277198</c:v>
                </c:pt>
                <c:pt idx="68">
                  <c:v>5.266666666666666</c:v>
                </c:pt>
                <c:pt idx="69">
                  <c:v>4.950056753688989</c:v>
                </c:pt>
                <c:pt idx="70">
                  <c:v>4.842211055276381</c:v>
                </c:pt>
                <c:pt idx="71">
                  <c:v>4.679533213644524</c:v>
                </c:pt>
                <c:pt idx="72">
                  <c:v>4.470214455917394</c:v>
                </c:pt>
                <c:pt idx="73">
                  <c:v>4.331444759206799</c:v>
                </c:pt>
                <c:pt idx="74">
                  <c:v>4.158819836785939</c:v>
                </c:pt>
                <c:pt idx="75">
                  <c:v>3.96996176952485</c:v>
                </c:pt>
                <c:pt idx="78">
                  <c:v>5.937853107344632</c:v>
                </c:pt>
                <c:pt idx="79">
                  <c:v>5.685303514376997</c:v>
                </c:pt>
                <c:pt idx="80">
                  <c:v>5.52367288378766</c:v>
                </c:pt>
                <c:pt idx="81">
                  <c:v>5.446657183499288</c:v>
                </c:pt>
                <c:pt idx="82">
                  <c:v>5.140287769784172</c:v>
                </c:pt>
                <c:pt idx="83">
                  <c:v>4.943600867678959</c:v>
                </c:pt>
                <c:pt idx="84">
                  <c:v>4.79508970727101</c:v>
                </c:pt>
                <c:pt idx="85">
                  <c:v>4.605657237936772</c:v>
                </c:pt>
                <c:pt idx="86">
                  <c:v>4.371407516580692</c:v>
                </c:pt>
                <c:pt idx="87">
                  <c:v>4.202588996763754</c:v>
                </c:pt>
                <c:pt idx="88">
                  <c:v>4.00112930547713</c:v>
                </c:pt>
                <c:pt idx="89">
                  <c:v>3.894554455445545</c:v>
                </c:pt>
                <c:pt idx="90">
                  <c:v>3.742152466367713</c:v>
                </c:pt>
                <c:pt idx="93">
                  <c:v>5.563492063492063</c:v>
                </c:pt>
                <c:pt idx="94">
                  <c:v>5.294820717131474</c:v>
                </c:pt>
                <c:pt idx="95">
                  <c:v>4.956221198156682</c:v>
                </c:pt>
                <c:pt idx="96">
                  <c:v>4.730314960629921</c:v>
                </c:pt>
                <c:pt idx="97">
                  <c:v>4.554030874785592</c:v>
                </c:pt>
                <c:pt idx="98">
                  <c:v>4.41889880952381</c:v>
                </c:pt>
                <c:pt idx="99">
                  <c:v>4.2001312335958</c:v>
                </c:pt>
                <c:pt idx="100">
                  <c:v>4.009872241579559</c:v>
                </c:pt>
                <c:pt idx="101">
                  <c:v>3.85479733196511</c:v>
                </c:pt>
                <c:pt idx="102">
                  <c:v>3.671058609722853</c:v>
                </c:pt>
                <c:pt idx="103">
                  <c:v>3.510035419126328</c:v>
                </c:pt>
                <c:pt idx="104">
                  <c:v>3.339145299145299</c:v>
                </c:pt>
                <c:pt idx="107">
                  <c:v>5.026515151515151</c:v>
                </c:pt>
                <c:pt idx="108">
                  <c:v>4.715945089757127</c:v>
                </c:pt>
                <c:pt idx="109">
                  <c:v>4.52048417132216</c:v>
                </c:pt>
                <c:pt idx="110">
                  <c:v>4.368845843422115</c:v>
                </c:pt>
                <c:pt idx="111">
                  <c:v>4.153191489361702</c:v>
                </c:pt>
                <c:pt idx="112">
                  <c:v>3.999381570810142</c:v>
                </c:pt>
                <c:pt idx="113">
                  <c:v>3.818716577540107</c:v>
                </c:pt>
                <c:pt idx="114">
                  <c:v>3.65825151940159</c:v>
                </c:pt>
                <c:pt idx="115">
                  <c:v>3.489240763296793</c:v>
                </c:pt>
                <c:pt idx="116">
                  <c:v>3.329756795422031</c:v>
                </c:pt>
                <c:pt idx="117">
                  <c:v>3.170146463072608</c:v>
                </c:pt>
                <c:pt idx="118">
                  <c:v>2.836981715168684</c:v>
                </c:pt>
                <c:pt idx="121">
                  <c:v>4.486322188449848</c:v>
                </c:pt>
                <c:pt idx="122">
                  <c:v>4.55249745158002</c:v>
                </c:pt>
                <c:pt idx="123">
                  <c:v>4.246275197195443</c:v>
                </c:pt>
                <c:pt idx="124">
                  <c:v>4.300265721877767</c:v>
                </c:pt>
                <c:pt idx="125">
                  <c:v>4.122913505311077</c:v>
                </c:pt>
                <c:pt idx="126">
                  <c:v>3.887434554973822</c:v>
                </c:pt>
                <c:pt idx="127">
                  <c:v>3.760210035005834</c:v>
                </c:pt>
                <c:pt idx="128">
                  <c:v>3.572286143071536</c:v>
                </c:pt>
                <c:pt idx="129">
                  <c:v>3.41038961038961</c:v>
                </c:pt>
                <c:pt idx="130">
                  <c:v>3.245254931149981</c:v>
                </c:pt>
                <c:pt idx="131">
                  <c:v>3.06877444589309</c:v>
                </c:pt>
                <c:pt idx="132">
                  <c:v>2.942512216154067</c:v>
                </c:pt>
                <c:pt idx="133">
                  <c:v>2.803245942571785</c:v>
                </c:pt>
                <c:pt idx="134">
                  <c:v>2.769557021677662</c:v>
                </c:pt>
              </c:numCache>
            </c:numRef>
          </c:yVal>
          <c:smooth val="0"/>
        </c:ser>
        <c:ser>
          <c:idx val="5"/>
          <c:order val="6"/>
          <c:tx>
            <c:v>Data Set # 26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'AO;Data Set # 26'!$O$8:$O$250</c:f>
              <c:numCache>
                <c:formatCode>General</c:formatCode>
                <c:ptCount val="243"/>
                <c:pt idx="0">
                  <c:v>9.76401449690397</c:v>
                </c:pt>
                <c:pt idx="1">
                  <c:v>11.1351955450803</c:v>
                </c:pt>
                <c:pt idx="2">
                  <c:v>11.94132945801913</c:v>
                </c:pt>
                <c:pt idx="3">
                  <c:v>12.98855014865929</c:v>
                </c:pt>
                <c:pt idx="4">
                  <c:v>14.19398403716596</c:v>
                </c:pt>
                <c:pt idx="5">
                  <c:v>15.32407830764095</c:v>
                </c:pt>
                <c:pt idx="6">
                  <c:v>16.45417257811595</c:v>
                </c:pt>
                <c:pt idx="7">
                  <c:v>16.77813293565211</c:v>
                </c:pt>
                <c:pt idx="8">
                  <c:v>17.90822720612711</c:v>
                </c:pt>
                <c:pt idx="9">
                  <c:v>17.74248004645744</c:v>
                </c:pt>
                <c:pt idx="10">
                  <c:v>19.03832147660211</c:v>
                </c:pt>
                <c:pt idx="11">
                  <c:v>19.19653467446861</c:v>
                </c:pt>
                <c:pt idx="12">
                  <c:v>20.4848421428101</c:v>
                </c:pt>
                <c:pt idx="13">
                  <c:v>21.78068357295476</c:v>
                </c:pt>
                <c:pt idx="14">
                  <c:v>23.39295139883242</c:v>
                </c:pt>
                <c:pt idx="17">
                  <c:v>12.67965771472946</c:v>
                </c:pt>
                <c:pt idx="18">
                  <c:v>13.96796518307096</c:v>
                </c:pt>
                <c:pt idx="19">
                  <c:v>15.33914623124729</c:v>
                </c:pt>
                <c:pt idx="20">
                  <c:v>16.95894801892812</c:v>
                </c:pt>
                <c:pt idx="21">
                  <c:v>18.24725548726961</c:v>
                </c:pt>
                <c:pt idx="22">
                  <c:v>19.86705727495044</c:v>
                </c:pt>
                <c:pt idx="23">
                  <c:v>21.4793251008281</c:v>
                </c:pt>
                <c:pt idx="24">
                  <c:v>22.85050614900443</c:v>
                </c:pt>
                <c:pt idx="25">
                  <c:v>24.71139471438659</c:v>
                </c:pt>
                <c:pt idx="26">
                  <c:v>26.48940969993392</c:v>
                </c:pt>
                <c:pt idx="27">
                  <c:v>28.25989072367808</c:v>
                </c:pt>
                <c:pt idx="28">
                  <c:v>30.36186606676157</c:v>
                </c:pt>
                <c:pt idx="31">
                  <c:v>14.96998210289212</c:v>
                </c:pt>
                <c:pt idx="32">
                  <c:v>16.58224992876978</c:v>
                </c:pt>
                <c:pt idx="33">
                  <c:v>18.02877059497778</c:v>
                </c:pt>
                <c:pt idx="34">
                  <c:v>19.64103842085544</c:v>
                </c:pt>
                <c:pt idx="35">
                  <c:v>21.08755908706343</c:v>
                </c:pt>
                <c:pt idx="36">
                  <c:v>21.32864586476477</c:v>
                </c:pt>
                <c:pt idx="37">
                  <c:v>22.94091369064243</c:v>
                </c:pt>
                <c:pt idx="38">
                  <c:v>22.8580401108076</c:v>
                </c:pt>
                <c:pt idx="39">
                  <c:v>25.11069468995442</c:v>
                </c:pt>
                <c:pt idx="40">
                  <c:v>24.47030793668526</c:v>
                </c:pt>
                <c:pt idx="41">
                  <c:v>25.75861540502675</c:v>
                </c:pt>
                <c:pt idx="42">
                  <c:v>27.52909642877091</c:v>
                </c:pt>
                <c:pt idx="43">
                  <c:v>29.86462458775257</c:v>
                </c:pt>
                <c:pt idx="44">
                  <c:v>32.03440558706457</c:v>
                </c:pt>
                <c:pt idx="45">
                  <c:v>33.48092625327256</c:v>
                </c:pt>
                <c:pt idx="46">
                  <c:v>33.7220130309739</c:v>
                </c:pt>
                <c:pt idx="47">
                  <c:v>36.38150154749172</c:v>
                </c:pt>
                <c:pt idx="50">
                  <c:v>15.06792360633329</c:v>
                </c:pt>
                <c:pt idx="51">
                  <c:v>16.41650276910012</c:v>
                </c:pt>
                <c:pt idx="52">
                  <c:v>18.19451775464744</c:v>
                </c:pt>
                <c:pt idx="53">
                  <c:v>19.79925161872194</c:v>
                </c:pt>
                <c:pt idx="54">
                  <c:v>21.89369300000227</c:v>
                </c:pt>
                <c:pt idx="55">
                  <c:v>23.18200046834376</c:v>
                </c:pt>
                <c:pt idx="56">
                  <c:v>25.27644184962409</c:v>
                </c:pt>
                <c:pt idx="57">
                  <c:v>27.20513607123475</c:v>
                </c:pt>
                <c:pt idx="58">
                  <c:v>29.39751895595624</c:v>
                </c:pt>
                <c:pt idx="59">
                  <c:v>31.3940188337954</c:v>
                </c:pt>
                <c:pt idx="60">
                  <c:v>33.48092625327256</c:v>
                </c:pt>
                <c:pt idx="61">
                  <c:v>35.89932799208905</c:v>
                </c:pt>
                <c:pt idx="64">
                  <c:v>18.00616870956828</c:v>
                </c:pt>
                <c:pt idx="65">
                  <c:v>20.04033839642327</c:v>
                </c:pt>
                <c:pt idx="66">
                  <c:v>21.78068357295476</c:v>
                </c:pt>
                <c:pt idx="67">
                  <c:v>21.89369300000227</c:v>
                </c:pt>
                <c:pt idx="68">
                  <c:v>23.64910610014009</c:v>
                </c:pt>
                <c:pt idx="69">
                  <c:v>25.64560597797925</c:v>
                </c:pt>
                <c:pt idx="70">
                  <c:v>27.96606621335458</c:v>
                </c:pt>
                <c:pt idx="71">
                  <c:v>30.67829246249457</c:v>
                </c:pt>
                <c:pt idx="72">
                  <c:v>33.07409231590157</c:v>
                </c:pt>
                <c:pt idx="73">
                  <c:v>35.95206572471122</c:v>
                </c:pt>
                <c:pt idx="74">
                  <c:v>38.67182593565438</c:v>
                </c:pt>
                <c:pt idx="75">
                  <c:v>42.18265213593003</c:v>
                </c:pt>
                <c:pt idx="76">
                  <c:v>45.2188387426062</c:v>
                </c:pt>
                <c:pt idx="79">
                  <c:v>21.5471307570566</c:v>
                </c:pt>
                <c:pt idx="80">
                  <c:v>23.7169117563686</c:v>
                </c:pt>
                <c:pt idx="81">
                  <c:v>25.88669275568058</c:v>
                </c:pt>
                <c:pt idx="82">
                  <c:v>28.46330769236358</c:v>
                </c:pt>
                <c:pt idx="83">
                  <c:v>31.03992262904657</c:v>
                </c:pt>
                <c:pt idx="84">
                  <c:v>33.52613002409156</c:v>
                </c:pt>
                <c:pt idx="85">
                  <c:v>36.50204493634239</c:v>
                </c:pt>
                <c:pt idx="86">
                  <c:v>39.87725982416104</c:v>
                </c:pt>
                <c:pt idx="87">
                  <c:v>43.26000867378286</c:v>
                </c:pt>
                <c:pt idx="88">
                  <c:v>46.47701036373502</c:v>
                </c:pt>
                <c:pt idx="89">
                  <c:v>49.85222525155368</c:v>
                </c:pt>
                <c:pt idx="90">
                  <c:v>54.35753440984733</c:v>
                </c:pt>
                <c:pt idx="93">
                  <c:v>25.33671354404942</c:v>
                </c:pt>
                <c:pt idx="94">
                  <c:v>27.73251339745641</c:v>
                </c:pt>
                <c:pt idx="95">
                  <c:v>30.75363208052624</c:v>
                </c:pt>
                <c:pt idx="96">
                  <c:v>33.9480318850689</c:v>
                </c:pt>
                <c:pt idx="97">
                  <c:v>36.81093737027222</c:v>
                </c:pt>
                <c:pt idx="98">
                  <c:v>40.16355037268137</c:v>
                </c:pt>
                <c:pt idx="99">
                  <c:v>44.14148220475336</c:v>
                </c:pt>
                <c:pt idx="100">
                  <c:v>47.81052160289552</c:v>
                </c:pt>
                <c:pt idx="101">
                  <c:v>52.91101374363934</c:v>
                </c:pt>
                <c:pt idx="102">
                  <c:v>55.77391922884266</c:v>
                </c:pt>
                <c:pt idx="103">
                  <c:v>61.04015852925615</c:v>
                </c:pt>
                <c:pt idx="104">
                  <c:v>65.9749035103303</c:v>
                </c:pt>
                <c:pt idx="107">
                  <c:v>28.62905485203325</c:v>
                </c:pt>
                <c:pt idx="108">
                  <c:v>31.1906018651099</c:v>
                </c:pt>
                <c:pt idx="109">
                  <c:v>35.0329223847249</c:v>
                </c:pt>
                <c:pt idx="110">
                  <c:v>38.06910899140104</c:v>
                </c:pt>
                <c:pt idx="111">
                  <c:v>41.27104275774687</c:v>
                </c:pt>
                <c:pt idx="112">
                  <c:v>45.2640425134252</c:v>
                </c:pt>
                <c:pt idx="113">
                  <c:v>50.38713653957851</c:v>
                </c:pt>
                <c:pt idx="114">
                  <c:v>54.38767025705999</c:v>
                </c:pt>
                <c:pt idx="115">
                  <c:v>58.86284356814098</c:v>
                </c:pt>
                <c:pt idx="116">
                  <c:v>64.1441507921608</c:v>
                </c:pt>
                <c:pt idx="117">
                  <c:v>69.90009760978011</c:v>
                </c:pt>
                <c:pt idx="118">
                  <c:v>74.54101808053076</c:v>
                </c:pt>
                <c:pt idx="121">
                  <c:v>31.3488150629764</c:v>
                </c:pt>
                <c:pt idx="122">
                  <c:v>35.50756197832439</c:v>
                </c:pt>
                <c:pt idx="123">
                  <c:v>38.8677089425367</c:v>
                </c:pt>
                <c:pt idx="124">
                  <c:v>42.5518162642852</c:v>
                </c:pt>
                <c:pt idx="125">
                  <c:v>47.02698957536619</c:v>
                </c:pt>
                <c:pt idx="126">
                  <c:v>51.02752329284768</c:v>
                </c:pt>
                <c:pt idx="127">
                  <c:v>55.98487015933132</c:v>
                </c:pt>
                <c:pt idx="128">
                  <c:v>61.42439058121764</c:v>
                </c:pt>
                <c:pt idx="129">
                  <c:v>67.17280343703379</c:v>
                </c:pt>
                <c:pt idx="130">
                  <c:v>72.94381817825943</c:v>
                </c:pt>
                <c:pt idx="131">
                  <c:v>78.37580463834258</c:v>
                </c:pt>
                <c:pt idx="132">
                  <c:v>86.53508527117206</c:v>
                </c:pt>
                <c:pt idx="135">
                  <c:v>35.50002801652122</c:v>
                </c:pt>
                <c:pt idx="136">
                  <c:v>39.35741645974255</c:v>
                </c:pt>
                <c:pt idx="137">
                  <c:v>43.21480490296386</c:v>
                </c:pt>
                <c:pt idx="138">
                  <c:v>47.54683293978469</c:v>
                </c:pt>
                <c:pt idx="139">
                  <c:v>51.72818174054217</c:v>
                </c:pt>
                <c:pt idx="140">
                  <c:v>51.64530816070734</c:v>
                </c:pt>
                <c:pt idx="141">
                  <c:v>56.06020977736299</c:v>
                </c:pt>
                <c:pt idx="142">
                  <c:v>56.70813049243532</c:v>
                </c:pt>
                <c:pt idx="143">
                  <c:v>62.81063955300031</c:v>
                </c:pt>
                <c:pt idx="144">
                  <c:v>68.11454866242963</c:v>
                </c:pt>
                <c:pt idx="145">
                  <c:v>75.58070480936775</c:v>
                </c:pt>
                <c:pt idx="146">
                  <c:v>82.40647420303674</c:v>
                </c:pt>
                <c:pt idx="147">
                  <c:v>89.63907753407672</c:v>
                </c:pt>
                <c:pt idx="150">
                  <c:v>38.15198257123588</c:v>
                </c:pt>
                <c:pt idx="151">
                  <c:v>42.34086533379654</c:v>
                </c:pt>
                <c:pt idx="152">
                  <c:v>45.88182738128486</c:v>
                </c:pt>
                <c:pt idx="153">
                  <c:v>46.52221413455401</c:v>
                </c:pt>
                <c:pt idx="154">
                  <c:v>51.67544400792001</c:v>
                </c:pt>
                <c:pt idx="155">
                  <c:v>56.82867388128599</c:v>
                </c:pt>
                <c:pt idx="156">
                  <c:v>60.85180948417698</c:v>
                </c:pt>
                <c:pt idx="157">
                  <c:v>62.46407731005464</c:v>
                </c:pt>
                <c:pt idx="158">
                  <c:v>67.60977322161745</c:v>
                </c:pt>
                <c:pt idx="159">
                  <c:v>69.06382784962862</c:v>
                </c:pt>
                <c:pt idx="160">
                  <c:v>75.33961803166643</c:v>
                </c:pt>
                <c:pt idx="161">
                  <c:v>81.7811553733739</c:v>
                </c:pt>
                <c:pt idx="162">
                  <c:v>87.41655880214256</c:v>
                </c:pt>
              </c:numCache>
            </c:numRef>
          </c:xVal>
          <c:yVal>
            <c:numRef>
              <c:f>'AO;Data Set # 26'!$P$8:$P$250</c:f>
              <c:numCache>
                <c:formatCode>0.0000</c:formatCode>
                <c:ptCount val="243"/>
                <c:pt idx="0">
                  <c:v>8.0</c:v>
                </c:pt>
                <c:pt idx="1">
                  <c:v>7.738219895287958</c:v>
                </c:pt>
                <c:pt idx="2">
                  <c:v>7.304147465437788</c:v>
                </c:pt>
                <c:pt idx="3">
                  <c:v>6.923694779116466</c:v>
                </c:pt>
                <c:pt idx="4">
                  <c:v>6.519031141868513</c:v>
                </c:pt>
                <c:pt idx="5">
                  <c:v>6.145015105740181</c:v>
                </c:pt>
                <c:pt idx="6">
                  <c:v>5.824</c:v>
                </c:pt>
                <c:pt idx="7">
                  <c:v>5.938666666666666</c:v>
                </c:pt>
                <c:pt idx="8">
                  <c:v>5.727710843373494</c:v>
                </c:pt>
                <c:pt idx="9">
                  <c:v>5.580568720379146</c:v>
                </c:pt>
                <c:pt idx="10">
                  <c:v>5.376595744680851</c:v>
                </c:pt>
                <c:pt idx="11">
                  <c:v>5.341719077568134</c:v>
                </c:pt>
                <c:pt idx="12">
                  <c:v>5.101313320825516</c:v>
                </c:pt>
                <c:pt idx="13">
                  <c:v>4.818333333333333</c:v>
                </c:pt>
                <c:pt idx="14">
                  <c:v>4.539473684210526</c:v>
                </c:pt>
                <c:pt idx="17">
                  <c:v>7.513392857142857</c:v>
                </c:pt>
                <c:pt idx="18">
                  <c:v>7.299212598425197</c:v>
                </c:pt>
                <c:pt idx="19">
                  <c:v>7.169014084507042</c:v>
                </c:pt>
                <c:pt idx="20">
                  <c:v>6.739520958083832</c:v>
                </c:pt>
                <c:pt idx="21">
                  <c:v>6.493297587131367</c:v>
                </c:pt>
                <c:pt idx="22">
                  <c:v>6.23404255319149</c:v>
                </c:pt>
                <c:pt idx="23">
                  <c:v>5.927234927234927</c:v>
                </c:pt>
                <c:pt idx="24">
                  <c:v>5.595940959409594</c:v>
                </c:pt>
                <c:pt idx="25">
                  <c:v>5.394736842105263</c:v>
                </c:pt>
                <c:pt idx="26">
                  <c:v>5.208888888888889</c:v>
                </c:pt>
                <c:pt idx="27">
                  <c:v>4.98140770252324</c:v>
                </c:pt>
                <c:pt idx="28">
                  <c:v>4.752358490566037</c:v>
                </c:pt>
                <c:pt idx="31">
                  <c:v>7.021201413427561</c:v>
                </c:pt>
                <c:pt idx="32">
                  <c:v>6.531157270029674</c:v>
                </c:pt>
                <c:pt idx="33">
                  <c:v>6.415549597855228</c:v>
                </c:pt>
                <c:pt idx="34">
                  <c:v>6.207142857142857</c:v>
                </c:pt>
                <c:pt idx="35">
                  <c:v>6.045356371490281</c:v>
                </c:pt>
                <c:pt idx="36">
                  <c:v>6.101293103448275</c:v>
                </c:pt>
                <c:pt idx="37">
                  <c:v>5.723684210526316</c:v>
                </c:pt>
                <c:pt idx="38">
                  <c:v>5.801147227533461</c:v>
                </c:pt>
                <c:pt idx="39">
                  <c:v>5.40194489465154</c:v>
                </c:pt>
                <c:pt idx="40">
                  <c:v>5.42237061769616</c:v>
                </c:pt>
                <c:pt idx="41">
                  <c:v>5.479166666666666</c:v>
                </c:pt>
                <c:pt idx="42">
                  <c:v>5.25</c:v>
                </c:pt>
                <c:pt idx="43">
                  <c:v>5.108247422680412</c:v>
                </c:pt>
                <c:pt idx="44">
                  <c:v>4.793686583990981</c:v>
                </c:pt>
                <c:pt idx="45">
                  <c:v>4.614745586708204</c:v>
                </c:pt>
                <c:pt idx="46">
                  <c:v>4.657648283038502</c:v>
                </c:pt>
                <c:pt idx="47">
                  <c:v>4.496275605214152</c:v>
                </c:pt>
                <c:pt idx="50">
                  <c:v>7.067137809187279</c:v>
                </c:pt>
                <c:pt idx="51">
                  <c:v>6.78816199376947</c:v>
                </c:pt>
                <c:pt idx="52">
                  <c:v>6.44</c:v>
                </c:pt>
                <c:pt idx="53">
                  <c:v>6.317307692307692</c:v>
                </c:pt>
                <c:pt idx="54">
                  <c:v>5.979423868312757</c:v>
                </c:pt>
                <c:pt idx="55">
                  <c:v>5.666666666666667</c:v>
                </c:pt>
                <c:pt idx="56">
                  <c:v>5.490998363338789</c:v>
                </c:pt>
                <c:pt idx="57">
                  <c:v>5.294721407624633</c:v>
                </c:pt>
                <c:pt idx="58">
                  <c:v>4.958068614993647</c:v>
                </c:pt>
                <c:pt idx="59">
                  <c:v>4.828505214368482</c:v>
                </c:pt>
                <c:pt idx="60">
                  <c:v>4.663168940188878</c:v>
                </c:pt>
                <c:pt idx="61">
                  <c:v>4.461610486891386</c:v>
                </c:pt>
                <c:pt idx="64">
                  <c:v>6.620498614958449</c:v>
                </c:pt>
                <c:pt idx="65">
                  <c:v>6.363636363636363</c:v>
                </c:pt>
                <c:pt idx="66">
                  <c:v>6.022916666666666</c:v>
                </c:pt>
                <c:pt idx="67">
                  <c:v>6.066805845511483</c:v>
                </c:pt>
                <c:pt idx="68">
                  <c:v>5.770220588235294</c:v>
                </c:pt>
                <c:pt idx="69">
                  <c:v>5.49032258064516</c:v>
                </c:pt>
                <c:pt idx="70">
                  <c:v>5.295292439372325</c:v>
                </c:pt>
                <c:pt idx="71">
                  <c:v>5.147914032869785</c:v>
                </c:pt>
                <c:pt idx="72">
                  <c:v>4.954853273137697</c:v>
                </c:pt>
                <c:pt idx="73">
                  <c:v>4.724752475247524</c:v>
                </c:pt>
                <c:pt idx="74">
                  <c:v>4.518485915492958</c:v>
                </c:pt>
                <c:pt idx="75">
                  <c:v>4.384494909945184</c:v>
                </c:pt>
                <c:pt idx="76">
                  <c:v>4.268847795163584</c:v>
                </c:pt>
                <c:pt idx="79">
                  <c:v>6.42696629213483</c:v>
                </c:pt>
                <c:pt idx="80">
                  <c:v>5.962121212121212</c:v>
                </c:pt>
                <c:pt idx="81">
                  <c:v>5.660626029654036</c:v>
                </c:pt>
                <c:pt idx="82">
                  <c:v>5.499272197962154</c:v>
                </c:pt>
                <c:pt idx="83">
                  <c:v>5.248407643312101</c:v>
                </c:pt>
                <c:pt idx="84">
                  <c:v>5.016910935738444</c:v>
                </c:pt>
                <c:pt idx="85">
                  <c:v>4.811320754716981</c:v>
                </c:pt>
                <c:pt idx="86">
                  <c:v>4.671668137687554</c:v>
                </c:pt>
                <c:pt idx="87">
                  <c:v>4.465007776049767</c:v>
                </c:pt>
                <c:pt idx="88">
                  <c:v>4.304954640614096</c:v>
                </c:pt>
                <c:pt idx="89">
                  <c:v>4.104838709677419</c:v>
                </c:pt>
                <c:pt idx="90">
                  <c:v>3.970831040176114</c:v>
                </c:pt>
                <c:pt idx="93">
                  <c:v>5.808290155440414</c:v>
                </c:pt>
                <c:pt idx="94">
                  <c:v>5.502242152466367</c:v>
                </c:pt>
                <c:pt idx="95">
                  <c:v>5.28072445019405</c:v>
                </c:pt>
                <c:pt idx="96">
                  <c:v>4.94078947368421</c:v>
                </c:pt>
                <c:pt idx="97">
                  <c:v>4.847222222222222</c:v>
                </c:pt>
                <c:pt idx="98">
                  <c:v>4.65589519650655</c:v>
                </c:pt>
                <c:pt idx="99">
                  <c:v>4.458904109589041</c:v>
                </c:pt>
                <c:pt idx="100">
                  <c:v>4.31407205982325</c:v>
                </c:pt>
                <c:pt idx="101">
                  <c:v>4.045506912442396</c:v>
                </c:pt>
                <c:pt idx="102">
                  <c:v>3.902477596204533</c:v>
                </c:pt>
                <c:pt idx="103">
                  <c:v>3.757884972170686</c:v>
                </c:pt>
                <c:pt idx="104">
                  <c:v>3.710593220338983</c:v>
                </c:pt>
                <c:pt idx="107">
                  <c:v>5.352112676056338</c:v>
                </c:pt>
                <c:pt idx="108">
                  <c:v>5.042630937880634</c:v>
                </c:pt>
                <c:pt idx="109">
                  <c:v>4.818652849740933</c:v>
                </c:pt>
                <c:pt idx="110">
                  <c:v>4.623055809698078</c:v>
                </c:pt>
                <c:pt idx="111">
                  <c:v>4.49016393442623</c:v>
                </c:pt>
                <c:pt idx="112">
                  <c:v>4.264017033356991</c:v>
                </c:pt>
                <c:pt idx="113">
                  <c:v>4.06318347509113</c:v>
                </c:pt>
                <c:pt idx="114">
                  <c:v>3.964305326743547</c:v>
                </c:pt>
                <c:pt idx="115">
                  <c:v>3.879344587884806</c:v>
                </c:pt>
                <c:pt idx="116">
                  <c:v>3.716281099956351</c:v>
                </c:pt>
                <c:pt idx="117">
                  <c:v>3.549349655700076</c:v>
                </c:pt>
                <c:pt idx="118">
                  <c:v>3.40702479338843</c:v>
                </c:pt>
                <c:pt idx="121">
                  <c:v>4.918439716312057</c:v>
                </c:pt>
                <c:pt idx="122">
                  <c:v>4.657114624505929</c:v>
                </c:pt>
                <c:pt idx="123">
                  <c:v>4.47829861111111</c:v>
                </c:pt>
                <c:pt idx="124">
                  <c:v>4.288534548215641</c:v>
                </c:pt>
                <c:pt idx="125">
                  <c:v>4.087753765553372</c:v>
                </c:pt>
                <c:pt idx="126">
                  <c:v>3.960818713450292</c:v>
                </c:pt>
                <c:pt idx="127">
                  <c:v>3.797138477261114</c:v>
                </c:pt>
                <c:pt idx="128">
                  <c:v>3.636485280999108</c:v>
                </c:pt>
                <c:pt idx="129">
                  <c:v>3.47196261682243</c:v>
                </c:pt>
                <c:pt idx="130">
                  <c:v>3.31008547008547</c:v>
                </c:pt>
                <c:pt idx="131">
                  <c:v>3.175518925518925</c:v>
                </c:pt>
                <c:pt idx="132">
                  <c:v>3.123742181125918</c:v>
                </c:pt>
                <c:pt idx="135">
                  <c:v>4.466350710900474</c:v>
                </c:pt>
                <c:pt idx="136">
                  <c:v>4.292522596548891</c:v>
                </c:pt>
                <c:pt idx="137">
                  <c:v>4.094218415417559</c:v>
                </c:pt>
                <c:pt idx="138">
                  <c:v>3.910161090458488</c:v>
                </c:pt>
                <c:pt idx="139">
                  <c:v>3.778756191524491</c:v>
                </c:pt>
                <c:pt idx="140">
                  <c:v>3.745901639344262</c:v>
                </c:pt>
                <c:pt idx="141">
                  <c:v>3.63152757442655</c:v>
                </c:pt>
                <c:pt idx="142">
                  <c:v>3.591125954198473</c:v>
                </c:pt>
                <c:pt idx="143">
                  <c:v>3.452173913043478</c:v>
                </c:pt>
                <c:pt idx="144">
                  <c:v>3.296026248632883</c:v>
                </c:pt>
                <c:pt idx="145">
                  <c:v>3.174683544303797</c:v>
                </c:pt>
                <c:pt idx="146">
                  <c:v>3.005770816158285</c:v>
                </c:pt>
                <c:pt idx="147">
                  <c:v>2.860096153846154</c:v>
                </c:pt>
                <c:pt idx="150">
                  <c:v>4.15422477440525</c:v>
                </c:pt>
                <c:pt idx="151">
                  <c:v>3.943859649122807</c:v>
                </c:pt>
                <c:pt idx="152">
                  <c:v>3.768564356435643</c:v>
                </c:pt>
                <c:pt idx="153">
                  <c:v>3.708708708708709</c:v>
                </c:pt>
                <c:pt idx="154">
                  <c:v>3.625264270613108</c:v>
                </c:pt>
                <c:pt idx="155">
                  <c:v>3.471237919926369</c:v>
                </c:pt>
                <c:pt idx="156">
                  <c:v>3.322501028383381</c:v>
                </c:pt>
                <c:pt idx="157">
                  <c:v>3.297931583134447</c:v>
                </c:pt>
                <c:pt idx="158">
                  <c:v>3.181141439205955</c:v>
                </c:pt>
                <c:pt idx="159">
                  <c:v>3.085493099966341</c:v>
                </c:pt>
                <c:pt idx="160">
                  <c:v>2.987750224081267</c:v>
                </c:pt>
                <c:pt idx="161">
                  <c:v>2.844601677148847</c:v>
                </c:pt>
                <c:pt idx="162">
                  <c:v>2.717330210772833</c:v>
                </c:pt>
              </c:numCache>
            </c:numRef>
          </c:yVal>
          <c:smooth val="0"/>
        </c:ser>
        <c:ser>
          <c:idx val="6"/>
          <c:order val="7"/>
          <c:tx>
            <c:v>Data Set # 27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27'!$O$8:$O$196</c:f>
              <c:numCache>
                <c:formatCode>General</c:formatCode>
                <c:ptCount val="189"/>
                <c:pt idx="0">
                  <c:v>17.74248004645744</c:v>
                </c:pt>
                <c:pt idx="1">
                  <c:v>19.67870822987127</c:v>
                </c:pt>
                <c:pt idx="2">
                  <c:v>21.78068357295476</c:v>
                </c:pt>
                <c:pt idx="3">
                  <c:v>23.79225137440026</c:v>
                </c:pt>
                <c:pt idx="4">
                  <c:v>25.72847955781409</c:v>
                </c:pt>
                <c:pt idx="5">
                  <c:v>27.74758132106275</c:v>
                </c:pt>
                <c:pt idx="6">
                  <c:v>27.74758132106275</c:v>
                </c:pt>
                <c:pt idx="7">
                  <c:v>30.4899434174154</c:v>
                </c:pt>
                <c:pt idx="8">
                  <c:v>33.23230551376806</c:v>
                </c:pt>
                <c:pt idx="9">
                  <c:v>35.49249405471806</c:v>
                </c:pt>
                <c:pt idx="10">
                  <c:v>38.39306934893721</c:v>
                </c:pt>
                <c:pt idx="11">
                  <c:v>41.6251389624957</c:v>
                </c:pt>
                <c:pt idx="12">
                  <c:v>44.2017538991787</c:v>
                </c:pt>
                <c:pt idx="15">
                  <c:v>20.74099684411777</c:v>
                </c:pt>
                <c:pt idx="16">
                  <c:v>23.47582497866726</c:v>
                </c:pt>
                <c:pt idx="17">
                  <c:v>25.88669275568058</c:v>
                </c:pt>
                <c:pt idx="18">
                  <c:v>28.46330769236358</c:v>
                </c:pt>
                <c:pt idx="19">
                  <c:v>30.8741754693769</c:v>
                </c:pt>
                <c:pt idx="20">
                  <c:v>32.0042697398519</c:v>
                </c:pt>
                <c:pt idx="21">
                  <c:v>35.0555242701344</c:v>
                </c:pt>
                <c:pt idx="22">
                  <c:v>36.50204493634239</c:v>
                </c:pt>
                <c:pt idx="23">
                  <c:v>39.07865987302538</c:v>
                </c:pt>
                <c:pt idx="24">
                  <c:v>42.12991440330787</c:v>
                </c:pt>
                <c:pt idx="25">
                  <c:v>45.82908964866269</c:v>
                </c:pt>
                <c:pt idx="26">
                  <c:v>49.69401205368718</c:v>
                </c:pt>
                <c:pt idx="27">
                  <c:v>54.03357405231117</c:v>
                </c:pt>
                <c:pt idx="30">
                  <c:v>23.99566834308576</c:v>
                </c:pt>
                <c:pt idx="31">
                  <c:v>27.03185494976191</c:v>
                </c:pt>
                <c:pt idx="32">
                  <c:v>29.59340196283857</c:v>
                </c:pt>
                <c:pt idx="33">
                  <c:v>31.0323886672434</c:v>
                </c:pt>
                <c:pt idx="34">
                  <c:v>32.2302885939469</c:v>
                </c:pt>
                <c:pt idx="35">
                  <c:v>33.59393568032006</c:v>
                </c:pt>
                <c:pt idx="36">
                  <c:v>35.83152233586055</c:v>
                </c:pt>
                <c:pt idx="37">
                  <c:v>36.54724870716139</c:v>
                </c:pt>
                <c:pt idx="38">
                  <c:v>38.8677089425367</c:v>
                </c:pt>
                <c:pt idx="39">
                  <c:v>42.38606910461554</c:v>
                </c:pt>
                <c:pt idx="40">
                  <c:v>45.74621606882785</c:v>
                </c:pt>
                <c:pt idx="41">
                  <c:v>49.43032339057634</c:v>
                </c:pt>
                <c:pt idx="42">
                  <c:v>50.86931009498117</c:v>
                </c:pt>
                <c:pt idx="43">
                  <c:v>54.38767025705999</c:v>
                </c:pt>
                <c:pt idx="44">
                  <c:v>55.02805701032916</c:v>
                </c:pt>
                <c:pt idx="45">
                  <c:v>58.06424361700532</c:v>
                </c:pt>
                <c:pt idx="46">
                  <c:v>63.17980368135547</c:v>
                </c:pt>
                <c:pt idx="49">
                  <c:v>28.12427941122108</c:v>
                </c:pt>
                <c:pt idx="50">
                  <c:v>31.00225282003074</c:v>
                </c:pt>
                <c:pt idx="51">
                  <c:v>34.03090546490372</c:v>
                </c:pt>
                <c:pt idx="52">
                  <c:v>37.63213920681738</c:v>
                </c:pt>
                <c:pt idx="53">
                  <c:v>41.38405218479437</c:v>
                </c:pt>
                <c:pt idx="54">
                  <c:v>45.0606255447397</c:v>
                </c:pt>
                <c:pt idx="55">
                  <c:v>49.53579885582068</c:v>
                </c:pt>
                <c:pt idx="56">
                  <c:v>53.6870118093655</c:v>
                </c:pt>
                <c:pt idx="57">
                  <c:v>58.47861151617948</c:v>
                </c:pt>
                <c:pt idx="58">
                  <c:v>63.9181319380658</c:v>
                </c:pt>
                <c:pt idx="59">
                  <c:v>69.02615804061278</c:v>
                </c:pt>
                <c:pt idx="60">
                  <c:v>75.25674445183159</c:v>
                </c:pt>
                <c:pt idx="63">
                  <c:v>30.39200191397424</c:v>
                </c:pt>
                <c:pt idx="64">
                  <c:v>33.51106210048523</c:v>
                </c:pt>
                <c:pt idx="65">
                  <c:v>36.71299586683105</c:v>
                </c:pt>
                <c:pt idx="66">
                  <c:v>41.1052955980772</c:v>
                </c:pt>
                <c:pt idx="67">
                  <c:v>45.74621606882785</c:v>
                </c:pt>
                <c:pt idx="68">
                  <c:v>49.74674978630934</c:v>
                </c:pt>
                <c:pt idx="69">
                  <c:v>55.50269660392866</c:v>
                </c:pt>
                <c:pt idx="70">
                  <c:v>59.66144351927664</c:v>
                </c:pt>
                <c:pt idx="71">
                  <c:v>64.78453754542997</c:v>
                </c:pt>
                <c:pt idx="72">
                  <c:v>71.02265791845194</c:v>
                </c:pt>
                <c:pt idx="73">
                  <c:v>77.4189914893404</c:v>
                </c:pt>
                <c:pt idx="74">
                  <c:v>83.8153250602289</c:v>
                </c:pt>
                <c:pt idx="77">
                  <c:v>34.43020544047156</c:v>
                </c:pt>
                <c:pt idx="78">
                  <c:v>34.58841863833805</c:v>
                </c:pt>
                <c:pt idx="79">
                  <c:v>38.58895235581954</c:v>
                </c:pt>
                <c:pt idx="80">
                  <c:v>39.3875523069552</c:v>
                </c:pt>
                <c:pt idx="81">
                  <c:v>42.5970200351042</c:v>
                </c:pt>
                <c:pt idx="82">
                  <c:v>46.27359339504952</c:v>
                </c:pt>
                <c:pt idx="83">
                  <c:v>51.08026102546984</c:v>
                </c:pt>
                <c:pt idx="84">
                  <c:v>57.96630211356415</c:v>
                </c:pt>
                <c:pt idx="85">
                  <c:v>62.77296974398447</c:v>
                </c:pt>
                <c:pt idx="86">
                  <c:v>68.21249016587078</c:v>
                </c:pt>
                <c:pt idx="87">
                  <c:v>74.14171810496293</c:v>
                </c:pt>
                <c:pt idx="88">
                  <c:v>81.34418558879023</c:v>
                </c:pt>
                <c:pt idx="89">
                  <c:v>89.51100018342289</c:v>
                </c:pt>
                <c:pt idx="90">
                  <c:v>90.30960013455855</c:v>
                </c:pt>
                <c:pt idx="93">
                  <c:v>37.10476188059572</c:v>
                </c:pt>
                <c:pt idx="94">
                  <c:v>41.76828423675586</c:v>
                </c:pt>
                <c:pt idx="95">
                  <c:v>45.78388587784369</c:v>
                </c:pt>
                <c:pt idx="96">
                  <c:v>50.59808747006718</c:v>
                </c:pt>
                <c:pt idx="97">
                  <c:v>54.93764946869116</c:v>
                </c:pt>
                <c:pt idx="98">
                  <c:v>61.04015852925615</c:v>
                </c:pt>
                <c:pt idx="99">
                  <c:v>67.4666279473573</c:v>
                </c:pt>
                <c:pt idx="100">
                  <c:v>75.49783122953293</c:v>
                </c:pt>
                <c:pt idx="101">
                  <c:v>80.31956678355958</c:v>
                </c:pt>
                <c:pt idx="102">
                  <c:v>87.5446361527964</c:v>
                </c:pt>
              </c:numCache>
            </c:numRef>
          </c:xVal>
          <c:yVal>
            <c:numRef>
              <c:f>'AP;Data Set # 27'!$P$8:$P$196</c:f>
              <c:numCache>
                <c:formatCode>0.0000</c:formatCode>
                <c:ptCount val="189"/>
                <c:pt idx="0">
                  <c:v>6.926470588235294</c:v>
                </c:pt>
                <c:pt idx="1">
                  <c:v>6.546365914786967</c:v>
                </c:pt>
                <c:pt idx="2">
                  <c:v>6.217204301075268</c:v>
                </c:pt>
                <c:pt idx="3">
                  <c:v>5.902803738317757</c:v>
                </c:pt>
                <c:pt idx="4">
                  <c:v>5.644628099173554</c:v>
                </c:pt>
                <c:pt idx="5">
                  <c:v>5.640122511485452</c:v>
                </c:pt>
                <c:pt idx="6">
                  <c:v>5.505231689088191</c:v>
                </c:pt>
                <c:pt idx="7">
                  <c:v>5.26953125</c:v>
                </c:pt>
                <c:pt idx="8">
                  <c:v>4.984180790960452</c:v>
                </c:pt>
                <c:pt idx="9">
                  <c:v>4.753784056508577</c:v>
                </c:pt>
                <c:pt idx="10">
                  <c:v>4.679522497704315</c:v>
                </c:pt>
                <c:pt idx="11">
                  <c:v>4.480940794809407</c:v>
                </c:pt>
                <c:pt idx="12">
                  <c:v>4.307635829662261</c:v>
                </c:pt>
                <c:pt idx="15">
                  <c:v>6.731051344743276</c:v>
                </c:pt>
                <c:pt idx="16">
                  <c:v>6.372188139059305</c:v>
                </c:pt>
                <c:pt idx="17">
                  <c:v>6.08141592920354</c:v>
                </c:pt>
                <c:pt idx="18">
                  <c:v>5.76793893129771</c:v>
                </c:pt>
                <c:pt idx="19">
                  <c:v>5.500671140939597</c:v>
                </c:pt>
                <c:pt idx="20">
                  <c:v>5.363636363636363</c:v>
                </c:pt>
                <c:pt idx="21">
                  <c:v>5.204697986577181</c:v>
                </c:pt>
                <c:pt idx="22">
                  <c:v>5.0</c:v>
                </c:pt>
                <c:pt idx="23">
                  <c:v>4.811688311688312</c:v>
                </c:pt>
                <c:pt idx="24">
                  <c:v>4.652246256239601</c:v>
                </c:pt>
                <c:pt idx="25">
                  <c:v>4.446637426900585</c:v>
                </c:pt>
                <c:pt idx="26">
                  <c:v>4.291476903057905</c:v>
                </c:pt>
                <c:pt idx="27">
                  <c:v>4.098285714285714</c:v>
                </c:pt>
                <c:pt idx="30">
                  <c:v>5.801457194899818</c:v>
                </c:pt>
                <c:pt idx="31">
                  <c:v>5.5800933125972</c:v>
                </c:pt>
                <c:pt idx="32">
                  <c:v>5.209549071618036</c:v>
                </c:pt>
                <c:pt idx="33">
                  <c:v>5.161654135338346</c:v>
                </c:pt>
                <c:pt idx="34">
                  <c:v>5.00936768149883</c:v>
                </c:pt>
                <c:pt idx="35">
                  <c:v>4.954444444444444</c:v>
                </c:pt>
                <c:pt idx="36">
                  <c:v>4.808897876643074</c:v>
                </c:pt>
                <c:pt idx="37">
                  <c:v>4.826865671641791</c:v>
                </c:pt>
                <c:pt idx="38">
                  <c:v>4.677243880326382</c:v>
                </c:pt>
                <c:pt idx="39">
                  <c:v>4.412549019607843</c:v>
                </c:pt>
                <c:pt idx="40">
                  <c:v>4.255080588647512</c:v>
                </c:pt>
                <c:pt idx="41">
                  <c:v>4.067575945443274</c:v>
                </c:pt>
                <c:pt idx="42">
                  <c:v>4.072376357056695</c:v>
                </c:pt>
                <c:pt idx="43">
                  <c:v>3.897948164146868</c:v>
                </c:pt>
                <c:pt idx="44">
                  <c:v>3.858425779186477</c:v>
                </c:pt>
                <c:pt idx="45">
                  <c:v>3.802170695609275</c:v>
                </c:pt>
                <c:pt idx="46">
                  <c:v>3.628732150584163</c:v>
                </c:pt>
                <c:pt idx="49">
                  <c:v>5.555059523809524</c:v>
                </c:pt>
                <c:pt idx="50">
                  <c:v>5.302835051546392</c:v>
                </c:pt>
                <c:pt idx="51">
                  <c:v>5.035674470457079</c:v>
                </c:pt>
                <c:pt idx="52">
                  <c:v>4.821428571428571</c:v>
                </c:pt>
                <c:pt idx="53">
                  <c:v>4.581317764804003</c:v>
                </c:pt>
                <c:pt idx="54">
                  <c:v>4.404270986745214</c:v>
                </c:pt>
                <c:pt idx="55">
                  <c:v>4.231016731016731</c:v>
                </c:pt>
                <c:pt idx="56">
                  <c:v>4.062713797035348</c:v>
                </c:pt>
                <c:pt idx="57">
                  <c:v>3.838773491592482</c:v>
                </c:pt>
                <c:pt idx="58">
                  <c:v>3.693513278188942</c:v>
                </c:pt>
                <c:pt idx="59">
                  <c:v>3.503632887189292</c:v>
                </c:pt>
                <c:pt idx="60">
                  <c:v>3.350888963435089</c:v>
                </c:pt>
                <c:pt idx="63">
                  <c:v>5.145408163265306</c:v>
                </c:pt>
                <c:pt idx="64">
                  <c:v>4.824295010845987</c:v>
                </c:pt>
                <c:pt idx="65">
                  <c:v>4.60586011342155</c:v>
                </c:pt>
                <c:pt idx="66">
                  <c:v>4.428571428571429</c:v>
                </c:pt>
                <c:pt idx="67">
                  <c:v>4.202076124567474</c:v>
                </c:pt>
                <c:pt idx="68">
                  <c:v>4.031135531135531</c:v>
                </c:pt>
                <c:pt idx="69">
                  <c:v>3.861111111111111</c:v>
                </c:pt>
                <c:pt idx="70">
                  <c:v>3.735377358490566</c:v>
                </c:pt>
                <c:pt idx="71">
                  <c:v>3.51985264019648</c:v>
                </c:pt>
                <c:pt idx="72">
                  <c:v>3.420537010159652</c:v>
                </c:pt>
                <c:pt idx="73">
                  <c:v>3.374712643678161</c:v>
                </c:pt>
                <c:pt idx="74">
                  <c:v>3.130275745638717</c:v>
                </c:pt>
                <c:pt idx="77">
                  <c:v>4.644308943089431</c:v>
                </c:pt>
                <c:pt idx="78">
                  <c:v>4.581836327345309</c:v>
                </c:pt>
                <c:pt idx="79">
                  <c:v>4.37403928266439</c:v>
                </c:pt>
                <c:pt idx="80">
                  <c:v>4.37123745819398</c:v>
                </c:pt>
                <c:pt idx="81">
                  <c:v>4.175775480059084</c:v>
                </c:pt>
                <c:pt idx="82">
                  <c:v>4.038132807363577</c:v>
                </c:pt>
                <c:pt idx="83">
                  <c:v>3.794068270844991</c:v>
                </c:pt>
                <c:pt idx="84">
                  <c:v>3.649905123339658</c:v>
                </c:pt>
                <c:pt idx="85">
                  <c:v>3.468776019983347</c:v>
                </c:pt>
                <c:pt idx="86">
                  <c:v>3.325009181050312</c:v>
                </c:pt>
                <c:pt idx="87">
                  <c:v>3.142081736909323</c:v>
                </c:pt>
                <c:pt idx="88">
                  <c:v>2.993346271139451</c:v>
                </c:pt>
                <c:pt idx="89">
                  <c:v>2.837592548363984</c:v>
                </c:pt>
                <c:pt idx="90">
                  <c:v>2.81781852374236</c:v>
                </c:pt>
                <c:pt idx="93">
                  <c:v>4.18081494057725</c:v>
                </c:pt>
                <c:pt idx="94">
                  <c:v>4.032</c:v>
                </c:pt>
                <c:pt idx="95">
                  <c:v>3.829237555135476</c:v>
                </c:pt>
                <c:pt idx="96">
                  <c:v>3.655960805661404</c:v>
                </c:pt>
                <c:pt idx="97">
                  <c:v>3.544968400583374</c:v>
                </c:pt>
                <c:pt idx="98">
                  <c:v>3.38005840634126</c:v>
                </c:pt>
                <c:pt idx="99">
                  <c:v>3.22354211663067</c:v>
                </c:pt>
                <c:pt idx="100">
                  <c:v>3.022014475271412</c:v>
                </c:pt>
                <c:pt idx="101">
                  <c:v>2.864320257925846</c:v>
                </c:pt>
                <c:pt idx="102">
                  <c:v>2.744449692961738</c:v>
                </c:pt>
              </c:numCache>
            </c:numRef>
          </c:yVal>
          <c:smooth val="0"/>
        </c:ser>
        <c:ser>
          <c:idx val="8"/>
          <c:order val="8"/>
          <c:tx>
            <c:v>Data Set # 28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'AQ;Data Set # 28'!$O$8:$O$227</c:f>
              <c:numCache>
                <c:formatCode>General</c:formatCode>
                <c:ptCount val="220"/>
                <c:pt idx="0">
                  <c:v>3.224535651755323</c:v>
                </c:pt>
                <c:pt idx="1">
                  <c:v>4.030669564694154</c:v>
                </c:pt>
                <c:pt idx="2">
                  <c:v>5.642937390571816</c:v>
                </c:pt>
                <c:pt idx="3">
                  <c:v>6.125110945974481</c:v>
                </c:pt>
                <c:pt idx="4">
                  <c:v>6.449071303510646</c:v>
                </c:pt>
                <c:pt idx="5">
                  <c:v>7.255205216449477</c:v>
                </c:pt>
                <c:pt idx="6">
                  <c:v>7.571631612182476</c:v>
                </c:pt>
                <c:pt idx="7">
                  <c:v>8.136678747419975</c:v>
                </c:pt>
                <c:pt idx="8">
                  <c:v>8.942812660358806</c:v>
                </c:pt>
                <c:pt idx="9">
                  <c:v>9.507859795596303</c:v>
                </c:pt>
                <c:pt idx="10">
                  <c:v>9.831820153132469</c:v>
                </c:pt>
                <c:pt idx="11">
                  <c:v>10.47220690640163</c:v>
                </c:pt>
                <c:pt idx="12">
                  <c:v>11.27834081934046</c:v>
                </c:pt>
                <c:pt idx="13">
                  <c:v>11.9262615344128</c:v>
                </c:pt>
                <c:pt idx="16">
                  <c:v>4.294358227804986</c:v>
                </c:pt>
                <c:pt idx="17">
                  <c:v>5.401850612870483</c:v>
                </c:pt>
                <c:pt idx="18">
                  <c:v>7.63190330660781</c:v>
                </c:pt>
                <c:pt idx="19">
                  <c:v>8.581182493806807</c:v>
                </c:pt>
                <c:pt idx="20">
                  <c:v>9.296908865107637</c:v>
                </c:pt>
                <c:pt idx="21">
                  <c:v>9.85442203854197</c:v>
                </c:pt>
                <c:pt idx="22">
                  <c:v>10.65302198967763</c:v>
                </c:pt>
                <c:pt idx="23">
                  <c:v>11.60230117687663</c:v>
                </c:pt>
                <c:pt idx="24">
                  <c:v>12.71732752374529</c:v>
                </c:pt>
                <c:pt idx="25">
                  <c:v>13.50839351307779</c:v>
                </c:pt>
                <c:pt idx="26">
                  <c:v>14.14878026634696</c:v>
                </c:pt>
                <c:pt idx="27">
                  <c:v>15.89665940468162</c:v>
                </c:pt>
                <c:pt idx="28">
                  <c:v>16.37129899828112</c:v>
                </c:pt>
                <c:pt idx="29">
                  <c:v>17.40345176531494</c:v>
                </c:pt>
                <c:pt idx="32">
                  <c:v>5.439520421886315</c:v>
                </c:pt>
                <c:pt idx="33">
                  <c:v>7.036720324157644</c:v>
                </c:pt>
                <c:pt idx="34">
                  <c:v>10.39686728836997</c:v>
                </c:pt>
                <c:pt idx="35">
                  <c:v>11.27834081934046</c:v>
                </c:pt>
                <c:pt idx="36">
                  <c:v>12.23515396834263</c:v>
                </c:pt>
                <c:pt idx="37">
                  <c:v>12.80020110358013</c:v>
                </c:pt>
                <c:pt idx="38">
                  <c:v>12.71732752374529</c:v>
                </c:pt>
                <c:pt idx="39">
                  <c:v>14.39740100585145</c:v>
                </c:pt>
                <c:pt idx="40">
                  <c:v>15.67817451238978</c:v>
                </c:pt>
                <c:pt idx="41">
                  <c:v>16.63498766139195</c:v>
                </c:pt>
                <c:pt idx="42">
                  <c:v>17.59180081039411</c:v>
                </c:pt>
                <c:pt idx="43">
                  <c:v>17.67467439022894</c:v>
                </c:pt>
                <c:pt idx="44">
                  <c:v>19.03832147660211</c:v>
                </c:pt>
                <c:pt idx="45">
                  <c:v>21.03482135444127</c:v>
                </c:pt>
                <c:pt idx="46">
                  <c:v>21.91629488541177</c:v>
                </c:pt>
                <c:pt idx="47">
                  <c:v>23.03132123228043</c:v>
                </c:pt>
                <c:pt idx="50">
                  <c:v>6.878507126291145</c:v>
                </c:pt>
                <c:pt idx="51">
                  <c:v>8.400367410530807</c:v>
                </c:pt>
                <c:pt idx="52">
                  <c:v>12.63445394391046</c:v>
                </c:pt>
                <c:pt idx="53">
                  <c:v>13.59880105471579</c:v>
                </c:pt>
                <c:pt idx="54">
                  <c:v>14.95491417928579</c:v>
                </c:pt>
                <c:pt idx="55">
                  <c:v>16.15281410598928</c:v>
                </c:pt>
                <c:pt idx="56">
                  <c:v>17.11716121679461</c:v>
                </c:pt>
                <c:pt idx="57">
                  <c:v>19.03832147660211</c:v>
                </c:pt>
                <c:pt idx="58">
                  <c:v>20.31156102133727</c:v>
                </c:pt>
                <c:pt idx="59">
                  <c:v>21.7505477257421</c:v>
                </c:pt>
                <c:pt idx="60">
                  <c:v>23.3552815898166</c:v>
                </c:pt>
                <c:pt idx="61">
                  <c:v>25.75108144322359</c:v>
                </c:pt>
                <c:pt idx="62">
                  <c:v>26.87364175189542</c:v>
                </c:pt>
                <c:pt idx="63">
                  <c:v>28.71192843186808</c:v>
                </c:pt>
                <c:pt idx="66">
                  <c:v>15.16586510977445</c:v>
                </c:pt>
                <c:pt idx="67">
                  <c:v>16.59731785237611</c:v>
                </c:pt>
                <c:pt idx="68">
                  <c:v>18.43560453234878</c:v>
                </c:pt>
                <c:pt idx="69">
                  <c:v>19.94993085478527</c:v>
                </c:pt>
                <c:pt idx="70">
                  <c:v>21.7053439549231</c:v>
                </c:pt>
                <c:pt idx="71">
                  <c:v>23.38541743702926</c:v>
                </c:pt>
                <c:pt idx="72">
                  <c:v>24.98261733930059</c:v>
                </c:pt>
                <c:pt idx="73">
                  <c:v>27.13733041500625</c:v>
                </c:pt>
                <c:pt idx="74">
                  <c:v>29.20916991087708</c:v>
                </c:pt>
                <c:pt idx="75">
                  <c:v>30.9645830110149</c:v>
                </c:pt>
                <c:pt idx="76">
                  <c:v>33.3603828644219</c:v>
                </c:pt>
                <c:pt idx="77">
                  <c:v>35.91439591569539</c:v>
                </c:pt>
                <c:pt idx="80">
                  <c:v>18.53354603578994</c:v>
                </c:pt>
                <c:pt idx="81">
                  <c:v>19.33214598692561</c:v>
                </c:pt>
                <c:pt idx="82">
                  <c:v>21.5697326424661</c:v>
                </c:pt>
                <c:pt idx="83">
                  <c:v>23.49089290227359</c:v>
                </c:pt>
                <c:pt idx="84">
                  <c:v>25.48739278011275</c:v>
                </c:pt>
                <c:pt idx="85">
                  <c:v>27.48389265795191</c:v>
                </c:pt>
                <c:pt idx="86">
                  <c:v>29.87969251135891</c:v>
                </c:pt>
                <c:pt idx="87">
                  <c:v>32.1172791668994</c:v>
                </c:pt>
                <c:pt idx="88">
                  <c:v>35.07059219374072</c:v>
                </c:pt>
                <c:pt idx="89">
                  <c:v>37.70747882484904</c:v>
                </c:pt>
                <c:pt idx="90">
                  <c:v>40.74366543152521</c:v>
                </c:pt>
                <c:pt idx="91">
                  <c:v>43.77985203820136</c:v>
                </c:pt>
                <c:pt idx="94">
                  <c:v>20.29649309773094</c:v>
                </c:pt>
                <c:pt idx="95">
                  <c:v>22.21011939573527</c:v>
                </c:pt>
                <c:pt idx="96">
                  <c:v>24.20661927357443</c:v>
                </c:pt>
                <c:pt idx="97">
                  <c:v>26.68529270681625</c:v>
                </c:pt>
                <c:pt idx="98">
                  <c:v>29.39751895595624</c:v>
                </c:pt>
                <c:pt idx="99">
                  <c:v>32.4337055626324</c:v>
                </c:pt>
                <c:pt idx="100">
                  <c:v>35.31167897144206</c:v>
                </c:pt>
                <c:pt idx="101">
                  <c:v>38.18965238025171</c:v>
                </c:pt>
                <c:pt idx="102">
                  <c:v>40.5854522336587</c:v>
                </c:pt>
                <c:pt idx="103">
                  <c:v>40.74366543152521</c:v>
                </c:pt>
                <c:pt idx="104">
                  <c:v>44.10381239573753</c:v>
                </c:pt>
                <c:pt idx="105">
                  <c:v>44.57845198933703</c:v>
                </c:pt>
                <c:pt idx="106">
                  <c:v>47.13999900241369</c:v>
                </c:pt>
                <c:pt idx="107">
                  <c:v>51.93159870922767</c:v>
                </c:pt>
                <c:pt idx="108">
                  <c:v>51.29121195595851</c:v>
                </c:pt>
                <c:pt idx="111">
                  <c:v>23.86005703062876</c:v>
                </c:pt>
                <c:pt idx="112">
                  <c:v>25.62300409256975</c:v>
                </c:pt>
                <c:pt idx="113">
                  <c:v>28.42563788334774</c:v>
                </c:pt>
                <c:pt idx="114">
                  <c:v>31.54469806985874</c:v>
                </c:pt>
                <c:pt idx="115">
                  <c:v>34.43020544047156</c:v>
                </c:pt>
                <c:pt idx="116">
                  <c:v>38.43073915795305</c:v>
                </c:pt>
                <c:pt idx="117">
                  <c:v>40.9922861710297</c:v>
                </c:pt>
                <c:pt idx="118">
                  <c:v>44.6763934927782</c:v>
                </c:pt>
                <c:pt idx="119">
                  <c:v>48.03654045699052</c:v>
                </c:pt>
                <c:pt idx="120">
                  <c:v>52.68499488954433</c:v>
                </c:pt>
                <c:pt idx="121">
                  <c:v>56.52731540915932</c:v>
                </c:pt>
                <c:pt idx="122">
                  <c:v>60.92714910220865</c:v>
                </c:pt>
                <c:pt idx="125">
                  <c:v>25.99216822092492</c:v>
                </c:pt>
                <c:pt idx="126">
                  <c:v>30.05297363283174</c:v>
                </c:pt>
                <c:pt idx="127">
                  <c:v>32.69739422574323</c:v>
                </c:pt>
                <c:pt idx="128">
                  <c:v>35.68837706160039</c:v>
                </c:pt>
                <c:pt idx="129">
                  <c:v>36.47944305093289</c:v>
                </c:pt>
                <c:pt idx="130">
                  <c:v>39.65124097006604</c:v>
                </c:pt>
                <c:pt idx="131">
                  <c:v>43.4558916806652</c:v>
                </c:pt>
                <c:pt idx="132">
                  <c:v>47.58450274880052</c:v>
                </c:pt>
                <c:pt idx="133">
                  <c:v>51.54736665726617</c:v>
                </c:pt>
                <c:pt idx="134">
                  <c:v>56.93414934653032</c:v>
                </c:pt>
                <c:pt idx="135">
                  <c:v>63.1270659487333</c:v>
                </c:pt>
                <c:pt idx="136">
                  <c:v>65.50779787853396</c:v>
                </c:pt>
                <c:pt idx="137">
                  <c:v>73.43352569546527</c:v>
                </c:pt>
                <c:pt idx="140">
                  <c:v>30.16598305987924</c:v>
                </c:pt>
                <c:pt idx="141">
                  <c:v>33.26244136098073</c:v>
                </c:pt>
                <c:pt idx="142">
                  <c:v>34.13638093014805</c:v>
                </c:pt>
                <c:pt idx="143">
                  <c:v>36.44177324191705</c:v>
                </c:pt>
                <c:pt idx="144">
                  <c:v>37.63213920681738</c:v>
                </c:pt>
                <c:pt idx="145">
                  <c:v>40.17108433448454</c:v>
                </c:pt>
                <c:pt idx="146">
                  <c:v>43.5010954514842</c:v>
                </c:pt>
                <c:pt idx="147">
                  <c:v>47.62970651961952</c:v>
                </c:pt>
                <c:pt idx="148">
                  <c:v>52.082277945291</c:v>
                </c:pt>
                <c:pt idx="149">
                  <c:v>57.235507818657</c:v>
                </c:pt>
                <c:pt idx="150">
                  <c:v>63.5112980006948</c:v>
                </c:pt>
                <c:pt idx="151">
                  <c:v>63.3530848028283</c:v>
                </c:pt>
                <c:pt idx="152">
                  <c:v>71.13566734549944</c:v>
                </c:pt>
                <c:pt idx="153">
                  <c:v>75.25674445183159</c:v>
                </c:pt>
                <c:pt idx="154">
                  <c:v>82.24826100517024</c:v>
                </c:pt>
                <c:pt idx="157">
                  <c:v>16.46170653991912</c:v>
                </c:pt>
                <c:pt idx="158">
                  <c:v>21.17043266689827</c:v>
                </c:pt>
                <c:pt idx="159">
                  <c:v>33.55626587130423</c:v>
                </c:pt>
                <c:pt idx="160">
                  <c:v>35.95206572471122</c:v>
                </c:pt>
                <c:pt idx="161">
                  <c:v>39.70397870268821</c:v>
                </c:pt>
                <c:pt idx="162">
                  <c:v>43.30521244460186</c:v>
                </c:pt>
                <c:pt idx="163">
                  <c:v>48.09681215141584</c:v>
                </c:pt>
                <c:pt idx="164">
                  <c:v>52.24802510496067</c:v>
                </c:pt>
                <c:pt idx="165">
                  <c:v>57.52179836717732</c:v>
                </c:pt>
                <c:pt idx="166">
                  <c:v>62.47914523366097</c:v>
                </c:pt>
                <c:pt idx="167">
                  <c:v>69.35011839814895</c:v>
                </c:pt>
                <c:pt idx="168">
                  <c:v>77.26077829147393</c:v>
                </c:pt>
                <c:pt idx="169">
                  <c:v>82.29346477598924</c:v>
                </c:pt>
                <c:pt idx="170">
                  <c:v>88.99869078080754</c:v>
                </c:pt>
                <c:pt idx="173">
                  <c:v>17.07195744597561</c:v>
                </c:pt>
                <c:pt idx="174">
                  <c:v>21.6375382986946</c:v>
                </c:pt>
                <c:pt idx="175">
                  <c:v>34.6260884473539</c:v>
                </c:pt>
                <c:pt idx="176">
                  <c:v>39.10879572023804</c:v>
                </c:pt>
                <c:pt idx="177">
                  <c:v>43.1168633995227</c:v>
                </c:pt>
                <c:pt idx="178">
                  <c:v>43.28261055919236</c:v>
                </c:pt>
                <c:pt idx="179">
                  <c:v>46.32633112767169</c:v>
                </c:pt>
                <c:pt idx="180">
                  <c:v>49.69401205368718</c:v>
                </c:pt>
                <c:pt idx="181">
                  <c:v>49.12896491844968</c:v>
                </c:pt>
                <c:pt idx="182">
                  <c:v>50.81657236235901</c:v>
                </c:pt>
                <c:pt idx="183">
                  <c:v>52.41377226463034</c:v>
                </c:pt>
                <c:pt idx="184">
                  <c:v>52.09734586889734</c:v>
                </c:pt>
                <c:pt idx="185">
                  <c:v>54.34246648624099</c:v>
                </c:pt>
                <c:pt idx="186">
                  <c:v>53.13703259773433</c:v>
                </c:pt>
                <c:pt idx="187">
                  <c:v>55.70611357261416</c:v>
                </c:pt>
                <c:pt idx="188">
                  <c:v>56.58758710358466</c:v>
                </c:pt>
                <c:pt idx="189">
                  <c:v>59.63130767206398</c:v>
                </c:pt>
                <c:pt idx="190">
                  <c:v>62.5168150426768</c:v>
                </c:pt>
                <c:pt idx="191">
                  <c:v>65.56053561115613</c:v>
                </c:pt>
                <c:pt idx="192">
                  <c:v>67.56456945079845</c:v>
                </c:pt>
                <c:pt idx="193">
                  <c:v>75.49783122953293</c:v>
                </c:pt>
                <c:pt idx="194">
                  <c:v>85.27691365004322</c:v>
                </c:pt>
              </c:numCache>
            </c:numRef>
          </c:xVal>
          <c:yVal>
            <c:numRef>
              <c:f>'AQ;Data Set # 28'!$P$8:$P$227</c:f>
              <c:numCache>
                <c:formatCode>0.0000</c:formatCode>
                <c:ptCount val="220"/>
                <c:pt idx="0">
                  <c:v>13.375</c:v>
                </c:pt>
                <c:pt idx="1">
                  <c:v>9.907407407407406</c:v>
                </c:pt>
                <c:pt idx="2">
                  <c:v>6.190082644628099</c:v>
                </c:pt>
                <c:pt idx="3">
                  <c:v>5.685314685314684</c:v>
                </c:pt>
                <c:pt idx="4">
                  <c:v>5.095238095238094</c:v>
                </c:pt>
                <c:pt idx="5">
                  <c:v>4.767326732673267</c:v>
                </c:pt>
                <c:pt idx="6">
                  <c:v>4.369565217391305</c:v>
                </c:pt>
                <c:pt idx="7">
                  <c:v>4.106463878326996</c:v>
                </c:pt>
                <c:pt idx="8">
                  <c:v>3.879084967320261</c:v>
                </c:pt>
                <c:pt idx="9">
                  <c:v>3.690058479532164</c:v>
                </c:pt>
                <c:pt idx="10">
                  <c:v>3.312182741116751</c:v>
                </c:pt>
                <c:pt idx="11">
                  <c:v>3.095768374164811</c:v>
                </c:pt>
                <c:pt idx="12">
                  <c:v>2.98207171314741</c:v>
                </c:pt>
                <c:pt idx="13">
                  <c:v>2.78207381370826</c:v>
                </c:pt>
                <c:pt idx="16">
                  <c:v>14.61538461538461</c:v>
                </c:pt>
                <c:pt idx="17">
                  <c:v>10.86363636363636</c:v>
                </c:pt>
                <c:pt idx="18">
                  <c:v>7.28776978417266</c:v>
                </c:pt>
                <c:pt idx="19">
                  <c:v>6.820359281437125</c:v>
                </c:pt>
                <c:pt idx="20">
                  <c:v>6.393782383419688</c:v>
                </c:pt>
                <c:pt idx="21">
                  <c:v>6.0</c:v>
                </c:pt>
                <c:pt idx="22">
                  <c:v>5.771428571428571</c:v>
                </c:pt>
                <c:pt idx="23">
                  <c:v>5.403508771929824</c:v>
                </c:pt>
                <c:pt idx="24">
                  <c:v>5.06906906906907</c:v>
                </c:pt>
                <c:pt idx="25">
                  <c:v>4.730870712401055</c:v>
                </c:pt>
                <c:pt idx="26">
                  <c:v>4.492822966507177</c:v>
                </c:pt>
                <c:pt idx="27">
                  <c:v>4.194831013916501</c:v>
                </c:pt>
                <c:pt idx="28">
                  <c:v>4.001841620626151</c:v>
                </c:pt>
                <c:pt idx="29">
                  <c:v>3.774509803921568</c:v>
                </c:pt>
                <c:pt idx="32">
                  <c:v>14.44</c:v>
                </c:pt>
                <c:pt idx="33">
                  <c:v>11.25301204819277</c:v>
                </c:pt>
                <c:pt idx="34">
                  <c:v>8.214285714285713</c:v>
                </c:pt>
                <c:pt idx="35">
                  <c:v>7.560606060606061</c:v>
                </c:pt>
                <c:pt idx="36">
                  <c:v>7.091703056768559</c:v>
                </c:pt>
                <c:pt idx="37">
                  <c:v>6.63671875</c:v>
                </c:pt>
                <c:pt idx="38">
                  <c:v>6.517374517374518</c:v>
                </c:pt>
                <c:pt idx="39">
                  <c:v>6.245098039215686</c:v>
                </c:pt>
                <c:pt idx="40">
                  <c:v>5.962750716332378</c:v>
                </c:pt>
                <c:pt idx="41">
                  <c:v>5.72020725388601</c:v>
                </c:pt>
                <c:pt idx="42">
                  <c:v>5.455607476635514</c:v>
                </c:pt>
                <c:pt idx="43">
                  <c:v>5.405529953917051</c:v>
                </c:pt>
                <c:pt idx="44">
                  <c:v>5.167689161554192</c:v>
                </c:pt>
                <c:pt idx="45">
                  <c:v>4.838821490467937</c:v>
                </c:pt>
                <c:pt idx="46">
                  <c:v>4.691935483870968</c:v>
                </c:pt>
                <c:pt idx="47">
                  <c:v>4.436865021770682</c:v>
                </c:pt>
                <c:pt idx="50">
                  <c:v>13.23188405797101</c:v>
                </c:pt>
                <c:pt idx="51">
                  <c:v>10.8252427184466</c:v>
                </c:pt>
                <c:pt idx="52">
                  <c:v>8.261083743842365</c:v>
                </c:pt>
                <c:pt idx="53">
                  <c:v>7.680851063829787</c:v>
                </c:pt>
                <c:pt idx="54">
                  <c:v>7.244525547445256</c:v>
                </c:pt>
                <c:pt idx="55">
                  <c:v>6.893890675241158</c:v>
                </c:pt>
                <c:pt idx="56">
                  <c:v>6.528735632183908</c:v>
                </c:pt>
                <c:pt idx="57">
                  <c:v>6.089156626506024</c:v>
                </c:pt>
                <c:pt idx="58">
                  <c:v>5.773019271948608</c:v>
                </c:pt>
                <c:pt idx="59">
                  <c:v>5.594961240310077</c:v>
                </c:pt>
                <c:pt idx="60">
                  <c:v>5.281090289608177</c:v>
                </c:pt>
                <c:pt idx="61">
                  <c:v>5.033873343151693</c:v>
                </c:pt>
                <c:pt idx="62">
                  <c:v>4.846467391304347</c:v>
                </c:pt>
                <c:pt idx="63">
                  <c:v>4.64190012180268</c:v>
                </c:pt>
                <c:pt idx="66">
                  <c:v>7.59622641509434</c:v>
                </c:pt>
                <c:pt idx="67">
                  <c:v>7.083601286173633</c:v>
                </c:pt>
                <c:pt idx="68">
                  <c:v>6.577956989247312</c:v>
                </c:pt>
                <c:pt idx="69">
                  <c:v>6.274881516587678</c:v>
                </c:pt>
                <c:pt idx="70">
                  <c:v>6.002083333333333</c:v>
                </c:pt>
                <c:pt idx="71">
                  <c:v>5.758812615955473</c:v>
                </c:pt>
                <c:pt idx="72">
                  <c:v>5.418300653594771</c:v>
                </c:pt>
                <c:pt idx="73">
                  <c:v>5.13105413105413</c:v>
                </c:pt>
                <c:pt idx="74">
                  <c:v>4.98970398970399</c:v>
                </c:pt>
                <c:pt idx="75">
                  <c:v>4.767981438515081</c:v>
                </c:pt>
                <c:pt idx="76">
                  <c:v>4.58860103626943</c:v>
                </c:pt>
                <c:pt idx="77">
                  <c:v>4.422077922077922</c:v>
                </c:pt>
                <c:pt idx="80">
                  <c:v>7.008547008547009</c:v>
                </c:pt>
                <c:pt idx="81">
                  <c:v>6.770448548812664</c:v>
                </c:pt>
                <c:pt idx="82">
                  <c:v>6.362222222222222</c:v>
                </c:pt>
                <c:pt idx="83">
                  <c:v>6.019305019305019</c:v>
                </c:pt>
                <c:pt idx="84">
                  <c:v>5.773037542662115</c:v>
                </c:pt>
                <c:pt idx="85">
                  <c:v>5.527272727272727</c:v>
                </c:pt>
                <c:pt idx="86">
                  <c:v>5.21842105263158</c:v>
                </c:pt>
                <c:pt idx="87">
                  <c:v>5.027122641509434</c:v>
                </c:pt>
                <c:pt idx="88">
                  <c:v>4.823834196891192</c:v>
                </c:pt>
                <c:pt idx="89">
                  <c:v>4.660148975791434</c:v>
                </c:pt>
                <c:pt idx="90">
                  <c:v>4.48053024026512</c:v>
                </c:pt>
                <c:pt idx="91">
                  <c:v>4.323660714285714</c:v>
                </c:pt>
                <c:pt idx="94">
                  <c:v>6.684863523573201</c:v>
                </c:pt>
                <c:pt idx="95">
                  <c:v>6.285714285714285</c:v>
                </c:pt>
                <c:pt idx="96">
                  <c:v>5.972118959107807</c:v>
                </c:pt>
                <c:pt idx="97">
                  <c:v>5.731391585760517</c:v>
                </c:pt>
                <c:pt idx="98">
                  <c:v>5.4726507713885</c:v>
                </c:pt>
                <c:pt idx="99">
                  <c:v>5.205562273276905</c:v>
                </c:pt>
                <c:pt idx="100">
                  <c:v>5.056094929881338</c:v>
                </c:pt>
                <c:pt idx="101">
                  <c:v>4.786591123701604</c:v>
                </c:pt>
                <c:pt idx="102">
                  <c:v>4.600341588385995</c:v>
                </c:pt>
                <c:pt idx="103">
                  <c:v>4.610400682011935</c:v>
                </c:pt>
                <c:pt idx="104">
                  <c:v>4.48926380368098</c:v>
                </c:pt>
                <c:pt idx="105">
                  <c:v>4.422272047832586</c:v>
                </c:pt>
                <c:pt idx="106">
                  <c:v>4.303301237964237</c:v>
                </c:pt>
                <c:pt idx="107">
                  <c:v>4.10297619047619</c:v>
                </c:pt>
                <c:pt idx="108">
                  <c:v>4.069336521219366</c:v>
                </c:pt>
                <c:pt idx="111">
                  <c:v>6.185546875</c:v>
                </c:pt>
                <c:pt idx="112">
                  <c:v>5.914782608695652</c:v>
                </c:pt>
                <c:pt idx="113">
                  <c:v>5.564896755162242</c:v>
                </c:pt>
                <c:pt idx="114">
                  <c:v>5.286616161616161</c:v>
                </c:pt>
                <c:pt idx="115">
                  <c:v>5.060908084163898</c:v>
                </c:pt>
                <c:pt idx="116">
                  <c:v>4.862726406101048</c:v>
                </c:pt>
                <c:pt idx="117">
                  <c:v>4.686477174849267</c:v>
                </c:pt>
                <c:pt idx="118">
                  <c:v>4.44861215303826</c:v>
                </c:pt>
                <c:pt idx="119">
                  <c:v>4.325644504748983</c:v>
                </c:pt>
                <c:pt idx="120">
                  <c:v>4.132978723404255</c:v>
                </c:pt>
                <c:pt idx="121">
                  <c:v>3.94687006838506</c:v>
                </c:pt>
                <c:pt idx="122">
                  <c:v>3.814622641509434</c:v>
                </c:pt>
                <c:pt idx="125">
                  <c:v>5.646481178396072</c:v>
                </c:pt>
                <c:pt idx="126">
                  <c:v>5.318666666666667</c:v>
                </c:pt>
                <c:pt idx="127">
                  <c:v>5.070093457943925</c:v>
                </c:pt>
                <c:pt idx="128">
                  <c:v>5.104525862068965</c:v>
                </c:pt>
                <c:pt idx="129">
                  <c:v>4.822709163346613</c:v>
                </c:pt>
                <c:pt idx="130">
                  <c:v>4.699107142857143</c:v>
                </c:pt>
                <c:pt idx="131">
                  <c:v>4.50625</c:v>
                </c:pt>
                <c:pt idx="132">
                  <c:v>4.326027397260274</c:v>
                </c:pt>
                <c:pt idx="133">
                  <c:v>4.136638452237001</c:v>
                </c:pt>
                <c:pt idx="134">
                  <c:v>3.960691823899371</c:v>
                </c:pt>
                <c:pt idx="135">
                  <c:v>3.712450155073106</c:v>
                </c:pt>
                <c:pt idx="136">
                  <c:v>3.627450980392157</c:v>
                </c:pt>
                <c:pt idx="137">
                  <c:v>3.430834213305174</c:v>
                </c:pt>
                <c:pt idx="140">
                  <c:v>5.233986928104575</c:v>
                </c:pt>
                <c:pt idx="141">
                  <c:v>4.911012235817574</c:v>
                </c:pt>
                <c:pt idx="142">
                  <c:v>4.930359085963003</c:v>
                </c:pt>
                <c:pt idx="143">
                  <c:v>4.65543792107796</c:v>
                </c:pt>
                <c:pt idx="144">
                  <c:v>4.802884615384615</c:v>
                </c:pt>
                <c:pt idx="145">
                  <c:v>4.510998307952622</c:v>
                </c:pt>
                <c:pt idx="146">
                  <c:v>4.344620015048909</c:v>
                </c:pt>
                <c:pt idx="147">
                  <c:v>4.153745072273324</c:v>
                </c:pt>
                <c:pt idx="148">
                  <c:v>3.961604584527221</c:v>
                </c:pt>
                <c:pt idx="149">
                  <c:v>3.757171117705242</c:v>
                </c:pt>
                <c:pt idx="150">
                  <c:v>3.655680832610581</c:v>
                </c:pt>
                <c:pt idx="151">
                  <c:v>3.624568965517241</c:v>
                </c:pt>
                <c:pt idx="152">
                  <c:v>3.408664259927798</c:v>
                </c:pt>
                <c:pt idx="153">
                  <c:v>3.308711493872143</c:v>
                </c:pt>
                <c:pt idx="154">
                  <c:v>3.104065965311345</c:v>
                </c:pt>
                <c:pt idx="157">
                  <c:v>7.1875</c:v>
                </c:pt>
                <c:pt idx="158">
                  <c:v>6.175824175824176</c:v>
                </c:pt>
                <c:pt idx="159">
                  <c:v>4.758547008547008</c:v>
                </c:pt>
                <c:pt idx="160">
                  <c:v>4.549094375595805</c:v>
                </c:pt>
                <c:pt idx="161">
                  <c:v>4.348184818481848</c:v>
                </c:pt>
                <c:pt idx="162">
                  <c:v>4.189504373177843</c:v>
                </c:pt>
                <c:pt idx="163">
                  <c:v>4.043065231158962</c:v>
                </c:pt>
                <c:pt idx="164">
                  <c:v>3.808347062053817</c:v>
                </c:pt>
                <c:pt idx="165">
                  <c:v>3.665386461833894</c:v>
                </c:pt>
                <c:pt idx="166">
                  <c:v>3.503591043514997</c:v>
                </c:pt>
                <c:pt idx="167">
                  <c:v>3.347272727272727</c:v>
                </c:pt>
                <c:pt idx="168">
                  <c:v>3.119866139336781</c:v>
                </c:pt>
                <c:pt idx="169">
                  <c:v>3.090831918505942</c:v>
                </c:pt>
                <c:pt idx="170">
                  <c:v>2.834893208543316</c:v>
                </c:pt>
                <c:pt idx="173">
                  <c:v>6.365168539325842</c:v>
                </c:pt>
                <c:pt idx="174">
                  <c:v>5.512476007677543</c:v>
                </c:pt>
                <c:pt idx="175">
                  <c:v>4.28331780055918</c:v>
                </c:pt>
                <c:pt idx="176">
                  <c:v>4.077769049489394</c:v>
                </c:pt>
                <c:pt idx="177">
                  <c:v>3.895847515316542</c:v>
                </c:pt>
                <c:pt idx="178">
                  <c:v>3.887009472259811</c:v>
                </c:pt>
                <c:pt idx="179">
                  <c:v>3.719903206291591</c:v>
                </c:pt>
                <c:pt idx="180">
                  <c:v>3.701459034792368</c:v>
                </c:pt>
                <c:pt idx="181">
                  <c:v>3.688348416289593</c:v>
                </c:pt>
                <c:pt idx="182">
                  <c:v>3.593500266382525</c:v>
                </c:pt>
                <c:pt idx="183">
                  <c:v>3.591636551368095</c:v>
                </c:pt>
                <c:pt idx="184">
                  <c:v>3.582901554404145</c:v>
                </c:pt>
                <c:pt idx="185">
                  <c:v>3.530592266275085</c:v>
                </c:pt>
                <c:pt idx="186">
                  <c:v>3.514200298953662</c:v>
                </c:pt>
                <c:pt idx="187">
                  <c:v>3.459990641085634</c:v>
                </c:pt>
                <c:pt idx="188">
                  <c:v>3.451746323529412</c:v>
                </c:pt>
                <c:pt idx="189">
                  <c:v>3.338253901307465</c:v>
                </c:pt>
                <c:pt idx="190">
                  <c:v>3.28373565492679</c:v>
                </c:pt>
                <c:pt idx="191">
                  <c:v>3.212255444813584</c:v>
                </c:pt>
                <c:pt idx="192">
                  <c:v>3.159971811134602</c:v>
                </c:pt>
                <c:pt idx="193">
                  <c:v>3.014741275571601</c:v>
                </c:pt>
                <c:pt idx="194">
                  <c:v>2.732737807822307</c:v>
                </c:pt>
              </c:numCache>
            </c:numRef>
          </c:yVal>
          <c:smooth val="0"/>
        </c:ser>
        <c:ser>
          <c:idx val="9"/>
          <c:order val="9"/>
          <c:tx>
            <c:v>Data Set # 29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29'!$O$8:$O$150</c:f>
              <c:numCache>
                <c:formatCode>General</c:formatCode>
                <c:ptCount val="143"/>
                <c:pt idx="0">
                  <c:v>7.805184428080643</c:v>
                </c:pt>
                <c:pt idx="1">
                  <c:v>10.08044089263697</c:v>
                </c:pt>
                <c:pt idx="2">
                  <c:v>15.03778775912062</c:v>
                </c:pt>
                <c:pt idx="3">
                  <c:v>16.82333670647111</c:v>
                </c:pt>
                <c:pt idx="4">
                  <c:v>18.53354603578994</c:v>
                </c:pt>
                <c:pt idx="5">
                  <c:v>19.91226104576944</c:v>
                </c:pt>
                <c:pt idx="6">
                  <c:v>21.78068357295476</c:v>
                </c:pt>
                <c:pt idx="7">
                  <c:v>23.40801932243876</c:v>
                </c:pt>
                <c:pt idx="8">
                  <c:v>25.19356826978925</c:v>
                </c:pt>
                <c:pt idx="9">
                  <c:v>26.97911721713975</c:v>
                </c:pt>
                <c:pt idx="10">
                  <c:v>29.09616048382957</c:v>
                </c:pt>
                <c:pt idx="11">
                  <c:v>32.50904518066407</c:v>
                </c:pt>
                <c:pt idx="12">
                  <c:v>33.32271305540606</c:v>
                </c:pt>
                <c:pt idx="13">
                  <c:v>35.75618271782888</c:v>
                </c:pt>
                <c:pt idx="16">
                  <c:v>17.75001400826061</c:v>
                </c:pt>
                <c:pt idx="17">
                  <c:v>19.33967994872877</c:v>
                </c:pt>
                <c:pt idx="18">
                  <c:v>21.0950930488666</c:v>
                </c:pt>
                <c:pt idx="19">
                  <c:v>23.15939858293426</c:v>
                </c:pt>
                <c:pt idx="20">
                  <c:v>25.15589846077342</c:v>
                </c:pt>
                <c:pt idx="21">
                  <c:v>27.86059074811025</c:v>
                </c:pt>
                <c:pt idx="22">
                  <c:v>29.93243024398107</c:v>
                </c:pt>
                <c:pt idx="23">
                  <c:v>32.23782255575006</c:v>
                </c:pt>
                <c:pt idx="24">
                  <c:v>34.6260884473539</c:v>
                </c:pt>
                <c:pt idx="25">
                  <c:v>37.25544111665905</c:v>
                </c:pt>
                <c:pt idx="26">
                  <c:v>40.11834660186238</c:v>
                </c:pt>
                <c:pt idx="27">
                  <c:v>42.9812520870657</c:v>
                </c:pt>
                <c:pt idx="30">
                  <c:v>19.89719312216311</c:v>
                </c:pt>
                <c:pt idx="31">
                  <c:v>22.28545901376693</c:v>
                </c:pt>
                <c:pt idx="32">
                  <c:v>24.27442492980293</c:v>
                </c:pt>
                <c:pt idx="33">
                  <c:v>26.02983802994075</c:v>
                </c:pt>
                <c:pt idx="34">
                  <c:v>28.97561709497891</c:v>
                </c:pt>
                <c:pt idx="35">
                  <c:v>31.83852258018223</c:v>
                </c:pt>
                <c:pt idx="36">
                  <c:v>34.38500166965256</c:v>
                </c:pt>
                <c:pt idx="37">
                  <c:v>37.25544111665905</c:v>
                </c:pt>
                <c:pt idx="38">
                  <c:v>40.43477299759537</c:v>
                </c:pt>
                <c:pt idx="39">
                  <c:v>43.38055206263353</c:v>
                </c:pt>
                <c:pt idx="40">
                  <c:v>46.88384430110602</c:v>
                </c:pt>
                <c:pt idx="41">
                  <c:v>50.94464971301284</c:v>
                </c:pt>
                <c:pt idx="44">
                  <c:v>12.00913511424763</c:v>
                </c:pt>
                <c:pt idx="45">
                  <c:v>15.21106888059345</c:v>
                </c:pt>
                <c:pt idx="46">
                  <c:v>23.3778834752261</c:v>
                </c:pt>
                <c:pt idx="47">
                  <c:v>25.62300409256975</c:v>
                </c:pt>
                <c:pt idx="48">
                  <c:v>25.62300409256975</c:v>
                </c:pt>
                <c:pt idx="49">
                  <c:v>28.10167752581158</c:v>
                </c:pt>
                <c:pt idx="50">
                  <c:v>30.90431131658957</c:v>
                </c:pt>
                <c:pt idx="51">
                  <c:v>33.86515830523406</c:v>
                </c:pt>
                <c:pt idx="52">
                  <c:v>36.59245247798039</c:v>
                </c:pt>
                <c:pt idx="53">
                  <c:v>39.95259944219271</c:v>
                </c:pt>
                <c:pt idx="54">
                  <c:v>40.8340729731632</c:v>
                </c:pt>
                <c:pt idx="55">
                  <c:v>42.5970200351042</c:v>
                </c:pt>
                <c:pt idx="56">
                  <c:v>47.23794050585485</c:v>
                </c:pt>
                <c:pt idx="57">
                  <c:v>48.03654045699052</c:v>
                </c:pt>
                <c:pt idx="58">
                  <c:v>53.15963448314383</c:v>
                </c:pt>
                <c:pt idx="59">
                  <c:v>53.00142128527733</c:v>
                </c:pt>
                <c:pt idx="60">
                  <c:v>54.83970796524999</c:v>
                </c:pt>
                <c:pt idx="61">
                  <c:v>54.6814947673835</c:v>
                </c:pt>
                <c:pt idx="62">
                  <c:v>59.48816239780381</c:v>
                </c:pt>
                <c:pt idx="63">
                  <c:v>60.04567557123815</c:v>
                </c:pt>
                <c:pt idx="66">
                  <c:v>13.18443315554163</c:v>
                </c:pt>
                <c:pt idx="67">
                  <c:v>16.64252162319512</c:v>
                </c:pt>
                <c:pt idx="68">
                  <c:v>26.69282666861942</c:v>
                </c:pt>
                <c:pt idx="69">
                  <c:v>29.10369444563274</c:v>
                </c:pt>
                <c:pt idx="70">
                  <c:v>31.83852258018223</c:v>
                </c:pt>
                <c:pt idx="71">
                  <c:v>34.89731107226789</c:v>
                </c:pt>
                <c:pt idx="72">
                  <c:v>38.99578629319055</c:v>
                </c:pt>
                <c:pt idx="73">
                  <c:v>41.4895276500387</c:v>
                </c:pt>
                <c:pt idx="74">
                  <c:v>45.67087645079619</c:v>
                </c:pt>
                <c:pt idx="75">
                  <c:v>49.69401205368718</c:v>
                </c:pt>
                <c:pt idx="76">
                  <c:v>53.06922694150583</c:v>
                </c:pt>
                <c:pt idx="77">
                  <c:v>60.86687740778331</c:v>
                </c:pt>
                <c:pt idx="78">
                  <c:v>62.95378482726047</c:v>
                </c:pt>
                <c:pt idx="79">
                  <c:v>70.11104854026878</c:v>
                </c:pt>
                <c:pt idx="82">
                  <c:v>14.32959534962296</c:v>
                </c:pt>
                <c:pt idx="83">
                  <c:v>18.99311770578311</c:v>
                </c:pt>
                <c:pt idx="84">
                  <c:v>30.10571136545391</c:v>
                </c:pt>
                <c:pt idx="85">
                  <c:v>32.84053950000339</c:v>
                </c:pt>
                <c:pt idx="86">
                  <c:v>36.22328834962522</c:v>
                </c:pt>
                <c:pt idx="87">
                  <c:v>39.76425039711354</c:v>
                </c:pt>
                <c:pt idx="88">
                  <c:v>43.62917280213802</c:v>
                </c:pt>
                <c:pt idx="89">
                  <c:v>47.48656124535935</c:v>
                </c:pt>
                <c:pt idx="90">
                  <c:v>51.83365720578651</c:v>
                </c:pt>
                <c:pt idx="91">
                  <c:v>56.66292672161632</c:v>
                </c:pt>
                <c:pt idx="92">
                  <c:v>62.14011695251847</c:v>
                </c:pt>
                <c:pt idx="93">
                  <c:v>70.02817496043394</c:v>
                </c:pt>
                <c:pt idx="94">
                  <c:v>73.41092381005577</c:v>
                </c:pt>
                <c:pt idx="95">
                  <c:v>79.52850079422708</c:v>
                </c:pt>
                <c:pt idx="98">
                  <c:v>15.32407830764095</c:v>
                </c:pt>
                <c:pt idx="99">
                  <c:v>20.4848421428101</c:v>
                </c:pt>
                <c:pt idx="100">
                  <c:v>32.10221124329307</c:v>
                </c:pt>
                <c:pt idx="101">
                  <c:v>35.01032049931539</c:v>
                </c:pt>
                <c:pt idx="102">
                  <c:v>38.55881650860688</c:v>
                </c:pt>
                <c:pt idx="103">
                  <c:v>42.9134464308372</c:v>
                </c:pt>
                <c:pt idx="104">
                  <c:v>46.78590279766485</c:v>
                </c:pt>
                <c:pt idx="105">
                  <c:v>52.1048798307005</c:v>
                </c:pt>
                <c:pt idx="106">
                  <c:v>57.10743046800315</c:v>
                </c:pt>
                <c:pt idx="107">
                  <c:v>62.10998110530581</c:v>
                </c:pt>
                <c:pt idx="108">
                  <c:v>67.91866565554728</c:v>
                </c:pt>
                <c:pt idx="109">
                  <c:v>76.30396514247177</c:v>
                </c:pt>
                <c:pt idx="110">
                  <c:v>80.66612902650524</c:v>
                </c:pt>
                <c:pt idx="111">
                  <c:v>86.79123997247973</c:v>
                </c:pt>
                <c:pt idx="114">
                  <c:v>16.32609522746212</c:v>
                </c:pt>
                <c:pt idx="115">
                  <c:v>21.66767414590727</c:v>
                </c:pt>
                <c:pt idx="116">
                  <c:v>33.46585832966623</c:v>
                </c:pt>
                <c:pt idx="117">
                  <c:v>36.86367510289438</c:v>
                </c:pt>
                <c:pt idx="118">
                  <c:v>42.52168041707253</c:v>
                </c:pt>
                <c:pt idx="119">
                  <c:v>41.70801254233053</c:v>
                </c:pt>
                <c:pt idx="120">
                  <c:v>45.27157647522836</c:v>
                </c:pt>
                <c:pt idx="121">
                  <c:v>44.78186895802253</c:v>
                </c:pt>
                <c:pt idx="122">
                  <c:v>50.11591391466451</c:v>
                </c:pt>
                <c:pt idx="123">
                  <c:v>54.64382495836766</c:v>
                </c:pt>
                <c:pt idx="124">
                  <c:v>59.81965671714315</c:v>
                </c:pt>
                <c:pt idx="125">
                  <c:v>59.81965671714315</c:v>
                </c:pt>
                <c:pt idx="126">
                  <c:v>66.4495431039298</c:v>
                </c:pt>
                <c:pt idx="127">
                  <c:v>74.04377660152177</c:v>
                </c:pt>
                <c:pt idx="128">
                  <c:v>82.7756383313919</c:v>
                </c:pt>
              </c:numCache>
            </c:numRef>
          </c:xVal>
          <c:yVal>
            <c:numRef>
              <c:f>'AR;Data Set # 29'!$P$8:$P$150</c:f>
              <c:numCache>
                <c:formatCode>0.0000</c:formatCode>
                <c:ptCount val="143"/>
                <c:pt idx="0">
                  <c:v>11.2608695652174</c:v>
                </c:pt>
                <c:pt idx="1">
                  <c:v>9.98507462686567</c:v>
                </c:pt>
                <c:pt idx="2">
                  <c:v>7.647509578544061</c:v>
                </c:pt>
                <c:pt idx="3">
                  <c:v>7.226537216828479</c:v>
                </c:pt>
                <c:pt idx="4">
                  <c:v>6.929577464788732</c:v>
                </c:pt>
                <c:pt idx="5">
                  <c:v>6.674242424242423</c:v>
                </c:pt>
                <c:pt idx="6">
                  <c:v>6.217204301075268</c:v>
                </c:pt>
                <c:pt idx="7">
                  <c:v>5.873345935727788</c:v>
                </c:pt>
                <c:pt idx="8">
                  <c:v>5.62962962962963</c:v>
                </c:pt>
                <c:pt idx="9">
                  <c:v>5.433990895295903</c:v>
                </c:pt>
                <c:pt idx="10">
                  <c:v>5.190860215053763</c:v>
                </c:pt>
                <c:pt idx="11">
                  <c:v>4.908987485779294</c:v>
                </c:pt>
                <c:pt idx="12">
                  <c:v>4.812840043525571</c:v>
                </c:pt>
                <c:pt idx="13">
                  <c:v>4.652941176470588</c:v>
                </c:pt>
                <c:pt idx="16">
                  <c:v>6.828985507246377</c:v>
                </c:pt>
                <c:pt idx="17">
                  <c:v>6.49873417721519</c:v>
                </c:pt>
                <c:pt idx="18">
                  <c:v>6.194690265486725</c:v>
                </c:pt>
                <c:pt idx="19">
                  <c:v>5.934362934362934</c:v>
                </c:pt>
                <c:pt idx="20">
                  <c:v>5.66893039049236</c:v>
                </c:pt>
                <c:pt idx="21">
                  <c:v>5.375</c:v>
                </c:pt>
                <c:pt idx="22">
                  <c:v>5.347240915208614</c:v>
                </c:pt>
                <c:pt idx="23">
                  <c:v>5.167874396135265</c:v>
                </c:pt>
                <c:pt idx="24">
                  <c:v>4.995652173913043</c:v>
                </c:pt>
                <c:pt idx="25">
                  <c:v>4.754807692307692</c:v>
                </c:pt>
                <c:pt idx="26">
                  <c:v>4.6792618629174</c:v>
                </c:pt>
                <c:pt idx="27">
                  <c:v>4.527777777777778</c:v>
                </c:pt>
                <c:pt idx="30">
                  <c:v>6.85974025974026</c:v>
                </c:pt>
                <c:pt idx="31">
                  <c:v>6.587973273942094</c:v>
                </c:pt>
                <c:pt idx="32">
                  <c:v>6.208092485549133</c:v>
                </c:pt>
                <c:pt idx="33">
                  <c:v>5.885860306643952</c:v>
                </c:pt>
                <c:pt idx="34">
                  <c:v>5.565846599131693</c:v>
                </c:pt>
                <c:pt idx="35">
                  <c:v>5.315723270440252</c:v>
                </c:pt>
                <c:pt idx="36">
                  <c:v>5.174603174603174</c:v>
                </c:pt>
                <c:pt idx="37">
                  <c:v>4.8767258382643</c:v>
                </c:pt>
                <c:pt idx="38">
                  <c:v>4.691433566433567</c:v>
                </c:pt>
                <c:pt idx="39">
                  <c:v>4.523173605655931</c:v>
                </c:pt>
                <c:pt idx="40">
                  <c:v>4.363955119214586</c:v>
                </c:pt>
                <c:pt idx="41">
                  <c:v>4.171499074645281</c:v>
                </c:pt>
                <c:pt idx="44">
                  <c:v>9.779141104294478</c:v>
                </c:pt>
                <c:pt idx="45">
                  <c:v>8.141129032258064</c:v>
                </c:pt>
                <c:pt idx="46">
                  <c:v>6.411157024793387</c:v>
                </c:pt>
                <c:pt idx="47">
                  <c:v>6.094982078853047</c:v>
                </c:pt>
                <c:pt idx="48">
                  <c:v>6.183636363636364</c:v>
                </c:pt>
                <c:pt idx="49">
                  <c:v>5.747303543913714</c:v>
                </c:pt>
                <c:pt idx="50">
                  <c:v>5.404479578392622</c:v>
                </c:pt>
                <c:pt idx="51">
                  <c:v>5.220673635307782</c:v>
                </c:pt>
                <c:pt idx="52">
                  <c:v>5.04361370716511</c:v>
                </c:pt>
                <c:pt idx="53">
                  <c:v>4.781785392245265</c:v>
                </c:pt>
                <c:pt idx="54">
                  <c:v>4.817777777777778</c:v>
                </c:pt>
                <c:pt idx="55">
                  <c:v>4.574433656957929</c:v>
                </c:pt>
                <c:pt idx="56">
                  <c:v>4.427966101694915</c:v>
                </c:pt>
                <c:pt idx="57">
                  <c:v>4.480674631061138</c:v>
                </c:pt>
                <c:pt idx="58">
                  <c:v>4.145710928319624</c:v>
                </c:pt>
                <c:pt idx="59">
                  <c:v>4.212574850299402</c:v>
                </c:pt>
                <c:pt idx="60">
                  <c:v>4.107787810383747</c:v>
                </c:pt>
                <c:pt idx="61">
                  <c:v>4.091319052987599</c:v>
                </c:pt>
                <c:pt idx="62">
                  <c:v>3.930313588850174</c:v>
                </c:pt>
                <c:pt idx="63">
                  <c:v>3.937747035573123</c:v>
                </c:pt>
                <c:pt idx="66">
                  <c:v>9.162303664921465</c:v>
                </c:pt>
                <c:pt idx="67">
                  <c:v>7.861209964412811</c:v>
                </c:pt>
                <c:pt idx="68">
                  <c:v>6.025510204081633</c:v>
                </c:pt>
                <c:pt idx="69">
                  <c:v>5.672540381791483</c:v>
                </c:pt>
                <c:pt idx="70">
                  <c:v>5.39030612244898</c:v>
                </c:pt>
                <c:pt idx="71">
                  <c:v>5.129568106312292</c:v>
                </c:pt>
                <c:pt idx="72">
                  <c:v>4.892249527410208</c:v>
                </c:pt>
                <c:pt idx="73">
                  <c:v>4.666949152542373</c:v>
                </c:pt>
                <c:pt idx="74">
                  <c:v>4.510416666666667</c:v>
                </c:pt>
                <c:pt idx="75">
                  <c:v>4.319580877537655</c:v>
                </c:pt>
                <c:pt idx="76">
                  <c:v>3.968450704225352</c:v>
                </c:pt>
                <c:pt idx="77">
                  <c:v>3.878540566490638</c:v>
                </c:pt>
                <c:pt idx="78">
                  <c:v>3.787851314596555</c:v>
                </c:pt>
                <c:pt idx="79">
                  <c:v>3.605579232855482</c:v>
                </c:pt>
                <c:pt idx="82">
                  <c:v>7.859504132231405</c:v>
                </c:pt>
                <c:pt idx="83">
                  <c:v>6.813513513513514</c:v>
                </c:pt>
                <c:pt idx="84">
                  <c:v>5.378196500672947</c:v>
                </c:pt>
                <c:pt idx="85">
                  <c:v>5.08634772462077</c:v>
                </c:pt>
                <c:pt idx="86">
                  <c:v>4.906122448979592</c:v>
                </c:pt>
                <c:pt idx="87">
                  <c:v>4.633889376646181</c:v>
                </c:pt>
                <c:pt idx="88">
                  <c:v>4.430757459831675</c:v>
                </c:pt>
                <c:pt idx="89">
                  <c:v>4.204803202134756</c:v>
                </c:pt>
                <c:pt idx="90">
                  <c:v>4.00932400932401</c:v>
                </c:pt>
                <c:pt idx="91">
                  <c:v>3.868827160493827</c:v>
                </c:pt>
                <c:pt idx="92">
                  <c:v>3.670672007120605</c:v>
                </c:pt>
                <c:pt idx="93">
                  <c:v>3.465697240865026</c:v>
                </c:pt>
                <c:pt idx="94">
                  <c:v>3.397489539748954</c:v>
                </c:pt>
                <c:pt idx="95">
                  <c:v>3.219274168953949</c:v>
                </c:pt>
                <c:pt idx="98">
                  <c:v>7.087108013937282</c:v>
                </c:pt>
                <c:pt idx="99">
                  <c:v>6.055679287305122</c:v>
                </c:pt>
                <c:pt idx="100">
                  <c:v>4.793025871766029</c:v>
                </c:pt>
                <c:pt idx="101">
                  <c:v>4.610119047619047</c:v>
                </c:pt>
                <c:pt idx="102">
                  <c:v>4.33728813559322</c:v>
                </c:pt>
                <c:pt idx="103">
                  <c:v>4.206794682422452</c:v>
                </c:pt>
                <c:pt idx="104">
                  <c:v>4.016817593790427</c:v>
                </c:pt>
                <c:pt idx="105">
                  <c:v>3.825221238938053</c:v>
                </c:pt>
                <c:pt idx="106">
                  <c:v>3.633748801534036</c:v>
                </c:pt>
                <c:pt idx="107">
                  <c:v>3.482889733840304</c:v>
                </c:pt>
                <c:pt idx="108">
                  <c:v>3.350055741360089</c:v>
                </c:pt>
                <c:pt idx="109">
                  <c:v>3.102941176470588</c:v>
                </c:pt>
                <c:pt idx="110">
                  <c:v>3.008429334082607</c:v>
                </c:pt>
                <c:pt idx="111">
                  <c:v>2.826993865030675</c:v>
                </c:pt>
                <c:pt idx="114">
                  <c:v>6.26300578034682</c:v>
                </c:pt>
                <c:pt idx="115">
                  <c:v>5.48854961832061</c:v>
                </c:pt>
                <c:pt idx="116">
                  <c:v>4.202459791863764</c:v>
                </c:pt>
                <c:pt idx="117">
                  <c:v>4.122156697556866</c:v>
                </c:pt>
                <c:pt idx="118">
                  <c:v>3.960701754385965</c:v>
                </c:pt>
                <c:pt idx="119">
                  <c:v>3.876750700280112</c:v>
                </c:pt>
                <c:pt idx="120">
                  <c:v>3.772128060263653</c:v>
                </c:pt>
                <c:pt idx="121">
                  <c:v>3.750157728706624</c:v>
                </c:pt>
                <c:pt idx="122">
                  <c:v>3.576344086021505</c:v>
                </c:pt>
                <c:pt idx="123">
                  <c:v>3.409967089797837</c:v>
                </c:pt>
                <c:pt idx="124">
                  <c:v>3.263460748047677</c:v>
                </c:pt>
                <c:pt idx="125">
                  <c:v>3.290509738914215</c:v>
                </c:pt>
                <c:pt idx="126">
                  <c:v>3.159025787965616</c:v>
                </c:pt>
                <c:pt idx="127">
                  <c:v>2.959349593495935</c:v>
                </c:pt>
                <c:pt idx="128">
                  <c:v>2.731725509696668</c:v>
                </c:pt>
              </c:numCache>
            </c:numRef>
          </c:yVal>
          <c:smooth val="0"/>
        </c:ser>
        <c:ser>
          <c:idx val="10"/>
          <c:order val="10"/>
          <c:tx>
            <c:v>Data Set # 30</c:v>
          </c:tx>
          <c:spPr>
            <a:ln w="19050">
              <a:noFill/>
            </a:ln>
          </c:spPr>
          <c:marker>
            <c:symbol val="diamond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'AS;Data Set # 30'!$O$8:$O$201</c:f>
              <c:numCache>
                <c:formatCode>General</c:formatCode>
                <c:ptCount val="194"/>
                <c:pt idx="0">
                  <c:v>4.859405363042485</c:v>
                </c:pt>
                <c:pt idx="1">
                  <c:v>6.117576984171314</c:v>
                </c:pt>
                <c:pt idx="2">
                  <c:v>9.251705094288638</c:v>
                </c:pt>
                <c:pt idx="3">
                  <c:v>10.19345031968447</c:v>
                </c:pt>
                <c:pt idx="4">
                  <c:v>11.21053516311196</c:v>
                </c:pt>
                <c:pt idx="5">
                  <c:v>12.06940680867296</c:v>
                </c:pt>
                <c:pt idx="6">
                  <c:v>13.01115203406879</c:v>
                </c:pt>
                <c:pt idx="7">
                  <c:v>14.03577083929946</c:v>
                </c:pt>
                <c:pt idx="8">
                  <c:v>15.21106888059345</c:v>
                </c:pt>
                <c:pt idx="9">
                  <c:v>16.77813293565211</c:v>
                </c:pt>
                <c:pt idx="10">
                  <c:v>17.71987816104794</c:v>
                </c:pt>
                <c:pt idx="11">
                  <c:v>18.81230262250711</c:v>
                </c:pt>
                <c:pt idx="12">
                  <c:v>19.36228183413827</c:v>
                </c:pt>
                <c:pt idx="13">
                  <c:v>19.75404784790294</c:v>
                </c:pt>
                <c:pt idx="14">
                  <c:v>20.07047424363594</c:v>
                </c:pt>
                <c:pt idx="15">
                  <c:v>21.6375382986946</c:v>
                </c:pt>
                <c:pt idx="18">
                  <c:v>6.584682615967645</c:v>
                </c:pt>
                <c:pt idx="19">
                  <c:v>7.993533473159808</c:v>
                </c:pt>
                <c:pt idx="20">
                  <c:v>12.06940680867296</c:v>
                </c:pt>
                <c:pt idx="21">
                  <c:v>13.1693652319353</c:v>
                </c:pt>
                <c:pt idx="22">
                  <c:v>14.57821608912746</c:v>
                </c:pt>
                <c:pt idx="23">
                  <c:v>15.67817451238978</c:v>
                </c:pt>
                <c:pt idx="24">
                  <c:v>16.77813293565211</c:v>
                </c:pt>
                <c:pt idx="25">
                  <c:v>18.18698379284428</c:v>
                </c:pt>
                <c:pt idx="26">
                  <c:v>19.59583465003644</c:v>
                </c:pt>
                <c:pt idx="27">
                  <c:v>21.17043266689827</c:v>
                </c:pt>
                <c:pt idx="28">
                  <c:v>23.20460235375326</c:v>
                </c:pt>
                <c:pt idx="29">
                  <c:v>24.85453998864676</c:v>
                </c:pt>
                <c:pt idx="30">
                  <c:v>25.47985881830959</c:v>
                </c:pt>
                <c:pt idx="31">
                  <c:v>26.33873046387058</c:v>
                </c:pt>
                <c:pt idx="32">
                  <c:v>28.45577373056041</c:v>
                </c:pt>
                <c:pt idx="35">
                  <c:v>7.56409765037931</c:v>
                </c:pt>
                <c:pt idx="36">
                  <c:v>9.613335260840637</c:v>
                </c:pt>
                <c:pt idx="37">
                  <c:v>9.613335260840637</c:v>
                </c:pt>
                <c:pt idx="38">
                  <c:v>14.50287647109579</c:v>
                </c:pt>
                <c:pt idx="39">
                  <c:v>15.91926129009112</c:v>
                </c:pt>
                <c:pt idx="40">
                  <c:v>17.26030649105478</c:v>
                </c:pt>
                <c:pt idx="41">
                  <c:v>18.60135169201844</c:v>
                </c:pt>
                <c:pt idx="42">
                  <c:v>20.49237610461327</c:v>
                </c:pt>
                <c:pt idx="43">
                  <c:v>21.9087609236086</c:v>
                </c:pt>
                <c:pt idx="44">
                  <c:v>22.14231373950676</c:v>
                </c:pt>
                <c:pt idx="45">
                  <c:v>23.95799853406993</c:v>
                </c:pt>
                <c:pt idx="46">
                  <c:v>24.27442492980293</c:v>
                </c:pt>
                <c:pt idx="47">
                  <c:v>25.84902294666475</c:v>
                </c:pt>
                <c:pt idx="48">
                  <c:v>26.00723614453125</c:v>
                </c:pt>
                <c:pt idx="49">
                  <c:v>27.89826055712608</c:v>
                </c:pt>
                <c:pt idx="50">
                  <c:v>27.89826055712608</c:v>
                </c:pt>
                <c:pt idx="51">
                  <c:v>30.5803509590534</c:v>
                </c:pt>
                <c:pt idx="52">
                  <c:v>30.10571136545391</c:v>
                </c:pt>
                <c:pt idx="53">
                  <c:v>30.73103019511674</c:v>
                </c:pt>
                <c:pt idx="54">
                  <c:v>31.99673577804873</c:v>
                </c:pt>
                <c:pt idx="55">
                  <c:v>31.83852258018223</c:v>
                </c:pt>
                <c:pt idx="56">
                  <c:v>33.88776019064356</c:v>
                </c:pt>
                <c:pt idx="59">
                  <c:v>9.477723948383637</c:v>
                </c:pt>
                <c:pt idx="60">
                  <c:v>12.15981435031096</c:v>
                </c:pt>
                <c:pt idx="61">
                  <c:v>17.68974231383528</c:v>
                </c:pt>
                <c:pt idx="62">
                  <c:v>19.58830068823327</c:v>
                </c:pt>
                <c:pt idx="63">
                  <c:v>21.3211119029616</c:v>
                </c:pt>
                <c:pt idx="64">
                  <c:v>23.53609667309259</c:v>
                </c:pt>
                <c:pt idx="65">
                  <c:v>25.58533428355392</c:v>
                </c:pt>
                <c:pt idx="66">
                  <c:v>27.64210585581841</c:v>
                </c:pt>
                <c:pt idx="67">
                  <c:v>29.69134346627974</c:v>
                </c:pt>
                <c:pt idx="68">
                  <c:v>32.06454143427723</c:v>
                </c:pt>
                <c:pt idx="69">
                  <c:v>34.9877186139059</c:v>
                </c:pt>
                <c:pt idx="70">
                  <c:v>38.30266180729922</c:v>
                </c:pt>
                <c:pt idx="71">
                  <c:v>39.01085421679688</c:v>
                </c:pt>
                <c:pt idx="72">
                  <c:v>40.90941259119487</c:v>
                </c:pt>
                <c:pt idx="73">
                  <c:v>43.4332897952557</c:v>
                </c:pt>
                <c:pt idx="76">
                  <c:v>10.6379540660713</c:v>
                </c:pt>
                <c:pt idx="77">
                  <c:v>13.97549914487412</c:v>
                </c:pt>
                <c:pt idx="78">
                  <c:v>21.5923345278756</c:v>
                </c:pt>
                <c:pt idx="79">
                  <c:v>23.49842686407676</c:v>
                </c:pt>
                <c:pt idx="80">
                  <c:v>26.19558518961042</c:v>
                </c:pt>
                <c:pt idx="81">
                  <c:v>28.25989072367808</c:v>
                </c:pt>
                <c:pt idx="82">
                  <c:v>31.7556490003474</c:v>
                </c:pt>
                <c:pt idx="83">
                  <c:v>34.29459412801456</c:v>
                </c:pt>
                <c:pt idx="84">
                  <c:v>37.31571281108438</c:v>
                </c:pt>
                <c:pt idx="85">
                  <c:v>40.48751073021754</c:v>
                </c:pt>
                <c:pt idx="86">
                  <c:v>43.58396903131903</c:v>
                </c:pt>
                <c:pt idx="87">
                  <c:v>48.11188007502219</c:v>
                </c:pt>
                <c:pt idx="88">
                  <c:v>50.80903840055584</c:v>
                </c:pt>
                <c:pt idx="89">
                  <c:v>54.93764946869116</c:v>
                </c:pt>
                <c:pt idx="92">
                  <c:v>12.06940680867296</c:v>
                </c:pt>
                <c:pt idx="93">
                  <c:v>15.55763112353912</c:v>
                </c:pt>
                <c:pt idx="94">
                  <c:v>24.37236643324409</c:v>
                </c:pt>
                <c:pt idx="95">
                  <c:v>27.15239833861258</c:v>
                </c:pt>
                <c:pt idx="96">
                  <c:v>29.84955666414624</c:v>
                </c:pt>
                <c:pt idx="97">
                  <c:v>32.8631413854129</c:v>
                </c:pt>
                <c:pt idx="98">
                  <c:v>35.88426006848272</c:v>
                </c:pt>
                <c:pt idx="99">
                  <c:v>38.58141839401638</c:v>
                </c:pt>
                <c:pt idx="100">
                  <c:v>43.0264558578847</c:v>
                </c:pt>
                <c:pt idx="101">
                  <c:v>46.36400093668752</c:v>
                </c:pt>
                <c:pt idx="102">
                  <c:v>50.33439880695634</c:v>
                </c:pt>
                <c:pt idx="103">
                  <c:v>57.00195500275882</c:v>
                </c:pt>
                <c:pt idx="104">
                  <c:v>58.66696056125865</c:v>
                </c:pt>
                <c:pt idx="105">
                  <c:v>63.5112980006948</c:v>
                </c:pt>
                <c:pt idx="108">
                  <c:v>14.02823687749629</c:v>
                </c:pt>
                <c:pt idx="109">
                  <c:v>18.11164417481261</c:v>
                </c:pt>
                <c:pt idx="110">
                  <c:v>27.73251339745641</c:v>
                </c:pt>
                <c:pt idx="111">
                  <c:v>31.19813582691307</c:v>
                </c:pt>
                <c:pt idx="112">
                  <c:v>34.06104131211639</c:v>
                </c:pt>
                <c:pt idx="113">
                  <c:v>37.51159581796671</c:v>
                </c:pt>
                <c:pt idx="114">
                  <c:v>40.39710318857954</c:v>
                </c:pt>
                <c:pt idx="115">
                  <c:v>44.56338406573069</c:v>
                </c:pt>
                <c:pt idx="116">
                  <c:v>48.88787814074835</c:v>
                </c:pt>
                <c:pt idx="117">
                  <c:v>53.06169297970267</c:v>
                </c:pt>
                <c:pt idx="118">
                  <c:v>57.22797385685382</c:v>
                </c:pt>
                <c:pt idx="119">
                  <c:v>62.99898859807947</c:v>
                </c:pt>
                <c:pt idx="120">
                  <c:v>63.63937535134863</c:v>
                </c:pt>
                <c:pt idx="121">
                  <c:v>67.24814305506545</c:v>
                </c:pt>
                <c:pt idx="122">
                  <c:v>73.90063132726161</c:v>
                </c:pt>
                <c:pt idx="123">
                  <c:v>74.29993130282944</c:v>
                </c:pt>
                <c:pt idx="126">
                  <c:v>15.70831035960245</c:v>
                </c:pt>
                <c:pt idx="127">
                  <c:v>19.87459123675361</c:v>
                </c:pt>
                <c:pt idx="128">
                  <c:v>31.1001943234719</c:v>
                </c:pt>
                <c:pt idx="129">
                  <c:v>35.10826200275655</c:v>
                </c:pt>
                <c:pt idx="130">
                  <c:v>38.46840896696888</c:v>
                </c:pt>
                <c:pt idx="131">
                  <c:v>41.99430309085087</c:v>
                </c:pt>
                <c:pt idx="132">
                  <c:v>45.52773117653602</c:v>
                </c:pt>
                <c:pt idx="133">
                  <c:v>50.33439880695634</c:v>
                </c:pt>
                <c:pt idx="134">
                  <c:v>55.62323999277932</c:v>
                </c:pt>
                <c:pt idx="135">
                  <c:v>60.82920759876747</c:v>
                </c:pt>
                <c:pt idx="136">
                  <c:v>66.04270916655879</c:v>
                </c:pt>
                <c:pt idx="137">
                  <c:v>72.4541106610536</c:v>
                </c:pt>
                <c:pt idx="138">
                  <c:v>74.54101808053076</c:v>
                </c:pt>
                <c:pt idx="139">
                  <c:v>78.22512540227926</c:v>
                </c:pt>
                <c:pt idx="140">
                  <c:v>84.96048725431023</c:v>
                </c:pt>
                <c:pt idx="143">
                  <c:v>17.25277252925161</c:v>
                </c:pt>
                <c:pt idx="144">
                  <c:v>22.14231373950676</c:v>
                </c:pt>
                <c:pt idx="145">
                  <c:v>34.98018465210272</c:v>
                </c:pt>
                <c:pt idx="146">
                  <c:v>38.51361273778788</c:v>
                </c:pt>
                <c:pt idx="147">
                  <c:v>41.56486726807037</c:v>
                </c:pt>
                <c:pt idx="148">
                  <c:v>46.0551085027577</c:v>
                </c:pt>
                <c:pt idx="149">
                  <c:v>50.54534973744501</c:v>
                </c:pt>
                <c:pt idx="150">
                  <c:v>56.32389844047382</c:v>
                </c:pt>
                <c:pt idx="151">
                  <c:v>61.62027358809997</c:v>
                </c:pt>
                <c:pt idx="152">
                  <c:v>67.71524868686178</c:v>
                </c:pt>
                <c:pt idx="153">
                  <c:v>73.6520105877571</c:v>
                </c:pt>
                <c:pt idx="154">
                  <c:v>80.39490640159124</c:v>
                </c:pt>
                <c:pt idx="155">
                  <c:v>82.96398737647108</c:v>
                </c:pt>
                <c:pt idx="156">
                  <c:v>86.97205505575573</c:v>
                </c:pt>
                <c:pt idx="159">
                  <c:v>18.46574037956144</c:v>
                </c:pt>
                <c:pt idx="160">
                  <c:v>24.19908531177126</c:v>
                </c:pt>
                <c:pt idx="161">
                  <c:v>38.36293350172455</c:v>
                </c:pt>
                <c:pt idx="162">
                  <c:v>42.6648256913327</c:v>
                </c:pt>
                <c:pt idx="163">
                  <c:v>46.32633112767169</c:v>
                </c:pt>
                <c:pt idx="164">
                  <c:v>51.178202528911</c:v>
                </c:pt>
                <c:pt idx="165">
                  <c:v>55.79652111425216</c:v>
                </c:pt>
                <c:pt idx="166">
                  <c:v>61.9291660220298</c:v>
                </c:pt>
                <c:pt idx="167">
                  <c:v>67.09746381900212</c:v>
                </c:pt>
                <c:pt idx="168">
                  <c:v>74.66156146938143</c:v>
                </c:pt>
                <c:pt idx="169">
                  <c:v>81.02775919305725</c:v>
                </c:pt>
                <c:pt idx="170">
                  <c:v>86.76110412526706</c:v>
                </c:pt>
              </c:numCache>
            </c:numRef>
          </c:xVal>
          <c:yVal>
            <c:numRef>
              <c:f>'AS;Data Set # 30'!$P$8:$P$201</c:f>
              <c:numCache>
                <c:formatCode>0.0000</c:formatCode>
                <c:ptCount val="194"/>
                <c:pt idx="0">
                  <c:v>10.57377049180328</c:v>
                </c:pt>
                <c:pt idx="1">
                  <c:v>8.923076923076923</c:v>
                </c:pt>
                <c:pt idx="2">
                  <c:v>7.442424242424242</c:v>
                </c:pt>
                <c:pt idx="3">
                  <c:v>6.868020304568528</c:v>
                </c:pt>
                <c:pt idx="4">
                  <c:v>6.413793103448275</c:v>
                </c:pt>
                <c:pt idx="5">
                  <c:v>6.185328185328184</c:v>
                </c:pt>
                <c:pt idx="6">
                  <c:v>5.854237288135593</c:v>
                </c:pt>
                <c:pt idx="7">
                  <c:v>5.645454545454545</c:v>
                </c:pt>
                <c:pt idx="8">
                  <c:v>5.384</c:v>
                </c:pt>
                <c:pt idx="9">
                  <c:v>5.096109839816934</c:v>
                </c:pt>
                <c:pt idx="10">
                  <c:v>4.88981288981289</c:v>
                </c:pt>
                <c:pt idx="11">
                  <c:v>4.523550724637682</c:v>
                </c:pt>
                <c:pt idx="12">
                  <c:v>4.493006993006993</c:v>
                </c:pt>
                <c:pt idx="13">
                  <c:v>4.319604612850083</c:v>
                </c:pt>
                <c:pt idx="14">
                  <c:v>4.46979865771812</c:v>
                </c:pt>
                <c:pt idx="15">
                  <c:v>4.108726752503576</c:v>
                </c:pt>
                <c:pt idx="18">
                  <c:v>10.79012345679012</c:v>
                </c:pt>
                <c:pt idx="19">
                  <c:v>9.73394495412844</c:v>
                </c:pt>
                <c:pt idx="20">
                  <c:v>7.852941176470588</c:v>
                </c:pt>
                <c:pt idx="21">
                  <c:v>7.048387096774194</c:v>
                </c:pt>
                <c:pt idx="22">
                  <c:v>6.985559566787003</c:v>
                </c:pt>
                <c:pt idx="23">
                  <c:v>6.403076923076923</c:v>
                </c:pt>
                <c:pt idx="24">
                  <c:v>6.084699453551913</c:v>
                </c:pt>
                <c:pt idx="25">
                  <c:v>5.916666666666666</c:v>
                </c:pt>
                <c:pt idx="26">
                  <c:v>5.557692307692307</c:v>
                </c:pt>
                <c:pt idx="27">
                  <c:v>5.321969696969697</c:v>
                </c:pt>
                <c:pt idx="28">
                  <c:v>5.008130081300813</c:v>
                </c:pt>
                <c:pt idx="29">
                  <c:v>4.83724340175953</c:v>
                </c:pt>
                <c:pt idx="30">
                  <c:v>4.756680731364275</c:v>
                </c:pt>
                <c:pt idx="31">
                  <c:v>4.667556742323097</c:v>
                </c:pt>
                <c:pt idx="32">
                  <c:v>4.448763250883391</c:v>
                </c:pt>
                <c:pt idx="35">
                  <c:v>11.67441860465116</c:v>
                </c:pt>
                <c:pt idx="36">
                  <c:v>9.96875</c:v>
                </c:pt>
                <c:pt idx="37">
                  <c:v>9.451851851851853</c:v>
                </c:pt>
                <c:pt idx="38">
                  <c:v>7.608695652173913</c:v>
                </c:pt>
                <c:pt idx="39">
                  <c:v>7.16271186440678</c:v>
                </c:pt>
                <c:pt idx="40">
                  <c:v>6.758112094395281</c:v>
                </c:pt>
                <c:pt idx="41">
                  <c:v>6.33076923076923</c:v>
                </c:pt>
                <c:pt idx="42">
                  <c:v>6.085011185682327</c:v>
                </c:pt>
                <c:pt idx="43">
                  <c:v>5.816</c:v>
                </c:pt>
                <c:pt idx="44">
                  <c:v>5.717898832684824</c:v>
                </c:pt>
                <c:pt idx="45">
                  <c:v>5.559440559440559</c:v>
                </c:pt>
                <c:pt idx="46">
                  <c:v>5.692579505300353</c:v>
                </c:pt>
                <c:pt idx="47">
                  <c:v>5.3861852433281</c:v>
                </c:pt>
                <c:pt idx="48">
                  <c:v>5.32716049382716</c:v>
                </c:pt>
                <c:pt idx="49">
                  <c:v>5.09353507565337</c:v>
                </c:pt>
                <c:pt idx="50">
                  <c:v>4.997300944669365</c:v>
                </c:pt>
                <c:pt idx="51">
                  <c:v>4.908101571946796</c:v>
                </c:pt>
                <c:pt idx="52">
                  <c:v>4.885085574572127</c:v>
                </c:pt>
                <c:pt idx="53">
                  <c:v>4.832938388625593</c:v>
                </c:pt>
                <c:pt idx="54">
                  <c:v>4.682469680264608</c:v>
                </c:pt>
                <c:pt idx="55">
                  <c:v>4.706013363028953</c:v>
                </c:pt>
                <c:pt idx="56">
                  <c:v>4.466732869910625</c:v>
                </c:pt>
                <c:pt idx="59">
                  <c:v>10.39669421487603</c:v>
                </c:pt>
                <c:pt idx="60">
                  <c:v>8.81967213114754</c:v>
                </c:pt>
                <c:pt idx="61">
                  <c:v>6.865497076023391</c:v>
                </c:pt>
                <c:pt idx="62">
                  <c:v>6.565656565656566</c:v>
                </c:pt>
                <c:pt idx="63">
                  <c:v>6.233480176211454</c:v>
                </c:pt>
                <c:pt idx="64">
                  <c:v>6.01926782273603</c:v>
                </c:pt>
                <c:pt idx="65">
                  <c:v>5.765704584040747</c:v>
                </c:pt>
                <c:pt idx="66">
                  <c:v>5.443620178041543</c:v>
                </c:pt>
                <c:pt idx="67">
                  <c:v>5.28993288590604</c:v>
                </c:pt>
                <c:pt idx="68">
                  <c:v>5.00117508813161</c:v>
                </c:pt>
                <c:pt idx="69">
                  <c:v>4.817427385892115</c:v>
                </c:pt>
                <c:pt idx="70">
                  <c:v>4.63023679417122</c:v>
                </c:pt>
                <c:pt idx="71">
                  <c:v>4.550087873462214</c:v>
                </c:pt>
                <c:pt idx="72">
                  <c:v>4.48019801980198</c:v>
                </c:pt>
                <c:pt idx="73">
                  <c:v>4.27353595255745</c:v>
                </c:pt>
                <c:pt idx="76">
                  <c:v>9.476510067114093</c:v>
                </c:pt>
                <c:pt idx="77">
                  <c:v>8.20796460176991</c:v>
                </c:pt>
                <c:pt idx="78">
                  <c:v>6.454954954954955</c:v>
                </c:pt>
                <c:pt idx="79">
                  <c:v>6.032882011605416</c:v>
                </c:pt>
                <c:pt idx="80">
                  <c:v>5.775747508305648</c:v>
                </c:pt>
                <c:pt idx="81">
                  <c:v>5.516176470588236</c:v>
                </c:pt>
                <c:pt idx="82">
                  <c:v>5.30188679245283</c:v>
                </c:pt>
                <c:pt idx="83">
                  <c:v>5.07469342251951</c:v>
                </c:pt>
                <c:pt idx="84">
                  <c:v>4.822784810126582</c:v>
                </c:pt>
                <c:pt idx="85">
                  <c:v>4.608919382504288</c:v>
                </c:pt>
                <c:pt idx="86">
                  <c:v>4.467181467181467</c:v>
                </c:pt>
                <c:pt idx="87">
                  <c:v>4.212401055408971</c:v>
                </c:pt>
                <c:pt idx="88">
                  <c:v>4.109689213893966</c:v>
                </c:pt>
                <c:pt idx="89">
                  <c:v>3.95230352303523</c:v>
                </c:pt>
                <c:pt idx="92">
                  <c:v>8.850828729281767</c:v>
                </c:pt>
                <c:pt idx="93">
                  <c:v>7.619926199261992</c:v>
                </c:pt>
                <c:pt idx="94">
                  <c:v>5.97966728280961</c:v>
                </c:pt>
                <c:pt idx="95">
                  <c:v>5.640062597809076</c:v>
                </c:pt>
                <c:pt idx="96">
                  <c:v>5.37584803256445</c:v>
                </c:pt>
                <c:pt idx="97">
                  <c:v>5.199046483909415</c:v>
                </c:pt>
                <c:pt idx="98">
                  <c:v>4.971816283924843</c:v>
                </c:pt>
                <c:pt idx="99">
                  <c:v>4.763720930232558</c:v>
                </c:pt>
                <c:pt idx="100">
                  <c:v>4.514624505928854</c:v>
                </c:pt>
                <c:pt idx="101">
                  <c:v>4.327707454289733</c:v>
                </c:pt>
                <c:pt idx="102">
                  <c:v>4.139405204460966</c:v>
                </c:pt>
                <c:pt idx="103">
                  <c:v>3.914123124676669</c:v>
                </c:pt>
                <c:pt idx="104">
                  <c:v>3.851137487636004</c:v>
                </c:pt>
                <c:pt idx="105">
                  <c:v>3.663624511082138</c:v>
                </c:pt>
                <c:pt idx="108">
                  <c:v>8.3125</c:v>
                </c:pt>
                <c:pt idx="109">
                  <c:v>7.029239766081871</c:v>
                </c:pt>
                <c:pt idx="110">
                  <c:v>5.568835098335855</c:v>
                </c:pt>
                <c:pt idx="111">
                  <c:v>5.235145385587863</c:v>
                </c:pt>
                <c:pt idx="112">
                  <c:v>5.034521158129176</c:v>
                </c:pt>
                <c:pt idx="113">
                  <c:v>4.7875</c:v>
                </c:pt>
                <c:pt idx="114">
                  <c:v>4.567291311754685</c:v>
                </c:pt>
                <c:pt idx="115">
                  <c:v>4.407600596125186</c:v>
                </c:pt>
                <c:pt idx="116">
                  <c:v>4.172990353697749</c:v>
                </c:pt>
                <c:pt idx="117">
                  <c:v>4.017683970336566</c:v>
                </c:pt>
                <c:pt idx="118">
                  <c:v>3.869587366276108</c:v>
                </c:pt>
                <c:pt idx="119">
                  <c:v>3.696728558797524</c:v>
                </c:pt>
                <c:pt idx="120">
                  <c:v>3.634681583476764</c:v>
                </c:pt>
                <c:pt idx="121">
                  <c:v>3.543469630805876</c:v>
                </c:pt>
                <c:pt idx="122">
                  <c:v>3.410639777468706</c:v>
                </c:pt>
                <c:pt idx="123">
                  <c:v>3.370471633629528</c:v>
                </c:pt>
                <c:pt idx="126">
                  <c:v>7.5</c:v>
                </c:pt>
                <c:pt idx="127">
                  <c:v>6.52970297029703</c:v>
                </c:pt>
                <c:pt idx="128">
                  <c:v>5.077490774907749</c:v>
                </c:pt>
                <c:pt idx="129">
                  <c:v>4.849115504682622</c:v>
                </c:pt>
                <c:pt idx="130">
                  <c:v>4.612466124661246</c:v>
                </c:pt>
                <c:pt idx="131">
                  <c:v>4.375196232339089</c:v>
                </c:pt>
                <c:pt idx="132">
                  <c:v>4.193615544760583</c:v>
                </c:pt>
                <c:pt idx="133">
                  <c:v>4.044188861985472</c:v>
                </c:pt>
                <c:pt idx="134">
                  <c:v>3.873557187827912</c:v>
                </c:pt>
                <c:pt idx="135">
                  <c:v>3.688442211055276</c:v>
                </c:pt>
                <c:pt idx="136">
                  <c:v>3.544682571775172</c:v>
                </c:pt>
                <c:pt idx="137">
                  <c:v>3.394634662901517</c:v>
                </c:pt>
                <c:pt idx="138">
                  <c:v>3.32907133243607</c:v>
                </c:pt>
                <c:pt idx="139">
                  <c:v>3.222532588454376</c:v>
                </c:pt>
                <c:pt idx="140">
                  <c:v>3.07778384279476</c:v>
                </c:pt>
                <c:pt idx="143">
                  <c:v>6.795252225519288</c:v>
                </c:pt>
                <c:pt idx="144">
                  <c:v>6.022540983606557</c:v>
                </c:pt>
                <c:pt idx="145">
                  <c:v>4.699392712550607</c:v>
                </c:pt>
                <c:pt idx="146">
                  <c:v>4.468531468531468</c:v>
                </c:pt>
                <c:pt idx="147">
                  <c:v>4.243846153846154</c:v>
                </c:pt>
                <c:pt idx="148">
                  <c:v>4.056403450564034</c:v>
                </c:pt>
                <c:pt idx="149">
                  <c:v>3.849110728628801</c:v>
                </c:pt>
                <c:pt idx="150">
                  <c:v>3.717553455992044</c:v>
                </c:pt>
                <c:pt idx="151">
                  <c:v>3.519363166953529</c:v>
                </c:pt>
                <c:pt idx="152">
                  <c:v>3.37514081862561</c:v>
                </c:pt>
                <c:pt idx="153">
                  <c:v>3.22214897824654</c:v>
                </c:pt>
                <c:pt idx="154">
                  <c:v>3.07965367965368</c:v>
                </c:pt>
                <c:pt idx="155">
                  <c:v>3.047039291643608</c:v>
                </c:pt>
                <c:pt idx="156">
                  <c:v>2.918099089989889</c:v>
                </c:pt>
                <c:pt idx="159">
                  <c:v>6.1275</c:v>
                </c:pt>
                <c:pt idx="160">
                  <c:v>5.407407407407407</c:v>
                </c:pt>
                <c:pt idx="161">
                  <c:v>4.153344208809135</c:v>
                </c:pt>
                <c:pt idx="162">
                  <c:v>3.946341463414634</c:v>
                </c:pt>
                <c:pt idx="163">
                  <c:v>3.809789343246592</c:v>
                </c:pt>
                <c:pt idx="164">
                  <c:v>3.650188070929608</c:v>
                </c:pt>
                <c:pt idx="165">
                  <c:v>3.478628464067637</c:v>
                </c:pt>
                <c:pt idx="166">
                  <c:v>3.333333333333333</c:v>
                </c:pt>
                <c:pt idx="167">
                  <c:v>3.151450813871196</c:v>
                </c:pt>
                <c:pt idx="168">
                  <c:v>2.998487140695915</c:v>
                </c:pt>
                <c:pt idx="169">
                  <c:v>2.856573705179283</c:v>
                </c:pt>
                <c:pt idx="170">
                  <c:v>2.736692015209126</c:v>
                </c:pt>
              </c:numCache>
            </c:numRef>
          </c:yVal>
          <c:smooth val="1"/>
        </c:ser>
        <c:ser>
          <c:idx val="12"/>
          <c:order val="11"/>
          <c:tx>
            <c:v>Data Set # 31</c:v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'AT;Data Set # 31'!$O$8:$O$180</c:f>
              <c:numCache>
                <c:formatCode>General</c:formatCode>
                <c:ptCount val="173"/>
                <c:pt idx="0">
                  <c:v>10.5927502952523</c:v>
                </c:pt>
                <c:pt idx="1">
                  <c:v>11.37628232278163</c:v>
                </c:pt>
                <c:pt idx="2">
                  <c:v>12.8529388362023</c:v>
                </c:pt>
                <c:pt idx="3">
                  <c:v>14.17891611355962</c:v>
                </c:pt>
                <c:pt idx="4">
                  <c:v>14.96244814108895</c:v>
                </c:pt>
                <c:pt idx="5">
                  <c:v>16.36376503647795</c:v>
                </c:pt>
                <c:pt idx="6">
                  <c:v>17.99863474776511</c:v>
                </c:pt>
                <c:pt idx="7">
                  <c:v>19.79171765691877</c:v>
                </c:pt>
                <c:pt idx="8">
                  <c:v>20.87660815657477</c:v>
                </c:pt>
                <c:pt idx="9">
                  <c:v>22.90324388162659</c:v>
                </c:pt>
                <c:pt idx="10">
                  <c:v>24.3045607770156</c:v>
                </c:pt>
                <c:pt idx="11">
                  <c:v>26.02230406813759</c:v>
                </c:pt>
                <c:pt idx="12">
                  <c:v>27.73251339745641</c:v>
                </c:pt>
                <c:pt idx="13">
                  <c:v>29.45025668857841</c:v>
                </c:pt>
                <c:pt idx="16">
                  <c:v>12.43857093702813</c:v>
                </c:pt>
                <c:pt idx="17">
                  <c:v>13.83988783241712</c:v>
                </c:pt>
                <c:pt idx="18">
                  <c:v>15.39188396386945</c:v>
                </c:pt>
                <c:pt idx="19">
                  <c:v>16.32609522746212</c:v>
                </c:pt>
                <c:pt idx="20">
                  <c:v>18.03630455678094</c:v>
                </c:pt>
                <c:pt idx="21">
                  <c:v>19.74651388609977</c:v>
                </c:pt>
                <c:pt idx="22">
                  <c:v>21.6149364132851</c:v>
                </c:pt>
                <c:pt idx="23">
                  <c:v>23.95046457226676</c:v>
                </c:pt>
                <c:pt idx="24">
                  <c:v>25.66067390158559</c:v>
                </c:pt>
                <c:pt idx="25">
                  <c:v>27.83798886270075</c:v>
                </c:pt>
                <c:pt idx="26">
                  <c:v>30.16598305987924</c:v>
                </c:pt>
                <c:pt idx="27">
                  <c:v>32.5015112188609</c:v>
                </c:pt>
                <c:pt idx="28">
                  <c:v>34.82950541603939</c:v>
                </c:pt>
                <c:pt idx="29">
                  <c:v>37.32324677288755</c:v>
                </c:pt>
                <c:pt idx="32">
                  <c:v>14.57821608912746</c:v>
                </c:pt>
                <c:pt idx="33">
                  <c:v>16.43910465450962</c:v>
                </c:pt>
                <c:pt idx="34">
                  <c:v>17.83288758809545</c:v>
                </c:pt>
                <c:pt idx="35">
                  <c:v>19.85198935134411</c:v>
                </c:pt>
                <c:pt idx="36">
                  <c:v>21.71287791672627</c:v>
                </c:pt>
                <c:pt idx="37">
                  <c:v>23.73197967997493</c:v>
                </c:pt>
                <c:pt idx="38">
                  <c:v>25.59286824535709</c:v>
                </c:pt>
                <c:pt idx="39">
                  <c:v>28.22975487646541</c:v>
                </c:pt>
                <c:pt idx="40">
                  <c:v>30.70842830970724</c:v>
                </c:pt>
                <c:pt idx="41">
                  <c:v>33.6542073747454</c:v>
                </c:pt>
                <c:pt idx="42">
                  <c:v>35.67330913799405</c:v>
                </c:pt>
                <c:pt idx="43">
                  <c:v>38.31019576910238</c:v>
                </c:pt>
                <c:pt idx="44">
                  <c:v>38.15198257123588</c:v>
                </c:pt>
                <c:pt idx="45">
                  <c:v>41.8737597020002</c:v>
                </c:pt>
                <c:pt idx="46">
                  <c:v>44.66885953097502</c:v>
                </c:pt>
                <c:pt idx="49">
                  <c:v>17.10962725499145</c:v>
                </c:pt>
                <c:pt idx="50">
                  <c:v>19.17393278905911</c:v>
                </c:pt>
                <c:pt idx="51">
                  <c:v>21.2307043613236</c:v>
                </c:pt>
                <c:pt idx="52">
                  <c:v>23.45322309325776</c:v>
                </c:pt>
                <c:pt idx="53">
                  <c:v>25.98463425912175</c:v>
                </c:pt>
                <c:pt idx="54">
                  <c:v>28.84000578252191</c:v>
                </c:pt>
                <c:pt idx="55">
                  <c:v>31.0549905526529</c:v>
                </c:pt>
                <c:pt idx="56">
                  <c:v>34.54321486751906</c:v>
                </c:pt>
                <c:pt idx="57">
                  <c:v>37.23283923124955</c:v>
                </c:pt>
                <c:pt idx="58">
                  <c:v>40.5628503482492</c:v>
                </c:pt>
                <c:pt idx="59">
                  <c:v>43.80998788541403</c:v>
                </c:pt>
                <c:pt idx="60">
                  <c:v>47.84819141191135</c:v>
                </c:pt>
                <c:pt idx="61">
                  <c:v>51.33641572677751</c:v>
                </c:pt>
                <c:pt idx="62">
                  <c:v>54.82464004164366</c:v>
                </c:pt>
                <c:pt idx="65">
                  <c:v>20.14581386166761</c:v>
                </c:pt>
                <c:pt idx="66">
                  <c:v>22.3607986317986</c:v>
                </c:pt>
                <c:pt idx="67">
                  <c:v>24.89974375946576</c:v>
                </c:pt>
                <c:pt idx="68">
                  <c:v>27.59690208499941</c:v>
                </c:pt>
                <c:pt idx="69">
                  <c:v>30.61048680626607</c:v>
                </c:pt>
                <c:pt idx="70">
                  <c:v>32.99121873606672</c:v>
                </c:pt>
                <c:pt idx="71">
                  <c:v>36.16301665519989</c:v>
                </c:pt>
                <c:pt idx="72">
                  <c:v>39.89232774776737</c:v>
                </c:pt>
                <c:pt idx="73">
                  <c:v>42.9812520870657</c:v>
                </c:pt>
                <c:pt idx="74">
                  <c:v>47.10986315520102</c:v>
                </c:pt>
                <c:pt idx="75">
                  <c:v>50.83164028596534</c:v>
                </c:pt>
                <c:pt idx="76">
                  <c:v>55.35201736786533</c:v>
                </c:pt>
                <c:pt idx="77">
                  <c:v>60.58812082106614</c:v>
                </c:pt>
                <c:pt idx="78">
                  <c:v>64.2345583337988</c:v>
                </c:pt>
                <c:pt idx="81">
                  <c:v>20.70332703510194</c:v>
                </c:pt>
                <c:pt idx="82">
                  <c:v>22.5190118296651</c:v>
                </c:pt>
                <c:pt idx="83">
                  <c:v>25.08809280454492</c:v>
                </c:pt>
                <c:pt idx="84">
                  <c:v>27.35581530729808</c:v>
                </c:pt>
                <c:pt idx="85">
                  <c:v>30.8289716985579</c:v>
                </c:pt>
                <c:pt idx="86">
                  <c:v>33.85009038162773</c:v>
                </c:pt>
                <c:pt idx="87">
                  <c:v>37.18010149862739</c:v>
                </c:pt>
                <c:pt idx="88">
                  <c:v>40.65325788988721</c:v>
                </c:pt>
                <c:pt idx="89">
                  <c:v>44.43530671507686</c:v>
                </c:pt>
                <c:pt idx="90">
                  <c:v>48.05914234240001</c:v>
                </c:pt>
                <c:pt idx="91">
                  <c:v>51.84119116758967</c:v>
                </c:pt>
                <c:pt idx="92">
                  <c:v>56.52731540915932</c:v>
                </c:pt>
                <c:pt idx="93">
                  <c:v>62.2681943031723</c:v>
                </c:pt>
                <c:pt idx="94">
                  <c:v>67.93373357915362</c:v>
                </c:pt>
                <c:pt idx="97">
                  <c:v>23.45322309325776</c:v>
                </c:pt>
                <c:pt idx="98">
                  <c:v>26.02230406813759</c:v>
                </c:pt>
                <c:pt idx="99">
                  <c:v>28.82493785891558</c:v>
                </c:pt>
                <c:pt idx="100">
                  <c:v>32.10221124329307</c:v>
                </c:pt>
                <c:pt idx="101">
                  <c:v>35.06305823193756</c:v>
                </c:pt>
                <c:pt idx="102">
                  <c:v>38.64169008844171</c:v>
                </c:pt>
                <c:pt idx="103">
                  <c:v>42.69496153854536</c:v>
                </c:pt>
                <c:pt idx="104">
                  <c:v>46.28112735685269</c:v>
                </c:pt>
                <c:pt idx="105">
                  <c:v>50.64329124088618</c:v>
                </c:pt>
                <c:pt idx="106">
                  <c:v>55.00545512491966</c:v>
                </c:pt>
                <c:pt idx="107">
                  <c:v>59.83472464074948</c:v>
                </c:pt>
                <c:pt idx="108">
                  <c:v>65.13109978837563</c:v>
                </c:pt>
                <c:pt idx="109">
                  <c:v>72.14521822712378</c:v>
                </c:pt>
                <c:pt idx="110">
                  <c:v>77.90869900654625</c:v>
                </c:pt>
                <c:pt idx="113">
                  <c:v>26.15791538059458</c:v>
                </c:pt>
                <c:pt idx="114">
                  <c:v>29.60093592464174</c:v>
                </c:pt>
                <c:pt idx="115">
                  <c:v>32.42617160082923</c:v>
                </c:pt>
                <c:pt idx="116">
                  <c:v>36.81093737027222</c:v>
                </c:pt>
                <c:pt idx="117">
                  <c:v>39.47042588679005</c:v>
                </c:pt>
                <c:pt idx="118">
                  <c:v>43.5462992223032</c:v>
                </c:pt>
                <c:pt idx="119">
                  <c:v>48.86527625533885</c:v>
                </c:pt>
                <c:pt idx="120">
                  <c:v>53.0993627887185</c:v>
                </c:pt>
                <c:pt idx="121">
                  <c:v>57.1677021624285</c:v>
                </c:pt>
                <c:pt idx="122">
                  <c:v>62.9688527508668</c:v>
                </c:pt>
                <c:pt idx="123">
                  <c:v>68.92068257536844</c:v>
                </c:pt>
                <c:pt idx="124">
                  <c:v>74.3978728062706</c:v>
                </c:pt>
                <c:pt idx="125">
                  <c:v>81.9167666858309</c:v>
                </c:pt>
                <c:pt idx="126">
                  <c:v>88.34323610393205</c:v>
                </c:pt>
                <c:pt idx="129">
                  <c:v>25.84148898486158</c:v>
                </c:pt>
                <c:pt idx="130">
                  <c:v>27.95853225155141</c:v>
                </c:pt>
                <c:pt idx="131">
                  <c:v>31.58990184067773</c:v>
                </c:pt>
                <c:pt idx="132">
                  <c:v>35.36441670406423</c:v>
                </c:pt>
                <c:pt idx="133">
                  <c:v>38.23485615107072</c:v>
                </c:pt>
                <c:pt idx="134">
                  <c:v>42.77030115657703</c:v>
                </c:pt>
                <c:pt idx="135">
                  <c:v>46.92904807192502</c:v>
                </c:pt>
                <c:pt idx="136">
                  <c:v>52.443908111843</c:v>
                </c:pt>
                <c:pt idx="137">
                  <c:v>56.2184229752295</c:v>
                </c:pt>
                <c:pt idx="138">
                  <c:v>61.35658492498914</c:v>
                </c:pt>
                <c:pt idx="139">
                  <c:v>67.1049977808053</c:v>
                </c:pt>
                <c:pt idx="140">
                  <c:v>74.05131056332493</c:v>
                </c:pt>
                <c:pt idx="141">
                  <c:v>81.9167666858309</c:v>
                </c:pt>
                <c:pt idx="142">
                  <c:v>85.38992307709073</c:v>
                </c:pt>
                <c:pt idx="145">
                  <c:v>28.97561709497891</c:v>
                </c:pt>
                <c:pt idx="146">
                  <c:v>32.57685083689257</c:v>
                </c:pt>
                <c:pt idx="147">
                  <c:v>35.86919214487638</c:v>
                </c:pt>
                <c:pt idx="148">
                  <c:v>39.31221268892354</c:v>
                </c:pt>
                <c:pt idx="149">
                  <c:v>44.01340485409953</c:v>
                </c:pt>
                <c:pt idx="150">
                  <c:v>48.86527625533885</c:v>
                </c:pt>
                <c:pt idx="151">
                  <c:v>53.40825522264834</c:v>
                </c:pt>
                <c:pt idx="152">
                  <c:v>57.95123418995782</c:v>
                </c:pt>
                <c:pt idx="153">
                  <c:v>63.27774518479664</c:v>
                </c:pt>
                <c:pt idx="154">
                  <c:v>69.22957500929828</c:v>
                </c:pt>
                <c:pt idx="155">
                  <c:v>75.26427841363477</c:v>
                </c:pt>
                <c:pt idx="156">
                  <c:v>82.70029871336024</c:v>
                </c:pt>
                <c:pt idx="157">
                  <c:v>88.96855493359489</c:v>
                </c:pt>
                <c:pt idx="160">
                  <c:v>30.67075850069141</c:v>
                </c:pt>
                <c:pt idx="161">
                  <c:v>34.58088467653489</c:v>
                </c:pt>
                <c:pt idx="162">
                  <c:v>38.64922405024488</c:v>
                </c:pt>
                <c:pt idx="163">
                  <c:v>43.0264558578847</c:v>
                </c:pt>
                <c:pt idx="164">
                  <c:v>47.09479523159469</c:v>
                </c:pt>
                <c:pt idx="165">
                  <c:v>51.71311381693583</c:v>
                </c:pt>
                <c:pt idx="166">
                  <c:v>56.79853803407332</c:v>
                </c:pt>
                <c:pt idx="167">
                  <c:v>63.99347155609747</c:v>
                </c:pt>
                <c:pt idx="168">
                  <c:v>69.16176935306979</c:v>
                </c:pt>
                <c:pt idx="169">
                  <c:v>75.5731708475646</c:v>
                </c:pt>
                <c:pt idx="170">
                  <c:v>83.08453076532174</c:v>
                </c:pt>
                <c:pt idx="171">
                  <c:v>86.5275513093689</c:v>
                </c:pt>
              </c:numCache>
            </c:numRef>
          </c:xVal>
          <c:yVal>
            <c:numRef>
              <c:f>'AT;Data Set # 31'!$P$8:$P$180</c:f>
              <c:numCache>
                <c:formatCode>0.0000</c:formatCode>
                <c:ptCount val="173"/>
                <c:pt idx="0">
                  <c:v>8.174418604651162</c:v>
                </c:pt>
                <c:pt idx="1">
                  <c:v>7.783505154639175</c:v>
                </c:pt>
                <c:pt idx="2">
                  <c:v>7.482456140350877</c:v>
                </c:pt>
                <c:pt idx="3">
                  <c:v>7.10188679245283</c:v>
                </c:pt>
                <c:pt idx="4">
                  <c:v>6.598006644518272</c:v>
                </c:pt>
                <c:pt idx="5">
                  <c:v>6.407079646017699</c:v>
                </c:pt>
                <c:pt idx="6">
                  <c:v>6.094387755102041</c:v>
                </c:pt>
                <c:pt idx="7">
                  <c:v>5.74835886214442</c:v>
                </c:pt>
                <c:pt idx="8">
                  <c:v>5.609311740890688</c:v>
                </c:pt>
                <c:pt idx="9">
                  <c:v>5.428571428571429</c:v>
                </c:pt>
                <c:pt idx="10">
                  <c:v>5.024922118380062</c:v>
                </c:pt>
                <c:pt idx="11">
                  <c:v>4.871650211565585</c:v>
                </c:pt>
                <c:pt idx="12">
                  <c:v>4.713188220230473</c:v>
                </c:pt>
                <c:pt idx="13">
                  <c:v>4.437003405221338</c:v>
                </c:pt>
                <c:pt idx="16">
                  <c:v>7.861904761904761</c:v>
                </c:pt>
                <c:pt idx="17">
                  <c:v>7.49795918367347</c:v>
                </c:pt>
                <c:pt idx="18">
                  <c:v>6.996575342465753</c:v>
                </c:pt>
                <c:pt idx="19">
                  <c:v>6.967845659163987</c:v>
                </c:pt>
                <c:pt idx="20">
                  <c:v>6.487804878048781</c:v>
                </c:pt>
                <c:pt idx="21">
                  <c:v>6.24047619047619</c:v>
                </c:pt>
                <c:pt idx="22">
                  <c:v>5.891170431211499</c:v>
                </c:pt>
                <c:pt idx="23">
                  <c:v>5.697132616487455</c:v>
                </c:pt>
                <c:pt idx="24">
                  <c:v>5.47588424437299</c:v>
                </c:pt>
                <c:pt idx="25">
                  <c:v>5.160614525139665</c:v>
                </c:pt>
                <c:pt idx="26">
                  <c:v>5.030150753768844</c:v>
                </c:pt>
                <c:pt idx="27">
                  <c:v>4.809364548494983</c:v>
                </c:pt>
                <c:pt idx="28">
                  <c:v>4.53235294117647</c:v>
                </c:pt>
                <c:pt idx="29">
                  <c:v>4.415329768270944</c:v>
                </c:pt>
                <c:pt idx="32">
                  <c:v>7.385496183206106</c:v>
                </c:pt>
                <c:pt idx="33">
                  <c:v>7.154098360655738</c:v>
                </c:pt>
                <c:pt idx="34">
                  <c:v>6.801724137931034</c:v>
                </c:pt>
                <c:pt idx="35">
                  <c:v>6.395631067961165</c:v>
                </c:pt>
                <c:pt idx="36">
                  <c:v>6.158119658119658</c:v>
                </c:pt>
                <c:pt idx="37">
                  <c:v>5.876865671641791</c:v>
                </c:pt>
                <c:pt idx="38">
                  <c:v>5.605610561056106</c:v>
                </c:pt>
                <c:pt idx="39">
                  <c:v>5.406926406926407</c:v>
                </c:pt>
                <c:pt idx="40">
                  <c:v>5.120603015075376</c:v>
                </c:pt>
                <c:pt idx="41">
                  <c:v>4.914191419141914</c:v>
                </c:pt>
                <c:pt idx="42">
                  <c:v>4.73026973026973</c:v>
                </c:pt>
                <c:pt idx="43">
                  <c:v>4.58108108108108</c:v>
                </c:pt>
                <c:pt idx="44">
                  <c:v>4.54170403587444</c:v>
                </c:pt>
                <c:pt idx="45">
                  <c:v>4.4181240063593</c:v>
                </c:pt>
                <c:pt idx="46">
                  <c:v>4.207948899929027</c:v>
                </c:pt>
                <c:pt idx="49">
                  <c:v>6.944954128440367</c:v>
                </c:pt>
                <c:pt idx="50">
                  <c:v>6.593264248704663</c:v>
                </c:pt>
                <c:pt idx="51">
                  <c:v>6.276169265033407</c:v>
                </c:pt>
                <c:pt idx="52">
                  <c:v>6.044660194174757</c:v>
                </c:pt>
                <c:pt idx="53">
                  <c:v>5.738768718801996</c:v>
                </c:pt>
                <c:pt idx="54">
                  <c:v>5.5</c:v>
                </c:pt>
                <c:pt idx="55">
                  <c:v>5.264367816091954</c:v>
                </c:pt>
                <c:pt idx="56">
                  <c:v>5.0</c:v>
                </c:pt>
                <c:pt idx="57">
                  <c:v>4.77027027027027</c:v>
                </c:pt>
                <c:pt idx="58">
                  <c:v>4.649395509499136</c:v>
                </c:pt>
                <c:pt idx="59">
                  <c:v>4.411987860394537</c:v>
                </c:pt>
                <c:pt idx="60">
                  <c:v>4.268145161290323</c:v>
                </c:pt>
                <c:pt idx="61">
                  <c:v>4.132201334141904</c:v>
                </c:pt>
                <c:pt idx="62">
                  <c:v>3.954891304347826</c:v>
                </c:pt>
                <c:pt idx="65">
                  <c:v>6.618811881188119</c:v>
                </c:pt>
                <c:pt idx="66">
                  <c:v>6.328358208955223</c:v>
                </c:pt>
                <c:pt idx="67">
                  <c:v>5.880782918149467</c:v>
                </c:pt>
                <c:pt idx="68">
                  <c:v>5.575342465753424</c:v>
                </c:pt>
                <c:pt idx="69">
                  <c:v>5.332020997375328</c:v>
                </c:pt>
                <c:pt idx="70">
                  <c:v>5.121637426900585</c:v>
                </c:pt>
                <c:pt idx="71">
                  <c:v>4.843592330978809</c:v>
                </c:pt>
                <c:pt idx="72">
                  <c:v>4.710854092526691</c:v>
                </c:pt>
                <c:pt idx="73">
                  <c:v>4.446609508963367</c:v>
                </c:pt>
                <c:pt idx="74">
                  <c:v>4.28875171467764</c:v>
                </c:pt>
                <c:pt idx="75">
                  <c:v>4.076737160120845</c:v>
                </c:pt>
                <c:pt idx="76">
                  <c:v>3.93941018766756</c:v>
                </c:pt>
                <c:pt idx="77">
                  <c:v>3.800567107750472</c:v>
                </c:pt>
                <c:pt idx="78">
                  <c:v>3.659227467811159</c:v>
                </c:pt>
                <c:pt idx="81">
                  <c:v>6.390697674418604</c:v>
                </c:pt>
                <c:pt idx="82">
                  <c:v>6.07520325203252</c:v>
                </c:pt>
                <c:pt idx="83">
                  <c:v>5.842105263157895</c:v>
                </c:pt>
                <c:pt idx="84">
                  <c:v>5.509863429438543</c:v>
                </c:pt>
                <c:pt idx="85">
                  <c:v>5.186311787072244</c:v>
                </c:pt>
                <c:pt idx="86">
                  <c:v>5.003340757238307</c:v>
                </c:pt>
                <c:pt idx="87">
                  <c:v>4.74063400576369</c:v>
                </c:pt>
                <c:pt idx="88">
                  <c:v>4.608027327070879</c:v>
                </c:pt>
                <c:pt idx="89">
                  <c:v>4.388392857142857</c:v>
                </c:pt>
                <c:pt idx="90">
                  <c:v>4.21056105610561</c:v>
                </c:pt>
                <c:pt idx="91">
                  <c:v>4.016929363689433</c:v>
                </c:pt>
                <c:pt idx="92">
                  <c:v>3.893617021276596</c:v>
                </c:pt>
                <c:pt idx="93">
                  <c:v>3.722972972972972</c:v>
                </c:pt>
                <c:pt idx="94">
                  <c:v>3.507195643718397</c:v>
                </c:pt>
                <c:pt idx="97">
                  <c:v>6.02127659574468</c:v>
                </c:pt>
                <c:pt idx="98">
                  <c:v>5.680921052631579</c:v>
                </c:pt>
                <c:pt idx="99">
                  <c:v>5.442389758179232</c:v>
                </c:pt>
                <c:pt idx="100">
                  <c:v>5.164848484848485</c:v>
                </c:pt>
                <c:pt idx="101">
                  <c:v>4.898947368421052</c:v>
                </c:pt>
                <c:pt idx="102">
                  <c:v>4.696886446886447</c:v>
                </c:pt>
                <c:pt idx="103">
                  <c:v>4.483386075949367</c:v>
                </c:pt>
                <c:pt idx="104">
                  <c:v>4.295804195804195</c:v>
                </c:pt>
                <c:pt idx="105">
                  <c:v>4.061631419939576</c:v>
                </c:pt>
                <c:pt idx="106">
                  <c:v>3.918947933440687</c:v>
                </c:pt>
                <c:pt idx="107">
                  <c:v>3.760416666666666</c:v>
                </c:pt>
                <c:pt idx="108">
                  <c:v>3.585649108253837</c:v>
                </c:pt>
                <c:pt idx="109">
                  <c:v>3.357643758765779</c:v>
                </c:pt>
                <c:pt idx="110">
                  <c:v>3.218487394957983</c:v>
                </c:pt>
                <c:pt idx="113">
                  <c:v>5.537480063795853</c:v>
                </c:pt>
                <c:pt idx="114">
                  <c:v>5.190224570673712</c:v>
                </c:pt>
                <c:pt idx="115">
                  <c:v>4.890909090909091</c:v>
                </c:pt>
                <c:pt idx="116">
                  <c:v>4.689059500959693</c:v>
                </c:pt>
                <c:pt idx="117">
                  <c:v>4.477777777777778</c:v>
                </c:pt>
                <c:pt idx="118">
                  <c:v>4.278312361213915</c:v>
                </c:pt>
                <c:pt idx="119">
                  <c:v>4.061365059486537</c:v>
                </c:pt>
                <c:pt idx="120">
                  <c:v>3.919911012235818</c:v>
                </c:pt>
                <c:pt idx="121">
                  <c:v>3.7601585728444</c:v>
                </c:pt>
                <c:pt idx="122">
                  <c:v>3.59483870967742</c:v>
                </c:pt>
                <c:pt idx="123">
                  <c:v>3.44557438794727</c:v>
                </c:pt>
                <c:pt idx="124">
                  <c:v>3.256926121372032</c:v>
                </c:pt>
                <c:pt idx="125">
                  <c:v>3.071468926553672</c:v>
                </c:pt>
                <c:pt idx="126">
                  <c:v>2.889600788565796</c:v>
                </c:pt>
                <c:pt idx="129">
                  <c:v>5.50561797752809</c:v>
                </c:pt>
                <c:pt idx="130">
                  <c:v>5.234132581100141</c:v>
                </c:pt>
                <c:pt idx="131">
                  <c:v>4.944575471698113</c:v>
                </c:pt>
                <c:pt idx="132">
                  <c:v>4.71285140562249</c:v>
                </c:pt>
                <c:pt idx="133">
                  <c:v>4.511111111111111</c:v>
                </c:pt>
                <c:pt idx="134">
                  <c:v>4.300757575757576</c:v>
                </c:pt>
                <c:pt idx="135">
                  <c:v>4.108839050131926</c:v>
                </c:pt>
                <c:pt idx="136">
                  <c:v>3.90628507295174</c:v>
                </c:pt>
                <c:pt idx="137">
                  <c:v>3.749748743718593</c:v>
                </c:pt>
                <c:pt idx="138">
                  <c:v>3.601946041574524</c:v>
                </c:pt>
                <c:pt idx="139">
                  <c:v>3.412643678160919</c:v>
                </c:pt>
                <c:pt idx="140">
                  <c:v>3.239617666446935</c:v>
                </c:pt>
                <c:pt idx="141">
                  <c:v>3.047365470852018</c:v>
                </c:pt>
                <c:pt idx="142">
                  <c:v>2.89354097523615</c:v>
                </c:pt>
                <c:pt idx="145">
                  <c:v>5.027450980392157</c:v>
                </c:pt>
                <c:pt idx="146">
                  <c:v>4.79379157427938</c:v>
                </c:pt>
                <c:pt idx="147">
                  <c:v>4.564717162032598</c:v>
                </c:pt>
                <c:pt idx="148">
                  <c:v>4.344712739383847</c:v>
                </c:pt>
                <c:pt idx="149">
                  <c:v>4.149147727272727</c:v>
                </c:pt>
                <c:pt idx="150">
                  <c:v>3.90722891566265</c:v>
                </c:pt>
                <c:pt idx="151">
                  <c:v>3.938333333333333</c:v>
                </c:pt>
                <c:pt idx="152">
                  <c:v>3.619764705882352</c:v>
                </c:pt>
                <c:pt idx="153">
                  <c:v>3.450698438783895</c:v>
                </c:pt>
                <c:pt idx="154">
                  <c:v>3.308966510622974</c:v>
                </c:pt>
                <c:pt idx="155">
                  <c:v>3.118950983453013</c:v>
                </c:pt>
                <c:pt idx="156">
                  <c:v>2.950013437248052</c:v>
                </c:pt>
                <c:pt idx="157">
                  <c:v>2.82511961722488</c:v>
                </c:pt>
                <c:pt idx="160">
                  <c:v>4.605203619909502</c:v>
                </c:pt>
                <c:pt idx="161">
                  <c:v>4.358974358974359</c:v>
                </c:pt>
                <c:pt idx="162">
                  <c:v>4.100719424460432</c:v>
                </c:pt>
                <c:pt idx="163">
                  <c:v>3.919698009608785</c:v>
                </c:pt>
                <c:pt idx="164">
                  <c:v>3.731940298507462</c:v>
                </c:pt>
                <c:pt idx="165">
                  <c:v>3.588081547307893</c:v>
                </c:pt>
                <c:pt idx="166">
                  <c:v>3.415949252378795</c:v>
                </c:pt>
                <c:pt idx="167">
                  <c:v>3.249426166794185</c:v>
                </c:pt>
                <c:pt idx="168">
                  <c:v>3.072289156626506</c:v>
                </c:pt>
                <c:pt idx="169">
                  <c:v>2.929614485981308</c:v>
                </c:pt>
                <c:pt idx="170">
                  <c:v>2.788369152970922</c:v>
                </c:pt>
                <c:pt idx="171">
                  <c:v>2.690325603185758</c:v>
                </c:pt>
              </c:numCache>
            </c:numRef>
          </c:yVal>
          <c:smooth val="0"/>
        </c:ser>
        <c:ser>
          <c:idx val="11"/>
          <c:order val="12"/>
          <c:tx>
            <c:v>Data Set # 32</c:v>
          </c:tx>
          <c:spPr>
            <a:ln w="19050">
              <a:noFill/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'AU;Data Set # 32'!$O$8:$O$168</c:f>
              <c:numCache>
                <c:formatCode>General</c:formatCode>
                <c:ptCount val="161"/>
                <c:pt idx="0">
                  <c:v>5.974431709911147</c:v>
                </c:pt>
                <c:pt idx="1">
                  <c:v>6.275790182037813</c:v>
                </c:pt>
                <c:pt idx="2">
                  <c:v>6.946312782519645</c:v>
                </c:pt>
                <c:pt idx="3">
                  <c:v>7.54149576496981</c:v>
                </c:pt>
                <c:pt idx="4">
                  <c:v>7.918193855128142</c:v>
                </c:pt>
                <c:pt idx="5">
                  <c:v>8.807201347901806</c:v>
                </c:pt>
                <c:pt idx="6">
                  <c:v>9.33457867412347</c:v>
                </c:pt>
                <c:pt idx="7">
                  <c:v>9.85442203854197</c:v>
                </c:pt>
                <c:pt idx="8">
                  <c:v>10.82630311115047</c:v>
                </c:pt>
                <c:pt idx="9">
                  <c:v>11.2030012013088</c:v>
                </c:pt>
                <c:pt idx="10">
                  <c:v>12.09954265588563</c:v>
                </c:pt>
                <c:pt idx="11">
                  <c:v>12.46870678424079</c:v>
                </c:pt>
                <c:pt idx="12">
                  <c:v>13.21456900275429</c:v>
                </c:pt>
                <c:pt idx="13">
                  <c:v>14.26178969339445</c:v>
                </c:pt>
                <c:pt idx="16">
                  <c:v>8.046271205781975</c:v>
                </c:pt>
                <c:pt idx="17">
                  <c:v>8.64145418823214</c:v>
                </c:pt>
                <c:pt idx="18">
                  <c:v>9.387316406745636</c:v>
                </c:pt>
                <c:pt idx="19">
                  <c:v>10.28385786132247</c:v>
                </c:pt>
                <c:pt idx="20">
                  <c:v>11.02972007983596</c:v>
                </c:pt>
                <c:pt idx="21">
                  <c:v>11.9262615344128</c:v>
                </c:pt>
                <c:pt idx="22">
                  <c:v>12.89060864521813</c:v>
                </c:pt>
                <c:pt idx="23">
                  <c:v>13.71181048176329</c:v>
                </c:pt>
                <c:pt idx="24">
                  <c:v>14.90217644666362</c:v>
                </c:pt>
                <c:pt idx="25">
                  <c:v>15.94939713730378</c:v>
                </c:pt>
                <c:pt idx="26">
                  <c:v>17.44112157433078</c:v>
                </c:pt>
                <c:pt idx="27">
                  <c:v>17.58426684859095</c:v>
                </c:pt>
                <c:pt idx="28">
                  <c:v>17.88562532071761</c:v>
                </c:pt>
                <c:pt idx="29">
                  <c:v>19.22667052168127</c:v>
                </c:pt>
                <c:pt idx="30">
                  <c:v>20.1232119762581</c:v>
                </c:pt>
                <c:pt idx="33">
                  <c:v>9.824286191329303</c:v>
                </c:pt>
                <c:pt idx="34">
                  <c:v>10.87150688196947</c:v>
                </c:pt>
                <c:pt idx="35">
                  <c:v>11.76051437474313</c:v>
                </c:pt>
                <c:pt idx="36">
                  <c:v>13.1015595757068</c:v>
                </c:pt>
                <c:pt idx="37">
                  <c:v>13.99810103028362</c:v>
                </c:pt>
                <c:pt idx="38">
                  <c:v>15.03778775912062</c:v>
                </c:pt>
                <c:pt idx="39">
                  <c:v>16.67265747040778</c:v>
                </c:pt>
                <c:pt idx="40">
                  <c:v>17.12469517859778</c:v>
                </c:pt>
                <c:pt idx="41">
                  <c:v>18.01370267137144</c:v>
                </c:pt>
                <c:pt idx="42">
                  <c:v>18.91024412594827</c:v>
                </c:pt>
                <c:pt idx="43">
                  <c:v>19.35474787233511</c:v>
                </c:pt>
                <c:pt idx="44">
                  <c:v>20.33416290674677</c:v>
                </c:pt>
                <c:pt idx="45">
                  <c:v>21.73547980213576</c:v>
                </c:pt>
                <c:pt idx="46">
                  <c:v>22.8580401108076</c:v>
                </c:pt>
                <c:pt idx="47">
                  <c:v>24.86207395044992</c:v>
                </c:pt>
                <c:pt idx="48">
                  <c:v>26.20311915141358</c:v>
                </c:pt>
                <c:pt idx="51">
                  <c:v>11.79818418375896</c:v>
                </c:pt>
                <c:pt idx="52">
                  <c:v>13.13922938472263</c:v>
                </c:pt>
                <c:pt idx="53">
                  <c:v>14.78163305781295</c:v>
                </c:pt>
                <c:pt idx="54">
                  <c:v>16.28089145664311</c:v>
                </c:pt>
                <c:pt idx="55">
                  <c:v>17.69727627563844</c:v>
                </c:pt>
                <c:pt idx="56">
                  <c:v>19.26434033069711</c:v>
                </c:pt>
                <c:pt idx="57">
                  <c:v>20.4622402574006</c:v>
                </c:pt>
                <c:pt idx="58">
                  <c:v>22.62448729490943</c:v>
                </c:pt>
                <c:pt idx="59">
                  <c:v>24.1915513499681</c:v>
                </c:pt>
                <c:pt idx="60">
                  <c:v>26.28599273124842</c:v>
                </c:pt>
                <c:pt idx="61">
                  <c:v>27.92839640433874</c:v>
                </c:pt>
                <c:pt idx="62">
                  <c:v>30.91184527839274</c:v>
                </c:pt>
                <c:pt idx="63">
                  <c:v>32.85560742360973</c:v>
                </c:pt>
                <c:pt idx="64">
                  <c:v>34.79183560702356</c:v>
                </c:pt>
                <c:pt idx="67">
                  <c:v>14.67615759256862</c:v>
                </c:pt>
                <c:pt idx="68">
                  <c:v>16.40143484549378</c:v>
                </c:pt>
                <c:pt idx="69">
                  <c:v>18.12671209841894</c:v>
                </c:pt>
                <c:pt idx="70">
                  <c:v>19.76911577150927</c:v>
                </c:pt>
                <c:pt idx="71">
                  <c:v>21.72041187852943</c:v>
                </c:pt>
                <c:pt idx="72">
                  <c:v>23.36281555161976</c:v>
                </c:pt>
                <c:pt idx="73">
                  <c:v>26.21065311321675</c:v>
                </c:pt>
                <c:pt idx="74">
                  <c:v>27.86059074811025</c:v>
                </c:pt>
                <c:pt idx="75">
                  <c:v>30.70842830970724</c:v>
                </c:pt>
                <c:pt idx="76">
                  <c:v>32.9535489270509</c:v>
                </c:pt>
                <c:pt idx="77">
                  <c:v>35.50002801652122</c:v>
                </c:pt>
                <c:pt idx="78">
                  <c:v>38.49101085237838</c:v>
                </c:pt>
                <c:pt idx="79">
                  <c:v>41.9415653582287</c:v>
                </c:pt>
                <c:pt idx="80">
                  <c:v>43.29014452099553</c:v>
                </c:pt>
                <c:pt idx="83">
                  <c:v>17.55413100137828</c:v>
                </c:pt>
                <c:pt idx="84">
                  <c:v>18.74449696627861</c:v>
                </c:pt>
                <c:pt idx="85">
                  <c:v>21.26837417033943</c:v>
                </c:pt>
                <c:pt idx="86">
                  <c:v>23.20460235375326</c:v>
                </c:pt>
                <c:pt idx="87">
                  <c:v>25.43465504749058</c:v>
                </c:pt>
                <c:pt idx="88">
                  <c:v>27.81538697729125</c:v>
                </c:pt>
                <c:pt idx="89">
                  <c:v>30.64062265347874</c:v>
                </c:pt>
                <c:pt idx="90">
                  <c:v>32.94601496524773</c:v>
                </c:pt>
                <c:pt idx="91">
                  <c:v>36.29109400585372</c:v>
                </c:pt>
                <c:pt idx="92">
                  <c:v>40.60805411906821</c:v>
                </c:pt>
                <c:pt idx="93">
                  <c:v>43.58396903131903</c:v>
                </c:pt>
                <c:pt idx="94">
                  <c:v>46.40920470750653</c:v>
                </c:pt>
                <c:pt idx="95">
                  <c:v>50.71863085891784</c:v>
                </c:pt>
                <c:pt idx="96">
                  <c:v>52.65485904233167</c:v>
                </c:pt>
                <c:pt idx="99">
                  <c:v>19.48282522298894</c:v>
                </c:pt>
                <c:pt idx="100">
                  <c:v>22.3155948609796</c:v>
                </c:pt>
                <c:pt idx="101">
                  <c:v>24.62098717274859</c:v>
                </c:pt>
                <c:pt idx="102">
                  <c:v>27.22020399484108</c:v>
                </c:pt>
                <c:pt idx="103">
                  <c:v>29.15643217825491</c:v>
                </c:pt>
                <c:pt idx="104">
                  <c:v>30.1961189070919</c:v>
                </c:pt>
                <c:pt idx="105">
                  <c:v>32.87067534721606</c:v>
                </c:pt>
                <c:pt idx="106">
                  <c:v>36.14794873159355</c:v>
                </c:pt>
                <c:pt idx="107">
                  <c:v>39.8621919005547</c:v>
                </c:pt>
                <c:pt idx="108">
                  <c:v>43.95313315967419</c:v>
                </c:pt>
                <c:pt idx="109">
                  <c:v>48.04407441879368</c:v>
                </c:pt>
                <c:pt idx="110">
                  <c:v>52.0596760598815</c:v>
                </c:pt>
                <c:pt idx="111">
                  <c:v>56.97181915554616</c:v>
                </c:pt>
                <c:pt idx="112">
                  <c:v>60.54291705024715</c:v>
                </c:pt>
                <c:pt idx="113">
                  <c:v>63.5112980006948</c:v>
                </c:pt>
                <c:pt idx="116">
                  <c:v>22.21765335753843</c:v>
                </c:pt>
                <c:pt idx="117">
                  <c:v>24.59085132553592</c:v>
                </c:pt>
                <c:pt idx="118">
                  <c:v>27.49142661975508</c:v>
                </c:pt>
                <c:pt idx="119">
                  <c:v>30.7611660423294</c:v>
                </c:pt>
                <c:pt idx="120">
                  <c:v>33.28504324639023</c:v>
                </c:pt>
                <c:pt idx="121">
                  <c:v>37.14996565141472</c:v>
                </c:pt>
                <c:pt idx="122">
                  <c:v>40.2690258379257</c:v>
                </c:pt>
                <c:pt idx="123">
                  <c:v>45.76881795423736</c:v>
                </c:pt>
                <c:pt idx="124">
                  <c:v>49.18923661287501</c:v>
                </c:pt>
                <c:pt idx="125">
                  <c:v>55.427356985897</c:v>
                </c:pt>
                <c:pt idx="126">
                  <c:v>60.77646986614531</c:v>
                </c:pt>
                <c:pt idx="127">
                  <c:v>65.68107900000679</c:v>
                </c:pt>
                <c:pt idx="128">
                  <c:v>68.95081842258112</c:v>
                </c:pt>
                <c:pt idx="129">
                  <c:v>72.37123708121877</c:v>
                </c:pt>
                <c:pt idx="132">
                  <c:v>24.67372490537076</c:v>
                </c:pt>
                <c:pt idx="133">
                  <c:v>28.12427941122108</c:v>
                </c:pt>
                <c:pt idx="134">
                  <c:v>30.9871848964244</c:v>
                </c:pt>
                <c:pt idx="135">
                  <c:v>34.80690353062989</c:v>
                </c:pt>
                <c:pt idx="136">
                  <c:v>37.88829390812504</c:v>
                </c:pt>
                <c:pt idx="137">
                  <c:v>42.44634079904087</c:v>
                </c:pt>
                <c:pt idx="138">
                  <c:v>46.40920470750653</c:v>
                </c:pt>
                <c:pt idx="139">
                  <c:v>51.404221383006</c:v>
                </c:pt>
                <c:pt idx="140">
                  <c:v>62.71269804955913</c:v>
                </c:pt>
                <c:pt idx="141">
                  <c:v>62.2681943031723</c:v>
                </c:pt>
                <c:pt idx="142">
                  <c:v>69.02615804061278</c:v>
                </c:pt>
                <c:pt idx="143">
                  <c:v>73.57667096972544</c:v>
                </c:pt>
                <c:pt idx="144">
                  <c:v>77.39638960393093</c:v>
                </c:pt>
                <c:pt idx="145">
                  <c:v>79.45316117619542</c:v>
                </c:pt>
                <c:pt idx="148">
                  <c:v>26.47434177632758</c:v>
                </c:pt>
                <c:pt idx="149">
                  <c:v>29.50299442120057</c:v>
                </c:pt>
                <c:pt idx="150">
                  <c:v>33.48092625327256</c:v>
                </c:pt>
                <c:pt idx="151">
                  <c:v>37.31571281108438</c:v>
                </c:pt>
                <c:pt idx="152">
                  <c:v>40.8566748585727</c:v>
                </c:pt>
                <c:pt idx="153">
                  <c:v>44.54831614212436</c:v>
                </c:pt>
                <c:pt idx="154">
                  <c:v>50.00290448761701</c:v>
                </c:pt>
                <c:pt idx="155">
                  <c:v>55.31434755884949</c:v>
                </c:pt>
                <c:pt idx="156">
                  <c:v>60.62579063008197</c:v>
                </c:pt>
                <c:pt idx="157">
                  <c:v>64.96535262870595</c:v>
                </c:pt>
                <c:pt idx="158">
                  <c:v>72.35616915761244</c:v>
                </c:pt>
                <c:pt idx="159">
                  <c:v>80.31956678355958</c:v>
                </c:pt>
              </c:numCache>
            </c:numRef>
          </c:xVal>
          <c:yVal>
            <c:numRef>
              <c:f>'AU;Data Set # 32'!$P$8:$P$168</c:f>
              <c:numCache>
                <c:formatCode>0.0000</c:formatCode>
                <c:ptCount val="161"/>
                <c:pt idx="0">
                  <c:v>7.774509803921568</c:v>
                </c:pt>
                <c:pt idx="1">
                  <c:v>6.884297520661157</c:v>
                </c:pt>
                <c:pt idx="2">
                  <c:v>6.633093525179855</c:v>
                </c:pt>
                <c:pt idx="3">
                  <c:v>6.416666666666666</c:v>
                </c:pt>
                <c:pt idx="4">
                  <c:v>6.005714285714285</c:v>
                </c:pt>
                <c:pt idx="5">
                  <c:v>5.462616822429907</c:v>
                </c:pt>
                <c:pt idx="6">
                  <c:v>5.1625</c:v>
                </c:pt>
                <c:pt idx="7">
                  <c:v>4.880597014925373</c:v>
                </c:pt>
                <c:pt idx="8">
                  <c:v>4.742574257425742</c:v>
                </c:pt>
                <c:pt idx="9">
                  <c:v>4.386430678466077</c:v>
                </c:pt>
                <c:pt idx="10">
                  <c:v>4.193211488250653</c:v>
                </c:pt>
                <c:pt idx="11">
                  <c:v>3.95933014354067</c:v>
                </c:pt>
                <c:pt idx="12">
                  <c:v>3.677148846960168</c:v>
                </c:pt>
                <c:pt idx="13">
                  <c:v>3.52513966480447</c:v>
                </c:pt>
                <c:pt idx="16">
                  <c:v>9.206896551724138</c:v>
                </c:pt>
                <c:pt idx="17">
                  <c:v>8.433823529411764</c:v>
                </c:pt>
                <c:pt idx="18">
                  <c:v>7.987179487179487</c:v>
                </c:pt>
                <c:pt idx="19">
                  <c:v>7.625698324022346</c:v>
                </c:pt>
                <c:pt idx="20">
                  <c:v>6.841121495327103</c:v>
                </c:pt>
                <c:pt idx="21">
                  <c:v>6.65126050420168</c:v>
                </c:pt>
                <c:pt idx="22">
                  <c:v>6.40823970037453</c:v>
                </c:pt>
                <c:pt idx="23">
                  <c:v>6.066666666666666</c:v>
                </c:pt>
                <c:pt idx="24">
                  <c:v>5.635327635327635</c:v>
                </c:pt>
                <c:pt idx="25">
                  <c:v>5.373096446700508</c:v>
                </c:pt>
                <c:pt idx="26">
                  <c:v>5.202247191011235</c:v>
                </c:pt>
                <c:pt idx="27">
                  <c:v>4.842323651452282</c:v>
                </c:pt>
                <c:pt idx="28">
                  <c:v>4.815415821501015</c:v>
                </c:pt>
                <c:pt idx="29">
                  <c:v>4.48506151142355</c:v>
                </c:pt>
                <c:pt idx="30">
                  <c:v>4.23296354992076</c:v>
                </c:pt>
                <c:pt idx="33">
                  <c:v>8.693333333333333</c:v>
                </c:pt>
                <c:pt idx="34">
                  <c:v>8.43859649122807</c:v>
                </c:pt>
                <c:pt idx="35">
                  <c:v>7.689655172413793</c:v>
                </c:pt>
                <c:pt idx="36">
                  <c:v>7.4</c:v>
                </c:pt>
                <c:pt idx="37">
                  <c:v>6.856088560885609</c:v>
                </c:pt>
                <c:pt idx="38">
                  <c:v>6.697986577181208</c:v>
                </c:pt>
                <c:pt idx="39">
                  <c:v>6.21629213483146</c:v>
                </c:pt>
                <c:pt idx="40">
                  <c:v>5.828205128205128</c:v>
                </c:pt>
                <c:pt idx="41">
                  <c:v>5.747596153846154</c:v>
                </c:pt>
                <c:pt idx="42">
                  <c:v>5.665914221218961</c:v>
                </c:pt>
                <c:pt idx="43">
                  <c:v>5.560606060606061</c:v>
                </c:pt>
                <c:pt idx="44">
                  <c:v>5.365805168986084</c:v>
                </c:pt>
                <c:pt idx="45">
                  <c:v>5.151785714285714</c:v>
                </c:pt>
                <c:pt idx="46">
                  <c:v>4.917341977309563</c:v>
                </c:pt>
                <c:pt idx="47">
                  <c:v>4.700854700854701</c:v>
                </c:pt>
                <c:pt idx="48">
                  <c:v>4.458974358974359</c:v>
                </c:pt>
                <c:pt idx="51">
                  <c:v>7.949238578680203</c:v>
                </c:pt>
                <c:pt idx="52">
                  <c:v>7.716814159292035</c:v>
                </c:pt>
                <c:pt idx="53">
                  <c:v>7.348314606741573</c:v>
                </c:pt>
                <c:pt idx="54">
                  <c:v>7.016233766233765</c:v>
                </c:pt>
                <c:pt idx="55">
                  <c:v>6.543175487465181</c:v>
                </c:pt>
                <c:pt idx="56">
                  <c:v>6.31358024691358</c:v>
                </c:pt>
                <c:pt idx="57">
                  <c:v>6.048997772828508</c:v>
                </c:pt>
                <c:pt idx="58">
                  <c:v>5.797297297297297</c:v>
                </c:pt>
                <c:pt idx="59">
                  <c:v>5.564991334488734</c:v>
                </c:pt>
                <c:pt idx="60">
                  <c:v>5.310502283105023</c:v>
                </c:pt>
                <c:pt idx="61">
                  <c:v>5.071135430916553</c:v>
                </c:pt>
                <c:pt idx="62">
                  <c:v>4.919664268585132</c:v>
                </c:pt>
                <c:pt idx="63">
                  <c:v>4.629511677282378</c:v>
                </c:pt>
                <c:pt idx="64">
                  <c:v>4.385565052231719</c:v>
                </c:pt>
                <c:pt idx="67">
                  <c:v>7.406844106463878</c:v>
                </c:pt>
                <c:pt idx="68">
                  <c:v>7.184818481848184</c:v>
                </c:pt>
                <c:pt idx="69">
                  <c:v>6.854700854700854</c:v>
                </c:pt>
                <c:pt idx="70">
                  <c:v>6.576441102756891</c:v>
                </c:pt>
                <c:pt idx="71">
                  <c:v>6.121019108280255</c:v>
                </c:pt>
                <c:pt idx="72">
                  <c:v>5.884250474383301</c:v>
                </c:pt>
                <c:pt idx="73">
                  <c:v>5.712643678160919</c:v>
                </c:pt>
                <c:pt idx="74">
                  <c:v>5.462333825701624</c:v>
                </c:pt>
                <c:pt idx="75">
                  <c:v>5.205619412515964</c:v>
                </c:pt>
                <c:pt idx="76">
                  <c:v>5.01605504587156</c:v>
                </c:pt>
                <c:pt idx="77">
                  <c:v>4.808163265306122</c:v>
                </c:pt>
                <c:pt idx="78">
                  <c:v>4.586175942549372</c:v>
                </c:pt>
                <c:pt idx="79">
                  <c:v>4.418253968253968</c:v>
                </c:pt>
                <c:pt idx="80">
                  <c:v>4.151734104046243</c:v>
                </c:pt>
                <c:pt idx="83">
                  <c:v>6.67621776504298</c:v>
                </c:pt>
                <c:pt idx="84">
                  <c:v>6.395886889460154</c:v>
                </c:pt>
                <c:pt idx="85">
                  <c:v>6.136956521739131</c:v>
                </c:pt>
                <c:pt idx="86">
                  <c:v>5.789473684210526</c:v>
                </c:pt>
                <c:pt idx="87">
                  <c:v>5.534426229508196</c:v>
                </c:pt>
                <c:pt idx="88">
                  <c:v>5.327561327561328</c:v>
                </c:pt>
                <c:pt idx="89">
                  <c:v>5.10288582183187</c:v>
                </c:pt>
                <c:pt idx="90">
                  <c:v>4.880580357142857</c:v>
                </c:pt>
                <c:pt idx="91">
                  <c:v>4.713307240704501</c:v>
                </c:pt>
                <c:pt idx="92">
                  <c:v>4.495412844036697</c:v>
                </c:pt>
                <c:pt idx="93">
                  <c:v>4.307520476545048</c:v>
                </c:pt>
                <c:pt idx="94">
                  <c:v>4.159351789331532</c:v>
                </c:pt>
                <c:pt idx="95">
                  <c:v>3.882352941176471</c:v>
                </c:pt>
                <c:pt idx="96">
                  <c:v>3.686181434599156</c:v>
                </c:pt>
                <c:pt idx="99">
                  <c:v>5.95852534562212</c:v>
                </c:pt>
                <c:pt idx="100">
                  <c:v>5.70712909441233</c:v>
                </c:pt>
                <c:pt idx="101">
                  <c:v>5.428571428571429</c:v>
                </c:pt>
                <c:pt idx="102">
                  <c:v>5.213564213564213</c:v>
                </c:pt>
                <c:pt idx="103">
                  <c:v>5.00646830530401</c:v>
                </c:pt>
                <c:pt idx="104">
                  <c:v>5.073417721518988</c:v>
                </c:pt>
                <c:pt idx="105">
                  <c:v>4.789242590559823</c:v>
                </c:pt>
                <c:pt idx="106">
                  <c:v>4.613461538461538</c:v>
                </c:pt>
                <c:pt idx="107">
                  <c:v>4.412844036697248</c:v>
                </c:pt>
                <c:pt idx="108">
                  <c:v>4.23674655047204</c:v>
                </c:pt>
                <c:pt idx="109">
                  <c:v>4.066964285714285</c:v>
                </c:pt>
                <c:pt idx="110">
                  <c:v>3.873318385650224</c:v>
                </c:pt>
                <c:pt idx="111">
                  <c:v>3.730636408485446</c:v>
                </c:pt>
                <c:pt idx="112">
                  <c:v>3.513773502404897</c:v>
                </c:pt>
                <c:pt idx="113">
                  <c:v>3.275058275058275</c:v>
                </c:pt>
                <c:pt idx="116">
                  <c:v>5.501865671641791</c:v>
                </c:pt>
                <c:pt idx="117">
                  <c:v>5.264516129032258</c:v>
                </c:pt>
                <c:pt idx="118">
                  <c:v>5.026170798898072</c:v>
                </c:pt>
                <c:pt idx="119">
                  <c:v>4.854934601664685</c:v>
                </c:pt>
                <c:pt idx="120">
                  <c:v>4.592515592515593</c:v>
                </c:pt>
                <c:pt idx="121">
                  <c:v>4.446348061316501</c:v>
                </c:pt>
                <c:pt idx="122">
                  <c:v>4.228639240506329</c:v>
                </c:pt>
                <c:pt idx="123">
                  <c:v>4.074446680080483</c:v>
                </c:pt>
                <c:pt idx="124">
                  <c:v>3.90724117295033</c:v>
                </c:pt>
                <c:pt idx="125">
                  <c:v>3.721294891249367</c:v>
                </c:pt>
                <c:pt idx="126">
                  <c:v>3.513501742160278</c:v>
                </c:pt>
                <c:pt idx="127">
                  <c:v>3.362128808330119</c:v>
                </c:pt>
                <c:pt idx="128">
                  <c:v>3.160220994475138</c:v>
                </c:pt>
                <c:pt idx="129">
                  <c:v>2.963900030854675</c:v>
                </c:pt>
                <c:pt idx="132">
                  <c:v>5.125195618153365</c:v>
                </c:pt>
                <c:pt idx="133">
                  <c:v>4.848051948051948</c:v>
                </c:pt>
                <c:pt idx="134">
                  <c:v>4.631756756756757</c:v>
                </c:pt>
                <c:pt idx="135">
                  <c:v>4.4</c:v>
                </c:pt>
                <c:pt idx="136">
                  <c:v>4.229604709840202</c:v>
                </c:pt>
                <c:pt idx="137">
                  <c:v>4.001420454545454</c:v>
                </c:pt>
                <c:pt idx="138">
                  <c:v>3.862068965517241</c:v>
                </c:pt>
                <c:pt idx="139">
                  <c:v>3.690102758247701</c:v>
                </c:pt>
                <c:pt idx="140">
                  <c:v>3.355098750503829</c:v>
                </c:pt>
                <c:pt idx="141">
                  <c:v>3.315282791817088</c:v>
                </c:pt>
                <c:pt idx="142">
                  <c:v>3.175736568457538</c:v>
                </c:pt>
                <c:pt idx="143">
                  <c:v>3.003075030750308</c:v>
                </c:pt>
                <c:pt idx="144">
                  <c:v>2.827690613817781</c:v>
                </c:pt>
                <c:pt idx="145">
                  <c:v>2.739220779220779</c:v>
                </c:pt>
                <c:pt idx="148">
                  <c:v>4.563636363636363</c:v>
                </c:pt>
                <c:pt idx="149">
                  <c:v>4.312775330396476</c:v>
                </c:pt>
                <c:pt idx="150">
                  <c:v>4.184557438794727</c:v>
                </c:pt>
                <c:pt idx="151">
                  <c:v>3.965572457966373</c:v>
                </c:pt>
                <c:pt idx="152">
                  <c:v>3.781729428172942</c:v>
                </c:pt>
                <c:pt idx="153">
                  <c:v>3.656771799628943</c:v>
                </c:pt>
                <c:pt idx="154">
                  <c:v>3.5246946362188</c:v>
                </c:pt>
                <c:pt idx="155">
                  <c:v>3.381851681252879</c:v>
                </c:pt>
                <c:pt idx="156">
                  <c:v>3.184408389394539</c:v>
                </c:pt>
                <c:pt idx="157">
                  <c:v>3.0491513437058</c:v>
                </c:pt>
                <c:pt idx="158">
                  <c:v>2.91383495145631</c:v>
                </c:pt>
                <c:pt idx="159">
                  <c:v>2.702408111533587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1930528"/>
        <c:axId val="-1371926112"/>
      </c:scatterChart>
      <c:valAx>
        <c:axId val="-1371930528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1926112"/>
        <c:crosses val="autoZero"/>
        <c:crossBetween val="midCat"/>
      </c:valAx>
      <c:valAx>
        <c:axId val="-1371926112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1930528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01442841287458"/>
          <c:y val="0.0375203915171289"/>
          <c:w val="0.137624861265261"/>
          <c:h val="0.4323001631321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77650897226754"/>
        </c:manualLayout>
      </c:layout>
      <c:scatterChart>
        <c:scatterStyle val="lineMarker"/>
        <c:varyColors val="0"/>
        <c:ser>
          <c:idx val="4"/>
          <c:order val="0"/>
          <c:tx>
            <c:v>Data Set # 23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23'!$I$8:$I$371</c:f>
              <c:numCache>
                <c:formatCode>0.00000</c:formatCode>
                <c:ptCount val="364"/>
                <c:pt idx="0">
                  <c:v>0.037582928221236</c:v>
                </c:pt>
                <c:pt idx="1">
                  <c:v>0.0351552021026133</c:v>
                </c:pt>
                <c:pt idx="2">
                  <c:v>0.0334041889022103</c:v>
                </c:pt>
                <c:pt idx="3">
                  <c:v>0.0337635793307107</c:v>
                </c:pt>
                <c:pt idx="4">
                  <c:v>0.0341226603659238</c:v>
                </c:pt>
                <c:pt idx="5">
                  <c:v>0.0315789017837723</c:v>
                </c:pt>
                <c:pt idx="6">
                  <c:v>0.0306430018991199</c:v>
                </c:pt>
                <c:pt idx="7">
                  <c:v>0.0299680765929755</c:v>
                </c:pt>
                <c:pt idx="8">
                  <c:v>0.0299926976936176</c:v>
                </c:pt>
                <c:pt idx="9">
                  <c:v>0.0305546820314182</c:v>
                </c:pt>
                <c:pt idx="10">
                  <c:v>0.0295403025467599</c:v>
                </c:pt>
                <c:pt idx="11">
                  <c:v>0.0281622350588144</c:v>
                </c:pt>
                <c:pt idx="12">
                  <c:v>0.0285844985034514</c:v>
                </c:pt>
                <c:pt idx="13">
                  <c:v>0.0270685762522795</c:v>
                </c:pt>
                <c:pt idx="14">
                  <c:v>0.0247286754678033</c:v>
                </c:pt>
                <c:pt idx="15">
                  <c:v>0.021531863898455</c:v>
                </c:pt>
                <c:pt idx="16">
                  <c:v>0.0178686971655322</c:v>
                </c:pt>
                <c:pt idx="17">
                  <c:v>0.0160148776389921</c:v>
                </c:pt>
                <c:pt idx="20">
                  <c:v>0.0519761575601633</c:v>
                </c:pt>
                <c:pt idx="21">
                  <c:v>0.0510556855660717</c:v>
                </c:pt>
                <c:pt idx="22">
                  <c:v>0.0502327263834065</c:v>
                </c:pt>
                <c:pt idx="23">
                  <c:v>0.0486533075532753</c:v>
                </c:pt>
                <c:pt idx="24">
                  <c:v>0.0483509726590642</c:v>
                </c:pt>
                <c:pt idx="25">
                  <c:v>0.0474295404454414</c:v>
                </c:pt>
                <c:pt idx="26">
                  <c:v>0.04730193444864</c:v>
                </c:pt>
                <c:pt idx="27">
                  <c:v>0.0470052066095905</c:v>
                </c:pt>
                <c:pt idx="28">
                  <c:v>0.0472513649948583</c:v>
                </c:pt>
                <c:pt idx="29">
                  <c:v>0.0463760942496181</c:v>
                </c:pt>
                <c:pt idx="30">
                  <c:v>0.0458397231786667</c:v>
                </c:pt>
                <c:pt idx="31">
                  <c:v>0.0448625367110811</c:v>
                </c:pt>
                <c:pt idx="32">
                  <c:v>0.0460532588560158</c:v>
                </c:pt>
                <c:pt idx="33">
                  <c:v>0.0443882879885782</c:v>
                </c:pt>
                <c:pt idx="34">
                  <c:v>0.0432815535395389</c:v>
                </c:pt>
                <c:pt idx="35">
                  <c:v>0.041753690803006</c:v>
                </c:pt>
                <c:pt idx="36">
                  <c:v>0.0406030647884812</c:v>
                </c:pt>
                <c:pt idx="37">
                  <c:v>0.0401092261926001</c:v>
                </c:pt>
                <c:pt idx="40">
                  <c:v>0.0677442550684669</c:v>
                </c:pt>
                <c:pt idx="41">
                  <c:v>0.0658189050474511</c:v>
                </c:pt>
                <c:pt idx="42">
                  <c:v>0.0662907920407393</c:v>
                </c:pt>
                <c:pt idx="43">
                  <c:v>0.0659767526280346</c:v>
                </c:pt>
                <c:pt idx="44">
                  <c:v>0.0652076102533629</c:v>
                </c:pt>
                <c:pt idx="45">
                  <c:v>0.0652977285582303</c:v>
                </c:pt>
                <c:pt idx="46">
                  <c:v>0.0638715907141189</c:v>
                </c:pt>
                <c:pt idx="47">
                  <c:v>0.0641922888692911</c:v>
                </c:pt>
                <c:pt idx="48">
                  <c:v>0.0633848211225277</c:v>
                </c:pt>
                <c:pt idx="49">
                  <c:v>0.062808568590034</c:v>
                </c:pt>
                <c:pt idx="50">
                  <c:v>0.063596702852377</c:v>
                </c:pt>
                <c:pt idx="51">
                  <c:v>0.0634095376256512</c:v>
                </c:pt>
                <c:pt idx="52">
                  <c:v>0.062957107960418</c:v>
                </c:pt>
                <c:pt idx="53">
                  <c:v>0.0620632752576311</c:v>
                </c:pt>
                <c:pt idx="54">
                  <c:v>0.060845971705764</c:v>
                </c:pt>
                <c:pt idx="55">
                  <c:v>0.0597051470576326</c:v>
                </c:pt>
                <c:pt idx="56">
                  <c:v>0.0593037086389304</c:v>
                </c:pt>
                <c:pt idx="57">
                  <c:v>0.0582833260085285</c:v>
                </c:pt>
                <c:pt idx="60">
                  <c:v>0.145337728536955</c:v>
                </c:pt>
                <c:pt idx="61">
                  <c:v>0.145661211652337</c:v>
                </c:pt>
                <c:pt idx="62">
                  <c:v>0.150302522192323</c:v>
                </c:pt>
                <c:pt idx="63">
                  <c:v>0.148918523615685</c:v>
                </c:pt>
                <c:pt idx="64">
                  <c:v>0.15227826865604</c:v>
                </c:pt>
                <c:pt idx="65">
                  <c:v>0.151116996515433</c:v>
                </c:pt>
                <c:pt idx="66">
                  <c:v>0.151063386423939</c:v>
                </c:pt>
                <c:pt idx="67">
                  <c:v>0.150274209168218</c:v>
                </c:pt>
                <c:pt idx="68">
                  <c:v>0.154773561276297</c:v>
                </c:pt>
                <c:pt idx="69">
                  <c:v>0.154157750508159</c:v>
                </c:pt>
                <c:pt idx="70">
                  <c:v>0.157598753371985</c:v>
                </c:pt>
                <c:pt idx="71">
                  <c:v>0.156030452327441</c:v>
                </c:pt>
                <c:pt idx="72">
                  <c:v>0.158810282424998</c:v>
                </c:pt>
                <c:pt idx="73">
                  <c:v>0.159483450908035</c:v>
                </c:pt>
                <c:pt idx="74">
                  <c:v>0.159021628373246</c:v>
                </c:pt>
                <c:pt idx="75">
                  <c:v>0.156482931987583</c:v>
                </c:pt>
                <c:pt idx="76">
                  <c:v>0.14889023128078</c:v>
                </c:pt>
                <c:pt idx="77">
                  <c:v>0.145882393845543</c:v>
                </c:pt>
                <c:pt idx="80">
                  <c:v>0.146232795130418</c:v>
                </c:pt>
                <c:pt idx="81">
                  <c:v>0.14611231877905</c:v>
                </c:pt>
                <c:pt idx="82">
                  <c:v>0.143529345024</c:v>
                </c:pt>
                <c:pt idx="83">
                  <c:v>0.14583027903223</c:v>
                </c:pt>
                <c:pt idx="84">
                  <c:v>0.14446041031547</c:v>
                </c:pt>
                <c:pt idx="85">
                  <c:v>0.147210171377817</c:v>
                </c:pt>
                <c:pt idx="86">
                  <c:v>0.148327126629137</c:v>
                </c:pt>
                <c:pt idx="87">
                  <c:v>0.149044183945507</c:v>
                </c:pt>
                <c:pt idx="88">
                  <c:v>0.148534724726479</c:v>
                </c:pt>
                <c:pt idx="89">
                  <c:v>0.150799522297952</c:v>
                </c:pt>
                <c:pt idx="90">
                  <c:v>0.153634559317333</c:v>
                </c:pt>
                <c:pt idx="91">
                  <c:v>0.152887893127512</c:v>
                </c:pt>
                <c:pt idx="92">
                  <c:v>0.153212537189289</c:v>
                </c:pt>
                <c:pt idx="93">
                  <c:v>0.154907983321307</c:v>
                </c:pt>
                <c:pt idx="94">
                  <c:v>0.156599985863773</c:v>
                </c:pt>
                <c:pt idx="95">
                  <c:v>0.154190853291638</c:v>
                </c:pt>
                <c:pt idx="96">
                  <c:v>0.151450542253969</c:v>
                </c:pt>
                <c:pt idx="97">
                  <c:v>0.148080908254023</c:v>
                </c:pt>
                <c:pt idx="100">
                  <c:v>0.146674036363636</c:v>
                </c:pt>
                <c:pt idx="101">
                  <c:v>0.147895628706879</c:v>
                </c:pt>
                <c:pt idx="102">
                  <c:v>0.147870271254838</c:v>
                </c:pt>
                <c:pt idx="103">
                  <c:v>0.149020714380585</c:v>
                </c:pt>
                <c:pt idx="104">
                  <c:v>0.149696459713368</c:v>
                </c:pt>
                <c:pt idx="105">
                  <c:v>0.147575245098402</c:v>
                </c:pt>
                <c:pt idx="106">
                  <c:v>0.150569142719176</c:v>
                </c:pt>
                <c:pt idx="107">
                  <c:v>0.148809260218015</c:v>
                </c:pt>
                <c:pt idx="108">
                  <c:v>0.151097479134149</c:v>
                </c:pt>
                <c:pt idx="109">
                  <c:v>0.155346678518519</c:v>
                </c:pt>
                <c:pt idx="110">
                  <c:v>0.15459471512535</c:v>
                </c:pt>
                <c:pt idx="111">
                  <c:v>0.157067910279437</c:v>
                </c:pt>
                <c:pt idx="112">
                  <c:v>0.157090244418146</c:v>
                </c:pt>
                <c:pt idx="113">
                  <c:v>0.159965191290072</c:v>
                </c:pt>
                <c:pt idx="114">
                  <c:v>0.15793746091134</c:v>
                </c:pt>
                <c:pt idx="115">
                  <c:v>0.157048582422909</c:v>
                </c:pt>
                <c:pt idx="116">
                  <c:v>0.154383066774562</c:v>
                </c:pt>
                <c:pt idx="117">
                  <c:v>0.148508276934762</c:v>
                </c:pt>
                <c:pt idx="120">
                  <c:v>0.149316180641391</c:v>
                </c:pt>
                <c:pt idx="121">
                  <c:v>0.149992143996021</c:v>
                </c:pt>
                <c:pt idx="122">
                  <c:v>0.151135042994983</c:v>
                </c:pt>
                <c:pt idx="123">
                  <c:v>0.149409061693121</c:v>
                </c:pt>
                <c:pt idx="124">
                  <c:v>0.14505918965106</c:v>
                </c:pt>
                <c:pt idx="125">
                  <c:v>0.149209773858748</c:v>
                </c:pt>
                <c:pt idx="126">
                  <c:v>0.14991231025152</c:v>
                </c:pt>
                <c:pt idx="127">
                  <c:v>0.152490949043573</c:v>
                </c:pt>
                <c:pt idx="128">
                  <c:v>0.147950508773248</c:v>
                </c:pt>
                <c:pt idx="129">
                  <c:v>0.148814793938994</c:v>
                </c:pt>
                <c:pt idx="130">
                  <c:v>0.151309586602903</c:v>
                </c:pt>
                <c:pt idx="131">
                  <c:v>0.158032011550008</c:v>
                </c:pt>
                <c:pt idx="132">
                  <c:v>0.157857254753452</c:v>
                </c:pt>
                <c:pt idx="133">
                  <c:v>0.159565191925627</c:v>
                </c:pt>
                <c:pt idx="134">
                  <c:v>0.159365486862794</c:v>
                </c:pt>
                <c:pt idx="135">
                  <c:v>0.156366385613213</c:v>
                </c:pt>
                <c:pt idx="136">
                  <c:v>0.156342700680415</c:v>
                </c:pt>
                <c:pt idx="139">
                  <c:v>0.146149940995696</c:v>
                </c:pt>
                <c:pt idx="140">
                  <c:v>0.144567164204485</c:v>
                </c:pt>
                <c:pt idx="141">
                  <c:v>0.143856529617884</c:v>
                </c:pt>
                <c:pt idx="142">
                  <c:v>0.14481117718319</c:v>
                </c:pt>
                <c:pt idx="143">
                  <c:v>0.147135473524874</c:v>
                </c:pt>
                <c:pt idx="144">
                  <c:v>0.148511297910267</c:v>
                </c:pt>
                <c:pt idx="145">
                  <c:v>0.15019104</c:v>
                </c:pt>
                <c:pt idx="146">
                  <c:v>0.151564625303052</c:v>
                </c:pt>
                <c:pt idx="147">
                  <c:v>0.154158326595918</c:v>
                </c:pt>
                <c:pt idx="148">
                  <c:v>0.155074606360526</c:v>
                </c:pt>
                <c:pt idx="149">
                  <c:v>0.155110851374577</c:v>
                </c:pt>
                <c:pt idx="150">
                  <c:v>0.159325001029861</c:v>
                </c:pt>
                <c:pt idx="151">
                  <c:v>0.161348768868393</c:v>
                </c:pt>
                <c:pt idx="152">
                  <c:v>0.158100940769534</c:v>
                </c:pt>
                <c:pt idx="153">
                  <c:v>0.154757099402972</c:v>
                </c:pt>
                <c:pt idx="154">
                  <c:v>0.1513746602542</c:v>
                </c:pt>
                <c:pt idx="157">
                  <c:v>0.147569724468059</c:v>
                </c:pt>
                <c:pt idx="158">
                  <c:v>0.147391236377889</c:v>
                </c:pt>
                <c:pt idx="159">
                  <c:v>0.145090351406397</c:v>
                </c:pt>
                <c:pt idx="160">
                  <c:v>0.148664928799049</c:v>
                </c:pt>
                <c:pt idx="161">
                  <c:v>0.147645324843424</c:v>
                </c:pt>
                <c:pt idx="162">
                  <c:v>0.14923910869156</c:v>
                </c:pt>
                <c:pt idx="163">
                  <c:v>0.148421288006747</c:v>
                </c:pt>
                <c:pt idx="164">
                  <c:v>0.150197039904677</c:v>
                </c:pt>
                <c:pt idx="165">
                  <c:v>0.153003768429821</c:v>
                </c:pt>
                <c:pt idx="166">
                  <c:v>0.154631160239533</c:v>
                </c:pt>
                <c:pt idx="167">
                  <c:v>0.157512166757869</c:v>
                </c:pt>
                <c:pt idx="168">
                  <c:v>0.158531712388974</c:v>
                </c:pt>
                <c:pt idx="169">
                  <c:v>0.157482954262504</c:v>
                </c:pt>
                <c:pt idx="170">
                  <c:v>0.153426557385232</c:v>
                </c:pt>
                <c:pt idx="171">
                  <c:v>0.149710172223615</c:v>
                </c:pt>
                <c:pt idx="174">
                  <c:v>0.146966061891476</c:v>
                </c:pt>
                <c:pt idx="175">
                  <c:v>0.147772153241387</c:v>
                </c:pt>
                <c:pt idx="176">
                  <c:v>0.147666561299447</c:v>
                </c:pt>
                <c:pt idx="177">
                  <c:v>0.147803916574289</c:v>
                </c:pt>
                <c:pt idx="178">
                  <c:v>0.146828936872997</c:v>
                </c:pt>
                <c:pt idx="179">
                  <c:v>0.147254134926447</c:v>
                </c:pt>
                <c:pt idx="180">
                  <c:v>0.147755606101038</c:v>
                </c:pt>
                <c:pt idx="181">
                  <c:v>0.150822009601857</c:v>
                </c:pt>
                <c:pt idx="182">
                  <c:v>0.15248929382152</c:v>
                </c:pt>
                <c:pt idx="183">
                  <c:v>0.156770106187375</c:v>
                </c:pt>
                <c:pt idx="184">
                  <c:v>0.158630357135356</c:v>
                </c:pt>
                <c:pt idx="185">
                  <c:v>0.159905506927732</c:v>
                </c:pt>
                <c:pt idx="186">
                  <c:v>0.159699240289279</c:v>
                </c:pt>
                <c:pt idx="187">
                  <c:v>0.159076659315761</c:v>
                </c:pt>
                <c:pt idx="188">
                  <c:v>0.156119187375331</c:v>
                </c:pt>
                <c:pt idx="189">
                  <c:v>0.152245930875993</c:v>
                </c:pt>
                <c:pt idx="192">
                  <c:v>0.118217450505004</c:v>
                </c:pt>
                <c:pt idx="193">
                  <c:v>0.117136199278121</c:v>
                </c:pt>
                <c:pt idx="194">
                  <c:v>0.114535009563736</c:v>
                </c:pt>
                <c:pt idx="195">
                  <c:v>0.116074490069058</c:v>
                </c:pt>
                <c:pt idx="196">
                  <c:v>0.117470582141256</c:v>
                </c:pt>
                <c:pt idx="197">
                  <c:v>0.117691960015663</c:v>
                </c:pt>
                <c:pt idx="198">
                  <c:v>0.11969858235255</c:v>
                </c:pt>
                <c:pt idx="199">
                  <c:v>0.116981195445159</c:v>
                </c:pt>
                <c:pt idx="200">
                  <c:v>0.119466753808312</c:v>
                </c:pt>
                <c:pt idx="201">
                  <c:v>0.121035520140214</c:v>
                </c:pt>
                <c:pt idx="202">
                  <c:v>0.120099572224323</c:v>
                </c:pt>
                <c:pt idx="203">
                  <c:v>0.120834511995029</c:v>
                </c:pt>
                <c:pt idx="204">
                  <c:v>0.121103712256</c:v>
                </c:pt>
                <c:pt idx="205">
                  <c:v>0.120960872575148</c:v>
                </c:pt>
                <c:pt idx="206">
                  <c:v>0.121855311193134</c:v>
                </c:pt>
                <c:pt idx="207">
                  <c:v>0.124921661233988</c:v>
                </c:pt>
                <c:pt idx="208">
                  <c:v>0.121810595103334</c:v>
                </c:pt>
                <c:pt idx="209">
                  <c:v>0.119265789772066</c:v>
                </c:pt>
                <c:pt idx="210">
                  <c:v>0.114505799086988</c:v>
                </c:pt>
                <c:pt idx="211">
                  <c:v>0.111582189966521</c:v>
                </c:pt>
                <c:pt idx="214">
                  <c:v>0.121225227095587</c:v>
                </c:pt>
                <c:pt idx="215">
                  <c:v>0.120097315925758</c:v>
                </c:pt>
                <c:pt idx="216">
                  <c:v>0.122107480863925</c:v>
                </c:pt>
                <c:pt idx="217">
                  <c:v>0.123086146271104</c:v>
                </c:pt>
                <c:pt idx="218">
                  <c:v>0.121263596269923</c:v>
                </c:pt>
                <c:pt idx="219">
                  <c:v>0.123468412343668</c:v>
                </c:pt>
                <c:pt idx="220">
                  <c:v>0.1241644007424</c:v>
                </c:pt>
                <c:pt idx="221">
                  <c:v>0.125863081481896</c:v>
                </c:pt>
                <c:pt idx="222">
                  <c:v>0.126271680267498</c:v>
                </c:pt>
                <c:pt idx="223">
                  <c:v>0.129370435819659</c:v>
                </c:pt>
                <c:pt idx="224">
                  <c:v>0.128663248202764</c:v>
                </c:pt>
                <c:pt idx="225">
                  <c:v>0.129697777837747</c:v>
                </c:pt>
                <c:pt idx="226">
                  <c:v>0.128976164486317</c:v>
                </c:pt>
                <c:pt idx="227">
                  <c:v>0.129591069275627</c:v>
                </c:pt>
                <c:pt idx="228">
                  <c:v>0.127733727732222</c:v>
                </c:pt>
                <c:pt idx="229">
                  <c:v>0.125032324051404</c:v>
                </c:pt>
                <c:pt idx="230">
                  <c:v>0.121653328790069</c:v>
                </c:pt>
                <c:pt idx="231">
                  <c:v>0.117214131432107</c:v>
                </c:pt>
                <c:pt idx="234">
                  <c:v>0.136592917988109</c:v>
                </c:pt>
                <c:pt idx="235">
                  <c:v>0.141237510874203</c:v>
                </c:pt>
                <c:pt idx="236">
                  <c:v>0.140602944450898</c:v>
                </c:pt>
                <c:pt idx="237">
                  <c:v>0.146211852074417</c:v>
                </c:pt>
                <c:pt idx="238">
                  <c:v>0.143425623477564</c:v>
                </c:pt>
                <c:pt idx="239">
                  <c:v>0.145062222479298</c:v>
                </c:pt>
                <c:pt idx="240">
                  <c:v>0.146858791871586</c:v>
                </c:pt>
                <c:pt idx="241">
                  <c:v>0.143914982211972</c:v>
                </c:pt>
                <c:pt idx="242">
                  <c:v>0.146356937533627</c:v>
                </c:pt>
                <c:pt idx="243">
                  <c:v>0.149149909200074</c:v>
                </c:pt>
                <c:pt idx="244">
                  <c:v>0.150549464839392</c:v>
                </c:pt>
                <c:pt idx="245">
                  <c:v>0.147605955929324</c:v>
                </c:pt>
                <c:pt idx="246">
                  <c:v>0.151382457424282</c:v>
                </c:pt>
                <c:pt idx="247">
                  <c:v>0.15283577190703</c:v>
                </c:pt>
                <c:pt idx="248">
                  <c:v>0.15250489344</c:v>
                </c:pt>
                <c:pt idx="249">
                  <c:v>0.148271132308948</c:v>
                </c:pt>
                <c:pt idx="250">
                  <c:v>0.142102402859558</c:v>
                </c:pt>
                <c:pt idx="251">
                  <c:v>0.141708323439111</c:v>
                </c:pt>
                <c:pt idx="254">
                  <c:v>0.146652326562942</c:v>
                </c:pt>
                <c:pt idx="255">
                  <c:v>0.14773911552</c:v>
                </c:pt>
                <c:pt idx="256">
                  <c:v>0.147877088867247</c:v>
                </c:pt>
                <c:pt idx="257">
                  <c:v>0.150782789930558</c:v>
                </c:pt>
                <c:pt idx="258">
                  <c:v>0.155244751812989</c:v>
                </c:pt>
                <c:pt idx="259">
                  <c:v>0.158982821205333</c:v>
                </c:pt>
                <c:pt idx="260">
                  <c:v>0.159072501272167</c:v>
                </c:pt>
                <c:pt idx="261">
                  <c:v>0.163187768116691</c:v>
                </c:pt>
                <c:pt idx="262">
                  <c:v>0.156307096155244</c:v>
                </c:pt>
                <c:pt idx="263">
                  <c:v>0.146567127744525</c:v>
                </c:pt>
                <c:pt idx="268">
                  <c:v>0.15909418489742</c:v>
                </c:pt>
                <c:pt idx="269">
                  <c:v>0.164695498219182</c:v>
                </c:pt>
                <c:pt idx="270">
                  <c:v>0.164163616544145</c:v>
                </c:pt>
                <c:pt idx="271">
                  <c:v>0.163695728711944</c:v>
                </c:pt>
                <c:pt idx="272">
                  <c:v>0.163540683184603</c:v>
                </c:pt>
                <c:pt idx="273">
                  <c:v>0.165862842784173</c:v>
                </c:pt>
                <c:pt idx="274">
                  <c:v>0.169015582821264</c:v>
                </c:pt>
                <c:pt idx="275">
                  <c:v>0.172772374361031</c:v>
                </c:pt>
                <c:pt idx="276">
                  <c:v>0.172402007914304</c:v>
                </c:pt>
                <c:pt idx="277">
                  <c:v>0.175630668858598</c:v>
                </c:pt>
                <c:pt idx="278">
                  <c:v>0.177622308181333</c:v>
                </c:pt>
                <c:pt idx="279">
                  <c:v>0.177879989755048</c:v>
                </c:pt>
                <c:pt idx="280">
                  <c:v>0.180663396964762</c:v>
                </c:pt>
                <c:pt idx="281">
                  <c:v>0.179708940645832</c:v>
                </c:pt>
                <c:pt idx="282">
                  <c:v>0.180256251292082</c:v>
                </c:pt>
                <c:pt idx="283">
                  <c:v>0.176065983029475</c:v>
                </c:pt>
                <c:pt idx="284">
                  <c:v>0.170206354285714</c:v>
                </c:pt>
                <c:pt idx="289">
                  <c:v>0.179018217650184</c:v>
                </c:pt>
                <c:pt idx="290">
                  <c:v>0.182815254943218</c:v>
                </c:pt>
                <c:pt idx="291">
                  <c:v>0.188089368576</c:v>
                </c:pt>
                <c:pt idx="292">
                  <c:v>0.189260228924797</c:v>
                </c:pt>
                <c:pt idx="293">
                  <c:v>0.187734707780651</c:v>
                </c:pt>
                <c:pt idx="294">
                  <c:v>0.191594757831116</c:v>
                </c:pt>
                <c:pt idx="295">
                  <c:v>0.19459624402944</c:v>
                </c:pt>
                <c:pt idx="296">
                  <c:v>0.196815461118258</c:v>
                </c:pt>
                <c:pt idx="297">
                  <c:v>0.201344270471405</c:v>
                </c:pt>
                <c:pt idx="298">
                  <c:v>0.201710922373548</c:v>
                </c:pt>
                <c:pt idx="299">
                  <c:v>0.206789312977238</c:v>
                </c:pt>
                <c:pt idx="300">
                  <c:v>0.210879924037597</c:v>
                </c:pt>
                <c:pt idx="301">
                  <c:v>0.208218826982249</c:v>
                </c:pt>
                <c:pt idx="302">
                  <c:v>0.208568594034483</c:v>
                </c:pt>
                <c:pt idx="303">
                  <c:v>0.201267017150996</c:v>
                </c:pt>
                <c:pt idx="306">
                  <c:v>0.186351603355638</c:v>
                </c:pt>
                <c:pt idx="307">
                  <c:v>0.188991894526965</c:v>
                </c:pt>
                <c:pt idx="308">
                  <c:v>0.188412339652588</c:v>
                </c:pt>
                <c:pt idx="309">
                  <c:v>0.18941979225052</c:v>
                </c:pt>
                <c:pt idx="310">
                  <c:v>0.19098748442129</c:v>
                </c:pt>
                <c:pt idx="311">
                  <c:v>0.194293281234128</c:v>
                </c:pt>
                <c:pt idx="312">
                  <c:v>0.197559044018958</c:v>
                </c:pt>
                <c:pt idx="313">
                  <c:v>0.203962326872816</c:v>
                </c:pt>
                <c:pt idx="314">
                  <c:v>0.201554332308099</c:v>
                </c:pt>
                <c:pt idx="315">
                  <c:v>0.205569293035191</c:v>
                </c:pt>
                <c:pt idx="316">
                  <c:v>0.211512284501333</c:v>
                </c:pt>
                <c:pt idx="317">
                  <c:v>0.215189323076543</c:v>
                </c:pt>
                <c:pt idx="318">
                  <c:v>0.207955433134397</c:v>
                </c:pt>
                <c:pt idx="319">
                  <c:v>0.204743991267955</c:v>
                </c:pt>
                <c:pt idx="322">
                  <c:v>0.189438051307102</c:v>
                </c:pt>
                <c:pt idx="323">
                  <c:v>0.193371439104</c:v>
                </c:pt>
                <c:pt idx="324">
                  <c:v>0.198219261210215</c:v>
                </c:pt>
                <c:pt idx="325">
                  <c:v>0.204180111160289</c:v>
                </c:pt>
                <c:pt idx="326">
                  <c:v>0.204799120999349</c:v>
                </c:pt>
                <c:pt idx="327">
                  <c:v>0.211924090726706</c:v>
                </c:pt>
                <c:pt idx="328">
                  <c:v>0.210330435587365</c:v>
                </c:pt>
                <c:pt idx="329">
                  <c:v>0.220401118222079</c:v>
                </c:pt>
                <c:pt idx="330">
                  <c:v>0.21912533580009</c:v>
                </c:pt>
                <c:pt idx="331">
                  <c:v>0.216547059461408</c:v>
                </c:pt>
                <c:pt idx="332">
                  <c:v>0.212517544809291</c:v>
                </c:pt>
                <c:pt idx="335">
                  <c:v>0.207672712095373</c:v>
                </c:pt>
                <c:pt idx="336">
                  <c:v>0.213337870324654</c:v>
                </c:pt>
                <c:pt idx="337">
                  <c:v>0.222363007247682</c:v>
                </c:pt>
                <c:pt idx="338">
                  <c:v>0.218166010221213</c:v>
                </c:pt>
                <c:pt idx="339">
                  <c:v>0.219988948626394</c:v>
                </c:pt>
                <c:pt idx="340">
                  <c:v>0.219650052194054</c:v>
                </c:pt>
                <c:pt idx="341">
                  <c:v>0.222592998066868</c:v>
                </c:pt>
                <c:pt idx="342">
                  <c:v>0.228713725954959</c:v>
                </c:pt>
                <c:pt idx="343">
                  <c:v>0.23581837049127</c:v>
                </c:pt>
                <c:pt idx="344">
                  <c:v>0.23902274297768</c:v>
                </c:pt>
                <c:pt idx="345">
                  <c:v>0.240283462314667</c:v>
                </c:pt>
                <c:pt idx="346">
                  <c:v>0.241020027903391</c:v>
                </c:pt>
                <c:pt idx="347">
                  <c:v>0.241417046751944</c:v>
                </c:pt>
                <c:pt idx="350">
                  <c:v>0.240623720282885</c:v>
                </c:pt>
                <c:pt idx="351">
                  <c:v>0.24305891016704</c:v>
                </c:pt>
                <c:pt idx="352">
                  <c:v>0.249766477824</c:v>
                </c:pt>
                <c:pt idx="353">
                  <c:v>0.252556546714132</c:v>
                </c:pt>
                <c:pt idx="354">
                  <c:v>0.252769301643911</c:v>
                </c:pt>
                <c:pt idx="355">
                  <c:v>0.257462734783177</c:v>
                </c:pt>
                <c:pt idx="356">
                  <c:v>0.25854662934528</c:v>
                </c:pt>
                <c:pt idx="357">
                  <c:v>0.263880727182803</c:v>
                </c:pt>
                <c:pt idx="358">
                  <c:v>0.261110213256094</c:v>
                </c:pt>
                <c:pt idx="359">
                  <c:v>0.267619759357438</c:v>
                </c:pt>
              </c:numCache>
            </c:numRef>
          </c:xVal>
          <c:yVal>
            <c:numRef>
              <c:f>'AL;Data Set # 23'!$L$8:$L$371</c:f>
              <c:numCache>
                <c:formatCode>0.0000</c:formatCode>
                <c:ptCount val="364"/>
                <c:pt idx="0">
                  <c:v>0.322961709145935</c:v>
                </c:pt>
                <c:pt idx="1">
                  <c:v>0.291080331839725</c:v>
                </c:pt>
                <c:pt idx="2">
                  <c:v>0.272286324841617</c:v>
                </c:pt>
                <c:pt idx="3">
                  <c:v>0.274551659343896</c:v>
                </c:pt>
                <c:pt idx="4">
                  <c:v>0.276720485157485</c:v>
                </c:pt>
                <c:pt idx="5">
                  <c:v>0.243135114014378</c:v>
                </c:pt>
                <c:pt idx="6">
                  <c:v>0.233833163721527</c:v>
                </c:pt>
                <c:pt idx="7">
                  <c:v>0.222293041944932</c:v>
                </c:pt>
                <c:pt idx="8">
                  <c:v>0.219838239714172</c:v>
                </c:pt>
                <c:pt idx="9">
                  <c:v>0.224425193809753</c:v>
                </c:pt>
                <c:pt idx="10">
                  <c:v>0.208946104872279</c:v>
                </c:pt>
                <c:pt idx="11">
                  <c:v>0.193847925873787</c:v>
                </c:pt>
                <c:pt idx="12">
                  <c:v>0.19642094207171</c:v>
                </c:pt>
                <c:pt idx="13">
                  <c:v>0.174275141287279</c:v>
                </c:pt>
                <c:pt idx="14">
                  <c:v>0.145637820706138</c:v>
                </c:pt>
                <c:pt idx="15">
                  <c:v>0.111045263808581</c:v>
                </c:pt>
                <c:pt idx="16">
                  <c:v>0.078221982359597</c:v>
                </c:pt>
                <c:pt idx="17">
                  <c:v>0.0618110467561722</c:v>
                </c:pt>
                <c:pt idx="20">
                  <c:v>0.495191933854295</c:v>
                </c:pt>
                <c:pt idx="21">
                  <c:v>0.476111138824968</c:v>
                </c:pt>
                <c:pt idx="22">
                  <c:v>0.455039278808808</c:v>
                </c:pt>
                <c:pt idx="23">
                  <c:v>0.443053495586158</c:v>
                </c:pt>
                <c:pt idx="24">
                  <c:v>0.430217639472217</c:v>
                </c:pt>
                <c:pt idx="25">
                  <c:v>0.413946601651802</c:v>
                </c:pt>
                <c:pt idx="26">
                  <c:v>0.420097392864337</c:v>
                </c:pt>
                <c:pt idx="27">
                  <c:v>0.405696406057593</c:v>
                </c:pt>
                <c:pt idx="28">
                  <c:v>0.400891555871833</c:v>
                </c:pt>
                <c:pt idx="29">
                  <c:v>0.39678525667061</c:v>
                </c:pt>
                <c:pt idx="30">
                  <c:v>0.382520152377435</c:v>
                </c:pt>
                <c:pt idx="31">
                  <c:v>0.369907101401011</c:v>
                </c:pt>
                <c:pt idx="32">
                  <c:v>0.374724728008592</c:v>
                </c:pt>
                <c:pt idx="33">
                  <c:v>0.34708443239906</c:v>
                </c:pt>
                <c:pt idx="34">
                  <c:v>0.322609900884574</c:v>
                </c:pt>
                <c:pt idx="35">
                  <c:v>0.289770326426715</c:v>
                </c:pt>
                <c:pt idx="36">
                  <c:v>0.264270302595339</c:v>
                </c:pt>
                <c:pt idx="37">
                  <c:v>0.236420569111511</c:v>
                </c:pt>
                <c:pt idx="40">
                  <c:v>0.588686952742273</c:v>
                </c:pt>
                <c:pt idx="41">
                  <c:v>0.567794283925381</c:v>
                </c:pt>
                <c:pt idx="42">
                  <c:v>0.570068848844921</c:v>
                </c:pt>
                <c:pt idx="43">
                  <c:v>0.564650665664974</c:v>
                </c:pt>
                <c:pt idx="44">
                  <c:v>0.561516428310453</c:v>
                </c:pt>
                <c:pt idx="45">
                  <c:v>0.556747810218668</c:v>
                </c:pt>
                <c:pt idx="46">
                  <c:v>0.53326313536162</c:v>
                </c:pt>
                <c:pt idx="47">
                  <c:v>0.536099281519197</c:v>
                </c:pt>
                <c:pt idx="48">
                  <c:v>0.530736299140847</c:v>
                </c:pt>
                <c:pt idx="49">
                  <c:v>0.51571028324449</c:v>
                </c:pt>
                <c:pt idx="50">
                  <c:v>0.518166437595123</c:v>
                </c:pt>
                <c:pt idx="51">
                  <c:v>0.517060154195083</c:v>
                </c:pt>
                <c:pt idx="52">
                  <c:v>0.512313768769124</c:v>
                </c:pt>
                <c:pt idx="53">
                  <c:v>0.497642967169451</c:v>
                </c:pt>
                <c:pt idx="54">
                  <c:v>0.472651042194858</c:v>
                </c:pt>
                <c:pt idx="55">
                  <c:v>0.437196480838346</c:v>
                </c:pt>
                <c:pt idx="56">
                  <c:v>0.410403432759253</c:v>
                </c:pt>
                <c:pt idx="57">
                  <c:v>0.374728940849274</c:v>
                </c:pt>
                <c:pt idx="60">
                  <c:v>0.73430311454001</c:v>
                </c:pt>
                <c:pt idx="61">
                  <c:v>0.734542131564647</c:v>
                </c:pt>
                <c:pt idx="62">
                  <c:v>0.750539527695682</c:v>
                </c:pt>
                <c:pt idx="63">
                  <c:v>0.743028177472367</c:v>
                </c:pt>
                <c:pt idx="64">
                  <c:v>0.754118209703482</c:v>
                </c:pt>
                <c:pt idx="65">
                  <c:v>0.746198554149218</c:v>
                </c:pt>
                <c:pt idx="66">
                  <c:v>0.745632351237376</c:v>
                </c:pt>
                <c:pt idx="67">
                  <c:v>0.741673926790731</c:v>
                </c:pt>
                <c:pt idx="68">
                  <c:v>0.751958242724054</c:v>
                </c:pt>
                <c:pt idx="69">
                  <c:v>0.747284957959552</c:v>
                </c:pt>
                <c:pt idx="70">
                  <c:v>0.750207453883938</c:v>
                </c:pt>
                <c:pt idx="71">
                  <c:v>0.743547125148001</c:v>
                </c:pt>
                <c:pt idx="72">
                  <c:v>0.749038757548687</c:v>
                </c:pt>
                <c:pt idx="73">
                  <c:v>0.733299683726872</c:v>
                </c:pt>
                <c:pt idx="74">
                  <c:v>0.712199643750754</c:v>
                </c:pt>
                <c:pt idx="75">
                  <c:v>0.678145112571003</c:v>
                </c:pt>
                <c:pt idx="76">
                  <c:v>0.623562300740074</c:v>
                </c:pt>
                <c:pt idx="77">
                  <c:v>0.592245387138468</c:v>
                </c:pt>
                <c:pt idx="80">
                  <c:v>0.759842387811909</c:v>
                </c:pt>
                <c:pt idx="81">
                  <c:v>0.759747989420414</c:v>
                </c:pt>
                <c:pt idx="82">
                  <c:v>0.735030969301872</c:v>
                </c:pt>
                <c:pt idx="83">
                  <c:v>0.743824448053906</c:v>
                </c:pt>
                <c:pt idx="84">
                  <c:v>0.737202557178978</c:v>
                </c:pt>
                <c:pt idx="85">
                  <c:v>0.738254231136008</c:v>
                </c:pt>
                <c:pt idx="86">
                  <c:v>0.741505844025187</c:v>
                </c:pt>
                <c:pt idx="87">
                  <c:v>0.740849059900645</c:v>
                </c:pt>
                <c:pt idx="88">
                  <c:v>0.732087096867238</c:v>
                </c:pt>
                <c:pt idx="89">
                  <c:v>0.740257271052824</c:v>
                </c:pt>
                <c:pt idx="90">
                  <c:v>0.745045480523669</c:v>
                </c:pt>
                <c:pt idx="91">
                  <c:v>0.737672761251112</c:v>
                </c:pt>
                <c:pt idx="92">
                  <c:v>0.736929725875725</c:v>
                </c:pt>
                <c:pt idx="93">
                  <c:v>0.72677712402258</c:v>
                </c:pt>
                <c:pt idx="94">
                  <c:v>0.716051597887347</c:v>
                </c:pt>
                <c:pt idx="95">
                  <c:v>0.683072822987077</c:v>
                </c:pt>
                <c:pt idx="96">
                  <c:v>0.656672077888407</c:v>
                </c:pt>
                <c:pt idx="97">
                  <c:v>0.623956044276278</c:v>
                </c:pt>
                <c:pt idx="100">
                  <c:v>0.783137319153219</c:v>
                </c:pt>
                <c:pt idx="101">
                  <c:v>0.784400904925652</c:v>
                </c:pt>
                <c:pt idx="102">
                  <c:v>0.769850918666441</c:v>
                </c:pt>
                <c:pt idx="103">
                  <c:v>0.77292504629222</c:v>
                </c:pt>
                <c:pt idx="104">
                  <c:v>0.765340294201046</c:v>
                </c:pt>
                <c:pt idx="105">
                  <c:v>0.754173815764433</c:v>
                </c:pt>
                <c:pt idx="106">
                  <c:v>0.765545209904351</c:v>
                </c:pt>
                <c:pt idx="107">
                  <c:v>0.756739589612721</c:v>
                </c:pt>
                <c:pt idx="108">
                  <c:v>0.752574683637777</c:v>
                </c:pt>
                <c:pt idx="109">
                  <c:v>0.76575260879038</c:v>
                </c:pt>
                <c:pt idx="110">
                  <c:v>0.75428575028323</c:v>
                </c:pt>
                <c:pt idx="111">
                  <c:v>0.760506845181603</c:v>
                </c:pt>
                <c:pt idx="112">
                  <c:v>0.754877626900855</c:v>
                </c:pt>
                <c:pt idx="113">
                  <c:v>0.748780721141617</c:v>
                </c:pt>
                <c:pt idx="114">
                  <c:v>0.728709392614002</c:v>
                </c:pt>
                <c:pt idx="115">
                  <c:v>0.694265231365258</c:v>
                </c:pt>
                <c:pt idx="116">
                  <c:v>0.663439385976521</c:v>
                </c:pt>
                <c:pt idx="117">
                  <c:v>0.609202326205845</c:v>
                </c:pt>
                <c:pt idx="120">
                  <c:v>0.801868102977428</c:v>
                </c:pt>
                <c:pt idx="121">
                  <c:v>0.791106218868152</c:v>
                </c:pt>
                <c:pt idx="122">
                  <c:v>0.791248174460053</c:v>
                </c:pt>
                <c:pt idx="123">
                  <c:v>0.785656452336828</c:v>
                </c:pt>
                <c:pt idx="124">
                  <c:v>0.748013981032267</c:v>
                </c:pt>
                <c:pt idx="125">
                  <c:v>0.770738122193343</c:v>
                </c:pt>
                <c:pt idx="126">
                  <c:v>0.760809466986323</c:v>
                </c:pt>
                <c:pt idx="127">
                  <c:v>0.768556604332737</c:v>
                </c:pt>
                <c:pt idx="128">
                  <c:v>0.744190441638507</c:v>
                </c:pt>
                <c:pt idx="129">
                  <c:v>0.744557618918652</c:v>
                </c:pt>
                <c:pt idx="130">
                  <c:v>0.749111490317814</c:v>
                </c:pt>
                <c:pt idx="131">
                  <c:v>0.763179546696806</c:v>
                </c:pt>
                <c:pt idx="132">
                  <c:v>0.758503243353404</c:v>
                </c:pt>
                <c:pt idx="133">
                  <c:v>0.74956622418825</c:v>
                </c:pt>
                <c:pt idx="134">
                  <c:v>0.728413881145148</c:v>
                </c:pt>
                <c:pt idx="135">
                  <c:v>0.700674604529285</c:v>
                </c:pt>
                <c:pt idx="136">
                  <c:v>0.674723445500722</c:v>
                </c:pt>
                <c:pt idx="139">
                  <c:v>0.750407890235913</c:v>
                </c:pt>
                <c:pt idx="140">
                  <c:v>0.745680374401007</c:v>
                </c:pt>
                <c:pt idx="141">
                  <c:v>0.739595265221097</c:v>
                </c:pt>
                <c:pt idx="142">
                  <c:v>0.743539320652735</c:v>
                </c:pt>
                <c:pt idx="143">
                  <c:v>0.746009392791161</c:v>
                </c:pt>
                <c:pt idx="144">
                  <c:v>0.74015829624686</c:v>
                </c:pt>
                <c:pt idx="145">
                  <c:v>0.744959169968515</c:v>
                </c:pt>
                <c:pt idx="146">
                  <c:v>0.74884544388541</c:v>
                </c:pt>
                <c:pt idx="147">
                  <c:v>0.74968702738457</c:v>
                </c:pt>
                <c:pt idx="148">
                  <c:v>0.750895477260278</c:v>
                </c:pt>
                <c:pt idx="149">
                  <c:v>0.747090903258218</c:v>
                </c:pt>
                <c:pt idx="150">
                  <c:v>0.74457529900215</c:v>
                </c:pt>
                <c:pt idx="151">
                  <c:v>0.732995444449997</c:v>
                </c:pt>
                <c:pt idx="152">
                  <c:v>0.698414448355673</c:v>
                </c:pt>
                <c:pt idx="153">
                  <c:v>0.665347187873989</c:v>
                </c:pt>
                <c:pt idx="154">
                  <c:v>0.625364816507235</c:v>
                </c:pt>
                <c:pt idx="157">
                  <c:v>0.757819475946505</c:v>
                </c:pt>
                <c:pt idx="158">
                  <c:v>0.758791111429316</c:v>
                </c:pt>
                <c:pt idx="159">
                  <c:v>0.750417043650066</c:v>
                </c:pt>
                <c:pt idx="160">
                  <c:v>0.749900922790789</c:v>
                </c:pt>
                <c:pt idx="161">
                  <c:v>0.740839199975893</c:v>
                </c:pt>
                <c:pt idx="162">
                  <c:v>0.745164300276838</c:v>
                </c:pt>
                <c:pt idx="163">
                  <c:v>0.740457687368974</c:v>
                </c:pt>
                <c:pt idx="164">
                  <c:v>0.739317173949308</c:v>
                </c:pt>
                <c:pt idx="165">
                  <c:v>0.742328841500798</c:v>
                </c:pt>
                <c:pt idx="166">
                  <c:v>0.738133220756744</c:v>
                </c:pt>
                <c:pt idx="167">
                  <c:v>0.743018680822318</c:v>
                </c:pt>
                <c:pt idx="168">
                  <c:v>0.735240277844189</c:v>
                </c:pt>
                <c:pt idx="169">
                  <c:v>0.709120712245144</c:v>
                </c:pt>
                <c:pt idx="170">
                  <c:v>0.666651293756502</c:v>
                </c:pt>
                <c:pt idx="171">
                  <c:v>0.627386390322839</c:v>
                </c:pt>
                <c:pt idx="174">
                  <c:v>0.837974128993798</c:v>
                </c:pt>
                <c:pt idx="175">
                  <c:v>0.755918486355996</c:v>
                </c:pt>
                <c:pt idx="176">
                  <c:v>0.757582949339399</c:v>
                </c:pt>
                <c:pt idx="177">
                  <c:v>0.752203164551793</c:v>
                </c:pt>
                <c:pt idx="178">
                  <c:v>0.746301212359785</c:v>
                </c:pt>
                <c:pt idx="179">
                  <c:v>0.740186635760794</c:v>
                </c:pt>
                <c:pt idx="180">
                  <c:v>0.735533056553892</c:v>
                </c:pt>
                <c:pt idx="181">
                  <c:v>0.744401713389304</c:v>
                </c:pt>
                <c:pt idx="182">
                  <c:v>0.745255730651407</c:v>
                </c:pt>
                <c:pt idx="183">
                  <c:v>0.753953401241403</c:v>
                </c:pt>
                <c:pt idx="184">
                  <c:v>0.752278404157222</c:v>
                </c:pt>
                <c:pt idx="185">
                  <c:v>0.747741942986729</c:v>
                </c:pt>
                <c:pt idx="186">
                  <c:v>0.732297649151864</c:v>
                </c:pt>
                <c:pt idx="187">
                  <c:v>0.710707567575963</c:v>
                </c:pt>
                <c:pt idx="188">
                  <c:v>0.672996882531159</c:v>
                </c:pt>
                <c:pt idx="189">
                  <c:v>0.641675511815158</c:v>
                </c:pt>
                <c:pt idx="192">
                  <c:v>0.723441350395845</c:v>
                </c:pt>
                <c:pt idx="193">
                  <c:v>0.734014270262049</c:v>
                </c:pt>
                <c:pt idx="194">
                  <c:v>0.711291106285417</c:v>
                </c:pt>
                <c:pt idx="195">
                  <c:v>0.713777035127766</c:v>
                </c:pt>
                <c:pt idx="196">
                  <c:v>0.72317799470528</c:v>
                </c:pt>
                <c:pt idx="197">
                  <c:v>0.719743563357105</c:v>
                </c:pt>
                <c:pt idx="198">
                  <c:v>0.726789232453013</c:v>
                </c:pt>
                <c:pt idx="199">
                  <c:v>0.713950968239295</c:v>
                </c:pt>
                <c:pt idx="200">
                  <c:v>0.732452054710546</c:v>
                </c:pt>
                <c:pt idx="201">
                  <c:v>0.72954332475324</c:v>
                </c:pt>
                <c:pt idx="202">
                  <c:v>0.728293103820052</c:v>
                </c:pt>
                <c:pt idx="203">
                  <c:v>0.724443650052243</c:v>
                </c:pt>
                <c:pt idx="204">
                  <c:v>0.723571322000681</c:v>
                </c:pt>
                <c:pt idx="205">
                  <c:v>0.727602316404603</c:v>
                </c:pt>
                <c:pt idx="206">
                  <c:v>0.723714266867055</c:v>
                </c:pt>
                <c:pt idx="207">
                  <c:v>0.724547102470041</c:v>
                </c:pt>
                <c:pt idx="208">
                  <c:v>0.695001301881752</c:v>
                </c:pt>
                <c:pt idx="209">
                  <c:v>0.653544850215833</c:v>
                </c:pt>
                <c:pt idx="210">
                  <c:v>0.601953546050667</c:v>
                </c:pt>
                <c:pt idx="211">
                  <c:v>0.560339113705694</c:v>
                </c:pt>
                <c:pt idx="214">
                  <c:v>0.703418713555288</c:v>
                </c:pt>
                <c:pt idx="215">
                  <c:v>0.70720211540061</c:v>
                </c:pt>
                <c:pt idx="216">
                  <c:v>0.709689866373424</c:v>
                </c:pt>
                <c:pt idx="217">
                  <c:v>0.720548327790977</c:v>
                </c:pt>
                <c:pt idx="218">
                  <c:v>0.707389092427312</c:v>
                </c:pt>
                <c:pt idx="219">
                  <c:v>0.718970859920487</c:v>
                </c:pt>
                <c:pt idx="220">
                  <c:v>0.718588202967954</c:v>
                </c:pt>
                <c:pt idx="221">
                  <c:v>0.730350841380283</c:v>
                </c:pt>
                <c:pt idx="222">
                  <c:v>0.725276045981689</c:v>
                </c:pt>
                <c:pt idx="223">
                  <c:v>0.735978892842775</c:v>
                </c:pt>
                <c:pt idx="224">
                  <c:v>0.725378529849625</c:v>
                </c:pt>
                <c:pt idx="225">
                  <c:v>0.730594697033532</c:v>
                </c:pt>
                <c:pt idx="226">
                  <c:v>0.728393860049215</c:v>
                </c:pt>
                <c:pt idx="227">
                  <c:v>0.719888638694805</c:v>
                </c:pt>
                <c:pt idx="228">
                  <c:v>0.686713859031712</c:v>
                </c:pt>
                <c:pt idx="229">
                  <c:v>0.645634899711433</c:v>
                </c:pt>
                <c:pt idx="230">
                  <c:v>0.598614845018681</c:v>
                </c:pt>
                <c:pt idx="231">
                  <c:v>0.558743511363183</c:v>
                </c:pt>
                <c:pt idx="234">
                  <c:v>0.716434643265856</c:v>
                </c:pt>
                <c:pt idx="235">
                  <c:v>0.747034439524824</c:v>
                </c:pt>
                <c:pt idx="236">
                  <c:v>0.751411953491502</c:v>
                </c:pt>
                <c:pt idx="237">
                  <c:v>0.760917561052116</c:v>
                </c:pt>
                <c:pt idx="238">
                  <c:v>0.74435426591749</c:v>
                </c:pt>
                <c:pt idx="239">
                  <c:v>0.750551145410233</c:v>
                </c:pt>
                <c:pt idx="240">
                  <c:v>0.750724338380682</c:v>
                </c:pt>
                <c:pt idx="241">
                  <c:v>0.73925877986214</c:v>
                </c:pt>
                <c:pt idx="242">
                  <c:v>0.75253826310878</c:v>
                </c:pt>
                <c:pt idx="243">
                  <c:v>0.759991682639518</c:v>
                </c:pt>
                <c:pt idx="244">
                  <c:v>0.749876353266649</c:v>
                </c:pt>
                <c:pt idx="245">
                  <c:v>0.737972320015064</c:v>
                </c:pt>
                <c:pt idx="246">
                  <c:v>0.740867558475571</c:v>
                </c:pt>
                <c:pt idx="247">
                  <c:v>0.736855984981987</c:v>
                </c:pt>
                <c:pt idx="248">
                  <c:v>0.720479858191379</c:v>
                </c:pt>
                <c:pt idx="249">
                  <c:v>0.670386061414689</c:v>
                </c:pt>
                <c:pt idx="250">
                  <c:v>0.631947981954629</c:v>
                </c:pt>
                <c:pt idx="251">
                  <c:v>0.602570855965175</c:v>
                </c:pt>
                <c:pt idx="254">
                  <c:v>0.743077630498556</c:v>
                </c:pt>
                <c:pt idx="255">
                  <c:v>0.743823829799174</c:v>
                </c:pt>
                <c:pt idx="256">
                  <c:v>0.736879997449058</c:v>
                </c:pt>
                <c:pt idx="257">
                  <c:v>0.747664824490965</c:v>
                </c:pt>
                <c:pt idx="258">
                  <c:v>0.757117297440393</c:v>
                </c:pt>
                <c:pt idx="259">
                  <c:v>0.773114266529747</c:v>
                </c:pt>
                <c:pt idx="260">
                  <c:v>0.75373473915319</c:v>
                </c:pt>
                <c:pt idx="261">
                  <c:v>0.74455696345031</c:v>
                </c:pt>
                <c:pt idx="262">
                  <c:v>0.672470180512076</c:v>
                </c:pt>
                <c:pt idx="263">
                  <c:v>0.593857131232449</c:v>
                </c:pt>
                <c:pt idx="268">
                  <c:v>0.751154287401352</c:v>
                </c:pt>
                <c:pt idx="269">
                  <c:v>0.75074438102809</c:v>
                </c:pt>
                <c:pt idx="270">
                  <c:v>0.750111732804022</c:v>
                </c:pt>
                <c:pt idx="271">
                  <c:v>0.745011223379208</c:v>
                </c:pt>
                <c:pt idx="272">
                  <c:v>0.747623329971644</c:v>
                </c:pt>
                <c:pt idx="273">
                  <c:v>0.747017785867608</c:v>
                </c:pt>
                <c:pt idx="274">
                  <c:v>0.757656432071621</c:v>
                </c:pt>
                <c:pt idx="275">
                  <c:v>0.76041492014358</c:v>
                </c:pt>
                <c:pt idx="276">
                  <c:v>0.752736896432521</c:v>
                </c:pt>
                <c:pt idx="277">
                  <c:v>0.754365831648872</c:v>
                </c:pt>
                <c:pt idx="278">
                  <c:v>0.750488244418424</c:v>
                </c:pt>
                <c:pt idx="279">
                  <c:v>0.744778075966345</c:v>
                </c:pt>
                <c:pt idx="280">
                  <c:v>0.739402641052572</c:v>
                </c:pt>
                <c:pt idx="281">
                  <c:v>0.729704436919545</c:v>
                </c:pt>
                <c:pt idx="282">
                  <c:v>0.71684410600175</c:v>
                </c:pt>
                <c:pt idx="283">
                  <c:v>0.659795536843778</c:v>
                </c:pt>
                <c:pt idx="284">
                  <c:v>0.632319547710837</c:v>
                </c:pt>
                <c:pt idx="289">
                  <c:v>0.706446848651615</c:v>
                </c:pt>
                <c:pt idx="290">
                  <c:v>0.715834695467756</c:v>
                </c:pt>
                <c:pt idx="291">
                  <c:v>0.725229708183199</c:v>
                </c:pt>
                <c:pt idx="292">
                  <c:v>0.722121188405227</c:v>
                </c:pt>
                <c:pt idx="293">
                  <c:v>0.714337750516392</c:v>
                </c:pt>
                <c:pt idx="294">
                  <c:v>0.724103895771383</c:v>
                </c:pt>
                <c:pt idx="295">
                  <c:v>0.734572860640947</c:v>
                </c:pt>
                <c:pt idx="296">
                  <c:v>0.731101889257728</c:v>
                </c:pt>
                <c:pt idx="297">
                  <c:v>0.735249989934858</c:v>
                </c:pt>
                <c:pt idx="298">
                  <c:v>0.726910439850758</c:v>
                </c:pt>
                <c:pt idx="299">
                  <c:v>0.72433110869557</c:v>
                </c:pt>
                <c:pt idx="300">
                  <c:v>0.724522297383495</c:v>
                </c:pt>
                <c:pt idx="301">
                  <c:v>0.706041957167765</c:v>
                </c:pt>
                <c:pt idx="302">
                  <c:v>0.68266441560383</c:v>
                </c:pt>
                <c:pt idx="303">
                  <c:v>0.652433726895445</c:v>
                </c:pt>
                <c:pt idx="306">
                  <c:v>0.724829940355489</c:v>
                </c:pt>
                <c:pt idx="307">
                  <c:v>0.727216221620512</c:v>
                </c:pt>
                <c:pt idx="308">
                  <c:v>0.728127261061124</c:v>
                </c:pt>
                <c:pt idx="309">
                  <c:v>0.714102675520831</c:v>
                </c:pt>
                <c:pt idx="310">
                  <c:v>0.726722075822133</c:v>
                </c:pt>
                <c:pt idx="311">
                  <c:v>0.729063932834203</c:v>
                </c:pt>
                <c:pt idx="312">
                  <c:v>0.736193713282662</c:v>
                </c:pt>
                <c:pt idx="313">
                  <c:v>0.740648380957398</c:v>
                </c:pt>
                <c:pt idx="314">
                  <c:v>0.733083794713089</c:v>
                </c:pt>
                <c:pt idx="315">
                  <c:v>0.736454709633579</c:v>
                </c:pt>
                <c:pt idx="316">
                  <c:v>0.73034334295622</c:v>
                </c:pt>
                <c:pt idx="317">
                  <c:v>0.710883385422251</c:v>
                </c:pt>
                <c:pt idx="318">
                  <c:v>0.679622358159604</c:v>
                </c:pt>
                <c:pt idx="319">
                  <c:v>0.659581729058614</c:v>
                </c:pt>
                <c:pt idx="322">
                  <c:v>0.733623680811564</c:v>
                </c:pt>
                <c:pt idx="323">
                  <c:v>0.737890431475684</c:v>
                </c:pt>
                <c:pt idx="324">
                  <c:v>0.749311038343944</c:v>
                </c:pt>
                <c:pt idx="325">
                  <c:v>0.754972591561265</c:v>
                </c:pt>
                <c:pt idx="326">
                  <c:v>0.752809872083132</c:v>
                </c:pt>
                <c:pt idx="327">
                  <c:v>0.757836189034918</c:v>
                </c:pt>
                <c:pt idx="328">
                  <c:v>0.75845689774555</c:v>
                </c:pt>
                <c:pt idx="329">
                  <c:v>0.751458315848744</c:v>
                </c:pt>
                <c:pt idx="330">
                  <c:v>0.740653097557954</c:v>
                </c:pt>
                <c:pt idx="331">
                  <c:v>0.697649012066044</c:v>
                </c:pt>
                <c:pt idx="332">
                  <c:v>0.670894857880247</c:v>
                </c:pt>
                <c:pt idx="335">
                  <c:v>0.708146802059757</c:v>
                </c:pt>
                <c:pt idx="336">
                  <c:v>0.71518111048289</c:v>
                </c:pt>
                <c:pt idx="337">
                  <c:v>0.735523399775193</c:v>
                </c:pt>
                <c:pt idx="338">
                  <c:v>0.718431215752698</c:v>
                </c:pt>
                <c:pt idx="339">
                  <c:v>0.722651676891356</c:v>
                </c:pt>
                <c:pt idx="340">
                  <c:v>0.719065002159639</c:v>
                </c:pt>
                <c:pt idx="341">
                  <c:v>0.721510680150521</c:v>
                </c:pt>
                <c:pt idx="342">
                  <c:v>0.719074757443597</c:v>
                </c:pt>
                <c:pt idx="343">
                  <c:v>0.72064230879057</c:v>
                </c:pt>
                <c:pt idx="344">
                  <c:v>0.711219393442992</c:v>
                </c:pt>
                <c:pt idx="345">
                  <c:v>0.684912634678828</c:v>
                </c:pt>
                <c:pt idx="346">
                  <c:v>0.684556512268007</c:v>
                </c:pt>
                <c:pt idx="347">
                  <c:v>0.677051599915887</c:v>
                </c:pt>
                <c:pt idx="350">
                  <c:v>0.659585440505893</c:v>
                </c:pt>
                <c:pt idx="351">
                  <c:v>0.656264088760438</c:v>
                </c:pt>
                <c:pt idx="352">
                  <c:v>0.655143143361269</c:v>
                </c:pt>
                <c:pt idx="353">
                  <c:v>0.655308014671337</c:v>
                </c:pt>
                <c:pt idx="354">
                  <c:v>0.647211678746037</c:v>
                </c:pt>
                <c:pt idx="355">
                  <c:v>0.644582813852704</c:v>
                </c:pt>
                <c:pt idx="356">
                  <c:v>0.642787990288062</c:v>
                </c:pt>
                <c:pt idx="357">
                  <c:v>0.638502718117456</c:v>
                </c:pt>
                <c:pt idx="358">
                  <c:v>0.612810734960419</c:v>
                </c:pt>
                <c:pt idx="359">
                  <c:v>0.608758742202779</c:v>
                </c:pt>
              </c:numCache>
            </c:numRef>
          </c:yVal>
          <c:smooth val="0"/>
        </c:ser>
        <c:ser>
          <c:idx val="0"/>
          <c:order val="1"/>
          <c:tx>
            <c:v>Data Set # 24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'AM;Data Set # 24'!$I$8:$I$175</c:f>
              <c:numCache>
                <c:formatCode>0.00000</c:formatCode>
                <c:ptCount val="168"/>
                <c:pt idx="0">
                  <c:v>0.037936240456102</c:v>
                </c:pt>
                <c:pt idx="1">
                  <c:v>0.0399692415811727</c:v>
                </c:pt>
                <c:pt idx="2">
                  <c:v>0.0383740725029508</c:v>
                </c:pt>
                <c:pt idx="3">
                  <c:v>0.0398793356489523</c:v>
                </c:pt>
                <c:pt idx="4">
                  <c:v>0.0380578313684562</c:v>
                </c:pt>
                <c:pt idx="5">
                  <c:v>0.036639564095086</c:v>
                </c:pt>
                <c:pt idx="6">
                  <c:v>0.0373976196617164</c:v>
                </c:pt>
                <c:pt idx="7">
                  <c:v>0.0373270051659704</c:v>
                </c:pt>
                <c:pt idx="8">
                  <c:v>0.0365461825120866</c:v>
                </c:pt>
                <c:pt idx="9">
                  <c:v>0.0374665413321347</c:v>
                </c:pt>
                <c:pt idx="10">
                  <c:v>0.036672062678369</c:v>
                </c:pt>
                <c:pt idx="11">
                  <c:v>0.0364022848179366</c:v>
                </c:pt>
                <c:pt idx="14">
                  <c:v>0.0500554932580502</c:v>
                </c:pt>
                <c:pt idx="15">
                  <c:v>0.0494637958749347</c:v>
                </c:pt>
                <c:pt idx="16">
                  <c:v>0.0494836289276777</c:v>
                </c:pt>
                <c:pt idx="17">
                  <c:v>0.0494201748566749</c:v>
                </c:pt>
                <c:pt idx="18">
                  <c:v>0.0475777084492373</c:v>
                </c:pt>
                <c:pt idx="19">
                  <c:v>0.0464154520526118</c:v>
                </c:pt>
                <c:pt idx="20">
                  <c:v>0.0478448914833954</c:v>
                </c:pt>
                <c:pt idx="21">
                  <c:v>0.0471038798670873</c:v>
                </c:pt>
                <c:pt idx="22">
                  <c:v>0.048690845893762</c:v>
                </c:pt>
                <c:pt idx="23">
                  <c:v>0.0474764121156117</c:v>
                </c:pt>
                <c:pt idx="24">
                  <c:v>0.0481236689535916</c:v>
                </c:pt>
                <c:pt idx="25">
                  <c:v>0.0479858309850477</c:v>
                </c:pt>
                <c:pt idx="28">
                  <c:v>0.0709203109134834</c:v>
                </c:pt>
                <c:pt idx="29">
                  <c:v>0.0726381031413159</c:v>
                </c:pt>
                <c:pt idx="30">
                  <c:v>0.0706203528532189</c:v>
                </c:pt>
                <c:pt idx="31">
                  <c:v>0.0699135702983499</c:v>
                </c:pt>
                <c:pt idx="32">
                  <c:v>0.068504211255969</c:v>
                </c:pt>
                <c:pt idx="33">
                  <c:v>0.0693813022226096</c:v>
                </c:pt>
                <c:pt idx="34">
                  <c:v>0.0686208173728319</c:v>
                </c:pt>
                <c:pt idx="35">
                  <c:v>0.068790319607875</c:v>
                </c:pt>
                <c:pt idx="36">
                  <c:v>0.0685851547232645</c:v>
                </c:pt>
                <c:pt idx="37">
                  <c:v>0.0676218285442465</c:v>
                </c:pt>
                <c:pt idx="38">
                  <c:v>0.0673825540827686</c:v>
                </c:pt>
                <c:pt idx="39">
                  <c:v>0.0701002484012804</c:v>
                </c:pt>
                <c:pt idx="42">
                  <c:v>0.0884887095893175</c:v>
                </c:pt>
                <c:pt idx="43">
                  <c:v>0.0885756634504927</c:v>
                </c:pt>
                <c:pt idx="44">
                  <c:v>0.0864766672641122</c:v>
                </c:pt>
                <c:pt idx="45">
                  <c:v>0.08827327167489</c:v>
                </c:pt>
                <c:pt idx="46">
                  <c:v>0.0870811596232624</c:v>
                </c:pt>
                <c:pt idx="47">
                  <c:v>0.0873492104618185</c:v>
                </c:pt>
                <c:pt idx="48">
                  <c:v>0.086033698031807</c:v>
                </c:pt>
                <c:pt idx="49">
                  <c:v>0.0868255273176109</c:v>
                </c:pt>
                <c:pt idx="50">
                  <c:v>0.0867539921423828</c:v>
                </c:pt>
                <c:pt idx="51">
                  <c:v>0.0860315204110142</c:v>
                </c:pt>
                <c:pt idx="52">
                  <c:v>0.0865396881303723</c:v>
                </c:pt>
                <c:pt idx="53">
                  <c:v>0.0859086823714589</c:v>
                </c:pt>
                <c:pt idx="56">
                  <c:v>0.106034415923505</c:v>
                </c:pt>
                <c:pt idx="57">
                  <c:v>0.106713910756708</c:v>
                </c:pt>
                <c:pt idx="58">
                  <c:v>0.107855809687717</c:v>
                </c:pt>
                <c:pt idx="59">
                  <c:v>0.105437250299018</c:v>
                </c:pt>
                <c:pt idx="60">
                  <c:v>0.106315505499757</c:v>
                </c:pt>
                <c:pt idx="61">
                  <c:v>0.10372660056675</c:v>
                </c:pt>
                <c:pt idx="62">
                  <c:v>0.104545768274039</c:v>
                </c:pt>
                <c:pt idx="63">
                  <c:v>0.103583849771833</c:v>
                </c:pt>
                <c:pt idx="64">
                  <c:v>0.10451895949913</c:v>
                </c:pt>
                <c:pt idx="65">
                  <c:v>0.106220688779496</c:v>
                </c:pt>
                <c:pt idx="66">
                  <c:v>0.106745470037333</c:v>
                </c:pt>
                <c:pt idx="67">
                  <c:v>0.105779703633777</c:v>
                </c:pt>
                <c:pt idx="68">
                  <c:v>0.106858417127427</c:v>
                </c:pt>
                <c:pt idx="69">
                  <c:v>0.10791983743211</c:v>
                </c:pt>
                <c:pt idx="70">
                  <c:v>0.107038111574616</c:v>
                </c:pt>
                <c:pt idx="73">
                  <c:v>0.131395219823919</c:v>
                </c:pt>
                <c:pt idx="74">
                  <c:v>0.1267291132692</c:v>
                </c:pt>
                <c:pt idx="75">
                  <c:v>0.127739246369221</c:v>
                </c:pt>
                <c:pt idx="76">
                  <c:v>0.12914254075295</c:v>
                </c:pt>
                <c:pt idx="77">
                  <c:v>0.128853594061833</c:v>
                </c:pt>
                <c:pt idx="78">
                  <c:v>0.129553920871947</c:v>
                </c:pt>
                <c:pt idx="79">
                  <c:v>0.129660506558266</c:v>
                </c:pt>
                <c:pt idx="80">
                  <c:v>0.130847349457522</c:v>
                </c:pt>
                <c:pt idx="81">
                  <c:v>0.128605512440612</c:v>
                </c:pt>
                <c:pt idx="82">
                  <c:v>0.131317907254935</c:v>
                </c:pt>
                <c:pt idx="83">
                  <c:v>0.131523306407373</c:v>
                </c:pt>
                <c:pt idx="84">
                  <c:v>0.130287107343608</c:v>
                </c:pt>
                <c:pt idx="87">
                  <c:v>0.150309368877784</c:v>
                </c:pt>
                <c:pt idx="88">
                  <c:v>0.14857786071852</c:v>
                </c:pt>
                <c:pt idx="89">
                  <c:v>0.149961125097586</c:v>
                </c:pt>
                <c:pt idx="90">
                  <c:v>0.149645903579656</c:v>
                </c:pt>
                <c:pt idx="91">
                  <c:v>0.153273597048752</c:v>
                </c:pt>
                <c:pt idx="92">
                  <c:v>0.153472660705411</c:v>
                </c:pt>
                <c:pt idx="93">
                  <c:v>0.15145643046452</c:v>
                </c:pt>
                <c:pt idx="94">
                  <c:v>0.155565227011538</c:v>
                </c:pt>
                <c:pt idx="95">
                  <c:v>0.154245033700821</c:v>
                </c:pt>
                <c:pt idx="96">
                  <c:v>0.157420107242435</c:v>
                </c:pt>
                <c:pt idx="97">
                  <c:v>0.16190323740087</c:v>
                </c:pt>
                <c:pt idx="98">
                  <c:v>0.162997379374019</c:v>
                </c:pt>
                <c:pt idx="101">
                  <c:v>0.172446319865408</c:v>
                </c:pt>
                <c:pt idx="102">
                  <c:v>0.174465326535622</c:v>
                </c:pt>
                <c:pt idx="103">
                  <c:v>0.173625363336702</c:v>
                </c:pt>
                <c:pt idx="104">
                  <c:v>0.174818846179994</c:v>
                </c:pt>
                <c:pt idx="105">
                  <c:v>0.174935882847239</c:v>
                </c:pt>
                <c:pt idx="106">
                  <c:v>0.176689206488869</c:v>
                </c:pt>
                <c:pt idx="107">
                  <c:v>0.178427813002858</c:v>
                </c:pt>
                <c:pt idx="108">
                  <c:v>0.179156612662434</c:v>
                </c:pt>
                <c:pt idx="109">
                  <c:v>0.180633956374704</c:v>
                </c:pt>
                <c:pt idx="110">
                  <c:v>0.18392206399052</c:v>
                </c:pt>
                <c:pt idx="111">
                  <c:v>0.186931399545202</c:v>
                </c:pt>
                <c:pt idx="112">
                  <c:v>0.188639102823801</c:v>
                </c:pt>
                <c:pt idx="115">
                  <c:v>0.193013520850209</c:v>
                </c:pt>
                <c:pt idx="116">
                  <c:v>0.196819274742809</c:v>
                </c:pt>
                <c:pt idx="117">
                  <c:v>0.19578702302217</c:v>
                </c:pt>
                <c:pt idx="118">
                  <c:v>0.198749723474002</c:v>
                </c:pt>
                <c:pt idx="119">
                  <c:v>0.198989147476121</c:v>
                </c:pt>
                <c:pt idx="120">
                  <c:v>0.203425648347263</c:v>
                </c:pt>
                <c:pt idx="121">
                  <c:v>0.205019500116675</c:v>
                </c:pt>
                <c:pt idx="122">
                  <c:v>0.20767849956079</c:v>
                </c:pt>
                <c:pt idx="123">
                  <c:v>0.210310066745791</c:v>
                </c:pt>
                <c:pt idx="124">
                  <c:v>0.214448071405754</c:v>
                </c:pt>
                <c:pt idx="125">
                  <c:v>0.21786657390871</c:v>
                </c:pt>
                <c:pt idx="126">
                  <c:v>0.219577456422862</c:v>
                </c:pt>
                <c:pt idx="129">
                  <c:v>0.216699615271957</c:v>
                </c:pt>
                <c:pt idx="130">
                  <c:v>0.219346251858119</c:v>
                </c:pt>
                <c:pt idx="131">
                  <c:v>0.218000858089308</c:v>
                </c:pt>
                <c:pt idx="132">
                  <c:v>0.223352420262447</c:v>
                </c:pt>
                <c:pt idx="133">
                  <c:v>0.225598405714547</c:v>
                </c:pt>
                <c:pt idx="134">
                  <c:v>0.229293849309211</c:v>
                </c:pt>
                <c:pt idx="135">
                  <c:v>0.231553674327069</c:v>
                </c:pt>
                <c:pt idx="136">
                  <c:v>0.23627570688906</c:v>
                </c:pt>
                <c:pt idx="137">
                  <c:v>0.239149399145388</c:v>
                </c:pt>
                <c:pt idx="138">
                  <c:v>0.243957551935259</c:v>
                </c:pt>
                <c:pt idx="139">
                  <c:v>0.249119895428498</c:v>
                </c:pt>
                <c:pt idx="140">
                  <c:v>0.249737296672827</c:v>
                </c:pt>
                <c:pt idx="143">
                  <c:v>0.2364717621932</c:v>
                </c:pt>
                <c:pt idx="144">
                  <c:v>0.23589594758864</c:v>
                </c:pt>
                <c:pt idx="145">
                  <c:v>0.239269523458707</c:v>
                </c:pt>
                <c:pt idx="146">
                  <c:v>0.241917782774016</c:v>
                </c:pt>
                <c:pt idx="147">
                  <c:v>0.244080257099951</c:v>
                </c:pt>
                <c:pt idx="148">
                  <c:v>0.249342340562427</c:v>
                </c:pt>
                <c:pt idx="149">
                  <c:v>0.251756698887402</c:v>
                </c:pt>
                <c:pt idx="150">
                  <c:v>0.259211566954449</c:v>
                </c:pt>
                <c:pt idx="151">
                  <c:v>0.264439106087951</c:v>
                </c:pt>
                <c:pt idx="152">
                  <c:v>0.268907203334212</c:v>
                </c:pt>
                <c:pt idx="153">
                  <c:v>0.273697481206214</c:v>
                </c:pt>
                <c:pt idx="156">
                  <c:v>0.254188578831273</c:v>
                </c:pt>
                <c:pt idx="157">
                  <c:v>0.255412649431243</c:v>
                </c:pt>
                <c:pt idx="158">
                  <c:v>0.25615730443733</c:v>
                </c:pt>
                <c:pt idx="159">
                  <c:v>0.25921568171819</c:v>
                </c:pt>
                <c:pt idx="160">
                  <c:v>0.261722351574991</c:v>
                </c:pt>
                <c:pt idx="161">
                  <c:v>0.266155386716151</c:v>
                </c:pt>
                <c:pt idx="162">
                  <c:v>0.264252267478096</c:v>
                </c:pt>
                <c:pt idx="163">
                  <c:v>0.271847842833981</c:v>
                </c:pt>
                <c:pt idx="164">
                  <c:v>0.277986784568704</c:v>
                </c:pt>
                <c:pt idx="165">
                  <c:v>0.282429002402106</c:v>
                </c:pt>
              </c:numCache>
            </c:numRef>
          </c:xVal>
          <c:yVal>
            <c:numRef>
              <c:f>'AM;Data Set # 24'!$L$8:$L$175</c:f>
              <c:numCache>
                <c:formatCode>0.0000</c:formatCode>
                <c:ptCount val="168"/>
                <c:pt idx="0">
                  <c:v>0.350747705850857</c:v>
                </c:pt>
                <c:pt idx="1">
                  <c:v>0.362315818829361</c:v>
                </c:pt>
                <c:pt idx="2">
                  <c:v>0.355430100555195</c:v>
                </c:pt>
                <c:pt idx="3">
                  <c:v>0.376759424076731</c:v>
                </c:pt>
                <c:pt idx="4">
                  <c:v>0.347727006723683</c:v>
                </c:pt>
                <c:pt idx="5">
                  <c:v>0.330759188539089</c:v>
                </c:pt>
                <c:pt idx="6">
                  <c:v>0.338786764644734</c:v>
                </c:pt>
                <c:pt idx="7">
                  <c:v>0.332240273898661</c:v>
                </c:pt>
                <c:pt idx="8">
                  <c:v>0.327473380864913</c:v>
                </c:pt>
                <c:pt idx="9">
                  <c:v>0.3276780230824</c:v>
                </c:pt>
                <c:pt idx="10">
                  <c:v>0.315174468851036</c:v>
                </c:pt>
                <c:pt idx="11">
                  <c:v>0.315281103795246</c:v>
                </c:pt>
                <c:pt idx="14">
                  <c:v>0.494494084444105</c:v>
                </c:pt>
                <c:pt idx="15">
                  <c:v>0.483424189190322</c:v>
                </c:pt>
                <c:pt idx="16">
                  <c:v>0.482256170315037</c:v>
                </c:pt>
                <c:pt idx="17">
                  <c:v>0.479400994641913</c:v>
                </c:pt>
                <c:pt idx="18">
                  <c:v>0.451536172695473</c:v>
                </c:pt>
                <c:pt idx="19">
                  <c:v>0.428029289031541</c:v>
                </c:pt>
                <c:pt idx="20">
                  <c:v>0.448629506755702</c:v>
                </c:pt>
                <c:pt idx="21">
                  <c:v>0.431073597157553</c:v>
                </c:pt>
                <c:pt idx="22">
                  <c:v>0.444903051638682</c:v>
                </c:pt>
                <c:pt idx="23">
                  <c:v>0.426494718773151</c:v>
                </c:pt>
                <c:pt idx="24">
                  <c:v>0.43175138672108</c:v>
                </c:pt>
                <c:pt idx="25">
                  <c:v>0.419567022897073</c:v>
                </c:pt>
                <c:pt idx="28">
                  <c:v>0.64693327810825</c:v>
                </c:pt>
                <c:pt idx="29">
                  <c:v>0.674396096843484</c:v>
                </c:pt>
                <c:pt idx="30">
                  <c:v>0.656077331516754</c:v>
                </c:pt>
                <c:pt idx="31">
                  <c:v>0.635782801537828</c:v>
                </c:pt>
                <c:pt idx="32">
                  <c:v>0.6125132573334</c:v>
                </c:pt>
                <c:pt idx="33">
                  <c:v>0.619953536704321</c:v>
                </c:pt>
                <c:pt idx="34">
                  <c:v>0.592210256563044</c:v>
                </c:pt>
                <c:pt idx="35">
                  <c:v>0.593819177451352</c:v>
                </c:pt>
                <c:pt idx="36">
                  <c:v>0.591086777100091</c:v>
                </c:pt>
                <c:pt idx="37">
                  <c:v>0.585171749647217</c:v>
                </c:pt>
                <c:pt idx="38">
                  <c:v>0.574623116315089</c:v>
                </c:pt>
                <c:pt idx="39">
                  <c:v>0.572819820169094</c:v>
                </c:pt>
                <c:pt idx="42">
                  <c:v>0.688612739323345</c:v>
                </c:pt>
                <c:pt idx="43">
                  <c:v>0.703648949109322</c:v>
                </c:pt>
                <c:pt idx="44">
                  <c:v>0.682729762001422</c:v>
                </c:pt>
                <c:pt idx="45">
                  <c:v>0.685322715065631</c:v>
                </c:pt>
                <c:pt idx="46">
                  <c:v>0.679937082232946</c:v>
                </c:pt>
                <c:pt idx="47">
                  <c:v>0.691646870885513</c:v>
                </c:pt>
                <c:pt idx="48">
                  <c:v>0.679413142249968</c:v>
                </c:pt>
                <c:pt idx="49">
                  <c:v>0.678753043602212</c:v>
                </c:pt>
                <c:pt idx="50">
                  <c:v>0.674158290120927</c:v>
                </c:pt>
                <c:pt idx="51">
                  <c:v>0.667450939600687</c:v>
                </c:pt>
                <c:pt idx="52">
                  <c:v>0.662897898350871</c:v>
                </c:pt>
                <c:pt idx="53">
                  <c:v>0.652169877074081</c:v>
                </c:pt>
                <c:pt idx="56">
                  <c:v>0.74219300414887</c:v>
                </c:pt>
                <c:pt idx="57">
                  <c:v>0.730268649438543</c:v>
                </c:pt>
                <c:pt idx="58">
                  <c:v>0.749790184671</c:v>
                </c:pt>
                <c:pt idx="59">
                  <c:v>0.707100366260975</c:v>
                </c:pt>
                <c:pt idx="60">
                  <c:v>0.731141608548614</c:v>
                </c:pt>
                <c:pt idx="61">
                  <c:v>0.718028057773796</c:v>
                </c:pt>
                <c:pt idx="62">
                  <c:v>0.726930917601134</c:v>
                </c:pt>
                <c:pt idx="63">
                  <c:v>0.734139354462908</c:v>
                </c:pt>
                <c:pt idx="64">
                  <c:v>0.729843917728857</c:v>
                </c:pt>
                <c:pt idx="65">
                  <c:v>0.729978483857341</c:v>
                </c:pt>
                <c:pt idx="66">
                  <c:v>0.723881066117917</c:v>
                </c:pt>
                <c:pt idx="67">
                  <c:v>0.721215995566999</c:v>
                </c:pt>
                <c:pt idx="68">
                  <c:v>0.725862908521368</c:v>
                </c:pt>
                <c:pt idx="69">
                  <c:v>0.723438469506593</c:v>
                </c:pt>
                <c:pt idx="70">
                  <c:v>0.716858831262619</c:v>
                </c:pt>
                <c:pt idx="73">
                  <c:v>0.771568241216998</c:v>
                </c:pt>
                <c:pt idx="74">
                  <c:v>0.738614989386444</c:v>
                </c:pt>
                <c:pt idx="75">
                  <c:v>0.755083386488992</c:v>
                </c:pt>
                <c:pt idx="76">
                  <c:v>0.757291938090705</c:v>
                </c:pt>
                <c:pt idx="77">
                  <c:v>0.762687434824091</c:v>
                </c:pt>
                <c:pt idx="78">
                  <c:v>0.761868695855009</c:v>
                </c:pt>
                <c:pt idx="79">
                  <c:v>0.767478282222773</c:v>
                </c:pt>
                <c:pt idx="80">
                  <c:v>0.773647070589999</c:v>
                </c:pt>
                <c:pt idx="81">
                  <c:v>0.756744855883761</c:v>
                </c:pt>
                <c:pt idx="82">
                  <c:v>0.768949433264644</c:v>
                </c:pt>
                <c:pt idx="83">
                  <c:v>0.763167407121301</c:v>
                </c:pt>
                <c:pt idx="84">
                  <c:v>0.751455430597342</c:v>
                </c:pt>
                <c:pt idx="87">
                  <c:v>0.758518909595196</c:v>
                </c:pt>
                <c:pt idx="88">
                  <c:v>0.743383775689358</c:v>
                </c:pt>
                <c:pt idx="89">
                  <c:v>0.756642879670614</c:v>
                </c:pt>
                <c:pt idx="90">
                  <c:v>0.756568832882803</c:v>
                </c:pt>
                <c:pt idx="91">
                  <c:v>0.765201312335771</c:v>
                </c:pt>
                <c:pt idx="92">
                  <c:v>0.771613257284368</c:v>
                </c:pt>
                <c:pt idx="93">
                  <c:v>0.765611904133985</c:v>
                </c:pt>
                <c:pt idx="94">
                  <c:v>0.780240094330662</c:v>
                </c:pt>
                <c:pt idx="95">
                  <c:v>0.763056633770981</c:v>
                </c:pt>
                <c:pt idx="96">
                  <c:v>0.772832823618886</c:v>
                </c:pt>
                <c:pt idx="97">
                  <c:v>0.77055843014512</c:v>
                </c:pt>
                <c:pt idx="98">
                  <c:v>0.773401924233223</c:v>
                </c:pt>
                <c:pt idx="101">
                  <c:v>0.771984494984245</c:v>
                </c:pt>
                <c:pt idx="102">
                  <c:v>0.771104013726853</c:v>
                </c:pt>
                <c:pt idx="103">
                  <c:v>0.771154234883689</c:v>
                </c:pt>
                <c:pt idx="104">
                  <c:v>0.771174240003852</c:v>
                </c:pt>
                <c:pt idx="105">
                  <c:v>0.77239597872152</c:v>
                </c:pt>
                <c:pt idx="106">
                  <c:v>0.776295092271857</c:v>
                </c:pt>
                <c:pt idx="107">
                  <c:v>0.777988188002277</c:v>
                </c:pt>
                <c:pt idx="108">
                  <c:v>0.776243787369896</c:v>
                </c:pt>
                <c:pt idx="109">
                  <c:v>0.774623412513056</c:v>
                </c:pt>
                <c:pt idx="110">
                  <c:v>0.779188769037562</c:v>
                </c:pt>
                <c:pt idx="111">
                  <c:v>0.779252416544381</c:v>
                </c:pt>
                <c:pt idx="112">
                  <c:v>0.765358945820886</c:v>
                </c:pt>
                <c:pt idx="115">
                  <c:v>0.740093122657962</c:v>
                </c:pt>
                <c:pt idx="116">
                  <c:v>0.74940956602592</c:v>
                </c:pt>
                <c:pt idx="117">
                  <c:v>0.746359048986328</c:v>
                </c:pt>
                <c:pt idx="118">
                  <c:v>0.755125910759267</c:v>
                </c:pt>
                <c:pt idx="119">
                  <c:v>0.751161255997606</c:v>
                </c:pt>
                <c:pt idx="120">
                  <c:v>0.755883708129325</c:v>
                </c:pt>
                <c:pt idx="121">
                  <c:v>0.760428731971885</c:v>
                </c:pt>
                <c:pt idx="122">
                  <c:v>0.757774755280502</c:v>
                </c:pt>
                <c:pt idx="123">
                  <c:v>0.758356324430482</c:v>
                </c:pt>
                <c:pt idx="124">
                  <c:v>0.760517009238679</c:v>
                </c:pt>
                <c:pt idx="125">
                  <c:v>0.751477304227226</c:v>
                </c:pt>
                <c:pt idx="126">
                  <c:v>0.742468282761425</c:v>
                </c:pt>
                <c:pt idx="129">
                  <c:v>0.711736226874826</c:v>
                </c:pt>
                <c:pt idx="130">
                  <c:v>0.712552028333718</c:v>
                </c:pt>
                <c:pt idx="131">
                  <c:v>0.712500476450747</c:v>
                </c:pt>
                <c:pt idx="132">
                  <c:v>0.717941164765436</c:v>
                </c:pt>
                <c:pt idx="133">
                  <c:v>0.729207905973205</c:v>
                </c:pt>
                <c:pt idx="134">
                  <c:v>0.729986374772416</c:v>
                </c:pt>
                <c:pt idx="135">
                  <c:v>0.728475722984405</c:v>
                </c:pt>
                <c:pt idx="136">
                  <c:v>0.731561579285545</c:v>
                </c:pt>
                <c:pt idx="137">
                  <c:v>0.730130437553295</c:v>
                </c:pt>
                <c:pt idx="138">
                  <c:v>0.730649662115529</c:v>
                </c:pt>
                <c:pt idx="139">
                  <c:v>0.721849764056212</c:v>
                </c:pt>
                <c:pt idx="140">
                  <c:v>0.703253134796875</c:v>
                </c:pt>
                <c:pt idx="143">
                  <c:v>0.672017565803271</c:v>
                </c:pt>
                <c:pt idx="144">
                  <c:v>0.671178744304567</c:v>
                </c:pt>
                <c:pt idx="145">
                  <c:v>0.679265135520718</c:v>
                </c:pt>
                <c:pt idx="146">
                  <c:v>0.679958961858229</c:v>
                </c:pt>
                <c:pt idx="147">
                  <c:v>0.685616207599856</c:v>
                </c:pt>
                <c:pt idx="148">
                  <c:v>0.696163028842336</c:v>
                </c:pt>
                <c:pt idx="149">
                  <c:v>0.686379722425968</c:v>
                </c:pt>
                <c:pt idx="150">
                  <c:v>0.703775282733976</c:v>
                </c:pt>
                <c:pt idx="151">
                  <c:v>0.696095050800474</c:v>
                </c:pt>
                <c:pt idx="152">
                  <c:v>0.688141340213618</c:v>
                </c:pt>
                <c:pt idx="153">
                  <c:v>0.678516231229106</c:v>
                </c:pt>
                <c:pt idx="156">
                  <c:v>0.616915447551394</c:v>
                </c:pt>
                <c:pt idx="157">
                  <c:v>0.616779319386648</c:v>
                </c:pt>
                <c:pt idx="158">
                  <c:v>0.619738111731814</c:v>
                </c:pt>
                <c:pt idx="159">
                  <c:v>0.623705593109705</c:v>
                </c:pt>
                <c:pt idx="160">
                  <c:v>0.624626036019678</c:v>
                </c:pt>
                <c:pt idx="161">
                  <c:v>0.631894519369008</c:v>
                </c:pt>
                <c:pt idx="162">
                  <c:v>0.62321441915292</c:v>
                </c:pt>
                <c:pt idx="163">
                  <c:v>0.62951869843395</c:v>
                </c:pt>
                <c:pt idx="164">
                  <c:v>0.632150121906573</c:v>
                </c:pt>
                <c:pt idx="165">
                  <c:v>0.62679502276909</c:v>
                </c:pt>
              </c:numCache>
            </c:numRef>
          </c:yVal>
          <c:smooth val="0"/>
        </c:ser>
        <c:ser>
          <c:idx val="1"/>
          <c:order val="2"/>
          <c:tx>
            <c:v>Data Set # 25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25'!$I$8:$I$200</c:f>
              <c:numCache>
                <c:formatCode>0.00000</c:formatCode>
                <c:ptCount val="193"/>
                <c:pt idx="0">
                  <c:v>0.0668832469671337</c:v>
                </c:pt>
                <c:pt idx="1">
                  <c:v>0.0671654677766908</c:v>
                </c:pt>
                <c:pt idx="2">
                  <c:v>0.0678451672006808</c:v>
                </c:pt>
                <c:pt idx="3">
                  <c:v>0.0680588850424537</c:v>
                </c:pt>
                <c:pt idx="4">
                  <c:v>0.0685854582898738</c:v>
                </c:pt>
                <c:pt idx="5">
                  <c:v>0.0678967823255488</c:v>
                </c:pt>
                <c:pt idx="6">
                  <c:v>0.0679115342025123</c:v>
                </c:pt>
                <c:pt idx="7">
                  <c:v>0.0667092871614188</c:v>
                </c:pt>
                <c:pt idx="8">
                  <c:v>0.0664270294388124</c:v>
                </c:pt>
                <c:pt idx="9">
                  <c:v>0.066226610287071</c:v>
                </c:pt>
                <c:pt idx="10">
                  <c:v>0.0656469830938258</c:v>
                </c:pt>
                <c:pt idx="11">
                  <c:v>0.065772799996036</c:v>
                </c:pt>
                <c:pt idx="14">
                  <c:v>0.0859447460184001</c:v>
                </c:pt>
                <c:pt idx="15">
                  <c:v>0.086458700282746</c:v>
                </c:pt>
                <c:pt idx="16">
                  <c:v>0.08671120160431</c:v>
                </c:pt>
                <c:pt idx="17">
                  <c:v>0.0853681983573022</c:v>
                </c:pt>
                <c:pt idx="18">
                  <c:v>0.0856858540565179</c:v>
                </c:pt>
                <c:pt idx="19">
                  <c:v>0.0864300540633388</c:v>
                </c:pt>
                <c:pt idx="20">
                  <c:v>0.0856739735420603</c:v>
                </c:pt>
                <c:pt idx="21">
                  <c:v>0.0854103614720008</c:v>
                </c:pt>
                <c:pt idx="22">
                  <c:v>0.0853266267436998</c:v>
                </c:pt>
                <c:pt idx="23">
                  <c:v>0.0830820470288503</c:v>
                </c:pt>
                <c:pt idx="24">
                  <c:v>0.0842755820160073</c:v>
                </c:pt>
                <c:pt idx="25">
                  <c:v>0.0842697447619861</c:v>
                </c:pt>
                <c:pt idx="26">
                  <c:v>0.084956647126058</c:v>
                </c:pt>
                <c:pt idx="27">
                  <c:v>0.0852643382246244</c:v>
                </c:pt>
                <c:pt idx="28">
                  <c:v>0.0853791035929464</c:v>
                </c:pt>
                <c:pt idx="31">
                  <c:v>0.106670939252104</c:v>
                </c:pt>
                <c:pt idx="32">
                  <c:v>0.104631265886611</c:v>
                </c:pt>
                <c:pt idx="33">
                  <c:v>0.105920430995596</c:v>
                </c:pt>
                <c:pt idx="34">
                  <c:v>0.105023591774299</c:v>
                </c:pt>
                <c:pt idx="35">
                  <c:v>0.105306414534698</c:v>
                </c:pt>
                <c:pt idx="36">
                  <c:v>0.102910125183771</c:v>
                </c:pt>
                <c:pt idx="37">
                  <c:v>0.104351528273303</c:v>
                </c:pt>
                <c:pt idx="38">
                  <c:v>0.106044664877577</c:v>
                </c:pt>
                <c:pt idx="39">
                  <c:v>0.10505776172114</c:v>
                </c:pt>
                <c:pt idx="40">
                  <c:v>0.104099370140235</c:v>
                </c:pt>
                <c:pt idx="41">
                  <c:v>0.105117041199938</c:v>
                </c:pt>
                <c:pt idx="42">
                  <c:v>0.10637162564336</c:v>
                </c:pt>
                <c:pt idx="43">
                  <c:v>0.106437073925804</c:v>
                </c:pt>
                <c:pt idx="46">
                  <c:v>0.127094289415637</c:v>
                </c:pt>
                <c:pt idx="47">
                  <c:v>0.125860968607892</c:v>
                </c:pt>
                <c:pt idx="48">
                  <c:v>0.126944039658038</c:v>
                </c:pt>
                <c:pt idx="49">
                  <c:v>0.127752433115697</c:v>
                </c:pt>
                <c:pt idx="50">
                  <c:v>0.127241990674498</c:v>
                </c:pt>
                <c:pt idx="51">
                  <c:v>0.127408311772332</c:v>
                </c:pt>
                <c:pt idx="52">
                  <c:v>0.127927607898468</c:v>
                </c:pt>
                <c:pt idx="53">
                  <c:v>0.129081888551873</c:v>
                </c:pt>
                <c:pt idx="54">
                  <c:v>0.129688050424119</c:v>
                </c:pt>
                <c:pt idx="55">
                  <c:v>0.130797106163066</c:v>
                </c:pt>
                <c:pt idx="56">
                  <c:v>0.131314263039343</c:v>
                </c:pt>
                <c:pt idx="57">
                  <c:v>0.133081069632781</c:v>
                </c:pt>
                <c:pt idx="60">
                  <c:v>0.143463149068587</c:v>
                </c:pt>
                <c:pt idx="61">
                  <c:v>0.146346907483818</c:v>
                </c:pt>
                <c:pt idx="62">
                  <c:v>0.14643532494978</c:v>
                </c:pt>
                <c:pt idx="63">
                  <c:v>0.143497739537401</c:v>
                </c:pt>
                <c:pt idx="64">
                  <c:v>0.143833511628439</c:v>
                </c:pt>
                <c:pt idx="65">
                  <c:v>0.145534964937691</c:v>
                </c:pt>
                <c:pt idx="66">
                  <c:v>0.146929759642941</c:v>
                </c:pt>
                <c:pt idx="67">
                  <c:v>0.147257375691374</c:v>
                </c:pt>
                <c:pt idx="68">
                  <c:v>0.147920223948649</c:v>
                </c:pt>
                <c:pt idx="69">
                  <c:v>0.148762135240113</c:v>
                </c:pt>
                <c:pt idx="70">
                  <c:v>0.15145643046452</c:v>
                </c:pt>
                <c:pt idx="71">
                  <c:v>0.151501261994178</c:v>
                </c:pt>
                <c:pt idx="72">
                  <c:v>0.152313094279412</c:v>
                </c:pt>
                <c:pt idx="73">
                  <c:v>0.154301694672658</c:v>
                </c:pt>
                <c:pt idx="74">
                  <c:v>0.155770509669268</c:v>
                </c:pt>
                <c:pt idx="75">
                  <c:v>0.159665786099164</c:v>
                </c:pt>
                <c:pt idx="78">
                  <c:v>0.166249875336956</c:v>
                </c:pt>
                <c:pt idx="79">
                  <c:v>0.171233452591148</c:v>
                </c:pt>
                <c:pt idx="80">
                  <c:v>0.169701897350414</c:v>
                </c:pt>
                <c:pt idx="81">
                  <c:v>0.168162519325233</c:v>
                </c:pt>
                <c:pt idx="82">
                  <c:v>0.176522871726132</c:v>
                </c:pt>
                <c:pt idx="83">
                  <c:v>0.168180321460811</c:v>
                </c:pt>
                <c:pt idx="84">
                  <c:v>0.172389930324568</c:v>
                </c:pt>
                <c:pt idx="85">
                  <c:v>0.172960317419685</c:v>
                </c:pt>
                <c:pt idx="86">
                  <c:v>0.171127965401213</c:v>
                </c:pt>
                <c:pt idx="87">
                  <c:v>0.174474506259335</c:v>
                </c:pt>
                <c:pt idx="88">
                  <c:v>0.178774003997785</c:v>
                </c:pt>
                <c:pt idx="89">
                  <c:v>0.183747682016621</c:v>
                </c:pt>
                <c:pt idx="90">
                  <c:v>0.185202389401127</c:v>
                </c:pt>
                <c:pt idx="93">
                  <c:v>0.185920485977382</c:v>
                </c:pt>
                <c:pt idx="94">
                  <c:v>0.191825730677411</c:v>
                </c:pt>
                <c:pt idx="95">
                  <c:v>0.188592431278739</c:v>
                </c:pt>
                <c:pt idx="96">
                  <c:v>0.192764612391651</c:v>
                </c:pt>
                <c:pt idx="97">
                  <c:v>0.195275487141678</c:v>
                </c:pt>
                <c:pt idx="98">
                  <c:v>0.201297290620459</c:v>
                </c:pt>
                <c:pt idx="99">
                  <c:v>0.20121888987202</c:v>
                </c:pt>
                <c:pt idx="100">
                  <c:v>0.200081674475336</c:v>
                </c:pt>
                <c:pt idx="101">
                  <c:v>0.204494567796168</c:v>
                </c:pt>
                <c:pt idx="102">
                  <c:v>0.204133279813654</c:v>
                </c:pt>
                <c:pt idx="103">
                  <c:v>0.210548485501331</c:v>
                </c:pt>
                <c:pt idx="104">
                  <c:v>0.215365838208686</c:v>
                </c:pt>
                <c:pt idx="107">
                  <c:v>0.211169601904695</c:v>
                </c:pt>
                <c:pt idx="108">
                  <c:v>0.212436973681</c:v>
                </c:pt>
                <c:pt idx="109">
                  <c:v>0.212835019492859</c:v>
                </c:pt>
                <c:pt idx="110">
                  <c:v>0.217868014006637</c:v>
                </c:pt>
                <c:pt idx="111">
                  <c:v>0.215713735513462</c:v>
                </c:pt>
                <c:pt idx="112">
                  <c:v>0.220248476939768</c:v>
                </c:pt>
                <c:pt idx="113">
                  <c:v>0.224135966432482</c:v>
                </c:pt>
                <c:pt idx="114">
                  <c:v>0.227075451624434</c:v>
                </c:pt>
                <c:pt idx="115">
                  <c:v>0.230274781076155</c:v>
                </c:pt>
                <c:pt idx="116">
                  <c:v>0.234237094221699</c:v>
                </c:pt>
                <c:pt idx="117">
                  <c:v>0.240472069748778</c:v>
                </c:pt>
                <c:pt idx="118">
                  <c:v>0.242906734279398</c:v>
                </c:pt>
                <c:pt idx="121">
                  <c:v>0.235822779183061</c:v>
                </c:pt>
                <c:pt idx="122">
                  <c:v>0.236896117082735</c:v>
                </c:pt>
                <c:pt idx="123">
                  <c:v>0.233997080930635</c:v>
                </c:pt>
                <c:pt idx="124">
                  <c:v>0.232700318772101</c:v>
                </c:pt>
                <c:pt idx="125">
                  <c:v>0.241720554009539</c:v>
                </c:pt>
                <c:pt idx="126">
                  <c:v>0.23783459212327</c:v>
                </c:pt>
                <c:pt idx="127">
                  <c:v>0.238601870787646</c:v>
                </c:pt>
                <c:pt idx="128">
                  <c:v>0.242425461293372</c:v>
                </c:pt>
                <c:pt idx="129">
                  <c:v>0.246888355536406</c:v>
                </c:pt>
                <c:pt idx="130">
                  <c:v>0.251928393999429</c:v>
                </c:pt>
                <c:pt idx="131">
                  <c:v>0.253713867707944</c:v>
                </c:pt>
                <c:pt idx="132">
                  <c:v>0.258271165527141</c:v>
                </c:pt>
                <c:pt idx="133">
                  <c:v>0.265032834031107</c:v>
                </c:pt>
                <c:pt idx="134">
                  <c:v>0.268092844482162</c:v>
                </c:pt>
              </c:numCache>
            </c:numRef>
          </c:xVal>
          <c:yVal>
            <c:numRef>
              <c:f>'AN;Data Set # 25'!$L$8:$L$200</c:f>
              <c:numCache>
                <c:formatCode>0.0000</c:formatCode>
                <c:ptCount val="193"/>
                <c:pt idx="0">
                  <c:v>0.596180218011429</c:v>
                </c:pt>
                <c:pt idx="1">
                  <c:v>0.603075132790341</c:v>
                </c:pt>
                <c:pt idx="2">
                  <c:v>0.594948156978747</c:v>
                </c:pt>
                <c:pt idx="3">
                  <c:v>0.61065202192861</c:v>
                </c:pt>
                <c:pt idx="4">
                  <c:v>0.614618294926926</c:v>
                </c:pt>
                <c:pt idx="5">
                  <c:v>0.600480762396926</c:v>
                </c:pt>
                <c:pt idx="6">
                  <c:v>0.598286972426085</c:v>
                </c:pt>
                <c:pt idx="7">
                  <c:v>0.582845078601187</c:v>
                </c:pt>
                <c:pt idx="8">
                  <c:v>0.581219349977173</c:v>
                </c:pt>
                <c:pt idx="9">
                  <c:v>0.580933707117211</c:v>
                </c:pt>
                <c:pt idx="10">
                  <c:v>0.565727478460861</c:v>
                </c:pt>
                <c:pt idx="11">
                  <c:v>0.560591049456131</c:v>
                </c:pt>
                <c:pt idx="14">
                  <c:v>0.710156495446075</c:v>
                </c:pt>
                <c:pt idx="15">
                  <c:v>0.700375995112632</c:v>
                </c:pt>
                <c:pt idx="16">
                  <c:v>0.687373587224877</c:v>
                </c:pt>
                <c:pt idx="17">
                  <c:v>0.68807554970299</c:v>
                </c:pt>
                <c:pt idx="18">
                  <c:v>0.681162241063512</c:v>
                </c:pt>
                <c:pt idx="19">
                  <c:v>0.698564165409208</c:v>
                </c:pt>
                <c:pt idx="20">
                  <c:v>0.692782786888256</c:v>
                </c:pt>
                <c:pt idx="21">
                  <c:v>0.69130563808892</c:v>
                </c:pt>
                <c:pt idx="22">
                  <c:v>0.688472961467513</c:v>
                </c:pt>
                <c:pt idx="23">
                  <c:v>0.675729918580758</c:v>
                </c:pt>
                <c:pt idx="24">
                  <c:v>0.683539177769087</c:v>
                </c:pt>
                <c:pt idx="25">
                  <c:v>0.677474883429983</c:v>
                </c:pt>
                <c:pt idx="26">
                  <c:v>0.670229980119802</c:v>
                </c:pt>
                <c:pt idx="27">
                  <c:v>0.675546863647814</c:v>
                </c:pt>
                <c:pt idx="28">
                  <c:v>0.667454781643289</c:v>
                </c:pt>
                <c:pt idx="31">
                  <c:v>0.790350565486774</c:v>
                </c:pt>
                <c:pt idx="32">
                  <c:v>0.765577653289664</c:v>
                </c:pt>
                <c:pt idx="33">
                  <c:v>0.755389465679641</c:v>
                </c:pt>
                <c:pt idx="34">
                  <c:v>0.750105004780277</c:v>
                </c:pt>
                <c:pt idx="35">
                  <c:v>0.750648263457026</c:v>
                </c:pt>
                <c:pt idx="36">
                  <c:v>0.740576684574585</c:v>
                </c:pt>
                <c:pt idx="37">
                  <c:v>0.758353445765141</c:v>
                </c:pt>
                <c:pt idx="38">
                  <c:v>0.756556742496337</c:v>
                </c:pt>
                <c:pt idx="39">
                  <c:v>0.7623992980579</c:v>
                </c:pt>
                <c:pt idx="40">
                  <c:v>0.747562342789597</c:v>
                </c:pt>
                <c:pt idx="41">
                  <c:v>0.727339965341415</c:v>
                </c:pt>
                <c:pt idx="42">
                  <c:v>0.74128680840863</c:v>
                </c:pt>
                <c:pt idx="43">
                  <c:v>0.73751983139377</c:v>
                </c:pt>
                <c:pt idx="46">
                  <c:v>0.801482229323346</c:v>
                </c:pt>
                <c:pt idx="47">
                  <c:v>0.793119954529892</c:v>
                </c:pt>
                <c:pt idx="48">
                  <c:v>0.784449940688428</c:v>
                </c:pt>
                <c:pt idx="49">
                  <c:v>0.79230820393995</c:v>
                </c:pt>
                <c:pt idx="50">
                  <c:v>0.783181621181565</c:v>
                </c:pt>
                <c:pt idx="51">
                  <c:v>0.7783500937116</c:v>
                </c:pt>
                <c:pt idx="52">
                  <c:v>0.787727593093124</c:v>
                </c:pt>
                <c:pt idx="53">
                  <c:v>0.779883662826423</c:v>
                </c:pt>
                <c:pt idx="54">
                  <c:v>0.77730083514408</c:v>
                </c:pt>
                <c:pt idx="55">
                  <c:v>0.790521294998403</c:v>
                </c:pt>
                <c:pt idx="56">
                  <c:v>0.776248558225852</c:v>
                </c:pt>
                <c:pt idx="57">
                  <c:v>0.776129594305477</c:v>
                </c:pt>
                <c:pt idx="60">
                  <c:v>0.772655923627598</c:v>
                </c:pt>
                <c:pt idx="61">
                  <c:v>0.769021369398216</c:v>
                </c:pt>
                <c:pt idx="62">
                  <c:v>0.770585092292709</c:v>
                </c:pt>
                <c:pt idx="63">
                  <c:v>0.758008492930352</c:v>
                </c:pt>
                <c:pt idx="64">
                  <c:v>0.74695656068454</c:v>
                </c:pt>
                <c:pt idx="65">
                  <c:v>0.771251452087613</c:v>
                </c:pt>
                <c:pt idx="66">
                  <c:v>0.777799928092203</c:v>
                </c:pt>
                <c:pt idx="67">
                  <c:v>0.766937793505982</c:v>
                </c:pt>
                <c:pt idx="68">
                  <c:v>0.765319800975351</c:v>
                </c:pt>
                <c:pt idx="69">
                  <c:v>0.748361963110163</c:v>
                </c:pt>
                <c:pt idx="70">
                  <c:v>0.769459200134659</c:v>
                </c:pt>
                <c:pt idx="71">
                  <c:v>0.773490315572943</c:v>
                </c:pt>
                <c:pt idx="72">
                  <c:v>0.767739502617006</c:v>
                </c:pt>
                <c:pt idx="73">
                  <c:v>0.775487858018481</c:v>
                </c:pt>
                <c:pt idx="74">
                  <c:v>0.774946162635844</c:v>
                </c:pt>
                <c:pt idx="75">
                  <c:v>0.774875880671108</c:v>
                </c:pt>
                <c:pt idx="78">
                  <c:v>0.763308184355127</c:v>
                </c:pt>
                <c:pt idx="79">
                  <c:v>0.776472595918343</c:v>
                </c:pt>
                <c:pt idx="80">
                  <c:v>0.784633416346112</c:v>
                </c:pt>
                <c:pt idx="81">
                  <c:v>0.771580438163161</c:v>
                </c:pt>
                <c:pt idx="82">
                  <c:v>0.770500027568624</c:v>
                </c:pt>
                <c:pt idx="83">
                  <c:v>0.76408037319777</c:v>
                </c:pt>
                <c:pt idx="84">
                  <c:v>0.782260801577091</c:v>
                </c:pt>
                <c:pt idx="85">
                  <c:v>0.784509376149102</c:v>
                </c:pt>
                <c:pt idx="86">
                  <c:v>0.770779845010333</c:v>
                </c:pt>
                <c:pt idx="87">
                  <c:v>0.7752612989266</c:v>
                </c:pt>
                <c:pt idx="88">
                  <c:v>0.771066162189883</c:v>
                </c:pt>
                <c:pt idx="89">
                  <c:v>0.790807609750235</c:v>
                </c:pt>
                <c:pt idx="90">
                  <c:v>0.782605926586151</c:v>
                </c:pt>
                <c:pt idx="93">
                  <c:v>0.75404969386548</c:v>
                </c:pt>
                <c:pt idx="94">
                  <c:v>0.765390136570103</c:v>
                </c:pt>
                <c:pt idx="95">
                  <c:v>0.744208057624104</c:v>
                </c:pt>
                <c:pt idx="96">
                  <c:v>0.750741503393574</c:v>
                </c:pt>
                <c:pt idx="97">
                  <c:v>0.75971677355322</c:v>
                </c:pt>
                <c:pt idx="98">
                  <c:v>0.779613234843158</c:v>
                </c:pt>
                <c:pt idx="99">
                  <c:v>0.769299159158367</c:v>
                </c:pt>
                <c:pt idx="100">
                  <c:v>0.762817874942468</c:v>
                </c:pt>
                <c:pt idx="101">
                  <c:v>0.76492125359287</c:v>
                </c:pt>
                <c:pt idx="102">
                  <c:v>0.755449577373077</c:v>
                </c:pt>
                <c:pt idx="103">
                  <c:v>0.758888662704104</c:v>
                </c:pt>
                <c:pt idx="104">
                  <c:v>0.755482476225547</c:v>
                </c:pt>
                <c:pt idx="107">
                  <c:v>0.726058424197504</c:v>
                </c:pt>
                <c:pt idx="108">
                  <c:v>0.721500411401059</c:v>
                </c:pt>
                <c:pt idx="109">
                  <c:v>0.721087644128559</c:v>
                </c:pt>
                <c:pt idx="110">
                  <c:v>0.735858343083932</c:v>
                </c:pt>
                <c:pt idx="111">
                  <c:v>0.727597123401007</c:v>
                </c:pt>
                <c:pt idx="112">
                  <c:v>0.736296532933622</c:v>
                </c:pt>
                <c:pt idx="113">
                  <c:v>0.738763494689874</c:v>
                </c:pt>
                <c:pt idx="114">
                  <c:v>0.740839651418304</c:v>
                </c:pt>
                <c:pt idx="115">
                  <c:v>0.740520517818434</c:v>
                </c:pt>
                <c:pt idx="116">
                  <c:v>0.735522289675246</c:v>
                </c:pt>
                <c:pt idx="117">
                  <c:v>0.73200211118004</c:v>
                </c:pt>
                <c:pt idx="118">
                  <c:v>0.681674399587911</c:v>
                </c:pt>
                <c:pt idx="121">
                  <c:v>0.683443707991957</c:v>
                </c:pt>
                <c:pt idx="122">
                  <c:v>0.69649428093456</c:v>
                </c:pt>
                <c:pt idx="123">
                  <c:v>0.676649104863578</c:v>
                </c:pt>
                <c:pt idx="124">
                  <c:v>0.685959370942491</c:v>
                </c:pt>
                <c:pt idx="125">
                  <c:v>0.695780935481227</c:v>
                </c:pt>
                <c:pt idx="126">
                  <c:v>0.685906308460797</c:v>
                </c:pt>
                <c:pt idx="127">
                  <c:v>0.691085926449504</c:v>
                </c:pt>
                <c:pt idx="128">
                  <c:v>0.691089412241153</c:v>
                </c:pt>
                <c:pt idx="129">
                  <c:v>0.692979629975096</c:v>
                </c:pt>
                <c:pt idx="130">
                  <c:v>0.693770045974225</c:v>
                </c:pt>
                <c:pt idx="131">
                  <c:v>0.681684807655242</c:v>
                </c:pt>
                <c:pt idx="132">
                  <c:v>0.681574149252589</c:v>
                </c:pt>
                <c:pt idx="133">
                  <c:v>0.67998846798981</c:v>
                </c:pt>
                <c:pt idx="134">
                  <c:v>0.687403340505</c:v>
                </c:pt>
              </c:numCache>
            </c:numRef>
          </c:yVal>
          <c:smooth val="0"/>
        </c:ser>
        <c:ser>
          <c:idx val="2"/>
          <c:order val="3"/>
          <c:tx>
            <c:v>Data Set # 26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'AO;Data Set # 26'!$I$8:$I$250</c:f>
              <c:numCache>
                <c:formatCode>0.00000</c:formatCode>
                <c:ptCount val="243"/>
                <c:pt idx="0">
                  <c:v>0.0684713328877357</c:v>
                </c:pt>
                <c:pt idx="1">
                  <c:v>0.0703049366548404</c:v>
                </c:pt>
                <c:pt idx="2">
                  <c:v>0.0696102358658906</c:v>
                </c:pt>
                <c:pt idx="3">
                  <c:v>0.0681960728958596</c:v>
                </c:pt>
                <c:pt idx="4">
                  <c:v>0.0693997058926508</c:v>
                </c:pt>
                <c:pt idx="5">
                  <c:v>0.0688305935195013</c:v>
                </c:pt>
                <c:pt idx="6">
                  <c:v>0.068549636001756</c:v>
                </c:pt>
                <c:pt idx="7">
                  <c:v>0.0696847060142712</c:v>
                </c:pt>
                <c:pt idx="8">
                  <c:v>0.0691832354200229</c:v>
                </c:pt>
                <c:pt idx="9">
                  <c:v>0.068340279690165</c:v>
                </c:pt>
                <c:pt idx="10">
                  <c:v>0.0685851547232645</c:v>
                </c:pt>
                <c:pt idx="11">
                  <c:v>0.0687610690234633</c:v>
                </c:pt>
                <c:pt idx="12">
                  <c:v>0.06859815366497</c:v>
                </c:pt>
                <c:pt idx="13">
                  <c:v>0.068247076083008</c:v>
                </c:pt>
                <c:pt idx="14">
                  <c:v>0.0682022652136338</c:v>
                </c:pt>
                <c:pt idx="17">
                  <c:v>0.0883875744519772</c:v>
                </c:pt>
                <c:pt idx="18">
                  <c:v>0.0893712797876975</c:v>
                </c:pt>
                <c:pt idx="19">
                  <c:v>0.0895802596761259</c:v>
                </c:pt>
                <c:pt idx="20">
                  <c:v>0.0902857142100723</c:v>
                </c:pt>
                <c:pt idx="21">
                  <c:v>0.0890691581651873</c:v>
                </c:pt>
                <c:pt idx="22">
                  <c:v>0.0893788441431468</c:v>
                </c:pt>
                <c:pt idx="23">
                  <c:v>0.0894848957147465</c:v>
                </c:pt>
                <c:pt idx="24">
                  <c:v>0.0884072200723241</c:v>
                </c:pt>
                <c:pt idx="25">
                  <c:v>0.0887681146475606</c:v>
                </c:pt>
                <c:pt idx="26">
                  <c:v>0.088828293542674</c:v>
                </c:pt>
                <c:pt idx="27">
                  <c:v>0.088667131979521</c:v>
                </c:pt>
                <c:pt idx="28">
                  <c:v>0.0888629392834036</c:v>
                </c:pt>
                <c:pt idx="31">
                  <c:v>0.105399145688176</c:v>
                </c:pt>
                <c:pt idx="32">
                  <c:v>0.104894893630627</c:v>
                </c:pt>
                <c:pt idx="33">
                  <c:v>0.105287603833482</c:v>
                </c:pt>
                <c:pt idx="34">
                  <c:v>0.105112270915685</c:v>
                </c:pt>
                <c:pt idx="35">
                  <c:v>0.103449521444997</c:v>
                </c:pt>
                <c:pt idx="36">
                  <c:v>0.10428374064867</c:v>
                </c:pt>
                <c:pt idx="37">
                  <c:v>0.103538446340187</c:v>
                </c:pt>
                <c:pt idx="38">
                  <c:v>0.102999418787858</c:v>
                </c:pt>
                <c:pt idx="39">
                  <c:v>0.104774653951483</c:v>
                </c:pt>
                <c:pt idx="40">
                  <c:v>0.101165916619592</c:v>
                </c:pt>
                <c:pt idx="41">
                  <c:v>0.103145735319645</c:v>
                </c:pt>
                <c:pt idx="42">
                  <c:v>0.105879571112654</c:v>
                </c:pt>
                <c:pt idx="43">
                  <c:v>0.107586685129806</c:v>
                </c:pt>
                <c:pt idx="44">
                  <c:v>0.107126682179633</c:v>
                </c:pt>
                <c:pt idx="45">
                  <c:v>0.105188841783551</c:v>
                </c:pt>
                <c:pt idx="46">
                  <c:v>0.105102087107512</c:v>
                </c:pt>
                <c:pt idx="47">
                  <c:v>0.106207091936124</c:v>
                </c:pt>
                <c:pt idx="50">
                  <c:v>0.105455043030102</c:v>
                </c:pt>
                <c:pt idx="51">
                  <c:v>0.105439439958081</c:v>
                </c:pt>
                <c:pt idx="52">
                  <c:v>0.104913603143491</c:v>
                </c:pt>
                <c:pt idx="53">
                  <c:v>0.105774457936346</c:v>
                </c:pt>
                <c:pt idx="54">
                  <c:v>0.105983978410513</c:v>
                </c:pt>
                <c:pt idx="55">
                  <c:v>0.104459199607857</c:v>
                </c:pt>
                <c:pt idx="56">
                  <c:v>0.105628804180549</c:v>
                </c:pt>
                <c:pt idx="57">
                  <c:v>0.105567812033404</c:v>
                </c:pt>
                <c:pt idx="58">
                  <c:v>0.104404971475164</c:v>
                </c:pt>
                <c:pt idx="59">
                  <c:v>0.105130013358562</c:v>
                </c:pt>
                <c:pt idx="60">
                  <c:v>0.104768507171784</c:v>
                </c:pt>
                <c:pt idx="61">
                  <c:v>0.104799501568778</c:v>
                </c:pt>
                <c:pt idx="64">
                  <c:v>0.127540116083945</c:v>
                </c:pt>
                <c:pt idx="65">
                  <c:v>0.127980046050142</c:v>
                </c:pt>
                <c:pt idx="66">
                  <c:v>0.126506452482381</c:v>
                </c:pt>
                <c:pt idx="67">
                  <c:v>0.126702098721506</c:v>
                </c:pt>
                <c:pt idx="68">
                  <c:v>0.125902646337369</c:v>
                </c:pt>
                <c:pt idx="69">
                  <c:v>0.125390976039588</c:v>
                </c:pt>
                <c:pt idx="70">
                  <c:v>0.125815043405143</c:v>
                </c:pt>
                <c:pt idx="71">
                  <c:v>0.127808661995948</c:v>
                </c:pt>
                <c:pt idx="72">
                  <c:v>0.127772151238494</c:v>
                </c:pt>
                <c:pt idx="73">
                  <c:v>0.128595069219576</c:v>
                </c:pt>
                <c:pt idx="74">
                  <c:v>0.129859391691764</c:v>
                </c:pt>
                <c:pt idx="75">
                  <c:v>0.131296762849195</c:v>
                </c:pt>
                <c:pt idx="76">
                  <c:v>0.132859710568189</c:v>
                </c:pt>
                <c:pt idx="79">
                  <c:v>0.151706873008648</c:v>
                </c:pt>
                <c:pt idx="80">
                  <c:v>0.150883749432456</c:v>
                </c:pt>
                <c:pt idx="81">
                  <c:v>0.149810189678973</c:v>
                </c:pt>
                <c:pt idx="82">
                  <c:v>0.151532398172214</c:v>
                </c:pt>
                <c:pt idx="83">
                  <c:v>0.15176581118775</c:v>
                </c:pt>
                <c:pt idx="84">
                  <c:v>0.151312343584181</c:v>
                </c:pt>
                <c:pt idx="85">
                  <c:v>0.152305190037484</c:v>
                </c:pt>
                <c:pt idx="86">
                  <c:v>0.154054213326959</c:v>
                </c:pt>
                <c:pt idx="87">
                  <c:v>0.156738925155522</c:v>
                </c:pt>
                <c:pt idx="88">
                  <c:v>0.155638841470835</c:v>
                </c:pt>
                <c:pt idx="89">
                  <c:v>0.155789783496045</c:v>
                </c:pt>
                <c:pt idx="90">
                  <c:v>0.158888375657237</c:v>
                </c:pt>
                <c:pt idx="93">
                  <c:v>0.178031944766663</c:v>
                </c:pt>
                <c:pt idx="94">
                  <c:v>0.177779825573925</c:v>
                </c:pt>
                <c:pt idx="95">
                  <c:v>0.178948001971133</c:v>
                </c:pt>
                <c:pt idx="96">
                  <c:v>0.179481129257596</c:v>
                </c:pt>
                <c:pt idx="97">
                  <c:v>0.180583909174797</c:v>
                </c:pt>
                <c:pt idx="98">
                  <c:v>0.179826144543949</c:v>
                </c:pt>
                <c:pt idx="99">
                  <c:v>0.183614987952247</c:v>
                </c:pt>
                <c:pt idx="100">
                  <c:v>0.184702066460019</c:v>
                </c:pt>
                <c:pt idx="101">
                  <c:v>0.187114681421441</c:v>
                </c:pt>
                <c:pt idx="102">
                  <c:v>0.186001199266939</c:v>
                </c:pt>
                <c:pt idx="103">
                  <c:v>0.190245109415787</c:v>
                </c:pt>
                <c:pt idx="104">
                  <c:v>0.193344212677169</c:v>
                </c:pt>
                <c:pt idx="107">
                  <c:v>0.201568572528973</c:v>
                </c:pt>
                <c:pt idx="108">
                  <c:v>0.199186988965258</c:v>
                </c:pt>
                <c:pt idx="109">
                  <c:v>0.204591457511781</c:v>
                </c:pt>
                <c:pt idx="110">
                  <c:v>0.202671574368501</c:v>
                </c:pt>
                <c:pt idx="111">
                  <c:v>0.202463907994175</c:v>
                </c:pt>
                <c:pt idx="112">
                  <c:v>0.203961934105949</c:v>
                </c:pt>
                <c:pt idx="113">
                  <c:v>0.206724950557073</c:v>
                </c:pt>
                <c:pt idx="114">
                  <c:v>0.209800040348354</c:v>
                </c:pt>
                <c:pt idx="115">
                  <c:v>0.2120521621895</c:v>
                </c:pt>
                <c:pt idx="116">
                  <c:v>0.214209948464398</c:v>
                </c:pt>
                <c:pt idx="117">
                  <c:v>0.217859062596849</c:v>
                </c:pt>
                <c:pt idx="118">
                  <c:v>0.22100690982579</c:v>
                </c:pt>
                <c:pt idx="121">
                  <c:v>0.2211596851298</c:v>
                </c:pt>
                <c:pt idx="122">
                  <c:v>0.22503778350219</c:v>
                </c:pt>
                <c:pt idx="123">
                  <c:v>0.226573632070744</c:v>
                </c:pt>
                <c:pt idx="124">
                  <c:v>0.226143059985224</c:v>
                </c:pt>
                <c:pt idx="125">
                  <c:v>0.228787205275419</c:v>
                </c:pt>
                <c:pt idx="126">
                  <c:v>0.230300787212507</c:v>
                </c:pt>
                <c:pt idx="127">
                  <c:v>0.233597495803621</c:v>
                </c:pt>
                <c:pt idx="128">
                  <c:v>0.236944137548155</c:v>
                </c:pt>
                <c:pt idx="129">
                  <c:v>0.23992475932947</c:v>
                </c:pt>
                <c:pt idx="130">
                  <c:v>0.243596514098226</c:v>
                </c:pt>
                <c:pt idx="131">
                  <c:v>0.245253550879404</c:v>
                </c:pt>
                <c:pt idx="132">
                  <c:v>0.252944127900073</c:v>
                </c:pt>
                <c:pt idx="135">
                  <c:v>0.247464201317716</c:v>
                </c:pt>
                <c:pt idx="136">
                  <c:v>0.251341263370654</c:v>
                </c:pt>
                <c:pt idx="137">
                  <c:v>0.251000003956741</c:v>
                </c:pt>
                <c:pt idx="138">
                  <c:v>0.252250738059467</c:v>
                </c:pt>
                <c:pt idx="139">
                  <c:v>0.252918461071624</c:v>
                </c:pt>
                <c:pt idx="140">
                  <c:v>0.251673649830724</c:v>
                </c:pt>
                <c:pt idx="141">
                  <c:v>0.253826885650465</c:v>
                </c:pt>
                <c:pt idx="142">
                  <c:v>0.253901967732565</c:v>
                </c:pt>
                <c:pt idx="143">
                  <c:v>0.262886977335354</c:v>
                </c:pt>
                <c:pt idx="144">
                  <c:v>0.263140778894584</c:v>
                </c:pt>
                <c:pt idx="145">
                  <c:v>0.272667850720349</c:v>
                </c:pt>
                <c:pt idx="146">
                  <c:v>0.275956824121898</c:v>
                </c:pt>
                <c:pt idx="147">
                  <c:v>0.279752079101124</c:v>
                </c:pt>
                <c:pt idx="150">
                  <c:v>0.268616645075452</c:v>
                </c:pt>
                <c:pt idx="151">
                  <c:v>0.270393931880374</c:v>
                </c:pt>
                <c:pt idx="152">
                  <c:v>0.267461410992602</c:v>
                </c:pt>
                <c:pt idx="153">
                  <c:v>0.268257349652612</c:v>
                </c:pt>
                <c:pt idx="154">
                  <c:v>0.274630886763217</c:v>
                </c:pt>
                <c:pt idx="155">
                  <c:v>0.277856678104175</c:v>
                </c:pt>
                <c:pt idx="156">
                  <c:v>0.275080709485466</c:v>
                </c:pt>
                <c:pt idx="157">
                  <c:v>0.281916997900324</c:v>
                </c:pt>
                <c:pt idx="158">
                  <c:v>0.282973219936124</c:v>
                </c:pt>
                <c:pt idx="159">
                  <c:v>0.280772569454707</c:v>
                </c:pt>
                <c:pt idx="160">
                  <c:v>0.290192270446561</c:v>
                </c:pt>
                <c:pt idx="161">
                  <c:v>0.292518750288872</c:v>
                </c:pt>
                <c:pt idx="162">
                  <c:v>0.29476357941541</c:v>
                </c:pt>
              </c:numCache>
            </c:numRef>
          </c:xVal>
          <c:yVal>
            <c:numRef>
              <c:f>'AO;Data Set # 26'!$L$8:$L$250</c:f>
              <c:numCache>
                <c:formatCode>0.0000</c:formatCode>
                <c:ptCount val="243"/>
                <c:pt idx="0">
                  <c:v>0.659327168347266</c:v>
                </c:pt>
                <c:pt idx="1">
                  <c:v>0.681062185676523</c:v>
                </c:pt>
                <c:pt idx="2">
                  <c:v>0.66572160252991</c:v>
                </c:pt>
                <c:pt idx="3">
                  <c:v>0.658135063127135</c:v>
                </c:pt>
                <c:pt idx="4">
                  <c:v>0.647786643056822</c:v>
                </c:pt>
                <c:pt idx="5">
                  <c:v>0.634463895048031</c:v>
                </c:pt>
                <c:pt idx="6">
                  <c:v>0.623097727420572</c:v>
                </c:pt>
                <c:pt idx="7">
                  <c:v>0.641589934251038</c:v>
                </c:pt>
                <c:pt idx="8">
                  <c:v>0.639299198343258</c:v>
                </c:pt>
                <c:pt idx="9">
                  <c:v>0.619986738715533</c:v>
                </c:pt>
                <c:pt idx="10">
                  <c:v>0.618754668794137</c:v>
                </c:pt>
                <c:pt idx="11">
                  <c:v>0.617289998433342</c:v>
                </c:pt>
                <c:pt idx="12">
                  <c:v>0.608968861453823</c:v>
                </c:pt>
                <c:pt idx="13">
                  <c:v>0.593101976192218</c:v>
                </c:pt>
                <c:pt idx="14">
                  <c:v>0.579088298070339</c:v>
                </c:pt>
                <c:pt idx="17">
                  <c:v>0.705645602807434</c:v>
                </c:pt>
                <c:pt idx="18">
                  <c:v>0.719514187848765</c:v>
                </c:pt>
                <c:pt idx="19">
                  <c:v>0.740554123374297</c:v>
                </c:pt>
                <c:pt idx="20">
                  <c:v>0.732023898304629</c:v>
                </c:pt>
                <c:pt idx="21">
                  <c:v>0.731578376426526</c:v>
                </c:pt>
                <c:pt idx="22">
                  <c:v>0.732880744444362</c:v>
                </c:pt>
                <c:pt idx="23">
                  <c:v>0.724534772853054</c:v>
                </c:pt>
                <c:pt idx="24">
                  <c:v>0.705533781420402</c:v>
                </c:pt>
                <c:pt idx="25">
                  <c:v>0.707319563524609</c:v>
                </c:pt>
                <c:pt idx="26">
                  <c:v>0.707095398015138</c:v>
                </c:pt>
                <c:pt idx="27">
                  <c:v>0.698448041654762</c:v>
                </c:pt>
                <c:pt idx="28">
                  <c:v>0.690669377476528</c:v>
                </c:pt>
                <c:pt idx="31">
                  <c:v>0.716504379202906</c:v>
                </c:pt>
                <c:pt idx="32">
                  <c:v>0.701469264729285</c:v>
                </c:pt>
                <c:pt idx="33">
                  <c:v>0.718478373261223</c:v>
                </c:pt>
                <c:pt idx="34">
                  <c:v>0.725555669968932</c:v>
                </c:pt>
                <c:pt idx="35">
                  <c:v>0.732203567655341</c:v>
                </c:pt>
                <c:pt idx="36">
                  <c:v>0.74319077021496</c:v>
                </c:pt>
                <c:pt idx="37">
                  <c:v>0.723065761082402</c:v>
                </c:pt>
                <c:pt idx="38">
                  <c:v>0.731526662446417</c:v>
                </c:pt>
                <c:pt idx="39">
                  <c:v>0.713963961201747</c:v>
                </c:pt>
                <c:pt idx="40">
                  <c:v>0.707466194541497</c:v>
                </c:pt>
                <c:pt idx="41">
                  <c:v>0.733453432669827</c:v>
                </c:pt>
                <c:pt idx="42">
                  <c:v>0.726527502224757</c:v>
                </c:pt>
                <c:pt idx="43">
                  <c:v>0.736287167594933</c:v>
                </c:pt>
                <c:pt idx="44">
                  <c:v>0.715607276437223</c:v>
                </c:pt>
                <c:pt idx="45">
                  <c:v>0.704276621566405</c:v>
                </c:pt>
                <c:pt idx="46">
                  <c:v>0.713378823217064</c:v>
                </c:pt>
                <c:pt idx="47">
                  <c:v>0.715302941054477</c:v>
                </c:pt>
                <c:pt idx="50">
                  <c:v>0.723547491086049</c:v>
                </c:pt>
                <c:pt idx="51">
                  <c:v>0.725419619027649</c:v>
                </c:pt>
                <c:pt idx="52">
                  <c:v>0.724524238118948</c:v>
                </c:pt>
                <c:pt idx="53">
                  <c:v>0.741401046435668</c:v>
                </c:pt>
                <c:pt idx="54">
                  <c:v>0.7379307867398</c:v>
                </c:pt>
                <c:pt idx="55">
                  <c:v>0.719614488554175</c:v>
                </c:pt>
                <c:pt idx="56">
                  <c:v>0.728125197456705</c:v>
                </c:pt>
                <c:pt idx="57">
                  <c:v>0.728392293001638</c:v>
                </c:pt>
                <c:pt idx="58">
                  <c:v>0.70903006211478</c:v>
                </c:pt>
                <c:pt idx="59">
                  <c:v>0.713564012479974</c:v>
                </c:pt>
                <c:pt idx="60">
                  <c:v>0.711666722527228</c:v>
                </c:pt>
                <c:pt idx="61">
                  <c:v>0.705068948706887</c:v>
                </c:pt>
                <c:pt idx="64">
                  <c:v>0.740965749371859</c:v>
                </c:pt>
                <c:pt idx="65">
                  <c:v>0.751371394747344</c:v>
                </c:pt>
                <c:pt idx="66">
                  <c:v>0.741377470240273</c:v>
                </c:pt>
                <c:pt idx="67">
                  <c:v>0.748714743957292</c:v>
                </c:pt>
                <c:pt idx="68">
                  <c:v>0.740110486703426</c:v>
                </c:pt>
                <c:pt idx="69">
                  <c:v>0.733332819138211</c:v>
                </c:pt>
                <c:pt idx="70">
                  <c:v>0.738588289152744</c:v>
                </c:pt>
                <c:pt idx="71">
                  <c:v>0.752044699178303</c:v>
                </c:pt>
                <c:pt idx="72">
                  <c:v>0.751573644827596</c:v>
                </c:pt>
                <c:pt idx="73">
                  <c:v>0.747201547511754</c:v>
                </c:pt>
                <c:pt idx="74">
                  <c:v>0.741117466898385</c:v>
                </c:pt>
                <c:pt idx="75">
                  <c:v>0.751074967982383</c:v>
                </c:pt>
                <c:pt idx="76">
                  <c:v>0.757124238583144</c:v>
                </c:pt>
                <c:pt idx="79">
                  <c:v>0.786860098112029</c:v>
                </c:pt>
                <c:pt idx="80">
                  <c:v>0.765819899233519</c:v>
                </c:pt>
                <c:pt idx="81">
                  <c:v>0.759625483230528</c:v>
                </c:pt>
                <c:pt idx="82">
                  <c:v>0.773828422664558</c:v>
                </c:pt>
                <c:pt idx="83">
                  <c:v>0.771231307837828</c:v>
                </c:pt>
                <c:pt idx="84">
                  <c:v>0.766169537387298</c:v>
                </c:pt>
                <c:pt idx="85">
                  <c:v>0.766689800049</c:v>
                </c:pt>
                <c:pt idx="86">
                  <c:v>0.778092833061452</c:v>
                </c:pt>
                <c:pt idx="87">
                  <c:v>0.774572898881951</c:v>
                </c:pt>
                <c:pt idx="88">
                  <c:v>0.774077508679197</c:v>
                </c:pt>
                <c:pt idx="89">
                  <c:v>0.764425469152598</c:v>
                </c:pt>
                <c:pt idx="90">
                  <c:v>0.772161350494538</c:v>
                </c:pt>
                <c:pt idx="93">
                  <c:v>0.771116899767486</c:v>
                </c:pt>
                <c:pt idx="94">
                  <c:v>0.764242336270482</c:v>
                </c:pt>
                <c:pt idx="95">
                  <c:v>0.77239328703514</c:v>
                </c:pt>
                <c:pt idx="96">
                  <c:v>0.759277318678666</c:v>
                </c:pt>
                <c:pt idx="97">
                  <c:v>0.775672055600975</c:v>
                </c:pt>
                <c:pt idx="98">
                  <c:v>0.778244430027254</c:v>
                </c:pt>
                <c:pt idx="99">
                  <c:v>0.781354946285761</c:v>
                </c:pt>
                <c:pt idx="100">
                  <c:v>0.786766596407364</c:v>
                </c:pt>
                <c:pt idx="101">
                  <c:v>0.776144824298165</c:v>
                </c:pt>
                <c:pt idx="102">
                  <c:v>0.768692736108868</c:v>
                </c:pt>
                <c:pt idx="103">
                  <c:v>0.774369226462559</c:v>
                </c:pt>
                <c:pt idx="104">
                  <c:v>0.794931131824203</c:v>
                </c:pt>
                <c:pt idx="107">
                  <c:v>0.755310514014647</c:v>
                </c:pt>
                <c:pt idx="108">
                  <c:v>0.742789641206408</c:v>
                </c:pt>
                <c:pt idx="109">
                  <c:v>0.752247234752954</c:v>
                </c:pt>
                <c:pt idx="110">
                  <c:v>0.752336737358984</c:v>
                </c:pt>
                <c:pt idx="111">
                  <c:v>0.760819605139036</c:v>
                </c:pt>
                <c:pt idx="112">
                  <c:v>0.756645366392768</c:v>
                </c:pt>
                <c:pt idx="113">
                  <c:v>0.760716873965066</c:v>
                </c:pt>
                <c:pt idx="114">
                  <c:v>0.771106032835753</c:v>
                </c:pt>
                <c:pt idx="115">
                  <c:v>0.785011021427385</c:v>
                </c:pt>
                <c:pt idx="116">
                  <c:v>0.785025679613486</c:v>
                </c:pt>
                <c:pt idx="117">
                  <c:v>0.782680390460046</c:v>
                </c:pt>
                <c:pt idx="118">
                  <c:v>0.775835648621918</c:v>
                </c:pt>
                <c:pt idx="121">
                  <c:v>0.726331191084458</c:v>
                </c:pt>
                <c:pt idx="122">
                  <c:v>0.731937723781108</c:v>
                </c:pt>
                <c:pt idx="123">
                  <c:v>0.736383920332452</c:v>
                </c:pt>
                <c:pt idx="124">
                  <c:v>0.737844324560055</c:v>
                </c:pt>
                <c:pt idx="125">
                  <c:v>0.739358539697142</c:v>
                </c:pt>
                <c:pt idx="126">
                  <c:v>0.746249386299896</c:v>
                </c:pt>
                <c:pt idx="127">
                  <c:v>0.749356623347518</c:v>
                </c:pt>
                <c:pt idx="128">
                  <c:v>0.751707769747384</c:v>
                </c:pt>
                <c:pt idx="129">
                  <c:v>0.750530860351952</c:v>
                </c:pt>
                <c:pt idx="130">
                  <c:v>0.745641773942738</c:v>
                </c:pt>
                <c:pt idx="131">
                  <c:v>0.741485202816298</c:v>
                </c:pt>
                <c:pt idx="132">
                  <c:v>0.766422193104508</c:v>
                </c:pt>
                <c:pt idx="135">
                  <c:v>0.701881744767869</c:v>
                </c:pt>
                <c:pt idx="136">
                  <c:v>0.710268669674238</c:v>
                </c:pt>
                <c:pt idx="137">
                  <c:v>0.709878564920776</c:v>
                </c:pt>
                <c:pt idx="138">
                  <c:v>0.711135278303663</c:v>
                </c:pt>
                <c:pt idx="139">
                  <c:v>0.716818582543772</c:v>
                </c:pt>
                <c:pt idx="140">
                  <c:v>0.710016731436541</c:v>
                </c:pt>
                <c:pt idx="141">
                  <c:v>0.717155745914084</c:v>
                </c:pt>
                <c:pt idx="142">
                  <c:v>0.713263630351561</c:v>
                </c:pt>
                <c:pt idx="143">
                  <c:v>0.721615829034593</c:v>
                </c:pt>
                <c:pt idx="144">
                  <c:v>0.717476003281443</c:v>
                </c:pt>
                <c:pt idx="145">
                  <c:v>0.727951904473205</c:v>
                </c:pt>
                <c:pt idx="146">
                  <c:v>0.719669847170968</c:v>
                </c:pt>
                <c:pt idx="147">
                  <c:v>0.714210285416989</c:v>
                </c:pt>
                <c:pt idx="150">
                  <c:v>0.676776583778107</c:v>
                </c:pt>
                <c:pt idx="151">
                  <c:v>0.676858820766123</c:v>
                </c:pt>
                <c:pt idx="152">
                  <c:v>0.673275895904839</c:v>
                </c:pt>
                <c:pt idx="153">
                  <c:v>0.667190246799781</c:v>
                </c:pt>
                <c:pt idx="154">
                  <c:v>0.687350979970615</c:v>
                </c:pt>
                <c:pt idx="155">
                  <c:v>0.690184050947594</c:v>
                </c:pt>
                <c:pt idx="156">
                  <c:v>0.683594641012641</c:v>
                </c:pt>
                <c:pt idx="157">
                  <c:v>0.687469734500006</c:v>
                </c:pt>
                <c:pt idx="158">
                  <c:v>0.689897379938601</c:v>
                </c:pt>
                <c:pt idx="159">
                  <c:v>0.676311355105565</c:v>
                </c:pt>
                <c:pt idx="160">
                  <c:v>0.683994755198753</c:v>
                </c:pt>
                <c:pt idx="161">
                  <c:v>0.678492200434664</c:v>
                </c:pt>
                <c:pt idx="162">
                  <c:v>0.670094490675984</c:v>
                </c:pt>
              </c:numCache>
            </c:numRef>
          </c:yVal>
          <c:smooth val="0"/>
        </c:ser>
        <c:ser>
          <c:idx val="3"/>
          <c:order val="4"/>
          <c:tx>
            <c:v>Data Set # 27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27'!$I$8:$I$220</c:f>
              <c:numCache>
                <c:formatCode>0.00000</c:formatCode>
                <c:ptCount val="213"/>
                <c:pt idx="0">
                  <c:v>0.1251696848067</c:v>
                </c:pt>
                <c:pt idx="1">
                  <c:v>0.126150748274679</c:v>
                </c:pt>
                <c:pt idx="2">
                  <c:v>0.126048096147238</c:v>
                </c:pt>
                <c:pt idx="3">
                  <c:v>0.126664720335588</c:v>
                </c:pt>
                <c:pt idx="4">
                  <c:v>0.124754390227521</c:v>
                </c:pt>
                <c:pt idx="5">
                  <c:v>0.126038213751087</c:v>
                </c:pt>
                <c:pt idx="6">
                  <c:v>0.124235544992565</c:v>
                </c:pt>
                <c:pt idx="7">
                  <c:v>0.126634039173667</c:v>
                </c:pt>
                <c:pt idx="8">
                  <c:v>0.127814665620667</c:v>
                </c:pt>
                <c:pt idx="9">
                  <c:v>0.127132416079096</c:v>
                </c:pt>
                <c:pt idx="10">
                  <c:v>0.128567926103967</c:v>
                </c:pt>
                <c:pt idx="11">
                  <c:v>0.129733921195041</c:v>
                </c:pt>
                <c:pt idx="12">
                  <c:v>0.130039318384853</c:v>
                </c:pt>
                <c:pt idx="15">
                  <c:v>0.145739501618383</c:v>
                </c:pt>
                <c:pt idx="16">
                  <c:v>0.149634329023564</c:v>
                </c:pt>
                <c:pt idx="17">
                  <c:v>0.150628450458798</c:v>
                </c:pt>
                <c:pt idx="18">
                  <c:v>0.151532398172214</c:v>
                </c:pt>
                <c:pt idx="19">
                  <c:v>0.151459856692247</c:v>
                </c:pt>
                <c:pt idx="20">
                  <c:v>0.149669947468906</c:v>
                </c:pt>
                <c:pt idx="21">
                  <c:v>0.152066454451676</c:v>
                </c:pt>
                <c:pt idx="22">
                  <c:v>0.150907902100345</c:v>
                </c:pt>
                <c:pt idx="23">
                  <c:v>0.150969054322111</c:v>
                </c:pt>
                <c:pt idx="24">
                  <c:v>0.151555240256234</c:v>
                </c:pt>
                <c:pt idx="25">
                  <c:v>0.153469131571906</c:v>
                </c:pt>
                <c:pt idx="26">
                  <c:v>0.155502491742819</c:v>
                </c:pt>
                <c:pt idx="27">
                  <c:v>0.158553805082119</c:v>
                </c:pt>
                <c:pt idx="30">
                  <c:v>0.168272527197097</c:v>
                </c:pt>
                <c:pt idx="31">
                  <c:v>0.17262872376989</c:v>
                </c:pt>
                <c:pt idx="32">
                  <c:v>0.171884242597992</c:v>
                </c:pt>
                <c:pt idx="33">
                  <c:v>0.172327359891005</c:v>
                </c:pt>
                <c:pt idx="34">
                  <c:v>0.170695231624481</c:v>
                </c:pt>
                <c:pt idx="35">
                  <c:v>0.170445725795204</c:v>
                </c:pt>
                <c:pt idx="36">
                  <c:v>0.175486092336029</c:v>
                </c:pt>
                <c:pt idx="37">
                  <c:v>0.171194401441838</c:v>
                </c:pt>
                <c:pt idx="38">
                  <c:v>0.17598345693734</c:v>
                </c:pt>
                <c:pt idx="39">
                  <c:v>0.175233819858936</c:v>
                </c:pt>
                <c:pt idx="40">
                  <c:v>0.176727221485225</c:v>
                </c:pt>
                <c:pt idx="41">
                  <c:v>0.176804746259354</c:v>
                </c:pt>
                <c:pt idx="42">
                  <c:v>0.177121982453385</c:v>
                </c:pt>
                <c:pt idx="43">
                  <c:v>0.181378178779958</c:v>
                </c:pt>
                <c:pt idx="44">
                  <c:v>0.177839108732109</c:v>
                </c:pt>
                <c:pt idx="45">
                  <c:v>0.182667546481112</c:v>
                </c:pt>
                <c:pt idx="46">
                  <c:v>0.185392109511802</c:v>
                </c:pt>
                <c:pt idx="49">
                  <c:v>0.196439937787813</c:v>
                </c:pt>
                <c:pt idx="50">
                  <c:v>0.196857661061915</c:v>
                </c:pt>
                <c:pt idx="51">
                  <c:v>0.196941975197881</c:v>
                </c:pt>
                <c:pt idx="52">
                  <c:v>0.200345243216042</c:v>
                </c:pt>
                <c:pt idx="53">
                  <c:v>0.20166934478777</c:v>
                </c:pt>
                <c:pt idx="54">
                  <c:v>0.20272084445209</c:v>
                </c:pt>
                <c:pt idx="55">
                  <c:v>0.206053685916713</c:v>
                </c:pt>
                <c:pt idx="56">
                  <c:v>0.208329058031026</c:v>
                </c:pt>
                <c:pt idx="57">
                  <c:v>0.20976672193005</c:v>
                </c:pt>
                <c:pt idx="58">
                  <c:v>0.214044404447814</c:v>
                </c:pt>
                <c:pt idx="59">
                  <c:v>0.215421797673937</c:v>
                </c:pt>
                <c:pt idx="60">
                  <c:v>0.220261017494273</c:v>
                </c:pt>
                <c:pt idx="63">
                  <c:v>0.213127590176795</c:v>
                </c:pt>
                <c:pt idx="64">
                  <c:v>0.214413944172426</c:v>
                </c:pt>
                <c:pt idx="65">
                  <c:v>0.214403047839765</c:v>
                </c:pt>
                <c:pt idx="66">
                  <c:v>0.217321136535607</c:v>
                </c:pt>
                <c:pt idx="67">
                  <c:v>0.222556217627739</c:v>
                </c:pt>
                <c:pt idx="68">
                  <c:v>0.224880268011952</c:v>
                </c:pt>
                <c:pt idx="69">
                  <c:v>0.230874145117632</c:v>
                </c:pt>
                <c:pt idx="70">
                  <c:v>0.23048466188101</c:v>
                </c:pt>
                <c:pt idx="71">
                  <c:v>0.231394460012799</c:v>
                </c:pt>
                <c:pt idx="72">
                  <c:v>0.237835525781417</c:v>
                </c:pt>
                <c:pt idx="73">
                  <c:v>0.242259491381021</c:v>
                </c:pt>
                <c:pt idx="74">
                  <c:v>0.246261959358731</c:v>
                </c:pt>
                <c:pt idx="77">
                  <c:v>0.243385298298688</c:v>
                </c:pt>
                <c:pt idx="78">
                  <c:v>0.243526662231715</c:v>
                </c:pt>
                <c:pt idx="79">
                  <c:v>0.246433757845423</c:v>
                </c:pt>
                <c:pt idx="80">
                  <c:v>0.251533714567722</c:v>
                </c:pt>
                <c:pt idx="81">
                  <c:v>0.248313106363246</c:v>
                </c:pt>
                <c:pt idx="82">
                  <c:v>0.248073172366933</c:v>
                </c:pt>
                <c:pt idx="83">
                  <c:v>0.24975053394489</c:v>
                </c:pt>
                <c:pt idx="84">
                  <c:v>0.261198921606386</c:v>
                </c:pt>
                <c:pt idx="85">
                  <c:v>0.259517985614051</c:v>
                </c:pt>
                <c:pt idx="86">
                  <c:v>0.263519147451783</c:v>
                </c:pt>
                <c:pt idx="87">
                  <c:v>0.265951341215359</c:v>
                </c:pt>
                <c:pt idx="88">
                  <c:v>0.272024173916628</c:v>
                </c:pt>
                <c:pt idx="89">
                  <c:v>0.280471639896997</c:v>
                </c:pt>
                <c:pt idx="90">
                  <c:v>0.278866171486569</c:v>
                </c:pt>
                <c:pt idx="93">
                  <c:v>0.260201631537113</c:v>
                </c:pt>
                <c:pt idx="94">
                  <c:v>0.266737359136085</c:v>
                </c:pt>
                <c:pt idx="95">
                  <c:v>0.266405440465108</c:v>
                </c:pt>
                <c:pt idx="96">
                  <c:v>0.268905239175064</c:v>
                </c:pt>
                <c:pt idx="97">
                  <c:v>0.269508363835985</c:v>
                </c:pt>
                <c:pt idx="98">
                  <c:v>0.275490473644727</c:v>
                </c:pt>
                <c:pt idx="99">
                  <c:v>0.281505258366495</c:v>
                </c:pt>
                <c:pt idx="100">
                  <c:v>0.287390540388937</c:v>
                </c:pt>
                <c:pt idx="101">
                  <c:v>0.288111700914231</c:v>
                </c:pt>
                <c:pt idx="102">
                  <c:v>0.295604448366496</c:v>
                </c:pt>
              </c:numCache>
            </c:numRef>
          </c:xVal>
          <c:yVal>
            <c:numRef>
              <c:f>'AP;Data Set # 27'!$L$8:$L$220</c:f>
              <c:numCache>
                <c:formatCode>0.0000</c:formatCode>
                <c:ptCount val="213"/>
                <c:pt idx="0">
                  <c:v>0.769512952170455</c:v>
                </c:pt>
                <c:pt idx="1">
                  <c:v>0.765941052414346</c:v>
                </c:pt>
                <c:pt idx="2">
                  <c:v>0.765292872506087</c:v>
                </c:pt>
                <c:pt idx="3">
                  <c:v>0.759404017640474</c:v>
                </c:pt>
                <c:pt idx="4">
                  <c:v>0.755160336538471</c:v>
                </c:pt>
                <c:pt idx="5">
                  <c:v>0.783606231465006</c:v>
                </c:pt>
                <c:pt idx="6">
                  <c:v>0.764865275256576</c:v>
                </c:pt>
                <c:pt idx="7">
                  <c:v>0.767444663485013</c:v>
                </c:pt>
                <c:pt idx="8">
                  <c:v>0.757828266139105</c:v>
                </c:pt>
                <c:pt idx="9">
                  <c:v>0.746972280531583</c:v>
                </c:pt>
                <c:pt idx="10">
                  <c:v>0.764759240465951</c:v>
                </c:pt>
                <c:pt idx="11">
                  <c:v>0.762506992870113</c:v>
                </c:pt>
                <c:pt idx="12">
                  <c:v>0.755362653496326</c:v>
                </c:pt>
                <c:pt idx="15">
                  <c:v>0.80852693615663</c:v>
                </c:pt>
                <c:pt idx="16">
                  <c:v>0.814321306878076</c:v>
                </c:pt>
                <c:pt idx="17">
                  <c:v>0.816093218267134</c:v>
                </c:pt>
                <c:pt idx="18">
                  <c:v>0.811633780718399</c:v>
                </c:pt>
                <c:pt idx="19">
                  <c:v>0.806139389854918</c:v>
                </c:pt>
                <c:pt idx="20">
                  <c:v>0.800313355675788</c:v>
                </c:pt>
                <c:pt idx="21">
                  <c:v>0.812775387790012</c:v>
                </c:pt>
                <c:pt idx="22">
                  <c:v>0.796756066717588</c:v>
                </c:pt>
                <c:pt idx="23">
                  <c:v>0.793348664698018</c:v>
                </c:pt>
                <c:pt idx="24">
                  <c:v>0.796443111563043</c:v>
                </c:pt>
                <c:pt idx="25">
                  <c:v>0.793960892535645</c:v>
                </c:pt>
                <c:pt idx="26">
                  <c:v>0.797913084604903</c:v>
                </c:pt>
                <c:pt idx="27">
                  <c:v>0.794567608625631</c:v>
                </c:pt>
                <c:pt idx="30">
                  <c:v>0.749549458108276</c:v>
                </c:pt>
                <c:pt idx="31">
                  <c:v>0.765202116520445</c:v>
                </c:pt>
                <c:pt idx="32">
                  <c:v>0.747471015457751</c:v>
                </c:pt>
                <c:pt idx="33">
                  <c:v>0.758391192194996</c:v>
                </c:pt>
                <c:pt idx="34">
                  <c:v>0.750087250434742</c:v>
                </c:pt>
                <c:pt idx="35">
                  <c:v>0.757394562759537</c:v>
                </c:pt>
                <c:pt idx="36">
                  <c:v>0.759232798755596</c:v>
                </c:pt>
                <c:pt idx="37">
                  <c:v>0.76964301839851</c:v>
                </c:pt>
                <c:pt idx="38">
                  <c:v>0.769097258588382</c:v>
                </c:pt>
                <c:pt idx="39">
                  <c:v>0.757701053239324</c:v>
                </c:pt>
                <c:pt idx="40">
                  <c:v>0.759070572628584</c:v>
                </c:pt>
                <c:pt idx="41">
                  <c:v>0.754274061603721</c:v>
                </c:pt>
                <c:pt idx="42">
                  <c:v>0.766077325459293</c:v>
                </c:pt>
                <c:pt idx="43">
                  <c:v>0.758198750428675</c:v>
                </c:pt>
                <c:pt idx="44">
                  <c:v>0.754916672195466</c:v>
                </c:pt>
                <c:pt idx="45">
                  <c:v>0.764157313136388</c:v>
                </c:pt>
                <c:pt idx="46">
                  <c:v>0.760748011057272</c:v>
                </c:pt>
                <c:pt idx="49">
                  <c:v>0.777009262270654</c:v>
                </c:pt>
                <c:pt idx="50">
                  <c:v>0.778756208518787</c:v>
                </c:pt>
                <c:pt idx="51">
                  <c:v>0.774802791526056</c:v>
                </c:pt>
                <c:pt idx="52">
                  <c:v>0.780103034760604</c:v>
                </c:pt>
                <c:pt idx="53">
                  <c:v>0.777326904180712</c:v>
                </c:pt>
                <c:pt idx="54">
                  <c:v>0.77977519799907</c:v>
                </c:pt>
                <c:pt idx="55">
                  <c:v>0.785418461436334</c:v>
                </c:pt>
                <c:pt idx="56">
                  <c:v>0.785140937056204</c:v>
                </c:pt>
                <c:pt idx="57">
                  <c:v>0.774261724139717</c:v>
                </c:pt>
                <c:pt idx="58">
                  <c:v>0.778840413246745</c:v>
                </c:pt>
                <c:pt idx="59">
                  <c:v>0.767754237110469</c:v>
                </c:pt>
                <c:pt idx="60">
                  <c:v>0.766707175239556</c:v>
                </c:pt>
                <c:pt idx="63">
                  <c:v>0.748163061162234</c:v>
                </c:pt>
                <c:pt idx="64">
                  <c:v>0.736588155073858</c:v>
                </c:pt>
                <c:pt idx="65">
                  <c:v>0.736067145487178</c:v>
                </c:pt>
                <c:pt idx="66">
                  <c:v>0.748874975878376</c:v>
                </c:pt>
                <c:pt idx="67">
                  <c:v>0.749615022242899</c:v>
                </c:pt>
                <c:pt idx="68">
                  <c:v>0.749905488968349</c:v>
                </c:pt>
                <c:pt idx="69">
                  <c:v>0.758693072094658</c:v>
                </c:pt>
                <c:pt idx="70">
                  <c:v>0.760988576554929</c:v>
                </c:pt>
                <c:pt idx="71">
                  <c:v>0.747234543440579</c:v>
                </c:pt>
                <c:pt idx="72">
                  <c:v>0.760307949531869</c:v>
                </c:pt>
                <c:pt idx="73">
                  <c:v>0.783172321407315</c:v>
                </c:pt>
                <c:pt idx="74">
                  <c:v>0.755859524559474</c:v>
                </c:pt>
                <c:pt idx="77">
                  <c:v>0.718766265259844</c:v>
                </c:pt>
                <c:pt idx="78">
                  <c:v>0.710725179053338</c:v>
                </c:pt>
                <c:pt idx="79">
                  <c:v>0.71665634465551</c:v>
                </c:pt>
                <c:pt idx="80">
                  <c:v>0.723570200657463</c:v>
                </c:pt>
                <c:pt idx="81">
                  <c:v>0.718825583985468</c:v>
                </c:pt>
                <c:pt idx="82">
                  <c:v>0.724509339215305</c:v>
                </c:pt>
                <c:pt idx="83">
                  <c:v>0.715201591597162</c:v>
                </c:pt>
                <c:pt idx="84">
                  <c:v>0.73293616318768</c:v>
                </c:pt>
                <c:pt idx="85">
                  <c:v>0.724868742715282</c:v>
                </c:pt>
                <c:pt idx="86">
                  <c:v>0.724305157846262</c:v>
                </c:pt>
                <c:pt idx="87">
                  <c:v>0.713584779769441</c:v>
                </c:pt>
                <c:pt idx="88">
                  <c:v>0.712060661998849</c:v>
                </c:pt>
                <c:pt idx="89">
                  <c:v>0.708084384451867</c:v>
                </c:pt>
                <c:pt idx="90">
                  <c:v>0.70627975288538</c:v>
                </c:pt>
                <c:pt idx="93">
                  <c:v>0.67169566548489</c:v>
                </c:pt>
                <c:pt idx="94">
                  <c:v>0.687290938750486</c:v>
                </c:pt>
                <c:pt idx="95">
                  <c:v>0.683384952379398</c:v>
                </c:pt>
                <c:pt idx="96">
                  <c:v>0.685907195525104</c:v>
                </c:pt>
                <c:pt idx="97">
                  <c:v>0.693017469265147</c:v>
                </c:pt>
                <c:pt idx="98">
                  <c:v>0.696512328849928</c:v>
                </c:pt>
                <c:pt idx="99">
                  <c:v>0.698352396516634</c:v>
                </c:pt>
                <c:pt idx="100">
                  <c:v>0.69256502449041</c:v>
                </c:pt>
                <c:pt idx="101">
                  <c:v>0.677062920469386</c:v>
                </c:pt>
                <c:pt idx="102">
                  <c:v>0.677277771849692</c:v>
                </c:pt>
              </c:numCache>
            </c:numRef>
          </c:yVal>
          <c:smooth val="0"/>
        </c:ser>
        <c:ser>
          <c:idx val="5"/>
          <c:order val="5"/>
          <c:tx>
            <c:v>Data Set # 28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'AQ;Data Set # 28'!$I$8:$I$221</c:f>
              <c:numCache>
                <c:formatCode>0.00000</c:formatCode>
                <c:ptCount val="214"/>
                <c:pt idx="0">
                  <c:v>0.0454196899265686</c:v>
                </c:pt>
                <c:pt idx="1">
                  <c:v>0.0444528333095213</c:v>
                </c:pt>
                <c:pt idx="2">
                  <c:v>0.0396508851115762</c:v>
                </c:pt>
                <c:pt idx="3">
                  <c:v>0.039115705804047</c:v>
                </c:pt>
                <c:pt idx="4">
                  <c:v>0.0375255976695957</c:v>
                </c:pt>
                <c:pt idx="5">
                  <c:v>0.0385580323593786</c:v>
                </c:pt>
                <c:pt idx="6">
                  <c:v>0.0370823218666335</c:v>
                </c:pt>
                <c:pt idx="7">
                  <c:v>0.0366642624557964</c:v>
                </c:pt>
                <c:pt idx="8">
                  <c:v>0.0370852414698639</c:v>
                </c:pt>
                <c:pt idx="9">
                  <c:v>0.0369494908827298</c:v>
                </c:pt>
                <c:pt idx="10">
                  <c:v>0.0347200499940537</c:v>
                </c:pt>
                <c:pt idx="11">
                  <c:v>0.0342138472966661</c:v>
                </c:pt>
                <c:pt idx="12">
                  <c:v>0.0353392849866008</c:v>
                </c:pt>
                <c:pt idx="13">
                  <c:v>0.0349057153562352</c:v>
                </c:pt>
                <c:pt idx="16">
                  <c:v>0.0617046650598897</c:v>
                </c:pt>
                <c:pt idx="17">
                  <c:v>0.0591302401330615</c:v>
                </c:pt>
                <c:pt idx="18">
                  <c:v>0.0537339378873288</c:v>
                </c:pt>
                <c:pt idx="19">
                  <c:v>0.0548004783650794</c:v>
                </c:pt>
                <c:pt idx="20">
                  <c:v>0.0535111308943854</c:v>
                </c:pt>
                <c:pt idx="21">
                  <c:v>0.0522807741058125</c:v>
                </c:pt>
                <c:pt idx="22">
                  <c:v>0.0523480287499972</c:v>
                </c:pt>
                <c:pt idx="23">
                  <c:v>0.0522805223906726</c:v>
                </c:pt>
                <c:pt idx="24">
                  <c:v>0.052981586799892</c:v>
                </c:pt>
                <c:pt idx="25">
                  <c:v>0.0517249565010747</c:v>
                </c:pt>
                <c:pt idx="26">
                  <c:v>0.0508978435624477</c:v>
                </c:pt>
                <c:pt idx="27">
                  <c:v>0.0517245038405187</c:v>
                </c:pt>
                <c:pt idx="28">
                  <c:v>0.0512290652754922</c:v>
                </c:pt>
                <c:pt idx="29">
                  <c:v>0.0507398494826068</c:v>
                </c:pt>
                <c:pt idx="32">
                  <c:v>0.0783830339694452</c:v>
                </c:pt>
                <c:pt idx="33">
                  <c:v>0.0760744866451601</c:v>
                </c:pt>
                <c:pt idx="34">
                  <c:v>0.0732012184447323</c:v>
                </c:pt>
                <c:pt idx="35">
                  <c:v>0.0716150470497417</c:v>
                </c:pt>
                <c:pt idx="36">
                  <c:v>0.0708066787074073</c:v>
                </c:pt>
                <c:pt idx="37">
                  <c:v>0.068264127708529</c:v>
                </c:pt>
                <c:pt idx="38">
                  <c:v>0.067704258368104</c:v>
                </c:pt>
                <c:pt idx="39">
                  <c:v>0.0703942876649977</c:v>
                </c:pt>
                <c:pt idx="40">
                  <c:v>0.070196624797591</c:v>
                </c:pt>
                <c:pt idx="41">
                  <c:v>0.0696238989992157</c:v>
                </c:pt>
                <c:pt idx="42">
                  <c:v>0.0681626276662947</c:v>
                </c:pt>
                <c:pt idx="43">
                  <c:v>0.0680791066467631</c:v>
                </c:pt>
                <c:pt idx="44">
                  <c:v>0.0683893371080444</c:v>
                </c:pt>
                <c:pt idx="45">
                  <c:v>0.0685361916088682</c:v>
                </c:pt>
                <c:pt idx="46">
                  <c:v>0.0685804652031324</c:v>
                </c:pt>
                <c:pt idx="47">
                  <c:v>0.0674949478307761</c:v>
                </c:pt>
                <c:pt idx="50">
                  <c:v>0.0958011670497276</c:v>
                </c:pt>
                <c:pt idx="51">
                  <c:v>0.0903684946222977</c:v>
                </c:pt>
                <c:pt idx="52">
                  <c:v>0.087202621035886</c:v>
                </c:pt>
                <c:pt idx="53">
                  <c:v>0.0870092556724886</c:v>
                </c:pt>
                <c:pt idx="54">
                  <c:v>0.0867034833266297</c:v>
                </c:pt>
                <c:pt idx="55">
                  <c:v>0.0865953893771905</c:v>
                </c:pt>
                <c:pt idx="56">
                  <c:v>0.084112249872697</c:v>
                </c:pt>
                <c:pt idx="57">
                  <c:v>0.0852411681227835</c:v>
                </c:pt>
                <c:pt idx="58">
                  <c:v>0.0843601110976538</c:v>
                </c:pt>
                <c:pt idx="59">
                  <c:v>0.0839025788178001</c:v>
                </c:pt>
                <c:pt idx="60">
                  <c:v>0.0834193308570388</c:v>
                </c:pt>
                <c:pt idx="61">
                  <c:v>0.0837887934250678</c:v>
                </c:pt>
                <c:pt idx="62">
                  <c:v>0.0837576283986808</c:v>
                </c:pt>
                <c:pt idx="63">
                  <c:v>0.0841423768999306</c:v>
                </c:pt>
                <c:pt idx="66">
                  <c:v>0.106778299079164</c:v>
                </c:pt>
                <c:pt idx="67">
                  <c:v>0.106397434322021</c:v>
                </c:pt>
                <c:pt idx="68">
                  <c:v>0.106496429187359</c:v>
                </c:pt>
                <c:pt idx="69">
                  <c:v>0.106394002455671</c:v>
                </c:pt>
                <c:pt idx="70">
                  <c:v>0.105948903663875</c:v>
                </c:pt>
                <c:pt idx="71">
                  <c:v>0.105207406985335</c:v>
                </c:pt>
                <c:pt idx="72">
                  <c:v>0.104240249775913</c:v>
                </c:pt>
                <c:pt idx="73">
                  <c:v>0.104218688438321</c:v>
                </c:pt>
                <c:pt idx="74">
                  <c:v>0.104775261649421</c:v>
                </c:pt>
                <c:pt idx="75">
                  <c:v>0.103406493797119</c:v>
                </c:pt>
                <c:pt idx="76">
                  <c:v>0.104113481783474</c:v>
                </c:pt>
                <c:pt idx="77">
                  <c:v>0.104843488767758</c:v>
                </c:pt>
                <c:pt idx="80">
                  <c:v>0.126910752941963</c:v>
                </c:pt>
                <c:pt idx="81">
                  <c:v>0.123457442919046</c:v>
                </c:pt>
                <c:pt idx="82">
                  <c:v>0.125737605857441</c:v>
                </c:pt>
                <c:pt idx="83">
                  <c:v>0.124194887045092</c:v>
                </c:pt>
                <c:pt idx="84">
                  <c:v>0.124617412438873</c:v>
                </c:pt>
                <c:pt idx="85">
                  <c:v>0.123843730961801</c:v>
                </c:pt>
                <c:pt idx="86">
                  <c:v>0.124481619222969</c:v>
                </c:pt>
                <c:pt idx="87">
                  <c:v>0.123892169553267</c:v>
                </c:pt>
                <c:pt idx="88">
                  <c:v>0.125621183792866</c:v>
                </c:pt>
                <c:pt idx="89">
                  <c:v>0.126098081916525</c:v>
                </c:pt>
                <c:pt idx="90">
                  <c:v>0.127325245450598</c:v>
                </c:pt>
                <c:pt idx="91">
                  <c:v>0.127476259710199</c:v>
                </c:pt>
                <c:pt idx="94">
                  <c:v>0.142331613271265</c:v>
                </c:pt>
                <c:pt idx="95">
                  <c:v>0.141297742479949</c:v>
                </c:pt>
                <c:pt idx="96">
                  <c:v>0.141366097416205</c:v>
                </c:pt>
                <c:pt idx="97">
                  <c:v>0.142314031985644</c:v>
                </c:pt>
                <c:pt idx="98">
                  <c:v>0.143496224261173</c:v>
                </c:pt>
                <c:pt idx="99">
                  <c:v>0.144294938423248</c:v>
                </c:pt>
                <c:pt idx="100">
                  <c:v>0.147338374758656</c:v>
                </c:pt>
                <c:pt idx="101">
                  <c:v>0.147753444954372</c:v>
                </c:pt>
                <c:pt idx="102">
                  <c:v>0.146208242379987</c:v>
                </c:pt>
                <c:pt idx="103">
                  <c:v>0.146359135370124</c:v>
                </c:pt>
                <c:pt idx="104">
                  <c:v>0.14830468797154</c:v>
                </c:pt>
                <c:pt idx="105">
                  <c:v>0.148870127444661</c:v>
                </c:pt>
                <c:pt idx="106">
                  <c:v>0.147707352145064</c:v>
                </c:pt>
                <c:pt idx="107">
                  <c:v>0.151797307471287</c:v>
                </c:pt>
                <c:pt idx="108">
                  <c:v>0.148964075469976</c:v>
                </c:pt>
                <c:pt idx="111">
                  <c:v>0.165993593009084</c:v>
                </c:pt>
                <c:pt idx="112">
                  <c:v>0.163943755425005</c:v>
                </c:pt>
                <c:pt idx="113">
                  <c:v>0.165401962625449</c:v>
                </c:pt>
                <c:pt idx="114">
                  <c:v>0.167937043712827</c:v>
                </c:pt>
                <c:pt idx="115">
                  <c:v>0.168623095453249</c:v>
                </c:pt>
                <c:pt idx="116">
                  <c:v>0.17234250659681</c:v>
                </c:pt>
                <c:pt idx="117">
                  <c:v>0.170777733280932</c:v>
                </c:pt>
                <c:pt idx="118">
                  <c:v>0.171829736370564</c:v>
                </c:pt>
                <c:pt idx="119">
                  <c:v>0.172803328303603</c:v>
                </c:pt>
                <c:pt idx="120">
                  <c:v>0.176184592775677</c:v>
                </c:pt>
                <c:pt idx="121">
                  <c:v>0.176885263121039</c:v>
                </c:pt>
                <c:pt idx="122">
                  <c:v>0.17855140435312</c:v>
                </c:pt>
                <c:pt idx="125">
                  <c:v>0.182637588297647</c:v>
                </c:pt>
                <c:pt idx="126">
                  <c:v>0.190468007296888</c:v>
                </c:pt>
                <c:pt idx="127">
                  <c:v>0.189224744821519</c:v>
                </c:pt>
                <c:pt idx="128">
                  <c:v>0.189667081294264</c:v>
                </c:pt>
                <c:pt idx="129">
                  <c:v>0.189564953244282</c:v>
                </c:pt>
                <c:pt idx="130">
                  <c:v>0.19419329351651</c:v>
                </c:pt>
                <c:pt idx="131">
                  <c:v>0.195189215054318</c:v>
                </c:pt>
                <c:pt idx="132">
                  <c:v>0.198852914218882</c:v>
                </c:pt>
                <c:pt idx="133">
                  <c:v>0.198843589979698</c:v>
                </c:pt>
                <c:pt idx="134">
                  <c:v>0.204226632005332</c:v>
                </c:pt>
                <c:pt idx="135">
                  <c:v>0.200736132079208</c:v>
                </c:pt>
                <c:pt idx="136">
                  <c:v>0.20526057645858</c:v>
                </c:pt>
                <c:pt idx="137">
                  <c:v>0.21492483106584</c:v>
                </c:pt>
                <c:pt idx="140">
                  <c:v>0.212389622212107</c:v>
                </c:pt>
                <c:pt idx="141">
                  <c:v>0.208822846452104</c:v>
                </c:pt>
                <c:pt idx="142">
                  <c:v>0.21310039381351</c:v>
                </c:pt>
                <c:pt idx="143">
                  <c:v>0.212045929822236</c:v>
                </c:pt>
                <c:pt idx="144">
                  <c:v>0.218574794240572</c:v>
                </c:pt>
                <c:pt idx="145">
                  <c:v>0.213862029394982</c:v>
                </c:pt>
                <c:pt idx="146">
                  <c:v>0.212693153834483</c:v>
                </c:pt>
                <c:pt idx="147">
                  <c:v>0.214965536211054</c:v>
                </c:pt>
                <c:pt idx="148">
                  <c:v>0.217313886218602</c:v>
                </c:pt>
                <c:pt idx="149">
                  <c:v>0.220133306443031</c:v>
                </c:pt>
                <c:pt idx="150">
                  <c:v>0.228144880024066</c:v>
                </c:pt>
                <c:pt idx="151">
                  <c:v>0.226927719551924</c:v>
                </c:pt>
                <c:pt idx="152">
                  <c:v>0.232408018831023</c:v>
                </c:pt>
                <c:pt idx="153">
                  <c:v>0.236122628990519</c:v>
                </c:pt>
                <c:pt idx="154">
                  <c:v>0.239795210736631</c:v>
                </c:pt>
                <c:pt idx="157">
                  <c:v>0.233191346922508</c:v>
                </c:pt>
                <c:pt idx="158">
                  <c:v>0.231737761190938</c:v>
                </c:pt>
                <c:pt idx="159">
                  <c:v>0.232063642036766</c:v>
                </c:pt>
                <c:pt idx="160">
                  <c:v>0.229594278101983</c:v>
                </c:pt>
                <c:pt idx="161">
                  <c:v>0.231870318513351</c:v>
                </c:pt>
                <c:pt idx="162">
                  <c:v>0.230147009347568</c:v>
                </c:pt>
                <c:pt idx="163">
                  <c:v>0.233991912604658</c:v>
                </c:pt>
                <c:pt idx="164">
                  <c:v>0.23543209271384</c:v>
                </c:pt>
                <c:pt idx="165">
                  <c:v>0.240751118142669</c:v>
                </c:pt>
                <c:pt idx="166">
                  <c:v>0.241728017164452</c:v>
                </c:pt>
                <c:pt idx="167">
                  <c:v>0.249119053454511</c:v>
                </c:pt>
                <c:pt idx="168">
                  <c:v>0.252075882753334</c:v>
                </c:pt>
                <c:pt idx="169">
                  <c:v>0.258200768491684</c:v>
                </c:pt>
                <c:pt idx="170">
                  <c:v>0.259476122051097</c:v>
                </c:pt>
                <c:pt idx="173">
                  <c:v>0.243213948877293</c:v>
                </c:pt>
                <c:pt idx="174">
                  <c:v>0.237442593360905</c:v>
                </c:pt>
                <c:pt idx="175">
                  <c:v>0.245261244151385</c:v>
                </c:pt>
                <c:pt idx="176">
                  <c:v>0.248332471099004</c:v>
                </c:pt>
                <c:pt idx="177">
                  <c:v>0.250431140628387</c:v>
                </c:pt>
                <c:pt idx="178">
                  <c:v>0.251393832414832</c:v>
                </c:pt>
                <c:pt idx="179">
                  <c:v>0.247060695279426</c:v>
                </c:pt>
                <c:pt idx="180">
                  <c:v>0.254286817431236</c:v>
                </c:pt>
                <c:pt idx="181">
                  <c:v>0.250114448357713</c:v>
                </c:pt>
                <c:pt idx="182">
                  <c:v>0.249708241809569</c:v>
                </c:pt>
                <c:pt idx="183">
                  <c:v>0.254570604085217</c:v>
                </c:pt>
                <c:pt idx="184">
                  <c:v>0.25219518606631</c:v>
                </c:pt>
                <c:pt idx="185">
                  <c:v>0.256639693486231</c:v>
                </c:pt>
                <c:pt idx="186">
                  <c:v>0.250126780644095</c:v>
                </c:pt>
                <c:pt idx="187">
                  <c:v>0.251819582262664</c:v>
                </c:pt>
                <c:pt idx="188">
                  <c:v>0.254986366023599</c:v>
                </c:pt>
                <c:pt idx="189">
                  <c:v>0.257862859318264</c:v>
                </c:pt>
                <c:pt idx="190">
                  <c:v>0.259253019138105</c:v>
                </c:pt>
                <c:pt idx="191">
                  <c:v>0.262921769222555</c:v>
                </c:pt>
                <c:pt idx="192">
                  <c:v>0.262569757714993</c:v>
                </c:pt>
                <c:pt idx="193">
                  <c:v>0.271590676431996</c:v>
                </c:pt>
                <c:pt idx="194">
                  <c:v>0.276720790628867</c:v>
                </c:pt>
              </c:numCache>
            </c:numRef>
          </c:xVal>
          <c:yVal>
            <c:numRef>
              <c:f>'AQ;Data Set # 28'!$L$8:$L$221</c:f>
              <c:numCache>
                <c:formatCode>0.0000</c:formatCode>
                <c:ptCount val="214"/>
                <c:pt idx="0">
                  <c:v>0.633467238643259</c:v>
                </c:pt>
                <c:pt idx="1">
                  <c:v>0.524620669305707</c:v>
                </c:pt>
                <c:pt idx="2">
                  <c:v>0.38783396496192</c:v>
                </c:pt>
                <c:pt idx="3">
                  <c:v>0.371114791968723</c:v>
                </c:pt>
                <c:pt idx="4">
                  <c:v>0.341279222936507</c:v>
                </c:pt>
                <c:pt idx="5">
                  <c:v>0.338685454324119</c:v>
                </c:pt>
                <c:pt idx="6">
                  <c:v>0.317124459904634</c:v>
                </c:pt>
                <c:pt idx="7">
                  <c:v>0.308950120334433</c:v>
                </c:pt>
                <c:pt idx="8">
                  <c:v>0.305958931745762</c:v>
                </c:pt>
                <c:pt idx="9">
                  <c:v>0.300103741713621</c:v>
                </c:pt>
                <c:pt idx="10">
                  <c:v>0.273922703709477</c:v>
                </c:pt>
                <c:pt idx="11">
                  <c:v>0.26423134981301</c:v>
                </c:pt>
                <c:pt idx="12">
                  <c:v>0.264142003330986</c:v>
                </c:pt>
                <c:pt idx="13">
                  <c:v>0.2534064062383</c:v>
                </c:pt>
                <c:pt idx="16">
                  <c:v>0.798833299929156</c:v>
                </c:pt>
                <c:pt idx="17">
                  <c:v>0.665952543419803</c:v>
                </c:pt>
                <c:pt idx="18">
                  <c:v>0.53101629929649</c:v>
                </c:pt>
                <c:pt idx="19">
                  <c:v>0.52695993751504</c:v>
                </c:pt>
                <c:pt idx="20">
                  <c:v>0.51419034133912</c:v>
                </c:pt>
                <c:pt idx="21">
                  <c:v>0.49677943172315</c:v>
                </c:pt>
                <c:pt idx="22">
                  <c:v>0.49683995501918</c:v>
                </c:pt>
                <c:pt idx="23">
                  <c:v>0.485450223321048</c:v>
                </c:pt>
                <c:pt idx="24">
                  <c:v>0.476785362466783</c:v>
                </c:pt>
                <c:pt idx="25">
                  <c:v>0.458605974635506</c:v>
                </c:pt>
                <c:pt idx="26">
                  <c:v>0.445733816620785</c:v>
                </c:pt>
                <c:pt idx="27">
                  <c:v>0.441127549979891</c:v>
                </c:pt>
                <c:pt idx="28">
                  <c:v>0.427069192511225</c:v>
                </c:pt>
                <c:pt idx="29">
                  <c:v>0.415312527766131</c:v>
                </c:pt>
                <c:pt idx="32">
                  <c:v>0.888268529987258</c:v>
                </c:pt>
                <c:pt idx="33">
                  <c:v>0.787318952395858</c:v>
                </c:pt>
                <c:pt idx="34">
                  <c:v>0.698582708783265</c:v>
                </c:pt>
                <c:pt idx="35">
                  <c:v>0.66969336198058</c:v>
                </c:pt>
                <c:pt idx="36">
                  <c:v>0.654262515346506</c:v>
                </c:pt>
                <c:pt idx="37">
                  <c:v>0.626265643063276</c:v>
                </c:pt>
                <c:pt idx="38">
                  <c:v>0.613009751743006</c:v>
                </c:pt>
                <c:pt idx="39">
                  <c:v>0.624997223552262</c:v>
                </c:pt>
                <c:pt idx="40">
                  <c:v>0.622717652868477</c:v>
                </c:pt>
                <c:pt idx="41">
                  <c:v>0.615346568211497</c:v>
                </c:pt>
                <c:pt idx="42">
                  <c:v>0.603524690919548</c:v>
                </c:pt>
                <c:pt idx="43">
                  <c:v>0.599391757011549</c:v>
                </c:pt>
                <c:pt idx="44">
                  <c:v>0.594713076346103</c:v>
                </c:pt>
                <c:pt idx="45">
                  <c:v>0.585336749811324</c:v>
                </c:pt>
                <c:pt idx="46">
                  <c:v>0.57933848105067</c:v>
                </c:pt>
                <c:pt idx="47">
                  <c:v>0.561606880828879</c:v>
                </c:pt>
                <c:pt idx="50">
                  <c:v>0.915304419908868</c:v>
                </c:pt>
                <c:pt idx="51">
                  <c:v>0.827529644363529</c:v>
                </c:pt>
                <c:pt idx="52">
                  <c:v>0.774483268531934</c:v>
                </c:pt>
                <c:pt idx="53">
                  <c:v>0.747061629949285</c:v>
                </c:pt>
                <c:pt idx="54">
                  <c:v>0.738922154402396</c:v>
                </c:pt>
                <c:pt idx="55">
                  <c:v>0.730777666804649</c:v>
                </c:pt>
                <c:pt idx="56">
                  <c:v>0.712429231492811</c:v>
                </c:pt>
                <c:pt idx="57">
                  <c:v>0.70075829959818</c:v>
                </c:pt>
                <c:pt idx="58">
                  <c:v>0.686232741412302</c:v>
                </c:pt>
                <c:pt idx="59">
                  <c:v>0.688222644665564</c:v>
                </c:pt>
                <c:pt idx="60">
                  <c:v>0.67315166366444</c:v>
                </c:pt>
                <c:pt idx="61">
                  <c:v>0.673746926853722</c:v>
                </c:pt>
                <c:pt idx="62">
                  <c:v>0.662651726195491</c:v>
                </c:pt>
                <c:pt idx="63">
                  <c:v>0.656030075610573</c:v>
                </c:pt>
                <c:pt idx="66">
                  <c:v>0.78024010986703</c:v>
                </c:pt>
                <c:pt idx="67">
                  <c:v>0.761149279587958</c:v>
                </c:pt>
                <c:pt idx="68">
                  <c:v>0.744931772681832</c:v>
                </c:pt>
                <c:pt idx="69">
                  <c:v>0.739218801217467</c:v>
                </c:pt>
                <c:pt idx="70">
                  <c:v>0.73753414963146</c:v>
                </c:pt>
                <c:pt idx="71">
                  <c:v>0.734517737238832</c:v>
                </c:pt>
                <c:pt idx="72">
                  <c:v>0.714297030455104</c:v>
                </c:pt>
                <c:pt idx="73">
                  <c:v>0.704996457220269</c:v>
                </c:pt>
                <c:pt idx="74">
                  <c:v>0.711264554955783</c:v>
                </c:pt>
                <c:pt idx="75">
                  <c:v>0.699783907332495</c:v>
                </c:pt>
                <c:pt idx="76">
                  <c:v>0.69902480807053</c:v>
                </c:pt>
                <c:pt idx="77">
                  <c:v>0.698968253613453</c:v>
                </c:pt>
                <c:pt idx="80">
                  <c:v>0.795800171043734</c:v>
                </c:pt>
                <c:pt idx="81">
                  <c:v>0.78515292339535</c:v>
                </c:pt>
                <c:pt idx="82">
                  <c:v>0.779341839429808</c:v>
                </c:pt>
                <c:pt idx="83">
                  <c:v>0.769472122974548</c:v>
                </c:pt>
                <c:pt idx="84">
                  <c:v>0.768712360980708</c:v>
                </c:pt>
                <c:pt idx="85">
                  <c:v>0.76426996552935</c:v>
                </c:pt>
                <c:pt idx="86">
                  <c:v>0.752356983447786</c:v>
                </c:pt>
                <c:pt idx="87">
                  <c:v>0.751424983877877</c:v>
                </c:pt>
                <c:pt idx="88">
                  <c:v>0.753460862842513</c:v>
                </c:pt>
                <c:pt idx="89">
                  <c:v>0.754762519119696</c:v>
                </c:pt>
                <c:pt idx="90">
                  <c:v>0.754321069122158</c:v>
                </c:pt>
                <c:pt idx="91">
                  <c:v>0.754545665097899</c:v>
                </c:pt>
                <c:pt idx="94">
                  <c:v>0.79432791447358</c:v>
                </c:pt>
                <c:pt idx="95">
                  <c:v>0.781316255519524</c:v>
                </c:pt>
                <c:pt idx="96">
                  <c:v>0.774983215356365</c:v>
                </c:pt>
                <c:pt idx="97">
                  <c:v>0.780895363334095</c:v>
                </c:pt>
                <c:pt idx="98">
                  <c:v>0.782618034900885</c:v>
                </c:pt>
                <c:pt idx="99">
                  <c:v>0.781920695713109</c:v>
                </c:pt>
                <c:pt idx="100">
                  <c:v>0.792448741623598</c:v>
                </c:pt>
                <c:pt idx="101">
                  <c:v>0.78018206187644</c:v>
                </c:pt>
                <c:pt idx="102">
                  <c:v>0.77298675463309</c:v>
                </c:pt>
                <c:pt idx="103">
                  <c:v>0.776185447937293</c:v>
                </c:pt>
                <c:pt idx="104">
                  <c:v>0.78633927854984</c:v>
                </c:pt>
                <c:pt idx="105">
                  <c:v>0.778761950966233</c:v>
                </c:pt>
                <c:pt idx="106">
                  <c:v>0.779279604471475</c:v>
                </c:pt>
                <c:pt idx="107">
                  <c:v>0.779850975932556</c:v>
                </c:pt>
                <c:pt idx="108">
                  <c:v>0.768673419613034</c:v>
                </c:pt>
                <c:pt idx="111">
                  <c:v>0.796912461515094</c:v>
                </c:pt>
                <c:pt idx="112">
                  <c:v>0.789678996795852</c:v>
                </c:pt>
                <c:pt idx="113">
                  <c:v>0.782544417990344</c:v>
                </c:pt>
                <c:pt idx="114">
                  <c:v>0.783137001142768</c:v>
                </c:pt>
                <c:pt idx="115">
                  <c:v>0.78324031563199</c:v>
                </c:pt>
                <c:pt idx="116">
                  <c:v>0.795089432064399</c:v>
                </c:pt>
                <c:pt idx="117">
                  <c:v>0.791396915193547</c:v>
                </c:pt>
                <c:pt idx="118">
                  <c:v>0.7842605590094</c:v>
                </c:pt>
                <c:pt idx="119">
                  <c:v>0.790739553290593</c:v>
                </c:pt>
                <c:pt idx="120">
                  <c:v>0.791231224598791</c:v>
                </c:pt>
                <c:pt idx="121">
                  <c:v>0.782670178932235</c:v>
                </c:pt>
                <c:pt idx="122">
                  <c:v>0.785332892664415</c:v>
                </c:pt>
                <c:pt idx="125">
                  <c:v>0.759269433209</c:v>
                </c:pt>
                <c:pt idx="126">
                  <c:v>0.769029987604513</c:v>
                </c:pt>
                <c:pt idx="127">
                  <c:v>0.764661656954769</c:v>
                </c:pt>
                <c:pt idx="128">
                  <c:v>0.804295399973351</c:v>
                </c:pt>
                <c:pt idx="129">
                  <c:v>0.768266592832591</c:v>
                </c:pt>
                <c:pt idx="130">
                  <c:v>0.780441789973936</c:v>
                </c:pt>
                <c:pt idx="131">
                  <c:v>0.783495293325585</c:v>
                </c:pt>
                <c:pt idx="132">
                  <c:v>0.787079879001727</c:v>
                </c:pt>
                <c:pt idx="133">
                  <c:v>0.78333509368484</c:v>
                </c:pt>
                <c:pt idx="134">
                  <c:v>0.788232335594099</c:v>
                </c:pt>
                <c:pt idx="135">
                  <c:v>0.777974228341386</c:v>
                </c:pt>
                <c:pt idx="136">
                  <c:v>0.774363420366954</c:v>
                </c:pt>
                <c:pt idx="137">
                  <c:v>0.775431964520905</c:v>
                </c:pt>
                <c:pt idx="140">
                  <c:v>0.758207632645251</c:v>
                </c:pt>
                <c:pt idx="141">
                  <c:v>0.747041715851976</c:v>
                </c:pt>
                <c:pt idx="142">
                  <c:v>0.759773367116557</c:v>
                </c:pt>
                <c:pt idx="143">
                  <c:v>0.741236962139018</c:v>
                </c:pt>
                <c:pt idx="144">
                  <c:v>0.777102638473063</c:v>
                </c:pt>
                <c:pt idx="145">
                  <c:v>0.754095273146627</c:v>
                </c:pt>
                <c:pt idx="146">
                  <c:v>0.755785703201585</c:v>
                </c:pt>
                <c:pt idx="147">
                  <c:v>0.756093611873892</c:v>
                </c:pt>
                <c:pt idx="148">
                  <c:v>0.754072126773318</c:v>
                </c:pt>
                <c:pt idx="149">
                  <c:v>0.749705198563417</c:v>
                </c:pt>
                <c:pt idx="150">
                  <c:v>0.768405638365129</c:v>
                </c:pt>
                <c:pt idx="151">
                  <c:v>0.760916545880877</c:v>
                </c:pt>
                <c:pt idx="152">
                  <c:v>0.758271457953184</c:v>
                </c:pt>
                <c:pt idx="153">
                  <c:v>0.757056670880793</c:v>
                </c:pt>
                <c:pt idx="154">
                  <c:v>0.742490807366137</c:v>
                </c:pt>
                <c:pt idx="157">
                  <c:v>0.76915180280409</c:v>
                </c:pt>
                <c:pt idx="158">
                  <c:v>0.749473992801384</c:v>
                </c:pt>
                <c:pt idx="159">
                  <c:v>0.72703941225952</c:v>
                </c:pt>
                <c:pt idx="160">
                  <c:v>0.719421890359268</c:v>
                </c:pt>
                <c:pt idx="161">
                  <c:v>0.722639650122647</c:v>
                </c:pt>
                <c:pt idx="162">
                  <c:v>0.727159214423885</c:v>
                </c:pt>
                <c:pt idx="163">
                  <c:v>0.739546815743852</c:v>
                </c:pt>
                <c:pt idx="164">
                  <c:v>0.726052852961845</c:v>
                </c:pt>
                <c:pt idx="165">
                  <c:v>0.733217422692148</c:v>
                </c:pt>
                <c:pt idx="166">
                  <c:v>0.730428523322737</c:v>
                </c:pt>
                <c:pt idx="167">
                  <c:v>0.735210125097667</c:v>
                </c:pt>
                <c:pt idx="168">
                  <c:v>0.723289693947046</c:v>
                </c:pt>
                <c:pt idx="169">
                  <c:v>0.739528370157902</c:v>
                </c:pt>
                <c:pt idx="170">
                  <c:v>0.705383488331484</c:v>
                </c:pt>
                <c:pt idx="173">
                  <c:v>0.693662703626094</c:v>
                </c:pt>
                <c:pt idx="174">
                  <c:v>0.676312499438026</c:v>
                </c:pt>
                <c:pt idx="175">
                  <c:v>0.664781296303355</c:v>
                </c:pt>
                <c:pt idx="176">
                  <c:v>0.672599629316382</c:v>
                </c:pt>
                <c:pt idx="177">
                  <c:v>0.674718016625455</c:v>
                </c:pt>
                <c:pt idx="178">
                  <c:v>0.674480035952376</c:v>
                </c:pt>
                <c:pt idx="179">
                  <c:v>0.667793780541611</c:v>
                </c:pt>
                <c:pt idx="180">
                  <c:v>0.688211229538572</c:v>
                </c:pt>
                <c:pt idx="181">
                  <c:v>0.681863625947327</c:v>
                </c:pt>
                <c:pt idx="182">
                  <c:v>0.675642783349478</c:v>
                </c:pt>
                <c:pt idx="183">
                  <c:v>0.685822719868559</c:v>
                </c:pt>
                <c:pt idx="184">
                  <c:v>0.682086496320859</c:v>
                </c:pt>
                <c:pt idx="185">
                  <c:v>0.686458071049495</c:v>
                </c:pt>
                <c:pt idx="186">
                  <c:v>0.675650242919164</c:v>
                </c:pt>
                <c:pt idx="187">
                  <c:v>0.681119213203324</c:v>
                </c:pt>
                <c:pt idx="188">
                  <c:v>0.684851223399654</c:v>
                </c:pt>
                <c:pt idx="189">
                  <c:v>0.679912943295854</c:v>
                </c:pt>
                <c:pt idx="190">
                  <c:v>0.684799426223863</c:v>
                </c:pt>
                <c:pt idx="191">
                  <c:v>0.686006289353719</c:v>
                </c:pt>
                <c:pt idx="192">
                  <c:v>0.685077165587359</c:v>
                </c:pt>
                <c:pt idx="193">
                  <c:v>0.690898201326775</c:v>
                </c:pt>
                <c:pt idx="194">
                  <c:v>0.665595656633535</c:v>
                </c:pt>
              </c:numCache>
            </c:numRef>
          </c:yVal>
          <c:smooth val="0"/>
        </c:ser>
        <c:ser>
          <c:idx val="6"/>
          <c:order val="6"/>
          <c:tx>
            <c:v>Data Set # 29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29'!$I$8:$I$160</c:f>
              <c:numCache>
                <c:formatCode>0.00000</c:formatCode>
                <c:ptCount val="153"/>
                <c:pt idx="0">
                  <c:v>0.111195785982734</c:v>
                </c:pt>
                <c:pt idx="1">
                  <c:v>0.109795171027133</c:v>
                </c:pt>
                <c:pt idx="2">
                  <c:v>0.106088616082451</c:v>
                </c:pt>
                <c:pt idx="3">
                  <c:v>0.107027767624738</c:v>
                </c:pt>
                <c:pt idx="4">
                  <c:v>0.10725642217994</c:v>
                </c:pt>
                <c:pt idx="5">
                  <c:v>0.106563763724648</c:v>
                </c:pt>
                <c:pt idx="6">
                  <c:v>0.105963442879083</c:v>
                </c:pt>
                <c:pt idx="7">
                  <c:v>0.104973175455065</c:v>
                </c:pt>
                <c:pt idx="8">
                  <c:v>0.103996599406612</c:v>
                </c:pt>
                <c:pt idx="9">
                  <c:v>0.103611083647315</c:v>
                </c:pt>
                <c:pt idx="10">
                  <c:v>0.10466851535579</c:v>
                </c:pt>
                <c:pt idx="11">
                  <c:v>0.105490786426677</c:v>
                </c:pt>
                <c:pt idx="12">
                  <c:v>0.104412596857539</c:v>
                </c:pt>
                <c:pt idx="13">
                  <c:v>0.104516178914657</c:v>
                </c:pt>
                <c:pt idx="16">
                  <c:v>0.124474120589124</c:v>
                </c:pt>
                <c:pt idx="17">
                  <c:v>0.123505555718313</c:v>
                </c:pt>
                <c:pt idx="18">
                  <c:v>0.123194856136126</c:v>
                </c:pt>
                <c:pt idx="19">
                  <c:v>0.122867813150816</c:v>
                </c:pt>
                <c:pt idx="20">
                  <c:v>0.123201863395711</c:v>
                </c:pt>
                <c:pt idx="21">
                  <c:v>0.123752696352682</c:v>
                </c:pt>
                <c:pt idx="22">
                  <c:v>0.124127771153976</c:v>
                </c:pt>
                <c:pt idx="23">
                  <c:v>0.124541465865494</c:v>
                </c:pt>
                <c:pt idx="24">
                  <c:v>0.124561495747076</c:v>
                </c:pt>
                <c:pt idx="25">
                  <c:v>0.124758319188406</c:v>
                </c:pt>
                <c:pt idx="26">
                  <c:v>0.125037670654044</c:v>
                </c:pt>
                <c:pt idx="27">
                  <c:v>0.125959658938364</c:v>
                </c:pt>
                <c:pt idx="30">
                  <c:v>0.139810397302634</c:v>
                </c:pt>
                <c:pt idx="31">
                  <c:v>0.140438899838306</c:v>
                </c:pt>
                <c:pt idx="32">
                  <c:v>0.141504214485741</c:v>
                </c:pt>
                <c:pt idx="33">
                  <c:v>0.139060407979481</c:v>
                </c:pt>
                <c:pt idx="34">
                  <c:v>0.141436821760244</c:v>
                </c:pt>
                <c:pt idx="35">
                  <c:v>0.142779735910237</c:v>
                </c:pt>
                <c:pt idx="36">
                  <c:v>0.143251162413926</c:v>
                </c:pt>
                <c:pt idx="37">
                  <c:v>0.143712591705584</c:v>
                </c:pt>
                <c:pt idx="38">
                  <c:v>0.144423080228944</c:v>
                </c:pt>
                <c:pt idx="39">
                  <c:v>0.145269646488745</c:v>
                </c:pt>
                <c:pt idx="40">
                  <c:v>0.146513498971722</c:v>
                </c:pt>
                <c:pt idx="41">
                  <c:v>0.149296969980932</c:v>
                </c:pt>
                <c:pt idx="44">
                  <c:v>0.169636045028419</c:v>
                </c:pt>
                <c:pt idx="45">
                  <c:v>0.166920820332753</c:v>
                </c:pt>
                <c:pt idx="46">
                  <c:v>0.164596652778264</c:v>
                </c:pt>
                <c:pt idx="47">
                  <c:v>0.163943755425005</c:v>
                </c:pt>
                <c:pt idx="48">
                  <c:v>0.161471500456416</c:v>
                </c:pt>
                <c:pt idx="49">
                  <c:v>0.162923925848025</c:v>
                </c:pt>
                <c:pt idx="50">
                  <c:v>0.164527765299741</c:v>
                </c:pt>
                <c:pt idx="51">
                  <c:v>0.165028892193888</c:v>
                </c:pt>
                <c:pt idx="52">
                  <c:v>0.165416244394071</c:v>
                </c:pt>
                <c:pt idx="53">
                  <c:v>0.166446300236865</c:v>
                </c:pt>
                <c:pt idx="54">
                  <c:v>0.168301247452652</c:v>
                </c:pt>
                <c:pt idx="55">
                  <c:v>0.164805282653782</c:v>
                </c:pt>
                <c:pt idx="56">
                  <c:v>0.170417406700218</c:v>
                </c:pt>
                <c:pt idx="57">
                  <c:v>0.171574726949832</c:v>
                </c:pt>
                <c:pt idx="58">
                  <c:v>0.173206077361094</c:v>
                </c:pt>
                <c:pt idx="59">
                  <c:v>0.171987875437236</c:v>
                </c:pt>
                <c:pt idx="60">
                  <c:v>0.171833437152617</c:v>
                </c:pt>
                <c:pt idx="61">
                  <c:v>0.171109321569039</c:v>
                </c:pt>
                <c:pt idx="62">
                  <c:v>0.174109619995473</c:v>
                </c:pt>
                <c:pt idx="63">
                  <c:v>0.175288987933508</c:v>
                </c:pt>
                <c:pt idx="66">
                  <c:v>0.188366230967507</c:v>
                </c:pt>
                <c:pt idx="67">
                  <c:v>0.182629069893537</c:v>
                </c:pt>
                <c:pt idx="68">
                  <c:v>0.185332436305022</c:v>
                </c:pt>
                <c:pt idx="69">
                  <c:v>0.185506230108481</c:v>
                </c:pt>
                <c:pt idx="70">
                  <c:v>0.185260719336111</c:v>
                </c:pt>
                <c:pt idx="71">
                  <c:v>0.185462934463802</c:v>
                </c:pt>
                <c:pt idx="72">
                  <c:v>0.189086009902679</c:v>
                </c:pt>
                <c:pt idx="73">
                  <c:v>0.187553481136123</c:v>
                </c:pt>
                <c:pt idx="74">
                  <c:v>0.19085597941654</c:v>
                </c:pt>
                <c:pt idx="75">
                  <c:v>0.192263113615908</c:v>
                </c:pt>
                <c:pt idx="76">
                  <c:v>0.190091432575069</c:v>
                </c:pt>
                <c:pt idx="77">
                  <c:v>0.19777947135886</c:v>
                </c:pt>
                <c:pt idx="78">
                  <c:v>0.197257892684059</c:v>
                </c:pt>
                <c:pt idx="79">
                  <c:v>0.205730857514528</c:v>
                </c:pt>
                <c:pt idx="82">
                  <c:v>0.205311700600671</c:v>
                </c:pt>
                <c:pt idx="83">
                  <c:v>0.204321950621357</c:v>
                </c:pt>
                <c:pt idx="84">
                  <c:v>0.209444394589296</c:v>
                </c:pt>
                <c:pt idx="85">
                  <c:v>0.209324788258574</c:v>
                </c:pt>
                <c:pt idx="86">
                  <c:v>0.211543167250891</c:v>
                </c:pt>
                <c:pt idx="87">
                  <c:v>0.210961716919326</c:v>
                </c:pt>
                <c:pt idx="88">
                  <c:v>0.213675349183756</c:v>
                </c:pt>
                <c:pt idx="89">
                  <c:v>0.213976709498967</c:v>
                </c:pt>
                <c:pt idx="90">
                  <c:v>0.216276513407201</c:v>
                </c:pt>
                <c:pt idx="91">
                  <c:v>0.219550802003513</c:v>
                </c:pt>
                <c:pt idx="92">
                  <c:v>0.22321933219911</c:v>
                </c:pt>
                <c:pt idx="93">
                  <c:v>0.227857470709773</c:v>
                </c:pt>
                <c:pt idx="94">
                  <c:v>0.230024043359678</c:v>
                </c:pt>
                <c:pt idx="95">
                  <c:v>0.233064006968162</c:v>
                </c:pt>
                <c:pt idx="98">
                  <c:v>0.221451857259367</c:v>
                </c:pt>
                <c:pt idx="99">
                  <c:v>0.222012970464382</c:v>
                </c:pt>
                <c:pt idx="100">
                  <c:v>0.223333975311559</c:v>
                </c:pt>
                <c:pt idx="101">
                  <c:v>0.223580178193612</c:v>
                </c:pt>
                <c:pt idx="102">
                  <c:v>0.224772988745507</c:v>
                </c:pt>
                <c:pt idx="103">
                  <c:v>0.228859606490748</c:v>
                </c:pt>
                <c:pt idx="104">
                  <c:v>0.228753807639788</c:v>
                </c:pt>
                <c:pt idx="105">
                  <c:v>0.234787073281748</c:v>
                </c:pt>
                <c:pt idx="106">
                  <c:v>0.235733918511399</c:v>
                </c:pt>
                <c:pt idx="107">
                  <c:v>0.238176339464598</c:v>
                </c:pt>
                <c:pt idx="108">
                  <c:v>0.243976998032853</c:v>
                </c:pt>
                <c:pt idx="109">
                  <c:v>0.24827761843449</c:v>
                </c:pt>
                <c:pt idx="110">
                  <c:v>0.253433152334943</c:v>
                </c:pt>
                <c:pt idx="111">
                  <c:v>0.253692874230266</c:v>
                </c:pt>
                <c:pt idx="114">
                  <c:v>0.233917168875738</c:v>
                </c:pt>
                <c:pt idx="115">
                  <c:v>0.238368098105809</c:v>
                </c:pt>
                <c:pt idx="116">
                  <c:v>0.233749317881989</c:v>
                </c:pt>
                <c:pt idx="117">
                  <c:v>0.236766948010506</c:v>
                </c:pt>
                <c:pt idx="118">
                  <c:v>0.247873925064408</c:v>
                </c:pt>
                <c:pt idx="119">
                  <c:v>0.242248260443605</c:v>
                </c:pt>
                <c:pt idx="120">
                  <c:v>0.241015929226266</c:v>
                </c:pt>
                <c:pt idx="121">
                  <c:v>0.237994750097764</c:v>
                </c:pt>
                <c:pt idx="122">
                  <c:v>0.24462759707466</c:v>
                </c:pt>
                <c:pt idx="123">
                  <c:v>0.246622118655295</c:v>
                </c:pt>
                <c:pt idx="124">
                  <c:v>0.24998292256142</c:v>
                </c:pt>
                <c:pt idx="125">
                  <c:v>0.249598185530985</c:v>
                </c:pt>
                <c:pt idx="126">
                  <c:v>0.257089245314177</c:v>
                </c:pt>
                <c:pt idx="127">
                  <c:v>0.264089857926498</c:v>
                </c:pt>
                <c:pt idx="128">
                  <c:v>0.268604234176107</c:v>
                </c:pt>
              </c:numCache>
            </c:numRef>
          </c:xVal>
          <c:yVal>
            <c:numRef>
              <c:f>'AR;Data Set # 29'!$L$8:$L$160</c:f>
              <c:numCache>
                <c:formatCode>0.0000</c:formatCode>
                <c:ptCount val="153"/>
                <c:pt idx="0">
                  <c:v>0.829774892526664</c:v>
                </c:pt>
                <c:pt idx="1">
                  <c:v>0.83615704982471</c:v>
                </c:pt>
                <c:pt idx="2">
                  <c:v>0.782183737186929</c:v>
                </c:pt>
                <c:pt idx="3">
                  <c:v>0.78177735979523</c:v>
                </c:pt>
                <c:pt idx="4">
                  <c:v>0.7868334085531</c:v>
                </c:pt>
                <c:pt idx="5">
                  <c:v>0.785523247969346</c:v>
                </c:pt>
                <c:pt idx="6">
                  <c:v>0.765292872506087</c:v>
                </c:pt>
                <c:pt idx="7">
                  <c:v>0.749488013860056</c:v>
                </c:pt>
                <c:pt idx="8">
                  <c:v>0.745283389727761</c:v>
                </c:pt>
                <c:pt idx="9">
                  <c:v>0.744439743630916</c:v>
                </c:pt>
                <c:pt idx="10">
                  <c:v>0.738505871600734</c:v>
                </c:pt>
                <c:pt idx="11">
                  <c:v>0.738228502450274</c:v>
                </c:pt>
                <c:pt idx="12">
                  <c:v>0.732771182539065</c:v>
                </c:pt>
                <c:pt idx="13">
                  <c:v>0.73383752037055</c:v>
                </c:pt>
                <c:pt idx="16">
                  <c:v>0.758843674041751</c:v>
                </c:pt>
                <c:pt idx="17">
                  <c:v>0.753789687012141</c:v>
                </c:pt>
                <c:pt idx="18">
                  <c:v>0.750424658341136</c:v>
                </c:pt>
                <c:pt idx="19">
                  <c:v>0.753241984619038</c:v>
                </c:pt>
                <c:pt idx="20">
                  <c:v>0.749924975804418</c:v>
                </c:pt>
                <c:pt idx="21">
                  <c:v>0.74829080038382</c:v>
                </c:pt>
                <c:pt idx="22">
                  <c:v>0.771609414329503</c:v>
                </c:pt>
                <c:pt idx="23">
                  <c:v>0.773911993194666</c:v>
                </c:pt>
                <c:pt idx="24">
                  <c:v>0.775337316232066</c:v>
                </c:pt>
                <c:pt idx="25">
                  <c:v>0.765463679306061</c:v>
                </c:pt>
                <c:pt idx="26">
                  <c:v>0.781709950288236</c:v>
                </c:pt>
                <c:pt idx="27">
                  <c:v>0.78292725524877</c:v>
                </c:pt>
                <c:pt idx="30">
                  <c:v>0.807049840963348</c:v>
                </c:pt>
                <c:pt idx="31">
                  <c:v>0.820274852577392</c:v>
                </c:pt>
                <c:pt idx="32">
                  <c:v>0.806732271467872</c:v>
                </c:pt>
                <c:pt idx="33">
                  <c:v>0.792031510871344</c:v>
                </c:pt>
                <c:pt idx="34">
                  <c:v>0.79021333906808</c:v>
                </c:pt>
                <c:pt idx="35">
                  <c:v>0.791107668631823</c:v>
                </c:pt>
                <c:pt idx="36">
                  <c:v>0.800310200765064</c:v>
                </c:pt>
                <c:pt idx="37">
                  <c:v>0.785090953134422</c:v>
                </c:pt>
                <c:pt idx="38">
                  <c:v>0.786828083606237</c:v>
                </c:pt>
                <c:pt idx="39">
                  <c:v>0.785755756052527</c:v>
                </c:pt>
                <c:pt idx="40">
                  <c:v>0.788113306016097</c:v>
                </c:pt>
                <c:pt idx="41">
                  <c:v>0.785304739918124</c:v>
                </c:pt>
                <c:pt idx="44">
                  <c:v>0.893826764992587</c:v>
                </c:pt>
                <c:pt idx="45">
                  <c:v>0.837454617613144</c:v>
                </c:pt>
                <c:pt idx="46">
                  <c:v>0.81759040430096</c:v>
                </c:pt>
                <c:pt idx="47">
                  <c:v>0.813737317486765</c:v>
                </c:pt>
                <c:pt idx="48">
                  <c:v>0.825573496650208</c:v>
                </c:pt>
                <c:pt idx="49">
                  <c:v>0.803576143329695</c:v>
                </c:pt>
                <c:pt idx="50">
                  <c:v>0.79242869231757</c:v>
                </c:pt>
                <c:pt idx="51">
                  <c:v>0.801308734336956</c:v>
                </c:pt>
                <c:pt idx="52">
                  <c:v>0.804700649852267</c:v>
                </c:pt>
                <c:pt idx="53">
                  <c:v>0.797185477554876</c:v>
                </c:pt>
                <c:pt idx="54">
                  <c:v>0.811997872442988</c:v>
                </c:pt>
                <c:pt idx="55">
                  <c:v>0.787451327440391</c:v>
                </c:pt>
                <c:pt idx="56">
                  <c:v>0.802687577552166</c:v>
                </c:pt>
                <c:pt idx="57">
                  <c:v>0.819079481061373</c:v>
                </c:pt>
                <c:pt idx="58">
                  <c:v>0.797235788753626</c:v>
                </c:pt>
                <c:pt idx="59">
                  <c:v>0.808887576920341</c:v>
                </c:pt>
                <c:pt idx="60">
                  <c:v>0.802328733087738</c:v>
                </c:pt>
                <c:pt idx="61">
                  <c:v>0.797958516523449</c:v>
                </c:pt>
                <c:pt idx="62">
                  <c:v>0.799538271048698</c:v>
                </c:pt>
                <c:pt idx="63">
                  <c:v>0.804795349014431</c:v>
                </c:pt>
                <c:pt idx="66">
                  <c:v>0.877469823286708</c:v>
                </c:pt>
                <c:pt idx="67">
                  <c:v>0.845854643625421</c:v>
                </c:pt>
                <c:pt idx="68">
                  <c:v>0.821084561565905</c:v>
                </c:pt>
                <c:pt idx="69">
                  <c:v>0.807139189305871</c:v>
                </c:pt>
                <c:pt idx="70">
                  <c:v>0.802207393574361</c:v>
                </c:pt>
                <c:pt idx="71">
                  <c:v>0.799233280284039</c:v>
                </c:pt>
                <c:pt idx="72">
                  <c:v>0.80577579582188</c:v>
                </c:pt>
                <c:pt idx="73">
                  <c:v>0.792864716067294</c:v>
                </c:pt>
                <c:pt idx="74">
                  <c:v>0.803957541211168</c:v>
                </c:pt>
                <c:pt idx="75">
                  <c:v>0.803138448616723</c:v>
                </c:pt>
                <c:pt idx="76">
                  <c:v>0.762498770115322</c:v>
                </c:pt>
                <c:pt idx="77">
                  <c:v>0.798096904238956</c:v>
                </c:pt>
                <c:pt idx="78">
                  <c:v>0.79268496845799</c:v>
                </c:pt>
                <c:pt idx="79">
                  <c:v>0.796278613761072</c:v>
                </c:pt>
                <c:pt idx="82">
                  <c:v>0.784709457551743</c:v>
                </c:pt>
                <c:pt idx="83">
                  <c:v>0.783188006894959</c:v>
                </c:pt>
                <c:pt idx="84">
                  <c:v>0.778319460834464</c:v>
                </c:pt>
                <c:pt idx="85">
                  <c:v>0.768790424737008</c:v>
                </c:pt>
                <c:pt idx="86">
                  <c:v>0.778805655792324</c:v>
                </c:pt>
                <c:pt idx="87">
                  <c:v>0.770706175155137</c:v>
                </c:pt>
                <c:pt idx="88">
                  <c:v>0.771903915288025</c:v>
                </c:pt>
                <c:pt idx="89">
                  <c:v>0.76423656337898</c:v>
                </c:pt>
                <c:pt idx="90">
                  <c:v>0.761331603005457</c:v>
                </c:pt>
                <c:pt idx="91">
                  <c:v>0.768113868337152</c:v>
                </c:pt>
                <c:pt idx="92">
                  <c:v>0.76318247653992</c:v>
                </c:pt>
                <c:pt idx="93">
                  <c:v>0.764933712231076</c:v>
                </c:pt>
                <c:pt idx="94">
                  <c:v>0.767777268573624</c:v>
                </c:pt>
                <c:pt idx="95">
                  <c:v>0.757209649255781</c:v>
                </c:pt>
                <c:pt idx="98">
                  <c:v>0.731733621118113</c:v>
                </c:pt>
                <c:pt idx="99">
                  <c:v>0.722896220834939</c:v>
                </c:pt>
                <c:pt idx="100">
                  <c:v>0.716265485284064</c:v>
                </c:pt>
                <c:pt idx="101">
                  <c:v>0.71946050893099</c:v>
                </c:pt>
                <c:pt idx="102">
                  <c:v>0.71035738363217</c:v>
                </c:pt>
                <c:pt idx="103">
                  <c:v>0.72684999294613</c:v>
                </c:pt>
                <c:pt idx="104">
                  <c:v>0.724663512368378</c:v>
                </c:pt>
                <c:pt idx="105">
                  <c:v>0.728270192041817</c:v>
                </c:pt>
                <c:pt idx="106">
                  <c:v>0.724265816884915</c:v>
                </c:pt>
                <c:pt idx="107">
                  <c:v>0.723964383057506</c:v>
                </c:pt>
                <c:pt idx="108">
                  <c:v>0.728187773617368</c:v>
                </c:pt>
                <c:pt idx="109">
                  <c:v>0.714897655647471</c:v>
                </c:pt>
                <c:pt idx="110">
                  <c:v>0.712659698825073</c:v>
                </c:pt>
                <c:pt idx="111">
                  <c:v>0.694639682514579</c:v>
                </c:pt>
                <c:pt idx="114">
                  <c:v>0.667453096405979</c:v>
                </c:pt>
                <c:pt idx="115">
                  <c:v>0.673845790288454</c:v>
                </c:pt>
                <c:pt idx="116">
                  <c:v>0.64121153726544</c:v>
                </c:pt>
                <c:pt idx="117">
                  <c:v>0.660116500482625</c:v>
                </c:pt>
                <c:pt idx="118">
                  <c:v>0.681199196845168</c:v>
                </c:pt>
                <c:pt idx="119">
                  <c:v>0.660350329223544</c:v>
                </c:pt>
                <c:pt idx="120">
                  <c:v>0.669415885596546</c:v>
                </c:pt>
                <c:pt idx="121">
                  <c:v>0.661907677530026</c:v>
                </c:pt>
                <c:pt idx="122">
                  <c:v>0.667765381647518</c:v>
                </c:pt>
                <c:pt idx="123">
                  <c:v>0.664840565542462</c:v>
                </c:pt>
                <c:pt idx="124">
                  <c:v>0.665728467920285</c:v>
                </c:pt>
                <c:pt idx="125">
                  <c:v>0.671246316804829</c:v>
                </c:pt>
                <c:pt idx="126">
                  <c:v>0.679197295175592</c:v>
                </c:pt>
                <c:pt idx="127">
                  <c:v>0.671641201830812</c:v>
                </c:pt>
                <c:pt idx="128">
                  <c:v>0.65551872889701</c:v>
                </c:pt>
              </c:numCache>
            </c:numRef>
          </c:yVal>
          <c:smooth val="0"/>
        </c:ser>
        <c:ser>
          <c:idx val="7"/>
          <c:order val="7"/>
          <c:tx>
            <c:v>Data Set # 30</c:v>
          </c:tx>
          <c:spPr>
            <a:ln w="19050">
              <a:noFill/>
            </a:ln>
          </c:spPr>
          <c:marker>
            <c:symbol val="diamond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'AS;Data Set # 30'!$I$8:$I$201</c:f>
              <c:numCache>
                <c:formatCode>0.00000</c:formatCode>
                <c:ptCount val="194"/>
                <c:pt idx="0">
                  <c:v>0.0690325029230969</c:v>
                </c:pt>
                <c:pt idx="1">
                  <c:v>0.0659739567318308</c:v>
                </c:pt>
                <c:pt idx="2">
                  <c:v>0.0647493964204827</c:v>
                </c:pt>
                <c:pt idx="3">
                  <c:v>0.0652207883240317</c:v>
                </c:pt>
                <c:pt idx="4">
                  <c:v>0.0655886813655627</c:v>
                </c:pt>
                <c:pt idx="5">
                  <c:v>0.0645914299988216</c:v>
                </c:pt>
                <c:pt idx="6">
                  <c:v>0.0636163970682632</c:v>
                </c:pt>
                <c:pt idx="7">
                  <c:v>0.0633471676623211</c:v>
                </c:pt>
                <c:pt idx="8">
                  <c:v>0.0633707486664585</c:v>
                </c:pt>
                <c:pt idx="9">
                  <c:v>0.0645303242659774</c:v>
                </c:pt>
                <c:pt idx="10">
                  <c:v>0.0633813082155161</c:v>
                </c:pt>
                <c:pt idx="11">
                  <c:v>0.063084257387957</c:v>
                </c:pt>
                <c:pt idx="12">
                  <c:v>0.0630866806714868</c:v>
                </c:pt>
                <c:pt idx="13">
                  <c:v>0.0619795308051997</c:v>
                </c:pt>
                <c:pt idx="14">
                  <c:v>0.0627208679512563</c:v>
                </c:pt>
                <c:pt idx="15">
                  <c:v>0.0635743233508562</c:v>
                </c:pt>
                <c:pt idx="18">
                  <c:v>0.092227022070983</c:v>
                </c:pt>
                <c:pt idx="19">
                  <c:v>0.088157861946546</c:v>
                </c:pt>
                <c:pt idx="20">
                  <c:v>0.0854892326219578</c:v>
                </c:pt>
                <c:pt idx="21">
                  <c:v>0.0836226467888767</c:v>
                </c:pt>
                <c:pt idx="22">
                  <c:v>0.0845195164922058</c:v>
                </c:pt>
                <c:pt idx="23">
                  <c:v>0.0831775924420457</c:v>
                </c:pt>
                <c:pt idx="24">
                  <c:v>0.0821714734298436</c:v>
                </c:pt>
                <c:pt idx="25">
                  <c:v>0.0824784336632213</c:v>
                </c:pt>
                <c:pt idx="26">
                  <c:v>0.0815126444211972</c:v>
                </c:pt>
                <c:pt idx="27">
                  <c:v>0.0815440279954835</c:v>
                </c:pt>
                <c:pt idx="28">
                  <c:v>0.082881141625703</c:v>
                </c:pt>
                <c:pt idx="29">
                  <c:v>0.0826600288479652</c:v>
                </c:pt>
                <c:pt idx="30">
                  <c:v>0.0831321926349855</c:v>
                </c:pt>
                <c:pt idx="31">
                  <c:v>0.0826393744069329</c:v>
                </c:pt>
                <c:pt idx="32">
                  <c:v>0.0830698252728806</c:v>
                </c:pt>
                <c:pt idx="35">
                  <c:v>0.109624438074639</c:v>
                </c:pt>
                <c:pt idx="36">
                  <c:v>0.106554858134538</c:v>
                </c:pt>
                <c:pt idx="37">
                  <c:v>0.105493297050319</c:v>
                </c:pt>
                <c:pt idx="38">
                  <c:v>0.102520065475924</c:v>
                </c:pt>
                <c:pt idx="39">
                  <c:v>0.101276163453234</c:v>
                </c:pt>
                <c:pt idx="40">
                  <c:v>0.100616435563883</c:v>
                </c:pt>
                <c:pt idx="41">
                  <c:v>0.0988575097562884</c:v>
                </c:pt>
                <c:pt idx="42">
                  <c:v>0.0993651365794605</c:v>
                </c:pt>
                <c:pt idx="43">
                  <c:v>0.0991974981147094</c:v>
                </c:pt>
                <c:pt idx="44">
                  <c:v>0.0989808908066876</c:v>
                </c:pt>
                <c:pt idx="45">
                  <c:v>0.100119105005707</c:v>
                </c:pt>
                <c:pt idx="46">
                  <c:v>0.100049191751374</c:v>
                </c:pt>
                <c:pt idx="47">
                  <c:v>0.0998601938267138</c:v>
                </c:pt>
                <c:pt idx="48">
                  <c:v>0.1003227232695</c:v>
                </c:pt>
                <c:pt idx="49">
                  <c:v>0.100359273009448</c:v>
                </c:pt>
                <c:pt idx="50">
                  <c:v>0.0996457361818111</c:v>
                </c:pt>
                <c:pt idx="51">
                  <c:v>0.102405261392465</c:v>
                </c:pt>
                <c:pt idx="52">
                  <c:v>0.100261890701633</c:v>
                </c:pt>
                <c:pt idx="53">
                  <c:v>0.100264995197548</c:v>
                </c:pt>
                <c:pt idx="54">
                  <c:v>0.100525880075325</c:v>
                </c:pt>
                <c:pt idx="55">
                  <c:v>0.0994963918776311</c:v>
                </c:pt>
                <c:pt idx="56">
                  <c:v>0.0991825064259924</c:v>
                </c:pt>
                <c:pt idx="59">
                  <c:v>0.133499929737438</c:v>
                </c:pt>
                <c:pt idx="60">
                  <c:v>0.130167044937932</c:v>
                </c:pt>
                <c:pt idx="61">
                  <c:v>0.124051458040435</c:v>
                </c:pt>
                <c:pt idx="62">
                  <c:v>0.124855345141613</c:v>
                </c:pt>
                <c:pt idx="63">
                  <c:v>0.124288307571275</c:v>
                </c:pt>
                <c:pt idx="64">
                  <c:v>0.125301008970354</c:v>
                </c:pt>
                <c:pt idx="65">
                  <c:v>0.125096285144078</c:v>
                </c:pt>
                <c:pt idx="66">
                  <c:v>0.123960920741755</c:v>
                </c:pt>
                <c:pt idx="67">
                  <c:v>0.12407842541745</c:v>
                </c:pt>
                <c:pt idx="68">
                  <c:v>0.123323331870678</c:v>
                </c:pt>
                <c:pt idx="69">
                  <c:v>0.125503305416536</c:v>
                </c:pt>
                <c:pt idx="70">
                  <c:v>0.12756042350528</c:v>
                </c:pt>
                <c:pt idx="71">
                  <c:v>0.127452734749739</c:v>
                </c:pt>
                <c:pt idx="72">
                  <c:v>0.127673036604396</c:v>
                </c:pt>
                <c:pt idx="73">
                  <c:v>0.12728438804201</c:v>
                </c:pt>
                <c:pt idx="76">
                  <c:v>0.152418570582622</c:v>
                </c:pt>
                <c:pt idx="77">
                  <c:v>0.153362120711866</c:v>
                </c:pt>
                <c:pt idx="78">
                  <c:v>0.151721544365524</c:v>
                </c:pt>
                <c:pt idx="79">
                  <c:v>0.149493778424342</c:v>
                </c:pt>
                <c:pt idx="80">
                  <c:v>0.152425821375215</c:v>
                </c:pt>
                <c:pt idx="81">
                  <c:v>0.14992751045176</c:v>
                </c:pt>
                <c:pt idx="82">
                  <c:v>0.155006813239581</c:v>
                </c:pt>
                <c:pt idx="83">
                  <c:v>0.154286120037772</c:v>
                </c:pt>
                <c:pt idx="84">
                  <c:v>0.155221886896651</c:v>
                </c:pt>
                <c:pt idx="85">
                  <c:v>0.155259540063409</c:v>
                </c:pt>
                <c:pt idx="86">
                  <c:v>0.156338635192648</c:v>
                </c:pt>
                <c:pt idx="87">
                  <c:v>0.156972851025138</c:v>
                </c:pt>
                <c:pt idx="88">
                  <c:v>0.158568500710874</c:v>
                </c:pt>
                <c:pt idx="89">
                  <c:v>0.16037732747944</c:v>
                </c:pt>
                <c:pt idx="92">
                  <c:v>0.174918675095191</c:v>
                </c:pt>
                <c:pt idx="93">
                  <c:v>0.171579627633947</c:v>
                </c:pt>
                <c:pt idx="94">
                  <c:v>0.170914168126408</c:v>
                </c:pt>
                <c:pt idx="95">
                  <c:v>0.173068716880913</c:v>
                </c:pt>
                <c:pt idx="96">
                  <c:v>0.17463867981879</c:v>
                </c:pt>
                <c:pt idx="97">
                  <c:v>0.175566280638639</c:v>
                </c:pt>
                <c:pt idx="98">
                  <c:v>0.175744377164951</c:v>
                </c:pt>
                <c:pt idx="99">
                  <c:v>0.174407368240073</c:v>
                </c:pt>
                <c:pt idx="100">
                  <c:v>0.178154255644836</c:v>
                </c:pt>
                <c:pt idx="101">
                  <c:v>0.179113853922937</c:v>
                </c:pt>
                <c:pt idx="102">
                  <c:v>0.181069485005704</c:v>
                </c:pt>
                <c:pt idx="103">
                  <c:v>0.183968967076497</c:v>
                </c:pt>
                <c:pt idx="104">
                  <c:v>0.183825659445999</c:v>
                </c:pt>
                <c:pt idx="105">
                  <c:v>0.186124439062297</c:v>
                </c:pt>
                <c:pt idx="108">
                  <c:v>0.200421669749427</c:v>
                </c:pt>
                <c:pt idx="109">
                  <c:v>0.195806280401461</c:v>
                </c:pt>
                <c:pt idx="110">
                  <c:v>0.196039668060715</c:v>
                </c:pt>
                <c:pt idx="111">
                  <c:v>0.198101476174335</c:v>
                </c:pt>
                <c:pt idx="112">
                  <c:v>0.198193022271311</c:v>
                </c:pt>
                <c:pt idx="113">
                  <c:v>0.199356638751138</c:v>
                </c:pt>
                <c:pt idx="114">
                  <c:v>0.196859826461319</c:v>
                </c:pt>
                <c:pt idx="115">
                  <c:v>0.201772077492609</c:v>
                </c:pt>
                <c:pt idx="116">
                  <c:v>0.203046276302921</c:v>
                </c:pt>
                <c:pt idx="117">
                  <c:v>0.204988442180573</c:v>
                </c:pt>
                <c:pt idx="118">
                  <c:v>0.205867955112009</c:v>
                </c:pt>
                <c:pt idx="119">
                  <c:v>0.21009618104419</c:v>
                </c:pt>
                <c:pt idx="120">
                  <c:v>0.207351436432704</c:v>
                </c:pt>
                <c:pt idx="121">
                  <c:v>0.21015257782767</c:v>
                </c:pt>
                <c:pt idx="122">
                  <c:v>0.216571129627767</c:v>
                </c:pt>
                <c:pt idx="123">
                  <c:v>0.217741307002654</c:v>
                </c:pt>
                <c:pt idx="126">
                  <c:v>0.221261807235737</c:v>
                </c:pt>
                <c:pt idx="127">
                  <c:v>0.217553101075336</c:v>
                </c:pt>
                <c:pt idx="128">
                  <c:v>0.218967122999895</c:v>
                </c:pt>
                <c:pt idx="129">
                  <c:v>0.223353961993407</c:v>
                </c:pt>
                <c:pt idx="130">
                  <c:v>0.222219357348041</c:v>
                </c:pt>
                <c:pt idx="131">
                  <c:v>0.221253688655614</c:v>
                </c:pt>
                <c:pt idx="132">
                  <c:v>0.223346001461994</c:v>
                </c:pt>
                <c:pt idx="133">
                  <c:v>0.227536736420998</c:v>
                </c:pt>
                <c:pt idx="134">
                  <c:v>0.232804912278628</c:v>
                </c:pt>
                <c:pt idx="135">
                  <c:v>0.235344508692366</c:v>
                </c:pt>
                <c:pt idx="136">
                  <c:v>0.237577474264332</c:v>
                </c:pt>
                <c:pt idx="137">
                  <c:v>0.242629070906957</c:v>
                </c:pt>
                <c:pt idx="138">
                  <c:v>0.243865801847422</c:v>
                </c:pt>
                <c:pt idx="139">
                  <c:v>0.244782045446588</c:v>
                </c:pt>
                <c:pt idx="140">
                  <c:v>0.24930441437689</c:v>
                </c:pt>
                <c:pt idx="143">
                  <c:v>0.240967242867094</c:v>
                </c:pt>
                <c:pt idx="144">
                  <c:v>0.24358965241063</c:v>
                </c:pt>
                <c:pt idx="145">
                  <c:v>0.2453027766958</c:v>
                </c:pt>
                <c:pt idx="146">
                  <c:v>0.244089359062846</c:v>
                </c:pt>
                <c:pt idx="147">
                  <c:v>0.241855984045747</c:v>
                </c:pt>
                <c:pt idx="148">
                  <c:v>0.245187281637571</c:v>
                </c:pt>
                <c:pt idx="149">
                  <c:v>0.245495785943326</c:v>
                </c:pt>
                <c:pt idx="150">
                  <c:v>0.253798172332901</c:v>
                </c:pt>
                <c:pt idx="151">
                  <c:v>0.254362495976878</c:v>
                </c:pt>
                <c:pt idx="152">
                  <c:v>0.261598199392161</c:v>
                </c:pt>
                <c:pt idx="153">
                  <c:v>0.264572283169071</c:v>
                </c:pt>
                <c:pt idx="154">
                  <c:v>0.268849676749499</c:v>
                </c:pt>
                <c:pt idx="155">
                  <c:v>0.270315380371367</c:v>
                </c:pt>
                <c:pt idx="156">
                  <c:v>0.270347614528998</c:v>
                </c:pt>
                <c:pt idx="159">
                  <c:v>0.260839364093259</c:v>
                </c:pt>
                <c:pt idx="160">
                  <c:v>0.266216387731522</c:v>
                </c:pt>
                <c:pt idx="161">
                  <c:v>0.267953968179894</c:v>
                </c:pt>
                <c:pt idx="162">
                  <c:v>0.268865953273945</c:v>
                </c:pt>
                <c:pt idx="163">
                  <c:v>0.270544703707514</c:v>
                </c:pt>
                <c:pt idx="164">
                  <c:v>0.271045513890861</c:v>
                </c:pt>
                <c:pt idx="165">
                  <c:v>0.272810096518563</c:v>
                </c:pt>
                <c:pt idx="166">
                  <c:v>0.279502800957745</c:v>
                </c:pt>
                <c:pt idx="167">
                  <c:v>0.279964916919264</c:v>
                </c:pt>
                <c:pt idx="168">
                  <c:v>0.288433261679608</c:v>
                </c:pt>
                <c:pt idx="169">
                  <c:v>0.291067400315401</c:v>
                </c:pt>
                <c:pt idx="170">
                  <c:v>0.294588572282587</c:v>
                </c:pt>
              </c:numCache>
            </c:numRef>
          </c:xVal>
          <c:yVal>
            <c:numRef>
              <c:f>'AS;Data Set # 30'!$L$8:$L$201</c:f>
              <c:numCache>
                <c:formatCode>0.0000</c:formatCode>
                <c:ptCount val="194"/>
                <c:pt idx="0">
                  <c:v>0.614777862900272</c:v>
                </c:pt>
                <c:pt idx="1">
                  <c:v>0.582104739739501</c:v>
                </c:pt>
                <c:pt idx="2">
                  <c:v>0.597065654965367</c:v>
                </c:pt>
                <c:pt idx="3">
                  <c:v>0.578347619966778</c:v>
                </c:pt>
                <c:pt idx="4">
                  <c:v>0.566402153482869</c:v>
                </c:pt>
                <c:pt idx="5">
                  <c:v>0.566764301185742</c:v>
                </c:pt>
                <c:pt idx="6">
                  <c:v>0.556961241921483</c:v>
                </c:pt>
                <c:pt idx="7">
                  <c:v>0.557845361722346</c:v>
                </c:pt>
                <c:pt idx="8">
                  <c:v>0.553836653781493</c:v>
                </c:pt>
                <c:pt idx="9">
                  <c:v>0.550563444723431</c:v>
                </c:pt>
                <c:pt idx="10">
                  <c:v>0.542899427519165</c:v>
                </c:pt>
                <c:pt idx="11">
                  <c:v>0.517484349486833</c:v>
                </c:pt>
                <c:pt idx="12">
                  <c:v>0.521449361687711</c:v>
                </c:pt>
                <c:pt idx="13">
                  <c:v>0.506370998086204</c:v>
                </c:pt>
                <c:pt idx="14">
                  <c:v>0.528157626096367</c:v>
                </c:pt>
                <c:pt idx="15">
                  <c:v>0.504089860096154</c:v>
                </c:pt>
                <c:pt idx="18">
                  <c:v>0.730282029865506</c:v>
                </c:pt>
                <c:pt idx="19">
                  <c:v>0.72586367281027</c:v>
                </c:pt>
                <c:pt idx="20">
                  <c:v>0.719568401995623</c:v>
                </c:pt>
                <c:pt idx="21">
                  <c:v>0.674635119600366</c:v>
                </c:pt>
                <c:pt idx="22">
                  <c:v>0.703477430995938</c:v>
                </c:pt>
                <c:pt idx="23">
                  <c:v>0.668702956464918</c:v>
                </c:pt>
                <c:pt idx="24">
                  <c:v>0.657366735912949</c:v>
                </c:pt>
                <c:pt idx="25">
                  <c:v>0.665509439019156</c:v>
                </c:pt>
                <c:pt idx="26">
                  <c:v>0.648893104585359</c:v>
                </c:pt>
                <c:pt idx="27">
                  <c:v>0.645853535463314</c:v>
                </c:pt>
                <c:pt idx="28">
                  <c:v>0.636296366042722</c:v>
                </c:pt>
                <c:pt idx="29">
                  <c:v>0.636059264389704</c:v>
                </c:pt>
                <c:pt idx="30">
                  <c:v>0.633285126404916</c:v>
                </c:pt>
                <c:pt idx="31">
                  <c:v>0.631806081913015</c:v>
                </c:pt>
                <c:pt idx="32">
                  <c:v>0.625923519779047</c:v>
                </c:pt>
                <c:pt idx="35">
                  <c:v>0.846858014447636</c:v>
                </c:pt>
                <c:pt idx="36">
                  <c:v>0.815219437070667</c:v>
                </c:pt>
                <c:pt idx="37">
                  <c:v>0.772948799592929</c:v>
                </c:pt>
                <c:pt idx="38">
                  <c:v>0.764247564787353</c:v>
                </c:pt>
                <c:pt idx="39">
                  <c:v>0.753764558855767</c:v>
                </c:pt>
                <c:pt idx="40">
                  <c:v>0.740536415422773</c:v>
                </c:pt>
                <c:pt idx="41">
                  <c:v>0.720154223152843</c:v>
                </c:pt>
                <c:pt idx="42">
                  <c:v>0.726531279631957</c:v>
                </c:pt>
                <c:pt idx="43">
                  <c:v>0.718009322222007</c:v>
                </c:pt>
                <c:pt idx="44">
                  <c:v>0.709650877433141</c:v>
                </c:pt>
                <c:pt idx="45">
                  <c:v>0.717716838047864</c:v>
                </c:pt>
                <c:pt idx="46">
                  <c:v>0.739742135851282</c:v>
                </c:pt>
                <c:pt idx="47">
                  <c:v>0.722270918375587</c:v>
                </c:pt>
                <c:pt idx="48">
                  <c:v>0.716538711883197</c:v>
                </c:pt>
                <c:pt idx="49">
                  <c:v>0.709585351057865</c:v>
                </c:pt>
                <c:pt idx="50">
                  <c:v>0.696178880187676</c:v>
                </c:pt>
                <c:pt idx="51">
                  <c:v>0.715865695491448</c:v>
                </c:pt>
                <c:pt idx="52">
                  <c:v>0.706957652078247</c:v>
                </c:pt>
                <c:pt idx="53">
                  <c:v>0.706637360666108</c:v>
                </c:pt>
                <c:pt idx="54">
                  <c:v>0.698593577090062</c:v>
                </c:pt>
                <c:pt idx="55">
                  <c:v>0.700368147619486</c:v>
                </c:pt>
                <c:pt idx="56">
                  <c:v>0.685816911373774</c:v>
                </c:pt>
                <c:pt idx="59">
                  <c:v>0.844197526453358</c:v>
                </c:pt>
                <c:pt idx="60">
                  <c:v>0.811171511617521</c:v>
                </c:pt>
                <c:pt idx="61">
                  <c:v>0.76160452687577</c:v>
                </c:pt>
                <c:pt idx="62">
                  <c:v>0.766431454548603</c:v>
                </c:pt>
                <c:pt idx="63">
                  <c:v>0.759158194756093</c:v>
                </c:pt>
                <c:pt idx="64">
                  <c:v>0.770207359215127</c:v>
                </c:pt>
                <c:pt idx="65">
                  <c:v>0.769209627969563</c:v>
                </c:pt>
                <c:pt idx="66">
                  <c:v>0.754866504680534</c:v>
                </c:pt>
                <c:pt idx="67">
                  <c:v>0.760259513719764</c:v>
                </c:pt>
                <c:pt idx="68">
                  <c:v>0.746932493544097</c:v>
                </c:pt>
                <c:pt idx="69">
                  <c:v>0.751570571737467</c:v>
                </c:pt>
                <c:pt idx="70">
                  <c:v>0.755813172560938</c:v>
                </c:pt>
                <c:pt idx="71">
                  <c:v>0.749564985396811</c:v>
                </c:pt>
                <c:pt idx="72">
                  <c:v>0.755797774058491</c:v>
                </c:pt>
                <c:pt idx="73">
                  <c:v>0.742840377009414</c:v>
                </c:pt>
                <c:pt idx="76">
                  <c:v>0.815218939132208</c:v>
                </c:pt>
                <c:pt idx="77">
                  <c:v>0.809311880441641</c:v>
                </c:pt>
                <c:pt idx="78">
                  <c:v>0.791115316734044</c:v>
                </c:pt>
                <c:pt idx="79">
                  <c:v>0.771331385194534</c:v>
                </c:pt>
                <c:pt idx="80">
                  <c:v>0.779684730028754</c:v>
                </c:pt>
                <c:pt idx="81">
                  <c:v>0.773428493185346</c:v>
                </c:pt>
                <c:pt idx="82">
                  <c:v>0.788020877661918</c:v>
                </c:pt>
                <c:pt idx="83">
                  <c:v>0.783825559262396</c:v>
                </c:pt>
                <c:pt idx="84">
                  <c:v>0.777034912628424</c:v>
                </c:pt>
                <c:pt idx="85">
                  <c:v>0.773493069348621</c:v>
                </c:pt>
                <c:pt idx="86">
                  <c:v>0.777846246709361</c:v>
                </c:pt>
                <c:pt idx="87">
                  <c:v>0.770641963795539</c:v>
                </c:pt>
                <c:pt idx="88">
                  <c:v>0.772638322839388</c:v>
                </c:pt>
                <c:pt idx="89">
                  <c:v>0.772648744866345</c:v>
                </c:pt>
                <c:pt idx="92">
                  <c:v>0.811005270757498</c:v>
                </c:pt>
                <c:pt idx="93">
                  <c:v>0.792719017396011</c:v>
                </c:pt>
                <c:pt idx="94">
                  <c:v>0.778614785273042</c:v>
                </c:pt>
                <c:pt idx="95">
                  <c:v>0.775148300644053</c:v>
                </c:pt>
                <c:pt idx="96">
                  <c:v>0.774662802946388</c:v>
                </c:pt>
                <c:pt idx="97">
                  <c:v>0.786094965735477</c:v>
                </c:pt>
                <c:pt idx="98">
                  <c:v>0.785531937929988</c:v>
                </c:pt>
                <c:pt idx="99">
                  <c:v>0.780426815695537</c:v>
                </c:pt>
                <c:pt idx="100">
                  <c:v>0.781063240128768</c:v>
                </c:pt>
                <c:pt idx="101">
                  <c:v>0.777222071984059</c:v>
                </c:pt>
                <c:pt idx="102">
                  <c:v>0.774581573244127</c:v>
                </c:pt>
                <c:pt idx="103">
                  <c:v>0.779428237143631</c:v>
                </c:pt>
                <c:pt idx="104">
                  <c:v>0.778005370248177</c:v>
                </c:pt>
                <c:pt idx="105">
                  <c:v>0.770075359439369</c:v>
                </c:pt>
                <c:pt idx="108">
                  <c:v>0.821164149455299</c:v>
                </c:pt>
                <c:pt idx="109">
                  <c:v>0.789012843901235</c:v>
                </c:pt>
                <c:pt idx="110">
                  <c:v>0.7734918653025</c:v>
                </c:pt>
                <c:pt idx="111">
                  <c:v>0.77124053322135</c:v>
                </c:pt>
                <c:pt idx="112">
                  <c:v>0.77496824602412</c:v>
                </c:pt>
                <c:pt idx="113">
                  <c:v>0.773371803631356</c:v>
                </c:pt>
                <c:pt idx="114">
                  <c:v>0.765650554749399</c:v>
                </c:pt>
                <c:pt idx="115">
                  <c:v>0.776047120077612</c:v>
                </c:pt>
                <c:pt idx="116">
                  <c:v>0.769564015091094</c:v>
                </c:pt>
                <c:pt idx="117">
                  <c:v>0.771903660546204</c:v>
                </c:pt>
                <c:pt idx="118">
                  <c:v>0.772085894872642</c:v>
                </c:pt>
                <c:pt idx="119">
                  <c:v>0.773893373838068</c:v>
                </c:pt>
                <c:pt idx="120">
                  <c:v>0.764761649977112</c:v>
                </c:pt>
                <c:pt idx="121">
                  <c:v>0.766417901609123</c:v>
                </c:pt>
                <c:pt idx="122">
                  <c:v>0.773315480377998</c:v>
                </c:pt>
                <c:pt idx="123">
                  <c:v>0.766269711534989</c:v>
                </c:pt>
                <c:pt idx="126">
                  <c:v>0.784012120977076</c:v>
                </c:pt>
                <c:pt idx="127">
                  <c:v>0.767784438686866</c:v>
                </c:pt>
                <c:pt idx="128">
                  <c:v>0.746839829794644</c:v>
                </c:pt>
                <c:pt idx="129">
                  <c:v>0.757816350565332</c:v>
                </c:pt>
                <c:pt idx="130">
                  <c:v>0.754539671738277</c:v>
                </c:pt>
                <c:pt idx="131">
                  <c:v>0.747806959350707</c:v>
                </c:pt>
                <c:pt idx="132">
                  <c:v>0.746317103457273</c:v>
                </c:pt>
                <c:pt idx="133">
                  <c:v>0.756764321559335</c:v>
                </c:pt>
                <c:pt idx="134">
                  <c:v>0.761964767222399</c:v>
                </c:pt>
                <c:pt idx="135">
                  <c:v>0.758744996230879</c:v>
                </c:pt>
                <c:pt idx="136">
                  <c:v>0.7597777428932</c:v>
                </c:pt>
                <c:pt idx="137">
                  <c:v>0.762116445966418</c:v>
                </c:pt>
                <c:pt idx="138">
                  <c:v>0.758084361910515</c:v>
                </c:pt>
                <c:pt idx="139">
                  <c:v>0.751739254450851</c:v>
                </c:pt>
                <c:pt idx="140">
                  <c:v>0.748244252581927</c:v>
                </c:pt>
                <c:pt idx="143">
                  <c:v>0.744443610242319</c:v>
                </c:pt>
                <c:pt idx="144">
                  <c:v>0.747460145493103</c:v>
                </c:pt>
                <c:pt idx="145">
                  <c:v>0.733076951005269</c:v>
                </c:pt>
                <c:pt idx="146">
                  <c:v>0.731423192647122</c:v>
                </c:pt>
                <c:pt idx="147">
                  <c:v>0.721638354573582</c:v>
                </c:pt>
                <c:pt idx="148">
                  <c:v>0.726067212266213</c:v>
                </c:pt>
                <c:pt idx="149">
                  <c:v>0.72176826792822</c:v>
                </c:pt>
                <c:pt idx="150">
                  <c:v>0.735868736806312</c:v>
                </c:pt>
                <c:pt idx="151">
                  <c:v>0.728656213336581</c:v>
                </c:pt>
                <c:pt idx="152">
                  <c:v>0.732540959801789</c:v>
                </c:pt>
                <c:pt idx="153">
                  <c:v>0.729347832869876</c:v>
                </c:pt>
                <c:pt idx="154">
                  <c:v>0.728304385165109</c:v>
                </c:pt>
                <c:pt idx="155">
                  <c:v>0.732014425872854</c:v>
                </c:pt>
                <c:pt idx="156">
                  <c:v>0.717772273519745</c:v>
                </c:pt>
                <c:pt idx="159">
                  <c:v>0.69448594276215</c:v>
                </c:pt>
                <c:pt idx="160">
                  <c:v>0.70159315605271</c:v>
                </c:pt>
                <c:pt idx="161">
                  <c:v>0.678501178383856</c:v>
                </c:pt>
                <c:pt idx="162">
                  <c:v>0.679870857014814</c:v>
                </c:pt>
                <c:pt idx="163">
                  <c:v>0.683930061484067</c:v>
                </c:pt>
                <c:pt idx="164">
                  <c:v>0.688738773245895</c:v>
                </c:pt>
                <c:pt idx="165">
                  <c:v>0.685343635623816</c:v>
                </c:pt>
                <c:pt idx="166">
                  <c:v>0.691867830752476</c:v>
                </c:pt>
                <c:pt idx="167">
                  <c:v>0.680863985489982</c:v>
                </c:pt>
                <c:pt idx="168">
                  <c:v>0.683356770864594</c:v>
                </c:pt>
                <c:pt idx="169">
                  <c:v>0.678202092677046</c:v>
                </c:pt>
                <c:pt idx="170">
                  <c:v>0.672334252344093</c:v>
                </c:pt>
              </c:numCache>
            </c:numRef>
          </c:yVal>
          <c:smooth val="1"/>
        </c:ser>
        <c:ser>
          <c:idx val="9"/>
          <c:order val="8"/>
          <c:tx>
            <c:v>Data Set # 31</c:v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'AT;Data Set # 31'!$I$8:$I$180</c:f>
              <c:numCache>
                <c:formatCode>0.00000</c:formatCode>
                <c:ptCount val="173"/>
                <c:pt idx="0">
                  <c:v>0.0908590410699823</c:v>
                </c:pt>
                <c:pt idx="1">
                  <c:v>0.0885635745644585</c:v>
                </c:pt>
                <c:pt idx="2">
                  <c:v>0.0895954854516181</c:v>
                </c:pt>
                <c:pt idx="3">
                  <c:v>0.0890157637650869</c:v>
                </c:pt>
                <c:pt idx="4">
                  <c:v>0.0870628936586647</c:v>
                </c:pt>
                <c:pt idx="5">
                  <c:v>0.0874208990250167</c:v>
                </c:pt>
                <c:pt idx="6">
                  <c:v>0.0880020686717318</c:v>
                </c:pt>
                <c:pt idx="7">
                  <c:v>0.0890399027546631</c:v>
                </c:pt>
                <c:pt idx="8">
                  <c:v>0.0872421509342183</c:v>
                </c:pt>
                <c:pt idx="9">
                  <c:v>0.0880880941933413</c:v>
                </c:pt>
                <c:pt idx="10">
                  <c:v>0.0871820980348286</c:v>
                </c:pt>
                <c:pt idx="11">
                  <c:v>0.0872619243163811</c:v>
                </c:pt>
                <c:pt idx="12">
                  <c:v>0.0867805749098421</c:v>
                </c:pt>
                <c:pt idx="13">
                  <c:v>0.0858623686699177</c:v>
                </c:pt>
                <c:pt idx="16">
                  <c:v>0.107401611127323</c:v>
                </c:pt>
                <c:pt idx="17">
                  <c:v>0.107969519678007</c:v>
                </c:pt>
                <c:pt idx="18">
                  <c:v>0.106656303062523</c:v>
                </c:pt>
                <c:pt idx="19">
                  <c:v>0.104459311380766</c:v>
                </c:pt>
                <c:pt idx="20">
                  <c:v>0.104948926192771</c:v>
                </c:pt>
                <c:pt idx="21">
                  <c:v>0.105492714707444</c:v>
                </c:pt>
                <c:pt idx="22">
                  <c:v>0.105332122737323</c:v>
                </c:pt>
                <c:pt idx="23">
                  <c:v>0.108094818034632</c:v>
                </c:pt>
                <c:pt idx="24">
                  <c:v>0.106740510149403</c:v>
                </c:pt>
                <c:pt idx="25">
                  <c:v>0.106751767870171</c:v>
                </c:pt>
                <c:pt idx="26">
                  <c:v>0.107899131843081</c:v>
                </c:pt>
                <c:pt idx="27">
                  <c:v>0.108539078890699</c:v>
                </c:pt>
                <c:pt idx="28">
                  <c:v>0.107978331506653</c:v>
                </c:pt>
                <c:pt idx="29">
                  <c:v>0.10909674469937</c:v>
                </c:pt>
                <c:pt idx="32">
                  <c:v>0.125876509710097</c:v>
                </c:pt>
                <c:pt idx="33">
                  <c:v>0.127977297814337</c:v>
                </c:pt>
                <c:pt idx="34">
                  <c:v>0.125055281593573</c:v>
                </c:pt>
                <c:pt idx="35">
                  <c:v>0.125578393783145</c:v>
                </c:pt>
                <c:pt idx="36">
                  <c:v>0.12611262402429</c:v>
                </c:pt>
                <c:pt idx="37">
                  <c:v>0.126563862437826</c:v>
                </c:pt>
                <c:pt idx="38">
                  <c:v>0.125551277009166</c:v>
                </c:pt>
                <c:pt idx="39">
                  <c:v>0.127817409021945</c:v>
                </c:pt>
                <c:pt idx="40">
                  <c:v>0.127150542113177</c:v>
                </c:pt>
                <c:pt idx="41">
                  <c:v>0.128108326905237</c:v>
                </c:pt>
                <c:pt idx="42">
                  <c:v>0.128145433797622</c:v>
                </c:pt>
                <c:pt idx="43">
                  <c:v>0.128290405070383</c:v>
                </c:pt>
                <c:pt idx="44">
                  <c:v>0.127760592188087</c:v>
                </c:pt>
                <c:pt idx="45">
                  <c:v>0.131381476817429</c:v>
                </c:pt>
                <c:pt idx="46">
                  <c:v>0.131074387943653</c:v>
                </c:pt>
                <c:pt idx="49">
                  <c:v>0.146757384260263</c:v>
                </c:pt>
                <c:pt idx="50">
                  <c:v>0.147710451534046</c:v>
                </c:pt>
                <c:pt idx="51">
                  <c:v>0.148290314676147</c:v>
                </c:pt>
                <c:pt idx="52">
                  <c:v>0.149775144118079</c:v>
                </c:pt>
                <c:pt idx="53">
                  <c:v>0.150923816884031</c:v>
                </c:pt>
                <c:pt idx="54">
                  <c:v>0.153537856062264</c:v>
                </c:pt>
                <c:pt idx="55">
                  <c:v>0.151839483911628</c:v>
                </c:pt>
                <c:pt idx="56">
                  <c:v>0.154908918397642</c:v>
                </c:pt>
                <c:pt idx="57">
                  <c:v>0.154639343117435</c:v>
                </c:pt>
                <c:pt idx="58">
                  <c:v>0.156935203715593</c:v>
                </c:pt>
                <c:pt idx="59">
                  <c:v>0.156478519010865</c:v>
                </c:pt>
                <c:pt idx="60">
                  <c:v>0.160230553117405</c:v>
                </c:pt>
                <c:pt idx="61">
                  <c:v>0.160214377794172</c:v>
                </c:pt>
                <c:pt idx="62">
                  <c:v>0.160253736612296</c:v>
                </c:pt>
                <c:pt idx="65">
                  <c:v>0.175111878798724</c:v>
                </c:pt>
                <c:pt idx="66">
                  <c:v>0.17555094118967</c:v>
                </c:pt>
                <c:pt idx="67">
                  <c:v>0.173917491130116</c:v>
                </c:pt>
                <c:pt idx="68">
                  <c:v>0.174902058342567</c:v>
                </c:pt>
                <c:pt idx="69">
                  <c:v>0.177147497283372</c:v>
                </c:pt>
                <c:pt idx="70">
                  <c:v>0.175028677224276</c:v>
                </c:pt>
                <c:pt idx="71">
                  <c:v>0.176814537306117</c:v>
                </c:pt>
                <c:pt idx="72">
                  <c:v>0.180333336229484</c:v>
                </c:pt>
                <c:pt idx="73">
                  <c:v>0.178240356011435</c:v>
                </c:pt>
                <c:pt idx="74">
                  <c:v>0.18199527601237</c:v>
                </c:pt>
                <c:pt idx="75">
                  <c:v>0.182076504199885</c:v>
                </c:pt>
                <c:pt idx="76">
                  <c:v>0.184594193031771</c:v>
                </c:pt>
                <c:pt idx="77">
                  <c:v>0.188836234253488</c:v>
                </c:pt>
                <c:pt idx="78">
                  <c:v>0.188244005628131</c:v>
                </c:pt>
                <c:pt idx="81">
                  <c:v>0.177582250967505</c:v>
                </c:pt>
                <c:pt idx="82">
                  <c:v>0.176048655955739</c:v>
                </c:pt>
                <c:pt idx="83">
                  <c:v>0.177346398979131</c:v>
                </c:pt>
                <c:pt idx="84">
                  <c:v>0.175030807394353</c:v>
                </c:pt>
                <c:pt idx="85">
                  <c:v>0.178735845729254</c:v>
                </c:pt>
                <c:pt idx="86">
                  <c:v>0.179585258453682</c:v>
                </c:pt>
                <c:pt idx="87">
                  <c:v>0.181484845394385</c:v>
                </c:pt>
                <c:pt idx="88">
                  <c:v>0.183773122246326</c:v>
                </c:pt>
                <c:pt idx="89">
                  <c:v>0.185121681839907</c:v>
                </c:pt>
                <c:pt idx="90">
                  <c:v>0.186490466065102</c:v>
                </c:pt>
                <c:pt idx="91">
                  <c:v>0.186223596612764</c:v>
                </c:pt>
                <c:pt idx="92">
                  <c:v>0.189555940401218</c:v>
                </c:pt>
                <c:pt idx="93">
                  <c:v>0.195631363038041</c:v>
                </c:pt>
                <c:pt idx="94">
                  <c:v>0.198828070351973</c:v>
                </c:pt>
                <c:pt idx="97">
                  <c:v>0.201614232032212</c:v>
                </c:pt>
                <c:pt idx="98">
                  <c:v>0.203008557957449</c:v>
                </c:pt>
                <c:pt idx="99">
                  <c:v>0.202947725919961</c:v>
                </c:pt>
                <c:pt idx="100">
                  <c:v>0.205008637676561</c:v>
                </c:pt>
                <c:pt idx="101">
                  <c:v>0.204394976479404</c:v>
                </c:pt>
                <c:pt idx="102">
                  <c:v>0.205719870361377</c:v>
                </c:pt>
                <c:pt idx="103">
                  <c:v>0.208057559969469</c:v>
                </c:pt>
                <c:pt idx="104">
                  <c:v>0.208879039693848</c:v>
                </c:pt>
                <c:pt idx="105">
                  <c:v>0.21033704258102</c:v>
                </c:pt>
                <c:pt idx="106">
                  <c:v>0.212497602777277</c:v>
                </c:pt>
                <c:pt idx="107">
                  <c:v>0.214325121736399</c:v>
                </c:pt>
                <c:pt idx="108">
                  <c:v>0.218106303212087</c:v>
                </c:pt>
                <c:pt idx="109">
                  <c:v>0.223367857181246</c:v>
                </c:pt>
                <c:pt idx="110">
                  <c:v>0.228022743208357</c:v>
                </c:pt>
                <c:pt idx="113">
                  <c:v>0.227370397602532</c:v>
                </c:pt>
                <c:pt idx="114">
                  <c:v>0.227560760696053</c:v>
                </c:pt>
                <c:pt idx="115">
                  <c:v>0.22693925260078</c:v>
                </c:pt>
                <c:pt idx="116">
                  <c:v>0.232856179136413</c:v>
                </c:pt>
                <c:pt idx="117">
                  <c:v>0.230926815641252</c:v>
                </c:pt>
                <c:pt idx="118">
                  <c:v>0.232234642822424</c:v>
                </c:pt>
                <c:pt idx="119">
                  <c:v>0.237335768017352</c:v>
                </c:pt>
                <c:pt idx="120">
                  <c:v>0.238504436148203</c:v>
                </c:pt>
                <c:pt idx="121">
                  <c:v>0.238900556221165</c:v>
                </c:pt>
                <c:pt idx="122">
                  <c:v>0.242542699639235</c:v>
                </c:pt>
                <c:pt idx="123">
                  <c:v>0.248997245600871</c:v>
                </c:pt>
                <c:pt idx="124">
                  <c:v>0.249138200603743</c:v>
                </c:pt>
                <c:pt idx="125">
                  <c:v>0.254633542340072</c:v>
                </c:pt>
                <c:pt idx="126">
                  <c:v>0.257896947617103</c:v>
                </c:pt>
                <c:pt idx="129">
                  <c:v>0.223129937108855</c:v>
                </c:pt>
                <c:pt idx="130">
                  <c:v>0.218573624038725</c:v>
                </c:pt>
                <c:pt idx="131">
                  <c:v>0.219769856484714</c:v>
                </c:pt>
                <c:pt idx="132">
                  <c:v>0.224556466834661</c:v>
                </c:pt>
                <c:pt idx="133">
                  <c:v>0.223697955598273</c:v>
                </c:pt>
                <c:pt idx="134">
                  <c:v>0.228493758639512</c:v>
                </c:pt>
                <c:pt idx="135">
                  <c:v>0.229836599907721</c:v>
                </c:pt>
                <c:pt idx="136">
                  <c:v>0.233318714602609</c:v>
                </c:pt>
                <c:pt idx="137">
                  <c:v>0.234211256339333</c:v>
                </c:pt>
                <c:pt idx="138">
                  <c:v>0.237033348447904</c:v>
                </c:pt>
                <c:pt idx="139">
                  <c:v>0.241398877854484</c:v>
                </c:pt>
                <c:pt idx="140">
                  <c:v>0.246615146072659</c:v>
                </c:pt>
                <c:pt idx="141">
                  <c:v>0.254295495855807</c:v>
                </c:pt>
                <c:pt idx="142">
                  <c:v>0.250564532459667</c:v>
                </c:pt>
                <c:pt idx="145">
                  <c:v>0.250191760385031</c:v>
                </c:pt>
                <c:pt idx="146">
                  <c:v>0.253608540673324</c:v>
                </c:pt>
                <c:pt idx="147">
                  <c:v>0.252544203634326</c:v>
                </c:pt>
                <c:pt idx="148">
                  <c:v>0.252011716882571</c:v>
                </c:pt>
                <c:pt idx="149">
                  <c:v>0.256103436431983</c:v>
                </c:pt>
                <c:pt idx="150">
                  <c:v>0.257900509128571</c:v>
                </c:pt>
                <c:pt idx="151">
                  <c:v>0.261568736032403</c:v>
                </c:pt>
                <c:pt idx="152">
                  <c:v>0.260297406761064</c:v>
                </c:pt>
                <c:pt idx="153">
                  <c:v>0.263215955591555</c:v>
                </c:pt>
                <c:pt idx="154">
                  <c:v>0.26824256343708</c:v>
                </c:pt>
                <c:pt idx="155">
                  <c:v>0.270750509685225</c:v>
                </c:pt>
                <c:pt idx="156">
                  <c:v>0.276940762331878</c:v>
                </c:pt>
                <c:pt idx="157">
                  <c:v>0.283289455177049</c:v>
                </c:pt>
                <c:pt idx="160">
                  <c:v>0.266005578229098</c:v>
                </c:pt>
                <c:pt idx="161">
                  <c:v>0.268644536348204</c:v>
                </c:pt>
                <c:pt idx="162">
                  <c:v>0.271032359347287</c:v>
                </c:pt>
                <c:pt idx="163">
                  <c:v>0.27582194617025</c:v>
                </c:pt>
                <c:pt idx="164">
                  <c:v>0.2745322299039</c:v>
                </c:pt>
                <c:pt idx="165">
                  <c:v>0.275788683102615</c:v>
                </c:pt>
                <c:pt idx="166">
                  <c:v>0.277709332656419</c:v>
                </c:pt>
                <c:pt idx="167">
                  <c:v>0.286064541174551</c:v>
                </c:pt>
                <c:pt idx="168">
                  <c:v>0.287691686192461</c:v>
                </c:pt>
                <c:pt idx="169">
                  <c:v>0.291091866484945</c:v>
                </c:pt>
                <c:pt idx="170">
                  <c:v>0.298455722052835</c:v>
                </c:pt>
                <c:pt idx="171">
                  <c:v>0.295846489960167</c:v>
                </c:pt>
              </c:numCache>
            </c:numRef>
          </c:xVal>
          <c:yVal>
            <c:numRef>
              <c:f>'AT;Data Set # 31'!$L$8:$L$180</c:f>
              <c:numCache>
                <c:formatCode>0.0000</c:formatCode>
                <c:ptCount val="173"/>
                <c:pt idx="0">
                  <c:v>0.701710569426268</c:v>
                </c:pt>
                <c:pt idx="1">
                  <c:v>0.692424099643872</c:v>
                </c:pt>
                <c:pt idx="2">
                  <c:v>0.707525630789223</c:v>
                </c:pt>
                <c:pt idx="3">
                  <c:v>0.705329484286096</c:v>
                </c:pt>
                <c:pt idx="4">
                  <c:v>0.673148456964043</c:v>
                </c:pt>
                <c:pt idx="5">
                  <c:v>0.683594432757594</c:v>
                </c:pt>
                <c:pt idx="6">
                  <c:v>0.681940747929471</c:v>
                </c:pt>
                <c:pt idx="7">
                  <c:v>0.674500681912033</c:v>
                </c:pt>
                <c:pt idx="8">
                  <c:v>0.675983855329209</c:v>
                </c:pt>
                <c:pt idx="9">
                  <c:v>0.685221265116864</c:v>
                </c:pt>
                <c:pt idx="10">
                  <c:v>0.653386264482562</c:v>
                </c:pt>
                <c:pt idx="11">
                  <c:v>0.655459328356134</c:v>
                </c:pt>
                <c:pt idx="12">
                  <c:v>0.654645483950003</c:v>
                </c:pt>
                <c:pt idx="13">
                  <c:v>0.635083867995775</c:v>
                </c:pt>
                <c:pt idx="16">
                  <c:v>0.73132395477318</c:v>
                </c:pt>
                <c:pt idx="17">
                  <c:v>0.735709110481021</c:v>
                </c:pt>
                <c:pt idx="18">
                  <c:v>0.723982689782921</c:v>
                </c:pt>
                <c:pt idx="19">
                  <c:v>0.742568396644594</c:v>
                </c:pt>
                <c:pt idx="20">
                  <c:v>0.726722048787378</c:v>
                </c:pt>
                <c:pt idx="21">
                  <c:v>0.731408031543503</c:v>
                </c:pt>
                <c:pt idx="22">
                  <c:v>0.722396020879193</c:v>
                </c:pt>
                <c:pt idx="23">
                  <c:v>0.735377058172193</c:v>
                </c:pt>
                <c:pt idx="24">
                  <c:v>0.731619150305098</c:v>
                </c:pt>
                <c:pt idx="25">
                  <c:v>0.718153242624844</c:v>
                </c:pt>
                <c:pt idx="26">
                  <c:v>0.728679445946755</c:v>
                </c:pt>
                <c:pt idx="27">
                  <c:v>0.723163090469312</c:v>
                </c:pt>
                <c:pt idx="28">
                  <c:v>0.705495344712426</c:v>
                </c:pt>
                <c:pt idx="29">
                  <c:v>0.711458595080606</c:v>
                </c:pt>
                <c:pt idx="32">
                  <c:v>0.743752856434638</c:v>
                </c:pt>
                <c:pt idx="33">
                  <c:v>0.765051663845108</c:v>
                </c:pt>
                <c:pt idx="34">
                  <c:v>0.757576731148177</c:v>
                </c:pt>
                <c:pt idx="35">
                  <c:v>0.751592083872172</c:v>
                </c:pt>
                <c:pt idx="36">
                  <c:v>0.756839161013141</c:v>
                </c:pt>
                <c:pt idx="37">
                  <c:v>0.755108788547882</c:v>
                </c:pt>
                <c:pt idx="38">
                  <c:v>0.747961390133514</c:v>
                </c:pt>
                <c:pt idx="39">
                  <c:v>0.757706109409303</c:v>
                </c:pt>
                <c:pt idx="40">
                  <c:v>0.748422231007139</c:v>
                </c:pt>
                <c:pt idx="41">
                  <c:v>0.751914620438265</c:v>
                </c:pt>
                <c:pt idx="42">
                  <c:v>0.745168317295559</c:v>
                </c:pt>
                <c:pt idx="43">
                  <c:v>0.747862816998254</c:v>
                </c:pt>
                <c:pt idx="44">
                  <c:v>0.739901933296424</c:v>
                </c:pt>
                <c:pt idx="45">
                  <c:v>0.75405957075645</c:v>
                </c:pt>
                <c:pt idx="46">
                  <c:v>0.741770685836788</c:v>
                </c:pt>
                <c:pt idx="49">
                  <c:v>0.75768106252978</c:v>
                </c:pt>
                <c:pt idx="50">
                  <c:v>0.761470107659788</c:v>
                </c:pt>
                <c:pt idx="51">
                  <c:v>0.762734913221954</c:v>
                </c:pt>
                <c:pt idx="52">
                  <c:v>0.772093570507654</c:v>
                </c:pt>
                <c:pt idx="53">
                  <c:v>0.77156728241588</c:v>
                </c:pt>
                <c:pt idx="54">
                  <c:v>0.779035301696052</c:v>
                </c:pt>
                <c:pt idx="55">
                  <c:v>0.773764326259436</c:v>
                </c:pt>
                <c:pt idx="56">
                  <c:v>0.775082904965852</c:v>
                </c:pt>
                <c:pt idx="57">
                  <c:v>0.767719974410244</c:v>
                </c:pt>
                <c:pt idx="58">
                  <c:v>0.781011630751367</c:v>
                </c:pt>
                <c:pt idx="59">
                  <c:v>0.770225073489684</c:v>
                </c:pt>
                <c:pt idx="60">
                  <c:v>0.778697395043083</c:v>
                </c:pt>
                <c:pt idx="61">
                  <c:v>0.78089208726259</c:v>
                </c:pt>
                <c:pt idx="62">
                  <c:v>0.772359020914902</c:v>
                </c:pt>
                <c:pt idx="65">
                  <c:v>0.783554525456697</c:v>
                </c:pt>
                <c:pt idx="66">
                  <c:v>0.78928070522304</c:v>
                </c:pt>
                <c:pt idx="67">
                  <c:v>0.773979332887206</c:v>
                </c:pt>
                <c:pt idx="68">
                  <c:v>0.772500007658438</c:v>
                </c:pt>
                <c:pt idx="69">
                  <c:v>0.778079093258459</c:v>
                </c:pt>
                <c:pt idx="70">
                  <c:v>0.775898276237303</c:v>
                </c:pt>
                <c:pt idx="71">
                  <c:v>0.768239592591983</c:v>
                </c:pt>
                <c:pt idx="72">
                  <c:v>0.784767699356677</c:v>
                </c:pt>
                <c:pt idx="73">
                  <c:v>0.768891926432931</c:v>
                </c:pt>
                <c:pt idx="74">
                  <c:v>0.776396560935752</c:v>
                </c:pt>
                <c:pt idx="75">
                  <c:v>0.766613655709741</c:v>
                </c:pt>
                <c:pt idx="76">
                  <c:v>0.773027079257349</c:v>
                </c:pt>
                <c:pt idx="77">
                  <c:v>0.78025924606322</c:v>
                </c:pt>
                <c:pt idx="78">
                  <c:v>0.773518233479445</c:v>
                </c:pt>
                <c:pt idx="81">
                  <c:v>0.766946590250466</c:v>
                </c:pt>
                <c:pt idx="82">
                  <c:v>0.760382746203781</c:v>
                </c:pt>
                <c:pt idx="83">
                  <c:v>0.771791477470055</c:v>
                </c:pt>
                <c:pt idx="84">
                  <c:v>0.760085491387011</c:v>
                </c:pt>
                <c:pt idx="85">
                  <c:v>0.759512486835333</c:v>
                </c:pt>
                <c:pt idx="86">
                  <c:v>0.767779965087395</c:v>
                </c:pt>
                <c:pt idx="87">
                  <c:v>0.762409834907958</c:v>
                </c:pt>
                <c:pt idx="88">
                  <c:v>0.774924693841919</c:v>
                </c:pt>
                <c:pt idx="89">
                  <c:v>0.771554071838594</c:v>
                </c:pt>
                <c:pt idx="90">
                  <c:v>0.769883043245162</c:v>
                </c:pt>
                <c:pt idx="91">
                  <c:v>0.762831218042256</c:v>
                </c:pt>
                <c:pt idx="92">
                  <c:v>0.772110020835588</c:v>
                </c:pt>
                <c:pt idx="93">
                  <c:v>0.774853852009867</c:v>
                </c:pt>
                <c:pt idx="94">
                  <c:v>0.762429184198351</c:v>
                </c:pt>
                <c:pt idx="97">
                  <c:v>0.769106748184607</c:v>
                </c:pt>
                <c:pt idx="98">
                  <c:v>0.764343197046873</c:v>
                </c:pt>
                <c:pt idx="99">
                  <c:v>0.770673822391983</c:v>
                </c:pt>
                <c:pt idx="100">
                  <c:v>0.771830322930342</c:v>
                </c:pt>
                <c:pt idx="101">
                  <c:v>0.765111002188863</c:v>
                </c:pt>
                <c:pt idx="102">
                  <c:v>0.770078315241132</c:v>
                </c:pt>
                <c:pt idx="103">
                  <c:v>0.772664980183008</c:v>
                </c:pt>
                <c:pt idx="104">
                  <c:v>0.770802686207109</c:v>
                </c:pt>
                <c:pt idx="105">
                  <c:v>0.762356746675357</c:v>
                </c:pt>
                <c:pt idx="106">
                  <c:v>0.766600594527822</c:v>
                </c:pt>
                <c:pt idx="107">
                  <c:v>0.767201413293825</c:v>
                </c:pt>
                <c:pt idx="108">
                  <c:v>0.763235865032489</c:v>
                </c:pt>
                <c:pt idx="109">
                  <c:v>0.752203186542896</c:v>
                </c:pt>
                <c:pt idx="110">
                  <c:v>0.749275557703257</c:v>
                </c:pt>
                <c:pt idx="113">
                  <c:v>0.746982655538703</c:v>
                </c:pt>
                <c:pt idx="114">
                  <c:v>0.744793105373257</c:v>
                </c:pt>
                <c:pt idx="115">
                  <c:v>0.734571722048773</c:v>
                </c:pt>
                <c:pt idx="116">
                  <c:v>0.750362218853919</c:v>
                </c:pt>
                <c:pt idx="117">
                  <c:v>0.741985161005593</c:v>
                </c:pt>
                <c:pt idx="118">
                  <c:v>0.744637481205573</c:v>
                </c:pt>
                <c:pt idx="119">
                  <c:v>0.748805428763238</c:v>
                </c:pt>
                <c:pt idx="120">
                  <c:v>0.753386163285608</c:v>
                </c:pt>
                <c:pt idx="121">
                  <c:v>0.749856750287491</c:v>
                </c:pt>
                <c:pt idx="122">
                  <c:v>0.752383178078197</c:v>
                </c:pt>
                <c:pt idx="123">
                  <c:v>0.754454741793834</c:v>
                </c:pt>
                <c:pt idx="124">
                  <c:v>0.740943245721497</c:v>
                </c:pt>
                <c:pt idx="125">
                  <c:v>0.733211560752765</c:v>
                </c:pt>
                <c:pt idx="126">
                  <c:v>0.716343420042585</c:v>
                </c:pt>
                <c:pt idx="129">
                  <c:v>0.738178883248567</c:v>
                </c:pt>
                <c:pt idx="130">
                  <c:v>0.729959357591889</c:v>
                </c:pt>
                <c:pt idx="131">
                  <c:v>0.732993165598292</c:v>
                </c:pt>
                <c:pt idx="132">
                  <c:v>0.739203089645506</c:v>
                </c:pt>
                <c:pt idx="133">
                  <c:v>0.735715712726313</c:v>
                </c:pt>
                <c:pt idx="134">
                  <c:v>0.741844522037356</c:v>
                </c:pt>
                <c:pt idx="135">
                  <c:v>0.742397975633148</c:v>
                </c:pt>
                <c:pt idx="136">
                  <c:v>0.746119232651794</c:v>
                </c:pt>
                <c:pt idx="137">
                  <c:v>0.74154630395143</c:v>
                </c:pt>
                <c:pt idx="138">
                  <c:v>0.744156996154977</c:v>
                </c:pt>
                <c:pt idx="139">
                  <c:v>0.737335518688662</c:v>
                </c:pt>
                <c:pt idx="140">
                  <c:v>0.735287038055711</c:v>
                </c:pt>
                <c:pt idx="141">
                  <c:v>0.727457658370176</c:v>
                </c:pt>
                <c:pt idx="142">
                  <c:v>0.705228288894549</c:v>
                </c:pt>
                <c:pt idx="145">
                  <c:v>0.713774401694174</c:v>
                </c:pt>
                <c:pt idx="146">
                  <c:v>0.721656411358012</c:v>
                </c:pt>
                <c:pt idx="147">
                  <c:v>0.721060072262809</c:v>
                </c:pt>
                <c:pt idx="148">
                  <c:v>0.718491423997872</c:v>
                </c:pt>
                <c:pt idx="149">
                  <c:v>0.7260192870857</c:v>
                </c:pt>
                <c:pt idx="150">
                  <c:v>0.72038690947885</c:v>
                </c:pt>
                <c:pt idx="151">
                  <c:v>0.759125260898141</c:v>
                </c:pt>
                <c:pt idx="152">
                  <c:v>0.726789196332462</c:v>
                </c:pt>
                <c:pt idx="153">
                  <c:v>0.723984522679776</c:v>
                </c:pt>
                <c:pt idx="154">
                  <c:v>0.726164446093979</c:v>
                </c:pt>
                <c:pt idx="155">
                  <c:v>0.713673839720201</c:v>
                </c:pt>
                <c:pt idx="156">
                  <c:v>0.707577981883211</c:v>
                </c:pt>
                <c:pt idx="157">
                  <c:v>0.702832581559826</c:v>
                </c:pt>
                <c:pt idx="160">
                  <c:v>0.67267900407405</c:v>
                </c:pt>
                <c:pt idx="161">
                  <c:v>0.676081638288376</c:v>
                </c:pt>
                <c:pt idx="162">
                  <c:v>0.672399252458354</c:v>
                </c:pt>
                <c:pt idx="163">
                  <c:v>0.678136581168765</c:v>
                </c:pt>
                <c:pt idx="164">
                  <c:v>0.675488439754325</c:v>
                </c:pt>
                <c:pt idx="165">
                  <c:v>0.680549040789601</c:v>
                </c:pt>
                <c:pt idx="166">
                  <c:v>0.679010930972368</c:v>
                </c:pt>
                <c:pt idx="167">
                  <c:v>0.685600752682405</c:v>
                </c:pt>
                <c:pt idx="168">
                  <c:v>0.673894501146052</c:v>
                </c:pt>
                <c:pt idx="169">
                  <c:v>0.671724321886522</c:v>
                </c:pt>
                <c:pt idx="170">
                  <c:v>0.670358518170341</c:v>
                </c:pt>
                <c:pt idx="171">
                  <c:v>0.660053029109857</c:v>
                </c:pt>
              </c:numCache>
            </c:numRef>
          </c:yVal>
          <c:smooth val="1"/>
        </c:ser>
        <c:ser>
          <c:idx val="8"/>
          <c:order val="9"/>
          <c:tx>
            <c:v>Data Set # 32</c:v>
          </c:tx>
          <c:spPr>
            <a:ln w="19050">
              <a:noFill/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'AU;Data Set # 32'!$I$8:$I$168</c:f>
              <c:numCache>
                <c:formatCode>0.00000</c:formatCode>
                <c:ptCount val="161"/>
                <c:pt idx="0">
                  <c:v>0.052046679508099</c:v>
                </c:pt>
                <c:pt idx="1">
                  <c:v>0.0488565944451616</c:v>
                </c:pt>
                <c:pt idx="2">
                  <c:v>0.0484214757247314</c:v>
                </c:pt>
                <c:pt idx="3">
                  <c:v>0.0483449077423253</c:v>
                </c:pt>
                <c:pt idx="4">
                  <c:v>0.0463264140559183</c:v>
                </c:pt>
                <c:pt idx="5">
                  <c:v>0.0464021460420546</c:v>
                </c:pt>
                <c:pt idx="6">
                  <c:v>0.0456402524421414</c:v>
                </c:pt>
                <c:pt idx="7">
                  <c:v>0.0442627415553135</c:v>
                </c:pt>
                <c:pt idx="8">
                  <c:v>0.0450340907471205</c:v>
                </c:pt>
                <c:pt idx="9">
                  <c:v>0.0431515906154036</c:v>
                </c:pt>
                <c:pt idx="10">
                  <c:v>0.0434639000377995</c:v>
                </c:pt>
                <c:pt idx="11">
                  <c:v>0.0415248821599605</c:v>
                </c:pt>
                <c:pt idx="12">
                  <c:v>0.0412959468417806</c:v>
                </c:pt>
                <c:pt idx="13">
                  <c:v>0.0419574620253157</c:v>
                </c:pt>
                <c:pt idx="16">
                  <c:v>0.0696301612982234</c:v>
                </c:pt>
                <c:pt idx="17">
                  <c:v>0.0667107615328908</c:v>
                </c:pt>
                <c:pt idx="18">
                  <c:v>0.0662256591376425</c:v>
                </c:pt>
                <c:pt idx="19">
                  <c:v>0.0660508653248193</c:v>
                </c:pt>
                <c:pt idx="20">
                  <c:v>0.0637150683818119</c:v>
                </c:pt>
                <c:pt idx="21">
                  <c:v>0.0636033632505011</c:v>
                </c:pt>
                <c:pt idx="22">
                  <c:v>0.0630270152772428</c:v>
                </c:pt>
                <c:pt idx="23">
                  <c:v>0.061885048387238</c:v>
                </c:pt>
                <c:pt idx="24">
                  <c:v>0.0621794976045704</c:v>
                </c:pt>
                <c:pt idx="25">
                  <c:v>0.0616158642760574</c:v>
                </c:pt>
                <c:pt idx="26">
                  <c:v>0.0627414844766061</c:v>
                </c:pt>
                <c:pt idx="27">
                  <c:v>0.0588849174895329</c:v>
                </c:pt>
                <c:pt idx="28">
                  <c:v>0.0598940848843835</c:v>
                </c:pt>
                <c:pt idx="29">
                  <c:v>0.059606468095388</c:v>
                </c:pt>
                <c:pt idx="30">
                  <c:v>0.05889650392704</c:v>
                </c:pt>
                <c:pt idx="33">
                  <c:v>0.0850166014352841</c:v>
                </c:pt>
                <c:pt idx="34">
                  <c:v>0.084812202991488</c:v>
                </c:pt>
                <c:pt idx="35">
                  <c:v>0.081980394366926</c:v>
                </c:pt>
                <c:pt idx="36">
                  <c:v>0.0836681579252617</c:v>
                </c:pt>
                <c:pt idx="37">
                  <c:v>0.081156207567193</c:v>
                </c:pt>
                <c:pt idx="38">
                  <c:v>0.0804772124080199</c:v>
                </c:pt>
                <c:pt idx="39">
                  <c:v>0.0817912793704107</c:v>
                </c:pt>
                <c:pt idx="40">
                  <c:v>0.0769183574581251</c:v>
                </c:pt>
                <c:pt idx="41">
                  <c:v>0.0778964114504068</c:v>
                </c:pt>
                <c:pt idx="42">
                  <c:v>0.0789032047459412</c:v>
                </c:pt>
                <c:pt idx="43">
                  <c:v>0.077502601356001</c:v>
                </c:pt>
                <c:pt idx="44">
                  <c:v>0.0778614933610712</c:v>
                </c:pt>
                <c:pt idx="45">
                  <c:v>0.0783016111502248</c:v>
                </c:pt>
                <c:pt idx="46">
                  <c:v>0.0767569441638054</c:v>
                </c:pt>
                <c:pt idx="47">
                  <c:v>0.0776947688585382</c:v>
                </c:pt>
                <c:pt idx="48">
                  <c:v>0.0770882477147638</c:v>
                </c:pt>
                <c:pt idx="51">
                  <c:v>0.102552431637548</c:v>
                </c:pt>
                <c:pt idx="52">
                  <c:v>0.101859116038886</c:v>
                </c:pt>
                <c:pt idx="53">
                  <c:v>0.103657990066155</c:v>
                </c:pt>
                <c:pt idx="54">
                  <c:v>0.10318409720947</c:v>
                </c:pt>
                <c:pt idx="55">
                  <c:v>0.102976202016215</c:v>
                </c:pt>
                <c:pt idx="56">
                  <c:v>0.102026112029874</c:v>
                </c:pt>
                <c:pt idx="57">
                  <c:v>0.0998810212950655</c:v>
                </c:pt>
                <c:pt idx="58">
                  <c:v>0.101947018661812</c:v>
                </c:pt>
                <c:pt idx="59">
                  <c:v>0.101095108859536</c:v>
                </c:pt>
                <c:pt idx="60">
                  <c:v>0.100949195991478</c:v>
                </c:pt>
                <c:pt idx="61">
                  <c:v>0.100324207621496</c:v>
                </c:pt>
                <c:pt idx="62">
                  <c:v>0.103230375681163</c:v>
                </c:pt>
                <c:pt idx="63">
                  <c:v>0.101320280071706</c:v>
                </c:pt>
                <c:pt idx="64">
                  <c:v>0.101959983343973</c:v>
                </c:pt>
                <c:pt idx="67">
                  <c:v>0.124506327230778</c:v>
                </c:pt>
                <c:pt idx="68">
                  <c:v>0.126616676422932</c:v>
                </c:pt>
                <c:pt idx="69">
                  <c:v>0.127369865925837</c:v>
                </c:pt>
                <c:pt idx="70">
                  <c:v>0.126730307608253</c:v>
                </c:pt>
                <c:pt idx="71">
                  <c:v>0.125018306619541</c:v>
                </c:pt>
                <c:pt idx="72">
                  <c:v>0.124812250403581</c:v>
                </c:pt>
                <c:pt idx="73">
                  <c:v>0.128153703184996</c:v>
                </c:pt>
                <c:pt idx="74">
                  <c:v>0.125140380941552</c:v>
                </c:pt>
                <c:pt idx="75">
                  <c:v>0.127345782840072</c:v>
                </c:pt>
                <c:pt idx="76">
                  <c:v>0.126930099093326</c:v>
                </c:pt>
                <c:pt idx="77">
                  <c:v>0.126797382902699</c:v>
                </c:pt>
                <c:pt idx="78">
                  <c:v>0.128011545130117</c:v>
                </c:pt>
                <c:pt idx="79">
                  <c:v>0.131594221202344</c:v>
                </c:pt>
                <c:pt idx="80">
                  <c:v>0.127028745677894</c:v>
                </c:pt>
                <c:pt idx="83">
                  <c:v>0.149907529712608</c:v>
                </c:pt>
                <c:pt idx="84">
                  <c:v>0.150961560977192</c:v>
                </c:pt>
                <c:pt idx="85">
                  <c:v>0.150044169940261</c:v>
                </c:pt>
                <c:pt idx="86">
                  <c:v>0.147344251779028</c:v>
                </c:pt>
                <c:pt idx="87">
                  <c:v>0.147998151556723</c:v>
                </c:pt>
                <c:pt idx="88">
                  <c:v>0.147825810457763</c:v>
                </c:pt>
                <c:pt idx="89">
                  <c:v>0.150314113510827</c:v>
                </c:pt>
                <c:pt idx="90">
                  <c:v>0.148932517343066</c:v>
                </c:pt>
                <c:pt idx="91">
                  <c:v>0.152126847958741</c:v>
                </c:pt>
                <c:pt idx="92">
                  <c:v>0.155951896358288</c:v>
                </c:pt>
                <c:pt idx="93">
                  <c:v>0.154787995895394</c:v>
                </c:pt>
                <c:pt idx="94">
                  <c:v>0.156056863325023</c:v>
                </c:pt>
                <c:pt idx="95">
                  <c:v>0.157446636448202</c:v>
                </c:pt>
                <c:pt idx="96">
                  <c:v>0.154907925036942</c:v>
                </c:pt>
                <c:pt idx="99">
                  <c:v>0.168598873705249</c:v>
                </c:pt>
                <c:pt idx="100">
                  <c:v>0.17048328759789</c:v>
                </c:pt>
                <c:pt idx="101">
                  <c:v>0.16993331278788</c:v>
                </c:pt>
                <c:pt idx="102">
                  <c:v>0.173500908460249</c:v>
                </c:pt>
                <c:pt idx="103">
                  <c:v>0.170583465648339</c:v>
                </c:pt>
                <c:pt idx="104">
                  <c:v>0.176344636926283</c:v>
                </c:pt>
                <c:pt idx="105">
                  <c:v>0.175606529671339</c:v>
                </c:pt>
                <c:pt idx="106">
                  <c:v>0.177331476917863</c:v>
                </c:pt>
                <c:pt idx="107">
                  <c:v>0.17904752719355</c:v>
                </c:pt>
                <c:pt idx="108">
                  <c:v>0.183112901297731</c:v>
                </c:pt>
                <c:pt idx="109">
                  <c:v>0.185055610863772</c:v>
                </c:pt>
                <c:pt idx="110">
                  <c:v>0.186475269604447</c:v>
                </c:pt>
                <c:pt idx="111">
                  <c:v>0.191046517568174</c:v>
                </c:pt>
                <c:pt idx="112">
                  <c:v>0.189957097463991</c:v>
                </c:pt>
                <c:pt idx="113">
                  <c:v>0.186364832242368</c:v>
                </c:pt>
                <c:pt idx="116">
                  <c:v>0.191839703945776</c:v>
                </c:pt>
                <c:pt idx="117">
                  <c:v>0.191438084356551</c:v>
                </c:pt>
                <c:pt idx="118">
                  <c:v>0.19394657318881</c:v>
                </c:pt>
                <c:pt idx="119">
                  <c:v>0.196819274742809</c:v>
                </c:pt>
                <c:pt idx="120">
                  <c:v>0.194383883717644</c:v>
                </c:pt>
                <c:pt idx="121">
                  <c:v>0.198122668470133</c:v>
                </c:pt>
                <c:pt idx="122">
                  <c:v>0.197548300151308</c:v>
                </c:pt>
                <c:pt idx="123">
                  <c:v>0.20525009362392</c:v>
                </c:pt>
                <c:pt idx="124">
                  <c:v>0.205559005214548</c:v>
                </c:pt>
                <c:pt idx="125">
                  <c:v>0.212550137001582</c:v>
                </c:pt>
                <c:pt idx="126">
                  <c:v>0.218009294744874</c:v>
                </c:pt>
                <c:pt idx="127">
                  <c:v>0.21994803370769</c:v>
                </c:pt>
                <c:pt idx="128">
                  <c:v>0.215760886056744</c:v>
                </c:pt>
                <c:pt idx="129">
                  <c:v>0.21154286023055</c:v>
                </c:pt>
                <c:pt idx="132">
                  <c:v>0.21542586954338</c:v>
                </c:pt>
                <c:pt idx="133">
                  <c:v>0.218027568906628</c:v>
                </c:pt>
                <c:pt idx="134">
                  <c:v>0.218608455885332</c:v>
                </c:pt>
                <c:pt idx="135">
                  <c:v>0.219346760396543</c:v>
                </c:pt>
                <c:pt idx="136">
                  <c:v>0.220864275185845</c:v>
                </c:pt>
                <c:pt idx="137">
                  <c:v>0.224800592560151</c:v>
                </c:pt>
                <c:pt idx="138">
                  <c:v>0.228050818316819</c:v>
                </c:pt>
                <c:pt idx="139">
                  <c:v>0.232000925904464</c:v>
                </c:pt>
                <c:pt idx="140">
                  <c:v>0.241556045919717</c:v>
                </c:pt>
                <c:pt idx="141">
                  <c:v>0.239489506088147</c:v>
                </c:pt>
                <c:pt idx="142">
                  <c:v>0.247248396543552</c:v>
                </c:pt>
                <c:pt idx="143">
                  <c:v>0.246388219452776</c:v>
                </c:pt>
                <c:pt idx="144">
                  <c:v>0.241866169843565</c:v>
                </c:pt>
                <c:pt idx="145">
                  <c:v>0.238970410153826</c:v>
                </c:pt>
                <c:pt idx="148">
                  <c:v>0.227585098413489</c:v>
                </c:pt>
                <c:pt idx="149">
                  <c:v>0.229196515106659</c:v>
                </c:pt>
                <c:pt idx="150">
                  <c:v>0.235258389099926</c:v>
                </c:pt>
                <c:pt idx="151">
                  <c:v>0.236049254044751</c:v>
                </c:pt>
                <c:pt idx="152">
                  <c:v>0.237303525358683</c:v>
                </c:pt>
                <c:pt idx="153">
                  <c:v>0.238407693872055</c:v>
                </c:pt>
                <c:pt idx="154">
                  <c:v>0.244482934187645</c:v>
                </c:pt>
                <c:pt idx="155">
                  <c:v>0.2500486033233</c:v>
                </c:pt>
                <c:pt idx="156">
                  <c:v>0.251797408754755</c:v>
                </c:pt>
                <c:pt idx="157">
                  <c:v>0.249494100611784</c:v>
                </c:pt>
                <c:pt idx="158">
                  <c:v>0.260661585264041</c:v>
                </c:pt>
                <c:pt idx="159">
                  <c:v>0.264571111414452</c:v>
                </c:pt>
              </c:numCache>
            </c:numRef>
          </c:xVal>
          <c:yVal>
            <c:numRef>
              <c:f>'AU;Data Set # 32'!$L$8:$L$168</c:f>
              <c:numCache>
                <c:formatCode>0.0000</c:formatCode>
                <c:ptCount val="161"/>
                <c:pt idx="0">
                  <c:v>0.501208114066764</c:v>
                </c:pt>
                <c:pt idx="1">
                  <c:v>0.454873478319817</c:v>
                </c:pt>
                <c:pt idx="2">
                  <c:v>0.461094630979937</c:v>
                </c:pt>
                <c:pt idx="3">
                  <c:v>0.464766697895526</c:v>
                </c:pt>
                <c:pt idx="4">
                  <c:v>0.445732713548787</c:v>
                </c:pt>
                <c:pt idx="5">
                  <c:v>0.427579108418003</c:v>
                </c:pt>
                <c:pt idx="6">
                  <c:v>0.416010413376847</c:v>
                </c:pt>
                <c:pt idx="7">
                  <c:v>0.404096701924055</c:v>
                </c:pt>
                <c:pt idx="8">
                  <c:v>0.411576915094707</c:v>
                </c:pt>
                <c:pt idx="9">
                  <c:v>0.387235565918291</c:v>
                </c:pt>
                <c:pt idx="10">
                  <c:v>0.384705168795943</c:v>
                </c:pt>
                <c:pt idx="11">
                  <c:v>0.368747597431983</c:v>
                </c:pt>
                <c:pt idx="12">
                  <c:v>0.352561177897258</c:v>
                </c:pt>
                <c:pt idx="13">
                  <c:v>0.351123679731343</c:v>
                </c:pt>
                <c:pt idx="16">
                  <c:v>0.688822577899443</c:v>
                </c:pt>
                <c:pt idx="17">
                  <c:v>0.653905066693745</c:v>
                </c:pt>
                <c:pt idx="18">
                  <c:v>0.645447538788285</c:v>
                </c:pt>
                <c:pt idx="19">
                  <c:v>0.644992151555002</c:v>
                </c:pt>
                <c:pt idx="20">
                  <c:v>0.599247630838446</c:v>
                </c:pt>
                <c:pt idx="21">
                  <c:v>0.605832962813415</c:v>
                </c:pt>
                <c:pt idx="22">
                  <c:v>0.606837257429394</c:v>
                </c:pt>
                <c:pt idx="23">
                  <c:v>0.592508126455647</c:v>
                </c:pt>
                <c:pt idx="24">
                  <c:v>0.573773912353149</c:v>
                </c:pt>
                <c:pt idx="25">
                  <c:v>0.565970179492666</c:v>
                </c:pt>
                <c:pt idx="26">
                  <c:v>0.573026842184335</c:v>
                </c:pt>
                <c:pt idx="27">
                  <c:v>0.535565660787773</c:v>
                </c:pt>
                <c:pt idx="28">
                  <c:v>0.537133991342948</c:v>
                </c:pt>
                <c:pt idx="29">
                  <c:v>0.518701164075865</c:v>
                </c:pt>
                <c:pt idx="30">
                  <c:v>0.50082956326681</c:v>
                </c:pt>
                <c:pt idx="33">
                  <c:v>0.718676777856753</c:v>
                </c:pt>
                <c:pt idx="34">
                  <c:v>0.733857724988317</c:v>
                </c:pt>
                <c:pt idx="35">
                  <c:v>0.695531495296928</c:v>
                </c:pt>
                <c:pt idx="36">
                  <c:v>0.70646393286974</c:v>
                </c:pt>
                <c:pt idx="37">
                  <c:v>0.67656224327989</c:v>
                </c:pt>
                <c:pt idx="38">
                  <c:v>0.685066964448955</c:v>
                </c:pt>
                <c:pt idx="39">
                  <c:v>0.6694692084585</c:v>
                </c:pt>
                <c:pt idx="40">
                  <c:v>0.636125829983523</c:v>
                </c:pt>
                <c:pt idx="41">
                  <c:v>0.64340512735444</c:v>
                </c:pt>
                <c:pt idx="42">
                  <c:v>0.649853316919636</c:v>
                </c:pt>
                <c:pt idx="43">
                  <c:v>0.645227196613981</c:v>
                </c:pt>
                <c:pt idx="44">
                  <c:v>0.638182404165678</c:v>
                </c:pt>
                <c:pt idx="45">
                  <c:v>0.63348915325837</c:v>
                </c:pt>
                <c:pt idx="46">
                  <c:v>0.620078516141776</c:v>
                </c:pt>
                <c:pt idx="47">
                  <c:v>0.61821890512953</c:v>
                </c:pt>
                <c:pt idx="48">
                  <c:v>0.602016296589943</c:v>
                </c:pt>
                <c:pt idx="51">
                  <c:v>0.720161490405528</c:v>
                </c:pt>
                <c:pt idx="52">
                  <c:v>0.737767917664237</c:v>
                </c:pt>
                <c:pt idx="53">
                  <c:v>0.745153468230532</c:v>
                </c:pt>
                <c:pt idx="54">
                  <c:v>0.746689282503067</c:v>
                </c:pt>
                <c:pt idx="55">
                  <c:v>0.726003242815048</c:v>
                </c:pt>
                <c:pt idx="56">
                  <c:v>0.730885847973217</c:v>
                </c:pt>
                <c:pt idx="57">
                  <c:v>0.72170014304061</c:v>
                </c:pt>
                <c:pt idx="58">
                  <c:v>0.727296876658416</c:v>
                </c:pt>
                <c:pt idx="59">
                  <c:v>0.72192674146389</c:v>
                </c:pt>
                <c:pt idx="60">
                  <c:v>0.71811594284534</c:v>
                </c:pt>
                <c:pt idx="61">
                  <c:v>0.706846295172349</c:v>
                </c:pt>
                <c:pt idx="62">
                  <c:v>0.721430848327514</c:v>
                </c:pt>
                <c:pt idx="63">
                  <c:v>0.699901156581798</c:v>
                </c:pt>
                <c:pt idx="64">
                  <c:v>0.682277431198214</c:v>
                </c:pt>
                <c:pt idx="67">
                  <c:v>0.748404110769034</c:v>
                </c:pt>
                <c:pt idx="68">
                  <c:v>0.767456023420318</c:v>
                </c:pt>
                <c:pt idx="69">
                  <c:v>0.769741323067883</c:v>
                </c:pt>
                <c:pt idx="70">
                  <c:v>0.771225417560506</c:v>
                </c:pt>
                <c:pt idx="71">
                  <c:v>0.752409967873593</c:v>
                </c:pt>
                <c:pt idx="72">
                  <c:v>0.750154153275794</c:v>
                </c:pt>
                <c:pt idx="73">
                  <c:v>0.771387921703135</c:v>
                </c:pt>
                <c:pt idx="74">
                  <c:v>0.760449144260071</c:v>
                </c:pt>
                <c:pt idx="75">
                  <c:v>0.760848142888484</c:v>
                </c:pt>
                <c:pt idx="76">
                  <c:v>0.759469202073407</c:v>
                </c:pt>
                <c:pt idx="77">
                  <c:v>0.755597184418472</c:v>
                </c:pt>
                <c:pt idx="78">
                  <c:v>0.750459305569229</c:v>
                </c:pt>
                <c:pt idx="79">
                  <c:v>0.754692042516125</c:v>
                </c:pt>
                <c:pt idx="80">
                  <c:v>0.720478169680596</c:v>
                </c:pt>
                <c:pt idx="83">
                  <c:v>0.737763114962773</c:v>
                </c:pt>
                <c:pt idx="84">
                  <c:v>0.730355739752249</c:v>
                </c:pt>
                <c:pt idx="85">
                  <c:v>0.746477925515145</c:v>
                </c:pt>
                <c:pt idx="86">
                  <c:v>0.735568167511793</c:v>
                </c:pt>
                <c:pt idx="87">
                  <c:v>0.736177103404977</c:v>
                </c:pt>
                <c:pt idx="88">
                  <c:v>0.741084598834026</c:v>
                </c:pt>
                <c:pt idx="89">
                  <c:v>0.745008831798773</c:v>
                </c:pt>
                <c:pt idx="90">
                  <c:v>0.738872818845728</c:v>
                </c:pt>
                <c:pt idx="91">
                  <c:v>0.748897804923759</c:v>
                </c:pt>
                <c:pt idx="92">
                  <c:v>0.755566072962993</c:v>
                </c:pt>
                <c:pt idx="93">
                  <c:v>0.750045338412973</c:v>
                </c:pt>
                <c:pt idx="94">
                  <c:v>0.747350782695469</c:v>
                </c:pt>
                <c:pt idx="95">
                  <c:v>0.729248512243899</c:v>
                </c:pt>
                <c:pt idx="96">
                  <c:v>0.705493004374277</c:v>
                </c:pt>
                <c:pt idx="99">
                  <c:v>0.693683772818214</c:v>
                </c:pt>
                <c:pt idx="100">
                  <c:v>0.711080398932608</c:v>
                </c:pt>
                <c:pt idx="101">
                  <c:v>0.710452528907443</c:v>
                </c:pt>
                <c:pt idx="102">
                  <c:v>0.717426132083361</c:v>
                </c:pt>
                <c:pt idx="103">
                  <c:v>0.713009699030742</c:v>
                </c:pt>
                <c:pt idx="104">
                  <c:v>0.735314215314314</c:v>
                </c:pt>
                <c:pt idx="105">
                  <c:v>0.724215684963005</c:v>
                </c:pt>
                <c:pt idx="106">
                  <c:v>0.731586209067206</c:v>
                </c:pt>
                <c:pt idx="107">
                  <c:v>0.734845337816367</c:v>
                </c:pt>
                <c:pt idx="108">
                  <c:v>0.740839586878371</c:v>
                </c:pt>
                <c:pt idx="109">
                  <c:v>0.743510405849351</c:v>
                </c:pt>
                <c:pt idx="110">
                  <c:v>0.737107287603308</c:v>
                </c:pt>
                <c:pt idx="111">
                  <c:v>0.74269370828162</c:v>
                </c:pt>
                <c:pt idx="112">
                  <c:v>0.721111151146959</c:v>
                </c:pt>
                <c:pt idx="113">
                  <c:v>0.688400700104891</c:v>
                </c:pt>
                <c:pt idx="116">
                  <c:v>0.683999608431785</c:v>
                </c:pt>
                <c:pt idx="117">
                  <c:v>0.688560364074657</c:v>
                </c:pt>
                <c:pt idx="118">
                  <c:v>0.695076584369943</c:v>
                </c:pt>
                <c:pt idx="119">
                  <c:v>0.710201455556074</c:v>
                </c:pt>
                <c:pt idx="120">
                  <c:v>0.698830705979178</c:v>
                </c:pt>
                <c:pt idx="121">
                  <c:v>0.7147916023664</c:v>
                </c:pt>
                <c:pt idx="122">
                  <c:v>0.707755045915972</c:v>
                </c:pt>
                <c:pt idx="123">
                  <c:v>0.727026538177711</c:v>
                </c:pt>
                <c:pt idx="124">
                  <c:v>0.722773193629404</c:v>
                </c:pt>
                <c:pt idx="125">
                  <c:v>0.730723288461658</c:v>
                </c:pt>
                <c:pt idx="126">
                  <c:v>0.722444826935892</c:v>
                </c:pt>
                <c:pt idx="127">
                  <c:v>0.718672892718705</c:v>
                </c:pt>
                <c:pt idx="128">
                  <c:v>0.692124055099659</c:v>
                </c:pt>
                <c:pt idx="129">
                  <c:v>0.665033199319039</c:v>
                </c:pt>
                <c:pt idx="132">
                  <c:v>0.67146685877777</c:v>
                </c:pt>
                <c:pt idx="133">
                  <c:v>0.678117174345298</c:v>
                </c:pt>
                <c:pt idx="134">
                  <c:v>0.680038627943202</c:v>
                </c:pt>
                <c:pt idx="135">
                  <c:v>0.684671338946424</c:v>
                </c:pt>
                <c:pt idx="136">
                  <c:v>0.686671595202611</c:v>
                </c:pt>
                <c:pt idx="137">
                  <c:v>0.687592440175171</c:v>
                </c:pt>
                <c:pt idx="138">
                  <c:v>0.693935115468332</c:v>
                </c:pt>
                <c:pt idx="139">
                  <c:v>0.697805888120877</c:v>
                </c:pt>
                <c:pt idx="140">
                  <c:v>0.700776979769766</c:v>
                </c:pt>
                <c:pt idx="141">
                  <c:v>0.690002226819858</c:v>
                </c:pt>
                <c:pt idx="142">
                  <c:v>0.695902020812436</c:v>
                </c:pt>
                <c:pt idx="143">
                  <c:v>0.679411708568202</c:v>
                </c:pt>
                <c:pt idx="144">
                  <c:v>0.656128674987973</c:v>
                </c:pt>
                <c:pt idx="145">
                  <c:v>0.643990417191304</c:v>
                </c:pt>
                <c:pt idx="148">
                  <c:v>0.619327542946312</c:v>
                </c:pt>
                <c:pt idx="149">
                  <c:v>0.617855134556398</c:v>
                </c:pt>
                <c:pt idx="150">
                  <c:v>0.638623716166146</c:v>
                </c:pt>
                <c:pt idx="151">
                  <c:v>0.63892302263362</c:v>
                </c:pt>
                <c:pt idx="152">
                  <c:v>0.637556590244706</c:v>
                </c:pt>
                <c:pt idx="153">
                  <c:v>0.643739684103697</c:v>
                </c:pt>
                <c:pt idx="154">
                  <c:v>0.657379096875233</c:v>
                </c:pt>
                <c:pt idx="155">
                  <c:v>0.663392001232781</c:v>
                </c:pt>
                <c:pt idx="156">
                  <c:v>0.653964606069638</c:v>
                </c:pt>
                <c:pt idx="157">
                  <c:v>0.648211390080355</c:v>
                </c:pt>
                <c:pt idx="158">
                  <c:v>0.65373164466093</c:v>
                </c:pt>
                <c:pt idx="159">
                  <c:v>0.638790415712815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1663664"/>
        <c:axId val="-1371659248"/>
      </c:scatterChart>
      <c:valAx>
        <c:axId val="-1371663664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1659248"/>
        <c:crosses val="autoZero"/>
        <c:crossBetween val="midCat"/>
        <c:majorUnit val="0.02"/>
      </c:valAx>
      <c:valAx>
        <c:axId val="-1371659248"/>
        <c:scaling>
          <c:orientation val="minMax"/>
          <c:max val="0.9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16636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54051054384"/>
          <c:y val="0.32626427406199"/>
          <c:w val="0.128745837957825"/>
          <c:h val="0.41435562805872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77650897226754"/>
        </c:manualLayout>
      </c:layout>
      <c:scatterChart>
        <c:scatterStyle val="lineMarker"/>
        <c:varyColors val="0"/>
        <c:ser>
          <c:idx val="4"/>
          <c:order val="0"/>
          <c:tx>
            <c:v>Data Set # 23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23'!$O$8:$O$371</c:f>
              <c:numCache>
                <c:formatCode>General</c:formatCode>
                <c:ptCount val="364"/>
                <c:pt idx="0">
                  <c:v>3.843594422148362</c:v>
                </c:pt>
                <c:pt idx="1">
                  <c:v>4.057417178333006</c:v>
                </c:pt>
                <c:pt idx="2">
                  <c:v>4.375543718022354</c:v>
                </c:pt>
                <c:pt idx="3">
                  <c:v>5.017011986576288</c:v>
                </c:pt>
                <c:pt idx="4">
                  <c:v>5.658480255130221</c:v>
                </c:pt>
                <c:pt idx="5">
                  <c:v>5.872303011314865</c:v>
                </c:pt>
                <c:pt idx="6">
                  <c:v>6.299948523684153</c:v>
                </c:pt>
                <c:pt idx="7">
                  <c:v>6.727594036053443</c:v>
                </c:pt>
                <c:pt idx="8">
                  <c:v>7.47336608811208</c:v>
                </c:pt>
                <c:pt idx="9">
                  <c:v>8.219138140170717</c:v>
                </c:pt>
                <c:pt idx="10">
                  <c:v>8.698935544292357</c:v>
                </c:pt>
                <c:pt idx="11">
                  <c:v>8.756302625219944</c:v>
                </c:pt>
                <c:pt idx="12">
                  <c:v>9.178732948414</c:v>
                </c:pt>
                <c:pt idx="13">
                  <c:v>9.502074677278583</c:v>
                </c:pt>
                <c:pt idx="14">
                  <c:v>9.28825192109394</c:v>
                </c:pt>
                <c:pt idx="15">
                  <c:v>8.646783652540005</c:v>
                </c:pt>
                <c:pt idx="16">
                  <c:v>7.687188844296724</c:v>
                </c:pt>
                <c:pt idx="17">
                  <c:v>7.36384711543214</c:v>
                </c:pt>
                <c:pt idx="20">
                  <c:v>5.225619553585697</c:v>
                </c:pt>
                <c:pt idx="21">
                  <c:v>5.971391605644334</c:v>
                </c:pt>
                <c:pt idx="22">
                  <c:v>6.612859874198268</c:v>
                </c:pt>
                <c:pt idx="23">
                  <c:v>7.144809170072261</c:v>
                </c:pt>
                <c:pt idx="24">
                  <c:v>8.000100194810837</c:v>
                </c:pt>
                <c:pt idx="25">
                  <c:v>8.745872246869474</c:v>
                </c:pt>
                <c:pt idx="26">
                  <c:v>9.705467055112757</c:v>
                </c:pt>
                <c:pt idx="27">
                  <c:v>10.61290997160369</c:v>
                </c:pt>
                <c:pt idx="28">
                  <c:v>11.62465667159932</c:v>
                </c:pt>
                <c:pt idx="29">
                  <c:v>12.5842514798426</c:v>
                </c:pt>
                <c:pt idx="30">
                  <c:v>13.54384628808588</c:v>
                </c:pt>
                <c:pt idx="31">
                  <c:v>13.97149180045517</c:v>
                </c:pt>
                <c:pt idx="32">
                  <c:v>14.71726385251381</c:v>
                </c:pt>
                <c:pt idx="33">
                  <c:v>15.46303590457245</c:v>
                </c:pt>
                <c:pt idx="34">
                  <c:v>16.20880795663108</c:v>
                </c:pt>
                <c:pt idx="35">
                  <c:v>16.95979519786496</c:v>
                </c:pt>
                <c:pt idx="36">
                  <c:v>17.49174449373895</c:v>
                </c:pt>
                <c:pt idx="37">
                  <c:v>18.66516205816688</c:v>
                </c:pt>
                <c:pt idx="40">
                  <c:v>6.967492738114263</c:v>
                </c:pt>
                <c:pt idx="41">
                  <c:v>7.718479979348135</c:v>
                </c:pt>
                <c:pt idx="42">
                  <c:v>8.68328997676665</c:v>
                </c:pt>
                <c:pt idx="43">
                  <c:v>9.75761894686511</c:v>
                </c:pt>
                <c:pt idx="44">
                  <c:v>10.71721375510839</c:v>
                </c:pt>
                <c:pt idx="45">
                  <c:v>12.21918823757614</c:v>
                </c:pt>
                <c:pt idx="46">
                  <c:v>13.18399823499465</c:v>
                </c:pt>
                <c:pt idx="47">
                  <c:v>14.57645374478246</c:v>
                </c:pt>
                <c:pt idx="48">
                  <c:v>15.65078271488091</c:v>
                </c:pt>
                <c:pt idx="49">
                  <c:v>17.04323822466872</c:v>
                </c:pt>
                <c:pt idx="50">
                  <c:v>18.75903546332111</c:v>
                </c:pt>
                <c:pt idx="51">
                  <c:v>19.61954167723492</c:v>
                </c:pt>
                <c:pt idx="52">
                  <c:v>20.15149097310892</c:v>
                </c:pt>
                <c:pt idx="53">
                  <c:v>21.65346545557666</c:v>
                </c:pt>
                <c:pt idx="54">
                  <c:v>22.61827545299518</c:v>
                </c:pt>
                <c:pt idx="55">
                  <c:v>24.01073096278298</c:v>
                </c:pt>
                <c:pt idx="56">
                  <c:v>25.51270544525073</c:v>
                </c:pt>
                <c:pt idx="57">
                  <c:v>27.01467992771847</c:v>
                </c:pt>
                <c:pt idx="60">
                  <c:v>14.82156763601851</c:v>
                </c:pt>
                <c:pt idx="61">
                  <c:v>17.12668125147248</c:v>
                </c:pt>
                <c:pt idx="62">
                  <c:v>19.98460491950139</c:v>
                </c:pt>
                <c:pt idx="63">
                  <c:v>22.18019956227542</c:v>
                </c:pt>
                <c:pt idx="64">
                  <c:v>25.25194598648897</c:v>
                </c:pt>
                <c:pt idx="65">
                  <c:v>28.21938862719781</c:v>
                </c:pt>
                <c:pt idx="66">
                  <c:v>31.18161607873142</c:v>
                </c:pt>
                <c:pt idx="67">
                  <c:v>34.25336250294497</c:v>
                </c:pt>
                <c:pt idx="68">
                  <c:v>38.42551384313315</c:v>
                </c:pt>
                <c:pt idx="69">
                  <c:v>41.83103237456175</c:v>
                </c:pt>
                <c:pt idx="70">
                  <c:v>46.33174063278975</c:v>
                </c:pt>
                <c:pt idx="71">
                  <c:v>48.19877835752396</c:v>
                </c:pt>
                <c:pt idx="72">
                  <c:v>50.83244889101775</c:v>
                </c:pt>
                <c:pt idx="73">
                  <c:v>55.55741028378087</c:v>
                </c:pt>
                <c:pt idx="74">
                  <c:v>59.72956162396905</c:v>
                </c:pt>
                <c:pt idx="75">
                  <c:v>63.02034599354248</c:v>
                </c:pt>
                <c:pt idx="76">
                  <c:v>64.23026988219704</c:v>
                </c:pt>
                <c:pt idx="77">
                  <c:v>67.79745927805794</c:v>
                </c:pt>
                <c:pt idx="80">
                  <c:v>14.61817525818434</c:v>
                </c:pt>
                <c:pt idx="81">
                  <c:v>16.5947319555985</c:v>
                </c:pt>
                <c:pt idx="82">
                  <c:v>18.84769367930011</c:v>
                </c:pt>
                <c:pt idx="83">
                  <c:v>21.92465529268889</c:v>
                </c:pt>
                <c:pt idx="84">
                  <c:v>23.8490600983507</c:v>
                </c:pt>
                <c:pt idx="85">
                  <c:v>27.25979381895453</c:v>
                </c:pt>
                <c:pt idx="86">
                  <c:v>30.55579337770319</c:v>
                </c:pt>
                <c:pt idx="87">
                  <c:v>33.52323601841204</c:v>
                </c:pt>
                <c:pt idx="88">
                  <c:v>36.87660265808829</c:v>
                </c:pt>
                <c:pt idx="89">
                  <c:v>40.77756416116424</c:v>
                </c:pt>
                <c:pt idx="90">
                  <c:v>45.39300658124741</c:v>
                </c:pt>
                <c:pt idx="91">
                  <c:v>47.5364493322691</c:v>
                </c:pt>
                <c:pt idx="92">
                  <c:v>49.51300602968324</c:v>
                </c:pt>
                <c:pt idx="93">
                  <c:v>54.29533450337394</c:v>
                </c:pt>
                <c:pt idx="94">
                  <c:v>58.47270103273736</c:v>
                </c:pt>
                <c:pt idx="95">
                  <c:v>62.09725750952584</c:v>
                </c:pt>
                <c:pt idx="96">
                  <c:v>65.06470015023469</c:v>
                </c:pt>
                <c:pt idx="97">
                  <c:v>68.08950987187111</c:v>
                </c:pt>
                <c:pt idx="100">
                  <c:v>14.91544104117275</c:v>
                </c:pt>
                <c:pt idx="101">
                  <c:v>17.25184579167813</c:v>
                </c:pt>
                <c:pt idx="102">
                  <c:v>19.36921259682363</c:v>
                </c:pt>
                <c:pt idx="103">
                  <c:v>22.03938945454407</c:v>
                </c:pt>
                <c:pt idx="104">
                  <c:v>25.10070550040714</c:v>
                </c:pt>
                <c:pt idx="105">
                  <c:v>27.38495835916018</c:v>
                </c:pt>
                <c:pt idx="106">
                  <c:v>30.83219840399066</c:v>
                </c:pt>
                <c:pt idx="107">
                  <c:v>33.72662839624621</c:v>
                </c:pt>
                <c:pt idx="108">
                  <c:v>37.51285573746699</c:v>
                </c:pt>
                <c:pt idx="109">
                  <c:v>42.30039940033292</c:v>
                </c:pt>
                <c:pt idx="110">
                  <c:v>45.75285463433865</c:v>
                </c:pt>
                <c:pt idx="111">
                  <c:v>48.75680359927414</c:v>
                </c:pt>
                <c:pt idx="112">
                  <c:v>50.20141100081429</c:v>
                </c:pt>
                <c:pt idx="113">
                  <c:v>55.21320779821534</c:v>
                </c:pt>
                <c:pt idx="114">
                  <c:v>58.88470097758095</c:v>
                </c:pt>
                <c:pt idx="115">
                  <c:v>63.33847253323183</c:v>
                </c:pt>
                <c:pt idx="116">
                  <c:v>66.23290252548738</c:v>
                </c:pt>
                <c:pt idx="117">
                  <c:v>69.017813545063</c:v>
                </c:pt>
                <c:pt idx="120">
                  <c:v>15.09797266230598</c:v>
                </c:pt>
                <c:pt idx="121">
                  <c:v>17.45002298033707</c:v>
                </c:pt>
                <c:pt idx="122">
                  <c:v>19.79685810919292</c:v>
                </c:pt>
                <c:pt idx="123">
                  <c:v>22.14890842722401</c:v>
                </c:pt>
                <c:pt idx="124">
                  <c:v>24.1619714488648</c:v>
                </c:pt>
                <c:pt idx="125">
                  <c:v>27.63007225039623</c:v>
                </c:pt>
                <c:pt idx="126">
                  <c:v>30.75918575553737</c:v>
                </c:pt>
                <c:pt idx="127">
                  <c:v>34.56105866428385</c:v>
                </c:pt>
                <c:pt idx="128">
                  <c:v>36.79837482045976</c:v>
                </c:pt>
                <c:pt idx="129">
                  <c:v>40.38120978384636</c:v>
                </c:pt>
                <c:pt idx="130">
                  <c:v>44.63158896166307</c:v>
                </c:pt>
                <c:pt idx="131">
                  <c:v>49.21574024669483</c:v>
                </c:pt>
                <c:pt idx="132">
                  <c:v>50.44652489205035</c:v>
                </c:pt>
                <c:pt idx="133">
                  <c:v>55.92768871522257</c:v>
                </c:pt>
                <c:pt idx="134">
                  <c:v>59.50530848943394</c:v>
                </c:pt>
                <c:pt idx="135">
                  <c:v>62.97340929096536</c:v>
                </c:pt>
                <c:pt idx="136">
                  <c:v>67.16642138785448</c:v>
                </c:pt>
                <c:pt idx="139">
                  <c:v>15.71858017415897</c:v>
                </c:pt>
                <c:pt idx="140">
                  <c:v>17.86202292518065</c:v>
                </c:pt>
                <c:pt idx="141">
                  <c:v>20.33402259424215</c:v>
                </c:pt>
                <c:pt idx="142">
                  <c:v>22.74865518237606</c:v>
                </c:pt>
                <c:pt idx="143">
                  <c:v>25.83083198494008</c:v>
                </c:pt>
                <c:pt idx="144">
                  <c:v>28.90779359832886</c:v>
                </c:pt>
                <c:pt idx="145">
                  <c:v>32.31331212975746</c:v>
                </c:pt>
                <c:pt idx="146">
                  <c:v>35.93786860654595</c:v>
                </c:pt>
                <c:pt idx="147">
                  <c:v>39.6771592451896</c:v>
                </c:pt>
                <c:pt idx="148">
                  <c:v>43.85452577455302</c:v>
                </c:pt>
                <c:pt idx="149">
                  <c:v>47.36956327866157</c:v>
                </c:pt>
                <c:pt idx="150">
                  <c:v>52.97589164203944</c:v>
                </c:pt>
                <c:pt idx="151">
                  <c:v>58.47270103273736</c:v>
                </c:pt>
                <c:pt idx="152">
                  <c:v>61.33062470076626</c:v>
                </c:pt>
                <c:pt idx="153">
                  <c:v>64.2980673414751</c:v>
                </c:pt>
                <c:pt idx="154">
                  <c:v>68.03214279094354</c:v>
                </c:pt>
                <c:pt idx="157">
                  <c:v>16.04713709219879</c:v>
                </c:pt>
                <c:pt idx="158">
                  <c:v>18.02369378961294</c:v>
                </c:pt>
                <c:pt idx="159">
                  <c:v>20.11498464888227</c:v>
                </c:pt>
                <c:pt idx="160">
                  <c:v>26.26890787565984</c:v>
                </c:pt>
                <c:pt idx="161">
                  <c:v>28.79827462564892</c:v>
                </c:pt>
                <c:pt idx="162">
                  <c:v>32.42283110243741</c:v>
                </c:pt>
                <c:pt idx="163">
                  <c:v>35.06171682510643</c:v>
                </c:pt>
                <c:pt idx="164">
                  <c:v>38.79579227457485</c:v>
                </c:pt>
                <c:pt idx="165">
                  <c:v>43.41644988383326</c:v>
                </c:pt>
                <c:pt idx="166">
                  <c:v>47.9223733312365</c:v>
                </c:pt>
                <c:pt idx="167">
                  <c:v>52.53781575131968</c:v>
                </c:pt>
                <c:pt idx="168">
                  <c:v>56.93422022604297</c:v>
                </c:pt>
                <c:pt idx="169">
                  <c:v>61.00206778272645</c:v>
                </c:pt>
                <c:pt idx="170">
                  <c:v>63.74525728890017</c:v>
                </c:pt>
                <c:pt idx="171">
                  <c:v>67.37502895486389</c:v>
                </c:pt>
                <c:pt idx="174">
                  <c:v>15.93761811951885</c:v>
                </c:pt>
                <c:pt idx="175">
                  <c:v>18.35225070765276</c:v>
                </c:pt>
                <c:pt idx="176">
                  <c:v>20.77209848496191</c:v>
                </c:pt>
                <c:pt idx="177">
                  <c:v>24.29235117824568</c:v>
                </c:pt>
                <c:pt idx="178">
                  <c:v>25.72131301226014</c:v>
                </c:pt>
                <c:pt idx="179">
                  <c:v>29.0173125710088</c:v>
                </c:pt>
                <c:pt idx="180">
                  <c:v>31.54146413182265</c:v>
                </c:pt>
                <c:pt idx="181">
                  <c:v>35.828349633866</c:v>
                </c:pt>
                <c:pt idx="182">
                  <c:v>39.45812129982972</c:v>
                </c:pt>
                <c:pt idx="183">
                  <c:v>44.18308269259284</c:v>
                </c:pt>
                <c:pt idx="184">
                  <c:v>49.241816192571</c:v>
                </c:pt>
                <c:pt idx="185">
                  <c:v>53.08541061471937</c:v>
                </c:pt>
                <c:pt idx="186">
                  <c:v>57.70085303480255</c:v>
                </c:pt>
                <c:pt idx="187">
                  <c:v>61.44014367344621</c:v>
                </c:pt>
                <c:pt idx="188">
                  <c:v>64.95518117755475</c:v>
                </c:pt>
                <c:pt idx="189">
                  <c:v>67.59406690022377</c:v>
                </c:pt>
                <c:pt idx="192">
                  <c:v>11.81761867108302</c:v>
                </c:pt>
                <c:pt idx="193">
                  <c:v>13.66379563911629</c:v>
                </c:pt>
                <c:pt idx="194">
                  <c:v>14.85285877106993</c:v>
                </c:pt>
                <c:pt idx="195">
                  <c:v>15.39523844529439</c:v>
                </c:pt>
                <c:pt idx="196">
                  <c:v>17.4552381695123</c:v>
                </c:pt>
                <c:pt idx="197">
                  <c:v>19.7342758390901</c:v>
                </c:pt>
                <c:pt idx="198">
                  <c:v>22.44617421021242</c:v>
                </c:pt>
                <c:pt idx="199">
                  <c:v>23.90642717927828</c:v>
                </c:pt>
                <c:pt idx="200">
                  <c:v>24.61047771793503</c:v>
                </c:pt>
                <c:pt idx="201">
                  <c:v>27.43189506173729</c:v>
                </c:pt>
                <c:pt idx="202">
                  <c:v>30.03427446017967</c:v>
                </c:pt>
                <c:pt idx="203">
                  <c:v>32.95999558748663</c:v>
                </c:pt>
                <c:pt idx="204">
                  <c:v>35.7814129312889</c:v>
                </c:pt>
                <c:pt idx="205">
                  <c:v>37.73189368282686</c:v>
                </c:pt>
                <c:pt idx="206">
                  <c:v>38.8166530312758</c:v>
                </c:pt>
                <c:pt idx="207">
                  <c:v>43.31736128950379</c:v>
                </c:pt>
                <c:pt idx="208">
                  <c:v>45.75285463433865</c:v>
                </c:pt>
                <c:pt idx="209">
                  <c:v>48.03189230391644</c:v>
                </c:pt>
                <c:pt idx="210">
                  <c:v>49.60166424566224</c:v>
                </c:pt>
                <c:pt idx="211">
                  <c:v>51.71903105080774</c:v>
                </c:pt>
                <c:pt idx="214">
                  <c:v>12.08359331902002</c:v>
                </c:pt>
                <c:pt idx="215">
                  <c:v>13.93498547622853</c:v>
                </c:pt>
                <c:pt idx="216">
                  <c:v>16.11493455147685</c:v>
                </c:pt>
                <c:pt idx="217">
                  <c:v>18.28966843754994</c:v>
                </c:pt>
                <c:pt idx="218">
                  <c:v>20.19842767568603</c:v>
                </c:pt>
                <c:pt idx="219">
                  <c:v>22.86338934423123</c:v>
                </c:pt>
                <c:pt idx="220">
                  <c:v>25.47619912102408</c:v>
                </c:pt>
                <c:pt idx="221">
                  <c:v>28.41756581585675</c:v>
                </c:pt>
                <c:pt idx="222">
                  <c:v>31.52060337512171</c:v>
                </c:pt>
                <c:pt idx="223">
                  <c:v>35.16602060861113</c:v>
                </c:pt>
                <c:pt idx="224">
                  <c:v>37.88834935808392</c:v>
                </c:pt>
                <c:pt idx="225">
                  <c:v>40.39164016219683</c:v>
                </c:pt>
                <c:pt idx="226">
                  <c:v>41.48161469982099</c:v>
                </c:pt>
                <c:pt idx="227">
                  <c:v>45.07488004155807</c:v>
                </c:pt>
                <c:pt idx="228">
                  <c:v>47.90672776371079</c:v>
                </c:pt>
                <c:pt idx="229">
                  <c:v>50.13882873071147</c:v>
                </c:pt>
                <c:pt idx="230">
                  <c:v>52.48044867039209</c:v>
                </c:pt>
                <c:pt idx="231">
                  <c:v>54.11280288224071</c:v>
                </c:pt>
                <c:pt idx="234">
                  <c:v>13.9297702870533</c:v>
                </c:pt>
                <c:pt idx="235">
                  <c:v>16.21402314580632</c:v>
                </c:pt>
                <c:pt idx="236">
                  <c:v>18.27923805919947</c:v>
                </c:pt>
                <c:pt idx="237">
                  <c:v>21.98202237361648</c:v>
                </c:pt>
                <c:pt idx="238">
                  <c:v>23.94293350350492</c:v>
                </c:pt>
                <c:pt idx="239">
                  <c:v>27.20242673802694</c:v>
                </c:pt>
                <c:pt idx="240">
                  <c:v>30.25331240553955</c:v>
                </c:pt>
                <c:pt idx="241">
                  <c:v>32.8661221823324</c:v>
                </c:pt>
                <c:pt idx="242">
                  <c:v>36.40202044314189</c:v>
                </c:pt>
                <c:pt idx="243">
                  <c:v>40.26126043281595</c:v>
                </c:pt>
                <c:pt idx="244">
                  <c:v>43.96404474723296</c:v>
                </c:pt>
                <c:pt idx="245">
                  <c:v>45.59639895908159</c:v>
                </c:pt>
                <c:pt idx="246">
                  <c:v>48.53255046473902</c:v>
                </c:pt>
                <c:pt idx="247">
                  <c:v>52.99675239874037</c:v>
                </c:pt>
                <c:pt idx="248">
                  <c:v>57.0280936311972</c:v>
                </c:pt>
                <c:pt idx="249">
                  <c:v>60.39710583839916</c:v>
                </c:pt>
                <c:pt idx="250">
                  <c:v>61.81042210488791</c:v>
                </c:pt>
                <c:pt idx="251">
                  <c:v>65.50799123012969</c:v>
                </c:pt>
                <c:pt idx="254">
                  <c:v>15.04060558137839</c:v>
                </c:pt>
                <c:pt idx="255">
                  <c:v>19.40050373187504</c:v>
                </c:pt>
                <c:pt idx="256">
                  <c:v>24.63133847463597</c:v>
                </c:pt>
                <c:pt idx="257">
                  <c:v>31.06166672770101</c:v>
                </c:pt>
                <c:pt idx="258">
                  <c:v>38.47245054571027</c:v>
                </c:pt>
                <c:pt idx="259">
                  <c:v>46.97320890134369</c:v>
                </c:pt>
                <c:pt idx="260">
                  <c:v>49.7007528399917</c:v>
                </c:pt>
                <c:pt idx="261">
                  <c:v>56.67346076728121</c:v>
                </c:pt>
                <c:pt idx="262">
                  <c:v>63.76090285642587</c:v>
                </c:pt>
                <c:pt idx="263">
                  <c:v>67.84439598063507</c:v>
                </c:pt>
                <c:pt idx="268">
                  <c:v>16.22445352415679</c:v>
                </c:pt>
                <c:pt idx="269">
                  <c:v>19.16060502981422</c:v>
                </c:pt>
                <c:pt idx="270">
                  <c:v>21.77341480660707</c:v>
                </c:pt>
                <c:pt idx="271">
                  <c:v>24.49574355607986</c:v>
                </c:pt>
                <c:pt idx="272">
                  <c:v>26.99903436019277</c:v>
                </c:pt>
                <c:pt idx="273">
                  <c:v>30.97300851172201</c:v>
                </c:pt>
                <c:pt idx="274">
                  <c:v>35.16602060861113</c:v>
                </c:pt>
                <c:pt idx="275">
                  <c:v>39.3068808137479</c:v>
                </c:pt>
                <c:pt idx="276">
                  <c:v>43.11396891166962</c:v>
                </c:pt>
                <c:pt idx="277">
                  <c:v>47.90672776371079</c:v>
                </c:pt>
                <c:pt idx="278">
                  <c:v>52.48044867039209</c:v>
                </c:pt>
                <c:pt idx="279">
                  <c:v>55.30708120336958</c:v>
                </c:pt>
                <c:pt idx="280">
                  <c:v>57.91989098016243</c:v>
                </c:pt>
                <c:pt idx="281">
                  <c:v>62.60313085952366</c:v>
                </c:pt>
                <c:pt idx="282">
                  <c:v>67.50540868424477</c:v>
                </c:pt>
                <c:pt idx="283">
                  <c:v>71.31249678216649</c:v>
                </c:pt>
                <c:pt idx="284">
                  <c:v>74.03482553163928</c:v>
                </c:pt>
                <c:pt idx="289">
                  <c:v>17.74207357415024</c:v>
                </c:pt>
                <c:pt idx="290">
                  <c:v>21.04328832207414</c:v>
                </c:pt>
                <c:pt idx="291">
                  <c:v>24.69913593391403</c:v>
                </c:pt>
                <c:pt idx="292">
                  <c:v>28.4540721400834</c:v>
                </c:pt>
                <c:pt idx="293">
                  <c:v>31.27027429471042</c:v>
                </c:pt>
                <c:pt idx="294">
                  <c:v>35.70318509366036</c:v>
                </c:pt>
                <c:pt idx="295">
                  <c:v>39.9274883256009</c:v>
                </c:pt>
                <c:pt idx="296">
                  <c:v>44.52206998898313</c:v>
                </c:pt>
                <c:pt idx="297">
                  <c:v>49.98758824462965</c:v>
                </c:pt>
                <c:pt idx="298">
                  <c:v>54.63953698893946</c:v>
                </c:pt>
                <c:pt idx="299">
                  <c:v>60.59006783788286</c:v>
                </c:pt>
                <c:pt idx="300">
                  <c:v>65.46105452755256</c:v>
                </c:pt>
                <c:pt idx="301">
                  <c:v>66.54059868682625</c:v>
                </c:pt>
                <c:pt idx="302">
                  <c:v>72.43376245484206</c:v>
                </c:pt>
                <c:pt idx="303">
                  <c:v>75.15087601513962</c:v>
                </c:pt>
                <c:pt idx="306">
                  <c:v>18.62865573394023</c:v>
                </c:pt>
                <c:pt idx="307">
                  <c:v>21.98723756279172</c:v>
                </c:pt>
                <c:pt idx="308">
                  <c:v>24.80343971741874</c:v>
                </c:pt>
                <c:pt idx="309">
                  <c:v>27.61964187204576</c:v>
                </c:pt>
                <c:pt idx="310">
                  <c:v>31.95346407666623</c:v>
                </c:pt>
                <c:pt idx="311">
                  <c:v>36.28207109211147</c:v>
                </c:pt>
                <c:pt idx="312">
                  <c:v>40.29255156786736</c:v>
                </c:pt>
                <c:pt idx="313">
                  <c:v>46.13877863330605</c:v>
                </c:pt>
                <c:pt idx="314">
                  <c:v>50.039740136382</c:v>
                </c:pt>
                <c:pt idx="315">
                  <c:v>55.78166341831599</c:v>
                </c:pt>
                <c:pt idx="316">
                  <c:v>62.49361188684372</c:v>
                </c:pt>
                <c:pt idx="317">
                  <c:v>69.32029451722663</c:v>
                </c:pt>
                <c:pt idx="318">
                  <c:v>73.11173704762264</c:v>
                </c:pt>
                <c:pt idx="319">
                  <c:v>76.90317957801865</c:v>
                </c:pt>
                <c:pt idx="322">
                  <c:v>19.04587086795905</c:v>
                </c:pt>
                <c:pt idx="323">
                  <c:v>25.39275609422032</c:v>
                </c:pt>
                <c:pt idx="324">
                  <c:v>33.16338796532081</c:v>
                </c:pt>
                <c:pt idx="325">
                  <c:v>41.81017161786081</c:v>
                </c:pt>
                <c:pt idx="326">
                  <c:v>42.35776648126051</c:v>
                </c:pt>
                <c:pt idx="327">
                  <c:v>52.4230815894645</c:v>
                </c:pt>
                <c:pt idx="328">
                  <c:v>52.31356261678456</c:v>
                </c:pt>
                <c:pt idx="329">
                  <c:v>64.90302928580238</c:v>
                </c:pt>
                <c:pt idx="330">
                  <c:v>68.131231385273</c:v>
                </c:pt>
                <c:pt idx="331">
                  <c:v>74.97355958318163</c:v>
                </c:pt>
                <c:pt idx="332">
                  <c:v>78.53031860069204</c:v>
                </c:pt>
                <c:pt idx="335">
                  <c:v>21.29883259166067</c:v>
                </c:pt>
                <c:pt idx="336">
                  <c:v>25.28323712154038</c:v>
                </c:pt>
                <c:pt idx="337">
                  <c:v>29.27285684059533</c:v>
                </c:pt>
                <c:pt idx="338">
                  <c:v>32.87655256068287</c:v>
                </c:pt>
                <c:pt idx="339">
                  <c:v>36.48024828077041</c:v>
                </c:pt>
                <c:pt idx="340">
                  <c:v>40.8453616204423</c:v>
                </c:pt>
                <c:pt idx="341">
                  <c:v>45.76328501268912</c:v>
                </c:pt>
                <c:pt idx="342">
                  <c:v>51.44262602452028</c:v>
                </c:pt>
                <c:pt idx="343">
                  <c:v>58.7595364373753</c:v>
                </c:pt>
                <c:pt idx="344">
                  <c:v>65.42454820332593</c:v>
                </c:pt>
                <c:pt idx="345">
                  <c:v>70.99437024247714</c:v>
                </c:pt>
                <c:pt idx="346">
                  <c:v>74.81710390792456</c:v>
                </c:pt>
                <c:pt idx="347">
                  <c:v>77.27345800946036</c:v>
                </c:pt>
                <c:pt idx="350">
                  <c:v>24.6782751772131</c:v>
                </c:pt>
                <c:pt idx="351">
                  <c:v>28.05250257359029</c:v>
                </c:pt>
                <c:pt idx="352">
                  <c:v>32.79832472305434</c:v>
                </c:pt>
                <c:pt idx="353">
                  <c:v>37.43984308901369</c:v>
                </c:pt>
                <c:pt idx="354">
                  <c:v>42.28996902198245</c:v>
                </c:pt>
                <c:pt idx="355">
                  <c:v>47.7763480343299</c:v>
                </c:pt>
                <c:pt idx="356">
                  <c:v>53.04890429049273</c:v>
                </c:pt>
                <c:pt idx="357">
                  <c:v>59.6930552997424</c:v>
                </c:pt>
                <c:pt idx="358">
                  <c:v>64.59011793528827</c:v>
                </c:pt>
                <c:pt idx="359">
                  <c:v>72.24080045535835</c:v>
                </c:pt>
              </c:numCache>
            </c:numRef>
          </c:xVal>
          <c:yVal>
            <c:numRef>
              <c:f>'AL;Data Set # 23'!$Q$8:$Q$371</c:f>
              <c:numCache>
                <c:formatCode>0.0000</c:formatCode>
                <c:ptCount val="364"/>
                <c:pt idx="0">
                  <c:v>0.322961709145935</c:v>
                </c:pt>
                <c:pt idx="1">
                  <c:v>0.291080331839725</c:v>
                </c:pt>
                <c:pt idx="2">
                  <c:v>0.272286324841617</c:v>
                </c:pt>
                <c:pt idx="3">
                  <c:v>0.274551659343896</c:v>
                </c:pt>
                <c:pt idx="4">
                  <c:v>0.276720485157485</c:v>
                </c:pt>
                <c:pt idx="5">
                  <c:v>0.243135114014378</c:v>
                </c:pt>
                <c:pt idx="6">
                  <c:v>0.233833163721527</c:v>
                </c:pt>
                <c:pt idx="7">
                  <c:v>0.222293041944932</c:v>
                </c:pt>
                <c:pt idx="8">
                  <c:v>0.219838239714172</c:v>
                </c:pt>
                <c:pt idx="9">
                  <c:v>0.224425193809753</c:v>
                </c:pt>
                <c:pt idx="10">
                  <c:v>0.208946104872279</c:v>
                </c:pt>
                <c:pt idx="11">
                  <c:v>0.193847925873787</c:v>
                </c:pt>
                <c:pt idx="12">
                  <c:v>0.19642094207171</c:v>
                </c:pt>
                <c:pt idx="13">
                  <c:v>0.174275141287279</c:v>
                </c:pt>
                <c:pt idx="14">
                  <c:v>0.145637820706138</c:v>
                </c:pt>
                <c:pt idx="15">
                  <c:v>0.111045263808581</c:v>
                </c:pt>
                <c:pt idx="16">
                  <c:v>0.078221982359597</c:v>
                </c:pt>
                <c:pt idx="17">
                  <c:v>0.0618110467561722</c:v>
                </c:pt>
                <c:pt idx="20">
                  <c:v>0.495191933854295</c:v>
                </c:pt>
                <c:pt idx="21">
                  <c:v>0.476111138824968</c:v>
                </c:pt>
                <c:pt idx="22">
                  <c:v>0.455039278808808</c:v>
                </c:pt>
                <c:pt idx="23">
                  <c:v>0.443053495586158</c:v>
                </c:pt>
                <c:pt idx="24">
                  <c:v>0.430217639472217</c:v>
                </c:pt>
                <c:pt idx="25">
                  <c:v>0.413946601651802</c:v>
                </c:pt>
                <c:pt idx="26">
                  <c:v>0.420097392864337</c:v>
                </c:pt>
                <c:pt idx="27">
                  <c:v>0.405696406057593</c:v>
                </c:pt>
                <c:pt idx="28">
                  <c:v>0.400891555871833</c:v>
                </c:pt>
                <c:pt idx="29">
                  <c:v>0.39678525667061</c:v>
                </c:pt>
                <c:pt idx="30">
                  <c:v>0.382520152377435</c:v>
                </c:pt>
                <c:pt idx="31">
                  <c:v>0.369907101401011</c:v>
                </c:pt>
                <c:pt idx="32">
                  <c:v>0.374724728008592</c:v>
                </c:pt>
                <c:pt idx="33">
                  <c:v>0.34708443239906</c:v>
                </c:pt>
                <c:pt idx="34">
                  <c:v>0.322609900884574</c:v>
                </c:pt>
                <c:pt idx="35">
                  <c:v>0.289770326426715</c:v>
                </c:pt>
                <c:pt idx="36">
                  <c:v>0.264270302595339</c:v>
                </c:pt>
                <c:pt idx="37">
                  <c:v>0.236420569111511</c:v>
                </c:pt>
                <c:pt idx="40">
                  <c:v>0.588686952742273</c:v>
                </c:pt>
                <c:pt idx="41">
                  <c:v>0.567794283925381</c:v>
                </c:pt>
                <c:pt idx="42">
                  <c:v>0.570068848844921</c:v>
                </c:pt>
                <c:pt idx="43">
                  <c:v>0.564650665664974</c:v>
                </c:pt>
                <c:pt idx="44">
                  <c:v>0.561516428310453</c:v>
                </c:pt>
                <c:pt idx="45">
                  <c:v>0.556747810218668</c:v>
                </c:pt>
                <c:pt idx="46">
                  <c:v>0.53326313536162</c:v>
                </c:pt>
                <c:pt idx="47">
                  <c:v>0.536099281519197</c:v>
                </c:pt>
                <c:pt idx="48">
                  <c:v>0.530736299140847</c:v>
                </c:pt>
                <c:pt idx="49">
                  <c:v>0.51571028324449</c:v>
                </c:pt>
                <c:pt idx="50">
                  <c:v>0.518166437595123</c:v>
                </c:pt>
                <c:pt idx="51">
                  <c:v>0.517060154195083</c:v>
                </c:pt>
                <c:pt idx="52">
                  <c:v>0.512313768769124</c:v>
                </c:pt>
                <c:pt idx="53">
                  <c:v>0.497642967169451</c:v>
                </c:pt>
                <c:pt idx="54">
                  <c:v>0.472651042194858</c:v>
                </c:pt>
                <c:pt idx="55">
                  <c:v>0.437196480838346</c:v>
                </c:pt>
                <c:pt idx="56">
                  <c:v>0.410403432759253</c:v>
                </c:pt>
                <c:pt idx="57">
                  <c:v>0.374728940849274</c:v>
                </c:pt>
                <c:pt idx="60">
                  <c:v>0.73430311454001</c:v>
                </c:pt>
                <c:pt idx="61">
                  <c:v>0.734542131564647</c:v>
                </c:pt>
                <c:pt idx="62">
                  <c:v>0.750539527695682</c:v>
                </c:pt>
                <c:pt idx="63">
                  <c:v>0.743028177472367</c:v>
                </c:pt>
                <c:pt idx="64">
                  <c:v>0.754118209703482</c:v>
                </c:pt>
                <c:pt idx="65">
                  <c:v>0.746198554149218</c:v>
                </c:pt>
                <c:pt idx="66">
                  <c:v>0.745632351237376</c:v>
                </c:pt>
                <c:pt idx="67">
                  <c:v>0.741673926790731</c:v>
                </c:pt>
                <c:pt idx="68">
                  <c:v>0.751958242724054</c:v>
                </c:pt>
                <c:pt idx="69">
                  <c:v>0.747284957959552</c:v>
                </c:pt>
                <c:pt idx="70">
                  <c:v>0.750207453883938</c:v>
                </c:pt>
                <c:pt idx="71">
                  <c:v>0.743547125148001</c:v>
                </c:pt>
                <c:pt idx="72">
                  <c:v>0.749038757548687</c:v>
                </c:pt>
                <c:pt idx="73">
                  <c:v>0.733299683726872</c:v>
                </c:pt>
                <c:pt idx="74">
                  <c:v>0.712199643750754</c:v>
                </c:pt>
                <c:pt idx="75">
                  <c:v>0.678145112571003</c:v>
                </c:pt>
                <c:pt idx="76">
                  <c:v>0.623562300740074</c:v>
                </c:pt>
                <c:pt idx="77">
                  <c:v>0.592245387138468</c:v>
                </c:pt>
                <c:pt idx="80">
                  <c:v>0.759842387811909</c:v>
                </c:pt>
                <c:pt idx="81">
                  <c:v>0.759747989420414</c:v>
                </c:pt>
                <c:pt idx="82">
                  <c:v>0.735030969301872</c:v>
                </c:pt>
                <c:pt idx="83">
                  <c:v>0.743824448053906</c:v>
                </c:pt>
                <c:pt idx="84">
                  <c:v>0.737202557178978</c:v>
                </c:pt>
                <c:pt idx="85">
                  <c:v>0.738254231136008</c:v>
                </c:pt>
                <c:pt idx="86">
                  <c:v>0.741505844025187</c:v>
                </c:pt>
                <c:pt idx="87">
                  <c:v>0.740849059900645</c:v>
                </c:pt>
                <c:pt idx="88">
                  <c:v>0.732087096867238</c:v>
                </c:pt>
                <c:pt idx="89">
                  <c:v>0.740257271052824</c:v>
                </c:pt>
                <c:pt idx="90">
                  <c:v>0.745045480523669</c:v>
                </c:pt>
                <c:pt idx="91">
                  <c:v>0.737672761251112</c:v>
                </c:pt>
                <c:pt idx="92">
                  <c:v>0.736929725875725</c:v>
                </c:pt>
                <c:pt idx="93">
                  <c:v>0.72677712402258</c:v>
                </c:pt>
                <c:pt idx="94">
                  <c:v>0.716051597887347</c:v>
                </c:pt>
                <c:pt idx="95">
                  <c:v>0.683072822987077</c:v>
                </c:pt>
                <c:pt idx="96">
                  <c:v>0.656672077888407</c:v>
                </c:pt>
                <c:pt idx="97">
                  <c:v>0.623956044276278</c:v>
                </c:pt>
                <c:pt idx="100">
                  <c:v>0.783137319153219</c:v>
                </c:pt>
                <c:pt idx="101">
                  <c:v>0.784400904925652</c:v>
                </c:pt>
                <c:pt idx="102">
                  <c:v>0.769850918666441</c:v>
                </c:pt>
                <c:pt idx="103">
                  <c:v>0.77292504629222</c:v>
                </c:pt>
                <c:pt idx="104">
                  <c:v>0.765340294201046</c:v>
                </c:pt>
                <c:pt idx="105">
                  <c:v>0.754173815764433</c:v>
                </c:pt>
                <c:pt idx="106">
                  <c:v>0.765545209904351</c:v>
                </c:pt>
                <c:pt idx="107">
                  <c:v>0.756739589612721</c:v>
                </c:pt>
                <c:pt idx="108">
                  <c:v>0.752574683637777</c:v>
                </c:pt>
                <c:pt idx="109">
                  <c:v>0.76575260879038</c:v>
                </c:pt>
                <c:pt idx="110">
                  <c:v>0.75428575028323</c:v>
                </c:pt>
                <c:pt idx="111">
                  <c:v>0.760506845181603</c:v>
                </c:pt>
                <c:pt idx="112">
                  <c:v>0.754877626900855</c:v>
                </c:pt>
                <c:pt idx="113">
                  <c:v>0.748780721141617</c:v>
                </c:pt>
                <c:pt idx="114">
                  <c:v>0.728709392614002</c:v>
                </c:pt>
                <c:pt idx="115">
                  <c:v>0.694265231365258</c:v>
                </c:pt>
                <c:pt idx="116">
                  <c:v>0.663439385976521</c:v>
                </c:pt>
                <c:pt idx="117">
                  <c:v>0.609202326205845</c:v>
                </c:pt>
                <c:pt idx="120">
                  <c:v>0.801868102977428</c:v>
                </c:pt>
                <c:pt idx="121">
                  <c:v>0.791106218868152</c:v>
                </c:pt>
                <c:pt idx="122">
                  <c:v>0.791248174460053</c:v>
                </c:pt>
                <c:pt idx="123">
                  <c:v>0.785656452336828</c:v>
                </c:pt>
                <c:pt idx="124">
                  <c:v>0.748013981032267</c:v>
                </c:pt>
                <c:pt idx="125">
                  <c:v>0.770738122193343</c:v>
                </c:pt>
                <c:pt idx="126">
                  <c:v>0.760809466986323</c:v>
                </c:pt>
                <c:pt idx="127">
                  <c:v>0.768556604332737</c:v>
                </c:pt>
                <c:pt idx="128">
                  <c:v>0.744190441638507</c:v>
                </c:pt>
                <c:pt idx="129">
                  <c:v>0.744557618918652</c:v>
                </c:pt>
                <c:pt idx="130">
                  <c:v>0.749111490317814</c:v>
                </c:pt>
                <c:pt idx="131">
                  <c:v>0.763179546696806</c:v>
                </c:pt>
                <c:pt idx="132">
                  <c:v>0.758503243353404</c:v>
                </c:pt>
                <c:pt idx="133">
                  <c:v>0.74956622418825</c:v>
                </c:pt>
                <c:pt idx="134">
                  <c:v>0.728413881145148</c:v>
                </c:pt>
                <c:pt idx="135">
                  <c:v>0.700674604529285</c:v>
                </c:pt>
                <c:pt idx="136">
                  <c:v>0.674723445500722</c:v>
                </c:pt>
                <c:pt idx="139">
                  <c:v>0.750407890235913</c:v>
                </c:pt>
                <c:pt idx="140">
                  <c:v>0.745680374401007</c:v>
                </c:pt>
                <c:pt idx="141">
                  <c:v>0.739595265221097</c:v>
                </c:pt>
                <c:pt idx="142">
                  <c:v>0.743539320652735</c:v>
                </c:pt>
                <c:pt idx="143">
                  <c:v>0.746009392791161</c:v>
                </c:pt>
                <c:pt idx="144">
                  <c:v>0.74015829624686</c:v>
                </c:pt>
                <c:pt idx="145">
                  <c:v>0.744959169968515</c:v>
                </c:pt>
                <c:pt idx="146">
                  <c:v>0.74884544388541</c:v>
                </c:pt>
                <c:pt idx="147">
                  <c:v>0.74968702738457</c:v>
                </c:pt>
                <c:pt idx="148">
                  <c:v>0.750895477260278</c:v>
                </c:pt>
                <c:pt idx="149">
                  <c:v>0.747090903258218</c:v>
                </c:pt>
                <c:pt idx="150">
                  <c:v>0.74457529900215</c:v>
                </c:pt>
                <c:pt idx="151">
                  <c:v>0.732995444449997</c:v>
                </c:pt>
                <c:pt idx="152">
                  <c:v>0.698414448355673</c:v>
                </c:pt>
                <c:pt idx="153">
                  <c:v>0.665347187873989</c:v>
                </c:pt>
                <c:pt idx="154">
                  <c:v>0.625364816507235</c:v>
                </c:pt>
                <c:pt idx="157">
                  <c:v>0.757819475946505</c:v>
                </c:pt>
                <c:pt idx="158">
                  <c:v>0.758791111429316</c:v>
                </c:pt>
                <c:pt idx="159">
                  <c:v>0.750417043650066</c:v>
                </c:pt>
                <c:pt idx="160">
                  <c:v>0.749900922790789</c:v>
                </c:pt>
                <c:pt idx="161">
                  <c:v>0.740839199975893</c:v>
                </c:pt>
                <c:pt idx="162">
                  <c:v>0.745164300276838</c:v>
                </c:pt>
                <c:pt idx="163">
                  <c:v>0.740457687368974</c:v>
                </c:pt>
                <c:pt idx="164">
                  <c:v>0.739317173949308</c:v>
                </c:pt>
                <c:pt idx="165">
                  <c:v>0.742328841500798</c:v>
                </c:pt>
                <c:pt idx="166">
                  <c:v>0.738133220756744</c:v>
                </c:pt>
                <c:pt idx="167">
                  <c:v>0.743018680822318</c:v>
                </c:pt>
                <c:pt idx="168">
                  <c:v>0.735240277844189</c:v>
                </c:pt>
                <c:pt idx="169">
                  <c:v>0.709120712245144</c:v>
                </c:pt>
                <c:pt idx="170">
                  <c:v>0.666651293756502</c:v>
                </c:pt>
                <c:pt idx="171">
                  <c:v>0.627386390322839</c:v>
                </c:pt>
                <c:pt idx="174">
                  <c:v>0.837974128993798</c:v>
                </c:pt>
                <c:pt idx="175">
                  <c:v>0.755918486355996</c:v>
                </c:pt>
                <c:pt idx="176">
                  <c:v>0.757582949339399</c:v>
                </c:pt>
                <c:pt idx="177">
                  <c:v>0.752203164551793</c:v>
                </c:pt>
                <c:pt idx="178">
                  <c:v>0.746301212359785</c:v>
                </c:pt>
                <c:pt idx="179">
                  <c:v>0.740186635760794</c:v>
                </c:pt>
                <c:pt idx="180">
                  <c:v>0.735533056553892</c:v>
                </c:pt>
                <c:pt idx="181">
                  <c:v>0.744401713389304</c:v>
                </c:pt>
                <c:pt idx="182">
                  <c:v>0.745255730651407</c:v>
                </c:pt>
                <c:pt idx="183">
                  <c:v>0.753953401241403</c:v>
                </c:pt>
                <c:pt idx="184">
                  <c:v>0.752278404157222</c:v>
                </c:pt>
                <c:pt idx="185">
                  <c:v>0.747741942986729</c:v>
                </c:pt>
                <c:pt idx="186">
                  <c:v>0.732297649151864</c:v>
                </c:pt>
                <c:pt idx="187">
                  <c:v>0.710707567575963</c:v>
                </c:pt>
                <c:pt idx="188">
                  <c:v>0.672996882531159</c:v>
                </c:pt>
                <c:pt idx="189">
                  <c:v>0.641675511815158</c:v>
                </c:pt>
                <c:pt idx="192">
                  <c:v>0.723441350395845</c:v>
                </c:pt>
                <c:pt idx="193">
                  <c:v>0.734014270262049</c:v>
                </c:pt>
                <c:pt idx="194">
                  <c:v>0.711291106285417</c:v>
                </c:pt>
                <c:pt idx="195">
                  <c:v>0.713777035127766</c:v>
                </c:pt>
                <c:pt idx="196">
                  <c:v>0.72317799470528</c:v>
                </c:pt>
                <c:pt idx="197">
                  <c:v>0.719743563357105</c:v>
                </c:pt>
                <c:pt idx="198">
                  <c:v>0.726789232453013</c:v>
                </c:pt>
                <c:pt idx="199">
                  <c:v>0.713950968239295</c:v>
                </c:pt>
                <c:pt idx="200">
                  <c:v>0.732452054710546</c:v>
                </c:pt>
                <c:pt idx="201">
                  <c:v>0.72954332475324</c:v>
                </c:pt>
                <c:pt idx="202">
                  <c:v>0.728293103820052</c:v>
                </c:pt>
                <c:pt idx="203">
                  <c:v>0.724443650052243</c:v>
                </c:pt>
                <c:pt idx="204">
                  <c:v>0.723571322000681</c:v>
                </c:pt>
                <c:pt idx="205">
                  <c:v>0.727602316404603</c:v>
                </c:pt>
                <c:pt idx="206">
                  <c:v>0.723714266867055</c:v>
                </c:pt>
                <c:pt idx="207">
                  <c:v>0.724547102470041</c:v>
                </c:pt>
                <c:pt idx="208">
                  <c:v>0.695001301881752</c:v>
                </c:pt>
                <c:pt idx="209">
                  <c:v>0.653544850215833</c:v>
                </c:pt>
                <c:pt idx="210">
                  <c:v>0.601953546050667</c:v>
                </c:pt>
                <c:pt idx="211">
                  <c:v>0.560339113705694</c:v>
                </c:pt>
                <c:pt idx="214">
                  <c:v>0.703418713555288</c:v>
                </c:pt>
                <c:pt idx="215">
                  <c:v>0.70720211540061</c:v>
                </c:pt>
                <c:pt idx="216">
                  <c:v>0.709689866373424</c:v>
                </c:pt>
                <c:pt idx="217">
                  <c:v>0.720548327790977</c:v>
                </c:pt>
                <c:pt idx="218">
                  <c:v>0.707389092427312</c:v>
                </c:pt>
                <c:pt idx="219">
                  <c:v>0.718970859920487</c:v>
                </c:pt>
                <c:pt idx="220">
                  <c:v>0.718588202967954</c:v>
                </c:pt>
                <c:pt idx="221">
                  <c:v>0.730350841380283</c:v>
                </c:pt>
                <c:pt idx="222">
                  <c:v>0.725276045981689</c:v>
                </c:pt>
                <c:pt idx="223">
                  <c:v>0.735978892842775</c:v>
                </c:pt>
                <c:pt idx="224">
                  <c:v>0.725378529849625</c:v>
                </c:pt>
                <c:pt idx="225">
                  <c:v>0.730594697033532</c:v>
                </c:pt>
                <c:pt idx="226">
                  <c:v>0.728393860049215</c:v>
                </c:pt>
                <c:pt idx="227">
                  <c:v>0.719888638694805</c:v>
                </c:pt>
                <c:pt idx="228">
                  <c:v>0.686713859031712</c:v>
                </c:pt>
                <c:pt idx="229">
                  <c:v>0.645634899711433</c:v>
                </c:pt>
                <c:pt idx="230">
                  <c:v>0.598614845018681</c:v>
                </c:pt>
                <c:pt idx="231">
                  <c:v>0.558743511363183</c:v>
                </c:pt>
                <c:pt idx="234">
                  <c:v>0.716434643265856</c:v>
                </c:pt>
                <c:pt idx="235">
                  <c:v>0.747034439524824</c:v>
                </c:pt>
                <c:pt idx="236">
                  <c:v>0.751411953491502</c:v>
                </c:pt>
                <c:pt idx="237">
                  <c:v>0.760917561052116</c:v>
                </c:pt>
                <c:pt idx="238">
                  <c:v>0.74435426591749</c:v>
                </c:pt>
                <c:pt idx="239">
                  <c:v>0.750551145410233</c:v>
                </c:pt>
                <c:pt idx="240">
                  <c:v>0.750724338380682</c:v>
                </c:pt>
                <c:pt idx="241">
                  <c:v>0.73925877986214</c:v>
                </c:pt>
                <c:pt idx="242">
                  <c:v>0.75253826310878</c:v>
                </c:pt>
                <c:pt idx="243">
                  <c:v>0.759991682639518</c:v>
                </c:pt>
                <c:pt idx="244">
                  <c:v>0.749876353266649</c:v>
                </c:pt>
                <c:pt idx="245">
                  <c:v>0.737972320015064</c:v>
                </c:pt>
                <c:pt idx="246">
                  <c:v>0.740867558475571</c:v>
                </c:pt>
                <c:pt idx="247">
                  <c:v>0.736855984981987</c:v>
                </c:pt>
                <c:pt idx="248">
                  <c:v>0.720479858191379</c:v>
                </c:pt>
                <c:pt idx="249">
                  <c:v>0.670386061414689</c:v>
                </c:pt>
                <c:pt idx="250">
                  <c:v>0.631947981954629</c:v>
                </c:pt>
                <c:pt idx="251">
                  <c:v>0.602570855965175</c:v>
                </c:pt>
                <c:pt idx="254">
                  <c:v>0.743077630498556</c:v>
                </c:pt>
                <c:pt idx="255">
                  <c:v>0.743823829799174</c:v>
                </c:pt>
                <c:pt idx="256">
                  <c:v>0.736879997449058</c:v>
                </c:pt>
                <c:pt idx="257">
                  <c:v>0.747664824490965</c:v>
                </c:pt>
                <c:pt idx="258">
                  <c:v>0.757117297440393</c:v>
                </c:pt>
                <c:pt idx="259">
                  <c:v>0.773114266529747</c:v>
                </c:pt>
                <c:pt idx="260">
                  <c:v>0.75373473915319</c:v>
                </c:pt>
                <c:pt idx="261">
                  <c:v>0.74455696345031</c:v>
                </c:pt>
                <c:pt idx="262">
                  <c:v>0.672470180512076</c:v>
                </c:pt>
                <c:pt idx="263">
                  <c:v>0.593857131232449</c:v>
                </c:pt>
                <c:pt idx="268">
                  <c:v>0.751154287401352</c:v>
                </c:pt>
                <c:pt idx="269">
                  <c:v>0.75074438102809</c:v>
                </c:pt>
                <c:pt idx="270">
                  <c:v>0.750111732804022</c:v>
                </c:pt>
                <c:pt idx="271">
                  <c:v>0.745011223379208</c:v>
                </c:pt>
                <c:pt idx="272">
                  <c:v>0.747623329971644</c:v>
                </c:pt>
                <c:pt idx="273">
                  <c:v>0.747017785867608</c:v>
                </c:pt>
                <c:pt idx="274">
                  <c:v>0.757656432071621</c:v>
                </c:pt>
                <c:pt idx="275">
                  <c:v>0.76041492014358</c:v>
                </c:pt>
                <c:pt idx="276">
                  <c:v>0.752736896432521</c:v>
                </c:pt>
                <c:pt idx="277">
                  <c:v>0.754365831648872</c:v>
                </c:pt>
                <c:pt idx="278">
                  <c:v>0.750488244418424</c:v>
                </c:pt>
                <c:pt idx="279">
                  <c:v>0.744778075966345</c:v>
                </c:pt>
                <c:pt idx="280">
                  <c:v>0.739402641052572</c:v>
                </c:pt>
                <c:pt idx="281">
                  <c:v>0.729704436919545</c:v>
                </c:pt>
                <c:pt idx="282">
                  <c:v>0.71684410600175</c:v>
                </c:pt>
                <c:pt idx="283">
                  <c:v>0.659795536843778</c:v>
                </c:pt>
                <c:pt idx="284">
                  <c:v>0.632319547710837</c:v>
                </c:pt>
                <c:pt idx="289">
                  <c:v>0.706446848651615</c:v>
                </c:pt>
                <c:pt idx="290">
                  <c:v>0.715834695467756</c:v>
                </c:pt>
                <c:pt idx="291">
                  <c:v>0.725229708183199</c:v>
                </c:pt>
                <c:pt idx="292">
                  <c:v>0.722121188405227</c:v>
                </c:pt>
                <c:pt idx="293">
                  <c:v>0.714337750516392</c:v>
                </c:pt>
                <c:pt idx="294">
                  <c:v>0.724103895771383</c:v>
                </c:pt>
                <c:pt idx="295">
                  <c:v>0.734572860640947</c:v>
                </c:pt>
                <c:pt idx="296">
                  <c:v>0.731101889257728</c:v>
                </c:pt>
                <c:pt idx="297">
                  <c:v>0.735249989934858</c:v>
                </c:pt>
                <c:pt idx="298">
                  <c:v>0.726910439850758</c:v>
                </c:pt>
                <c:pt idx="299">
                  <c:v>0.72433110869557</c:v>
                </c:pt>
                <c:pt idx="300">
                  <c:v>0.724522297383495</c:v>
                </c:pt>
                <c:pt idx="301">
                  <c:v>0.706041957167765</c:v>
                </c:pt>
                <c:pt idx="302">
                  <c:v>0.68266441560383</c:v>
                </c:pt>
                <c:pt idx="303">
                  <c:v>0.652433726895445</c:v>
                </c:pt>
                <c:pt idx="306">
                  <c:v>0.724829940355489</c:v>
                </c:pt>
                <c:pt idx="307">
                  <c:v>0.727216221620512</c:v>
                </c:pt>
                <c:pt idx="308">
                  <c:v>0.728127261061124</c:v>
                </c:pt>
                <c:pt idx="309">
                  <c:v>0.714102675520831</c:v>
                </c:pt>
                <c:pt idx="310">
                  <c:v>0.726722075822133</c:v>
                </c:pt>
                <c:pt idx="311">
                  <c:v>0.729063932834203</c:v>
                </c:pt>
                <c:pt idx="312">
                  <c:v>0.736193713282662</c:v>
                </c:pt>
                <c:pt idx="313">
                  <c:v>0.740648380957398</c:v>
                </c:pt>
                <c:pt idx="314">
                  <c:v>0.733083794713089</c:v>
                </c:pt>
                <c:pt idx="315">
                  <c:v>0.736454709633579</c:v>
                </c:pt>
                <c:pt idx="316">
                  <c:v>0.73034334295622</c:v>
                </c:pt>
                <c:pt idx="317">
                  <c:v>0.710883385422251</c:v>
                </c:pt>
                <c:pt idx="318">
                  <c:v>0.679622358159604</c:v>
                </c:pt>
                <c:pt idx="319">
                  <c:v>0.659581729058614</c:v>
                </c:pt>
                <c:pt idx="322">
                  <c:v>0.733623680811564</c:v>
                </c:pt>
                <c:pt idx="323">
                  <c:v>0.737890431475684</c:v>
                </c:pt>
                <c:pt idx="324">
                  <c:v>0.749311038343944</c:v>
                </c:pt>
                <c:pt idx="325">
                  <c:v>0.754972591561265</c:v>
                </c:pt>
                <c:pt idx="326">
                  <c:v>0.752809872083132</c:v>
                </c:pt>
                <c:pt idx="327">
                  <c:v>0.757836189034918</c:v>
                </c:pt>
                <c:pt idx="328">
                  <c:v>0.75845689774555</c:v>
                </c:pt>
                <c:pt idx="329">
                  <c:v>0.751458315848744</c:v>
                </c:pt>
                <c:pt idx="330">
                  <c:v>0.740653097557954</c:v>
                </c:pt>
                <c:pt idx="331">
                  <c:v>0.697649012066044</c:v>
                </c:pt>
                <c:pt idx="332">
                  <c:v>0.670894857880247</c:v>
                </c:pt>
                <c:pt idx="335">
                  <c:v>0.708146802059757</c:v>
                </c:pt>
                <c:pt idx="336">
                  <c:v>0.71518111048289</c:v>
                </c:pt>
                <c:pt idx="337">
                  <c:v>0.735523399775193</c:v>
                </c:pt>
                <c:pt idx="338">
                  <c:v>0.718431215752698</c:v>
                </c:pt>
                <c:pt idx="339">
                  <c:v>0.722651676891356</c:v>
                </c:pt>
                <c:pt idx="340">
                  <c:v>0.719065002159639</c:v>
                </c:pt>
                <c:pt idx="341">
                  <c:v>0.721510680150521</c:v>
                </c:pt>
                <c:pt idx="342">
                  <c:v>0.719074757443597</c:v>
                </c:pt>
                <c:pt idx="343">
                  <c:v>0.72064230879057</c:v>
                </c:pt>
                <c:pt idx="344">
                  <c:v>0.711219393442992</c:v>
                </c:pt>
                <c:pt idx="345">
                  <c:v>0.684912634678828</c:v>
                </c:pt>
                <c:pt idx="346">
                  <c:v>0.684556512268007</c:v>
                </c:pt>
                <c:pt idx="347">
                  <c:v>0.677051599915887</c:v>
                </c:pt>
                <c:pt idx="350">
                  <c:v>0.659585440505893</c:v>
                </c:pt>
                <c:pt idx="351">
                  <c:v>0.656264088760438</c:v>
                </c:pt>
                <c:pt idx="352">
                  <c:v>0.655143143361269</c:v>
                </c:pt>
                <c:pt idx="353">
                  <c:v>0.655308014671337</c:v>
                </c:pt>
                <c:pt idx="354">
                  <c:v>0.647211678746037</c:v>
                </c:pt>
                <c:pt idx="355">
                  <c:v>0.644582813852704</c:v>
                </c:pt>
                <c:pt idx="356">
                  <c:v>0.642787990288062</c:v>
                </c:pt>
                <c:pt idx="357">
                  <c:v>0.638502718117456</c:v>
                </c:pt>
                <c:pt idx="358">
                  <c:v>0.612810734960419</c:v>
                </c:pt>
                <c:pt idx="359">
                  <c:v>0.608758742202779</c:v>
                </c:pt>
              </c:numCache>
            </c:numRef>
          </c:yVal>
          <c:smooth val="0"/>
        </c:ser>
        <c:ser>
          <c:idx val="1"/>
          <c:order val="1"/>
          <c:tx>
            <c:v>Data Set # 24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'AM;Data Set # 24'!$O$8:$O$175</c:f>
              <c:numCache>
                <c:formatCode>General</c:formatCode>
                <c:ptCount val="168"/>
                <c:pt idx="0">
                  <c:v>5.507326078114816</c:v>
                </c:pt>
                <c:pt idx="1">
                  <c:v>6.223052449415647</c:v>
                </c:pt>
                <c:pt idx="2">
                  <c:v>6.547012806951813</c:v>
                </c:pt>
                <c:pt idx="3">
                  <c:v>7.503825955953976</c:v>
                </c:pt>
                <c:pt idx="4">
                  <c:v>7.744912733655309</c:v>
                </c:pt>
                <c:pt idx="5">
                  <c:v>8.144212709223142</c:v>
                </c:pt>
                <c:pt idx="6">
                  <c:v>8.935278698555638</c:v>
                </c:pt>
                <c:pt idx="7">
                  <c:v>9.733878649691302</c:v>
                </c:pt>
                <c:pt idx="8">
                  <c:v>10.05783900722747</c:v>
                </c:pt>
                <c:pt idx="9">
                  <c:v>11.17286535409613</c:v>
                </c:pt>
                <c:pt idx="10">
                  <c:v>11.8132521073653</c:v>
                </c:pt>
                <c:pt idx="11">
                  <c:v>12.45363886063446</c:v>
                </c:pt>
                <c:pt idx="14">
                  <c:v>7.066856171370311</c:v>
                </c:pt>
                <c:pt idx="15">
                  <c:v>7.775048580867975</c:v>
                </c:pt>
                <c:pt idx="16">
                  <c:v>8.566114570200472</c:v>
                </c:pt>
                <c:pt idx="17">
                  <c:v>9.266773017894971</c:v>
                </c:pt>
                <c:pt idx="18">
                  <c:v>9.666072993462803</c:v>
                </c:pt>
                <c:pt idx="19">
                  <c:v>10.3667314411573</c:v>
                </c:pt>
                <c:pt idx="20">
                  <c:v>11.46668986441963</c:v>
                </c:pt>
                <c:pt idx="21">
                  <c:v>12.1748822739173</c:v>
                </c:pt>
                <c:pt idx="22">
                  <c:v>13.51592747488096</c:v>
                </c:pt>
                <c:pt idx="23">
                  <c:v>14.21658592257546</c:v>
                </c:pt>
                <c:pt idx="24">
                  <c:v>15.39941792567262</c:v>
                </c:pt>
                <c:pt idx="25">
                  <c:v>16.41650276910012</c:v>
                </c:pt>
                <c:pt idx="28">
                  <c:v>10.0729069308338</c:v>
                </c:pt>
                <c:pt idx="29">
                  <c:v>11.33107855196263</c:v>
                </c:pt>
                <c:pt idx="30">
                  <c:v>12.11461057949196</c:v>
                </c:pt>
                <c:pt idx="31">
                  <c:v>13.06388976669096</c:v>
                </c:pt>
                <c:pt idx="32">
                  <c:v>14.08097461011846</c:v>
                </c:pt>
                <c:pt idx="33">
                  <c:v>15.42201981108212</c:v>
                </c:pt>
                <c:pt idx="34">
                  <c:v>16.52197823434445</c:v>
                </c:pt>
                <c:pt idx="35">
                  <c:v>17.78014985547328</c:v>
                </c:pt>
                <c:pt idx="36">
                  <c:v>19.03832147660211</c:v>
                </c:pt>
                <c:pt idx="37">
                  <c:v>20.22115347969927</c:v>
                </c:pt>
                <c:pt idx="38">
                  <c:v>21.56219868066293</c:v>
                </c:pt>
                <c:pt idx="39">
                  <c:v>23.9203287250541</c:v>
                </c:pt>
                <c:pt idx="42">
                  <c:v>12.77006525636746</c:v>
                </c:pt>
                <c:pt idx="43">
                  <c:v>13.8700236796298</c:v>
                </c:pt>
                <c:pt idx="44">
                  <c:v>14.96998210289212</c:v>
                </c:pt>
                <c:pt idx="45">
                  <c:v>16.55211408155711</c:v>
                </c:pt>
                <c:pt idx="46">
                  <c:v>17.81028570268595</c:v>
                </c:pt>
                <c:pt idx="47">
                  <c:v>19.38488371954777</c:v>
                </c:pt>
                <c:pt idx="48">
                  <c:v>20.49237610461327</c:v>
                </c:pt>
                <c:pt idx="49">
                  <c:v>22.5416137150746</c:v>
                </c:pt>
                <c:pt idx="50">
                  <c:v>24.11621173193642</c:v>
                </c:pt>
                <c:pt idx="51">
                  <c:v>25.69080974879825</c:v>
                </c:pt>
                <c:pt idx="52">
                  <c:v>27.58183416139308</c:v>
                </c:pt>
                <c:pt idx="53">
                  <c:v>29.31464537612141</c:v>
                </c:pt>
                <c:pt idx="56">
                  <c:v>15.18093303338079</c:v>
                </c:pt>
                <c:pt idx="57">
                  <c:v>15.33914623124729</c:v>
                </c:pt>
                <c:pt idx="58">
                  <c:v>16.92127820991228</c:v>
                </c:pt>
                <c:pt idx="59">
                  <c:v>16.60485181417928</c:v>
                </c:pt>
                <c:pt idx="60">
                  <c:v>18.33766302890761</c:v>
                </c:pt>
                <c:pt idx="61">
                  <c:v>18.02123663317461</c:v>
                </c:pt>
                <c:pt idx="62">
                  <c:v>19.60336861183961</c:v>
                </c:pt>
                <c:pt idx="63">
                  <c:v>21.1855005905046</c:v>
                </c:pt>
                <c:pt idx="64">
                  <c:v>23.0840589649026</c:v>
                </c:pt>
                <c:pt idx="65">
                  <c:v>25.45725693290009</c:v>
                </c:pt>
                <c:pt idx="66">
                  <c:v>27.67224170303108</c:v>
                </c:pt>
                <c:pt idx="67">
                  <c:v>29.40505291775941</c:v>
                </c:pt>
                <c:pt idx="68">
                  <c:v>31.7782508857569</c:v>
                </c:pt>
                <c:pt idx="69">
                  <c:v>34.6260884473539</c:v>
                </c:pt>
                <c:pt idx="70">
                  <c:v>36.52464682175189</c:v>
                </c:pt>
                <c:pt idx="73">
                  <c:v>18.73696300447544</c:v>
                </c:pt>
                <c:pt idx="74">
                  <c:v>19.84445538954094</c:v>
                </c:pt>
                <c:pt idx="75">
                  <c:v>21.83342130557693</c:v>
                </c:pt>
                <c:pt idx="76">
                  <c:v>24.13127965554276</c:v>
                </c:pt>
                <c:pt idx="77">
                  <c:v>26.35379838747692</c:v>
                </c:pt>
                <c:pt idx="78">
                  <c:v>28.65919069924591</c:v>
                </c:pt>
                <c:pt idx="79">
                  <c:v>31.1227962088814</c:v>
                </c:pt>
                <c:pt idx="80">
                  <c:v>33.81995453441506</c:v>
                </c:pt>
                <c:pt idx="81">
                  <c:v>35.80138648864789</c:v>
                </c:pt>
                <c:pt idx="82">
                  <c:v>39.21427118548237</c:v>
                </c:pt>
                <c:pt idx="83">
                  <c:v>41.9189634728192</c:v>
                </c:pt>
                <c:pt idx="84">
                  <c:v>44.45790860048636</c:v>
                </c:pt>
                <c:pt idx="87">
                  <c:v>21.4341213300091</c:v>
                </c:pt>
                <c:pt idx="88">
                  <c:v>23.31007781899759</c:v>
                </c:pt>
                <c:pt idx="89">
                  <c:v>25.81888709945208</c:v>
                </c:pt>
                <c:pt idx="90">
                  <c:v>28.01126998417358</c:v>
                </c:pt>
                <c:pt idx="91">
                  <c:v>31.29607733035424</c:v>
                </c:pt>
                <c:pt idx="92">
                  <c:v>34.11377904473856</c:v>
                </c:pt>
                <c:pt idx="93">
                  <c:v>36.29862796765688</c:v>
                </c:pt>
                <c:pt idx="94">
                  <c:v>40.20875414350037</c:v>
                </c:pt>
                <c:pt idx="95">
                  <c:v>43.1846690557512</c:v>
                </c:pt>
                <c:pt idx="96">
                  <c:v>46.94411599553135</c:v>
                </c:pt>
                <c:pt idx="97">
                  <c:v>51.946666632834</c:v>
                </c:pt>
                <c:pt idx="98">
                  <c:v>55.54790037474766</c:v>
                </c:pt>
                <c:pt idx="101">
                  <c:v>24.59085132553592</c:v>
                </c:pt>
                <c:pt idx="102">
                  <c:v>27.42362096352658</c:v>
                </c:pt>
                <c:pt idx="103">
                  <c:v>29.9474981675874</c:v>
                </c:pt>
                <c:pt idx="104">
                  <c:v>32.78026780557806</c:v>
                </c:pt>
                <c:pt idx="105">
                  <c:v>35.77878460323839</c:v>
                </c:pt>
                <c:pt idx="106">
                  <c:v>39.08619383482854</c:v>
                </c:pt>
                <c:pt idx="107">
                  <c:v>43.0264558578847</c:v>
                </c:pt>
                <c:pt idx="108">
                  <c:v>46.65029148520785</c:v>
                </c:pt>
                <c:pt idx="109">
                  <c:v>50.35700069236584</c:v>
                </c:pt>
                <c:pt idx="110">
                  <c:v>54.84724192705316</c:v>
                </c:pt>
                <c:pt idx="111">
                  <c:v>59.57856993944181</c:v>
                </c:pt>
                <c:pt idx="112">
                  <c:v>64.61879038576029</c:v>
                </c:pt>
                <c:pt idx="115">
                  <c:v>27.46882473434558</c:v>
                </c:pt>
                <c:pt idx="116">
                  <c:v>30.7611660423294</c:v>
                </c:pt>
                <c:pt idx="117">
                  <c:v>33.5864017185169</c:v>
                </c:pt>
                <c:pt idx="118">
                  <c:v>37.20270338403688</c:v>
                </c:pt>
                <c:pt idx="119">
                  <c:v>40.4950446920207</c:v>
                </c:pt>
                <c:pt idx="120">
                  <c:v>45.36198401686636</c:v>
                </c:pt>
                <c:pt idx="121">
                  <c:v>49.28717811631618</c:v>
                </c:pt>
                <c:pt idx="122">
                  <c:v>53.83769104542883</c:v>
                </c:pt>
                <c:pt idx="123">
                  <c:v>58.54641717240798</c:v>
                </c:pt>
                <c:pt idx="124">
                  <c:v>64.03867532691646</c:v>
                </c:pt>
                <c:pt idx="125">
                  <c:v>69.53093348142495</c:v>
                </c:pt>
                <c:pt idx="126">
                  <c:v>75.02319163593343</c:v>
                </c:pt>
                <c:pt idx="129">
                  <c:v>31.02485470544024</c:v>
                </c:pt>
                <c:pt idx="130">
                  <c:v>34.34733186063673</c:v>
                </c:pt>
                <c:pt idx="131">
                  <c:v>37.66980901583322</c:v>
                </c:pt>
                <c:pt idx="132">
                  <c:v>42.0997785560952</c:v>
                </c:pt>
                <c:pt idx="133">
                  <c:v>46.37153489849069</c:v>
                </c:pt>
                <c:pt idx="134">
                  <c:v>50.96725159842234</c:v>
                </c:pt>
                <c:pt idx="135">
                  <c:v>55.23900794081782</c:v>
                </c:pt>
                <c:pt idx="136">
                  <c:v>61.25110945974481</c:v>
                </c:pt>
                <c:pt idx="137">
                  <c:v>66.47967895114246</c:v>
                </c:pt>
                <c:pt idx="138">
                  <c:v>72.64999366793594</c:v>
                </c:pt>
                <c:pt idx="139">
                  <c:v>79.61137437406192</c:v>
                </c:pt>
                <c:pt idx="140">
                  <c:v>84.99815706332606</c:v>
                </c:pt>
                <c:pt idx="143">
                  <c:v>33.5864017185169</c:v>
                </c:pt>
                <c:pt idx="144">
                  <c:v>36.72806379043738</c:v>
                </c:pt>
                <c:pt idx="145">
                  <c:v>41.12036352168354</c:v>
                </c:pt>
                <c:pt idx="146">
                  <c:v>45.36198401686636</c:v>
                </c:pt>
                <c:pt idx="147">
                  <c:v>49.75428374811251</c:v>
                </c:pt>
                <c:pt idx="148">
                  <c:v>55.246541902621</c:v>
                </c:pt>
                <c:pt idx="149">
                  <c:v>60.42990762319965</c:v>
                </c:pt>
                <c:pt idx="150">
                  <c:v>67.09746381900212</c:v>
                </c:pt>
                <c:pt idx="151">
                  <c:v>73.93076717447427</c:v>
                </c:pt>
                <c:pt idx="152">
                  <c:v>80.52298375224508</c:v>
                </c:pt>
                <c:pt idx="153">
                  <c:v>87.58230596181222</c:v>
                </c:pt>
                <c:pt idx="156">
                  <c:v>36.10274496077455</c:v>
                </c:pt>
                <c:pt idx="157">
                  <c:v>40.22382206710671</c:v>
                </c:pt>
                <c:pt idx="158">
                  <c:v>43.8627256180362</c:v>
                </c:pt>
                <c:pt idx="159">
                  <c:v>48.77486871370085</c:v>
                </c:pt>
                <c:pt idx="160">
                  <c:v>53.528798611499</c:v>
                </c:pt>
                <c:pt idx="161">
                  <c:v>59.06626053682648</c:v>
                </c:pt>
                <c:pt idx="162">
                  <c:v>63.82019043462464</c:v>
                </c:pt>
                <c:pt idx="163">
                  <c:v>70.47267870682079</c:v>
                </c:pt>
                <c:pt idx="164">
                  <c:v>77.27584621508026</c:v>
                </c:pt>
                <c:pt idx="165">
                  <c:v>83.2954816958104</c:v>
                </c:pt>
              </c:numCache>
            </c:numRef>
          </c:xVal>
          <c:yVal>
            <c:numRef>
              <c:f>'AM;Data Set # 24'!$Q$8:$Q$175</c:f>
              <c:numCache>
                <c:formatCode>0.0000</c:formatCode>
                <c:ptCount val="168"/>
                <c:pt idx="0">
                  <c:v>0.350747705850857</c:v>
                </c:pt>
                <c:pt idx="1">
                  <c:v>0.362315818829361</c:v>
                </c:pt>
                <c:pt idx="2">
                  <c:v>0.355430100555195</c:v>
                </c:pt>
                <c:pt idx="3">
                  <c:v>0.376759424076731</c:v>
                </c:pt>
                <c:pt idx="4">
                  <c:v>0.347727006723683</c:v>
                </c:pt>
                <c:pt idx="5">
                  <c:v>0.330759188539089</c:v>
                </c:pt>
                <c:pt idx="6">
                  <c:v>0.338786764644734</c:v>
                </c:pt>
                <c:pt idx="7">
                  <c:v>0.332240273898661</c:v>
                </c:pt>
                <c:pt idx="8">
                  <c:v>0.327473380864913</c:v>
                </c:pt>
                <c:pt idx="9">
                  <c:v>0.3276780230824</c:v>
                </c:pt>
                <c:pt idx="10">
                  <c:v>0.315174468851036</c:v>
                </c:pt>
                <c:pt idx="11">
                  <c:v>0.315281103795246</c:v>
                </c:pt>
                <c:pt idx="14">
                  <c:v>0.494494084444105</c:v>
                </c:pt>
                <c:pt idx="15">
                  <c:v>0.483424189190322</c:v>
                </c:pt>
                <c:pt idx="16">
                  <c:v>0.482256170315037</c:v>
                </c:pt>
                <c:pt idx="17">
                  <c:v>0.479400994641913</c:v>
                </c:pt>
                <c:pt idx="18">
                  <c:v>0.451536172695473</c:v>
                </c:pt>
                <c:pt idx="19">
                  <c:v>0.428029289031541</c:v>
                </c:pt>
                <c:pt idx="20">
                  <c:v>0.448629506755702</c:v>
                </c:pt>
                <c:pt idx="21">
                  <c:v>0.431073597157553</c:v>
                </c:pt>
                <c:pt idx="22">
                  <c:v>0.444903051638682</c:v>
                </c:pt>
                <c:pt idx="23">
                  <c:v>0.426494718773151</c:v>
                </c:pt>
                <c:pt idx="24">
                  <c:v>0.43175138672108</c:v>
                </c:pt>
                <c:pt idx="25">
                  <c:v>0.419567022897073</c:v>
                </c:pt>
                <c:pt idx="28">
                  <c:v>0.64693327810825</c:v>
                </c:pt>
                <c:pt idx="29">
                  <c:v>0.674396096843484</c:v>
                </c:pt>
                <c:pt idx="30">
                  <c:v>0.656077331516754</c:v>
                </c:pt>
                <c:pt idx="31">
                  <c:v>0.635782801537828</c:v>
                </c:pt>
                <c:pt idx="32">
                  <c:v>0.6125132573334</c:v>
                </c:pt>
                <c:pt idx="33">
                  <c:v>0.619953536704321</c:v>
                </c:pt>
                <c:pt idx="34">
                  <c:v>0.592210256563044</c:v>
                </c:pt>
                <c:pt idx="35">
                  <c:v>0.593819177451352</c:v>
                </c:pt>
                <c:pt idx="36">
                  <c:v>0.591086777100091</c:v>
                </c:pt>
                <c:pt idx="37">
                  <c:v>0.585171749647217</c:v>
                </c:pt>
                <c:pt idx="38">
                  <c:v>0.574623116315089</c:v>
                </c:pt>
                <c:pt idx="39">
                  <c:v>0.572819820169094</c:v>
                </c:pt>
                <c:pt idx="42">
                  <c:v>0.688612739323345</c:v>
                </c:pt>
                <c:pt idx="43">
                  <c:v>0.703648949109322</c:v>
                </c:pt>
                <c:pt idx="44">
                  <c:v>0.682729762001422</c:v>
                </c:pt>
                <c:pt idx="45">
                  <c:v>0.685322715065631</c:v>
                </c:pt>
                <c:pt idx="46">
                  <c:v>0.679937082232946</c:v>
                </c:pt>
                <c:pt idx="47">
                  <c:v>0.691646870885513</c:v>
                </c:pt>
                <c:pt idx="48">
                  <c:v>0.679413142249968</c:v>
                </c:pt>
                <c:pt idx="49">
                  <c:v>0.678753043602212</c:v>
                </c:pt>
                <c:pt idx="50">
                  <c:v>0.674158290120927</c:v>
                </c:pt>
                <c:pt idx="51">
                  <c:v>0.667450939600687</c:v>
                </c:pt>
                <c:pt idx="52">
                  <c:v>0.662897898350871</c:v>
                </c:pt>
                <c:pt idx="53">
                  <c:v>0.652169877074081</c:v>
                </c:pt>
                <c:pt idx="56">
                  <c:v>0.74219300414887</c:v>
                </c:pt>
                <c:pt idx="57">
                  <c:v>0.730268649438543</c:v>
                </c:pt>
                <c:pt idx="58">
                  <c:v>0.749790184671</c:v>
                </c:pt>
                <c:pt idx="59">
                  <c:v>0.707100366260975</c:v>
                </c:pt>
                <c:pt idx="60">
                  <c:v>0.731141608548614</c:v>
                </c:pt>
                <c:pt idx="61">
                  <c:v>0.718028057773796</c:v>
                </c:pt>
                <c:pt idx="62">
                  <c:v>0.726930917601134</c:v>
                </c:pt>
                <c:pt idx="63">
                  <c:v>0.734139354462908</c:v>
                </c:pt>
                <c:pt idx="64">
                  <c:v>0.729843917728857</c:v>
                </c:pt>
                <c:pt idx="65">
                  <c:v>0.729978483857341</c:v>
                </c:pt>
                <c:pt idx="66">
                  <c:v>0.723881066117917</c:v>
                </c:pt>
                <c:pt idx="67">
                  <c:v>0.721215995566999</c:v>
                </c:pt>
                <c:pt idx="68">
                  <c:v>0.725862908521368</c:v>
                </c:pt>
                <c:pt idx="69">
                  <c:v>0.723438469506593</c:v>
                </c:pt>
                <c:pt idx="70">
                  <c:v>0.716858831262619</c:v>
                </c:pt>
                <c:pt idx="73">
                  <c:v>0.771568241216998</c:v>
                </c:pt>
                <c:pt idx="74">
                  <c:v>0.738614989386444</c:v>
                </c:pt>
                <c:pt idx="75">
                  <c:v>0.755083386488992</c:v>
                </c:pt>
                <c:pt idx="76">
                  <c:v>0.757291938090705</c:v>
                </c:pt>
                <c:pt idx="77">
                  <c:v>0.762687434824091</c:v>
                </c:pt>
                <c:pt idx="78">
                  <c:v>0.761868695855009</c:v>
                </c:pt>
                <c:pt idx="79">
                  <c:v>0.767478282222773</c:v>
                </c:pt>
                <c:pt idx="80">
                  <c:v>0.773647070589999</c:v>
                </c:pt>
                <c:pt idx="81">
                  <c:v>0.756744855883761</c:v>
                </c:pt>
                <c:pt idx="82">
                  <c:v>0.768949433264644</c:v>
                </c:pt>
                <c:pt idx="83">
                  <c:v>0.763167407121301</c:v>
                </c:pt>
                <c:pt idx="84">
                  <c:v>0.751455430597342</c:v>
                </c:pt>
                <c:pt idx="87">
                  <c:v>0.758518909595196</c:v>
                </c:pt>
                <c:pt idx="88">
                  <c:v>0.743383775689358</c:v>
                </c:pt>
                <c:pt idx="89">
                  <c:v>0.756642879670614</c:v>
                </c:pt>
                <c:pt idx="90">
                  <c:v>0.756568832882803</c:v>
                </c:pt>
                <c:pt idx="91">
                  <c:v>0.765201312335771</c:v>
                </c:pt>
                <c:pt idx="92">
                  <c:v>0.771613257284368</c:v>
                </c:pt>
                <c:pt idx="93">
                  <c:v>0.765611904133985</c:v>
                </c:pt>
                <c:pt idx="94">
                  <c:v>0.780240094330662</c:v>
                </c:pt>
                <c:pt idx="95">
                  <c:v>0.763056633770981</c:v>
                </c:pt>
                <c:pt idx="96">
                  <c:v>0.772832823618886</c:v>
                </c:pt>
                <c:pt idx="97">
                  <c:v>0.77055843014512</c:v>
                </c:pt>
                <c:pt idx="98">
                  <c:v>0.773401924233223</c:v>
                </c:pt>
                <c:pt idx="101">
                  <c:v>0.771984494984245</c:v>
                </c:pt>
                <c:pt idx="102">
                  <c:v>0.771104013726853</c:v>
                </c:pt>
                <c:pt idx="103">
                  <c:v>0.771154234883689</c:v>
                </c:pt>
                <c:pt idx="104">
                  <c:v>0.771174240003852</c:v>
                </c:pt>
                <c:pt idx="105">
                  <c:v>0.77239597872152</c:v>
                </c:pt>
                <c:pt idx="106">
                  <c:v>0.776295092271857</c:v>
                </c:pt>
                <c:pt idx="107">
                  <c:v>0.777988188002277</c:v>
                </c:pt>
                <c:pt idx="108">
                  <c:v>0.776243787369896</c:v>
                </c:pt>
                <c:pt idx="109">
                  <c:v>0.774623412513056</c:v>
                </c:pt>
                <c:pt idx="110">
                  <c:v>0.779188769037562</c:v>
                </c:pt>
                <c:pt idx="111">
                  <c:v>0.779252416544381</c:v>
                </c:pt>
                <c:pt idx="112">
                  <c:v>0.765358945820886</c:v>
                </c:pt>
                <c:pt idx="115">
                  <c:v>0.740093122657962</c:v>
                </c:pt>
                <c:pt idx="116">
                  <c:v>0.74940956602592</c:v>
                </c:pt>
                <c:pt idx="117">
                  <c:v>0.746359048986328</c:v>
                </c:pt>
                <c:pt idx="118">
                  <c:v>0.755125910759267</c:v>
                </c:pt>
                <c:pt idx="119">
                  <c:v>0.751161255997606</c:v>
                </c:pt>
                <c:pt idx="120">
                  <c:v>0.755883708129325</c:v>
                </c:pt>
                <c:pt idx="121">
                  <c:v>0.760428731971885</c:v>
                </c:pt>
                <c:pt idx="122">
                  <c:v>0.757774755280502</c:v>
                </c:pt>
                <c:pt idx="123">
                  <c:v>0.758356324430482</c:v>
                </c:pt>
                <c:pt idx="124">
                  <c:v>0.760517009238679</c:v>
                </c:pt>
                <c:pt idx="125">
                  <c:v>0.751477304227226</c:v>
                </c:pt>
                <c:pt idx="126">
                  <c:v>0.742468282761425</c:v>
                </c:pt>
                <c:pt idx="129">
                  <c:v>0.711736226874826</c:v>
                </c:pt>
                <c:pt idx="130">
                  <c:v>0.712552028333718</c:v>
                </c:pt>
                <c:pt idx="131">
                  <c:v>0.712500476450747</c:v>
                </c:pt>
                <c:pt idx="132">
                  <c:v>0.717941164765436</c:v>
                </c:pt>
                <c:pt idx="133">
                  <c:v>0.729207905973205</c:v>
                </c:pt>
                <c:pt idx="134">
                  <c:v>0.729986374772416</c:v>
                </c:pt>
                <c:pt idx="135">
                  <c:v>0.728475722984405</c:v>
                </c:pt>
                <c:pt idx="136">
                  <c:v>0.731561579285545</c:v>
                </c:pt>
                <c:pt idx="137">
                  <c:v>0.730130437553295</c:v>
                </c:pt>
                <c:pt idx="138">
                  <c:v>0.730649662115529</c:v>
                </c:pt>
                <c:pt idx="139">
                  <c:v>0.721849764056212</c:v>
                </c:pt>
                <c:pt idx="140">
                  <c:v>0.703253134796875</c:v>
                </c:pt>
                <c:pt idx="143">
                  <c:v>0.672017565803271</c:v>
                </c:pt>
                <c:pt idx="144">
                  <c:v>0.671178744304567</c:v>
                </c:pt>
                <c:pt idx="145">
                  <c:v>0.679265135520718</c:v>
                </c:pt>
                <c:pt idx="146">
                  <c:v>0.679958961858229</c:v>
                </c:pt>
                <c:pt idx="147">
                  <c:v>0.685616207599856</c:v>
                </c:pt>
                <c:pt idx="148">
                  <c:v>0.696163028842336</c:v>
                </c:pt>
                <c:pt idx="149">
                  <c:v>0.686379722425968</c:v>
                </c:pt>
                <c:pt idx="150">
                  <c:v>0.703775282733976</c:v>
                </c:pt>
                <c:pt idx="151">
                  <c:v>0.696095050800474</c:v>
                </c:pt>
                <c:pt idx="152">
                  <c:v>0.688141340213618</c:v>
                </c:pt>
                <c:pt idx="153">
                  <c:v>0.678516231229106</c:v>
                </c:pt>
                <c:pt idx="156">
                  <c:v>0.616915447551394</c:v>
                </c:pt>
                <c:pt idx="157">
                  <c:v>0.616779319386648</c:v>
                </c:pt>
                <c:pt idx="158">
                  <c:v>0.619738111731814</c:v>
                </c:pt>
                <c:pt idx="159">
                  <c:v>0.623705593109705</c:v>
                </c:pt>
                <c:pt idx="160">
                  <c:v>0.624626036019678</c:v>
                </c:pt>
                <c:pt idx="161">
                  <c:v>0.631894519369008</c:v>
                </c:pt>
                <c:pt idx="162">
                  <c:v>0.62321441915292</c:v>
                </c:pt>
                <c:pt idx="163">
                  <c:v>0.62951869843395</c:v>
                </c:pt>
                <c:pt idx="164">
                  <c:v>0.632150121906573</c:v>
                </c:pt>
                <c:pt idx="165">
                  <c:v>0.62679502276909</c:v>
                </c:pt>
              </c:numCache>
            </c:numRef>
          </c:yVal>
          <c:smooth val="0"/>
        </c:ser>
        <c:ser>
          <c:idx val="2"/>
          <c:order val="2"/>
          <c:tx>
            <c:v>Data Set # 25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25'!$O$8:$O$200</c:f>
              <c:numCache>
                <c:formatCode>General</c:formatCode>
                <c:ptCount val="193"/>
                <c:pt idx="0">
                  <c:v>9.575665451824804</c:v>
                </c:pt>
                <c:pt idx="1">
                  <c:v>10.51741067722063</c:v>
                </c:pt>
                <c:pt idx="2">
                  <c:v>11.61736910048296</c:v>
                </c:pt>
                <c:pt idx="3">
                  <c:v>12.71732752374529</c:v>
                </c:pt>
                <c:pt idx="4">
                  <c:v>14.05083876290579</c:v>
                </c:pt>
                <c:pt idx="5">
                  <c:v>15.06792360633329</c:v>
                </c:pt>
                <c:pt idx="6">
                  <c:v>16.32609522746212</c:v>
                </c:pt>
                <c:pt idx="7">
                  <c:v>17.26784045285795</c:v>
                </c:pt>
                <c:pt idx="8">
                  <c:v>18.51847811218361</c:v>
                </c:pt>
                <c:pt idx="9">
                  <c:v>19.77664973331244</c:v>
                </c:pt>
                <c:pt idx="10">
                  <c:v>21.03482135444127</c:v>
                </c:pt>
                <c:pt idx="11">
                  <c:v>22.44367221163343</c:v>
                </c:pt>
                <c:pt idx="14">
                  <c:v>11.96393134342863</c:v>
                </c:pt>
                <c:pt idx="15">
                  <c:v>13.53852936029046</c:v>
                </c:pt>
                <c:pt idx="16">
                  <c:v>15.03778775912062</c:v>
                </c:pt>
                <c:pt idx="17">
                  <c:v>15.97953298451645</c:v>
                </c:pt>
                <c:pt idx="18">
                  <c:v>17.55413100137828</c:v>
                </c:pt>
                <c:pt idx="19">
                  <c:v>19.21160259807494</c:v>
                </c:pt>
                <c:pt idx="20">
                  <c:v>20.46977421920377</c:v>
                </c:pt>
                <c:pt idx="21">
                  <c:v>20.46977421920377</c:v>
                </c:pt>
                <c:pt idx="22">
                  <c:v>22.11971185409726</c:v>
                </c:pt>
                <c:pt idx="23">
                  <c:v>21.5697326424661</c:v>
                </c:pt>
                <c:pt idx="24">
                  <c:v>23.46075705506093</c:v>
                </c:pt>
                <c:pt idx="25">
                  <c:v>23.69430987095909</c:v>
                </c:pt>
                <c:pt idx="26">
                  <c:v>25.50999466552225</c:v>
                </c:pt>
                <c:pt idx="27">
                  <c:v>27.39348511631391</c:v>
                </c:pt>
                <c:pt idx="28">
                  <c:v>29.20916991087708</c:v>
                </c:pt>
                <c:pt idx="31">
                  <c:v>15.18093303338079</c:v>
                </c:pt>
                <c:pt idx="32">
                  <c:v>16.44663861631278</c:v>
                </c:pt>
                <c:pt idx="33">
                  <c:v>18.10411021300945</c:v>
                </c:pt>
                <c:pt idx="34">
                  <c:v>19.7615818097061</c:v>
                </c:pt>
                <c:pt idx="35">
                  <c:v>21.5019269862376</c:v>
                </c:pt>
                <c:pt idx="36">
                  <c:v>22.69229295113793</c:v>
                </c:pt>
                <c:pt idx="37">
                  <c:v>23.0840589649026</c:v>
                </c:pt>
                <c:pt idx="38">
                  <c:v>25.53259655093175</c:v>
                </c:pt>
                <c:pt idx="39">
                  <c:v>27.35581530729808</c:v>
                </c:pt>
                <c:pt idx="40">
                  <c:v>28.93794728596308</c:v>
                </c:pt>
                <c:pt idx="41">
                  <c:v>31.3036112921574</c:v>
                </c:pt>
                <c:pt idx="42">
                  <c:v>33.9932356558879</c:v>
                </c:pt>
                <c:pt idx="43">
                  <c:v>36.36643362388538</c:v>
                </c:pt>
                <c:pt idx="46">
                  <c:v>18.05137248038728</c:v>
                </c:pt>
                <c:pt idx="47">
                  <c:v>19.63350445905227</c:v>
                </c:pt>
                <c:pt idx="48">
                  <c:v>21.85602319098643</c:v>
                </c:pt>
                <c:pt idx="49">
                  <c:v>23.8299211834161</c:v>
                </c:pt>
                <c:pt idx="50">
                  <c:v>25.89422671748375</c:v>
                </c:pt>
                <c:pt idx="51">
                  <c:v>28.18455110564641</c:v>
                </c:pt>
                <c:pt idx="52">
                  <c:v>30.56528303544707</c:v>
                </c:pt>
                <c:pt idx="53">
                  <c:v>33.41312059704406</c:v>
                </c:pt>
                <c:pt idx="54">
                  <c:v>36.10274496077455</c:v>
                </c:pt>
                <c:pt idx="55">
                  <c:v>39.27454287990771</c:v>
                </c:pt>
                <c:pt idx="56">
                  <c:v>41.9641672436382</c:v>
                </c:pt>
                <c:pt idx="57">
                  <c:v>45.29417836063785</c:v>
                </c:pt>
                <c:pt idx="60">
                  <c:v>20.4170364865816</c:v>
                </c:pt>
                <c:pt idx="61">
                  <c:v>20.8690741947716</c:v>
                </c:pt>
                <c:pt idx="62">
                  <c:v>22.84297218720126</c:v>
                </c:pt>
                <c:pt idx="63">
                  <c:v>22.68475898933476</c:v>
                </c:pt>
                <c:pt idx="64">
                  <c:v>24.71892867618975</c:v>
                </c:pt>
                <c:pt idx="65">
                  <c:v>25.19356826978925</c:v>
                </c:pt>
                <c:pt idx="66">
                  <c:v>27.69484358844058</c:v>
                </c:pt>
                <c:pt idx="67">
                  <c:v>27.85305678630708</c:v>
                </c:pt>
                <c:pt idx="68">
                  <c:v>30.35433210495841</c:v>
                </c:pt>
                <c:pt idx="69">
                  <c:v>32.85560742360973</c:v>
                </c:pt>
                <c:pt idx="70">
                  <c:v>36.29862796765688</c:v>
                </c:pt>
                <c:pt idx="71">
                  <c:v>39.27454287990771</c:v>
                </c:pt>
                <c:pt idx="72">
                  <c:v>42.40113702822187</c:v>
                </c:pt>
                <c:pt idx="73">
                  <c:v>46.0777103881672</c:v>
                </c:pt>
                <c:pt idx="74">
                  <c:v>49.912496945979</c:v>
                </c:pt>
                <c:pt idx="75">
                  <c:v>54.76436834721833</c:v>
                </c:pt>
                <c:pt idx="78">
                  <c:v>23.75458156538443</c:v>
                </c:pt>
                <c:pt idx="79">
                  <c:v>26.81337005747008</c:v>
                </c:pt>
                <c:pt idx="80">
                  <c:v>29.00575294219158</c:v>
                </c:pt>
                <c:pt idx="81">
                  <c:v>28.84753974432508</c:v>
                </c:pt>
                <c:pt idx="82">
                  <c:v>32.2980942501754</c:v>
                </c:pt>
                <c:pt idx="83">
                  <c:v>34.33979789883356</c:v>
                </c:pt>
                <c:pt idx="84">
                  <c:v>38.25745803648022</c:v>
                </c:pt>
                <c:pt idx="85">
                  <c:v>41.70801254233053</c:v>
                </c:pt>
                <c:pt idx="86">
                  <c:v>44.69146141638453</c:v>
                </c:pt>
                <c:pt idx="87">
                  <c:v>48.91801398796101</c:v>
                </c:pt>
                <c:pt idx="88">
                  <c:v>53.38565333723884</c:v>
                </c:pt>
                <c:pt idx="89">
                  <c:v>59.26967750551198</c:v>
                </c:pt>
                <c:pt idx="90">
                  <c:v>62.87091124742564</c:v>
                </c:pt>
                <c:pt idx="93">
                  <c:v>26.40653612009908</c:v>
                </c:pt>
                <c:pt idx="94">
                  <c:v>30.0379057092254</c:v>
                </c:pt>
                <c:pt idx="95">
                  <c:v>32.4111036772229</c:v>
                </c:pt>
                <c:pt idx="96">
                  <c:v>36.2082204260189</c:v>
                </c:pt>
                <c:pt idx="97">
                  <c:v>40.00533717481487</c:v>
                </c:pt>
                <c:pt idx="98">
                  <c:v>44.7441991490067</c:v>
                </c:pt>
                <c:pt idx="99">
                  <c:v>48.22488950206969</c:v>
                </c:pt>
                <c:pt idx="100">
                  <c:v>52.02200625086567</c:v>
                </c:pt>
                <c:pt idx="101">
                  <c:v>56.602655027191</c:v>
                </c:pt>
                <c:pt idx="102">
                  <c:v>60.87441136958648</c:v>
                </c:pt>
                <c:pt idx="103">
                  <c:v>67.19540532244329</c:v>
                </c:pt>
                <c:pt idx="104">
                  <c:v>73.5842049315286</c:v>
                </c:pt>
                <c:pt idx="107">
                  <c:v>29.99270193840641</c:v>
                </c:pt>
                <c:pt idx="108">
                  <c:v>33.64667341294223</c:v>
                </c:pt>
                <c:pt idx="109">
                  <c:v>36.57738455437405</c:v>
                </c:pt>
                <c:pt idx="110">
                  <c:v>40.78133524054103</c:v>
                </c:pt>
                <c:pt idx="111">
                  <c:v>44.11888031934386</c:v>
                </c:pt>
                <c:pt idx="112">
                  <c:v>48.72213098107867</c:v>
                </c:pt>
                <c:pt idx="113">
                  <c:v>53.800021236413</c:v>
                </c:pt>
                <c:pt idx="114">
                  <c:v>58.95325110977898</c:v>
                </c:pt>
                <c:pt idx="115">
                  <c:v>64.74686773641413</c:v>
                </c:pt>
                <c:pt idx="116">
                  <c:v>70.14118438748145</c:v>
                </c:pt>
                <c:pt idx="117">
                  <c:v>76.64299342361425</c:v>
                </c:pt>
                <c:pt idx="118">
                  <c:v>82.99412322368374</c:v>
                </c:pt>
                <c:pt idx="121">
                  <c:v>33.3603828644219</c:v>
                </c:pt>
                <c:pt idx="122">
                  <c:v>33.64667341294223</c:v>
                </c:pt>
                <c:pt idx="123">
                  <c:v>36.50204493634239</c:v>
                </c:pt>
                <c:pt idx="124">
                  <c:v>36.57738455437405</c:v>
                </c:pt>
                <c:pt idx="125">
                  <c:v>40.93954843840754</c:v>
                </c:pt>
                <c:pt idx="126">
                  <c:v>44.75173311080985</c:v>
                </c:pt>
                <c:pt idx="127">
                  <c:v>48.55638382140901</c:v>
                </c:pt>
                <c:pt idx="128">
                  <c:v>53.800021236413</c:v>
                </c:pt>
                <c:pt idx="129">
                  <c:v>59.35255108534682</c:v>
                </c:pt>
                <c:pt idx="130">
                  <c:v>65.69614692361313</c:v>
                </c:pt>
                <c:pt idx="131">
                  <c:v>70.93225037681394</c:v>
                </c:pt>
                <c:pt idx="132">
                  <c:v>77.12516697901692</c:v>
                </c:pt>
                <c:pt idx="133">
                  <c:v>84.58378916415191</c:v>
                </c:pt>
                <c:pt idx="134">
                  <c:v>88.55418703442072</c:v>
                </c:pt>
              </c:numCache>
            </c:numRef>
          </c:xVal>
          <c:yVal>
            <c:numRef>
              <c:f>'AN;Data Set # 25'!$Q$8:$Q$200</c:f>
              <c:numCache>
                <c:formatCode>0.0000</c:formatCode>
                <c:ptCount val="193"/>
                <c:pt idx="0">
                  <c:v>0.596180218011429</c:v>
                </c:pt>
                <c:pt idx="1">
                  <c:v>0.603075132790341</c:v>
                </c:pt>
                <c:pt idx="2">
                  <c:v>0.594948156978747</c:v>
                </c:pt>
                <c:pt idx="3">
                  <c:v>0.61065202192861</c:v>
                </c:pt>
                <c:pt idx="4">
                  <c:v>0.614618294926926</c:v>
                </c:pt>
                <c:pt idx="5">
                  <c:v>0.600480762396926</c:v>
                </c:pt>
                <c:pt idx="6">
                  <c:v>0.598286972426085</c:v>
                </c:pt>
                <c:pt idx="7">
                  <c:v>0.582845078601187</c:v>
                </c:pt>
                <c:pt idx="8">
                  <c:v>0.581219349977173</c:v>
                </c:pt>
                <c:pt idx="9">
                  <c:v>0.580933707117211</c:v>
                </c:pt>
                <c:pt idx="10">
                  <c:v>0.565727478460861</c:v>
                </c:pt>
                <c:pt idx="11">
                  <c:v>0.560591049456131</c:v>
                </c:pt>
                <c:pt idx="14">
                  <c:v>0.710156495446075</c:v>
                </c:pt>
                <c:pt idx="15">
                  <c:v>0.700375995112632</c:v>
                </c:pt>
                <c:pt idx="16">
                  <c:v>0.687373587224877</c:v>
                </c:pt>
                <c:pt idx="17">
                  <c:v>0.68807554970299</c:v>
                </c:pt>
                <c:pt idx="18">
                  <c:v>0.681162241063512</c:v>
                </c:pt>
                <c:pt idx="19">
                  <c:v>0.698564165409208</c:v>
                </c:pt>
                <c:pt idx="20">
                  <c:v>0.692782786888256</c:v>
                </c:pt>
                <c:pt idx="21">
                  <c:v>0.69130563808892</c:v>
                </c:pt>
                <c:pt idx="22">
                  <c:v>0.688472961467513</c:v>
                </c:pt>
                <c:pt idx="23">
                  <c:v>0.675729918580758</c:v>
                </c:pt>
                <c:pt idx="24">
                  <c:v>0.683539177769087</c:v>
                </c:pt>
                <c:pt idx="25">
                  <c:v>0.677474883429983</c:v>
                </c:pt>
                <c:pt idx="26">
                  <c:v>0.670229980119802</c:v>
                </c:pt>
                <c:pt idx="27">
                  <c:v>0.675546863647814</c:v>
                </c:pt>
                <c:pt idx="28">
                  <c:v>0.667454781643289</c:v>
                </c:pt>
                <c:pt idx="31">
                  <c:v>0.790350565486774</c:v>
                </c:pt>
                <c:pt idx="32">
                  <c:v>0.765577653289664</c:v>
                </c:pt>
                <c:pt idx="33">
                  <c:v>0.755389465679641</c:v>
                </c:pt>
                <c:pt idx="34">
                  <c:v>0.750105004780277</c:v>
                </c:pt>
                <c:pt idx="35">
                  <c:v>0.750648263457026</c:v>
                </c:pt>
                <c:pt idx="36">
                  <c:v>0.740576684574585</c:v>
                </c:pt>
                <c:pt idx="37">
                  <c:v>0.758353445765141</c:v>
                </c:pt>
                <c:pt idx="38">
                  <c:v>0.756556742496337</c:v>
                </c:pt>
                <c:pt idx="39">
                  <c:v>0.7623992980579</c:v>
                </c:pt>
                <c:pt idx="40">
                  <c:v>0.747562342789597</c:v>
                </c:pt>
                <c:pt idx="41">
                  <c:v>0.727339965341415</c:v>
                </c:pt>
                <c:pt idx="42">
                  <c:v>0.74128680840863</c:v>
                </c:pt>
                <c:pt idx="43">
                  <c:v>0.73751983139377</c:v>
                </c:pt>
                <c:pt idx="46">
                  <c:v>0.801482229323346</c:v>
                </c:pt>
                <c:pt idx="47">
                  <c:v>0.793119954529892</c:v>
                </c:pt>
                <c:pt idx="48">
                  <c:v>0.784449940688428</c:v>
                </c:pt>
                <c:pt idx="49">
                  <c:v>0.79230820393995</c:v>
                </c:pt>
                <c:pt idx="50">
                  <c:v>0.783181621181565</c:v>
                </c:pt>
                <c:pt idx="51">
                  <c:v>0.7783500937116</c:v>
                </c:pt>
                <c:pt idx="52">
                  <c:v>0.787727593093124</c:v>
                </c:pt>
                <c:pt idx="53">
                  <c:v>0.779883662826423</c:v>
                </c:pt>
                <c:pt idx="54">
                  <c:v>0.77730083514408</c:v>
                </c:pt>
                <c:pt idx="55">
                  <c:v>0.790521294998403</c:v>
                </c:pt>
                <c:pt idx="56">
                  <c:v>0.776248558225852</c:v>
                </c:pt>
                <c:pt idx="57">
                  <c:v>0.776129594305477</c:v>
                </c:pt>
                <c:pt idx="60">
                  <c:v>0.772655923627598</c:v>
                </c:pt>
                <c:pt idx="61">
                  <c:v>0.769021369398216</c:v>
                </c:pt>
                <c:pt idx="62">
                  <c:v>0.770585092292709</c:v>
                </c:pt>
                <c:pt idx="63">
                  <c:v>0.758008492930352</c:v>
                </c:pt>
                <c:pt idx="64">
                  <c:v>0.74695656068454</c:v>
                </c:pt>
                <c:pt idx="65">
                  <c:v>0.771251452087613</c:v>
                </c:pt>
                <c:pt idx="66">
                  <c:v>0.777799928092203</c:v>
                </c:pt>
                <c:pt idx="67">
                  <c:v>0.766937793505982</c:v>
                </c:pt>
                <c:pt idx="68">
                  <c:v>0.765319800975351</c:v>
                </c:pt>
                <c:pt idx="69">
                  <c:v>0.748361963110163</c:v>
                </c:pt>
                <c:pt idx="70">
                  <c:v>0.769459200134659</c:v>
                </c:pt>
                <c:pt idx="71">
                  <c:v>0.773490315572943</c:v>
                </c:pt>
                <c:pt idx="72">
                  <c:v>0.767739502617006</c:v>
                </c:pt>
                <c:pt idx="73">
                  <c:v>0.775487858018481</c:v>
                </c:pt>
                <c:pt idx="74">
                  <c:v>0.774946162635844</c:v>
                </c:pt>
                <c:pt idx="75">
                  <c:v>0.774875880671108</c:v>
                </c:pt>
                <c:pt idx="78">
                  <c:v>0.763308184355127</c:v>
                </c:pt>
                <c:pt idx="79">
                  <c:v>0.776472595918343</c:v>
                </c:pt>
                <c:pt idx="80">
                  <c:v>0.784633416346112</c:v>
                </c:pt>
                <c:pt idx="81">
                  <c:v>0.771580438163161</c:v>
                </c:pt>
                <c:pt idx="82">
                  <c:v>0.770500027568624</c:v>
                </c:pt>
                <c:pt idx="83">
                  <c:v>0.76408037319777</c:v>
                </c:pt>
                <c:pt idx="84">
                  <c:v>0.782260801577091</c:v>
                </c:pt>
                <c:pt idx="85">
                  <c:v>0.784509376149102</c:v>
                </c:pt>
                <c:pt idx="86">
                  <c:v>0.770779845010333</c:v>
                </c:pt>
                <c:pt idx="87">
                  <c:v>0.7752612989266</c:v>
                </c:pt>
                <c:pt idx="88">
                  <c:v>0.771066162189883</c:v>
                </c:pt>
                <c:pt idx="89">
                  <c:v>0.790807609750235</c:v>
                </c:pt>
                <c:pt idx="90">
                  <c:v>0.782605926586151</c:v>
                </c:pt>
                <c:pt idx="93">
                  <c:v>0.75404969386548</c:v>
                </c:pt>
                <c:pt idx="94">
                  <c:v>0.765390136570103</c:v>
                </c:pt>
                <c:pt idx="95">
                  <c:v>0.744208057624104</c:v>
                </c:pt>
                <c:pt idx="96">
                  <c:v>0.750741503393574</c:v>
                </c:pt>
                <c:pt idx="97">
                  <c:v>0.75971677355322</c:v>
                </c:pt>
                <c:pt idx="98">
                  <c:v>0.779613234843158</c:v>
                </c:pt>
                <c:pt idx="99">
                  <c:v>0.769299159158367</c:v>
                </c:pt>
                <c:pt idx="100">
                  <c:v>0.762817874942468</c:v>
                </c:pt>
                <c:pt idx="101">
                  <c:v>0.76492125359287</c:v>
                </c:pt>
                <c:pt idx="102">
                  <c:v>0.755449577373077</c:v>
                </c:pt>
                <c:pt idx="103">
                  <c:v>0.758888662704104</c:v>
                </c:pt>
                <c:pt idx="104">
                  <c:v>0.755482476225547</c:v>
                </c:pt>
                <c:pt idx="107">
                  <c:v>0.726058424197504</c:v>
                </c:pt>
                <c:pt idx="108">
                  <c:v>0.721500411401059</c:v>
                </c:pt>
                <c:pt idx="109">
                  <c:v>0.721087644128559</c:v>
                </c:pt>
                <c:pt idx="110">
                  <c:v>0.735858343083932</c:v>
                </c:pt>
                <c:pt idx="111">
                  <c:v>0.727597123401007</c:v>
                </c:pt>
                <c:pt idx="112">
                  <c:v>0.736296532933622</c:v>
                </c:pt>
                <c:pt idx="113">
                  <c:v>0.738763494689874</c:v>
                </c:pt>
                <c:pt idx="114">
                  <c:v>0.740839651418304</c:v>
                </c:pt>
                <c:pt idx="115">
                  <c:v>0.740520517818434</c:v>
                </c:pt>
                <c:pt idx="116">
                  <c:v>0.735522289675246</c:v>
                </c:pt>
                <c:pt idx="117">
                  <c:v>0.73200211118004</c:v>
                </c:pt>
                <c:pt idx="118">
                  <c:v>0.681674399587911</c:v>
                </c:pt>
                <c:pt idx="121">
                  <c:v>0.683443707991957</c:v>
                </c:pt>
                <c:pt idx="122">
                  <c:v>0.69649428093456</c:v>
                </c:pt>
                <c:pt idx="123">
                  <c:v>0.676649104863578</c:v>
                </c:pt>
                <c:pt idx="124">
                  <c:v>0.685959370942491</c:v>
                </c:pt>
                <c:pt idx="125">
                  <c:v>0.695780935481227</c:v>
                </c:pt>
                <c:pt idx="126">
                  <c:v>0.685906308460797</c:v>
                </c:pt>
                <c:pt idx="127">
                  <c:v>0.691085926449504</c:v>
                </c:pt>
                <c:pt idx="128">
                  <c:v>0.691089412241153</c:v>
                </c:pt>
                <c:pt idx="129">
                  <c:v>0.692979629975096</c:v>
                </c:pt>
                <c:pt idx="130">
                  <c:v>0.693770045974225</c:v>
                </c:pt>
                <c:pt idx="131">
                  <c:v>0.681684807655242</c:v>
                </c:pt>
                <c:pt idx="132">
                  <c:v>0.681574149252589</c:v>
                </c:pt>
                <c:pt idx="133">
                  <c:v>0.67998846798981</c:v>
                </c:pt>
                <c:pt idx="134">
                  <c:v>0.687403340505</c:v>
                </c:pt>
              </c:numCache>
            </c:numRef>
          </c:yVal>
          <c:smooth val="0"/>
        </c:ser>
        <c:ser>
          <c:idx val="3"/>
          <c:order val="3"/>
          <c:tx>
            <c:v>Data Set # 26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'AO;Data Set # 26'!$O$8:$O$250</c:f>
              <c:numCache>
                <c:formatCode>General</c:formatCode>
                <c:ptCount val="243"/>
                <c:pt idx="0">
                  <c:v>9.76401449690397</c:v>
                </c:pt>
                <c:pt idx="1">
                  <c:v>11.1351955450803</c:v>
                </c:pt>
                <c:pt idx="2">
                  <c:v>11.94132945801913</c:v>
                </c:pt>
                <c:pt idx="3">
                  <c:v>12.98855014865929</c:v>
                </c:pt>
                <c:pt idx="4">
                  <c:v>14.19398403716596</c:v>
                </c:pt>
                <c:pt idx="5">
                  <c:v>15.32407830764095</c:v>
                </c:pt>
                <c:pt idx="6">
                  <c:v>16.45417257811595</c:v>
                </c:pt>
                <c:pt idx="7">
                  <c:v>16.77813293565211</c:v>
                </c:pt>
                <c:pt idx="8">
                  <c:v>17.90822720612711</c:v>
                </c:pt>
                <c:pt idx="9">
                  <c:v>17.74248004645744</c:v>
                </c:pt>
                <c:pt idx="10">
                  <c:v>19.03832147660211</c:v>
                </c:pt>
                <c:pt idx="11">
                  <c:v>19.19653467446861</c:v>
                </c:pt>
                <c:pt idx="12">
                  <c:v>20.4848421428101</c:v>
                </c:pt>
                <c:pt idx="13">
                  <c:v>21.78068357295476</c:v>
                </c:pt>
                <c:pt idx="14">
                  <c:v>23.39295139883242</c:v>
                </c:pt>
                <c:pt idx="17">
                  <c:v>12.67965771472946</c:v>
                </c:pt>
                <c:pt idx="18">
                  <c:v>13.96796518307096</c:v>
                </c:pt>
                <c:pt idx="19">
                  <c:v>15.33914623124729</c:v>
                </c:pt>
                <c:pt idx="20">
                  <c:v>16.95894801892812</c:v>
                </c:pt>
                <c:pt idx="21">
                  <c:v>18.24725548726961</c:v>
                </c:pt>
                <c:pt idx="22">
                  <c:v>19.86705727495044</c:v>
                </c:pt>
                <c:pt idx="23">
                  <c:v>21.4793251008281</c:v>
                </c:pt>
                <c:pt idx="24">
                  <c:v>22.85050614900443</c:v>
                </c:pt>
                <c:pt idx="25">
                  <c:v>24.71139471438659</c:v>
                </c:pt>
                <c:pt idx="26">
                  <c:v>26.48940969993392</c:v>
                </c:pt>
                <c:pt idx="27">
                  <c:v>28.25989072367808</c:v>
                </c:pt>
                <c:pt idx="28">
                  <c:v>30.36186606676157</c:v>
                </c:pt>
                <c:pt idx="31">
                  <c:v>14.96998210289212</c:v>
                </c:pt>
                <c:pt idx="32">
                  <c:v>16.58224992876978</c:v>
                </c:pt>
                <c:pt idx="33">
                  <c:v>18.02877059497778</c:v>
                </c:pt>
                <c:pt idx="34">
                  <c:v>19.64103842085544</c:v>
                </c:pt>
                <c:pt idx="35">
                  <c:v>21.08755908706343</c:v>
                </c:pt>
                <c:pt idx="36">
                  <c:v>21.32864586476477</c:v>
                </c:pt>
                <c:pt idx="37">
                  <c:v>22.94091369064243</c:v>
                </c:pt>
                <c:pt idx="38">
                  <c:v>22.8580401108076</c:v>
                </c:pt>
                <c:pt idx="39">
                  <c:v>25.11069468995442</c:v>
                </c:pt>
                <c:pt idx="40">
                  <c:v>24.47030793668526</c:v>
                </c:pt>
                <c:pt idx="41">
                  <c:v>25.75861540502675</c:v>
                </c:pt>
                <c:pt idx="42">
                  <c:v>27.52909642877091</c:v>
                </c:pt>
                <c:pt idx="43">
                  <c:v>29.86462458775257</c:v>
                </c:pt>
                <c:pt idx="44">
                  <c:v>32.03440558706457</c:v>
                </c:pt>
                <c:pt idx="45">
                  <c:v>33.48092625327256</c:v>
                </c:pt>
                <c:pt idx="46">
                  <c:v>33.7220130309739</c:v>
                </c:pt>
                <c:pt idx="47">
                  <c:v>36.38150154749172</c:v>
                </c:pt>
                <c:pt idx="50">
                  <c:v>15.06792360633329</c:v>
                </c:pt>
                <c:pt idx="51">
                  <c:v>16.41650276910012</c:v>
                </c:pt>
                <c:pt idx="52">
                  <c:v>18.19451775464744</c:v>
                </c:pt>
                <c:pt idx="53">
                  <c:v>19.79925161872194</c:v>
                </c:pt>
                <c:pt idx="54">
                  <c:v>21.89369300000227</c:v>
                </c:pt>
                <c:pt idx="55">
                  <c:v>23.18200046834376</c:v>
                </c:pt>
                <c:pt idx="56">
                  <c:v>25.27644184962409</c:v>
                </c:pt>
                <c:pt idx="57">
                  <c:v>27.20513607123475</c:v>
                </c:pt>
                <c:pt idx="58">
                  <c:v>29.39751895595624</c:v>
                </c:pt>
                <c:pt idx="59">
                  <c:v>31.3940188337954</c:v>
                </c:pt>
                <c:pt idx="60">
                  <c:v>33.48092625327256</c:v>
                </c:pt>
                <c:pt idx="61">
                  <c:v>35.89932799208905</c:v>
                </c:pt>
                <c:pt idx="64">
                  <c:v>18.00616870956828</c:v>
                </c:pt>
                <c:pt idx="65">
                  <c:v>20.04033839642327</c:v>
                </c:pt>
                <c:pt idx="66">
                  <c:v>21.78068357295476</c:v>
                </c:pt>
                <c:pt idx="67">
                  <c:v>21.89369300000227</c:v>
                </c:pt>
                <c:pt idx="68">
                  <c:v>23.64910610014009</c:v>
                </c:pt>
                <c:pt idx="69">
                  <c:v>25.64560597797925</c:v>
                </c:pt>
                <c:pt idx="70">
                  <c:v>27.96606621335458</c:v>
                </c:pt>
                <c:pt idx="71">
                  <c:v>30.67829246249457</c:v>
                </c:pt>
                <c:pt idx="72">
                  <c:v>33.07409231590157</c:v>
                </c:pt>
                <c:pt idx="73">
                  <c:v>35.95206572471122</c:v>
                </c:pt>
                <c:pt idx="74">
                  <c:v>38.67182593565438</c:v>
                </c:pt>
                <c:pt idx="75">
                  <c:v>42.18265213593003</c:v>
                </c:pt>
                <c:pt idx="76">
                  <c:v>45.2188387426062</c:v>
                </c:pt>
                <c:pt idx="79">
                  <c:v>21.5471307570566</c:v>
                </c:pt>
                <c:pt idx="80">
                  <c:v>23.7169117563686</c:v>
                </c:pt>
                <c:pt idx="81">
                  <c:v>25.88669275568058</c:v>
                </c:pt>
                <c:pt idx="82">
                  <c:v>28.46330769236358</c:v>
                </c:pt>
                <c:pt idx="83">
                  <c:v>31.03992262904657</c:v>
                </c:pt>
                <c:pt idx="84">
                  <c:v>33.52613002409156</c:v>
                </c:pt>
                <c:pt idx="85">
                  <c:v>36.50204493634239</c:v>
                </c:pt>
                <c:pt idx="86">
                  <c:v>39.87725982416104</c:v>
                </c:pt>
                <c:pt idx="87">
                  <c:v>43.26000867378286</c:v>
                </c:pt>
                <c:pt idx="88">
                  <c:v>46.47701036373502</c:v>
                </c:pt>
                <c:pt idx="89">
                  <c:v>49.85222525155368</c:v>
                </c:pt>
                <c:pt idx="90">
                  <c:v>54.35753440984733</c:v>
                </c:pt>
                <c:pt idx="93">
                  <c:v>25.33671354404942</c:v>
                </c:pt>
                <c:pt idx="94">
                  <c:v>27.73251339745641</c:v>
                </c:pt>
                <c:pt idx="95">
                  <c:v>30.75363208052624</c:v>
                </c:pt>
                <c:pt idx="96">
                  <c:v>33.9480318850689</c:v>
                </c:pt>
                <c:pt idx="97">
                  <c:v>36.81093737027222</c:v>
                </c:pt>
                <c:pt idx="98">
                  <c:v>40.16355037268137</c:v>
                </c:pt>
                <c:pt idx="99">
                  <c:v>44.14148220475336</c:v>
                </c:pt>
                <c:pt idx="100">
                  <c:v>47.81052160289552</c:v>
                </c:pt>
                <c:pt idx="101">
                  <c:v>52.91101374363934</c:v>
                </c:pt>
                <c:pt idx="102">
                  <c:v>55.77391922884266</c:v>
                </c:pt>
                <c:pt idx="103">
                  <c:v>61.04015852925615</c:v>
                </c:pt>
                <c:pt idx="104">
                  <c:v>65.9749035103303</c:v>
                </c:pt>
                <c:pt idx="107">
                  <c:v>28.62905485203325</c:v>
                </c:pt>
                <c:pt idx="108">
                  <c:v>31.1906018651099</c:v>
                </c:pt>
                <c:pt idx="109">
                  <c:v>35.0329223847249</c:v>
                </c:pt>
                <c:pt idx="110">
                  <c:v>38.06910899140104</c:v>
                </c:pt>
                <c:pt idx="111">
                  <c:v>41.27104275774687</c:v>
                </c:pt>
                <c:pt idx="112">
                  <c:v>45.2640425134252</c:v>
                </c:pt>
                <c:pt idx="113">
                  <c:v>50.38713653957851</c:v>
                </c:pt>
                <c:pt idx="114">
                  <c:v>54.38767025705999</c:v>
                </c:pt>
                <c:pt idx="115">
                  <c:v>58.86284356814098</c:v>
                </c:pt>
                <c:pt idx="116">
                  <c:v>64.1441507921608</c:v>
                </c:pt>
                <c:pt idx="117">
                  <c:v>69.90009760978011</c:v>
                </c:pt>
                <c:pt idx="118">
                  <c:v>74.54101808053076</c:v>
                </c:pt>
                <c:pt idx="121">
                  <c:v>31.3488150629764</c:v>
                </c:pt>
                <c:pt idx="122">
                  <c:v>35.50756197832439</c:v>
                </c:pt>
                <c:pt idx="123">
                  <c:v>38.8677089425367</c:v>
                </c:pt>
                <c:pt idx="124">
                  <c:v>42.5518162642852</c:v>
                </c:pt>
                <c:pt idx="125">
                  <c:v>47.02698957536619</c:v>
                </c:pt>
                <c:pt idx="126">
                  <c:v>51.02752329284768</c:v>
                </c:pt>
                <c:pt idx="127">
                  <c:v>55.98487015933132</c:v>
                </c:pt>
                <c:pt idx="128">
                  <c:v>61.42439058121764</c:v>
                </c:pt>
                <c:pt idx="129">
                  <c:v>67.17280343703379</c:v>
                </c:pt>
                <c:pt idx="130">
                  <c:v>72.94381817825943</c:v>
                </c:pt>
                <c:pt idx="131">
                  <c:v>78.37580463834258</c:v>
                </c:pt>
                <c:pt idx="132">
                  <c:v>86.53508527117206</c:v>
                </c:pt>
                <c:pt idx="135">
                  <c:v>35.50002801652122</c:v>
                </c:pt>
                <c:pt idx="136">
                  <c:v>39.35741645974255</c:v>
                </c:pt>
                <c:pt idx="137">
                  <c:v>43.21480490296386</c:v>
                </c:pt>
                <c:pt idx="138">
                  <c:v>47.54683293978469</c:v>
                </c:pt>
                <c:pt idx="139">
                  <c:v>51.72818174054217</c:v>
                </c:pt>
                <c:pt idx="140">
                  <c:v>51.64530816070734</c:v>
                </c:pt>
                <c:pt idx="141">
                  <c:v>56.06020977736299</c:v>
                </c:pt>
                <c:pt idx="142">
                  <c:v>56.70813049243532</c:v>
                </c:pt>
                <c:pt idx="143">
                  <c:v>62.81063955300031</c:v>
                </c:pt>
                <c:pt idx="144">
                  <c:v>68.11454866242963</c:v>
                </c:pt>
                <c:pt idx="145">
                  <c:v>75.58070480936775</c:v>
                </c:pt>
                <c:pt idx="146">
                  <c:v>82.40647420303674</c:v>
                </c:pt>
                <c:pt idx="147">
                  <c:v>89.63907753407672</c:v>
                </c:pt>
                <c:pt idx="150">
                  <c:v>38.15198257123588</c:v>
                </c:pt>
                <c:pt idx="151">
                  <c:v>42.34086533379654</c:v>
                </c:pt>
                <c:pt idx="152">
                  <c:v>45.88182738128486</c:v>
                </c:pt>
                <c:pt idx="153">
                  <c:v>46.52221413455401</c:v>
                </c:pt>
                <c:pt idx="154">
                  <c:v>51.67544400792001</c:v>
                </c:pt>
                <c:pt idx="155">
                  <c:v>56.82867388128599</c:v>
                </c:pt>
                <c:pt idx="156">
                  <c:v>60.85180948417698</c:v>
                </c:pt>
                <c:pt idx="157">
                  <c:v>62.46407731005464</c:v>
                </c:pt>
                <c:pt idx="158">
                  <c:v>67.60977322161745</c:v>
                </c:pt>
                <c:pt idx="159">
                  <c:v>69.06382784962862</c:v>
                </c:pt>
                <c:pt idx="160">
                  <c:v>75.33961803166643</c:v>
                </c:pt>
                <c:pt idx="161">
                  <c:v>81.7811553733739</c:v>
                </c:pt>
                <c:pt idx="162">
                  <c:v>87.41655880214256</c:v>
                </c:pt>
              </c:numCache>
            </c:numRef>
          </c:xVal>
          <c:yVal>
            <c:numRef>
              <c:f>'AO;Data Set # 26'!$Q$8:$Q$250</c:f>
              <c:numCache>
                <c:formatCode>0.0000</c:formatCode>
                <c:ptCount val="243"/>
                <c:pt idx="0">
                  <c:v>0.659327168347266</c:v>
                </c:pt>
                <c:pt idx="1">
                  <c:v>0.681062185676523</c:v>
                </c:pt>
                <c:pt idx="2">
                  <c:v>0.66572160252991</c:v>
                </c:pt>
                <c:pt idx="3">
                  <c:v>0.658135063127135</c:v>
                </c:pt>
                <c:pt idx="4">
                  <c:v>0.647786643056822</c:v>
                </c:pt>
                <c:pt idx="5">
                  <c:v>0.634463895048031</c:v>
                </c:pt>
                <c:pt idx="6">
                  <c:v>0.623097727420572</c:v>
                </c:pt>
                <c:pt idx="7">
                  <c:v>0.641589934251038</c:v>
                </c:pt>
                <c:pt idx="8">
                  <c:v>0.639299198343258</c:v>
                </c:pt>
                <c:pt idx="9">
                  <c:v>0.619986738715533</c:v>
                </c:pt>
                <c:pt idx="10">
                  <c:v>0.618754668794137</c:v>
                </c:pt>
                <c:pt idx="11">
                  <c:v>0.617289998433342</c:v>
                </c:pt>
                <c:pt idx="12">
                  <c:v>0.608968861453823</c:v>
                </c:pt>
                <c:pt idx="13">
                  <c:v>0.593101976192218</c:v>
                </c:pt>
                <c:pt idx="14">
                  <c:v>0.579088298070339</c:v>
                </c:pt>
                <c:pt idx="17">
                  <c:v>0.705645602807434</c:v>
                </c:pt>
                <c:pt idx="18">
                  <c:v>0.719514187848765</c:v>
                </c:pt>
                <c:pt idx="19">
                  <c:v>0.740554123374297</c:v>
                </c:pt>
                <c:pt idx="20">
                  <c:v>0.732023898304629</c:v>
                </c:pt>
                <c:pt idx="21">
                  <c:v>0.731578376426526</c:v>
                </c:pt>
                <c:pt idx="22">
                  <c:v>0.732880744444362</c:v>
                </c:pt>
                <c:pt idx="23">
                  <c:v>0.724534772853054</c:v>
                </c:pt>
                <c:pt idx="24">
                  <c:v>0.705533781420402</c:v>
                </c:pt>
                <c:pt idx="25">
                  <c:v>0.707319563524609</c:v>
                </c:pt>
                <c:pt idx="26">
                  <c:v>0.707095398015138</c:v>
                </c:pt>
                <c:pt idx="27">
                  <c:v>0.698448041654762</c:v>
                </c:pt>
                <c:pt idx="28">
                  <c:v>0.690669377476528</c:v>
                </c:pt>
                <c:pt idx="31">
                  <c:v>0.716504379202906</c:v>
                </c:pt>
                <c:pt idx="32">
                  <c:v>0.701469264729285</c:v>
                </c:pt>
                <c:pt idx="33">
                  <c:v>0.718478373261223</c:v>
                </c:pt>
                <c:pt idx="34">
                  <c:v>0.725555669968932</c:v>
                </c:pt>
                <c:pt idx="35">
                  <c:v>0.732203567655341</c:v>
                </c:pt>
                <c:pt idx="36">
                  <c:v>0.74319077021496</c:v>
                </c:pt>
                <c:pt idx="37">
                  <c:v>0.723065761082402</c:v>
                </c:pt>
                <c:pt idx="38">
                  <c:v>0.731526662446417</c:v>
                </c:pt>
                <c:pt idx="39">
                  <c:v>0.713963961201747</c:v>
                </c:pt>
                <c:pt idx="40">
                  <c:v>0.707466194541497</c:v>
                </c:pt>
                <c:pt idx="41">
                  <c:v>0.733453432669827</c:v>
                </c:pt>
                <c:pt idx="42">
                  <c:v>0.726527502224757</c:v>
                </c:pt>
                <c:pt idx="43">
                  <c:v>0.736287167594933</c:v>
                </c:pt>
                <c:pt idx="44">
                  <c:v>0.715607276437223</c:v>
                </c:pt>
                <c:pt idx="45">
                  <c:v>0.704276621566405</c:v>
                </c:pt>
                <c:pt idx="46">
                  <c:v>0.713378823217064</c:v>
                </c:pt>
                <c:pt idx="47">
                  <c:v>0.715302941054477</c:v>
                </c:pt>
                <c:pt idx="50">
                  <c:v>0.723547491086049</c:v>
                </c:pt>
                <c:pt idx="51">
                  <c:v>0.725419619027649</c:v>
                </c:pt>
                <c:pt idx="52">
                  <c:v>0.724524238118948</c:v>
                </c:pt>
                <c:pt idx="53">
                  <c:v>0.741401046435668</c:v>
                </c:pt>
                <c:pt idx="54">
                  <c:v>0.7379307867398</c:v>
                </c:pt>
                <c:pt idx="55">
                  <c:v>0.719614488554175</c:v>
                </c:pt>
                <c:pt idx="56">
                  <c:v>0.728125197456705</c:v>
                </c:pt>
                <c:pt idx="57">
                  <c:v>0.728392293001638</c:v>
                </c:pt>
                <c:pt idx="58">
                  <c:v>0.70903006211478</c:v>
                </c:pt>
                <c:pt idx="59">
                  <c:v>0.713564012479974</c:v>
                </c:pt>
                <c:pt idx="60">
                  <c:v>0.711666722527228</c:v>
                </c:pt>
                <c:pt idx="61">
                  <c:v>0.705068948706887</c:v>
                </c:pt>
                <c:pt idx="64">
                  <c:v>0.740965749371859</c:v>
                </c:pt>
                <c:pt idx="65">
                  <c:v>0.751371394747344</c:v>
                </c:pt>
                <c:pt idx="66">
                  <c:v>0.741377470240273</c:v>
                </c:pt>
                <c:pt idx="67">
                  <c:v>0.748714743957292</c:v>
                </c:pt>
                <c:pt idx="68">
                  <c:v>0.740110486703426</c:v>
                </c:pt>
                <c:pt idx="69">
                  <c:v>0.733332819138211</c:v>
                </c:pt>
                <c:pt idx="70">
                  <c:v>0.738588289152744</c:v>
                </c:pt>
                <c:pt idx="71">
                  <c:v>0.752044699178303</c:v>
                </c:pt>
                <c:pt idx="72">
                  <c:v>0.751573644827596</c:v>
                </c:pt>
                <c:pt idx="73">
                  <c:v>0.747201547511754</c:v>
                </c:pt>
                <c:pt idx="74">
                  <c:v>0.741117466898385</c:v>
                </c:pt>
                <c:pt idx="75">
                  <c:v>0.751074967982383</c:v>
                </c:pt>
                <c:pt idx="76">
                  <c:v>0.757124238583144</c:v>
                </c:pt>
                <c:pt idx="79">
                  <c:v>0.786860098112029</c:v>
                </c:pt>
                <c:pt idx="80">
                  <c:v>0.765819899233519</c:v>
                </c:pt>
                <c:pt idx="81">
                  <c:v>0.759625483230528</c:v>
                </c:pt>
                <c:pt idx="82">
                  <c:v>0.773828422664558</c:v>
                </c:pt>
                <c:pt idx="83">
                  <c:v>0.771231307837828</c:v>
                </c:pt>
                <c:pt idx="84">
                  <c:v>0.766169537387298</c:v>
                </c:pt>
                <c:pt idx="85">
                  <c:v>0.766689800049</c:v>
                </c:pt>
                <c:pt idx="86">
                  <c:v>0.778092833061452</c:v>
                </c:pt>
                <c:pt idx="87">
                  <c:v>0.774572898881951</c:v>
                </c:pt>
                <c:pt idx="88">
                  <c:v>0.774077508679197</c:v>
                </c:pt>
                <c:pt idx="89">
                  <c:v>0.764425469152598</c:v>
                </c:pt>
                <c:pt idx="90">
                  <c:v>0.772161350494538</c:v>
                </c:pt>
                <c:pt idx="93">
                  <c:v>0.771116899767486</c:v>
                </c:pt>
                <c:pt idx="94">
                  <c:v>0.764242336270482</c:v>
                </c:pt>
                <c:pt idx="95">
                  <c:v>0.77239328703514</c:v>
                </c:pt>
                <c:pt idx="96">
                  <c:v>0.759277318678666</c:v>
                </c:pt>
                <c:pt idx="97">
                  <c:v>0.775672055600975</c:v>
                </c:pt>
                <c:pt idx="98">
                  <c:v>0.778244430027254</c:v>
                </c:pt>
                <c:pt idx="99">
                  <c:v>0.781354946285761</c:v>
                </c:pt>
                <c:pt idx="100">
                  <c:v>0.786766596407364</c:v>
                </c:pt>
                <c:pt idx="101">
                  <c:v>0.776144824298165</c:v>
                </c:pt>
                <c:pt idx="102">
                  <c:v>0.768692736108868</c:v>
                </c:pt>
                <c:pt idx="103">
                  <c:v>0.774369226462559</c:v>
                </c:pt>
                <c:pt idx="104">
                  <c:v>0.794931131824203</c:v>
                </c:pt>
                <c:pt idx="107">
                  <c:v>0.755310514014647</c:v>
                </c:pt>
                <c:pt idx="108">
                  <c:v>0.742789641206408</c:v>
                </c:pt>
                <c:pt idx="109">
                  <c:v>0.752247234752954</c:v>
                </c:pt>
                <c:pt idx="110">
                  <c:v>0.752336737358984</c:v>
                </c:pt>
                <c:pt idx="111">
                  <c:v>0.760819605139036</c:v>
                </c:pt>
                <c:pt idx="112">
                  <c:v>0.756645366392768</c:v>
                </c:pt>
                <c:pt idx="113">
                  <c:v>0.760716873965066</c:v>
                </c:pt>
                <c:pt idx="114">
                  <c:v>0.771106032835753</c:v>
                </c:pt>
                <c:pt idx="115">
                  <c:v>0.785011021427385</c:v>
                </c:pt>
                <c:pt idx="116">
                  <c:v>0.785025679613486</c:v>
                </c:pt>
                <c:pt idx="117">
                  <c:v>0.782680390460046</c:v>
                </c:pt>
                <c:pt idx="118">
                  <c:v>0.775835648621918</c:v>
                </c:pt>
                <c:pt idx="121">
                  <c:v>0.726331191084458</c:v>
                </c:pt>
                <c:pt idx="122">
                  <c:v>0.731937723781108</c:v>
                </c:pt>
                <c:pt idx="123">
                  <c:v>0.736383920332452</c:v>
                </c:pt>
                <c:pt idx="124">
                  <c:v>0.737844324560055</c:v>
                </c:pt>
                <c:pt idx="125">
                  <c:v>0.739358539697142</c:v>
                </c:pt>
                <c:pt idx="126">
                  <c:v>0.746249386299896</c:v>
                </c:pt>
                <c:pt idx="127">
                  <c:v>0.749356623347518</c:v>
                </c:pt>
                <c:pt idx="128">
                  <c:v>0.751707769747384</c:v>
                </c:pt>
                <c:pt idx="129">
                  <c:v>0.750530860351952</c:v>
                </c:pt>
                <c:pt idx="130">
                  <c:v>0.745641773942738</c:v>
                </c:pt>
                <c:pt idx="131">
                  <c:v>0.741485202816298</c:v>
                </c:pt>
                <c:pt idx="132">
                  <c:v>0.766422193104508</c:v>
                </c:pt>
                <c:pt idx="135">
                  <c:v>0.701881744767869</c:v>
                </c:pt>
                <c:pt idx="136">
                  <c:v>0.710268669674238</c:v>
                </c:pt>
                <c:pt idx="137">
                  <c:v>0.709878564920776</c:v>
                </c:pt>
                <c:pt idx="138">
                  <c:v>0.711135278303663</c:v>
                </c:pt>
                <c:pt idx="139">
                  <c:v>0.716818582543772</c:v>
                </c:pt>
                <c:pt idx="140">
                  <c:v>0.710016731436541</c:v>
                </c:pt>
                <c:pt idx="141">
                  <c:v>0.717155745914084</c:v>
                </c:pt>
                <c:pt idx="142">
                  <c:v>0.713263630351561</c:v>
                </c:pt>
                <c:pt idx="143">
                  <c:v>0.721615829034593</c:v>
                </c:pt>
                <c:pt idx="144">
                  <c:v>0.717476003281443</c:v>
                </c:pt>
                <c:pt idx="145">
                  <c:v>0.727951904473205</c:v>
                </c:pt>
                <c:pt idx="146">
                  <c:v>0.719669847170968</c:v>
                </c:pt>
                <c:pt idx="147">
                  <c:v>0.714210285416989</c:v>
                </c:pt>
                <c:pt idx="150">
                  <c:v>0.676776583778107</c:v>
                </c:pt>
                <c:pt idx="151">
                  <c:v>0.676858820766123</c:v>
                </c:pt>
                <c:pt idx="152">
                  <c:v>0.673275895904839</c:v>
                </c:pt>
                <c:pt idx="153">
                  <c:v>0.667190246799781</c:v>
                </c:pt>
                <c:pt idx="154">
                  <c:v>0.687350979970615</c:v>
                </c:pt>
                <c:pt idx="155">
                  <c:v>0.690184050947594</c:v>
                </c:pt>
                <c:pt idx="156">
                  <c:v>0.683594641012641</c:v>
                </c:pt>
                <c:pt idx="157">
                  <c:v>0.687469734500006</c:v>
                </c:pt>
                <c:pt idx="158">
                  <c:v>0.689897379938601</c:v>
                </c:pt>
                <c:pt idx="159">
                  <c:v>0.676311355105565</c:v>
                </c:pt>
                <c:pt idx="160">
                  <c:v>0.683994755198753</c:v>
                </c:pt>
                <c:pt idx="161">
                  <c:v>0.678492200434664</c:v>
                </c:pt>
                <c:pt idx="162">
                  <c:v>0.670094490675984</c:v>
                </c:pt>
              </c:numCache>
            </c:numRef>
          </c:yVal>
          <c:smooth val="0"/>
        </c:ser>
        <c:ser>
          <c:idx val="5"/>
          <c:order val="4"/>
          <c:tx>
            <c:v>Data Set # 27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27'!$O$8:$O$220</c:f>
              <c:numCache>
                <c:formatCode>General</c:formatCode>
                <c:ptCount val="213"/>
                <c:pt idx="0">
                  <c:v>17.74248004645744</c:v>
                </c:pt>
                <c:pt idx="1">
                  <c:v>19.67870822987127</c:v>
                </c:pt>
                <c:pt idx="2">
                  <c:v>21.78068357295476</c:v>
                </c:pt>
                <c:pt idx="3">
                  <c:v>23.79225137440026</c:v>
                </c:pt>
                <c:pt idx="4">
                  <c:v>25.72847955781409</c:v>
                </c:pt>
                <c:pt idx="5">
                  <c:v>27.74758132106275</c:v>
                </c:pt>
                <c:pt idx="6">
                  <c:v>27.74758132106275</c:v>
                </c:pt>
                <c:pt idx="7">
                  <c:v>30.4899434174154</c:v>
                </c:pt>
                <c:pt idx="8">
                  <c:v>33.23230551376806</c:v>
                </c:pt>
                <c:pt idx="9">
                  <c:v>35.49249405471806</c:v>
                </c:pt>
                <c:pt idx="10">
                  <c:v>38.39306934893721</c:v>
                </c:pt>
                <c:pt idx="11">
                  <c:v>41.6251389624957</c:v>
                </c:pt>
                <c:pt idx="12">
                  <c:v>44.2017538991787</c:v>
                </c:pt>
                <c:pt idx="15">
                  <c:v>20.74099684411777</c:v>
                </c:pt>
                <c:pt idx="16">
                  <c:v>23.47582497866726</c:v>
                </c:pt>
                <c:pt idx="17">
                  <c:v>25.88669275568058</c:v>
                </c:pt>
                <c:pt idx="18">
                  <c:v>28.46330769236358</c:v>
                </c:pt>
                <c:pt idx="19">
                  <c:v>30.8741754693769</c:v>
                </c:pt>
                <c:pt idx="20">
                  <c:v>32.0042697398519</c:v>
                </c:pt>
                <c:pt idx="21">
                  <c:v>35.0555242701344</c:v>
                </c:pt>
                <c:pt idx="22">
                  <c:v>36.50204493634239</c:v>
                </c:pt>
                <c:pt idx="23">
                  <c:v>39.07865987302538</c:v>
                </c:pt>
                <c:pt idx="24">
                  <c:v>42.12991440330787</c:v>
                </c:pt>
                <c:pt idx="25">
                  <c:v>45.82908964866269</c:v>
                </c:pt>
                <c:pt idx="26">
                  <c:v>49.69401205368718</c:v>
                </c:pt>
                <c:pt idx="27">
                  <c:v>54.03357405231117</c:v>
                </c:pt>
                <c:pt idx="30">
                  <c:v>23.99566834308576</c:v>
                </c:pt>
                <c:pt idx="31">
                  <c:v>27.03185494976191</c:v>
                </c:pt>
                <c:pt idx="32">
                  <c:v>29.59340196283857</c:v>
                </c:pt>
                <c:pt idx="33">
                  <c:v>31.0323886672434</c:v>
                </c:pt>
                <c:pt idx="34">
                  <c:v>32.2302885939469</c:v>
                </c:pt>
                <c:pt idx="35">
                  <c:v>33.59393568032006</c:v>
                </c:pt>
                <c:pt idx="36">
                  <c:v>35.83152233586055</c:v>
                </c:pt>
                <c:pt idx="37">
                  <c:v>36.54724870716139</c:v>
                </c:pt>
                <c:pt idx="38">
                  <c:v>38.8677089425367</c:v>
                </c:pt>
                <c:pt idx="39">
                  <c:v>42.38606910461554</c:v>
                </c:pt>
                <c:pt idx="40">
                  <c:v>45.74621606882785</c:v>
                </c:pt>
                <c:pt idx="41">
                  <c:v>49.43032339057634</c:v>
                </c:pt>
                <c:pt idx="42">
                  <c:v>50.86931009498117</c:v>
                </c:pt>
                <c:pt idx="43">
                  <c:v>54.38767025705999</c:v>
                </c:pt>
                <c:pt idx="44">
                  <c:v>55.02805701032916</c:v>
                </c:pt>
                <c:pt idx="45">
                  <c:v>58.06424361700532</c:v>
                </c:pt>
                <c:pt idx="46">
                  <c:v>63.17980368135547</c:v>
                </c:pt>
                <c:pt idx="49">
                  <c:v>28.12427941122108</c:v>
                </c:pt>
                <c:pt idx="50">
                  <c:v>31.00225282003074</c:v>
                </c:pt>
                <c:pt idx="51">
                  <c:v>34.03090546490372</c:v>
                </c:pt>
                <c:pt idx="52">
                  <c:v>37.63213920681738</c:v>
                </c:pt>
                <c:pt idx="53">
                  <c:v>41.38405218479437</c:v>
                </c:pt>
                <c:pt idx="54">
                  <c:v>45.0606255447397</c:v>
                </c:pt>
                <c:pt idx="55">
                  <c:v>49.53579885582068</c:v>
                </c:pt>
                <c:pt idx="56">
                  <c:v>53.6870118093655</c:v>
                </c:pt>
                <c:pt idx="57">
                  <c:v>58.47861151617948</c:v>
                </c:pt>
                <c:pt idx="58">
                  <c:v>63.9181319380658</c:v>
                </c:pt>
                <c:pt idx="59">
                  <c:v>69.02615804061278</c:v>
                </c:pt>
                <c:pt idx="60">
                  <c:v>75.25674445183159</c:v>
                </c:pt>
                <c:pt idx="63">
                  <c:v>30.39200191397424</c:v>
                </c:pt>
                <c:pt idx="64">
                  <c:v>33.51106210048523</c:v>
                </c:pt>
                <c:pt idx="65">
                  <c:v>36.71299586683105</c:v>
                </c:pt>
                <c:pt idx="66">
                  <c:v>41.1052955980772</c:v>
                </c:pt>
                <c:pt idx="67">
                  <c:v>45.74621606882785</c:v>
                </c:pt>
                <c:pt idx="68">
                  <c:v>49.74674978630934</c:v>
                </c:pt>
                <c:pt idx="69">
                  <c:v>55.50269660392866</c:v>
                </c:pt>
                <c:pt idx="70">
                  <c:v>59.66144351927664</c:v>
                </c:pt>
                <c:pt idx="71">
                  <c:v>64.78453754542997</c:v>
                </c:pt>
                <c:pt idx="72">
                  <c:v>71.02265791845194</c:v>
                </c:pt>
                <c:pt idx="73">
                  <c:v>77.4189914893404</c:v>
                </c:pt>
                <c:pt idx="74">
                  <c:v>83.8153250602289</c:v>
                </c:pt>
                <c:pt idx="77">
                  <c:v>34.43020544047156</c:v>
                </c:pt>
                <c:pt idx="78">
                  <c:v>34.58841863833805</c:v>
                </c:pt>
                <c:pt idx="79">
                  <c:v>38.58895235581954</c:v>
                </c:pt>
                <c:pt idx="80">
                  <c:v>39.3875523069552</c:v>
                </c:pt>
                <c:pt idx="81">
                  <c:v>42.5970200351042</c:v>
                </c:pt>
                <c:pt idx="82">
                  <c:v>46.27359339504952</c:v>
                </c:pt>
                <c:pt idx="83">
                  <c:v>51.08026102546984</c:v>
                </c:pt>
                <c:pt idx="84">
                  <c:v>57.96630211356415</c:v>
                </c:pt>
                <c:pt idx="85">
                  <c:v>62.77296974398447</c:v>
                </c:pt>
                <c:pt idx="86">
                  <c:v>68.21249016587078</c:v>
                </c:pt>
                <c:pt idx="87">
                  <c:v>74.14171810496293</c:v>
                </c:pt>
                <c:pt idx="88">
                  <c:v>81.34418558879023</c:v>
                </c:pt>
                <c:pt idx="89">
                  <c:v>89.51100018342289</c:v>
                </c:pt>
                <c:pt idx="90">
                  <c:v>90.30960013455855</c:v>
                </c:pt>
                <c:pt idx="93">
                  <c:v>37.10476188059572</c:v>
                </c:pt>
                <c:pt idx="94">
                  <c:v>41.76828423675586</c:v>
                </c:pt>
                <c:pt idx="95">
                  <c:v>45.78388587784369</c:v>
                </c:pt>
                <c:pt idx="96">
                  <c:v>50.59808747006718</c:v>
                </c:pt>
                <c:pt idx="97">
                  <c:v>54.93764946869116</c:v>
                </c:pt>
                <c:pt idx="98">
                  <c:v>61.04015852925615</c:v>
                </c:pt>
                <c:pt idx="99">
                  <c:v>67.4666279473573</c:v>
                </c:pt>
                <c:pt idx="100">
                  <c:v>75.49783122953293</c:v>
                </c:pt>
                <c:pt idx="101">
                  <c:v>80.31956678355958</c:v>
                </c:pt>
                <c:pt idx="102">
                  <c:v>87.5446361527964</c:v>
                </c:pt>
              </c:numCache>
            </c:numRef>
          </c:xVal>
          <c:yVal>
            <c:numRef>
              <c:f>'AP;Data Set # 27'!$Q$8:$Q$220</c:f>
              <c:numCache>
                <c:formatCode>0.0000</c:formatCode>
                <c:ptCount val="213"/>
                <c:pt idx="0">
                  <c:v>0.769512952170455</c:v>
                </c:pt>
                <c:pt idx="1">
                  <c:v>0.765941052414346</c:v>
                </c:pt>
                <c:pt idx="2">
                  <c:v>0.765292872506087</c:v>
                </c:pt>
                <c:pt idx="3">
                  <c:v>0.759404017640474</c:v>
                </c:pt>
                <c:pt idx="4">
                  <c:v>0.755160336538471</c:v>
                </c:pt>
                <c:pt idx="5">
                  <c:v>0.783606231465006</c:v>
                </c:pt>
                <c:pt idx="6">
                  <c:v>0.764865275256576</c:v>
                </c:pt>
                <c:pt idx="7">
                  <c:v>0.767444663485013</c:v>
                </c:pt>
                <c:pt idx="8">
                  <c:v>0.757828266139105</c:v>
                </c:pt>
                <c:pt idx="9">
                  <c:v>0.746972280531583</c:v>
                </c:pt>
                <c:pt idx="10">
                  <c:v>0.764759240465951</c:v>
                </c:pt>
                <c:pt idx="11">
                  <c:v>0.762506992870113</c:v>
                </c:pt>
                <c:pt idx="12">
                  <c:v>0.755362653496326</c:v>
                </c:pt>
                <c:pt idx="15">
                  <c:v>0.80852693615663</c:v>
                </c:pt>
                <c:pt idx="16">
                  <c:v>0.814321306878076</c:v>
                </c:pt>
                <c:pt idx="17">
                  <c:v>0.816093218267134</c:v>
                </c:pt>
                <c:pt idx="18">
                  <c:v>0.811633780718399</c:v>
                </c:pt>
                <c:pt idx="19">
                  <c:v>0.806139389854918</c:v>
                </c:pt>
                <c:pt idx="20">
                  <c:v>0.800313355675788</c:v>
                </c:pt>
                <c:pt idx="21">
                  <c:v>0.812775387790012</c:v>
                </c:pt>
                <c:pt idx="22">
                  <c:v>0.796756066717588</c:v>
                </c:pt>
                <c:pt idx="23">
                  <c:v>0.793348664698018</c:v>
                </c:pt>
                <c:pt idx="24">
                  <c:v>0.796443111563043</c:v>
                </c:pt>
                <c:pt idx="25">
                  <c:v>0.793960892535645</c:v>
                </c:pt>
                <c:pt idx="26">
                  <c:v>0.797913084604903</c:v>
                </c:pt>
                <c:pt idx="27">
                  <c:v>0.794567608625631</c:v>
                </c:pt>
                <c:pt idx="30">
                  <c:v>0.749549458108276</c:v>
                </c:pt>
                <c:pt idx="31">
                  <c:v>0.765202116520445</c:v>
                </c:pt>
                <c:pt idx="32">
                  <c:v>0.747471015457751</c:v>
                </c:pt>
                <c:pt idx="33">
                  <c:v>0.758391192194996</c:v>
                </c:pt>
                <c:pt idx="34">
                  <c:v>0.750087250434742</c:v>
                </c:pt>
                <c:pt idx="35">
                  <c:v>0.757394562759537</c:v>
                </c:pt>
                <c:pt idx="36">
                  <c:v>0.759232798755596</c:v>
                </c:pt>
                <c:pt idx="37">
                  <c:v>0.76964301839851</c:v>
                </c:pt>
                <c:pt idx="38">
                  <c:v>0.769097258588382</c:v>
                </c:pt>
                <c:pt idx="39">
                  <c:v>0.757701053239324</c:v>
                </c:pt>
                <c:pt idx="40">
                  <c:v>0.759070572628584</c:v>
                </c:pt>
                <c:pt idx="41">
                  <c:v>0.754274061603721</c:v>
                </c:pt>
                <c:pt idx="42">
                  <c:v>0.766077325459293</c:v>
                </c:pt>
                <c:pt idx="43">
                  <c:v>0.758198750428675</c:v>
                </c:pt>
                <c:pt idx="44">
                  <c:v>0.754916672195466</c:v>
                </c:pt>
                <c:pt idx="45">
                  <c:v>0.764157313136388</c:v>
                </c:pt>
                <c:pt idx="46">
                  <c:v>0.760748011057272</c:v>
                </c:pt>
                <c:pt idx="49">
                  <c:v>0.777009262270654</c:v>
                </c:pt>
                <c:pt idx="50">
                  <c:v>0.778756208518787</c:v>
                </c:pt>
                <c:pt idx="51">
                  <c:v>0.774802791526056</c:v>
                </c:pt>
                <c:pt idx="52">
                  <c:v>0.780103034760604</c:v>
                </c:pt>
                <c:pt idx="53">
                  <c:v>0.777326904180712</c:v>
                </c:pt>
                <c:pt idx="54">
                  <c:v>0.77977519799907</c:v>
                </c:pt>
                <c:pt idx="55">
                  <c:v>0.785418461436334</c:v>
                </c:pt>
                <c:pt idx="56">
                  <c:v>0.785140937056204</c:v>
                </c:pt>
                <c:pt idx="57">
                  <c:v>0.774261724139717</c:v>
                </c:pt>
                <c:pt idx="58">
                  <c:v>0.778840413246745</c:v>
                </c:pt>
                <c:pt idx="59">
                  <c:v>0.767754237110469</c:v>
                </c:pt>
                <c:pt idx="60">
                  <c:v>0.766707175239556</c:v>
                </c:pt>
                <c:pt idx="63">
                  <c:v>0.748163061162234</c:v>
                </c:pt>
                <c:pt idx="64">
                  <c:v>0.736588155073858</c:v>
                </c:pt>
                <c:pt idx="65">
                  <c:v>0.736067145487178</c:v>
                </c:pt>
                <c:pt idx="66">
                  <c:v>0.748874975878376</c:v>
                </c:pt>
                <c:pt idx="67">
                  <c:v>0.749615022242899</c:v>
                </c:pt>
                <c:pt idx="68">
                  <c:v>0.749905488968349</c:v>
                </c:pt>
                <c:pt idx="69">
                  <c:v>0.758693072094658</c:v>
                </c:pt>
                <c:pt idx="70">
                  <c:v>0.760988576554929</c:v>
                </c:pt>
                <c:pt idx="71">
                  <c:v>0.747234543440579</c:v>
                </c:pt>
                <c:pt idx="72">
                  <c:v>0.760307949531869</c:v>
                </c:pt>
                <c:pt idx="73">
                  <c:v>0.783172321407315</c:v>
                </c:pt>
                <c:pt idx="74">
                  <c:v>0.755859524559474</c:v>
                </c:pt>
                <c:pt idx="77">
                  <c:v>0.718766265259844</c:v>
                </c:pt>
                <c:pt idx="78">
                  <c:v>0.710725179053338</c:v>
                </c:pt>
                <c:pt idx="79">
                  <c:v>0.71665634465551</c:v>
                </c:pt>
                <c:pt idx="80">
                  <c:v>0.723570200657463</c:v>
                </c:pt>
                <c:pt idx="81">
                  <c:v>0.718825583985468</c:v>
                </c:pt>
                <c:pt idx="82">
                  <c:v>0.724509339215305</c:v>
                </c:pt>
                <c:pt idx="83">
                  <c:v>0.715201591597162</c:v>
                </c:pt>
                <c:pt idx="84">
                  <c:v>0.73293616318768</c:v>
                </c:pt>
                <c:pt idx="85">
                  <c:v>0.724868742715282</c:v>
                </c:pt>
                <c:pt idx="86">
                  <c:v>0.724305157846262</c:v>
                </c:pt>
                <c:pt idx="87">
                  <c:v>0.713584779769441</c:v>
                </c:pt>
                <c:pt idx="88">
                  <c:v>0.712060661998849</c:v>
                </c:pt>
                <c:pt idx="89">
                  <c:v>0.708084384451867</c:v>
                </c:pt>
                <c:pt idx="90">
                  <c:v>0.70627975288538</c:v>
                </c:pt>
                <c:pt idx="93">
                  <c:v>0.67169566548489</c:v>
                </c:pt>
                <c:pt idx="94">
                  <c:v>0.687290938750486</c:v>
                </c:pt>
                <c:pt idx="95">
                  <c:v>0.683384952379398</c:v>
                </c:pt>
                <c:pt idx="96">
                  <c:v>0.685907195525104</c:v>
                </c:pt>
                <c:pt idx="97">
                  <c:v>0.693017469265147</c:v>
                </c:pt>
                <c:pt idx="98">
                  <c:v>0.696512328849928</c:v>
                </c:pt>
                <c:pt idx="99">
                  <c:v>0.698352396516634</c:v>
                </c:pt>
                <c:pt idx="100">
                  <c:v>0.69256502449041</c:v>
                </c:pt>
                <c:pt idx="101">
                  <c:v>0.677062920469386</c:v>
                </c:pt>
                <c:pt idx="102">
                  <c:v>0.677277771849692</c:v>
                </c:pt>
              </c:numCache>
            </c:numRef>
          </c:yVal>
          <c:smooth val="0"/>
        </c:ser>
        <c:ser>
          <c:idx val="7"/>
          <c:order val="5"/>
          <c:tx>
            <c:v>Data Set # 28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'AQ;Data Set # 28'!$O$8:$O$221</c:f>
              <c:numCache>
                <c:formatCode>General</c:formatCode>
                <c:ptCount val="214"/>
                <c:pt idx="0">
                  <c:v>3.224535651755323</c:v>
                </c:pt>
                <c:pt idx="1">
                  <c:v>4.030669564694154</c:v>
                </c:pt>
                <c:pt idx="2">
                  <c:v>5.642937390571816</c:v>
                </c:pt>
                <c:pt idx="3">
                  <c:v>6.125110945974481</c:v>
                </c:pt>
                <c:pt idx="4">
                  <c:v>6.449071303510646</c:v>
                </c:pt>
                <c:pt idx="5">
                  <c:v>7.255205216449477</c:v>
                </c:pt>
                <c:pt idx="6">
                  <c:v>7.571631612182476</c:v>
                </c:pt>
                <c:pt idx="7">
                  <c:v>8.136678747419975</c:v>
                </c:pt>
                <c:pt idx="8">
                  <c:v>8.942812660358806</c:v>
                </c:pt>
                <c:pt idx="9">
                  <c:v>9.507859795596303</c:v>
                </c:pt>
                <c:pt idx="10">
                  <c:v>9.831820153132469</c:v>
                </c:pt>
                <c:pt idx="11">
                  <c:v>10.47220690640163</c:v>
                </c:pt>
                <c:pt idx="12">
                  <c:v>11.27834081934046</c:v>
                </c:pt>
                <c:pt idx="13">
                  <c:v>11.9262615344128</c:v>
                </c:pt>
                <c:pt idx="16">
                  <c:v>4.294358227804986</c:v>
                </c:pt>
                <c:pt idx="17">
                  <c:v>5.401850612870483</c:v>
                </c:pt>
                <c:pt idx="18">
                  <c:v>7.63190330660781</c:v>
                </c:pt>
                <c:pt idx="19">
                  <c:v>8.581182493806807</c:v>
                </c:pt>
                <c:pt idx="20">
                  <c:v>9.296908865107637</c:v>
                </c:pt>
                <c:pt idx="21">
                  <c:v>9.85442203854197</c:v>
                </c:pt>
                <c:pt idx="22">
                  <c:v>10.65302198967763</c:v>
                </c:pt>
                <c:pt idx="23">
                  <c:v>11.60230117687663</c:v>
                </c:pt>
                <c:pt idx="24">
                  <c:v>12.71732752374529</c:v>
                </c:pt>
                <c:pt idx="25">
                  <c:v>13.50839351307779</c:v>
                </c:pt>
                <c:pt idx="26">
                  <c:v>14.14878026634696</c:v>
                </c:pt>
                <c:pt idx="27">
                  <c:v>15.89665940468162</c:v>
                </c:pt>
                <c:pt idx="28">
                  <c:v>16.37129899828112</c:v>
                </c:pt>
                <c:pt idx="29">
                  <c:v>17.40345176531494</c:v>
                </c:pt>
                <c:pt idx="32">
                  <c:v>5.439520421886315</c:v>
                </c:pt>
                <c:pt idx="33">
                  <c:v>7.036720324157644</c:v>
                </c:pt>
                <c:pt idx="34">
                  <c:v>10.39686728836997</c:v>
                </c:pt>
                <c:pt idx="35">
                  <c:v>11.27834081934046</c:v>
                </c:pt>
                <c:pt idx="36">
                  <c:v>12.23515396834263</c:v>
                </c:pt>
                <c:pt idx="37">
                  <c:v>12.80020110358013</c:v>
                </c:pt>
                <c:pt idx="38">
                  <c:v>12.71732752374529</c:v>
                </c:pt>
                <c:pt idx="39">
                  <c:v>14.39740100585145</c:v>
                </c:pt>
                <c:pt idx="40">
                  <c:v>15.67817451238978</c:v>
                </c:pt>
                <c:pt idx="41">
                  <c:v>16.63498766139195</c:v>
                </c:pt>
                <c:pt idx="42">
                  <c:v>17.59180081039411</c:v>
                </c:pt>
                <c:pt idx="43">
                  <c:v>17.67467439022894</c:v>
                </c:pt>
                <c:pt idx="44">
                  <c:v>19.03832147660211</c:v>
                </c:pt>
                <c:pt idx="45">
                  <c:v>21.03482135444127</c:v>
                </c:pt>
                <c:pt idx="46">
                  <c:v>21.91629488541177</c:v>
                </c:pt>
                <c:pt idx="47">
                  <c:v>23.03132123228043</c:v>
                </c:pt>
                <c:pt idx="50">
                  <c:v>6.878507126291145</c:v>
                </c:pt>
                <c:pt idx="51">
                  <c:v>8.400367410530807</c:v>
                </c:pt>
                <c:pt idx="52">
                  <c:v>12.63445394391046</c:v>
                </c:pt>
                <c:pt idx="53">
                  <c:v>13.59880105471579</c:v>
                </c:pt>
                <c:pt idx="54">
                  <c:v>14.95491417928579</c:v>
                </c:pt>
                <c:pt idx="55">
                  <c:v>16.15281410598928</c:v>
                </c:pt>
                <c:pt idx="56">
                  <c:v>17.11716121679461</c:v>
                </c:pt>
                <c:pt idx="57">
                  <c:v>19.03832147660211</c:v>
                </c:pt>
                <c:pt idx="58">
                  <c:v>20.31156102133727</c:v>
                </c:pt>
                <c:pt idx="59">
                  <c:v>21.7505477257421</c:v>
                </c:pt>
                <c:pt idx="60">
                  <c:v>23.3552815898166</c:v>
                </c:pt>
                <c:pt idx="61">
                  <c:v>25.75108144322359</c:v>
                </c:pt>
                <c:pt idx="62">
                  <c:v>26.87364175189542</c:v>
                </c:pt>
                <c:pt idx="63">
                  <c:v>28.71192843186808</c:v>
                </c:pt>
                <c:pt idx="66">
                  <c:v>15.16586510977445</c:v>
                </c:pt>
                <c:pt idx="67">
                  <c:v>16.59731785237611</c:v>
                </c:pt>
                <c:pt idx="68">
                  <c:v>18.43560453234878</c:v>
                </c:pt>
                <c:pt idx="69">
                  <c:v>19.94993085478527</c:v>
                </c:pt>
                <c:pt idx="70">
                  <c:v>21.7053439549231</c:v>
                </c:pt>
                <c:pt idx="71">
                  <c:v>23.38541743702926</c:v>
                </c:pt>
                <c:pt idx="72">
                  <c:v>24.98261733930059</c:v>
                </c:pt>
                <c:pt idx="73">
                  <c:v>27.13733041500625</c:v>
                </c:pt>
                <c:pt idx="74">
                  <c:v>29.20916991087708</c:v>
                </c:pt>
                <c:pt idx="75">
                  <c:v>30.9645830110149</c:v>
                </c:pt>
                <c:pt idx="76">
                  <c:v>33.3603828644219</c:v>
                </c:pt>
                <c:pt idx="77">
                  <c:v>35.91439591569539</c:v>
                </c:pt>
                <c:pt idx="80">
                  <c:v>18.53354603578994</c:v>
                </c:pt>
                <c:pt idx="81">
                  <c:v>19.33214598692561</c:v>
                </c:pt>
                <c:pt idx="82">
                  <c:v>21.5697326424661</c:v>
                </c:pt>
                <c:pt idx="83">
                  <c:v>23.49089290227359</c:v>
                </c:pt>
                <c:pt idx="84">
                  <c:v>25.48739278011275</c:v>
                </c:pt>
                <c:pt idx="85">
                  <c:v>27.48389265795191</c:v>
                </c:pt>
                <c:pt idx="86">
                  <c:v>29.87969251135891</c:v>
                </c:pt>
                <c:pt idx="87">
                  <c:v>32.1172791668994</c:v>
                </c:pt>
                <c:pt idx="88">
                  <c:v>35.07059219374072</c:v>
                </c:pt>
                <c:pt idx="89">
                  <c:v>37.70747882484904</c:v>
                </c:pt>
                <c:pt idx="90">
                  <c:v>40.74366543152521</c:v>
                </c:pt>
                <c:pt idx="91">
                  <c:v>43.77985203820136</c:v>
                </c:pt>
                <c:pt idx="94">
                  <c:v>20.29649309773094</c:v>
                </c:pt>
                <c:pt idx="95">
                  <c:v>22.21011939573527</c:v>
                </c:pt>
                <c:pt idx="96">
                  <c:v>24.20661927357443</c:v>
                </c:pt>
                <c:pt idx="97">
                  <c:v>26.68529270681625</c:v>
                </c:pt>
                <c:pt idx="98">
                  <c:v>29.39751895595624</c:v>
                </c:pt>
                <c:pt idx="99">
                  <c:v>32.4337055626324</c:v>
                </c:pt>
                <c:pt idx="100">
                  <c:v>35.31167897144206</c:v>
                </c:pt>
                <c:pt idx="101">
                  <c:v>38.18965238025171</c:v>
                </c:pt>
                <c:pt idx="102">
                  <c:v>40.5854522336587</c:v>
                </c:pt>
                <c:pt idx="103">
                  <c:v>40.74366543152521</c:v>
                </c:pt>
                <c:pt idx="104">
                  <c:v>44.10381239573753</c:v>
                </c:pt>
                <c:pt idx="105">
                  <c:v>44.57845198933703</c:v>
                </c:pt>
                <c:pt idx="106">
                  <c:v>47.13999900241369</c:v>
                </c:pt>
                <c:pt idx="107">
                  <c:v>51.93159870922767</c:v>
                </c:pt>
                <c:pt idx="108">
                  <c:v>51.29121195595851</c:v>
                </c:pt>
                <c:pt idx="111">
                  <c:v>23.86005703062876</c:v>
                </c:pt>
                <c:pt idx="112">
                  <c:v>25.62300409256975</c:v>
                </c:pt>
                <c:pt idx="113">
                  <c:v>28.42563788334774</c:v>
                </c:pt>
                <c:pt idx="114">
                  <c:v>31.54469806985874</c:v>
                </c:pt>
                <c:pt idx="115">
                  <c:v>34.43020544047156</c:v>
                </c:pt>
                <c:pt idx="116">
                  <c:v>38.43073915795305</c:v>
                </c:pt>
                <c:pt idx="117">
                  <c:v>40.9922861710297</c:v>
                </c:pt>
                <c:pt idx="118">
                  <c:v>44.6763934927782</c:v>
                </c:pt>
                <c:pt idx="119">
                  <c:v>48.03654045699052</c:v>
                </c:pt>
                <c:pt idx="120">
                  <c:v>52.68499488954433</c:v>
                </c:pt>
                <c:pt idx="121">
                  <c:v>56.52731540915932</c:v>
                </c:pt>
                <c:pt idx="122">
                  <c:v>60.92714910220865</c:v>
                </c:pt>
                <c:pt idx="125">
                  <c:v>25.99216822092492</c:v>
                </c:pt>
                <c:pt idx="126">
                  <c:v>30.05297363283174</c:v>
                </c:pt>
                <c:pt idx="127">
                  <c:v>32.69739422574323</c:v>
                </c:pt>
                <c:pt idx="128">
                  <c:v>35.68837706160039</c:v>
                </c:pt>
                <c:pt idx="129">
                  <c:v>36.47944305093289</c:v>
                </c:pt>
                <c:pt idx="130">
                  <c:v>39.65124097006604</c:v>
                </c:pt>
                <c:pt idx="131">
                  <c:v>43.4558916806652</c:v>
                </c:pt>
                <c:pt idx="132">
                  <c:v>47.58450274880052</c:v>
                </c:pt>
                <c:pt idx="133">
                  <c:v>51.54736665726617</c:v>
                </c:pt>
                <c:pt idx="134">
                  <c:v>56.93414934653032</c:v>
                </c:pt>
                <c:pt idx="135">
                  <c:v>63.1270659487333</c:v>
                </c:pt>
                <c:pt idx="136">
                  <c:v>65.50779787853396</c:v>
                </c:pt>
                <c:pt idx="137">
                  <c:v>73.43352569546527</c:v>
                </c:pt>
                <c:pt idx="140">
                  <c:v>30.16598305987924</c:v>
                </c:pt>
                <c:pt idx="141">
                  <c:v>33.26244136098073</c:v>
                </c:pt>
                <c:pt idx="142">
                  <c:v>34.13638093014805</c:v>
                </c:pt>
                <c:pt idx="143">
                  <c:v>36.44177324191705</c:v>
                </c:pt>
                <c:pt idx="144">
                  <c:v>37.63213920681738</c:v>
                </c:pt>
                <c:pt idx="145">
                  <c:v>40.17108433448454</c:v>
                </c:pt>
                <c:pt idx="146">
                  <c:v>43.5010954514842</c:v>
                </c:pt>
                <c:pt idx="147">
                  <c:v>47.62970651961952</c:v>
                </c:pt>
                <c:pt idx="148">
                  <c:v>52.082277945291</c:v>
                </c:pt>
                <c:pt idx="149">
                  <c:v>57.235507818657</c:v>
                </c:pt>
                <c:pt idx="150">
                  <c:v>63.5112980006948</c:v>
                </c:pt>
                <c:pt idx="151">
                  <c:v>63.3530848028283</c:v>
                </c:pt>
                <c:pt idx="152">
                  <c:v>71.13566734549944</c:v>
                </c:pt>
                <c:pt idx="153">
                  <c:v>75.25674445183159</c:v>
                </c:pt>
                <c:pt idx="154">
                  <c:v>82.24826100517024</c:v>
                </c:pt>
                <c:pt idx="157">
                  <c:v>16.46170653991912</c:v>
                </c:pt>
                <c:pt idx="158">
                  <c:v>21.17043266689827</c:v>
                </c:pt>
                <c:pt idx="159">
                  <c:v>33.55626587130423</c:v>
                </c:pt>
                <c:pt idx="160">
                  <c:v>35.95206572471122</c:v>
                </c:pt>
                <c:pt idx="161">
                  <c:v>39.70397870268821</c:v>
                </c:pt>
                <c:pt idx="162">
                  <c:v>43.30521244460186</c:v>
                </c:pt>
                <c:pt idx="163">
                  <c:v>48.09681215141584</c:v>
                </c:pt>
                <c:pt idx="164">
                  <c:v>52.24802510496067</c:v>
                </c:pt>
                <c:pt idx="165">
                  <c:v>57.52179836717732</c:v>
                </c:pt>
                <c:pt idx="166">
                  <c:v>62.47914523366097</c:v>
                </c:pt>
                <c:pt idx="167">
                  <c:v>69.35011839814895</c:v>
                </c:pt>
                <c:pt idx="168">
                  <c:v>77.26077829147393</c:v>
                </c:pt>
                <c:pt idx="169">
                  <c:v>82.29346477598924</c:v>
                </c:pt>
                <c:pt idx="170">
                  <c:v>88.99869078080754</c:v>
                </c:pt>
                <c:pt idx="173">
                  <c:v>17.07195744597561</c:v>
                </c:pt>
                <c:pt idx="174">
                  <c:v>21.6375382986946</c:v>
                </c:pt>
                <c:pt idx="175">
                  <c:v>34.6260884473539</c:v>
                </c:pt>
                <c:pt idx="176">
                  <c:v>39.10879572023804</c:v>
                </c:pt>
                <c:pt idx="177">
                  <c:v>43.1168633995227</c:v>
                </c:pt>
                <c:pt idx="178">
                  <c:v>43.28261055919236</c:v>
                </c:pt>
                <c:pt idx="179">
                  <c:v>46.32633112767169</c:v>
                </c:pt>
                <c:pt idx="180">
                  <c:v>49.69401205368718</c:v>
                </c:pt>
                <c:pt idx="181">
                  <c:v>49.12896491844968</c:v>
                </c:pt>
                <c:pt idx="182">
                  <c:v>50.81657236235901</c:v>
                </c:pt>
                <c:pt idx="183">
                  <c:v>52.41377226463034</c:v>
                </c:pt>
                <c:pt idx="184">
                  <c:v>52.09734586889734</c:v>
                </c:pt>
                <c:pt idx="185">
                  <c:v>54.34246648624099</c:v>
                </c:pt>
                <c:pt idx="186">
                  <c:v>53.13703259773433</c:v>
                </c:pt>
                <c:pt idx="187">
                  <c:v>55.70611357261416</c:v>
                </c:pt>
                <c:pt idx="188">
                  <c:v>56.58758710358466</c:v>
                </c:pt>
                <c:pt idx="189">
                  <c:v>59.63130767206398</c:v>
                </c:pt>
                <c:pt idx="190">
                  <c:v>62.5168150426768</c:v>
                </c:pt>
                <c:pt idx="191">
                  <c:v>65.56053561115613</c:v>
                </c:pt>
                <c:pt idx="192">
                  <c:v>67.56456945079845</c:v>
                </c:pt>
                <c:pt idx="193">
                  <c:v>75.49783122953293</c:v>
                </c:pt>
                <c:pt idx="194">
                  <c:v>85.27691365004322</c:v>
                </c:pt>
              </c:numCache>
            </c:numRef>
          </c:xVal>
          <c:yVal>
            <c:numRef>
              <c:f>'AQ;Data Set # 28'!$Q$8:$Q$221</c:f>
              <c:numCache>
                <c:formatCode>0.0000</c:formatCode>
                <c:ptCount val="214"/>
                <c:pt idx="0">
                  <c:v>0.633467238643259</c:v>
                </c:pt>
                <c:pt idx="1">
                  <c:v>0.524620669305707</c:v>
                </c:pt>
                <c:pt idx="2">
                  <c:v>0.38783396496192</c:v>
                </c:pt>
                <c:pt idx="3">
                  <c:v>0.371114791968723</c:v>
                </c:pt>
                <c:pt idx="4">
                  <c:v>0.341279222936507</c:v>
                </c:pt>
                <c:pt idx="5">
                  <c:v>0.338685454324119</c:v>
                </c:pt>
                <c:pt idx="6">
                  <c:v>0.317124459904634</c:v>
                </c:pt>
                <c:pt idx="7">
                  <c:v>0.308950120334433</c:v>
                </c:pt>
                <c:pt idx="8">
                  <c:v>0.305958931745762</c:v>
                </c:pt>
                <c:pt idx="9">
                  <c:v>0.300103741713621</c:v>
                </c:pt>
                <c:pt idx="10">
                  <c:v>0.273922703709477</c:v>
                </c:pt>
                <c:pt idx="11">
                  <c:v>0.26423134981301</c:v>
                </c:pt>
                <c:pt idx="12">
                  <c:v>0.264142003330986</c:v>
                </c:pt>
                <c:pt idx="13">
                  <c:v>0.2534064062383</c:v>
                </c:pt>
                <c:pt idx="16">
                  <c:v>0.798833299929156</c:v>
                </c:pt>
                <c:pt idx="17">
                  <c:v>0.665952543419803</c:v>
                </c:pt>
                <c:pt idx="18">
                  <c:v>0.53101629929649</c:v>
                </c:pt>
                <c:pt idx="19">
                  <c:v>0.52695993751504</c:v>
                </c:pt>
                <c:pt idx="20">
                  <c:v>0.51419034133912</c:v>
                </c:pt>
                <c:pt idx="21">
                  <c:v>0.49677943172315</c:v>
                </c:pt>
                <c:pt idx="22">
                  <c:v>0.49683995501918</c:v>
                </c:pt>
                <c:pt idx="23">
                  <c:v>0.485450223321048</c:v>
                </c:pt>
                <c:pt idx="24">
                  <c:v>0.476785362466783</c:v>
                </c:pt>
                <c:pt idx="25">
                  <c:v>0.458605974635506</c:v>
                </c:pt>
                <c:pt idx="26">
                  <c:v>0.445733816620785</c:v>
                </c:pt>
                <c:pt idx="27">
                  <c:v>0.441127549979891</c:v>
                </c:pt>
                <c:pt idx="28">
                  <c:v>0.427069192511225</c:v>
                </c:pt>
                <c:pt idx="29">
                  <c:v>0.415312527766131</c:v>
                </c:pt>
                <c:pt idx="32">
                  <c:v>0.888268529987258</c:v>
                </c:pt>
                <c:pt idx="33">
                  <c:v>0.787318952395858</c:v>
                </c:pt>
                <c:pt idx="34">
                  <c:v>0.698582708783265</c:v>
                </c:pt>
                <c:pt idx="35">
                  <c:v>0.66969336198058</c:v>
                </c:pt>
                <c:pt idx="36">
                  <c:v>0.654262515346506</c:v>
                </c:pt>
                <c:pt idx="37">
                  <c:v>0.626265643063276</c:v>
                </c:pt>
                <c:pt idx="38">
                  <c:v>0.613009751743006</c:v>
                </c:pt>
                <c:pt idx="39">
                  <c:v>0.624997223552262</c:v>
                </c:pt>
                <c:pt idx="40">
                  <c:v>0.622717652868477</c:v>
                </c:pt>
                <c:pt idx="41">
                  <c:v>0.615346568211497</c:v>
                </c:pt>
                <c:pt idx="42">
                  <c:v>0.603524690919548</c:v>
                </c:pt>
                <c:pt idx="43">
                  <c:v>0.599391757011549</c:v>
                </c:pt>
                <c:pt idx="44">
                  <c:v>0.594713076346103</c:v>
                </c:pt>
                <c:pt idx="45">
                  <c:v>0.585336749811324</c:v>
                </c:pt>
                <c:pt idx="46">
                  <c:v>0.57933848105067</c:v>
                </c:pt>
                <c:pt idx="47">
                  <c:v>0.561606880828879</c:v>
                </c:pt>
                <c:pt idx="50">
                  <c:v>0.915304419908868</c:v>
                </c:pt>
                <c:pt idx="51">
                  <c:v>0.827529644363529</c:v>
                </c:pt>
                <c:pt idx="52">
                  <c:v>0.774483268531934</c:v>
                </c:pt>
                <c:pt idx="53">
                  <c:v>0.747061629949285</c:v>
                </c:pt>
                <c:pt idx="54">
                  <c:v>0.738922154402396</c:v>
                </c:pt>
                <c:pt idx="55">
                  <c:v>0.730777666804649</c:v>
                </c:pt>
                <c:pt idx="56">
                  <c:v>0.712429231492811</c:v>
                </c:pt>
                <c:pt idx="57">
                  <c:v>0.70075829959818</c:v>
                </c:pt>
                <c:pt idx="58">
                  <c:v>0.686232741412302</c:v>
                </c:pt>
                <c:pt idx="59">
                  <c:v>0.688222644665564</c:v>
                </c:pt>
                <c:pt idx="60">
                  <c:v>0.67315166366444</c:v>
                </c:pt>
                <c:pt idx="61">
                  <c:v>0.673746926853722</c:v>
                </c:pt>
                <c:pt idx="62">
                  <c:v>0.662651726195491</c:v>
                </c:pt>
                <c:pt idx="63">
                  <c:v>0.656030075610573</c:v>
                </c:pt>
                <c:pt idx="66">
                  <c:v>0.78024010986703</c:v>
                </c:pt>
                <c:pt idx="67">
                  <c:v>0.761149279587958</c:v>
                </c:pt>
                <c:pt idx="68">
                  <c:v>0.744931772681832</c:v>
                </c:pt>
                <c:pt idx="69">
                  <c:v>0.739218801217467</c:v>
                </c:pt>
                <c:pt idx="70">
                  <c:v>0.73753414963146</c:v>
                </c:pt>
                <c:pt idx="71">
                  <c:v>0.734517737238832</c:v>
                </c:pt>
                <c:pt idx="72">
                  <c:v>0.714297030455104</c:v>
                </c:pt>
                <c:pt idx="73">
                  <c:v>0.704996457220269</c:v>
                </c:pt>
                <c:pt idx="74">
                  <c:v>0.711264554955783</c:v>
                </c:pt>
                <c:pt idx="75">
                  <c:v>0.699783907332495</c:v>
                </c:pt>
                <c:pt idx="76">
                  <c:v>0.69902480807053</c:v>
                </c:pt>
                <c:pt idx="77">
                  <c:v>0.698968253613453</c:v>
                </c:pt>
                <c:pt idx="80">
                  <c:v>0.795800171043734</c:v>
                </c:pt>
                <c:pt idx="81">
                  <c:v>0.78515292339535</c:v>
                </c:pt>
                <c:pt idx="82">
                  <c:v>0.779341839429808</c:v>
                </c:pt>
                <c:pt idx="83">
                  <c:v>0.769472122974548</c:v>
                </c:pt>
                <c:pt idx="84">
                  <c:v>0.768712360980708</c:v>
                </c:pt>
                <c:pt idx="85">
                  <c:v>0.76426996552935</c:v>
                </c:pt>
                <c:pt idx="86">
                  <c:v>0.752356983447786</c:v>
                </c:pt>
                <c:pt idx="87">
                  <c:v>0.751424983877877</c:v>
                </c:pt>
                <c:pt idx="88">
                  <c:v>0.753460862842513</c:v>
                </c:pt>
                <c:pt idx="89">
                  <c:v>0.754762519119696</c:v>
                </c:pt>
                <c:pt idx="90">
                  <c:v>0.754321069122158</c:v>
                </c:pt>
                <c:pt idx="91">
                  <c:v>0.754545665097899</c:v>
                </c:pt>
                <c:pt idx="94">
                  <c:v>0.79432791447358</c:v>
                </c:pt>
                <c:pt idx="95">
                  <c:v>0.781316255519524</c:v>
                </c:pt>
                <c:pt idx="96">
                  <c:v>0.774983215356365</c:v>
                </c:pt>
                <c:pt idx="97">
                  <c:v>0.780895363334095</c:v>
                </c:pt>
                <c:pt idx="98">
                  <c:v>0.782618034900885</c:v>
                </c:pt>
                <c:pt idx="99">
                  <c:v>0.781920695713109</c:v>
                </c:pt>
                <c:pt idx="100">
                  <c:v>0.792448741623598</c:v>
                </c:pt>
                <c:pt idx="101">
                  <c:v>0.78018206187644</c:v>
                </c:pt>
                <c:pt idx="102">
                  <c:v>0.77298675463309</c:v>
                </c:pt>
                <c:pt idx="103">
                  <c:v>0.776185447937293</c:v>
                </c:pt>
                <c:pt idx="104">
                  <c:v>0.78633927854984</c:v>
                </c:pt>
                <c:pt idx="105">
                  <c:v>0.778761950966233</c:v>
                </c:pt>
                <c:pt idx="106">
                  <c:v>0.779279604471475</c:v>
                </c:pt>
                <c:pt idx="107">
                  <c:v>0.779850975932556</c:v>
                </c:pt>
                <c:pt idx="108">
                  <c:v>0.768673419613034</c:v>
                </c:pt>
                <c:pt idx="111">
                  <c:v>0.796912461515094</c:v>
                </c:pt>
                <c:pt idx="112">
                  <c:v>0.789678996795852</c:v>
                </c:pt>
                <c:pt idx="113">
                  <c:v>0.782544417990344</c:v>
                </c:pt>
                <c:pt idx="114">
                  <c:v>0.783137001142768</c:v>
                </c:pt>
                <c:pt idx="115">
                  <c:v>0.78324031563199</c:v>
                </c:pt>
                <c:pt idx="116">
                  <c:v>0.795089432064399</c:v>
                </c:pt>
                <c:pt idx="117">
                  <c:v>0.791396915193547</c:v>
                </c:pt>
                <c:pt idx="118">
                  <c:v>0.7842605590094</c:v>
                </c:pt>
                <c:pt idx="119">
                  <c:v>0.790739553290593</c:v>
                </c:pt>
                <c:pt idx="120">
                  <c:v>0.791231224598791</c:v>
                </c:pt>
                <c:pt idx="121">
                  <c:v>0.782670178932235</c:v>
                </c:pt>
                <c:pt idx="122">
                  <c:v>0.785332892664415</c:v>
                </c:pt>
                <c:pt idx="125">
                  <c:v>0.759269433209</c:v>
                </c:pt>
                <c:pt idx="126">
                  <c:v>0.769029987604513</c:v>
                </c:pt>
                <c:pt idx="127">
                  <c:v>0.764661656954769</c:v>
                </c:pt>
                <c:pt idx="128">
                  <c:v>0.804295399973351</c:v>
                </c:pt>
                <c:pt idx="129">
                  <c:v>0.768266592832591</c:v>
                </c:pt>
                <c:pt idx="130">
                  <c:v>0.780441789973936</c:v>
                </c:pt>
                <c:pt idx="131">
                  <c:v>0.783495293325585</c:v>
                </c:pt>
                <c:pt idx="132">
                  <c:v>0.787079879001727</c:v>
                </c:pt>
                <c:pt idx="133">
                  <c:v>0.78333509368484</c:v>
                </c:pt>
                <c:pt idx="134">
                  <c:v>0.788232335594099</c:v>
                </c:pt>
                <c:pt idx="135">
                  <c:v>0.777974228341386</c:v>
                </c:pt>
                <c:pt idx="136">
                  <c:v>0.774363420366954</c:v>
                </c:pt>
                <c:pt idx="137">
                  <c:v>0.775431964520905</c:v>
                </c:pt>
                <c:pt idx="140">
                  <c:v>0.758207632645251</c:v>
                </c:pt>
                <c:pt idx="141">
                  <c:v>0.747041715851976</c:v>
                </c:pt>
                <c:pt idx="142">
                  <c:v>0.759773367116557</c:v>
                </c:pt>
                <c:pt idx="143">
                  <c:v>0.741236962139018</c:v>
                </c:pt>
                <c:pt idx="144">
                  <c:v>0.777102638473063</c:v>
                </c:pt>
                <c:pt idx="145">
                  <c:v>0.754095273146627</c:v>
                </c:pt>
                <c:pt idx="146">
                  <c:v>0.755785703201585</c:v>
                </c:pt>
                <c:pt idx="147">
                  <c:v>0.756093611873892</c:v>
                </c:pt>
                <c:pt idx="148">
                  <c:v>0.754072126773318</c:v>
                </c:pt>
                <c:pt idx="149">
                  <c:v>0.749705198563417</c:v>
                </c:pt>
                <c:pt idx="150">
                  <c:v>0.768405638365129</c:v>
                </c:pt>
                <c:pt idx="151">
                  <c:v>0.760916545880877</c:v>
                </c:pt>
                <c:pt idx="152">
                  <c:v>0.758271457953184</c:v>
                </c:pt>
                <c:pt idx="153">
                  <c:v>0.757056670880793</c:v>
                </c:pt>
                <c:pt idx="154">
                  <c:v>0.742490807366137</c:v>
                </c:pt>
                <c:pt idx="157">
                  <c:v>0.76915180280409</c:v>
                </c:pt>
                <c:pt idx="158">
                  <c:v>0.749473992801384</c:v>
                </c:pt>
                <c:pt idx="159">
                  <c:v>0.72703941225952</c:v>
                </c:pt>
                <c:pt idx="160">
                  <c:v>0.719421890359268</c:v>
                </c:pt>
                <c:pt idx="161">
                  <c:v>0.722639650122647</c:v>
                </c:pt>
                <c:pt idx="162">
                  <c:v>0.727159214423885</c:v>
                </c:pt>
                <c:pt idx="163">
                  <c:v>0.739546815743852</c:v>
                </c:pt>
                <c:pt idx="164">
                  <c:v>0.726052852961845</c:v>
                </c:pt>
                <c:pt idx="165">
                  <c:v>0.733217422692148</c:v>
                </c:pt>
                <c:pt idx="166">
                  <c:v>0.730428523322737</c:v>
                </c:pt>
                <c:pt idx="167">
                  <c:v>0.735210125097667</c:v>
                </c:pt>
                <c:pt idx="168">
                  <c:v>0.723289693947046</c:v>
                </c:pt>
                <c:pt idx="169">
                  <c:v>0.739528370157902</c:v>
                </c:pt>
                <c:pt idx="170">
                  <c:v>0.705383488331484</c:v>
                </c:pt>
                <c:pt idx="173">
                  <c:v>0.693662703626094</c:v>
                </c:pt>
                <c:pt idx="174">
                  <c:v>0.676312499438026</c:v>
                </c:pt>
                <c:pt idx="175">
                  <c:v>0.664781296303355</c:v>
                </c:pt>
                <c:pt idx="176">
                  <c:v>0.672599629316382</c:v>
                </c:pt>
                <c:pt idx="177">
                  <c:v>0.674718016625455</c:v>
                </c:pt>
                <c:pt idx="178">
                  <c:v>0.674480035952376</c:v>
                </c:pt>
                <c:pt idx="179">
                  <c:v>0.667793780541611</c:v>
                </c:pt>
                <c:pt idx="180">
                  <c:v>0.688211229538572</c:v>
                </c:pt>
                <c:pt idx="181">
                  <c:v>0.681863625947327</c:v>
                </c:pt>
                <c:pt idx="182">
                  <c:v>0.675642783349478</c:v>
                </c:pt>
                <c:pt idx="183">
                  <c:v>0.685822719868559</c:v>
                </c:pt>
                <c:pt idx="184">
                  <c:v>0.682086496320859</c:v>
                </c:pt>
                <c:pt idx="185">
                  <c:v>0.686458071049495</c:v>
                </c:pt>
                <c:pt idx="186">
                  <c:v>0.675650242919164</c:v>
                </c:pt>
                <c:pt idx="187">
                  <c:v>0.681119213203324</c:v>
                </c:pt>
                <c:pt idx="188">
                  <c:v>0.684851223399654</c:v>
                </c:pt>
                <c:pt idx="189">
                  <c:v>0.679912943295854</c:v>
                </c:pt>
                <c:pt idx="190">
                  <c:v>0.684799426223863</c:v>
                </c:pt>
                <c:pt idx="191">
                  <c:v>0.686006289353719</c:v>
                </c:pt>
                <c:pt idx="192">
                  <c:v>0.685077165587359</c:v>
                </c:pt>
                <c:pt idx="193">
                  <c:v>0.690898201326775</c:v>
                </c:pt>
                <c:pt idx="194">
                  <c:v>0.665595656633535</c:v>
                </c:pt>
              </c:numCache>
            </c:numRef>
          </c:yVal>
          <c:smooth val="1"/>
        </c:ser>
        <c:ser>
          <c:idx val="8"/>
          <c:order val="6"/>
          <c:tx>
            <c:v>Data Set # 29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29'!$O$8:$O$160</c:f>
              <c:numCache>
                <c:formatCode>General</c:formatCode>
                <c:ptCount val="153"/>
                <c:pt idx="0">
                  <c:v>7.805184428080643</c:v>
                </c:pt>
                <c:pt idx="1">
                  <c:v>10.08044089263697</c:v>
                </c:pt>
                <c:pt idx="2">
                  <c:v>15.03778775912062</c:v>
                </c:pt>
                <c:pt idx="3">
                  <c:v>16.82333670647111</c:v>
                </c:pt>
                <c:pt idx="4">
                  <c:v>18.53354603578994</c:v>
                </c:pt>
                <c:pt idx="5">
                  <c:v>19.91226104576944</c:v>
                </c:pt>
                <c:pt idx="6">
                  <c:v>21.78068357295476</c:v>
                </c:pt>
                <c:pt idx="7">
                  <c:v>23.40801932243876</c:v>
                </c:pt>
                <c:pt idx="8">
                  <c:v>25.19356826978925</c:v>
                </c:pt>
                <c:pt idx="9">
                  <c:v>26.97911721713975</c:v>
                </c:pt>
                <c:pt idx="10">
                  <c:v>29.09616048382957</c:v>
                </c:pt>
                <c:pt idx="11">
                  <c:v>32.50904518066407</c:v>
                </c:pt>
                <c:pt idx="12">
                  <c:v>33.32271305540606</c:v>
                </c:pt>
                <c:pt idx="13">
                  <c:v>35.75618271782888</c:v>
                </c:pt>
                <c:pt idx="16">
                  <c:v>17.75001400826061</c:v>
                </c:pt>
                <c:pt idx="17">
                  <c:v>19.33967994872877</c:v>
                </c:pt>
                <c:pt idx="18">
                  <c:v>21.0950930488666</c:v>
                </c:pt>
                <c:pt idx="19">
                  <c:v>23.15939858293426</c:v>
                </c:pt>
                <c:pt idx="20">
                  <c:v>25.15589846077342</c:v>
                </c:pt>
                <c:pt idx="21">
                  <c:v>27.86059074811025</c:v>
                </c:pt>
                <c:pt idx="22">
                  <c:v>29.93243024398107</c:v>
                </c:pt>
                <c:pt idx="23">
                  <c:v>32.23782255575006</c:v>
                </c:pt>
                <c:pt idx="24">
                  <c:v>34.6260884473539</c:v>
                </c:pt>
                <c:pt idx="25">
                  <c:v>37.25544111665905</c:v>
                </c:pt>
                <c:pt idx="26">
                  <c:v>40.11834660186238</c:v>
                </c:pt>
                <c:pt idx="27">
                  <c:v>42.9812520870657</c:v>
                </c:pt>
                <c:pt idx="30">
                  <c:v>19.89719312216311</c:v>
                </c:pt>
                <c:pt idx="31">
                  <c:v>22.28545901376693</c:v>
                </c:pt>
                <c:pt idx="32">
                  <c:v>24.27442492980293</c:v>
                </c:pt>
                <c:pt idx="33">
                  <c:v>26.02983802994075</c:v>
                </c:pt>
                <c:pt idx="34">
                  <c:v>28.97561709497891</c:v>
                </c:pt>
                <c:pt idx="35">
                  <c:v>31.83852258018223</c:v>
                </c:pt>
                <c:pt idx="36">
                  <c:v>34.38500166965256</c:v>
                </c:pt>
                <c:pt idx="37">
                  <c:v>37.25544111665905</c:v>
                </c:pt>
                <c:pt idx="38">
                  <c:v>40.43477299759537</c:v>
                </c:pt>
                <c:pt idx="39">
                  <c:v>43.38055206263353</c:v>
                </c:pt>
                <c:pt idx="40">
                  <c:v>46.88384430110602</c:v>
                </c:pt>
                <c:pt idx="41">
                  <c:v>50.94464971301284</c:v>
                </c:pt>
                <c:pt idx="44">
                  <c:v>12.00913511424763</c:v>
                </c:pt>
                <c:pt idx="45">
                  <c:v>15.21106888059345</c:v>
                </c:pt>
                <c:pt idx="46">
                  <c:v>23.3778834752261</c:v>
                </c:pt>
                <c:pt idx="47">
                  <c:v>25.62300409256975</c:v>
                </c:pt>
                <c:pt idx="48">
                  <c:v>25.62300409256975</c:v>
                </c:pt>
                <c:pt idx="49">
                  <c:v>28.10167752581158</c:v>
                </c:pt>
                <c:pt idx="50">
                  <c:v>30.90431131658957</c:v>
                </c:pt>
                <c:pt idx="51">
                  <c:v>33.86515830523406</c:v>
                </c:pt>
                <c:pt idx="52">
                  <c:v>36.59245247798039</c:v>
                </c:pt>
                <c:pt idx="53">
                  <c:v>39.95259944219271</c:v>
                </c:pt>
                <c:pt idx="54">
                  <c:v>40.8340729731632</c:v>
                </c:pt>
                <c:pt idx="55">
                  <c:v>42.5970200351042</c:v>
                </c:pt>
                <c:pt idx="56">
                  <c:v>47.23794050585485</c:v>
                </c:pt>
                <c:pt idx="57">
                  <c:v>48.03654045699052</c:v>
                </c:pt>
                <c:pt idx="58">
                  <c:v>53.15963448314383</c:v>
                </c:pt>
                <c:pt idx="59">
                  <c:v>53.00142128527733</c:v>
                </c:pt>
                <c:pt idx="60">
                  <c:v>54.83970796524999</c:v>
                </c:pt>
                <c:pt idx="61">
                  <c:v>54.6814947673835</c:v>
                </c:pt>
                <c:pt idx="62">
                  <c:v>59.48816239780381</c:v>
                </c:pt>
                <c:pt idx="63">
                  <c:v>60.04567557123815</c:v>
                </c:pt>
                <c:pt idx="66">
                  <c:v>13.18443315554163</c:v>
                </c:pt>
                <c:pt idx="67">
                  <c:v>16.64252162319512</c:v>
                </c:pt>
                <c:pt idx="68">
                  <c:v>26.69282666861942</c:v>
                </c:pt>
                <c:pt idx="69">
                  <c:v>29.10369444563274</c:v>
                </c:pt>
                <c:pt idx="70">
                  <c:v>31.83852258018223</c:v>
                </c:pt>
                <c:pt idx="71">
                  <c:v>34.89731107226789</c:v>
                </c:pt>
                <c:pt idx="72">
                  <c:v>38.99578629319055</c:v>
                </c:pt>
                <c:pt idx="73">
                  <c:v>41.4895276500387</c:v>
                </c:pt>
                <c:pt idx="74">
                  <c:v>45.67087645079619</c:v>
                </c:pt>
                <c:pt idx="75">
                  <c:v>49.69401205368718</c:v>
                </c:pt>
                <c:pt idx="76">
                  <c:v>53.06922694150583</c:v>
                </c:pt>
                <c:pt idx="77">
                  <c:v>60.86687740778331</c:v>
                </c:pt>
                <c:pt idx="78">
                  <c:v>62.95378482726047</c:v>
                </c:pt>
                <c:pt idx="79">
                  <c:v>70.11104854026878</c:v>
                </c:pt>
                <c:pt idx="82">
                  <c:v>14.32959534962296</c:v>
                </c:pt>
                <c:pt idx="83">
                  <c:v>18.99311770578311</c:v>
                </c:pt>
                <c:pt idx="84">
                  <c:v>30.10571136545391</c:v>
                </c:pt>
                <c:pt idx="85">
                  <c:v>32.84053950000339</c:v>
                </c:pt>
                <c:pt idx="86">
                  <c:v>36.22328834962522</c:v>
                </c:pt>
                <c:pt idx="87">
                  <c:v>39.76425039711354</c:v>
                </c:pt>
                <c:pt idx="88">
                  <c:v>43.62917280213802</c:v>
                </c:pt>
                <c:pt idx="89">
                  <c:v>47.48656124535935</c:v>
                </c:pt>
                <c:pt idx="90">
                  <c:v>51.83365720578651</c:v>
                </c:pt>
                <c:pt idx="91">
                  <c:v>56.66292672161632</c:v>
                </c:pt>
                <c:pt idx="92">
                  <c:v>62.14011695251847</c:v>
                </c:pt>
                <c:pt idx="93">
                  <c:v>70.02817496043394</c:v>
                </c:pt>
                <c:pt idx="94">
                  <c:v>73.41092381005577</c:v>
                </c:pt>
                <c:pt idx="95">
                  <c:v>79.52850079422708</c:v>
                </c:pt>
                <c:pt idx="98">
                  <c:v>15.32407830764095</c:v>
                </c:pt>
                <c:pt idx="99">
                  <c:v>20.4848421428101</c:v>
                </c:pt>
                <c:pt idx="100">
                  <c:v>32.10221124329307</c:v>
                </c:pt>
                <c:pt idx="101">
                  <c:v>35.01032049931539</c:v>
                </c:pt>
                <c:pt idx="102">
                  <c:v>38.55881650860688</c:v>
                </c:pt>
                <c:pt idx="103">
                  <c:v>42.9134464308372</c:v>
                </c:pt>
                <c:pt idx="104">
                  <c:v>46.78590279766485</c:v>
                </c:pt>
                <c:pt idx="105">
                  <c:v>52.1048798307005</c:v>
                </c:pt>
                <c:pt idx="106">
                  <c:v>57.10743046800315</c:v>
                </c:pt>
                <c:pt idx="107">
                  <c:v>62.10998110530581</c:v>
                </c:pt>
                <c:pt idx="108">
                  <c:v>67.91866565554728</c:v>
                </c:pt>
                <c:pt idx="109">
                  <c:v>76.30396514247177</c:v>
                </c:pt>
                <c:pt idx="110">
                  <c:v>80.66612902650524</c:v>
                </c:pt>
                <c:pt idx="111">
                  <c:v>86.79123997247973</c:v>
                </c:pt>
                <c:pt idx="114">
                  <c:v>16.32609522746212</c:v>
                </c:pt>
                <c:pt idx="115">
                  <c:v>21.66767414590727</c:v>
                </c:pt>
                <c:pt idx="116">
                  <c:v>33.46585832966623</c:v>
                </c:pt>
                <c:pt idx="117">
                  <c:v>36.86367510289438</c:v>
                </c:pt>
                <c:pt idx="118">
                  <c:v>42.52168041707253</c:v>
                </c:pt>
                <c:pt idx="119">
                  <c:v>41.70801254233053</c:v>
                </c:pt>
                <c:pt idx="120">
                  <c:v>45.27157647522836</c:v>
                </c:pt>
                <c:pt idx="121">
                  <c:v>44.78186895802253</c:v>
                </c:pt>
                <c:pt idx="122">
                  <c:v>50.11591391466451</c:v>
                </c:pt>
                <c:pt idx="123">
                  <c:v>54.64382495836766</c:v>
                </c:pt>
                <c:pt idx="124">
                  <c:v>59.81965671714315</c:v>
                </c:pt>
                <c:pt idx="125">
                  <c:v>59.81965671714315</c:v>
                </c:pt>
                <c:pt idx="126">
                  <c:v>66.4495431039298</c:v>
                </c:pt>
                <c:pt idx="127">
                  <c:v>74.04377660152177</c:v>
                </c:pt>
                <c:pt idx="128">
                  <c:v>82.7756383313919</c:v>
                </c:pt>
              </c:numCache>
            </c:numRef>
          </c:xVal>
          <c:yVal>
            <c:numRef>
              <c:f>'AR;Data Set # 29'!$Q$8:$Q$160</c:f>
              <c:numCache>
                <c:formatCode>0.0000</c:formatCode>
                <c:ptCount val="153"/>
                <c:pt idx="0">
                  <c:v>0.829774892526664</c:v>
                </c:pt>
                <c:pt idx="1">
                  <c:v>0.83615704982471</c:v>
                </c:pt>
                <c:pt idx="2">
                  <c:v>0.782183737186929</c:v>
                </c:pt>
                <c:pt idx="3">
                  <c:v>0.78177735979523</c:v>
                </c:pt>
                <c:pt idx="4">
                  <c:v>0.7868334085531</c:v>
                </c:pt>
                <c:pt idx="5">
                  <c:v>0.785523247969346</c:v>
                </c:pt>
                <c:pt idx="6">
                  <c:v>0.765292872506087</c:v>
                </c:pt>
                <c:pt idx="7">
                  <c:v>0.749488013860056</c:v>
                </c:pt>
                <c:pt idx="8">
                  <c:v>0.745283389727761</c:v>
                </c:pt>
                <c:pt idx="9">
                  <c:v>0.744439743630916</c:v>
                </c:pt>
                <c:pt idx="10">
                  <c:v>0.738505871600734</c:v>
                </c:pt>
                <c:pt idx="11">
                  <c:v>0.738228502450274</c:v>
                </c:pt>
                <c:pt idx="12">
                  <c:v>0.732771182539065</c:v>
                </c:pt>
                <c:pt idx="13">
                  <c:v>0.73383752037055</c:v>
                </c:pt>
                <c:pt idx="16">
                  <c:v>0.758843674041751</c:v>
                </c:pt>
                <c:pt idx="17">
                  <c:v>0.753789687012141</c:v>
                </c:pt>
                <c:pt idx="18">
                  <c:v>0.750424658341136</c:v>
                </c:pt>
                <c:pt idx="19">
                  <c:v>0.753241984619038</c:v>
                </c:pt>
                <c:pt idx="20">
                  <c:v>0.749924975804418</c:v>
                </c:pt>
                <c:pt idx="21">
                  <c:v>0.74829080038382</c:v>
                </c:pt>
                <c:pt idx="22">
                  <c:v>0.771609414329503</c:v>
                </c:pt>
                <c:pt idx="23">
                  <c:v>0.773911993194666</c:v>
                </c:pt>
                <c:pt idx="24">
                  <c:v>0.775337316232066</c:v>
                </c:pt>
                <c:pt idx="25">
                  <c:v>0.765463679306061</c:v>
                </c:pt>
                <c:pt idx="26">
                  <c:v>0.781709950288236</c:v>
                </c:pt>
                <c:pt idx="27">
                  <c:v>0.78292725524877</c:v>
                </c:pt>
                <c:pt idx="30">
                  <c:v>0.807049840963348</c:v>
                </c:pt>
                <c:pt idx="31">
                  <c:v>0.820274852577392</c:v>
                </c:pt>
                <c:pt idx="32">
                  <c:v>0.806732271467872</c:v>
                </c:pt>
                <c:pt idx="33">
                  <c:v>0.792031510871344</c:v>
                </c:pt>
                <c:pt idx="34">
                  <c:v>0.79021333906808</c:v>
                </c:pt>
                <c:pt idx="35">
                  <c:v>0.791107668631823</c:v>
                </c:pt>
                <c:pt idx="36">
                  <c:v>0.800310200765064</c:v>
                </c:pt>
                <c:pt idx="37">
                  <c:v>0.785090953134422</c:v>
                </c:pt>
                <c:pt idx="38">
                  <c:v>0.786828083606237</c:v>
                </c:pt>
                <c:pt idx="39">
                  <c:v>0.785755756052527</c:v>
                </c:pt>
                <c:pt idx="40">
                  <c:v>0.788113306016097</c:v>
                </c:pt>
                <c:pt idx="41">
                  <c:v>0.785304739918124</c:v>
                </c:pt>
                <c:pt idx="44">
                  <c:v>0.893826764992587</c:v>
                </c:pt>
                <c:pt idx="45">
                  <c:v>0.837454617613144</c:v>
                </c:pt>
                <c:pt idx="46">
                  <c:v>0.81759040430096</c:v>
                </c:pt>
                <c:pt idx="47">
                  <c:v>0.813737317486765</c:v>
                </c:pt>
                <c:pt idx="48">
                  <c:v>0.825573496650208</c:v>
                </c:pt>
                <c:pt idx="49">
                  <c:v>0.803576143329695</c:v>
                </c:pt>
                <c:pt idx="50">
                  <c:v>0.79242869231757</c:v>
                </c:pt>
                <c:pt idx="51">
                  <c:v>0.801308734336956</c:v>
                </c:pt>
                <c:pt idx="52">
                  <c:v>0.804700649852267</c:v>
                </c:pt>
                <c:pt idx="53">
                  <c:v>0.797185477554876</c:v>
                </c:pt>
                <c:pt idx="54">
                  <c:v>0.811997872442988</c:v>
                </c:pt>
                <c:pt idx="55">
                  <c:v>0.787451327440391</c:v>
                </c:pt>
                <c:pt idx="56">
                  <c:v>0.802687577552166</c:v>
                </c:pt>
                <c:pt idx="57">
                  <c:v>0.819079481061373</c:v>
                </c:pt>
                <c:pt idx="58">
                  <c:v>0.797235788753626</c:v>
                </c:pt>
                <c:pt idx="59">
                  <c:v>0.808887576920341</c:v>
                </c:pt>
                <c:pt idx="60">
                  <c:v>0.802328733087738</c:v>
                </c:pt>
                <c:pt idx="61">
                  <c:v>0.797958516523449</c:v>
                </c:pt>
                <c:pt idx="62">
                  <c:v>0.799538271048698</c:v>
                </c:pt>
                <c:pt idx="63">
                  <c:v>0.804795349014431</c:v>
                </c:pt>
                <c:pt idx="66">
                  <c:v>0.877469823286708</c:v>
                </c:pt>
                <c:pt idx="67">
                  <c:v>0.845854643625421</c:v>
                </c:pt>
                <c:pt idx="68">
                  <c:v>0.821084561565905</c:v>
                </c:pt>
                <c:pt idx="69">
                  <c:v>0.807139189305871</c:v>
                </c:pt>
                <c:pt idx="70">
                  <c:v>0.802207393574361</c:v>
                </c:pt>
                <c:pt idx="71">
                  <c:v>0.799233280284039</c:v>
                </c:pt>
                <c:pt idx="72">
                  <c:v>0.80577579582188</c:v>
                </c:pt>
                <c:pt idx="73">
                  <c:v>0.792864716067294</c:v>
                </c:pt>
                <c:pt idx="74">
                  <c:v>0.803957541211168</c:v>
                </c:pt>
                <c:pt idx="75">
                  <c:v>0.803138448616723</c:v>
                </c:pt>
                <c:pt idx="76">
                  <c:v>0.762498770115322</c:v>
                </c:pt>
                <c:pt idx="77">
                  <c:v>0.798096904238956</c:v>
                </c:pt>
                <c:pt idx="78">
                  <c:v>0.79268496845799</c:v>
                </c:pt>
                <c:pt idx="79">
                  <c:v>0.796278613761072</c:v>
                </c:pt>
                <c:pt idx="82">
                  <c:v>0.784709457551743</c:v>
                </c:pt>
                <c:pt idx="83">
                  <c:v>0.783188006894959</c:v>
                </c:pt>
                <c:pt idx="84">
                  <c:v>0.778319460834464</c:v>
                </c:pt>
                <c:pt idx="85">
                  <c:v>0.768790424737008</c:v>
                </c:pt>
                <c:pt idx="86">
                  <c:v>0.778805655792324</c:v>
                </c:pt>
                <c:pt idx="87">
                  <c:v>0.770706175155137</c:v>
                </c:pt>
                <c:pt idx="88">
                  <c:v>0.771903915288025</c:v>
                </c:pt>
                <c:pt idx="89">
                  <c:v>0.76423656337898</c:v>
                </c:pt>
                <c:pt idx="90">
                  <c:v>0.761331603005457</c:v>
                </c:pt>
                <c:pt idx="91">
                  <c:v>0.768113868337152</c:v>
                </c:pt>
                <c:pt idx="92">
                  <c:v>0.76318247653992</c:v>
                </c:pt>
                <c:pt idx="93">
                  <c:v>0.764933712231076</c:v>
                </c:pt>
                <c:pt idx="94">
                  <c:v>0.767777268573624</c:v>
                </c:pt>
                <c:pt idx="95">
                  <c:v>0.757209649255781</c:v>
                </c:pt>
                <c:pt idx="98">
                  <c:v>0.731733621118113</c:v>
                </c:pt>
                <c:pt idx="99">
                  <c:v>0.722896220834939</c:v>
                </c:pt>
                <c:pt idx="100">
                  <c:v>0.716265485284064</c:v>
                </c:pt>
                <c:pt idx="101">
                  <c:v>0.71946050893099</c:v>
                </c:pt>
                <c:pt idx="102">
                  <c:v>0.71035738363217</c:v>
                </c:pt>
                <c:pt idx="103">
                  <c:v>0.72684999294613</c:v>
                </c:pt>
                <c:pt idx="104">
                  <c:v>0.724663512368378</c:v>
                </c:pt>
                <c:pt idx="105">
                  <c:v>0.728270192041817</c:v>
                </c:pt>
                <c:pt idx="106">
                  <c:v>0.724265816884915</c:v>
                </c:pt>
                <c:pt idx="107">
                  <c:v>0.723964383057506</c:v>
                </c:pt>
                <c:pt idx="108">
                  <c:v>0.728187773617368</c:v>
                </c:pt>
                <c:pt idx="109">
                  <c:v>0.714897655647471</c:v>
                </c:pt>
                <c:pt idx="110">
                  <c:v>0.712659698825073</c:v>
                </c:pt>
                <c:pt idx="111">
                  <c:v>0.694639682514579</c:v>
                </c:pt>
                <c:pt idx="114">
                  <c:v>0.667453096405979</c:v>
                </c:pt>
                <c:pt idx="115">
                  <c:v>0.673845790288454</c:v>
                </c:pt>
                <c:pt idx="116">
                  <c:v>0.64121153726544</c:v>
                </c:pt>
                <c:pt idx="117">
                  <c:v>0.660116500482625</c:v>
                </c:pt>
                <c:pt idx="118">
                  <c:v>0.681199196845168</c:v>
                </c:pt>
                <c:pt idx="119">
                  <c:v>0.660350329223544</c:v>
                </c:pt>
                <c:pt idx="120">
                  <c:v>0.669415885596546</c:v>
                </c:pt>
                <c:pt idx="121">
                  <c:v>0.661907677530026</c:v>
                </c:pt>
                <c:pt idx="122">
                  <c:v>0.667765381647518</c:v>
                </c:pt>
                <c:pt idx="123">
                  <c:v>0.664840565542462</c:v>
                </c:pt>
                <c:pt idx="124">
                  <c:v>0.665728467920285</c:v>
                </c:pt>
                <c:pt idx="125">
                  <c:v>0.671246316804829</c:v>
                </c:pt>
                <c:pt idx="126">
                  <c:v>0.679197295175592</c:v>
                </c:pt>
                <c:pt idx="127">
                  <c:v>0.671641201830812</c:v>
                </c:pt>
                <c:pt idx="128">
                  <c:v>0.65551872889701</c:v>
                </c:pt>
              </c:numCache>
            </c:numRef>
          </c:yVal>
          <c:smooth val="1"/>
        </c:ser>
        <c:ser>
          <c:idx val="9"/>
          <c:order val="7"/>
          <c:tx>
            <c:v>Data Set # 30</c:v>
          </c:tx>
          <c:spPr>
            <a:ln w="19050">
              <a:noFill/>
            </a:ln>
          </c:spPr>
          <c:marker>
            <c:symbol val="diamond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'AS;Data Set # 30'!$O$8:$O$201</c:f>
              <c:numCache>
                <c:formatCode>General</c:formatCode>
                <c:ptCount val="194"/>
                <c:pt idx="0">
                  <c:v>4.859405363042485</c:v>
                </c:pt>
                <c:pt idx="1">
                  <c:v>6.117576984171314</c:v>
                </c:pt>
                <c:pt idx="2">
                  <c:v>9.251705094288638</c:v>
                </c:pt>
                <c:pt idx="3">
                  <c:v>10.19345031968447</c:v>
                </c:pt>
                <c:pt idx="4">
                  <c:v>11.21053516311196</c:v>
                </c:pt>
                <c:pt idx="5">
                  <c:v>12.06940680867296</c:v>
                </c:pt>
                <c:pt idx="6">
                  <c:v>13.01115203406879</c:v>
                </c:pt>
                <c:pt idx="7">
                  <c:v>14.03577083929946</c:v>
                </c:pt>
                <c:pt idx="8">
                  <c:v>15.21106888059345</c:v>
                </c:pt>
                <c:pt idx="9">
                  <c:v>16.77813293565211</c:v>
                </c:pt>
                <c:pt idx="10">
                  <c:v>17.71987816104794</c:v>
                </c:pt>
                <c:pt idx="11">
                  <c:v>18.81230262250711</c:v>
                </c:pt>
                <c:pt idx="12">
                  <c:v>19.36228183413827</c:v>
                </c:pt>
                <c:pt idx="13">
                  <c:v>19.75404784790294</c:v>
                </c:pt>
                <c:pt idx="14">
                  <c:v>20.07047424363594</c:v>
                </c:pt>
                <c:pt idx="15">
                  <c:v>21.6375382986946</c:v>
                </c:pt>
                <c:pt idx="18">
                  <c:v>6.584682615967645</c:v>
                </c:pt>
                <c:pt idx="19">
                  <c:v>7.993533473159808</c:v>
                </c:pt>
                <c:pt idx="20">
                  <c:v>12.06940680867296</c:v>
                </c:pt>
                <c:pt idx="21">
                  <c:v>13.1693652319353</c:v>
                </c:pt>
                <c:pt idx="22">
                  <c:v>14.57821608912746</c:v>
                </c:pt>
                <c:pt idx="23">
                  <c:v>15.67817451238978</c:v>
                </c:pt>
                <c:pt idx="24">
                  <c:v>16.77813293565211</c:v>
                </c:pt>
                <c:pt idx="25">
                  <c:v>18.18698379284428</c:v>
                </c:pt>
                <c:pt idx="26">
                  <c:v>19.59583465003644</c:v>
                </c:pt>
                <c:pt idx="27">
                  <c:v>21.17043266689827</c:v>
                </c:pt>
                <c:pt idx="28">
                  <c:v>23.20460235375326</c:v>
                </c:pt>
                <c:pt idx="29">
                  <c:v>24.85453998864676</c:v>
                </c:pt>
                <c:pt idx="30">
                  <c:v>25.47985881830959</c:v>
                </c:pt>
                <c:pt idx="31">
                  <c:v>26.33873046387058</c:v>
                </c:pt>
                <c:pt idx="32">
                  <c:v>28.45577373056041</c:v>
                </c:pt>
                <c:pt idx="35">
                  <c:v>7.56409765037931</c:v>
                </c:pt>
                <c:pt idx="36">
                  <c:v>9.613335260840637</c:v>
                </c:pt>
                <c:pt idx="37">
                  <c:v>9.613335260840637</c:v>
                </c:pt>
                <c:pt idx="38">
                  <c:v>14.50287647109579</c:v>
                </c:pt>
                <c:pt idx="39">
                  <c:v>15.91926129009112</c:v>
                </c:pt>
                <c:pt idx="40">
                  <c:v>17.26030649105478</c:v>
                </c:pt>
                <c:pt idx="41">
                  <c:v>18.60135169201844</c:v>
                </c:pt>
                <c:pt idx="42">
                  <c:v>20.49237610461327</c:v>
                </c:pt>
                <c:pt idx="43">
                  <c:v>21.9087609236086</c:v>
                </c:pt>
                <c:pt idx="44">
                  <c:v>22.14231373950676</c:v>
                </c:pt>
                <c:pt idx="45">
                  <c:v>23.95799853406993</c:v>
                </c:pt>
                <c:pt idx="46">
                  <c:v>24.27442492980293</c:v>
                </c:pt>
                <c:pt idx="47">
                  <c:v>25.84902294666475</c:v>
                </c:pt>
                <c:pt idx="48">
                  <c:v>26.00723614453125</c:v>
                </c:pt>
                <c:pt idx="49">
                  <c:v>27.89826055712608</c:v>
                </c:pt>
                <c:pt idx="50">
                  <c:v>27.89826055712608</c:v>
                </c:pt>
                <c:pt idx="51">
                  <c:v>30.5803509590534</c:v>
                </c:pt>
                <c:pt idx="52">
                  <c:v>30.10571136545391</c:v>
                </c:pt>
                <c:pt idx="53">
                  <c:v>30.73103019511674</c:v>
                </c:pt>
                <c:pt idx="54">
                  <c:v>31.99673577804873</c:v>
                </c:pt>
                <c:pt idx="55">
                  <c:v>31.83852258018223</c:v>
                </c:pt>
                <c:pt idx="56">
                  <c:v>33.88776019064356</c:v>
                </c:pt>
                <c:pt idx="59">
                  <c:v>9.477723948383637</c:v>
                </c:pt>
                <c:pt idx="60">
                  <c:v>12.15981435031096</c:v>
                </c:pt>
                <c:pt idx="61">
                  <c:v>17.68974231383528</c:v>
                </c:pt>
                <c:pt idx="62">
                  <c:v>19.58830068823327</c:v>
                </c:pt>
                <c:pt idx="63">
                  <c:v>21.3211119029616</c:v>
                </c:pt>
                <c:pt idx="64">
                  <c:v>23.53609667309259</c:v>
                </c:pt>
                <c:pt idx="65">
                  <c:v>25.58533428355392</c:v>
                </c:pt>
                <c:pt idx="66">
                  <c:v>27.64210585581841</c:v>
                </c:pt>
                <c:pt idx="67">
                  <c:v>29.69134346627974</c:v>
                </c:pt>
                <c:pt idx="68">
                  <c:v>32.06454143427723</c:v>
                </c:pt>
                <c:pt idx="69">
                  <c:v>34.9877186139059</c:v>
                </c:pt>
                <c:pt idx="70">
                  <c:v>38.30266180729922</c:v>
                </c:pt>
                <c:pt idx="71">
                  <c:v>39.01085421679688</c:v>
                </c:pt>
                <c:pt idx="72">
                  <c:v>40.90941259119487</c:v>
                </c:pt>
                <c:pt idx="73">
                  <c:v>43.4332897952557</c:v>
                </c:pt>
                <c:pt idx="76">
                  <c:v>10.6379540660713</c:v>
                </c:pt>
                <c:pt idx="77">
                  <c:v>13.97549914487412</c:v>
                </c:pt>
                <c:pt idx="78">
                  <c:v>21.5923345278756</c:v>
                </c:pt>
                <c:pt idx="79">
                  <c:v>23.49842686407676</c:v>
                </c:pt>
                <c:pt idx="80">
                  <c:v>26.19558518961042</c:v>
                </c:pt>
                <c:pt idx="81">
                  <c:v>28.25989072367808</c:v>
                </c:pt>
                <c:pt idx="82">
                  <c:v>31.7556490003474</c:v>
                </c:pt>
                <c:pt idx="83">
                  <c:v>34.29459412801456</c:v>
                </c:pt>
                <c:pt idx="84">
                  <c:v>37.31571281108438</c:v>
                </c:pt>
                <c:pt idx="85">
                  <c:v>40.48751073021754</c:v>
                </c:pt>
                <c:pt idx="86">
                  <c:v>43.58396903131903</c:v>
                </c:pt>
                <c:pt idx="87">
                  <c:v>48.11188007502219</c:v>
                </c:pt>
                <c:pt idx="88">
                  <c:v>50.80903840055584</c:v>
                </c:pt>
                <c:pt idx="89">
                  <c:v>54.93764946869116</c:v>
                </c:pt>
                <c:pt idx="92">
                  <c:v>12.06940680867296</c:v>
                </c:pt>
                <c:pt idx="93">
                  <c:v>15.55763112353912</c:v>
                </c:pt>
                <c:pt idx="94">
                  <c:v>24.37236643324409</c:v>
                </c:pt>
                <c:pt idx="95">
                  <c:v>27.15239833861258</c:v>
                </c:pt>
                <c:pt idx="96">
                  <c:v>29.84955666414624</c:v>
                </c:pt>
                <c:pt idx="97">
                  <c:v>32.8631413854129</c:v>
                </c:pt>
                <c:pt idx="98">
                  <c:v>35.88426006848272</c:v>
                </c:pt>
                <c:pt idx="99">
                  <c:v>38.58141839401638</c:v>
                </c:pt>
                <c:pt idx="100">
                  <c:v>43.0264558578847</c:v>
                </c:pt>
                <c:pt idx="101">
                  <c:v>46.36400093668752</c:v>
                </c:pt>
                <c:pt idx="102">
                  <c:v>50.33439880695634</c:v>
                </c:pt>
                <c:pt idx="103">
                  <c:v>57.00195500275882</c:v>
                </c:pt>
                <c:pt idx="104">
                  <c:v>58.66696056125865</c:v>
                </c:pt>
                <c:pt idx="105">
                  <c:v>63.5112980006948</c:v>
                </c:pt>
                <c:pt idx="108">
                  <c:v>14.02823687749629</c:v>
                </c:pt>
                <c:pt idx="109">
                  <c:v>18.11164417481261</c:v>
                </c:pt>
                <c:pt idx="110">
                  <c:v>27.73251339745641</c:v>
                </c:pt>
                <c:pt idx="111">
                  <c:v>31.19813582691307</c:v>
                </c:pt>
                <c:pt idx="112">
                  <c:v>34.06104131211639</c:v>
                </c:pt>
                <c:pt idx="113">
                  <c:v>37.51159581796671</c:v>
                </c:pt>
                <c:pt idx="114">
                  <c:v>40.39710318857954</c:v>
                </c:pt>
                <c:pt idx="115">
                  <c:v>44.56338406573069</c:v>
                </c:pt>
                <c:pt idx="116">
                  <c:v>48.88787814074835</c:v>
                </c:pt>
                <c:pt idx="117">
                  <c:v>53.06169297970267</c:v>
                </c:pt>
                <c:pt idx="118">
                  <c:v>57.22797385685382</c:v>
                </c:pt>
                <c:pt idx="119">
                  <c:v>62.99898859807947</c:v>
                </c:pt>
                <c:pt idx="120">
                  <c:v>63.63937535134863</c:v>
                </c:pt>
                <c:pt idx="121">
                  <c:v>67.24814305506545</c:v>
                </c:pt>
                <c:pt idx="122">
                  <c:v>73.90063132726161</c:v>
                </c:pt>
                <c:pt idx="123">
                  <c:v>74.29993130282944</c:v>
                </c:pt>
                <c:pt idx="126">
                  <c:v>15.70831035960245</c:v>
                </c:pt>
                <c:pt idx="127">
                  <c:v>19.87459123675361</c:v>
                </c:pt>
                <c:pt idx="128">
                  <c:v>31.1001943234719</c:v>
                </c:pt>
                <c:pt idx="129">
                  <c:v>35.10826200275655</c:v>
                </c:pt>
                <c:pt idx="130">
                  <c:v>38.46840896696888</c:v>
                </c:pt>
                <c:pt idx="131">
                  <c:v>41.99430309085087</c:v>
                </c:pt>
                <c:pt idx="132">
                  <c:v>45.52773117653602</c:v>
                </c:pt>
                <c:pt idx="133">
                  <c:v>50.33439880695634</c:v>
                </c:pt>
                <c:pt idx="134">
                  <c:v>55.62323999277932</c:v>
                </c:pt>
                <c:pt idx="135">
                  <c:v>60.82920759876747</c:v>
                </c:pt>
                <c:pt idx="136">
                  <c:v>66.04270916655879</c:v>
                </c:pt>
                <c:pt idx="137">
                  <c:v>72.4541106610536</c:v>
                </c:pt>
                <c:pt idx="138">
                  <c:v>74.54101808053076</c:v>
                </c:pt>
                <c:pt idx="139">
                  <c:v>78.22512540227926</c:v>
                </c:pt>
                <c:pt idx="140">
                  <c:v>84.96048725431023</c:v>
                </c:pt>
                <c:pt idx="143">
                  <c:v>17.25277252925161</c:v>
                </c:pt>
                <c:pt idx="144">
                  <c:v>22.14231373950676</c:v>
                </c:pt>
                <c:pt idx="145">
                  <c:v>34.98018465210272</c:v>
                </c:pt>
                <c:pt idx="146">
                  <c:v>38.51361273778788</c:v>
                </c:pt>
                <c:pt idx="147">
                  <c:v>41.56486726807037</c:v>
                </c:pt>
                <c:pt idx="148">
                  <c:v>46.0551085027577</c:v>
                </c:pt>
                <c:pt idx="149">
                  <c:v>50.54534973744501</c:v>
                </c:pt>
                <c:pt idx="150">
                  <c:v>56.32389844047382</c:v>
                </c:pt>
                <c:pt idx="151">
                  <c:v>61.62027358809997</c:v>
                </c:pt>
                <c:pt idx="152">
                  <c:v>67.71524868686178</c:v>
                </c:pt>
                <c:pt idx="153">
                  <c:v>73.6520105877571</c:v>
                </c:pt>
                <c:pt idx="154">
                  <c:v>80.39490640159124</c:v>
                </c:pt>
                <c:pt idx="155">
                  <c:v>82.96398737647108</c:v>
                </c:pt>
                <c:pt idx="156">
                  <c:v>86.97205505575573</c:v>
                </c:pt>
                <c:pt idx="159">
                  <c:v>18.46574037956144</c:v>
                </c:pt>
                <c:pt idx="160">
                  <c:v>24.19908531177126</c:v>
                </c:pt>
                <c:pt idx="161">
                  <c:v>38.36293350172455</c:v>
                </c:pt>
                <c:pt idx="162">
                  <c:v>42.6648256913327</c:v>
                </c:pt>
                <c:pt idx="163">
                  <c:v>46.32633112767169</c:v>
                </c:pt>
                <c:pt idx="164">
                  <c:v>51.178202528911</c:v>
                </c:pt>
                <c:pt idx="165">
                  <c:v>55.79652111425216</c:v>
                </c:pt>
                <c:pt idx="166">
                  <c:v>61.9291660220298</c:v>
                </c:pt>
                <c:pt idx="167">
                  <c:v>67.09746381900212</c:v>
                </c:pt>
                <c:pt idx="168">
                  <c:v>74.66156146938143</c:v>
                </c:pt>
                <c:pt idx="169">
                  <c:v>81.02775919305725</c:v>
                </c:pt>
                <c:pt idx="170">
                  <c:v>86.76110412526706</c:v>
                </c:pt>
              </c:numCache>
            </c:numRef>
          </c:xVal>
          <c:yVal>
            <c:numRef>
              <c:f>'AS;Data Set # 30'!$Q$8:$Q$201</c:f>
              <c:numCache>
                <c:formatCode>0.0000</c:formatCode>
                <c:ptCount val="194"/>
                <c:pt idx="0">
                  <c:v>0.614777862900272</c:v>
                </c:pt>
                <c:pt idx="1">
                  <c:v>0.582104739739501</c:v>
                </c:pt>
                <c:pt idx="2">
                  <c:v>0.597065654965367</c:v>
                </c:pt>
                <c:pt idx="3">
                  <c:v>0.578347619966778</c:v>
                </c:pt>
                <c:pt idx="4">
                  <c:v>0.566402153482869</c:v>
                </c:pt>
                <c:pt idx="5">
                  <c:v>0.566764301185742</c:v>
                </c:pt>
                <c:pt idx="6">
                  <c:v>0.556961241921483</c:v>
                </c:pt>
                <c:pt idx="7">
                  <c:v>0.557845361722346</c:v>
                </c:pt>
                <c:pt idx="8">
                  <c:v>0.553836653781493</c:v>
                </c:pt>
                <c:pt idx="9">
                  <c:v>0.550563444723431</c:v>
                </c:pt>
                <c:pt idx="10">
                  <c:v>0.542899427519165</c:v>
                </c:pt>
                <c:pt idx="11">
                  <c:v>0.517484349486833</c:v>
                </c:pt>
                <c:pt idx="12">
                  <c:v>0.521449361687711</c:v>
                </c:pt>
                <c:pt idx="13">
                  <c:v>0.506370998086204</c:v>
                </c:pt>
                <c:pt idx="14">
                  <c:v>0.528157626096367</c:v>
                </c:pt>
                <c:pt idx="15">
                  <c:v>0.504089860096154</c:v>
                </c:pt>
                <c:pt idx="18">
                  <c:v>0.730282029865506</c:v>
                </c:pt>
                <c:pt idx="19">
                  <c:v>0.72586367281027</c:v>
                </c:pt>
                <c:pt idx="20">
                  <c:v>0.719568401995623</c:v>
                </c:pt>
                <c:pt idx="21">
                  <c:v>0.674635119600366</c:v>
                </c:pt>
                <c:pt idx="22">
                  <c:v>0.703477430995938</c:v>
                </c:pt>
                <c:pt idx="23">
                  <c:v>0.668702956464918</c:v>
                </c:pt>
                <c:pt idx="24">
                  <c:v>0.657366735912949</c:v>
                </c:pt>
                <c:pt idx="25">
                  <c:v>0.665509439019156</c:v>
                </c:pt>
                <c:pt idx="26">
                  <c:v>0.648893104585359</c:v>
                </c:pt>
                <c:pt idx="27">
                  <c:v>0.645853535463314</c:v>
                </c:pt>
                <c:pt idx="28">
                  <c:v>0.636296366042722</c:v>
                </c:pt>
                <c:pt idx="29">
                  <c:v>0.636059264389704</c:v>
                </c:pt>
                <c:pt idx="30">
                  <c:v>0.633285126404916</c:v>
                </c:pt>
                <c:pt idx="31">
                  <c:v>0.631806081913015</c:v>
                </c:pt>
                <c:pt idx="32">
                  <c:v>0.625923519779047</c:v>
                </c:pt>
                <c:pt idx="35">
                  <c:v>0.846858014447636</c:v>
                </c:pt>
                <c:pt idx="36">
                  <c:v>0.815219437070667</c:v>
                </c:pt>
                <c:pt idx="37">
                  <c:v>0.772948799592929</c:v>
                </c:pt>
                <c:pt idx="38">
                  <c:v>0.764247564787353</c:v>
                </c:pt>
                <c:pt idx="39">
                  <c:v>0.753764558855767</c:v>
                </c:pt>
                <c:pt idx="40">
                  <c:v>0.740536415422773</c:v>
                </c:pt>
                <c:pt idx="41">
                  <c:v>0.720154223152843</c:v>
                </c:pt>
                <c:pt idx="42">
                  <c:v>0.726531279631957</c:v>
                </c:pt>
                <c:pt idx="43">
                  <c:v>0.718009322222007</c:v>
                </c:pt>
                <c:pt idx="44">
                  <c:v>0.709650877433141</c:v>
                </c:pt>
                <c:pt idx="45">
                  <c:v>0.717716838047864</c:v>
                </c:pt>
                <c:pt idx="46">
                  <c:v>0.739742135851282</c:v>
                </c:pt>
                <c:pt idx="47">
                  <c:v>0.722270918375587</c:v>
                </c:pt>
                <c:pt idx="48">
                  <c:v>0.716538711883197</c:v>
                </c:pt>
                <c:pt idx="49">
                  <c:v>0.709585351057865</c:v>
                </c:pt>
                <c:pt idx="50">
                  <c:v>0.696178880187676</c:v>
                </c:pt>
                <c:pt idx="51">
                  <c:v>0.715865695491448</c:v>
                </c:pt>
                <c:pt idx="52">
                  <c:v>0.706957652078247</c:v>
                </c:pt>
                <c:pt idx="53">
                  <c:v>0.706637360666108</c:v>
                </c:pt>
                <c:pt idx="54">
                  <c:v>0.698593577090062</c:v>
                </c:pt>
                <c:pt idx="55">
                  <c:v>0.700368147619486</c:v>
                </c:pt>
                <c:pt idx="56">
                  <c:v>0.685816911373774</c:v>
                </c:pt>
                <c:pt idx="59">
                  <c:v>0.844197526453358</c:v>
                </c:pt>
                <c:pt idx="60">
                  <c:v>0.811171511617521</c:v>
                </c:pt>
                <c:pt idx="61">
                  <c:v>0.76160452687577</c:v>
                </c:pt>
                <c:pt idx="62">
                  <c:v>0.766431454548603</c:v>
                </c:pt>
                <c:pt idx="63">
                  <c:v>0.759158194756093</c:v>
                </c:pt>
                <c:pt idx="64">
                  <c:v>0.770207359215127</c:v>
                </c:pt>
                <c:pt idx="65">
                  <c:v>0.769209627969563</c:v>
                </c:pt>
                <c:pt idx="66">
                  <c:v>0.754866504680534</c:v>
                </c:pt>
                <c:pt idx="67">
                  <c:v>0.760259513719764</c:v>
                </c:pt>
                <c:pt idx="68">
                  <c:v>0.746932493544097</c:v>
                </c:pt>
                <c:pt idx="69">
                  <c:v>0.751570571737467</c:v>
                </c:pt>
                <c:pt idx="70">
                  <c:v>0.755813172560938</c:v>
                </c:pt>
                <c:pt idx="71">
                  <c:v>0.749564985396811</c:v>
                </c:pt>
                <c:pt idx="72">
                  <c:v>0.755797774058491</c:v>
                </c:pt>
                <c:pt idx="73">
                  <c:v>0.742840377009414</c:v>
                </c:pt>
                <c:pt idx="76">
                  <c:v>0.815218939132208</c:v>
                </c:pt>
                <c:pt idx="77">
                  <c:v>0.809311880441641</c:v>
                </c:pt>
                <c:pt idx="78">
                  <c:v>0.791115316734044</c:v>
                </c:pt>
                <c:pt idx="79">
                  <c:v>0.771331385194534</c:v>
                </c:pt>
                <c:pt idx="80">
                  <c:v>0.779684730028754</c:v>
                </c:pt>
                <c:pt idx="81">
                  <c:v>0.773428493185346</c:v>
                </c:pt>
                <c:pt idx="82">
                  <c:v>0.788020877661918</c:v>
                </c:pt>
                <c:pt idx="83">
                  <c:v>0.783825559262396</c:v>
                </c:pt>
                <c:pt idx="84">
                  <c:v>0.777034912628424</c:v>
                </c:pt>
                <c:pt idx="85">
                  <c:v>0.773493069348621</c:v>
                </c:pt>
                <c:pt idx="86">
                  <c:v>0.777846246709361</c:v>
                </c:pt>
                <c:pt idx="87">
                  <c:v>0.770641963795539</c:v>
                </c:pt>
                <c:pt idx="88">
                  <c:v>0.772638322839388</c:v>
                </c:pt>
                <c:pt idx="89">
                  <c:v>0.772648744866345</c:v>
                </c:pt>
                <c:pt idx="92">
                  <c:v>0.811005270757498</c:v>
                </c:pt>
                <c:pt idx="93">
                  <c:v>0.792719017396011</c:v>
                </c:pt>
                <c:pt idx="94">
                  <c:v>0.778614785273042</c:v>
                </c:pt>
                <c:pt idx="95">
                  <c:v>0.775148300644053</c:v>
                </c:pt>
                <c:pt idx="96">
                  <c:v>0.774662802946388</c:v>
                </c:pt>
                <c:pt idx="97">
                  <c:v>0.786094965735477</c:v>
                </c:pt>
                <c:pt idx="98">
                  <c:v>0.785531937929988</c:v>
                </c:pt>
                <c:pt idx="99">
                  <c:v>0.780426815695537</c:v>
                </c:pt>
                <c:pt idx="100">
                  <c:v>0.781063240128768</c:v>
                </c:pt>
                <c:pt idx="101">
                  <c:v>0.777222071984059</c:v>
                </c:pt>
                <c:pt idx="102">
                  <c:v>0.774581573244127</c:v>
                </c:pt>
                <c:pt idx="103">
                  <c:v>0.779428237143631</c:v>
                </c:pt>
                <c:pt idx="104">
                  <c:v>0.778005370248177</c:v>
                </c:pt>
                <c:pt idx="105">
                  <c:v>0.770075359439369</c:v>
                </c:pt>
                <c:pt idx="108">
                  <c:v>0.821164149455299</c:v>
                </c:pt>
                <c:pt idx="109">
                  <c:v>0.789012843901235</c:v>
                </c:pt>
                <c:pt idx="110">
                  <c:v>0.7734918653025</c:v>
                </c:pt>
                <c:pt idx="111">
                  <c:v>0.77124053322135</c:v>
                </c:pt>
                <c:pt idx="112">
                  <c:v>0.77496824602412</c:v>
                </c:pt>
                <c:pt idx="113">
                  <c:v>0.773371803631356</c:v>
                </c:pt>
                <c:pt idx="114">
                  <c:v>0.765650554749399</c:v>
                </c:pt>
                <c:pt idx="115">
                  <c:v>0.776047120077612</c:v>
                </c:pt>
                <c:pt idx="116">
                  <c:v>0.769564015091094</c:v>
                </c:pt>
                <c:pt idx="117">
                  <c:v>0.771903660546204</c:v>
                </c:pt>
                <c:pt idx="118">
                  <c:v>0.772085894872642</c:v>
                </c:pt>
                <c:pt idx="119">
                  <c:v>0.773893373838068</c:v>
                </c:pt>
                <c:pt idx="120">
                  <c:v>0.764761649977112</c:v>
                </c:pt>
                <c:pt idx="121">
                  <c:v>0.766417901609123</c:v>
                </c:pt>
                <c:pt idx="122">
                  <c:v>0.773315480377998</c:v>
                </c:pt>
                <c:pt idx="123">
                  <c:v>0.766269711534989</c:v>
                </c:pt>
                <c:pt idx="126">
                  <c:v>0.784012120977076</c:v>
                </c:pt>
                <c:pt idx="127">
                  <c:v>0.767784438686866</c:v>
                </c:pt>
                <c:pt idx="128">
                  <c:v>0.746839829794644</c:v>
                </c:pt>
                <c:pt idx="129">
                  <c:v>0.757816350565332</c:v>
                </c:pt>
                <c:pt idx="130">
                  <c:v>0.754539671738277</c:v>
                </c:pt>
                <c:pt idx="131">
                  <c:v>0.747806959350707</c:v>
                </c:pt>
                <c:pt idx="132">
                  <c:v>0.746317103457273</c:v>
                </c:pt>
                <c:pt idx="133">
                  <c:v>0.756764321559335</c:v>
                </c:pt>
                <c:pt idx="134">
                  <c:v>0.761964767222399</c:v>
                </c:pt>
                <c:pt idx="135">
                  <c:v>0.758744996230879</c:v>
                </c:pt>
                <c:pt idx="136">
                  <c:v>0.7597777428932</c:v>
                </c:pt>
                <c:pt idx="137">
                  <c:v>0.762116445966418</c:v>
                </c:pt>
                <c:pt idx="138">
                  <c:v>0.758084361910515</c:v>
                </c:pt>
                <c:pt idx="139">
                  <c:v>0.751739254450851</c:v>
                </c:pt>
                <c:pt idx="140">
                  <c:v>0.748244252581927</c:v>
                </c:pt>
                <c:pt idx="143">
                  <c:v>0.744443610242319</c:v>
                </c:pt>
                <c:pt idx="144">
                  <c:v>0.747460145493103</c:v>
                </c:pt>
                <c:pt idx="145">
                  <c:v>0.733076951005269</c:v>
                </c:pt>
                <c:pt idx="146">
                  <c:v>0.731423192647122</c:v>
                </c:pt>
                <c:pt idx="147">
                  <c:v>0.721638354573582</c:v>
                </c:pt>
                <c:pt idx="148">
                  <c:v>0.726067212266213</c:v>
                </c:pt>
                <c:pt idx="149">
                  <c:v>0.72176826792822</c:v>
                </c:pt>
                <c:pt idx="150">
                  <c:v>0.735868736806312</c:v>
                </c:pt>
                <c:pt idx="151">
                  <c:v>0.728656213336581</c:v>
                </c:pt>
                <c:pt idx="152">
                  <c:v>0.732540959801789</c:v>
                </c:pt>
                <c:pt idx="153">
                  <c:v>0.729347832869876</c:v>
                </c:pt>
                <c:pt idx="154">
                  <c:v>0.728304385165109</c:v>
                </c:pt>
                <c:pt idx="155">
                  <c:v>0.732014425872854</c:v>
                </c:pt>
                <c:pt idx="156">
                  <c:v>0.717772273519745</c:v>
                </c:pt>
                <c:pt idx="159">
                  <c:v>0.69448594276215</c:v>
                </c:pt>
                <c:pt idx="160">
                  <c:v>0.70159315605271</c:v>
                </c:pt>
                <c:pt idx="161">
                  <c:v>0.678501178383856</c:v>
                </c:pt>
                <c:pt idx="162">
                  <c:v>0.679870857014814</c:v>
                </c:pt>
                <c:pt idx="163">
                  <c:v>0.683930061484067</c:v>
                </c:pt>
                <c:pt idx="164">
                  <c:v>0.688738773245895</c:v>
                </c:pt>
                <c:pt idx="165">
                  <c:v>0.685343635623816</c:v>
                </c:pt>
                <c:pt idx="166">
                  <c:v>0.691867830752476</c:v>
                </c:pt>
                <c:pt idx="167">
                  <c:v>0.680863985489982</c:v>
                </c:pt>
                <c:pt idx="168">
                  <c:v>0.683356770864594</c:v>
                </c:pt>
                <c:pt idx="169">
                  <c:v>0.678202092677046</c:v>
                </c:pt>
                <c:pt idx="170">
                  <c:v>0.672334252344093</c:v>
                </c:pt>
              </c:numCache>
            </c:numRef>
          </c:yVal>
          <c:smooth val="1"/>
        </c:ser>
        <c:ser>
          <c:idx val="6"/>
          <c:order val="8"/>
          <c:tx>
            <c:v>Data Set # 31</c:v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'AT;Data Set # 31'!$O$8:$O$180</c:f>
              <c:numCache>
                <c:formatCode>General</c:formatCode>
                <c:ptCount val="173"/>
                <c:pt idx="0">
                  <c:v>10.5927502952523</c:v>
                </c:pt>
                <c:pt idx="1">
                  <c:v>11.37628232278163</c:v>
                </c:pt>
                <c:pt idx="2">
                  <c:v>12.8529388362023</c:v>
                </c:pt>
                <c:pt idx="3">
                  <c:v>14.17891611355962</c:v>
                </c:pt>
                <c:pt idx="4">
                  <c:v>14.96244814108895</c:v>
                </c:pt>
                <c:pt idx="5">
                  <c:v>16.36376503647795</c:v>
                </c:pt>
                <c:pt idx="6">
                  <c:v>17.99863474776511</c:v>
                </c:pt>
                <c:pt idx="7">
                  <c:v>19.79171765691877</c:v>
                </c:pt>
                <c:pt idx="8">
                  <c:v>20.87660815657477</c:v>
                </c:pt>
                <c:pt idx="9">
                  <c:v>22.90324388162659</c:v>
                </c:pt>
                <c:pt idx="10">
                  <c:v>24.3045607770156</c:v>
                </c:pt>
                <c:pt idx="11">
                  <c:v>26.02230406813759</c:v>
                </c:pt>
                <c:pt idx="12">
                  <c:v>27.73251339745641</c:v>
                </c:pt>
                <c:pt idx="13">
                  <c:v>29.45025668857841</c:v>
                </c:pt>
                <c:pt idx="16">
                  <c:v>12.43857093702813</c:v>
                </c:pt>
                <c:pt idx="17">
                  <c:v>13.83988783241712</c:v>
                </c:pt>
                <c:pt idx="18">
                  <c:v>15.39188396386945</c:v>
                </c:pt>
                <c:pt idx="19">
                  <c:v>16.32609522746212</c:v>
                </c:pt>
                <c:pt idx="20">
                  <c:v>18.03630455678094</c:v>
                </c:pt>
                <c:pt idx="21">
                  <c:v>19.74651388609977</c:v>
                </c:pt>
                <c:pt idx="22">
                  <c:v>21.6149364132851</c:v>
                </c:pt>
                <c:pt idx="23">
                  <c:v>23.95046457226676</c:v>
                </c:pt>
                <c:pt idx="24">
                  <c:v>25.66067390158559</c:v>
                </c:pt>
                <c:pt idx="25">
                  <c:v>27.83798886270075</c:v>
                </c:pt>
                <c:pt idx="26">
                  <c:v>30.16598305987924</c:v>
                </c:pt>
                <c:pt idx="27">
                  <c:v>32.5015112188609</c:v>
                </c:pt>
                <c:pt idx="28">
                  <c:v>34.82950541603939</c:v>
                </c:pt>
                <c:pt idx="29">
                  <c:v>37.32324677288755</c:v>
                </c:pt>
                <c:pt idx="32">
                  <c:v>14.57821608912746</c:v>
                </c:pt>
                <c:pt idx="33">
                  <c:v>16.43910465450962</c:v>
                </c:pt>
                <c:pt idx="34">
                  <c:v>17.83288758809545</c:v>
                </c:pt>
                <c:pt idx="35">
                  <c:v>19.85198935134411</c:v>
                </c:pt>
                <c:pt idx="36">
                  <c:v>21.71287791672627</c:v>
                </c:pt>
                <c:pt idx="37">
                  <c:v>23.73197967997493</c:v>
                </c:pt>
                <c:pt idx="38">
                  <c:v>25.59286824535709</c:v>
                </c:pt>
                <c:pt idx="39">
                  <c:v>28.22975487646541</c:v>
                </c:pt>
                <c:pt idx="40">
                  <c:v>30.70842830970724</c:v>
                </c:pt>
                <c:pt idx="41">
                  <c:v>33.6542073747454</c:v>
                </c:pt>
                <c:pt idx="42">
                  <c:v>35.67330913799405</c:v>
                </c:pt>
                <c:pt idx="43">
                  <c:v>38.31019576910238</c:v>
                </c:pt>
                <c:pt idx="44">
                  <c:v>38.15198257123588</c:v>
                </c:pt>
                <c:pt idx="45">
                  <c:v>41.8737597020002</c:v>
                </c:pt>
                <c:pt idx="46">
                  <c:v>44.66885953097502</c:v>
                </c:pt>
                <c:pt idx="49">
                  <c:v>17.10962725499145</c:v>
                </c:pt>
                <c:pt idx="50">
                  <c:v>19.17393278905911</c:v>
                </c:pt>
                <c:pt idx="51">
                  <c:v>21.2307043613236</c:v>
                </c:pt>
                <c:pt idx="52">
                  <c:v>23.45322309325776</c:v>
                </c:pt>
                <c:pt idx="53">
                  <c:v>25.98463425912175</c:v>
                </c:pt>
                <c:pt idx="54">
                  <c:v>28.84000578252191</c:v>
                </c:pt>
                <c:pt idx="55">
                  <c:v>31.0549905526529</c:v>
                </c:pt>
                <c:pt idx="56">
                  <c:v>34.54321486751906</c:v>
                </c:pt>
                <c:pt idx="57">
                  <c:v>37.23283923124955</c:v>
                </c:pt>
                <c:pt idx="58">
                  <c:v>40.5628503482492</c:v>
                </c:pt>
                <c:pt idx="59">
                  <c:v>43.80998788541403</c:v>
                </c:pt>
                <c:pt idx="60">
                  <c:v>47.84819141191135</c:v>
                </c:pt>
                <c:pt idx="61">
                  <c:v>51.33641572677751</c:v>
                </c:pt>
                <c:pt idx="62">
                  <c:v>54.82464004164366</c:v>
                </c:pt>
                <c:pt idx="65">
                  <c:v>20.14581386166761</c:v>
                </c:pt>
                <c:pt idx="66">
                  <c:v>22.3607986317986</c:v>
                </c:pt>
                <c:pt idx="67">
                  <c:v>24.89974375946576</c:v>
                </c:pt>
                <c:pt idx="68">
                  <c:v>27.59690208499941</c:v>
                </c:pt>
                <c:pt idx="69">
                  <c:v>30.61048680626607</c:v>
                </c:pt>
                <c:pt idx="70">
                  <c:v>32.99121873606672</c:v>
                </c:pt>
                <c:pt idx="71">
                  <c:v>36.16301665519989</c:v>
                </c:pt>
                <c:pt idx="72">
                  <c:v>39.89232774776737</c:v>
                </c:pt>
                <c:pt idx="73">
                  <c:v>42.9812520870657</c:v>
                </c:pt>
                <c:pt idx="74">
                  <c:v>47.10986315520102</c:v>
                </c:pt>
                <c:pt idx="75">
                  <c:v>50.83164028596534</c:v>
                </c:pt>
                <c:pt idx="76">
                  <c:v>55.35201736786533</c:v>
                </c:pt>
                <c:pt idx="77">
                  <c:v>60.58812082106614</c:v>
                </c:pt>
                <c:pt idx="78">
                  <c:v>64.2345583337988</c:v>
                </c:pt>
                <c:pt idx="81">
                  <c:v>20.70332703510194</c:v>
                </c:pt>
                <c:pt idx="82">
                  <c:v>22.5190118296651</c:v>
                </c:pt>
                <c:pt idx="83">
                  <c:v>25.08809280454492</c:v>
                </c:pt>
                <c:pt idx="84">
                  <c:v>27.35581530729808</c:v>
                </c:pt>
                <c:pt idx="85">
                  <c:v>30.8289716985579</c:v>
                </c:pt>
                <c:pt idx="86">
                  <c:v>33.85009038162773</c:v>
                </c:pt>
                <c:pt idx="87">
                  <c:v>37.18010149862739</c:v>
                </c:pt>
                <c:pt idx="88">
                  <c:v>40.65325788988721</c:v>
                </c:pt>
                <c:pt idx="89">
                  <c:v>44.43530671507686</c:v>
                </c:pt>
                <c:pt idx="90">
                  <c:v>48.05914234240001</c:v>
                </c:pt>
                <c:pt idx="91">
                  <c:v>51.84119116758967</c:v>
                </c:pt>
                <c:pt idx="92">
                  <c:v>56.52731540915932</c:v>
                </c:pt>
                <c:pt idx="93">
                  <c:v>62.2681943031723</c:v>
                </c:pt>
                <c:pt idx="94">
                  <c:v>67.93373357915362</c:v>
                </c:pt>
                <c:pt idx="97">
                  <c:v>23.45322309325776</c:v>
                </c:pt>
                <c:pt idx="98">
                  <c:v>26.02230406813759</c:v>
                </c:pt>
                <c:pt idx="99">
                  <c:v>28.82493785891558</c:v>
                </c:pt>
                <c:pt idx="100">
                  <c:v>32.10221124329307</c:v>
                </c:pt>
                <c:pt idx="101">
                  <c:v>35.06305823193756</c:v>
                </c:pt>
                <c:pt idx="102">
                  <c:v>38.64169008844171</c:v>
                </c:pt>
                <c:pt idx="103">
                  <c:v>42.69496153854536</c:v>
                </c:pt>
                <c:pt idx="104">
                  <c:v>46.28112735685269</c:v>
                </c:pt>
                <c:pt idx="105">
                  <c:v>50.64329124088618</c:v>
                </c:pt>
                <c:pt idx="106">
                  <c:v>55.00545512491966</c:v>
                </c:pt>
                <c:pt idx="107">
                  <c:v>59.83472464074948</c:v>
                </c:pt>
                <c:pt idx="108">
                  <c:v>65.13109978837563</c:v>
                </c:pt>
                <c:pt idx="109">
                  <c:v>72.14521822712378</c:v>
                </c:pt>
                <c:pt idx="110">
                  <c:v>77.90869900654625</c:v>
                </c:pt>
                <c:pt idx="113">
                  <c:v>26.15791538059458</c:v>
                </c:pt>
                <c:pt idx="114">
                  <c:v>29.60093592464174</c:v>
                </c:pt>
                <c:pt idx="115">
                  <c:v>32.42617160082923</c:v>
                </c:pt>
                <c:pt idx="116">
                  <c:v>36.81093737027222</c:v>
                </c:pt>
                <c:pt idx="117">
                  <c:v>39.47042588679005</c:v>
                </c:pt>
                <c:pt idx="118">
                  <c:v>43.5462992223032</c:v>
                </c:pt>
                <c:pt idx="119">
                  <c:v>48.86527625533885</c:v>
                </c:pt>
                <c:pt idx="120">
                  <c:v>53.0993627887185</c:v>
                </c:pt>
                <c:pt idx="121">
                  <c:v>57.1677021624285</c:v>
                </c:pt>
                <c:pt idx="122">
                  <c:v>62.9688527508668</c:v>
                </c:pt>
                <c:pt idx="123">
                  <c:v>68.92068257536844</c:v>
                </c:pt>
                <c:pt idx="124">
                  <c:v>74.3978728062706</c:v>
                </c:pt>
                <c:pt idx="125">
                  <c:v>81.9167666858309</c:v>
                </c:pt>
                <c:pt idx="126">
                  <c:v>88.34323610393205</c:v>
                </c:pt>
                <c:pt idx="129">
                  <c:v>25.84148898486158</c:v>
                </c:pt>
                <c:pt idx="130">
                  <c:v>27.95853225155141</c:v>
                </c:pt>
                <c:pt idx="131">
                  <c:v>31.58990184067773</c:v>
                </c:pt>
                <c:pt idx="132">
                  <c:v>35.36441670406423</c:v>
                </c:pt>
                <c:pt idx="133">
                  <c:v>38.23485615107072</c:v>
                </c:pt>
                <c:pt idx="134">
                  <c:v>42.77030115657703</c:v>
                </c:pt>
                <c:pt idx="135">
                  <c:v>46.92904807192502</c:v>
                </c:pt>
                <c:pt idx="136">
                  <c:v>52.443908111843</c:v>
                </c:pt>
                <c:pt idx="137">
                  <c:v>56.2184229752295</c:v>
                </c:pt>
                <c:pt idx="138">
                  <c:v>61.35658492498914</c:v>
                </c:pt>
                <c:pt idx="139">
                  <c:v>67.1049977808053</c:v>
                </c:pt>
                <c:pt idx="140">
                  <c:v>74.05131056332493</c:v>
                </c:pt>
                <c:pt idx="141">
                  <c:v>81.9167666858309</c:v>
                </c:pt>
                <c:pt idx="142">
                  <c:v>85.38992307709073</c:v>
                </c:pt>
                <c:pt idx="145">
                  <c:v>28.97561709497891</c:v>
                </c:pt>
                <c:pt idx="146">
                  <c:v>32.57685083689257</c:v>
                </c:pt>
                <c:pt idx="147">
                  <c:v>35.86919214487638</c:v>
                </c:pt>
                <c:pt idx="148">
                  <c:v>39.31221268892354</c:v>
                </c:pt>
                <c:pt idx="149">
                  <c:v>44.01340485409953</c:v>
                </c:pt>
                <c:pt idx="150">
                  <c:v>48.86527625533885</c:v>
                </c:pt>
                <c:pt idx="151">
                  <c:v>53.40825522264834</c:v>
                </c:pt>
                <c:pt idx="152">
                  <c:v>57.95123418995782</c:v>
                </c:pt>
                <c:pt idx="153">
                  <c:v>63.27774518479664</c:v>
                </c:pt>
                <c:pt idx="154">
                  <c:v>69.22957500929828</c:v>
                </c:pt>
                <c:pt idx="155">
                  <c:v>75.26427841363477</c:v>
                </c:pt>
                <c:pt idx="156">
                  <c:v>82.70029871336024</c:v>
                </c:pt>
                <c:pt idx="157">
                  <c:v>88.96855493359489</c:v>
                </c:pt>
                <c:pt idx="160">
                  <c:v>30.67075850069141</c:v>
                </c:pt>
                <c:pt idx="161">
                  <c:v>34.58088467653489</c:v>
                </c:pt>
                <c:pt idx="162">
                  <c:v>38.64922405024488</c:v>
                </c:pt>
                <c:pt idx="163">
                  <c:v>43.0264558578847</c:v>
                </c:pt>
                <c:pt idx="164">
                  <c:v>47.09479523159469</c:v>
                </c:pt>
                <c:pt idx="165">
                  <c:v>51.71311381693583</c:v>
                </c:pt>
                <c:pt idx="166">
                  <c:v>56.79853803407332</c:v>
                </c:pt>
                <c:pt idx="167">
                  <c:v>63.99347155609747</c:v>
                </c:pt>
                <c:pt idx="168">
                  <c:v>69.16176935306979</c:v>
                </c:pt>
                <c:pt idx="169">
                  <c:v>75.5731708475646</c:v>
                </c:pt>
                <c:pt idx="170">
                  <c:v>83.08453076532174</c:v>
                </c:pt>
                <c:pt idx="171">
                  <c:v>86.5275513093689</c:v>
                </c:pt>
              </c:numCache>
            </c:numRef>
          </c:xVal>
          <c:yVal>
            <c:numRef>
              <c:f>'AT;Data Set # 31'!$Q$8:$Q$180</c:f>
              <c:numCache>
                <c:formatCode>0.0000</c:formatCode>
                <c:ptCount val="173"/>
                <c:pt idx="0">
                  <c:v>0.701710569426268</c:v>
                </c:pt>
                <c:pt idx="1">
                  <c:v>0.692424099643872</c:v>
                </c:pt>
                <c:pt idx="2">
                  <c:v>0.707525630789223</c:v>
                </c:pt>
                <c:pt idx="3">
                  <c:v>0.705329484286096</c:v>
                </c:pt>
                <c:pt idx="4">
                  <c:v>0.673148456964043</c:v>
                </c:pt>
                <c:pt idx="5">
                  <c:v>0.683594432757594</c:v>
                </c:pt>
                <c:pt idx="6">
                  <c:v>0.681940747929471</c:v>
                </c:pt>
                <c:pt idx="7">
                  <c:v>0.674500681912033</c:v>
                </c:pt>
                <c:pt idx="8">
                  <c:v>0.675983855329209</c:v>
                </c:pt>
                <c:pt idx="9">
                  <c:v>0.685221265116864</c:v>
                </c:pt>
                <c:pt idx="10">
                  <c:v>0.653386264482562</c:v>
                </c:pt>
                <c:pt idx="11">
                  <c:v>0.655459328356134</c:v>
                </c:pt>
                <c:pt idx="12">
                  <c:v>0.654645483950003</c:v>
                </c:pt>
                <c:pt idx="13">
                  <c:v>0.635083867995775</c:v>
                </c:pt>
                <c:pt idx="16">
                  <c:v>0.73132395477318</c:v>
                </c:pt>
                <c:pt idx="17">
                  <c:v>0.735709110481021</c:v>
                </c:pt>
                <c:pt idx="18">
                  <c:v>0.723982689782921</c:v>
                </c:pt>
                <c:pt idx="19">
                  <c:v>0.742568396644594</c:v>
                </c:pt>
                <c:pt idx="20">
                  <c:v>0.726722048787378</c:v>
                </c:pt>
                <c:pt idx="21">
                  <c:v>0.731408031543503</c:v>
                </c:pt>
                <c:pt idx="22">
                  <c:v>0.722396020879193</c:v>
                </c:pt>
                <c:pt idx="23">
                  <c:v>0.735377058172193</c:v>
                </c:pt>
                <c:pt idx="24">
                  <c:v>0.731619150305098</c:v>
                </c:pt>
                <c:pt idx="25">
                  <c:v>0.718153242624844</c:v>
                </c:pt>
                <c:pt idx="26">
                  <c:v>0.728679445946755</c:v>
                </c:pt>
                <c:pt idx="27">
                  <c:v>0.723163090469312</c:v>
                </c:pt>
                <c:pt idx="28">
                  <c:v>0.705495344712426</c:v>
                </c:pt>
                <c:pt idx="29">
                  <c:v>0.711458595080606</c:v>
                </c:pt>
                <c:pt idx="32">
                  <c:v>0.743752856434638</c:v>
                </c:pt>
                <c:pt idx="33">
                  <c:v>0.765051663845108</c:v>
                </c:pt>
                <c:pt idx="34">
                  <c:v>0.757576731148177</c:v>
                </c:pt>
                <c:pt idx="35">
                  <c:v>0.751592083872172</c:v>
                </c:pt>
                <c:pt idx="36">
                  <c:v>0.756839161013141</c:v>
                </c:pt>
                <c:pt idx="37">
                  <c:v>0.755108788547882</c:v>
                </c:pt>
                <c:pt idx="38">
                  <c:v>0.747961390133514</c:v>
                </c:pt>
                <c:pt idx="39">
                  <c:v>0.757706109409303</c:v>
                </c:pt>
                <c:pt idx="40">
                  <c:v>0.748422231007139</c:v>
                </c:pt>
                <c:pt idx="41">
                  <c:v>0.751914620438265</c:v>
                </c:pt>
                <c:pt idx="42">
                  <c:v>0.745168317295559</c:v>
                </c:pt>
                <c:pt idx="43">
                  <c:v>0.747862816998254</c:v>
                </c:pt>
                <c:pt idx="44">
                  <c:v>0.739901933296424</c:v>
                </c:pt>
                <c:pt idx="45">
                  <c:v>0.75405957075645</c:v>
                </c:pt>
                <c:pt idx="46">
                  <c:v>0.741770685836788</c:v>
                </c:pt>
                <c:pt idx="49">
                  <c:v>0.75768106252978</c:v>
                </c:pt>
                <c:pt idx="50">
                  <c:v>0.761470107659788</c:v>
                </c:pt>
                <c:pt idx="51">
                  <c:v>0.762734913221954</c:v>
                </c:pt>
                <c:pt idx="52">
                  <c:v>0.772093570507654</c:v>
                </c:pt>
                <c:pt idx="53">
                  <c:v>0.77156728241588</c:v>
                </c:pt>
                <c:pt idx="54">
                  <c:v>0.779035301696052</c:v>
                </c:pt>
                <c:pt idx="55">
                  <c:v>0.773764326259436</c:v>
                </c:pt>
                <c:pt idx="56">
                  <c:v>0.775082904965852</c:v>
                </c:pt>
                <c:pt idx="57">
                  <c:v>0.767719974410244</c:v>
                </c:pt>
                <c:pt idx="58">
                  <c:v>0.781011630751367</c:v>
                </c:pt>
                <c:pt idx="59">
                  <c:v>0.770225073489684</c:v>
                </c:pt>
                <c:pt idx="60">
                  <c:v>0.778697395043083</c:v>
                </c:pt>
                <c:pt idx="61">
                  <c:v>0.78089208726259</c:v>
                </c:pt>
                <c:pt idx="62">
                  <c:v>0.772359020914902</c:v>
                </c:pt>
                <c:pt idx="65">
                  <c:v>0.783554525456697</c:v>
                </c:pt>
                <c:pt idx="66">
                  <c:v>0.78928070522304</c:v>
                </c:pt>
                <c:pt idx="67">
                  <c:v>0.773979332887206</c:v>
                </c:pt>
                <c:pt idx="68">
                  <c:v>0.772500007658438</c:v>
                </c:pt>
                <c:pt idx="69">
                  <c:v>0.778079093258459</c:v>
                </c:pt>
                <c:pt idx="70">
                  <c:v>0.775898276237303</c:v>
                </c:pt>
                <c:pt idx="71">
                  <c:v>0.768239592591983</c:v>
                </c:pt>
                <c:pt idx="72">
                  <c:v>0.784767699356677</c:v>
                </c:pt>
                <c:pt idx="73">
                  <c:v>0.768891926432931</c:v>
                </c:pt>
                <c:pt idx="74">
                  <c:v>0.776396560935752</c:v>
                </c:pt>
                <c:pt idx="75">
                  <c:v>0.766613655709741</c:v>
                </c:pt>
                <c:pt idx="76">
                  <c:v>0.773027079257349</c:v>
                </c:pt>
                <c:pt idx="77">
                  <c:v>0.78025924606322</c:v>
                </c:pt>
                <c:pt idx="78">
                  <c:v>0.773518233479445</c:v>
                </c:pt>
                <c:pt idx="81">
                  <c:v>0.766946590250466</c:v>
                </c:pt>
                <c:pt idx="82">
                  <c:v>0.760382746203781</c:v>
                </c:pt>
                <c:pt idx="83">
                  <c:v>0.771791477470055</c:v>
                </c:pt>
                <c:pt idx="84">
                  <c:v>0.760085491387011</c:v>
                </c:pt>
                <c:pt idx="85">
                  <c:v>0.759512486835333</c:v>
                </c:pt>
                <c:pt idx="86">
                  <c:v>0.767779965087395</c:v>
                </c:pt>
                <c:pt idx="87">
                  <c:v>0.762409834907958</c:v>
                </c:pt>
                <c:pt idx="88">
                  <c:v>0.774924693841919</c:v>
                </c:pt>
                <c:pt idx="89">
                  <c:v>0.771554071838594</c:v>
                </c:pt>
                <c:pt idx="90">
                  <c:v>0.769883043245162</c:v>
                </c:pt>
                <c:pt idx="91">
                  <c:v>0.762831218042256</c:v>
                </c:pt>
                <c:pt idx="92">
                  <c:v>0.772110020835588</c:v>
                </c:pt>
                <c:pt idx="93">
                  <c:v>0.774853852009867</c:v>
                </c:pt>
                <c:pt idx="94">
                  <c:v>0.762429184198351</c:v>
                </c:pt>
                <c:pt idx="97">
                  <c:v>0.769106748184607</c:v>
                </c:pt>
                <c:pt idx="98">
                  <c:v>0.764343197046873</c:v>
                </c:pt>
                <c:pt idx="99">
                  <c:v>0.770673822391983</c:v>
                </c:pt>
                <c:pt idx="100">
                  <c:v>0.771830322930342</c:v>
                </c:pt>
                <c:pt idx="101">
                  <c:v>0.765111002188863</c:v>
                </c:pt>
                <c:pt idx="102">
                  <c:v>0.770078315241132</c:v>
                </c:pt>
                <c:pt idx="103">
                  <c:v>0.772664980183008</c:v>
                </c:pt>
                <c:pt idx="104">
                  <c:v>0.770802686207109</c:v>
                </c:pt>
                <c:pt idx="105">
                  <c:v>0.762356746675357</c:v>
                </c:pt>
                <c:pt idx="106">
                  <c:v>0.766600594527822</c:v>
                </c:pt>
                <c:pt idx="107">
                  <c:v>0.767201413293825</c:v>
                </c:pt>
                <c:pt idx="108">
                  <c:v>0.763235865032489</c:v>
                </c:pt>
                <c:pt idx="109">
                  <c:v>0.752203186542896</c:v>
                </c:pt>
                <c:pt idx="110">
                  <c:v>0.749275557703257</c:v>
                </c:pt>
                <c:pt idx="113">
                  <c:v>0.746982655538703</c:v>
                </c:pt>
                <c:pt idx="114">
                  <c:v>0.744793105373257</c:v>
                </c:pt>
                <c:pt idx="115">
                  <c:v>0.734571722048773</c:v>
                </c:pt>
                <c:pt idx="116">
                  <c:v>0.750362218853919</c:v>
                </c:pt>
                <c:pt idx="117">
                  <c:v>0.741985161005593</c:v>
                </c:pt>
                <c:pt idx="118">
                  <c:v>0.744637481205573</c:v>
                </c:pt>
                <c:pt idx="119">
                  <c:v>0.748805428763238</c:v>
                </c:pt>
                <c:pt idx="120">
                  <c:v>0.753386163285608</c:v>
                </c:pt>
                <c:pt idx="121">
                  <c:v>0.749856750287491</c:v>
                </c:pt>
                <c:pt idx="122">
                  <c:v>0.752383178078197</c:v>
                </c:pt>
                <c:pt idx="123">
                  <c:v>0.754454741793834</c:v>
                </c:pt>
                <c:pt idx="124">
                  <c:v>0.740943245721497</c:v>
                </c:pt>
                <c:pt idx="125">
                  <c:v>0.733211560752765</c:v>
                </c:pt>
                <c:pt idx="126">
                  <c:v>0.716343420042585</c:v>
                </c:pt>
                <c:pt idx="129">
                  <c:v>0.738178883248567</c:v>
                </c:pt>
                <c:pt idx="130">
                  <c:v>0.729959357591889</c:v>
                </c:pt>
                <c:pt idx="131">
                  <c:v>0.732993165598292</c:v>
                </c:pt>
                <c:pt idx="132">
                  <c:v>0.739203089645506</c:v>
                </c:pt>
                <c:pt idx="133">
                  <c:v>0.735715712726313</c:v>
                </c:pt>
                <c:pt idx="134">
                  <c:v>0.741844522037356</c:v>
                </c:pt>
                <c:pt idx="135">
                  <c:v>0.742397975633148</c:v>
                </c:pt>
                <c:pt idx="136">
                  <c:v>0.746119232651794</c:v>
                </c:pt>
                <c:pt idx="137">
                  <c:v>0.74154630395143</c:v>
                </c:pt>
                <c:pt idx="138">
                  <c:v>0.744156996154977</c:v>
                </c:pt>
                <c:pt idx="139">
                  <c:v>0.737335518688662</c:v>
                </c:pt>
                <c:pt idx="140">
                  <c:v>0.735287038055711</c:v>
                </c:pt>
                <c:pt idx="141">
                  <c:v>0.727457658370176</c:v>
                </c:pt>
                <c:pt idx="142">
                  <c:v>0.705228288894549</c:v>
                </c:pt>
                <c:pt idx="145">
                  <c:v>0.713774401694174</c:v>
                </c:pt>
                <c:pt idx="146">
                  <c:v>0.721656411358012</c:v>
                </c:pt>
                <c:pt idx="147">
                  <c:v>0.721060072262809</c:v>
                </c:pt>
                <c:pt idx="148">
                  <c:v>0.718491423997872</c:v>
                </c:pt>
                <c:pt idx="149">
                  <c:v>0.7260192870857</c:v>
                </c:pt>
                <c:pt idx="150">
                  <c:v>0.72038690947885</c:v>
                </c:pt>
                <c:pt idx="151">
                  <c:v>0.759125260898141</c:v>
                </c:pt>
                <c:pt idx="152">
                  <c:v>0.726789196332462</c:v>
                </c:pt>
                <c:pt idx="153">
                  <c:v>0.723984522679776</c:v>
                </c:pt>
                <c:pt idx="154">
                  <c:v>0.726164446093979</c:v>
                </c:pt>
                <c:pt idx="155">
                  <c:v>0.713673839720201</c:v>
                </c:pt>
                <c:pt idx="156">
                  <c:v>0.707577981883211</c:v>
                </c:pt>
                <c:pt idx="157">
                  <c:v>0.702832581559826</c:v>
                </c:pt>
                <c:pt idx="160">
                  <c:v>0.67267900407405</c:v>
                </c:pt>
                <c:pt idx="161">
                  <c:v>0.676081638288376</c:v>
                </c:pt>
                <c:pt idx="162">
                  <c:v>0.672399252458354</c:v>
                </c:pt>
                <c:pt idx="163">
                  <c:v>0.678136581168765</c:v>
                </c:pt>
                <c:pt idx="164">
                  <c:v>0.675488439754325</c:v>
                </c:pt>
                <c:pt idx="165">
                  <c:v>0.680549040789601</c:v>
                </c:pt>
                <c:pt idx="166">
                  <c:v>0.679010930972368</c:v>
                </c:pt>
                <c:pt idx="167">
                  <c:v>0.685600752682405</c:v>
                </c:pt>
                <c:pt idx="168">
                  <c:v>0.673894501146052</c:v>
                </c:pt>
                <c:pt idx="169">
                  <c:v>0.671724321886522</c:v>
                </c:pt>
                <c:pt idx="170">
                  <c:v>0.670358518170341</c:v>
                </c:pt>
                <c:pt idx="171">
                  <c:v>0.660053029109857</c:v>
                </c:pt>
              </c:numCache>
            </c:numRef>
          </c:yVal>
          <c:smooth val="0"/>
        </c:ser>
        <c:ser>
          <c:idx val="10"/>
          <c:order val="9"/>
          <c:tx>
            <c:v>Data Set # 32</c:v>
          </c:tx>
          <c:spPr>
            <a:ln w="19050">
              <a:noFill/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'AU;Data Set # 32'!$O$8:$O$168</c:f>
              <c:numCache>
                <c:formatCode>General</c:formatCode>
                <c:ptCount val="161"/>
                <c:pt idx="0">
                  <c:v>5.974431709911147</c:v>
                </c:pt>
                <c:pt idx="1">
                  <c:v>6.275790182037813</c:v>
                </c:pt>
                <c:pt idx="2">
                  <c:v>6.946312782519645</c:v>
                </c:pt>
                <c:pt idx="3">
                  <c:v>7.54149576496981</c:v>
                </c:pt>
                <c:pt idx="4">
                  <c:v>7.918193855128142</c:v>
                </c:pt>
                <c:pt idx="5">
                  <c:v>8.807201347901806</c:v>
                </c:pt>
                <c:pt idx="6">
                  <c:v>9.33457867412347</c:v>
                </c:pt>
                <c:pt idx="7">
                  <c:v>9.85442203854197</c:v>
                </c:pt>
                <c:pt idx="8">
                  <c:v>10.82630311115047</c:v>
                </c:pt>
                <c:pt idx="9">
                  <c:v>11.2030012013088</c:v>
                </c:pt>
                <c:pt idx="10">
                  <c:v>12.09954265588563</c:v>
                </c:pt>
                <c:pt idx="11">
                  <c:v>12.46870678424079</c:v>
                </c:pt>
                <c:pt idx="12">
                  <c:v>13.21456900275429</c:v>
                </c:pt>
                <c:pt idx="13">
                  <c:v>14.26178969339445</c:v>
                </c:pt>
                <c:pt idx="16">
                  <c:v>8.046271205781975</c:v>
                </c:pt>
                <c:pt idx="17">
                  <c:v>8.64145418823214</c:v>
                </c:pt>
                <c:pt idx="18">
                  <c:v>9.387316406745636</c:v>
                </c:pt>
                <c:pt idx="19">
                  <c:v>10.28385786132247</c:v>
                </c:pt>
                <c:pt idx="20">
                  <c:v>11.02972007983596</c:v>
                </c:pt>
                <c:pt idx="21">
                  <c:v>11.9262615344128</c:v>
                </c:pt>
                <c:pt idx="22">
                  <c:v>12.89060864521813</c:v>
                </c:pt>
                <c:pt idx="23">
                  <c:v>13.71181048176329</c:v>
                </c:pt>
                <c:pt idx="24">
                  <c:v>14.90217644666362</c:v>
                </c:pt>
                <c:pt idx="25">
                  <c:v>15.94939713730378</c:v>
                </c:pt>
                <c:pt idx="26">
                  <c:v>17.44112157433078</c:v>
                </c:pt>
                <c:pt idx="27">
                  <c:v>17.58426684859095</c:v>
                </c:pt>
                <c:pt idx="28">
                  <c:v>17.88562532071761</c:v>
                </c:pt>
                <c:pt idx="29">
                  <c:v>19.22667052168127</c:v>
                </c:pt>
                <c:pt idx="30">
                  <c:v>20.1232119762581</c:v>
                </c:pt>
                <c:pt idx="33">
                  <c:v>9.824286191329303</c:v>
                </c:pt>
                <c:pt idx="34">
                  <c:v>10.87150688196947</c:v>
                </c:pt>
                <c:pt idx="35">
                  <c:v>11.76051437474313</c:v>
                </c:pt>
                <c:pt idx="36">
                  <c:v>13.1015595757068</c:v>
                </c:pt>
                <c:pt idx="37">
                  <c:v>13.99810103028362</c:v>
                </c:pt>
                <c:pt idx="38">
                  <c:v>15.03778775912062</c:v>
                </c:pt>
                <c:pt idx="39">
                  <c:v>16.67265747040778</c:v>
                </c:pt>
                <c:pt idx="40">
                  <c:v>17.12469517859778</c:v>
                </c:pt>
                <c:pt idx="41">
                  <c:v>18.01370267137144</c:v>
                </c:pt>
                <c:pt idx="42">
                  <c:v>18.91024412594827</c:v>
                </c:pt>
                <c:pt idx="43">
                  <c:v>19.35474787233511</c:v>
                </c:pt>
                <c:pt idx="44">
                  <c:v>20.33416290674677</c:v>
                </c:pt>
                <c:pt idx="45">
                  <c:v>21.73547980213576</c:v>
                </c:pt>
                <c:pt idx="46">
                  <c:v>22.8580401108076</c:v>
                </c:pt>
                <c:pt idx="47">
                  <c:v>24.86207395044992</c:v>
                </c:pt>
                <c:pt idx="48">
                  <c:v>26.20311915141358</c:v>
                </c:pt>
                <c:pt idx="51">
                  <c:v>11.79818418375896</c:v>
                </c:pt>
                <c:pt idx="52">
                  <c:v>13.13922938472263</c:v>
                </c:pt>
                <c:pt idx="53">
                  <c:v>14.78163305781295</c:v>
                </c:pt>
                <c:pt idx="54">
                  <c:v>16.28089145664311</c:v>
                </c:pt>
                <c:pt idx="55">
                  <c:v>17.69727627563844</c:v>
                </c:pt>
                <c:pt idx="56">
                  <c:v>19.26434033069711</c:v>
                </c:pt>
                <c:pt idx="57">
                  <c:v>20.4622402574006</c:v>
                </c:pt>
                <c:pt idx="58">
                  <c:v>22.62448729490943</c:v>
                </c:pt>
                <c:pt idx="59">
                  <c:v>24.1915513499681</c:v>
                </c:pt>
                <c:pt idx="60">
                  <c:v>26.28599273124842</c:v>
                </c:pt>
                <c:pt idx="61">
                  <c:v>27.92839640433874</c:v>
                </c:pt>
                <c:pt idx="62">
                  <c:v>30.91184527839274</c:v>
                </c:pt>
                <c:pt idx="63">
                  <c:v>32.85560742360973</c:v>
                </c:pt>
                <c:pt idx="64">
                  <c:v>34.79183560702356</c:v>
                </c:pt>
                <c:pt idx="67">
                  <c:v>14.67615759256862</c:v>
                </c:pt>
                <c:pt idx="68">
                  <c:v>16.40143484549378</c:v>
                </c:pt>
                <c:pt idx="69">
                  <c:v>18.12671209841894</c:v>
                </c:pt>
                <c:pt idx="70">
                  <c:v>19.76911577150927</c:v>
                </c:pt>
                <c:pt idx="71">
                  <c:v>21.72041187852943</c:v>
                </c:pt>
                <c:pt idx="72">
                  <c:v>23.36281555161976</c:v>
                </c:pt>
                <c:pt idx="73">
                  <c:v>26.21065311321675</c:v>
                </c:pt>
                <c:pt idx="74">
                  <c:v>27.86059074811025</c:v>
                </c:pt>
                <c:pt idx="75">
                  <c:v>30.70842830970724</c:v>
                </c:pt>
                <c:pt idx="76">
                  <c:v>32.9535489270509</c:v>
                </c:pt>
                <c:pt idx="77">
                  <c:v>35.50002801652122</c:v>
                </c:pt>
                <c:pt idx="78">
                  <c:v>38.49101085237838</c:v>
                </c:pt>
                <c:pt idx="79">
                  <c:v>41.9415653582287</c:v>
                </c:pt>
                <c:pt idx="80">
                  <c:v>43.29014452099553</c:v>
                </c:pt>
                <c:pt idx="83">
                  <c:v>17.55413100137828</c:v>
                </c:pt>
                <c:pt idx="84">
                  <c:v>18.74449696627861</c:v>
                </c:pt>
                <c:pt idx="85">
                  <c:v>21.26837417033943</c:v>
                </c:pt>
                <c:pt idx="86">
                  <c:v>23.20460235375326</c:v>
                </c:pt>
                <c:pt idx="87">
                  <c:v>25.43465504749058</c:v>
                </c:pt>
                <c:pt idx="88">
                  <c:v>27.81538697729125</c:v>
                </c:pt>
                <c:pt idx="89">
                  <c:v>30.64062265347874</c:v>
                </c:pt>
                <c:pt idx="90">
                  <c:v>32.94601496524773</c:v>
                </c:pt>
                <c:pt idx="91">
                  <c:v>36.29109400585372</c:v>
                </c:pt>
                <c:pt idx="92">
                  <c:v>40.60805411906821</c:v>
                </c:pt>
                <c:pt idx="93">
                  <c:v>43.58396903131903</c:v>
                </c:pt>
                <c:pt idx="94">
                  <c:v>46.40920470750653</c:v>
                </c:pt>
                <c:pt idx="95">
                  <c:v>50.71863085891784</c:v>
                </c:pt>
                <c:pt idx="96">
                  <c:v>52.65485904233167</c:v>
                </c:pt>
                <c:pt idx="99">
                  <c:v>19.48282522298894</c:v>
                </c:pt>
                <c:pt idx="100">
                  <c:v>22.3155948609796</c:v>
                </c:pt>
                <c:pt idx="101">
                  <c:v>24.62098717274859</c:v>
                </c:pt>
                <c:pt idx="102">
                  <c:v>27.22020399484108</c:v>
                </c:pt>
                <c:pt idx="103">
                  <c:v>29.15643217825491</c:v>
                </c:pt>
                <c:pt idx="104">
                  <c:v>30.1961189070919</c:v>
                </c:pt>
                <c:pt idx="105">
                  <c:v>32.87067534721606</c:v>
                </c:pt>
                <c:pt idx="106">
                  <c:v>36.14794873159355</c:v>
                </c:pt>
                <c:pt idx="107">
                  <c:v>39.8621919005547</c:v>
                </c:pt>
                <c:pt idx="108">
                  <c:v>43.95313315967419</c:v>
                </c:pt>
                <c:pt idx="109">
                  <c:v>48.04407441879368</c:v>
                </c:pt>
                <c:pt idx="110">
                  <c:v>52.0596760598815</c:v>
                </c:pt>
                <c:pt idx="111">
                  <c:v>56.97181915554616</c:v>
                </c:pt>
                <c:pt idx="112">
                  <c:v>60.54291705024715</c:v>
                </c:pt>
                <c:pt idx="113">
                  <c:v>63.5112980006948</c:v>
                </c:pt>
                <c:pt idx="116">
                  <c:v>22.21765335753843</c:v>
                </c:pt>
                <c:pt idx="117">
                  <c:v>24.59085132553592</c:v>
                </c:pt>
                <c:pt idx="118">
                  <c:v>27.49142661975508</c:v>
                </c:pt>
                <c:pt idx="119">
                  <c:v>30.7611660423294</c:v>
                </c:pt>
                <c:pt idx="120">
                  <c:v>33.28504324639023</c:v>
                </c:pt>
                <c:pt idx="121">
                  <c:v>37.14996565141472</c:v>
                </c:pt>
                <c:pt idx="122">
                  <c:v>40.2690258379257</c:v>
                </c:pt>
                <c:pt idx="123">
                  <c:v>45.76881795423736</c:v>
                </c:pt>
                <c:pt idx="124">
                  <c:v>49.18923661287501</c:v>
                </c:pt>
                <c:pt idx="125">
                  <c:v>55.427356985897</c:v>
                </c:pt>
                <c:pt idx="126">
                  <c:v>60.77646986614531</c:v>
                </c:pt>
                <c:pt idx="127">
                  <c:v>65.68107900000679</c:v>
                </c:pt>
                <c:pt idx="128">
                  <c:v>68.95081842258112</c:v>
                </c:pt>
                <c:pt idx="129">
                  <c:v>72.37123708121877</c:v>
                </c:pt>
                <c:pt idx="132">
                  <c:v>24.67372490537076</c:v>
                </c:pt>
                <c:pt idx="133">
                  <c:v>28.12427941122108</c:v>
                </c:pt>
                <c:pt idx="134">
                  <c:v>30.9871848964244</c:v>
                </c:pt>
                <c:pt idx="135">
                  <c:v>34.80690353062989</c:v>
                </c:pt>
                <c:pt idx="136">
                  <c:v>37.88829390812504</c:v>
                </c:pt>
                <c:pt idx="137">
                  <c:v>42.44634079904087</c:v>
                </c:pt>
                <c:pt idx="138">
                  <c:v>46.40920470750653</c:v>
                </c:pt>
                <c:pt idx="139">
                  <c:v>51.404221383006</c:v>
                </c:pt>
                <c:pt idx="140">
                  <c:v>62.71269804955913</c:v>
                </c:pt>
                <c:pt idx="141">
                  <c:v>62.2681943031723</c:v>
                </c:pt>
                <c:pt idx="142">
                  <c:v>69.02615804061278</c:v>
                </c:pt>
                <c:pt idx="143">
                  <c:v>73.57667096972544</c:v>
                </c:pt>
                <c:pt idx="144">
                  <c:v>77.39638960393093</c:v>
                </c:pt>
                <c:pt idx="145">
                  <c:v>79.45316117619542</c:v>
                </c:pt>
                <c:pt idx="148">
                  <c:v>26.47434177632758</c:v>
                </c:pt>
                <c:pt idx="149">
                  <c:v>29.50299442120057</c:v>
                </c:pt>
                <c:pt idx="150">
                  <c:v>33.48092625327256</c:v>
                </c:pt>
                <c:pt idx="151">
                  <c:v>37.31571281108438</c:v>
                </c:pt>
                <c:pt idx="152">
                  <c:v>40.8566748585727</c:v>
                </c:pt>
                <c:pt idx="153">
                  <c:v>44.54831614212436</c:v>
                </c:pt>
                <c:pt idx="154">
                  <c:v>50.00290448761701</c:v>
                </c:pt>
                <c:pt idx="155">
                  <c:v>55.31434755884949</c:v>
                </c:pt>
                <c:pt idx="156">
                  <c:v>60.62579063008197</c:v>
                </c:pt>
                <c:pt idx="157">
                  <c:v>64.96535262870595</c:v>
                </c:pt>
                <c:pt idx="158">
                  <c:v>72.35616915761244</c:v>
                </c:pt>
                <c:pt idx="159">
                  <c:v>80.31956678355958</c:v>
                </c:pt>
              </c:numCache>
            </c:numRef>
          </c:xVal>
          <c:yVal>
            <c:numRef>
              <c:f>'AU;Data Set # 32'!$Q$8:$Q$168</c:f>
              <c:numCache>
                <c:formatCode>0.0000</c:formatCode>
                <c:ptCount val="161"/>
                <c:pt idx="0">
                  <c:v>0.501208114066764</c:v>
                </c:pt>
                <c:pt idx="1">
                  <c:v>0.454873478319817</c:v>
                </c:pt>
                <c:pt idx="2">
                  <c:v>0.461094630979937</c:v>
                </c:pt>
                <c:pt idx="3">
                  <c:v>0.464766697895526</c:v>
                </c:pt>
                <c:pt idx="4">
                  <c:v>0.445732713548787</c:v>
                </c:pt>
                <c:pt idx="5">
                  <c:v>0.427579108418003</c:v>
                </c:pt>
                <c:pt idx="6">
                  <c:v>0.416010413376847</c:v>
                </c:pt>
                <c:pt idx="7">
                  <c:v>0.404096701924055</c:v>
                </c:pt>
                <c:pt idx="8">
                  <c:v>0.411576915094707</c:v>
                </c:pt>
                <c:pt idx="9">
                  <c:v>0.387235565918291</c:v>
                </c:pt>
                <c:pt idx="10">
                  <c:v>0.384705168795943</c:v>
                </c:pt>
                <c:pt idx="11">
                  <c:v>0.368747597431983</c:v>
                </c:pt>
                <c:pt idx="12">
                  <c:v>0.352561177897258</c:v>
                </c:pt>
                <c:pt idx="13">
                  <c:v>0.351123679731343</c:v>
                </c:pt>
                <c:pt idx="16">
                  <c:v>0.688822577899443</c:v>
                </c:pt>
                <c:pt idx="17">
                  <c:v>0.653905066693745</c:v>
                </c:pt>
                <c:pt idx="18">
                  <c:v>0.645447538788285</c:v>
                </c:pt>
                <c:pt idx="19">
                  <c:v>0.644992151555002</c:v>
                </c:pt>
                <c:pt idx="20">
                  <c:v>0.599247630838446</c:v>
                </c:pt>
                <c:pt idx="21">
                  <c:v>0.605832962813415</c:v>
                </c:pt>
                <c:pt idx="22">
                  <c:v>0.606837257429394</c:v>
                </c:pt>
                <c:pt idx="23">
                  <c:v>0.592508126455647</c:v>
                </c:pt>
                <c:pt idx="24">
                  <c:v>0.573773912353149</c:v>
                </c:pt>
                <c:pt idx="25">
                  <c:v>0.565970179492666</c:v>
                </c:pt>
                <c:pt idx="26">
                  <c:v>0.573026842184335</c:v>
                </c:pt>
                <c:pt idx="27">
                  <c:v>0.535565660787773</c:v>
                </c:pt>
                <c:pt idx="28">
                  <c:v>0.537133991342948</c:v>
                </c:pt>
                <c:pt idx="29">
                  <c:v>0.518701164075865</c:v>
                </c:pt>
                <c:pt idx="30">
                  <c:v>0.50082956326681</c:v>
                </c:pt>
                <c:pt idx="33">
                  <c:v>0.718676777856753</c:v>
                </c:pt>
                <c:pt idx="34">
                  <c:v>0.733857724988317</c:v>
                </c:pt>
                <c:pt idx="35">
                  <c:v>0.695531495296928</c:v>
                </c:pt>
                <c:pt idx="36">
                  <c:v>0.70646393286974</c:v>
                </c:pt>
                <c:pt idx="37">
                  <c:v>0.67656224327989</c:v>
                </c:pt>
                <c:pt idx="38">
                  <c:v>0.685066964448955</c:v>
                </c:pt>
                <c:pt idx="39">
                  <c:v>0.6694692084585</c:v>
                </c:pt>
                <c:pt idx="40">
                  <c:v>0.636125829983523</c:v>
                </c:pt>
                <c:pt idx="41">
                  <c:v>0.64340512735444</c:v>
                </c:pt>
                <c:pt idx="42">
                  <c:v>0.649853316919636</c:v>
                </c:pt>
                <c:pt idx="43">
                  <c:v>0.645227196613981</c:v>
                </c:pt>
                <c:pt idx="44">
                  <c:v>0.638182404165678</c:v>
                </c:pt>
                <c:pt idx="45">
                  <c:v>0.63348915325837</c:v>
                </c:pt>
                <c:pt idx="46">
                  <c:v>0.620078516141776</c:v>
                </c:pt>
                <c:pt idx="47">
                  <c:v>0.61821890512953</c:v>
                </c:pt>
                <c:pt idx="48">
                  <c:v>0.602016296589943</c:v>
                </c:pt>
                <c:pt idx="51">
                  <c:v>0.720161490405528</c:v>
                </c:pt>
                <c:pt idx="52">
                  <c:v>0.737767917664237</c:v>
                </c:pt>
                <c:pt idx="53">
                  <c:v>0.745153468230532</c:v>
                </c:pt>
                <c:pt idx="54">
                  <c:v>0.746689282503067</c:v>
                </c:pt>
                <c:pt idx="55">
                  <c:v>0.726003242815048</c:v>
                </c:pt>
                <c:pt idx="56">
                  <c:v>0.730885847973217</c:v>
                </c:pt>
                <c:pt idx="57">
                  <c:v>0.72170014304061</c:v>
                </c:pt>
                <c:pt idx="58">
                  <c:v>0.727296876658416</c:v>
                </c:pt>
                <c:pt idx="59">
                  <c:v>0.72192674146389</c:v>
                </c:pt>
                <c:pt idx="60">
                  <c:v>0.71811594284534</c:v>
                </c:pt>
                <c:pt idx="61">
                  <c:v>0.706846295172349</c:v>
                </c:pt>
                <c:pt idx="62">
                  <c:v>0.721430848327514</c:v>
                </c:pt>
                <c:pt idx="63">
                  <c:v>0.699901156581798</c:v>
                </c:pt>
                <c:pt idx="64">
                  <c:v>0.682277431198214</c:v>
                </c:pt>
                <c:pt idx="67">
                  <c:v>0.748404110769034</c:v>
                </c:pt>
                <c:pt idx="68">
                  <c:v>0.767456023420318</c:v>
                </c:pt>
                <c:pt idx="69">
                  <c:v>0.769741323067883</c:v>
                </c:pt>
                <c:pt idx="70">
                  <c:v>0.771225417560506</c:v>
                </c:pt>
                <c:pt idx="71">
                  <c:v>0.752409967873593</c:v>
                </c:pt>
                <c:pt idx="72">
                  <c:v>0.750154153275794</c:v>
                </c:pt>
                <c:pt idx="73">
                  <c:v>0.771387921703135</c:v>
                </c:pt>
                <c:pt idx="74">
                  <c:v>0.760449144260071</c:v>
                </c:pt>
                <c:pt idx="75">
                  <c:v>0.760848142888484</c:v>
                </c:pt>
                <c:pt idx="76">
                  <c:v>0.759469202073407</c:v>
                </c:pt>
                <c:pt idx="77">
                  <c:v>0.755597184418472</c:v>
                </c:pt>
                <c:pt idx="78">
                  <c:v>0.750459305569229</c:v>
                </c:pt>
                <c:pt idx="79">
                  <c:v>0.754692042516125</c:v>
                </c:pt>
                <c:pt idx="80">
                  <c:v>0.720478169680596</c:v>
                </c:pt>
                <c:pt idx="83">
                  <c:v>0.737763114962773</c:v>
                </c:pt>
                <c:pt idx="84">
                  <c:v>0.730355739752249</c:v>
                </c:pt>
                <c:pt idx="85">
                  <c:v>0.746477925515145</c:v>
                </c:pt>
                <c:pt idx="86">
                  <c:v>0.735568167511793</c:v>
                </c:pt>
                <c:pt idx="87">
                  <c:v>0.736177103404977</c:v>
                </c:pt>
                <c:pt idx="88">
                  <c:v>0.741084598834026</c:v>
                </c:pt>
                <c:pt idx="89">
                  <c:v>0.745008831798773</c:v>
                </c:pt>
                <c:pt idx="90">
                  <c:v>0.738872818845728</c:v>
                </c:pt>
                <c:pt idx="91">
                  <c:v>0.748897804923759</c:v>
                </c:pt>
                <c:pt idx="92">
                  <c:v>0.755566072962993</c:v>
                </c:pt>
                <c:pt idx="93">
                  <c:v>0.750045338412973</c:v>
                </c:pt>
                <c:pt idx="94">
                  <c:v>0.747350782695469</c:v>
                </c:pt>
                <c:pt idx="95">
                  <c:v>0.729248512243899</c:v>
                </c:pt>
                <c:pt idx="96">
                  <c:v>0.705493004374277</c:v>
                </c:pt>
                <c:pt idx="99">
                  <c:v>0.693683772818214</c:v>
                </c:pt>
                <c:pt idx="100">
                  <c:v>0.711080398932608</c:v>
                </c:pt>
                <c:pt idx="101">
                  <c:v>0.710452528907443</c:v>
                </c:pt>
                <c:pt idx="102">
                  <c:v>0.717426132083361</c:v>
                </c:pt>
                <c:pt idx="103">
                  <c:v>0.713009699030742</c:v>
                </c:pt>
                <c:pt idx="104">
                  <c:v>0.735314215314314</c:v>
                </c:pt>
                <c:pt idx="105">
                  <c:v>0.724215684963005</c:v>
                </c:pt>
                <c:pt idx="106">
                  <c:v>0.731586209067206</c:v>
                </c:pt>
                <c:pt idx="107">
                  <c:v>0.734845337816367</c:v>
                </c:pt>
                <c:pt idx="108">
                  <c:v>0.740839586878371</c:v>
                </c:pt>
                <c:pt idx="109">
                  <c:v>0.743510405849351</c:v>
                </c:pt>
                <c:pt idx="110">
                  <c:v>0.737107287603308</c:v>
                </c:pt>
                <c:pt idx="111">
                  <c:v>0.74269370828162</c:v>
                </c:pt>
                <c:pt idx="112">
                  <c:v>0.721111151146959</c:v>
                </c:pt>
                <c:pt idx="113">
                  <c:v>0.688400700104891</c:v>
                </c:pt>
                <c:pt idx="116">
                  <c:v>0.683999608431785</c:v>
                </c:pt>
                <c:pt idx="117">
                  <c:v>0.688560364074657</c:v>
                </c:pt>
                <c:pt idx="118">
                  <c:v>0.695076584369943</c:v>
                </c:pt>
                <c:pt idx="119">
                  <c:v>0.710201455556074</c:v>
                </c:pt>
                <c:pt idx="120">
                  <c:v>0.698830705979178</c:v>
                </c:pt>
                <c:pt idx="121">
                  <c:v>0.7147916023664</c:v>
                </c:pt>
                <c:pt idx="122">
                  <c:v>0.707755045915972</c:v>
                </c:pt>
                <c:pt idx="123">
                  <c:v>0.727026538177711</c:v>
                </c:pt>
                <c:pt idx="124">
                  <c:v>0.722773193629404</c:v>
                </c:pt>
                <c:pt idx="125">
                  <c:v>0.730723288461658</c:v>
                </c:pt>
                <c:pt idx="126">
                  <c:v>0.722444826935892</c:v>
                </c:pt>
                <c:pt idx="127">
                  <c:v>0.718672892718705</c:v>
                </c:pt>
                <c:pt idx="128">
                  <c:v>0.692124055099659</c:v>
                </c:pt>
                <c:pt idx="129">
                  <c:v>0.665033199319039</c:v>
                </c:pt>
                <c:pt idx="132">
                  <c:v>0.67146685877777</c:v>
                </c:pt>
                <c:pt idx="133">
                  <c:v>0.678117174345298</c:v>
                </c:pt>
                <c:pt idx="134">
                  <c:v>0.680038627943202</c:v>
                </c:pt>
                <c:pt idx="135">
                  <c:v>0.684671338946424</c:v>
                </c:pt>
                <c:pt idx="136">
                  <c:v>0.686671595202611</c:v>
                </c:pt>
                <c:pt idx="137">
                  <c:v>0.687592440175171</c:v>
                </c:pt>
                <c:pt idx="138">
                  <c:v>0.693935115468332</c:v>
                </c:pt>
                <c:pt idx="139">
                  <c:v>0.697805888120877</c:v>
                </c:pt>
                <c:pt idx="140">
                  <c:v>0.700776979769766</c:v>
                </c:pt>
                <c:pt idx="141">
                  <c:v>0.690002226819858</c:v>
                </c:pt>
                <c:pt idx="142">
                  <c:v>0.695902020812436</c:v>
                </c:pt>
                <c:pt idx="143">
                  <c:v>0.679411708568202</c:v>
                </c:pt>
                <c:pt idx="144">
                  <c:v>0.656128674987973</c:v>
                </c:pt>
                <c:pt idx="145">
                  <c:v>0.643990417191304</c:v>
                </c:pt>
                <c:pt idx="148">
                  <c:v>0.619327542946312</c:v>
                </c:pt>
                <c:pt idx="149">
                  <c:v>0.617855134556398</c:v>
                </c:pt>
                <c:pt idx="150">
                  <c:v>0.638623716166146</c:v>
                </c:pt>
                <c:pt idx="151">
                  <c:v>0.63892302263362</c:v>
                </c:pt>
                <c:pt idx="152">
                  <c:v>0.637556590244706</c:v>
                </c:pt>
                <c:pt idx="153">
                  <c:v>0.643739684103697</c:v>
                </c:pt>
                <c:pt idx="154">
                  <c:v>0.657379096875233</c:v>
                </c:pt>
                <c:pt idx="155">
                  <c:v>0.663392001232781</c:v>
                </c:pt>
                <c:pt idx="156">
                  <c:v>0.653964606069638</c:v>
                </c:pt>
                <c:pt idx="157">
                  <c:v>0.648211390080355</c:v>
                </c:pt>
                <c:pt idx="158">
                  <c:v>0.65373164466093</c:v>
                </c:pt>
                <c:pt idx="159">
                  <c:v>0.638790415712815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9322768"/>
        <c:axId val="-1369318352"/>
      </c:scatterChart>
      <c:valAx>
        <c:axId val="-1369322768"/>
        <c:scaling>
          <c:orientation val="minMax"/>
          <c:max val="7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69318352"/>
        <c:crosses val="autoZero"/>
        <c:crossBetween val="midCat"/>
      </c:valAx>
      <c:valAx>
        <c:axId val="-1369318352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693227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089900110988"/>
          <c:y val="0.383360522022839"/>
          <c:w val="0.128745837957825"/>
          <c:h val="0.4110929853181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34'!#REF!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34'!#REF!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5316576"/>
        <c:axId val="-1375312416"/>
      </c:scatterChart>
      <c:valAx>
        <c:axId val="-1375316576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312416"/>
        <c:crosses val="autoZero"/>
        <c:crossBetween val="midCat"/>
        <c:majorUnit val="0.1"/>
      </c:valAx>
      <c:valAx>
        <c:axId val="-1375312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31657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2789637277172"/>
          <c:y val="0.0191725624234135"/>
          <c:w val="0.895400917809703"/>
          <c:h val="0.880928789244208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34'!$F$8:$F$240</c:f>
              <c:numCache>
                <c:formatCode>General</c:formatCode>
                <c:ptCount val="233"/>
                <c:pt idx="0">
                  <c:v>92.0</c:v>
                </c:pt>
                <c:pt idx="1">
                  <c:v>160.0</c:v>
                </c:pt>
                <c:pt idx="2">
                  <c:v>255.0</c:v>
                </c:pt>
                <c:pt idx="3">
                  <c:v>319.0</c:v>
                </c:pt>
                <c:pt idx="4">
                  <c:v>386.0</c:v>
                </c:pt>
                <c:pt idx="15">
                  <c:v>129.0</c:v>
                </c:pt>
                <c:pt idx="16">
                  <c:v>222.0</c:v>
                </c:pt>
                <c:pt idx="17">
                  <c:v>350.0</c:v>
                </c:pt>
                <c:pt idx="18">
                  <c:v>434.0</c:v>
                </c:pt>
                <c:pt idx="28">
                  <c:v>193.0</c:v>
                </c:pt>
                <c:pt idx="29">
                  <c:v>354.0</c:v>
                </c:pt>
                <c:pt idx="30">
                  <c:v>574.0</c:v>
                </c:pt>
                <c:pt idx="31">
                  <c:v>713.0</c:v>
                </c:pt>
                <c:pt idx="41">
                  <c:v>207.0</c:v>
                </c:pt>
                <c:pt idx="42">
                  <c:v>390.0</c:v>
                </c:pt>
                <c:pt idx="43">
                  <c:v>644.0</c:v>
                </c:pt>
                <c:pt idx="44">
                  <c:v>736.0</c:v>
                </c:pt>
                <c:pt idx="54">
                  <c:v>225.0</c:v>
                </c:pt>
                <c:pt idx="55">
                  <c:v>418.0</c:v>
                </c:pt>
                <c:pt idx="56">
                  <c:v>690.0</c:v>
                </c:pt>
                <c:pt idx="57">
                  <c:v>875.0</c:v>
                </c:pt>
                <c:pt idx="67">
                  <c:v>278.0</c:v>
                </c:pt>
                <c:pt idx="68">
                  <c:v>520.0</c:v>
                </c:pt>
                <c:pt idx="69">
                  <c:v>886.0</c:v>
                </c:pt>
                <c:pt idx="70">
                  <c:v>1127.0</c:v>
                </c:pt>
                <c:pt idx="80">
                  <c:v>330.0</c:v>
                </c:pt>
                <c:pt idx="81">
                  <c:v>640.0</c:v>
                </c:pt>
                <c:pt idx="82">
                  <c:v>1053.0</c:v>
                </c:pt>
                <c:pt idx="83">
                  <c:v>1369.0</c:v>
                </c:pt>
                <c:pt idx="93">
                  <c:v>337.0</c:v>
                </c:pt>
                <c:pt idx="94">
                  <c:v>339.0</c:v>
                </c:pt>
                <c:pt idx="95">
                  <c:v>339.0</c:v>
                </c:pt>
                <c:pt idx="96">
                  <c:v>647.0</c:v>
                </c:pt>
                <c:pt idx="97">
                  <c:v>650.0</c:v>
                </c:pt>
                <c:pt idx="98">
                  <c:v>664.0</c:v>
                </c:pt>
                <c:pt idx="99">
                  <c:v>1126.0</c:v>
                </c:pt>
                <c:pt idx="100">
                  <c:v>1132.0</c:v>
                </c:pt>
                <c:pt idx="101">
                  <c:v>1147.0</c:v>
                </c:pt>
                <c:pt idx="102">
                  <c:v>1467.0</c:v>
                </c:pt>
                <c:pt idx="103">
                  <c:v>1473.0</c:v>
                </c:pt>
                <c:pt idx="104">
                  <c:v>1474.0</c:v>
                </c:pt>
                <c:pt idx="107">
                  <c:v>321.0</c:v>
                </c:pt>
                <c:pt idx="108">
                  <c:v>608.0</c:v>
                </c:pt>
                <c:pt idx="109">
                  <c:v>1051.0</c:v>
                </c:pt>
                <c:pt idx="110">
                  <c:v>1353.0</c:v>
                </c:pt>
                <c:pt idx="120">
                  <c:v>460.0</c:v>
                </c:pt>
                <c:pt idx="121">
                  <c:v>921.0</c:v>
                </c:pt>
                <c:pt idx="122">
                  <c:v>1621.0</c:v>
                </c:pt>
                <c:pt idx="123">
                  <c:v>2123.0</c:v>
                </c:pt>
                <c:pt idx="133">
                  <c:v>3530.0</c:v>
                </c:pt>
                <c:pt idx="134">
                  <c:v>3530.0</c:v>
                </c:pt>
                <c:pt idx="135">
                  <c:v>3580.0</c:v>
                </c:pt>
                <c:pt idx="136">
                  <c:v>3560.0</c:v>
                </c:pt>
                <c:pt idx="137">
                  <c:v>3590.0</c:v>
                </c:pt>
                <c:pt idx="138">
                  <c:v>3601.0</c:v>
                </c:pt>
                <c:pt idx="141">
                  <c:v>618.0</c:v>
                </c:pt>
                <c:pt idx="142">
                  <c:v>1219.0</c:v>
                </c:pt>
                <c:pt idx="143">
                  <c:v>2105.0</c:v>
                </c:pt>
                <c:pt idx="144">
                  <c:v>2118.0</c:v>
                </c:pt>
                <c:pt idx="145">
                  <c:v>2767.0</c:v>
                </c:pt>
                <c:pt idx="146">
                  <c:v>3464.0</c:v>
                </c:pt>
                <c:pt idx="147">
                  <c:v>3615.0</c:v>
                </c:pt>
                <c:pt idx="148">
                  <c:v>3616.0</c:v>
                </c:pt>
                <c:pt idx="149">
                  <c:v>3653.0</c:v>
                </c:pt>
                <c:pt idx="157">
                  <c:v>2160.0</c:v>
                </c:pt>
                <c:pt idx="158">
                  <c:v>3660.0</c:v>
                </c:pt>
                <c:pt idx="159">
                  <c:v>3660.0</c:v>
                </c:pt>
                <c:pt idx="160">
                  <c:v>3660.0</c:v>
                </c:pt>
                <c:pt idx="161">
                  <c:v>3650.0</c:v>
                </c:pt>
                <c:pt idx="164">
                  <c:v>648.0</c:v>
                </c:pt>
                <c:pt idx="165">
                  <c:v>1269.0</c:v>
                </c:pt>
                <c:pt idx="166">
                  <c:v>2278.0</c:v>
                </c:pt>
                <c:pt idx="167">
                  <c:v>2896.0</c:v>
                </c:pt>
                <c:pt idx="168">
                  <c:v>2898.0</c:v>
                </c:pt>
                <c:pt idx="177">
                  <c:v>657.0</c:v>
                </c:pt>
                <c:pt idx="178">
                  <c:v>1281.0</c:v>
                </c:pt>
                <c:pt idx="179">
                  <c:v>2172.0</c:v>
                </c:pt>
                <c:pt idx="180">
                  <c:v>2940.0</c:v>
                </c:pt>
                <c:pt idx="190">
                  <c:v>671.0</c:v>
                </c:pt>
                <c:pt idx="191">
                  <c:v>1326.0</c:v>
                </c:pt>
                <c:pt idx="192">
                  <c:v>2320.0</c:v>
                </c:pt>
                <c:pt idx="193">
                  <c:v>2988.0</c:v>
                </c:pt>
                <c:pt idx="203">
                  <c:v>710.0</c:v>
                </c:pt>
                <c:pt idx="204">
                  <c:v>1395.0</c:v>
                </c:pt>
                <c:pt idx="205">
                  <c:v>2435.0</c:v>
                </c:pt>
                <c:pt idx="206">
                  <c:v>3109.0</c:v>
                </c:pt>
                <c:pt idx="207">
                  <c:v>3967.0</c:v>
                </c:pt>
                <c:pt idx="208">
                  <c:v>4008.0</c:v>
                </c:pt>
                <c:pt idx="218">
                  <c:v>926.0</c:v>
                </c:pt>
                <c:pt idx="219">
                  <c:v>1782.0</c:v>
                </c:pt>
                <c:pt idx="220">
                  <c:v>2390.0</c:v>
                </c:pt>
                <c:pt idx="221">
                  <c:v>3097.0</c:v>
                </c:pt>
                <c:pt idx="222">
                  <c:v>3974.0</c:v>
                </c:pt>
              </c:numCache>
            </c:numRef>
          </c:xVal>
          <c:yVal>
            <c:numRef>
              <c:f>'AZ;Data Set # 34'!$G$8:$G$240</c:f>
              <c:numCache>
                <c:formatCode>General</c:formatCode>
                <c:ptCount val="233"/>
                <c:pt idx="0">
                  <c:v>498.0</c:v>
                </c:pt>
                <c:pt idx="1">
                  <c:v>731.0</c:v>
                </c:pt>
                <c:pt idx="2">
                  <c:v>1007.0</c:v>
                </c:pt>
                <c:pt idx="3">
                  <c:v>1177.0</c:v>
                </c:pt>
                <c:pt idx="4">
                  <c:v>1293.0</c:v>
                </c:pt>
                <c:pt idx="15">
                  <c:v>851.0</c:v>
                </c:pt>
                <c:pt idx="16">
                  <c:v>1288.0</c:v>
                </c:pt>
                <c:pt idx="17">
                  <c:v>1811.0</c:v>
                </c:pt>
                <c:pt idx="18">
                  <c:v>2077.0</c:v>
                </c:pt>
                <c:pt idx="28">
                  <c:v>1356.0</c:v>
                </c:pt>
                <c:pt idx="29">
                  <c:v>2097.0</c:v>
                </c:pt>
                <c:pt idx="30">
                  <c:v>2956.0</c:v>
                </c:pt>
                <c:pt idx="31">
                  <c:v>3464.0</c:v>
                </c:pt>
                <c:pt idx="41">
                  <c:v>1553.0</c:v>
                </c:pt>
                <c:pt idx="42">
                  <c:v>2398.0</c:v>
                </c:pt>
                <c:pt idx="43">
                  <c:v>3317.0</c:v>
                </c:pt>
                <c:pt idx="44">
                  <c:v>3878.0</c:v>
                </c:pt>
                <c:pt idx="54">
                  <c:v>1567.0</c:v>
                </c:pt>
                <c:pt idx="55">
                  <c:v>2482.0</c:v>
                </c:pt>
                <c:pt idx="56">
                  <c:v>3484.0</c:v>
                </c:pt>
                <c:pt idx="57">
                  <c:v>4123.0</c:v>
                </c:pt>
                <c:pt idx="67">
                  <c:v>1883.0</c:v>
                </c:pt>
                <c:pt idx="68">
                  <c:v>2916.0</c:v>
                </c:pt>
                <c:pt idx="69">
                  <c:v>4223.0</c:v>
                </c:pt>
                <c:pt idx="70">
                  <c:v>4958.0</c:v>
                </c:pt>
                <c:pt idx="80">
                  <c:v>2175.0</c:v>
                </c:pt>
                <c:pt idx="81">
                  <c:v>3359.0</c:v>
                </c:pt>
                <c:pt idx="82">
                  <c:v>4880.0</c:v>
                </c:pt>
                <c:pt idx="83">
                  <c:v>5873.0</c:v>
                </c:pt>
                <c:pt idx="93">
                  <c:v>2186.0</c:v>
                </c:pt>
                <c:pt idx="94">
                  <c:v>2176.0</c:v>
                </c:pt>
                <c:pt idx="95">
                  <c:v>2176.0</c:v>
                </c:pt>
                <c:pt idx="96">
                  <c:v>3382.0</c:v>
                </c:pt>
                <c:pt idx="97">
                  <c:v>3392.0</c:v>
                </c:pt>
                <c:pt idx="98">
                  <c:v>3468.0</c:v>
                </c:pt>
                <c:pt idx="99">
                  <c:v>4908.0</c:v>
                </c:pt>
                <c:pt idx="100">
                  <c:v>4950.0</c:v>
                </c:pt>
                <c:pt idx="101">
                  <c:v>4970.0</c:v>
                </c:pt>
                <c:pt idx="102">
                  <c:v>5845.0</c:v>
                </c:pt>
                <c:pt idx="103">
                  <c:v>5866.0</c:v>
                </c:pt>
                <c:pt idx="104">
                  <c:v>5865.0</c:v>
                </c:pt>
                <c:pt idx="107">
                  <c:v>2068.0</c:v>
                </c:pt>
                <c:pt idx="108">
                  <c:v>3221.0</c:v>
                </c:pt>
                <c:pt idx="109">
                  <c:v>4680.0</c:v>
                </c:pt>
                <c:pt idx="110">
                  <c:v>5545.0</c:v>
                </c:pt>
                <c:pt idx="120">
                  <c:v>2696.0</c:v>
                </c:pt>
                <c:pt idx="121">
                  <c:v>4083.0</c:v>
                </c:pt>
                <c:pt idx="122">
                  <c:v>5840.0</c:v>
                </c:pt>
                <c:pt idx="123">
                  <c:v>6986.0</c:v>
                </c:pt>
                <c:pt idx="133">
                  <c:v>9090.0</c:v>
                </c:pt>
                <c:pt idx="134">
                  <c:v>9090.0</c:v>
                </c:pt>
                <c:pt idx="135">
                  <c:v>9310.0</c:v>
                </c:pt>
                <c:pt idx="136">
                  <c:v>9420.0</c:v>
                </c:pt>
                <c:pt idx="137">
                  <c:v>9310.0</c:v>
                </c:pt>
                <c:pt idx="138">
                  <c:v>9200.0</c:v>
                </c:pt>
                <c:pt idx="141">
                  <c:v>2978.0</c:v>
                </c:pt>
                <c:pt idx="142">
                  <c:v>4681.0</c:v>
                </c:pt>
                <c:pt idx="143">
                  <c:v>6600.0</c:v>
                </c:pt>
                <c:pt idx="144">
                  <c:v>6600.0</c:v>
                </c:pt>
                <c:pt idx="145">
                  <c:v>7757.0</c:v>
                </c:pt>
                <c:pt idx="146">
                  <c:v>9160.0</c:v>
                </c:pt>
                <c:pt idx="147">
                  <c:v>9383.0</c:v>
                </c:pt>
                <c:pt idx="148">
                  <c:v>9383.0</c:v>
                </c:pt>
                <c:pt idx="149">
                  <c:v>9423.0</c:v>
                </c:pt>
                <c:pt idx="157">
                  <c:v>6670.0</c:v>
                </c:pt>
                <c:pt idx="158">
                  <c:v>9365.0</c:v>
                </c:pt>
                <c:pt idx="159">
                  <c:v>9362.0</c:v>
                </c:pt>
                <c:pt idx="160">
                  <c:v>9390.0</c:v>
                </c:pt>
                <c:pt idx="161">
                  <c:v>9360.0</c:v>
                </c:pt>
                <c:pt idx="164">
                  <c:v>3087.0</c:v>
                </c:pt>
                <c:pt idx="165">
                  <c:v>4710.0</c:v>
                </c:pt>
                <c:pt idx="166">
                  <c:v>6773.0</c:v>
                </c:pt>
                <c:pt idx="167">
                  <c:v>7842.0</c:v>
                </c:pt>
                <c:pt idx="168">
                  <c:v>7922.0</c:v>
                </c:pt>
                <c:pt idx="177">
                  <c:v>3152.0</c:v>
                </c:pt>
                <c:pt idx="178">
                  <c:v>4782.0</c:v>
                </c:pt>
                <c:pt idx="179">
                  <c:v>6960.0</c:v>
                </c:pt>
                <c:pt idx="180">
                  <c:v>8040.0</c:v>
                </c:pt>
                <c:pt idx="190">
                  <c:v>3059.0</c:v>
                </c:pt>
                <c:pt idx="191">
                  <c:v>4802.0</c:v>
                </c:pt>
                <c:pt idx="192">
                  <c:v>6813.0</c:v>
                </c:pt>
                <c:pt idx="193">
                  <c:v>8000.0</c:v>
                </c:pt>
                <c:pt idx="203">
                  <c:v>3186.0</c:v>
                </c:pt>
                <c:pt idx="204">
                  <c:v>4885.0</c:v>
                </c:pt>
                <c:pt idx="205">
                  <c:v>6955.0</c:v>
                </c:pt>
                <c:pt idx="206">
                  <c:v>8070.0</c:v>
                </c:pt>
                <c:pt idx="207">
                  <c:v>9345.0</c:v>
                </c:pt>
                <c:pt idx="208">
                  <c:v>9550.0</c:v>
                </c:pt>
                <c:pt idx="218">
                  <c:v>3360.0</c:v>
                </c:pt>
                <c:pt idx="219">
                  <c:v>5226.0</c:v>
                </c:pt>
                <c:pt idx="220">
                  <c:v>6294.0</c:v>
                </c:pt>
                <c:pt idx="221">
                  <c:v>7439.0</c:v>
                </c:pt>
                <c:pt idx="222">
                  <c:v>8745.0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5258992"/>
        <c:axId val="-1375254768"/>
      </c:scatterChart>
      <c:valAx>
        <c:axId val="-13752589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254768"/>
        <c:crosses val="autoZero"/>
        <c:crossBetween val="midCat"/>
      </c:valAx>
      <c:valAx>
        <c:axId val="-1375254768"/>
        <c:scaling>
          <c:orientation val="minMax"/>
          <c:max val="1000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2589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41607518085"/>
          <c:y val="0.149344170456063"/>
          <c:w val="0.0793768833518129"/>
          <c:h val="0.0302724669843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8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4572713643178"/>
          <c:y val="0.0287770121133704"/>
          <c:w val="0.899550224887556"/>
          <c:h val="0.868106532086673"/>
        </c:manualLayout>
      </c:layout>
      <c:scatterChart>
        <c:scatterStyle val="lineMarker"/>
        <c:varyColors val="0"/>
        <c:ser>
          <c:idx val="0"/>
          <c:order val="0"/>
          <c:tx>
            <c:v>Beta = 10.0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34'!$I$8:$I$12</c:f>
              <c:numCache>
                <c:formatCode>0.00000</c:formatCode>
                <c:ptCount val="5"/>
                <c:pt idx="0">
                  <c:v>0.0412751435523966</c:v>
                </c:pt>
                <c:pt idx="1">
                  <c:v>0.0387754280312314</c:v>
                </c:pt>
                <c:pt idx="2">
                  <c:v>0.0370324699720659</c:v>
                </c:pt>
                <c:pt idx="3">
                  <c:v>0.0369427296584555</c:v>
                </c:pt>
                <c:pt idx="4">
                  <c:v>0.0348435508174585</c:v>
                </c:pt>
              </c:numCache>
            </c:numRef>
          </c:xVal>
          <c:yVal>
            <c:numRef>
              <c:f>'AZ;Data Set # 34'!$J$8:$J$12</c:f>
              <c:numCache>
                <c:formatCode>0.00000</c:formatCode>
                <c:ptCount val="5"/>
                <c:pt idx="0">
                  <c:v>0.0241975340229953</c:v>
                </c:pt>
                <c:pt idx="1">
                  <c:v>0.0215463259474323</c:v>
                </c:pt>
                <c:pt idx="2">
                  <c:v>0.0198227726961045</c:v>
                </c:pt>
                <c:pt idx="3">
                  <c:v>0.0195530211004521</c:v>
                </c:pt>
                <c:pt idx="4">
                  <c:v>0.0188220765072538</c:v>
                </c:pt>
              </c:numCache>
            </c:numRef>
          </c:yVal>
          <c:smooth val="0"/>
        </c:ser>
        <c:ser>
          <c:idx val="1"/>
          <c:order val="1"/>
          <c:tx>
            <c:v>14.0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'AZ;Data Set # 34'!$I$23:$I$26</c:f>
              <c:numCache>
                <c:formatCode>0.00000</c:formatCode>
                <c:ptCount val="4"/>
                <c:pt idx="0">
                  <c:v>0.0705324240222681</c:v>
                </c:pt>
                <c:pt idx="1">
                  <c:v>0.0684579847265518</c:v>
                </c:pt>
                <c:pt idx="2">
                  <c:v>0.0668219750253465</c:v>
                </c:pt>
                <c:pt idx="3">
                  <c:v>0.0651912060328055</c:v>
                </c:pt>
              </c:numCache>
            </c:numRef>
          </c:xVal>
          <c:yVal>
            <c:numRef>
              <c:f>'AZ;Data Set # 34'!$J$23:$J$26</c:f>
              <c:numCache>
                <c:formatCode>0.00000</c:formatCode>
                <c:ptCount val="4"/>
                <c:pt idx="0">
                  <c:v>0.033929150967026</c:v>
                </c:pt>
                <c:pt idx="1">
                  <c:v>0.0299853935063864</c:v>
                </c:pt>
                <c:pt idx="2">
                  <c:v>0.0273441065618727</c:v>
                </c:pt>
                <c:pt idx="3">
                  <c:v>0.0266019158545336</c:v>
                </c:pt>
              </c:numCache>
            </c:numRef>
          </c:yVal>
          <c:smooth val="1"/>
        </c:ser>
        <c:ser>
          <c:idx val="3"/>
          <c:order val="2"/>
          <c:tx>
            <c:v>18.0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'AZ;Data Set # 34'!$I$36:$I$39</c:f>
              <c:numCache>
                <c:formatCode>0.00000</c:formatCode>
                <c:ptCount val="4"/>
                <c:pt idx="0">
                  <c:v>0.1123877402752</c:v>
                </c:pt>
                <c:pt idx="1">
                  <c:v>0.110129972445512</c:v>
                </c:pt>
                <c:pt idx="2">
                  <c:v>0.108888285891017</c:v>
                </c:pt>
                <c:pt idx="3">
                  <c:v>0.108725246845276</c:v>
                </c:pt>
              </c:numCache>
            </c:numRef>
          </c:xVal>
          <c:yVal>
            <c:numRef>
              <c:f>'AZ;Data Set # 34'!$J$36:$J$39</c:f>
              <c:numCache>
                <c:formatCode>0.00000</c:formatCode>
                <c:ptCount val="4"/>
                <c:pt idx="0">
                  <c:v>0.0507622181134575</c:v>
                </c:pt>
                <c:pt idx="1">
                  <c:v>0.04696326900799</c:v>
                </c:pt>
                <c:pt idx="2">
                  <c:v>0.0447323173243134</c:v>
                </c:pt>
                <c:pt idx="3">
                  <c:v>0.0437031474753051</c:v>
                </c:pt>
              </c:numCache>
            </c:numRef>
          </c:yVal>
          <c:smooth val="1"/>
        </c:ser>
        <c:ser>
          <c:idx val="2"/>
          <c:order val="3"/>
          <c:tx>
            <c:v>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34'!$I$62:$I$65</c:f>
              <c:numCache>
                <c:formatCode>0.00000</c:formatCode>
                <c:ptCount val="4"/>
                <c:pt idx="0">
                  <c:v>0.129551721377625</c:v>
                </c:pt>
                <c:pt idx="1">
                  <c:v>0.131656104478134</c:v>
                </c:pt>
                <c:pt idx="2">
                  <c:v>0.12833788499469</c:v>
                </c:pt>
                <c:pt idx="3">
                  <c:v>0.129409408990494</c:v>
                </c:pt>
              </c:numCache>
            </c:numRef>
          </c:xVal>
          <c:yVal>
            <c:numRef>
              <c:f>'AZ;Data Set # 34'!$J$62:$J$65</c:f>
              <c:numCache>
                <c:formatCode>0.00000</c:formatCode>
                <c:ptCount val="4"/>
                <c:pt idx="0">
                  <c:v>0.0589573850149737</c:v>
                </c:pt>
                <c:pt idx="1">
                  <c:v>0.056289776537667</c:v>
                </c:pt>
                <c:pt idx="2">
                  <c:v>0.0537722978288785</c:v>
                </c:pt>
                <c:pt idx="3">
                  <c:v>0.0536328948680112</c:v>
                </c:pt>
              </c:numCache>
            </c:numRef>
          </c:yVal>
          <c:smooth val="0"/>
        </c:ser>
        <c:ser>
          <c:idx val="4"/>
          <c:order val="4"/>
          <c:tx>
            <c:v>22.0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34'!$I$75:$I$78</c:f>
              <c:numCache>
                <c:formatCode>0.00000</c:formatCode>
                <c:ptCount val="4"/>
                <c:pt idx="0">
                  <c:v>0.155677020647139</c:v>
                </c:pt>
                <c:pt idx="1">
                  <c:v>0.154987176601417</c:v>
                </c:pt>
                <c:pt idx="2">
                  <c:v>0.155559956467444</c:v>
                </c:pt>
                <c:pt idx="3">
                  <c:v>0.155857406028038</c:v>
                </c:pt>
              </c:numCache>
            </c:numRef>
          </c:xVal>
          <c:yVal>
            <c:numRef>
              <c:f>'AZ;Data Set # 34'!$J$75:$J$78</c:f>
              <c:numCache>
                <c:formatCode>0.00000</c:formatCode>
                <c:ptCount val="4"/>
                <c:pt idx="0">
                  <c:v>0.0728451245962787</c:v>
                </c:pt>
                <c:pt idx="1">
                  <c:v>0.070236056861806</c:v>
                </c:pt>
                <c:pt idx="2">
                  <c:v>0.0690467476469367</c:v>
                </c:pt>
                <c:pt idx="3">
                  <c:v>0.0692388276222496</c:v>
                </c:pt>
              </c:numCache>
            </c:numRef>
          </c:yVal>
          <c:smooth val="1"/>
        </c:ser>
        <c:ser>
          <c:idx val="6"/>
          <c:order val="5"/>
          <c:tx>
            <c:v>24.0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'AZ;Data Set # 34'!$I$88:$I$91</c:f>
              <c:numCache>
                <c:formatCode>0.00000</c:formatCode>
                <c:ptCount val="4"/>
                <c:pt idx="0">
                  <c:v>0.180719462520017</c:v>
                </c:pt>
                <c:pt idx="1">
                  <c:v>0.178176009243374</c:v>
                </c:pt>
                <c:pt idx="2">
                  <c:v>0.179761446261219</c:v>
                </c:pt>
                <c:pt idx="3">
                  <c:v>0.18433700194062</c:v>
                </c:pt>
              </c:numCache>
            </c:numRef>
          </c:xVal>
          <c:yVal>
            <c:numRef>
              <c:f>'AZ;Data Set # 34'!$J$88:$J$91</c:f>
              <c:numCache>
                <c:formatCode>0.00000</c:formatCode>
                <c:ptCount val="4"/>
                <c:pt idx="0">
                  <c:v>0.0871218010143087</c:v>
                </c:pt>
                <c:pt idx="1">
                  <c:v>0.0861853037897294</c:v>
                </c:pt>
                <c:pt idx="2">
                  <c:v>0.0820612023388537</c:v>
                </c:pt>
                <c:pt idx="3">
                  <c:v>0.0839124949420655</c:v>
                </c:pt>
              </c:numCache>
            </c:numRef>
          </c:yVal>
          <c:smooth val="1"/>
        </c:ser>
        <c:ser>
          <c:idx val="7"/>
          <c:order val="6"/>
          <c:tx>
            <c:v>24.0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'AZ;Data Set # 34'!$I$101:$I$112</c:f>
              <c:numCache>
                <c:formatCode>0.00000</c:formatCode>
                <c:ptCount val="12"/>
                <c:pt idx="0">
                  <c:v>0.181633446008624</c:v>
                </c:pt>
                <c:pt idx="1">
                  <c:v>0.180802551928072</c:v>
                </c:pt>
                <c:pt idx="2">
                  <c:v>0.180350828052239</c:v>
                </c:pt>
                <c:pt idx="3">
                  <c:v>0.179755360516458</c:v>
                </c:pt>
                <c:pt idx="4">
                  <c:v>0.179926473162704</c:v>
                </c:pt>
                <c:pt idx="5">
                  <c:v>0.182494964974052</c:v>
                </c:pt>
                <c:pt idx="6">
                  <c:v>0.180792864395504</c:v>
                </c:pt>
                <c:pt idx="7">
                  <c:v>0.182036471064276</c:v>
                </c:pt>
                <c:pt idx="8">
                  <c:v>0.181560562058794</c:v>
                </c:pt>
                <c:pt idx="9">
                  <c:v>0.183458160453417</c:v>
                </c:pt>
                <c:pt idx="10">
                  <c:v>0.184117291568819</c:v>
                </c:pt>
                <c:pt idx="11">
                  <c:v>0.183520790648271</c:v>
                </c:pt>
              </c:numCache>
            </c:numRef>
          </c:xVal>
          <c:yVal>
            <c:numRef>
              <c:f>'AZ;Data Set # 34'!$J$101:$J$112</c:f>
              <c:numCache>
                <c:formatCode>0.00000</c:formatCode>
                <c:ptCount val="12"/>
                <c:pt idx="0">
                  <c:v>0.0889698392176425</c:v>
                </c:pt>
                <c:pt idx="1">
                  <c:v>0.0894978501328807</c:v>
                </c:pt>
                <c:pt idx="2">
                  <c:v>0.0891626525412544</c:v>
                </c:pt>
                <c:pt idx="3">
                  <c:v>0.0873898630569009</c:v>
                </c:pt>
                <c:pt idx="4">
                  <c:v>0.0875319491614439</c:v>
                </c:pt>
                <c:pt idx="5">
                  <c:v>0.0883527728203275</c:v>
                </c:pt>
                <c:pt idx="6">
                  <c:v>0.0877501555874161</c:v>
                </c:pt>
                <c:pt idx="7">
                  <c:v>0.0879975634980013</c:v>
                </c:pt>
                <c:pt idx="8">
                  <c:v>0.088278616841171</c:v>
                </c:pt>
                <c:pt idx="9">
                  <c:v>0.0899193791672828</c:v>
                </c:pt>
                <c:pt idx="10">
                  <c:v>0.0902871475892348</c:v>
                </c:pt>
                <c:pt idx="11">
                  <c:v>0.0899327292879843</c:v>
                </c:pt>
              </c:numCache>
            </c:numRef>
          </c:yVal>
          <c:smooth val="1"/>
        </c:ser>
        <c:ser>
          <c:idx val="9"/>
          <c:order val="7"/>
          <c:tx>
            <c:v>24.0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34'!$I$115:$I$118</c:f>
              <c:numCache>
                <c:formatCode>0.00000</c:formatCode>
                <c:ptCount val="4"/>
                <c:pt idx="0">
                  <c:v>0.170545797203865</c:v>
                </c:pt>
                <c:pt idx="1">
                  <c:v>0.170514687509195</c:v>
                </c:pt>
                <c:pt idx="2">
                  <c:v>0.172394173873464</c:v>
                </c:pt>
                <c:pt idx="3">
                  <c:v>0.173774553370065</c:v>
                </c:pt>
              </c:numCache>
            </c:numRef>
          </c:xVal>
          <c:yVal>
            <c:numRef>
              <c:f>'AZ;Data Set # 34'!$J$115:$J$118</c:f>
              <c:numCache>
                <c:formatCode>0.00000</c:formatCode>
                <c:ptCount val="4"/>
                <c:pt idx="0">
                  <c:v>0.0837982926838555</c:v>
                </c:pt>
                <c:pt idx="1">
                  <c:v>0.0816309009231398</c:v>
                </c:pt>
                <c:pt idx="2">
                  <c:v>0.0819053406060163</c:v>
                </c:pt>
                <c:pt idx="3">
                  <c:v>0.0827406921766949</c:v>
                </c:pt>
              </c:numCache>
            </c:numRef>
          </c:yVal>
          <c:smooth val="1"/>
        </c:ser>
        <c:ser>
          <c:idx val="10"/>
          <c:order val="8"/>
          <c:tx>
            <c:v>27.0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'AZ;Data Set # 34'!$I$128:$I$131</c:f>
              <c:numCache>
                <c:formatCode>0.00000</c:formatCode>
                <c:ptCount val="4"/>
                <c:pt idx="0">
                  <c:v>0.223449371520605</c:v>
                </c:pt>
                <c:pt idx="1">
                  <c:v>0.216580126746262</c:v>
                </c:pt>
                <c:pt idx="2">
                  <c:v>0.215483342986209</c:v>
                </c:pt>
                <c:pt idx="3">
                  <c:v>0.219270951056899</c:v>
                </c:pt>
              </c:numCache>
            </c:numRef>
          </c:xVal>
          <c:yVal>
            <c:numRef>
              <c:f>'AZ;Data Set # 34'!$J$128:$J$131</c:f>
              <c:numCache>
                <c:formatCode>0.00000</c:formatCode>
                <c:ptCount val="4"/>
                <c:pt idx="0">
                  <c:v>0.120987670114977</c:v>
                </c:pt>
                <c:pt idx="1">
                  <c:v>0.124026038734907</c:v>
                </c:pt>
                <c:pt idx="2">
                  <c:v>0.126642276390845</c:v>
                </c:pt>
                <c:pt idx="3">
                  <c:v>0.130128726634043</c:v>
                </c:pt>
              </c:numCache>
            </c:numRef>
          </c:yVal>
          <c:smooth val="1"/>
        </c:ser>
        <c:ser>
          <c:idx val="5"/>
          <c:order val="9"/>
          <c:tx>
            <c:v>28.8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'AZ;Data Set # 34'!$I$141:$I$146</c:f>
              <c:numCache>
                <c:formatCode>0.00000</c:formatCode>
                <c:ptCount val="6"/>
                <c:pt idx="0">
                  <c:v>0.239800809675411</c:v>
                </c:pt>
                <c:pt idx="1">
                  <c:v>0.23912579013776</c:v>
                </c:pt>
                <c:pt idx="2">
                  <c:v>0.244913213001381</c:v>
                </c:pt>
                <c:pt idx="3">
                  <c:v>0.246763161783493</c:v>
                </c:pt>
                <c:pt idx="4">
                  <c:v>0.243881638662878</c:v>
                </c:pt>
                <c:pt idx="5">
                  <c:v>0.241000115542264</c:v>
                </c:pt>
              </c:numCache>
            </c:numRef>
          </c:xVal>
          <c:yVal>
            <c:numRef>
              <c:f>'AZ;Data Set # 34'!$J$141:$J$146</c:f>
              <c:numCache>
                <c:formatCode>0.00000</c:formatCode>
                <c:ptCount val="6"/>
                <c:pt idx="0">
                  <c:v>0.16672443550041</c:v>
                </c:pt>
                <c:pt idx="1">
                  <c:v>0.166020957799294</c:v>
                </c:pt>
                <c:pt idx="2">
                  <c:v>0.168372529439511</c:v>
                </c:pt>
                <c:pt idx="3">
                  <c:v>0.166375180834792</c:v>
                </c:pt>
                <c:pt idx="4">
                  <c:v>0.167777218875534</c:v>
                </c:pt>
                <c:pt idx="5">
                  <c:v>0.168291299490473</c:v>
                </c:pt>
              </c:numCache>
            </c:numRef>
          </c:yVal>
          <c:smooth val="0"/>
        </c:ser>
        <c:ser>
          <c:idx val="8"/>
          <c:order val="10"/>
          <c:tx>
            <c:v>29.5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34'!$I$149:$I$157</c:f>
              <c:numCache>
                <c:formatCode>0.00000</c:formatCode>
                <c:ptCount val="9"/>
                <c:pt idx="0">
                  <c:v>0.246822043170757</c:v>
                </c:pt>
                <c:pt idx="1">
                  <c:v>0.24830065473898</c:v>
                </c:pt>
                <c:pt idx="2">
                  <c:v>0.24311998879591</c:v>
                </c:pt>
                <c:pt idx="3">
                  <c:v>0.241908932204064</c:v>
                </c:pt>
                <c:pt idx="4">
                  <c:v>0.243470479150925</c:v>
                </c:pt>
                <c:pt idx="5">
                  <c:v>0.247194423961901</c:v>
                </c:pt>
                <c:pt idx="6">
                  <c:v>0.247181605654355</c:v>
                </c:pt>
                <c:pt idx="7">
                  <c:v>0.2468335851334</c:v>
                </c:pt>
                <c:pt idx="8">
                  <c:v>0.247885843835876</c:v>
                </c:pt>
              </c:numCache>
            </c:numRef>
          </c:xVal>
          <c:yVal>
            <c:numRef>
              <c:f>'AZ;Data Set # 34'!$J$149:$J$157</c:f>
              <c:numCache>
                <c:formatCode>0.00000</c:formatCode>
                <c:ptCount val="9"/>
                <c:pt idx="0">
                  <c:v>0.162544304632729</c:v>
                </c:pt>
                <c:pt idx="1">
                  <c:v>0.164156070812</c:v>
                </c:pt>
                <c:pt idx="2">
                  <c:v>0.164044473811289</c:v>
                </c:pt>
                <c:pt idx="3">
                  <c:v>0.163825807226866</c:v>
                </c:pt>
                <c:pt idx="4">
                  <c:v>0.169602537256899</c:v>
                </c:pt>
                <c:pt idx="5">
                  <c:v>0.169272763820251</c:v>
                </c:pt>
                <c:pt idx="6">
                  <c:v>0.170378330377388</c:v>
                </c:pt>
                <c:pt idx="7">
                  <c:v>0.170065661020467</c:v>
                </c:pt>
                <c:pt idx="8">
                  <c:v>0.171805824034227</c:v>
                </c:pt>
              </c:numCache>
            </c:numRef>
          </c:yVal>
          <c:smooth val="0"/>
        </c:ser>
        <c:ser>
          <c:idx val="11"/>
          <c:order val="11"/>
          <c:tx>
            <c:v>30.0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'AZ;Data Set # 34'!$I$172:$I$176</c:f>
              <c:numCache>
                <c:formatCode>0.00000</c:formatCode>
                <c:ptCount val="5"/>
                <c:pt idx="0">
                  <c:v>0.25331666140565</c:v>
                </c:pt>
                <c:pt idx="1">
                  <c:v>0.249838941213543</c:v>
                </c:pt>
                <c:pt idx="2">
                  <c:v>0.248249878457292</c:v>
                </c:pt>
                <c:pt idx="3">
                  <c:v>0.246138390808503</c:v>
                </c:pt>
                <c:pt idx="4">
                  <c:v>0.248649366486223</c:v>
                </c:pt>
              </c:numCache>
            </c:numRef>
          </c:xVal>
          <c:yVal>
            <c:numRef>
              <c:f>'AZ;Data Set # 34'!$J$172:$J$176</c:f>
              <c:numCache>
                <c:formatCode>0.00000</c:formatCode>
                <c:ptCount val="5"/>
                <c:pt idx="0">
                  <c:v>0.167903636548693</c:v>
                </c:pt>
                <c:pt idx="1">
                  <c:v>0.170889297670573</c:v>
                </c:pt>
                <c:pt idx="2">
                  <c:v>0.176201694458357</c:v>
                </c:pt>
                <c:pt idx="3">
                  <c:v>0.177509558328869</c:v>
                </c:pt>
                <c:pt idx="4">
                  <c:v>0.177632147802853</c:v>
                </c:pt>
              </c:numCache>
            </c:numRef>
          </c:yVal>
          <c:smooth val="0"/>
        </c:ser>
        <c:ser>
          <c:idx val="12"/>
          <c:order val="12"/>
          <c:tx>
            <c:v>30.0</c:v>
          </c:tx>
          <c:spPr>
            <a:ln w="19050">
              <a:noFill/>
            </a:ln>
          </c:spPr>
          <c:marker>
            <c:symbol val="x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'AZ;Data Set # 34'!$I$185:$I$188</c:f>
              <c:numCache>
                <c:formatCode>0.00000</c:formatCode>
                <c:ptCount val="4"/>
                <c:pt idx="0">
                  <c:v>0.261243478869787</c:v>
                </c:pt>
                <c:pt idx="1">
                  <c:v>0.253658135219355</c:v>
                </c:pt>
                <c:pt idx="2">
                  <c:v>0.256381079093869</c:v>
                </c:pt>
                <c:pt idx="3">
                  <c:v>0.25235305561086</c:v>
                </c:pt>
              </c:numCache>
            </c:numRef>
          </c:xVal>
          <c:yVal>
            <c:numRef>
              <c:f>'AZ;Data Set # 34'!$J$185:$J$188</c:f>
              <c:numCache>
                <c:formatCode>0.00000</c:formatCode>
                <c:ptCount val="4"/>
                <c:pt idx="0">
                  <c:v>0.172801954925086</c:v>
                </c:pt>
                <c:pt idx="1">
                  <c:v>0.17250527211663</c:v>
                </c:pt>
                <c:pt idx="2">
                  <c:v>0.169265841861339</c:v>
                </c:pt>
                <c:pt idx="3">
                  <c:v>0.180206526756518</c:v>
                </c:pt>
              </c:numCache>
            </c:numRef>
          </c:yVal>
          <c:smooth val="0"/>
        </c:ser>
        <c:ser>
          <c:idx val="13"/>
          <c:order val="13"/>
          <c:tx>
            <c:v>30.0</c:v>
          </c:tx>
          <c:spPr>
            <a:ln w="19050">
              <a:noFill/>
            </a:ln>
          </c:spPr>
          <c:marker>
            <c:symbol val="diamond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'AZ;Data Set # 34'!$I$198:$I$201</c:f>
              <c:numCache>
                <c:formatCode>0.00000</c:formatCode>
                <c:ptCount val="4"/>
                <c:pt idx="0">
                  <c:v>0.253535470134099</c:v>
                </c:pt>
                <c:pt idx="1">
                  <c:v>0.254719022443192</c:v>
                </c:pt>
                <c:pt idx="2">
                  <c:v>0.250548379264831</c:v>
                </c:pt>
                <c:pt idx="3">
                  <c:v>0.251097567772</c:v>
                </c:pt>
              </c:numCache>
            </c:numRef>
          </c:xVal>
          <c:yVal>
            <c:numRef>
              <c:f>'AZ;Data Set # 34'!$J$198:$J$201</c:f>
              <c:numCache>
                <c:formatCode>0.00000</c:formatCode>
                <c:ptCount val="4"/>
                <c:pt idx="0">
                  <c:v>0.176484188363368</c:v>
                </c:pt>
                <c:pt idx="1">
                  <c:v>0.178565176289346</c:v>
                </c:pt>
                <c:pt idx="2">
                  <c:v>0.180348363352794</c:v>
                </c:pt>
                <c:pt idx="3">
                  <c:v>0.183148674132134</c:v>
                </c:pt>
              </c:numCache>
            </c:numRef>
          </c:yVal>
          <c:smooth val="0"/>
        </c:ser>
        <c:ser>
          <c:idx val="14"/>
          <c:order val="14"/>
          <c:tx>
            <c:v>30.0</c:v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'AZ;Data Set # 34'!$I$211:$I$216</c:f>
              <c:numCache>
                <c:formatCode>0.00000</c:formatCode>
                <c:ptCount val="6"/>
                <c:pt idx="0">
                  <c:v>0.264722854063804</c:v>
                </c:pt>
                <c:pt idx="1">
                  <c:v>0.259640726233855</c:v>
                </c:pt>
                <c:pt idx="2">
                  <c:v>0.256196897284175</c:v>
                </c:pt>
                <c:pt idx="3">
                  <c:v>0.253294671490005</c:v>
                </c:pt>
                <c:pt idx="4">
                  <c:v>0.252907936396785</c:v>
                </c:pt>
                <c:pt idx="5">
                  <c:v>0.257351825449906</c:v>
                </c:pt>
              </c:numCache>
            </c:numRef>
          </c:xVal>
          <c:yVal>
            <c:numRef>
              <c:f>'AZ;Data Set # 34'!$J$211:$J$216</c:f>
              <c:numCache>
                <c:formatCode>0.00000</c:formatCode>
                <c:ptCount val="6"/>
                <c:pt idx="0">
                  <c:v>0.187443874909573</c:v>
                </c:pt>
                <c:pt idx="1">
                  <c:v>0.188421729465806</c:v>
                </c:pt>
                <c:pt idx="2">
                  <c:v>0.189761659729448</c:v>
                </c:pt>
                <c:pt idx="3">
                  <c:v>0.190565337308168</c:v>
                </c:pt>
                <c:pt idx="4">
                  <c:v>0.19468448212797</c:v>
                </c:pt>
                <c:pt idx="5">
                  <c:v>0.195437519795527</c:v>
                </c:pt>
              </c:numCache>
            </c:numRef>
          </c:yVal>
          <c:smooth val="0"/>
        </c:ser>
        <c:ser>
          <c:idx val="15"/>
          <c:order val="15"/>
          <c:tx>
            <c:v>34.0</c:v>
          </c:tx>
          <c:spPr>
            <a:ln w="19050">
              <a:noFill/>
            </a:ln>
          </c:spPr>
          <c:marker>
            <c:symbol val="triangle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'AZ;Data Set # 34'!$I$226:$I$230</c:f>
              <c:numCache>
                <c:formatCode>0.00000</c:formatCode>
                <c:ptCount val="5"/>
                <c:pt idx="0">
                  <c:v>0.275718815135401</c:v>
                </c:pt>
                <c:pt idx="1">
                  <c:v>0.277765083991429</c:v>
                </c:pt>
                <c:pt idx="2">
                  <c:v>0.275918354827611</c:v>
                </c:pt>
                <c:pt idx="3">
                  <c:v>0.274025696462542</c:v>
                </c:pt>
                <c:pt idx="4">
                  <c:v>0.274481028770768</c:v>
                </c:pt>
              </c:numCache>
            </c:numRef>
          </c:xVal>
          <c:yVal>
            <c:numRef>
              <c:f>'AZ;Data Set # 34'!$J$226:$J$230</c:f>
              <c:numCache>
                <c:formatCode>0.00000</c:formatCode>
                <c:ptCount val="5"/>
                <c:pt idx="0">
                  <c:v>0.239936369512484</c:v>
                </c:pt>
                <c:pt idx="1">
                  <c:v>0.240693564091804</c:v>
                </c:pt>
                <c:pt idx="2">
                  <c:v>0.241809349241</c:v>
                </c:pt>
                <c:pt idx="3">
                  <c:v>0.241351893298604</c:v>
                </c:pt>
                <c:pt idx="4">
                  <c:v>0.243585284806259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5027456"/>
        <c:axId val="-1375023136"/>
      </c:scatterChart>
      <c:valAx>
        <c:axId val="-1375027456"/>
        <c:scaling>
          <c:orientation val="minMax"/>
          <c:max val="0.3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023136"/>
        <c:crosses val="autoZero"/>
        <c:crossBetween val="midCat"/>
        <c:majorUnit val="0.02"/>
      </c:valAx>
      <c:valAx>
        <c:axId val="-1375023136"/>
        <c:scaling>
          <c:orientation val="minMax"/>
          <c:max val="0.26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027456"/>
        <c:crosses val="autoZero"/>
        <c:crossBetween val="midCat"/>
        <c:majorUnit val="0.0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694152923538"/>
          <c:y val="0.0683454037692546"/>
          <c:w val="0.0862068965517241"/>
          <c:h val="0.4268590130149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75"/>
          <c:y val="0.0289505598745664"/>
          <c:w val="0.896875"/>
          <c:h val="0.867310522908886"/>
        </c:manualLayout>
      </c:layout>
      <c:scatterChart>
        <c:scatterStyle val="lineMarker"/>
        <c:varyColors val="0"/>
        <c:ser>
          <c:idx val="0"/>
          <c:order val="0"/>
          <c:tx>
            <c:v>Beta = 0 deg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'G;Data Set # 4'!$I$8:$I$18</c:f>
              <c:numCache>
                <c:formatCode>0.00000</c:formatCode>
                <c:ptCount val="11"/>
                <c:pt idx="0">
                  <c:v>0.0194157427188083</c:v>
                </c:pt>
                <c:pt idx="1">
                  <c:v>0.0183378657558983</c:v>
                </c:pt>
                <c:pt idx="2">
                  <c:v>0.015673953231045</c:v>
                </c:pt>
                <c:pt idx="3">
                  <c:v>0.0136872912094231</c:v>
                </c:pt>
                <c:pt idx="4">
                  <c:v>0.0131976393384751</c:v>
                </c:pt>
                <c:pt idx="5">
                  <c:v>0.00979447935915274</c:v>
                </c:pt>
                <c:pt idx="6">
                  <c:v>0.00597937456538741</c:v>
                </c:pt>
                <c:pt idx="7">
                  <c:v>0.00443425905781735</c:v>
                </c:pt>
                <c:pt idx="8">
                  <c:v>0.00329939843293197</c:v>
                </c:pt>
                <c:pt idx="9">
                  <c:v>0.00143262851163436</c:v>
                </c:pt>
                <c:pt idx="10">
                  <c:v>0.00027030922822204</c:v>
                </c:pt>
              </c:numCache>
            </c:numRef>
          </c:xVal>
          <c:yVal>
            <c:numRef>
              <c:f>'G;Data Set # 4'!$J$8:$J$18</c:f>
              <c:numCache>
                <c:formatCode>0.00000</c:formatCode>
                <c:ptCount val="11"/>
                <c:pt idx="0">
                  <c:v>0.0112522438259833</c:v>
                </c:pt>
                <c:pt idx="1">
                  <c:v>0.0115955041530064</c:v>
                </c:pt>
                <c:pt idx="2">
                  <c:v>0.0119233821832171</c:v>
                </c:pt>
                <c:pt idx="3">
                  <c:v>0.0129770914434247</c:v>
                </c:pt>
                <c:pt idx="4">
                  <c:v>0.0129679624189323</c:v>
                </c:pt>
                <c:pt idx="5">
                  <c:v>0.0131428665483877</c:v>
                </c:pt>
                <c:pt idx="6">
                  <c:v>0.0130930657255094</c:v>
                </c:pt>
                <c:pt idx="7">
                  <c:v>0.0135578237680888</c:v>
                </c:pt>
                <c:pt idx="8">
                  <c:v>0.0140884706722192</c:v>
                </c:pt>
                <c:pt idx="9">
                  <c:v>0.0146405947565777</c:v>
                </c:pt>
                <c:pt idx="10">
                  <c:v>0.0151080651490153</c:v>
                </c:pt>
              </c:numCache>
            </c:numRef>
          </c:yVal>
          <c:smooth val="1"/>
        </c:ser>
        <c:ser>
          <c:idx val="1"/>
          <c:order val="1"/>
          <c:tx>
            <c:v>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'G;Data Set # 4'!$I$21:$I$37</c:f>
              <c:numCache>
                <c:formatCode>0.00000</c:formatCode>
                <c:ptCount val="17"/>
                <c:pt idx="0">
                  <c:v>0.0361623227001009</c:v>
                </c:pt>
                <c:pt idx="1">
                  <c:v>0.0336120615174775</c:v>
                </c:pt>
                <c:pt idx="2">
                  <c:v>0.034488577879099</c:v>
                </c:pt>
                <c:pt idx="3">
                  <c:v>0.0318572337510415</c:v>
                </c:pt>
                <c:pt idx="4">
                  <c:v>0.0301151351556071</c:v>
                </c:pt>
                <c:pt idx="5">
                  <c:v>0.029226736487079</c:v>
                </c:pt>
                <c:pt idx="6">
                  <c:v>0.0291582202703351</c:v>
                </c:pt>
                <c:pt idx="7">
                  <c:v>0.0289912608557133</c:v>
                </c:pt>
                <c:pt idx="8">
                  <c:v>0.0281622034911238</c:v>
                </c:pt>
                <c:pt idx="9">
                  <c:v>0.0278395593096319</c:v>
                </c:pt>
                <c:pt idx="10">
                  <c:v>0.0274678681617791</c:v>
                </c:pt>
                <c:pt idx="11">
                  <c:v>0.0267005138157091</c:v>
                </c:pt>
                <c:pt idx="12">
                  <c:v>0.0255781587494109</c:v>
                </c:pt>
                <c:pt idx="13">
                  <c:v>0.0242390636765252</c:v>
                </c:pt>
                <c:pt idx="14">
                  <c:v>0.0226826623115886</c:v>
                </c:pt>
                <c:pt idx="15">
                  <c:v>0.0210534647117453</c:v>
                </c:pt>
                <c:pt idx="16">
                  <c:v>0.0196050861107609</c:v>
                </c:pt>
              </c:numCache>
            </c:numRef>
          </c:xVal>
          <c:yVal>
            <c:numRef>
              <c:f>'G;Data Set # 4'!$J$21:$J$37</c:f>
              <c:numCache>
                <c:formatCode>0.00000</c:formatCode>
                <c:ptCount val="17"/>
                <c:pt idx="0">
                  <c:v>0.0123535319951764</c:v>
                </c:pt>
                <c:pt idx="1">
                  <c:v>0.0127498767391001</c:v>
                </c:pt>
                <c:pt idx="2">
                  <c:v>0.012703059613097</c:v>
                </c:pt>
                <c:pt idx="3">
                  <c:v>0.0131671559657286</c:v>
                </c:pt>
                <c:pt idx="4">
                  <c:v>0.0137044845588541</c:v>
                </c:pt>
                <c:pt idx="5">
                  <c:v>0.0136053735869465</c:v>
                </c:pt>
                <c:pt idx="6">
                  <c:v>0.0141296343567683</c:v>
                </c:pt>
                <c:pt idx="7">
                  <c:v>0.0143565334438576</c:v>
                </c:pt>
                <c:pt idx="8">
                  <c:v>0.014468380679506</c:v>
                </c:pt>
                <c:pt idx="9">
                  <c:v>0.0150371892360051</c:v>
                </c:pt>
                <c:pt idx="10">
                  <c:v>0.0153419159224871</c:v>
                </c:pt>
                <c:pt idx="11">
                  <c:v>0.0157832775144654</c:v>
                </c:pt>
                <c:pt idx="12">
                  <c:v>0.0164021433323404</c:v>
                </c:pt>
                <c:pt idx="13">
                  <c:v>0.0171919728329959</c:v>
                </c:pt>
                <c:pt idx="14">
                  <c:v>0.0178788791571955</c:v>
                </c:pt>
                <c:pt idx="15">
                  <c:v>0.0187218055768733</c:v>
                </c:pt>
                <c:pt idx="16">
                  <c:v>0.0188538428783526</c:v>
                </c:pt>
              </c:numCache>
            </c:numRef>
          </c:yVal>
          <c:smooth val="1"/>
        </c:ser>
        <c:ser>
          <c:idx val="3"/>
          <c:order val="2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'G;Data Set # 4'!$I$40:$I$55</c:f>
              <c:numCache>
                <c:formatCode>0.00000</c:formatCode>
                <c:ptCount val="16"/>
                <c:pt idx="0">
                  <c:v>0.0490598542320682</c:v>
                </c:pt>
                <c:pt idx="1">
                  <c:v>0.0476391061888053</c:v>
                </c:pt>
                <c:pt idx="2">
                  <c:v>0.0461767409871719</c:v>
                </c:pt>
                <c:pt idx="3">
                  <c:v>0.0440282735866736</c:v>
                </c:pt>
                <c:pt idx="4">
                  <c:v>0.0437860523740413</c:v>
                </c:pt>
                <c:pt idx="5">
                  <c:v>0.0435704842127637</c:v>
                </c:pt>
                <c:pt idx="6">
                  <c:v>0.043031583683019</c:v>
                </c:pt>
                <c:pt idx="7">
                  <c:v>0.0422456678290896</c:v>
                </c:pt>
                <c:pt idx="8">
                  <c:v>0.0425050166687453</c:v>
                </c:pt>
                <c:pt idx="9">
                  <c:v>0.0421961593307867</c:v>
                </c:pt>
                <c:pt idx="10">
                  <c:v>0.0415993835933213</c:v>
                </c:pt>
                <c:pt idx="11">
                  <c:v>0.0404977221339056</c:v>
                </c:pt>
                <c:pt idx="12">
                  <c:v>0.0393884784023081</c:v>
                </c:pt>
                <c:pt idx="13">
                  <c:v>0.0377136362691862</c:v>
                </c:pt>
                <c:pt idx="14">
                  <c:v>0.0367839601525858</c:v>
                </c:pt>
                <c:pt idx="15">
                  <c:v>0.0367376239222813</c:v>
                </c:pt>
              </c:numCache>
            </c:numRef>
          </c:xVal>
          <c:yVal>
            <c:numRef>
              <c:f>'G;Data Set # 4'!$J$40:$J$55</c:f>
              <c:numCache>
                <c:formatCode>0.00000</c:formatCode>
                <c:ptCount val="16"/>
                <c:pt idx="0">
                  <c:v>0.014580529948583</c:v>
                </c:pt>
                <c:pt idx="1">
                  <c:v>0.0147178228521818</c:v>
                </c:pt>
                <c:pt idx="2">
                  <c:v>0.0150343563138494</c:v>
                </c:pt>
                <c:pt idx="3">
                  <c:v>0.0153918537267648</c:v>
                </c:pt>
                <c:pt idx="4">
                  <c:v>0.0155200189180766</c:v>
                </c:pt>
                <c:pt idx="5">
                  <c:v>0.0156247481218977</c:v>
                </c:pt>
                <c:pt idx="6">
                  <c:v>0.0160548806268917</c:v>
                </c:pt>
                <c:pt idx="7">
                  <c:v>0.0162057527824473</c:v>
                </c:pt>
                <c:pt idx="8">
                  <c:v>0.0166287324847424</c:v>
                </c:pt>
                <c:pt idx="9">
                  <c:v>0.0170407743383036</c:v>
                </c:pt>
                <c:pt idx="10">
                  <c:v>0.0172658327093452</c:v>
                </c:pt>
                <c:pt idx="11">
                  <c:v>0.0178510959235365</c:v>
                </c:pt>
                <c:pt idx="12">
                  <c:v>0.0181988402752087</c:v>
                </c:pt>
                <c:pt idx="13">
                  <c:v>0.0193917998017195</c:v>
                </c:pt>
                <c:pt idx="14">
                  <c:v>0.0197393856654451</c:v>
                </c:pt>
                <c:pt idx="15">
                  <c:v>0.0212199574059359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'G;Data Set # 4'!$I$58:$I$73</c:f>
              <c:numCache>
                <c:formatCode>0.00000</c:formatCode>
                <c:ptCount val="16"/>
                <c:pt idx="0">
                  <c:v>0.0670622005101173</c:v>
                </c:pt>
                <c:pt idx="1">
                  <c:v>0.0660459980153964</c:v>
                </c:pt>
                <c:pt idx="2">
                  <c:v>0.0644757192861412</c:v>
                </c:pt>
                <c:pt idx="3">
                  <c:v>0.0646960444778167</c:v>
                </c:pt>
                <c:pt idx="4">
                  <c:v>0.0640008789260536</c:v>
                </c:pt>
                <c:pt idx="5">
                  <c:v>0.0632169925050486</c:v>
                </c:pt>
                <c:pt idx="6">
                  <c:v>0.0617190416526768</c:v>
                </c:pt>
                <c:pt idx="7">
                  <c:v>0.0618108838362419</c:v>
                </c:pt>
                <c:pt idx="8">
                  <c:v>0.0620968039221256</c:v>
                </c:pt>
                <c:pt idx="9">
                  <c:v>0.0608920155265079</c:v>
                </c:pt>
                <c:pt idx="10">
                  <c:v>0.0610770137101704</c:v>
                </c:pt>
                <c:pt idx="11">
                  <c:v>0.0603455878050965</c:v>
                </c:pt>
                <c:pt idx="12">
                  <c:v>0.0589605008396603</c:v>
                </c:pt>
                <c:pt idx="13">
                  <c:v>0.0572280034189345</c:v>
                </c:pt>
                <c:pt idx="14">
                  <c:v>0.0561179442872986</c:v>
                </c:pt>
                <c:pt idx="15">
                  <c:v>0.0545255084373433</c:v>
                </c:pt>
              </c:numCache>
            </c:numRef>
          </c:xVal>
          <c:yVal>
            <c:numRef>
              <c:f>'G;Data Set # 4'!$J$58:$J$73</c:f>
              <c:numCache>
                <c:formatCode>0.00000</c:formatCode>
                <c:ptCount val="16"/>
                <c:pt idx="0">
                  <c:v>0.0172314455683789</c:v>
                </c:pt>
                <c:pt idx="1">
                  <c:v>0.0189710361099212</c:v>
                </c:pt>
                <c:pt idx="2">
                  <c:v>0.0193315548260885</c:v>
                </c:pt>
                <c:pt idx="3">
                  <c:v>0.0199427319329784</c:v>
                </c:pt>
                <c:pt idx="4">
                  <c:v>0.0200203521469844</c:v>
                </c:pt>
                <c:pt idx="5">
                  <c:v>0.0201619345957565</c:v>
                </c:pt>
                <c:pt idx="6">
                  <c:v>0.020232232089524</c:v>
                </c:pt>
                <c:pt idx="7">
                  <c:v>0.0207219011000902</c:v>
                </c:pt>
                <c:pt idx="8">
                  <c:v>0.0207194639953623</c:v>
                </c:pt>
                <c:pt idx="9">
                  <c:v>0.0208324555849338</c:v>
                </c:pt>
                <c:pt idx="10">
                  <c:v>0.0210690704459057</c:v>
                </c:pt>
                <c:pt idx="11">
                  <c:v>0.021512130783211</c:v>
                </c:pt>
                <c:pt idx="12">
                  <c:v>0.0223975811519977</c:v>
                </c:pt>
                <c:pt idx="13">
                  <c:v>0.023173976770186</c:v>
                </c:pt>
                <c:pt idx="14">
                  <c:v>0.0240739092657163</c:v>
                </c:pt>
                <c:pt idx="15">
                  <c:v>0.024743276715735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'G;Data Set # 4'!$I$76:$I$91</c:f>
              <c:numCache>
                <c:formatCode>0.00000</c:formatCode>
                <c:ptCount val="16"/>
                <c:pt idx="0">
                  <c:v>0.0802489361752783</c:v>
                </c:pt>
                <c:pt idx="1">
                  <c:v>0.0824003930243649</c:v>
                </c:pt>
                <c:pt idx="2">
                  <c:v>0.0817127427014025</c:v>
                </c:pt>
                <c:pt idx="3">
                  <c:v>0.0832179966273857</c:v>
                </c:pt>
                <c:pt idx="4">
                  <c:v>0.0845004164813516</c:v>
                </c:pt>
                <c:pt idx="5">
                  <c:v>0.0854664559044127</c:v>
                </c:pt>
                <c:pt idx="6">
                  <c:v>0.0847558822074848</c:v>
                </c:pt>
                <c:pt idx="7">
                  <c:v>0.0848570731350386</c:v>
                </c:pt>
                <c:pt idx="8">
                  <c:v>0.0855294701069059</c:v>
                </c:pt>
                <c:pt idx="9">
                  <c:v>0.0850656967191191</c:v>
                </c:pt>
                <c:pt idx="10">
                  <c:v>0.0844081065891712</c:v>
                </c:pt>
                <c:pt idx="11">
                  <c:v>0.0829426866134902</c:v>
                </c:pt>
                <c:pt idx="12">
                  <c:v>0.0831415072499935</c:v>
                </c:pt>
                <c:pt idx="13">
                  <c:v>0.0801438334264774</c:v>
                </c:pt>
                <c:pt idx="14">
                  <c:v>0.0780265620762363</c:v>
                </c:pt>
                <c:pt idx="15">
                  <c:v>0.0771594571744978</c:v>
                </c:pt>
              </c:numCache>
            </c:numRef>
          </c:xVal>
          <c:yVal>
            <c:numRef>
              <c:f>'G;Data Set # 4'!$J$76:$J$91</c:f>
              <c:numCache>
                <c:formatCode>0.00000</c:formatCode>
                <c:ptCount val="16"/>
                <c:pt idx="0">
                  <c:v>0.0275295487113541</c:v>
                </c:pt>
                <c:pt idx="1">
                  <c:v>0.0279442740064594</c:v>
                </c:pt>
                <c:pt idx="2">
                  <c:v>0.027795446989147</c:v>
                </c:pt>
                <c:pt idx="3">
                  <c:v>0.0284111449845477</c:v>
                </c:pt>
                <c:pt idx="4">
                  <c:v>0.0287053543681469</c:v>
                </c:pt>
                <c:pt idx="5">
                  <c:v>0.0288156412478845</c:v>
                </c:pt>
                <c:pt idx="6">
                  <c:v>0.0288688803238707</c:v>
                </c:pt>
                <c:pt idx="7">
                  <c:v>0.0289453843388694</c:v>
                </c:pt>
                <c:pt idx="8">
                  <c:v>0.0293154036209815</c:v>
                </c:pt>
                <c:pt idx="9">
                  <c:v>0.0293696523213521</c:v>
                </c:pt>
                <c:pt idx="10">
                  <c:v>0.029545323511932</c:v>
                </c:pt>
                <c:pt idx="11">
                  <c:v>0.0300851063832591</c:v>
                </c:pt>
                <c:pt idx="12">
                  <c:v>0.0306972928484074</c:v>
                </c:pt>
                <c:pt idx="13">
                  <c:v>0.0313932361570218</c:v>
                </c:pt>
                <c:pt idx="14">
                  <c:v>0.031736650319575</c:v>
                </c:pt>
                <c:pt idx="15">
                  <c:v>0.0319759457756866</c:v>
                </c:pt>
              </c:numCache>
            </c:numRef>
          </c:yVal>
          <c:smooth val="1"/>
        </c:ser>
        <c:ser>
          <c:idx val="5"/>
          <c:order val="5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'G;Data Set # 4'!$I$94:$I$107</c:f>
              <c:numCache>
                <c:formatCode>0.00000</c:formatCode>
                <c:ptCount val="14"/>
                <c:pt idx="0">
                  <c:v>0.106579470310243</c:v>
                </c:pt>
                <c:pt idx="1">
                  <c:v>0.104245792295326</c:v>
                </c:pt>
                <c:pt idx="2">
                  <c:v>0.109458779253217</c:v>
                </c:pt>
                <c:pt idx="3">
                  <c:v>0.110318232619352</c:v>
                </c:pt>
                <c:pt idx="4">
                  <c:v>0.111007457985306</c:v>
                </c:pt>
                <c:pt idx="5">
                  <c:v>0.111993386931971</c:v>
                </c:pt>
                <c:pt idx="6">
                  <c:v>0.112472272694913</c:v>
                </c:pt>
                <c:pt idx="7">
                  <c:v>0.11240810606764</c:v>
                </c:pt>
                <c:pt idx="8">
                  <c:v>0.114609934253871</c:v>
                </c:pt>
                <c:pt idx="9">
                  <c:v>0.115395331479314</c:v>
                </c:pt>
                <c:pt idx="10">
                  <c:v>0.115853705002716</c:v>
                </c:pt>
                <c:pt idx="11">
                  <c:v>0.115734209341542</c:v>
                </c:pt>
                <c:pt idx="12">
                  <c:v>0.114455676287202</c:v>
                </c:pt>
                <c:pt idx="13">
                  <c:v>0.11177407260744</c:v>
                </c:pt>
              </c:numCache>
            </c:numRef>
          </c:xVal>
          <c:yVal>
            <c:numRef>
              <c:f>'G;Data Set # 4'!$J$94:$J$107</c:f>
              <c:numCache>
                <c:formatCode>0.00000</c:formatCode>
                <c:ptCount val="14"/>
                <c:pt idx="0">
                  <c:v>0.0375629322560419</c:v>
                </c:pt>
                <c:pt idx="1">
                  <c:v>0.0383907726221309</c:v>
                </c:pt>
                <c:pt idx="2">
                  <c:v>0.0397480438516003</c:v>
                </c:pt>
                <c:pt idx="3">
                  <c:v>0.0406939286390463</c:v>
                </c:pt>
                <c:pt idx="4">
                  <c:v>0.0410579710941561</c:v>
                </c:pt>
                <c:pt idx="5">
                  <c:v>0.0416159156708238</c:v>
                </c:pt>
                <c:pt idx="6">
                  <c:v>0.0421212648404466</c:v>
                </c:pt>
                <c:pt idx="7">
                  <c:v>0.0424045026636048</c:v>
                </c:pt>
                <c:pt idx="8">
                  <c:v>0.043394867419433</c:v>
                </c:pt>
                <c:pt idx="9">
                  <c:v>0.0438504694131001</c:v>
                </c:pt>
                <c:pt idx="10">
                  <c:v>0.0446820065007876</c:v>
                </c:pt>
                <c:pt idx="11">
                  <c:v>0.0453107419222606</c:v>
                </c:pt>
                <c:pt idx="12">
                  <c:v>0.0465088107166309</c:v>
                </c:pt>
                <c:pt idx="13">
                  <c:v>0.0467459963804334</c:v>
                </c:pt>
              </c:numCache>
            </c:numRef>
          </c:yVal>
          <c:smooth val="1"/>
        </c:ser>
        <c:ser>
          <c:idx val="6"/>
          <c:order val="6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'G;Data Set # 4'!$I$110:$I$123</c:f>
              <c:numCache>
                <c:formatCode>0.00000</c:formatCode>
                <c:ptCount val="14"/>
                <c:pt idx="0">
                  <c:v>0.132324499670802</c:v>
                </c:pt>
                <c:pt idx="1">
                  <c:v>0.131466097752448</c:v>
                </c:pt>
                <c:pt idx="2">
                  <c:v>0.134581605430237</c:v>
                </c:pt>
                <c:pt idx="3">
                  <c:v>0.139215615576167</c:v>
                </c:pt>
                <c:pt idx="4">
                  <c:v>0.139604781837897</c:v>
                </c:pt>
                <c:pt idx="5">
                  <c:v>0.144461373962966</c:v>
                </c:pt>
                <c:pt idx="6">
                  <c:v>0.144935587213122</c:v>
                </c:pt>
                <c:pt idx="7">
                  <c:v>0.146986059542318</c:v>
                </c:pt>
                <c:pt idx="8">
                  <c:v>0.14560574560761</c:v>
                </c:pt>
                <c:pt idx="9">
                  <c:v>0.149744687613629</c:v>
                </c:pt>
                <c:pt idx="10">
                  <c:v>0.15009179611121</c:v>
                </c:pt>
                <c:pt idx="11">
                  <c:v>0.151055056652616</c:v>
                </c:pt>
                <c:pt idx="12">
                  <c:v>0.151106774065251</c:v>
                </c:pt>
                <c:pt idx="13">
                  <c:v>0.147666318876518</c:v>
                </c:pt>
              </c:numCache>
            </c:numRef>
          </c:xVal>
          <c:yVal>
            <c:numRef>
              <c:f>'G;Data Set # 4'!$J$110:$J$123</c:f>
              <c:numCache>
                <c:formatCode>0.00000</c:formatCode>
                <c:ptCount val="14"/>
                <c:pt idx="0">
                  <c:v>0.0506075108225744</c:v>
                </c:pt>
                <c:pt idx="1">
                  <c:v>0.0517449372827908</c:v>
                </c:pt>
                <c:pt idx="2">
                  <c:v>0.0539529479950049</c:v>
                </c:pt>
                <c:pt idx="3">
                  <c:v>0.0567042473940951</c:v>
                </c:pt>
                <c:pt idx="4">
                  <c:v>0.0579251185700616</c:v>
                </c:pt>
                <c:pt idx="5">
                  <c:v>0.0602747694497717</c:v>
                </c:pt>
                <c:pt idx="6">
                  <c:v>0.0610517308673471</c:v>
                </c:pt>
                <c:pt idx="7">
                  <c:v>0.0625849587505011</c:v>
                </c:pt>
                <c:pt idx="8">
                  <c:v>0.0618982776212193</c:v>
                </c:pt>
                <c:pt idx="9">
                  <c:v>0.0638677336375875</c:v>
                </c:pt>
                <c:pt idx="10">
                  <c:v>0.0646488827022723</c:v>
                </c:pt>
                <c:pt idx="11">
                  <c:v>0.0653562131172987</c:v>
                </c:pt>
                <c:pt idx="12">
                  <c:v>0.0663598281849108</c:v>
                </c:pt>
                <c:pt idx="13">
                  <c:v>0.0667676996977874</c:v>
                </c:pt>
              </c:numCache>
            </c:numRef>
          </c:yVal>
          <c:smooth val="1"/>
        </c:ser>
        <c:ser>
          <c:idx val="7"/>
          <c:order val="7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'G;Data Set # 4'!$I$126:$I$135</c:f>
              <c:numCache>
                <c:formatCode>0.00000</c:formatCode>
                <c:ptCount val="10"/>
                <c:pt idx="0">
                  <c:v>0.151903880738457</c:v>
                </c:pt>
                <c:pt idx="1">
                  <c:v>0.156328390467042</c:v>
                </c:pt>
                <c:pt idx="2">
                  <c:v>0.159068308370704</c:v>
                </c:pt>
                <c:pt idx="3">
                  <c:v>0.163589608464727</c:v>
                </c:pt>
                <c:pt idx="4">
                  <c:v>0.167088253065976</c:v>
                </c:pt>
                <c:pt idx="5">
                  <c:v>0.168992052866188</c:v>
                </c:pt>
                <c:pt idx="6">
                  <c:v>0.176072504695415</c:v>
                </c:pt>
                <c:pt idx="7">
                  <c:v>0.173707925796328</c:v>
                </c:pt>
                <c:pt idx="8">
                  <c:v>0.174380080726612</c:v>
                </c:pt>
                <c:pt idx="9">
                  <c:v>0.176950496417807</c:v>
                </c:pt>
              </c:numCache>
            </c:numRef>
          </c:xVal>
          <c:yVal>
            <c:numRef>
              <c:f>'G;Data Set # 4'!$J$126:$J$135</c:f>
              <c:numCache>
                <c:formatCode>0.00000</c:formatCode>
                <c:ptCount val="10"/>
                <c:pt idx="0">
                  <c:v>0.0662022717401986</c:v>
                </c:pt>
                <c:pt idx="1">
                  <c:v>0.0699742845252641</c:v>
                </c:pt>
                <c:pt idx="2">
                  <c:v>0.0722961864151021</c:v>
                </c:pt>
                <c:pt idx="3">
                  <c:v>0.0763514656536356</c:v>
                </c:pt>
                <c:pt idx="4">
                  <c:v>0.0790262552302034</c:v>
                </c:pt>
                <c:pt idx="5">
                  <c:v>0.0812658978253092</c:v>
                </c:pt>
                <c:pt idx="6">
                  <c:v>0.0841332591179109</c:v>
                </c:pt>
                <c:pt idx="7">
                  <c:v>0.0841484420961776</c:v>
                </c:pt>
                <c:pt idx="8">
                  <c:v>0.0853534087249016</c:v>
                </c:pt>
                <c:pt idx="9">
                  <c:v>0.0880091791612046</c:v>
                </c:pt>
              </c:numCache>
            </c:numRef>
          </c:yVal>
          <c:smooth val="1"/>
        </c:ser>
        <c:ser>
          <c:idx val="8"/>
          <c:order val="8"/>
          <c:tx>
            <c:v>16.0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'G;Data Set # 4'!$I$138:$I$147</c:f>
              <c:numCache>
                <c:formatCode>0.00000</c:formatCode>
                <c:ptCount val="10"/>
                <c:pt idx="0">
                  <c:v>0.17108847926425</c:v>
                </c:pt>
                <c:pt idx="1">
                  <c:v>0.174370166497612</c:v>
                </c:pt>
                <c:pt idx="2">
                  <c:v>0.163933630361417</c:v>
                </c:pt>
                <c:pt idx="3">
                  <c:v>0.17417066204243</c:v>
                </c:pt>
                <c:pt idx="4">
                  <c:v>0.179135501099267</c:v>
                </c:pt>
                <c:pt idx="5">
                  <c:v>0.177638042794972</c:v>
                </c:pt>
                <c:pt idx="6">
                  <c:v>0.180866556452724</c:v>
                </c:pt>
                <c:pt idx="7">
                  <c:v>0.183587474168868</c:v>
                </c:pt>
                <c:pt idx="8">
                  <c:v>0.192569858222987</c:v>
                </c:pt>
                <c:pt idx="9">
                  <c:v>0.19509432905769</c:v>
                </c:pt>
              </c:numCache>
            </c:numRef>
          </c:xVal>
          <c:yVal>
            <c:numRef>
              <c:f>'G;Data Set # 4'!$J$138:$J$147</c:f>
              <c:numCache>
                <c:formatCode>0.00000</c:formatCode>
                <c:ptCount val="10"/>
                <c:pt idx="0">
                  <c:v>0.0822402439634628</c:v>
                </c:pt>
                <c:pt idx="1">
                  <c:v>0.0851946168043675</c:v>
                </c:pt>
                <c:pt idx="2">
                  <c:v>0.0781907713529982</c:v>
                </c:pt>
                <c:pt idx="3">
                  <c:v>0.0869567336088993</c:v>
                </c:pt>
                <c:pt idx="4">
                  <c:v>0.0889161499053686</c:v>
                </c:pt>
                <c:pt idx="5">
                  <c:v>0.0893181906974288</c:v>
                </c:pt>
                <c:pt idx="6">
                  <c:v>0.091524184676597</c:v>
                </c:pt>
                <c:pt idx="7">
                  <c:v>0.0965768400336585</c:v>
                </c:pt>
                <c:pt idx="8">
                  <c:v>0.10247269825969</c:v>
                </c:pt>
                <c:pt idx="9">
                  <c:v>0.105049832269669</c:v>
                </c:pt>
              </c:numCache>
            </c:numRef>
          </c:yVal>
          <c:smooth val="1"/>
        </c:ser>
        <c:ser>
          <c:idx val="9"/>
          <c:order val="9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'G;Data Set # 4'!$I$138:$I$147</c:f>
              <c:numCache>
                <c:formatCode>0.00000</c:formatCode>
                <c:ptCount val="10"/>
                <c:pt idx="0">
                  <c:v>0.17108847926425</c:v>
                </c:pt>
                <c:pt idx="1">
                  <c:v>0.174370166497612</c:v>
                </c:pt>
                <c:pt idx="2">
                  <c:v>0.163933630361417</c:v>
                </c:pt>
                <c:pt idx="3">
                  <c:v>0.17417066204243</c:v>
                </c:pt>
                <c:pt idx="4">
                  <c:v>0.179135501099267</c:v>
                </c:pt>
                <c:pt idx="5">
                  <c:v>0.177638042794972</c:v>
                </c:pt>
                <c:pt idx="6">
                  <c:v>0.180866556452724</c:v>
                </c:pt>
                <c:pt idx="7">
                  <c:v>0.183587474168868</c:v>
                </c:pt>
                <c:pt idx="8">
                  <c:v>0.192569858222987</c:v>
                </c:pt>
                <c:pt idx="9">
                  <c:v>0.19509432905769</c:v>
                </c:pt>
              </c:numCache>
            </c:numRef>
          </c:xVal>
          <c:yVal>
            <c:numRef>
              <c:f>'G;Data Set # 4'!$J$138:$J$147</c:f>
              <c:numCache>
                <c:formatCode>0.00000</c:formatCode>
                <c:ptCount val="10"/>
                <c:pt idx="0">
                  <c:v>0.0822402439634628</c:v>
                </c:pt>
                <c:pt idx="1">
                  <c:v>0.0851946168043675</c:v>
                </c:pt>
                <c:pt idx="2">
                  <c:v>0.0781907713529982</c:v>
                </c:pt>
                <c:pt idx="3">
                  <c:v>0.0869567336088993</c:v>
                </c:pt>
                <c:pt idx="4">
                  <c:v>0.0889161499053686</c:v>
                </c:pt>
                <c:pt idx="5">
                  <c:v>0.0893181906974288</c:v>
                </c:pt>
                <c:pt idx="6">
                  <c:v>0.091524184676597</c:v>
                </c:pt>
                <c:pt idx="7">
                  <c:v>0.0965768400336585</c:v>
                </c:pt>
                <c:pt idx="8">
                  <c:v>0.10247269825969</c:v>
                </c:pt>
                <c:pt idx="9">
                  <c:v>0.105049832269669</c:v>
                </c:pt>
              </c:numCache>
            </c:numRef>
          </c:yVal>
          <c:smooth val="1"/>
        </c:ser>
        <c:ser>
          <c:idx val="10"/>
          <c:order val="10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'G;Data Set # 4'!$I$150:$I$155</c:f>
              <c:numCache>
                <c:formatCode>0.00000</c:formatCode>
                <c:ptCount val="6"/>
                <c:pt idx="0">
                  <c:v>0.194437552499048</c:v>
                </c:pt>
                <c:pt idx="1">
                  <c:v>0.19686635494687</c:v>
                </c:pt>
                <c:pt idx="2">
                  <c:v>0.197951623171963</c:v>
                </c:pt>
                <c:pt idx="3">
                  <c:v>0.197991202647572</c:v>
                </c:pt>
                <c:pt idx="4">
                  <c:v>0.201330169662889</c:v>
                </c:pt>
                <c:pt idx="5">
                  <c:v>0.204924428894985</c:v>
                </c:pt>
              </c:numCache>
            </c:numRef>
          </c:xVal>
          <c:yVal>
            <c:numRef>
              <c:f>'G;Data Set # 4'!$J$150:$J$155</c:f>
              <c:numCache>
                <c:formatCode>0.00000</c:formatCode>
                <c:ptCount val="6"/>
                <c:pt idx="0">
                  <c:v>0.106729479223628</c:v>
                </c:pt>
                <c:pt idx="1">
                  <c:v>0.114529065190882</c:v>
                </c:pt>
                <c:pt idx="2">
                  <c:v>0.116152138641242</c:v>
                </c:pt>
                <c:pt idx="3">
                  <c:v>0.117211533116524</c:v>
                </c:pt>
                <c:pt idx="4">
                  <c:v>0.120586860652182</c:v>
                </c:pt>
                <c:pt idx="5">
                  <c:v>0.124215727080713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014640"/>
        <c:axId val="-1385010320"/>
      </c:scatterChart>
      <c:valAx>
        <c:axId val="-1385014640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010320"/>
        <c:crosses val="autoZero"/>
        <c:crossBetween val="midCat"/>
        <c:majorUnit val="0.0756"/>
      </c:valAx>
      <c:valAx>
        <c:axId val="-138501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0146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796875"/>
          <c:y val="0.183353545872254"/>
          <c:w val="0.09609375"/>
          <c:h val="0.3196624319483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3879383147626"/>
          <c:y val="0.0228915662650602"/>
          <c:w val="0.889938017903664"/>
          <c:h val="0.866265060240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97904073621014"/>
                  <c:y val="0.04457831325301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'AZ;Data Set # 34'!$D$8:$D$239</c:f>
              <c:numCache>
                <c:formatCode>0.0</c:formatCode>
                <c:ptCount val="232"/>
                <c:pt idx="0">
                  <c:v>10.0</c:v>
                </c:pt>
                <c:pt idx="1">
                  <c:v>10.0</c:v>
                </c:pt>
                <c:pt idx="2">
                  <c:v>10.0</c:v>
                </c:pt>
                <c:pt idx="3">
                  <c:v>10.0</c:v>
                </c:pt>
                <c:pt idx="4">
                  <c:v>10.0</c:v>
                </c:pt>
                <c:pt idx="15">
                  <c:v>14.0</c:v>
                </c:pt>
                <c:pt idx="16">
                  <c:v>14.0</c:v>
                </c:pt>
                <c:pt idx="17">
                  <c:v>14.0</c:v>
                </c:pt>
                <c:pt idx="18">
                  <c:v>14.0</c:v>
                </c:pt>
                <c:pt idx="28">
                  <c:v>18.0</c:v>
                </c:pt>
                <c:pt idx="29">
                  <c:v>18.0</c:v>
                </c:pt>
                <c:pt idx="30">
                  <c:v>18.0</c:v>
                </c:pt>
                <c:pt idx="31">
                  <c:v>18.0</c:v>
                </c:pt>
                <c:pt idx="41">
                  <c:v>20.0</c:v>
                </c:pt>
                <c:pt idx="42">
                  <c:v>20.0</c:v>
                </c:pt>
                <c:pt idx="43">
                  <c:v>20.0</c:v>
                </c:pt>
                <c:pt idx="44">
                  <c:v>20.0</c:v>
                </c:pt>
                <c:pt idx="54">
                  <c:v>20.0</c:v>
                </c:pt>
                <c:pt idx="55">
                  <c:v>20.0</c:v>
                </c:pt>
                <c:pt idx="56">
                  <c:v>20.0</c:v>
                </c:pt>
                <c:pt idx="57">
                  <c:v>20.0</c:v>
                </c:pt>
                <c:pt idx="67">
                  <c:v>22.0</c:v>
                </c:pt>
                <c:pt idx="68">
                  <c:v>22.0</c:v>
                </c:pt>
                <c:pt idx="69">
                  <c:v>22.0</c:v>
                </c:pt>
                <c:pt idx="70">
                  <c:v>22.0</c:v>
                </c:pt>
                <c:pt idx="80">
                  <c:v>24.0</c:v>
                </c:pt>
                <c:pt idx="81">
                  <c:v>24.0</c:v>
                </c:pt>
                <c:pt idx="82">
                  <c:v>24.0</c:v>
                </c:pt>
                <c:pt idx="83">
                  <c:v>24.0</c:v>
                </c:pt>
                <c:pt idx="93">
                  <c:v>24.0</c:v>
                </c:pt>
                <c:pt idx="94">
                  <c:v>24.0</c:v>
                </c:pt>
                <c:pt idx="95">
                  <c:v>24.0</c:v>
                </c:pt>
                <c:pt idx="96">
                  <c:v>24.0</c:v>
                </c:pt>
                <c:pt idx="97">
                  <c:v>24.0</c:v>
                </c:pt>
                <c:pt idx="98">
                  <c:v>24.0</c:v>
                </c:pt>
                <c:pt idx="99">
                  <c:v>24.0</c:v>
                </c:pt>
                <c:pt idx="100">
                  <c:v>24.0</c:v>
                </c:pt>
                <c:pt idx="101">
                  <c:v>24.0</c:v>
                </c:pt>
                <c:pt idx="102">
                  <c:v>24.0</c:v>
                </c:pt>
                <c:pt idx="103">
                  <c:v>24.0</c:v>
                </c:pt>
                <c:pt idx="104">
                  <c:v>24.0</c:v>
                </c:pt>
                <c:pt idx="107">
                  <c:v>24.0</c:v>
                </c:pt>
                <c:pt idx="108">
                  <c:v>24.0</c:v>
                </c:pt>
                <c:pt idx="109">
                  <c:v>24.0</c:v>
                </c:pt>
                <c:pt idx="110">
                  <c:v>24.0</c:v>
                </c:pt>
                <c:pt idx="120">
                  <c:v>27.0</c:v>
                </c:pt>
                <c:pt idx="121">
                  <c:v>27.0</c:v>
                </c:pt>
                <c:pt idx="122">
                  <c:v>27.0</c:v>
                </c:pt>
                <c:pt idx="123">
                  <c:v>27.0</c:v>
                </c:pt>
                <c:pt idx="133">
                  <c:v>28.8</c:v>
                </c:pt>
                <c:pt idx="134">
                  <c:v>28.8</c:v>
                </c:pt>
                <c:pt idx="135">
                  <c:v>28.8</c:v>
                </c:pt>
                <c:pt idx="136">
                  <c:v>28.8</c:v>
                </c:pt>
                <c:pt idx="137">
                  <c:v>28.8</c:v>
                </c:pt>
                <c:pt idx="138">
                  <c:v>28.8</c:v>
                </c:pt>
                <c:pt idx="141">
                  <c:v>29.5</c:v>
                </c:pt>
                <c:pt idx="142">
                  <c:v>29.5</c:v>
                </c:pt>
                <c:pt idx="143">
                  <c:v>29.5</c:v>
                </c:pt>
                <c:pt idx="144">
                  <c:v>29.5</c:v>
                </c:pt>
                <c:pt idx="145">
                  <c:v>29.5</c:v>
                </c:pt>
                <c:pt idx="146">
                  <c:v>29.5</c:v>
                </c:pt>
                <c:pt idx="147">
                  <c:v>29.5</c:v>
                </c:pt>
                <c:pt idx="148">
                  <c:v>29.5</c:v>
                </c:pt>
                <c:pt idx="149">
                  <c:v>29.5</c:v>
                </c:pt>
                <c:pt idx="157">
                  <c:v>29.5</c:v>
                </c:pt>
                <c:pt idx="158">
                  <c:v>29.5</c:v>
                </c:pt>
                <c:pt idx="159">
                  <c:v>29.5</c:v>
                </c:pt>
                <c:pt idx="160">
                  <c:v>29.5</c:v>
                </c:pt>
                <c:pt idx="161">
                  <c:v>29.5</c:v>
                </c:pt>
                <c:pt idx="164">
                  <c:v>30.0</c:v>
                </c:pt>
                <c:pt idx="165">
                  <c:v>30.0</c:v>
                </c:pt>
                <c:pt idx="166">
                  <c:v>30.0</c:v>
                </c:pt>
                <c:pt idx="167">
                  <c:v>30.0</c:v>
                </c:pt>
                <c:pt idx="168">
                  <c:v>30.0</c:v>
                </c:pt>
                <c:pt idx="177">
                  <c:v>30.0</c:v>
                </c:pt>
                <c:pt idx="178">
                  <c:v>30.0</c:v>
                </c:pt>
                <c:pt idx="179">
                  <c:v>30.0</c:v>
                </c:pt>
                <c:pt idx="180">
                  <c:v>30.0</c:v>
                </c:pt>
                <c:pt idx="190">
                  <c:v>30.0</c:v>
                </c:pt>
                <c:pt idx="191">
                  <c:v>30.0</c:v>
                </c:pt>
                <c:pt idx="192">
                  <c:v>30.0</c:v>
                </c:pt>
                <c:pt idx="193">
                  <c:v>30.0</c:v>
                </c:pt>
                <c:pt idx="203">
                  <c:v>30.0</c:v>
                </c:pt>
                <c:pt idx="204">
                  <c:v>30.0</c:v>
                </c:pt>
                <c:pt idx="205">
                  <c:v>30.0</c:v>
                </c:pt>
                <c:pt idx="206">
                  <c:v>30.0</c:v>
                </c:pt>
                <c:pt idx="207">
                  <c:v>30.0</c:v>
                </c:pt>
                <c:pt idx="208">
                  <c:v>30.0</c:v>
                </c:pt>
                <c:pt idx="218">
                  <c:v>34.0</c:v>
                </c:pt>
                <c:pt idx="219">
                  <c:v>34.0</c:v>
                </c:pt>
                <c:pt idx="220">
                  <c:v>34.0</c:v>
                </c:pt>
                <c:pt idx="221">
                  <c:v>34.0</c:v>
                </c:pt>
                <c:pt idx="222">
                  <c:v>34.0</c:v>
                </c:pt>
              </c:numCache>
            </c:numRef>
          </c:xVal>
          <c:yVal>
            <c:numRef>
              <c:f>'AZ;Data Set # 34'!$I$8:$I$239</c:f>
              <c:numCache>
                <c:formatCode>0.00000</c:formatCode>
                <c:ptCount val="232"/>
                <c:pt idx="0">
                  <c:v>0.0412751435523966</c:v>
                </c:pt>
                <c:pt idx="1">
                  <c:v>0.0387754280312314</c:v>
                </c:pt>
                <c:pt idx="2">
                  <c:v>0.0370324699720659</c:v>
                </c:pt>
                <c:pt idx="3">
                  <c:v>0.0369427296584555</c:v>
                </c:pt>
                <c:pt idx="4">
                  <c:v>0.0348435508174585</c:v>
                </c:pt>
                <c:pt idx="15">
                  <c:v>0.0705324240222681</c:v>
                </c:pt>
                <c:pt idx="16">
                  <c:v>0.0684579847265518</c:v>
                </c:pt>
                <c:pt idx="17">
                  <c:v>0.0668219750253465</c:v>
                </c:pt>
                <c:pt idx="18">
                  <c:v>0.0651912060328055</c:v>
                </c:pt>
                <c:pt idx="28">
                  <c:v>0.1123877402752</c:v>
                </c:pt>
                <c:pt idx="29">
                  <c:v>0.110129972445512</c:v>
                </c:pt>
                <c:pt idx="30">
                  <c:v>0.108888285891017</c:v>
                </c:pt>
                <c:pt idx="31">
                  <c:v>0.108725246845276</c:v>
                </c:pt>
                <c:pt idx="41">
                  <c:v>0.128394271409988</c:v>
                </c:pt>
                <c:pt idx="42">
                  <c:v>0.12720037813802</c:v>
                </c:pt>
                <c:pt idx="43">
                  <c:v>0.12177994113618</c:v>
                </c:pt>
                <c:pt idx="44">
                  <c:v>0.121719545977477</c:v>
                </c:pt>
                <c:pt idx="54">
                  <c:v>0.129551721377625</c:v>
                </c:pt>
                <c:pt idx="55">
                  <c:v>0.131656104478134</c:v>
                </c:pt>
                <c:pt idx="56">
                  <c:v>0.12833788499469</c:v>
                </c:pt>
                <c:pt idx="57">
                  <c:v>0.129409408990494</c:v>
                </c:pt>
                <c:pt idx="67">
                  <c:v>0.155677020647139</c:v>
                </c:pt>
                <c:pt idx="68">
                  <c:v>0.154987176601417</c:v>
                </c:pt>
                <c:pt idx="69">
                  <c:v>0.155559956467444</c:v>
                </c:pt>
                <c:pt idx="70">
                  <c:v>0.155857406028038</c:v>
                </c:pt>
                <c:pt idx="80">
                  <c:v>0.180719462520017</c:v>
                </c:pt>
                <c:pt idx="81">
                  <c:v>0.178176009243374</c:v>
                </c:pt>
                <c:pt idx="82">
                  <c:v>0.179761446261219</c:v>
                </c:pt>
                <c:pt idx="83">
                  <c:v>0.18433700194062</c:v>
                </c:pt>
                <c:pt idx="93">
                  <c:v>0.181633446008624</c:v>
                </c:pt>
                <c:pt idx="94">
                  <c:v>0.180802551928072</c:v>
                </c:pt>
                <c:pt idx="95">
                  <c:v>0.180350828052239</c:v>
                </c:pt>
                <c:pt idx="96">
                  <c:v>0.179755360516458</c:v>
                </c:pt>
                <c:pt idx="97">
                  <c:v>0.179926473162704</c:v>
                </c:pt>
                <c:pt idx="98">
                  <c:v>0.182494964974052</c:v>
                </c:pt>
                <c:pt idx="99">
                  <c:v>0.180792864395504</c:v>
                </c:pt>
                <c:pt idx="100">
                  <c:v>0.182036471064276</c:v>
                </c:pt>
                <c:pt idx="101">
                  <c:v>0.181560562058794</c:v>
                </c:pt>
                <c:pt idx="102">
                  <c:v>0.183458160453417</c:v>
                </c:pt>
                <c:pt idx="103">
                  <c:v>0.184117291568819</c:v>
                </c:pt>
                <c:pt idx="104">
                  <c:v>0.183520790648271</c:v>
                </c:pt>
                <c:pt idx="107">
                  <c:v>0.170545797203865</c:v>
                </c:pt>
                <c:pt idx="108">
                  <c:v>0.170514687509195</c:v>
                </c:pt>
                <c:pt idx="109">
                  <c:v>0.172394173873464</c:v>
                </c:pt>
                <c:pt idx="110">
                  <c:v>0.173774553370065</c:v>
                </c:pt>
                <c:pt idx="120">
                  <c:v>0.223449371520605</c:v>
                </c:pt>
                <c:pt idx="121">
                  <c:v>0.216580126746262</c:v>
                </c:pt>
                <c:pt idx="122">
                  <c:v>0.215483342986209</c:v>
                </c:pt>
                <c:pt idx="123">
                  <c:v>0.219270951056899</c:v>
                </c:pt>
                <c:pt idx="133">
                  <c:v>0.239800809675411</c:v>
                </c:pt>
                <c:pt idx="134">
                  <c:v>0.23912579013776</c:v>
                </c:pt>
                <c:pt idx="135">
                  <c:v>0.244913213001381</c:v>
                </c:pt>
                <c:pt idx="136">
                  <c:v>0.246763161783493</c:v>
                </c:pt>
                <c:pt idx="137">
                  <c:v>0.243881638662878</c:v>
                </c:pt>
                <c:pt idx="138">
                  <c:v>0.241000115542264</c:v>
                </c:pt>
                <c:pt idx="141">
                  <c:v>0.246822043170757</c:v>
                </c:pt>
                <c:pt idx="142">
                  <c:v>0.24830065473898</c:v>
                </c:pt>
                <c:pt idx="143">
                  <c:v>0.24311998879591</c:v>
                </c:pt>
                <c:pt idx="144">
                  <c:v>0.241908932204064</c:v>
                </c:pt>
                <c:pt idx="145">
                  <c:v>0.243470479150925</c:v>
                </c:pt>
                <c:pt idx="146">
                  <c:v>0.247194423961901</c:v>
                </c:pt>
                <c:pt idx="147">
                  <c:v>0.247181605654355</c:v>
                </c:pt>
                <c:pt idx="148">
                  <c:v>0.2468335851334</c:v>
                </c:pt>
                <c:pt idx="149">
                  <c:v>0.247885843835876</c:v>
                </c:pt>
                <c:pt idx="157">
                  <c:v>0.244881581965124</c:v>
                </c:pt>
                <c:pt idx="158">
                  <c:v>0.250933596087758</c:v>
                </c:pt>
                <c:pt idx="159">
                  <c:v>0.25085321159355</c:v>
                </c:pt>
                <c:pt idx="160">
                  <c:v>0.25160346687283</c:v>
                </c:pt>
                <c:pt idx="161">
                  <c:v>0.247272245007356</c:v>
                </c:pt>
                <c:pt idx="164">
                  <c:v>0.25331666140565</c:v>
                </c:pt>
                <c:pt idx="165">
                  <c:v>0.249838941213543</c:v>
                </c:pt>
                <c:pt idx="166">
                  <c:v>0.248249878457292</c:v>
                </c:pt>
                <c:pt idx="167">
                  <c:v>0.246138390808503</c:v>
                </c:pt>
                <c:pt idx="168">
                  <c:v>0.248649366486223</c:v>
                </c:pt>
                <c:pt idx="177">
                  <c:v>0.261243478869787</c:v>
                </c:pt>
                <c:pt idx="178">
                  <c:v>0.253658135219355</c:v>
                </c:pt>
                <c:pt idx="179">
                  <c:v>0.256381079093869</c:v>
                </c:pt>
                <c:pt idx="180">
                  <c:v>0.25235305561086</c:v>
                </c:pt>
                <c:pt idx="190">
                  <c:v>0.253535470134099</c:v>
                </c:pt>
                <c:pt idx="191">
                  <c:v>0.254719022443192</c:v>
                </c:pt>
                <c:pt idx="192">
                  <c:v>0.250548379264831</c:v>
                </c:pt>
                <c:pt idx="193">
                  <c:v>0.251097567772</c:v>
                </c:pt>
                <c:pt idx="203">
                  <c:v>0.264722854063804</c:v>
                </c:pt>
                <c:pt idx="204">
                  <c:v>0.259640726233855</c:v>
                </c:pt>
                <c:pt idx="205">
                  <c:v>0.256196897284175</c:v>
                </c:pt>
                <c:pt idx="206">
                  <c:v>0.253294671490005</c:v>
                </c:pt>
                <c:pt idx="207">
                  <c:v>0.252907936396785</c:v>
                </c:pt>
                <c:pt idx="208">
                  <c:v>0.257351825449906</c:v>
                </c:pt>
                <c:pt idx="218">
                  <c:v>0.275718815135401</c:v>
                </c:pt>
                <c:pt idx="219">
                  <c:v>0.277765083991429</c:v>
                </c:pt>
                <c:pt idx="220">
                  <c:v>0.275918354827611</c:v>
                </c:pt>
                <c:pt idx="221">
                  <c:v>0.274025696462542</c:v>
                </c:pt>
                <c:pt idx="222">
                  <c:v>0.274481028770768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4904944"/>
        <c:axId val="-1374900432"/>
      </c:scatterChart>
      <c:valAx>
        <c:axId val="-1374904944"/>
        <c:scaling>
          <c:orientation val="minMax"/>
          <c:max val="36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900432"/>
        <c:crosses val="autoZero"/>
        <c:crossBetween val="midCat"/>
        <c:majorUnit val="2.0"/>
      </c:valAx>
      <c:valAx>
        <c:axId val="-137490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9049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574770062289"/>
          <c:y val="0.162650602409639"/>
          <c:w val="0.134172045102084"/>
          <c:h val="0.05903614457831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1309655937847"/>
          <c:y val="0.0228384991843393"/>
          <c:w val="0.90677025527192"/>
          <c:h val="0.87275693311582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3"/>
          <c:order val="1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2"/>
          <c:order val="2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13"/>
          <c:order val="3"/>
          <c:tx>
            <c:v>Data Set # 34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34'!$O$8:$O$226</c:f>
              <c:numCache>
                <c:formatCode>General</c:formatCode>
                <c:ptCount val="219"/>
                <c:pt idx="0">
                  <c:v>3.751912977976988</c:v>
                </c:pt>
                <c:pt idx="1">
                  <c:v>5.507326078114816</c:v>
                </c:pt>
                <c:pt idx="2">
                  <c:v>7.58669953578881</c:v>
                </c:pt>
                <c:pt idx="3">
                  <c:v>8.86747304232714</c:v>
                </c:pt>
                <c:pt idx="4">
                  <c:v>9.74141261149447</c:v>
                </c:pt>
                <c:pt idx="15">
                  <c:v>6.411401494494813</c:v>
                </c:pt>
                <c:pt idx="16">
                  <c:v>9.703742802478636</c:v>
                </c:pt>
                <c:pt idx="17">
                  <c:v>13.64400482553479</c:v>
                </c:pt>
                <c:pt idx="18">
                  <c:v>15.64803866517712</c:v>
                </c:pt>
                <c:pt idx="28">
                  <c:v>10.21605220509397</c:v>
                </c:pt>
                <c:pt idx="29">
                  <c:v>15.79871790124045</c:v>
                </c:pt>
                <c:pt idx="30">
                  <c:v>22.2703910901606</c:v>
                </c:pt>
                <c:pt idx="31">
                  <c:v>26.09764368616925</c:v>
                </c:pt>
                <c:pt idx="41">
                  <c:v>11.7002426803178</c:v>
                </c:pt>
                <c:pt idx="42">
                  <c:v>18.06644040399361</c:v>
                </c:pt>
                <c:pt idx="43">
                  <c:v>24.99015130110375</c:v>
                </c:pt>
                <c:pt idx="44">
                  <c:v>29.21670387268024</c:v>
                </c:pt>
                <c:pt idx="54">
                  <c:v>11.80571814556213</c:v>
                </c:pt>
                <c:pt idx="55">
                  <c:v>18.69929319545961</c:v>
                </c:pt>
                <c:pt idx="56">
                  <c:v>26.24832292223259</c:v>
                </c:pt>
                <c:pt idx="57">
                  <c:v>31.06252451445607</c:v>
                </c:pt>
                <c:pt idx="67">
                  <c:v>14.18645007536279</c:v>
                </c:pt>
                <c:pt idx="68">
                  <c:v>21.96903261803393</c:v>
                </c:pt>
                <c:pt idx="69">
                  <c:v>31.81592069477274</c:v>
                </c:pt>
                <c:pt idx="70">
                  <c:v>37.35338262010022</c:v>
                </c:pt>
                <c:pt idx="80">
                  <c:v>16.38636692188745</c:v>
                </c:pt>
                <c:pt idx="81">
                  <c:v>25.30657769683675</c:v>
                </c:pt>
                <c:pt idx="82">
                  <c:v>36.76573359945322</c:v>
                </c:pt>
                <c:pt idx="83">
                  <c:v>44.2469576699977</c:v>
                </c:pt>
                <c:pt idx="93">
                  <c:v>16.46924050172228</c:v>
                </c:pt>
                <c:pt idx="94">
                  <c:v>16.39390088369062</c:v>
                </c:pt>
                <c:pt idx="95">
                  <c:v>16.39390088369062</c:v>
                </c:pt>
                <c:pt idx="96">
                  <c:v>25.47985881830959</c:v>
                </c:pt>
                <c:pt idx="97">
                  <c:v>25.55519843634125</c:v>
                </c:pt>
                <c:pt idx="98">
                  <c:v>26.12777953338192</c:v>
                </c:pt>
                <c:pt idx="99">
                  <c:v>36.97668452994188</c:v>
                </c:pt>
                <c:pt idx="100">
                  <c:v>37.29311092567488</c:v>
                </c:pt>
                <c:pt idx="101">
                  <c:v>37.44379016173821</c:v>
                </c:pt>
                <c:pt idx="102">
                  <c:v>44.03600673950902</c:v>
                </c:pt>
                <c:pt idx="103">
                  <c:v>44.19421993737552</c:v>
                </c:pt>
                <c:pt idx="104">
                  <c:v>44.18668597557236</c:v>
                </c:pt>
                <c:pt idx="107">
                  <c:v>15.58023300894862</c:v>
                </c:pt>
                <c:pt idx="108">
                  <c:v>24.26689096799976</c:v>
                </c:pt>
                <c:pt idx="109">
                  <c:v>35.25894123881988</c:v>
                </c:pt>
                <c:pt idx="110">
                  <c:v>41.77581819855903</c:v>
                </c:pt>
                <c:pt idx="120">
                  <c:v>20.31156102133727</c:v>
                </c:pt>
                <c:pt idx="121">
                  <c:v>30.7611660423294</c:v>
                </c:pt>
                <c:pt idx="122">
                  <c:v>43.9983369304932</c:v>
                </c:pt>
                <c:pt idx="123">
                  <c:v>52.63225715692217</c:v>
                </c:pt>
                <c:pt idx="133">
                  <c:v>68.48371279078479</c:v>
                </c:pt>
                <c:pt idx="134">
                  <c:v>68.48371279078479</c:v>
                </c:pt>
                <c:pt idx="135">
                  <c:v>70.14118438748145</c:v>
                </c:pt>
                <c:pt idx="136">
                  <c:v>70.96992018582977</c:v>
                </c:pt>
                <c:pt idx="137">
                  <c:v>70.14118438748145</c:v>
                </c:pt>
                <c:pt idx="138">
                  <c:v>69.31244858913311</c:v>
                </c:pt>
                <c:pt idx="141">
                  <c:v>22.43613824983026</c:v>
                </c:pt>
                <c:pt idx="142">
                  <c:v>35.26647520062305</c:v>
                </c:pt>
                <c:pt idx="143">
                  <c:v>49.72414790089984</c:v>
                </c:pt>
                <c:pt idx="144">
                  <c:v>49.72414790089984</c:v>
                </c:pt>
                <c:pt idx="145">
                  <c:v>58.44094170716365</c:v>
                </c:pt>
                <c:pt idx="146">
                  <c:v>69.01109011700645</c:v>
                </c:pt>
                <c:pt idx="147">
                  <c:v>70.6911635991126</c:v>
                </c:pt>
                <c:pt idx="148">
                  <c:v>70.6911635991126</c:v>
                </c:pt>
                <c:pt idx="149">
                  <c:v>70.99252207123927</c:v>
                </c:pt>
                <c:pt idx="157">
                  <c:v>50.25152522712151</c:v>
                </c:pt>
                <c:pt idx="158">
                  <c:v>70.55555228665561</c:v>
                </c:pt>
                <c:pt idx="159">
                  <c:v>70.5329504012461</c:v>
                </c:pt>
                <c:pt idx="160">
                  <c:v>70.74390133173478</c:v>
                </c:pt>
                <c:pt idx="161">
                  <c:v>70.51788247763977</c:v>
                </c:pt>
                <c:pt idx="164">
                  <c:v>23.25734008637543</c:v>
                </c:pt>
                <c:pt idx="165">
                  <c:v>35.48496009291489</c:v>
                </c:pt>
                <c:pt idx="166">
                  <c:v>51.02752329284768</c:v>
                </c:pt>
                <c:pt idx="167">
                  <c:v>59.08132846043281</c:v>
                </c:pt>
                <c:pt idx="168">
                  <c:v>59.68404540468615</c:v>
                </c:pt>
                <c:pt idx="177">
                  <c:v>23.74704760358126</c:v>
                </c:pt>
                <c:pt idx="178">
                  <c:v>36.02740534274289</c:v>
                </c:pt>
                <c:pt idx="179">
                  <c:v>52.43637415003984</c:v>
                </c:pt>
                <c:pt idx="180">
                  <c:v>60.5730528974598</c:v>
                </c:pt>
                <c:pt idx="190">
                  <c:v>23.04638915588676</c:v>
                </c:pt>
                <c:pt idx="191">
                  <c:v>36.17808457880622</c:v>
                </c:pt>
                <c:pt idx="192">
                  <c:v>51.32888176497434</c:v>
                </c:pt>
                <c:pt idx="193">
                  <c:v>60.27169442533314</c:v>
                </c:pt>
                <c:pt idx="203">
                  <c:v>24.00320230488893</c:v>
                </c:pt>
                <c:pt idx="204">
                  <c:v>36.80340340846905</c:v>
                </c:pt>
                <c:pt idx="205">
                  <c:v>52.398704341024</c:v>
                </c:pt>
                <c:pt idx="206">
                  <c:v>60.79907175155481</c:v>
                </c:pt>
                <c:pt idx="207">
                  <c:v>70.40487305059228</c:v>
                </c:pt>
                <c:pt idx="208">
                  <c:v>71.94933522024143</c:v>
                </c:pt>
                <c:pt idx="218">
                  <c:v>25.31411165863992</c:v>
                </c:pt>
              </c:numCache>
            </c:numRef>
          </c:xVal>
          <c:yVal>
            <c:numRef>
              <c:f>'AZ;Data Set # 34'!$P$8:$P$226</c:f>
              <c:numCache>
                <c:formatCode>0.0000</c:formatCode>
                <c:ptCount val="219"/>
                <c:pt idx="0">
                  <c:v>5.41304347826087</c:v>
                </c:pt>
                <c:pt idx="1">
                  <c:v>4.56875</c:v>
                </c:pt>
                <c:pt idx="2">
                  <c:v>3.949019607843137</c:v>
                </c:pt>
                <c:pt idx="3">
                  <c:v>3.689655172413793</c:v>
                </c:pt>
                <c:pt idx="4">
                  <c:v>3.349740932642487</c:v>
                </c:pt>
                <c:pt idx="15">
                  <c:v>6.596899224806202</c:v>
                </c:pt>
                <c:pt idx="16">
                  <c:v>5.801801801801802</c:v>
                </c:pt>
                <c:pt idx="17">
                  <c:v>5.174285714285714</c:v>
                </c:pt>
                <c:pt idx="18">
                  <c:v>4.785714285714285</c:v>
                </c:pt>
                <c:pt idx="28">
                  <c:v>7.025906735751295</c:v>
                </c:pt>
                <c:pt idx="29">
                  <c:v>5.923728813559321</c:v>
                </c:pt>
                <c:pt idx="30">
                  <c:v>5.149825783972125</c:v>
                </c:pt>
                <c:pt idx="31">
                  <c:v>4.858345021037868</c:v>
                </c:pt>
                <c:pt idx="41">
                  <c:v>7.502415458937198</c:v>
                </c:pt>
                <c:pt idx="42">
                  <c:v>6.148717948717949</c:v>
                </c:pt>
                <c:pt idx="43">
                  <c:v>5.150621118012422</c:v>
                </c:pt>
                <c:pt idx="44">
                  <c:v>5.269021739130434</c:v>
                </c:pt>
                <c:pt idx="54">
                  <c:v>6.964444444444444</c:v>
                </c:pt>
                <c:pt idx="55">
                  <c:v>5.9377990430622</c:v>
                </c:pt>
                <c:pt idx="56">
                  <c:v>5.04927536231884</c:v>
                </c:pt>
                <c:pt idx="57">
                  <c:v>4.712</c:v>
                </c:pt>
                <c:pt idx="67">
                  <c:v>6.773381294964028</c:v>
                </c:pt>
                <c:pt idx="68">
                  <c:v>5.607692307692307</c:v>
                </c:pt>
                <c:pt idx="69">
                  <c:v>4.766365688487584</c:v>
                </c:pt>
                <c:pt idx="70">
                  <c:v>4.399290150842945</c:v>
                </c:pt>
                <c:pt idx="80">
                  <c:v>6.590909090909091</c:v>
                </c:pt>
                <c:pt idx="81">
                  <c:v>5.2484375</c:v>
                </c:pt>
                <c:pt idx="82">
                  <c:v>4.634377967711301</c:v>
                </c:pt>
                <c:pt idx="83">
                  <c:v>4.2899926953981</c:v>
                </c:pt>
                <c:pt idx="93">
                  <c:v>6.486646884272997</c:v>
                </c:pt>
                <c:pt idx="94">
                  <c:v>6.418879056047198</c:v>
                </c:pt>
                <c:pt idx="95">
                  <c:v>6.418879056047198</c:v>
                </c:pt>
                <c:pt idx="96">
                  <c:v>5.227202472952086</c:v>
                </c:pt>
                <c:pt idx="97">
                  <c:v>5.218461538461538</c:v>
                </c:pt>
                <c:pt idx="98">
                  <c:v>5.22289156626506</c:v>
                </c:pt>
                <c:pt idx="99">
                  <c:v>4.35879218472469</c:v>
                </c:pt>
                <c:pt idx="100">
                  <c:v>4.372791519434628</c:v>
                </c:pt>
                <c:pt idx="101">
                  <c:v>4.333042720139494</c:v>
                </c:pt>
                <c:pt idx="102">
                  <c:v>3.984321745057941</c:v>
                </c:pt>
                <c:pt idx="103">
                  <c:v>3.98234894772573</c:v>
                </c:pt>
                <c:pt idx="104">
                  <c:v>3.978968792401628</c:v>
                </c:pt>
                <c:pt idx="107">
                  <c:v>6.442367601246106</c:v>
                </c:pt>
                <c:pt idx="108">
                  <c:v>5.297697368421052</c:v>
                </c:pt>
                <c:pt idx="109">
                  <c:v>4.45290199809705</c:v>
                </c:pt>
                <c:pt idx="110">
                  <c:v>4.09830007390983</c:v>
                </c:pt>
                <c:pt idx="120">
                  <c:v>5.860869565217391</c:v>
                </c:pt>
                <c:pt idx="121">
                  <c:v>4.433224755700325</c:v>
                </c:pt>
                <c:pt idx="122">
                  <c:v>3.602714373843307</c:v>
                </c:pt>
                <c:pt idx="123">
                  <c:v>3.290626471973622</c:v>
                </c:pt>
                <c:pt idx="133">
                  <c:v>2.575070821529745</c:v>
                </c:pt>
                <c:pt idx="134">
                  <c:v>2.575070821529745</c:v>
                </c:pt>
                <c:pt idx="135">
                  <c:v>2.600558659217877</c:v>
                </c:pt>
                <c:pt idx="136">
                  <c:v>2.646067415730337</c:v>
                </c:pt>
                <c:pt idx="137">
                  <c:v>2.593314763231197</c:v>
                </c:pt>
                <c:pt idx="138">
                  <c:v>2.554845876145515</c:v>
                </c:pt>
                <c:pt idx="141">
                  <c:v>4.818770226537217</c:v>
                </c:pt>
                <c:pt idx="142">
                  <c:v>3.840032813781788</c:v>
                </c:pt>
                <c:pt idx="143">
                  <c:v>3.135391923990499</c:v>
                </c:pt>
                <c:pt idx="144">
                  <c:v>3.11614730878187</c:v>
                </c:pt>
                <c:pt idx="145">
                  <c:v>2.803397181062522</c:v>
                </c:pt>
                <c:pt idx="146">
                  <c:v>2.644341801385681</c:v>
                </c:pt>
                <c:pt idx="147">
                  <c:v>2.595573997233748</c:v>
                </c:pt>
                <c:pt idx="148">
                  <c:v>2.594856194690265</c:v>
                </c:pt>
                <c:pt idx="149">
                  <c:v>2.579523679167807</c:v>
                </c:pt>
                <c:pt idx="157">
                  <c:v>3.087962962962962</c:v>
                </c:pt>
                <c:pt idx="158">
                  <c:v>2.558743169398907</c:v>
                </c:pt>
                <c:pt idx="159">
                  <c:v>2.55792349726776</c:v>
                </c:pt>
                <c:pt idx="160">
                  <c:v>2.565573770491803</c:v>
                </c:pt>
                <c:pt idx="161">
                  <c:v>2.564383561643836</c:v>
                </c:pt>
                <c:pt idx="164">
                  <c:v>4.763888888888889</c:v>
                </c:pt>
                <c:pt idx="165">
                  <c:v>3.711583924349882</c:v>
                </c:pt>
                <c:pt idx="166">
                  <c:v>2.973222124670764</c:v>
                </c:pt>
                <c:pt idx="167">
                  <c:v>2.707872928176795</c:v>
                </c:pt>
                <c:pt idx="168">
                  <c:v>2.733609385783299</c:v>
                </c:pt>
                <c:pt idx="177">
                  <c:v>4.797564687975647</c:v>
                </c:pt>
                <c:pt idx="178">
                  <c:v>3.733021077283372</c:v>
                </c:pt>
                <c:pt idx="179">
                  <c:v>3.204419889502762</c:v>
                </c:pt>
                <c:pt idx="180">
                  <c:v>2.73469387755102</c:v>
                </c:pt>
                <c:pt idx="190">
                  <c:v>4.55886736214605</c:v>
                </c:pt>
                <c:pt idx="191">
                  <c:v>3.621417797888386</c:v>
                </c:pt>
                <c:pt idx="192">
                  <c:v>2.936637931034483</c:v>
                </c:pt>
                <c:pt idx="193">
                  <c:v>2.677376171352075</c:v>
                </c:pt>
                <c:pt idx="203">
                  <c:v>4.487323943661971</c:v>
                </c:pt>
                <c:pt idx="204">
                  <c:v>3.50179211469534</c:v>
                </c:pt>
                <c:pt idx="205">
                  <c:v>2.856262833675565</c:v>
                </c:pt>
                <c:pt idx="206">
                  <c:v>2.595689932454165</c:v>
                </c:pt>
                <c:pt idx="207">
                  <c:v>2.355684396269221</c:v>
                </c:pt>
                <c:pt idx="208">
                  <c:v>2.382734530938124</c:v>
                </c:pt>
                <c:pt idx="218">
                  <c:v>3.628509719222462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9999728"/>
        <c:axId val="-1369995040"/>
      </c:scatterChart>
      <c:valAx>
        <c:axId val="-1369999728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69995040"/>
        <c:crosses val="autoZero"/>
        <c:crossBetween val="midCat"/>
      </c:valAx>
      <c:valAx>
        <c:axId val="-1369995040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69999728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01442841287458"/>
          <c:y val="0.0358890701468189"/>
          <c:w val="0.137624861265261"/>
          <c:h val="0.0995106035889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79282218597064"/>
        </c:manualLayout>
      </c:layout>
      <c:scatterChart>
        <c:scatterStyle val="lineMarker"/>
        <c:varyColors val="0"/>
        <c:ser>
          <c:idx val="10"/>
          <c:order val="0"/>
          <c:tx>
            <c:v>Data Set # 34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34'!$I$8:$I$226</c:f>
              <c:numCache>
                <c:formatCode>0.00000</c:formatCode>
                <c:ptCount val="219"/>
                <c:pt idx="0">
                  <c:v>0.0412751435523966</c:v>
                </c:pt>
                <c:pt idx="1">
                  <c:v>0.0387754280312314</c:v>
                </c:pt>
                <c:pt idx="2">
                  <c:v>0.0370324699720659</c:v>
                </c:pt>
                <c:pt idx="3">
                  <c:v>0.0369427296584555</c:v>
                </c:pt>
                <c:pt idx="4">
                  <c:v>0.0348435508174585</c:v>
                </c:pt>
                <c:pt idx="15">
                  <c:v>0.0705324240222681</c:v>
                </c:pt>
                <c:pt idx="16">
                  <c:v>0.0684579847265518</c:v>
                </c:pt>
                <c:pt idx="17">
                  <c:v>0.0668219750253465</c:v>
                </c:pt>
                <c:pt idx="18">
                  <c:v>0.0651912060328055</c:v>
                </c:pt>
                <c:pt idx="28">
                  <c:v>0.1123877402752</c:v>
                </c:pt>
                <c:pt idx="29">
                  <c:v>0.110129972445512</c:v>
                </c:pt>
                <c:pt idx="30">
                  <c:v>0.108888285891017</c:v>
                </c:pt>
                <c:pt idx="31">
                  <c:v>0.108725246845276</c:v>
                </c:pt>
                <c:pt idx="41">
                  <c:v>0.128394271409988</c:v>
                </c:pt>
                <c:pt idx="42">
                  <c:v>0.12720037813802</c:v>
                </c:pt>
                <c:pt idx="43">
                  <c:v>0.12177994113618</c:v>
                </c:pt>
                <c:pt idx="44">
                  <c:v>0.121719545977477</c:v>
                </c:pt>
                <c:pt idx="54">
                  <c:v>0.129551721377625</c:v>
                </c:pt>
                <c:pt idx="55">
                  <c:v>0.131656104478134</c:v>
                </c:pt>
                <c:pt idx="56">
                  <c:v>0.12833788499469</c:v>
                </c:pt>
                <c:pt idx="57">
                  <c:v>0.129409408990494</c:v>
                </c:pt>
                <c:pt idx="67">
                  <c:v>0.155677020647139</c:v>
                </c:pt>
                <c:pt idx="68">
                  <c:v>0.154987176601417</c:v>
                </c:pt>
                <c:pt idx="69">
                  <c:v>0.155559956467444</c:v>
                </c:pt>
                <c:pt idx="70">
                  <c:v>0.155857406028038</c:v>
                </c:pt>
                <c:pt idx="80">
                  <c:v>0.180719462520017</c:v>
                </c:pt>
                <c:pt idx="81">
                  <c:v>0.178176009243374</c:v>
                </c:pt>
                <c:pt idx="82">
                  <c:v>0.179761446261219</c:v>
                </c:pt>
                <c:pt idx="83">
                  <c:v>0.18433700194062</c:v>
                </c:pt>
                <c:pt idx="93">
                  <c:v>0.181633446008624</c:v>
                </c:pt>
                <c:pt idx="94">
                  <c:v>0.180802551928072</c:v>
                </c:pt>
                <c:pt idx="95">
                  <c:v>0.180350828052239</c:v>
                </c:pt>
                <c:pt idx="96">
                  <c:v>0.179755360516458</c:v>
                </c:pt>
                <c:pt idx="97">
                  <c:v>0.179926473162704</c:v>
                </c:pt>
                <c:pt idx="98">
                  <c:v>0.182494964974052</c:v>
                </c:pt>
                <c:pt idx="99">
                  <c:v>0.180792864395504</c:v>
                </c:pt>
                <c:pt idx="100">
                  <c:v>0.182036471064276</c:v>
                </c:pt>
                <c:pt idx="101">
                  <c:v>0.181560562058794</c:v>
                </c:pt>
                <c:pt idx="102">
                  <c:v>0.183458160453417</c:v>
                </c:pt>
                <c:pt idx="103">
                  <c:v>0.184117291568819</c:v>
                </c:pt>
                <c:pt idx="104">
                  <c:v>0.183520790648271</c:v>
                </c:pt>
                <c:pt idx="107">
                  <c:v>0.170545797203865</c:v>
                </c:pt>
                <c:pt idx="108">
                  <c:v>0.170514687509195</c:v>
                </c:pt>
                <c:pt idx="109">
                  <c:v>0.172394173873464</c:v>
                </c:pt>
                <c:pt idx="110">
                  <c:v>0.173774553370065</c:v>
                </c:pt>
                <c:pt idx="120">
                  <c:v>0.223449371520605</c:v>
                </c:pt>
                <c:pt idx="121">
                  <c:v>0.216580126746262</c:v>
                </c:pt>
                <c:pt idx="122">
                  <c:v>0.215483342986209</c:v>
                </c:pt>
                <c:pt idx="123">
                  <c:v>0.219270951056899</c:v>
                </c:pt>
                <c:pt idx="133">
                  <c:v>0.239800809675411</c:v>
                </c:pt>
                <c:pt idx="134">
                  <c:v>0.23912579013776</c:v>
                </c:pt>
                <c:pt idx="135">
                  <c:v>0.244913213001381</c:v>
                </c:pt>
                <c:pt idx="136">
                  <c:v>0.246763161783493</c:v>
                </c:pt>
                <c:pt idx="137">
                  <c:v>0.243881638662878</c:v>
                </c:pt>
                <c:pt idx="138">
                  <c:v>0.241000115542264</c:v>
                </c:pt>
                <c:pt idx="141">
                  <c:v>0.246822043170757</c:v>
                </c:pt>
                <c:pt idx="142">
                  <c:v>0.24830065473898</c:v>
                </c:pt>
                <c:pt idx="143">
                  <c:v>0.24311998879591</c:v>
                </c:pt>
                <c:pt idx="144">
                  <c:v>0.241908932204064</c:v>
                </c:pt>
                <c:pt idx="145">
                  <c:v>0.243470479150925</c:v>
                </c:pt>
                <c:pt idx="146">
                  <c:v>0.247194423961901</c:v>
                </c:pt>
                <c:pt idx="147">
                  <c:v>0.247181605654355</c:v>
                </c:pt>
                <c:pt idx="148">
                  <c:v>0.2468335851334</c:v>
                </c:pt>
                <c:pt idx="149">
                  <c:v>0.247885843835876</c:v>
                </c:pt>
                <c:pt idx="157">
                  <c:v>0.244881581965124</c:v>
                </c:pt>
                <c:pt idx="158">
                  <c:v>0.250933596087758</c:v>
                </c:pt>
                <c:pt idx="159">
                  <c:v>0.25085321159355</c:v>
                </c:pt>
                <c:pt idx="160">
                  <c:v>0.25160346687283</c:v>
                </c:pt>
                <c:pt idx="161">
                  <c:v>0.247272245007356</c:v>
                </c:pt>
                <c:pt idx="164">
                  <c:v>0.25331666140565</c:v>
                </c:pt>
                <c:pt idx="165">
                  <c:v>0.249838941213543</c:v>
                </c:pt>
                <c:pt idx="166">
                  <c:v>0.248249878457292</c:v>
                </c:pt>
                <c:pt idx="167">
                  <c:v>0.246138390808503</c:v>
                </c:pt>
                <c:pt idx="168">
                  <c:v>0.248649366486223</c:v>
                </c:pt>
                <c:pt idx="177">
                  <c:v>0.261243478869787</c:v>
                </c:pt>
                <c:pt idx="178">
                  <c:v>0.253658135219355</c:v>
                </c:pt>
                <c:pt idx="179">
                  <c:v>0.256381079093869</c:v>
                </c:pt>
                <c:pt idx="180">
                  <c:v>0.25235305561086</c:v>
                </c:pt>
                <c:pt idx="190">
                  <c:v>0.253535470134099</c:v>
                </c:pt>
                <c:pt idx="191">
                  <c:v>0.254719022443192</c:v>
                </c:pt>
                <c:pt idx="192">
                  <c:v>0.250548379264831</c:v>
                </c:pt>
                <c:pt idx="193">
                  <c:v>0.251097567772</c:v>
                </c:pt>
                <c:pt idx="203">
                  <c:v>0.264722854063804</c:v>
                </c:pt>
                <c:pt idx="204">
                  <c:v>0.259640726233855</c:v>
                </c:pt>
                <c:pt idx="205">
                  <c:v>0.256196897284175</c:v>
                </c:pt>
                <c:pt idx="206">
                  <c:v>0.253294671490005</c:v>
                </c:pt>
                <c:pt idx="207">
                  <c:v>0.252907936396785</c:v>
                </c:pt>
                <c:pt idx="208">
                  <c:v>0.257351825449906</c:v>
                </c:pt>
                <c:pt idx="218">
                  <c:v>0.275718815135401</c:v>
                </c:pt>
              </c:numCache>
            </c:numRef>
          </c:xVal>
          <c:yVal>
            <c:numRef>
              <c:f>'AZ;Data Set # 34'!$L$8:$L$226</c:f>
              <c:numCache>
                <c:formatCode>0.0000</c:formatCode>
                <c:ptCount val="219"/>
                <c:pt idx="0">
                  <c:v>0.276544274105183</c:v>
                </c:pt>
                <c:pt idx="1">
                  <c:v>0.282790337842254</c:v>
                </c:pt>
                <c:pt idx="2">
                  <c:v>0.286888083550211</c:v>
                </c:pt>
                <c:pt idx="3">
                  <c:v>0.289789399663753</c:v>
                </c:pt>
                <c:pt idx="4">
                  <c:v>0.275752187688253</c:v>
                </c:pt>
                <c:pt idx="15">
                  <c:v>0.440568166536522</c:v>
                </c:pt>
                <c:pt idx="16">
                  <c:v>0.476682605017408</c:v>
                </c:pt>
                <c:pt idx="17">
                  <c:v>0.504101645513732</c:v>
                </c:pt>
                <c:pt idx="18">
                  <c:v>0.499313719559103</c:v>
                </c:pt>
                <c:pt idx="28">
                  <c:v>0.592298604285094</c:v>
                </c:pt>
                <c:pt idx="29">
                  <c:v>0.621016111611695</c:v>
                </c:pt>
                <c:pt idx="30">
                  <c:v>0.640992925234884</c:v>
                </c:pt>
                <c:pt idx="31">
                  <c:v>0.654614738513876</c:v>
                </c:pt>
                <c:pt idx="41">
                  <c:v>0.67685450230475</c:v>
                </c:pt>
                <c:pt idx="42">
                  <c:v>0.689314866547089</c:v>
                </c:pt>
                <c:pt idx="43">
                  <c:v>0.679111091965755</c:v>
                </c:pt>
                <c:pt idx="44">
                  <c:v>0.751177163929527</c:v>
                </c:pt>
                <c:pt idx="54">
                  <c:v>0.631145457082507</c:v>
                </c:pt>
                <c:pt idx="55">
                  <c:v>0.67722794107993</c:v>
                </c:pt>
                <c:pt idx="56">
                  <c:v>0.68230195039011</c:v>
                </c:pt>
                <c:pt idx="57">
                  <c:v>0.692660517693717</c:v>
                </c:pt>
                <c:pt idx="67">
                  <c:v>0.67288239858128</c:v>
                </c:pt>
                <c:pt idx="68">
                  <c:v>0.693244479411283</c:v>
                </c:pt>
                <c:pt idx="69">
                  <c:v>0.709098202070726</c:v>
                </c:pt>
                <c:pt idx="70">
                  <c:v>0.709160196313154</c:v>
                </c:pt>
                <c:pt idx="80">
                  <c:v>0.703693332370836</c:v>
                </c:pt>
                <c:pt idx="81">
                  <c:v>0.696375552034694</c:v>
                </c:pt>
                <c:pt idx="82">
                  <c:v>0.741156370344344</c:v>
                </c:pt>
                <c:pt idx="83">
                  <c:v>0.75265341605349</c:v>
                </c:pt>
                <c:pt idx="93">
                  <c:v>0.694310638142808</c:v>
                </c:pt>
                <c:pt idx="94">
                  <c:v>0.685483684322853</c:v>
                </c:pt>
                <c:pt idx="95">
                  <c:v>0.685483684322853</c:v>
                </c:pt>
                <c:pt idx="96">
                  <c:v>0.695928477393964</c:v>
                </c:pt>
                <c:pt idx="97">
                  <c:v>0.695791137486444</c:v>
                </c:pt>
                <c:pt idx="98">
                  <c:v>0.704140035455341</c:v>
                </c:pt>
                <c:pt idx="99">
                  <c:v>0.699080075605878</c:v>
                </c:pt>
                <c:pt idx="100">
                  <c:v>0.704319731826692</c:v>
                </c:pt>
                <c:pt idx="101">
                  <c:v>0.699325958357183</c:v>
                </c:pt>
                <c:pt idx="102">
                  <c:v>0.697356965803754</c:v>
                </c:pt>
                <c:pt idx="103">
                  <c:v>0.698262670573636</c:v>
                </c:pt>
                <c:pt idx="104">
                  <c:v>0.697610526367729</c:v>
                </c:pt>
                <c:pt idx="107">
                  <c:v>0.670701462267701</c:v>
                </c:pt>
                <c:pt idx="108">
                  <c:v>0.688320956045062</c:v>
                </c:pt>
                <c:pt idx="109">
                  <c:v>0.697388124251675</c:v>
                </c:pt>
                <c:pt idx="110">
                  <c:v>0.698655388695363</c:v>
                </c:pt>
                <c:pt idx="120">
                  <c:v>0.696675413564228</c:v>
                </c:pt>
                <c:pt idx="121">
                  <c:v>0.648511861153809</c:v>
                </c:pt>
                <c:pt idx="122">
                  <c:v>0.630296273980457</c:v>
                </c:pt>
                <c:pt idx="123">
                  <c:v>0.629653123007004</c:v>
                </c:pt>
                <c:pt idx="133">
                  <c:v>0.562056019545166</c:v>
                </c:pt>
                <c:pt idx="134">
                  <c:v>0.562056019545166</c:v>
                </c:pt>
                <c:pt idx="135">
                  <c:v>0.574447017299438</c:v>
                </c:pt>
                <c:pt idx="136">
                  <c:v>0.58794248031001</c:v>
                </c:pt>
                <c:pt idx="137">
                  <c:v>0.57284688633203</c:v>
                </c:pt>
                <c:pt idx="138">
                  <c:v>0.561005480091453</c:v>
                </c:pt>
                <c:pt idx="141">
                  <c:v>0.602014634859016</c:v>
                </c:pt>
                <c:pt idx="142">
                  <c:v>0.60146829580439</c:v>
                </c:pt>
                <c:pt idx="143">
                  <c:v>0.583139267672246</c:v>
                </c:pt>
                <c:pt idx="144">
                  <c:v>0.579560037039696</c:v>
                </c:pt>
                <c:pt idx="145">
                  <c:v>0.565249272406953</c:v>
                </c:pt>
                <c:pt idx="146">
                  <c:v>0.579393756701297</c:v>
                </c:pt>
                <c:pt idx="147">
                  <c:v>0.575589359459545</c:v>
                </c:pt>
                <c:pt idx="148">
                  <c:v>0.575430180986243</c:v>
                </c:pt>
                <c:pt idx="149">
                  <c:v>0.573248066304302</c:v>
                </c:pt>
                <c:pt idx="157">
                  <c:v>0.577355734436429</c:v>
                </c:pt>
                <c:pt idx="158">
                  <c:v>0.566877306083139</c:v>
                </c:pt>
                <c:pt idx="159">
                  <c:v>0.566604936240884</c:v>
                </c:pt>
                <c:pt idx="160">
                  <c:v>0.569148750796204</c:v>
                </c:pt>
                <c:pt idx="161">
                  <c:v>0.567975225466268</c:v>
                </c:pt>
                <c:pt idx="164">
                  <c:v>0.605952277763419</c:v>
                </c:pt>
                <c:pt idx="165">
                  <c:v>0.583147237430439</c:v>
                </c:pt>
                <c:pt idx="166">
                  <c:v>0.560178424307648</c:v>
                </c:pt>
                <c:pt idx="167">
                  <c:v>0.548971986488445</c:v>
                </c:pt>
                <c:pt idx="168">
                  <c:v>0.557009189164921</c:v>
                </c:pt>
                <c:pt idx="177">
                  <c:v>0.616626844593447</c:v>
                </c:pt>
                <c:pt idx="178">
                  <c:v>0.5909812630715</c:v>
                </c:pt>
                <c:pt idx="179">
                  <c:v>0.612015642570253</c:v>
                </c:pt>
                <c:pt idx="180">
                  <c:v>0.561364864196987</c:v>
                </c:pt>
                <c:pt idx="190">
                  <c:v>0.577238353534301</c:v>
                </c:pt>
                <c:pt idx="191">
                  <c:v>0.57451079503645</c:v>
                </c:pt>
                <c:pt idx="192">
                  <c:v>0.554917067416335</c:v>
                </c:pt>
                <c:pt idx="193">
                  <c:v>0.548230093647528</c:v>
                </c:pt>
                <c:pt idx="203">
                  <c:v>0.579854180309722</c:v>
                </c:pt>
                <c:pt idx="204">
                  <c:v>0.560313554320029</c:v>
                </c:pt>
                <c:pt idx="205">
                  <c:v>0.545324763774815</c:v>
                </c:pt>
                <c:pt idx="206">
                  <c:v>0.53382396168223</c:v>
                </c:pt>
                <c:pt idx="207">
                  <c:v>0.521333030900209</c:v>
                </c:pt>
                <c:pt idx="208">
                  <c:v>0.53307194721471</c:v>
                </c:pt>
                <c:pt idx="218">
                  <c:v>0.481511222236353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0786912"/>
        <c:axId val="-1380782368"/>
      </c:scatterChart>
      <c:valAx>
        <c:axId val="-1380786912"/>
        <c:scaling>
          <c:orientation val="minMax"/>
          <c:max val="0.28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0782368"/>
        <c:crosses val="autoZero"/>
        <c:crossBetween val="midCat"/>
        <c:majorUnit val="0.02"/>
      </c:valAx>
      <c:valAx>
        <c:axId val="-1380782368"/>
        <c:scaling>
          <c:orientation val="minMax"/>
          <c:max val="0.9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07869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354051054384"/>
          <c:y val="0.619902120717781"/>
          <c:w val="0.128745837957825"/>
          <c:h val="0.11908646003262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7765089722675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'AL;Data Set # 23'!$O$88:$O$179</c:f>
              <c:numCache>
                <c:formatCode>General</c:formatCode>
                <c:ptCount val="92"/>
                <c:pt idx="0">
                  <c:v>14.61817525818434</c:v>
                </c:pt>
                <c:pt idx="1">
                  <c:v>16.5947319555985</c:v>
                </c:pt>
                <c:pt idx="2">
                  <c:v>18.84769367930011</c:v>
                </c:pt>
                <c:pt idx="3">
                  <c:v>21.92465529268889</c:v>
                </c:pt>
                <c:pt idx="4">
                  <c:v>23.8490600983507</c:v>
                </c:pt>
                <c:pt idx="5">
                  <c:v>27.25979381895453</c:v>
                </c:pt>
                <c:pt idx="6">
                  <c:v>30.55579337770319</c:v>
                </c:pt>
                <c:pt idx="7">
                  <c:v>33.52323601841204</c:v>
                </c:pt>
                <c:pt idx="8">
                  <c:v>36.87660265808829</c:v>
                </c:pt>
                <c:pt idx="9">
                  <c:v>40.77756416116424</c:v>
                </c:pt>
                <c:pt idx="10">
                  <c:v>45.39300658124741</c:v>
                </c:pt>
                <c:pt idx="11">
                  <c:v>47.5364493322691</c:v>
                </c:pt>
                <c:pt idx="12">
                  <c:v>49.51300602968324</c:v>
                </c:pt>
                <c:pt idx="13">
                  <c:v>54.29533450337394</c:v>
                </c:pt>
                <c:pt idx="14">
                  <c:v>58.47270103273736</c:v>
                </c:pt>
                <c:pt idx="15">
                  <c:v>62.09725750952584</c:v>
                </c:pt>
                <c:pt idx="16">
                  <c:v>65.06470015023469</c:v>
                </c:pt>
                <c:pt idx="17">
                  <c:v>68.08950987187111</c:v>
                </c:pt>
                <c:pt idx="20">
                  <c:v>14.91544104117275</c:v>
                </c:pt>
                <c:pt idx="21">
                  <c:v>17.25184579167813</c:v>
                </c:pt>
                <c:pt idx="22">
                  <c:v>19.36921259682363</c:v>
                </c:pt>
                <c:pt idx="23">
                  <c:v>22.03938945454407</c:v>
                </c:pt>
                <c:pt idx="24">
                  <c:v>25.10070550040714</c:v>
                </c:pt>
                <c:pt idx="25">
                  <c:v>27.38495835916018</c:v>
                </c:pt>
                <c:pt idx="26">
                  <c:v>30.83219840399066</c:v>
                </c:pt>
                <c:pt idx="27">
                  <c:v>33.72662839624621</c:v>
                </c:pt>
                <c:pt idx="28">
                  <c:v>37.51285573746699</c:v>
                </c:pt>
                <c:pt idx="29">
                  <c:v>42.30039940033292</c:v>
                </c:pt>
                <c:pt idx="30">
                  <c:v>45.75285463433865</c:v>
                </c:pt>
                <c:pt idx="31">
                  <c:v>48.75680359927414</c:v>
                </c:pt>
                <c:pt idx="32">
                  <c:v>50.20141100081429</c:v>
                </c:pt>
                <c:pt idx="33">
                  <c:v>55.21320779821534</c:v>
                </c:pt>
                <c:pt idx="34">
                  <c:v>58.88470097758095</c:v>
                </c:pt>
                <c:pt idx="35">
                  <c:v>63.33847253323183</c:v>
                </c:pt>
                <c:pt idx="36">
                  <c:v>66.23290252548738</c:v>
                </c:pt>
                <c:pt idx="37">
                  <c:v>69.017813545063</c:v>
                </c:pt>
                <c:pt idx="40">
                  <c:v>15.09797266230598</c:v>
                </c:pt>
                <c:pt idx="41">
                  <c:v>17.45002298033707</c:v>
                </c:pt>
                <c:pt idx="42">
                  <c:v>19.79685810919292</c:v>
                </c:pt>
                <c:pt idx="43">
                  <c:v>22.14890842722401</c:v>
                </c:pt>
                <c:pt idx="44">
                  <c:v>24.1619714488648</c:v>
                </c:pt>
                <c:pt idx="45">
                  <c:v>27.63007225039623</c:v>
                </c:pt>
                <c:pt idx="46">
                  <c:v>30.75918575553737</c:v>
                </c:pt>
                <c:pt idx="47">
                  <c:v>34.56105866428385</c:v>
                </c:pt>
                <c:pt idx="48">
                  <c:v>36.79837482045976</c:v>
                </c:pt>
                <c:pt idx="49">
                  <c:v>40.38120978384636</c:v>
                </c:pt>
                <c:pt idx="50">
                  <c:v>44.63158896166307</c:v>
                </c:pt>
                <c:pt idx="51">
                  <c:v>49.21574024669483</c:v>
                </c:pt>
                <c:pt idx="52">
                  <c:v>50.44652489205035</c:v>
                </c:pt>
                <c:pt idx="53">
                  <c:v>55.92768871522257</c:v>
                </c:pt>
                <c:pt idx="54">
                  <c:v>59.50530848943394</c:v>
                </c:pt>
                <c:pt idx="55">
                  <c:v>62.97340929096536</c:v>
                </c:pt>
                <c:pt idx="56">
                  <c:v>67.16642138785448</c:v>
                </c:pt>
                <c:pt idx="59">
                  <c:v>15.71858017415897</c:v>
                </c:pt>
                <c:pt idx="60">
                  <c:v>17.86202292518065</c:v>
                </c:pt>
                <c:pt idx="61">
                  <c:v>20.33402259424215</c:v>
                </c:pt>
                <c:pt idx="62">
                  <c:v>22.74865518237606</c:v>
                </c:pt>
                <c:pt idx="63">
                  <c:v>25.83083198494008</c:v>
                </c:pt>
                <c:pt idx="64">
                  <c:v>28.90779359832886</c:v>
                </c:pt>
                <c:pt idx="65">
                  <c:v>32.31331212975746</c:v>
                </c:pt>
                <c:pt idx="66">
                  <c:v>35.93786860654595</c:v>
                </c:pt>
                <c:pt idx="67">
                  <c:v>39.6771592451896</c:v>
                </c:pt>
                <c:pt idx="68">
                  <c:v>43.85452577455302</c:v>
                </c:pt>
                <c:pt idx="69">
                  <c:v>47.36956327866157</c:v>
                </c:pt>
                <c:pt idx="70">
                  <c:v>52.97589164203944</c:v>
                </c:pt>
                <c:pt idx="71">
                  <c:v>58.47270103273736</c:v>
                </c:pt>
                <c:pt idx="72">
                  <c:v>61.33062470076626</c:v>
                </c:pt>
                <c:pt idx="73">
                  <c:v>64.2980673414751</c:v>
                </c:pt>
                <c:pt idx="74">
                  <c:v>68.03214279094354</c:v>
                </c:pt>
                <c:pt idx="77">
                  <c:v>16.04713709219879</c:v>
                </c:pt>
                <c:pt idx="78">
                  <c:v>18.02369378961294</c:v>
                </c:pt>
                <c:pt idx="79">
                  <c:v>20.11498464888227</c:v>
                </c:pt>
                <c:pt idx="80">
                  <c:v>26.26890787565984</c:v>
                </c:pt>
                <c:pt idx="81">
                  <c:v>28.79827462564892</c:v>
                </c:pt>
                <c:pt idx="82">
                  <c:v>32.42283110243741</c:v>
                </c:pt>
                <c:pt idx="83">
                  <c:v>35.06171682510643</c:v>
                </c:pt>
                <c:pt idx="84">
                  <c:v>38.79579227457485</c:v>
                </c:pt>
                <c:pt idx="85">
                  <c:v>43.41644988383326</c:v>
                </c:pt>
                <c:pt idx="86">
                  <c:v>47.9223733312365</c:v>
                </c:pt>
                <c:pt idx="87">
                  <c:v>52.53781575131968</c:v>
                </c:pt>
                <c:pt idx="88">
                  <c:v>56.93422022604297</c:v>
                </c:pt>
                <c:pt idx="89">
                  <c:v>61.00206778272645</c:v>
                </c:pt>
                <c:pt idx="90">
                  <c:v>63.74525728890017</c:v>
                </c:pt>
                <c:pt idx="91">
                  <c:v>67.37502895486389</c:v>
                </c:pt>
              </c:numCache>
            </c:numRef>
          </c:xVal>
          <c:yVal>
            <c:numRef>
              <c:f>'AL;Data Set # 23'!$Q$88:$Q$179</c:f>
              <c:numCache>
                <c:formatCode>0.0000</c:formatCode>
                <c:ptCount val="92"/>
                <c:pt idx="0">
                  <c:v>0.759842387811909</c:v>
                </c:pt>
                <c:pt idx="1">
                  <c:v>0.759747989420414</c:v>
                </c:pt>
                <c:pt idx="2">
                  <c:v>0.735030969301872</c:v>
                </c:pt>
                <c:pt idx="3">
                  <c:v>0.743824448053906</c:v>
                </c:pt>
                <c:pt idx="4">
                  <c:v>0.737202557178978</c:v>
                </c:pt>
                <c:pt idx="5">
                  <c:v>0.738254231136008</c:v>
                </c:pt>
                <c:pt idx="6">
                  <c:v>0.741505844025187</c:v>
                </c:pt>
                <c:pt idx="7">
                  <c:v>0.740849059900645</c:v>
                </c:pt>
                <c:pt idx="8">
                  <c:v>0.732087096867238</c:v>
                </c:pt>
                <c:pt idx="9">
                  <c:v>0.740257271052824</c:v>
                </c:pt>
                <c:pt idx="10">
                  <c:v>0.745045480523669</c:v>
                </c:pt>
                <c:pt idx="11">
                  <c:v>0.737672761251112</c:v>
                </c:pt>
                <c:pt idx="12">
                  <c:v>0.736929725875725</c:v>
                </c:pt>
                <c:pt idx="13">
                  <c:v>0.72677712402258</c:v>
                </c:pt>
                <c:pt idx="14">
                  <c:v>0.716051597887347</c:v>
                </c:pt>
                <c:pt idx="15">
                  <c:v>0.683072822987077</c:v>
                </c:pt>
                <c:pt idx="16">
                  <c:v>0.656672077888407</c:v>
                </c:pt>
                <c:pt idx="17">
                  <c:v>0.623956044276278</c:v>
                </c:pt>
                <c:pt idx="20">
                  <c:v>0.783137319153219</c:v>
                </c:pt>
                <c:pt idx="21">
                  <c:v>0.784400904925652</c:v>
                </c:pt>
                <c:pt idx="22">
                  <c:v>0.769850918666441</c:v>
                </c:pt>
                <c:pt idx="23">
                  <c:v>0.77292504629222</c:v>
                </c:pt>
                <c:pt idx="24">
                  <c:v>0.765340294201046</c:v>
                </c:pt>
                <c:pt idx="25">
                  <c:v>0.754173815764433</c:v>
                </c:pt>
                <c:pt idx="26">
                  <c:v>0.765545209904351</c:v>
                </c:pt>
                <c:pt idx="27">
                  <c:v>0.756739589612721</c:v>
                </c:pt>
                <c:pt idx="28">
                  <c:v>0.752574683637777</c:v>
                </c:pt>
                <c:pt idx="29">
                  <c:v>0.76575260879038</c:v>
                </c:pt>
                <c:pt idx="30">
                  <c:v>0.75428575028323</c:v>
                </c:pt>
                <c:pt idx="31">
                  <c:v>0.760506845181603</c:v>
                </c:pt>
                <c:pt idx="32">
                  <c:v>0.754877626900855</c:v>
                </c:pt>
                <c:pt idx="33">
                  <c:v>0.748780721141617</c:v>
                </c:pt>
                <c:pt idx="34">
                  <c:v>0.728709392614002</c:v>
                </c:pt>
                <c:pt idx="35">
                  <c:v>0.694265231365258</c:v>
                </c:pt>
                <c:pt idx="36">
                  <c:v>0.663439385976521</c:v>
                </c:pt>
                <c:pt idx="37">
                  <c:v>0.609202326205845</c:v>
                </c:pt>
                <c:pt idx="40">
                  <c:v>0.801868102977428</c:v>
                </c:pt>
                <c:pt idx="41">
                  <c:v>0.791106218868152</c:v>
                </c:pt>
                <c:pt idx="42">
                  <c:v>0.791248174460053</c:v>
                </c:pt>
                <c:pt idx="43">
                  <c:v>0.785656452336828</c:v>
                </c:pt>
                <c:pt idx="44">
                  <c:v>0.748013981032267</c:v>
                </c:pt>
                <c:pt idx="45">
                  <c:v>0.770738122193343</c:v>
                </c:pt>
                <c:pt idx="46">
                  <c:v>0.760809466986323</c:v>
                </c:pt>
                <c:pt idx="47">
                  <c:v>0.768556604332737</c:v>
                </c:pt>
                <c:pt idx="48">
                  <c:v>0.744190441638507</c:v>
                </c:pt>
                <c:pt idx="49">
                  <c:v>0.744557618918652</c:v>
                </c:pt>
                <c:pt idx="50">
                  <c:v>0.749111490317814</c:v>
                </c:pt>
                <c:pt idx="51">
                  <c:v>0.763179546696806</c:v>
                </c:pt>
                <c:pt idx="52">
                  <c:v>0.758503243353404</c:v>
                </c:pt>
                <c:pt idx="53">
                  <c:v>0.74956622418825</c:v>
                </c:pt>
                <c:pt idx="54">
                  <c:v>0.728413881145148</c:v>
                </c:pt>
                <c:pt idx="55">
                  <c:v>0.700674604529285</c:v>
                </c:pt>
                <c:pt idx="56">
                  <c:v>0.674723445500722</c:v>
                </c:pt>
                <c:pt idx="59">
                  <c:v>0.750407890235913</c:v>
                </c:pt>
                <c:pt idx="60">
                  <c:v>0.745680374401007</c:v>
                </c:pt>
                <c:pt idx="61">
                  <c:v>0.739595265221097</c:v>
                </c:pt>
                <c:pt idx="62">
                  <c:v>0.743539320652735</c:v>
                </c:pt>
                <c:pt idx="63">
                  <c:v>0.746009392791161</c:v>
                </c:pt>
                <c:pt idx="64">
                  <c:v>0.74015829624686</c:v>
                </c:pt>
                <c:pt idx="65">
                  <c:v>0.744959169968515</c:v>
                </c:pt>
                <c:pt idx="66">
                  <c:v>0.74884544388541</c:v>
                </c:pt>
                <c:pt idx="67">
                  <c:v>0.74968702738457</c:v>
                </c:pt>
                <c:pt idx="68">
                  <c:v>0.750895477260278</c:v>
                </c:pt>
                <c:pt idx="69">
                  <c:v>0.747090903258218</c:v>
                </c:pt>
                <c:pt idx="70">
                  <c:v>0.74457529900215</c:v>
                </c:pt>
                <c:pt idx="71">
                  <c:v>0.732995444449997</c:v>
                </c:pt>
                <c:pt idx="72">
                  <c:v>0.698414448355673</c:v>
                </c:pt>
                <c:pt idx="73">
                  <c:v>0.665347187873989</c:v>
                </c:pt>
                <c:pt idx="74">
                  <c:v>0.625364816507235</c:v>
                </c:pt>
                <c:pt idx="77">
                  <c:v>0.757819475946505</c:v>
                </c:pt>
                <c:pt idx="78">
                  <c:v>0.758791111429316</c:v>
                </c:pt>
                <c:pt idx="79">
                  <c:v>0.750417043650066</c:v>
                </c:pt>
                <c:pt idx="80">
                  <c:v>0.749900922790789</c:v>
                </c:pt>
                <c:pt idx="81">
                  <c:v>0.740839199975893</c:v>
                </c:pt>
                <c:pt idx="82">
                  <c:v>0.745164300276838</c:v>
                </c:pt>
                <c:pt idx="83">
                  <c:v>0.740457687368974</c:v>
                </c:pt>
                <c:pt idx="84">
                  <c:v>0.739317173949308</c:v>
                </c:pt>
                <c:pt idx="85">
                  <c:v>0.742328841500798</c:v>
                </c:pt>
                <c:pt idx="86">
                  <c:v>0.738133220756744</c:v>
                </c:pt>
                <c:pt idx="87">
                  <c:v>0.743018680822318</c:v>
                </c:pt>
                <c:pt idx="88">
                  <c:v>0.735240277844189</c:v>
                </c:pt>
                <c:pt idx="89">
                  <c:v>0.709120712245144</c:v>
                </c:pt>
                <c:pt idx="90">
                  <c:v>0.666651293756502</c:v>
                </c:pt>
                <c:pt idx="91">
                  <c:v>0.627386390322839</c:v>
                </c:pt>
              </c:numCache>
            </c:numRef>
          </c:yVal>
          <c:smooth val="0"/>
        </c:ser>
        <c:ser>
          <c:idx val="11"/>
          <c:order val="1"/>
          <c:tx>
            <c:v>Data Set # 34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34'!$O$8:$O$226</c:f>
              <c:numCache>
                <c:formatCode>General</c:formatCode>
                <c:ptCount val="219"/>
                <c:pt idx="0">
                  <c:v>3.751912977976988</c:v>
                </c:pt>
                <c:pt idx="1">
                  <c:v>5.507326078114816</c:v>
                </c:pt>
                <c:pt idx="2">
                  <c:v>7.58669953578881</c:v>
                </c:pt>
                <c:pt idx="3">
                  <c:v>8.86747304232714</c:v>
                </c:pt>
                <c:pt idx="4">
                  <c:v>9.74141261149447</c:v>
                </c:pt>
                <c:pt idx="15">
                  <c:v>6.411401494494813</c:v>
                </c:pt>
                <c:pt idx="16">
                  <c:v>9.703742802478636</c:v>
                </c:pt>
                <c:pt idx="17">
                  <c:v>13.64400482553479</c:v>
                </c:pt>
                <c:pt idx="18">
                  <c:v>15.64803866517712</c:v>
                </c:pt>
                <c:pt idx="28">
                  <c:v>10.21605220509397</c:v>
                </c:pt>
                <c:pt idx="29">
                  <c:v>15.79871790124045</c:v>
                </c:pt>
                <c:pt idx="30">
                  <c:v>22.2703910901606</c:v>
                </c:pt>
                <c:pt idx="31">
                  <c:v>26.09764368616925</c:v>
                </c:pt>
                <c:pt idx="41">
                  <c:v>11.7002426803178</c:v>
                </c:pt>
                <c:pt idx="42">
                  <c:v>18.06644040399361</c:v>
                </c:pt>
                <c:pt idx="43">
                  <c:v>24.99015130110375</c:v>
                </c:pt>
                <c:pt idx="44">
                  <c:v>29.21670387268024</c:v>
                </c:pt>
                <c:pt idx="54">
                  <c:v>11.80571814556213</c:v>
                </c:pt>
                <c:pt idx="55">
                  <c:v>18.69929319545961</c:v>
                </c:pt>
                <c:pt idx="56">
                  <c:v>26.24832292223259</c:v>
                </c:pt>
                <c:pt idx="57">
                  <c:v>31.06252451445607</c:v>
                </c:pt>
                <c:pt idx="67">
                  <c:v>14.18645007536279</c:v>
                </c:pt>
                <c:pt idx="68">
                  <c:v>21.96903261803393</c:v>
                </c:pt>
                <c:pt idx="69">
                  <c:v>31.81592069477274</c:v>
                </c:pt>
                <c:pt idx="70">
                  <c:v>37.35338262010022</c:v>
                </c:pt>
                <c:pt idx="80">
                  <c:v>16.38636692188745</c:v>
                </c:pt>
                <c:pt idx="81">
                  <c:v>25.30657769683675</c:v>
                </c:pt>
                <c:pt idx="82">
                  <c:v>36.76573359945322</c:v>
                </c:pt>
                <c:pt idx="83">
                  <c:v>44.2469576699977</c:v>
                </c:pt>
                <c:pt idx="93">
                  <c:v>16.46924050172228</c:v>
                </c:pt>
                <c:pt idx="94">
                  <c:v>16.39390088369062</c:v>
                </c:pt>
                <c:pt idx="95">
                  <c:v>16.39390088369062</c:v>
                </c:pt>
                <c:pt idx="96">
                  <c:v>25.47985881830959</c:v>
                </c:pt>
                <c:pt idx="97">
                  <c:v>25.55519843634125</c:v>
                </c:pt>
                <c:pt idx="98">
                  <c:v>26.12777953338192</c:v>
                </c:pt>
                <c:pt idx="99">
                  <c:v>36.97668452994188</c:v>
                </c:pt>
                <c:pt idx="100">
                  <c:v>37.29311092567488</c:v>
                </c:pt>
                <c:pt idx="101">
                  <c:v>37.44379016173821</c:v>
                </c:pt>
                <c:pt idx="102">
                  <c:v>44.03600673950902</c:v>
                </c:pt>
                <c:pt idx="103">
                  <c:v>44.19421993737552</c:v>
                </c:pt>
                <c:pt idx="104">
                  <c:v>44.18668597557236</c:v>
                </c:pt>
                <c:pt idx="107">
                  <c:v>15.58023300894862</c:v>
                </c:pt>
                <c:pt idx="108">
                  <c:v>24.26689096799976</c:v>
                </c:pt>
                <c:pt idx="109">
                  <c:v>35.25894123881988</c:v>
                </c:pt>
                <c:pt idx="110">
                  <c:v>41.77581819855903</c:v>
                </c:pt>
                <c:pt idx="120">
                  <c:v>20.31156102133727</c:v>
                </c:pt>
                <c:pt idx="121">
                  <c:v>30.7611660423294</c:v>
                </c:pt>
                <c:pt idx="122">
                  <c:v>43.9983369304932</c:v>
                </c:pt>
                <c:pt idx="123">
                  <c:v>52.63225715692217</c:v>
                </c:pt>
                <c:pt idx="133">
                  <c:v>68.48371279078479</c:v>
                </c:pt>
                <c:pt idx="134">
                  <c:v>68.48371279078479</c:v>
                </c:pt>
                <c:pt idx="135">
                  <c:v>70.14118438748145</c:v>
                </c:pt>
                <c:pt idx="136">
                  <c:v>70.96992018582977</c:v>
                </c:pt>
                <c:pt idx="137">
                  <c:v>70.14118438748145</c:v>
                </c:pt>
                <c:pt idx="138">
                  <c:v>69.31244858913311</c:v>
                </c:pt>
                <c:pt idx="141">
                  <c:v>22.43613824983026</c:v>
                </c:pt>
                <c:pt idx="142">
                  <c:v>35.26647520062305</c:v>
                </c:pt>
                <c:pt idx="143">
                  <c:v>49.72414790089984</c:v>
                </c:pt>
                <c:pt idx="144">
                  <c:v>49.72414790089984</c:v>
                </c:pt>
                <c:pt idx="145">
                  <c:v>58.44094170716365</c:v>
                </c:pt>
                <c:pt idx="146">
                  <c:v>69.01109011700645</c:v>
                </c:pt>
                <c:pt idx="147">
                  <c:v>70.6911635991126</c:v>
                </c:pt>
                <c:pt idx="148">
                  <c:v>70.6911635991126</c:v>
                </c:pt>
                <c:pt idx="149">
                  <c:v>70.99252207123927</c:v>
                </c:pt>
                <c:pt idx="157">
                  <c:v>50.25152522712151</c:v>
                </c:pt>
                <c:pt idx="158">
                  <c:v>70.55555228665561</c:v>
                </c:pt>
                <c:pt idx="159">
                  <c:v>70.5329504012461</c:v>
                </c:pt>
                <c:pt idx="160">
                  <c:v>70.74390133173478</c:v>
                </c:pt>
                <c:pt idx="161">
                  <c:v>70.51788247763977</c:v>
                </c:pt>
                <c:pt idx="164">
                  <c:v>23.25734008637543</c:v>
                </c:pt>
                <c:pt idx="165">
                  <c:v>35.48496009291489</c:v>
                </c:pt>
                <c:pt idx="166">
                  <c:v>51.02752329284768</c:v>
                </c:pt>
                <c:pt idx="167">
                  <c:v>59.08132846043281</c:v>
                </c:pt>
                <c:pt idx="168">
                  <c:v>59.68404540468615</c:v>
                </c:pt>
                <c:pt idx="177">
                  <c:v>23.74704760358126</c:v>
                </c:pt>
                <c:pt idx="178">
                  <c:v>36.02740534274289</c:v>
                </c:pt>
                <c:pt idx="179">
                  <c:v>52.43637415003984</c:v>
                </c:pt>
                <c:pt idx="180">
                  <c:v>60.5730528974598</c:v>
                </c:pt>
                <c:pt idx="190">
                  <c:v>23.04638915588676</c:v>
                </c:pt>
                <c:pt idx="191">
                  <c:v>36.17808457880622</c:v>
                </c:pt>
                <c:pt idx="192">
                  <c:v>51.32888176497434</c:v>
                </c:pt>
                <c:pt idx="193">
                  <c:v>60.27169442533314</c:v>
                </c:pt>
                <c:pt idx="203">
                  <c:v>24.00320230488893</c:v>
                </c:pt>
                <c:pt idx="204">
                  <c:v>36.80340340846905</c:v>
                </c:pt>
                <c:pt idx="205">
                  <c:v>52.398704341024</c:v>
                </c:pt>
                <c:pt idx="206">
                  <c:v>60.79907175155481</c:v>
                </c:pt>
                <c:pt idx="207">
                  <c:v>70.40487305059228</c:v>
                </c:pt>
                <c:pt idx="208">
                  <c:v>71.94933522024143</c:v>
                </c:pt>
                <c:pt idx="218">
                  <c:v>25.31411165863992</c:v>
                </c:pt>
              </c:numCache>
            </c:numRef>
          </c:xVal>
          <c:yVal>
            <c:numRef>
              <c:f>'AZ;Data Set # 34'!$Q$8:$Q$226</c:f>
              <c:numCache>
                <c:formatCode>0.0000</c:formatCode>
                <c:ptCount val="219"/>
                <c:pt idx="0">
                  <c:v>0.276544274105183</c:v>
                </c:pt>
                <c:pt idx="1">
                  <c:v>0.282790337842254</c:v>
                </c:pt>
                <c:pt idx="2">
                  <c:v>0.286888083550211</c:v>
                </c:pt>
                <c:pt idx="3">
                  <c:v>0.289789399663753</c:v>
                </c:pt>
                <c:pt idx="4">
                  <c:v>0.275752187688253</c:v>
                </c:pt>
                <c:pt idx="15">
                  <c:v>0.440568166536522</c:v>
                </c:pt>
                <c:pt idx="16">
                  <c:v>0.476682605017408</c:v>
                </c:pt>
                <c:pt idx="17">
                  <c:v>0.504101645513732</c:v>
                </c:pt>
                <c:pt idx="18">
                  <c:v>0.499313719559103</c:v>
                </c:pt>
                <c:pt idx="28">
                  <c:v>0.592298604285094</c:v>
                </c:pt>
                <c:pt idx="29">
                  <c:v>0.621016111611695</c:v>
                </c:pt>
                <c:pt idx="30">
                  <c:v>0.640992925234884</c:v>
                </c:pt>
                <c:pt idx="31">
                  <c:v>0.654614738513876</c:v>
                </c:pt>
                <c:pt idx="41">
                  <c:v>0.67685450230475</c:v>
                </c:pt>
                <c:pt idx="42">
                  <c:v>0.689314866547089</c:v>
                </c:pt>
                <c:pt idx="43">
                  <c:v>0.679111091965755</c:v>
                </c:pt>
                <c:pt idx="44">
                  <c:v>0.751177163929527</c:v>
                </c:pt>
                <c:pt idx="54">
                  <c:v>0.631145457082507</c:v>
                </c:pt>
                <c:pt idx="55">
                  <c:v>0.67722794107993</c:v>
                </c:pt>
                <c:pt idx="56">
                  <c:v>0.68230195039011</c:v>
                </c:pt>
                <c:pt idx="57">
                  <c:v>0.692660517693717</c:v>
                </c:pt>
                <c:pt idx="67">
                  <c:v>0.67288239858128</c:v>
                </c:pt>
                <c:pt idx="68">
                  <c:v>0.693244479411283</c:v>
                </c:pt>
                <c:pt idx="69">
                  <c:v>0.709098202070726</c:v>
                </c:pt>
                <c:pt idx="70">
                  <c:v>0.709160196313154</c:v>
                </c:pt>
                <c:pt idx="80">
                  <c:v>0.703693332370836</c:v>
                </c:pt>
                <c:pt idx="81">
                  <c:v>0.696375552034694</c:v>
                </c:pt>
                <c:pt idx="82">
                  <c:v>0.741156370344344</c:v>
                </c:pt>
                <c:pt idx="83">
                  <c:v>0.75265341605349</c:v>
                </c:pt>
                <c:pt idx="93">
                  <c:v>0.694310638142808</c:v>
                </c:pt>
                <c:pt idx="94">
                  <c:v>0.685483684322853</c:v>
                </c:pt>
                <c:pt idx="95">
                  <c:v>0.685483684322853</c:v>
                </c:pt>
                <c:pt idx="96">
                  <c:v>0.695928477393964</c:v>
                </c:pt>
                <c:pt idx="97">
                  <c:v>0.695791137486444</c:v>
                </c:pt>
                <c:pt idx="98">
                  <c:v>0.704140035455341</c:v>
                </c:pt>
                <c:pt idx="99">
                  <c:v>0.699080075605878</c:v>
                </c:pt>
                <c:pt idx="100">
                  <c:v>0.704319731826692</c:v>
                </c:pt>
                <c:pt idx="101">
                  <c:v>0.699325958357183</c:v>
                </c:pt>
                <c:pt idx="102">
                  <c:v>0.697356965803754</c:v>
                </c:pt>
                <c:pt idx="103">
                  <c:v>0.698262670573636</c:v>
                </c:pt>
                <c:pt idx="104">
                  <c:v>0.697610526367729</c:v>
                </c:pt>
                <c:pt idx="107">
                  <c:v>0.670701462267701</c:v>
                </c:pt>
                <c:pt idx="108">
                  <c:v>0.688320956045062</c:v>
                </c:pt>
                <c:pt idx="109">
                  <c:v>0.697388124251675</c:v>
                </c:pt>
                <c:pt idx="110">
                  <c:v>0.698655388695363</c:v>
                </c:pt>
                <c:pt idx="120">
                  <c:v>0.696675413564228</c:v>
                </c:pt>
                <c:pt idx="121">
                  <c:v>0.648511861153809</c:v>
                </c:pt>
                <c:pt idx="122">
                  <c:v>0.630296273980457</c:v>
                </c:pt>
                <c:pt idx="123">
                  <c:v>0.629653123007004</c:v>
                </c:pt>
                <c:pt idx="133">
                  <c:v>0.562056019545166</c:v>
                </c:pt>
                <c:pt idx="134">
                  <c:v>0.562056019545166</c:v>
                </c:pt>
                <c:pt idx="135">
                  <c:v>0.574447017299438</c:v>
                </c:pt>
                <c:pt idx="136">
                  <c:v>0.58794248031001</c:v>
                </c:pt>
                <c:pt idx="137">
                  <c:v>0.57284688633203</c:v>
                </c:pt>
                <c:pt idx="138">
                  <c:v>0.561005480091453</c:v>
                </c:pt>
                <c:pt idx="141">
                  <c:v>0.602014634859016</c:v>
                </c:pt>
                <c:pt idx="142">
                  <c:v>0.60146829580439</c:v>
                </c:pt>
                <c:pt idx="143">
                  <c:v>0.583139267672246</c:v>
                </c:pt>
                <c:pt idx="144">
                  <c:v>0.579560037039696</c:v>
                </c:pt>
                <c:pt idx="145">
                  <c:v>0.565249272406953</c:v>
                </c:pt>
                <c:pt idx="146">
                  <c:v>0.579393756701297</c:v>
                </c:pt>
                <c:pt idx="147">
                  <c:v>0.575589359459545</c:v>
                </c:pt>
                <c:pt idx="148">
                  <c:v>0.575430180986243</c:v>
                </c:pt>
                <c:pt idx="149">
                  <c:v>0.573248066304302</c:v>
                </c:pt>
                <c:pt idx="157">
                  <c:v>0.577355734436429</c:v>
                </c:pt>
                <c:pt idx="158">
                  <c:v>0.566877306083139</c:v>
                </c:pt>
                <c:pt idx="159">
                  <c:v>0.566604936240884</c:v>
                </c:pt>
                <c:pt idx="160">
                  <c:v>0.569148750796204</c:v>
                </c:pt>
                <c:pt idx="161">
                  <c:v>0.567975225466268</c:v>
                </c:pt>
                <c:pt idx="164">
                  <c:v>0.605952277763419</c:v>
                </c:pt>
                <c:pt idx="165">
                  <c:v>0.583147237430439</c:v>
                </c:pt>
                <c:pt idx="166">
                  <c:v>0.560178424307648</c:v>
                </c:pt>
                <c:pt idx="167">
                  <c:v>0.548971986488445</c:v>
                </c:pt>
                <c:pt idx="168">
                  <c:v>0.557009189164921</c:v>
                </c:pt>
                <c:pt idx="177">
                  <c:v>0.616626844593447</c:v>
                </c:pt>
                <c:pt idx="178">
                  <c:v>0.5909812630715</c:v>
                </c:pt>
                <c:pt idx="179">
                  <c:v>0.612015642570253</c:v>
                </c:pt>
                <c:pt idx="180">
                  <c:v>0.561364864196987</c:v>
                </c:pt>
                <c:pt idx="190">
                  <c:v>0.577238353534301</c:v>
                </c:pt>
                <c:pt idx="191">
                  <c:v>0.57451079503645</c:v>
                </c:pt>
                <c:pt idx="192">
                  <c:v>0.554917067416335</c:v>
                </c:pt>
                <c:pt idx="193">
                  <c:v>0.548230093647528</c:v>
                </c:pt>
                <c:pt idx="203">
                  <c:v>0.579854180309722</c:v>
                </c:pt>
                <c:pt idx="204">
                  <c:v>0.560313554320029</c:v>
                </c:pt>
                <c:pt idx="205">
                  <c:v>0.545324763774815</c:v>
                </c:pt>
                <c:pt idx="206">
                  <c:v>0.53382396168223</c:v>
                </c:pt>
                <c:pt idx="207">
                  <c:v>0.521333030900209</c:v>
                </c:pt>
                <c:pt idx="208">
                  <c:v>0.53307194721471</c:v>
                </c:pt>
                <c:pt idx="218">
                  <c:v>0.481511222236353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0678800"/>
        <c:axId val="-1380674384"/>
      </c:scatterChart>
      <c:valAx>
        <c:axId val="-1380678800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0674384"/>
        <c:crosses val="autoZero"/>
        <c:crossBetween val="midCat"/>
      </c:valAx>
      <c:valAx>
        <c:axId val="-1380674384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067880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0188679245283"/>
          <c:y val="0.549755301794454"/>
          <c:w val="0.128745837957825"/>
          <c:h val="0.1451876019575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6030725466434"/>
          <c:y val="0.0230303302915841"/>
          <c:w val="0.888535952983961"/>
          <c:h val="0.865455569904794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86200079410579"/>
                  <c:y val="0.1503032082187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'G;Data Set # 4'!$D$8:$D$175</c:f>
              <c:numCache>
                <c:formatCode>0.0</c:formatCode>
                <c:ptCount val="16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3">
                  <c:v>2.0</c:v>
                </c:pt>
                <c:pt idx="14">
                  <c:v>2.0</c:v>
                </c:pt>
                <c:pt idx="15">
                  <c:v>2.0</c:v>
                </c:pt>
                <c:pt idx="16">
                  <c:v>2.0</c:v>
                </c:pt>
                <c:pt idx="17">
                  <c:v>2.0</c:v>
                </c:pt>
                <c:pt idx="18">
                  <c:v>2.0</c:v>
                </c:pt>
                <c:pt idx="19">
                  <c:v>2.0</c:v>
                </c:pt>
                <c:pt idx="20">
                  <c:v>2.0</c:v>
                </c:pt>
                <c:pt idx="21">
                  <c:v>2.0</c:v>
                </c:pt>
                <c:pt idx="22">
                  <c:v>2.0</c:v>
                </c:pt>
                <c:pt idx="23">
                  <c:v>2.0</c:v>
                </c:pt>
                <c:pt idx="24">
                  <c:v>2.0</c:v>
                </c:pt>
                <c:pt idx="25">
                  <c:v>2.0</c:v>
                </c:pt>
                <c:pt idx="26">
                  <c:v>2.0</c:v>
                </c:pt>
                <c:pt idx="27">
                  <c:v>2.0</c:v>
                </c:pt>
                <c:pt idx="28">
                  <c:v>2.0</c:v>
                </c:pt>
                <c:pt idx="29">
                  <c:v>2.0</c:v>
                </c:pt>
                <c:pt idx="32">
                  <c:v>4.0</c:v>
                </c:pt>
                <c:pt idx="33">
                  <c:v>4.0</c:v>
                </c:pt>
                <c:pt idx="34">
                  <c:v>4.0</c:v>
                </c:pt>
                <c:pt idx="35">
                  <c:v>4.0</c:v>
                </c:pt>
                <c:pt idx="36">
                  <c:v>4.0</c:v>
                </c:pt>
                <c:pt idx="37">
                  <c:v>4.0</c:v>
                </c:pt>
                <c:pt idx="38">
                  <c:v>4.0</c:v>
                </c:pt>
                <c:pt idx="39">
                  <c:v>4.0</c:v>
                </c:pt>
                <c:pt idx="40">
                  <c:v>4.0</c:v>
                </c:pt>
                <c:pt idx="41">
                  <c:v>4.0</c:v>
                </c:pt>
                <c:pt idx="42">
                  <c:v>4.0</c:v>
                </c:pt>
                <c:pt idx="43">
                  <c:v>4.0</c:v>
                </c:pt>
                <c:pt idx="44">
                  <c:v>4.0</c:v>
                </c:pt>
                <c:pt idx="45">
                  <c:v>4.0</c:v>
                </c:pt>
                <c:pt idx="46">
                  <c:v>4.0</c:v>
                </c:pt>
                <c:pt idx="47">
                  <c:v>4.0</c:v>
                </c:pt>
                <c:pt idx="50">
                  <c:v>6.0</c:v>
                </c:pt>
                <c:pt idx="51">
                  <c:v>6.0</c:v>
                </c:pt>
                <c:pt idx="52">
                  <c:v>6.0</c:v>
                </c:pt>
                <c:pt idx="53">
                  <c:v>6.0</c:v>
                </c:pt>
                <c:pt idx="54">
                  <c:v>6.0</c:v>
                </c:pt>
                <c:pt idx="55">
                  <c:v>6.0</c:v>
                </c:pt>
                <c:pt idx="56">
                  <c:v>6.0</c:v>
                </c:pt>
                <c:pt idx="57">
                  <c:v>6.0</c:v>
                </c:pt>
                <c:pt idx="58">
                  <c:v>6.0</c:v>
                </c:pt>
                <c:pt idx="59">
                  <c:v>6.0</c:v>
                </c:pt>
                <c:pt idx="60">
                  <c:v>6.0</c:v>
                </c:pt>
                <c:pt idx="61">
                  <c:v>6.0</c:v>
                </c:pt>
                <c:pt idx="62">
                  <c:v>6.0</c:v>
                </c:pt>
                <c:pt idx="63">
                  <c:v>6.0</c:v>
                </c:pt>
                <c:pt idx="64">
                  <c:v>6.0</c:v>
                </c:pt>
                <c:pt idx="65">
                  <c:v>6.0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2">
                  <c:v>8.0</c:v>
                </c:pt>
                <c:pt idx="73">
                  <c:v>8.0</c:v>
                </c:pt>
                <c:pt idx="74">
                  <c:v>8.0</c:v>
                </c:pt>
                <c:pt idx="75">
                  <c:v>8.0</c:v>
                </c:pt>
                <c:pt idx="76">
                  <c:v>8.0</c:v>
                </c:pt>
                <c:pt idx="77">
                  <c:v>8.0</c:v>
                </c:pt>
                <c:pt idx="78">
                  <c:v>8.0</c:v>
                </c:pt>
                <c:pt idx="79">
                  <c:v>8.0</c:v>
                </c:pt>
                <c:pt idx="80">
                  <c:v>8.0</c:v>
                </c:pt>
                <c:pt idx="81">
                  <c:v>8.0</c:v>
                </c:pt>
                <c:pt idx="82">
                  <c:v>8.0</c:v>
                </c:pt>
                <c:pt idx="83">
                  <c:v>8.0</c:v>
                </c:pt>
                <c:pt idx="86">
                  <c:v>10.0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1">
                  <c:v>10.0</c:v>
                </c:pt>
                <c:pt idx="92">
                  <c:v>10.0</c:v>
                </c:pt>
                <c:pt idx="93">
                  <c:v>10.0</c:v>
                </c:pt>
                <c:pt idx="94">
                  <c:v>10.0</c:v>
                </c:pt>
                <c:pt idx="95">
                  <c:v>10.0</c:v>
                </c:pt>
                <c:pt idx="96">
                  <c:v>10.0</c:v>
                </c:pt>
                <c:pt idx="97">
                  <c:v>10.0</c:v>
                </c:pt>
                <c:pt idx="98">
                  <c:v>10.0</c:v>
                </c:pt>
                <c:pt idx="99">
                  <c:v>10.0</c:v>
                </c:pt>
                <c:pt idx="102">
                  <c:v>12.0</c:v>
                </c:pt>
                <c:pt idx="103">
                  <c:v>12.0</c:v>
                </c:pt>
                <c:pt idx="104">
                  <c:v>12.0</c:v>
                </c:pt>
                <c:pt idx="105">
                  <c:v>12.0</c:v>
                </c:pt>
                <c:pt idx="106">
                  <c:v>12.0</c:v>
                </c:pt>
                <c:pt idx="107">
                  <c:v>12.0</c:v>
                </c:pt>
                <c:pt idx="108">
                  <c:v>12.0</c:v>
                </c:pt>
                <c:pt idx="109">
                  <c:v>12.0</c:v>
                </c:pt>
                <c:pt idx="110">
                  <c:v>12.0</c:v>
                </c:pt>
                <c:pt idx="111">
                  <c:v>12.0</c:v>
                </c:pt>
                <c:pt idx="112">
                  <c:v>12.0</c:v>
                </c:pt>
                <c:pt idx="113">
                  <c:v>12.0</c:v>
                </c:pt>
                <c:pt idx="114">
                  <c:v>12.0</c:v>
                </c:pt>
                <c:pt idx="115">
                  <c:v>12.0</c:v>
                </c:pt>
                <c:pt idx="118">
                  <c:v>14.0</c:v>
                </c:pt>
                <c:pt idx="119">
                  <c:v>14.0</c:v>
                </c:pt>
                <c:pt idx="120">
                  <c:v>14.0</c:v>
                </c:pt>
                <c:pt idx="121">
                  <c:v>14.0</c:v>
                </c:pt>
                <c:pt idx="122">
                  <c:v>14.0</c:v>
                </c:pt>
                <c:pt idx="123">
                  <c:v>14.0</c:v>
                </c:pt>
                <c:pt idx="124">
                  <c:v>14.0</c:v>
                </c:pt>
                <c:pt idx="125">
                  <c:v>14.0</c:v>
                </c:pt>
                <c:pt idx="126">
                  <c:v>14.0</c:v>
                </c:pt>
                <c:pt idx="127">
                  <c:v>14.0</c:v>
                </c:pt>
                <c:pt idx="130">
                  <c:v>16.0</c:v>
                </c:pt>
                <c:pt idx="131">
                  <c:v>16.0</c:v>
                </c:pt>
                <c:pt idx="132">
                  <c:v>16.0</c:v>
                </c:pt>
                <c:pt idx="133">
                  <c:v>16.0</c:v>
                </c:pt>
                <c:pt idx="134">
                  <c:v>16.0</c:v>
                </c:pt>
                <c:pt idx="135">
                  <c:v>16.0</c:v>
                </c:pt>
                <c:pt idx="136">
                  <c:v>16.0</c:v>
                </c:pt>
                <c:pt idx="137">
                  <c:v>16.0</c:v>
                </c:pt>
                <c:pt idx="138">
                  <c:v>16.0</c:v>
                </c:pt>
                <c:pt idx="139">
                  <c:v>16.0</c:v>
                </c:pt>
                <c:pt idx="142">
                  <c:v>18.0</c:v>
                </c:pt>
                <c:pt idx="143">
                  <c:v>18.0</c:v>
                </c:pt>
                <c:pt idx="144">
                  <c:v>18.0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</c:numCache>
            </c:numRef>
          </c:xVal>
          <c:yVal>
            <c:numRef>
              <c:f>'G;Data Set # 4'!$I$8:$I$175</c:f>
              <c:numCache>
                <c:formatCode>0.00000</c:formatCode>
                <c:ptCount val="168"/>
                <c:pt idx="0">
                  <c:v>0.0194157427188083</c:v>
                </c:pt>
                <c:pt idx="1">
                  <c:v>0.0183378657558983</c:v>
                </c:pt>
                <c:pt idx="2">
                  <c:v>0.015673953231045</c:v>
                </c:pt>
                <c:pt idx="3">
                  <c:v>0.0136872912094231</c:v>
                </c:pt>
                <c:pt idx="4">
                  <c:v>0.0131976393384751</c:v>
                </c:pt>
                <c:pt idx="5">
                  <c:v>0.00979447935915274</c:v>
                </c:pt>
                <c:pt idx="6">
                  <c:v>0.00597937456538741</c:v>
                </c:pt>
                <c:pt idx="7">
                  <c:v>0.00443425905781735</c:v>
                </c:pt>
                <c:pt idx="8">
                  <c:v>0.00329939843293197</c:v>
                </c:pt>
                <c:pt idx="9">
                  <c:v>0.00143262851163436</c:v>
                </c:pt>
                <c:pt idx="10">
                  <c:v>0.00027030922822204</c:v>
                </c:pt>
                <c:pt idx="13">
                  <c:v>0.0361623227001009</c:v>
                </c:pt>
                <c:pt idx="14">
                  <c:v>0.0336120615174775</c:v>
                </c:pt>
                <c:pt idx="15">
                  <c:v>0.034488577879099</c:v>
                </c:pt>
                <c:pt idx="16">
                  <c:v>0.0318572337510415</c:v>
                </c:pt>
                <c:pt idx="17">
                  <c:v>0.0301151351556071</c:v>
                </c:pt>
                <c:pt idx="18">
                  <c:v>0.029226736487079</c:v>
                </c:pt>
                <c:pt idx="19">
                  <c:v>0.0291582202703351</c:v>
                </c:pt>
                <c:pt idx="20">
                  <c:v>0.0289912608557133</c:v>
                </c:pt>
                <c:pt idx="21">
                  <c:v>0.0281622034911238</c:v>
                </c:pt>
                <c:pt idx="22">
                  <c:v>0.0278395593096319</c:v>
                </c:pt>
                <c:pt idx="23">
                  <c:v>0.0274678681617791</c:v>
                </c:pt>
                <c:pt idx="24">
                  <c:v>0.0267005138157091</c:v>
                </c:pt>
                <c:pt idx="25">
                  <c:v>0.0255781587494109</c:v>
                </c:pt>
                <c:pt idx="26">
                  <c:v>0.0242390636765252</c:v>
                </c:pt>
                <c:pt idx="27">
                  <c:v>0.0226826623115886</c:v>
                </c:pt>
                <c:pt idx="28">
                  <c:v>0.0210534647117453</c:v>
                </c:pt>
                <c:pt idx="29">
                  <c:v>0.0196050861107609</c:v>
                </c:pt>
                <c:pt idx="32">
                  <c:v>0.0490598542320682</c:v>
                </c:pt>
                <c:pt idx="33">
                  <c:v>0.0476391061888053</c:v>
                </c:pt>
                <c:pt idx="34">
                  <c:v>0.0461767409871719</c:v>
                </c:pt>
                <c:pt idx="35">
                  <c:v>0.0440282735866736</c:v>
                </c:pt>
                <c:pt idx="36">
                  <c:v>0.0437860523740413</c:v>
                </c:pt>
                <c:pt idx="37">
                  <c:v>0.0435704842127637</c:v>
                </c:pt>
                <c:pt idx="38">
                  <c:v>0.043031583683019</c:v>
                </c:pt>
                <c:pt idx="39">
                  <c:v>0.0422456678290896</c:v>
                </c:pt>
                <c:pt idx="40">
                  <c:v>0.0425050166687453</c:v>
                </c:pt>
                <c:pt idx="41">
                  <c:v>0.0421961593307867</c:v>
                </c:pt>
                <c:pt idx="42">
                  <c:v>0.0415993835933213</c:v>
                </c:pt>
                <c:pt idx="43">
                  <c:v>0.0404977221339056</c:v>
                </c:pt>
                <c:pt idx="44">
                  <c:v>0.0393884784023081</c:v>
                </c:pt>
                <c:pt idx="45">
                  <c:v>0.0377136362691862</c:v>
                </c:pt>
                <c:pt idx="46">
                  <c:v>0.0367839601525858</c:v>
                </c:pt>
                <c:pt idx="47">
                  <c:v>0.0367376239222813</c:v>
                </c:pt>
                <c:pt idx="50">
                  <c:v>0.0670622005101173</c:v>
                </c:pt>
                <c:pt idx="51">
                  <c:v>0.0660459980153964</c:v>
                </c:pt>
                <c:pt idx="52">
                  <c:v>0.0644757192861412</c:v>
                </c:pt>
                <c:pt idx="53">
                  <c:v>0.0646960444778167</c:v>
                </c:pt>
                <c:pt idx="54">
                  <c:v>0.0640008789260536</c:v>
                </c:pt>
                <c:pt idx="55">
                  <c:v>0.0632169925050486</c:v>
                </c:pt>
                <c:pt idx="56">
                  <c:v>0.0617190416526768</c:v>
                </c:pt>
                <c:pt idx="57">
                  <c:v>0.0618108838362419</c:v>
                </c:pt>
                <c:pt idx="58">
                  <c:v>0.0620968039221256</c:v>
                </c:pt>
                <c:pt idx="59">
                  <c:v>0.0608920155265079</c:v>
                </c:pt>
                <c:pt idx="60">
                  <c:v>0.0610770137101704</c:v>
                </c:pt>
                <c:pt idx="61">
                  <c:v>0.0603455878050965</c:v>
                </c:pt>
                <c:pt idx="62">
                  <c:v>0.0589605008396603</c:v>
                </c:pt>
                <c:pt idx="63">
                  <c:v>0.0572280034189345</c:v>
                </c:pt>
                <c:pt idx="64">
                  <c:v>0.0561179442872986</c:v>
                </c:pt>
                <c:pt idx="65">
                  <c:v>0.0545255084373433</c:v>
                </c:pt>
                <c:pt idx="68">
                  <c:v>0.0802489361752783</c:v>
                </c:pt>
                <c:pt idx="69">
                  <c:v>0.0824003930243649</c:v>
                </c:pt>
                <c:pt idx="70">
                  <c:v>0.0817127427014025</c:v>
                </c:pt>
                <c:pt idx="71">
                  <c:v>0.0832179966273857</c:v>
                </c:pt>
                <c:pt idx="72">
                  <c:v>0.0845004164813516</c:v>
                </c:pt>
                <c:pt idx="73">
                  <c:v>0.0854664559044127</c:v>
                </c:pt>
                <c:pt idx="74">
                  <c:v>0.0847558822074848</c:v>
                </c:pt>
                <c:pt idx="75">
                  <c:v>0.0848570731350386</c:v>
                </c:pt>
                <c:pt idx="76">
                  <c:v>0.0855294701069059</c:v>
                </c:pt>
                <c:pt idx="77">
                  <c:v>0.0850656967191191</c:v>
                </c:pt>
                <c:pt idx="78">
                  <c:v>0.0844081065891712</c:v>
                </c:pt>
                <c:pt idx="79">
                  <c:v>0.0829426866134902</c:v>
                </c:pt>
                <c:pt idx="80">
                  <c:v>0.0831415072499935</c:v>
                </c:pt>
                <c:pt idx="81">
                  <c:v>0.0801438334264774</c:v>
                </c:pt>
                <c:pt idx="82">
                  <c:v>0.0780265620762363</c:v>
                </c:pt>
                <c:pt idx="83">
                  <c:v>0.0771594571744978</c:v>
                </c:pt>
                <c:pt idx="86">
                  <c:v>0.106579470310243</c:v>
                </c:pt>
                <c:pt idx="87">
                  <c:v>0.104245792295326</c:v>
                </c:pt>
                <c:pt idx="88">
                  <c:v>0.109458779253217</c:v>
                </c:pt>
                <c:pt idx="89">
                  <c:v>0.110318232619352</c:v>
                </c:pt>
                <c:pt idx="90">
                  <c:v>0.111007457985306</c:v>
                </c:pt>
                <c:pt idx="91">
                  <c:v>0.111993386931971</c:v>
                </c:pt>
                <c:pt idx="92">
                  <c:v>0.112472272694913</c:v>
                </c:pt>
                <c:pt idx="93">
                  <c:v>0.11240810606764</c:v>
                </c:pt>
                <c:pt idx="94">
                  <c:v>0.114609934253871</c:v>
                </c:pt>
                <c:pt idx="95">
                  <c:v>0.115395331479314</c:v>
                </c:pt>
                <c:pt idx="96">
                  <c:v>0.115853705002716</c:v>
                </c:pt>
                <c:pt idx="97">
                  <c:v>0.115734209341542</c:v>
                </c:pt>
                <c:pt idx="98">
                  <c:v>0.114455676287202</c:v>
                </c:pt>
                <c:pt idx="99">
                  <c:v>0.11177407260744</c:v>
                </c:pt>
                <c:pt idx="102">
                  <c:v>0.132324499670802</c:v>
                </c:pt>
                <c:pt idx="103">
                  <c:v>0.131466097752448</c:v>
                </c:pt>
                <c:pt idx="104">
                  <c:v>0.134581605430237</c:v>
                </c:pt>
                <c:pt idx="105">
                  <c:v>0.139215615576167</c:v>
                </c:pt>
                <c:pt idx="106">
                  <c:v>0.139604781837897</c:v>
                </c:pt>
                <c:pt idx="107">
                  <c:v>0.144461373962966</c:v>
                </c:pt>
                <c:pt idx="108">
                  <c:v>0.144935587213122</c:v>
                </c:pt>
                <c:pt idx="109">
                  <c:v>0.146986059542318</c:v>
                </c:pt>
                <c:pt idx="110">
                  <c:v>0.14560574560761</c:v>
                </c:pt>
                <c:pt idx="111">
                  <c:v>0.149744687613629</c:v>
                </c:pt>
                <c:pt idx="112">
                  <c:v>0.15009179611121</c:v>
                </c:pt>
                <c:pt idx="113">
                  <c:v>0.151055056652616</c:v>
                </c:pt>
                <c:pt idx="114">
                  <c:v>0.151106774065251</c:v>
                </c:pt>
                <c:pt idx="115">
                  <c:v>0.147666318876518</c:v>
                </c:pt>
                <c:pt idx="118">
                  <c:v>0.151903880738457</c:v>
                </c:pt>
                <c:pt idx="119">
                  <c:v>0.156328390467042</c:v>
                </c:pt>
                <c:pt idx="120">
                  <c:v>0.159068308370704</c:v>
                </c:pt>
                <c:pt idx="121">
                  <c:v>0.163589608464727</c:v>
                </c:pt>
                <c:pt idx="122">
                  <c:v>0.167088253065976</c:v>
                </c:pt>
                <c:pt idx="123">
                  <c:v>0.168992052866188</c:v>
                </c:pt>
                <c:pt idx="124">
                  <c:v>0.176072504695415</c:v>
                </c:pt>
                <c:pt idx="125">
                  <c:v>0.173707925796328</c:v>
                </c:pt>
                <c:pt idx="126">
                  <c:v>0.174380080726612</c:v>
                </c:pt>
                <c:pt idx="127">
                  <c:v>0.176950496417807</c:v>
                </c:pt>
                <c:pt idx="130">
                  <c:v>0.17108847926425</c:v>
                </c:pt>
                <c:pt idx="131">
                  <c:v>0.174370166497612</c:v>
                </c:pt>
                <c:pt idx="132">
                  <c:v>0.163933630361417</c:v>
                </c:pt>
                <c:pt idx="133">
                  <c:v>0.17417066204243</c:v>
                </c:pt>
                <c:pt idx="134">
                  <c:v>0.179135501099267</c:v>
                </c:pt>
                <c:pt idx="135">
                  <c:v>0.177638042794972</c:v>
                </c:pt>
                <c:pt idx="136">
                  <c:v>0.180866556452724</c:v>
                </c:pt>
                <c:pt idx="137">
                  <c:v>0.183587474168868</c:v>
                </c:pt>
                <c:pt idx="138">
                  <c:v>0.192569858222987</c:v>
                </c:pt>
                <c:pt idx="139">
                  <c:v>0.19509432905769</c:v>
                </c:pt>
                <c:pt idx="142">
                  <c:v>0.194437552499048</c:v>
                </c:pt>
                <c:pt idx="143">
                  <c:v>0.19686635494687</c:v>
                </c:pt>
                <c:pt idx="144">
                  <c:v>0.197951623171963</c:v>
                </c:pt>
                <c:pt idx="145">
                  <c:v>0.197991202647572</c:v>
                </c:pt>
                <c:pt idx="146">
                  <c:v>0.201330169662889</c:v>
                </c:pt>
                <c:pt idx="147">
                  <c:v>0.204924428894985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909072"/>
        <c:axId val="-1384904560"/>
      </c:scatterChart>
      <c:valAx>
        <c:axId val="-1384909072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904560"/>
        <c:crosses val="autoZero"/>
        <c:crossBetween val="midCat"/>
        <c:majorUnit val="2.0"/>
      </c:valAx>
      <c:valAx>
        <c:axId val="-138490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9090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420550545455"/>
          <c:y val="0.146666840277983"/>
          <c:w val="0.142250678255497"/>
          <c:h val="0.05939400969934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689718675137"/>
          <c:y val="0.019900521684208"/>
          <c:w val="0.857759072012578"/>
          <c:h val="0.878110519315677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'H;Data Set # 5'!$F$8:$F$235</c:f>
              <c:numCache>
                <c:formatCode>General</c:formatCode>
                <c:ptCount val="228"/>
                <c:pt idx="0">
                  <c:v>136.0</c:v>
                </c:pt>
                <c:pt idx="1">
                  <c:v>236.0</c:v>
                </c:pt>
                <c:pt idx="2">
                  <c:v>345.0</c:v>
                </c:pt>
                <c:pt idx="3">
                  <c:v>508.0</c:v>
                </c:pt>
                <c:pt idx="4">
                  <c:v>528.0</c:v>
                </c:pt>
                <c:pt idx="5">
                  <c:v>557.0</c:v>
                </c:pt>
                <c:pt idx="6">
                  <c:v>615.0</c:v>
                </c:pt>
                <c:pt idx="7">
                  <c:v>794.0</c:v>
                </c:pt>
                <c:pt idx="15">
                  <c:v>121.0</c:v>
                </c:pt>
                <c:pt idx="16">
                  <c:v>151.0</c:v>
                </c:pt>
                <c:pt idx="17">
                  <c:v>202.0</c:v>
                </c:pt>
                <c:pt idx="18">
                  <c:v>279.0</c:v>
                </c:pt>
                <c:pt idx="19">
                  <c:v>371.0</c:v>
                </c:pt>
                <c:pt idx="20">
                  <c:v>480.0</c:v>
                </c:pt>
                <c:pt idx="21">
                  <c:v>600.0</c:v>
                </c:pt>
                <c:pt idx="30">
                  <c:v>181.0</c:v>
                </c:pt>
                <c:pt idx="31">
                  <c:v>163.0</c:v>
                </c:pt>
                <c:pt idx="32">
                  <c:v>409.0</c:v>
                </c:pt>
                <c:pt idx="33">
                  <c:v>415.0</c:v>
                </c:pt>
                <c:pt idx="34">
                  <c:v>885.0</c:v>
                </c:pt>
                <c:pt idx="35">
                  <c:v>934.0</c:v>
                </c:pt>
                <c:pt idx="36">
                  <c:v>973.0</c:v>
                </c:pt>
                <c:pt idx="37">
                  <c:v>1464.0</c:v>
                </c:pt>
                <c:pt idx="38">
                  <c:v>1592.0</c:v>
                </c:pt>
                <c:pt idx="39">
                  <c:v>2818.0</c:v>
                </c:pt>
                <c:pt idx="40">
                  <c:v>2872.0</c:v>
                </c:pt>
                <c:pt idx="41">
                  <c:v>2881.0</c:v>
                </c:pt>
                <c:pt idx="45">
                  <c:v>161.0</c:v>
                </c:pt>
                <c:pt idx="46">
                  <c:v>436.0</c:v>
                </c:pt>
                <c:pt idx="47">
                  <c:v>572.0</c:v>
                </c:pt>
                <c:pt idx="48">
                  <c:v>861.0</c:v>
                </c:pt>
                <c:pt idx="49">
                  <c:v>1451.0</c:v>
                </c:pt>
                <c:pt idx="50">
                  <c:v>1593.0</c:v>
                </c:pt>
                <c:pt idx="51">
                  <c:v>2336.0</c:v>
                </c:pt>
                <c:pt idx="52">
                  <c:v>2515.0</c:v>
                </c:pt>
                <c:pt idx="53">
                  <c:v>2861.0</c:v>
                </c:pt>
                <c:pt idx="54">
                  <c:v>3247.0</c:v>
                </c:pt>
                <c:pt idx="61">
                  <c:v>402.0</c:v>
                </c:pt>
                <c:pt idx="62">
                  <c:v>886.0</c:v>
                </c:pt>
                <c:pt idx="63">
                  <c:v>1576.0</c:v>
                </c:pt>
                <c:pt idx="64">
                  <c:v>2784.0</c:v>
                </c:pt>
                <c:pt idx="76">
                  <c:v>269.0</c:v>
                </c:pt>
                <c:pt idx="77">
                  <c:v>391.0</c:v>
                </c:pt>
                <c:pt idx="78">
                  <c:v>570.0</c:v>
                </c:pt>
                <c:pt idx="79">
                  <c:v>787.0</c:v>
                </c:pt>
                <c:pt idx="80">
                  <c:v>1145.0</c:v>
                </c:pt>
                <c:pt idx="81">
                  <c:v>1391.0</c:v>
                </c:pt>
                <c:pt idx="82">
                  <c:v>1837.0</c:v>
                </c:pt>
                <c:pt idx="83">
                  <c:v>2372.0</c:v>
                </c:pt>
                <c:pt idx="91">
                  <c:v>152.0</c:v>
                </c:pt>
                <c:pt idx="92">
                  <c:v>203.0</c:v>
                </c:pt>
                <c:pt idx="93">
                  <c:v>250.0</c:v>
                </c:pt>
                <c:pt idx="94">
                  <c:v>314.0</c:v>
                </c:pt>
                <c:pt idx="95">
                  <c:v>424.0</c:v>
                </c:pt>
                <c:pt idx="96">
                  <c:v>488.0</c:v>
                </c:pt>
                <c:pt idx="97">
                  <c:v>602.0</c:v>
                </c:pt>
                <c:pt idx="98">
                  <c:v>707.0</c:v>
                </c:pt>
                <c:pt idx="99">
                  <c:v>848.0</c:v>
                </c:pt>
                <c:pt idx="100">
                  <c:v>978.0</c:v>
                </c:pt>
                <c:pt idx="101">
                  <c:v>1178.0</c:v>
                </c:pt>
                <c:pt idx="102">
                  <c:v>1317.0</c:v>
                </c:pt>
                <c:pt idx="103">
                  <c:v>1547.0</c:v>
                </c:pt>
                <c:pt idx="104">
                  <c:v>1838.0</c:v>
                </c:pt>
                <c:pt idx="105">
                  <c:v>2171.0</c:v>
                </c:pt>
                <c:pt idx="106">
                  <c:v>2543.0</c:v>
                </c:pt>
                <c:pt idx="107">
                  <c:v>2512.0</c:v>
                </c:pt>
                <c:pt idx="108">
                  <c:v>2892.0</c:v>
                </c:pt>
                <c:pt idx="111">
                  <c:v>107.0</c:v>
                </c:pt>
                <c:pt idx="112">
                  <c:v>164.0</c:v>
                </c:pt>
                <c:pt idx="113">
                  <c:v>247.0</c:v>
                </c:pt>
                <c:pt idx="114">
                  <c:v>380.0</c:v>
                </c:pt>
                <c:pt idx="115">
                  <c:v>574.0</c:v>
                </c:pt>
                <c:pt idx="116">
                  <c:v>816.0</c:v>
                </c:pt>
                <c:pt idx="117">
                  <c:v>1090.0</c:v>
                </c:pt>
                <c:pt idx="118">
                  <c:v>1497.0</c:v>
                </c:pt>
                <c:pt idx="119">
                  <c:v>2040.0</c:v>
                </c:pt>
                <c:pt idx="120">
                  <c:v>2712.0</c:v>
                </c:pt>
                <c:pt idx="125">
                  <c:v>210.0</c:v>
                </c:pt>
                <c:pt idx="126">
                  <c:v>335.0</c:v>
                </c:pt>
                <c:pt idx="127">
                  <c:v>506.0</c:v>
                </c:pt>
                <c:pt idx="128">
                  <c:v>731.0</c:v>
                </c:pt>
                <c:pt idx="129">
                  <c:v>988.0</c:v>
                </c:pt>
                <c:pt idx="130">
                  <c:v>1344.0</c:v>
                </c:pt>
                <c:pt idx="131">
                  <c:v>1842.0</c:v>
                </c:pt>
                <c:pt idx="132">
                  <c:v>2490.0</c:v>
                </c:pt>
                <c:pt idx="133">
                  <c:v>2795.0</c:v>
                </c:pt>
                <c:pt idx="140">
                  <c:v>249.0</c:v>
                </c:pt>
                <c:pt idx="141">
                  <c:v>405.0</c:v>
                </c:pt>
                <c:pt idx="142">
                  <c:v>591.0</c:v>
                </c:pt>
                <c:pt idx="143">
                  <c:v>847.0</c:v>
                </c:pt>
                <c:pt idx="144">
                  <c:v>1139.0</c:v>
                </c:pt>
                <c:pt idx="145">
                  <c:v>1516.0</c:v>
                </c:pt>
                <c:pt idx="146">
                  <c:v>2057.0</c:v>
                </c:pt>
                <c:pt idx="147">
                  <c:v>2790.0</c:v>
                </c:pt>
                <c:pt idx="155">
                  <c:v>163.0</c:v>
                </c:pt>
                <c:pt idx="156">
                  <c:v>239.0</c:v>
                </c:pt>
                <c:pt idx="157">
                  <c:v>271.0</c:v>
                </c:pt>
                <c:pt idx="158">
                  <c:v>440.0</c:v>
                </c:pt>
                <c:pt idx="159">
                  <c:v>636.0</c:v>
                </c:pt>
                <c:pt idx="160">
                  <c:v>858.0</c:v>
                </c:pt>
                <c:pt idx="161">
                  <c:v>1184.0</c:v>
                </c:pt>
                <c:pt idx="162">
                  <c:v>1649.0</c:v>
                </c:pt>
                <c:pt idx="163">
                  <c:v>2152.0</c:v>
                </c:pt>
                <c:pt idx="164">
                  <c:v>2963.0</c:v>
                </c:pt>
                <c:pt idx="170">
                  <c:v>290.0</c:v>
                </c:pt>
                <c:pt idx="171">
                  <c:v>427.0</c:v>
                </c:pt>
                <c:pt idx="172">
                  <c:v>621.0</c:v>
                </c:pt>
                <c:pt idx="173">
                  <c:v>849.0</c:v>
                </c:pt>
                <c:pt idx="174">
                  <c:v>1152.0</c:v>
                </c:pt>
                <c:pt idx="175">
                  <c:v>1615.0</c:v>
                </c:pt>
                <c:pt idx="176">
                  <c:v>2173.0</c:v>
                </c:pt>
                <c:pt idx="177">
                  <c:v>2883.0</c:v>
                </c:pt>
                <c:pt idx="185">
                  <c:v>131.0</c:v>
                </c:pt>
                <c:pt idx="186">
                  <c:v>215.0</c:v>
                </c:pt>
                <c:pt idx="187">
                  <c:v>341.0</c:v>
                </c:pt>
                <c:pt idx="188">
                  <c:v>515.0</c:v>
                </c:pt>
                <c:pt idx="189">
                  <c:v>733.0</c:v>
                </c:pt>
                <c:pt idx="190">
                  <c:v>1017.0</c:v>
                </c:pt>
                <c:pt idx="191">
                  <c:v>1362.0</c:v>
                </c:pt>
                <c:pt idx="192">
                  <c:v>1874.0</c:v>
                </c:pt>
                <c:pt idx="193">
                  <c:v>2523.0</c:v>
                </c:pt>
                <c:pt idx="199">
                  <c:v>80.0</c:v>
                </c:pt>
                <c:pt idx="200">
                  <c:v>150.0</c:v>
                </c:pt>
                <c:pt idx="201">
                  <c:v>246.0</c:v>
                </c:pt>
                <c:pt idx="202">
                  <c:v>383.0</c:v>
                </c:pt>
                <c:pt idx="203">
                  <c:v>573.0</c:v>
                </c:pt>
                <c:pt idx="204">
                  <c:v>789.0</c:v>
                </c:pt>
                <c:pt idx="205">
                  <c:v>1089.0</c:v>
                </c:pt>
                <c:pt idx="206">
                  <c:v>1479.0</c:v>
                </c:pt>
                <c:pt idx="207">
                  <c:v>2012.0</c:v>
                </c:pt>
                <c:pt idx="208">
                  <c:v>2709.0</c:v>
                </c:pt>
                <c:pt idx="214">
                  <c:v>83.0</c:v>
                </c:pt>
                <c:pt idx="215">
                  <c:v>149.0</c:v>
                </c:pt>
                <c:pt idx="216">
                  <c:v>246.0</c:v>
                </c:pt>
                <c:pt idx="217">
                  <c:v>380.0</c:v>
                </c:pt>
                <c:pt idx="218">
                  <c:v>553.0</c:v>
                </c:pt>
                <c:pt idx="219">
                  <c:v>806.0</c:v>
                </c:pt>
                <c:pt idx="220">
                  <c:v>1096.0</c:v>
                </c:pt>
                <c:pt idx="221">
                  <c:v>1516.0</c:v>
                </c:pt>
                <c:pt idx="222">
                  <c:v>2017.0</c:v>
                </c:pt>
                <c:pt idx="223">
                  <c:v>2768.0</c:v>
                </c:pt>
              </c:numCache>
            </c:numRef>
          </c:xVal>
          <c:yVal>
            <c:numRef>
              <c:f>'H;Data Set # 5'!$G$8:$G$235</c:f>
              <c:numCache>
                <c:formatCode>General</c:formatCode>
                <c:ptCount val="228"/>
                <c:pt idx="0">
                  <c:v>1240.0</c:v>
                </c:pt>
                <c:pt idx="1">
                  <c:v>1788.0</c:v>
                </c:pt>
                <c:pt idx="2">
                  <c:v>2303.0</c:v>
                </c:pt>
                <c:pt idx="3">
                  <c:v>2986.0</c:v>
                </c:pt>
                <c:pt idx="4">
                  <c:v>3049.0</c:v>
                </c:pt>
                <c:pt idx="5">
                  <c:v>3155.0</c:v>
                </c:pt>
                <c:pt idx="6">
                  <c:v>3344.0</c:v>
                </c:pt>
                <c:pt idx="7">
                  <c:v>3638.0</c:v>
                </c:pt>
                <c:pt idx="15">
                  <c:v>1115.0</c:v>
                </c:pt>
                <c:pt idx="16">
                  <c:v>1304.0</c:v>
                </c:pt>
                <c:pt idx="17">
                  <c:v>1598.0</c:v>
                </c:pt>
                <c:pt idx="18">
                  <c:v>1935.0</c:v>
                </c:pt>
                <c:pt idx="19">
                  <c:v>2334.0</c:v>
                </c:pt>
                <c:pt idx="20">
                  <c:v>2881.0</c:v>
                </c:pt>
                <c:pt idx="21">
                  <c:v>3260.0</c:v>
                </c:pt>
                <c:pt idx="30">
                  <c:v>1326.0</c:v>
                </c:pt>
                <c:pt idx="31">
                  <c:v>1242.0</c:v>
                </c:pt>
                <c:pt idx="32">
                  <c:v>2442.0</c:v>
                </c:pt>
                <c:pt idx="33">
                  <c:v>2464.0</c:v>
                </c:pt>
                <c:pt idx="34">
                  <c:v>4070.0</c:v>
                </c:pt>
                <c:pt idx="35">
                  <c:v>4249.0</c:v>
                </c:pt>
                <c:pt idx="36">
                  <c:v>4391.0</c:v>
                </c:pt>
                <c:pt idx="37">
                  <c:v>5650.0</c:v>
                </c:pt>
                <c:pt idx="38">
                  <c:v>5965.0</c:v>
                </c:pt>
                <c:pt idx="39">
                  <c:v>8475.0</c:v>
                </c:pt>
                <c:pt idx="40">
                  <c:v>8542.0</c:v>
                </c:pt>
                <c:pt idx="41">
                  <c:v>8520.0</c:v>
                </c:pt>
                <c:pt idx="45">
                  <c:v>1365.0</c:v>
                </c:pt>
                <c:pt idx="46">
                  <c:v>2543.0</c:v>
                </c:pt>
                <c:pt idx="47">
                  <c:v>3082.0</c:v>
                </c:pt>
                <c:pt idx="48">
                  <c:v>4000.0</c:v>
                </c:pt>
                <c:pt idx="49">
                  <c:v>5708.0</c:v>
                </c:pt>
                <c:pt idx="50">
                  <c:v>5956.0</c:v>
                </c:pt>
                <c:pt idx="51">
                  <c:v>7487.0</c:v>
                </c:pt>
                <c:pt idx="52">
                  <c:v>7817.0</c:v>
                </c:pt>
                <c:pt idx="53">
                  <c:v>8438.0</c:v>
                </c:pt>
                <c:pt idx="54">
                  <c:v>9017.0</c:v>
                </c:pt>
                <c:pt idx="61">
                  <c:v>2487.0</c:v>
                </c:pt>
                <c:pt idx="62">
                  <c:v>4159.0</c:v>
                </c:pt>
                <c:pt idx="63">
                  <c:v>5893.0</c:v>
                </c:pt>
                <c:pt idx="64">
                  <c:v>8422.0</c:v>
                </c:pt>
                <c:pt idx="76">
                  <c:v>1924.0</c:v>
                </c:pt>
                <c:pt idx="77">
                  <c:v>2537.0</c:v>
                </c:pt>
                <c:pt idx="78">
                  <c:v>3234.0</c:v>
                </c:pt>
                <c:pt idx="79">
                  <c:v>4059.0</c:v>
                </c:pt>
                <c:pt idx="80">
                  <c:v>4883.0</c:v>
                </c:pt>
                <c:pt idx="81">
                  <c:v>5961.0</c:v>
                </c:pt>
                <c:pt idx="82">
                  <c:v>7293.0</c:v>
                </c:pt>
                <c:pt idx="83">
                  <c:v>8562.0</c:v>
                </c:pt>
                <c:pt idx="91">
                  <c:v>1420.0</c:v>
                </c:pt>
                <c:pt idx="92">
                  <c:v>1718.0</c:v>
                </c:pt>
                <c:pt idx="93">
                  <c:v>1965.0</c:v>
                </c:pt>
                <c:pt idx="94">
                  <c:v>2240.0</c:v>
                </c:pt>
                <c:pt idx="95">
                  <c:v>2627.0</c:v>
                </c:pt>
                <c:pt idx="96">
                  <c:v>2937.0</c:v>
                </c:pt>
                <c:pt idx="97">
                  <c:v>3310.0</c:v>
                </c:pt>
                <c:pt idx="98">
                  <c:v>3705.0</c:v>
                </c:pt>
                <c:pt idx="99">
                  <c:v>4164.0</c:v>
                </c:pt>
                <c:pt idx="100">
                  <c:v>4508.0</c:v>
                </c:pt>
                <c:pt idx="101">
                  <c:v>4987.0</c:v>
                </c:pt>
                <c:pt idx="102">
                  <c:v>5442.0</c:v>
                </c:pt>
                <c:pt idx="103">
                  <c:v>6000.0</c:v>
                </c:pt>
                <c:pt idx="104">
                  <c:v>6660.0</c:v>
                </c:pt>
                <c:pt idx="105">
                  <c:v>7432.0</c:v>
                </c:pt>
                <c:pt idx="106">
                  <c:v>8140.0</c:v>
                </c:pt>
                <c:pt idx="107">
                  <c:v>8033.0</c:v>
                </c:pt>
                <c:pt idx="108">
                  <c:v>8715.0</c:v>
                </c:pt>
                <c:pt idx="111">
                  <c:v>1050.0</c:v>
                </c:pt>
                <c:pt idx="112">
                  <c:v>1402.0</c:v>
                </c:pt>
                <c:pt idx="113">
                  <c:v>1870.0</c:v>
                </c:pt>
                <c:pt idx="114">
                  <c:v>2455.0</c:v>
                </c:pt>
                <c:pt idx="115">
                  <c:v>3185.0</c:v>
                </c:pt>
                <c:pt idx="116">
                  <c:v>3908.0</c:v>
                </c:pt>
                <c:pt idx="117">
                  <c:v>4760.0</c:v>
                </c:pt>
                <c:pt idx="118">
                  <c:v>5734.0</c:v>
                </c:pt>
                <c:pt idx="119">
                  <c:v>7030.0</c:v>
                </c:pt>
                <c:pt idx="120">
                  <c:v>8390.0</c:v>
                </c:pt>
                <c:pt idx="125">
                  <c:v>1644.0</c:v>
                </c:pt>
                <c:pt idx="126">
                  <c:v>2275.0</c:v>
                </c:pt>
                <c:pt idx="127">
                  <c:v>2867.0</c:v>
                </c:pt>
                <c:pt idx="128">
                  <c:v>3625.0</c:v>
                </c:pt>
                <c:pt idx="129">
                  <c:v>4415.0</c:v>
                </c:pt>
                <c:pt idx="130">
                  <c:v>5450.0</c:v>
                </c:pt>
                <c:pt idx="131">
                  <c:v>6640.0</c:v>
                </c:pt>
                <c:pt idx="132">
                  <c:v>8000.0</c:v>
                </c:pt>
                <c:pt idx="133">
                  <c:v>8625.0</c:v>
                </c:pt>
                <c:pt idx="140">
                  <c:v>2006.0</c:v>
                </c:pt>
                <c:pt idx="141">
                  <c:v>2696.0</c:v>
                </c:pt>
                <c:pt idx="142">
                  <c:v>3406.0</c:v>
                </c:pt>
                <c:pt idx="143">
                  <c:v>4138.0</c:v>
                </c:pt>
                <c:pt idx="144">
                  <c:v>5016.0</c:v>
                </c:pt>
                <c:pt idx="145">
                  <c:v>5998.0</c:v>
                </c:pt>
                <c:pt idx="146">
                  <c:v>7356.0</c:v>
                </c:pt>
                <c:pt idx="147">
                  <c:v>8338.0</c:v>
                </c:pt>
                <c:pt idx="155">
                  <c:v>1528.0</c:v>
                </c:pt>
                <c:pt idx="156">
                  <c:v>1969.0</c:v>
                </c:pt>
                <c:pt idx="157">
                  <c:v>1968.0</c:v>
                </c:pt>
                <c:pt idx="158">
                  <c:v>2553.0</c:v>
                </c:pt>
                <c:pt idx="159">
                  <c:v>3330.0</c:v>
                </c:pt>
                <c:pt idx="160">
                  <c:v>3976.0</c:v>
                </c:pt>
                <c:pt idx="161">
                  <c:v>4920.0</c:v>
                </c:pt>
                <c:pt idx="162">
                  <c:v>6031.0</c:v>
                </c:pt>
                <c:pt idx="163">
                  <c:v>7369.0</c:v>
                </c:pt>
                <c:pt idx="164">
                  <c:v>8349.0</c:v>
                </c:pt>
                <c:pt idx="170">
                  <c:v>2047.0</c:v>
                </c:pt>
                <c:pt idx="171">
                  <c:v>2601.0</c:v>
                </c:pt>
                <c:pt idx="172">
                  <c:v>3283.0</c:v>
                </c:pt>
                <c:pt idx="173">
                  <c:v>3987.0</c:v>
                </c:pt>
                <c:pt idx="174">
                  <c:v>4904.0</c:v>
                </c:pt>
                <c:pt idx="175">
                  <c:v>5970.0</c:v>
                </c:pt>
                <c:pt idx="176">
                  <c:v>7164.0</c:v>
                </c:pt>
                <c:pt idx="177">
                  <c:v>8464.0</c:v>
                </c:pt>
                <c:pt idx="185">
                  <c:v>1215.0</c:v>
                </c:pt>
                <c:pt idx="186">
                  <c:v>1706.0</c:v>
                </c:pt>
                <c:pt idx="187">
                  <c:v>2292.0</c:v>
                </c:pt>
                <c:pt idx="188">
                  <c:v>2921.0</c:v>
                </c:pt>
                <c:pt idx="189">
                  <c:v>3667.0</c:v>
                </c:pt>
                <c:pt idx="190">
                  <c:v>4499.0</c:v>
                </c:pt>
                <c:pt idx="191">
                  <c:v>5434.0</c:v>
                </c:pt>
                <c:pt idx="192">
                  <c:v>6545.0</c:v>
                </c:pt>
                <c:pt idx="193">
                  <c:v>7803.0</c:v>
                </c:pt>
                <c:pt idx="199">
                  <c:v>854.0</c:v>
                </c:pt>
                <c:pt idx="200">
                  <c:v>1290.0</c:v>
                </c:pt>
                <c:pt idx="201">
                  <c:v>1813.0</c:v>
                </c:pt>
                <c:pt idx="202">
                  <c:v>2417.0</c:v>
                </c:pt>
                <c:pt idx="203">
                  <c:v>3084.0</c:v>
                </c:pt>
                <c:pt idx="204">
                  <c:v>3793.0</c:v>
                </c:pt>
                <c:pt idx="205">
                  <c:v>4752.0</c:v>
                </c:pt>
                <c:pt idx="206">
                  <c:v>5648.0</c:v>
                </c:pt>
                <c:pt idx="207">
                  <c:v>6814.0</c:v>
                </c:pt>
                <c:pt idx="208">
                  <c:v>8190.0</c:v>
                </c:pt>
                <c:pt idx="214">
                  <c:v>830.0</c:v>
                </c:pt>
                <c:pt idx="215">
                  <c:v>1260.0</c:v>
                </c:pt>
                <c:pt idx="216">
                  <c:v>1806.0</c:v>
                </c:pt>
                <c:pt idx="217">
                  <c:v>2394.0</c:v>
                </c:pt>
                <c:pt idx="218">
                  <c:v>3045.0</c:v>
                </c:pt>
                <c:pt idx="219">
                  <c:v>3801.0</c:v>
                </c:pt>
                <c:pt idx="220">
                  <c:v>4725.0</c:v>
                </c:pt>
                <c:pt idx="221">
                  <c:v>5754.0</c:v>
                </c:pt>
                <c:pt idx="222">
                  <c:v>6867.0</c:v>
                </c:pt>
                <c:pt idx="223">
                  <c:v>8232.0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860464"/>
        <c:axId val="-1386856304"/>
      </c:scatterChart>
      <c:valAx>
        <c:axId val="-13868604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856304"/>
        <c:crosses val="autoZero"/>
        <c:crossBetween val="midCat"/>
      </c:valAx>
      <c:valAx>
        <c:axId val="-1386856304"/>
        <c:scaling>
          <c:orientation val="minMax"/>
          <c:max val="1000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8604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439662770061"/>
          <c:y val="0.141791216999982"/>
          <c:w val="0.0937500493280079"/>
          <c:h val="0.0286069999210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4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80176211453744"/>
          <c:y val="0.0236907874909817"/>
          <c:w val="0.886563876651982"/>
          <c:h val="0.862843418092597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97797356828194"/>
                  <c:y val="0.12094770455922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'H;Data Set # 5'!$D$8:$D$275</c:f>
              <c:numCache>
                <c:formatCode>General</c:formatCode>
                <c:ptCount val="268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  <c:pt idx="3">
                  <c:v>8.5</c:v>
                </c:pt>
                <c:pt idx="4">
                  <c:v>8.5</c:v>
                </c:pt>
                <c:pt idx="5">
                  <c:v>8.5</c:v>
                </c:pt>
                <c:pt idx="6">
                  <c:v>8.5</c:v>
                </c:pt>
                <c:pt idx="7">
                  <c:v>8.5</c:v>
                </c:pt>
                <c:pt idx="15">
                  <c:v>8.5</c:v>
                </c:pt>
                <c:pt idx="16">
                  <c:v>8.5</c:v>
                </c:pt>
                <c:pt idx="17">
                  <c:v>8.5</c:v>
                </c:pt>
                <c:pt idx="18">
                  <c:v>8.5</c:v>
                </c:pt>
                <c:pt idx="19">
                  <c:v>8.5</c:v>
                </c:pt>
                <c:pt idx="20">
                  <c:v>8.5</c:v>
                </c:pt>
                <c:pt idx="21">
                  <c:v>8.5</c:v>
                </c:pt>
                <c:pt idx="30">
                  <c:v>21.1</c:v>
                </c:pt>
                <c:pt idx="31">
                  <c:v>21.1</c:v>
                </c:pt>
                <c:pt idx="32">
                  <c:v>21.1</c:v>
                </c:pt>
                <c:pt idx="33">
                  <c:v>21.1</c:v>
                </c:pt>
                <c:pt idx="34">
                  <c:v>21.1</c:v>
                </c:pt>
                <c:pt idx="35">
                  <c:v>21.1</c:v>
                </c:pt>
                <c:pt idx="36">
                  <c:v>21.1</c:v>
                </c:pt>
                <c:pt idx="37">
                  <c:v>21.1</c:v>
                </c:pt>
                <c:pt idx="38">
                  <c:v>21.1</c:v>
                </c:pt>
                <c:pt idx="39">
                  <c:v>21.1</c:v>
                </c:pt>
                <c:pt idx="40">
                  <c:v>21.1</c:v>
                </c:pt>
                <c:pt idx="41">
                  <c:v>21.1</c:v>
                </c:pt>
                <c:pt idx="45">
                  <c:v>21.1</c:v>
                </c:pt>
                <c:pt idx="46">
                  <c:v>21.1</c:v>
                </c:pt>
                <c:pt idx="47">
                  <c:v>21.1</c:v>
                </c:pt>
                <c:pt idx="48">
                  <c:v>21.1</c:v>
                </c:pt>
                <c:pt idx="49">
                  <c:v>21.1</c:v>
                </c:pt>
                <c:pt idx="50">
                  <c:v>21.1</c:v>
                </c:pt>
                <c:pt idx="51">
                  <c:v>21.1</c:v>
                </c:pt>
                <c:pt idx="52">
                  <c:v>21.1</c:v>
                </c:pt>
                <c:pt idx="53">
                  <c:v>21.1</c:v>
                </c:pt>
                <c:pt idx="54">
                  <c:v>21.1</c:v>
                </c:pt>
                <c:pt idx="61">
                  <c:v>21.1</c:v>
                </c:pt>
                <c:pt idx="62">
                  <c:v>21.1</c:v>
                </c:pt>
                <c:pt idx="63">
                  <c:v>21.1</c:v>
                </c:pt>
                <c:pt idx="64">
                  <c:v>21.1</c:v>
                </c:pt>
                <c:pt idx="76">
                  <c:v>21.1</c:v>
                </c:pt>
                <c:pt idx="77">
                  <c:v>21.1</c:v>
                </c:pt>
                <c:pt idx="78">
                  <c:v>21.1</c:v>
                </c:pt>
                <c:pt idx="79">
                  <c:v>21.1</c:v>
                </c:pt>
                <c:pt idx="80">
                  <c:v>21.1</c:v>
                </c:pt>
                <c:pt idx="81">
                  <c:v>21.1</c:v>
                </c:pt>
                <c:pt idx="82">
                  <c:v>21.1</c:v>
                </c:pt>
                <c:pt idx="83">
                  <c:v>21.1</c:v>
                </c:pt>
                <c:pt idx="91">
                  <c:v>21.1</c:v>
                </c:pt>
                <c:pt idx="92">
                  <c:v>21.1</c:v>
                </c:pt>
                <c:pt idx="93">
                  <c:v>21.1</c:v>
                </c:pt>
                <c:pt idx="94">
                  <c:v>21.1</c:v>
                </c:pt>
                <c:pt idx="95">
                  <c:v>21.1</c:v>
                </c:pt>
                <c:pt idx="96">
                  <c:v>21.1</c:v>
                </c:pt>
                <c:pt idx="97">
                  <c:v>21.1</c:v>
                </c:pt>
                <c:pt idx="98">
                  <c:v>21.1</c:v>
                </c:pt>
                <c:pt idx="99">
                  <c:v>21.1</c:v>
                </c:pt>
                <c:pt idx="100">
                  <c:v>21.1</c:v>
                </c:pt>
                <c:pt idx="101">
                  <c:v>21.1</c:v>
                </c:pt>
                <c:pt idx="102">
                  <c:v>21.1</c:v>
                </c:pt>
                <c:pt idx="103">
                  <c:v>21.1</c:v>
                </c:pt>
                <c:pt idx="104">
                  <c:v>21.1</c:v>
                </c:pt>
                <c:pt idx="105">
                  <c:v>21.1</c:v>
                </c:pt>
                <c:pt idx="106">
                  <c:v>21.1</c:v>
                </c:pt>
                <c:pt idx="107">
                  <c:v>21.1</c:v>
                </c:pt>
                <c:pt idx="108">
                  <c:v>21.1</c:v>
                </c:pt>
                <c:pt idx="111">
                  <c:v>21.1</c:v>
                </c:pt>
                <c:pt idx="112">
                  <c:v>21.1</c:v>
                </c:pt>
                <c:pt idx="113">
                  <c:v>21.1</c:v>
                </c:pt>
                <c:pt idx="114">
                  <c:v>21.1</c:v>
                </c:pt>
                <c:pt idx="115">
                  <c:v>21.1</c:v>
                </c:pt>
                <c:pt idx="116">
                  <c:v>21.1</c:v>
                </c:pt>
                <c:pt idx="117">
                  <c:v>21.1</c:v>
                </c:pt>
                <c:pt idx="118">
                  <c:v>21.1</c:v>
                </c:pt>
                <c:pt idx="119">
                  <c:v>21.1</c:v>
                </c:pt>
                <c:pt idx="120">
                  <c:v>21.1</c:v>
                </c:pt>
                <c:pt idx="125">
                  <c:v>21.1</c:v>
                </c:pt>
                <c:pt idx="126">
                  <c:v>21.1</c:v>
                </c:pt>
                <c:pt idx="127">
                  <c:v>21.1</c:v>
                </c:pt>
                <c:pt idx="128">
                  <c:v>21.1</c:v>
                </c:pt>
                <c:pt idx="129">
                  <c:v>21.1</c:v>
                </c:pt>
                <c:pt idx="130">
                  <c:v>21.1</c:v>
                </c:pt>
                <c:pt idx="131">
                  <c:v>21.1</c:v>
                </c:pt>
                <c:pt idx="132">
                  <c:v>21.1</c:v>
                </c:pt>
                <c:pt idx="133">
                  <c:v>21.1</c:v>
                </c:pt>
                <c:pt idx="140">
                  <c:v>21.1</c:v>
                </c:pt>
                <c:pt idx="141">
                  <c:v>21.1</c:v>
                </c:pt>
                <c:pt idx="142">
                  <c:v>21.1</c:v>
                </c:pt>
                <c:pt idx="143">
                  <c:v>21.1</c:v>
                </c:pt>
                <c:pt idx="144">
                  <c:v>21.1</c:v>
                </c:pt>
                <c:pt idx="145">
                  <c:v>21.1</c:v>
                </c:pt>
                <c:pt idx="146">
                  <c:v>21.1</c:v>
                </c:pt>
                <c:pt idx="147">
                  <c:v>21.1</c:v>
                </c:pt>
                <c:pt idx="155">
                  <c:v>21.1</c:v>
                </c:pt>
                <c:pt idx="156">
                  <c:v>21.1</c:v>
                </c:pt>
                <c:pt idx="157">
                  <c:v>21.1</c:v>
                </c:pt>
                <c:pt idx="158">
                  <c:v>21.1</c:v>
                </c:pt>
                <c:pt idx="159">
                  <c:v>21.1</c:v>
                </c:pt>
                <c:pt idx="160">
                  <c:v>21.1</c:v>
                </c:pt>
                <c:pt idx="161">
                  <c:v>21.1</c:v>
                </c:pt>
                <c:pt idx="162">
                  <c:v>21.1</c:v>
                </c:pt>
                <c:pt idx="163">
                  <c:v>21.1</c:v>
                </c:pt>
                <c:pt idx="164">
                  <c:v>21.1</c:v>
                </c:pt>
                <c:pt idx="170">
                  <c:v>21.1</c:v>
                </c:pt>
                <c:pt idx="171">
                  <c:v>21.1</c:v>
                </c:pt>
                <c:pt idx="172">
                  <c:v>21.1</c:v>
                </c:pt>
                <c:pt idx="173">
                  <c:v>21.1</c:v>
                </c:pt>
                <c:pt idx="174">
                  <c:v>21.1</c:v>
                </c:pt>
                <c:pt idx="175">
                  <c:v>21.1</c:v>
                </c:pt>
                <c:pt idx="176">
                  <c:v>21.1</c:v>
                </c:pt>
                <c:pt idx="177">
                  <c:v>21.1</c:v>
                </c:pt>
                <c:pt idx="185">
                  <c:v>21.1</c:v>
                </c:pt>
                <c:pt idx="186">
                  <c:v>21.1</c:v>
                </c:pt>
                <c:pt idx="187">
                  <c:v>21.1</c:v>
                </c:pt>
                <c:pt idx="188">
                  <c:v>21.1</c:v>
                </c:pt>
                <c:pt idx="189">
                  <c:v>21.1</c:v>
                </c:pt>
                <c:pt idx="190">
                  <c:v>21.1</c:v>
                </c:pt>
                <c:pt idx="191">
                  <c:v>21.1</c:v>
                </c:pt>
                <c:pt idx="192">
                  <c:v>21.1</c:v>
                </c:pt>
                <c:pt idx="193">
                  <c:v>21.1</c:v>
                </c:pt>
                <c:pt idx="199">
                  <c:v>21.1</c:v>
                </c:pt>
                <c:pt idx="200">
                  <c:v>21.1</c:v>
                </c:pt>
                <c:pt idx="201">
                  <c:v>21.1</c:v>
                </c:pt>
                <c:pt idx="202">
                  <c:v>21.1</c:v>
                </c:pt>
                <c:pt idx="203">
                  <c:v>21.1</c:v>
                </c:pt>
                <c:pt idx="204">
                  <c:v>21.1</c:v>
                </c:pt>
                <c:pt idx="205">
                  <c:v>21.1</c:v>
                </c:pt>
                <c:pt idx="206">
                  <c:v>21.1</c:v>
                </c:pt>
                <c:pt idx="207">
                  <c:v>21.1</c:v>
                </c:pt>
                <c:pt idx="208">
                  <c:v>21.1</c:v>
                </c:pt>
                <c:pt idx="214">
                  <c:v>21.1</c:v>
                </c:pt>
                <c:pt idx="215">
                  <c:v>21.1</c:v>
                </c:pt>
                <c:pt idx="216">
                  <c:v>21.1</c:v>
                </c:pt>
                <c:pt idx="217">
                  <c:v>21.1</c:v>
                </c:pt>
                <c:pt idx="218">
                  <c:v>21.1</c:v>
                </c:pt>
                <c:pt idx="219">
                  <c:v>21.1</c:v>
                </c:pt>
                <c:pt idx="220">
                  <c:v>21.1</c:v>
                </c:pt>
                <c:pt idx="221">
                  <c:v>21.1</c:v>
                </c:pt>
                <c:pt idx="222">
                  <c:v>21.1</c:v>
                </c:pt>
                <c:pt idx="223">
                  <c:v>21.1</c:v>
                </c:pt>
              </c:numCache>
            </c:numRef>
          </c:xVal>
          <c:yVal>
            <c:numRef>
              <c:f>'H;Data Set # 5'!$I$8:$I$275</c:f>
              <c:numCache>
                <c:formatCode>0.00000</c:formatCode>
                <c:ptCount val="268"/>
                <c:pt idx="0">
                  <c:v>0.0837902459093746</c:v>
                </c:pt>
                <c:pt idx="1">
                  <c:v>0.0868508667942593</c:v>
                </c:pt>
                <c:pt idx="2">
                  <c:v>0.0875857324837703</c:v>
                </c:pt>
                <c:pt idx="3">
                  <c:v>0.0899471032158703</c:v>
                </c:pt>
                <c:pt idx="4">
                  <c:v>0.0907473844626267</c:v>
                </c:pt>
                <c:pt idx="5">
                  <c:v>0.0902161671422561</c:v>
                </c:pt>
                <c:pt idx="6">
                  <c:v>0.090371027845154</c:v>
                </c:pt>
                <c:pt idx="7">
                  <c:v>0.092805004807189</c:v>
                </c:pt>
                <c:pt idx="15">
                  <c:v>0.0850319208358436</c:v>
                </c:pt>
                <c:pt idx="16">
                  <c:v>0.0850166014352841</c:v>
                </c:pt>
                <c:pt idx="17">
                  <c:v>0.0863115050434255</c:v>
                </c:pt>
                <c:pt idx="18">
                  <c:v>0.0852917328241693</c:v>
                </c:pt>
                <c:pt idx="19">
                  <c:v>0.0856901967476162</c:v>
                </c:pt>
                <c:pt idx="20">
                  <c:v>0.0893237595704139</c:v>
                </c:pt>
                <c:pt idx="21">
                  <c:v>0.0888604295861472</c:v>
                </c:pt>
                <c:pt idx="30">
                  <c:v>0.213480869442306</c:v>
                </c:pt>
                <c:pt idx="31">
                  <c:v>0.197883322270692</c:v>
                </c:pt>
                <c:pt idx="32">
                  <c:v>0.20495127570976</c:v>
                </c:pt>
                <c:pt idx="33">
                  <c:v>0.205761105363245</c:v>
                </c:pt>
                <c:pt idx="34">
                  <c:v>0.211636653319055</c:v>
                </c:pt>
                <c:pt idx="35">
                  <c:v>0.214525154745135</c:v>
                </c:pt>
                <c:pt idx="36">
                  <c:v>0.215345589860713</c:v>
                </c:pt>
                <c:pt idx="37">
                  <c:v>0.217816937308442</c:v>
                </c:pt>
                <c:pt idx="38">
                  <c:v>0.221201115276462</c:v>
                </c:pt>
                <c:pt idx="39">
                  <c:v>0.231009859123496</c:v>
                </c:pt>
                <c:pt idx="40">
                  <c:v>0.230846088472879</c:v>
                </c:pt>
                <c:pt idx="41">
                  <c:v>0.229923197833559</c:v>
                </c:pt>
                <c:pt idx="45">
                  <c:v>0.198471429506531</c:v>
                </c:pt>
                <c:pt idx="46">
                  <c:v>0.20458487604473</c:v>
                </c:pt>
                <c:pt idx="47">
                  <c:v>0.211589497830474</c:v>
                </c:pt>
                <c:pt idx="48">
                  <c:v>0.210910086060204</c:v>
                </c:pt>
                <c:pt idx="49">
                  <c:v>0.217449880553716</c:v>
                </c:pt>
                <c:pt idx="50">
                  <c:v>0.21939737170734</c:v>
                </c:pt>
                <c:pt idx="51">
                  <c:v>0.226211823278473</c:v>
                </c:pt>
                <c:pt idx="52">
                  <c:v>0.22583993760247</c:v>
                </c:pt>
                <c:pt idx="53">
                  <c:v>0.228035506267168</c:v>
                </c:pt>
                <c:pt idx="54">
                  <c:v>0.229385999218649</c:v>
                </c:pt>
                <c:pt idx="61">
                  <c:v>0.20820390628408</c:v>
                </c:pt>
                <c:pt idx="62">
                  <c:v>0.218421819456788</c:v>
                </c:pt>
                <c:pt idx="63">
                  <c:v>0.217076680905197</c:v>
                </c:pt>
                <c:pt idx="64">
                  <c:v>0.229565195697709</c:v>
                </c:pt>
                <c:pt idx="76">
                  <c:v>0.205336453766089</c:v>
                </c:pt>
                <c:pt idx="77">
                  <c:v>0.209746469135312</c:v>
                </c:pt>
                <c:pt idx="78">
                  <c:v>0.20945082762357</c:v>
                </c:pt>
                <c:pt idx="79">
                  <c:v>0.215307062077658</c:v>
                </c:pt>
                <c:pt idx="80">
                  <c:v>0.215234899938201</c:v>
                </c:pt>
                <c:pt idx="81">
                  <c:v>0.221052782592287</c:v>
                </c:pt>
                <c:pt idx="82">
                  <c:v>0.229612777612145</c:v>
                </c:pt>
                <c:pt idx="83">
                  <c:v>0.233381287765826</c:v>
                </c:pt>
                <c:pt idx="91">
                  <c:v>0.212048423754577</c:v>
                </c:pt>
                <c:pt idx="92">
                  <c:v>0.213062435184965</c:v>
                </c:pt>
                <c:pt idx="93">
                  <c:v>0.213327786357285</c:v>
                </c:pt>
                <c:pt idx="94">
                  <c:v>0.21350575557524</c:v>
                </c:pt>
                <c:pt idx="95">
                  <c:v>0.212913036208768</c:v>
                </c:pt>
                <c:pt idx="96">
                  <c:v>0.215628081412345</c:v>
                </c:pt>
                <c:pt idx="97">
                  <c:v>0.215801342600299</c:v>
                </c:pt>
                <c:pt idx="98">
                  <c:v>0.215938801444814</c:v>
                </c:pt>
                <c:pt idx="99">
                  <c:v>0.218684408804536</c:v>
                </c:pt>
                <c:pt idx="100">
                  <c:v>0.217306218599213</c:v>
                </c:pt>
                <c:pt idx="101">
                  <c:v>0.218621677077422</c:v>
                </c:pt>
                <c:pt idx="102">
                  <c:v>0.220184522496494</c:v>
                </c:pt>
                <c:pt idx="103">
                  <c:v>0.222499026262996</c:v>
                </c:pt>
                <c:pt idx="104">
                  <c:v>0.229018339295887</c:v>
                </c:pt>
                <c:pt idx="105">
                  <c:v>0.233269640460188</c:v>
                </c:pt>
                <c:pt idx="106">
                  <c:v>0.236916927353381</c:v>
                </c:pt>
                <c:pt idx="107">
                  <c:v>0.23345667323983</c:v>
                </c:pt>
                <c:pt idx="108">
                  <c:v>0.236533289835081</c:v>
                </c:pt>
                <c:pt idx="111">
                  <c:v>0.218396546422613</c:v>
                </c:pt>
                <c:pt idx="112">
                  <c:v>0.215829614361573</c:v>
                </c:pt>
                <c:pt idx="113">
                  <c:v>0.219003321555324</c:v>
                </c:pt>
                <c:pt idx="114">
                  <c:v>0.217937383333621</c:v>
                </c:pt>
                <c:pt idx="115">
                  <c:v>0.218164114664249</c:v>
                </c:pt>
                <c:pt idx="116">
                  <c:v>0.217617663617067</c:v>
                </c:pt>
                <c:pt idx="117">
                  <c:v>0.219713430811023</c:v>
                </c:pt>
                <c:pt idx="118">
                  <c:v>0.222951925104662</c:v>
                </c:pt>
                <c:pt idx="119">
                  <c:v>0.229030436008515</c:v>
                </c:pt>
                <c:pt idx="120">
                  <c:v>0.236080496559915</c:v>
                </c:pt>
                <c:pt idx="125">
                  <c:v>0.210266120614986</c:v>
                </c:pt>
                <c:pt idx="126">
                  <c:v>0.215683751521749</c:v>
                </c:pt>
                <c:pt idx="127">
                  <c:v>0.210488835345316</c:v>
                </c:pt>
                <c:pt idx="128">
                  <c:v>0.210833923763495</c:v>
                </c:pt>
                <c:pt idx="129">
                  <c:v>0.214045727017932</c:v>
                </c:pt>
                <c:pt idx="130">
                  <c:v>0.220123541094071</c:v>
                </c:pt>
                <c:pt idx="131">
                  <c:v>0.225057081953165</c:v>
                </c:pt>
                <c:pt idx="132">
                  <c:v>0.232153816357249</c:v>
                </c:pt>
                <c:pt idx="133">
                  <c:v>0.23611297690393</c:v>
                </c:pt>
                <c:pt idx="140">
                  <c:v>0.219660350919088</c:v>
                </c:pt>
                <c:pt idx="141">
                  <c:v>0.220682223329636</c:v>
                </c:pt>
                <c:pt idx="142">
                  <c:v>0.220590451108806</c:v>
                </c:pt>
                <c:pt idx="143">
                  <c:v>0.216887113315943</c:v>
                </c:pt>
                <c:pt idx="144">
                  <c:v>0.219892988213425</c:v>
                </c:pt>
                <c:pt idx="145">
                  <c:v>0.223920148887315</c:v>
                </c:pt>
                <c:pt idx="146">
                  <c:v>0.230884213566354</c:v>
                </c:pt>
                <c:pt idx="147">
                  <c:v>0.225977752728269</c:v>
                </c:pt>
                <c:pt idx="155">
                  <c:v>0.226652341419906</c:v>
                </c:pt>
                <c:pt idx="156">
                  <c:v>0.21499055634359</c:v>
                </c:pt>
                <c:pt idx="157">
                  <c:v>0.211831281453745</c:v>
                </c:pt>
                <c:pt idx="158">
                  <c:v>0.210543239971696</c:v>
                </c:pt>
                <c:pt idx="159">
                  <c:v>0.2156682918944</c:v>
                </c:pt>
                <c:pt idx="160">
                  <c:v>0.211326822416747</c:v>
                </c:pt>
                <c:pt idx="161">
                  <c:v>0.216470961496336</c:v>
                </c:pt>
                <c:pt idx="162">
                  <c:v>0.222902487972412</c:v>
                </c:pt>
                <c:pt idx="163">
                  <c:v>0.230582217610761</c:v>
                </c:pt>
                <c:pt idx="164">
                  <c:v>0.2265997058902</c:v>
                </c:pt>
                <c:pt idx="170">
                  <c:v>0.216005393797829</c:v>
                </c:pt>
                <c:pt idx="171">
                  <c:v>0.215037668987366</c:v>
                </c:pt>
                <c:pt idx="172">
                  <c:v>0.214993379991104</c:v>
                </c:pt>
                <c:pt idx="173">
                  <c:v>0.212762528379367</c:v>
                </c:pt>
                <c:pt idx="174">
                  <c:v>0.216160546651021</c:v>
                </c:pt>
                <c:pt idx="175">
                  <c:v>0.220647961067036</c:v>
                </c:pt>
                <c:pt idx="176">
                  <c:v>0.224857871939826</c:v>
                </c:pt>
                <c:pt idx="177">
                  <c:v>0.229065037310047</c:v>
                </c:pt>
                <c:pt idx="185">
                  <c:v>0.211513136841261</c:v>
                </c:pt>
                <c:pt idx="186">
                  <c:v>0.216846898257605</c:v>
                </c:pt>
                <c:pt idx="187">
                  <c:v>0.217877625363902</c:v>
                </c:pt>
                <c:pt idx="188">
                  <c:v>0.214958884687105</c:v>
                </c:pt>
                <c:pt idx="189">
                  <c:v>0.216437973448943</c:v>
                </c:pt>
                <c:pt idx="190">
                  <c:v>0.215637226396639</c:v>
                </c:pt>
                <c:pt idx="191">
                  <c:v>0.218332707456237</c:v>
                </c:pt>
                <c:pt idx="192">
                  <c:v>0.222548154777183</c:v>
                </c:pt>
                <c:pt idx="193">
                  <c:v>0.227108450139857</c:v>
                </c:pt>
                <c:pt idx="199">
                  <c:v>0.201623157158874</c:v>
                </c:pt>
                <c:pt idx="200">
                  <c:v>0.206963254253209</c:v>
                </c:pt>
                <c:pt idx="201">
                  <c:v>0.211071444369376</c:v>
                </c:pt>
                <c:pt idx="202">
                  <c:v>0.211814984372072</c:v>
                </c:pt>
                <c:pt idx="203">
                  <c:v>0.211726804448145</c:v>
                </c:pt>
                <c:pt idx="204">
                  <c:v>0.212955831174777</c:v>
                </c:pt>
                <c:pt idx="205">
                  <c:v>0.219753962049831</c:v>
                </c:pt>
                <c:pt idx="206">
                  <c:v>0.217739833967802</c:v>
                </c:pt>
                <c:pt idx="207">
                  <c:v>0.22444922421815</c:v>
                </c:pt>
                <c:pt idx="208">
                  <c:v>0.230788892256377</c:v>
                </c:pt>
                <c:pt idx="214">
                  <c:v>0.192691040900995</c:v>
                </c:pt>
                <c:pt idx="215">
                  <c:v>0.200751196506499</c:v>
                </c:pt>
                <c:pt idx="216">
                  <c:v>0.212137977236691</c:v>
                </c:pt>
                <c:pt idx="217">
                  <c:v>0.210882201703909</c:v>
                </c:pt>
                <c:pt idx="218">
                  <c:v>0.212907132397455</c:v>
                </c:pt>
                <c:pt idx="219">
                  <c:v>0.21340498663204</c:v>
                </c:pt>
                <c:pt idx="220">
                  <c:v>0.219323731411398</c:v>
                </c:pt>
                <c:pt idx="221">
                  <c:v>0.2214485736513</c:v>
                </c:pt>
                <c:pt idx="222">
                  <c:v>0.22619501360523</c:v>
                </c:pt>
                <c:pt idx="223">
                  <c:v>0.230961285993354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780368"/>
        <c:axId val="-1386775856"/>
      </c:scatterChart>
      <c:valAx>
        <c:axId val="-1386780368"/>
        <c:scaling>
          <c:orientation val="minMax"/>
          <c:max val="22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775856"/>
        <c:crosses val="autoZero"/>
        <c:crossBetween val="midCat"/>
        <c:majorUnit val="2.0"/>
      </c:valAx>
      <c:valAx>
        <c:axId val="-138677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7803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9691629955947"/>
          <c:y val="0.145885375602361"/>
          <c:w val="0.147577092511013"/>
          <c:h val="0.06109729405568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48279689234"/>
          <c:y val="0.0228384991843393"/>
          <c:w val="0.83573806881243"/>
          <c:h val="0.769983686786297"/>
        </c:manualLayout>
      </c:layout>
      <c:scatterChart>
        <c:scatterStyle val="lineMarker"/>
        <c:varyColors val="0"/>
        <c:ser>
          <c:idx val="2"/>
          <c:order val="0"/>
          <c:tx>
            <c:v>Data Set #1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1'!$O$8:$O$173</c:f>
              <c:numCache>
                <c:formatCode>General</c:formatCode>
                <c:ptCount val="166"/>
                <c:pt idx="0">
                  <c:v>3.734075449468422</c:v>
                </c:pt>
                <c:pt idx="1">
                  <c:v>4.902277824721113</c:v>
                </c:pt>
                <c:pt idx="2">
                  <c:v>5.502024579873164</c:v>
                </c:pt>
                <c:pt idx="3">
                  <c:v>6.101771335025215</c:v>
                </c:pt>
                <c:pt idx="4">
                  <c:v>6.649366198424914</c:v>
                </c:pt>
                <c:pt idx="5">
                  <c:v>7.410783818009257</c:v>
                </c:pt>
                <c:pt idx="6">
                  <c:v>7.791492627801428</c:v>
                </c:pt>
                <c:pt idx="7">
                  <c:v>8.109619167490777</c:v>
                </c:pt>
                <c:pt idx="8">
                  <c:v>8.276505221098304</c:v>
                </c:pt>
                <c:pt idx="9">
                  <c:v>8.605062139138123</c:v>
                </c:pt>
                <c:pt idx="10">
                  <c:v>8.928403868002707</c:v>
                </c:pt>
                <c:pt idx="11">
                  <c:v>9.256960786042528</c:v>
                </c:pt>
                <c:pt idx="12">
                  <c:v>9.58030251490711</c:v>
                </c:pt>
                <c:pt idx="13">
                  <c:v>9.799340460266991</c:v>
                </c:pt>
                <c:pt idx="14">
                  <c:v>9.90885943294693</c:v>
                </c:pt>
                <c:pt idx="15">
                  <c:v>10.01316321645164</c:v>
                </c:pt>
                <c:pt idx="16">
                  <c:v>10.23220116181152</c:v>
                </c:pt>
                <c:pt idx="17">
                  <c:v>10.34172013449145</c:v>
                </c:pt>
                <c:pt idx="20">
                  <c:v>5.173467661833345</c:v>
                </c:pt>
                <c:pt idx="21">
                  <c:v>6.602429495847797</c:v>
                </c:pt>
                <c:pt idx="22">
                  <c:v>8.688505165941887</c:v>
                </c:pt>
                <c:pt idx="23">
                  <c:v>10.79544159273692</c:v>
                </c:pt>
                <c:pt idx="24">
                  <c:v>11.44734023964132</c:v>
                </c:pt>
                <c:pt idx="25">
                  <c:v>11.77589715768114</c:v>
                </c:pt>
                <c:pt idx="26">
                  <c:v>12.64683374994542</c:v>
                </c:pt>
                <c:pt idx="27">
                  <c:v>13.09012482984042</c:v>
                </c:pt>
                <c:pt idx="28">
                  <c:v>13.20485899169559</c:v>
                </c:pt>
                <c:pt idx="29">
                  <c:v>14.08101077313511</c:v>
                </c:pt>
                <c:pt idx="30">
                  <c:v>14.52430185303011</c:v>
                </c:pt>
                <c:pt idx="31">
                  <c:v>15.07711190560504</c:v>
                </c:pt>
                <c:pt idx="32">
                  <c:v>14.85807396024516</c:v>
                </c:pt>
                <c:pt idx="33">
                  <c:v>15.74465612003515</c:v>
                </c:pt>
                <c:pt idx="34">
                  <c:v>16.63123827982514</c:v>
                </c:pt>
                <c:pt idx="35">
                  <c:v>16.51128892879472</c:v>
                </c:pt>
                <c:pt idx="38">
                  <c:v>7.118733224196085</c:v>
                </c:pt>
                <c:pt idx="39">
                  <c:v>9.934935378823107</c:v>
                </c:pt>
                <c:pt idx="40">
                  <c:v>12.46430212881219</c:v>
                </c:pt>
                <c:pt idx="41">
                  <c:v>15.67164347158186</c:v>
                </c:pt>
                <c:pt idx="42">
                  <c:v>16.21923833498155</c:v>
                </c:pt>
                <c:pt idx="43">
                  <c:v>17.21012427827625</c:v>
                </c:pt>
                <c:pt idx="44">
                  <c:v>18.30531400507565</c:v>
                </c:pt>
                <c:pt idx="45">
                  <c:v>19.29619994837034</c:v>
                </c:pt>
                <c:pt idx="46">
                  <c:v>19.85944037929574</c:v>
                </c:pt>
                <c:pt idx="47">
                  <c:v>20.51133902620015</c:v>
                </c:pt>
                <c:pt idx="48">
                  <c:v>21.40835156434061</c:v>
                </c:pt>
                <c:pt idx="49">
                  <c:v>21.90379453598795</c:v>
                </c:pt>
                <c:pt idx="50">
                  <c:v>22.28971853495536</c:v>
                </c:pt>
                <c:pt idx="51">
                  <c:v>23.10328804629205</c:v>
                </c:pt>
                <c:pt idx="52">
                  <c:v>23.66652847721746</c:v>
                </c:pt>
                <c:pt idx="53">
                  <c:v>24.04202209783439</c:v>
                </c:pt>
                <c:pt idx="56">
                  <c:v>9.01184689480647</c:v>
                </c:pt>
                <c:pt idx="57">
                  <c:v>12.32349202108084</c:v>
                </c:pt>
                <c:pt idx="58">
                  <c:v>15.91675736281791</c:v>
                </c:pt>
                <c:pt idx="59">
                  <c:v>20.39138967516974</c:v>
                </c:pt>
                <c:pt idx="60">
                  <c:v>21.33012372671208</c:v>
                </c:pt>
                <c:pt idx="61">
                  <c:v>26.40450279421595</c:v>
                </c:pt>
                <c:pt idx="62">
                  <c:v>28.29761646482634</c:v>
                </c:pt>
                <c:pt idx="67">
                  <c:v>11.13442888912721</c:v>
                </c:pt>
                <c:pt idx="68">
                  <c:v>15.43695995869627</c:v>
                </c:pt>
                <c:pt idx="69">
                  <c:v>20.33923778341738</c:v>
                </c:pt>
                <c:pt idx="70">
                  <c:v>25.91949020091908</c:v>
                </c:pt>
                <c:pt idx="71">
                  <c:v>27.32759127823259</c:v>
                </c:pt>
                <c:pt idx="72">
                  <c:v>28.88171765245269</c:v>
                </c:pt>
                <c:pt idx="73">
                  <c:v>31.18683126790665</c:v>
                </c:pt>
                <c:pt idx="74">
                  <c:v>33.16860315449604</c:v>
                </c:pt>
                <c:pt idx="75">
                  <c:v>34.73315990706661</c:v>
                </c:pt>
                <c:pt idx="76">
                  <c:v>34.73315990706661</c:v>
                </c:pt>
                <c:pt idx="77">
                  <c:v>36.32379260551335</c:v>
                </c:pt>
                <c:pt idx="78">
                  <c:v>37.83619746633157</c:v>
                </c:pt>
                <c:pt idx="79">
                  <c:v>38.93138719313097</c:v>
                </c:pt>
                <c:pt idx="80">
                  <c:v>39.03569097663567</c:v>
                </c:pt>
                <c:pt idx="81">
                  <c:v>40.26126043281595</c:v>
                </c:pt>
                <c:pt idx="82">
                  <c:v>41.46075394312005</c:v>
                </c:pt>
                <c:pt idx="83">
                  <c:v>42.89493096630973</c:v>
                </c:pt>
                <c:pt idx="84">
                  <c:v>44.32910798949943</c:v>
                </c:pt>
                <c:pt idx="87">
                  <c:v>13.15792228911848</c:v>
                </c:pt>
                <c:pt idx="88">
                  <c:v>18.268807680849</c:v>
                </c:pt>
                <c:pt idx="89">
                  <c:v>24.14111069216386</c:v>
                </c:pt>
                <c:pt idx="90">
                  <c:v>31.86480586068723</c:v>
                </c:pt>
                <c:pt idx="91">
                  <c:v>32.84526142563146</c:v>
                </c:pt>
                <c:pt idx="92">
                  <c:v>35.23903325706443</c:v>
                </c:pt>
                <c:pt idx="93">
                  <c:v>37.7371088720021</c:v>
                </c:pt>
                <c:pt idx="94">
                  <c:v>40.5637414049796</c:v>
                </c:pt>
                <c:pt idx="95">
                  <c:v>42.95751323641256</c:v>
                </c:pt>
                <c:pt idx="96">
                  <c:v>43.93796880135679</c:v>
                </c:pt>
                <c:pt idx="97">
                  <c:v>45.46080404052547</c:v>
                </c:pt>
                <c:pt idx="98">
                  <c:v>47.30698100855874</c:v>
                </c:pt>
                <c:pt idx="99">
                  <c:v>48.50125932968761</c:v>
                </c:pt>
                <c:pt idx="100">
                  <c:v>50.89503116112058</c:v>
                </c:pt>
                <c:pt idx="101">
                  <c:v>51.98500569874474</c:v>
                </c:pt>
                <c:pt idx="102">
                  <c:v>53.83639785595324</c:v>
                </c:pt>
                <c:pt idx="105">
                  <c:v>15.15533974323357</c:v>
                </c:pt>
                <c:pt idx="106">
                  <c:v>21.08500983547602</c:v>
                </c:pt>
                <c:pt idx="107">
                  <c:v>28.11508484369311</c:v>
                </c:pt>
                <c:pt idx="108">
                  <c:v>37.0121975766444</c:v>
                </c:pt>
                <c:pt idx="109">
                  <c:v>39.65108329931343</c:v>
                </c:pt>
                <c:pt idx="110">
                  <c:v>41.9561969147674</c:v>
                </c:pt>
                <c:pt idx="111">
                  <c:v>42.17523486012727</c:v>
                </c:pt>
                <c:pt idx="112">
                  <c:v>45.03315852815618</c:v>
                </c:pt>
                <c:pt idx="113">
                  <c:v>45.02794333898094</c:v>
                </c:pt>
                <c:pt idx="114">
                  <c:v>47.33827214361015</c:v>
                </c:pt>
                <c:pt idx="115">
                  <c:v>48.09447457401926</c:v>
                </c:pt>
                <c:pt idx="116">
                  <c:v>49.862423704424</c:v>
                </c:pt>
                <c:pt idx="117">
                  <c:v>52.05801834719803</c:v>
                </c:pt>
                <c:pt idx="118">
                  <c:v>53.48698018121249</c:v>
                </c:pt>
                <c:pt idx="119">
                  <c:v>56.01634693120157</c:v>
                </c:pt>
                <c:pt idx="120">
                  <c:v>57.54961254872072</c:v>
                </c:pt>
                <c:pt idx="121">
                  <c:v>60.18328308221452</c:v>
                </c:pt>
                <c:pt idx="124">
                  <c:v>17.65341535817124</c:v>
                </c:pt>
                <c:pt idx="125">
                  <c:v>24.0576676653601</c:v>
                </c:pt>
                <c:pt idx="126">
                  <c:v>25.15807258133473</c:v>
                </c:pt>
                <c:pt idx="127">
                  <c:v>31.89088180656341</c:v>
                </c:pt>
                <c:pt idx="128">
                  <c:v>43.2599942085762</c:v>
                </c:pt>
                <c:pt idx="129">
                  <c:v>46.01882928227564</c:v>
                </c:pt>
                <c:pt idx="130">
                  <c:v>48.44389224876002</c:v>
                </c:pt>
                <c:pt idx="131">
                  <c:v>50.21184137916476</c:v>
                </c:pt>
                <c:pt idx="132">
                  <c:v>54.51437244873382</c:v>
                </c:pt>
                <c:pt idx="133">
                  <c:v>56.72039746985833</c:v>
                </c:pt>
                <c:pt idx="134">
                  <c:v>59.041156652838</c:v>
                </c:pt>
                <c:pt idx="135">
                  <c:v>60.14156156881263</c:v>
                </c:pt>
                <c:pt idx="138">
                  <c:v>19.37442778599887</c:v>
                </c:pt>
                <c:pt idx="139">
                  <c:v>27.01467992771847</c:v>
                </c:pt>
                <c:pt idx="140">
                  <c:v>35.09300796015784</c:v>
                </c:pt>
                <c:pt idx="141">
                  <c:v>39.37467827302596</c:v>
                </c:pt>
                <c:pt idx="142">
                  <c:v>46.38910771371734</c:v>
                </c:pt>
                <c:pt idx="143">
                  <c:v>48.86632257195407</c:v>
                </c:pt>
                <c:pt idx="144">
                  <c:v>51.88070191524004</c:v>
                </c:pt>
                <c:pt idx="145">
                  <c:v>54.13887882811688</c:v>
                </c:pt>
                <c:pt idx="148">
                  <c:v>20.51133902620015</c:v>
                </c:pt>
                <c:pt idx="149">
                  <c:v>20.62085799888008</c:v>
                </c:pt>
                <c:pt idx="150">
                  <c:v>28.8243505715251</c:v>
                </c:pt>
                <c:pt idx="151">
                  <c:v>33.14252720861987</c:v>
                </c:pt>
                <c:pt idx="152">
                  <c:v>37.67452660189928</c:v>
                </c:pt>
                <c:pt idx="153">
                  <c:v>41.7788804828094</c:v>
                </c:pt>
                <c:pt idx="154">
                  <c:v>48.36566441113149</c:v>
                </c:pt>
                <c:pt idx="155">
                  <c:v>50.09189202813435</c:v>
                </c:pt>
                <c:pt idx="158">
                  <c:v>22.06546540042024</c:v>
                </c:pt>
                <c:pt idx="159">
                  <c:v>30.49842629677561</c:v>
                </c:pt>
                <c:pt idx="160">
                  <c:v>29.95604662255114</c:v>
                </c:pt>
                <c:pt idx="161">
                  <c:v>35.47371676995001</c:v>
                </c:pt>
                <c:pt idx="162">
                  <c:v>39.79710859622001</c:v>
                </c:pt>
                <c:pt idx="163">
                  <c:v>43.36951318125615</c:v>
                </c:pt>
                <c:pt idx="164">
                  <c:v>44.34475355702514</c:v>
                </c:pt>
                <c:pt idx="165">
                  <c:v>45.85194322866811</c:v>
                </c:pt>
              </c:numCache>
            </c:numRef>
          </c:xVal>
          <c:yVal>
            <c:numRef>
              <c:f>'D;Data Set # 1'!$P$8:$P$173</c:f>
              <c:numCache>
                <c:formatCode>0.000</c:formatCode>
                <c:ptCount val="166"/>
                <c:pt idx="0">
                  <c:v>9.2987012987013</c:v>
                </c:pt>
                <c:pt idx="1">
                  <c:v>6.811594202898551</c:v>
                </c:pt>
                <c:pt idx="2">
                  <c:v>6.677215189873418</c:v>
                </c:pt>
                <c:pt idx="3">
                  <c:v>6.190476190476191</c:v>
                </c:pt>
                <c:pt idx="4">
                  <c:v>5.76923076923077</c:v>
                </c:pt>
                <c:pt idx="5">
                  <c:v>5.021201413427561</c:v>
                </c:pt>
                <c:pt idx="6">
                  <c:v>4.85064935064935</c:v>
                </c:pt>
                <c:pt idx="7">
                  <c:v>4.66966966966967</c:v>
                </c:pt>
                <c:pt idx="8">
                  <c:v>4.408333333333333</c:v>
                </c:pt>
                <c:pt idx="9">
                  <c:v>4.209183673469388</c:v>
                </c:pt>
                <c:pt idx="10">
                  <c:v>4.00936768149883</c:v>
                </c:pt>
                <c:pt idx="11">
                  <c:v>3.784648187633262</c:v>
                </c:pt>
                <c:pt idx="12">
                  <c:v>3.601960784313725</c:v>
                </c:pt>
                <c:pt idx="13">
                  <c:v>3.331560283687943</c:v>
                </c:pt>
                <c:pt idx="14">
                  <c:v>2.883156297420333</c:v>
                </c:pt>
                <c:pt idx="15">
                  <c:v>2.615803814713896</c:v>
                </c:pt>
                <c:pt idx="16">
                  <c:v>2.355342136854742</c:v>
                </c:pt>
                <c:pt idx="17">
                  <c:v>2.02760736196319</c:v>
                </c:pt>
                <c:pt idx="20">
                  <c:v>11.40229885057471</c:v>
                </c:pt>
                <c:pt idx="21">
                  <c:v>9.664122137404581</c:v>
                </c:pt>
                <c:pt idx="22">
                  <c:v>7.18103448275862</c:v>
                </c:pt>
                <c:pt idx="23">
                  <c:v>5.686813186813186</c:v>
                </c:pt>
                <c:pt idx="24">
                  <c:v>5.542929292929293</c:v>
                </c:pt>
                <c:pt idx="25">
                  <c:v>5.143507972665148</c:v>
                </c:pt>
                <c:pt idx="26">
                  <c:v>4.898989898989899</c:v>
                </c:pt>
                <c:pt idx="27">
                  <c:v>4.726930320150659</c:v>
                </c:pt>
                <c:pt idx="28">
                  <c:v>4.505338078291815</c:v>
                </c:pt>
                <c:pt idx="29">
                  <c:v>4.326923076923077</c:v>
                </c:pt>
                <c:pt idx="30">
                  <c:v>4.162929745889387</c:v>
                </c:pt>
                <c:pt idx="31">
                  <c:v>3.793963254593176</c:v>
                </c:pt>
                <c:pt idx="32">
                  <c:v>3.552369077306733</c:v>
                </c:pt>
                <c:pt idx="33">
                  <c:v>3.321232123212321</c:v>
                </c:pt>
                <c:pt idx="34">
                  <c:v>3.093113482056256</c:v>
                </c:pt>
                <c:pt idx="35">
                  <c:v>2.809228039041704</c:v>
                </c:pt>
                <c:pt idx="38">
                  <c:v>9.1</c:v>
                </c:pt>
                <c:pt idx="39">
                  <c:v>7.9375</c:v>
                </c:pt>
                <c:pt idx="40">
                  <c:v>6.732394366197183</c:v>
                </c:pt>
                <c:pt idx="41">
                  <c:v>5.915354330708661</c:v>
                </c:pt>
                <c:pt idx="42">
                  <c:v>5.759259259259259</c:v>
                </c:pt>
                <c:pt idx="43">
                  <c:v>5.490848585690515</c:v>
                </c:pt>
                <c:pt idx="44">
                  <c:v>5.36697247706422</c:v>
                </c:pt>
                <c:pt idx="45">
                  <c:v>5.174825174825175</c:v>
                </c:pt>
                <c:pt idx="46">
                  <c:v>5.00394218134034</c:v>
                </c:pt>
                <c:pt idx="47">
                  <c:v>4.732851985559566</c:v>
                </c:pt>
                <c:pt idx="48">
                  <c:v>4.461956521739131</c:v>
                </c:pt>
                <c:pt idx="49">
                  <c:v>4.081632653061224</c:v>
                </c:pt>
                <c:pt idx="50">
                  <c:v>3.765638766519824</c:v>
                </c:pt>
                <c:pt idx="51">
                  <c:v>3.490937746256895</c:v>
                </c:pt>
                <c:pt idx="52">
                  <c:v>3.204802259887006</c:v>
                </c:pt>
                <c:pt idx="53">
                  <c:v>2.999349381912817</c:v>
                </c:pt>
                <c:pt idx="56">
                  <c:v>8.228571428571428</c:v>
                </c:pt>
                <c:pt idx="57">
                  <c:v>7.824503311258278</c:v>
                </c:pt>
                <c:pt idx="58">
                  <c:v>6.577586206896552</c:v>
                </c:pt>
                <c:pt idx="59">
                  <c:v>5.75</c:v>
                </c:pt>
                <c:pt idx="60">
                  <c:v>5.557065217391305</c:v>
                </c:pt>
                <c:pt idx="61">
                  <c:v>4.9443359375</c:v>
                </c:pt>
                <c:pt idx="62">
                  <c:v>4.586644125105663</c:v>
                </c:pt>
                <c:pt idx="67">
                  <c:v>8.970588235294117</c:v>
                </c:pt>
                <c:pt idx="68">
                  <c:v>7.184466019417476</c:v>
                </c:pt>
                <c:pt idx="69">
                  <c:v>6.027820710973724</c:v>
                </c:pt>
                <c:pt idx="70">
                  <c:v>5.281615302869288</c:v>
                </c:pt>
                <c:pt idx="71">
                  <c:v>5.004775549188157</c:v>
                </c:pt>
                <c:pt idx="72">
                  <c:v>4.857894736842105</c:v>
                </c:pt>
                <c:pt idx="73">
                  <c:v>4.708661417322834</c:v>
                </c:pt>
                <c:pt idx="74">
                  <c:v>4.565685570710697</c:v>
                </c:pt>
                <c:pt idx="75">
                  <c:v>4.410596026490066</c:v>
                </c:pt>
                <c:pt idx="76">
                  <c:v>4.396039603960396</c:v>
                </c:pt>
                <c:pt idx="77">
                  <c:v>4.205917874396135</c:v>
                </c:pt>
                <c:pt idx="78">
                  <c:v>3.865210442194992</c:v>
                </c:pt>
                <c:pt idx="79">
                  <c:v>3.791264601320467</c:v>
                </c:pt>
                <c:pt idx="80">
                  <c:v>3.759417378201908</c:v>
                </c:pt>
                <c:pt idx="81">
                  <c:v>3.493212669683258</c:v>
                </c:pt>
                <c:pt idx="82">
                  <c:v>3.338933221335573</c:v>
                </c:pt>
                <c:pt idx="83">
                  <c:v>3.22928936003141</c:v>
                </c:pt>
                <c:pt idx="84">
                  <c:v>3.04768734313374</c:v>
                </c:pt>
                <c:pt idx="87">
                  <c:v>7.73926380368098</c:v>
                </c:pt>
                <c:pt idx="88">
                  <c:v>6.369090909090909</c:v>
                </c:pt>
                <c:pt idx="89">
                  <c:v>5.491103202846975</c:v>
                </c:pt>
                <c:pt idx="90">
                  <c:v>4.811023622047244</c:v>
                </c:pt>
                <c:pt idx="91">
                  <c:v>4.679049034175334</c:v>
                </c:pt>
                <c:pt idx="92">
                  <c:v>4.522757697456493</c:v>
                </c:pt>
                <c:pt idx="93">
                  <c:v>4.353790613718411</c:v>
                </c:pt>
                <c:pt idx="94">
                  <c:v>4.135034556087188</c:v>
                </c:pt>
                <c:pt idx="95">
                  <c:v>3.981150314161431</c:v>
                </c:pt>
                <c:pt idx="96">
                  <c:v>3.820861678004535</c:v>
                </c:pt>
                <c:pt idx="97">
                  <c:v>3.639665970772443</c:v>
                </c:pt>
                <c:pt idx="98">
                  <c:v>3.524087024087024</c:v>
                </c:pt>
                <c:pt idx="99">
                  <c:v>3.353768481788677</c:v>
                </c:pt>
                <c:pt idx="100">
                  <c:v>3.211253701875617</c:v>
                </c:pt>
                <c:pt idx="101">
                  <c:v>3.059545733578883</c:v>
                </c:pt>
                <c:pt idx="102">
                  <c:v>2.923534409515718</c:v>
                </c:pt>
                <c:pt idx="105">
                  <c:v>7.053398058252427</c:v>
                </c:pt>
                <c:pt idx="106">
                  <c:v>5.98076923076923</c:v>
                </c:pt>
                <c:pt idx="107">
                  <c:v>5.223837209302325</c:v>
                </c:pt>
                <c:pt idx="108">
                  <c:v>4.506031746031746</c:v>
                </c:pt>
                <c:pt idx="109">
                  <c:v>4.256998880179171</c:v>
                </c:pt>
                <c:pt idx="110">
                  <c:v>4.042713567839196</c:v>
                </c:pt>
                <c:pt idx="111">
                  <c:v>4.220772442588726</c:v>
                </c:pt>
                <c:pt idx="112">
                  <c:v>3.932149362477231</c:v>
                </c:pt>
                <c:pt idx="113">
                  <c:v>3.86654724585759</c:v>
                </c:pt>
                <c:pt idx="114">
                  <c:v>4.072229699416778</c:v>
                </c:pt>
                <c:pt idx="115">
                  <c:v>3.662430500397141</c:v>
                </c:pt>
                <c:pt idx="116">
                  <c:v>3.526742899299152</c:v>
                </c:pt>
                <c:pt idx="117">
                  <c:v>3.381436314363144</c:v>
                </c:pt>
                <c:pt idx="118">
                  <c:v>3.277724512623842</c:v>
                </c:pt>
                <c:pt idx="119">
                  <c:v>3.144320843091334</c:v>
                </c:pt>
                <c:pt idx="120">
                  <c:v>2.988894907908992</c:v>
                </c:pt>
                <c:pt idx="121">
                  <c:v>2.8685060899826</c:v>
                </c:pt>
                <c:pt idx="124">
                  <c:v>8.50502512562814</c:v>
                </c:pt>
                <c:pt idx="125">
                  <c:v>5.177328843995511</c:v>
                </c:pt>
                <c:pt idx="126">
                  <c:v>4.508411214953271</c:v>
                </c:pt>
                <c:pt idx="127">
                  <c:v>4.546468401486988</c:v>
                </c:pt>
                <c:pt idx="128">
                  <c:v>3.892538714218677</c:v>
                </c:pt>
                <c:pt idx="129">
                  <c:v>3.775780915703894</c:v>
                </c:pt>
                <c:pt idx="130">
                  <c:v>3.601783637068631</c:v>
                </c:pt>
                <c:pt idx="131">
                  <c:v>3.428774928774929</c:v>
                </c:pt>
                <c:pt idx="132">
                  <c:v>3.332164488364679</c:v>
                </c:pt>
                <c:pt idx="133">
                  <c:v>3.192251247431758</c:v>
                </c:pt>
                <c:pt idx="134">
                  <c:v>3.018128499066915</c:v>
                </c:pt>
                <c:pt idx="135">
                  <c:v>2.999219765929779</c:v>
                </c:pt>
                <c:pt idx="138">
                  <c:v>5.611782477341389</c:v>
                </c:pt>
                <c:pt idx="139">
                  <c:v>4.726277372262774</c:v>
                </c:pt>
                <c:pt idx="140">
                  <c:v>4.019713261648746</c:v>
                </c:pt>
                <c:pt idx="141">
                  <c:v>3.756218905472637</c:v>
                </c:pt>
                <c:pt idx="142">
                  <c:v>3.392448512585812</c:v>
                </c:pt>
                <c:pt idx="143">
                  <c:v>3.250086715227194</c:v>
                </c:pt>
                <c:pt idx="144">
                  <c:v>3.149097815764482</c:v>
                </c:pt>
                <c:pt idx="145">
                  <c:v>3.03449283835136</c:v>
                </c:pt>
                <c:pt idx="148">
                  <c:v>4.813953488372093</c:v>
                </c:pt>
                <c:pt idx="149">
                  <c:v>4.917910447761194</c:v>
                </c:pt>
                <c:pt idx="150">
                  <c:v>4.072955047899779</c:v>
                </c:pt>
                <c:pt idx="151">
                  <c:v>3.744843842074248</c:v>
                </c:pt>
                <c:pt idx="152">
                  <c:v>3.474747474747475</c:v>
                </c:pt>
                <c:pt idx="153">
                  <c:v>3.28050778050778</c:v>
                </c:pt>
                <c:pt idx="154">
                  <c:v>3.007133592736705</c:v>
                </c:pt>
                <c:pt idx="155">
                  <c:v>2.940006121824303</c:v>
                </c:pt>
                <c:pt idx="158">
                  <c:v>4.278058645096056</c:v>
                </c:pt>
                <c:pt idx="159">
                  <c:v>3.645885286783042</c:v>
                </c:pt>
                <c:pt idx="160">
                  <c:v>3.574362165525824</c:v>
                </c:pt>
                <c:pt idx="161">
                  <c:v>3.335948994605199</c:v>
                </c:pt>
                <c:pt idx="162">
                  <c:v>3.112153344208809</c:v>
                </c:pt>
                <c:pt idx="163">
                  <c:v>2.949982263213906</c:v>
                </c:pt>
                <c:pt idx="164">
                  <c:v>2.832445036642238</c:v>
                </c:pt>
                <c:pt idx="165">
                  <c:v>2.863843648208469</c:v>
                </c:pt>
              </c:numCache>
            </c:numRef>
          </c:yVal>
          <c:smooth val="1"/>
        </c:ser>
        <c:ser>
          <c:idx val="1"/>
          <c:order val="1"/>
          <c:tx>
            <c:v>Data Set #2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'E;Data Set # 2'!$O$8:$O$175</c:f>
              <c:numCache>
                <c:formatCode>0.00000</c:formatCode>
                <c:ptCount val="168"/>
                <c:pt idx="0">
                  <c:v>5.418725087713226</c:v>
                </c:pt>
                <c:pt idx="1">
                  <c:v>6.883554678478364</c:v>
                </c:pt>
                <c:pt idx="2">
                  <c:v>8.645927779867671</c:v>
                </c:pt>
                <c:pt idx="3">
                  <c:v>10.33963699418986</c:v>
                </c:pt>
                <c:pt idx="4">
                  <c:v>10.7802302695372</c:v>
                </c:pt>
                <c:pt idx="5">
                  <c:v>11.32954136607412</c:v>
                </c:pt>
                <c:pt idx="6">
                  <c:v>11.68430478258755</c:v>
                </c:pt>
                <c:pt idx="7">
                  <c:v>11.99329227438957</c:v>
                </c:pt>
                <c:pt idx="8">
                  <c:v>12.59982327681576</c:v>
                </c:pt>
                <c:pt idx="9">
                  <c:v>13.45812186515471</c:v>
                </c:pt>
                <c:pt idx="12">
                  <c:v>7.181098189102533</c:v>
                </c:pt>
                <c:pt idx="13">
                  <c:v>9.012135177558956</c:v>
                </c:pt>
                <c:pt idx="14">
                  <c:v>10.95761197779391</c:v>
                </c:pt>
                <c:pt idx="15">
                  <c:v>14.12759476405909</c:v>
                </c:pt>
                <c:pt idx="16">
                  <c:v>14.66546187941816</c:v>
                </c:pt>
                <c:pt idx="17">
                  <c:v>15.46081857127892</c:v>
                </c:pt>
                <c:pt idx="18">
                  <c:v>16.0215736489937</c:v>
                </c:pt>
                <c:pt idx="19">
                  <c:v>16.55371877376385</c:v>
                </c:pt>
                <c:pt idx="20">
                  <c:v>17.40629537151387</c:v>
                </c:pt>
                <c:pt idx="21">
                  <c:v>17.78394675038301</c:v>
                </c:pt>
                <c:pt idx="22">
                  <c:v>18.26459395985282</c:v>
                </c:pt>
                <c:pt idx="25">
                  <c:v>8.74320161987942</c:v>
                </c:pt>
                <c:pt idx="26">
                  <c:v>11.5412550178644</c:v>
                </c:pt>
                <c:pt idx="27">
                  <c:v>14.69407183236279</c:v>
                </c:pt>
                <c:pt idx="28">
                  <c:v>16.52510882081922</c:v>
                </c:pt>
                <c:pt idx="29">
                  <c:v>18.04143632688469</c:v>
                </c:pt>
                <c:pt idx="30">
                  <c:v>19.37466013410452</c:v>
                </c:pt>
                <c:pt idx="31">
                  <c:v>20.17001682596528</c:v>
                </c:pt>
                <c:pt idx="32">
                  <c:v>21.01114944253745</c:v>
                </c:pt>
                <c:pt idx="33">
                  <c:v>21.62912442614149</c:v>
                </c:pt>
                <c:pt idx="34">
                  <c:v>22.60186282625897</c:v>
                </c:pt>
                <c:pt idx="35">
                  <c:v>23.68904103815497</c:v>
                </c:pt>
                <c:pt idx="36">
                  <c:v>24.66177943827244</c:v>
                </c:pt>
                <c:pt idx="39">
                  <c:v>10.83172818483753</c:v>
                </c:pt>
                <c:pt idx="40">
                  <c:v>14.57391002999534</c:v>
                </c:pt>
                <c:pt idx="41">
                  <c:v>19.18583444466995</c:v>
                </c:pt>
                <c:pt idx="42">
                  <c:v>21.33158091551732</c:v>
                </c:pt>
                <c:pt idx="43">
                  <c:v>23.03101212042844</c:v>
                </c:pt>
                <c:pt idx="44">
                  <c:v>24.42145583353754</c:v>
                </c:pt>
                <c:pt idx="45">
                  <c:v>25.63451783838992</c:v>
                </c:pt>
                <c:pt idx="46">
                  <c:v>27.70587843158125</c:v>
                </c:pt>
                <c:pt idx="47">
                  <c:v>28.5641770199202</c:v>
                </c:pt>
                <c:pt idx="48">
                  <c:v>29.17070802234639</c:v>
                </c:pt>
                <c:pt idx="49">
                  <c:v>30.98457903903603</c:v>
                </c:pt>
                <c:pt idx="50">
                  <c:v>32.21480701565519</c:v>
                </c:pt>
                <c:pt idx="51">
                  <c:v>32.55812645099077</c:v>
                </c:pt>
                <c:pt idx="54">
                  <c:v>13.5210637616329</c:v>
                </c:pt>
                <c:pt idx="55">
                  <c:v>18.35042381868671</c:v>
                </c:pt>
                <c:pt idx="56">
                  <c:v>23.05962207337307</c:v>
                </c:pt>
                <c:pt idx="57">
                  <c:v>26.92196572089834</c:v>
                </c:pt>
                <c:pt idx="58">
                  <c:v>29.23364991882458</c:v>
                </c:pt>
                <c:pt idx="59">
                  <c:v>30.79003135901253</c:v>
                </c:pt>
                <c:pt idx="60">
                  <c:v>32.7183421874807</c:v>
                </c:pt>
                <c:pt idx="61">
                  <c:v>33.8055203993767</c:v>
                </c:pt>
                <c:pt idx="62">
                  <c:v>35.25318401837507</c:v>
                </c:pt>
                <c:pt idx="63">
                  <c:v>34.16600580647906</c:v>
                </c:pt>
                <c:pt idx="64">
                  <c:v>36.94689323269726</c:v>
                </c:pt>
                <c:pt idx="65">
                  <c:v>39.11552766590033</c:v>
                </c:pt>
                <c:pt idx="66">
                  <c:v>40.44875147312017</c:v>
                </c:pt>
                <c:pt idx="67">
                  <c:v>42.37706230158834</c:v>
                </c:pt>
                <c:pt idx="68">
                  <c:v>45.51843513490888</c:v>
                </c:pt>
                <c:pt idx="71">
                  <c:v>13.62405959223357</c:v>
                </c:pt>
                <c:pt idx="72">
                  <c:v>18.09293424218503</c:v>
                </c:pt>
                <c:pt idx="73">
                  <c:v>23.24272577221872</c:v>
                </c:pt>
                <c:pt idx="74">
                  <c:v>29.43964158002592</c:v>
                </c:pt>
                <c:pt idx="75">
                  <c:v>31.09901885081456</c:v>
                </c:pt>
                <c:pt idx="76">
                  <c:v>32.85566996161494</c:v>
                </c:pt>
                <c:pt idx="77">
                  <c:v>34.78970278067204</c:v>
                </c:pt>
                <c:pt idx="78">
                  <c:v>35.84827103962341</c:v>
                </c:pt>
                <c:pt idx="81">
                  <c:v>15.57525838305745</c:v>
                </c:pt>
                <c:pt idx="82">
                  <c:v>21.1713651790274</c:v>
                </c:pt>
                <c:pt idx="83">
                  <c:v>27.17945529740002</c:v>
                </c:pt>
                <c:pt idx="84">
                  <c:v>34.93275254539519</c:v>
                </c:pt>
                <c:pt idx="85">
                  <c:v>36.19159047495898</c:v>
                </c:pt>
                <c:pt idx="86">
                  <c:v>39.31007534592382</c:v>
                </c:pt>
                <c:pt idx="87">
                  <c:v>40.94084266376783</c:v>
                </c:pt>
                <c:pt idx="88">
                  <c:v>42.46861415101116</c:v>
                </c:pt>
                <c:pt idx="89">
                  <c:v>44.53425275361356</c:v>
                </c:pt>
                <c:pt idx="90">
                  <c:v>46.54839344091562</c:v>
                </c:pt>
                <c:pt idx="91">
                  <c:v>49.43799868832342</c:v>
                </c:pt>
                <c:pt idx="92">
                  <c:v>53.54638793117252</c:v>
                </c:pt>
                <c:pt idx="93">
                  <c:v>55.27442908902827</c:v>
                </c:pt>
                <c:pt idx="97">
                  <c:v>18.76240714108941</c:v>
                </c:pt>
                <c:pt idx="98">
                  <c:v>25.07948475126407</c:v>
                </c:pt>
                <c:pt idx="99">
                  <c:v>28.0205879139722</c:v>
                </c:pt>
                <c:pt idx="100">
                  <c:v>32.95866579221561</c:v>
                </c:pt>
                <c:pt idx="101">
                  <c:v>38.1084573222493</c:v>
                </c:pt>
                <c:pt idx="102">
                  <c:v>42.57160998161183</c:v>
                </c:pt>
                <c:pt idx="103">
                  <c:v>44.889016170127</c:v>
                </c:pt>
                <c:pt idx="104">
                  <c:v>47.49252188808847</c:v>
                </c:pt>
                <c:pt idx="105">
                  <c:v>50.52517690021942</c:v>
                </c:pt>
                <c:pt idx="106">
                  <c:v>52.92841294756847</c:v>
                </c:pt>
                <c:pt idx="107">
                  <c:v>55.44608880669605</c:v>
                </c:pt>
                <c:pt idx="108">
                  <c:v>58.42152391293774</c:v>
                </c:pt>
                <c:pt idx="109">
                  <c:v>62.5413571369647</c:v>
                </c:pt>
                <c:pt idx="110">
                  <c:v>67.37643918460743</c:v>
                </c:pt>
                <c:pt idx="111">
                  <c:v>69.80828518490112</c:v>
                </c:pt>
                <c:pt idx="114">
                  <c:v>19.08283861406928</c:v>
                </c:pt>
                <c:pt idx="115">
                  <c:v>24.20402019115834</c:v>
                </c:pt>
                <c:pt idx="116">
                  <c:v>32.48946256392365</c:v>
                </c:pt>
                <c:pt idx="117">
                  <c:v>41.4558218167712</c:v>
                </c:pt>
                <c:pt idx="118">
                  <c:v>43.97349767589878</c:v>
                </c:pt>
                <c:pt idx="119">
                  <c:v>47.25219828335356</c:v>
                </c:pt>
                <c:pt idx="120">
                  <c:v>50.35351718255163</c:v>
                </c:pt>
                <c:pt idx="121">
                  <c:v>52.24177407689731</c:v>
                </c:pt>
                <c:pt idx="122">
                  <c:v>53.61505181823963</c:v>
                </c:pt>
                <c:pt idx="125">
                  <c:v>21.88661400264318</c:v>
                </c:pt>
                <c:pt idx="126">
                  <c:v>28.95327237996718</c:v>
                </c:pt>
                <c:pt idx="127">
                  <c:v>32.98727574516024</c:v>
                </c:pt>
                <c:pt idx="128">
                  <c:v>38.76648623997582</c:v>
                </c:pt>
                <c:pt idx="129">
                  <c:v>44.48847682890215</c:v>
                </c:pt>
                <c:pt idx="130">
                  <c:v>49.40938873537878</c:v>
                </c:pt>
                <c:pt idx="131">
                  <c:v>51.78401482978321</c:v>
                </c:pt>
                <c:pt idx="132">
                  <c:v>55.3888689008068</c:v>
                </c:pt>
                <c:pt idx="133">
                  <c:v>59.79480165428006</c:v>
                </c:pt>
                <c:pt idx="134">
                  <c:v>61.9119381721828</c:v>
                </c:pt>
                <c:pt idx="135">
                  <c:v>66.37509083154532</c:v>
                </c:pt>
                <c:pt idx="136">
                  <c:v>68.46361739650344</c:v>
                </c:pt>
                <c:pt idx="139">
                  <c:v>23.84925677464491</c:v>
                </c:pt>
                <c:pt idx="140">
                  <c:v>32.79272806513674</c:v>
                </c:pt>
                <c:pt idx="141">
                  <c:v>35.77388516196736</c:v>
                </c:pt>
                <c:pt idx="142">
                  <c:v>42.10240675331988</c:v>
                </c:pt>
                <c:pt idx="143">
                  <c:v>49.19195309299958</c:v>
                </c:pt>
                <c:pt idx="144">
                  <c:v>55.15426728666081</c:v>
                </c:pt>
                <c:pt idx="145">
                  <c:v>57.83215888227832</c:v>
                </c:pt>
                <c:pt idx="146">
                  <c:v>61.41412499094621</c:v>
                </c:pt>
                <c:pt idx="147">
                  <c:v>61.40840300035728</c:v>
                </c:pt>
                <c:pt idx="150">
                  <c:v>25.13670465715333</c:v>
                </c:pt>
                <c:pt idx="151">
                  <c:v>30.521097801333</c:v>
                </c:pt>
                <c:pt idx="152">
                  <c:v>34.41777339239182</c:v>
                </c:pt>
                <c:pt idx="153">
                  <c:v>39.50462302594732</c:v>
                </c:pt>
                <c:pt idx="154">
                  <c:v>40.40297554840875</c:v>
                </c:pt>
                <c:pt idx="155">
                  <c:v>44.28820715828973</c:v>
                </c:pt>
                <c:pt idx="156">
                  <c:v>52.07011435922952</c:v>
                </c:pt>
                <c:pt idx="157">
                  <c:v>55.96106795969942</c:v>
                </c:pt>
                <c:pt idx="161">
                  <c:v>25.27975442187648</c:v>
                </c:pt>
                <c:pt idx="162">
                  <c:v>31.90581952385317</c:v>
                </c:pt>
                <c:pt idx="163">
                  <c:v>35.21313008425258</c:v>
                </c:pt>
                <c:pt idx="164">
                  <c:v>39.29863136474597</c:v>
                </c:pt>
                <c:pt idx="165">
                  <c:v>41.53592968501616</c:v>
                </c:pt>
                <c:pt idx="166">
                  <c:v>46.3481237703032</c:v>
                </c:pt>
                <c:pt idx="167">
                  <c:v>47.85300729519083</c:v>
                </c:pt>
              </c:numCache>
            </c:numRef>
          </c:xVal>
          <c:yVal>
            <c:numRef>
              <c:f>'E;Data Set # 2'!$P$8:$P$175</c:f>
              <c:numCache>
                <c:formatCode>0.00000</c:formatCode>
                <c:ptCount val="168"/>
                <c:pt idx="0">
                  <c:v>8.60909090909091</c:v>
                </c:pt>
                <c:pt idx="1">
                  <c:v>6.720670391061453</c:v>
                </c:pt>
                <c:pt idx="2">
                  <c:v>5.534798534798534</c:v>
                </c:pt>
                <c:pt idx="3">
                  <c:v>4.563131313131313</c:v>
                </c:pt>
                <c:pt idx="4">
                  <c:v>4.33103448275862</c:v>
                </c:pt>
                <c:pt idx="5">
                  <c:v>4.099378881987577</c:v>
                </c:pt>
                <c:pt idx="6">
                  <c:v>3.889523809523809</c:v>
                </c:pt>
                <c:pt idx="7">
                  <c:v>3.729537366548042</c:v>
                </c:pt>
                <c:pt idx="8">
                  <c:v>3.55735056542811</c:v>
                </c:pt>
                <c:pt idx="9">
                  <c:v>3.369627507163324</c:v>
                </c:pt>
                <c:pt idx="12">
                  <c:v>7.993630573248407</c:v>
                </c:pt>
                <c:pt idx="13">
                  <c:v>6.969026548672566</c:v>
                </c:pt>
                <c:pt idx="14">
                  <c:v>5.803030303030303</c:v>
                </c:pt>
                <c:pt idx="15">
                  <c:v>5.038775510204082</c:v>
                </c:pt>
                <c:pt idx="16">
                  <c:v>4.844990548204159</c:v>
                </c:pt>
                <c:pt idx="17">
                  <c:v>4.650602409638554</c:v>
                </c:pt>
                <c:pt idx="18">
                  <c:v>4.48</c:v>
                </c:pt>
                <c:pt idx="19">
                  <c:v>4.324364723467863</c:v>
                </c:pt>
                <c:pt idx="20">
                  <c:v>4.138775510204082</c:v>
                </c:pt>
                <c:pt idx="21">
                  <c:v>3.924242424242424</c:v>
                </c:pt>
                <c:pt idx="22">
                  <c:v>3.892682926829268</c:v>
                </c:pt>
                <c:pt idx="25">
                  <c:v>8.441988950276243</c:v>
                </c:pt>
                <c:pt idx="26">
                  <c:v>7.177935943060498</c:v>
                </c:pt>
                <c:pt idx="27">
                  <c:v>5.972093023255814</c:v>
                </c:pt>
                <c:pt idx="28">
                  <c:v>5.618677042801556</c:v>
                </c:pt>
                <c:pt idx="29">
                  <c:v>5.202970297029703</c:v>
                </c:pt>
                <c:pt idx="30">
                  <c:v>5.038690476190476</c:v>
                </c:pt>
                <c:pt idx="31">
                  <c:v>4.889042995839112</c:v>
                </c:pt>
                <c:pt idx="32">
                  <c:v>4.713735558408215</c:v>
                </c:pt>
                <c:pt idx="33">
                  <c:v>4.54326923076923</c:v>
                </c:pt>
                <c:pt idx="34">
                  <c:v>4.379157427937915</c:v>
                </c:pt>
                <c:pt idx="35">
                  <c:v>4.207317073170731</c:v>
                </c:pt>
                <c:pt idx="36">
                  <c:v>4.112595419847328</c:v>
                </c:pt>
                <c:pt idx="39">
                  <c:v>8.08974358974359</c:v>
                </c:pt>
                <c:pt idx="40">
                  <c:v>6.86522911051213</c:v>
                </c:pt>
                <c:pt idx="41">
                  <c:v>5.976827094474153</c:v>
                </c:pt>
                <c:pt idx="42">
                  <c:v>5.434402332361515</c:v>
                </c:pt>
                <c:pt idx="43">
                  <c:v>5.160256410256411</c:v>
                </c:pt>
                <c:pt idx="44">
                  <c:v>4.939814814814814</c:v>
                </c:pt>
                <c:pt idx="45">
                  <c:v>4.817204301075269</c:v>
                </c:pt>
                <c:pt idx="46">
                  <c:v>4.737769080234833</c:v>
                </c:pt>
                <c:pt idx="47">
                  <c:v>4.546448087431693</c:v>
                </c:pt>
                <c:pt idx="48">
                  <c:v>4.421509106678231</c:v>
                </c:pt>
                <c:pt idx="49">
                  <c:v>4.23046875</c:v>
                </c:pt>
                <c:pt idx="50">
                  <c:v>4.142752023546725</c:v>
                </c:pt>
                <c:pt idx="51">
                  <c:v>4.126178390137781</c:v>
                </c:pt>
                <c:pt idx="54">
                  <c:v>7.747540983606557</c:v>
                </c:pt>
                <c:pt idx="55">
                  <c:v>6.42685370741483</c:v>
                </c:pt>
                <c:pt idx="56">
                  <c:v>5.535714285714285</c:v>
                </c:pt>
                <c:pt idx="57">
                  <c:v>5.1085776330076</c:v>
                </c:pt>
                <c:pt idx="58">
                  <c:v>4.83349101229896</c:v>
                </c:pt>
                <c:pt idx="59">
                  <c:v>4.774622892635314</c:v>
                </c:pt>
                <c:pt idx="60">
                  <c:v>4.58908507223114</c:v>
                </c:pt>
                <c:pt idx="61">
                  <c:v>4.475757575757575</c:v>
                </c:pt>
                <c:pt idx="62">
                  <c:v>4.381934566145093</c:v>
                </c:pt>
                <c:pt idx="63">
                  <c:v>4.271101573676681</c:v>
                </c:pt>
                <c:pt idx="64">
                  <c:v>4.209256844850065</c:v>
                </c:pt>
                <c:pt idx="65">
                  <c:v>4.108173076923077</c:v>
                </c:pt>
                <c:pt idx="66">
                  <c:v>3.905524861878452</c:v>
                </c:pt>
                <c:pt idx="67">
                  <c:v>3.744186046511627</c:v>
                </c:pt>
                <c:pt idx="68">
                  <c:v>3.64908256880734</c:v>
                </c:pt>
                <c:pt idx="71">
                  <c:v>7.832236842105263</c:v>
                </c:pt>
                <c:pt idx="72">
                  <c:v>6.47950819672131</c:v>
                </c:pt>
                <c:pt idx="73">
                  <c:v>5.626038781163434</c:v>
                </c:pt>
                <c:pt idx="74">
                  <c:v>4.951876804619827</c:v>
                </c:pt>
                <c:pt idx="75">
                  <c:v>4.755030621172353</c:v>
                </c:pt>
                <c:pt idx="76">
                  <c:v>4.5936</c:v>
                </c:pt>
                <c:pt idx="77">
                  <c:v>4.503703703703703</c:v>
                </c:pt>
                <c:pt idx="78">
                  <c:v>4.424435028248587</c:v>
                </c:pt>
                <c:pt idx="81">
                  <c:v>7.07012987012987</c:v>
                </c:pt>
                <c:pt idx="82">
                  <c:v>5.910543130990415</c:v>
                </c:pt>
                <c:pt idx="83">
                  <c:v>5.074786324786324</c:v>
                </c:pt>
                <c:pt idx="84">
                  <c:v>4.518874907475944</c:v>
                </c:pt>
                <c:pt idx="85">
                  <c:v>4.395413481584433</c:v>
                </c:pt>
                <c:pt idx="86">
                  <c:v>4.334384858044164</c:v>
                </c:pt>
                <c:pt idx="87">
                  <c:v>4.143022582513028</c:v>
                </c:pt>
                <c:pt idx="88">
                  <c:v>4.078021978021978</c:v>
                </c:pt>
                <c:pt idx="89">
                  <c:v>3.977005620848237</c:v>
                </c:pt>
                <c:pt idx="90">
                  <c:v>3.857278330962541</c:v>
                </c:pt>
                <c:pt idx="91">
                  <c:v>3.761427949499347</c:v>
                </c:pt>
                <c:pt idx="92">
                  <c:v>3.569031273836766</c:v>
                </c:pt>
                <c:pt idx="93">
                  <c:v>3.484848484848485</c:v>
                </c:pt>
                <c:pt idx="97">
                  <c:v>6.293666026871401</c:v>
                </c:pt>
                <c:pt idx="98">
                  <c:v>5.358190709046455</c:v>
                </c:pt>
                <c:pt idx="99">
                  <c:v>5.048453608247422</c:v>
                </c:pt>
                <c:pt idx="100">
                  <c:v>4.626506024096385</c:v>
                </c:pt>
                <c:pt idx="101">
                  <c:v>4.305106658047834</c:v>
                </c:pt>
                <c:pt idx="102">
                  <c:v>4.110497237569061</c:v>
                </c:pt>
                <c:pt idx="103">
                  <c:v>4.012787723785166</c:v>
                </c:pt>
                <c:pt idx="104">
                  <c:v>3.898543917332081</c:v>
                </c:pt>
                <c:pt idx="105">
                  <c:v>3.776732249786142</c:v>
                </c:pt>
                <c:pt idx="106">
                  <c:v>3.713368125250903</c:v>
                </c:pt>
                <c:pt idx="107">
                  <c:v>3.618371919342793</c:v>
                </c:pt>
                <c:pt idx="108">
                  <c:v>3.504977686234123</c:v>
                </c:pt>
                <c:pt idx="109">
                  <c:v>3.441435768261965</c:v>
                </c:pt>
                <c:pt idx="110">
                  <c:v>3.277205677706652</c:v>
                </c:pt>
                <c:pt idx="111">
                  <c:v>3.199580382900603</c:v>
                </c:pt>
                <c:pt idx="114">
                  <c:v>6.401151631477927</c:v>
                </c:pt>
                <c:pt idx="115">
                  <c:v>5.551181102362204</c:v>
                </c:pt>
                <c:pt idx="116">
                  <c:v>4.692561983471074</c:v>
                </c:pt>
                <c:pt idx="117">
                  <c:v>4.088600451467268</c:v>
                </c:pt>
                <c:pt idx="118">
                  <c:v>3.996359854394176</c:v>
                </c:pt>
                <c:pt idx="119">
                  <c:v>3.876995305164319</c:v>
                </c:pt>
                <c:pt idx="120">
                  <c:v>3.76551133932392</c:v>
                </c:pt>
                <c:pt idx="121">
                  <c:v>3.696356275303644</c:v>
                </c:pt>
                <c:pt idx="122">
                  <c:v>3.643079315707621</c:v>
                </c:pt>
                <c:pt idx="125">
                  <c:v>5.700447093889716</c:v>
                </c:pt>
                <c:pt idx="126">
                  <c:v>4.787133396404919</c:v>
                </c:pt>
                <c:pt idx="127">
                  <c:v>4.593625498007968</c:v>
                </c:pt>
                <c:pt idx="128">
                  <c:v>4.176942046855734</c:v>
                </c:pt>
                <c:pt idx="129">
                  <c:v>3.916876574307305</c:v>
                </c:pt>
                <c:pt idx="130">
                  <c:v>3.715576592082616</c:v>
                </c:pt>
                <c:pt idx="131">
                  <c:v>3.579905063291139</c:v>
                </c:pt>
                <c:pt idx="132">
                  <c:v>3.470778056651129</c:v>
                </c:pt>
                <c:pt idx="133">
                  <c:v>3.392857142857143</c:v>
                </c:pt>
                <c:pt idx="134">
                  <c:v>3.278787878787878</c:v>
                </c:pt>
                <c:pt idx="135">
                  <c:v>3.156462585034014</c:v>
                </c:pt>
                <c:pt idx="136">
                  <c:v>3.107792207792207</c:v>
                </c:pt>
                <c:pt idx="139">
                  <c:v>5.089133089133088</c:v>
                </c:pt>
                <c:pt idx="140">
                  <c:v>4.354863221884498</c:v>
                </c:pt>
                <c:pt idx="141">
                  <c:v>3.974570883661793</c:v>
                </c:pt>
                <c:pt idx="142">
                  <c:v>3.699346405228758</c:v>
                </c:pt>
                <c:pt idx="143">
                  <c:v>3.434678385936876</c:v>
                </c:pt>
                <c:pt idx="144">
                  <c:v>3.216216216216216</c:v>
                </c:pt>
                <c:pt idx="145">
                  <c:v>3.154494382022472</c:v>
                </c:pt>
                <c:pt idx="146">
                  <c:v>3.060450527516396</c:v>
                </c:pt>
                <c:pt idx="147">
                  <c:v>3.050596930073906</c:v>
                </c:pt>
                <c:pt idx="150">
                  <c:v>4.629083245521602</c:v>
                </c:pt>
                <c:pt idx="151">
                  <c:v>4.1704456606724</c:v>
                </c:pt>
                <c:pt idx="152">
                  <c:v>3.838544990427569</c:v>
                </c:pt>
                <c:pt idx="153">
                  <c:v>3.620346093340325</c:v>
                </c:pt>
                <c:pt idx="154">
                  <c:v>3.569767441860465</c:v>
                </c:pt>
                <c:pt idx="155">
                  <c:v>3.329032258064516</c:v>
                </c:pt>
                <c:pt idx="156">
                  <c:v>3.040427664550618</c:v>
                </c:pt>
                <c:pt idx="157">
                  <c:v>2.973548190939495</c:v>
                </c:pt>
                <c:pt idx="161">
                  <c:v>3.913197519929141</c:v>
                </c:pt>
                <c:pt idx="162">
                  <c:v>3.504714016341923</c:v>
                </c:pt>
                <c:pt idx="163">
                  <c:v>3.271664008506114</c:v>
                </c:pt>
                <c:pt idx="164">
                  <c:v>3.131782945736434</c:v>
                </c:pt>
                <c:pt idx="165">
                  <c:v>3.000826787928896</c:v>
                </c:pt>
                <c:pt idx="166">
                  <c:v>2.910528206970895</c:v>
                </c:pt>
                <c:pt idx="167">
                  <c:v>2.793253173012692</c:v>
                </c:pt>
              </c:numCache>
            </c:numRef>
          </c:yVal>
          <c:smooth val="1"/>
        </c:ser>
        <c:ser>
          <c:idx val="0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4"/>
          <c:order val="3"/>
          <c:tx>
            <c:v>Data Set #3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'F;Data Set # 3'!$O$8:$O$95</c:f>
              <c:numCache>
                <c:formatCode>0.00000</c:formatCode>
                <c:ptCount val="88"/>
                <c:pt idx="0">
                  <c:v>7.340007365070553</c:v>
                </c:pt>
                <c:pt idx="1">
                  <c:v>12.51775985292177</c:v>
                </c:pt>
                <c:pt idx="2">
                  <c:v>16.40769877419381</c:v>
                </c:pt>
                <c:pt idx="3">
                  <c:v>19.75177433185411</c:v>
                </c:pt>
                <c:pt idx="4">
                  <c:v>23.85369902540257</c:v>
                </c:pt>
                <c:pt idx="5">
                  <c:v>26.55121797761984</c:v>
                </c:pt>
                <c:pt idx="18">
                  <c:v>20.35593378284187</c:v>
                </c:pt>
                <c:pt idx="19">
                  <c:v>25.52838662638618</c:v>
                </c:pt>
                <c:pt idx="20">
                  <c:v>31.45338896151172</c:v>
                </c:pt>
                <c:pt idx="21">
                  <c:v>38.2369336743567</c:v>
                </c:pt>
                <c:pt idx="22">
                  <c:v>40.07061060454762</c:v>
                </c:pt>
                <c:pt idx="29">
                  <c:v>14.68531437444802</c:v>
                </c:pt>
                <c:pt idx="30">
                  <c:v>25.22100725658539</c:v>
                </c:pt>
                <c:pt idx="31">
                  <c:v>37.13990730282631</c:v>
                </c:pt>
                <c:pt idx="32">
                  <c:v>39.9063216310334</c:v>
                </c:pt>
                <c:pt idx="33">
                  <c:v>50.01804296861796</c:v>
                </c:pt>
                <c:pt idx="34">
                  <c:v>51.71922879113612</c:v>
                </c:pt>
                <c:pt idx="47">
                  <c:v>13.42929867371031</c:v>
                </c:pt>
                <c:pt idx="48">
                  <c:v>23.66821147466072</c:v>
                </c:pt>
                <c:pt idx="49">
                  <c:v>30.27156828107076</c:v>
                </c:pt>
                <c:pt idx="50">
                  <c:v>38.63440699737497</c:v>
                </c:pt>
                <c:pt idx="51">
                  <c:v>47.33112330501451</c:v>
                </c:pt>
                <c:pt idx="52">
                  <c:v>51.1839647161382</c:v>
                </c:pt>
                <c:pt idx="65">
                  <c:v>17.3934326152791</c:v>
                </c:pt>
                <c:pt idx="66">
                  <c:v>28.73997107637372</c:v>
                </c:pt>
                <c:pt idx="67">
                  <c:v>36.84312722163934</c:v>
                </c:pt>
                <c:pt idx="68">
                  <c:v>45.92141791937642</c:v>
                </c:pt>
                <c:pt idx="69">
                  <c:v>56.39881471413777</c:v>
                </c:pt>
                <c:pt idx="70">
                  <c:v>59.42491161338347</c:v>
                </c:pt>
                <c:pt idx="83">
                  <c:v>20.8911978578398</c:v>
                </c:pt>
                <c:pt idx="84">
                  <c:v>34.27809937709482</c:v>
                </c:pt>
                <c:pt idx="85">
                  <c:v>42.65683702631977</c:v>
                </c:pt>
                <c:pt idx="86">
                  <c:v>55.28058976537974</c:v>
                </c:pt>
                <c:pt idx="87">
                  <c:v>62.46160780124298</c:v>
                </c:pt>
              </c:numCache>
            </c:numRef>
          </c:xVal>
          <c:yVal>
            <c:numRef>
              <c:f>'F;Data Set # 3'!$P$8:$P$95</c:f>
              <c:numCache>
                <c:formatCode>0.00000</c:formatCode>
                <c:ptCount val="88"/>
                <c:pt idx="0">
                  <c:v>8.496932515337423</c:v>
                </c:pt>
                <c:pt idx="1">
                  <c:v>7.008902077151335</c:v>
                </c:pt>
                <c:pt idx="2">
                  <c:v>6.058708414872798</c:v>
                </c:pt>
                <c:pt idx="3">
                  <c:v>5.472834067547724</c:v>
                </c:pt>
                <c:pt idx="4">
                  <c:v>4.962513781697905</c:v>
                </c:pt>
                <c:pt idx="5">
                  <c:v>4.660465116279069</c:v>
                </c:pt>
                <c:pt idx="18">
                  <c:v>5.060606060606061</c:v>
                </c:pt>
                <c:pt idx="19">
                  <c:v>4.574548907882241</c:v>
                </c:pt>
                <c:pt idx="20">
                  <c:v>4.319505094614265</c:v>
                </c:pt>
                <c:pt idx="21">
                  <c:v>3.819481206987824</c:v>
                </c:pt>
                <c:pt idx="22">
                  <c:v>3.851757514009169</c:v>
                </c:pt>
                <c:pt idx="29">
                  <c:v>6.297727272727273</c:v>
                </c:pt>
                <c:pt idx="30">
                  <c:v>5.030655391120506</c:v>
                </c:pt>
                <c:pt idx="31">
                  <c:v>5.289056603773585</c:v>
                </c:pt>
                <c:pt idx="32">
                  <c:v>3.919833420093701</c:v>
                </c:pt>
                <c:pt idx="33">
                  <c:v>3.714285714285714</c:v>
                </c:pt>
                <c:pt idx="34">
                  <c:v>3.45941155618575</c:v>
                </c:pt>
                <c:pt idx="47">
                  <c:v>6.48081841432225</c:v>
                </c:pt>
                <c:pt idx="48">
                  <c:v>5.310344827586207</c:v>
                </c:pt>
                <c:pt idx="49">
                  <c:v>4.716763005780347</c:v>
                </c:pt>
                <c:pt idx="50">
                  <c:v>4.418181818181818</c:v>
                </c:pt>
                <c:pt idx="51">
                  <c:v>3.923989455184534</c:v>
                </c:pt>
                <c:pt idx="52">
                  <c:v>3.677837014470678</c:v>
                </c:pt>
                <c:pt idx="65">
                  <c:v>7.058064516129032</c:v>
                </c:pt>
                <c:pt idx="66">
                  <c:v>5.35340572556762</c:v>
                </c:pt>
                <c:pt idx="67">
                  <c:v>4.678331090174966</c:v>
                </c:pt>
                <c:pt idx="68">
                  <c:v>4.206310679611651</c:v>
                </c:pt>
                <c:pt idx="69">
                  <c:v>3.64826876928351</c:v>
                </c:pt>
                <c:pt idx="70">
                  <c:v>3.382503770739065</c:v>
                </c:pt>
                <c:pt idx="83">
                  <c:v>6.647554806070826</c:v>
                </c:pt>
                <c:pt idx="84">
                  <c:v>4.81967213114754</c:v>
                </c:pt>
                <c:pt idx="85">
                  <c:v>4.376835236541599</c:v>
                </c:pt>
                <c:pt idx="86">
                  <c:v>3.857618343195266</c:v>
                </c:pt>
                <c:pt idx="87">
                  <c:v>3.208821127144024</c:v>
                </c:pt>
              </c:numCache>
            </c:numRef>
          </c:yVal>
          <c:smooth val="1"/>
        </c:ser>
        <c:ser>
          <c:idx val="7"/>
          <c:order val="4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3"/>
          <c:order val="5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5"/>
          <c:order val="6"/>
          <c:tx>
            <c:v>Data Set #4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'G;Data Set # 4'!$O$8:$O$155</c:f>
              <c:numCache>
                <c:formatCode>0.00000</c:formatCode>
                <c:ptCount val="148"/>
                <c:pt idx="0">
                  <c:v>2.153177630449215</c:v>
                </c:pt>
                <c:pt idx="1">
                  <c:v>2.841640005850359</c:v>
                </c:pt>
                <c:pt idx="2">
                  <c:v>3.132734835717956</c:v>
                </c:pt>
                <c:pt idx="3">
                  <c:v>3.428450218440596</c:v>
                </c:pt>
                <c:pt idx="4">
                  <c:v>3.525481828396461</c:v>
                </c:pt>
                <c:pt idx="5">
                  <c:v>2.744608395894493</c:v>
                </c:pt>
                <c:pt idx="6">
                  <c:v>1.765051190625751</c:v>
                </c:pt>
                <c:pt idx="7">
                  <c:v>1.372304197947247</c:v>
                </c:pt>
                <c:pt idx="8">
                  <c:v>1.076588815224607</c:v>
                </c:pt>
                <c:pt idx="9">
                  <c:v>0.489778602634371</c:v>
                </c:pt>
                <c:pt idx="10">
                  <c:v>0.0970316099558659</c:v>
                </c:pt>
                <c:pt idx="13">
                  <c:v>4.056845406726203</c:v>
                </c:pt>
                <c:pt idx="14">
                  <c:v>5.17039864479114</c:v>
                </c:pt>
                <c:pt idx="15">
                  <c:v>5.31825633615246</c:v>
                </c:pt>
                <c:pt idx="16">
                  <c:v>6.380983492811944</c:v>
                </c:pt>
                <c:pt idx="17">
                  <c:v>7.586947787977705</c:v>
                </c:pt>
                <c:pt idx="18">
                  <c:v>7.734805479339025</c:v>
                </c:pt>
                <c:pt idx="19">
                  <c:v>8.215342976263313</c:v>
                </c:pt>
                <c:pt idx="20">
                  <c:v>8.603469416086777</c:v>
                </c:pt>
                <c:pt idx="21">
                  <c:v>8.700501026042642</c:v>
                </c:pt>
                <c:pt idx="22">
                  <c:v>9.084006913011066</c:v>
                </c:pt>
                <c:pt idx="23">
                  <c:v>9.375101742878664</c:v>
                </c:pt>
                <c:pt idx="24">
                  <c:v>9.569164962790395</c:v>
                </c:pt>
                <c:pt idx="25">
                  <c:v>9.569164962790395</c:v>
                </c:pt>
                <c:pt idx="26">
                  <c:v>9.47213335283453</c:v>
                </c:pt>
                <c:pt idx="27">
                  <c:v>9.278070132922798</c:v>
                </c:pt>
                <c:pt idx="28">
                  <c:v>8.99159585591024</c:v>
                </c:pt>
                <c:pt idx="29">
                  <c:v>8.79753263599851</c:v>
                </c:pt>
                <c:pt idx="32">
                  <c:v>5.535422320339398</c:v>
                </c:pt>
                <c:pt idx="33">
                  <c:v>7.184959689589118</c:v>
                </c:pt>
                <c:pt idx="34">
                  <c:v>9.130212441561477</c:v>
                </c:pt>
                <c:pt idx="35">
                  <c:v>11.0708446406788</c:v>
                </c:pt>
                <c:pt idx="36">
                  <c:v>11.653034300414</c:v>
                </c:pt>
                <c:pt idx="37">
                  <c:v>12.14281290304836</c:v>
                </c:pt>
                <c:pt idx="38">
                  <c:v>12.72500256278356</c:v>
                </c:pt>
                <c:pt idx="39">
                  <c:v>13.21016061256289</c:v>
                </c:pt>
                <c:pt idx="40">
                  <c:v>13.98641349220981</c:v>
                </c:pt>
                <c:pt idx="41">
                  <c:v>14.56860315194501</c:v>
                </c:pt>
                <c:pt idx="42">
                  <c:v>14.95672959176847</c:v>
                </c:pt>
                <c:pt idx="43">
                  <c:v>15.15079281168021</c:v>
                </c:pt>
                <c:pt idx="44">
                  <c:v>15.34485603159194</c:v>
                </c:pt>
                <c:pt idx="45">
                  <c:v>15.63595086145954</c:v>
                </c:pt>
                <c:pt idx="46">
                  <c:v>15.7329824714154</c:v>
                </c:pt>
                <c:pt idx="47">
                  <c:v>16.50923535106233</c:v>
                </c:pt>
                <c:pt idx="50">
                  <c:v>7.610050552252912</c:v>
                </c:pt>
                <c:pt idx="51">
                  <c:v>10.10976964683022</c:v>
                </c:pt>
                <c:pt idx="52">
                  <c:v>12.91444522984025</c:v>
                </c:pt>
                <c:pt idx="53">
                  <c:v>16.51847645677241</c:v>
                </c:pt>
                <c:pt idx="54">
                  <c:v>17.12838943363785</c:v>
                </c:pt>
                <c:pt idx="55">
                  <c:v>17.61816803627222</c:v>
                </c:pt>
                <c:pt idx="56">
                  <c:v>18.21883990742759</c:v>
                </c:pt>
                <c:pt idx="57">
                  <c:v>19.12908881987071</c:v>
                </c:pt>
                <c:pt idx="58">
                  <c:v>20.33043256218143</c:v>
                </c:pt>
                <c:pt idx="59">
                  <c:v>21.02351549043761</c:v>
                </c:pt>
                <c:pt idx="60">
                  <c:v>21.92452329717065</c:v>
                </c:pt>
                <c:pt idx="61">
                  <c:v>22.8255311039037</c:v>
                </c:pt>
                <c:pt idx="62">
                  <c:v>23.2182780965822</c:v>
                </c:pt>
                <c:pt idx="63">
                  <c:v>23.62026619497079</c:v>
                </c:pt>
                <c:pt idx="64">
                  <c:v>24.07308037476483</c:v>
                </c:pt>
                <c:pt idx="65">
                  <c:v>24.3272107817921</c:v>
                </c:pt>
                <c:pt idx="68">
                  <c:v>9.028560278750572</c:v>
                </c:pt>
                <c:pt idx="69">
                  <c:v>12.48935436717646</c:v>
                </c:pt>
                <c:pt idx="70">
                  <c:v>16.29668991973043</c:v>
                </c:pt>
                <c:pt idx="71">
                  <c:v>20.88489890478638</c:v>
                </c:pt>
                <c:pt idx="72">
                  <c:v>22.44664576979032</c:v>
                </c:pt>
                <c:pt idx="73">
                  <c:v>23.81894996773756</c:v>
                </c:pt>
                <c:pt idx="74">
                  <c:v>24.88629767725208</c:v>
                </c:pt>
                <c:pt idx="75">
                  <c:v>26.44342398940098</c:v>
                </c:pt>
                <c:pt idx="76">
                  <c:v>27.90813924444905</c:v>
                </c:pt>
                <c:pt idx="77">
                  <c:v>29.08175966962953</c:v>
                </c:pt>
                <c:pt idx="78">
                  <c:v>30.15372793199909</c:v>
                </c:pt>
                <c:pt idx="79">
                  <c:v>31.22569619436866</c:v>
                </c:pt>
                <c:pt idx="80">
                  <c:v>32.69041144941673</c:v>
                </c:pt>
                <c:pt idx="81">
                  <c:v>33.0785378892402</c:v>
                </c:pt>
                <c:pt idx="82">
                  <c:v>33.4712848819187</c:v>
                </c:pt>
                <c:pt idx="83">
                  <c:v>33.73465639465605</c:v>
                </c:pt>
                <c:pt idx="86">
                  <c:v>12.19825953730886</c:v>
                </c:pt>
                <c:pt idx="87">
                  <c:v>15.99635398415275</c:v>
                </c:pt>
                <c:pt idx="88">
                  <c:v>21.92452329717065</c:v>
                </c:pt>
                <c:pt idx="89">
                  <c:v>27.79262542307302</c:v>
                </c:pt>
                <c:pt idx="90">
                  <c:v>29.43292168661266</c:v>
                </c:pt>
                <c:pt idx="91">
                  <c:v>31.21183453580354</c:v>
                </c:pt>
                <c:pt idx="92">
                  <c:v>33.08315844209523</c:v>
                </c:pt>
                <c:pt idx="93">
                  <c:v>34.90827681983652</c:v>
                </c:pt>
                <c:pt idx="94">
                  <c:v>37.33406706873317</c:v>
                </c:pt>
                <c:pt idx="95">
                  <c:v>39.3209047964009</c:v>
                </c:pt>
                <c:pt idx="96">
                  <c:v>41.65428398819672</c:v>
                </c:pt>
                <c:pt idx="97">
                  <c:v>43.50250513021322</c:v>
                </c:pt>
                <c:pt idx="98">
                  <c:v>44.72695163679914</c:v>
                </c:pt>
                <c:pt idx="99">
                  <c:v>45.65106220780739</c:v>
                </c:pt>
                <c:pt idx="102">
                  <c:v>14.88742129894286</c:v>
                </c:pt>
                <c:pt idx="103">
                  <c:v>20.3720175378768</c:v>
                </c:pt>
                <c:pt idx="104">
                  <c:v>26.84079153493453</c:v>
                </c:pt>
                <c:pt idx="105">
                  <c:v>34.87131239699619</c:v>
                </c:pt>
                <c:pt idx="106">
                  <c:v>37.22317380021218</c:v>
                </c:pt>
                <c:pt idx="107">
                  <c:v>40.55459240869691</c:v>
                </c:pt>
                <c:pt idx="108">
                  <c:v>42.70777003914613</c:v>
                </c:pt>
                <c:pt idx="109">
                  <c:v>45.64644165495235</c:v>
                </c:pt>
                <c:pt idx="110">
                  <c:v>45.45237843504061</c:v>
                </c:pt>
                <c:pt idx="111">
                  <c:v>48.7791764906703</c:v>
                </c:pt>
                <c:pt idx="112">
                  <c:v>51.22806950384216</c:v>
                </c:pt>
                <c:pt idx="113">
                  <c:v>53.87564628978079</c:v>
                </c:pt>
                <c:pt idx="114">
                  <c:v>56.62025468567528</c:v>
                </c:pt>
                <c:pt idx="115">
                  <c:v>57.79387511085575</c:v>
                </c:pt>
                <c:pt idx="118">
                  <c:v>17.18845662075339</c:v>
                </c:pt>
                <c:pt idx="119">
                  <c:v>24.16549143186565</c:v>
                </c:pt>
                <c:pt idx="120">
                  <c:v>32.13594510681178</c:v>
                </c:pt>
                <c:pt idx="121">
                  <c:v>38.1888693469158</c:v>
                </c:pt>
                <c:pt idx="122">
                  <c:v>41.85296776096349</c:v>
                </c:pt>
                <c:pt idx="123">
                  <c:v>45.14280139375285</c:v>
                </c:pt>
                <c:pt idx="124">
                  <c:v>49.0702713205379</c:v>
                </c:pt>
                <c:pt idx="125">
                  <c:v>49.20888790618914</c:v>
                </c:pt>
                <c:pt idx="126">
                  <c:v>51.657780919361</c:v>
                </c:pt>
                <c:pt idx="127">
                  <c:v>54.38390710383532</c:v>
                </c:pt>
                <c:pt idx="130">
                  <c:v>19.13832992558079</c:v>
                </c:pt>
                <c:pt idx="131">
                  <c:v>23.07966151093096</c:v>
                </c:pt>
                <c:pt idx="132">
                  <c:v>26.66058997358792</c:v>
                </c:pt>
                <c:pt idx="133">
                  <c:v>26.66058997358792</c:v>
                </c:pt>
                <c:pt idx="134">
                  <c:v>28.92466087255812</c:v>
                </c:pt>
                <c:pt idx="135">
                  <c:v>31.28114282862915</c:v>
                </c:pt>
                <c:pt idx="136">
                  <c:v>35.9941067407712</c:v>
                </c:pt>
                <c:pt idx="137">
                  <c:v>42.60149732348017</c:v>
                </c:pt>
                <c:pt idx="138">
                  <c:v>48.7006270921346</c:v>
                </c:pt>
                <c:pt idx="139">
                  <c:v>51.14952010530646</c:v>
                </c:pt>
                <c:pt idx="142">
                  <c:v>21.93838495573578</c:v>
                </c:pt>
                <c:pt idx="143">
                  <c:v>30.28310341194025</c:v>
                </c:pt>
                <c:pt idx="144">
                  <c:v>32.8105458236478</c:v>
                </c:pt>
                <c:pt idx="145">
                  <c:v>34.94524124267685</c:v>
                </c:pt>
                <c:pt idx="146">
                  <c:v>39.89385335042601</c:v>
                </c:pt>
                <c:pt idx="147">
                  <c:v>44.65302279111848</c:v>
                </c:pt>
              </c:numCache>
            </c:numRef>
          </c:xVal>
          <c:yVal>
            <c:numRef>
              <c:f>'G;Data Set # 4'!$P$8:$P$155</c:f>
              <c:numCache>
                <c:formatCode>0.00000</c:formatCode>
                <c:ptCount val="148"/>
                <c:pt idx="0">
                  <c:v>4.957446808510638</c:v>
                </c:pt>
                <c:pt idx="1">
                  <c:v>3.84375</c:v>
                </c:pt>
                <c:pt idx="2">
                  <c:v>2.813278008298755</c:v>
                </c:pt>
                <c:pt idx="3">
                  <c:v>2.016304347826087</c:v>
                </c:pt>
                <c:pt idx="4">
                  <c:v>1.883950617283951</c:v>
                </c:pt>
                <c:pt idx="5">
                  <c:v>1.346938775510204</c:v>
                </c:pt>
                <c:pt idx="6">
                  <c:v>0.804210526315789</c:v>
                </c:pt>
                <c:pt idx="7">
                  <c:v>0.5625</c:v>
                </c:pt>
                <c:pt idx="8">
                  <c:v>0.392255892255892</c:v>
                </c:pt>
                <c:pt idx="9">
                  <c:v>0.16012084592145</c:v>
                </c:pt>
                <c:pt idx="10">
                  <c:v>0.0285714285714286</c:v>
                </c:pt>
                <c:pt idx="13">
                  <c:v>8.361904761904762</c:v>
                </c:pt>
                <c:pt idx="14">
                  <c:v>6.43103448275862</c:v>
                </c:pt>
                <c:pt idx="15">
                  <c:v>6.614942528735632</c:v>
                </c:pt>
                <c:pt idx="16">
                  <c:v>5.172284644194757</c:v>
                </c:pt>
                <c:pt idx="17">
                  <c:v>4.188775510204081</c:v>
                </c:pt>
                <c:pt idx="18">
                  <c:v>3.995226730310263</c:v>
                </c:pt>
                <c:pt idx="19">
                  <c:v>3.719665271966527</c:v>
                </c:pt>
                <c:pt idx="20">
                  <c:v>3.546666666666667</c:v>
                </c:pt>
                <c:pt idx="21">
                  <c:v>3.350533807829181</c:v>
                </c:pt>
                <c:pt idx="22">
                  <c:v>3.100946372239747</c:v>
                </c:pt>
                <c:pt idx="23">
                  <c:v>2.932080924855491</c:v>
                </c:pt>
                <c:pt idx="24">
                  <c:v>2.703655352480417</c:v>
                </c:pt>
                <c:pt idx="25">
                  <c:v>2.439340400471143</c:v>
                </c:pt>
                <c:pt idx="26">
                  <c:v>2.157894736842105</c:v>
                </c:pt>
                <c:pt idx="27">
                  <c:v>1.897920604914934</c:v>
                </c:pt>
                <c:pt idx="28">
                  <c:v>1.646362098138748</c:v>
                </c:pt>
                <c:pt idx="29">
                  <c:v>1.485179407176287</c:v>
                </c:pt>
                <c:pt idx="32">
                  <c:v>9.584</c:v>
                </c:pt>
                <c:pt idx="33">
                  <c:v>7.974358974358974</c:v>
                </c:pt>
                <c:pt idx="34">
                  <c:v>6.608695652173913</c:v>
                </c:pt>
                <c:pt idx="35">
                  <c:v>5.457858769931663</c:v>
                </c:pt>
                <c:pt idx="36">
                  <c:v>5.232365145228215</c:v>
                </c:pt>
                <c:pt idx="37">
                  <c:v>5.053846153846154</c:v>
                </c:pt>
                <c:pt idx="38">
                  <c:v>4.715753424657534</c:v>
                </c:pt>
                <c:pt idx="39">
                  <c:v>4.46021840873635</c:v>
                </c:pt>
                <c:pt idx="40">
                  <c:v>4.263380281690141</c:v>
                </c:pt>
                <c:pt idx="41">
                  <c:v>4.031969309462915</c:v>
                </c:pt>
                <c:pt idx="42">
                  <c:v>3.844418052256532</c:v>
                </c:pt>
                <c:pt idx="43">
                  <c:v>3.548701298701298</c:v>
                </c:pt>
                <c:pt idx="44">
                  <c:v>3.317682317682318</c:v>
                </c:pt>
                <c:pt idx="45">
                  <c:v>2.889837745516652</c:v>
                </c:pt>
                <c:pt idx="46">
                  <c:v>2.726180944755804</c:v>
                </c:pt>
                <c:pt idx="47">
                  <c:v>2.470954356846473</c:v>
                </c:pt>
                <c:pt idx="50">
                  <c:v>11.05369127516779</c:v>
                </c:pt>
                <c:pt idx="51">
                  <c:v>8.513618677042801</c:v>
                </c:pt>
                <c:pt idx="52">
                  <c:v>7.130102040816326</c:v>
                </c:pt>
                <c:pt idx="53">
                  <c:v>6.142611683848798</c:v>
                </c:pt>
                <c:pt idx="54">
                  <c:v>5.912280701754386</c:v>
                </c:pt>
                <c:pt idx="55">
                  <c:v>5.682563338301043</c:v>
                </c:pt>
                <c:pt idx="56">
                  <c:v>5.371934604904632</c:v>
                </c:pt>
                <c:pt idx="57">
                  <c:v>5.130111524163569</c:v>
                </c:pt>
                <c:pt idx="58">
                  <c:v>5.011389521640091</c:v>
                </c:pt>
                <c:pt idx="59">
                  <c:v>4.759414225941422</c:v>
                </c:pt>
                <c:pt idx="60">
                  <c:v>4.629268292682926</c:v>
                </c:pt>
                <c:pt idx="61">
                  <c:v>4.363957597173145</c:v>
                </c:pt>
                <c:pt idx="62">
                  <c:v>4.013578274760383</c:v>
                </c:pt>
                <c:pt idx="63">
                  <c:v>3.677697841726618</c:v>
                </c:pt>
                <c:pt idx="64">
                  <c:v>3.405228758169934</c:v>
                </c:pt>
                <c:pt idx="65">
                  <c:v>3.156474820143885</c:v>
                </c:pt>
                <c:pt idx="68">
                  <c:v>8.314893617021276</c:v>
                </c:pt>
                <c:pt idx="69">
                  <c:v>7.246648793565683</c:v>
                </c:pt>
                <c:pt idx="70">
                  <c:v>6.298214285714285</c:v>
                </c:pt>
                <c:pt idx="71">
                  <c:v>5.594059405940594</c:v>
                </c:pt>
                <c:pt idx="72">
                  <c:v>5.464566929133858</c:v>
                </c:pt>
                <c:pt idx="73">
                  <c:v>5.37539103232534</c:v>
                </c:pt>
                <c:pt idx="74">
                  <c:v>5.183830606352262</c:v>
                </c:pt>
                <c:pt idx="75">
                  <c:v>5.024582967515364</c:v>
                </c:pt>
                <c:pt idx="76">
                  <c:v>4.88673139158576</c:v>
                </c:pt>
                <c:pt idx="77">
                  <c:v>4.739457831325301</c:v>
                </c:pt>
                <c:pt idx="78">
                  <c:v>4.57323055360897</c:v>
                </c:pt>
                <c:pt idx="79">
                  <c:v>4.298982188295165</c:v>
                </c:pt>
                <c:pt idx="80">
                  <c:v>4.132593457943925</c:v>
                </c:pt>
                <c:pt idx="81">
                  <c:v>3.801911842804036</c:v>
                </c:pt>
                <c:pt idx="82">
                  <c:v>3.591472483886961</c:v>
                </c:pt>
                <c:pt idx="83">
                  <c:v>3.491630798660928</c:v>
                </c:pt>
                <c:pt idx="86">
                  <c:v>8.024316109422493</c:v>
                </c:pt>
                <c:pt idx="87">
                  <c:v>6.632183908045976</c:v>
                </c:pt>
                <c:pt idx="88">
                  <c:v>5.887096774193548</c:v>
                </c:pt>
                <c:pt idx="89">
                  <c:v>5.167525773195877</c:v>
                </c:pt>
                <c:pt idx="90">
                  <c:v>5.02365930599369</c:v>
                </c:pt>
                <c:pt idx="91">
                  <c:v>4.877256317689531</c:v>
                </c:pt>
                <c:pt idx="92">
                  <c:v>4.710526315789473</c:v>
                </c:pt>
                <c:pt idx="93">
                  <c:v>4.551204819277109</c:v>
                </c:pt>
                <c:pt idx="94">
                  <c:v>4.427397260273972</c:v>
                </c:pt>
                <c:pt idx="95">
                  <c:v>4.313228585909781</c:v>
                </c:pt>
                <c:pt idx="96">
                  <c:v>4.137218907755852</c:v>
                </c:pt>
                <c:pt idx="97">
                  <c:v>3.986028789161727</c:v>
                </c:pt>
                <c:pt idx="98">
                  <c:v>3.766536964980545</c:v>
                </c:pt>
                <c:pt idx="99">
                  <c:v>3.579710144927536</c:v>
                </c:pt>
                <c:pt idx="102">
                  <c:v>7.458333333333333</c:v>
                </c:pt>
                <c:pt idx="103">
                  <c:v>6.175070028011205</c:v>
                </c:pt>
                <c:pt idx="104">
                  <c:v>5.344066237350506</c:v>
                </c:pt>
                <c:pt idx="105">
                  <c:v>4.693407960199005</c:v>
                </c:pt>
                <c:pt idx="106">
                  <c:v>4.465631929046563</c:v>
                </c:pt>
                <c:pt idx="107">
                  <c:v>4.327909270216963</c:v>
                </c:pt>
                <c:pt idx="108">
                  <c:v>4.184246265278406</c:v>
                </c:pt>
                <c:pt idx="109">
                  <c:v>4.032244897959184</c:v>
                </c:pt>
                <c:pt idx="110">
                  <c:v>4.028255528255528</c:v>
                </c:pt>
                <c:pt idx="111">
                  <c:v>3.930379746835443</c:v>
                </c:pt>
                <c:pt idx="112">
                  <c:v>3.802126200274349</c:v>
                </c:pt>
                <c:pt idx="113">
                  <c:v>3.702762781835503</c:v>
                </c:pt>
                <c:pt idx="114">
                  <c:v>3.559105431309904</c:v>
                </c:pt>
                <c:pt idx="115">
                  <c:v>3.38236884802596</c:v>
                </c:pt>
                <c:pt idx="118">
                  <c:v>6.526315789473684</c:v>
                </c:pt>
                <c:pt idx="119">
                  <c:v>5.436590436590436</c:v>
                </c:pt>
                <c:pt idx="120">
                  <c:v>4.683501683501683</c:v>
                </c:pt>
                <c:pt idx="121">
                  <c:v>4.242813141683778</c:v>
                </c:pt>
                <c:pt idx="122">
                  <c:v>4.041945560017849</c:v>
                </c:pt>
                <c:pt idx="123">
                  <c:v>3.849487785657998</c:v>
                </c:pt>
                <c:pt idx="124">
                  <c:v>3.792857142857143</c:v>
                </c:pt>
                <c:pt idx="125">
                  <c:v>3.710801393728223</c:v>
                </c:pt>
                <c:pt idx="126">
                  <c:v>3.591390941214263</c:v>
                </c:pt>
                <c:pt idx="127">
                  <c:v>3.469929245283019</c:v>
                </c:pt>
                <c:pt idx="130">
                  <c:v>5.951149425287356</c:v>
                </c:pt>
                <c:pt idx="131">
                  <c:v>5.382543103448275</c:v>
                </c:pt>
                <c:pt idx="132">
                  <c:v>4.974137931034483</c:v>
                </c:pt>
                <c:pt idx="133">
                  <c:v>4.898132427843803</c:v>
                </c:pt>
                <c:pt idx="134">
                  <c:v>4.796934865900383</c:v>
                </c:pt>
                <c:pt idx="135">
                  <c:v>4.534494306764903</c:v>
                </c:pt>
                <c:pt idx="136">
                  <c:v>4.238302502720348</c:v>
                </c:pt>
                <c:pt idx="137">
                  <c:v>3.775593775593776</c:v>
                </c:pt>
                <c:pt idx="138">
                  <c:v>3.575305291723202</c:v>
                </c:pt>
                <c:pt idx="139">
                  <c:v>3.470219435736677</c:v>
                </c:pt>
                <c:pt idx="142">
                  <c:v>5.189071038251365</c:v>
                </c:pt>
                <c:pt idx="143">
                  <c:v>4.19321817018554</c:v>
                </c:pt>
                <c:pt idx="144">
                  <c:v>4.00507614213198</c:v>
                </c:pt>
                <c:pt idx="145">
                  <c:v>3.846897253306206</c:v>
                </c:pt>
                <c:pt idx="146">
                  <c:v>3.58852867830424</c:v>
                </c:pt>
                <c:pt idx="147">
                  <c:v>3.381385584324703</c:v>
                </c:pt>
              </c:numCache>
            </c:numRef>
          </c:yVal>
          <c:smooth val="1"/>
        </c:ser>
        <c:ser>
          <c:idx val="6"/>
          <c:order val="7"/>
          <c:tx>
            <c:v>Data Set #5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'H;Data Set # 5'!$O$8:$O$231</c:f>
              <c:numCache>
                <c:formatCode>General</c:formatCode>
                <c:ptCount val="224"/>
                <c:pt idx="0">
                  <c:v>9.342112635926637</c:v>
                </c:pt>
                <c:pt idx="1">
                  <c:v>13.47072370406196</c:v>
                </c:pt>
                <c:pt idx="2">
                  <c:v>17.35071403269278</c:v>
                </c:pt>
                <c:pt idx="3">
                  <c:v>22.4964099442556</c:v>
                </c:pt>
                <c:pt idx="4">
                  <c:v>22.97104953785509</c:v>
                </c:pt>
                <c:pt idx="5">
                  <c:v>23.76964948899076</c:v>
                </c:pt>
                <c:pt idx="6">
                  <c:v>25.19356826978925</c:v>
                </c:pt>
                <c:pt idx="7">
                  <c:v>27.40855303992025</c:v>
                </c:pt>
                <c:pt idx="15">
                  <c:v>8.400367410530807</c:v>
                </c:pt>
                <c:pt idx="16">
                  <c:v>9.824286191329303</c:v>
                </c:pt>
                <c:pt idx="17">
                  <c:v>12.0392709614603</c:v>
                </c:pt>
                <c:pt idx="18">
                  <c:v>14.57821608912746</c:v>
                </c:pt>
                <c:pt idx="19">
                  <c:v>17.58426684859095</c:v>
                </c:pt>
                <c:pt idx="20">
                  <c:v>21.7053439549231</c:v>
                </c:pt>
                <c:pt idx="21">
                  <c:v>24.56071547832326</c:v>
                </c:pt>
                <c:pt idx="30">
                  <c:v>9.990033350998968</c:v>
                </c:pt>
                <c:pt idx="31">
                  <c:v>9.35718055953297</c:v>
                </c:pt>
                <c:pt idx="32">
                  <c:v>18.39793472333294</c:v>
                </c:pt>
                <c:pt idx="33">
                  <c:v>18.56368188300261</c:v>
                </c:pt>
                <c:pt idx="34">
                  <c:v>30.66322453888824</c:v>
                </c:pt>
                <c:pt idx="35">
                  <c:v>32.01180370165507</c:v>
                </c:pt>
                <c:pt idx="36">
                  <c:v>33.08162627770473</c:v>
                </c:pt>
                <c:pt idx="37">
                  <c:v>42.56688418789153</c:v>
                </c:pt>
                <c:pt idx="38">
                  <c:v>44.94008215588902</c:v>
                </c:pt>
                <c:pt idx="39">
                  <c:v>63.8503262818373</c:v>
                </c:pt>
                <c:pt idx="40">
                  <c:v>64.35510172264946</c:v>
                </c:pt>
                <c:pt idx="41">
                  <c:v>64.1893545629798</c:v>
                </c:pt>
                <c:pt idx="45">
                  <c:v>10.28385786132247</c:v>
                </c:pt>
                <c:pt idx="46">
                  <c:v>19.15886486545277</c:v>
                </c:pt>
                <c:pt idx="47">
                  <c:v>23.21967027735959</c:v>
                </c:pt>
                <c:pt idx="48">
                  <c:v>30.13584721266657</c:v>
                </c:pt>
                <c:pt idx="49">
                  <c:v>43.0038539724752</c:v>
                </c:pt>
                <c:pt idx="50">
                  <c:v>44.87227649966053</c:v>
                </c:pt>
                <c:pt idx="51">
                  <c:v>56.40677202030866</c:v>
                </c:pt>
                <c:pt idx="52">
                  <c:v>58.89297941535365</c:v>
                </c:pt>
                <c:pt idx="53">
                  <c:v>63.57156969512013</c:v>
                </c:pt>
                <c:pt idx="54">
                  <c:v>67.93373357915362</c:v>
                </c:pt>
                <c:pt idx="61">
                  <c:v>18.73696300447544</c:v>
                </c:pt>
                <c:pt idx="62">
                  <c:v>31.33374713937007</c:v>
                </c:pt>
                <c:pt idx="63">
                  <c:v>44.39763690606103</c:v>
                </c:pt>
                <c:pt idx="64">
                  <c:v>63.45102630626947</c:v>
                </c:pt>
                <c:pt idx="76">
                  <c:v>14.49534250929262</c:v>
                </c:pt>
                <c:pt idx="77">
                  <c:v>19.11366109463377</c:v>
                </c:pt>
                <c:pt idx="78">
                  <c:v>24.36483247144092</c:v>
                </c:pt>
                <c:pt idx="79">
                  <c:v>30.5803509590534</c:v>
                </c:pt>
                <c:pt idx="80">
                  <c:v>36.78833548486272</c:v>
                </c:pt>
                <c:pt idx="81">
                  <c:v>44.90994630867636</c:v>
                </c:pt>
                <c:pt idx="82">
                  <c:v>54.94518343049433</c:v>
                </c:pt>
                <c:pt idx="83">
                  <c:v>64.5057809587128</c:v>
                </c:pt>
                <c:pt idx="91">
                  <c:v>10.69822576049663</c:v>
                </c:pt>
                <c:pt idx="92">
                  <c:v>12.9433463778403</c:v>
                </c:pt>
                <c:pt idx="93">
                  <c:v>14.80423494322245</c:v>
                </c:pt>
                <c:pt idx="94">
                  <c:v>16.87607443909328</c:v>
                </c:pt>
                <c:pt idx="95">
                  <c:v>19.79171765691877</c:v>
                </c:pt>
                <c:pt idx="96">
                  <c:v>22.12724581590043</c:v>
                </c:pt>
                <c:pt idx="97">
                  <c:v>24.93741356848159</c:v>
                </c:pt>
                <c:pt idx="98">
                  <c:v>27.91332848073241</c:v>
                </c:pt>
                <c:pt idx="99">
                  <c:v>31.3714169483859</c:v>
                </c:pt>
                <c:pt idx="100">
                  <c:v>33.96309980867522</c:v>
                </c:pt>
                <c:pt idx="101">
                  <c:v>37.57186751239205</c:v>
                </c:pt>
                <c:pt idx="102">
                  <c:v>40.99982013283287</c:v>
                </c:pt>
                <c:pt idx="103">
                  <c:v>45.20377081899985</c:v>
                </c:pt>
                <c:pt idx="104">
                  <c:v>50.17618560908984</c:v>
                </c:pt>
                <c:pt idx="105">
                  <c:v>55.9924041211345</c:v>
                </c:pt>
                <c:pt idx="106">
                  <c:v>61.32644907777647</c:v>
                </c:pt>
                <c:pt idx="107">
                  <c:v>60.52031516483764</c:v>
                </c:pt>
                <c:pt idx="108">
                  <c:v>65.65847711459729</c:v>
                </c:pt>
                <c:pt idx="111">
                  <c:v>7.910659893324975</c:v>
                </c:pt>
                <c:pt idx="112">
                  <c:v>10.56261444803963</c:v>
                </c:pt>
                <c:pt idx="113">
                  <c:v>14.08850857192162</c:v>
                </c:pt>
                <c:pt idx="114">
                  <c:v>18.49587622677411</c:v>
                </c:pt>
                <c:pt idx="115">
                  <c:v>23.99566834308576</c:v>
                </c:pt>
                <c:pt idx="116">
                  <c:v>29.44272272677524</c:v>
                </c:pt>
                <c:pt idx="117">
                  <c:v>35.86165818307322</c:v>
                </c:pt>
                <c:pt idx="118">
                  <c:v>43.19973697935753</c:v>
                </c:pt>
                <c:pt idx="119">
                  <c:v>52.9637514762615</c:v>
                </c:pt>
                <c:pt idx="120">
                  <c:v>63.20993952856813</c:v>
                </c:pt>
                <c:pt idx="125">
                  <c:v>12.38583320440596</c:v>
                </c:pt>
                <c:pt idx="126">
                  <c:v>17.13976310220411</c:v>
                </c:pt>
                <c:pt idx="127">
                  <c:v>21.59986848967876</c:v>
                </c:pt>
                <c:pt idx="128">
                  <c:v>27.31061153647908</c:v>
                </c:pt>
                <c:pt idx="129">
                  <c:v>33.26244136098073</c:v>
                </c:pt>
                <c:pt idx="130">
                  <c:v>41.0600918272582</c:v>
                </c:pt>
                <c:pt idx="131">
                  <c:v>50.02550637302651</c:v>
                </c:pt>
                <c:pt idx="132">
                  <c:v>60.27169442533314</c:v>
                </c:pt>
                <c:pt idx="133">
                  <c:v>64.9804205523123</c:v>
                </c:pt>
                <c:pt idx="140">
                  <c:v>15.11312737715229</c:v>
                </c:pt>
                <c:pt idx="141">
                  <c:v>20.31156102133727</c:v>
                </c:pt>
                <c:pt idx="142">
                  <c:v>25.66067390158559</c:v>
                </c:pt>
                <c:pt idx="143">
                  <c:v>31.17553394150357</c:v>
                </c:pt>
                <c:pt idx="144">
                  <c:v>37.79035240468387</c:v>
                </c:pt>
                <c:pt idx="145">
                  <c:v>45.18870289539353</c:v>
                </c:pt>
                <c:pt idx="146">
                  <c:v>55.41982302409383</c:v>
                </c:pt>
                <c:pt idx="147">
                  <c:v>62.81817351480347</c:v>
                </c:pt>
                <c:pt idx="155">
                  <c:v>11.51189363523863</c:v>
                </c:pt>
                <c:pt idx="156">
                  <c:v>14.83437079043512</c:v>
                </c:pt>
                <c:pt idx="157">
                  <c:v>14.82683682863195</c:v>
                </c:pt>
                <c:pt idx="158">
                  <c:v>19.23420448348444</c:v>
                </c:pt>
                <c:pt idx="159">
                  <c:v>25.08809280454492</c:v>
                </c:pt>
                <c:pt idx="160">
                  <c:v>29.95503212939057</c:v>
                </c:pt>
                <c:pt idx="161">
                  <c:v>37.06709207157988</c:v>
                </c:pt>
                <c:pt idx="162">
                  <c:v>45.43732363489802</c:v>
                </c:pt>
                <c:pt idx="163">
                  <c:v>55.51776452753499</c:v>
                </c:pt>
                <c:pt idx="164">
                  <c:v>62.9010470946383</c:v>
                </c:pt>
                <c:pt idx="170">
                  <c:v>15.42201981108212</c:v>
                </c:pt>
                <c:pt idx="171">
                  <c:v>19.59583465003644</c:v>
                </c:pt>
                <c:pt idx="172">
                  <c:v>24.73399659979609</c:v>
                </c:pt>
                <c:pt idx="173">
                  <c:v>30.0379057092254</c:v>
                </c:pt>
                <c:pt idx="174">
                  <c:v>36.94654868272922</c:v>
                </c:pt>
                <c:pt idx="175">
                  <c:v>44.97775196490486</c:v>
                </c:pt>
                <c:pt idx="176">
                  <c:v>53.97330235788583</c:v>
                </c:pt>
                <c:pt idx="177">
                  <c:v>63.76745270200247</c:v>
                </c:pt>
                <c:pt idx="185">
                  <c:v>9.153763590847471</c:v>
                </c:pt>
                <c:pt idx="186">
                  <c:v>12.8529388362023</c:v>
                </c:pt>
                <c:pt idx="187">
                  <c:v>17.26784045285795</c:v>
                </c:pt>
                <c:pt idx="188">
                  <c:v>22.00670242704976</c:v>
                </c:pt>
                <c:pt idx="189">
                  <c:v>27.62703793221208</c:v>
                </c:pt>
                <c:pt idx="190">
                  <c:v>33.89529415244673</c:v>
                </c:pt>
                <c:pt idx="191">
                  <c:v>40.93954843840754</c:v>
                </c:pt>
                <c:pt idx="192">
                  <c:v>49.30978000172568</c:v>
                </c:pt>
                <c:pt idx="193">
                  <c:v>58.78750395010932</c:v>
                </c:pt>
                <c:pt idx="199">
                  <c:v>6.434003379904313</c:v>
                </c:pt>
                <c:pt idx="200">
                  <c:v>9.718810726084969</c:v>
                </c:pt>
                <c:pt idx="201">
                  <c:v>13.65907274914112</c:v>
                </c:pt>
                <c:pt idx="202">
                  <c:v>18.20958567825378</c:v>
                </c:pt>
                <c:pt idx="203">
                  <c:v>23.23473820096593</c:v>
                </c:pt>
                <c:pt idx="204">
                  <c:v>28.57631711941108</c:v>
                </c:pt>
                <c:pt idx="205">
                  <c:v>35.80138648864789</c:v>
                </c:pt>
                <c:pt idx="206">
                  <c:v>42.5518162642852</c:v>
                </c:pt>
                <c:pt idx="207">
                  <c:v>51.33641572677751</c:v>
                </c:pt>
                <c:pt idx="208">
                  <c:v>61.70314716793481</c:v>
                </c:pt>
                <c:pt idx="214">
                  <c:v>6.253188296628314</c:v>
                </c:pt>
                <c:pt idx="215">
                  <c:v>9.49279187198997</c:v>
                </c:pt>
                <c:pt idx="216">
                  <c:v>13.60633501651896</c:v>
                </c:pt>
                <c:pt idx="217">
                  <c:v>18.03630455678094</c:v>
                </c:pt>
                <c:pt idx="218">
                  <c:v>22.94091369064243</c:v>
                </c:pt>
                <c:pt idx="219">
                  <c:v>28.63658881383641</c:v>
                </c:pt>
                <c:pt idx="220">
                  <c:v>35.59796951996239</c:v>
                </c:pt>
                <c:pt idx="221">
                  <c:v>43.35041621542086</c:v>
                </c:pt>
                <c:pt idx="222">
                  <c:v>51.73571570234533</c:v>
                </c:pt>
                <c:pt idx="223">
                  <c:v>62.01957356366781</c:v>
                </c:pt>
              </c:numCache>
            </c:numRef>
          </c:xVal>
          <c:yVal>
            <c:numRef>
              <c:f>'H;Data Set # 5'!$P$8:$P$1231</c:f>
              <c:numCache>
                <c:formatCode>General</c:formatCode>
                <c:ptCount val="1224"/>
                <c:pt idx="0">
                  <c:v>9.117647058823528</c:v>
                </c:pt>
                <c:pt idx="1">
                  <c:v>7.576271186440678</c:v>
                </c:pt>
                <c:pt idx="2">
                  <c:v>6.67536231884058</c:v>
                </c:pt>
                <c:pt idx="3">
                  <c:v>5.877952755905512</c:v>
                </c:pt>
                <c:pt idx="4">
                  <c:v>5.774621212121212</c:v>
                </c:pt>
                <c:pt idx="5">
                  <c:v>5.66427289048474</c:v>
                </c:pt>
                <c:pt idx="6">
                  <c:v>5.43739837398374</c:v>
                </c:pt>
                <c:pt idx="7">
                  <c:v>4.581863979848866</c:v>
                </c:pt>
                <c:pt idx="15">
                  <c:v>9.214876033057852</c:v>
                </c:pt>
                <c:pt idx="16">
                  <c:v>8.635761589403973</c:v>
                </c:pt>
                <c:pt idx="17">
                  <c:v>7.910891089108911</c:v>
                </c:pt>
                <c:pt idx="18">
                  <c:v>6.935483870967742</c:v>
                </c:pt>
                <c:pt idx="19">
                  <c:v>6.2911051212938</c:v>
                </c:pt>
                <c:pt idx="20">
                  <c:v>6.002083333333333</c:v>
                </c:pt>
                <c:pt idx="21">
                  <c:v>5.433333333333333</c:v>
                </c:pt>
                <c:pt idx="30">
                  <c:v>7.325966850828729</c:v>
                </c:pt>
                <c:pt idx="31">
                  <c:v>7.619631901840491</c:v>
                </c:pt>
                <c:pt idx="32">
                  <c:v>5.970660146699266</c:v>
                </c:pt>
                <c:pt idx="33">
                  <c:v>5.93734939759036</c:v>
                </c:pt>
                <c:pt idx="34">
                  <c:v>4.598870056497175</c:v>
                </c:pt>
                <c:pt idx="35">
                  <c:v>4.549250535331905</c:v>
                </c:pt>
                <c:pt idx="36">
                  <c:v>4.512846865364851</c:v>
                </c:pt>
                <c:pt idx="37">
                  <c:v>3.859289617486339</c:v>
                </c:pt>
                <c:pt idx="38">
                  <c:v>3.746859296482412</c:v>
                </c:pt>
                <c:pt idx="39">
                  <c:v>3.007452093683463</c:v>
                </c:pt>
                <c:pt idx="40">
                  <c:v>2.974233983286908</c:v>
                </c:pt>
                <c:pt idx="41">
                  <c:v>2.957306490801805</c:v>
                </c:pt>
                <c:pt idx="45">
                  <c:v>8.478260869565216</c:v>
                </c:pt>
                <c:pt idx="46">
                  <c:v>5.83256880733945</c:v>
                </c:pt>
                <c:pt idx="47">
                  <c:v>5.388111888111888</c:v>
                </c:pt>
                <c:pt idx="48">
                  <c:v>4.645760743321719</c:v>
                </c:pt>
                <c:pt idx="49">
                  <c:v>3.933838731909028</c:v>
                </c:pt>
                <c:pt idx="50">
                  <c:v>3.738857501569366</c:v>
                </c:pt>
                <c:pt idx="51">
                  <c:v>3.205051369863014</c:v>
                </c:pt>
                <c:pt idx="52">
                  <c:v>3.108151093439364</c:v>
                </c:pt>
                <c:pt idx="53">
                  <c:v>2.949318420132821</c:v>
                </c:pt>
                <c:pt idx="54">
                  <c:v>2.777024946104096</c:v>
                </c:pt>
                <c:pt idx="61">
                  <c:v>6.186567164179104</c:v>
                </c:pt>
                <c:pt idx="62">
                  <c:v>4.694130925507901</c:v>
                </c:pt>
                <c:pt idx="63">
                  <c:v>3.739213197969543</c:v>
                </c:pt>
                <c:pt idx="64">
                  <c:v>3.02514367816092</c:v>
                </c:pt>
                <c:pt idx="76">
                  <c:v>7.152416356877324</c:v>
                </c:pt>
                <c:pt idx="77">
                  <c:v>6.48849104859335</c:v>
                </c:pt>
                <c:pt idx="78">
                  <c:v>5.673684210526316</c:v>
                </c:pt>
                <c:pt idx="79">
                  <c:v>5.157560355781449</c:v>
                </c:pt>
                <c:pt idx="80">
                  <c:v>4.264628820960699</c:v>
                </c:pt>
                <c:pt idx="81">
                  <c:v>4.285406182602444</c:v>
                </c:pt>
                <c:pt idx="82">
                  <c:v>3.970059880239521</c:v>
                </c:pt>
                <c:pt idx="83">
                  <c:v>3.609612141652614</c:v>
                </c:pt>
                <c:pt idx="91">
                  <c:v>9.342105263157895</c:v>
                </c:pt>
                <c:pt idx="92">
                  <c:v>8.463054187192117</c:v>
                </c:pt>
                <c:pt idx="93">
                  <c:v>7.86</c:v>
                </c:pt>
                <c:pt idx="94">
                  <c:v>7.13375796178344</c:v>
                </c:pt>
                <c:pt idx="95">
                  <c:v>6.195754716981132</c:v>
                </c:pt>
                <c:pt idx="96">
                  <c:v>6.01844262295082</c:v>
                </c:pt>
                <c:pt idx="97">
                  <c:v>5.498338870431894</c:v>
                </c:pt>
                <c:pt idx="98">
                  <c:v>5.240452616690241</c:v>
                </c:pt>
                <c:pt idx="99">
                  <c:v>4.910377358490565</c:v>
                </c:pt>
                <c:pt idx="100">
                  <c:v>4.609406952965235</c:v>
                </c:pt>
                <c:pt idx="101">
                  <c:v>4.233446519524617</c:v>
                </c:pt>
                <c:pt idx="102">
                  <c:v>4.132118451025057</c:v>
                </c:pt>
                <c:pt idx="103">
                  <c:v>3.878474466709761</c:v>
                </c:pt>
                <c:pt idx="104">
                  <c:v>3.623503808487486</c:v>
                </c:pt>
                <c:pt idx="105">
                  <c:v>3.423307231690465</c:v>
                </c:pt>
                <c:pt idx="106">
                  <c:v>3.20094376720409</c:v>
                </c:pt>
                <c:pt idx="107">
                  <c:v>3.197850318471337</c:v>
                </c:pt>
                <c:pt idx="108">
                  <c:v>3.013485477178423</c:v>
                </c:pt>
                <c:pt idx="111">
                  <c:v>9.81308411214953</c:v>
                </c:pt>
                <c:pt idx="112">
                  <c:v>8.548780487804878</c:v>
                </c:pt>
                <c:pt idx="113">
                  <c:v>7.57085020242915</c:v>
                </c:pt>
                <c:pt idx="114">
                  <c:v>6.460526315789473</c:v>
                </c:pt>
                <c:pt idx="115">
                  <c:v>5.548780487804878</c:v>
                </c:pt>
                <c:pt idx="116">
                  <c:v>4.78921568627451</c:v>
                </c:pt>
                <c:pt idx="117">
                  <c:v>4.36697247706422</c:v>
                </c:pt>
                <c:pt idx="118">
                  <c:v>3.830327321309285</c:v>
                </c:pt>
                <c:pt idx="119">
                  <c:v>3.446078431372549</c:v>
                </c:pt>
                <c:pt idx="120">
                  <c:v>3.093657817109145</c:v>
                </c:pt>
                <c:pt idx="125">
                  <c:v>7.828571428571428</c:v>
                </c:pt>
                <c:pt idx="126">
                  <c:v>6.791044776119403</c:v>
                </c:pt>
                <c:pt idx="127">
                  <c:v>5.66600790513834</c:v>
                </c:pt>
                <c:pt idx="128">
                  <c:v>4.958960328317374</c:v>
                </c:pt>
                <c:pt idx="129">
                  <c:v>4.468623481781376</c:v>
                </c:pt>
                <c:pt idx="130">
                  <c:v>4.055059523809524</c:v>
                </c:pt>
                <c:pt idx="131">
                  <c:v>3.604777415852334</c:v>
                </c:pt>
                <c:pt idx="132">
                  <c:v>3.21285140562249</c:v>
                </c:pt>
                <c:pt idx="133">
                  <c:v>3.085867620751342</c:v>
                </c:pt>
                <c:pt idx="140">
                  <c:v>8.056224899598394</c:v>
                </c:pt>
                <c:pt idx="141">
                  <c:v>6.65679012345679</c:v>
                </c:pt>
                <c:pt idx="142">
                  <c:v>5.763113367174281</c:v>
                </c:pt>
                <c:pt idx="143">
                  <c:v>4.885478158205431</c:v>
                </c:pt>
                <c:pt idx="144">
                  <c:v>4.403863037752414</c:v>
                </c:pt>
                <c:pt idx="145">
                  <c:v>3.95646437994723</c:v>
                </c:pt>
                <c:pt idx="146">
                  <c:v>3.576081672338357</c:v>
                </c:pt>
                <c:pt idx="147">
                  <c:v>2.988530465949821</c:v>
                </c:pt>
                <c:pt idx="155">
                  <c:v>9.374233128834355</c:v>
                </c:pt>
                <c:pt idx="156">
                  <c:v>8.238493723849372</c:v>
                </c:pt>
                <c:pt idx="157">
                  <c:v>7.261992619926199</c:v>
                </c:pt>
                <c:pt idx="158">
                  <c:v>5.802272727272727</c:v>
                </c:pt>
                <c:pt idx="159">
                  <c:v>5.235849056603773</c:v>
                </c:pt>
                <c:pt idx="160">
                  <c:v>4.634032634032634</c:v>
                </c:pt>
                <c:pt idx="161">
                  <c:v>4.155405405405405</c:v>
                </c:pt>
                <c:pt idx="162">
                  <c:v>3.657368101879927</c:v>
                </c:pt>
                <c:pt idx="163">
                  <c:v>3.424256505576208</c:v>
                </c:pt>
                <c:pt idx="164">
                  <c:v>2.817752278096524</c:v>
                </c:pt>
                <c:pt idx="170">
                  <c:v>7.058620689655172</c:v>
                </c:pt>
                <c:pt idx="171">
                  <c:v>6.091334894613583</c:v>
                </c:pt>
                <c:pt idx="172">
                  <c:v>5.286634460547504</c:v>
                </c:pt>
                <c:pt idx="173">
                  <c:v>4.696113074204946</c:v>
                </c:pt>
                <c:pt idx="174">
                  <c:v>4.256944444444444</c:v>
                </c:pt>
                <c:pt idx="175">
                  <c:v>3.696594427244582</c:v>
                </c:pt>
                <c:pt idx="176">
                  <c:v>3.296824666359871</c:v>
                </c:pt>
                <c:pt idx="177">
                  <c:v>2.935830731876517</c:v>
                </c:pt>
                <c:pt idx="185">
                  <c:v>9.274809160305343</c:v>
                </c:pt>
                <c:pt idx="186">
                  <c:v>7.934883720930233</c:v>
                </c:pt>
                <c:pt idx="187">
                  <c:v>6.721407624633431</c:v>
                </c:pt>
                <c:pt idx="188">
                  <c:v>5.671844660194174</c:v>
                </c:pt>
                <c:pt idx="189">
                  <c:v>5.002728512960436</c:v>
                </c:pt>
                <c:pt idx="190">
                  <c:v>4.423795476892822</c:v>
                </c:pt>
                <c:pt idx="191">
                  <c:v>3.989720998531571</c:v>
                </c:pt>
                <c:pt idx="192">
                  <c:v>3.492529348986126</c:v>
                </c:pt>
                <c:pt idx="193">
                  <c:v>3.092746730083234</c:v>
                </c:pt>
                <c:pt idx="199">
                  <c:v>10.675</c:v>
                </c:pt>
                <c:pt idx="200">
                  <c:v>8.6</c:v>
                </c:pt>
                <c:pt idx="201">
                  <c:v>7.369918699186992</c:v>
                </c:pt>
                <c:pt idx="202">
                  <c:v>6.310704960835509</c:v>
                </c:pt>
                <c:pt idx="203">
                  <c:v>5.382198952879581</c:v>
                </c:pt>
                <c:pt idx="204">
                  <c:v>4.807351077313054</c:v>
                </c:pt>
                <c:pt idx="205">
                  <c:v>4.363636363636363</c:v>
                </c:pt>
                <c:pt idx="206">
                  <c:v>3.818796484110886</c:v>
                </c:pt>
                <c:pt idx="207">
                  <c:v>3.386679920477137</c:v>
                </c:pt>
                <c:pt idx="208">
                  <c:v>3.023255813953488</c:v>
                </c:pt>
                <c:pt idx="214">
                  <c:v>10.0</c:v>
                </c:pt>
                <c:pt idx="215">
                  <c:v>8.456375838926174</c:v>
                </c:pt>
                <c:pt idx="216">
                  <c:v>7.341463414634146</c:v>
                </c:pt>
                <c:pt idx="217">
                  <c:v>6.3</c:v>
                </c:pt>
                <c:pt idx="218">
                  <c:v>5.50632911392405</c:v>
                </c:pt>
                <c:pt idx="219">
                  <c:v>4.715880893300248</c:v>
                </c:pt>
                <c:pt idx="220">
                  <c:v>4.311131386861314</c:v>
                </c:pt>
                <c:pt idx="221">
                  <c:v>3.795514511873351</c:v>
                </c:pt>
                <c:pt idx="222">
                  <c:v>3.404561229548835</c:v>
                </c:pt>
                <c:pt idx="223">
                  <c:v>2.973988439306358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7511504"/>
        <c:axId val="-1387506928"/>
      </c:scatterChart>
      <c:valAx>
        <c:axId val="-1387511504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506928"/>
        <c:crosses val="autoZero"/>
        <c:crossBetween val="midCat"/>
      </c:valAx>
      <c:valAx>
        <c:axId val="-1387506928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511504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2"/>
        <c:delete val="1"/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4"/>
        <c:delete val="1"/>
      </c:legendEntry>
      <c:legendEntry>
        <c:idx val="5"/>
        <c:delete val="1"/>
      </c:legendEntry>
      <c:legendEntry>
        <c:idx val="6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9089900110988"/>
          <c:y val="0.0407830342577488"/>
          <c:w val="0.137624861265261"/>
          <c:h val="0.1827079934747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67862969004894"/>
        </c:manualLayout>
      </c:layout>
      <c:scatterChart>
        <c:scatterStyle val="lineMarker"/>
        <c:varyColors val="0"/>
        <c:ser>
          <c:idx val="0"/>
          <c:order val="0"/>
          <c:tx>
            <c:v>Data Set #1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1'!$I$8:$I$173</c:f>
              <c:numCache>
                <c:formatCode>0.00000</c:formatCode>
                <c:ptCount val="166"/>
                <c:pt idx="0">
                  <c:v>0.0342444735800211</c:v>
                </c:pt>
                <c:pt idx="1">
                  <c:v>0.0317849979254718</c:v>
                </c:pt>
                <c:pt idx="2">
                  <c:v>0.0318199597533712</c:v>
                </c:pt>
                <c:pt idx="3">
                  <c:v>0.0311551081431785</c:v>
                </c:pt>
                <c:pt idx="4">
                  <c:v>0.0310270811769256</c:v>
                </c:pt>
                <c:pt idx="5">
                  <c:v>0.0296338760428481</c:v>
                </c:pt>
                <c:pt idx="6">
                  <c:v>0.0295295628050726</c:v>
                </c:pt>
                <c:pt idx="7">
                  <c:v>0.0292718833656732</c:v>
                </c:pt>
                <c:pt idx="8">
                  <c:v>0.0283418743416507</c:v>
                </c:pt>
                <c:pt idx="9">
                  <c:v>0.0282697453468902</c:v>
                </c:pt>
                <c:pt idx="10">
                  <c:v>0.0278049212715391</c:v>
                </c:pt>
                <c:pt idx="11">
                  <c:v>0.0273653393891752</c:v>
                </c:pt>
                <c:pt idx="12">
                  <c:v>0.0270016422818777</c:v>
                </c:pt>
                <c:pt idx="13">
                  <c:v>0.0264793477716341</c:v>
                </c:pt>
                <c:pt idx="14">
                  <c:v>0.0255435193420165</c:v>
                </c:pt>
                <c:pt idx="15">
                  <c:v>0.0247218580822431</c:v>
                </c:pt>
                <c:pt idx="16">
                  <c:v>0.0243189878568085</c:v>
                </c:pt>
                <c:pt idx="17">
                  <c:v>0.0232300288570231</c:v>
                </c:pt>
                <c:pt idx="20">
                  <c:v>0.046800671142558</c:v>
                </c:pt>
                <c:pt idx="21">
                  <c:v>0.0442250336593418</c:v>
                </c:pt>
                <c:pt idx="22">
                  <c:v>0.0439121347304848</c:v>
                </c:pt>
                <c:pt idx="23">
                  <c:v>0.0434828001957025</c:v>
                </c:pt>
                <c:pt idx="24">
                  <c:v>0.0437702643464317</c:v>
                </c:pt>
                <c:pt idx="25">
                  <c:v>0.0425054100576785</c:v>
                </c:pt>
                <c:pt idx="26">
                  <c:v>0.0430905376002506</c:v>
                </c:pt>
                <c:pt idx="27">
                  <c:v>0.0425142060290879</c:v>
                </c:pt>
                <c:pt idx="28">
                  <c:v>0.0410570340054507</c:v>
                </c:pt>
                <c:pt idx="29">
                  <c:v>0.0415613874838378</c:v>
                </c:pt>
                <c:pt idx="30">
                  <c:v>0.0410608822075107</c:v>
                </c:pt>
                <c:pt idx="31">
                  <c:v>0.0403193092761811</c:v>
                </c:pt>
                <c:pt idx="32">
                  <c:v>0.0383018350554764</c:v>
                </c:pt>
                <c:pt idx="33">
                  <c:v>0.0386521499387543</c:v>
                </c:pt>
                <c:pt idx="34">
                  <c:v>0.0392530594228582</c:v>
                </c:pt>
                <c:pt idx="35">
                  <c:v>0.0372906409206839</c:v>
                </c:pt>
                <c:pt idx="38">
                  <c:v>0.0645739318273778</c:v>
                </c:pt>
                <c:pt idx="39">
                  <c:v>0.0653162444706139</c:v>
                </c:pt>
                <c:pt idx="40">
                  <c:v>0.0627393814792782</c:v>
                </c:pt>
                <c:pt idx="41">
                  <c:v>0.0628946661335107</c:v>
                </c:pt>
                <c:pt idx="42">
                  <c:v>0.0622364891805478</c:v>
                </c:pt>
                <c:pt idx="43">
                  <c:v>0.0619071068126262</c:v>
                </c:pt>
                <c:pt idx="44">
                  <c:v>0.0627895158596459</c:v>
                </c:pt>
                <c:pt idx="45">
                  <c:v>0.0627727879020889</c:v>
                </c:pt>
                <c:pt idx="46">
                  <c:v>0.061747703591136</c:v>
                </c:pt>
                <c:pt idx="47">
                  <c:v>0.0606354252493667</c:v>
                </c:pt>
                <c:pt idx="48">
                  <c:v>0.0602467899150969</c:v>
                </c:pt>
                <c:pt idx="49">
                  <c:v>0.0587492105063882</c:v>
                </c:pt>
                <c:pt idx="50">
                  <c:v>0.0572095605069925</c:v>
                </c:pt>
                <c:pt idx="51">
                  <c:v>0.0570405371376755</c:v>
                </c:pt>
                <c:pt idx="52">
                  <c:v>0.0557025955718419</c:v>
                </c:pt>
                <c:pt idx="53">
                  <c:v>0.0544469086206007</c:v>
                </c:pt>
                <c:pt idx="56">
                  <c:v>0.0819698432894383</c:v>
                </c:pt>
                <c:pt idx="57">
                  <c:v>0.0819688271534632</c:v>
                </c:pt>
                <c:pt idx="58">
                  <c:v>0.0812695641478467</c:v>
                </c:pt>
                <c:pt idx="59">
                  <c:v>0.0812454469606846</c:v>
                </c:pt>
                <c:pt idx="60">
                  <c:v>0.08127006871035</c:v>
                </c:pt>
                <c:pt idx="61">
                  <c:v>0.0828904259802282</c:v>
                </c:pt>
                <c:pt idx="62">
                  <c:v>0.082365201556966</c:v>
                </c:pt>
                <c:pt idx="67">
                  <c:v>0.101832097170951</c:v>
                </c:pt>
                <c:pt idx="68">
                  <c:v>0.102199710160236</c:v>
                </c:pt>
                <c:pt idx="69">
                  <c:v>0.103638096127065</c:v>
                </c:pt>
                <c:pt idx="70">
                  <c:v>0.10497252948316</c:v>
                </c:pt>
                <c:pt idx="71">
                  <c:v>0.104861480162724</c:v>
                </c:pt>
                <c:pt idx="72">
                  <c:v>0.104609108683948</c:v>
                </c:pt>
                <c:pt idx="73">
                  <c:v>0.107154444645505</c:v>
                </c:pt>
                <c:pt idx="74">
                  <c:v>0.108254817600939</c:v>
                </c:pt>
                <c:pt idx="75">
                  <c:v>0.108861383900929</c:v>
                </c:pt>
                <c:pt idx="76">
                  <c:v>0.107649417696481</c:v>
                </c:pt>
                <c:pt idx="77">
                  <c:v>0.107715350552593</c:v>
                </c:pt>
                <c:pt idx="78">
                  <c:v>0.105513258490208</c:v>
                </c:pt>
                <c:pt idx="79">
                  <c:v>0.105512711818453</c:v>
                </c:pt>
                <c:pt idx="80">
                  <c:v>0.104854999377979</c:v>
                </c:pt>
                <c:pt idx="81">
                  <c:v>0.102887466182876</c:v>
                </c:pt>
                <c:pt idx="82">
                  <c:v>0.10207313711067</c:v>
                </c:pt>
                <c:pt idx="83">
                  <c:v>0.101381696790062</c:v>
                </c:pt>
                <c:pt idx="84">
                  <c:v>0.100390178584622</c:v>
                </c:pt>
                <c:pt idx="87">
                  <c:v>0.118706664244565</c:v>
                </c:pt>
                <c:pt idx="88">
                  <c:v>0.12038593873272</c:v>
                </c:pt>
                <c:pt idx="89">
                  <c:v>0.121514894086853</c:v>
                </c:pt>
                <c:pt idx="90">
                  <c:v>0.127188891698696</c:v>
                </c:pt>
                <c:pt idx="91">
                  <c:v>0.126482412363473</c:v>
                </c:pt>
                <c:pt idx="92">
                  <c:v>0.128742660366695</c:v>
                </c:pt>
                <c:pt idx="93">
                  <c:v>0.13009702868433</c:v>
                </c:pt>
                <c:pt idx="94">
                  <c:v>0.131314094157416</c:v>
                </c:pt>
                <c:pt idx="95">
                  <c:v>0.13335197518669</c:v>
                </c:pt>
                <c:pt idx="96">
                  <c:v>0.129889005269747</c:v>
                </c:pt>
                <c:pt idx="97">
                  <c:v>0.128324282395001</c:v>
                </c:pt>
                <c:pt idx="98">
                  <c:v>0.12669626041476</c:v>
                </c:pt>
                <c:pt idx="99">
                  <c:v>0.125210863866059</c:v>
                </c:pt>
                <c:pt idx="100">
                  <c:v>0.124590181719998</c:v>
                </c:pt>
                <c:pt idx="101">
                  <c:v>0.122865988280041</c:v>
                </c:pt>
                <c:pt idx="102">
                  <c:v>0.121920919238712</c:v>
                </c:pt>
                <c:pt idx="105">
                  <c:v>0.137099546713986</c:v>
                </c:pt>
                <c:pt idx="106">
                  <c:v>0.140903093715646</c:v>
                </c:pt>
                <c:pt idx="107">
                  <c:v>0.144142692182343</c:v>
                </c:pt>
                <c:pt idx="108">
                  <c:v>0.150171052880814</c:v>
                </c:pt>
                <c:pt idx="109">
                  <c:v>0.151342405412107</c:v>
                </c:pt>
                <c:pt idx="110">
                  <c:v>0.152490033006703</c:v>
                </c:pt>
                <c:pt idx="111">
                  <c:v>0.152232617863794</c:v>
                </c:pt>
                <c:pt idx="112">
                  <c:v>0.154989025593108</c:v>
                </c:pt>
                <c:pt idx="113">
                  <c:v>0.154451475764155</c:v>
                </c:pt>
                <c:pt idx="114">
                  <c:v>0.153244797205819</c:v>
                </c:pt>
                <c:pt idx="115">
                  <c:v>0.155186479456847</c:v>
                </c:pt>
                <c:pt idx="116">
                  <c:v>0.153071647579138</c:v>
                </c:pt>
                <c:pt idx="117">
                  <c:v>0.152465181010564</c:v>
                </c:pt>
                <c:pt idx="118">
                  <c:v>0.150065106378957</c:v>
                </c:pt>
                <c:pt idx="119">
                  <c:v>0.150915093345775</c:v>
                </c:pt>
                <c:pt idx="120">
                  <c:v>0.148354071546922</c:v>
                </c:pt>
                <c:pt idx="121">
                  <c:v>0.14774621076291</c:v>
                </c:pt>
                <c:pt idx="124">
                  <c:v>0.157544165821128</c:v>
                </c:pt>
                <c:pt idx="125">
                  <c:v>0.157432499973978</c:v>
                </c:pt>
                <c:pt idx="126">
                  <c:v>0.157616855021519</c:v>
                </c:pt>
                <c:pt idx="127">
                  <c:v>0.162832039568834</c:v>
                </c:pt>
                <c:pt idx="128">
                  <c:v>0.173929913587598</c:v>
                </c:pt>
                <c:pt idx="129">
                  <c:v>0.17658353071677</c:v>
                </c:pt>
                <c:pt idx="130">
                  <c:v>0.174859501340024</c:v>
                </c:pt>
                <c:pt idx="131">
                  <c:v>0.173686943436456</c:v>
                </c:pt>
                <c:pt idx="132">
                  <c:v>0.176763478263721</c:v>
                </c:pt>
                <c:pt idx="133">
                  <c:v>0.175515015217054</c:v>
                </c:pt>
                <c:pt idx="134">
                  <c:v>0.17345450867482</c:v>
                </c:pt>
                <c:pt idx="135">
                  <c:v>0.173707616145587</c:v>
                </c:pt>
                <c:pt idx="138">
                  <c:v>0.175745169771948</c:v>
                </c:pt>
                <c:pt idx="139">
                  <c:v>0.179267121342939</c:v>
                </c:pt>
                <c:pt idx="140">
                  <c:v>0.179549178220908</c:v>
                </c:pt>
                <c:pt idx="141">
                  <c:v>0.18265507760809</c:v>
                </c:pt>
                <c:pt idx="142">
                  <c:v>0.185498471077505</c:v>
                </c:pt>
                <c:pt idx="143">
                  <c:v>0.187177619797797</c:v>
                </c:pt>
                <c:pt idx="144">
                  <c:v>0.188235457304555</c:v>
                </c:pt>
                <c:pt idx="145">
                  <c:v>0.188221103403944</c:v>
                </c:pt>
                <c:pt idx="148">
                  <c:v>0.186058076100423</c:v>
                </c:pt>
                <c:pt idx="149">
                  <c:v>0.186542191227494</c:v>
                </c:pt>
                <c:pt idx="150">
                  <c:v>0.189063399126404</c:v>
                </c:pt>
                <c:pt idx="151">
                  <c:v>0.190014280512514</c:v>
                </c:pt>
                <c:pt idx="152">
                  <c:v>0.190021713692032</c:v>
                </c:pt>
                <c:pt idx="153">
                  <c:v>0.192678399961241</c:v>
                </c:pt>
                <c:pt idx="154">
                  <c:v>0.194811347350215</c:v>
                </c:pt>
                <c:pt idx="155">
                  <c:v>0.195669687650689</c:v>
                </c:pt>
                <c:pt idx="158">
                  <c:v>0.197988779472761</c:v>
                </c:pt>
                <c:pt idx="159">
                  <c:v>0.201913481424683</c:v>
                </c:pt>
                <c:pt idx="160">
                  <c:v>0.198322680797431</c:v>
                </c:pt>
                <c:pt idx="161">
                  <c:v>0.202500086903919</c:v>
                </c:pt>
                <c:pt idx="162">
                  <c:v>0.203200538667175</c:v>
                </c:pt>
                <c:pt idx="163">
                  <c:v>0.202369574170442</c:v>
                </c:pt>
                <c:pt idx="164">
                  <c:v>0.199053248667961</c:v>
                </c:pt>
                <c:pt idx="165">
                  <c:v>0.202694334561524</c:v>
                </c:pt>
              </c:numCache>
            </c:numRef>
          </c:xVal>
          <c:yVal>
            <c:numRef>
              <c:f>'D;Data Set # 1'!$L$8:$L$173</c:f>
              <c:numCache>
                <c:formatCode>0.0000</c:formatCode>
                <c:ptCount val="166"/>
                <c:pt idx="0">
                  <c:v>0.473926091024402</c:v>
                </c:pt>
                <c:pt idx="1">
                  <c:v>0.397781429601997</c:v>
                </c:pt>
                <c:pt idx="2">
                  <c:v>0.413098304755408</c:v>
                </c:pt>
                <c:pt idx="3">
                  <c:v>0.403319108641297</c:v>
                </c:pt>
                <c:pt idx="4">
                  <c:v>0.392378148645485</c:v>
                </c:pt>
                <c:pt idx="5">
                  <c:v>0.360525918220661</c:v>
                </c:pt>
                <c:pt idx="6">
                  <c:v>0.357114093517556</c:v>
                </c:pt>
                <c:pt idx="7">
                  <c:v>0.350738279112304</c:v>
                </c:pt>
                <c:pt idx="8">
                  <c:v>0.334498904384632</c:v>
                </c:pt>
                <c:pt idx="9">
                  <c:v>0.325665429792877</c:v>
                </c:pt>
                <c:pt idx="10">
                  <c:v>0.315979986166522</c:v>
                </c:pt>
                <c:pt idx="11">
                  <c:v>0.303708190051345</c:v>
                </c:pt>
                <c:pt idx="12">
                  <c:v>0.294052833491081</c:v>
                </c:pt>
                <c:pt idx="13">
                  <c:v>0.275069777670201</c:v>
                </c:pt>
                <c:pt idx="14">
                  <c:v>0.239373900824977</c:v>
                </c:pt>
                <c:pt idx="15">
                  <c:v>0.218317019375837</c:v>
                </c:pt>
                <c:pt idx="16">
                  <c:v>0.198717133309248</c:v>
                </c:pt>
                <c:pt idx="17">
                  <c:v>0.171979636538423</c:v>
                </c:pt>
                <c:pt idx="20">
                  <c:v>0.684037743813431</c:v>
                </c:pt>
                <c:pt idx="21">
                  <c:v>0.654954413626361</c:v>
                </c:pt>
                <c:pt idx="22">
                  <c:v>0.558285464820102</c:v>
                </c:pt>
                <c:pt idx="23">
                  <c:v>0.492817299739285</c:v>
                </c:pt>
                <c:pt idx="24">
                  <c:v>0.494639063449664</c:v>
                </c:pt>
                <c:pt idx="25">
                  <c:v>0.465535920349575</c:v>
                </c:pt>
                <c:pt idx="26">
                  <c:v>0.459509215610349</c:v>
                </c:pt>
                <c:pt idx="27">
                  <c:v>0.451074079353995</c:v>
                </c:pt>
                <c:pt idx="28">
                  <c:v>0.431808360490156</c:v>
                </c:pt>
                <c:pt idx="29">
                  <c:v>0.428245557895493</c:v>
                </c:pt>
                <c:pt idx="30">
                  <c:v>0.418449922493092</c:v>
                </c:pt>
                <c:pt idx="31">
                  <c:v>0.388551845820414</c:v>
                </c:pt>
                <c:pt idx="32">
                  <c:v>0.361157065688863</c:v>
                </c:pt>
                <c:pt idx="33">
                  <c:v>0.347586256804752</c:v>
                </c:pt>
                <c:pt idx="34">
                  <c:v>0.33270162634634</c:v>
                </c:pt>
                <c:pt idx="35">
                  <c:v>0.301074698418235</c:v>
                </c:pt>
                <c:pt idx="38">
                  <c:v>0.640382607645222</c:v>
                </c:pt>
                <c:pt idx="39">
                  <c:v>0.659877071810564</c:v>
                </c:pt>
                <c:pt idx="40">
                  <c:v>0.626902942972779</c:v>
                </c:pt>
                <c:pt idx="41">
                  <c:v>0.617639144114618</c:v>
                </c:pt>
                <c:pt idx="42">
                  <c:v>0.611756558435624</c:v>
                </c:pt>
                <c:pt idx="43">
                  <c:v>0.600797681540056</c:v>
                </c:pt>
                <c:pt idx="44">
                  <c:v>0.605640259173817</c:v>
                </c:pt>
                <c:pt idx="45">
                  <c:v>0.599554068722116</c:v>
                </c:pt>
                <c:pt idx="46">
                  <c:v>0.58815604235474</c:v>
                </c:pt>
                <c:pt idx="47">
                  <c:v>0.5653491012368</c:v>
                </c:pt>
                <c:pt idx="48">
                  <c:v>0.544519861138505</c:v>
                </c:pt>
                <c:pt idx="49">
                  <c:v>0.503837363947063</c:v>
                </c:pt>
                <c:pt idx="50">
                  <c:v>0.468908089836803</c:v>
                </c:pt>
                <c:pt idx="51">
                  <c:v>0.442563687960424</c:v>
                </c:pt>
                <c:pt idx="52">
                  <c:v>0.411211540266348</c:v>
                </c:pt>
                <c:pt idx="53">
                  <c:v>0.387890667565157</c:v>
                </c:pt>
                <c:pt idx="56">
                  <c:v>0.651520556194835</c:v>
                </c:pt>
                <c:pt idx="57">
                  <c:v>0.724470072599704</c:v>
                </c:pt>
                <c:pt idx="58">
                  <c:v>0.692134700946199</c:v>
                </c:pt>
                <c:pt idx="59">
                  <c:v>0.684838289137276</c:v>
                </c:pt>
                <c:pt idx="60">
                  <c:v>0.67692251281815</c:v>
                </c:pt>
                <c:pt idx="61">
                  <c:v>0.670106367466187</c:v>
                </c:pt>
                <c:pt idx="62">
                  <c:v>0.64352696556693</c:v>
                </c:pt>
                <c:pt idx="67">
                  <c:v>0.789499159947272</c:v>
                </c:pt>
                <c:pt idx="68">
                  <c:v>0.744512786409477</c:v>
                </c:pt>
                <c:pt idx="69">
                  <c:v>0.71700872444977</c:v>
                </c:pt>
                <c:pt idx="70">
                  <c:v>0.709213134287028</c:v>
                </c:pt>
                <c:pt idx="71">
                  <c:v>0.690052381511047</c:v>
                </c:pt>
                <c:pt idx="72">
                  <c:v>0.688583142000725</c:v>
                </c:pt>
                <c:pt idx="73">
                  <c:v>0.693553336397072</c:v>
                </c:pt>
                <c:pt idx="74">
                  <c:v>0.693531780925867</c:v>
                </c:pt>
                <c:pt idx="75">
                  <c:v>0.685592734769786</c:v>
                </c:pt>
                <c:pt idx="76">
                  <c:v>0.683330052476817</c:v>
                </c:pt>
                <c:pt idx="77">
                  <c:v>0.668579658308795</c:v>
                </c:pt>
                <c:pt idx="78">
                  <c:v>0.62708102968614</c:v>
                </c:pt>
                <c:pt idx="79">
                  <c:v>0.623922736606323</c:v>
                </c:pt>
                <c:pt idx="80">
                  <c:v>0.619509908974558</c:v>
                </c:pt>
                <c:pt idx="81">
                  <c:v>0.584608986645783</c:v>
                </c:pt>
                <c:pt idx="82">
                  <c:v>0.567052288939121</c:v>
                </c:pt>
                <c:pt idx="83">
                  <c:v>0.557836240393838</c:v>
                </c:pt>
                <c:pt idx="84">
                  <c:v>0.535194552824899</c:v>
                </c:pt>
                <c:pt idx="87">
                  <c:v>0.740440364551719</c:v>
                </c:pt>
                <c:pt idx="88">
                  <c:v>0.718008072061782</c:v>
                </c:pt>
                <c:pt idx="89">
                  <c:v>0.711598471907934</c:v>
                </c:pt>
                <c:pt idx="90">
                  <c:v>0.71629167665426</c:v>
                </c:pt>
                <c:pt idx="91">
                  <c:v>0.707278953247896</c:v>
                </c:pt>
                <c:pt idx="92">
                  <c:v>0.70812852837928</c:v>
                </c:pt>
                <c:pt idx="93">
                  <c:v>0.705421396091667</c:v>
                </c:pt>
                <c:pt idx="94">
                  <c:v>0.694616224172647</c:v>
                </c:pt>
                <c:pt idx="95">
                  <c:v>0.688216243187287</c:v>
                </c:pt>
                <c:pt idx="96">
                  <c:v>0.668002489142609</c:v>
                </c:pt>
                <c:pt idx="97">
                  <c:v>0.64725715725363</c:v>
                </c:pt>
                <c:pt idx="98">
                  <c:v>0.63930193377985</c:v>
                </c:pt>
                <c:pt idx="99">
                  <c:v>0.616036384747326</c:v>
                </c:pt>
                <c:pt idx="100">
                  <c:v>0.604239465025116</c:v>
                </c:pt>
                <c:pt idx="101">
                  <c:v>0.581825530618433</c:v>
                </c:pt>
                <c:pt idx="102">
                  <c:v>0.565773997416123</c:v>
                </c:pt>
                <c:pt idx="105">
                  <c:v>0.724232498737407</c:v>
                </c:pt>
                <c:pt idx="106">
                  <c:v>0.724337093843505</c:v>
                </c:pt>
                <c:pt idx="107">
                  <c:v>0.730560371589035</c:v>
                </c:pt>
                <c:pt idx="108">
                  <c:v>0.723041891262516</c:v>
                </c:pt>
                <c:pt idx="109">
                  <c:v>0.707013719716157</c:v>
                </c:pt>
                <c:pt idx="110">
                  <c:v>0.690665569578845</c:v>
                </c:pt>
                <c:pt idx="111">
                  <c:v>0.722965328495408</c:v>
                </c:pt>
                <c:pt idx="112">
                  <c:v>0.695973954600314</c:v>
                </c:pt>
                <c:pt idx="113">
                  <c:v>0.684323026545728</c:v>
                </c:pt>
                <c:pt idx="114">
                  <c:v>0.738984356494109</c:v>
                </c:pt>
                <c:pt idx="115">
                  <c:v>0.669905836108915</c:v>
                </c:pt>
                <c:pt idx="116">
                  <c:v>0.656836487457037</c:v>
                </c:pt>
                <c:pt idx="117">
                  <c:v>0.643490004675129</c:v>
                </c:pt>
                <c:pt idx="118">
                  <c:v>0.632256445418807</c:v>
                </c:pt>
                <c:pt idx="119">
                  <c:v>0.620698967721019</c:v>
                </c:pt>
                <c:pt idx="120">
                  <c:v>0.59803778480951</c:v>
                </c:pt>
                <c:pt idx="121">
                  <c:v>0.586935652570002</c:v>
                </c:pt>
                <c:pt idx="124">
                  <c:v>0.942511694852098</c:v>
                </c:pt>
                <c:pt idx="125">
                  <c:v>0.669775547620382</c:v>
                </c:pt>
                <c:pt idx="126">
                  <c:v>0.596429315035979</c:v>
                </c:pt>
                <c:pt idx="127">
                  <c:v>0.677180147988912</c:v>
                </c:pt>
                <c:pt idx="128">
                  <c:v>0.675262987887909</c:v>
                </c:pt>
                <c:pt idx="129">
                  <c:v>0.675571542144307</c:v>
                </c:pt>
                <c:pt idx="130">
                  <c:v>0.661201625293924</c:v>
                </c:pt>
                <c:pt idx="131">
                  <c:v>0.64082408959593</c:v>
                </c:pt>
                <c:pt idx="132">
                  <c:v>0.648901408972671</c:v>
                </c:pt>
                <c:pt idx="133">
                  <c:v>0.634108354387711</c:v>
                </c:pt>
                <c:pt idx="134">
                  <c:v>0.611662607388503</c:v>
                </c:pt>
                <c:pt idx="135">
                  <c:v>0.613468710388682</c:v>
                </c:pt>
                <c:pt idx="138">
                  <c:v>0.651496441560419</c:v>
                </c:pt>
                <c:pt idx="139">
                  <c:v>0.647911809223881</c:v>
                </c:pt>
                <c:pt idx="140">
                  <c:v>0.62806146669049</c:v>
                </c:pt>
                <c:pt idx="141">
                  <c:v>0.621664661013389</c:v>
                </c:pt>
                <c:pt idx="142">
                  <c:v>0.609421892549429</c:v>
                </c:pt>
                <c:pt idx="143">
                  <c:v>0.599234148091817</c:v>
                </c:pt>
                <c:pt idx="144">
                  <c:v>0.598254328136387</c:v>
                </c:pt>
                <c:pt idx="145">
                  <c:v>0.588894533091734</c:v>
                </c:pt>
                <c:pt idx="148">
                  <c:v>0.575036845933636</c:v>
                </c:pt>
                <c:pt idx="149">
                  <c:v>0.589020973253622</c:v>
                </c:pt>
                <c:pt idx="150">
                  <c:v>0.576748082714522</c:v>
                </c:pt>
                <c:pt idx="151">
                  <c:v>0.568621530915964</c:v>
                </c:pt>
                <c:pt idx="152">
                  <c:v>0.562527718179693</c:v>
                </c:pt>
                <c:pt idx="153">
                  <c:v>0.559263206354205</c:v>
                </c:pt>
                <c:pt idx="154">
                  <c:v>0.551592151706766</c:v>
                </c:pt>
                <c:pt idx="155">
                  <c:v>0.548818483693541</c:v>
                </c:pt>
                <c:pt idx="158">
                  <c:v>0.530029517980743</c:v>
                </c:pt>
                <c:pt idx="159">
                  <c:v>0.531053765047181</c:v>
                </c:pt>
                <c:pt idx="160">
                  <c:v>0.515985598493509</c:v>
                </c:pt>
                <c:pt idx="161">
                  <c:v>0.524046139338534</c:v>
                </c:pt>
                <c:pt idx="162">
                  <c:v>0.517825609158274</c:v>
                </c:pt>
                <c:pt idx="163">
                  <c:v>0.512399214579207</c:v>
                </c:pt>
                <c:pt idx="164">
                  <c:v>0.497484313140915</c:v>
                </c:pt>
                <c:pt idx="165">
                  <c:v>0.51147563936627</c:v>
                </c:pt>
              </c:numCache>
            </c:numRef>
          </c:yVal>
          <c:smooth val="1"/>
        </c:ser>
        <c:ser>
          <c:idx val="1"/>
          <c:order val="1"/>
          <c:tx>
            <c:v>Data Set #2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'E;Data Set # 2'!$I$8:$I$175</c:f>
              <c:numCache>
                <c:formatCode>0.00000</c:formatCode>
                <c:ptCount val="168"/>
                <c:pt idx="0">
                  <c:v>0.0472621124116569</c:v>
                </c:pt>
                <c:pt idx="1">
                  <c:v>0.0460550505872092</c:v>
                </c:pt>
                <c:pt idx="2">
                  <c:v>0.0440051400471262</c:v>
                </c:pt>
                <c:pt idx="3">
                  <c:v>0.0419528095334243</c:v>
                </c:pt>
                <c:pt idx="4">
                  <c:v>0.0414003066346318</c:v>
                </c:pt>
                <c:pt idx="5">
                  <c:v>0.0408373251114235</c:v>
                </c:pt>
                <c:pt idx="6">
                  <c:v>0.0401155952661204</c:v>
                </c:pt>
                <c:pt idx="7">
                  <c:v>0.0394509606264768</c:v>
                </c:pt>
                <c:pt idx="8">
                  <c:v>0.0393811596500914</c:v>
                </c:pt>
                <c:pt idx="9">
                  <c:v>0.0394287758132856</c:v>
                </c:pt>
                <c:pt idx="12">
                  <c:v>0.0599998860738181</c:v>
                </c:pt>
                <c:pt idx="13">
                  <c:v>0.0598938659096581</c:v>
                </c:pt>
                <c:pt idx="14">
                  <c:v>0.0559891900305136</c:v>
                </c:pt>
                <c:pt idx="15">
                  <c:v>0.0571231414476111</c:v>
                </c:pt>
                <c:pt idx="16">
                  <c:v>0.0558468367975758</c:v>
                </c:pt>
                <c:pt idx="17">
                  <c:v>0.0559119795649316</c:v>
                </c:pt>
                <c:pt idx="18">
                  <c:v>0.0554501145912068</c:v>
                </c:pt>
                <c:pt idx="19">
                  <c:v>0.0545376287895181</c:v>
                </c:pt>
                <c:pt idx="20">
                  <c:v>0.0542379532389154</c:v>
                </c:pt>
                <c:pt idx="21">
                  <c:v>0.0528034929903778</c:v>
                </c:pt>
                <c:pt idx="22">
                  <c:v>0.0533524003612424</c:v>
                </c:pt>
                <c:pt idx="25">
                  <c:v>0.0772415240397879</c:v>
                </c:pt>
                <c:pt idx="26">
                  <c:v>0.0760226475488022</c:v>
                </c:pt>
                <c:pt idx="27">
                  <c:v>0.0743524808848314</c:v>
                </c:pt>
                <c:pt idx="28">
                  <c:v>0.0741034770256009</c:v>
                </c:pt>
                <c:pt idx="29">
                  <c:v>0.072569148972062</c:v>
                </c:pt>
                <c:pt idx="30">
                  <c:v>0.0736553418727892</c:v>
                </c:pt>
                <c:pt idx="31">
                  <c:v>0.073182698901602</c:v>
                </c:pt>
                <c:pt idx="32">
                  <c:v>0.0723691150207691</c:v>
                </c:pt>
                <c:pt idx="33">
                  <c:v>0.0707029256105513</c:v>
                </c:pt>
                <c:pt idx="34">
                  <c:v>0.0705349684546018</c:v>
                </c:pt>
                <c:pt idx="35">
                  <c:v>0.069608634713745</c:v>
                </c:pt>
                <c:pt idx="36">
                  <c:v>0.0702623724277146</c:v>
                </c:pt>
                <c:pt idx="39">
                  <c:v>0.098972471991519</c:v>
                </c:pt>
                <c:pt idx="40">
                  <c:v>0.0966413405422752</c:v>
                </c:pt>
                <c:pt idx="41">
                  <c:v>0.0967042982925703</c:v>
                </c:pt>
                <c:pt idx="42">
                  <c:v>0.0944424386613068</c:v>
                </c:pt>
                <c:pt idx="43">
                  <c:v>0.0936107495786019</c:v>
                </c:pt>
                <c:pt idx="44">
                  <c:v>0.0936291950004998</c:v>
                </c:pt>
                <c:pt idx="45">
                  <c:v>0.0923996042925138</c:v>
                </c:pt>
                <c:pt idx="46">
                  <c:v>0.0952749110702209</c:v>
                </c:pt>
                <c:pt idx="47">
                  <c:v>0.0927914449996228</c:v>
                </c:pt>
                <c:pt idx="48">
                  <c:v>0.0910347516915341</c:v>
                </c:pt>
                <c:pt idx="49">
                  <c:v>0.0907767096211487</c:v>
                </c:pt>
                <c:pt idx="50">
                  <c:v>0.0917812428696133</c:v>
                </c:pt>
                <c:pt idx="51">
                  <c:v>0.0916854677957229</c:v>
                </c:pt>
                <c:pt idx="54">
                  <c:v>0.122263751091614</c:v>
                </c:pt>
                <c:pt idx="55">
                  <c:v>0.121143638944263</c:v>
                </c:pt>
                <c:pt idx="56">
                  <c:v>0.116909777203125</c:v>
                </c:pt>
                <c:pt idx="57">
                  <c:v>0.118976429452755</c:v>
                </c:pt>
                <c:pt idx="58">
                  <c:v>0.117384555287512</c:v>
                </c:pt>
                <c:pt idx="59">
                  <c:v>0.117646815678763</c:v>
                </c:pt>
                <c:pt idx="60">
                  <c:v>0.118127134338857</c:v>
                </c:pt>
                <c:pt idx="61">
                  <c:v>0.116624140932535</c:v>
                </c:pt>
                <c:pt idx="62">
                  <c:v>0.116144601096516</c:v>
                </c:pt>
                <c:pt idx="63">
                  <c:v>0.112210215474973</c:v>
                </c:pt>
                <c:pt idx="64">
                  <c:v>0.115302352230725</c:v>
                </c:pt>
                <c:pt idx="65">
                  <c:v>0.115967608890359</c:v>
                </c:pt>
                <c:pt idx="66">
                  <c:v>0.114237262592631</c:v>
                </c:pt>
                <c:pt idx="67">
                  <c:v>0.113497437925728</c:v>
                </c:pt>
                <c:pt idx="68">
                  <c:v>0.117545300354628</c:v>
                </c:pt>
                <c:pt idx="71">
                  <c:v>0.123516116732515</c:v>
                </c:pt>
                <c:pt idx="72">
                  <c:v>0.119443774974044</c:v>
                </c:pt>
                <c:pt idx="73">
                  <c:v>0.118993928146837</c:v>
                </c:pt>
                <c:pt idx="74">
                  <c:v>0.119035464863491</c:v>
                </c:pt>
                <c:pt idx="75">
                  <c:v>0.117829311781188</c:v>
                </c:pt>
                <c:pt idx="76">
                  <c:v>0.118234018595332</c:v>
                </c:pt>
                <c:pt idx="77">
                  <c:v>0.118114387327661</c:v>
                </c:pt>
                <c:pt idx="78">
                  <c:v>0.117735220222862</c:v>
                </c:pt>
                <c:pt idx="81">
                  <c:v>0.14157418392124</c:v>
                </c:pt>
                <c:pt idx="82">
                  <c:v>0.140077703958019</c:v>
                </c:pt>
                <c:pt idx="83">
                  <c:v>0.137796883800209</c:v>
                </c:pt>
                <c:pt idx="84">
                  <c:v>0.140025900329715</c:v>
                </c:pt>
                <c:pt idx="85">
                  <c:v>0.139462235645446</c:v>
                </c:pt>
                <c:pt idx="86">
                  <c:v>0.142159622357913</c:v>
                </c:pt>
                <c:pt idx="87">
                  <c:v>0.140561745410917</c:v>
                </c:pt>
                <c:pt idx="88">
                  <c:v>0.139916446897962</c:v>
                </c:pt>
                <c:pt idx="89">
                  <c:v>0.139833967818346</c:v>
                </c:pt>
                <c:pt idx="90">
                  <c:v>0.138209914889551</c:v>
                </c:pt>
                <c:pt idx="91">
                  <c:v>0.140031890149795</c:v>
                </c:pt>
                <c:pt idx="92">
                  <c:v>0.142603444014854</c:v>
                </c:pt>
                <c:pt idx="93">
                  <c:v>0.14313645732292</c:v>
                </c:pt>
                <c:pt idx="97">
                  <c:v>0.165755862124649</c:v>
                </c:pt>
                <c:pt idx="98">
                  <c:v>0.16667607256002</c:v>
                </c:pt>
                <c:pt idx="99">
                  <c:v>0.166724760898928</c:v>
                </c:pt>
                <c:pt idx="100">
                  <c:v>0.167749574236563</c:v>
                </c:pt>
                <c:pt idx="101">
                  <c:v>0.168412969214739</c:v>
                </c:pt>
                <c:pt idx="102">
                  <c:v>0.17035070737577</c:v>
                </c:pt>
                <c:pt idx="103">
                  <c:v>0.170939693592268</c:v>
                </c:pt>
                <c:pt idx="104">
                  <c:v>0.172033177293905</c:v>
                </c:pt>
                <c:pt idx="105">
                  <c:v>0.172636553859443</c:v>
                </c:pt>
                <c:pt idx="106">
                  <c:v>0.173830931693771</c:v>
                </c:pt>
                <c:pt idx="107">
                  <c:v>0.173829746608051</c:v>
                </c:pt>
                <c:pt idx="108">
                  <c:v>0.17346321217238</c:v>
                </c:pt>
                <c:pt idx="109">
                  <c:v>0.175864549355454</c:v>
                </c:pt>
                <c:pt idx="110">
                  <c:v>0.179182308704667</c:v>
                </c:pt>
                <c:pt idx="111">
                  <c:v>0.179770548278581</c:v>
                </c:pt>
                <c:pt idx="114">
                  <c:v>0.168586703319825</c:v>
                </c:pt>
                <c:pt idx="115">
                  <c:v>0.167132803063614</c:v>
                </c:pt>
                <c:pt idx="116">
                  <c:v>0.166659693174238</c:v>
                </c:pt>
                <c:pt idx="117">
                  <c:v>0.167621368889406</c:v>
                </c:pt>
                <c:pt idx="118">
                  <c:v>0.168304447565407</c:v>
                </c:pt>
                <c:pt idx="119">
                  <c:v>0.170320520590977</c:v>
                </c:pt>
                <c:pt idx="120">
                  <c:v>0.170955034290036</c:v>
                </c:pt>
                <c:pt idx="121">
                  <c:v>0.172114950172243</c:v>
                </c:pt>
                <c:pt idx="122">
                  <c:v>0.172552171905808</c:v>
                </c:pt>
                <c:pt idx="125">
                  <c:v>0.192860459905588</c:v>
                </c:pt>
                <c:pt idx="126">
                  <c:v>0.191140259762385</c:v>
                </c:pt>
                <c:pt idx="127">
                  <c:v>0.195451395223943</c:v>
                </c:pt>
                <c:pt idx="128">
                  <c:v>0.194642009164289</c:v>
                </c:pt>
                <c:pt idx="129">
                  <c:v>0.197325127182828</c:v>
                </c:pt>
                <c:pt idx="130">
                  <c:v>0.198398049502382</c:v>
                </c:pt>
                <c:pt idx="131">
                  <c:v>0.198534258377348</c:v>
                </c:pt>
                <c:pt idx="132">
                  <c:v>0.20063628388012</c:v>
                </c:pt>
                <c:pt idx="133">
                  <c:v>0.204309398395377</c:v>
                </c:pt>
                <c:pt idx="134">
                  <c:v>0.203016875789798</c:v>
                </c:pt>
                <c:pt idx="135">
                  <c:v>0.204942903440987</c:v>
                </c:pt>
                <c:pt idx="136">
                  <c:v>0.206034087253639</c:v>
                </c:pt>
                <c:pt idx="139">
                  <c:v>0.211238145760264</c:v>
                </c:pt>
                <c:pt idx="140">
                  <c:v>0.216006838424485</c:v>
                </c:pt>
                <c:pt idx="141">
                  <c:v>0.212857505644291</c:v>
                </c:pt>
                <c:pt idx="142">
                  <c:v>0.213870919135293</c:v>
                </c:pt>
                <c:pt idx="143">
                  <c:v>0.218187024873412</c:v>
                </c:pt>
                <c:pt idx="144">
                  <c:v>0.221082662289619</c:v>
                </c:pt>
                <c:pt idx="145">
                  <c:v>0.222475058394704</c:v>
                </c:pt>
                <c:pt idx="146">
                  <c:v>0.225420424397078</c:v>
                </c:pt>
                <c:pt idx="147">
                  <c:v>0.223912867467288</c:v>
                </c:pt>
                <c:pt idx="150">
                  <c:v>0.227297781864351</c:v>
                </c:pt>
                <c:pt idx="151">
                  <c:v>0.226424962657726</c:v>
                </c:pt>
                <c:pt idx="152">
                  <c:v>0.227215150685918</c:v>
                </c:pt>
                <c:pt idx="153">
                  <c:v>0.23017409193108</c:v>
                </c:pt>
                <c:pt idx="154">
                  <c:v>0.225878646048312</c:v>
                </c:pt>
                <c:pt idx="155">
                  <c:v>0.226295734118107</c:v>
                </c:pt>
                <c:pt idx="156">
                  <c:v>0.234355456882288</c:v>
                </c:pt>
                <c:pt idx="157">
                  <c:v>0.232291760614275</c:v>
                </c:pt>
                <c:pt idx="161">
                  <c:v>0.229784990655414</c:v>
                </c:pt>
                <c:pt idx="162">
                  <c:v>0.237256289720158</c:v>
                </c:pt>
                <c:pt idx="163">
                  <c:v>0.231950110567838</c:v>
                </c:pt>
                <c:pt idx="164">
                  <c:v>0.233337497353805</c:v>
                </c:pt>
                <c:pt idx="165">
                  <c:v>0.231738444074006</c:v>
                </c:pt>
                <c:pt idx="166">
                  <c:v>0.237749826472584</c:v>
                </c:pt>
                <c:pt idx="167">
                  <c:v>0.237037837052658</c:v>
                </c:pt>
              </c:numCache>
            </c:numRef>
          </c:xVal>
          <c:yVal>
            <c:numRef>
              <c:f>'E;Data Set # 2'!$L$8:$L$175</c:f>
              <c:numCache>
                <c:formatCode>0.0000</c:formatCode>
                <c:ptCount val="168"/>
                <c:pt idx="0">
                  <c:v>0.528570145572385</c:v>
                </c:pt>
                <c:pt idx="1">
                  <c:v>0.465067248896327</c:v>
                </c:pt>
                <c:pt idx="2">
                  <c:v>0.429244160839688</c:v>
                </c:pt>
                <c:pt idx="3">
                  <c:v>0.387001269321814</c:v>
                </c:pt>
                <c:pt idx="4">
                  <c:v>0.375061457761988</c:v>
                </c:pt>
                <c:pt idx="5">
                  <c:v>0.363932634397352</c:v>
                </c:pt>
                <c:pt idx="6">
                  <c:v>0.350666799624629</c:v>
                </c:pt>
                <c:pt idx="7">
                  <c:v>0.340659848108987</c:v>
                </c:pt>
                <c:pt idx="8">
                  <c:v>0.333047110028455</c:v>
                </c:pt>
                <c:pt idx="9">
                  <c:v>0.326040011682344</c:v>
                </c:pt>
                <c:pt idx="12">
                  <c:v>0.564984174089109</c:v>
                </c:pt>
                <c:pt idx="13">
                  <c:v>0.551801332116333</c:v>
                </c:pt>
                <c:pt idx="14">
                  <c:v>0.506651781566488</c:v>
                </c:pt>
                <c:pt idx="15">
                  <c:v>0.499523473613165</c:v>
                </c:pt>
                <c:pt idx="16">
                  <c:v>0.489370272285773</c:v>
                </c:pt>
                <c:pt idx="17">
                  <c:v>0.482305518578225</c:v>
                </c:pt>
                <c:pt idx="18">
                  <c:v>0.472963227717371</c:v>
                </c:pt>
                <c:pt idx="19">
                  <c:v>0.464052246279574</c:v>
                </c:pt>
                <c:pt idx="20">
                  <c:v>0.455430196151537</c:v>
                </c:pt>
                <c:pt idx="21">
                  <c:v>0.436482343246423</c:v>
                </c:pt>
                <c:pt idx="22">
                  <c:v>0.438784035643728</c:v>
                </c:pt>
                <c:pt idx="25">
                  <c:v>0.658380262947134</c:v>
                </c:pt>
                <c:pt idx="26">
                  <c:v>0.643165697788187</c:v>
                </c:pt>
                <c:pt idx="27">
                  <c:v>0.603801823204808</c:v>
                </c:pt>
                <c:pt idx="28">
                  <c:v>0.602425034077504</c:v>
                </c:pt>
                <c:pt idx="29">
                  <c:v>0.582886072638616</c:v>
                </c:pt>
                <c:pt idx="30">
                  <c:v>0.584967185097634</c:v>
                </c:pt>
                <c:pt idx="31">
                  <c:v>0.579126934361611</c:v>
                </c:pt>
                <c:pt idx="32">
                  <c:v>0.569884569135311</c:v>
                </c:pt>
                <c:pt idx="33">
                  <c:v>0.557294452560654</c:v>
                </c:pt>
                <c:pt idx="34">
                  <c:v>0.549110125929599</c:v>
                </c:pt>
                <c:pt idx="35">
                  <c:v>0.540101968057669</c:v>
                </c:pt>
                <c:pt idx="36">
                  <c:v>0.538672703885077</c:v>
                </c:pt>
                <c:pt idx="39">
                  <c:v>0.702231667134929</c:v>
                </c:pt>
                <c:pt idx="40">
                  <c:v>0.69125749686608</c:v>
                </c:pt>
                <c:pt idx="41">
                  <c:v>0.690490671145054</c:v>
                </c:pt>
                <c:pt idx="42">
                  <c:v>0.662003196366941</c:v>
                </c:pt>
                <c:pt idx="43">
                  <c:v>0.653167505604694</c:v>
                </c:pt>
                <c:pt idx="44">
                  <c:v>0.643862631431056</c:v>
                </c:pt>
                <c:pt idx="45">
                  <c:v>0.643286472727645</c:v>
                </c:pt>
                <c:pt idx="46">
                  <c:v>0.657743596081684</c:v>
                </c:pt>
                <c:pt idx="47">
                  <c:v>0.640884652414382</c:v>
                </c:pt>
                <c:pt idx="48">
                  <c:v>0.629855296826838</c:v>
                </c:pt>
                <c:pt idx="49">
                  <c:v>0.621095050452446</c:v>
                </c:pt>
                <c:pt idx="50">
                  <c:v>0.6201738958197</c:v>
                </c:pt>
                <c:pt idx="51">
                  <c:v>0.620975520194059</c:v>
                </c:pt>
                <c:pt idx="54">
                  <c:v>0.751391174351599</c:v>
                </c:pt>
                <c:pt idx="55">
                  <c:v>0.72613645526945</c:v>
                </c:pt>
                <c:pt idx="56">
                  <c:v>0.701126749083136</c:v>
                </c:pt>
                <c:pt idx="57">
                  <c:v>0.699117475305006</c:v>
                </c:pt>
                <c:pt idx="58">
                  <c:v>0.689285612064688</c:v>
                </c:pt>
                <c:pt idx="59">
                  <c:v>0.698780727519919</c:v>
                </c:pt>
                <c:pt idx="60">
                  <c:v>0.692338576434958</c:v>
                </c:pt>
                <c:pt idx="61">
                  <c:v>0.686368186107317</c:v>
                </c:pt>
                <c:pt idx="62">
                  <c:v>0.686217578623431</c:v>
                </c:pt>
                <c:pt idx="63">
                  <c:v>0.658466647250252</c:v>
                </c:pt>
                <c:pt idx="64">
                  <c:v>0.674825004929319</c:v>
                </c:pt>
                <c:pt idx="65">
                  <c:v>0.677672879748955</c:v>
                </c:pt>
                <c:pt idx="66">
                  <c:v>0.655131895990858</c:v>
                </c:pt>
                <c:pt idx="67">
                  <c:v>0.64286476179858</c:v>
                </c:pt>
                <c:pt idx="68">
                  <c:v>0.649342948818364</c:v>
                </c:pt>
                <c:pt idx="71">
                  <c:v>0.762492991234672</c:v>
                </c:pt>
                <c:pt idx="72">
                  <c:v>0.726931222917129</c:v>
                </c:pt>
                <c:pt idx="73">
                  <c:v>0.715390267610518</c:v>
                </c:pt>
                <c:pt idx="74">
                  <c:v>0.708651756024085</c:v>
                </c:pt>
                <c:pt idx="75">
                  <c:v>0.699396474473888</c:v>
                </c:pt>
                <c:pt idx="76">
                  <c:v>0.694472600308827</c:v>
                </c:pt>
                <c:pt idx="77">
                  <c:v>0.700635190996338</c:v>
                </c:pt>
                <c:pt idx="78">
                  <c:v>0.698696722737904</c:v>
                </c:pt>
                <c:pt idx="81">
                  <c:v>0.735938966118753</c:v>
                </c:pt>
                <c:pt idx="82">
                  <c:v>0.717296314527702</c:v>
                </c:pt>
                <c:pt idx="83">
                  <c:v>0.697806342057133</c:v>
                </c:pt>
                <c:pt idx="84">
                  <c:v>0.704439175257623</c:v>
                </c:pt>
                <c:pt idx="85">
                  <c:v>0.697429554734148</c:v>
                </c:pt>
                <c:pt idx="86">
                  <c:v>0.71676400187783</c:v>
                </c:pt>
                <c:pt idx="87">
                  <c:v>0.69918558529434</c:v>
                </c:pt>
                <c:pt idx="88">
                  <c:v>0.700939256507637</c:v>
                </c:pt>
                <c:pt idx="89">
                  <c:v>0.70000326641165</c:v>
                </c:pt>
                <c:pt idx="90">
                  <c:v>0.69411287910838</c:v>
                </c:pt>
                <c:pt idx="91">
                  <c:v>0.697557423775232</c:v>
                </c:pt>
                <c:pt idx="92">
                  <c:v>0.688830265155119</c:v>
                </c:pt>
                <c:pt idx="93">
                  <c:v>0.683349388662455</c:v>
                </c:pt>
                <c:pt idx="97">
                  <c:v>0.719026254106022</c:v>
                </c:pt>
                <c:pt idx="98">
                  <c:v>0.707740826434202</c:v>
                </c:pt>
                <c:pt idx="99">
                  <c:v>0.704845235322426</c:v>
                </c:pt>
                <c:pt idx="100">
                  <c:v>0.700542874819753</c:v>
                </c:pt>
                <c:pt idx="101">
                  <c:v>0.700956999165026</c:v>
                </c:pt>
                <c:pt idx="102">
                  <c:v>0.707377391150838</c:v>
                </c:pt>
                <c:pt idx="103">
                  <c:v>0.70910901506766</c:v>
                </c:pt>
                <c:pt idx="104">
                  <c:v>0.708617418767065</c:v>
                </c:pt>
                <c:pt idx="105">
                  <c:v>0.708054838821593</c:v>
                </c:pt>
                <c:pt idx="106">
                  <c:v>0.712539948605576</c:v>
                </c:pt>
                <c:pt idx="107">
                  <c:v>0.710633111733436</c:v>
                </c:pt>
                <c:pt idx="108">
                  <c:v>0.706591607864415</c:v>
                </c:pt>
                <c:pt idx="109">
                  <c:v>0.717827505881659</c:v>
                </c:pt>
                <c:pt idx="110">
                  <c:v>0.709503436049545</c:v>
                </c:pt>
                <c:pt idx="111">
                  <c:v>0.705087941335782</c:v>
                </c:pt>
                <c:pt idx="114">
                  <c:v>0.737524379091654</c:v>
                </c:pt>
                <c:pt idx="115">
                  <c:v>0.720320751256219</c:v>
                </c:pt>
                <c:pt idx="116">
                  <c:v>0.705469201334357</c:v>
                </c:pt>
                <c:pt idx="117">
                  <c:v>0.694327255628466</c:v>
                </c:pt>
                <c:pt idx="118">
                  <c:v>0.698967318619421</c:v>
                </c:pt>
                <c:pt idx="119">
                  <c:v>0.702915404275425</c:v>
                </c:pt>
                <c:pt idx="120">
                  <c:v>0.704750905222522</c:v>
                </c:pt>
                <c:pt idx="121">
                  <c:v>0.70465990280906</c:v>
                </c:pt>
                <c:pt idx="122">
                  <c:v>0.703572358153258</c:v>
                </c:pt>
                <c:pt idx="125">
                  <c:v>0.703388049807676</c:v>
                </c:pt>
                <c:pt idx="126">
                  <c:v>0.679393104204766</c:v>
                </c:pt>
                <c:pt idx="127">
                  <c:v>0.695865953180725</c:v>
                </c:pt>
                <c:pt idx="128">
                  <c:v>0.685935762203396</c:v>
                </c:pt>
                <c:pt idx="129">
                  <c:v>0.689065382124638</c:v>
                </c:pt>
                <c:pt idx="130">
                  <c:v>0.68885487411362</c:v>
                </c:pt>
                <c:pt idx="131">
                  <c:v>0.679463521664868</c:v>
                </c:pt>
                <c:pt idx="132">
                  <c:v>0.681294476921334</c:v>
                </c:pt>
                <c:pt idx="133">
                  <c:v>0.691980833800268</c:v>
                </c:pt>
                <c:pt idx="134">
                  <c:v>0.680451691214087</c:v>
                </c:pt>
                <c:pt idx="135">
                  <c:v>0.678265905656041</c:v>
                </c:pt>
                <c:pt idx="136">
                  <c:v>0.678232616664896</c:v>
                </c:pt>
                <c:pt idx="139">
                  <c:v>0.655508020999342</c:v>
                </c:pt>
                <c:pt idx="140">
                  <c:v>0.657748808364488</c:v>
                </c:pt>
                <c:pt idx="141">
                  <c:v>0.627003662889975</c:v>
                </c:pt>
                <c:pt idx="142">
                  <c:v>0.633104264186537</c:v>
                </c:pt>
                <c:pt idx="143">
                  <c:v>0.635374655216832</c:v>
                </c:pt>
                <c:pt idx="144">
                  <c:v>0.629986980091855</c:v>
                </c:pt>
                <c:pt idx="145">
                  <c:v>0.632719526728432</c:v>
                </c:pt>
                <c:pt idx="146">
                  <c:v>0.632581191185359</c:v>
                </c:pt>
                <c:pt idx="147">
                  <c:v>0.630515122665638</c:v>
                </c:pt>
                <c:pt idx="150">
                  <c:v>0.61213320597206</c:v>
                </c:pt>
                <c:pt idx="151">
                  <c:v>0.607686123137307</c:v>
                </c:pt>
                <c:pt idx="152">
                  <c:v>0.593956716313782</c:v>
                </c:pt>
                <c:pt idx="153">
                  <c:v>0.600165224717283</c:v>
                </c:pt>
                <c:pt idx="154">
                  <c:v>0.598471366281819</c:v>
                </c:pt>
                <c:pt idx="155">
                  <c:v>0.584330869726638</c:v>
                </c:pt>
                <c:pt idx="156">
                  <c:v>0.578663005248474</c:v>
                </c:pt>
                <c:pt idx="157">
                  <c:v>0.586698199252838</c:v>
                </c:pt>
                <c:pt idx="161">
                  <c:v>0.51893740041074</c:v>
                </c:pt>
                <c:pt idx="162">
                  <c:v>0.522136813628051</c:v>
                </c:pt>
                <c:pt idx="163">
                  <c:v>0.512056388525361</c:v>
                </c:pt>
                <c:pt idx="164">
                  <c:v>0.517818001931588</c:v>
                </c:pt>
                <c:pt idx="165">
                  <c:v>0.510093362968959</c:v>
                </c:pt>
                <c:pt idx="166">
                  <c:v>0.522618366927426</c:v>
                </c:pt>
                <c:pt idx="167">
                  <c:v>0.50963787443431</c:v>
                </c:pt>
              </c:numCache>
            </c:numRef>
          </c:yVal>
          <c:smooth val="1"/>
        </c:ser>
        <c:ser>
          <c:idx val="2"/>
          <c:order val="2"/>
          <c:tx>
            <c:v>Data Set #3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'F;Data Set # 3'!$I$8:$I$95</c:f>
              <c:numCache>
                <c:formatCode>0.00000</c:formatCode>
                <c:ptCount val="88"/>
                <c:pt idx="0">
                  <c:v>0.0737668756027738</c:v>
                </c:pt>
                <c:pt idx="1">
                  <c:v>0.077396204383049</c:v>
                </c:pt>
                <c:pt idx="2">
                  <c:v>0.0807764803997794</c:v>
                </c:pt>
                <c:pt idx="3">
                  <c:v>0.0811410367947961</c:v>
                </c:pt>
                <c:pt idx="4">
                  <c:v>0.0821781739798308</c:v>
                </c:pt>
                <c:pt idx="5">
                  <c:v>0.0838909105560248</c:v>
                </c:pt>
                <c:pt idx="18">
                  <c:v>0.121476814089729</c:v>
                </c:pt>
                <c:pt idx="19">
                  <c:v>0.124929938168917</c:v>
                </c:pt>
                <c:pt idx="20">
                  <c:v>0.128742279111257</c:v>
                </c:pt>
                <c:pt idx="21">
                  <c:v>0.132391412667643</c:v>
                </c:pt>
                <c:pt idx="22">
                  <c:v>0.132033500595</c:v>
                </c:pt>
                <c:pt idx="29">
                  <c:v>0.147167433417694</c:v>
                </c:pt>
                <c:pt idx="30">
                  <c:v>0.154554680433193</c:v>
                </c:pt>
                <c:pt idx="31">
                  <c:v>0.185050224663295</c:v>
                </c:pt>
                <c:pt idx="32">
                  <c:v>0.163936680189111</c:v>
                </c:pt>
                <c:pt idx="33">
                  <c:v>0.171172722623659</c:v>
                </c:pt>
                <c:pt idx="34">
                  <c:v>0.16446064434681</c:v>
                </c:pt>
                <c:pt idx="47">
                  <c:v>0.134580395626285</c:v>
                </c:pt>
                <c:pt idx="48">
                  <c:v>0.146011996575374</c:v>
                </c:pt>
                <c:pt idx="49">
                  <c:v>0.150225293946936</c:v>
                </c:pt>
                <c:pt idx="50">
                  <c:v>0.141466607547843</c:v>
                </c:pt>
                <c:pt idx="51">
                  <c:v>0.163060047059291</c:v>
                </c:pt>
                <c:pt idx="52">
                  <c:v>0.162238161124652</c:v>
                </c:pt>
                <c:pt idx="65">
                  <c:v>0.17233980185258</c:v>
                </c:pt>
                <c:pt idx="66">
                  <c:v>0.175727781280876</c:v>
                </c:pt>
                <c:pt idx="67">
                  <c:v>0.182471735889059</c:v>
                </c:pt>
                <c:pt idx="68">
                  <c:v>0.188991012648787</c:v>
                </c:pt>
                <c:pt idx="69">
                  <c:v>0.193975376123914</c:v>
                </c:pt>
                <c:pt idx="70">
                  <c:v>0.190793893480144</c:v>
                </c:pt>
                <c:pt idx="83">
                  <c:v>0.205251227299399</c:v>
                </c:pt>
                <c:pt idx="84">
                  <c:v>0.205009065862923</c:v>
                </c:pt>
                <c:pt idx="85">
                  <c:v>0.213393706097935</c:v>
                </c:pt>
                <c:pt idx="86">
                  <c:v>0.225449147031851</c:v>
                </c:pt>
                <c:pt idx="87">
                  <c:v>0.216628935860245</c:v>
                </c:pt>
              </c:numCache>
            </c:numRef>
          </c:xVal>
          <c:yVal>
            <c:numRef>
              <c:f>'F;Data Set # 3'!$L$8:$L$95</c:f>
              <c:numCache>
                <c:formatCode>0.0000</c:formatCode>
                <c:ptCount val="88"/>
                <c:pt idx="0">
                  <c:v>0.60716565019969</c:v>
                </c:pt>
                <c:pt idx="1">
                  <c:v>0.654048685483667</c:v>
                </c:pt>
                <c:pt idx="2">
                  <c:v>0.647292635611221</c:v>
                </c:pt>
                <c:pt idx="3">
                  <c:v>0.641522828537881</c:v>
                </c:pt>
                <c:pt idx="4">
                  <c:v>0.639258292527156</c:v>
                </c:pt>
                <c:pt idx="5">
                  <c:v>0.633385712551339</c:v>
                </c:pt>
                <c:pt idx="18">
                  <c:v>0.602205646021251</c:v>
                </c:pt>
                <c:pt idx="19">
                  <c:v>0.609616532562391</c:v>
                </c:pt>
                <c:pt idx="20">
                  <c:v>0.638946492344795</c:v>
                </c:pt>
                <c:pt idx="21">
                  <c:v>0.622934929217763</c:v>
                </c:pt>
                <c:pt idx="22">
                  <c:v>0.643085467685315</c:v>
                </c:pt>
                <c:pt idx="29">
                  <c:v>0.63653494412378</c:v>
                </c:pt>
                <c:pt idx="30">
                  <c:v>0.666350240647356</c:v>
                </c:pt>
                <c:pt idx="31">
                  <c:v>0.850149687603075</c:v>
                </c:pt>
                <c:pt idx="32">
                  <c:v>0.653108351930295</c:v>
                </c:pt>
                <c:pt idx="33">
                  <c:v>0.692843955674378</c:v>
                </c:pt>
                <c:pt idx="34">
                  <c:v>0.656183081887044</c:v>
                </c:pt>
                <c:pt idx="47">
                  <c:v>0.626402231991284</c:v>
                </c:pt>
                <c:pt idx="48">
                  <c:v>0.681400143052314</c:v>
                </c:pt>
                <c:pt idx="49">
                  <c:v>0.684476107455759</c:v>
                </c:pt>
                <c:pt idx="50">
                  <c:v>0.724315011958697</c:v>
                </c:pt>
                <c:pt idx="51">
                  <c:v>0.712029544630102</c:v>
                </c:pt>
                <c:pt idx="52">
                  <c:v>0.693994802527949</c:v>
                </c:pt>
                <c:pt idx="65">
                  <c:v>0.776381271230641</c:v>
                </c:pt>
                <c:pt idx="66">
                  <c:v>0.756955065142937</c:v>
                </c:pt>
                <c:pt idx="67">
                  <c:v>0.748972675601298</c:v>
                </c:pt>
                <c:pt idx="68">
                  <c:v>0.751805966946995</c:v>
                </c:pt>
                <c:pt idx="69">
                  <c:v>0.722634332041364</c:v>
                </c:pt>
                <c:pt idx="70">
                  <c:v>0.687732168115156</c:v>
                </c:pt>
                <c:pt idx="83">
                  <c:v>0.801383460002108</c:v>
                </c:pt>
                <c:pt idx="84">
                  <c:v>0.74425650488986</c:v>
                </c:pt>
                <c:pt idx="85">
                  <c:v>0.753965198098544</c:v>
                </c:pt>
                <c:pt idx="86">
                  <c:v>0.756488567223802</c:v>
                </c:pt>
                <c:pt idx="87">
                  <c:v>0.66888100798538</c:v>
                </c:pt>
              </c:numCache>
            </c:numRef>
          </c:yVal>
          <c:smooth val="1"/>
        </c:ser>
        <c:ser>
          <c:idx val="3"/>
          <c:order val="3"/>
          <c:tx>
            <c:v>Data Set #4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'G;Data Set # 4'!$I$8:$I$155</c:f>
              <c:numCache>
                <c:formatCode>0.00000</c:formatCode>
                <c:ptCount val="148"/>
                <c:pt idx="0">
                  <c:v>0.0194157427188083</c:v>
                </c:pt>
                <c:pt idx="1">
                  <c:v>0.0183378657558983</c:v>
                </c:pt>
                <c:pt idx="2">
                  <c:v>0.015673953231045</c:v>
                </c:pt>
                <c:pt idx="3">
                  <c:v>0.0136872912094231</c:v>
                </c:pt>
                <c:pt idx="4">
                  <c:v>0.0131976393384751</c:v>
                </c:pt>
                <c:pt idx="5">
                  <c:v>0.00979447935915274</c:v>
                </c:pt>
                <c:pt idx="6">
                  <c:v>0.00597937456538741</c:v>
                </c:pt>
                <c:pt idx="7">
                  <c:v>0.00443425905781735</c:v>
                </c:pt>
                <c:pt idx="8">
                  <c:v>0.00329939843293197</c:v>
                </c:pt>
                <c:pt idx="9">
                  <c:v>0.00143262851163436</c:v>
                </c:pt>
                <c:pt idx="10">
                  <c:v>0.00027030922822204</c:v>
                </c:pt>
                <c:pt idx="13">
                  <c:v>0.0361623227001009</c:v>
                </c:pt>
                <c:pt idx="14">
                  <c:v>0.0336120615174775</c:v>
                </c:pt>
                <c:pt idx="15">
                  <c:v>0.034488577879099</c:v>
                </c:pt>
                <c:pt idx="16">
                  <c:v>0.0318572337510415</c:v>
                </c:pt>
                <c:pt idx="17">
                  <c:v>0.0301151351556071</c:v>
                </c:pt>
                <c:pt idx="18">
                  <c:v>0.029226736487079</c:v>
                </c:pt>
                <c:pt idx="19">
                  <c:v>0.0291582202703351</c:v>
                </c:pt>
                <c:pt idx="20">
                  <c:v>0.0289912608557133</c:v>
                </c:pt>
                <c:pt idx="21">
                  <c:v>0.0281622034911238</c:v>
                </c:pt>
                <c:pt idx="22">
                  <c:v>0.0278395593096319</c:v>
                </c:pt>
                <c:pt idx="23">
                  <c:v>0.0274678681617791</c:v>
                </c:pt>
                <c:pt idx="24">
                  <c:v>0.0267005138157091</c:v>
                </c:pt>
                <c:pt idx="25">
                  <c:v>0.0255781587494109</c:v>
                </c:pt>
                <c:pt idx="26">
                  <c:v>0.0242390636765252</c:v>
                </c:pt>
                <c:pt idx="27">
                  <c:v>0.0226826623115886</c:v>
                </c:pt>
                <c:pt idx="28">
                  <c:v>0.0210534647117453</c:v>
                </c:pt>
                <c:pt idx="29">
                  <c:v>0.0196050861107609</c:v>
                </c:pt>
                <c:pt idx="32">
                  <c:v>0.0490598542320682</c:v>
                </c:pt>
                <c:pt idx="33">
                  <c:v>0.0476391061888053</c:v>
                </c:pt>
                <c:pt idx="34">
                  <c:v>0.0461767409871719</c:v>
                </c:pt>
                <c:pt idx="35">
                  <c:v>0.0440282735866736</c:v>
                </c:pt>
                <c:pt idx="36">
                  <c:v>0.0437860523740413</c:v>
                </c:pt>
                <c:pt idx="37">
                  <c:v>0.0435704842127637</c:v>
                </c:pt>
                <c:pt idx="38">
                  <c:v>0.043031583683019</c:v>
                </c:pt>
                <c:pt idx="39">
                  <c:v>0.0422456678290896</c:v>
                </c:pt>
                <c:pt idx="40">
                  <c:v>0.0425050166687453</c:v>
                </c:pt>
                <c:pt idx="41">
                  <c:v>0.0421961593307867</c:v>
                </c:pt>
                <c:pt idx="42">
                  <c:v>0.0415993835933213</c:v>
                </c:pt>
                <c:pt idx="43">
                  <c:v>0.0404977221339056</c:v>
                </c:pt>
                <c:pt idx="44">
                  <c:v>0.0393884784023081</c:v>
                </c:pt>
                <c:pt idx="45">
                  <c:v>0.0377136362691862</c:v>
                </c:pt>
                <c:pt idx="46">
                  <c:v>0.0367839601525858</c:v>
                </c:pt>
                <c:pt idx="47">
                  <c:v>0.0367376239222813</c:v>
                </c:pt>
                <c:pt idx="50">
                  <c:v>0.0670622005101173</c:v>
                </c:pt>
                <c:pt idx="51">
                  <c:v>0.0660459980153964</c:v>
                </c:pt>
                <c:pt idx="52">
                  <c:v>0.0644757192861412</c:v>
                </c:pt>
                <c:pt idx="53">
                  <c:v>0.0646960444778167</c:v>
                </c:pt>
                <c:pt idx="54">
                  <c:v>0.0640008789260536</c:v>
                </c:pt>
                <c:pt idx="55">
                  <c:v>0.0632169925050486</c:v>
                </c:pt>
                <c:pt idx="56">
                  <c:v>0.0617190416526768</c:v>
                </c:pt>
                <c:pt idx="57">
                  <c:v>0.0618108838362419</c:v>
                </c:pt>
                <c:pt idx="58">
                  <c:v>0.0620968039221256</c:v>
                </c:pt>
                <c:pt idx="59">
                  <c:v>0.0608920155265079</c:v>
                </c:pt>
                <c:pt idx="60">
                  <c:v>0.0610770137101704</c:v>
                </c:pt>
                <c:pt idx="61">
                  <c:v>0.0603455878050965</c:v>
                </c:pt>
                <c:pt idx="62">
                  <c:v>0.0589605008396603</c:v>
                </c:pt>
                <c:pt idx="63">
                  <c:v>0.0572280034189345</c:v>
                </c:pt>
                <c:pt idx="64">
                  <c:v>0.0561179442872986</c:v>
                </c:pt>
                <c:pt idx="65">
                  <c:v>0.0545255084373433</c:v>
                </c:pt>
                <c:pt idx="68">
                  <c:v>0.0802489361752783</c:v>
                </c:pt>
                <c:pt idx="69">
                  <c:v>0.0824003930243649</c:v>
                </c:pt>
                <c:pt idx="70">
                  <c:v>0.0817127427014025</c:v>
                </c:pt>
                <c:pt idx="71">
                  <c:v>0.0832179966273857</c:v>
                </c:pt>
                <c:pt idx="72">
                  <c:v>0.0845004164813516</c:v>
                </c:pt>
                <c:pt idx="73">
                  <c:v>0.0854664559044127</c:v>
                </c:pt>
                <c:pt idx="74">
                  <c:v>0.0847558822074848</c:v>
                </c:pt>
                <c:pt idx="75">
                  <c:v>0.0848570731350386</c:v>
                </c:pt>
                <c:pt idx="76">
                  <c:v>0.0855294701069059</c:v>
                </c:pt>
                <c:pt idx="77">
                  <c:v>0.0850656967191191</c:v>
                </c:pt>
                <c:pt idx="78">
                  <c:v>0.0844081065891712</c:v>
                </c:pt>
                <c:pt idx="79">
                  <c:v>0.0829426866134902</c:v>
                </c:pt>
                <c:pt idx="80">
                  <c:v>0.0831415072499935</c:v>
                </c:pt>
                <c:pt idx="81">
                  <c:v>0.0801438334264774</c:v>
                </c:pt>
                <c:pt idx="82">
                  <c:v>0.0780265620762363</c:v>
                </c:pt>
                <c:pt idx="83">
                  <c:v>0.0771594571744978</c:v>
                </c:pt>
                <c:pt idx="86">
                  <c:v>0.106579470310243</c:v>
                </c:pt>
                <c:pt idx="87">
                  <c:v>0.104245792295326</c:v>
                </c:pt>
                <c:pt idx="88">
                  <c:v>0.109458779253217</c:v>
                </c:pt>
                <c:pt idx="89">
                  <c:v>0.110318232619352</c:v>
                </c:pt>
                <c:pt idx="90">
                  <c:v>0.111007457985306</c:v>
                </c:pt>
                <c:pt idx="91">
                  <c:v>0.111993386931971</c:v>
                </c:pt>
                <c:pt idx="92">
                  <c:v>0.112472272694913</c:v>
                </c:pt>
                <c:pt idx="93">
                  <c:v>0.11240810606764</c:v>
                </c:pt>
                <c:pt idx="94">
                  <c:v>0.114609934253871</c:v>
                </c:pt>
                <c:pt idx="95">
                  <c:v>0.115395331479314</c:v>
                </c:pt>
                <c:pt idx="96">
                  <c:v>0.115853705002716</c:v>
                </c:pt>
                <c:pt idx="97">
                  <c:v>0.115734209341542</c:v>
                </c:pt>
                <c:pt idx="98">
                  <c:v>0.114455676287202</c:v>
                </c:pt>
                <c:pt idx="99">
                  <c:v>0.11177407260744</c:v>
                </c:pt>
                <c:pt idx="102">
                  <c:v>0.132324499670802</c:v>
                </c:pt>
                <c:pt idx="103">
                  <c:v>0.131466097752448</c:v>
                </c:pt>
                <c:pt idx="104">
                  <c:v>0.134581605430237</c:v>
                </c:pt>
                <c:pt idx="105">
                  <c:v>0.139215615576167</c:v>
                </c:pt>
                <c:pt idx="106">
                  <c:v>0.139604781837897</c:v>
                </c:pt>
                <c:pt idx="107">
                  <c:v>0.144461373962966</c:v>
                </c:pt>
                <c:pt idx="108">
                  <c:v>0.144935587213122</c:v>
                </c:pt>
                <c:pt idx="109">
                  <c:v>0.146986059542318</c:v>
                </c:pt>
                <c:pt idx="110">
                  <c:v>0.14560574560761</c:v>
                </c:pt>
                <c:pt idx="111">
                  <c:v>0.149744687613629</c:v>
                </c:pt>
                <c:pt idx="112">
                  <c:v>0.15009179611121</c:v>
                </c:pt>
                <c:pt idx="113">
                  <c:v>0.151055056652616</c:v>
                </c:pt>
                <c:pt idx="114">
                  <c:v>0.151106774065251</c:v>
                </c:pt>
                <c:pt idx="115">
                  <c:v>0.147666318876518</c:v>
                </c:pt>
                <c:pt idx="118">
                  <c:v>0.151903880738457</c:v>
                </c:pt>
                <c:pt idx="119">
                  <c:v>0.156328390467042</c:v>
                </c:pt>
                <c:pt idx="120">
                  <c:v>0.159068308370704</c:v>
                </c:pt>
                <c:pt idx="121">
                  <c:v>0.163589608464727</c:v>
                </c:pt>
                <c:pt idx="122">
                  <c:v>0.167088253065976</c:v>
                </c:pt>
                <c:pt idx="123">
                  <c:v>0.168992052866188</c:v>
                </c:pt>
                <c:pt idx="124">
                  <c:v>0.176072504695415</c:v>
                </c:pt>
                <c:pt idx="125">
                  <c:v>0.173707925796328</c:v>
                </c:pt>
                <c:pt idx="126">
                  <c:v>0.174380080726612</c:v>
                </c:pt>
                <c:pt idx="127">
                  <c:v>0.176950496417807</c:v>
                </c:pt>
                <c:pt idx="130">
                  <c:v>0.17108847926425</c:v>
                </c:pt>
                <c:pt idx="131">
                  <c:v>0.174370166497612</c:v>
                </c:pt>
                <c:pt idx="132">
                  <c:v>0.163933630361417</c:v>
                </c:pt>
                <c:pt idx="133">
                  <c:v>0.17417066204243</c:v>
                </c:pt>
                <c:pt idx="134">
                  <c:v>0.179135501099267</c:v>
                </c:pt>
                <c:pt idx="135">
                  <c:v>0.177638042794972</c:v>
                </c:pt>
                <c:pt idx="136">
                  <c:v>0.180866556452724</c:v>
                </c:pt>
                <c:pt idx="137">
                  <c:v>0.183587474168868</c:v>
                </c:pt>
                <c:pt idx="138">
                  <c:v>0.192569858222987</c:v>
                </c:pt>
                <c:pt idx="139">
                  <c:v>0.19509432905769</c:v>
                </c:pt>
                <c:pt idx="142">
                  <c:v>0.194437552499048</c:v>
                </c:pt>
                <c:pt idx="143">
                  <c:v>0.19686635494687</c:v>
                </c:pt>
                <c:pt idx="144">
                  <c:v>0.197951623171963</c:v>
                </c:pt>
                <c:pt idx="145">
                  <c:v>0.197991202647572</c:v>
                </c:pt>
                <c:pt idx="146">
                  <c:v>0.201330169662889</c:v>
                </c:pt>
                <c:pt idx="147">
                  <c:v>0.204924428894985</c:v>
                </c:pt>
              </c:numCache>
            </c:numRef>
          </c:xVal>
          <c:yVal>
            <c:numRef>
              <c:f>'G;Data Set # 4'!$L$8:$L$155</c:f>
              <c:numCache>
                <c:formatCode>0.0000</c:formatCode>
                <c:ptCount val="148"/>
                <c:pt idx="0">
                  <c:v>0.191864563373348</c:v>
                </c:pt>
                <c:pt idx="1">
                  <c:v>0.170897787108084</c:v>
                </c:pt>
                <c:pt idx="2">
                  <c:v>0.131332208191207</c:v>
                </c:pt>
                <c:pt idx="3">
                  <c:v>0.0984695124194783</c:v>
                </c:pt>
                <c:pt idx="4">
                  <c:v>0.0932986870046844</c:v>
                </c:pt>
                <c:pt idx="5">
                  <c:v>0.0588551981553393</c:v>
                </c:pt>
                <c:pt idx="6">
                  <c:v>0.028180272149829</c:v>
                </c:pt>
                <c:pt idx="7">
                  <c:v>0.0173797890039392</c:v>
                </c:pt>
                <c:pt idx="8">
                  <c:v>0.0107347314647179</c:v>
                </c:pt>
                <c:pt idx="9">
                  <c:v>0.00295559250578985</c:v>
                </c:pt>
                <c:pt idx="10">
                  <c:v>0.000234739054653131</c:v>
                </c:pt>
                <c:pt idx="13">
                  <c:v>0.444218072171987</c:v>
                </c:pt>
                <c:pt idx="14">
                  <c:v>0.385691110928663</c:v>
                </c:pt>
                <c:pt idx="15">
                  <c:v>0.402353223792929</c:v>
                </c:pt>
                <c:pt idx="16">
                  <c:v>0.344606134872273</c:v>
                </c:pt>
                <c:pt idx="17">
                  <c:v>0.304310831272394</c:v>
                </c:pt>
                <c:pt idx="18">
                  <c:v>0.293064292054343</c:v>
                </c:pt>
                <c:pt idx="19">
                  <c:v>0.281198815246149</c:v>
                </c:pt>
                <c:pt idx="20">
                  <c:v>0.274380952749722</c:v>
                </c:pt>
                <c:pt idx="21">
                  <c:v>0.260665114744324</c:v>
                </c:pt>
                <c:pt idx="22">
                  <c:v>0.246507286214302</c:v>
                </c:pt>
                <c:pt idx="23">
                  <c:v>0.236788564307227</c:v>
                </c:pt>
                <c:pt idx="24">
                  <c:v>0.220589647624898</c:v>
                </c:pt>
                <c:pt idx="25">
                  <c:v>0.199024346384773</c:v>
                </c:pt>
                <c:pt idx="26">
                  <c:v>0.175166452447837</c:v>
                </c:pt>
                <c:pt idx="27">
                  <c:v>0.152476755869186</c:v>
                </c:pt>
                <c:pt idx="28">
                  <c:v>0.13020885669786</c:v>
                </c:pt>
                <c:pt idx="29">
                  <c:v>0.116186625711622</c:v>
                </c:pt>
                <c:pt idx="32">
                  <c:v>0.59472878958825</c:v>
                </c:pt>
                <c:pt idx="33">
                  <c:v>0.563773589282114</c:v>
                </c:pt>
                <c:pt idx="34">
                  <c:v>0.526687450301572</c:v>
                </c:pt>
                <c:pt idx="35">
                  <c:v>0.478971252943872</c:v>
                </c:pt>
                <c:pt idx="36">
                  <c:v>0.471101333277008</c:v>
                </c:pt>
                <c:pt idx="37">
                  <c:v>0.46449222186331</c:v>
                </c:pt>
                <c:pt idx="38">
                  <c:v>0.443687103080105</c:v>
                </c:pt>
                <c:pt idx="39">
                  <c:v>0.427569730204039</c:v>
                </c:pt>
                <c:pt idx="40">
                  <c:v>0.420536824454772</c:v>
                </c:pt>
                <c:pt idx="41">
                  <c:v>0.405903645009972</c:v>
                </c:pt>
                <c:pt idx="42">
                  <c:v>0.392144118613513</c:v>
                </c:pt>
                <c:pt idx="43">
                  <c:v>0.364320745549227</c:v>
                </c:pt>
                <c:pt idx="44">
                  <c:v>0.342778034466257</c:v>
                </c:pt>
                <c:pt idx="45">
                  <c:v>0.301392460995316</c:v>
                </c:pt>
                <c:pt idx="46">
                  <c:v>0.285204901007569</c:v>
                </c:pt>
                <c:pt idx="47">
                  <c:v>0.264804267380314</c:v>
                </c:pt>
                <c:pt idx="50">
                  <c:v>0.804262609374058</c:v>
                </c:pt>
                <c:pt idx="51">
                  <c:v>0.713972692292145</c:v>
                </c:pt>
                <c:pt idx="52">
                  <c:v>0.675819003367372</c:v>
                </c:pt>
                <c:pt idx="53">
                  <c:v>0.65846824057243</c:v>
                </c:pt>
                <c:pt idx="54">
                  <c:v>0.64537195125217</c:v>
                </c:pt>
                <c:pt idx="55">
                  <c:v>0.629102536121007</c:v>
                </c:pt>
                <c:pt idx="56">
                  <c:v>0.604766677912352</c:v>
                </c:pt>
                <c:pt idx="57">
                  <c:v>0.591794228258461</c:v>
                </c:pt>
                <c:pt idx="58">
                  <c:v>0.595975280971719</c:v>
                </c:pt>
                <c:pt idx="59">
                  <c:v>0.575576363444869</c:v>
                </c:pt>
                <c:pt idx="60">
                  <c:v>0.57170791914307</c:v>
                </c:pt>
                <c:pt idx="61">
                  <c:v>0.549905096550279</c:v>
                </c:pt>
                <c:pt idx="62">
                  <c:v>0.510086134600845</c:v>
                </c:pt>
                <c:pt idx="63">
                  <c:v>0.471427828770391</c:v>
                </c:pt>
                <c:pt idx="64">
                  <c:v>0.440665349556633</c:v>
                </c:pt>
                <c:pt idx="65">
                  <c:v>0.41062488494113</c:v>
                </c:pt>
                <c:pt idx="68">
                  <c:v>0.658965571680666</c:v>
                </c:pt>
                <c:pt idx="69">
                  <c:v>0.67546676450982</c:v>
                </c:pt>
                <c:pt idx="70">
                  <c:v>0.670600558404775</c:v>
                </c:pt>
                <c:pt idx="71">
                  <c:v>0.674279629757928</c:v>
                </c:pt>
                <c:pt idx="72">
                  <c:v>0.682854621411967</c:v>
                </c:pt>
                <c:pt idx="73">
                  <c:v>0.691939535181208</c:v>
                </c:pt>
                <c:pt idx="74">
                  <c:v>0.68206807805676</c:v>
                </c:pt>
                <c:pt idx="75">
                  <c:v>0.681483967308901</c:v>
                </c:pt>
                <c:pt idx="76">
                  <c:v>0.680895847195323</c:v>
                </c:pt>
                <c:pt idx="77">
                  <c:v>0.674117778706462</c:v>
                </c:pt>
                <c:pt idx="78">
                  <c:v>0.662354329282085</c:v>
                </c:pt>
                <c:pt idx="79">
                  <c:v>0.633604842321171</c:v>
                </c:pt>
                <c:pt idx="80">
                  <c:v>0.623203170606677</c:v>
                </c:pt>
                <c:pt idx="81">
                  <c:v>0.576729241690217</c:v>
                </c:pt>
                <c:pt idx="82">
                  <c:v>0.548031488274362</c:v>
                </c:pt>
                <c:pt idx="83">
                  <c:v>0.53488847207681</c:v>
                </c:pt>
                <c:pt idx="86">
                  <c:v>0.73918601315171</c:v>
                </c:pt>
                <c:pt idx="87">
                  <c:v>0.699622616809318</c:v>
                </c:pt>
                <c:pt idx="88">
                  <c:v>0.727047912061596</c:v>
                </c:pt>
                <c:pt idx="89">
                  <c:v>0.718528858344459</c:v>
                </c:pt>
                <c:pt idx="90">
                  <c:v>0.71884232997231</c:v>
                </c:pt>
                <c:pt idx="91">
                  <c:v>0.718674118351836</c:v>
                </c:pt>
                <c:pt idx="92">
                  <c:v>0.71461099463689</c:v>
                </c:pt>
                <c:pt idx="93">
                  <c:v>0.709230433567339</c:v>
                </c:pt>
                <c:pt idx="94">
                  <c:v>0.713506478210129</c:v>
                </c:pt>
                <c:pt idx="95">
                  <c:v>0.713363694931204</c:v>
                </c:pt>
                <c:pt idx="96">
                  <c:v>0.704263392748315</c:v>
                </c:pt>
                <c:pt idx="97">
                  <c:v>0.693416771281272</c:v>
                </c:pt>
                <c:pt idx="98">
                  <c:v>0.664390877770028</c:v>
                </c:pt>
                <c:pt idx="99">
                  <c:v>0.637925676792277</c:v>
                </c:pt>
                <c:pt idx="102">
                  <c:v>0.759011411701491</c:v>
                </c:pt>
                <c:pt idx="103">
                  <c:v>0.735115677217367</c:v>
                </c:pt>
                <c:pt idx="104">
                  <c:v>0.730241093706897</c:v>
                </c:pt>
                <c:pt idx="105">
                  <c:v>0.731003117019721</c:v>
                </c:pt>
                <c:pt idx="106">
                  <c:v>0.718598657222976</c:v>
                </c:pt>
                <c:pt idx="107">
                  <c:v>0.726933938145104</c:v>
                </c:pt>
                <c:pt idx="108">
                  <c:v>0.721219502412499</c:v>
                </c:pt>
                <c:pt idx="109">
                  <c:v>0.718533700315611</c:v>
                </c:pt>
                <c:pt idx="110">
                  <c:v>0.716295290399746</c:v>
                </c:pt>
                <c:pt idx="111">
                  <c:v>0.724016597612815</c:v>
                </c:pt>
                <c:pt idx="112">
                  <c:v>0.717756773890875</c:v>
                </c:pt>
                <c:pt idx="113">
                  <c:v>0.716834523493553</c:v>
                </c:pt>
                <c:pt idx="114">
                  <c:v>0.706355838948707</c:v>
                </c:pt>
                <c:pt idx="115">
                  <c:v>0.678201350520776</c:v>
                </c:pt>
                <c:pt idx="118">
                  <c:v>0.713646766528812</c:v>
                </c:pt>
                <c:pt idx="119">
                  <c:v>0.704889772852144</c:v>
                </c:pt>
                <c:pt idx="120">
                  <c:v>0.700265928250041</c:v>
                </c:pt>
                <c:pt idx="121">
                  <c:v>0.691542829500902</c:v>
                </c:pt>
                <c:pt idx="122">
                  <c:v>0.68968434194432</c:v>
                </c:pt>
                <c:pt idx="123">
                  <c:v>0.682172135699065</c:v>
                </c:pt>
                <c:pt idx="124">
                  <c:v>0.700765144132761</c:v>
                </c:pt>
                <c:pt idx="125">
                  <c:v>0.68657227704568</c:v>
                </c:pt>
                <c:pt idx="126">
                  <c:v>0.680812205126912</c:v>
                </c:pt>
                <c:pt idx="127">
                  <c:v>0.674920467882187</c:v>
                </c:pt>
                <c:pt idx="130">
                  <c:v>0.686672492772754</c:v>
                </c:pt>
                <c:pt idx="131">
                  <c:v>0.682022984534418</c:v>
                </c:pt>
                <c:pt idx="132">
                  <c:v>0.677406685883136</c:v>
                </c:pt>
                <c:pt idx="133">
                  <c:v>0.667055819715142</c:v>
                </c:pt>
                <c:pt idx="134">
                  <c:v>0.680447677954224</c:v>
                </c:pt>
                <c:pt idx="135">
                  <c:v>0.668908852479903</c:v>
                </c:pt>
                <c:pt idx="136">
                  <c:v>0.670663124168549</c:v>
                </c:pt>
                <c:pt idx="137">
                  <c:v>0.649971733653036</c:v>
                </c:pt>
                <c:pt idx="138">
                  <c:v>0.658077716764374</c:v>
                </c:pt>
                <c:pt idx="139">
                  <c:v>0.654597732344641</c:v>
                </c:pt>
                <c:pt idx="142">
                  <c:v>0.641045298826594</c:v>
                </c:pt>
                <c:pt idx="143">
                  <c:v>0.608617486001672</c:v>
                </c:pt>
                <c:pt idx="144">
                  <c:v>0.605082066718467</c:v>
                </c:pt>
                <c:pt idx="145">
                  <c:v>0.59979298949651</c:v>
                </c:pt>
                <c:pt idx="146">
                  <c:v>0.597814151821051</c:v>
                </c:pt>
                <c:pt idx="147">
                  <c:v>0.595959717606869</c:v>
                </c:pt>
              </c:numCache>
            </c:numRef>
          </c:yVal>
          <c:smooth val="1"/>
        </c:ser>
        <c:ser>
          <c:idx val="4"/>
          <c:order val="4"/>
          <c:tx>
            <c:v>Data Set #5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'H;Data Set # 5'!$I$8:$I$231</c:f>
              <c:numCache>
                <c:formatCode>0.00000</c:formatCode>
                <c:ptCount val="224"/>
                <c:pt idx="0">
                  <c:v>0.0837902459093746</c:v>
                </c:pt>
                <c:pt idx="1">
                  <c:v>0.0868508667942593</c:v>
                </c:pt>
                <c:pt idx="2">
                  <c:v>0.0875857324837703</c:v>
                </c:pt>
                <c:pt idx="3">
                  <c:v>0.0899471032158703</c:v>
                </c:pt>
                <c:pt idx="4">
                  <c:v>0.0907473844626267</c:v>
                </c:pt>
                <c:pt idx="5">
                  <c:v>0.0902161671422561</c:v>
                </c:pt>
                <c:pt idx="6">
                  <c:v>0.090371027845154</c:v>
                </c:pt>
                <c:pt idx="7">
                  <c:v>0.092805004807189</c:v>
                </c:pt>
                <c:pt idx="15">
                  <c:v>0.0850319208358436</c:v>
                </c:pt>
                <c:pt idx="16">
                  <c:v>0.0850166014352841</c:v>
                </c:pt>
                <c:pt idx="17">
                  <c:v>0.0863115050434255</c:v>
                </c:pt>
                <c:pt idx="18">
                  <c:v>0.0852917328241693</c:v>
                </c:pt>
                <c:pt idx="19">
                  <c:v>0.0856901967476162</c:v>
                </c:pt>
                <c:pt idx="20">
                  <c:v>0.0893237595704139</c:v>
                </c:pt>
                <c:pt idx="21">
                  <c:v>0.0888604295861472</c:v>
                </c:pt>
                <c:pt idx="30">
                  <c:v>0.213480869442306</c:v>
                </c:pt>
                <c:pt idx="31">
                  <c:v>0.197883322270692</c:v>
                </c:pt>
                <c:pt idx="32">
                  <c:v>0.20495127570976</c:v>
                </c:pt>
                <c:pt idx="33">
                  <c:v>0.205761105363245</c:v>
                </c:pt>
                <c:pt idx="34">
                  <c:v>0.211636653319055</c:v>
                </c:pt>
                <c:pt idx="35">
                  <c:v>0.214525154745135</c:v>
                </c:pt>
                <c:pt idx="36">
                  <c:v>0.215345589860713</c:v>
                </c:pt>
                <c:pt idx="37">
                  <c:v>0.217816937308442</c:v>
                </c:pt>
                <c:pt idx="38">
                  <c:v>0.221201115276462</c:v>
                </c:pt>
                <c:pt idx="39">
                  <c:v>0.231009859123496</c:v>
                </c:pt>
                <c:pt idx="40">
                  <c:v>0.230846088472879</c:v>
                </c:pt>
                <c:pt idx="41">
                  <c:v>0.229923197833559</c:v>
                </c:pt>
                <c:pt idx="45">
                  <c:v>0.198471429506531</c:v>
                </c:pt>
                <c:pt idx="46">
                  <c:v>0.20458487604473</c:v>
                </c:pt>
                <c:pt idx="47">
                  <c:v>0.211589497830474</c:v>
                </c:pt>
                <c:pt idx="48">
                  <c:v>0.210910086060204</c:v>
                </c:pt>
                <c:pt idx="49">
                  <c:v>0.217449880553716</c:v>
                </c:pt>
                <c:pt idx="50">
                  <c:v>0.21939737170734</c:v>
                </c:pt>
                <c:pt idx="51">
                  <c:v>0.226211823278473</c:v>
                </c:pt>
                <c:pt idx="52">
                  <c:v>0.22583993760247</c:v>
                </c:pt>
                <c:pt idx="53">
                  <c:v>0.228035506267168</c:v>
                </c:pt>
                <c:pt idx="54">
                  <c:v>0.229385999218649</c:v>
                </c:pt>
                <c:pt idx="61">
                  <c:v>0.20820390628408</c:v>
                </c:pt>
                <c:pt idx="62">
                  <c:v>0.218421819456788</c:v>
                </c:pt>
                <c:pt idx="63">
                  <c:v>0.217076680905197</c:v>
                </c:pt>
                <c:pt idx="64">
                  <c:v>0.229565195697709</c:v>
                </c:pt>
                <c:pt idx="76">
                  <c:v>0.205336453766089</c:v>
                </c:pt>
                <c:pt idx="77">
                  <c:v>0.209746469135312</c:v>
                </c:pt>
                <c:pt idx="78">
                  <c:v>0.20945082762357</c:v>
                </c:pt>
                <c:pt idx="79">
                  <c:v>0.215307062077658</c:v>
                </c:pt>
                <c:pt idx="80">
                  <c:v>0.215234899938201</c:v>
                </c:pt>
                <c:pt idx="81">
                  <c:v>0.221052782592287</c:v>
                </c:pt>
                <c:pt idx="82">
                  <c:v>0.229612777612145</c:v>
                </c:pt>
                <c:pt idx="83">
                  <c:v>0.233381287765826</c:v>
                </c:pt>
                <c:pt idx="91">
                  <c:v>0.212048423754577</c:v>
                </c:pt>
                <c:pt idx="92">
                  <c:v>0.213062435184965</c:v>
                </c:pt>
                <c:pt idx="93">
                  <c:v>0.213327786357285</c:v>
                </c:pt>
                <c:pt idx="94">
                  <c:v>0.21350575557524</c:v>
                </c:pt>
                <c:pt idx="95">
                  <c:v>0.212913036208768</c:v>
                </c:pt>
                <c:pt idx="96">
                  <c:v>0.215628081412345</c:v>
                </c:pt>
                <c:pt idx="97">
                  <c:v>0.215801342600299</c:v>
                </c:pt>
                <c:pt idx="98">
                  <c:v>0.215938801444814</c:v>
                </c:pt>
                <c:pt idx="99">
                  <c:v>0.218684408804536</c:v>
                </c:pt>
                <c:pt idx="100">
                  <c:v>0.217306218599213</c:v>
                </c:pt>
                <c:pt idx="101">
                  <c:v>0.218621677077422</c:v>
                </c:pt>
                <c:pt idx="102">
                  <c:v>0.220184522496494</c:v>
                </c:pt>
                <c:pt idx="103">
                  <c:v>0.222499026262996</c:v>
                </c:pt>
                <c:pt idx="104">
                  <c:v>0.229018339295887</c:v>
                </c:pt>
                <c:pt idx="105">
                  <c:v>0.233269640460188</c:v>
                </c:pt>
                <c:pt idx="106">
                  <c:v>0.236916927353381</c:v>
                </c:pt>
                <c:pt idx="107">
                  <c:v>0.23345667323983</c:v>
                </c:pt>
                <c:pt idx="108">
                  <c:v>0.236533289835081</c:v>
                </c:pt>
                <c:pt idx="111">
                  <c:v>0.218396546422613</c:v>
                </c:pt>
                <c:pt idx="112">
                  <c:v>0.215829614361573</c:v>
                </c:pt>
                <c:pt idx="113">
                  <c:v>0.219003321555324</c:v>
                </c:pt>
                <c:pt idx="114">
                  <c:v>0.217937383333621</c:v>
                </c:pt>
                <c:pt idx="115">
                  <c:v>0.218164114664249</c:v>
                </c:pt>
                <c:pt idx="116">
                  <c:v>0.217617663617067</c:v>
                </c:pt>
                <c:pt idx="117">
                  <c:v>0.219713430811023</c:v>
                </c:pt>
                <c:pt idx="118">
                  <c:v>0.222951925104662</c:v>
                </c:pt>
                <c:pt idx="119">
                  <c:v>0.229030436008515</c:v>
                </c:pt>
                <c:pt idx="120">
                  <c:v>0.236080496559915</c:v>
                </c:pt>
                <c:pt idx="125">
                  <c:v>0.210266120614986</c:v>
                </c:pt>
                <c:pt idx="126">
                  <c:v>0.215683751521749</c:v>
                </c:pt>
                <c:pt idx="127">
                  <c:v>0.210488835345316</c:v>
                </c:pt>
                <c:pt idx="128">
                  <c:v>0.210833923763495</c:v>
                </c:pt>
                <c:pt idx="129">
                  <c:v>0.214045727017932</c:v>
                </c:pt>
                <c:pt idx="130">
                  <c:v>0.220123541094071</c:v>
                </c:pt>
                <c:pt idx="131">
                  <c:v>0.225057081953165</c:v>
                </c:pt>
                <c:pt idx="132">
                  <c:v>0.232153816357249</c:v>
                </c:pt>
                <c:pt idx="133">
                  <c:v>0.23611297690393</c:v>
                </c:pt>
                <c:pt idx="140">
                  <c:v>0.219660350919088</c:v>
                </c:pt>
                <c:pt idx="141">
                  <c:v>0.220682223329636</c:v>
                </c:pt>
                <c:pt idx="142">
                  <c:v>0.220590451108806</c:v>
                </c:pt>
                <c:pt idx="143">
                  <c:v>0.216887113315943</c:v>
                </c:pt>
                <c:pt idx="144">
                  <c:v>0.219892988213425</c:v>
                </c:pt>
                <c:pt idx="145">
                  <c:v>0.223920148887315</c:v>
                </c:pt>
                <c:pt idx="146">
                  <c:v>0.230884213566354</c:v>
                </c:pt>
                <c:pt idx="147">
                  <c:v>0.225977752728269</c:v>
                </c:pt>
                <c:pt idx="155">
                  <c:v>0.226652341419906</c:v>
                </c:pt>
                <c:pt idx="156">
                  <c:v>0.21499055634359</c:v>
                </c:pt>
                <c:pt idx="157">
                  <c:v>0.211831281453745</c:v>
                </c:pt>
                <c:pt idx="158">
                  <c:v>0.210543239971696</c:v>
                </c:pt>
                <c:pt idx="159">
                  <c:v>0.2156682918944</c:v>
                </c:pt>
                <c:pt idx="160">
                  <c:v>0.211326822416747</c:v>
                </c:pt>
                <c:pt idx="161">
                  <c:v>0.216470961496336</c:v>
                </c:pt>
                <c:pt idx="162">
                  <c:v>0.222902487972412</c:v>
                </c:pt>
                <c:pt idx="163">
                  <c:v>0.230582217610761</c:v>
                </c:pt>
                <c:pt idx="164">
                  <c:v>0.2265997058902</c:v>
                </c:pt>
                <c:pt idx="170">
                  <c:v>0.216005393797829</c:v>
                </c:pt>
                <c:pt idx="171">
                  <c:v>0.215037668987366</c:v>
                </c:pt>
                <c:pt idx="172">
                  <c:v>0.214993379991104</c:v>
                </c:pt>
                <c:pt idx="173">
                  <c:v>0.212762528379367</c:v>
                </c:pt>
                <c:pt idx="174">
                  <c:v>0.216160546651021</c:v>
                </c:pt>
                <c:pt idx="175">
                  <c:v>0.220647961067036</c:v>
                </c:pt>
                <c:pt idx="176">
                  <c:v>0.224857871939826</c:v>
                </c:pt>
                <c:pt idx="177">
                  <c:v>0.229065037310047</c:v>
                </c:pt>
                <c:pt idx="185">
                  <c:v>0.211513136841261</c:v>
                </c:pt>
                <c:pt idx="186">
                  <c:v>0.216846898257605</c:v>
                </c:pt>
                <c:pt idx="187">
                  <c:v>0.217877625363902</c:v>
                </c:pt>
                <c:pt idx="188">
                  <c:v>0.214958884687105</c:v>
                </c:pt>
                <c:pt idx="189">
                  <c:v>0.216437973448943</c:v>
                </c:pt>
                <c:pt idx="190">
                  <c:v>0.215637226396639</c:v>
                </c:pt>
                <c:pt idx="191">
                  <c:v>0.218332707456237</c:v>
                </c:pt>
                <c:pt idx="192">
                  <c:v>0.222548154777183</c:v>
                </c:pt>
                <c:pt idx="193">
                  <c:v>0.227108450139857</c:v>
                </c:pt>
                <c:pt idx="199">
                  <c:v>0.201623157158874</c:v>
                </c:pt>
                <c:pt idx="200">
                  <c:v>0.206963254253209</c:v>
                </c:pt>
                <c:pt idx="201">
                  <c:v>0.211071444369376</c:v>
                </c:pt>
                <c:pt idx="202">
                  <c:v>0.211814984372072</c:v>
                </c:pt>
                <c:pt idx="203">
                  <c:v>0.211726804448145</c:v>
                </c:pt>
                <c:pt idx="204">
                  <c:v>0.212955831174777</c:v>
                </c:pt>
                <c:pt idx="205">
                  <c:v>0.219753962049831</c:v>
                </c:pt>
                <c:pt idx="206">
                  <c:v>0.217739833967802</c:v>
                </c:pt>
                <c:pt idx="207">
                  <c:v>0.22444922421815</c:v>
                </c:pt>
                <c:pt idx="208">
                  <c:v>0.230788892256377</c:v>
                </c:pt>
                <c:pt idx="214">
                  <c:v>0.192691040900995</c:v>
                </c:pt>
                <c:pt idx="215">
                  <c:v>0.200751196506499</c:v>
                </c:pt>
                <c:pt idx="216">
                  <c:v>0.212137977236691</c:v>
                </c:pt>
                <c:pt idx="217">
                  <c:v>0.210882201703909</c:v>
                </c:pt>
                <c:pt idx="218">
                  <c:v>0.212907132397455</c:v>
                </c:pt>
                <c:pt idx="219">
                  <c:v>0.21340498663204</c:v>
                </c:pt>
                <c:pt idx="220">
                  <c:v>0.219323731411398</c:v>
                </c:pt>
                <c:pt idx="221">
                  <c:v>0.2214485736513</c:v>
                </c:pt>
                <c:pt idx="222">
                  <c:v>0.22619501360523</c:v>
                </c:pt>
                <c:pt idx="223">
                  <c:v>0.230961285993354</c:v>
                </c:pt>
              </c:numCache>
            </c:numRef>
          </c:xVal>
          <c:yVal>
            <c:numRef>
              <c:f>'H;Data Set # 5'!$L$8:$L$231</c:f>
              <c:numCache>
                <c:formatCode>0.0000</c:formatCode>
                <c:ptCount val="224"/>
                <c:pt idx="0">
                  <c:v>0.73502498744935</c:v>
                </c:pt>
                <c:pt idx="1">
                  <c:v>0.733411562831162</c:v>
                </c:pt>
                <c:pt idx="2">
                  <c:v>0.733382083304206</c:v>
                </c:pt>
                <c:pt idx="3">
                  <c:v>0.735325245760469</c:v>
                </c:pt>
                <c:pt idx="4">
                  <c:v>0.729979557100387</c:v>
                </c:pt>
                <c:pt idx="5">
                  <c:v>0.728370476859611</c:v>
                </c:pt>
                <c:pt idx="6">
                  <c:v>0.719834688615105</c:v>
                </c:pt>
                <c:pt idx="7">
                  <c:v>0.6326769664818</c:v>
                </c:pt>
                <c:pt idx="15">
                  <c:v>0.704426060904491</c:v>
                </c:pt>
                <c:pt idx="16">
                  <c:v>0.713917328996775</c:v>
                </c:pt>
                <c:pt idx="17">
                  <c:v>0.723972845227336</c:v>
                </c:pt>
                <c:pt idx="18">
                  <c:v>0.698434582028226</c:v>
                </c:pt>
                <c:pt idx="19">
                  <c:v>0.695802287061203</c:v>
                </c:pt>
                <c:pt idx="20">
                  <c:v>0.73753414963146</c:v>
                </c:pt>
                <c:pt idx="21">
                  <c:v>0.710204849843188</c:v>
                </c:pt>
                <c:pt idx="30">
                  <c:v>0.6107242926793</c:v>
                </c:pt>
                <c:pt idx="31">
                  <c:v>0.614756703786448</c:v>
                </c:pt>
                <c:pt idx="32">
                  <c:v>0.67546626742947</c:v>
                </c:pt>
                <c:pt idx="33">
                  <c:v>0.674716673472141</c:v>
                </c:pt>
                <c:pt idx="34">
                  <c:v>0.671671354873699</c:v>
                </c:pt>
                <c:pt idx="35">
                  <c:v>0.678877952155788</c:v>
                </c:pt>
                <c:pt idx="36">
                  <c:v>0.684606154966832</c:v>
                </c:pt>
                <c:pt idx="37">
                  <c:v>0.664110090508306</c:v>
                </c:pt>
                <c:pt idx="38">
                  <c:v>0.662492693020027</c:v>
                </c:pt>
                <c:pt idx="39">
                  <c:v>0.633836223757003</c:v>
                </c:pt>
                <c:pt idx="40">
                  <c:v>0.62930821204304</c:v>
                </c:pt>
                <c:pt idx="41">
                  <c:v>0.624920278782458</c:v>
                </c:pt>
                <c:pt idx="45">
                  <c:v>0.717103075331337</c:v>
                </c:pt>
                <c:pt idx="46">
                  <c:v>0.673351039579281</c:v>
                </c:pt>
                <c:pt idx="47">
                  <c:v>0.684796302511056</c:v>
                </c:pt>
                <c:pt idx="48">
                  <c:v>0.67265956097775</c:v>
                </c:pt>
                <c:pt idx="49">
                  <c:v>0.680404250806373</c:v>
                </c:pt>
                <c:pt idx="50">
                  <c:v>0.660578967386553</c:v>
                </c:pt>
                <c:pt idx="51">
                  <c:v>0.634888404434273</c:v>
                </c:pt>
                <c:pt idx="52">
                  <c:v>0.629115901472725</c:v>
                </c:pt>
                <c:pt idx="53">
                  <c:v>0.620225913931327</c:v>
                </c:pt>
                <c:pt idx="54">
                  <c:v>0.60369739223097</c:v>
                </c:pt>
                <c:pt idx="61">
                  <c:v>0.706311225790685</c:v>
                </c:pt>
                <c:pt idx="62">
                  <c:v>0.693039746645085</c:v>
                </c:pt>
                <c:pt idx="63">
                  <c:v>0.657138530804065</c:v>
                </c:pt>
                <c:pt idx="64">
                  <c:v>0.635568125438962</c:v>
                </c:pt>
                <c:pt idx="76">
                  <c:v>0.718230436845406</c:v>
                </c:pt>
                <c:pt idx="77">
                  <c:v>0.748190909800544</c:v>
                </c:pt>
                <c:pt idx="78">
                  <c:v>0.738658418155046</c:v>
                </c:pt>
                <c:pt idx="79">
                  <c:v>0.752250228934469</c:v>
                </c:pt>
                <c:pt idx="80">
                  <c:v>0.682233567195442</c:v>
                </c:pt>
                <c:pt idx="81">
                  <c:v>0.757460581123401</c:v>
                </c:pt>
                <c:pt idx="82">
                  <c:v>0.776173208621992</c:v>
                </c:pt>
                <c:pt idx="83">
                  <c:v>0.764639333319849</c:v>
                </c:pt>
                <c:pt idx="91">
                  <c:v>0.805930167592336</c:v>
                </c:pt>
                <c:pt idx="92">
                  <c:v>0.803058503756476</c:v>
                </c:pt>
                <c:pt idx="93">
                  <c:v>0.797649885814747</c:v>
                </c:pt>
                <c:pt idx="94">
                  <c:v>0.772949042257693</c:v>
                </c:pt>
                <c:pt idx="95">
                  <c:v>0.726997197249527</c:v>
                </c:pt>
                <c:pt idx="96">
                  <c:v>0.746697301360328</c:v>
                </c:pt>
                <c:pt idx="97">
                  <c:v>0.724192434263044</c:v>
                </c:pt>
                <c:pt idx="98">
                  <c:v>0.730249702374246</c:v>
                </c:pt>
                <c:pt idx="99">
                  <c:v>0.72540194042127</c:v>
                </c:pt>
                <c:pt idx="100">
                  <c:v>0.7085091939638</c:v>
                </c:pt>
                <c:pt idx="101">
                  <c:v>0.684419296992824</c:v>
                </c:pt>
                <c:pt idx="102">
                  <c:v>0.697847480988645</c:v>
                </c:pt>
                <c:pt idx="103">
                  <c:v>0.687772878342774</c:v>
                </c:pt>
                <c:pt idx="104">
                  <c:v>0.676977633965625</c:v>
                </c:pt>
                <c:pt idx="105">
                  <c:v>0.675627334606541</c:v>
                </c:pt>
                <c:pt idx="106">
                  <c:v>0.66114806486442</c:v>
                </c:pt>
                <c:pt idx="107">
                  <c:v>0.656153574933081</c:v>
                </c:pt>
                <c:pt idx="108">
                  <c:v>0.644037688337152</c:v>
                </c:pt>
                <c:pt idx="111">
                  <c:v>0.727961908448183</c:v>
                </c:pt>
                <c:pt idx="112">
                  <c:v>0.732802017554925</c:v>
                </c:pt>
                <c:pt idx="113">
                  <c:v>0.749503975062071</c:v>
                </c:pt>
                <c:pt idx="114">
                  <c:v>0.732828130727502</c:v>
                </c:pt>
                <c:pt idx="115">
                  <c:v>0.716903575786487</c:v>
                </c:pt>
                <c:pt idx="116">
                  <c:v>0.685409560259952</c:v>
                </c:pt>
                <c:pt idx="117">
                  <c:v>0.689751121203151</c:v>
                </c:pt>
                <c:pt idx="118">
                  <c:v>0.664007854350421</c:v>
                </c:pt>
                <c:pt idx="119">
                  <c:v>0.66147175443128</c:v>
                </c:pt>
                <c:pt idx="120">
                  <c:v>0.648726651034217</c:v>
                </c:pt>
                <c:pt idx="125">
                  <c:v>0.726677827330548</c:v>
                </c:pt>
                <c:pt idx="126">
                  <c:v>0.741542041777538</c:v>
                </c:pt>
                <c:pt idx="127">
                  <c:v>0.69454358842762</c:v>
                </c:pt>
                <c:pt idx="128">
                  <c:v>0.683522985139169</c:v>
                </c:pt>
                <c:pt idx="129">
                  <c:v>0.679747472217537</c:v>
                </c:pt>
                <c:pt idx="130">
                  <c:v>0.68533666782942</c:v>
                </c:pt>
                <c:pt idx="131">
                  <c:v>0.672467000169845</c:v>
                </c:pt>
                <c:pt idx="132">
                  <c:v>0.657876112377034</c:v>
                </c:pt>
                <c:pt idx="133">
                  <c:v>0.656092883919883</c:v>
                </c:pt>
                <c:pt idx="140">
                  <c:v>0.826048467632114</c:v>
                </c:pt>
                <c:pt idx="141">
                  <c:v>0.791285654912457</c:v>
                </c:pt>
                <c:pt idx="142">
                  <c:v>0.769995112503842</c:v>
                </c:pt>
                <c:pt idx="143">
                  <c:v>0.719466874609054</c:v>
                </c:pt>
                <c:pt idx="144">
                  <c:v>0.714037550736129</c:v>
                </c:pt>
                <c:pt idx="145">
                  <c:v>0.701485946444611</c:v>
                </c:pt>
                <c:pt idx="146">
                  <c:v>0.702161111977704</c:v>
                </c:pt>
                <c:pt idx="147">
                  <c:v>0.62473684048754</c:v>
                </c:pt>
                <c:pt idx="155">
                  <c:v>0.83889172591374</c:v>
                </c:pt>
                <c:pt idx="156">
                  <c:v>0.836910770964339</c:v>
                </c:pt>
                <c:pt idx="157">
                  <c:v>0.737525149419775</c:v>
                </c:pt>
                <c:pt idx="158">
                  <c:v>0.671169217325421</c:v>
                </c:pt>
                <c:pt idx="159">
                  <c:v>0.691699909053352</c:v>
                </c:pt>
                <c:pt idx="160">
                  <c:v>0.66894553561601</c:v>
                </c:pt>
                <c:pt idx="161">
                  <c:v>0.667274357406987</c:v>
                </c:pt>
                <c:pt idx="162">
                  <c:v>0.650237213798444</c:v>
                </c:pt>
                <c:pt idx="163">
                  <c:v>0.672944195959963</c:v>
                </c:pt>
                <c:pt idx="164">
                  <c:v>0.589424961863739</c:v>
                </c:pt>
                <c:pt idx="170">
                  <c:v>0.731117619147855</c:v>
                </c:pt>
                <c:pt idx="171">
                  <c:v>0.711198999873415</c:v>
                </c:pt>
                <c:pt idx="172">
                  <c:v>0.693462862381538</c:v>
                </c:pt>
                <c:pt idx="173">
                  <c:v>0.678844255403166</c:v>
                </c:pt>
                <c:pt idx="174">
                  <c:v>0.682467064103155</c:v>
                </c:pt>
                <c:pt idx="175">
                  <c:v>0.653879096693084</c:v>
                </c:pt>
                <c:pt idx="176">
                  <c:v>0.638825323284982</c:v>
                </c:pt>
                <c:pt idx="177">
                  <c:v>0.618339974353966</c:v>
                </c:pt>
                <c:pt idx="185">
                  <c:v>0.74011908835733</c:v>
                </c:pt>
                <c:pt idx="186">
                  <c:v>0.750306250325315</c:v>
                </c:pt>
                <c:pt idx="187">
                  <c:v>0.736675157997395</c:v>
                </c:pt>
                <c:pt idx="188">
                  <c:v>0.701776127114654</c:v>
                </c:pt>
                <c:pt idx="189">
                  <c:v>0.693538978200108</c:v>
                </c:pt>
                <c:pt idx="190">
                  <c:v>0.679299853283489</c:v>
                </c:pt>
                <c:pt idx="191">
                  <c:v>0.673303430957604</c:v>
                </c:pt>
                <c:pt idx="192">
                  <c:v>0.646849689095404</c:v>
                </c:pt>
                <c:pt idx="193">
                  <c:v>0.625437106403257</c:v>
                </c:pt>
                <c:pt idx="199">
                  <c:v>0.714176084592625</c:v>
                </c:pt>
                <c:pt idx="200">
                  <c:v>0.707134115802388</c:v>
                </c:pt>
                <c:pt idx="201">
                  <c:v>0.718406218651088</c:v>
                </c:pt>
                <c:pt idx="202">
                  <c:v>0.710271985519914</c:v>
                </c:pt>
                <c:pt idx="203">
                  <c:v>0.684266716699531</c:v>
                </c:pt>
                <c:pt idx="204">
                  <c:v>0.677806524206583</c:v>
                </c:pt>
                <c:pt idx="205">
                  <c:v>0.688644767842798</c:v>
                </c:pt>
                <c:pt idx="206">
                  <c:v>0.657025676433801</c:v>
                </c:pt>
                <c:pt idx="207">
                  <c:v>0.640005492990066</c:v>
                </c:pt>
                <c:pt idx="208">
                  <c:v>0.626361898193408</c:v>
                </c:pt>
                <c:pt idx="214">
                  <c:v>0.659549704585354</c:v>
                </c:pt>
                <c:pt idx="215">
                  <c:v>0.687191902292441</c:v>
                </c:pt>
                <c:pt idx="216">
                  <c:v>0.714249583538285</c:v>
                </c:pt>
                <c:pt idx="217">
                  <c:v>0.705685357901427</c:v>
                </c:pt>
                <c:pt idx="218">
                  <c:v>0.695607567623577</c:v>
                </c:pt>
                <c:pt idx="219">
                  <c:v>0.665610626037629</c:v>
                </c:pt>
                <c:pt idx="220">
                  <c:v>0.678423134450597</c:v>
                </c:pt>
                <c:pt idx="221">
                  <c:v>0.659119361286476</c:v>
                </c:pt>
                <c:pt idx="222">
                  <c:v>0.645881963455906</c:v>
                </c:pt>
                <c:pt idx="223">
                  <c:v>0.617732485594376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7314352"/>
        <c:axId val="-1387310000"/>
      </c:scatterChart>
      <c:valAx>
        <c:axId val="-1387314352"/>
        <c:scaling>
          <c:orientation val="minMax"/>
          <c:max val="0.2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310000"/>
        <c:crosses val="autoZero"/>
        <c:crossBetween val="midCat"/>
        <c:majorUnit val="0.02"/>
      </c:valAx>
      <c:valAx>
        <c:axId val="-1387310000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3143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354051054384"/>
          <c:y val="0.56117455138662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67862969004894"/>
        </c:manualLayout>
      </c:layout>
      <c:scatterChart>
        <c:scatterStyle val="lineMarker"/>
        <c:varyColors val="0"/>
        <c:ser>
          <c:idx val="0"/>
          <c:order val="0"/>
          <c:tx>
            <c:v>Data Set #1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1'!$O$8:$O$173</c:f>
              <c:numCache>
                <c:formatCode>General</c:formatCode>
                <c:ptCount val="166"/>
                <c:pt idx="0">
                  <c:v>3.734075449468422</c:v>
                </c:pt>
                <c:pt idx="1">
                  <c:v>4.902277824721113</c:v>
                </c:pt>
                <c:pt idx="2">
                  <c:v>5.502024579873164</c:v>
                </c:pt>
                <c:pt idx="3">
                  <c:v>6.101771335025215</c:v>
                </c:pt>
                <c:pt idx="4">
                  <c:v>6.649366198424914</c:v>
                </c:pt>
                <c:pt idx="5">
                  <c:v>7.410783818009257</c:v>
                </c:pt>
                <c:pt idx="6">
                  <c:v>7.791492627801428</c:v>
                </c:pt>
                <c:pt idx="7">
                  <c:v>8.109619167490777</c:v>
                </c:pt>
                <c:pt idx="8">
                  <c:v>8.276505221098304</c:v>
                </c:pt>
                <c:pt idx="9">
                  <c:v>8.605062139138123</c:v>
                </c:pt>
                <c:pt idx="10">
                  <c:v>8.928403868002707</c:v>
                </c:pt>
                <c:pt idx="11">
                  <c:v>9.256960786042528</c:v>
                </c:pt>
                <c:pt idx="12">
                  <c:v>9.58030251490711</c:v>
                </c:pt>
                <c:pt idx="13">
                  <c:v>9.799340460266991</c:v>
                </c:pt>
                <c:pt idx="14">
                  <c:v>9.90885943294693</c:v>
                </c:pt>
                <c:pt idx="15">
                  <c:v>10.01316321645164</c:v>
                </c:pt>
                <c:pt idx="16">
                  <c:v>10.23220116181152</c:v>
                </c:pt>
                <c:pt idx="17">
                  <c:v>10.34172013449145</c:v>
                </c:pt>
                <c:pt idx="20">
                  <c:v>5.173467661833345</c:v>
                </c:pt>
                <c:pt idx="21">
                  <c:v>6.602429495847797</c:v>
                </c:pt>
                <c:pt idx="22">
                  <c:v>8.688505165941887</c:v>
                </c:pt>
                <c:pt idx="23">
                  <c:v>10.79544159273692</c:v>
                </c:pt>
                <c:pt idx="24">
                  <c:v>11.44734023964132</c:v>
                </c:pt>
                <c:pt idx="25">
                  <c:v>11.77589715768114</c:v>
                </c:pt>
                <c:pt idx="26">
                  <c:v>12.64683374994542</c:v>
                </c:pt>
                <c:pt idx="27">
                  <c:v>13.09012482984042</c:v>
                </c:pt>
                <c:pt idx="28">
                  <c:v>13.20485899169559</c:v>
                </c:pt>
                <c:pt idx="29">
                  <c:v>14.08101077313511</c:v>
                </c:pt>
                <c:pt idx="30">
                  <c:v>14.52430185303011</c:v>
                </c:pt>
                <c:pt idx="31">
                  <c:v>15.07711190560504</c:v>
                </c:pt>
                <c:pt idx="32">
                  <c:v>14.85807396024516</c:v>
                </c:pt>
                <c:pt idx="33">
                  <c:v>15.74465612003515</c:v>
                </c:pt>
                <c:pt idx="34">
                  <c:v>16.63123827982514</c:v>
                </c:pt>
                <c:pt idx="35">
                  <c:v>16.51128892879472</c:v>
                </c:pt>
                <c:pt idx="38">
                  <c:v>7.118733224196085</c:v>
                </c:pt>
                <c:pt idx="39">
                  <c:v>9.934935378823107</c:v>
                </c:pt>
                <c:pt idx="40">
                  <c:v>12.46430212881219</c:v>
                </c:pt>
                <c:pt idx="41">
                  <c:v>15.67164347158186</c:v>
                </c:pt>
                <c:pt idx="42">
                  <c:v>16.21923833498155</c:v>
                </c:pt>
                <c:pt idx="43">
                  <c:v>17.21012427827625</c:v>
                </c:pt>
                <c:pt idx="44">
                  <c:v>18.30531400507565</c:v>
                </c:pt>
                <c:pt idx="45">
                  <c:v>19.29619994837034</c:v>
                </c:pt>
                <c:pt idx="46">
                  <c:v>19.85944037929574</c:v>
                </c:pt>
                <c:pt idx="47">
                  <c:v>20.51133902620015</c:v>
                </c:pt>
                <c:pt idx="48">
                  <c:v>21.40835156434061</c:v>
                </c:pt>
                <c:pt idx="49">
                  <c:v>21.90379453598795</c:v>
                </c:pt>
                <c:pt idx="50">
                  <c:v>22.28971853495536</c:v>
                </c:pt>
                <c:pt idx="51">
                  <c:v>23.10328804629205</c:v>
                </c:pt>
                <c:pt idx="52">
                  <c:v>23.66652847721746</c:v>
                </c:pt>
                <c:pt idx="53">
                  <c:v>24.04202209783439</c:v>
                </c:pt>
                <c:pt idx="56">
                  <c:v>9.01184689480647</c:v>
                </c:pt>
                <c:pt idx="57">
                  <c:v>12.32349202108084</c:v>
                </c:pt>
                <c:pt idx="58">
                  <c:v>15.91675736281791</c:v>
                </c:pt>
                <c:pt idx="59">
                  <c:v>20.39138967516974</c:v>
                </c:pt>
                <c:pt idx="60">
                  <c:v>21.33012372671208</c:v>
                </c:pt>
                <c:pt idx="61">
                  <c:v>26.40450279421595</c:v>
                </c:pt>
                <c:pt idx="62">
                  <c:v>28.29761646482634</c:v>
                </c:pt>
                <c:pt idx="67">
                  <c:v>11.13442888912721</c:v>
                </c:pt>
                <c:pt idx="68">
                  <c:v>15.43695995869627</c:v>
                </c:pt>
                <c:pt idx="69">
                  <c:v>20.33923778341738</c:v>
                </c:pt>
                <c:pt idx="70">
                  <c:v>25.91949020091908</c:v>
                </c:pt>
                <c:pt idx="71">
                  <c:v>27.32759127823259</c:v>
                </c:pt>
                <c:pt idx="72">
                  <c:v>28.88171765245269</c:v>
                </c:pt>
                <c:pt idx="73">
                  <c:v>31.18683126790665</c:v>
                </c:pt>
                <c:pt idx="74">
                  <c:v>33.16860315449604</c:v>
                </c:pt>
                <c:pt idx="75">
                  <c:v>34.73315990706661</c:v>
                </c:pt>
                <c:pt idx="76">
                  <c:v>34.73315990706661</c:v>
                </c:pt>
                <c:pt idx="77">
                  <c:v>36.32379260551335</c:v>
                </c:pt>
                <c:pt idx="78">
                  <c:v>37.83619746633157</c:v>
                </c:pt>
                <c:pt idx="79">
                  <c:v>38.93138719313097</c:v>
                </c:pt>
                <c:pt idx="80">
                  <c:v>39.03569097663567</c:v>
                </c:pt>
                <c:pt idx="81">
                  <c:v>40.26126043281595</c:v>
                </c:pt>
                <c:pt idx="82">
                  <c:v>41.46075394312005</c:v>
                </c:pt>
                <c:pt idx="83">
                  <c:v>42.89493096630973</c:v>
                </c:pt>
                <c:pt idx="84">
                  <c:v>44.32910798949943</c:v>
                </c:pt>
                <c:pt idx="87">
                  <c:v>13.15792228911848</c:v>
                </c:pt>
                <c:pt idx="88">
                  <c:v>18.268807680849</c:v>
                </c:pt>
                <c:pt idx="89">
                  <c:v>24.14111069216386</c:v>
                </c:pt>
                <c:pt idx="90">
                  <c:v>31.86480586068723</c:v>
                </c:pt>
                <c:pt idx="91">
                  <c:v>32.84526142563146</c:v>
                </c:pt>
                <c:pt idx="92">
                  <c:v>35.23903325706443</c:v>
                </c:pt>
                <c:pt idx="93">
                  <c:v>37.7371088720021</c:v>
                </c:pt>
                <c:pt idx="94">
                  <c:v>40.5637414049796</c:v>
                </c:pt>
                <c:pt idx="95">
                  <c:v>42.95751323641256</c:v>
                </c:pt>
                <c:pt idx="96">
                  <c:v>43.93796880135679</c:v>
                </c:pt>
                <c:pt idx="97">
                  <c:v>45.46080404052547</c:v>
                </c:pt>
                <c:pt idx="98">
                  <c:v>47.30698100855874</c:v>
                </c:pt>
                <c:pt idx="99">
                  <c:v>48.50125932968761</c:v>
                </c:pt>
                <c:pt idx="100">
                  <c:v>50.89503116112058</c:v>
                </c:pt>
                <c:pt idx="101">
                  <c:v>51.98500569874474</c:v>
                </c:pt>
                <c:pt idx="102">
                  <c:v>53.83639785595324</c:v>
                </c:pt>
                <c:pt idx="105">
                  <c:v>15.15533974323357</c:v>
                </c:pt>
                <c:pt idx="106">
                  <c:v>21.08500983547602</c:v>
                </c:pt>
                <c:pt idx="107">
                  <c:v>28.11508484369311</c:v>
                </c:pt>
                <c:pt idx="108">
                  <c:v>37.0121975766444</c:v>
                </c:pt>
                <c:pt idx="109">
                  <c:v>39.65108329931343</c:v>
                </c:pt>
                <c:pt idx="110">
                  <c:v>41.9561969147674</c:v>
                </c:pt>
                <c:pt idx="111">
                  <c:v>42.17523486012727</c:v>
                </c:pt>
                <c:pt idx="112">
                  <c:v>45.03315852815618</c:v>
                </c:pt>
                <c:pt idx="113">
                  <c:v>45.02794333898094</c:v>
                </c:pt>
                <c:pt idx="114">
                  <c:v>47.33827214361015</c:v>
                </c:pt>
                <c:pt idx="115">
                  <c:v>48.09447457401926</c:v>
                </c:pt>
                <c:pt idx="116">
                  <c:v>49.862423704424</c:v>
                </c:pt>
                <c:pt idx="117">
                  <c:v>52.05801834719803</c:v>
                </c:pt>
                <c:pt idx="118">
                  <c:v>53.48698018121249</c:v>
                </c:pt>
                <c:pt idx="119">
                  <c:v>56.01634693120157</c:v>
                </c:pt>
                <c:pt idx="120">
                  <c:v>57.54961254872072</c:v>
                </c:pt>
                <c:pt idx="121">
                  <c:v>60.18328308221452</c:v>
                </c:pt>
                <c:pt idx="124">
                  <c:v>17.65341535817124</c:v>
                </c:pt>
                <c:pt idx="125">
                  <c:v>24.0576676653601</c:v>
                </c:pt>
                <c:pt idx="126">
                  <c:v>25.15807258133473</c:v>
                </c:pt>
                <c:pt idx="127">
                  <c:v>31.89088180656341</c:v>
                </c:pt>
                <c:pt idx="128">
                  <c:v>43.2599942085762</c:v>
                </c:pt>
                <c:pt idx="129">
                  <c:v>46.01882928227564</c:v>
                </c:pt>
                <c:pt idx="130">
                  <c:v>48.44389224876002</c:v>
                </c:pt>
                <c:pt idx="131">
                  <c:v>50.21184137916476</c:v>
                </c:pt>
                <c:pt idx="132">
                  <c:v>54.51437244873382</c:v>
                </c:pt>
                <c:pt idx="133">
                  <c:v>56.72039746985833</c:v>
                </c:pt>
                <c:pt idx="134">
                  <c:v>59.041156652838</c:v>
                </c:pt>
                <c:pt idx="135">
                  <c:v>60.14156156881263</c:v>
                </c:pt>
                <c:pt idx="138">
                  <c:v>19.37442778599887</c:v>
                </c:pt>
                <c:pt idx="139">
                  <c:v>27.01467992771847</c:v>
                </c:pt>
                <c:pt idx="140">
                  <c:v>35.09300796015784</c:v>
                </c:pt>
                <c:pt idx="141">
                  <c:v>39.37467827302596</c:v>
                </c:pt>
                <c:pt idx="142">
                  <c:v>46.38910771371734</c:v>
                </c:pt>
                <c:pt idx="143">
                  <c:v>48.86632257195407</c:v>
                </c:pt>
                <c:pt idx="144">
                  <c:v>51.88070191524004</c:v>
                </c:pt>
                <c:pt idx="145">
                  <c:v>54.13887882811688</c:v>
                </c:pt>
                <c:pt idx="148">
                  <c:v>20.51133902620015</c:v>
                </c:pt>
                <c:pt idx="149">
                  <c:v>20.62085799888008</c:v>
                </c:pt>
                <c:pt idx="150">
                  <c:v>28.8243505715251</c:v>
                </c:pt>
                <c:pt idx="151">
                  <c:v>33.14252720861987</c:v>
                </c:pt>
                <c:pt idx="152">
                  <c:v>37.67452660189928</c:v>
                </c:pt>
                <c:pt idx="153">
                  <c:v>41.7788804828094</c:v>
                </c:pt>
                <c:pt idx="154">
                  <c:v>48.36566441113149</c:v>
                </c:pt>
                <c:pt idx="155">
                  <c:v>50.09189202813435</c:v>
                </c:pt>
                <c:pt idx="158">
                  <c:v>22.06546540042024</c:v>
                </c:pt>
                <c:pt idx="159">
                  <c:v>30.49842629677561</c:v>
                </c:pt>
                <c:pt idx="160">
                  <c:v>29.95604662255114</c:v>
                </c:pt>
                <c:pt idx="161">
                  <c:v>35.47371676995001</c:v>
                </c:pt>
                <c:pt idx="162">
                  <c:v>39.79710859622001</c:v>
                </c:pt>
                <c:pt idx="163">
                  <c:v>43.36951318125615</c:v>
                </c:pt>
                <c:pt idx="164">
                  <c:v>44.34475355702514</c:v>
                </c:pt>
                <c:pt idx="165">
                  <c:v>45.85194322866811</c:v>
                </c:pt>
              </c:numCache>
            </c:numRef>
          </c:xVal>
          <c:yVal>
            <c:numRef>
              <c:f>'D;Data Set # 1'!$L$8:$L$173</c:f>
              <c:numCache>
                <c:formatCode>0.0000</c:formatCode>
                <c:ptCount val="166"/>
                <c:pt idx="0">
                  <c:v>0.473926091024402</c:v>
                </c:pt>
                <c:pt idx="1">
                  <c:v>0.397781429601997</c:v>
                </c:pt>
                <c:pt idx="2">
                  <c:v>0.413098304755408</c:v>
                </c:pt>
                <c:pt idx="3">
                  <c:v>0.403319108641297</c:v>
                </c:pt>
                <c:pt idx="4">
                  <c:v>0.392378148645485</c:v>
                </c:pt>
                <c:pt idx="5">
                  <c:v>0.360525918220661</c:v>
                </c:pt>
                <c:pt idx="6">
                  <c:v>0.357114093517556</c:v>
                </c:pt>
                <c:pt idx="7">
                  <c:v>0.350738279112304</c:v>
                </c:pt>
                <c:pt idx="8">
                  <c:v>0.334498904384632</c:v>
                </c:pt>
                <c:pt idx="9">
                  <c:v>0.325665429792877</c:v>
                </c:pt>
                <c:pt idx="10">
                  <c:v>0.315979986166522</c:v>
                </c:pt>
                <c:pt idx="11">
                  <c:v>0.303708190051345</c:v>
                </c:pt>
                <c:pt idx="12">
                  <c:v>0.294052833491081</c:v>
                </c:pt>
                <c:pt idx="13">
                  <c:v>0.275069777670201</c:v>
                </c:pt>
                <c:pt idx="14">
                  <c:v>0.239373900824977</c:v>
                </c:pt>
                <c:pt idx="15">
                  <c:v>0.218317019375837</c:v>
                </c:pt>
                <c:pt idx="16">
                  <c:v>0.198717133309248</c:v>
                </c:pt>
                <c:pt idx="17">
                  <c:v>0.171979636538423</c:v>
                </c:pt>
                <c:pt idx="20">
                  <c:v>0.684037743813431</c:v>
                </c:pt>
                <c:pt idx="21">
                  <c:v>0.654954413626361</c:v>
                </c:pt>
                <c:pt idx="22">
                  <c:v>0.558285464820102</c:v>
                </c:pt>
                <c:pt idx="23">
                  <c:v>0.492817299739285</c:v>
                </c:pt>
                <c:pt idx="24">
                  <c:v>0.494639063449664</c:v>
                </c:pt>
                <c:pt idx="25">
                  <c:v>0.465535920349575</c:v>
                </c:pt>
                <c:pt idx="26">
                  <c:v>0.459509215610349</c:v>
                </c:pt>
                <c:pt idx="27">
                  <c:v>0.451074079353995</c:v>
                </c:pt>
                <c:pt idx="28">
                  <c:v>0.431808360490156</c:v>
                </c:pt>
                <c:pt idx="29">
                  <c:v>0.428245557895493</c:v>
                </c:pt>
                <c:pt idx="30">
                  <c:v>0.418449922493092</c:v>
                </c:pt>
                <c:pt idx="31">
                  <c:v>0.388551845820414</c:v>
                </c:pt>
                <c:pt idx="32">
                  <c:v>0.361157065688863</c:v>
                </c:pt>
                <c:pt idx="33">
                  <c:v>0.347586256804752</c:v>
                </c:pt>
                <c:pt idx="34">
                  <c:v>0.33270162634634</c:v>
                </c:pt>
                <c:pt idx="35">
                  <c:v>0.301074698418235</c:v>
                </c:pt>
                <c:pt idx="38">
                  <c:v>0.640382607645222</c:v>
                </c:pt>
                <c:pt idx="39">
                  <c:v>0.659877071810564</c:v>
                </c:pt>
                <c:pt idx="40">
                  <c:v>0.626902942972779</c:v>
                </c:pt>
                <c:pt idx="41">
                  <c:v>0.617639144114618</c:v>
                </c:pt>
                <c:pt idx="42">
                  <c:v>0.611756558435624</c:v>
                </c:pt>
                <c:pt idx="43">
                  <c:v>0.600797681540056</c:v>
                </c:pt>
                <c:pt idx="44">
                  <c:v>0.605640259173817</c:v>
                </c:pt>
                <c:pt idx="45">
                  <c:v>0.599554068722116</c:v>
                </c:pt>
                <c:pt idx="46">
                  <c:v>0.58815604235474</c:v>
                </c:pt>
                <c:pt idx="47">
                  <c:v>0.5653491012368</c:v>
                </c:pt>
                <c:pt idx="48">
                  <c:v>0.544519861138505</c:v>
                </c:pt>
                <c:pt idx="49">
                  <c:v>0.503837363947063</c:v>
                </c:pt>
                <c:pt idx="50">
                  <c:v>0.468908089836803</c:v>
                </c:pt>
                <c:pt idx="51">
                  <c:v>0.442563687960424</c:v>
                </c:pt>
                <c:pt idx="52">
                  <c:v>0.411211540266348</c:v>
                </c:pt>
                <c:pt idx="53">
                  <c:v>0.387890667565157</c:v>
                </c:pt>
                <c:pt idx="56">
                  <c:v>0.651520556194835</c:v>
                </c:pt>
                <c:pt idx="57">
                  <c:v>0.724470072599704</c:v>
                </c:pt>
                <c:pt idx="58">
                  <c:v>0.692134700946199</c:v>
                </c:pt>
                <c:pt idx="59">
                  <c:v>0.684838289137276</c:v>
                </c:pt>
                <c:pt idx="60">
                  <c:v>0.67692251281815</c:v>
                </c:pt>
                <c:pt idx="61">
                  <c:v>0.670106367466187</c:v>
                </c:pt>
                <c:pt idx="62">
                  <c:v>0.64352696556693</c:v>
                </c:pt>
                <c:pt idx="67">
                  <c:v>0.789499159947272</c:v>
                </c:pt>
                <c:pt idx="68">
                  <c:v>0.744512786409477</c:v>
                </c:pt>
                <c:pt idx="69">
                  <c:v>0.71700872444977</c:v>
                </c:pt>
                <c:pt idx="70">
                  <c:v>0.709213134287028</c:v>
                </c:pt>
                <c:pt idx="71">
                  <c:v>0.690052381511047</c:v>
                </c:pt>
                <c:pt idx="72">
                  <c:v>0.688583142000725</c:v>
                </c:pt>
                <c:pt idx="73">
                  <c:v>0.693553336397072</c:v>
                </c:pt>
                <c:pt idx="74">
                  <c:v>0.693531780925867</c:v>
                </c:pt>
                <c:pt idx="75">
                  <c:v>0.685592734769786</c:v>
                </c:pt>
                <c:pt idx="76">
                  <c:v>0.683330052476817</c:v>
                </c:pt>
                <c:pt idx="77">
                  <c:v>0.668579658308795</c:v>
                </c:pt>
                <c:pt idx="78">
                  <c:v>0.62708102968614</c:v>
                </c:pt>
                <c:pt idx="79">
                  <c:v>0.623922736606323</c:v>
                </c:pt>
                <c:pt idx="80">
                  <c:v>0.619509908974558</c:v>
                </c:pt>
                <c:pt idx="81">
                  <c:v>0.584608986645783</c:v>
                </c:pt>
                <c:pt idx="82">
                  <c:v>0.567052288939121</c:v>
                </c:pt>
                <c:pt idx="83">
                  <c:v>0.557836240393838</c:v>
                </c:pt>
                <c:pt idx="84">
                  <c:v>0.535194552824899</c:v>
                </c:pt>
                <c:pt idx="87">
                  <c:v>0.740440364551719</c:v>
                </c:pt>
                <c:pt idx="88">
                  <c:v>0.718008072061782</c:v>
                </c:pt>
                <c:pt idx="89">
                  <c:v>0.711598471907934</c:v>
                </c:pt>
                <c:pt idx="90">
                  <c:v>0.71629167665426</c:v>
                </c:pt>
                <c:pt idx="91">
                  <c:v>0.707278953247896</c:v>
                </c:pt>
                <c:pt idx="92">
                  <c:v>0.70812852837928</c:v>
                </c:pt>
                <c:pt idx="93">
                  <c:v>0.705421396091667</c:v>
                </c:pt>
                <c:pt idx="94">
                  <c:v>0.694616224172647</c:v>
                </c:pt>
                <c:pt idx="95">
                  <c:v>0.688216243187287</c:v>
                </c:pt>
                <c:pt idx="96">
                  <c:v>0.668002489142609</c:v>
                </c:pt>
                <c:pt idx="97">
                  <c:v>0.64725715725363</c:v>
                </c:pt>
                <c:pt idx="98">
                  <c:v>0.63930193377985</c:v>
                </c:pt>
                <c:pt idx="99">
                  <c:v>0.616036384747326</c:v>
                </c:pt>
                <c:pt idx="100">
                  <c:v>0.604239465025116</c:v>
                </c:pt>
                <c:pt idx="101">
                  <c:v>0.581825530618433</c:v>
                </c:pt>
                <c:pt idx="102">
                  <c:v>0.565773997416123</c:v>
                </c:pt>
                <c:pt idx="105">
                  <c:v>0.724232498737407</c:v>
                </c:pt>
                <c:pt idx="106">
                  <c:v>0.724337093843505</c:v>
                </c:pt>
                <c:pt idx="107">
                  <c:v>0.730560371589035</c:v>
                </c:pt>
                <c:pt idx="108">
                  <c:v>0.723041891262516</c:v>
                </c:pt>
                <c:pt idx="109">
                  <c:v>0.707013719716157</c:v>
                </c:pt>
                <c:pt idx="110">
                  <c:v>0.690665569578845</c:v>
                </c:pt>
                <c:pt idx="111">
                  <c:v>0.722965328495408</c:v>
                </c:pt>
                <c:pt idx="112">
                  <c:v>0.695973954600314</c:v>
                </c:pt>
                <c:pt idx="113">
                  <c:v>0.684323026545728</c:v>
                </c:pt>
                <c:pt idx="114">
                  <c:v>0.738984356494109</c:v>
                </c:pt>
                <c:pt idx="115">
                  <c:v>0.669905836108915</c:v>
                </c:pt>
                <c:pt idx="116">
                  <c:v>0.656836487457037</c:v>
                </c:pt>
                <c:pt idx="117">
                  <c:v>0.643490004675129</c:v>
                </c:pt>
                <c:pt idx="118">
                  <c:v>0.632256445418807</c:v>
                </c:pt>
                <c:pt idx="119">
                  <c:v>0.620698967721019</c:v>
                </c:pt>
                <c:pt idx="120">
                  <c:v>0.59803778480951</c:v>
                </c:pt>
                <c:pt idx="121">
                  <c:v>0.586935652570002</c:v>
                </c:pt>
                <c:pt idx="124">
                  <c:v>0.942511694852098</c:v>
                </c:pt>
                <c:pt idx="125">
                  <c:v>0.669775547620382</c:v>
                </c:pt>
                <c:pt idx="126">
                  <c:v>0.596429315035979</c:v>
                </c:pt>
                <c:pt idx="127">
                  <c:v>0.677180147988912</c:v>
                </c:pt>
                <c:pt idx="128">
                  <c:v>0.675262987887909</c:v>
                </c:pt>
                <c:pt idx="129">
                  <c:v>0.675571542144307</c:v>
                </c:pt>
                <c:pt idx="130">
                  <c:v>0.661201625293924</c:v>
                </c:pt>
                <c:pt idx="131">
                  <c:v>0.64082408959593</c:v>
                </c:pt>
                <c:pt idx="132">
                  <c:v>0.648901408972671</c:v>
                </c:pt>
                <c:pt idx="133">
                  <c:v>0.634108354387711</c:v>
                </c:pt>
                <c:pt idx="134">
                  <c:v>0.611662607388503</c:v>
                </c:pt>
                <c:pt idx="135">
                  <c:v>0.613468710388682</c:v>
                </c:pt>
                <c:pt idx="138">
                  <c:v>0.651496441560419</c:v>
                </c:pt>
                <c:pt idx="139">
                  <c:v>0.647911809223881</c:v>
                </c:pt>
                <c:pt idx="140">
                  <c:v>0.62806146669049</c:v>
                </c:pt>
                <c:pt idx="141">
                  <c:v>0.621664661013389</c:v>
                </c:pt>
                <c:pt idx="142">
                  <c:v>0.609421892549429</c:v>
                </c:pt>
                <c:pt idx="143">
                  <c:v>0.599234148091817</c:v>
                </c:pt>
                <c:pt idx="144">
                  <c:v>0.598254328136387</c:v>
                </c:pt>
                <c:pt idx="145">
                  <c:v>0.588894533091734</c:v>
                </c:pt>
                <c:pt idx="148">
                  <c:v>0.575036845933636</c:v>
                </c:pt>
                <c:pt idx="149">
                  <c:v>0.589020973253622</c:v>
                </c:pt>
                <c:pt idx="150">
                  <c:v>0.576748082714522</c:v>
                </c:pt>
                <c:pt idx="151">
                  <c:v>0.568621530915964</c:v>
                </c:pt>
                <c:pt idx="152">
                  <c:v>0.562527718179693</c:v>
                </c:pt>
                <c:pt idx="153">
                  <c:v>0.559263206354205</c:v>
                </c:pt>
                <c:pt idx="154">
                  <c:v>0.551592151706766</c:v>
                </c:pt>
                <c:pt idx="155">
                  <c:v>0.548818483693541</c:v>
                </c:pt>
                <c:pt idx="158">
                  <c:v>0.530029517980743</c:v>
                </c:pt>
                <c:pt idx="159">
                  <c:v>0.531053765047181</c:v>
                </c:pt>
                <c:pt idx="160">
                  <c:v>0.515985598493509</c:v>
                </c:pt>
                <c:pt idx="161">
                  <c:v>0.524046139338534</c:v>
                </c:pt>
                <c:pt idx="162">
                  <c:v>0.517825609158274</c:v>
                </c:pt>
                <c:pt idx="163">
                  <c:v>0.512399214579207</c:v>
                </c:pt>
                <c:pt idx="164">
                  <c:v>0.497484313140915</c:v>
                </c:pt>
                <c:pt idx="165">
                  <c:v>0.51147563936627</c:v>
                </c:pt>
              </c:numCache>
            </c:numRef>
          </c:yVal>
          <c:smooth val="1"/>
        </c:ser>
        <c:ser>
          <c:idx val="1"/>
          <c:order val="1"/>
          <c:tx>
            <c:v>Data Set #2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'E;Data Set # 2'!$O$8:$O$175</c:f>
              <c:numCache>
                <c:formatCode>0.00000</c:formatCode>
                <c:ptCount val="168"/>
                <c:pt idx="0">
                  <c:v>5.418725087713226</c:v>
                </c:pt>
                <c:pt idx="1">
                  <c:v>6.883554678478364</c:v>
                </c:pt>
                <c:pt idx="2">
                  <c:v>8.645927779867671</c:v>
                </c:pt>
                <c:pt idx="3">
                  <c:v>10.33963699418986</c:v>
                </c:pt>
                <c:pt idx="4">
                  <c:v>10.7802302695372</c:v>
                </c:pt>
                <c:pt idx="5">
                  <c:v>11.32954136607412</c:v>
                </c:pt>
                <c:pt idx="6">
                  <c:v>11.68430478258755</c:v>
                </c:pt>
                <c:pt idx="7">
                  <c:v>11.99329227438957</c:v>
                </c:pt>
                <c:pt idx="8">
                  <c:v>12.59982327681576</c:v>
                </c:pt>
                <c:pt idx="9">
                  <c:v>13.45812186515471</c:v>
                </c:pt>
                <c:pt idx="12">
                  <c:v>7.181098189102533</c:v>
                </c:pt>
                <c:pt idx="13">
                  <c:v>9.012135177558956</c:v>
                </c:pt>
                <c:pt idx="14">
                  <c:v>10.95761197779391</c:v>
                </c:pt>
                <c:pt idx="15">
                  <c:v>14.12759476405909</c:v>
                </c:pt>
                <c:pt idx="16">
                  <c:v>14.66546187941816</c:v>
                </c:pt>
                <c:pt idx="17">
                  <c:v>15.46081857127892</c:v>
                </c:pt>
                <c:pt idx="18">
                  <c:v>16.0215736489937</c:v>
                </c:pt>
                <c:pt idx="19">
                  <c:v>16.55371877376385</c:v>
                </c:pt>
                <c:pt idx="20">
                  <c:v>17.40629537151387</c:v>
                </c:pt>
                <c:pt idx="21">
                  <c:v>17.78394675038301</c:v>
                </c:pt>
                <c:pt idx="22">
                  <c:v>18.26459395985282</c:v>
                </c:pt>
                <c:pt idx="25">
                  <c:v>8.74320161987942</c:v>
                </c:pt>
                <c:pt idx="26">
                  <c:v>11.5412550178644</c:v>
                </c:pt>
                <c:pt idx="27">
                  <c:v>14.69407183236279</c:v>
                </c:pt>
                <c:pt idx="28">
                  <c:v>16.52510882081922</c:v>
                </c:pt>
                <c:pt idx="29">
                  <c:v>18.04143632688469</c:v>
                </c:pt>
                <c:pt idx="30">
                  <c:v>19.37466013410452</c:v>
                </c:pt>
                <c:pt idx="31">
                  <c:v>20.17001682596528</c:v>
                </c:pt>
                <c:pt idx="32">
                  <c:v>21.01114944253745</c:v>
                </c:pt>
                <c:pt idx="33">
                  <c:v>21.62912442614149</c:v>
                </c:pt>
                <c:pt idx="34">
                  <c:v>22.60186282625897</c:v>
                </c:pt>
                <c:pt idx="35">
                  <c:v>23.68904103815497</c:v>
                </c:pt>
                <c:pt idx="36">
                  <c:v>24.66177943827244</c:v>
                </c:pt>
                <c:pt idx="39">
                  <c:v>10.83172818483753</c:v>
                </c:pt>
                <c:pt idx="40">
                  <c:v>14.57391002999534</c:v>
                </c:pt>
                <c:pt idx="41">
                  <c:v>19.18583444466995</c:v>
                </c:pt>
                <c:pt idx="42">
                  <c:v>21.33158091551732</c:v>
                </c:pt>
                <c:pt idx="43">
                  <c:v>23.03101212042844</c:v>
                </c:pt>
                <c:pt idx="44">
                  <c:v>24.42145583353754</c:v>
                </c:pt>
                <c:pt idx="45">
                  <c:v>25.63451783838992</c:v>
                </c:pt>
                <c:pt idx="46">
                  <c:v>27.70587843158125</c:v>
                </c:pt>
                <c:pt idx="47">
                  <c:v>28.5641770199202</c:v>
                </c:pt>
                <c:pt idx="48">
                  <c:v>29.17070802234639</c:v>
                </c:pt>
                <c:pt idx="49">
                  <c:v>30.98457903903603</c:v>
                </c:pt>
                <c:pt idx="50">
                  <c:v>32.21480701565519</c:v>
                </c:pt>
                <c:pt idx="51">
                  <c:v>32.55812645099077</c:v>
                </c:pt>
                <c:pt idx="54">
                  <c:v>13.5210637616329</c:v>
                </c:pt>
                <c:pt idx="55">
                  <c:v>18.35042381868671</c:v>
                </c:pt>
                <c:pt idx="56">
                  <c:v>23.05962207337307</c:v>
                </c:pt>
                <c:pt idx="57">
                  <c:v>26.92196572089834</c:v>
                </c:pt>
                <c:pt idx="58">
                  <c:v>29.23364991882458</c:v>
                </c:pt>
                <c:pt idx="59">
                  <c:v>30.79003135901253</c:v>
                </c:pt>
                <c:pt idx="60">
                  <c:v>32.7183421874807</c:v>
                </c:pt>
                <c:pt idx="61">
                  <c:v>33.8055203993767</c:v>
                </c:pt>
                <c:pt idx="62">
                  <c:v>35.25318401837507</c:v>
                </c:pt>
                <c:pt idx="63">
                  <c:v>34.16600580647906</c:v>
                </c:pt>
                <c:pt idx="64">
                  <c:v>36.94689323269726</c:v>
                </c:pt>
                <c:pt idx="65">
                  <c:v>39.11552766590033</c:v>
                </c:pt>
                <c:pt idx="66">
                  <c:v>40.44875147312017</c:v>
                </c:pt>
                <c:pt idx="67">
                  <c:v>42.37706230158834</c:v>
                </c:pt>
                <c:pt idx="68">
                  <c:v>45.51843513490888</c:v>
                </c:pt>
                <c:pt idx="71">
                  <c:v>13.62405959223357</c:v>
                </c:pt>
                <c:pt idx="72">
                  <c:v>18.09293424218503</c:v>
                </c:pt>
                <c:pt idx="73">
                  <c:v>23.24272577221872</c:v>
                </c:pt>
                <c:pt idx="74">
                  <c:v>29.43964158002592</c:v>
                </c:pt>
                <c:pt idx="75">
                  <c:v>31.09901885081456</c:v>
                </c:pt>
                <c:pt idx="76">
                  <c:v>32.85566996161494</c:v>
                </c:pt>
                <c:pt idx="77">
                  <c:v>34.78970278067204</c:v>
                </c:pt>
                <c:pt idx="78">
                  <c:v>35.84827103962341</c:v>
                </c:pt>
                <c:pt idx="81">
                  <c:v>15.57525838305745</c:v>
                </c:pt>
                <c:pt idx="82">
                  <c:v>21.1713651790274</c:v>
                </c:pt>
                <c:pt idx="83">
                  <c:v>27.17945529740002</c:v>
                </c:pt>
                <c:pt idx="84">
                  <c:v>34.93275254539519</c:v>
                </c:pt>
                <c:pt idx="85">
                  <c:v>36.19159047495898</c:v>
                </c:pt>
                <c:pt idx="86">
                  <c:v>39.31007534592382</c:v>
                </c:pt>
                <c:pt idx="87">
                  <c:v>40.94084266376783</c:v>
                </c:pt>
                <c:pt idx="88">
                  <c:v>42.46861415101116</c:v>
                </c:pt>
                <c:pt idx="89">
                  <c:v>44.53425275361356</c:v>
                </c:pt>
                <c:pt idx="90">
                  <c:v>46.54839344091562</c:v>
                </c:pt>
                <c:pt idx="91">
                  <c:v>49.43799868832342</c:v>
                </c:pt>
                <c:pt idx="92">
                  <c:v>53.54638793117252</c:v>
                </c:pt>
                <c:pt idx="93">
                  <c:v>55.27442908902827</c:v>
                </c:pt>
                <c:pt idx="97">
                  <c:v>18.76240714108941</c:v>
                </c:pt>
                <c:pt idx="98">
                  <c:v>25.07948475126407</c:v>
                </c:pt>
                <c:pt idx="99">
                  <c:v>28.0205879139722</c:v>
                </c:pt>
                <c:pt idx="100">
                  <c:v>32.95866579221561</c:v>
                </c:pt>
                <c:pt idx="101">
                  <c:v>38.1084573222493</c:v>
                </c:pt>
                <c:pt idx="102">
                  <c:v>42.57160998161183</c:v>
                </c:pt>
                <c:pt idx="103">
                  <c:v>44.889016170127</c:v>
                </c:pt>
                <c:pt idx="104">
                  <c:v>47.49252188808847</c:v>
                </c:pt>
                <c:pt idx="105">
                  <c:v>50.52517690021942</c:v>
                </c:pt>
                <c:pt idx="106">
                  <c:v>52.92841294756847</c:v>
                </c:pt>
                <c:pt idx="107">
                  <c:v>55.44608880669605</c:v>
                </c:pt>
                <c:pt idx="108">
                  <c:v>58.42152391293774</c:v>
                </c:pt>
                <c:pt idx="109">
                  <c:v>62.5413571369647</c:v>
                </c:pt>
                <c:pt idx="110">
                  <c:v>67.37643918460743</c:v>
                </c:pt>
                <c:pt idx="111">
                  <c:v>69.80828518490112</c:v>
                </c:pt>
                <c:pt idx="114">
                  <c:v>19.08283861406928</c:v>
                </c:pt>
                <c:pt idx="115">
                  <c:v>24.20402019115834</c:v>
                </c:pt>
                <c:pt idx="116">
                  <c:v>32.48946256392365</c:v>
                </c:pt>
                <c:pt idx="117">
                  <c:v>41.4558218167712</c:v>
                </c:pt>
                <c:pt idx="118">
                  <c:v>43.97349767589878</c:v>
                </c:pt>
                <c:pt idx="119">
                  <c:v>47.25219828335356</c:v>
                </c:pt>
                <c:pt idx="120">
                  <c:v>50.35351718255163</c:v>
                </c:pt>
                <c:pt idx="121">
                  <c:v>52.24177407689731</c:v>
                </c:pt>
                <c:pt idx="122">
                  <c:v>53.61505181823963</c:v>
                </c:pt>
                <c:pt idx="125">
                  <c:v>21.88661400264318</c:v>
                </c:pt>
                <c:pt idx="126">
                  <c:v>28.95327237996718</c:v>
                </c:pt>
                <c:pt idx="127">
                  <c:v>32.98727574516024</c:v>
                </c:pt>
                <c:pt idx="128">
                  <c:v>38.76648623997582</c:v>
                </c:pt>
                <c:pt idx="129">
                  <c:v>44.48847682890215</c:v>
                </c:pt>
                <c:pt idx="130">
                  <c:v>49.40938873537878</c:v>
                </c:pt>
                <c:pt idx="131">
                  <c:v>51.78401482978321</c:v>
                </c:pt>
                <c:pt idx="132">
                  <c:v>55.3888689008068</c:v>
                </c:pt>
                <c:pt idx="133">
                  <c:v>59.79480165428006</c:v>
                </c:pt>
                <c:pt idx="134">
                  <c:v>61.9119381721828</c:v>
                </c:pt>
                <c:pt idx="135">
                  <c:v>66.37509083154532</c:v>
                </c:pt>
                <c:pt idx="136">
                  <c:v>68.46361739650344</c:v>
                </c:pt>
                <c:pt idx="139">
                  <c:v>23.84925677464491</c:v>
                </c:pt>
                <c:pt idx="140">
                  <c:v>32.79272806513674</c:v>
                </c:pt>
                <c:pt idx="141">
                  <c:v>35.77388516196736</c:v>
                </c:pt>
                <c:pt idx="142">
                  <c:v>42.10240675331988</c:v>
                </c:pt>
                <c:pt idx="143">
                  <c:v>49.19195309299958</c:v>
                </c:pt>
                <c:pt idx="144">
                  <c:v>55.15426728666081</c:v>
                </c:pt>
                <c:pt idx="145">
                  <c:v>57.83215888227832</c:v>
                </c:pt>
                <c:pt idx="146">
                  <c:v>61.41412499094621</c:v>
                </c:pt>
                <c:pt idx="147">
                  <c:v>61.40840300035728</c:v>
                </c:pt>
                <c:pt idx="150">
                  <c:v>25.13670465715333</c:v>
                </c:pt>
                <c:pt idx="151">
                  <c:v>30.521097801333</c:v>
                </c:pt>
                <c:pt idx="152">
                  <c:v>34.41777339239182</c:v>
                </c:pt>
                <c:pt idx="153">
                  <c:v>39.50462302594732</c:v>
                </c:pt>
                <c:pt idx="154">
                  <c:v>40.40297554840875</c:v>
                </c:pt>
                <c:pt idx="155">
                  <c:v>44.28820715828973</c:v>
                </c:pt>
                <c:pt idx="156">
                  <c:v>52.07011435922952</c:v>
                </c:pt>
                <c:pt idx="157">
                  <c:v>55.96106795969942</c:v>
                </c:pt>
                <c:pt idx="161">
                  <c:v>25.27975442187648</c:v>
                </c:pt>
                <c:pt idx="162">
                  <c:v>31.90581952385317</c:v>
                </c:pt>
                <c:pt idx="163">
                  <c:v>35.21313008425258</c:v>
                </c:pt>
                <c:pt idx="164">
                  <c:v>39.29863136474597</c:v>
                </c:pt>
                <c:pt idx="165">
                  <c:v>41.53592968501616</c:v>
                </c:pt>
                <c:pt idx="166">
                  <c:v>46.3481237703032</c:v>
                </c:pt>
                <c:pt idx="167">
                  <c:v>47.85300729519083</c:v>
                </c:pt>
              </c:numCache>
            </c:numRef>
          </c:xVal>
          <c:yVal>
            <c:numRef>
              <c:f>'E;Data Set # 2'!$L$8:$L$175</c:f>
              <c:numCache>
                <c:formatCode>0.0000</c:formatCode>
                <c:ptCount val="168"/>
                <c:pt idx="0">
                  <c:v>0.528570145572385</c:v>
                </c:pt>
                <c:pt idx="1">
                  <c:v>0.465067248896327</c:v>
                </c:pt>
                <c:pt idx="2">
                  <c:v>0.429244160839688</c:v>
                </c:pt>
                <c:pt idx="3">
                  <c:v>0.387001269321814</c:v>
                </c:pt>
                <c:pt idx="4">
                  <c:v>0.375061457761988</c:v>
                </c:pt>
                <c:pt idx="5">
                  <c:v>0.363932634397352</c:v>
                </c:pt>
                <c:pt idx="6">
                  <c:v>0.350666799624629</c:v>
                </c:pt>
                <c:pt idx="7">
                  <c:v>0.340659848108987</c:v>
                </c:pt>
                <c:pt idx="8">
                  <c:v>0.333047110028455</c:v>
                </c:pt>
                <c:pt idx="9">
                  <c:v>0.326040011682344</c:v>
                </c:pt>
                <c:pt idx="12">
                  <c:v>0.564984174089109</c:v>
                </c:pt>
                <c:pt idx="13">
                  <c:v>0.551801332116333</c:v>
                </c:pt>
                <c:pt idx="14">
                  <c:v>0.506651781566488</c:v>
                </c:pt>
                <c:pt idx="15">
                  <c:v>0.499523473613165</c:v>
                </c:pt>
                <c:pt idx="16">
                  <c:v>0.489370272285773</c:v>
                </c:pt>
                <c:pt idx="17">
                  <c:v>0.482305518578225</c:v>
                </c:pt>
                <c:pt idx="18">
                  <c:v>0.472963227717371</c:v>
                </c:pt>
                <c:pt idx="19">
                  <c:v>0.464052246279574</c:v>
                </c:pt>
                <c:pt idx="20">
                  <c:v>0.455430196151537</c:v>
                </c:pt>
                <c:pt idx="21">
                  <c:v>0.436482343246423</c:v>
                </c:pt>
                <c:pt idx="22">
                  <c:v>0.438784035643728</c:v>
                </c:pt>
                <c:pt idx="25">
                  <c:v>0.658380262947134</c:v>
                </c:pt>
                <c:pt idx="26">
                  <c:v>0.643165697788187</c:v>
                </c:pt>
                <c:pt idx="27">
                  <c:v>0.603801823204808</c:v>
                </c:pt>
                <c:pt idx="28">
                  <c:v>0.602425034077504</c:v>
                </c:pt>
                <c:pt idx="29">
                  <c:v>0.582886072638616</c:v>
                </c:pt>
                <c:pt idx="30">
                  <c:v>0.584967185097634</c:v>
                </c:pt>
                <c:pt idx="31">
                  <c:v>0.579126934361611</c:v>
                </c:pt>
                <c:pt idx="32">
                  <c:v>0.569884569135311</c:v>
                </c:pt>
                <c:pt idx="33">
                  <c:v>0.557294452560654</c:v>
                </c:pt>
                <c:pt idx="34">
                  <c:v>0.549110125929599</c:v>
                </c:pt>
                <c:pt idx="35">
                  <c:v>0.540101968057669</c:v>
                </c:pt>
                <c:pt idx="36">
                  <c:v>0.538672703885077</c:v>
                </c:pt>
                <c:pt idx="39">
                  <c:v>0.702231667134929</c:v>
                </c:pt>
                <c:pt idx="40">
                  <c:v>0.69125749686608</c:v>
                </c:pt>
                <c:pt idx="41">
                  <c:v>0.690490671145054</c:v>
                </c:pt>
                <c:pt idx="42">
                  <c:v>0.662003196366941</c:v>
                </c:pt>
                <c:pt idx="43">
                  <c:v>0.653167505604694</c:v>
                </c:pt>
                <c:pt idx="44">
                  <c:v>0.643862631431056</c:v>
                </c:pt>
                <c:pt idx="45">
                  <c:v>0.643286472727645</c:v>
                </c:pt>
                <c:pt idx="46">
                  <c:v>0.657743596081684</c:v>
                </c:pt>
                <c:pt idx="47">
                  <c:v>0.640884652414382</c:v>
                </c:pt>
                <c:pt idx="48">
                  <c:v>0.629855296826838</c:v>
                </c:pt>
                <c:pt idx="49">
                  <c:v>0.621095050452446</c:v>
                </c:pt>
                <c:pt idx="50">
                  <c:v>0.6201738958197</c:v>
                </c:pt>
                <c:pt idx="51">
                  <c:v>0.620975520194059</c:v>
                </c:pt>
                <c:pt idx="54">
                  <c:v>0.751391174351599</c:v>
                </c:pt>
                <c:pt idx="55">
                  <c:v>0.72613645526945</c:v>
                </c:pt>
                <c:pt idx="56">
                  <c:v>0.701126749083136</c:v>
                </c:pt>
                <c:pt idx="57">
                  <c:v>0.699117475305006</c:v>
                </c:pt>
                <c:pt idx="58">
                  <c:v>0.689285612064688</c:v>
                </c:pt>
                <c:pt idx="59">
                  <c:v>0.698780727519919</c:v>
                </c:pt>
                <c:pt idx="60">
                  <c:v>0.692338576434958</c:v>
                </c:pt>
                <c:pt idx="61">
                  <c:v>0.686368186107317</c:v>
                </c:pt>
                <c:pt idx="62">
                  <c:v>0.686217578623431</c:v>
                </c:pt>
                <c:pt idx="63">
                  <c:v>0.658466647250252</c:v>
                </c:pt>
                <c:pt idx="64">
                  <c:v>0.674825004929319</c:v>
                </c:pt>
                <c:pt idx="65">
                  <c:v>0.677672879748955</c:v>
                </c:pt>
                <c:pt idx="66">
                  <c:v>0.655131895990858</c:v>
                </c:pt>
                <c:pt idx="67">
                  <c:v>0.64286476179858</c:v>
                </c:pt>
                <c:pt idx="68">
                  <c:v>0.649342948818364</c:v>
                </c:pt>
                <c:pt idx="71">
                  <c:v>0.762492991234672</c:v>
                </c:pt>
                <c:pt idx="72">
                  <c:v>0.726931222917129</c:v>
                </c:pt>
                <c:pt idx="73">
                  <c:v>0.715390267610518</c:v>
                </c:pt>
                <c:pt idx="74">
                  <c:v>0.708651756024085</c:v>
                </c:pt>
                <c:pt idx="75">
                  <c:v>0.699396474473888</c:v>
                </c:pt>
                <c:pt idx="76">
                  <c:v>0.694472600308827</c:v>
                </c:pt>
                <c:pt idx="77">
                  <c:v>0.700635190996338</c:v>
                </c:pt>
                <c:pt idx="78">
                  <c:v>0.698696722737904</c:v>
                </c:pt>
                <c:pt idx="81">
                  <c:v>0.735938966118753</c:v>
                </c:pt>
                <c:pt idx="82">
                  <c:v>0.717296314527702</c:v>
                </c:pt>
                <c:pt idx="83">
                  <c:v>0.697806342057133</c:v>
                </c:pt>
                <c:pt idx="84">
                  <c:v>0.704439175257623</c:v>
                </c:pt>
                <c:pt idx="85">
                  <c:v>0.697429554734148</c:v>
                </c:pt>
                <c:pt idx="86">
                  <c:v>0.71676400187783</c:v>
                </c:pt>
                <c:pt idx="87">
                  <c:v>0.69918558529434</c:v>
                </c:pt>
                <c:pt idx="88">
                  <c:v>0.700939256507637</c:v>
                </c:pt>
                <c:pt idx="89">
                  <c:v>0.70000326641165</c:v>
                </c:pt>
                <c:pt idx="90">
                  <c:v>0.69411287910838</c:v>
                </c:pt>
                <c:pt idx="91">
                  <c:v>0.697557423775232</c:v>
                </c:pt>
                <c:pt idx="92">
                  <c:v>0.688830265155119</c:v>
                </c:pt>
                <c:pt idx="93">
                  <c:v>0.683349388662455</c:v>
                </c:pt>
                <c:pt idx="97">
                  <c:v>0.719026254106022</c:v>
                </c:pt>
                <c:pt idx="98">
                  <c:v>0.707740826434202</c:v>
                </c:pt>
                <c:pt idx="99">
                  <c:v>0.704845235322426</c:v>
                </c:pt>
                <c:pt idx="100">
                  <c:v>0.700542874819753</c:v>
                </c:pt>
                <c:pt idx="101">
                  <c:v>0.700956999165026</c:v>
                </c:pt>
                <c:pt idx="102">
                  <c:v>0.707377391150838</c:v>
                </c:pt>
                <c:pt idx="103">
                  <c:v>0.70910901506766</c:v>
                </c:pt>
                <c:pt idx="104">
                  <c:v>0.708617418767065</c:v>
                </c:pt>
                <c:pt idx="105">
                  <c:v>0.708054838821593</c:v>
                </c:pt>
                <c:pt idx="106">
                  <c:v>0.712539948605576</c:v>
                </c:pt>
                <c:pt idx="107">
                  <c:v>0.710633111733436</c:v>
                </c:pt>
                <c:pt idx="108">
                  <c:v>0.706591607864415</c:v>
                </c:pt>
                <c:pt idx="109">
                  <c:v>0.717827505881659</c:v>
                </c:pt>
                <c:pt idx="110">
                  <c:v>0.709503436049545</c:v>
                </c:pt>
                <c:pt idx="111">
                  <c:v>0.705087941335782</c:v>
                </c:pt>
                <c:pt idx="114">
                  <c:v>0.737524379091654</c:v>
                </c:pt>
                <c:pt idx="115">
                  <c:v>0.720320751256219</c:v>
                </c:pt>
                <c:pt idx="116">
                  <c:v>0.705469201334357</c:v>
                </c:pt>
                <c:pt idx="117">
                  <c:v>0.694327255628466</c:v>
                </c:pt>
                <c:pt idx="118">
                  <c:v>0.698967318619421</c:v>
                </c:pt>
                <c:pt idx="119">
                  <c:v>0.702915404275425</c:v>
                </c:pt>
                <c:pt idx="120">
                  <c:v>0.704750905222522</c:v>
                </c:pt>
                <c:pt idx="121">
                  <c:v>0.70465990280906</c:v>
                </c:pt>
                <c:pt idx="122">
                  <c:v>0.703572358153258</c:v>
                </c:pt>
                <c:pt idx="125">
                  <c:v>0.703388049807676</c:v>
                </c:pt>
                <c:pt idx="126">
                  <c:v>0.679393104204766</c:v>
                </c:pt>
                <c:pt idx="127">
                  <c:v>0.695865953180725</c:v>
                </c:pt>
                <c:pt idx="128">
                  <c:v>0.685935762203396</c:v>
                </c:pt>
                <c:pt idx="129">
                  <c:v>0.689065382124638</c:v>
                </c:pt>
                <c:pt idx="130">
                  <c:v>0.68885487411362</c:v>
                </c:pt>
                <c:pt idx="131">
                  <c:v>0.679463521664868</c:v>
                </c:pt>
                <c:pt idx="132">
                  <c:v>0.681294476921334</c:v>
                </c:pt>
                <c:pt idx="133">
                  <c:v>0.691980833800268</c:v>
                </c:pt>
                <c:pt idx="134">
                  <c:v>0.680451691214087</c:v>
                </c:pt>
                <c:pt idx="135">
                  <c:v>0.678265905656041</c:v>
                </c:pt>
                <c:pt idx="136">
                  <c:v>0.678232616664896</c:v>
                </c:pt>
                <c:pt idx="139">
                  <c:v>0.655508020999342</c:v>
                </c:pt>
                <c:pt idx="140">
                  <c:v>0.657748808364488</c:v>
                </c:pt>
                <c:pt idx="141">
                  <c:v>0.627003662889975</c:v>
                </c:pt>
                <c:pt idx="142">
                  <c:v>0.633104264186537</c:v>
                </c:pt>
                <c:pt idx="143">
                  <c:v>0.635374655216832</c:v>
                </c:pt>
                <c:pt idx="144">
                  <c:v>0.629986980091855</c:v>
                </c:pt>
                <c:pt idx="145">
                  <c:v>0.632719526728432</c:v>
                </c:pt>
                <c:pt idx="146">
                  <c:v>0.632581191185359</c:v>
                </c:pt>
                <c:pt idx="147">
                  <c:v>0.630515122665638</c:v>
                </c:pt>
                <c:pt idx="150">
                  <c:v>0.61213320597206</c:v>
                </c:pt>
                <c:pt idx="151">
                  <c:v>0.607686123137307</c:v>
                </c:pt>
                <c:pt idx="152">
                  <c:v>0.593956716313782</c:v>
                </c:pt>
                <c:pt idx="153">
                  <c:v>0.600165224717283</c:v>
                </c:pt>
                <c:pt idx="154">
                  <c:v>0.598471366281819</c:v>
                </c:pt>
                <c:pt idx="155">
                  <c:v>0.584330869726638</c:v>
                </c:pt>
                <c:pt idx="156">
                  <c:v>0.578663005248474</c:v>
                </c:pt>
                <c:pt idx="157">
                  <c:v>0.586698199252838</c:v>
                </c:pt>
                <c:pt idx="161">
                  <c:v>0.51893740041074</c:v>
                </c:pt>
                <c:pt idx="162">
                  <c:v>0.522136813628051</c:v>
                </c:pt>
                <c:pt idx="163">
                  <c:v>0.512056388525361</c:v>
                </c:pt>
                <c:pt idx="164">
                  <c:v>0.517818001931588</c:v>
                </c:pt>
                <c:pt idx="165">
                  <c:v>0.510093362968959</c:v>
                </c:pt>
                <c:pt idx="166">
                  <c:v>0.522618366927426</c:v>
                </c:pt>
                <c:pt idx="167">
                  <c:v>0.50963787443431</c:v>
                </c:pt>
              </c:numCache>
            </c:numRef>
          </c:yVal>
          <c:smooth val="1"/>
        </c:ser>
        <c:ser>
          <c:idx val="2"/>
          <c:order val="2"/>
          <c:tx>
            <c:v>Data Set #3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'F;Data Set # 3'!$O$8:$O$95</c:f>
              <c:numCache>
                <c:formatCode>0.00000</c:formatCode>
                <c:ptCount val="88"/>
                <c:pt idx="0">
                  <c:v>7.340007365070553</c:v>
                </c:pt>
                <c:pt idx="1">
                  <c:v>12.51775985292177</c:v>
                </c:pt>
                <c:pt idx="2">
                  <c:v>16.40769877419381</c:v>
                </c:pt>
                <c:pt idx="3">
                  <c:v>19.75177433185411</c:v>
                </c:pt>
                <c:pt idx="4">
                  <c:v>23.85369902540257</c:v>
                </c:pt>
                <c:pt idx="5">
                  <c:v>26.55121797761984</c:v>
                </c:pt>
                <c:pt idx="18">
                  <c:v>20.35593378284187</c:v>
                </c:pt>
                <c:pt idx="19">
                  <c:v>25.52838662638618</c:v>
                </c:pt>
                <c:pt idx="20">
                  <c:v>31.45338896151172</c:v>
                </c:pt>
                <c:pt idx="21">
                  <c:v>38.2369336743567</c:v>
                </c:pt>
                <c:pt idx="22">
                  <c:v>40.07061060454762</c:v>
                </c:pt>
                <c:pt idx="29">
                  <c:v>14.68531437444802</c:v>
                </c:pt>
                <c:pt idx="30">
                  <c:v>25.22100725658539</c:v>
                </c:pt>
                <c:pt idx="31">
                  <c:v>37.13990730282631</c:v>
                </c:pt>
                <c:pt idx="32">
                  <c:v>39.9063216310334</c:v>
                </c:pt>
                <c:pt idx="33">
                  <c:v>50.01804296861796</c:v>
                </c:pt>
                <c:pt idx="34">
                  <c:v>51.71922879113612</c:v>
                </c:pt>
                <c:pt idx="47">
                  <c:v>13.42929867371031</c:v>
                </c:pt>
                <c:pt idx="48">
                  <c:v>23.66821147466072</c:v>
                </c:pt>
                <c:pt idx="49">
                  <c:v>30.27156828107076</c:v>
                </c:pt>
                <c:pt idx="50">
                  <c:v>38.63440699737497</c:v>
                </c:pt>
                <c:pt idx="51">
                  <c:v>47.33112330501451</c:v>
                </c:pt>
                <c:pt idx="52">
                  <c:v>51.1839647161382</c:v>
                </c:pt>
                <c:pt idx="65">
                  <c:v>17.3934326152791</c:v>
                </c:pt>
                <c:pt idx="66">
                  <c:v>28.73997107637372</c:v>
                </c:pt>
                <c:pt idx="67">
                  <c:v>36.84312722163934</c:v>
                </c:pt>
                <c:pt idx="68">
                  <c:v>45.92141791937642</c:v>
                </c:pt>
                <c:pt idx="69">
                  <c:v>56.39881471413777</c:v>
                </c:pt>
                <c:pt idx="70">
                  <c:v>59.42491161338347</c:v>
                </c:pt>
                <c:pt idx="83">
                  <c:v>20.8911978578398</c:v>
                </c:pt>
                <c:pt idx="84">
                  <c:v>34.27809937709482</c:v>
                </c:pt>
                <c:pt idx="85">
                  <c:v>42.65683702631977</c:v>
                </c:pt>
                <c:pt idx="86">
                  <c:v>55.28058976537974</c:v>
                </c:pt>
                <c:pt idx="87">
                  <c:v>62.46160780124298</c:v>
                </c:pt>
              </c:numCache>
            </c:numRef>
          </c:xVal>
          <c:yVal>
            <c:numRef>
              <c:f>'F;Data Set # 3'!$L$8:$L$95</c:f>
              <c:numCache>
                <c:formatCode>0.0000</c:formatCode>
                <c:ptCount val="88"/>
                <c:pt idx="0">
                  <c:v>0.60716565019969</c:v>
                </c:pt>
                <c:pt idx="1">
                  <c:v>0.654048685483667</c:v>
                </c:pt>
                <c:pt idx="2">
                  <c:v>0.647292635611221</c:v>
                </c:pt>
                <c:pt idx="3">
                  <c:v>0.641522828537881</c:v>
                </c:pt>
                <c:pt idx="4">
                  <c:v>0.639258292527156</c:v>
                </c:pt>
                <c:pt idx="5">
                  <c:v>0.633385712551339</c:v>
                </c:pt>
                <c:pt idx="18">
                  <c:v>0.602205646021251</c:v>
                </c:pt>
                <c:pt idx="19">
                  <c:v>0.609616532562391</c:v>
                </c:pt>
                <c:pt idx="20">
                  <c:v>0.638946492344795</c:v>
                </c:pt>
                <c:pt idx="21">
                  <c:v>0.622934929217763</c:v>
                </c:pt>
                <c:pt idx="22">
                  <c:v>0.643085467685315</c:v>
                </c:pt>
                <c:pt idx="29">
                  <c:v>0.63653494412378</c:v>
                </c:pt>
                <c:pt idx="30">
                  <c:v>0.666350240647356</c:v>
                </c:pt>
                <c:pt idx="31">
                  <c:v>0.850149687603075</c:v>
                </c:pt>
                <c:pt idx="32">
                  <c:v>0.653108351930295</c:v>
                </c:pt>
                <c:pt idx="33">
                  <c:v>0.692843955674378</c:v>
                </c:pt>
                <c:pt idx="34">
                  <c:v>0.656183081887044</c:v>
                </c:pt>
                <c:pt idx="47">
                  <c:v>0.626402231991284</c:v>
                </c:pt>
                <c:pt idx="48">
                  <c:v>0.681400143052314</c:v>
                </c:pt>
                <c:pt idx="49">
                  <c:v>0.684476107455759</c:v>
                </c:pt>
                <c:pt idx="50">
                  <c:v>0.724315011958697</c:v>
                </c:pt>
                <c:pt idx="51">
                  <c:v>0.712029544630102</c:v>
                </c:pt>
                <c:pt idx="52">
                  <c:v>0.693994802527949</c:v>
                </c:pt>
                <c:pt idx="65">
                  <c:v>0.776381271230641</c:v>
                </c:pt>
                <c:pt idx="66">
                  <c:v>0.756955065142937</c:v>
                </c:pt>
                <c:pt idx="67">
                  <c:v>0.748972675601298</c:v>
                </c:pt>
                <c:pt idx="68">
                  <c:v>0.751805966946995</c:v>
                </c:pt>
                <c:pt idx="69">
                  <c:v>0.722634332041364</c:v>
                </c:pt>
                <c:pt idx="70">
                  <c:v>0.687732168115156</c:v>
                </c:pt>
                <c:pt idx="83">
                  <c:v>0.801383460002108</c:v>
                </c:pt>
                <c:pt idx="84">
                  <c:v>0.74425650488986</c:v>
                </c:pt>
                <c:pt idx="85">
                  <c:v>0.753965198098544</c:v>
                </c:pt>
                <c:pt idx="86">
                  <c:v>0.756488567223802</c:v>
                </c:pt>
                <c:pt idx="87">
                  <c:v>0.66888100798538</c:v>
                </c:pt>
              </c:numCache>
            </c:numRef>
          </c:yVal>
          <c:smooth val="1"/>
        </c:ser>
        <c:ser>
          <c:idx val="3"/>
          <c:order val="3"/>
          <c:tx>
            <c:v>Data Set #4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'G;Data Set # 4'!$O$8:$O$155</c:f>
              <c:numCache>
                <c:formatCode>0.00000</c:formatCode>
                <c:ptCount val="148"/>
                <c:pt idx="0">
                  <c:v>2.153177630449215</c:v>
                </c:pt>
                <c:pt idx="1">
                  <c:v>2.841640005850359</c:v>
                </c:pt>
                <c:pt idx="2">
                  <c:v>3.132734835717956</c:v>
                </c:pt>
                <c:pt idx="3">
                  <c:v>3.428450218440596</c:v>
                </c:pt>
                <c:pt idx="4">
                  <c:v>3.525481828396461</c:v>
                </c:pt>
                <c:pt idx="5">
                  <c:v>2.744608395894493</c:v>
                </c:pt>
                <c:pt idx="6">
                  <c:v>1.765051190625751</c:v>
                </c:pt>
                <c:pt idx="7">
                  <c:v>1.372304197947247</c:v>
                </c:pt>
                <c:pt idx="8">
                  <c:v>1.076588815224607</c:v>
                </c:pt>
                <c:pt idx="9">
                  <c:v>0.489778602634371</c:v>
                </c:pt>
                <c:pt idx="10">
                  <c:v>0.0970316099558659</c:v>
                </c:pt>
                <c:pt idx="13">
                  <c:v>4.056845406726203</c:v>
                </c:pt>
                <c:pt idx="14">
                  <c:v>5.17039864479114</c:v>
                </c:pt>
                <c:pt idx="15">
                  <c:v>5.31825633615246</c:v>
                </c:pt>
                <c:pt idx="16">
                  <c:v>6.380983492811944</c:v>
                </c:pt>
                <c:pt idx="17">
                  <c:v>7.586947787977705</c:v>
                </c:pt>
                <c:pt idx="18">
                  <c:v>7.734805479339025</c:v>
                </c:pt>
                <c:pt idx="19">
                  <c:v>8.215342976263313</c:v>
                </c:pt>
                <c:pt idx="20">
                  <c:v>8.603469416086777</c:v>
                </c:pt>
                <c:pt idx="21">
                  <c:v>8.700501026042642</c:v>
                </c:pt>
                <c:pt idx="22">
                  <c:v>9.084006913011066</c:v>
                </c:pt>
                <c:pt idx="23">
                  <c:v>9.375101742878664</c:v>
                </c:pt>
                <c:pt idx="24">
                  <c:v>9.569164962790395</c:v>
                </c:pt>
                <c:pt idx="25">
                  <c:v>9.569164962790395</c:v>
                </c:pt>
                <c:pt idx="26">
                  <c:v>9.47213335283453</c:v>
                </c:pt>
                <c:pt idx="27">
                  <c:v>9.278070132922798</c:v>
                </c:pt>
                <c:pt idx="28">
                  <c:v>8.99159585591024</c:v>
                </c:pt>
                <c:pt idx="29">
                  <c:v>8.79753263599851</c:v>
                </c:pt>
                <c:pt idx="32">
                  <c:v>5.535422320339398</c:v>
                </c:pt>
                <c:pt idx="33">
                  <c:v>7.184959689589118</c:v>
                </c:pt>
                <c:pt idx="34">
                  <c:v>9.130212441561477</c:v>
                </c:pt>
                <c:pt idx="35">
                  <c:v>11.0708446406788</c:v>
                </c:pt>
                <c:pt idx="36">
                  <c:v>11.653034300414</c:v>
                </c:pt>
                <c:pt idx="37">
                  <c:v>12.14281290304836</c:v>
                </c:pt>
                <c:pt idx="38">
                  <c:v>12.72500256278356</c:v>
                </c:pt>
                <c:pt idx="39">
                  <c:v>13.21016061256289</c:v>
                </c:pt>
                <c:pt idx="40">
                  <c:v>13.98641349220981</c:v>
                </c:pt>
                <c:pt idx="41">
                  <c:v>14.56860315194501</c:v>
                </c:pt>
                <c:pt idx="42">
                  <c:v>14.95672959176847</c:v>
                </c:pt>
                <c:pt idx="43">
                  <c:v>15.15079281168021</c:v>
                </c:pt>
                <c:pt idx="44">
                  <c:v>15.34485603159194</c:v>
                </c:pt>
                <c:pt idx="45">
                  <c:v>15.63595086145954</c:v>
                </c:pt>
                <c:pt idx="46">
                  <c:v>15.7329824714154</c:v>
                </c:pt>
                <c:pt idx="47">
                  <c:v>16.50923535106233</c:v>
                </c:pt>
                <c:pt idx="50">
                  <c:v>7.610050552252912</c:v>
                </c:pt>
                <c:pt idx="51">
                  <c:v>10.10976964683022</c:v>
                </c:pt>
                <c:pt idx="52">
                  <c:v>12.91444522984025</c:v>
                </c:pt>
                <c:pt idx="53">
                  <c:v>16.51847645677241</c:v>
                </c:pt>
                <c:pt idx="54">
                  <c:v>17.12838943363785</c:v>
                </c:pt>
                <c:pt idx="55">
                  <c:v>17.61816803627222</c:v>
                </c:pt>
                <c:pt idx="56">
                  <c:v>18.21883990742759</c:v>
                </c:pt>
                <c:pt idx="57">
                  <c:v>19.12908881987071</c:v>
                </c:pt>
                <c:pt idx="58">
                  <c:v>20.33043256218143</c:v>
                </c:pt>
                <c:pt idx="59">
                  <c:v>21.02351549043761</c:v>
                </c:pt>
                <c:pt idx="60">
                  <c:v>21.92452329717065</c:v>
                </c:pt>
                <c:pt idx="61">
                  <c:v>22.8255311039037</c:v>
                </c:pt>
                <c:pt idx="62">
                  <c:v>23.2182780965822</c:v>
                </c:pt>
                <c:pt idx="63">
                  <c:v>23.62026619497079</c:v>
                </c:pt>
                <c:pt idx="64">
                  <c:v>24.07308037476483</c:v>
                </c:pt>
                <c:pt idx="65">
                  <c:v>24.3272107817921</c:v>
                </c:pt>
                <c:pt idx="68">
                  <c:v>9.028560278750572</c:v>
                </c:pt>
                <c:pt idx="69">
                  <c:v>12.48935436717646</c:v>
                </c:pt>
                <c:pt idx="70">
                  <c:v>16.29668991973043</c:v>
                </c:pt>
                <c:pt idx="71">
                  <c:v>20.88489890478638</c:v>
                </c:pt>
                <c:pt idx="72">
                  <c:v>22.44664576979032</c:v>
                </c:pt>
                <c:pt idx="73">
                  <c:v>23.81894996773756</c:v>
                </c:pt>
                <c:pt idx="74">
                  <c:v>24.88629767725208</c:v>
                </c:pt>
                <c:pt idx="75">
                  <c:v>26.44342398940098</c:v>
                </c:pt>
                <c:pt idx="76">
                  <c:v>27.90813924444905</c:v>
                </c:pt>
                <c:pt idx="77">
                  <c:v>29.08175966962953</c:v>
                </c:pt>
                <c:pt idx="78">
                  <c:v>30.15372793199909</c:v>
                </c:pt>
                <c:pt idx="79">
                  <c:v>31.22569619436866</c:v>
                </c:pt>
                <c:pt idx="80">
                  <c:v>32.69041144941673</c:v>
                </c:pt>
                <c:pt idx="81">
                  <c:v>33.0785378892402</c:v>
                </c:pt>
                <c:pt idx="82">
                  <c:v>33.4712848819187</c:v>
                </c:pt>
                <c:pt idx="83">
                  <c:v>33.73465639465605</c:v>
                </c:pt>
                <c:pt idx="86">
                  <c:v>12.19825953730886</c:v>
                </c:pt>
                <c:pt idx="87">
                  <c:v>15.99635398415275</c:v>
                </c:pt>
                <c:pt idx="88">
                  <c:v>21.92452329717065</c:v>
                </c:pt>
                <c:pt idx="89">
                  <c:v>27.79262542307302</c:v>
                </c:pt>
                <c:pt idx="90">
                  <c:v>29.43292168661266</c:v>
                </c:pt>
                <c:pt idx="91">
                  <c:v>31.21183453580354</c:v>
                </c:pt>
                <c:pt idx="92">
                  <c:v>33.08315844209523</c:v>
                </c:pt>
                <c:pt idx="93">
                  <c:v>34.90827681983652</c:v>
                </c:pt>
                <c:pt idx="94">
                  <c:v>37.33406706873317</c:v>
                </c:pt>
                <c:pt idx="95">
                  <c:v>39.3209047964009</c:v>
                </c:pt>
                <c:pt idx="96">
                  <c:v>41.65428398819672</c:v>
                </c:pt>
                <c:pt idx="97">
                  <c:v>43.50250513021322</c:v>
                </c:pt>
                <c:pt idx="98">
                  <c:v>44.72695163679914</c:v>
                </c:pt>
                <c:pt idx="99">
                  <c:v>45.65106220780739</c:v>
                </c:pt>
                <c:pt idx="102">
                  <c:v>14.88742129894286</c:v>
                </c:pt>
                <c:pt idx="103">
                  <c:v>20.3720175378768</c:v>
                </c:pt>
                <c:pt idx="104">
                  <c:v>26.84079153493453</c:v>
                </c:pt>
                <c:pt idx="105">
                  <c:v>34.87131239699619</c:v>
                </c:pt>
                <c:pt idx="106">
                  <c:v>37.22317380021218</c:v>
                </c:pt>
                <c:pt idx="107">
                  <c:v>40.55459240869691</c:v>
                </c:pt>
                <c:pt idx="108">
                  <c:v>42.70777003914613</c:v>
                </c:pt>
                <c:pt idx="109">
                  <c:v>45.64644165495235</c:v>
                </c:pt>
                <c:pt idx="110">
                  <c:v>45.45237843504061</c:v>
                </c:pt>
                <c:pt idx="111">
                  <c:v>48.7791764906703</c:v>
                </c:pt>
                <c:pt idx="112">
                  <c:v>51.22806950384216</c:v>
                </c:pt>
                <c:pt idx="113">
                  <c:v>53.87564628978079</c:v>
                </c:pt>
                <c:pt idx="114">
                  <c:v>56.62025468567528</c:v>
                </c:pt>
                <c:pt idx="115">
                  <c:v>57.79387511085575</c:v>
                </c:pt>
                <c:pt idx="118">
                  <c:v>17.18845662075339</c:v>
                </c:pt>
                <c:pt idx="119">
                  <c:v>24.16549143186565</c:v>
                </c:pt>
                <c:pt idx="120">
                  <c:v>32.13594510681178</c:v>
                </c:pt>
                <c:pt idx="121">
                  <c:v>38.1888693469158</c:v>
                </c:pt>
                <c:pt idx="122">
                  <c:v>41.85296776096349</c:v>
                </c:pt>
                <c:pt idx="123">
                  <c:v>45.14280139375285</c:v>
                </c:pt>
                <c:pt idx="124">
                  <c:v>49.0702713205379</c:v>
                </c:pt>
                <c:pt idx="125">
                  <c:v>49.20888790618914</c:v>
                </c:pt>
                <c:pt idx="126">
                  <c:v>51.657780919361</c:v>
                </c:pt>
                <c:pt idx="127">
                  <c:v>54.38390710383532</c:v>
                </c:pt>
                <c:pt idx="130">
                  <c:v>19.13832992558079</c:v>
                </c:pt>
                <c:pt idx="131">
                  <c:v>23.07966151093096</c:v>
                </c:pt>
                <c:pt idx="132">
                  <c:v>26.66058997358792</c:v>
                </c:pt>
                <c:pt idx="133">
                  <c:v>26.66058997358792</c:v>
                </c:pt>
                <c:pt idx="134">
                  <c:v>28.92466087255812</c:v>
                </c:pt>
                <c:pt idx="135">
                  <c:v>31.28114282862915</c:v>
                </c:pt>
                <c:pt idx="136">
                  <c:v>35.9941067407712</c:v>
                </c:pt>
                <c:pt idx="137">
                  <c:v>42.60149732348017</c:v>
                </c:pt>
                <c:pt idx="138">
                  <c:v>48.7006270921346</c:v>
                </c:pt>
                <c:pt idx="139">
                  <c:v>51.14952010530646</c:v>
                </c:pt>
                <c:pt idx="142">
                  <c:v>21.93838495573578</c:v>
                </c:pt>
                <c:pt idx="143">
                  <c:v>30.28310341194025</c:v>
                </c:pt>
                <c:pt idx="144">
                  <c:v>32.8105458236478</c:v>
                </c:pt>
                <c:pt idx="145">
                  <c:v>34.94524124267685</c:v>
                </c:pt>
                <c:pt idx="146">
                  <c:v>39.89385335042601</c:v>
                </c:pt>
                <c:pt idx="147">
                  <c:v>44.65302279111848</c:v>
                </c:pt>
              </c:numCache>
            </c:numRef>
          </c:xVal>
          <c:yVal>
            <c:numRef>
              <c:f>'G;Data Set # 4'!$L$8:$L$155</c:f>
              <c:numCache>
                <c:formatCode>0.0000</c:formatCode>
                <c:ptCount val="148"/>
                <c:pt idx="0">
                  <c:v>0.191864563373348</c:v>
                </c:pt>
                <c:pt idx="1">
                  <c:v>0.170897787108084</c:v>
                </c:pt>
                <c:pt idx="2">
                  <c:v>0.131332208191207</c:v>
                </c:pt>
                <c:pt idx="3">
                  <c:v>0.0984695124194783</c:v>
                </c:pt>
                <c:pt idx="4">
                  <c:v>0.0932986870046844</c:v>
                </c:pt>
                <c:pt idx="5">
                  <c:v>0.0588551981553393</c:v>
                </c:pt>
                <c:pt idx="6">
                  <c:v>0.028180272149829</c:v>
                </c:pt>
                <c:pt idx="7">
                  <c:v>0.0173797890039392</c:v>
                </c:pt>
                <c:pt idx="8">
                  <c:v>0.0107347314647179</c:v>
                </c:pt>
                <c:pt idx="9">
                  <c:v>0.00295559250578985</c:v>
                </c:pt>
                <c:pt idx="10">
                  <c:v>0.000234739054653131</c:v>
                </c:pt>
                <c:pt idx="13">
                  <c:v>0.444218072171987</c:v>
                </c:pt>
                <c:pt idx="14">
                  <c:v>0.385691110928663</c:v>
                </c:pt>
                <c:pt idx="15">
                  <c:v>0.402353223792929</c:v>
                </c:pt>
                <c:pt idx="16">
                  <c:v>0.344606134872273</c:v>
                </c:pt>
                <c:pt idx="17">
                  <c:v>0.304310831272394</c:v>
                </c:pt>
                <c:pt idx="18">
                  <c:v>0.293064292054343</c:v>
                </c:pt>
                <c:pt idx="19">
                  <c:v>0.281198815246149</c:v>
                </c:pt>
                <c:pt idx="20">
                  <c:v>0.274380952749722</c:v>
                </c:pt>
                <c:pt idx="21">
                  <c:v>0.260665114744324</c:v>
                </c:pt>
                <c:pt idx="22">
                  <c:v>0.246507286214302</c:v>
                </c:pt>
                <c:pt idx="23">
                  <c:v>0.236788564307227</c:v>
                </c:pt>
                <c:pt idx="24">
                  <c:v>0.220589647624898</c:v>
                </c:pt>
                <c:pt idx="25">
                  <c:v>0.199024346384773</c:v>
                </c:pt>
                <c:pt idx="26">
                  <c:v>0.175166452447837</c:v>
                </c:pt>
                <c:pt idx="27">
                  <c:v>0.152476755869186</c:v>
                </c:pt>
                <c:pt idx="28">
                  <c:v>0.13020885669786</c:v>
                </c:pt>
                <c:pt idx="29">
                  <c:v>0.116186625711622</c:v>
                </c:pt>
                <c:pt idx="32">
                  <c:v>0.59472878958825</c:v>
                </c:pt>
                <c:pt idx="33">
                  <c:v>0.563773589282114</c:v>
                </c:pt>
                <c:pt idx="34">
                  <c:v>0.526687450301572</c:v>
                </c:pt>
                <c:pt idx="35">
                  <c:v>0.478971252943872</c:v>
                </c:pt>
                <c:pt idx="36">
                  <c:v>0.471101333277008</c:v>
                </c:pt>
                <c:pt idx="37">
                  <c:v>0.46449222186331</c:v>
                </c:pt>
                <c:pt idx="38">
                  <c:v>0.443687103080105</c:v>
                </c:pt>
                <c:pt idx="39">
                  <c:v>0.427569730204039</c:v>
                </c:pt>
                <c:pt idx="40">
                  <c:v>0.420536824454772</c:v>
                </c:pt>
                <c:pt idx="41">
                  <c:v>0.405903645009972</c:v>
                </c:pt>
                <c:pt idx="42">
                  <c:v>0.392144118613513</c:v>
                </c:pt>
                <c:pt idx="43">
                  <c:v>0.364320745549227</c:v>
                </c:pt>
                <c:pt idx="44">
                  <c:v>0.342778034466257</c:v>
                </c:pt>
                <c:pt idx="45">
                  <c:v>0.301392460995316</c:v>
                </c:pt>
                <c:pt idx="46">
                  <c:v>0.285204901007569</c:v>
                </c:pt>
                <c:pt idx="47">
                  <c:v>0.264804267380314</c:v>
                </c:pt>
                <c:pt idx="50">
                  <c:v>0.804262609374058</c:v>
                </c:pt>
                <c:pt idx="51">
                  <c:v>0.713972692292145</c:v>
                </c:pt>
                <c:pt idx="52">
                  <c:v>0.675819003367372</c:v>
                </c:pt>
                <c:pt idx="53">
                  <c:v>0.65846824057243</c:v>
                </c:pt>
                <c:pt idx="54">
                  <c:v>0.64537195125217</c:v>
                </c:pt>
                <c:pt idx="55">
                  <c:v>0.629102536121007</c:v>
                </c:pt>
                <c:pt idx="56">
                  <c:v>0.604766677912352</c:v>
                </c:pt>
                <c:pt idx="57">
                  <c:v>0.591794228258461</c:v>
                </c:pt>
                <c:pt idx="58">
                  <c:v>0.595975280971719</c:v>
                </c:pt>
                <c:pt idx="59">
                  <c:v>0.575576363444869</c:v>
                </c:pt>
                <c:pt idx="60">
                  <c:v>0.57170791914307</c:v>
                </c:pt>
                <c:pt idx="61">
                  <c:v>0.549905096550279</c:v>
                </c:pt>
                <c:pt idx="62">
                  <c:v>0.510086134600845</c:v>
                </c:pt>
                <c:pt idx="63">
                  <c:v>0.471427828770391</c:v>
                </c:pt>
                <c:pt idx="64">
                  <c:v>0.440665349556633</c:v>
                </c:pt>
                <c:pt idx="65">
                  <c:v>0.41062488494113</c:v>
                </c:pt>
                <c:pt idx="68">
                  <c:v>0.658965571680666</c:v>
                </c:pt>
                <c:pt idx="69">
                  <c:v>0.67546676450982</c:v>
                </c:pt>
                <c:pt idx="70">
                  <c:v>0.670600558404775</c:v>
                </c:pt>
                <c:pt idx="71">
                  <c:v>0.674279629757928</c:v>
                </c:pt>
                <c:pt idx="72">
                  <c:v>0.682854621411967</c:v>
                </c:pt>
                <c:pt idx="73">
                  <c:v>0.691939535181208</c:v>
                </c:pt>
                <c:pt idx="74">
                  <c:v>0.68206807805676</c:v>
                </c:pt>
                <c:pt idx="75">
                  <c:v>0.681483967308901</c:v>
                </c:pt>
                <c:pt idx="76">
                  <c:v>0.680895847195323</c:v>
                </c:pt>
                <c:pt idx="77">
                  <c:v>0.674117778706462</c:v>
                </c:pt>
                <c:pt idx="78">
                  <c:v>0.662354329282085</c:v>
                </c:pt>
                <c:pt idx="79">
                  <c:v>0.633604842321171</c:v>
                </c:pt>
                <c:pt idx="80">
                  <c:v>0.623203170606677</c:v>
                </c:pt>
                <c:pt idx="81">
                  <c:v>0.576729241690217</c:v>
                </c:pt>
                <c:pt idx="82">
                  <c:v>0.548031488274362</c:v>
                </c:pt>
                <c:pt idx="83">
                  <c:v>0.53488847207681</c:v>
                </c:pt>
                <c:pt idx="86">
                  <c:v>0.73918601315171</c:v>
                </c:pt>
                <c:pt idx="87">
                  <c:v>0.699622616809318</c:v>
                </c:pt>
                <c:pt idx="88">
                  <c:v>0.727047912061596</c:v>
                </c:pt>
                <c:pt idx="89">
                  <c:v>0.718528858344459</c:v>
                </c:pt>
                <c:pt idx="90">
                  <c:v>0.71884232997231</c:v>
                </c:pt>
                <c:pt idx="91">
                  <c:v>0.718674118351836</c:v>
                </c:pt>
                <c:pt idx="92">
                  <c:v>0.71461099463689</c:v>
                </c:pt>
                <c:pt idx="93">
                  <c:v>0.709230433567339</c:v>
                </c:pt>
                <c:pt idx="94">
                  <c:v>0.713506478210129</c:v>
                </c:pt>
                <c:pt idx="95">
                  <c:v>0.713363694931204</c:v>
                </c:pt>
                <c:pt idx="96">
                  <c:v>0.704263392748315</c:v>
                </c:pt>
                <c:pt idx="97">
                  <c:v>0.693416771281272</c:v>
                </c:pt>
                <c:pt idx="98">
                  <c:v>0.664390877770028</c:v>
                </c:pt>
                <c:pt idx="99">
                  <c:v>0.637925676792277</c:v>
                </c:pt>
                <c:pt idx="102">
                  <c:v>0.759011411701491</c:v>
                </c:pt>
                <c:pt idx="103">
                  <c:v>0.735115677217367</c:v>
                </c:pt>
                <c:pt idx="104">
                  <c:v>0.730241093706897</c:v>
                </c:pt>
                <c:pt idx="105">
                  <c:v>0.731003117019721</c:v>
                </c:pt>
                <c:pt idx="106">
                  <c:v>0.718598657222976</c:v>
                </c:pt>
                <c:pt idx="107">
                  <c:v>0.726933938145104</c:v>
                </c:pt>
                <c:pt idx="108">
                  <c:v>0.721219502412499</c:v>
                </c:pt>
                <c:pt idx="109">
                  <c:v>0.718533700315611</c:v>
                </c:pt>
                <c:pt idx="110">
                  <c:v>0.716295290399746</c:v>
                </c:pt>
                <c:pt idx="111">
                  <c:v>0.724016597612815</c:v>
                </c:pt>
                <c:pt idx="112">
                  <c:v>0.717756773890875</c:v>
                </c:pt>
                <c:pt idx="113">
                  <c:v>0.716834523493553</c:v>
                </c:pt>
                <c:pt idx="114">
                  <c:v>0.706355838948707</c:v>
                </c:pt>
                <c:pt idx="115">
                  <c:v>0.678201350520776</c:v>
                </c:pt>
                <c:pt idx="118">
                  <c:v>0.713646766528812</c:v>
                </c:pt>
                <c:pt idx="119">
                  <c:v>0.704889772852144</c:v>
                </c:pt>
                <c:pt idx="120">
                  <c:v>0.700265928250041</c:v>
                </c:pt>
                <c:pt idx="121">
                  <c:v>0.691542829500902</c:v>
                </c:pt>
                <c:pt idx="122">
                  <c:v>0.68968434194432</c:v>
                </c:pt>
                <c:pt idx="123">
                  <c:v>0.682172135699065</c:v>
                </c:pt>
                <c:pt idx="124">
                  <c:v>0.700765144132761</c:v>
                </c:pt>
                <c:pt idx="125">
                  <c:v>0.68657227704568</c:v>
                </c:pt>
                <c:pt idx="126">
                  <c:v>0.680812205126912</c:v>
                </c:pt>
                <c:pt idx="127">
                  <c:v>0.674920467882187</c:v>
                </c:pt>
                <c:pt idx="130">
                  <c:v>0.686672492772754</c:v>
                </c:pt>
                <c:pt idx="131">
                  <c:v>0.682022984534418</c:v>
                </c:pt>
                <c:pt idx="132">
                  <c:v>0.677406685883136</c:v>
                </c:pt>
                <c:pt idx="133">
                  <c:v>0.667055819715142</c:v>
                </c:pt>
                <c:pt idx="134">
                  <c:v>0.680447677954224</c:v>
                </c:pt>
                <c:pt idx="135">
                  <c:v>0.668908852479903</c:v>
                </c:pt>
                <c:pt idx="136">
                  <c:v>0.670663124168549</c:v>
                </c:pt>
                <c:pt idx="137">
                  <c:v>0.649971733653036</c:v>
                </c:pt>
                <c:pt idx="138">
                  <c:v>0.658077716764374</c:v>
                </c:pt>
                <c:pt idx="139">
                  <c:v>0.654597732344641</c:v>
                </c:pt>
                <c:pt idx="142">
                  <c:v>0.641045298826594</c:v>
                </c:pt>
                <c:pt idx="143">
                  <c:v>0.608617486001672</c:v>
                </c:pt>
                <c:pt idx="144">
                  <c:v>0.605082066718467</c:v>
                </c:pt>
                <c:pt idx="145">
                  <c:v>0.59979298949651</c:v>
                </c:pt>
                <c:pt idx="146">
                  <c:v>0.597814151821051</c:v>
                </c:pt>
                <c:pt idx="147">
                  <c:v>0.595959717606869</c:v>
                </c:pt>
              </c:numCache>
            </c:numRef>
          </c:yVal>
          <c:smooth val="1"/>
        </c:ser>
        <c:ser>
          <c:idx val="4"/>
          <c:order val="4"/>
          <c:tx>
            <c:v>Data Set #5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'H;Data Set # 5'!$O$8:$O$231</c:f>
              <c:numCache>
                <c:formatCode>General</c:formatCode>
                <c:ptCount val="224"/>
                <c:pt idx="0">
                  <c:v>9.342112635926637</c:v>
                </c:pt>
                <c:pt idx="1">
                  <c:v>13.47072370406196</c:v>
                </c:pt>
                <c:pt idx="2">
                  <c:v>17.35071403269278</c:v>
                </c:pt>
                <c:pt idx="3">
                  <c:v>22.4964099442556</c:v>
                </c:pt>
                <c:pt idx="4">
                  <c:v>22.97104953785509</c:v>
                </c:pt>
                <c:pt idx="5">
                  <c:v>23.76964948899076</c:v>
                </c:pt>
                <c:pt idx="6">
                  <c:v>25.19356826978925</c:v>
                </c:pt>
                <c:pt idx="7">
                  <c:v>27.40855303992025</c:v>
                </c:pt>
                <c:pt idx="15">
                  <c:v>8.400367410530807</c:v>
                </c:pt>
                <c:pt idx="16">
                  <c:v>9.824286191329303</c:v>
                </c:pt>
                <c:pt idx="17">
                  <c:v>12.0392709614603</c:v>
                </c:pt>
                <c:pt idx="18">
                  <c:v>14.57821608912746</c:v>
                </c:pt>
                <c:pt idx="19">
                  <c:v>17.58426684859095</c:v>
                </c:pt>
                <c:pt idx="20">
                  <c:v>21.7053439549231</c:v>
                </c:pt>
                <c:pt idx="21">
                  <c:v>24.56071547832326</c:v>
                </c:pt>
                <c:pt idx="30">
                  <c:v>9.990033350998968</c:v>
                </c:pt>
                <c:pt idx="31">
                  <c:v>9.35718055953297</c:v>
                </c:pt>
                <c:pt idx="32">
                  <c:v>18.39793472333294</c:v>
                </c:pt>
                <c:pt idx="33">
                  <c:v>18.56368188300261</c:v>
                </c:pt>
                <c:pt idx="34">
                  <c:v>30.66322453888824</c:v>
                </c:pt>
                <c:pt idx="35">
                  <c:v>32.01180370165507</c:v>
                </c:pt>
                <c:pt idx="36">
                  <c:v>33.08162627770473</c:v>
                </c:pt>
                <c:pt idx="37">
                  <c:v>42.56688418789153</c:v>
                </c:pt>
                <c:pt idx="38">
                  <c:v>44.94008215588902</c:v>
                </c:pt>
                <c:pt idx="39">
                  <c:v>63.8503262818373</c:v>
                </c:pt>
                <c:pt idx="40">
                  <c:v>64.35510172264946</c:v>
                </c:pt>
                <c:pt idx="41">
                  <c:v>64.1893545629798</c:v>
                </c:pt>
                <c:pt idx="45">
                  <c:v>10.28385786132247</c:v>
                </c:pt>
                <c:pt idx="46">
                  <c:v>19.15886486545277</c:v>
                </c:pt>
                <c:pt idx="47">
                  <c:v>23.21967027735959</c:v>
                </c:pt>
                <c:pt idx="48">
                  <c:v>30.13584721266657</c:v>
                </c:pt>
                <c:pt idx="49">
                  <c:v>43.0038539724752</c:v>
                </c:pt>
                <c:pt idx="50">
                  <c:v>44.87227649966053</c:v>
                </c:pt>
                <c:pt idx="51">
                  <c:v>56.40677202030866</c:v>
                </c:pt>
                <c:pt idx="52">
                  <c:v>58.89297941535365</c:v>
                </c:pt>
                <c:pt idx="53">
                  <c:v>63.57156969512013</c:v>
                </c:pt>
                <c:pt idx="54">
                  <c:v>67.93373357915362</c:v>
                </c:pt>
                <c:pt idx="61">
                  <c:v>18.73696300447544</c:v>
                </c:pt>
                <c:pt idx="62">
                  <c:v>31.33374713937007</c:v>
                </c:pt>
                <c:pt idx="63">
                  <c:v>44.39763690606103</c:v>
                </c:pt>
                <c:pt idx="64">
                  <c:v>63.45102630626947</c:v>
                </c:pt>
                <c:pt idx="76">
                  <c:v>14.49534250929262</c:v>
                </c:pt>
                <c:pt idx="77">
                  <c:v>19.11366109463377</c:v>
                </c:pt>
                <c:pt idx="78">
                  <c:v>24.36483247144092</c:v>
                </c:pt>
                <c:pt idx="79">
                  <c:v>30.5803509590534</c:v>
                </c:pt>
                <c:pt idx="80">
                  <c:v>36.78833548486272</c:v>
                </c:pt>
                <c:pt idx="81">
                  <c:v>44.90994630867636</c:v>
                </c:pt>
                <c:pt idx="82">
                  <c:v>54.94518343049433</c:v>
                </c:pt>
                <c:pt idx="83">
                  <c:v>64.5057809587128</c:v>
                </c:pt>
                <c:pt idx="91">
                  <c:v>10.69822576049663</c:v>
                </c:pt>
                <c:pt idx="92">
                  <c:v>12.9433463778403</c:v>
                </c:pt>
                <c:pt idx="93">
                  <c:v>14.80423494322245</c:v>
                </c:pt>
                <c:pt idx="94">
                  <c:v>16.87607443909328</c:v>
                </c:pt>
                <c:pt idx="95">
                  <c:v>19.79171765691877</c:v>
                </c:pt>
                <c:pt idx="96">
                  <c:v>22.12724581590043</c:v>
                </c:pt>
                <c:pt idx="97">
                  <c:v>24.93741356848159</c:v>
                </c:pt>
                <c:pt idx="98">
                  <c:v>27.91332848073241</c:v>
                </c:pt>
                <c:pt idx="99">
                  <c:v>31.3714169483859</c:v>
                </c:pt>
                <c:pt idx="100">
                  <c:v>33.96309980867522</c:v>
                </c:pt>
                <c:pt idx="101">
                  <c:v>37.57186751239205</c:v>
                </c:pt>
                <c:pt idx="102">
                  <c:v>40.99982013283287</c:v>
                </c:pt>
                <c:pt idx="103">
                  <c:v>45.20377081899985</c:v>
                </c:pt>
                <c:pt idx="104">
                  <c:v>50.17618560908984</c:v>
                </c:pt>
                <c:pt idx="105">
                  <c:v>55.9924041211345</c:v>
                </c:pt>
                <c:pt idx="106">
                  <c:v>61.32644907777647</c:v>
                </c:pt>
                <c:pt idx="107">
                  <c:v>60.52031516483764</c:v>
                </c:pt>
                <c:pt idx="108">
                  <c:v>65.65847711459729</c:v>
                </c:pt>
                <c:pt idx="111">
                  <c:v>7.910659893324975</c:v>
                </c:pt>
                <c:pt idx="112">
                  <c:v>10.56261444803963</c:v>
                </c:pt>
                <c:pt idx="113">
                  <c:v>14.08850857192162</c:v>
                </c:pt>
                <c:pt idx="114">
                  <c:v>18.49587622677411</c:v>
                </c:pt>
                <c:pt idx="115">
                  <c:v>23.99566834308576</c:v>
                </c:pt>
                <c:pt idx="116">
                  <c:v>29.44272272677524</c:v>
                </c:pt>
                <c:pt idx="117">
                  <c:v>35.86165818307322</c:v>
                </c:pt>
                <c:pt idx="118">
                  <c:v>43.19973697935753</c:v>
                </c:pt>
                <c:pt idx="119">
                  <c:v>52.9637514762615</c:v>
                </c:pt>
                <c:pt idx="120">
                  <c:v>63.20993952856813</c:v>
                </c:pt>
                <c:pt idx="125">
                  <c:v>12.38583320440596</c:v>
                </c:pt>
                <c:pt idx="126">
                  <c:v>17.13976310220411</c:v>
                </c:pt>
                <c:pt idx="127">
                  <c:v>21.59986848967876</c:v>
                </c:pt>
                <c:pt idx="128">
                  <c:v>27.31061153647908</c:v>
                </c:pt>
                <c:pt idx="129">
                  <c:v>33.26244136098073</c:v>
                </c:pt>
                <c:pt idx="130">
                  <c:v>41.0600918272582</c:v>
                </c:pt>
                <c:pt idx="131">
                  <c:v>50.02550637302651</c:v>
                </c:pt>
                <c:pt idx="132">
                  <c:v>60.27169442533314</c:v>
                </c:pt>
                <c:pt idx="133">
                  <c:v>64.9804205523123</c:v>
                </c:pt>
                <c:pt idx="140">
                  <c:v>15.11312737715229</c:v>
                </c:pt>
                <c:pt idx="141">
                  <c:v>20.31156102133727</c:v>
                </c:pt>
                <c:pt idx="142">
                  <c:v>25.66067390158559</c:v>
                </c:pt>
                <c:pt idx="143">
                  <c:v>31.17553394150357</c:v>
                </c:pt>
                <c:pt idx="144">
                  <c:v>37.79035240468387</c:v>
                </c:pt>
                <c:pt idx="145">
                  <c:v>45.18870289539353</c:v>
                </c:pt>
                <c:pt idx="146">
                  <c:v>55.41982302409383</c:v>
                </c:pt>
                <c:pt idx="147">
                  <c:v>62.81817351480347</c:v>
                </c:pt>
                <c:pt idx="155">
                  <c:v>11.51189363523863</c:v>
                </c:pt>
                <c:pt idx="156">
                  <c:v>14.83437079043512</c:v>
                </c:pt>
                <c:pt idx="157">
                  <c:v>14.82683682863195</c:v>
                </c:pt>
                <c:pt idx="158">
                  <c:v>19.23420448348444</c:v>
                </c:pt>
                <c:pt idx="159">
                  <c:v>25.08809280454492</c:v>
                </c:pt>
                <c:pt idx="160">
                  <c:v>29.95503212939057</c:v>
                </c:pt>
                <c:pt idx="161">
                  <c:v>37.06709207157988</c:v>
                </c:pt>
                <c:pt idx="162">
                  <c:v>45.43732363489802</c:v>
                </c:pt>
                <c:pt idx="163">
                  <c:v>55.51776452753499</c:v>
                </c:pt>
                <c:pt idx="164">
                  <c:v>62.9010470946383</c:v>
                </c:pt>
                <c:pt idx="170">
                  <c:v>15.42201981108212</c:v>
                </c:pt>
                <c:pt idx="171">
                  <c:v>19.59583465003644</c:v>
                </c:pt>
                <c:pt idx="172">
                  <c:v>24.73399659979609</c:v>
                </c:pt>
                <c:pt idx="173">
                  <c:v>30.0379057092254</c:v>
                </c:pt>
                <c:pt idx="174">
                  <c:v>36.94654868272922</c:v>
                </c:pt>
                <c:pt idx="175">
                  <c:v>44.97775196490486</c:v>
                </c:pt>
                <c:pt idx="176">
                  <c:v>53.97330235788583</c:v>
                </c:pt>
                <c:pt idx="177">
                  <c:v>63.76745270200247</c:v>
                </c:pt>
                <c:pt idx="185">
                  <c:v>9.153763590847471</c:v>
                </c:pt>
                <c:pt idx="186">
                  <c:v>12.8529388362023</c:v>
                </c:pt>
                <c:pt idx="187">
                  <c:v>17.26784045285795</c:v>
                </c:pt>
                <c:pt idx="188">
                  <c:v>22.00670242704976</c:v>
                </c:pt>
                <c:pt idx="189">
                  <c:v>27.62703793221208</c:v>
                </c:pt>
                <c:pt idx="190">
                  <c:v>33.89529415244673</c:v>
                </c:pt>
                <c:pt idx="191">
                  <c:v>40.93954843840754</c:v>
                </c:pt>
                <c:pt idx="192">
                  <c:v>49.30978000172568</c:v>
                </c:pt>
                <c:pt idx="193">
                  <c:v>58.78750395010932</c:v>
                </c:pt>
                <c:pt idx="199">
                  <c:v>6.434003379904313</c:v>
                </c:pt>
                <c:pt idx="200">
                  <c:v>9.718810726084969</c:v>
                </c:pt>
                <c:pt idx="201">
                  <c:v>13.65907274914112</c:v>
                </c:pt>
                <c:pt idx="202">
                  <c:v>18.20958567825378</c:v>
                </c:pt>
                <c:pt idx="203">
                  <c:v>23.23473820096593</c:v>
                </c:pt>
                <c:pt idx="204">
                  <c:v>28.57631711941108</c:v>
                </c:pt>
                <c:pt idx="205">
                  <c:v>35.80138648864789</c:v>
                </c:pt>
                <c:pt idx="206">
                  <c:v>42.5518162642852</c:v>
                </c:pt>
                <c:pt idx="207">
                  <c:v>51.33641572677751</c:v>
                </c:pt>
                <c:pt idx="208">
                  <c:v>61.70314716793481</c:v>
                </c:pt>
                <c:pt idx="214">
                  <c:v>6.253188296628314</c:v>
                </c:pt>
                <c:pt idx="215">
                  <c:v>9.49279187198997</c:v>
                </c:pt>
                <c:pt idx="216">
                  <c:v>13.60633501651896</c:v>
                </c:pt>
                <c:pt idx="217">
                  <c:v>18.03630455678094</c:v>
                </c:pt>
                <c:pt idx="218">
                  <c:v>22.94091369064243</c:v>
                </c:pt>
                <c:pt idx="219">
                  <c:v>28.63658881383641</c:v>
                </c:pt>
                <c:pt idx="220">
                  <c:v>35.59796951996239</c:v>
                </c:pt>
                <c:pt idx="221">
                  <c:v>43.35041621542086</c:v>
                </c:pt>
                <c:pt idx="222">
                  <c:v>51.73571570234533</c:v>
                </c:pt>
                <c:pt idx="223">
                  <c:v>62.01957356366781</c:v>
                </c:pt>
              </c:numCache>
            </c:numRef>
          </c:xVal>
          <c:yVal>
            <c:numRef>
              <c:f>'H;Data Set # 5'!$L$8:$L$231</c:f>
              <c:numCache>
                <c:formatCode>0.0000</c:formatCode>
                <c:ptCount val="224"/>
                <c:pt idx="0">
                  <c:v>0.73502498744935</c:v>
                </c:pt>
                <c:pt idx="1">
                  <c:v>0.733411562831162</c:v>
                </c:pt>
                <c:pt idx="2">
                  <c:v>0.733382083304206</c:v>
                </c:pt>
                <c:pt idx="3">
                  <c:v>0.735325245760469</c:v>
                </c:pt>
                <c:pt idx="4">
                  <c:v>0.729979557100387</c:v>
                </c:pt>
                <c:pt idx="5">
                  <c:v>0.728370476859611</c:v>
                </c:pt>
                <c:pt idx="6">
                  <c:v>0.719834688615105</c:v>
                </c:pt>
                <c:pt idx="7">
                  <c:v>0.6326769664818</c:v>
                </c:pt>
                <c:pt idx="15">
                  <c:v>0.704426060904491</c:v>
                </c:pt>
                <c:pt idx="16">
                  <c:v>0.713917328996775</c:v>
                </c:pt>
                <c:pt idx="17">
                  <c:v>0.723972845227336</c:v>
                </c:pt>
                <c:pt idx="18">
                  <c:v>0.698434582028226</c:v>
                </c:pt>
                <c:pt idx="19">
                  <c:v>0.695802287061203</c:v>
                </c:pt>
                <c:pt idx="20">
                  <c:v>0.73753414963146</c:v>
                </c:pt>
                <c:pt idx="21">
                  <c:v>0.710204849843188</c:v>
                </c:pt>
                <c:pt idx="30">
                  <c:v>0.6107242926793</c:v>
                </c:pt>
                <c:pt idx="31">
                  <c:v>0.614756703786448</c:v>
                </c:pt>
                <c:pt idx="32">
                  <c:v>0.67546626742947</c:v>
                </c:pt>
                <c:pt idx="33">
                  <c:v>0.674716673472141</c:v>
                </c:pt>
                <c:pt idx="34">
                  <c:v>0.671671354873699</c:v>
                </c:pt>
                <c:pt idx="35">
                  <c:v>0.678877952155788</c:v>
                </c:pt>
                <c:pt idx="36">
                  <c:v>0.684606154966832</c:v>
                </c:pt>
                <c:pt idx="37">
                  <c:v>0.664110090508306</c:v>
                </c:pt>
                <c:pt idx="38">
                  <c:v>0.662492693020027</c:v>
                </c:pt>
                <c:pt idx="39">
                  <c:v>0.633836223757003</c:v>
                </c:pt>
                <c:pt idx="40">
                  <c:v>0.62930821204304</c:v>
                </c:pt>
                <c:pt idx="41">
                  <c:v>0.624920278782458</c:v>
                </c:pt>
                <c:pt idx="45">
                  <c:v>0.717103075331337</c:v>
                </c:pt>
                <c:pt idx="46">
                  <c:v>0.673351039579281</c:v>
                </c:pt>
                <c:pt idx="47">
                  <c:v>0.684796302511056</c:v>
                </c:pt>
                <c:pt idx="48">
                  <c:v>0.67265956097775</c:v>
                </c:pt>
                <c:pt idx="49">
                  <c:v>0.680404250806373</c:v>
                </c:pt>
                <c:pt idx="50">
                  <c:v>0.660578967386553</c:v>
                </c:pt>
                <c:pt idx="51">
                  <c:v>0.634888404434273</c:v>
                </c:pt>
                <c:pt idx="52">
                  <c:v>0.629115901472725</c:v>
                </c:pt>
                <c:pt idx="53">
                  <c:v>0.620225913931327</c:v>
                </c:pt>
                <c:pt idx="54">
                  <c:v>0.60369739223097</c:v>
                </c:pt>
                <c:pt idx="61">
                  <c:v>0.706311225790685</c:v>
                </c:pt>
                <c:pt idx="62">
                  <c:v>0.693039746645085</c:v>
                </c:pt>
                <c:pt idx="63">
                  <c:v>0.657138530804065</c:v>
                </c:pt>
                <c:pt idx="64">
                  <c:v>0.635568125438962</c:v>
                </c:pt>
                <c:pt idx="76">
                  <c:v>0.718230436845406</c:v>
                </c:pt>
                <c:pt idx="77">
                  <c:v>0.748190909800544</c:v>
                </c:pt>
                <c:pt idx="78">
                  <c:v>0.738658418155046</c:v>
                </c:pt>
                <c:pt idx="79">
                  <c:v>0.752250228934469</c:v>
                </c:pt>
                <c:pt idx="80">
                  <c:v>0.682233567195442</c:v>
                </c:pt>
                <c:pt idx="81">
                  <c:v>0.757460581123401</c:v>
                </c:pt>
                <c:pt idx="82">
                  <c:v>0.776173208621992</c:v>
                </c:pt>
                <c:pt idx="83">
                  <c:v>0.764639333319849</c:v>
                </c:pt>
                <c:pt idx="91">
                  <c:v>0.805930167592336</c:v>
                </c:pt>
                <c:pt idx="92">
                  <c:v>0.803058503756476</c:v>
                </c:pt>
                <c:pt idx="93">
                  <c:v>0.797649885814747</c:v>
                </c:pt>
                <c:pt idx="94">
                  <c:v>0.772949042257693</c:v>
                </c:pt>
                <c:pt idx="95">
                  <c:v>0.726997197249527</c:v>
                </c:pt>
                <c:pt idx="96">
                  <c:v>0.746697301360328</c:v>
                </c:pt>
                <c:pt idx="97">
                  <c:v>0.724192434263044</c:v>
                </c:pt>
                <c:pt idx="98">
                  <c:v>0.730249702374246</c:v>
                </c:pt>
                <c:pt idx="99">
                  <c:v>0.72540194042127</c:v>
                </c:pt>
                <c:pt idx="100">
                  <c:v>0.7085091939638</c:v>
                </c:pt>
                <c:pt idx="101">
                  <c:v>0.684419296992824</c:v>
                </c:pt>
                <c:pt idx="102">
                  <c:v>0.697847480988645</c:v>
                </c:pt>
                <c:pt idx="103">
                  <c:v>0.687772878342774</c:v>
                </c:pt>
                <c:pt idx="104">
                  <c:v>0.676977633965625</c:v>
                </c:pt>
                <c:pt idx="105">
                  <c:v>0.675627334606541</c:v>
                </c:pt>
                <c:pt idx="106">
                  <c:v>0.66114806486442</c:v>
                </c:pt>
                <c:pt idx="107">
                  <c:v>0.656153574933081</c:v>
                </c:pt>
                <c:pt idx="108">
                  <c:v>0.644037688337152</c:v>
                </c:pt>
                <c:pt idx="111">
                  <c:v>0.727961908448183</c:v>
                </c:pt>
                <c:pt idx="112">
                  <c:v>0.732802017554925</c:v>
                </c:pt>
                <c:pt idx="113">
                  <c:v>0.749503975062071</c:v>
                </c:pt>
                <c:pt idx="114">
                  <c:v>0.732828130727502</c:v>
                </c:pt>
                <c:pt idx="115">
                  <c:v>0.716903575786487</c:v>
                </c:pt>
                <c:pt idx="116">
                  <c:v>0.685409560259952</c:v>
                </c:pt>
                <c:pt idx="117">
                  <c:v>0.689751121203151</c:v>
                </c:pt>
                <c:pt idx="118">
                  <c:v>0.664007854350421</c:v>
                </c:pt>
                <c:pt idx="119">
                  <c:v>0.66147175443128</c:v>
                </c:pt>
                <c:pt idx="120">
                  <c:v>0.648726651034217</c:v>
                </c:pt>
                <c:pt idx="125">
                  <c:v>0.726677827330548</c:v>
                </c:pt>
                <c:pt idx="126">
                  <c:v>0.741542041777538</c:v>
                </c:pt>
                <c:pt idx="127">
                  <c:v>0.69454358842762</c:v>
                </c:pt>
                <c:pt idx="128">
                  <c:v>0.683522985139169</c:v>
                </c:pt>
                <c:pt idx="129">
                  <c:v>0.679747472217537</c:v>
                </c:pt>
                <c:pt idx="130">
                  <c:v>0.68533666782942</c:v>
                </c:pt>
                <c:pt idx="131">
                  <c:v>0.672467000169845</c:v>
                </c:pt>
                <c:pt idx="132">
                  <c:v>0.657876112377034</c:v>
                </c:pt>
                <c:pt idx="133">
                  <c:v>0.656092883919883</c:v>
                </c:pt>
                <c:pt idx="140">
                  <c:v>0.826048467632114</c:v>
                </c:pt>
                <c:pt idx="141">
                  <c:v>0.791285654912457</c:v>
                </c:pt>
                <c:pt idx="142">
                  <c:v>0.769995112503842</c:v>
                </c:pt>
                <c:pt idx="143">
                  <c:v>0.719466874609054</c:v>
                </c:pt>
                <c:pt idx="144">
                  <c:v>0.714037550736129</c:v>
                </c:pt>
                <c:pt idx="145">
                  <c:v>0.701485946444611</c:v>
                </c:pt>
                <c:pt idx="146">
                  <c:v>0.702161111977704</c:v>
                </c:pt>
                <c:pt idx="147">
                  <c:v>0.62473684048754</c:v>
                </c:pt>
                <c:pt idx="155">
                  <c:v>0.83889172591374</c:v>
                </c:pt>
                <c:pt idx="156">
                  <c:v>0.836910770964339</c:v>
                </c:pt>
                <c:pt idx="157">
                  <c:v>0.737525149419775</c:v>
                </c:pt>
                <c:pt idx="158">
                  <c:v>0.671169217325421</c:v>
                </c:pt>
                <c:pt idx="159">
                  <c:v>0.691699909053352</c:v>
                </c:pt>
                <c:pt idx="160">
                  <c:v>0.66894553561601</c:v>
                </c:pt>
                <c:pt idx="161">
                  <c:v>0.667274357406987</c:v>
                </c:pt>
                <c:pt idx="162">
                  <c:v>0.650237213798444</c:v>
                </c:pt>
                <c:pt idx="163">
                  <c:v>0.672944195959963</c:v>
                </c:pt>
                <c:pt idx="164">
                  <c:v>0.589424961863739</c:v>
                </c:pt>
                <c:pt idx="170">
                  <c:v>0.731117619147855</c:v>
                </c:pt>
                <c:pt idx="171">
                  <c:v>0.711198999873415</c:v>
                </c:pt>
                <c:pt idx="172">
                  <c:v>0.693462862381538</c:v>
                </c:pt>
                <c:pt idx="173">
                  <c:v>0.678844255403166</c:v>
                </c:pt>
                <c:pt idx="174">
                  <c:v>0.682467064103155</c:v>
                </c:pt>
                <c:pt idx="175">
                  <c:v>0.653879096693084</c:v>
                </c:pt>
                <c:pt idx="176">
                  <c:v>0.638825323284982</c:v>
                </c:pt>
                <c:pt idx="177">
                  <c:v>0.618339974353966</c:v>
                </c:pt>
                <c:pt idx="185">
                  <c:v>0.74011908835733</c:v>
                </c:pt>
                <c:pt idx="186">
                  <c:v>0.750306250325315</c:v>
                </c:pt>
                <c:pt idx="187">
                  <c:v>0.736675157997395</c:v>
                </c:pt>
                <c:pt idx="188">
                  <c:v>0.701776127114654</c:v>
                </c:pt>
                <c:pt idx="189">
                  <c:v>0.693538978200108</c:v>
                </c:pt>
                <c:pt idx="190">
                  <c:v>0.679299853283489</c:v>
                </c:pt>
                <c:pt idx="191">
                  <c:v>0.673303430957604</c:v>
                </c:pt>
                <c:pt idx="192">
                  <c:v>0.646849689095404</c:v>
                </c:pt>
                <c:pt idx="193">
                  <c:v>0.625437106403257</c:v>
                </c:pt>
                <c:pt idx="199">
                  <c:v>0.714176084592625</c:v>
                </c:pt>
                <c:pt idx="200">
                  <c:v>0.707134115802388</c:v>
                </c:pt>
                <c:pt idx="201">
                  <c:v>0.718406218651088</c:v>
                </c:pt>
                <c:pt idx="202">
                  <c:v>0.710271985519914</c:v>
                </c:pt>
                <c:pt idx="203">
                  <c:v>0.684266716699531</c:v>
                </c:pt>
                <c:pt idx="204">
                  <c:v>0.677806524206583</c:v>
                </c:pt>
                <c:pt idx="205">
                  <c:v>0.688644767842798</c:v>
                </c:pt>
                <c:pt idx="206">
                  <c:v>0.657025676433801</c:v>
                </c:pt>
                <c:pt idx="207">
                  <c:v>0.640005492990066</c:v>
                </c:pt>
                <c:pt idx="208">
                  <c:v>0.626361898193408</c:v>
                </c:pt>
                <c:pt idx="214">
                  <c:v>0.659549704585354</c:v>
                </c:pt>
                <c:pt idx="215">
                  <c:v>0.687191902292441</c:v>
                </c:pt>
                <c:pt idx="216">
                  <c:v>0.714249583538285</c:v>
                </c:pt>
                <c:pt idx="217">
                  <c:v>0.705685357901427</c:v>
                </c:pt>
                <c:pt idx="218">
                  <c:v>0.695607567623577</c:v>
                </c:pt>
                <c:pt idx="219">
                  <c:v>0.665610626037629</c:v>
                </c:pt>
                <c:pt idx="220">
                  <c:v>0.678423134450597</c:v>
                </c:pt>
                <c:pt idx="221">
                  <c:v>0.659119361286476</c:v>
                </c:pt>
                <c:pt idx="222">
                  <c:v>0.645881963455906</c:v>
                </c:pt>
                <c:pt idx="223">
                  <c:v>0.617732485594376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997952"/>
        <c:axId val="-1383993600"/>
      </c:scatterChart>
      <c:valAx>
        <c:axId val="-1383997952"/>
        <c:scaling>
          <c:orientation val="minMax"/>
          <c:max val="7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993600"/>
        <c:crosses val="autoZero"/>
        <c:crossBetween val="midCat"/>
        <c:majorUnit val="10.0"/>
      </c:valAx>
      <c:valAx>
        <c:axId val="-1383993600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9979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9089900110988"/>
          <c:y val="0.56117455138662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3055578646749"/>
          <c:y val="0.0289855414326"/>
          <c:w val="0.895784307708324"/>
          <c:h val="0.86715078119195"/>
        </c:manualLayout>
      </c:layout>
      <c:scatterChart>
        <c:scatterStyle val="lineMarker"/>
        <c:varyColors val="0"/>
        <c:ser>
          <c:idx val="0"/>
          <c:order val="0"/>
          <c:tx>
            <c:v>Beta = -2.0 deg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6'!$I$8:$I$25</c:f>
              <c:numCache>
                <c:formatCode>0.00000</c:formatCode>
                <c:ptCount val="18"/>
                <c:pt idx="0">
                  <c:v>0.0210783137461613</c:v>
                </c:pt>
                <c:pt idx="1">
                  <c:v>0.0170770506852996</c:v>
                </c:pt>
                <c:pt idx="2">
                  <c:v>0.0175653285999975</c:v>
                </c:pt>
                <c:pt idx="3">
                  <c:v>0.0162612606649394</c:v>
                </c:pt>
                <c:pt idx="4">
                  <c:v>0.0131006476297992</c:v>
                </c:pt>
                <c:pt idx="5">
                  <c:v>0.0131809315412261</c:v>
                </c:pt>
                <c:pt idx="6">
                  <c:v>0.0128603403965663</c:v>
                </c:pt>
                <c:pt idx="7">
                  <c:v>0.0122206239545542</c:v>
                </c:pt>
                <c:pt idx="8">
                  <c:v>0.012002559291675</c:v>
                </c:pt>
                <c:pt idx="9">
                  <c:v>0.0120965826888097</c:v>
                </c:pt>
                <c:pt idx="10">
                  <c:v>0.0111253438237494</c:v>
                </c:pt>
                <c:pt idx="11">
                  <c:v>0.0103165298234581</c:v>
                </c:pt>
                <c:pt idx="12">
                  <c:v>0.00854282725976975</c:v>
                </c:pt>
                <c:pt idx="13">
                  <c:v>0.00833258839279434</c:v>
                </c:pt>
                <c:pt idx="14">
                  <c:v>0.0057684335525234</c:v>
                </c:pt>
                <c:pt idx="15">
                  <c:v>0.00130974981214853</c:v>
                </c:pt>
              </c:numCache>
            </c:numRef>
          </c:xVal>
          <c:yVal>
            <c:numRef>
              <c:f>'L;Data Set # 6'!$J$8:$J$25</c:f>
              <c:numCache>
                <c:formatCode>0.00000</c:formatCode>
                <c:ptCount val="18"/>
                <c:pt idx="0">
                  <c:v>0.00824779184838265</c:v>
                </c:pt>
                <c:pt idx="1">
                  <c:v>0.00775780343952705</c:v>
                </c:pt>
                <c:pt idx="2">
                  <c:v>0.00883840769613529</c:v>
                </c:pt>
                <c:pt idx="3">
                  <c:v>0.009022879129662</c:v>
                </c:pt>
                <c:pt idx="4">
                  <c:v>0.00862799673379979</c:v>
                </c:pt>
                <c:pt idx="5">
                  <c:v>0.00876709900044319</c:v>
                </c:pt>
                <c:pt idx="6">
                  <c:v>0.00905684931001992</c:v>
                </c:pt>
                <c:pt idx="7">
                  <c:v>0.00905689743960455</c:v>
                </c:pt>
                <c:pt idx="8">
                  <c:v>0.00949683197292539</c:v>
                </c:pt>
                <c:pt idx="9">
                  <c:v>0.00957469463591485</c:v>
                </c:pt>
                <c:pt idx="10">
                  <c:v>0.00999826723163299</c:v>
                </c:pt>
                <c:pt idx="11">
                  <c:v>0.0106230930159145</c:v>
                </c:pt>
                <c:pt idx="12">
                  <c:v>0.0115843876333258</c:v>
                </c:pt>
                <c:pt idx="13">
                  <c:v>0.0121965103487983</c:v>
                </c:pt>
                <c:pt idx="14">
                  <c:v>0.0131822035508948</c:v>
                </c:pt>
                <c:pt idx="15">
                  <c:v>0.0139949881317135</c:v>
                </c:pt>
              </c:numCache>
            </c:numRef>
          </c:yVal>
          <c:smooth val="1"/>
        </c:ser>
        <c:ser>
          <c:idx val="1"/>
          <c:order val="1"/>
          <c:tx>
            <c:v>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'L;Data Set # 6'!$I$28:$I$43</c:f>
              <c:numCache>
                <c:formatCode>0.00000</c:formatCode>
                <c:ptCount val="16"/>
                <c:pt idx="0">
                  <c:v>0.0318860555764579</c:v>
                </c:pt>
                <c:pt idx="1">
                  <c:v>0.0307740213491105</c:v>
                </c:pt>
                <c:pt idx="2">
                  <c:v>0.0301570096276921</c:v>
                </c:pt>
                <c:pt idx="3">
                  <c:v>0.0298777429718428</c:v>
                </c:pt>
                <c:pt idx="4">
                  <c:v>0.0288827731824954</c:v>
                </c:pt>
                <c:pt idx="5">
                  <c:v>0.0285686777264294</c:v>
                </c:pt>
                <c:pt idx="6">
                  <c:v>0.0282411986603387</c:v>
                </c:pt>
                <c:pt idx="7">
                  <c:v>0.0282903649459924</c:v>
                </c:pt>
                <c:pt idx="8">
                  <c:v>0.0277714091173226</c:v>
                </c:pt>
                <c:pt idx="9">
                  <c:v>0.0273530676023106</c:v>
                </c:pt>
                <c:pt idx="10">
                  <c:v>0.0264289167493628</c:v>
                </c:pt>
                <c:pt idx="11">
                  <c:v>0.0259756641322314</c:v>
                </c:pt>
                <c:pt idx="12">
                  <c:v>0.0252437343496714</c:v>
                </c:pt>
                <c:pt idx="13">
                  <c:v>0.0248982401164163</c:v>
                </c:pt>
              </c:numCache>
            </c:numRef>
          </c:xVal>
          <c:yVal>
            <c:numRef>
              <c:f>'L;Data Set # 6'!$J$28:$J$43</c:f>
              <c:numCache>
                <c:formatCode>0.00000</c:formatCode>
                <c:ptCount val="16"/>
                <c:pt idx="0">
                  <c:v>0.0106252276622272</c:v>
                </c:pt>
                <c:pt idx="1">
                  <c:v>0.0110021112164483</c:v>
                </c:pt>
                <c:pt idx="2">
                  <c:v>0.010939107096903</c:v>
                </c:pt>
                <c:pt idx="3">
                  <c:v>0.011207349803778</c:v>
                </c:pt>
                <c:pt idx="4">
                  <c:v>0.0111334970725317</c:v>
                </c:pt>
                <c:pt idx="5">
                  <c:v>0.0111970175211869</c:v>
                </c:pt>
                <c:pt idx="6">
                  <c:v>0.0111629895627155</c:v>
                </c:pt>
                <c:pt idx="7">
                  <c:v>0.0114633944852306</c:v>
                </c:pt>
                <c:pt idx="8">
                  <c:v>0.0116306857046771</c:v>
                </c:pt>
                <c:pt idx="9">
                  <c:v>0.0121900230197152</c:v>
                </c:pt>
                <c:pt idx="10">
                  <c:v>0.0127494188277847</c:v>
                </c:pt>
                <c:pt idx="11">
                  <c:v>0.0139059353869271</c:v>
                </c:pt>
                <c:pt idx="12">
                  <c:v>0.014395510046959</c:v>
                </c:pt>
                <c:pt idx="13">
                  <c:v>0.0154091100210004</c:v>
                </c:pt>
              </c:numCache>
            </c:numRef>
          </c:yVal>
          <c:smooth val="1"/>
        </c:ser>
        <c:ser>
          <c:idx val="3"/>
          <c:order val="2"/>
          <c:tx>
            <c:v>2.0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'L;Data Set # 6'!$I$44:$I$59</c:f>
              <c:numCache>
                <c:formatCode>0.00000</c:formatCode>
                <c:ptCount val="16"/>
                <c:pt idx="0">
                  <c:v>0.0490652197462302</c:v>
                </c:pt>
                <c:pt idx="1">
                  <c:v>0.0472519522097876</c:v>
                </c:pt>
                <c:pt idx="2">
                  <c:v>0.0458945737167428</c:v>
                </c:pt>
                <c:pt idx="3">
                  <c:v>0.0457948517471286</c:v>
                </c:pt>
                <c:pt idx="4">
                  <c:v>0.0453823856822641</c:v>
                </c:pt>
                <c:pt idx="5">
                  <c:v>0.0454766500051383</c:v>
                </c:pt>
                <c:pt idx="6">
                  <c:v>0.0448649874005675</c:v>
                </c:pt>
                <c:pt idx="7">
                  <c:v>0.0446535075022427</c:v>
                </c:pt>
                <c:pt idx="8">
                  <c:v>0.0441150416682218</c:v>
                </c:pt>
                <c:pt idx="9">
                  <c:v>0.0444015502464391</c:v>
                </c:pt>
                <c:pt idx="10">
                  <c:v>0.0429033924942953</c:v>
                </c:pt>
                <c:pt idx="11">
                  <c:v>0.0427255937172031</c:v>
                </c:pt>
                <c:pt idx="12">
                  <c:v>0.0416550945552615</c:v>
                </c:pt>
                <c:pt idx="13">
                  <c:v>0.0408353851239669</c:v>
                </c:pt>
                <c:pt idx="14">
                  <c:v>0.039541943258665</c:v>
                </c:pt>
                <c:pt idx="15">
                  <c:v>0.0393793234026465</c:v>
                </c:pt>
              </c:numCache>
            </c:numRef>
          </c:xVal>
          <c:yVal>
            <c:numRef>
              <c:f>'L;Data Set # 6'!$J$44:$J$59</c:f>
              <c:numCache>
                <c:formatCode>0.00000</c:formatCode>
                <c:ptCount val="16"/>
                <c:pt idx="0">
                  <c:v>0.0131690191368902</c:v>
                </c:pt>
                <c:pt idx="1">
                  <c:v>0.0134856282159293</c:v>
                </c:pt>
                <c:pt idx="2">
                  <c:v>0.0136280093928567</c:v>
                </c:pt>
                <c:pt idx="3">
                  <c:v>0.0140007247524603</c:v>
                </c:pt>
                <c:pt idx="4">
                  <c:v>0.014063878970578</c:v>
                </c:pt>
                <c:pt idx="5">
                  <c:v>0.0143002869802081</c:v>
                </c:pt>
                <c:pt idx="6">
                  <c:v>0.0143594997383575</c:v>
                </c:pt>
                <c:pt idx="7">
                  <c:v>0.0146384679151111</c:v>
                </c:pt>
                <c:pt idx="8">
                  <c:v>0.0147129847776153</c:v>
                </c:pt>
                <c:pt idx="9">
                  <c:v>0.0151964959878326</c:v>
                </c:pt>
                <c:pt idx="10">
                  <c:v>0.0156151004328422</c:v>
                </c:pt>
                <c:pt idx="11">
                  <c:v>0.0160520345251755</c:v>
                </c:pt>
                <c:pt idx="12">
                  <c:v>0.0164652245095264</c:v>
                </c:pt>
                <c:pt idx="13">
                  <c:v>0.0170410217881292</c:v>
                </c:pt>
                <c:pt idx="14">
                  <c:v>0.0173144988600073</c:v>
                </c:pt>
                <c:pt idx="15">
                  <c:v>0.0181621763787293</c:v>
                </c:pt>
              </c:numCache>
            </c:numRef>
          </c:yVal>
          <c:smooth val="1"/>
        </c:ser>
        <c:ser>
          <c:idx val="2"/>
          <c:order val="3"/>
          <c:tx>
            <c:v>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6'!$I$62:$I$77</c:f>
              <c:numCache>
                <c:formatCode>0.00000</c:formatCode>
                <c:ptCount val="16"/>
                <c:pt idx="0">
                  <c:v>0.0653671551231748</c:v>
                </c:pt>
                <c:pt idx="1">
                  <c:v>0.065337870930371</c:v>
                </c:pt>
                <c:pt idx="2">
                  <c:v>0.0636709944411407</c:v>
                </c:pt>
                <c:pt idx="3">
                  <c:v>0.0636471426339004</c:v>
                </c:pt>
                <c:pt idx="4">
                  <c:v>0.0640225333459041</c:v>
                </c:pt>
                <c:pt idx="5">
                  <c:v>0.0640537175058264</c:v>
                </c:pt>
                <c:pt idx="6">
                  <c:v>0.0633082896374037</c:v>
                </c:pt>
                <c:pt idx="7">
                  <c:v>0.0635931053379938</c:v>
                </c:pt>
                <c:pt idx="8">
                  <c:v>0.0633310701732007</c:v>
                </c:pt>
                <c:pt idx="9">
                  <c:v>0.0632964538272374</c:v>
                </c:pt>
                <c:pt idx="10">
                  <c:v>0.0622375569646635</c:v>
                </c:pt>
                <c:pt idx="11">
                  <c:v>0.0611066463743555</c:v>
                </c:pt>
                <c:pt idx="12">
                  <c:v>0.0600474486100595</c:v>
                </c:pt>
                <c:pt idx="13">
                  <c:v>0.0580046863451939</c:v>
                </c:pt>
                <c:pt idx="14">
                  <c:v>0.0562289326467131</c:v>
                </c:pt>
                <c:pt idx="15">
                  <c:v>0.0550492496921084</c:v>
                </c:pt>
              </c:numCache>
            </c:numRef>
          </c:xVal>
          <c:yVal>
            <c:numRef>
              <c:f>'L;Data Set # 6'!$J$62:$J$77</c:f>
              <c:numCache>
                <c:formatCode>0.00000</c:formatCode>
                <c:ptCount val="16"/>
                <c:pt idx="0">
                  <c:v>0.0188892936217373</c:v>
                </c:pt>
                <c:pt idx="1">
                  <c:v>0.0192709917021581</c:v>
                </c:pt>
                <c:pt idx="2">
                  <c:v>0.0191690140942155</c:v>
                </c:pt>
                <c:pt idx="3">
                  <c:v>0.0196303370683908</c:v>
                </c:pt>
                <c:pt idx="4">
                  <c:v>0.0198534433736034</c:v>
                </c:pt>
                <c:pt idx="5">
                  <c:v>0.0198459420886465</c:v>
                </c:pt>
                <c:pt idx="6">
                  <c:v>0.0199384665241211</c:v>
                </c:pt>
                <c:pt idx="7">
                  <c:v>0.020025928290734</c:v>
                </c:pt>
                <c:pt idx="8">
                  <c:v>0.0204290961519409</c:v>
                </c:pt>
                <c:pt idx="9">
                  <c:v>0.0204189791641661</c:v>
                </c:pt>
                <c:pt idx="10">
                  <c:v>0.0214772250936863</c:v>
                </c:pt>
                <c:pt idx="11">
                  <c:v>0.0221206322173938</c:v>
                </c:pt>
                <c:pt idx="12">
                  <c:v>0.0228119385714465</c:v>
                </c:pt>
                <c:pt idx="13">
                  <c:v>0.0234611137402295</c:v>
                </c:pt>
                <c:pt idx="14">
                  <c:v>0.0242075470548032</c:v>
                </c:pt>
                <c:pt idx="15">
                  <c:v>0.02477645024198</c:v>
                </c:pt>
              </c:numCache>
            </c:numRef>
          </c:yVal>
          <c:smooth val="0"/>
        </c:ser>
        <c:ser>
          <c:idx val="4"/>
          <c:order val="4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6'!$I$80:$I$95</c:f>
              <c:numCache>
                <c:formatCode>0.00000</c:formatCode>
                <c:ptCount val="16"/>
                <c:pt idx="0">
                  <c:v>0.0840958552678079</c:v>
                </c:pt>
                <c:pt idx="1">
                  <c:v>0.0834861145835982</c:v>
                </c:pt>
                <c:pt idx="2">
                  <c:v>0.0804973435186568</c:v>
                </c:pt>
                <c:pt idx="3">
                  <c:v>0.0834119050945708</c:v>
                </c:pt>
                <c:pt idx="4">
                  <c:v>0.0837659217991284</c:v>
                </c:pt>
                <c:pt idx="5">
                  <c:v>0.0847651246247326</c:v>
                </c:pt>
                <c:pt idx="6">
                  <c:v>0.0835282668888833</c:v>
                </c:pt>
                <c:pt idx="7">
                  <c:v>0.08466098906933</c:v>
                </c:pt>
                <c:pt idx="8">
                  <c:v>0.0844484783035125</c:v>
                </c:pt>
                <c:pt idx="9">
                  <c:v>0.0844630076823307</c:v>
                </c:pt>
                <c:pt idx="10">
                  <c:v>0.0827751267042987</c:v>
                </c:pt>
                <c:pt idx="11">
                  <c:v>0.0808001175724159</c:v>
                </c:pt>
                <c:pt idx="12">
                  <c:v>0.0802512067495944</c:v>
                </c:pt>
                <c:pt idx="13">
                  <c:v>0.0782676084881214</c:v>
                </c:pt>
                <c:pt idx="14">
                  <c:v>0.0773060702757735</c:v>
                </c:pt>
                <c:pt idx="15">
                  <c:v>0.0755575658149541</c:v>
                </c:pt>
              </c:numCache>
            </c:numRef>
          </c:xVal>
          <c:yVal>
            <c:numRef>
              <c:f>'L;Data Set # 6'!$J$80:$J$95</c:f>
              <c:numCache>
                <c:formatCode>0.00000</c:formatCode>
                <c:ptCount val="16"/>
                <c:pt idx="0">
                  <c:v>0.0253778245023143</c:v>
                </c:pt>
                <c:pt idx="1">
                  <c:v>0.0260093463059672</c:v>
                </c:pt>
                <c:pt idx="2">
                  <c:v>0.0262513127321333</c:v>
                </c:pt>
                <c:pt idx="3">
                  <c:v>0.0269142416463239</c:v>
                </c:pt>
                <c:pt idx="4">
                  <c:v>0.0271698394677109</c:v>
                </c:pt>
                <c:pt idx="5">
                  <c:v>0.0276588540775958</c:v>
                </c:pt>
                <c:pt idx="6">
                  <c:v>0.027502576337812</c:v>
                </c:pt>
                <c:pt idx="7">
                  <c:v>0.0279400675351241</c:v>
                </c:pt>
                <c:pt idx="8">
                  <c:v>0.0281802110518453</c:v>
                </c:pt>
                <c:pt idx="9">
                  <c:v>0.0290560206522389</c:v>
                </c:pt>
                <c:pt idx="10">
                  <c:v>0.0297277172303423</c:v>
                </c:pt>
                <c:pt idx="11">
                  <c:v>0.0305294825574182</c:v>
                </c:pt>
                <c:pt idx="12">
                  <c:v>0.0314050536430755</c:v>
                </c:pt>
                <c:pt idx="13">
                  <c:v>0.0322942520868364</c:v>
                </c:pt>
                <c:pt idx="14">
                  <c:v>0.0326832153232824</c:v>
                </c:pt>
                <c:pt idx="15">
                  <c:v>0.0334325642311325</c:v>
                </c:pt>
              </c:numCache>
            </c:numRef>
          </c:yVal>
          <c:smooth val="1"/>
        </c:ser>
        <c:ser>
          <c:idx val="5"/>
          <c:order val="5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6'!$I$98:$I$113</c:f>
              <c:numCache>
                <c:formatCode>0.00000</c:formatCode>
                <c:ptCount val="16"/>
                <c:pt idx="0">
                  <c:v>0.102662679897598</c:v>
                </c:pt>
                <c:pt idx="1">
                  <c:v>0.1038563490657</c:v>
                </c:pt>
                <c:pt idx="2">
                  <c:v>0.104972029216821</c:v>
                </c:pt>
                <c:pt idx="3">
                  <c:v>0.107522170981516</c:v>
                </c:pt>
                <c:pt idx="4">
                  <c:v>0.108347509479348</c:v>
                </c:pt>
                <c:pt idx="5">
                  <c:v>0.109652313590792</c:v>
                </c:pt>
                <c:pt idx="6">
                  <c:v>0.110015818386559</c:v>
                </c:pt>
                <c:pt idx="7">
                  <c:v>0.111646466918004</c:v>
                </c:pt>
                <c:pt idx="8">
                  <c:v>0.111267570253824</c:v>
                </c:pt>
                <c:pt idx="9">
                  <c:v>0.109591031231296</c:v>
                </c:pt>
                <c:pt idx="10">
                  <c:v>0.108200467546548</c:v>
                </c:pt>
                <c:pt idx="11">
                  <c:v>0.106587853347304</c:v>
                </c:pt>
                <c:pt idx="12">
                  <c:v>0.105727038659062</c:v>
                </c:pt>
                <c:pt idx="13">
                  <c:v>0.103928187907566</c:v>
                </c:pt>
                <c:pt idx="14">
                  <c:v>0.102040722049387</c:v>
                </c:pt>
                <c:pt idx="15">
                  <c:v>0.102781567407217</c:v>
                </c:pt>
              </c:numCache>
            </c:numRef>
          </c:xVal>
          <c:yVal>
            <c:numRef>
              <c:f>'L;Data Set # 6'!$J$98:$J$113</c:f>
              <c:numCache>
                <c:formatCode>0.00000</c:formatCode>
                <c:ptCount val="16"/>
                <c:pt idx="0">
                  <c:v>0.0343432644178556</c:v>
                </c:pt>
                <c:pt idx="1">
                  <c:v>0.0356858958218244</c:v>
                </c:pt>
                <c:pt idx="2">
                  <c:v>0.0367236031040847</c:v>
                </c:pt>
                <c:pt idx="3">
                  <c:v>0.0386911135053943</c:v>
                </c:pt>
                <c:pt idx="4">
                  <c:v>0.0391389941574584</c:v>
                </c:pt>
                <c:pt idx="5">
                  <c:v>0.0401054280845838</c:v>
                </c:pt>
                <c:pt idx="6">
                  <c:v>0.0403207144971098</c:v>
                </c:pt>
                <c:pt idx="7">
                  <c:v>0.0413231250939651</c:v>
                </c:pt>
                <c:pt idx="8">
                  <c:v>0.0419738563903488</c:v>
                </c:pt>
                <c:pt idx="9">
                  <c:v>0.0431409637446318</c:v>
                </c:pt>
                <c:pt idx="10">
                  <c:v>0.0439436050077513</c:v>
                </c:pt>
                <c:pt idx="11">
                  <c:v>0.044449629803218</c:v>
                </c:pt>
                <c:pt idx="12">
                  <c:v>0.045150998709979</c:v>
                </c:pt>
                <c:pt idx="13">
                  <c:v>0.0461684727047508</c:v>
                </c:pt>
                <c:pt idx="14">
                  <c:v>0.046859681663352</c:v>
                </c:pt>
                <c:pt idx="15">
                  <c:v>0.0482220880198768</c:v>
                </c:pt>
              </c:numCache>
            </c:numRef>
          </c:yVal>
          <c:smooth val="1"/>
        </c:ser>
        <c:ser>
          <c:idx val="6"/>
          <c:order val="6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'L;Data Set # 6'!$I$119:$I$135</c:f>
              <c:numCache>
                <c:formatCode>0.00000</c:formatCode>
                <c:ptCount val="17"/>
                <c:pt idx="0">
                  <c:v>0.124343410207939</c:v>
                </c:pt>
                <c:pt idx="1">
                  <c:v>0.122519547996224</c:v>
                </c:pt>
                <c:pt idx="2">
                  <c:v>0.125407495666345</c:v>
                </c:pt>
                <c:pt idx="3">
                  <c:v>0.13018615800213</c:v>
                </c:pt>
                <c:pt idx="4">
                  <c:v>0.132068286431371</c:v>
                </c:pt>
                <c:pt idx="5">
                  <c:v>0.13293545325577</c:v>
                </c:pt>
                <c:pt idx="6">
                  <c:v>0.134523407197874</c:v>
                </c:pt>
                <c:pt idx="7">
                  <c:v>0.136881627248786</c:v>
                </c:pt>
                <c:pt idx="8">
                  <c:v>0.136896244269893</c:v>
                </c:pt>
                <c:pt idx="9">
                  <c:v>0.135212087187994</c:v>
                </c:pt>
                <c:pt idx="10">
                  <c:v>0.130434501802078</c:v>
                </c:pt>
                <c:pt idx="11">
                  <c:v>0.133541481132885</c:v>
                </c:pt>
                <c:pt idx="12">
                  <c:v>0.131570805104954</c:v>
                </c:pt>
                <c:pt idx="13">
                  <c:v>0.130216912925906</c:v>
                </c:pt>
                <c:pt idx="14">
                  <c:v>0.128362916950349</c:v>
                </c:pt>
                <c:pt idx="15">
                  <c:v>0.127534148962415</c:v>
                </c:pt>
                <c:pt idx="16">
                  <c:v>0.125381829627505</c:v>
                </c:pt>
              </c:numCache>
            </c:numRef>
          </c:xVal>
          <c:yVal>
            <c:numRef>
              <c:f>'L;Data Set # 6'!$J$119:$J$135</c:f>
              <c:numCache>
                <c:formatCode>0.00000</c:formatCode>
                <c:ptCount val="17"/>
                <c:pt idx="0">
                  <c:v>0.0437642804306731</c:v>
                </c:pt>
                <c:pt idx="1">
                  <c:v>0.0451892103305109</c:v>
                </c:pt>
                <c:pt idx="2">
                  <c:v>0.0471889668252942</c:v>
                </c:pt>
                <c:pt idx="3">
                  <c:v>0.0510203572219979</c:v>
                </c:pt>
                <c:pt idx="4">
                  <c:v>0.051161512475646</c:v>
                </c:pt>
                <c:pt idx="5">
                  <c:v>0.0523928157381297</c:v>
                </c:pt>
                <c:pt idx="6">
                  <c:v>0.0531903765142691</c:v>
                </c:pt>
                <c:pt idx="7">
                  <c:v>0.0543246481171373</c:v>
                </c:pt>
                <c:pt idx="8">
                  <c:v>0.0562247296890448</c:v>
                </c:pt>
                <c:pt idx="9">
                  <c:v>0.0570358794435361</c:v>
                </c:pt>
                <c:pt idx="10">
                  <c:v>0.0566402278845875</c:v>
                </c:pt>
                <c:pt idx="11">
                  <c:v>0.0580140855577675</c:v>
                </c:pt>
                <c:pt idx="12">
                  <c:v>0.0578004458447395</c:v>
                </c:pt>
                <c:pt idx="13">
                  <c:v>0.0591008489818506</c:v>
                </c:pt>
                <c:pt idx="14">
                  <c:v>0.0596504426752558</c:v>
                </c:pt>
                <c:pt idx="15">
                  <c:v>0.0609161802690285</c:v>
                </c:pt>
                <c:pt idx="16">
                  <c:v>0.060731606875012</c:v>
                </c:pt>
              </c:numCache>
            </c:numRef>
          </c:yVal>
          <c:smooth val="1"/>
        </c:ser>
        <c:ser>
          <c:idx val="7"/>
          <c:order val="7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'L;Data Set # 6'!$I$138:$I$151</c:f>
              <c:numCache>
                <c:formatCode>0.00000</c:formatCode>
                <c:ptCount val="14"/>
                <c:pt idx="0">
                  <c:v>0.141886034193067</c:v>
                </c:pt>
                <c:pt idx="1">
                  <c:v>0.143181412214794</c:v>
                </c:pt>
                <c:pt idx="2">
                  <c:v>0.146741900614713</c:v>
                </c:pt>
                <c:pt idx="3">
                  <c:v>0.154642181205769</c:v>
                </c:pt>
                <c:pt idx="4">
                  <c:v>0.155714999607666</c:v>
                </c:pt>
                <c:pt idx="5">
                  <c:v>0.157612432082791</c:v>
                </c:pt>
                <c:pt idx="6">
                  <c:v>0.157762490521375</c:v>
                </c:pt>
                <c:pt idx="7">
                  <c:v>0.156674029093406</c:v>
                </c:pt>
                <c:pt idx="8">
                  <c:v>0.156544235794358</c:v>
                </c:pt>
                <c:pt idx="9">
                  <c:v>0.155689755623547</c:v>
                </c:pt>
                <c:pt idx="10">
                  <c:v>0.15445486411825</c:v>
                </c:pt>
                <c:pt idx="11">
                  <c:v>0.154413637079421</c:v>
                </c:pt>
                <c:pt idx="12">
                  <c:v>0.153573109698912</c:v>
                </c:pt>
                <c:pt idx="13">
                  <c:v>0.151631284517264</c:v>
                </c:pt>
              </c:numCache>
            </c:numRef>
          </c:xVal>
          <c:yVal>
            <c:numRef>
              <c:f>'L;Data Set # 6'!$J$138:$J$151</c:f>
              <c:numCache>
                <c:formatCode>0.00000</c:formatCode>
                <c:ptCount val="14"/>
                <c:pt idx="0">
                  <c:v>0.0598113964183704</c:v>
                </c:pt>
                <c:pt idx="1">
                  <c:v>0.0611577534378449</c:v>
                </c:pt>
                <c:pt idx="2">
                  <c:v>0.0637868279678236</c:v>
                </c:pt>
                <c:pt idx="3">
                  <c:v>0.0686625316191116</c:v>
                </c:pt>
                <c:pt idx="4">
                  <c:v>0.0700616486534597</c:v>
                </c:pt>
                <c:pt idx="5">
                  <c:v>0.0721199115601859</c:v>
                </c:pt>
                <c:pt idx="6">
                  <c:v>0.0726212303630118</c:v>
                </c:pt>
                <c:pt idx="7">
                  <c:v>0.0742622834842952</c:v>
                </c:pt>
                <c:pt idx="8">
                  <c:v>0.0754965549401073</c:v>
                </c:pt>
                <c:pt idx="9">
                  <c:v>0.076739780403673</c:v>
                </c:pt>
                <c:pt idx="10">
                  <c:v>0.0776049848198</c:v>
                </c:pt>
                <c:pt idx="11">
                  <c:v>0.0794558984123644</c:v>
                </c:pt>
                <c:pt idx="12">
                  <c:v>0.0798581034742744</c:v>
                </c:pt>
                <c:pt idx="13">
                  <c:v>0.0800426707496543</c:v>
                </c:pt>
              </c:numCache>
            </c:numRef>
          </c:yVal>
          <c:smooth val="1"/>
        </c:ser>
        <c:ser>
          <c:idx val="8"/>
          <c:order val="8"/>
          <c:tx>
            <c:v>14.0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'L;Data Set # 6'!$I$154:$I$163</c:f>
              <c:numCache>
                <c:formatCode>0.00000</c:formatCode>
                <c:ptCount val="10"/>
                <c:pt idx="0">
                  <c:v>0.158213294137863</c:v>
                </c:pt>
                <c:pt idx="1">
                  <c:v>0.160406005294309</c:v>
                </c:pt>
                <c:pt idx="2">
                  <c:v>0.166219561865332</c:v>
                </c:pt>
                <c:pt idx="3">
                  <c:v>0.172351715249784</c:v>
                </c:pt>
                <c:pt idx="4">
                  <c:v>0.174538366969913</c:v>
                </c:pt>
                <c:pt idx="5">
                  <c:v>0.17360427369434</c:v>
                </c:pt>
                <c:pt idx="6">
                  <c:v>0.174188082711716</c:v>
                </c:pt>
                <c:pt idx="7">
                  <c:v>0.174807700748685</c:v>
                </c:pt>
                <c:pt idx="8">
                  <c:v>0.175978629389258</c:v>
                </c:pt>
                <c:pt idx="9">
                  <c:v>0.176404485333281</c:v>
                </c:pt>
              </c:numCache>
            </c:numRef>
          </c:xVal>
          <c:yVal>
            <c:numRef>
              <c:f>'L;Data Set # 6'!$J$154:$J$163</c:f>
              <c:numCache>
                <c:formatCode>0.00000</c:formatCode>
                <c:ptCount val="10"/>
                <c:pt idx="0">
                  <c:v>0.0739994592820825</c:v>
                </c:pt>
                <c:pt idx="1">
                  <c:v>0.0768514736186238</c:v>
                </c:pt>
                <c:pt idx="2">
                  <c:v>0.0809804757093954</c:v>
                </c:pt>
                <c:pt idx="3">
                  <c:v>0.0871969539167691</c:v>
                </c:pt>
                <c:pt idx="4">
                  <c:v>0.0887046655710868</c:v>
                </c:pt>
                <c:pt idx="5">
                  <c:v>0.0896048440652976</c:v>
                </c:pt>
                <c:pt idx="6">
                  <c:v>0.0925057986224801</c:v>
                </c:pt>
                <c:pt idx="7">
                  <c:v>0.0929701087901119</c:v>
                </c:pt>
                <c:pt idx="8">
                  <c:v>0.0952449785281577</c:v>
                </c:pt>
                <c:pt idx="9">
                  <c:v>0.0940630885713864</c:v>
                </c:pt>
              </c:numCache>
            </c:numRef>
          </c:yVal>
          <c:smooth val="1"/>
        </c:ser>
        <c:ser>
          <c:idx val="9"/>
          <c:order val="9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6'!$I$166:$I$178</c:f>
              <c:numCache>
                <c:formatCode>0.00000</c:formatCode>
                <c:ptCount val="13"/>
                <c:pt idx="0">
                  <c:v>0.173182227775603</c:v>
                </c:pt>
                <c:pt idx="1">
                  <c:v>0.177581146676617</c:v>
                </c:pt>
                <c:pt idx="2">
                  <c:v>0.178587285596708</c:v>
                </c:pt>
                <c:pt idx="3">
                  <c:v>0.178475157452072</c:v>
                </c:pt>
                <c:pt idx="4">
                  <c:v>0.178734173896977</c:v>
                </c:pt>
                <c:pt idx="5">
                  <c:v>0.1822848</c:v>
                </c:pt>
                <c:pt idx="6">
                  <c:v>0.183164019071502</c:v>
                </c:pt>
                <c:pt idx="7">
                  <c:v>0.182021942527983</c:v>
                </c:pt>
                <c:pt idx="8">
                  <c:v>0.184372531164902</c:v>
                </c:pt>
                <c:pt idx="9">
                  <c:v>0.185092036423044</c:v>
                </c:pt>
                <c:pt idx="10">
                  <c:v>0.188290449958433</c:v>
                </c:pt>
                <c:pt idx="11">
                  <c:v>0.188355142999248</c:v>
                </c:pt>
                <c:pt idx="12">
                  <c:v>0.18902541505475</c:v>
                </c:pt>
              </c:numCache>
            </c:numRef>
          </c:xVal>
          <c:yVal>
            <c:numRef>
              <c:f>'L;Data Set # 6'!$J$166:$J$178</c:f>
              <c:numCache>
                <c:formatCode>0.00000</c:formatCode>
                <c:ptCount val="13"/>
                <c:pt idx="0">
                  <c:v>0.0925861016980977</c:v>
                </c:pt>
                <c:pt idx="1">
                  <c:v>0.0964320200423647</c:v>
                </c:pt>
                <c:pt idx="2">
                  <c:v>0.0980559467560839</c:v>
                </c:pt>
                <c:pt idx="3">
                  <c:v>0.100175558085087</c:v>
                </c:pt>
                <c:pt idx="4">
                  <c:v>0.101451456790905</c:v>
                </c:pt>
                <c:pt idx="5">
                  <c:v>0.1036</c:v>
                </c:pt>
                <c:pt idx="6">
                  <c:v>0.10506790027624</c:v>
                </c:pt>
                <c:pt idx="7">
                  <c:v>0.1059508413183</c:v>
                </c:pt>
                <c:pt idx="8">
                  <c:v>0.107380605472536</c:v>
                </c:pt>
                <c:pt idx="9">
                  <c:v>0.108505771014214</c:v>
                </c:pt>
                <c:pt idx="10">
                  <c:v>0.10929662804309</c:v>
                </c:pt>
                <c:pt idx="11">
                  <c:v>0.110055950016036</c:v>
                </c:pt>
                <c:pt idx="12">
                  <c:v>0.111482028109847</c:v>
                </c:pt>
              </c:numCache>
            </c:numRef>
          </c:yVal>
          <c:smooth val="1"/>
        </c:ser>
        <c:ser>
          <c:idx val="10"/>
          <c:order val="10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'L;Data Set # 6'!$I$181:$I$186</c:f>
              <c:numCache>
                <c:formatCode>0.00000</c:formatCode>
                <c:ptCount val="6"/>
                <c:pt idx="0">
                  <c:v>0.188489436000066</c:v>
                </c:pt>
                <c:pt idx="1">
                  <c:v>0.19096530608565</c:v>
                </c:pt>
                <c:pt idx="2">
                  <c:v>0.189112347397453</c:v>
                </c:pt>
                <c:pt idx="3">
                  <c:v>0.191357802006794</c:v>
                </c:pt>
                <c:pt idx="4">
                  <c:v>0.193602549662221</c:v>
                </c:pt>
                <c:pt idx="5">
                  <c:v>0.196495023403944</c:v>
                </c:pt>
              </c:numCache>
            </c:numRef>
          </c:xVal>
          <c:yVal>
            <c:numRef>
              <c:f>'L;Data Set # 6'!$J$181:$J$186</c:f>
              <c:numCache>
                <c:formatCode>0.00000</c:formatCode>
                <c:ptCount val="6"/>
                <c:pt idx="0">
                  <c:v>0.11547037125285</c:v>
                </c:pt>
                <c:pt idx="1">
                  <c:v>0.11909938954251</c:v>
                </c:pt>
                <c:pt idx="2">
                  <c:v>0.119935445736654</c:v>
                </c:pt>
                <c:pt idx="3">
                  <c:v>0.122288482557911</c:v>
                </c:pt>
                <c:pt idx="4">
                  <c:v>0.12676873987901</c:v>
                </c:pt>
                <c:pt idx="5">
                  <c:v>0.129072210168971</c:v>
                </c:pt>
              </c:numCache>
            </c:numRef>
          </c:yVal>
          <c:smooth val="1"/>
        </c:ser>
        <c:ser>
          <c:idx val="11"/>
          <c:order val="11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'L;Data Set # 6'!$I$189:$I$195</c:f>
              <c:numCache>
                <c:formatCode>0.00000</c:formatCode>
                <c:ptCount val="7"/>
                <c:pt idx="0">
                  <c:v>0.194762547496934</c:v>
                </c:pt>
                <c:pt idx="1">
                  <c:v>0.196508909568</c:v>
                </c:pt>
                <c:pt idx="2">
                  <c:v>0.199512539486881</c:v>
                </c:pt>
                <c:pt idx="3">
                  <c:v>0.194921870047781</c:v>
                </c:pt>
                <c:pt idx="4">
                  <c:v>0.198265128005768</c:v>
                </c:pt>
                <c:pt idx="5">
                  <c:v>0.199227094583129</c:v>
                </c:pt>
                <c:pt idx="6">
                  <c:v>0.201051443279718</c:v>
                </c:pt>
              </c:numCache>
            </c:numRef>
          </c:xVal>
          <c:yVal>
            <c:numRef>
              <c:f>'L;Data Set # 6'!$J$189:$J$195</c:f>
              <c:numCache>
                <c:formatCode>0.00000</c:formatCode>
                <c:ptCount val="7"/>
                <c:pt idx="0">
                  <c:v>0.12882191736592</c:v>
                </c:pt>
                <c:pt idx="1">
                  <c:v>0.1333788672</c:v>
                </c:pt>
                <c:pt idx="2">
                  <c:v>0.133743740992233</c:v>
                </c:pt>
                <c:pt idx="3">
                  <c:v>0.13331920449477</c:v>
                </c:pt>
                <c:pt idx="4">
                  <c:v>0.135959281567585</c:v>
                </c:pt>
                <c:pt idx="5">
                  <c:v>0.136898538266317</c:v>
                </c:pt>
                <c:pt idx="6">
                  <c:v>0.138811448684922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740384"/>
        <c:axId val="-1383736576"/>
      </c:scatterChart>
      <c:valAx>
        <c:axId val="-1383740384"/>
        <c:scaling>
          <c:orientation val="minMax"/>
          <c:max val="0.22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736576"/>
        <c:crosses val="autoZero"/>
        <c:crossBetween val="midCat"/>
        <c:majorUnit val="0.02"/>
      </c:valAx>
      <c:valAx>
        <c:axId val="-138373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7403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0580833722431"/>
          <c:y val="0.167874594130475"/>
          <c:w val="0.112171924855128"/>
          <c:h val="0.3490342280842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26992561105207"/>
          <c:y val="0.0230582524271845"/>
          <c:w val="0.922422954303932"/>
          <c:h val="0.865291262135922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78108395324123"/>
                  <c:y val="0.083737864077669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'L;Data Set # 6'!$D$8:$D$200</c:f>
              <c:numCache>
                <c:formatCode>General</c:formatCode>
                <c:ptCount val="193"/>
                <c:pt idx="0">
                  <c:v>-2.0</c:v>
                </c:pt>
                <c:pt idx="1">
                  <c:v>-2.0</c:v>
                </c:pt>
                <c:pt idx="2">
                  <c:v>-2.0</c:v>
                </c:pt>
                <c:pt idx="3">
                  <c:v>-2.0</c:v>
                </c:pt>
                <c:pt idx="4">
                  <c:v>-2.0</c:v>
                </c:pt>
                <c:pt idx="5">
                  <c:v>-2.0</c:v>
                </c:pt>
                <c:pt idx="6">
                  <c:v>-2.0</c:v>
                </c:pt>
                <c:pt idx="7">
                  <c:v>-2.0</c:v>
                </c:pt>
                <c:pt idx="8">
                  <c:v>-2.0</c:v>
                </c:pt>
                <c:pt idx="9">
                  <c:v>-2.0</c:v>
                </c:pt>
                <c:pt idx="10">
                  <c:v>-2.0</c:v>
                </c:pt>
                <c:pt idx="11">
                  <c:v>-2.0</c:v>
                </c:pt>
                <c:pt idx="12">
                  <c:v>-2.0</c:v>
                </c:pt>
                <c:pt idx="13">
                  <c:v>-2.0</c:v>
                </c:pt>
                <c:pt idx="14">
                  <c:v>-2.0</c:v>
                </c:pt>
                <c:pt idx="15">
                  <c:v>-2.0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6">
                  <c:v>2.0</c:v>
                </c:pt>
                <c:pt idx="37">
                  <c:v>2.0</c:v>
                </c:pt>
                <c:pt idx="38">
                  <c:v>2.0</c:v>
                </c:pt>
                <c:pt idx="39">
                  <c:v>2.0</c:v>
                </c:pt>
                <c:pt idx="40">
                  <c:v>2.0</c:v>
                </c:pt>
                <c:pt idx="41">
                  <c:v>2.0</c:v>
                </c:pt>
                <c:pt idx="42">
                  <c:v>2.0</c:v>
                </c:pt>
                <c:pt idx="43">
                  <c:v>2.0</c:v>
                </c:pt>
                <c:pt idx="44">
                  <c:v>2.0</c:v>
                </c:pt>
                <c:pt idx="45">
                  <c:v>2.0</c:v>
                </c:pt>
                <c:pt idx="46">
                  <c:v>2.0</c:v>
                </c:pt>
                <c:pt idx="47">
                  <c:v>2.0</c:v>
                </c:pt>
                <c:pt idx="48">
                  <c:v>2.0</c:v>
                </c:pt>
                <c:pt idx="49">
                  <c:v>2.0</c:v>
                </c:pt>
                <c:pt idx="50">
                  <c:v>2.0</c:v>
                </c:pt>
                <c:pt idx="51">
                  <c:v>2.0</c:v>
                </c:pt>
                <c:pt idx="54">
                  <c:v>4.0</c:v>
                </c:pt>
                <c:pt idx="55">
                  <c:v>4.0</c:v>
                </c:pt>
                <c:pt idx="56">
                  <c:v>4.0</c:v>
                </c:pt>
                <c:pt idx="57">
                  <c:v>4.0</c:v>
                </c:pt>
                <c:pt idx="58">
                  <c:v>4.0</c:v>
                </c:pt>
                <c:pt idx="59">
                  <c:v>4.0</c:v>
                </c:pt>
                <c:pt idx="60">
                  <c:v>4.0</c:v>
                </c:pt>
                <c:pt idx="61">
                  <c:v>4.0</c:v>
                </c:pt>
                <c:pt idx="62">
                  <c:v>4.0</c:v>
                </c:pt>
                <c:pt idx="63">
                  <c:v>4.0</c:v>
                </c:pt>
                <c:pt idx="64">
                  <c:v>4.0</c:v>
                </c:pt>
                <c:pt idx="65">
                  <c:v>4.0</c:v>
                </c:pt>
                <c:pt idx="66">
                  <c:v>4.0</c:v>
                </c:pt>
                <c:pt idx="67">
                  <c:v>4.0</c:v>
                </c:pt>
                <c:pt idx="68">
                  <c:v>4.0</c:v>
                </c:pt>
                <c:pt idx="69">
                  <c:v>4.0</c:v>
                </c:pt>
                <c:pt idx="72">
                  <c:v>6.0</c:v>
                </c:pt>
                <c:pt idx="73">
                  <c:v>6.0</c:v>
                </c:pt>
                <c:pt idx="74">
                  <c:v>6.0</c:v>
                </c:pt>
                <c:pt idx="75">
                  <c:v>6.0</c:v>
                </c:pt>
                <c:pt idx="76">
                  <c:v>6.0</c:v>
                </c:pt>
                <c:pt idx="77">
                  <c:v>6.0</c:v>
                </c:pt>
                <c:pt idx="78">
                  <c:v>6.0</c:v>
                </c:pt>
                <c:pt idx="79">
                  <c:v>6.0</c:v>
                </c:pt>
                <c:pt idx="80">
                  <c:v>6.0</c:v>
                </c:pt>
                <c:pt idx="81">
                  <c:v>6.0</c:v>
                </c:pt>
                <c:pt idx="82">
                  <c:v>6.0</c:v>
                </c:pt>
                <c:pt idx="83">
                  <c:v>6.0</c:v>
                </c:pt>
                <c:pt idx="84">
                  <c:v>6.0</c:v>
                </c:pt>
                <c:pt idx="85">
                  <c:v>6.0</c:v>
                </c:pt>
                <c:pt idx="86">
                  <c:v>6.0</c:v>
                </c:pt>
                <c:pt idx="87">
                  <c:v>6.0</c:v>
                </c:pt>
                <c:pt idx="90">
                  <c:v>8.0</c:v>
                </c:pt>
                <c:pt idx="91">
                  <c:v>8.0</c:v>
                </c:pt>
                <c:pt idx="92">
                  <c:v>8.0</c:v>
                </c:pt>
                <c:pt idx="93">
                  <c:v>8.0</c:v>
                </c:pt>
                <c:pt idx="94">
                  <c:v>8.0</c:v>
                </c:pt>
                <c:pt idx="95">
                  <c:v>8.0</c:v>
                </c:pt>
                <c:pt idx="96">
                  <c:v>8.0</c:v>
                </c:pt>
                <c:pt idx="97">
                  <c:v>8.0</c:v>
                </c:pt>
                <c:pt idx="98">
                  <c:v>8.0</c:v>
                </c:pt>
                <c:pt idx="99">
                  <c:v>8.0</c:v>
                </c:pt>
                <c:pt idx="100">
                  <c:v>8.0</c:v>
                </c:pt>
                <c:pt idx="101">
                  <c:v>8.0</c:v>
                </c:pt>
                <c:pt idx="102">
                  <c:v>8.0</c:v>
                </c:pt>
                <c:pt idx="103">
                  <c:v>8.0</c:v>
                </c:pt>
                <c:pt idx="104">
                  <c:v>8.0</c:v>
                </c:pt>
                <c:pt idx="105">
                  <c:v>8.0</c:v>
                </c:pt>
                <c:pt idx="111">
                  <c:v>10.0</c:v>
                </c:pt>
                <c:pt idx="112">
                  <c:v>10.0</c:v>
                </c:pt>
                <c:pt idx="113">
                  <c:v>10.0</c:v>
                </c:pt>
                <c:pt idx="114">
                  <c:v>10.0</c:v>
                </c:pt>
                <c:pt idx="115">
                  <c:v>10.0</c:v>
                </c:pt>
                <c:pt idx="116">
                  <c:v>10.0</c:v>
                </c:pt>
                <c:pt idx="117">
                  <c:v>10.0</c:v>
                </c:pt>
                <c:pt idx="118">
                  <c:v>10.0</c:v>
                </c:pt>
                <c:pt idx="119">
                  <c:v>10.0</c:v>
                </c:pt>
                <c:pt idx="120">
                  <c:v>10.0</c:v>
                </c:pt>
                <c:pt idx="121">
                  <c:v>10.0</c:v>
                </c:pt>
                <c:pt idx="122">
                  <c:v>10.0</c:v>
                </c:pt>
                <c:pt idx="123">
                  <c:v>10.0</c:v>
                </c:pt>
                <c:pt idx="124">
                  <c:v>10.0</c:v>
                </c:pt>
                <c:pt idx="125">
                  <c:v>10.0</c:v>
                </c:pt>
                <c:pt idx="126">
                  <c:v>10.0</c:v>
                </c:pt>
                <c:pt idx="127">
                  <c:v>10.0</c:v>
                </c:pt>
                <c:pt idx="130">
                  <c:v>12.0</c:v>
                </c:pt>
                <c:pt idx="131">
                  <c:v>12.0</c:v>
                </c:pt>
                <c:pt idx="132">
                  <c:v>12.0</c:v>
                </c:pt>
                <c:pt idx="133">
                  <c:v>12.0</c:v>
                </c:pt>
                <c:pt idx="134">
                  <c:v>12.0</c:v>
                </c:pt>
                <c:pt idx="135">
                  <c:v>12.0</c:v>
                </c:pt>
                <c:pt idx="136">
                  <c:v>12.0</c:v>
                </c:pt>
                <c:pt idx="137">
                  <c:v>12.0</c:v>
                </c:pt>
                <c:pt idx="138">
                  <c:v>12.0</c:v>
                </c:pt>
                <c:pt idx="139">
                  <c:v>12.0</c:v>
                </c:pt>
                <c:pt idx="140">
                  <c:v>12.0</c:v>
                </c:pt>
                <c:pt idx="141">
                  <c:v>12.0</c:v>
                </c:pt>
                <c:pt idx="142">
                  <c:v>12.0</c:v>
                </c:pt>
                <c:pt idx="143">
                  <c:v>12.0</c:v>
                </c:pt>
                <c:pt idx="146">
                  <c:v>14.0</c:v>
                </c:pt>
                <c:pt idx="147">
                  <c:v>14.0</c:v>
                </c:pt>
                <c:pt idx="148">
                  <c:v>14.0</c:v>
                </c:pt>
                <c:pt idx="149">
                  <c:v>14.0</c:v>
                </c:pt>
                <c:pt idx="150">
                  <c:v>14.0</c:v>
                </c:pt>
                <c:pt idx="151">
                  <c:v>14.0</c:v>
                </c:pt>
                <c:pt idx="152">
                  <c:v>14.0</c:v>
                </c:pt>
                <c:pt idx="153">
                  <c:v>14.0</c:v>
                </c:pt>
                <c:pt idx="154">
                  <c:v>14.0</c:v>
                </c:pt>
                <c:pt idx="155">
                  <c:v>14.0</c:v>
                </c:pt>
                <c:pt idx="158">
                  <c:v>16.0</c:v>
                </c:pt>
                <c:pt idx="159">
                  <c:v>16.0</c:v>
                </c:pt>
                <c:pt idx="160">
                  <c:v>16.0</c:v>
                </c:pt>
                <c:pt idx="161">
                  <c:v>16.0</c:v>
                </c:pt>
                <c:pt idx="162">
                  <c:v>16.0</c:v>
                </c:pt>
                <c:pt idx="163">
                  <c:v>16.0</c:v>
                </c:pt>
                <c:pt idx="164">
                  <c:v>16.0</c:v>
                </c:pt>
                <c:pt idx="165">
                  <c:v>16.0</c:v>
                </c:pt>
                <c:pt idx="166">
                  <c:v>16.0</c:v>
                </c:pt>
                <c:pt idx="167">
                  <c:v>16.0</c:v>
                </c:pt>
                <c:pt idx="168">
                  <c:v>16.0</c:v>
                </c:pt>
                <c:pt idx="169">
                  <c:v>16.0</c:v>
                </c:pt>
                <c:pt idx="170">
                  <c:v>16.0</c:v>
                </c:pt>
                <c:pt idx="173">
                  <c:v>18.0</c:v>
                </c:pt>
                <c:pt idx="174">
                  <c:v>18.0</c:v>
                </c:pt>
                <c:pt idx="175">
                  <c:v>18.0</c:v>
                </c:pt>
                <c:pt idx="176">
                  <c:v>18.0</c:v>
                </c:pt>
                <c:pt idx="177">
                  <c:v>18.0</c:v>
                </c:pt>
                <c:pt idx="178">
                  <c:v>18.0</c:v>
                </c:pt>
                <c:pt idx="181">
                  <c:v>20.0</c:v>
                </c:pt>
                <c:pt idx="182">
                  <c:v>20.0</c:v>
                </c:pt>
                <c:pt idx="183">
                  <c:v>20.0</c:v>
                </c:pt>
                <c:pt idx="184">
                  <c:v>20.0</c:v>
                </c:pt>
                <c:pt idx="185">
                  <c:v>20.0</c:v>
                </c:pt>
                <c:pt idx="186">
                  <c:v>20.0</c:v>
                </c:pt>
                <c:pt idx="187">
                  <c:v>20.0</c:v>
                </c:pt>
              </c:numCache>
            </c:numRef>
          </c:xVal>
          <c:yVal>
            <c:numRef>
              <c:f>'L;Data Set # 6'!$I$8:$I$200</c:f>
              <c:numCache>
                <c:formatCode>0.00000</c:formatCode>
                <c:ptCount val="193"/>
                <c:pt idx="0">
                  <c:v>0.0210783137461613</c:v>
                </c:pt>
                <c:pt idx="1">
                  <c:v>0.0170770506852996</c:v>
                </c:pt>
                <c:pt idx="2">
                  <c:v>0.0175653285999975</c:v>
                </c:pt>
                <c:pt idx="3">
                  <c:v>0.0162612606649394</c:v>
                </c:pt>
                <c:pt idx="4">
                  <c:v>0.0131006476297992</c:v>
                </c:pt>
                <c:pt idx="5">
                  <c:v>0.0131809315412261</c:v>
                </c:pt>
                <c:pt idx="6">
                  <c:v>0.0128603403965663</c:v>
                </c:pt>
                <c:pt idx="7">
                  <c:v>0.0122206239545542</c:v>
                </c:pt>
                <c:pt idx="8">
                  <c:v>0.012002559291675</c:v>
                </c:pt>
                <c:pt idx="9">
                  <c:v>0.0120965826888097</c:v>
                </c:pt>
                <c:pt idx="10">
                  <c:v>0.0111253438237494</c:v>
                </c:pt>
                <c:pt idx="11">
                  <c:v>0.0103165298234581</c:v>
                </c:pt>
                <c:pt idx="12">
                  <c:v>0.00854282725976975</c:v>
                </c:pt>
                <c:pt idx="13">
                  <c:v>0.00833258839279434</c:v>
                </c:pt>
                <c:pt idx="14">
                  <c:v>0.0057684335525234</c:v>
                </c:pt>
                <c:pt idx="15">
                  <c:v>0.00130974981214853</c:v>
                </c:pt>
                <c:pt idx="18">
                  <c:v>0.0342041195346316</c:v>
                </c:pt>
                <c:pt idx="19">
                  <c:v>0.0334222277698007</c:v>
                </c:pt>
                <c:pt idx="20">
                  <c:v>0.0318860555764579</c:v>
                </c:pt>
                <c:pt idx="21">
                  <c:v>0.0307740213491105</c:v>
                </c:pt>
                <c:pt idx="22">
                  <c:v>0.0301570096276921</c:v>
                </c:pt>
                <c:pt idx="23">
                  <c:v>0.0298777429718428</c:v>
                </c:pt>
                <c:pt idx="24">
                  <c:v>0.0288827731824954</c:v>
                </c:pt>
                <c:pt idx="25">
                  <c:v>0.0285686777264294</c:v>
                </c:pt>
                <c:pt idx="26">
                  <c:v>0.0282411986603387</c:v>
                </c:pt>
                <c:pt idx="27">
                  <c:v>0.0282903649459924</c:v>
                </c:pt>
                <c:pt idx="28">
                  <c:v>0.0277714091173226</c:v>
                </c:pt>
                <c:pt idx="29">
                  <c:v>0.0273530676023106</c:v>
                </c:pt>
                <c:pt idx="30">
                  <c:v>0.0264289167493628</c:v>
                </c:pt>
                <c:pt idx="31">
                  <c:v>0.0259756641322314</c:v>
                </c:pt>
                <c:pt idx="32">
                  <c:v>0.0252437343496714</c:v>
                </c:pt>
                <c:pt idx="33">
                  <c:v>0.0248982401164163</c:v>
                </c:pt>
                <c:pt idx="36">
                  <c:v>0.0490652197462302</c:v>
                </c:pt>
                <c:pt idx="37">
                  <c:v>0.0472519522097876</c:v>
                </c:pt>
                <c:pt idx="38">
                  <c:v>0.0458945737167428</c:v>
                </c:pt>
                <c:pt idx="39">
                  <c:v>0.0457948517471286</c:v>
                </c:pt>
                <c:pt idx="40">
                  <c:v>0.0453823856822641</c:v>
                </c:pt>
                <c:pt idx="41">
                  <c:v>0.0454766500051383</c:v>
                </c:pt>
                <c:pt idx="42">
                  <c:v>0.0448649874005675</c:v>
                </c:pt>
                <c:pt idx="43">
                  <c:v>0.0446535075022427</c:v>
                </c:pt>
                <c:pt idx="44">
                  <c:v>0.0441150416682218</c:v>
                </c:pt>
                <c:pt idx="45">
                  <c:v>0.0444015502464391</c:v>
                </c:pt>
                <c:pt idx="46">
                  <c:v>0.0429033924942953</c:v>
                </c:pt>
                <c:pt idx="47">
                  <c:v>0.0427255937172031</c:v>
                </c:pt>
                <c:pt idx="48">
                  <c:v>0.0416550945552615</c:v>
                </c:pt>
                <c:pt idx="49">
                  <c:v>0.0408353851239669</c:v>
                </c:pt>
                <c:pt idx="50">
                  <c:v>0.039541943258665</c:v>
                </c:pt>
                <c:pt idx="51">
                  <c:v>0.0393793234026465</c:v>
                </c:pt>
                <c:pt idx="54">
                  <c:v>0.0653671551231748</c:v>
                </c:pt>
                <c:pt idx="55">
                  <c:v>0.065337870930371</c:v>
                </c:pt>
                <c:pt idx="56">
                  <c:v>0.0636709944411407</c:v>
                </c:pt>
                <c:pt idx="57">
                  <c:v>0.0636471426339004</c:v>
                </c:pt>
                <c:pt idx="58">
                  <c:v>0.0640225333459041</c:v>
                </c:pt>
                <c:pt idx="59">
                  <c:v>0.0640537175058264</c:v>
                </c:pt>
                <c:pt idx="60">
                  <c:v>0.0633082896374037</c:v>
                </c:pt>
                <c:pt idx="61">
                  <c:v>0.0635931053379938</c:v>
                </c:pt>
                <c:pt idx="62">
                  <c:v>0.0633310701732007</c:v>
                </c:pt>
                <c:pt idx="63">
                  <c:v>0.0632964538272374</c:v>
                </c:pt>
                <c:pt idx="64">
                  <c:v>0.0622375569646635</c:v>
                </c:pt>
                <c:pt idx="65">
                  <c:v>0.0611066463743555</c:v>
                </c:pt>
                <c:pt idx="66">
                  <c:v>0.0600474486100595</c:v>
                </c:pt>
                <c:pt idx="67">
                  <c:v>0.0580046863451939</c:v>
                </c:pt>
                <c:pt idx="68">
                  <c:v>0.0562289326467131</c:v>
                </c:pt>
                <c:pt idx="69">
                  <c:v>0.0550492496921084</c:v>
                </c:pt>
                <c:pt idx="72">
                  <c:v>0.0840958552678079</c:v>
                </c:pt>
                <c:pt idx="73">
                  <c:v>0.0834861145835982</c:v>
                </c:pt>
                <c:pt idx="74">
                  <c:v>0.0804973435186568</c:v>
                </c:pt>
                <c:pt idx="75">
                  <c:v>0.0834119050945708</c:v>
                </c:pt>
                <c:pt idx="76">
                  <c:v>0.0837659217991284</c:v>
                </c:pt>
                <c:pt idx="77">
                  <c:v>0.0847651246247326</c:v>
                </c:pt>
                <c:pt idx="78">
                  <c:v>0.0835282668888833</c:v>
                </c:pt>
                <c:pt idx="79">
                  <c:v>0.08466098906933</c:v>
                </c:pt>
                <c:pt idx="80">
                  <c:v>0.0844484783035125</c:v>
                </c:pt>
                <c:pt idx="81">
                  <c:v>0.0844630076823307</c:v>
                </c:pt>
                <c:pt idx="82">
                  <c:v>0.0827751267042987</c:v>
                </c:pt>
                <c:pt idx="83">
                  <c:v>0.0808001175724159</c:v>
                </c:pt>
                <c:pt idx="84">
                  <c:v>0.0802512067495944</c:v>
                </c:pt>
                <c:pt idx="85">
                  <c:v>0.0782676084881214</c:v>
                </c:pt>
                <c:pt idx="86">
                  <c:v>0.0773060702757735</c:v>
                </c:pt>
                <c:pt idx="87">
                  <c:v>0.0755575658149541</c:v>
                </c:pt>
                <c:pt idx="90">
                  <c:v>0.102662679897598</c:v>
                </c:pt>
                <c:pt idx="91">
                  <c:v>0.1038563490657</c:v>
                </c:pt>
                <c:pt idx="92">
                  <c:v>0.104972029216821</c:v>
                </c:pt>
                <c:pt idx="93">
                  <c:v>0.107522170981516</c:v>
                </c:pt>
                <c:pt idx="94">
                  <c:v>0.108347509479348</c:v>
                </c:pt>
                <c:pt idx="95">
                  <c:v>0.109652313590792</c:v>
                </c:pt>
                <c:pt idx="96">
                  <c:v>0.110015818386559</c:v>
                </c:pt>
                <c:pt idx="97">
                  <c:v>0.111646466918004</c:v>
                </c:pt>
                <c:pt idx="98">
                  <c:v>0.111267570253824</c:v>
                </c:pt>
                <c:pt idx="99">
                  <c:v>0.109591031231296</c:v>
                </c:pt>
                <c:pt idx="100">
                  <c:v>0.108200467546548</c:v>
                </c:pt>
                <c:pt idx="101">
                  <c:v>0.106587853347304</c:v>
                </c:pt>
                <c:pt idx="102">
                  <c:v>0.105727038659062</c:v>
                </c:pt>
                <c:pt idx="103">
                  <c:v>0.103928187907566</c:v>
                </c:pt>
                <c:pt idx="104">
                  <c:v>0.102040722049387</c:v>
                </c:pt>
                <c:pt idx="105">
                  <c:v>0.102781567407217</c:v>
                </c:pt>
                <c:pt idx="111">
                  <c:v>0.124343410207939</c:v>
                </c:pt>
                <c:pt idx="112">
                  <c:v>0.122519547996224</c:v>
                </c:pt>
                <c:pt idx="113">
                  <c:v>0.125407495666345</c:v>
                </c:pt>
                <c:pt idx="114">
                  <c:v>0.13018615800213</c:v>
                </c:pt>
                <c:pt idx="115">
                  <c:v>0.132068286431371</c:v>
                </c:pt>
                <c:pt idx="116">
                  <c:v>0.13293545325577</c:v>
                </c:pt>
                <c:pt idx="117">
                  <c:v>0.134523407197874</c:v>
                </c:pt>
                <c:pt idx="118">
                  <c:v>0.136881627248786</c:v>
                </c:pt>
                <c:pt idx="119">
                  <c:v>0.136896244269893</c:v>
                </c:pt>
                <c:pt idx="120">
                  <c:v>0.135212087187994</c:v>
                </c:pt>
                <c:pt idx="121">
                  <c:v>0.130434501802078</c:v>
                </c:pt>
                <c:pt idx="122">
                  <c:v>0.133541481132885</c:v>
                </c:pt>
                <c:pt idx="123">
                  <c:v>0.131570805104954</c:v>
                </c:pt>
                <c:pt idx="124">
                  <c:v>0.130216912925906</c:v>
                </c:pt>
                <c:pt idx="125">
                  <c:v>0.128362916950349</c:v>
                </c:pt>
                <c:pt idx="126">
                  <c:v>0.127534148962415</c:v>
                </c:pt>
                <c:pt idx="127">
                  <c:v>0.125381829627505</c:v>
                </c:pt>
                <c:pt idx="130">
                  <c:v>0.141886034193067</c:v>
                </c:pt>
                <c:pt idx="131">
                  <c:v>0.143181412214794</c:v>
                </c:pt>
                <c:pt idx="132">
                  <c:v>0.146741900614713</c:v>
                </c:pt>
                <c:pt idx="133">
                  <c:v>0.154642181205769</c:v>
                </c:pt>
                <c:pt idx="134">
                  <c:v>0.155714999607666</c:v>
                </c:pt>
                <c:pt idx="135">
                  <c:v>0.157612432082791</c:v>
                </c:pt>
                <c:pt idx="136">
                  <c:v>0.157762490521375</c:v>
                </c:pt>
                <c:pt idx="137">
                  <c:v>0.156674029093406</c:v>
                </c:pt>
                <c:pt idx="138">
                  <c:v>0.156544235794358</c:v>
                </c:pt>
                <c:pt idx="139">
                  <c:v>0.155689755623547</c:v>
                </c:pt>
                <c:pt idx="140">
                  <c:v>0.15445486411825</c:v>
                </c:pt>
                <c:pt idx="141">
                  <c:v>0.154413637079421</c:v>
                </c:pt>
                <c:pt idx="142">
                  <c:v>0.153573109698912</c:v>
                </c:pt>
                <c:pt idx="143">
                  <c:v>0.151631284517264</c:v>
                </c:pt>
                <c:pt idx="146">
                  <c:v>0.158213294137863</c:v>
                </c:pt>
                <c:pt idx="147">
                  <c:v>0.160406005294309</c:v>
                </c:pt>
                <c:pt idx="148">
                  <c:v>0.166219561865332</c:v>
                </c:pt>
                <c:pt idx="149">
                  <c:v>0.172351715249784</c:v>
                </c:pt>
                <c:pt idx="150">
                  <c:v>0.174538366969913</c:v>
                </c:pt>
                <c:pt idx="151">
                  <c:v>0.17360427369434</c:v>
                </c:pt>
                <c:pt idx="152">
                  <c:v>0.174188082711716</c:v>
                </c:pt>
                <c:pt idx="153">
                  <c:v>0.174807700748685</c:v>
                </c:pt>
                <c:pt idx="154">
                  <c:v>0.175978629389258</c:v>
                </c:pt>
                <c:pt idx="155">
                  <c:v>0.176404485333281</c:v>
                </c:pt>
                <c:pt idx="158">
                  <c:v>0.173182227775603</c:v>
                </c:pt>
                <c:pt idx="159">
                  <c:v>0.177581146676617</c:v>
                </c:pt>
                <c:pt idx="160">
                  <c:v>0.178587285596708</c:v>
                </c:pt>
                <c:pt idx="161">
                  <c:v>0.178475157452072</c:v>
                </c:pt>
                <c:pt idx="162">
                  <c:v>0.178734173896977</c:v>
                </c:pt>
                <c:pt idx="163">
                  <c:v>0.1822848</c:v>
                </c:pt>
                <c:pt idx="164">
                  <c:v>0.183164019071502</c:v>
                </c:pt>
                <c:pt idx="165">
                  <c:v>0.182021942527983</c:v>
                </c:pt>
                <c:pt idx="166">
                  <c:v>0.184372531164902</c:v>
                </c:pt>
                <c:pt idx="167">
                  <c:v>0.185092036423044</c:v>
                </c:pt>
                <c:pt idx="168">
                  <c:v>0.188290449958433</c:v>
                </c:pt>
                <c:pt idx="169">
                  <c:v>0.188355142999248</c:v>
                </c:pt>
                <c:pt idx="170">
                  <c:v>0.18902541505475</c:v>
                </c:pt>
                <c:pt idx="173">
                  <c:v>0.188489436000066</c:v>
                </c:pt>
                <c:pt idx="174">
                  <c:v>0.19096530608565</c:v>
                </c:pt>
                <c:pt idx="175">
                  <c:v>0.189112347397453</c:v>
                </c:pt>
                <c:pt idx="176">
                  <c:v>0.191357802006794</c:v>
                </c:pt>
                <c:pt idx="177">
                  <c:v>0.193602549662221</c:v>
                </c:pt>
                <c:pt idx="178">
                  <c:v>0.196495023403944</c:v>
                </c:pt>
                <c:pt idx="181">
                  <c:v>0.194762547496934</c:v>
                </c:pt>
                <c:pt idx="182">
                  <c:v>0.196508909568</c:v>
                </c:pt>
                <c:pt idx="183">
                  <c:v>0.199512539486881</c:v>
                </c:pt>
                <c:pt idx="184">
                  <c:v>0.194921870047781</c:v>
                </c:pt>
                <c:pt idx="185">
                  <c:v>0.198265128005768</c:v>
                </c:pt>
                <c:pt idx="186">
                  <c:v>0.199227094583129</c:v>
                </c:pt>
                <c:pt idx="187">
                  <c:v>0.201051443279718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628640"/>
        <c:axId val="-1383624128"/>
      </c:scatterChart>
      <c:valAx>
        <c:axId val="-1383628640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624128"/>
        <c:crosses val="autoZero"/>
        <c:crossBetween val="midCat"/>
        <c:majorUnit val="2.0"/>
      </c:valAx>
      <c:valAx>
        <c:axId val="-138362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6286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04250797024"/>
          <c:y val="0.0885922330097087"/>
          <c:w val="0.14240170031881"/>
          <c:h val="0.05946601941747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4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'Data Set # 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4787440"/>
        <c:axId val="-1394782800"/>
      </c:scatterChart>
      <c:valAx>
        <c:axId val="-1394787440"/>
        <c:scaling>
          <c:orientation val="minMax"/>
          <c:max val="0.1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782800"/>
        <c:crosses val="autoZero"/>
        <c:crossBetween val="midCat"/>
      </c:valAx>
      <c:valAx>
        <c:axId val="-139478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7874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2353283653867"/>
          <c:y val="0.0289505598745664"/>
          <c:w val="0.89586680241253"/>
          <c:h val="0.867310522908886"/>
        </c:manualLayout>
      </c:layout>
      <c:scatterChart>
        <c:scatterStyle val="lineMarker"/>
        <c:varyColors val="0"/>
        <c:ser>
          <c:idx val="5"/>
          <c:order val="0"/>
          <c:tx>
            <c:v>Beta = 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'M;Data Set # 7'!$I$8:$I$23</c:f>
              <c:numCache>
                <c:formatCode>0.00000</c:formatCode>
                <c:ptCount val="16"/>
                <c:pt idx="0">
                  <c:v>0.114627656754979</c:v>
                </c:pt>
                <c:pt idx="1">
                  <c:v>0.114322604021914</c:v>
                </c:pt>
                <c:pt idx="2">
                  <c:v>0.115814813383335</c:v>
                </c:pt>
                <c:pt idx="3">
                  <c:v>0.11844847279763</c:v>
                </c:pt>
                <c:pt idx="4">
                  <c:v>0.119995967730653</c:v>
                </c:pt>
                <c:pt idx="5">
                  <c:v>0.120249473795957</c:v>
                </c:pt>
                <c:pt idx="6">
                  <c:v>0.119908297665871</c:v>
                </c:pt>
                <c:pt idx="7">
                  <c:v>0.122232903883103</c:v>
                </c:pt>
                <c:pt idx="8">
                  <c:v>0.121485155008003</c:v>
                </c:pt>
                <c:pt idx="9">
                  <c:v>0.120491952182264</c:v>
                </c:pt>
                <c:pt idx="10">
                  <c:v>0.117118989747986</c:v>
                </c:pt>
                <c:pt idx="11">
                  <c:v>0.116271090068027</c:v>
                </c:pt>
                <c:pt idx="12">
                  <c:v>0.112819773878765</c:v>
                </c:pt>
                <c:pt idx="13">
                  <c:v>0.112588596141316</c:v>
                </c:pt>
                <c:pt idx="14">
                  <c:v>0.109011371388317</c:v>
                </c:pt>
                <c:pt idx="15">
                  <c:v>0.108898839883881</c:v>
                </c:pt>
              </c:numCache>
            </c:numRef>
          </c:xVal>
          <c:yVal>
            <c:numRef>
              <c:f>'M;Data Set # 7'!$J$8:$J$23</c:f>
              <c:numCache>
                <c:formatCode>0.00000</c:formatCode>
                <c:ptCount val="16"/>
                <c:pt idx="0">
                  <c:v>0.0388416798925763</c:v>
                </c:pt>
                <c:pt idx="1">
                  <c:v>0.0401991974844262</c:v>
                </c:pt>
                <c:pt idx="2">
                  <c:v>0.0420249582356514</c:v>
                </c:pt>
                <c:pt idx="3">
                  <c:v>0.0436453173379944</c:v>
                </c:pt>
                <c:pt idx="4">
                  <c:v>0.0443258627630406</c:v>
                </c:pt>
                <c:pt idx="5">
                  <c:v>0.0445415857968756</c:v>
                </c:pt>
                <c:pt idx="6">
                  <c:v>0.0452340091095721</c:v>
                </c:pt>
                <c:pt idx="7">
                  <c:v>0.0462659687814305</c:v>
                </c:pt>
                <c:pt idx="8">
                  <c:v>0.046831055345077</c:v>
                </c:pt>
                <c:pt idx="9">
                  <c:v>0.0477855151781238</c:v>
                </c:pt>
                <c:pt idx="10">
                  <c:v>0.0489598461488073</c:v>
                </c:pt>
                <c:pt idx="11">
                  <c:v>0.0493811035525321</c:v>
                </c:pt>
                <c:pt idx="12">
                  <c:v>0.0497020983023296</c:v>
                </c:pt>
                <c:pt idx="13">
                  <c:v>0.0507117304136772</c:v>
                </c:pt>
                <c:pt idx="14">
                  <c:v>0.0511577063594376</c:v>
                </c:pt>
                <c:pt idx="15">
                  <c:v>0.0517936165023054</c:v>
                </c:pt>
              </c:numCache>
            </c:numRef>
          </c:yVal>
          <c:smooth val="1"/>
        </c:ser>
        <c:ser>
          <c:idx val="6"/>
          <c:order val="1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'M;Data Set # 7'!$I$26:$I$40</c:f>
              <c:numCache>
                <c:formatCode>0.00000</c:formatCode>
                <c:ptCount val="15"/>
                <c:pt idx="0">
                  <c:v>0.134730707080001</c:v>
                </c:pt>
                <c:pt idx="1">
                  <c:v>0.135658830998605</c:v>
                </c:pt>
                <c:pt idx="2">
                  <c:v>0.138083016766707</c:v>
                </c:pt>
                <c:pt idx="3">
                  <c:v>0.143182166728568</c:v>
                </c:pt>
                <c:pt idx="4">
                  <c:v>0.14391343862788</c:v>
                </c:pt>
                <c:pt idx="5">
                  <c:v>0.144238922699643</c:v>
                </c:pt>
                <c:pt idx="6">
                  <c:v>0.147073514643735</c:v>
                </c:pt>
                <c:pt idx="7">
                  <c:v>0.147816268071137</c:v>
                </c:pt>
                <c:pt idx="8">
                  <c:v>0.147637667570785</c:v>
                </c:pt>
                <c:pt idx="9">
                  <c:v>0.14597969652281</c:v>
                </c:pt>
                <c:pt idx="10">
                  <c:v>0.143841474085073</c:v>
                </c:pt>
                <c:pt idx="11">
                  <c:v>0.141602100610468</c:v>
                </c:pt>
                <c:pt idx="12">
                  <c:v>0.13934462068415</c:v>
                </c:pt>
                <c:pt idx="13">
                  <c:v>0.137695471969091</c:v>
                </c:pt>
                <c:pt idx="14">
                  <c:v>0.136908347931503</c:v>
                </c:pt>
              </c:numCache>
            </c:numRef>
          </c:xVal>
          <c:yVal>
            <c:numRef>
              <c:f>'M;Data Set # 7'!$J$26:$J$40</c:f>
              <c:numCache>
                <c:formatCode>0.00000</c:formatCode>
                <c:ptCount val="15"/>
                <c:pt idx="0">
                  <c:v>0.0508892165020092</c:v>
                </c:pt>
                <c:pt idx="1">
                  <c:v>0.0512033011693219</c:v>
                </c:pt>
                <c:pt idx="2">
                  <c:v>0.0556114896700381</c:v>
                </c:pt>
                <c:pt idx="3">
                  <c:v>0.059091884127146</c:v>
                </c:pt>
                <c:pt idx="4">
                  <c:v>0.0595789663987565</c:v>
                </c:pt>
                <c:pt idx="5">
                  <c:v>0.0601225420640453</c:v>
                </c:pt>
                <c:pt idx="6">
                  <c:v>0.0614109720530278</c:v>
                </c:pt>
                <c:pt idx="7">
                  <c:v>0.0635015298100506</c:v>
                </c:pt>
                <c:pt idx="8">
                  <c:v>0.0641300144410581</c:v>
                </c:pt>
                <c:pt idx="9">
                  <c:v>0.0639969841399799</c:v>
                </c:pt>
                <c:pt idx="10">
                  <c:v>0.0654833729222687</c:v>
                </c:pt>
                <c:pt idx="11">
                  <c:v>0.0662461237832874</c:v>
                </c:pt>
                <c:pt idx="12">
                  <c:v>0.0659106168070872</c:v>
                </c:pt>
                <c:pt idx="13">
                  <c:v>0.0669297258946711</c:v>
                </c:pt>
                <c:pt idx="14">
                  <c:v>0.0674509618734194</c:v>
                </c:pt>
              </c:numCache>
            </c:numRef>
          </c:yVal>
          <c:smooth val="1"/>
        </c:ser>
        <c:ser>
          <c:idx val="8"/>
          <c:order val="2"/>
          <c:tx>
            <c:v>14.0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'M;Data Set # 7'!$I$43:$I$52</c:f>
              <c:numCache>
                <c:formatCode>0.00000</c:formatCode>
                <c:ptCount val="10"/>
                <c:pt idx="0">
                  <c:v>0.173648853695772</c:v>
                </c:pt>
                <c:pt idx="1">
                  <c:v>0.176373544302086</c:v>
                </c:pt>
                <c:pt idx="2">
                  <c:v>0.18234741007247</c:v>
                </c:pt>
                <c:pt idx="3">
                  <c:v>0.189607341052749</c:v>
                </c:pt>
                <c:pt idx="4">
                  <c:v>0.188996232224744</c:v>
                </c:pt>
                <c:pt idx="5">
                  <c:v>0.189711227469966</c:v>
                </c:pt>
                <c:pt idx="6">
                  <c:v>0.187992063065317</c:v>
                </c:pt>
                <c:pt idx="7">
                  <c:v>0.186820634838064</c:v>
                </c:pt>
                <c:pt idx="8">
                  <c:v>0.184624661157025</c:v>
                </c:pt>
                <c:pt idx="9">
                  <c:v>0.185309471520538</c:v>
                </c:pt>
              </c:numCache>
            </c:numRef>
          </c:xVal>
          <c:yVal>
            <c:numRef>
              <c:f>'M;Data Set # 7'!$J$43:$J$52</c:f>
              <c:numCache>
                <c:formatCode>0.00000</c:formatCode>
                <c:ptCount val="10"/>
                <c:pt idx="0">
                  <c:v>0.0812889787950961</c:v>
                </c:pt>
                <c:pt idx="1">
                  <c:v>0.08519962021649</c:v>
                </c:pt>
                <c:pt idx="2">
                  <c:v>0.0897264261251689</c:v>
                </c:pt>
                <c:pt idx="3">
                  <c:v>0.0977789111769152</c:v>
                </c:pt>
                <c:pt idx="4">
                  <c:v>0.0981290319031056</c:v>
                </c:pt>
                <c:pt idx="5">
                  <c:v>0.0986776899779904</c:v>
                </c:pt>
                <c:pt idx="6">
                  <c:v>0.100125051760897</c:v>
                </c:pt>
                <c:pt idx="7">
                  <c:v>0.100010992030897</c:v>
                </c:pt>
                <c:pt idx="8">
                  <c:v>0.101060260704045</c:v>
                </c:pt>
                <c:pt idx="9">
                  <c:v>0.101869186306209</c:v>
                </c:pt>
              </c:numCache>
            </c:numRef>
          </c:yVal>
          <c:smooth val="1"/>
        </c:ser>
        <c:ser>
          <c:idx val="10"/>
          <c:order val="3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'M;Data Set # 7'!$I$55:$I$61</c:f>
              <c:numCache>
                <c:formatCode>0.00000</c:formatCode>
                <c:ptCount val="7"/>
                <c:pt idx="0">
                  <c:v>0.202317426536024</c:v>
                </c:pt>
                <c:pt idx="1">
                  <c:v>0.201773720806214</c:v>
                </c:pt>
                <c:pt idx="2">
                  <c:v>0.201846053122574</c:v>
                </c:pt>
                <c:pt idx="3">
                  <c:v>0.202634136223801</c:v>
                </c:pt>
                <c:pt idx="4">
                  <c:v>0.200911662400296</c:v>
                </c:pt>
                <c:pt idx="5">
                  <c:v>0.203922307234992</c:v>
                </c:pt>
                <c:pt idx="6">
                  <c:v>0.204103312789098</c:v>
                </c:pt>
              </c:numCache>
            </c:numRef>
          </c:xVal>
          <c:yVal>
            <c:numRef>
              <c:f>'M;Data Set # 7'!$J$55:$J$61</c:f>
              <c:numCache>
                <c:formatCode>0.00000</c:formatCode>
                <c:ptCount val="7"/>
                <c:pt idx="0">
                  <c:v>0.121585771482847</c:v>
                </c:pt>
                <c:pt idx="1">
                  <c:v>0.123849349766298</c:v>
                </c:pt>
                <c:pt idx="2">
                  <c:v>0.125495814914989</c:v>
                </c:pt>
                <c:pt idx="3">
                  <c:v>0.127858157886393</c:v>
                </c:pt>
                <c:pt idx="4">
                  <c:v>0.128528601214505</c:v>
                </c:pt>
                <c:pt idx="5">
                  <c:v>0.132382881558967</c:v>
                </c:pt>
                <c:pt idx="6">
                  <c:v>0.134156068816541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474688"/>
        <c:axId val="-1383470064"/>
      </c:scatterChart>
      <c:valAx>
        <c:axId val="-1383474688"/>
        <c:scaling>
          <c:orientation val="minMax"/>
          <c:max val="0.22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470064"/>
        <c:crosses val="autoZero"/>
        <c:crossBetween val="midCat"/>
        <c:majorUnit val="0.02"/>
      </c:valAx>
      <c:valAx>
        <c:axId val="-1383470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4746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3211494564279"/>
          <c:y val="0.284680505433236"/>
          <c:w val="0.0866455026290734"/>
          <c:h val="0.11700851282637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6030725466434"/>
          <c:y val="0.0230303302915841"/>
          <c:w val="0.888535952983961"/>
          <c:h val="0.865455569904794"/>
        </c:manualLayout>
      </c:layout>
      <c:scatterChart>
        <c:scatterStyle val="lineMarker"/>
        <c:varyColors val="0"/>
        <c:ser>
          <c:idx val="2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656051635536545"/>
                  <c:y val="0.40484896407311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'M;Data Set # 7'!$D$8:$D$61</c:f>
              <c:numCache>
                <c:formatCode>General</c:formatCode>
                <c:ptCount val="54"/>
                <c:pt idx="0">
                  <c:v>8.0</c:v>
                </c:pt>
                <c:pt idx="1">
                  <c:v>8.0</c:v>
                </c:pt>
                <c:pt idx="2">
                  <c:v>8.0</c:v>
                </c:pt>
                <c:pt idx="3">
                  <c:v>8.0</c:v>
                </c:pt>
                <c:pt idx="4">
                  <c:v>8.0</c:v>
                </c:pt>
                <c:pt idx="5">
                  <c:v>8.0</c:v>
                </c:pt>
                <c:pt idx="6">
                  <c:v>8.0</c:v>
                </c:pt>
                <c:pt idx="7">
                  <c:v>8.0</c:v>
                </c:pt>
                <c:pt idx="8">
                  <c:v>8.0</c:v>
                </c:pt>
                <c:pt idx="9">
                  <c:v>8.0</c:v>
                </c:pt>
                <c:pt idx="10">
                  <c:v>8.0</c:v>
                </c:pt>
                <c:pt idx="11">
                  <c:v>8.0</c:v>
                </c:pt>
                <c:pt idx="12">
                  <c:v>8.0</c:v>
                </c:pt>
                <c:pt idx="13">
                  <c:v>8.0</c:v>
                </c:pt>
                <c:pt idx="14">
                  <c:v>8.0</c:v>
                </c:pt>
                <c:pt idx="15">
                  <c:v>8.0</c:v>
                </c:pt>
                <c:pt idx="18">
                  <c:v>10.0</c:v>
                </c:pt>
                <c:pt idx="19">
                  <c:v>10.0</c:v>
                </c:pt>
                <c:pt idx="20">
                  <c:v>10.0</c:v>
                </c:pt>
                <c:pt idx="21">
                  <c:v>10.0</c:v>
                </c:pt>
                <c:pt idx="22">
                  <c:v>10.0</c:v>
                </c:pt>
                <c:pt idx="23">
                  <c:v>10.0</c:v>
                </c:pt>
                <c:pt idx="24">
                  <c:v>10.0</c:v>
                </c:pt>
                <c:pt idx="25">
                  <c:v>10.0</c:v>
                </c:pt>
                <c:pt idx="26">
                  <c:v>10.0</c:v>
                </c:pt>
                <c:pt idx="27">
                  <c:v>10.0</c:v>
                </c:pt>
                <c:pt idx="28">
                  <c:v>10.0</c:v>
                </c:pt>
                <c:pt idx="29">
                  <c:v>10.0</c:v>
                </c:pt>
                <c:pt idx="30">
                  <c:v>10.0</c:v>
                </c:pt>
                <c:pt idx="31">
                  <c:v>10.0</c:v>
                </c:pt>
                <c:pt idx="32">
                  <c:v>10.0</c:v>
                </c:pt>
                <c:pt idx="35">
                  <c:v>14.0</c:v>
                </c:pt>
                <c:pt idx="36">
                  <c:v>14.0</c:v>
                </c:pt>
                <c:pt idx="37">
                  <c:v>14.0</c:v>
                </c:pt>
                <c:pt idx="38">
                  <c:v>14.0</c:v>
                </c:pt>
                <c:pt idx="39">
                  <c:v>14.0</c:v>
                </c:pt>
                <c:pt idx="40">
                  <c:v>14.0</c:v>
                </c:pt>
                <c:pt idx="41">
                  <c:v>14.0</c:v>
                </c:pt>
                <c:pt idx="42">
                  <c:v>14.0</c:v>
                </c:pt>
                <c:pt idx="43">
                  <c:v>14.0</c:v>
                </c:pt>
                <c:pt idx="44">
                  <c:v>14.0</c:v>
                </c:pt>
                <c:pt idx="47">
                  <c:v>18.0</c:v>
                </c:pt>
                <c:pt idx="48">
                  <c:v>18.0</c:v>
                </c:pt>
                <c:pt idx="49">
                  <c:v>18.0</c:v>
                </c:pt>
                <c:pt idx="50">
                  <c:v>18.0</c:v>
                </c:pt>
                <c:pt idx="51">
                  <c:v>18.0</c:v>
                </c:pt>
                <c:pt idx="52">
                  <c:v>18.0</c:v>
                </c:pt>
                <c:pt idx="53">
                  <c:v>18.0</c:v>
                </c:pt>
              </c:numCache>
            </c:numRef>
          </c:xVal>
          <c:yVal>
            <c:numRef>
              <c:f>'M;Data Set # 7'!$I$8:$I$61</c:f>
              <c:numCache>
                <c:formatCode>0.00000</c:formatCode>
                <c:ptCount val="54"/>
                <c:pt idx="0">
                  <c:v>0.114627656754979</c:v>
                </c:pt>
                <c:pt idx="1">
                  <c:v>0.114322604021914</c:v>
                </c:pt>
                <c:pt idx="2">
                  <c:v>0.115814813383335</c:v>
                </c:pt>
                <c:pt idx="3">
                  <c:v>0.11844847279763</c:v>
                </c:pt>
                <c:pt idx="4">
                  <c:v>0.119995967730653</c:v>
                </c:pt>
                <c:pt idx="5">
                  <c:v>0.120249473795957</c:v>
                </c:pt>
                <c:pt idx="6">
                  <c:v>0.119908297665871</c:v>
                </c:pt>
                <c:pt idx="7">
                  <c:v>0.122232903883103</c:v>
                </c:pt>
                <c:pt idx="8">
                  <c:v>0.121485155008003</c:v>
                </c:pt>
                <c:pt idx="9">
                  <c:v>0.120491952182264</c:v>
                </c:pt>
                <c:pt idx="10">
                  <c:v>0.117118989747986</c:v>
                </c:pt>
                <c:pt idx="11">
                  <c:v>0.116271090068027</c:v>
                </c:pt>
                <c:pt idx="12">
                  <c:v>0.112819773878765</c:v>
                </c:pt>
                <c:pt idx="13">
                  <c:v>0.112588596141316</c:v>
                </c:pt>
                <c:pt idx="14">
                  <c:v>0.109011371388317</c:v>
                </c:pt>
                <c:pt idx="15">
                  <c:v>0.108898839883881</c:v>
                </c:pt>
                <c:pt idx="18">
                  <c:v>0.134730707080001</c:v>
                </c:pt>
                <c:pt idx="19">
                  <c:v>0.135658830998605</c:v>
                </c:pt>
                <c:pt idx="20">
                  <c:v>0.138083016766707</c:v>
                </c:pt>
                <c:pt idx="21">
                  <c:v>0.143182166728568</c:v>
                </c:pt>
                <c:pt idx="22">
                  <c:v>0.14391343862788</c:v>
                </c:pt>
                <c:pt idx="23">
                  <c:v>0.144238922699643</c:v>
                </c:pt>
                <c:pt idx="24">
                  <c:v>0.147073514643735</c:v>
                </c:pt>
                <c:pt idx="25">
                  <c:v>0.147816268071137</c:v>
                </c:pt>
                <c:pt idx="26">
                  <c:v>0.147637667570785</c:v>
                </c:pt>
                <c:pt idx="27">
                  <c:v>0.14597969652281</c:v>
                </c:pt>
                <c:pt idx="28">
                  <c:v>0.143841474085073</c:v>
                </c:pt>
                <c:pt idx="29">
                  <c:v>0.141602100610468</c:v>
                </c:pt>
                <c:pt idx="30">
                  <c:v>0.13934462068415</c:v>
                </c:pt>
                <c:pt idx="31">
                  <c:v>0.137695471969091</c:v>
                </c:pt>
                <c:pt idx="32">
                  <c:v>0.136908347931503</c:v>
                </c:pt>
                <c:pt idx="35">
                  <c:v>0.173648853695772</c:v>
                </c:pt>
                <c:pt idx="36">
                  <c:v>0.176373544302086</c:v>
                </c:pt>
                <c:pt idx="37">
                  <c:v>0.18234741007247</c:v>
                </c:pt>
                <c:pt idx="38">
                  <c:v>0.189607341052749</c:v>
                </c:pt>
                <c:pt idx="39">
                  <c:v>0.188996232224744</c:v>
                </c:pt>
                <c:pt idx="40">
                  <c:v>0.189711227469966</c:v>
                </c:pt>
                <c:pt idx="41">
                  <c:v>0.187992063065317</c:v>
                </c:pt>
                <c:pt idx="42">
                  <c:v>0.186820634838064</c:v>
                </c:pt>
                <c:pt idx="43">
                  <c:v>0.184624661157025</c:v>
                </c:pt>
                <c:pt idx="44">
                  <c:v>0.185309471520538</c:v>
                </c:pt>
                <c:pt idx="47">
                  <c:v>0.202317426536024</c:v>
                </c:pt>
                <c:pt idx="48">
                  <c:v>0.201773720806214</c:v>
                </c:pt>
                <c:pt idx="49">
                  <c:v>0.201846053122574</c:v>
                </c:pt>
                <c:pt idx="50">
                  <c:v>0.202634136223801</c:v>
                </c:pt>
                <c:pt idx="51">
                  <c:v>0.200911662400296</c:v>
                </c:pt>
                <c:pt idx="52">
                  <c:v>0.203922307234992</c:v>
                </c:pt>
                <c:pt idx="53">
                  <c:v>0.204103312789098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387872"/>
        <c:axId val="-1383383360"/>
      </c:scatterChart>
      <c:valAx>
        <c:axId val="-1383387872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383360"/>
        <c:crosses val="autoZero"/>
        <c:crossBetween val="midCat"/>
        <c:majorUnit val="2.0"/>
      </c:valAx>
      <c:valAx>
        <c:axId val="-138338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3878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858140154488"/>
          <c:y val="0.103030424988666"/>
          <c:w val="0.142250678255497"/>
          <c:h val="0.05939400969934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7677792751062"/>
          <c:y val="0.0289505598745664"/>
          <c:w val="0.896525178130229"/>
          <c:h val="0.867310522908886"/>
        </c:manualLayout>
      </c:layout>
      <c:scatterChart>
        <c:scatterStyle val="lineMarker"/>
        <c:varyColors val="0"/>
        <c:ser>
          <c:idx val="1"/>
          <c:order val="0"/>
          <c:tx>
            <c:v>Beta = 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'N;Data Set # 8'!$I$8:$I$17</c:f>
              <c:numCache>
                <c:formatCode>0.00000</c:formatCode>
                <c:ptCount val="10"/>
                <c:pt idx="0">
                  <c:v>0.0591443606849161</c:v>
                </c:pt>
                <c:pt idx="1">
                  <c:v>0.0605672036886224</c:v>
                </c:pt>
                <c:pt idx="2">
                  <c:v>0.0588504200095717</c:v>
                </c:pt>
                <c:pt idx="3">
                  <c:v>0.0581813728227788</c:v>
                </c:pt>
                <c:pt idx="4">
                  <c:v>0.0575708928490528</c:v>
                </c:pt>
                <c:pt idx="5">
                  <c:v>0.0566043239604653</c:v>
                </c:pt>
                <c:pt idx="6">
                  <c:v>0.0564762469884871</c:v>
                </c:pt>
                <c:pt idx="7">
                  <c:v>0.055463760151076</c:v>
                </c:pt>
                <c:pt idx="8">
                  <c:v>0.0549989015872234</c:v>
                </c:pt>
                <c:pt idx="9">
                  <c:v>0.054516765390158</c:v>
                </c:pt>
              </c:numCache>
            </c:numRef>
          </c:xVal>
          <c:yVal>
            <c:numRef>
              <c:f>'N;Data Set # 8'!$J$8:$J$17</c:f>
              <c:numCache>
                <c:formatCode>0.00000</c:formatCode>
                <c:ptCount val="10"/>
                <c:pt idx="0">
                  <c:v>0.0202694926052136</c:v>
                </c:pt>
                <c:pt idx="1">
                  <c:v>0.0206025863820642</c:v>
                </c:pt>
                <c:pt idx="2">
                  <c:v>0.0210529676540351</c:v>
                </c:pt>
                <c:pt idx="3">
                  <c:v>0.0212535020446629</c:v>
                </c:pt>
                <c:pt idx="4">
                  <c:v>0.0211615553399426</c:v>
                </c:pt>
                <c:pt idx="5">
                  <c:v>0.0213093491763235</c:v>
                </c:pt>
                <c:pt idx="6">
                  <c:v>0.0213283903556903</c:v>
                </c:pt>
                <c:pt idx="7">
                  <c:v>0.0214227529014206</c:v>
                </c:pt>
                <c:pt idx="8">
                  <c:v>0.0217126216560102</c:v>
                </c:pt>
                <c:pt idx="9">
                  <c:v>0.0217642366110157</c:v>
                </c:pt>
              </c:numCache>
            </c:numRef>
          </c:yVal>
          <c:smooth val="1"/>
        </c:ser>
        <c:ser>
          <c:idx val="3"/>
          <c:order val="1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'N;Data Set # 8'!$I$20:$I$33</c:f>
              <c:numCache>
                <c:formatCode>0.00000</c:formatCode>
                <c:ptCount val="14"/>
                <c:pt idx="0">
                  <c:v>0.0774713837268855</c:v>
                </c:pt>
                <c:pt idx="1">
                  <c:v>0.0762672301304852</c:v>
                </c:pt>
                <c:pt idx="2">
                  <c:v>0.0768392598545428</c:v>
                </c:pt>
                <c:pt idx="3">
                  <c:v>0.075238993970717</c:v>
                </c:pt>
                <c:pt idx="4">
                  <c:v>0.0746415589532237</c:v>
                </c:pt>
                <c:pt idx="5">
                  <c:v>0.0743453176642941</c:v>
                </c:pt>
                <c:pt idx="6">
                  <c:v>0.0731006417983713</c:v>
                </c:pt>
                <c:pt idx="7">
                  <c:v>0.0728670931667914</c:v>
                </c:pt>
                <c:pt idx="8">
                  <c:v>0.071265318571974</c:v>
                </c:pt>
                <c:pt idx="9">
                  <c:v>0.0706792636796193</c:v>
                </c:pt>
                <c:pt idx="10">
                  <c:v>0.0710955602412348</c:v>
                </c:pt>
                <c:pt idx="11">
                  <c:v>0.0702882545125358</c:v>
                </c:pt>
                <c:pt idx="12">
                  <c:v>0.0691307526082922</c:v>
                </c:pt>
                <c:pt idx="13">
                  <c:v>0.0687647493112765</c:v>
                </c:pt>
              </c:numCache>
            </c:numRef>
          </c:xVal>
          <c:yVal>
            <c:numRef>
              <c:f>'N;Data Set # 8'!$J$20:$J$33</c:f>
              <c:numCache>
                <c:formatCode>0.00000</c:formatCode>
                <c:ptCount val="14"/>
                <c:pt idx="0">
                  <c:v>0.0263368412318765</c:v>
                </c:pt>
                <c:pt idx="1">
                  <c:v>0.0259083186969285</c:v>
                </c:pt>
                <c:pt idx="2">
                  <c:v>0.0263183079937115</c:v>
                </c:pt>
                <c:pt idx="3">
                  <c:v>0.0264104510161929</c:v>
                </c:pt>
                <c:pt idx="4">
                  <c:v>0.0264961837957584</c:v>
                </c:pt>
                <c:pt idx="5">
                  <c:v>0.0265987863139095</c:v>
                </c:pt>
                <c:pt idx="6">
                  <c:v>0.0264399054242678</c:v>
                </c:pt>
                <c:pt idx="7">
                  <c:v>0.0267314062682436</c:v>
                </c:pt>
                <c:pt idx="8">
                  <c:v>0.0265292258579005</c:v>
                </c:pt>
                <c:pt idx="9">
                  <c:v>0.0267056066579045</c:v>
                </c:pt>
                <c:pt idx="10">
                  <c:v>0.0273168079507519</c:v>
                </c:pt>
                <c:pt idx="11">
                  <c:v>0.0279424571494377</c:v>
                </c:pt>
                <c:pt idx="12">
                  <c:v>0.0284750646520622</c:v>
                </c:pt>
                <c:pt idx="13">
                  <c:v>0.0293502188641936</c:v>
                </c:pt>
              </c:numCache>
            </c:numRef>
          </c:yVal>
          <c:smooth val="1"/>
        </c:ser>
        <c:ser>
          <c:idx val="2"/>
          <c:order val="2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'N;Data Set # 8'!$I$36:$I$49</c:f>
              <c:numCache>
                <c:formatCode>0.00000</c:formatCode>
                <c:ptCount val="14"/>
                <c:pt idx="0">
                  <c:v>0.0955332613248717</c:v>
                </c:pt>
                <c:pt idx="1">
                  <c:v>0.096275008170663</c:v>
                </c:pt>
                <c:pt idx="2">
                  <c:v>0.0959217818410375</c:v>
                </c:pt>
                <c:pt idx="3">
                  <c:v>0.0932826961180858</c:v>
                </c:pt>
                <c:pt idx="4">
                  <c:v>0.0931685077711159</c:v>
                </c:pt>
                <c:pt idx="5">
                  <c:v>0.0934901271925836</c:v>
                </c:pt>
                <c:pt idx="6">
                  <c:v>0.0928768759457644</c:v>
                </c:pt>
                <c:pt idx="7">
                  <c:v>0.0904840637456963</c:v>
                </c:pt>
                <c:pt idx="8">
                  <c:v>0.0903964274315204</c:v>
                </c:pt>
                <c:pt idx="9">
                  <c:v>0.0890114165956284</c:v>
                </c:pt>
                <c:pt idx="10">
                  <c:v>0.0894447419823392</c:v>
                </c:pt>
                <c:pt idx="11">
                  <c:v>0.0902952881796368</c:v>
                </c:pt>
                <c:pt idx="12">
                  <c:v>0.0890338111916524</c:v>
                </c:pt>
                <c:pt idx="13">
                  <c:v>0.0884743474116218</c:v>
                </c:pt>
              </c:numCache>
            </c:numRef>
          </c:xVal>
          <c:yVal>
            <c:numRef>
              <c:f>'N;Data Set # 8'!$J$36:$J$49</c:f>
              <c:numCache>
                <c:formatCode>0.00000</c:formatCode>
                <c:ptCount val="14"/>
                <c:pt idx="0">
                  <c:v>0.0335877653018068</c:v>
                </c:pt>
                <c:pt idx="1">
                  <c:v>0.0340384134545372</c:v>
                </c:pt>
                <c:pt idx="2">
                  <c:v>0.0338373981629809</c:v>
                </c:pt>
                <c:pt idx="3">
                  <c:v>0.0336541392842952</c:v>
                </c:pt>
                <c:pt idx="4">
                  <c:v>0.0338641418429286</c:v>
                </c:pt>
                <c:pt idx="5">
                  <c:v>0.0341483023438535</c:v>
                </c:pt>
                <c:pt idx="6">
                  <c:v>0.0339219629505797</c:v>
                </c:pt>
                <c:pt idx="7">
                  <c:v>0.033501967712913</c:v>
                </c:pt>
                <c:pt idx="8">
                  <c:v>0.0336876256156835</c:v>
                </c:pt>
                <c:pt idx="9">
                  <c:v>0.0333686659647197</c:v>
                </c:pt>
                <c:pt idx="10">
                  <c:v>0.0343595773195166</c:v>
                </c:pt>
                <c:pt idx="11">
                  <c:v>0.0354178690286559</c:v>
                </c:pt>
                <c:pt idx="12">
                  <c:v>0.0361157871452184</c:v>
                </c:pt>
                <c:pt idx="13">
                  <c:v>0.0375444392512594</c:v>
                </c:pt>
              </c:numCache>
            </c:numRef>
          </c:yVal>
          <c:smooth val="0"/>
        </c:ser>
        <c:ser>
          <c:idx val="4"/>
          <c:order val="3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'N;Data Set # 8'!$I$52:$I$65</c:f>
              <c:numCache>
                <c:formatCode>0.00000</c:formatCode>
                <c:ptCount val="14"/>
                <c:pt idx="0">
                  <c:v>0.120265126889472</c:v>
                </c:pt>
                <c:pt idx="1">
                  <c:v>0.119255341900119</c:v>
                </c:pt>
                <c:pt idx="2">
                  <c:v>0.118853946274234</c:v>
                </c:pt>
                <c:pt idx="3">
                  <c:v>0.117315627186933</c:v>
                </c:pt>
                <c:pt idx="4">
                  <c:v>0.117658751776385</c:v>
                </c:pt>
                <c:pt idx="5">
                  <c:v>0.117114852145327</c:v>
                </c:pt>
                <c:pt idx="6">
                  <c:v>0.116673124527664</c:v>
                </c:pt>
                <c:pt idx="7">
                  <c:v>0.114491012667919</c:v>
                </c:pt>
                <c:pt idx="8">
                  <c:v>0.113926458565685</c:v>
                </c:pt>
                <c:pt idx="9">
                  <c:v>0.11421747580907</c:v>
                </c:pt>
                <c:pt idx="10">
                  <c:v>0.115176339050358</c:v>
                </c:pt>
                <c:pt idx="11">
                  <c:v>0.114827388698984</c:v>
                </c:pt>
                <c:pt idx="12">
                  <c:v>0.114386679662643</c:v>
                </c:pt>
                <c:pt idx="13">
                  <c:v>0.114310553656488</c:v>
                </c:pt>
              </c:numCache>
            </c:numRef>
          </c:xVal>
          <c:yVal>
            <c:numRef>
              <c:f>'N;Data Set # 8'!$J$52:$J$65</c:f>
              <c:numCache>
                <c:formatCode>0.00000</c:formatCode>
                <c:ptCount val="14"/>
                <c:pt idx="0">
                  <c:v>0.0442354659935592</c:v>
                </c:pt>
                <c:pt idx="1">
                  <c:v>0.0447407856031652</c:v>
                </c:pt>
                <c:pt idx="2">
                  <c:v>0.0453643394009269</c:v>
                </c:pt>
                <c:pt idx="3">
                  <c:v>0.044974968860295</c:v>
                </c:pt>
                <c:pt idx="4">
                  <c:v>0.0455773205012489</c:v>
                </c:pt>
                <c:pt idx="5">
                  <c:v>0.045368848358599</c:v>
                </c:pt>
                <c:pt idx="6">
                  <c:v>0.0452753849926082</c:v>
                </c:pt>
                <c:pt idx="7">
                  <c:v>0.0446109726363349</c:v>
                </c:pt>
                <c:pt idx="8">
                  <c:v>0.0445310643215656</c:v>
                </c:pt>
                <c:pt idx="9">
                  <c:v>0.0450935232626554</c:v>
                </c:pt>
                <c:pt idx="10">
                  <c:v>0.0456996923689053</c:v>
                </c:pt>
                <c:pt idx="11">
                  <c:v>0.0468255650544315</c:v>
                </c:pt>
                <c:pt idx="12">
                  <c:v>0.0472921854014345</c:v>
                </c:pt>
                <c:pt idx="13">
                  <c:v>0.0485192781256522</c:v>
                </c:pt>
              </c:numCache>
            </c:numRef>
          </c:yVal>
          <c:smooth val="1"/>
        </c:ser>
        <c:ser>
          <c:idx val="6"/>
          <c:order val="4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'N;Data Set # 8'!$I$68:$I$81</c:f>
              <c:numCache>
                <c:formatCode>0.00000</c:formatCode>
                <c:ptCount val="14"/>
                <c:pt idx="0">
                  <c:v>0.144460597988907</c:v>
                </c:pt>
                <c:pt idx="1">
                  <c:v>0.142961046542714</c:v>
                </c:pt>
                <c:pt idx="2">
                  <c:v>0.141481137324973</c:v>
                </c:pt>
                <c:pt idx="3">
                  <c:v>0.140779207386017</c:v>
                </c:pt>
                <c:pt idx="4">
                  <c:v>0.142637541212102</c:v>
                </c:pt>
                <c:pt idx="5">
                  <c:v>0.142525201084956</c:v>
                </c:pt>
                <c:pt idx="6">
                  <c:v>0.142651185350028</c:v>
                </c:pt>
                <c:pt idx="7">
                  <c:v>0.142383119197655</c:v>
                </c:pt>
                <c:pt idx="8">
                  <c:v>0.14102191855741</c:v>
                </c:pt>
                <c:pt idx="9">
                  <c:v>0.14078431111907</c:v>
                </c:pt>
                <c:pt idx="10">
                  <c:v>0.142246343025513</c:v>
                </c:pt>
                <c:pt idx="11">
                  <c:v>0.144007489084089</c:v>
                </c:pt>
                <c:pt idx="12">
                  <c:v>0.142918748304162</c:v>
                </c:pt>
                <c:pt idx="13">
                  <c:v>0.141166863294171</c:v>
                </c:pt>
              </c:numCache>
            </c:numRef>
          </c:xVal>
          <c:yVal>
            <c:numRef>
              <c:f>'N;Data Set # 8'!$J$68:$J$81</c:f>
              <c:numCache>
                <c:formatCode>0.00000</c:formatCode>
                <c:ptCount val="14"/>
                <c:pt idx="0">
                  <c:v>0.0583538619081027</c:v>
                </c:pt>
                <c:pt idx="1">
                  <c:v>0.0585367911036037</c:v>
                </c:pt>
                <c:pt idx="2">
                  <c:v>0.0590585844603885</c:v>
                </c:pt>
                <c:pt idx="3">
                  <c:v>0.0589363415790064</c:v>
                </c:pt>
                <c:pt idx="4">
                  <c:v>0.0599198043774149</c:v>
                </c:pt>
                <c:pt idx="5">
                  <c:v>0.0596780629485213</c:v>
                </c:pt>
                <c:pt idx="6">
                  <c:v>0.0596895630997269</c:v>
                </c:pt>
                <c:pt idx="7">
                  <c:v>0.0599528895391138</c:v>
                </c:pt>
                <c:pt idx="8">
                  <c:v>0.0593458523511741</c:v>
                </c:pt>
                <c:pt idx="9">
                  <c:v>0.0596573271391234</c:v>
                </c:pt>
                <c:pt idx="10">
                  <c:v>0.0605147978177679</c:v>
                </c:pt>
                <c:pt idx="11">
                  <c:v>0.0624501862974522</c:v>
                </c:pt>
                <c:pt idx="12">
                  <c:v>0.0634509924745277</c:v>
                </c:pt>
                <c:pt idx="13">
                  <c:v>0.0647254817389586</c:v>
                </c:pt>
              </c:numCache>
            </c:numRef>
          </c:yVal>
          <c:smooth val="1"/>
        </c:ser>
        <c:ser>
          <c:idx val="7"/>
          <c:order val="5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'N;Data Set # 8'!$I$84:$I$97</c:f>
              <c:numCache>
                <c:formatCode>0.00000</c:formatCode>
                <c:ptCount val="14"/>
                <c:pt idx="0">
                  <c:v>0.169383704573237</c:v>
                </c:pt>
                <c:pt idx="1">
                  <c:v>0.167886806190524</c:v>
                </c:pt>
                <c:pt idx="2">
                  <c:v>0.168003490379643</c:v>
                </c:pt>
                <c:pt idx="3">
                  <c:v>0.170083231720708</c:v>
                </c:pt>
                <c:pt idx="4">
                  <c:v>0.173004214905958</c:v>
                </c:pt>
                <c:pt idx="5">
                  <c:v>0.17084267496774</c:v>
                </c:pt>
                <c:pt idx="6">
                  <c:v>0.173200243278187</c:v>
                </c:pt>
                <c:pt idx="7">
                  <c:v>0.173185138462807</c:v>
                </c:pt>
                <c:pt idx="8">
                  <c:v>0.173173373702014</c:v>
                </c:pt>
                <c:pt idx="9">
                  <c:v>0.172373738141448</c:v>
                </c:pt>
                <c:pt idx="10">
                  <c:v>0.175459237052307</c:v>
                </c:pt>
                <c:pt idx="11">
                  <c:v>0.175439436726516</c:v>
                </c:pt>
                <c:pt idx="12">
                  <c:v>0.176363703871124</c:v>
                </c:pt>
                <c:pt idx="13">
                  <c:v>0.174756759317855</c:v>
                </c:pt>
              </c:numCache>
            </c:numRef>
          </c:xVal>
          <c:yVal>
            <c:numRef>
              <c:f>'N;Data Set # 8'!$J$84:$J$97</c:f>
              <c:numCache>
                <c:formatCode>0.00000</c:formatCode>
                <c:ptCount val="14"/>
                <c:pt idx="0">
                  <c:v>0.0743153193352533</c:v>
                </c:pt>
                <c:pt idx="1">
                  <c:v>0.0748179243205224</c:v>
                </c:pt>
                <c:pt idx="2">
                  <c:v>0.0755303730614709</c:v>
                </c:pt>
                <c:pt idx="3">
                  <c:v>0.0765154006375079</c:v>
                </c:pt>
                <c:pt idx="4">
                  <c:v>0.0782872508990501</c:v>
                </c:pt>
                <c:pt idx="5">
                  <c:v>0.0776397005919521</c:v>
                </c:pt>
                <c:pt idx="6">
                  <c:v>0.0787163973196013</c:v>
                </c:pt>
                <c:pt idx="7">
                  <c:v>0.0794804508236959</c:v>
                </c:pt>
                <c:pt idx="8">
                  <c:v>0.0796205564915499</c:v>
                </c:pt>
                <c:pt idx="9">
                  <c:v>0.0792016744924755</c:v>
                </c:pt>
                <c:pt idx="10">
                  <c:v>0.0812869977583774</c:v>
                </c:pt>
                <c:pt idx="11">
                  <c:v>0.0828704257538486</c:v>
                </c:pt>
                <c:pt idx="12">
                  <c:v>0.0854633351305473</c:v>
                </c:pt>
                <c:pt idx="13">
                  <c:v>0.0879253700990081</c:v>
                </c:pt>
              </c:numCache>
            </c:numRef>
          </c:yVal>
          <c:smooth val="1"/>
        </c:ser>
        <c:ser>
          <c:idx val="9"/>
          <c:order val="6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'N;Data Set # 8'!$I$100:$I$109</c:f>
              <c:numCache>
                <c:formatCode>0.00000</c:formatCode>
                <c:ptCount val="10"/>
                <c:pt idx="0">
                  <c:v>0.191940206598197</c:v>
                </c:pt>
                <c:pt idx="1">
                  <c:v>0.19137643067778</c:v>
                </c:pt>
                <c:pt idx="2">
                  <c:v>0.19097722677771</c:v>
                </c:pt>
                <c:pt idx="3">
                  <c:v>0.193827684788323</c:v>
                </c:pt>
                <c:pt idx="4">
                  <c:v>0.194914573003618</c:v>
                </c:pt>
                <c:pt idx="5">
                  <c:v>0.19602714333465</c:v>
                </c:pt>
                <c:pt idx="6">
                  <c:v>0.197099101001297</c:v>
                </c:pt>
                <c:pt idx="7">
                  <c:v>0.196911921609113</c:v>
                </c:pt>
                <c:pt idx="8">
                  <c:v>0.200764316862528</c:v>
                </c:pt>
                <c:pt idx="9">
                  <c:v>0.201343816593502</c:v>
                </c:pt>
              </c:numCache>
            </c:numRef>
          </c:xVal>
          <c:yVal>
            <c:numRef>
              <c:f>'N;Data Set # 8'!$J$100:$J$109</c:f>
              <c:numCache>
                <c:formatCode>0.00000</c:formatCode>
                <c:ptCount val="10"/>
                <c:pt idx="0">
                  <c:v>0.0923564796757419</c:v>
                </c:pt>
                <c:pt idx="1">
                  <c:v>0.0928920695793043</c:v>
                </c:pt>
                <c:pt idx="2">
                  <c:v>0.0943418694175501</c:v>
                </c:pt>
                <c:pt idx="3">
                  <c:v>0.0977751437064028</c:v>
                </c:pt>
                <c:pt idx="4">
                  <c:v>0.0984279365458907</c:v>
                </c:pt>
                <c:pt idx="5">
                  <c:v>0.0993359422075799</c:v>
                </c:pt>
                <c:pt idx="6">
                  <c:v>0.0997837166603117</c:v>
                </c:pt>
                <c:pt idx="7">
                  <c:v>0.100894350299381</c:v>
                </c:pt>
                <c:pt idx="8">
                  <c:v>0.10348800207309</c:v>
                </c:pt>
                <c:pt idx="9">
                  <c:v>0.103960427540873</c:v>
                </c:pt>
              </c:numCache>
            </c:numRef>
          </c:yVal>
          <c:smooth val="1"/>
        </c:ser>
        <c:ser>
          <c:idx val="10"/>
          <c:order val="7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'N;Data Set # 8'!$I$112:$I$120</c:f>
              <c:numCache>
                <c:formatCode>0.00000</c:formatCode>
                <c:ptCount val="9"/>
                <c:pt idx="0">
                  <c:v>0.213942034639888</c:v>
                </c:pt>
                <c:pt idx="1">
                  <c:v>0.21532768259812</c:v>
                </c:pt>
                <c:pt idx="2">
                  <c:v>0.216256201526071</c:v>
                </c:pt>
                <c:pt idx="3">
                  <c:v>0.214435143780119</c:v>
                </c:pt>
                <c:pt idx="4">
                  <c:v>0.215326735683341</c:v>
                </c:pt>
                <c:pt idx="5">
                  <c:v>0.219729422630413</c:v>
                </c:pt>
                <c:pt idx="6">
                  <c:v>0.220929394616967</c:v>
                </c:pt>
                <c:pt idx="7">
                  <c:v>0.222654663256352</c:v>
                </c:pt>
                <c:pt idx="8">
                  <c:v>0.223942965107362</c:v>
                </c:pt>
              </c:numCache>
            </c:numRef>
          </c:xVal>
          <c:yVal>
            <c:numRef>
              <c:f>'N;Data Set # 8'!$J$112:$J$120</c:f>
              <c:numCache>
                <c:formatCode>0.00000</c:formatCode>
                <c:ptCount val="9"/>
                <c:pt idx="0">
                  <c:v>0.112267187672327</c:v>
                </c:pt>
                <c:pt idx="1">
                  <c:v>0.116012644653086</c:v>
                </c:pt>
                <c:pt idx="2">
                  <c:v>0.116975756616136</c:v>
                </c:pt>
                <c:pt idx="3">
                  <c:v>0.117512830632163</c:v>
                </c:pt>
                <c:pt idx="4">
                  <c:v>0.120136816438343</c:v>
                </c:pt>
                <c:pt idx="5">
                  <c:v>0.123371176547348</c:v>
                </c:pt>
                <c:pt idx="6">
                  <c:v>0.125447981304609</c:v>
                </c:pt>
                <c:pt idx="7">
                  <c:v>0.127256077091758</c:v>
                </c:pt>
                <c:pt idx="8">
                  <c:v>0.128793901952508</c:v>
                </c:pt>
              </c:numCache>
            </c:numRef>
          </c:yVal>
          <c:smooth val="1"/>
        </c:ser>
        <c:ser>
          <c:idx val="11"/>
          <c:order val="8"/>
          <c:tx>
            <c:v>18.0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'N;Data Set # 8'!$I$123:$I$128</c:f>
              <c:numCache>
                <c:formatCode>0.00000</c:formatCode>
                <c:ptCount val="6"/>
                <c:pt idx="0">
                  <c:v>0.234024099105955</c:v>
                </c:pt>
                <c:pt idx="1">
                  <c:v>0.2327680396553</c:v>
                </c:pt>
                <c:pt idx="2">
                  <c:v>0.23153684398168</c:v>
                </c:pt>
                <c:pt idx="3">
                  <c:v>0.232111824073856</c:v>
                </c:pt>
                <c:pt idx="4">
                  <c:v>0.235677007970176</c:v>
                </c:pt>
                <c:pt idx="5">
                  <c:v>0.238003872155812</c:v>
                </c:pt>
              </c:numCache>
            </c:numRef>
          </c:xVal>
          <c:yVal>
            <c:numRef>
              <c:f>'N;Data Set # 8'!$J$123:$J$128</c:f>
              <c:numCache>
                <c:formatCode>0.00000</c:formatCode>
                <c:ptCount val="6"/>
                <c:pt idx="0">
                  <c:v>0.139185869602235</c:v>
                </c:pt>
                <c:pt idx="1">
                  <c:v>0.142913628941122</c:v>
                </c:pt>
                <c:pt idx="2">
                  <c:v>0.143127165633842</c:v>
                </c:pt>
                <c:pt idx="3">
                  <c:v>0.145149282186263</c:v>
                </c:pt>
                <c:pt idx="4">
                  <c:v>0.150039813689224</c:v>
                </c:pt>
                <c:pt idx="5">
                  <c:v>0.152320130408439</c:v>
                </c:pt>
              </c:numCache>
            </c:numRef>
          </c:yVal>
          <c:smooth val="0"/>
        </c:ser>
        <c:ser>
          <c:idx val="12"/>
          <c:order val="9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'N;Data Set # 8'!$I$131:$I$136</c:f>
              <c:numCache>
                <c:formatCode>0.00000</c:formatCode>
                <c:ptCount val="6"/>
                <c:pt idx="0">
                  <c:v>0.244016751981574</c:v>
                </c:pt>
                <c:pt idx="1">
                  <c:v>0.24111545676863</c:v>
                </c:pt>
                <c:pt idx="2">
                  <c:v>0.240265408330797</c:v>
                </c:pt>
                <c:pt idx="3">
                  <c:v>0.23965384942388</c:v>
                </c:pt>
                <c:pt idx="4">
                  <c:v>0.237480995839397</c:v>
                </c:pt>
                <c:pt idx="5">
                  <c:v>0.239732568161304</c:v>
                </c:pt>
              </c:numCache>
            </c:numRef>
          </c:xVal>
          <c:yVal>
            <c:numRef>
              <c:f>'N;Data Set # 8'!$J$131:$J$136</c:f>
              <c:numCache>
                <c:formatCode>0.00000</c:formatCode>
                <c:ptCount val="6"/>
                <c:pt idx="0">
                  <c:v>0.168653958452552</c:v>
                </c:pt>
                <c:pt idx="1">
                  <c:v>0.16971617613276</c:v>
                </c:pt>
                <c:pt idx="2">
                  <c:v>0.171572775591665</c:v>
                </c:pt>
                <c:pt idx="3">
                  <c:v>0.172517040640913</c:v>
                </c:pt>
                <c:pt idx="4">
                  <c:v>0.173193613870445</c:v>
                </c:pt>
                <c:pt idx="5">
                  <c:v>0.175737948806869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161056"/>
        <c:axId val="-1383156640"/>
      </c:scatterChart>
      <c:valAx>
        <c:axId val="-1383161056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156640"/>
        <c:crosses val="autoZero"/>
        <c:crossBetween val="midCat"/>
        <c:majorUnit val="0.02"/>
      </c:valAx>
      <c:valAx>
        <c:axId val="-138315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1610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22843866357"/>
          <c:y val="0.197828825809537"/>
          <c:w val="0.0860980127014933"/>
          <c:h val="0.2907118720737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6030725466434"/>
          <c:y val="0.0230303302915841"/>
          <c:w val="0.888535952983961"/>
          <c:h val="0.865455569904794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73249001925136"/>
                  <c:y val="0.077575849403230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'N;Data Set # 8'!$D$8:$D$136</c:f>
              <c:numCache>
                <c:formatCode>0.0</c:formatCode>
                <c:ptCount val="129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5">
                  <c:v>4.0</c:v>
                </c:pt>
                <c:pt idx="16">
                  <c:v>4.0</c:v>
                </c:pt>
                <c:pt idx="17">
                  <c:v>4.0</c:v>
                </c:pt>
                <c:pt idx="18">
                  <c:v>4.0</c:v>
                </c:pt>
                <c:pt idx="19">
                  <c:v>4.0</c:v>
                </c:pt>
                <c:pt idx="20">
                  <c:v>4.0</c:v>
                </c:pt>
                <c:pt idx="21">
                  <c:v>4.0</c:v>
                </c:pt>
                <c:pt idx="22">
                  <c:v>4.0</c:v>
                </c:pt>
                <c:pt idx="23">
                  <c:v>4.0</c:v>
                </c:pt>
                <c:pt idx="24">
                  <c:v>4.0</c:v>
                </c:pt>
                <c:pt idx="25">
                  <c:v>4.0</c:v>
                </c:pt>
                <c:pt idx="28" formatCode="General">
                  <c:v>6.0</c:v>
                </c:pt>
                <c:pt idx="29" formatCode="General">
                  <c:v>6.0</c:v>
                </c:pt>
                <c:pt idx="30" formatCode="General">
                  <c:v>6.0</c:v>
                </c:pt>
                <c:pt idx="31" formatCode="General">
                  <c:v>6.0</c:v>
                </c:pt>
                <c:pt idx="32" formatCode="General">
                  <c:v>6.0</c:v>
                </c:pt>
                <c:pt idx="33" formatCode="General">
                  <c:v>6.0</c:v>
                </c:pt>
                <c:pt idx="34" formatCode="General">
                  <c:v>6.0</c:v>
                </c:pt>
                <c:pt idx="35" formatCode="General">
                  <c:v>6.0</c:v>
                </c:pt>
                <c:pt idx="36" formatCode="General">
                  <c:v>6.0</c:v>
                </c:pt>
                <c:pt idx="37" formatCode="General">
                  <c:v>6.0</c:v>
                </c:pt>
                <c:pt idx="38" formatCode="General">
                  <c:v>6.0</c:v>
                </c:pt>
                <c:pt idx="39" formatCode="General">
                  <c:v>6.0</c:v>
                </c:pt>
                <c:pt idx="40" formatCode="General">
                  <c:v>6.0</c:v>
                </c:pt>
                <c:pt idx="41" formatCode="General">
                  <c:v>6.0</c:v>
                </c:pt>
                <c:pt idx="44" formatCode="General">
                  <c:v>8.0</c:v>
                </c:pt>
                <c:pt idx="45" formatCode="General">
                  <c:v>8.0</c:v>
                </c:pt>
                <c:pt idx="46" formatCode="General">
                  <c:v>8.0</c:v>
                </c:pt>
                <c:pt idx="47" formatCode="General">
                  <c:v>8.0</c:v>
                </c:pt>
                <c:pt idx="48" formatCode="General">
                  <c:v>8.0</c:v>
                </c:pt>
                <c:pt idx="49" formatCode="General">
                  <c:v>8.0</c:v>
                </c:pt>
                <c:pt idx="50" formatCode="General">
                  <c:v>8.0</c:v>
                </c:pt>
                <c:pt idx="51" formatCode="General">
                  <c:v>8.0</c:v>
                </c:pt>
                <c:pt idx="52" formatCode="General">
                  <c:v>8.0</c:v>
                </c:pt>
                <c:pt idx="53" formatCode="General">
                  <c:v>8.0</c:v>
                </c:pt>
                <c:pt idx="54" formatCode="General">
                  <c:v>8.0</c:v>
                </c:pt>
                <c:pt idx="55" formatCode="General">
                  <c:v>8.0</c:v>
                </c:pt>
                <c:pt idx="56" formatCode="General">
                  <c:v>8.0</c:v>
                </c:pt>
                <c:pt idx="57" formatCode="General">
                  <c:v>8.0</c:v>
                </c:pt>
                <c:pt idx="60" formatCode="General">
                  <c:v>10.0</c:v>
                </c:pt>
                <c:pt idx="61" formatCode="General">
                  <c:v>10.0</c:v>
                </c:pt>
                <c:pt idx="62" formatCode="General">
                  <c:v>10.0</c:v>
                </c:pt>
                <c:pt idx="63" formatCode="General">
                  <c:v>10.0</c:v>
                </c:pt>
                <c:pt idx="64" formatCode="General">
                  <c:v>10.0</c:v>
                </c:pt>
                <c:pt idx="65" formatCode="General">
                  <c:v>10.0</c:v>
                </c:pt>
                <c:pt idx="66" formatCode="General">
                  <c:v>10.0</c:v>
                </c:pt>
                <c:pt idx="67" formatCode="General">
                  <c:v>10.0</c:v>
                </c:pt>
                <c:pt idx="68" formatCode="General">
                  <c:v>10.0</c:v>
                </c:pt>
                <c:pt idx="69" formatCode="General">
                  <c:v>10.0</c:v>
                </c:pt>
                <c:pt idx="70" formatCode="General">
                  <c:v>10.0</c:v>
                </c:pt>
                <c:pt idx="71" formatCode="General">
                  <c:v>10.0</c:v>
                </c:pt>
                <c:pt idx="72" formatCode="General">
                  <c:v>10.0</c:v>
                </c:pt>
                <c:pt idx="73" formatCode="General">
                  <c:v>10.0</c:v>
                </c:pt>
                <c:pt idx="76" formatCode="General">
                  <c:v>12.0</c:v>
                </c:pt>
                <c:pt idx="77" formatCode="General">
                  <c:v>12.0</c:v>
                </c:pt>
                <c:pt idx="78" formatCode="General">
                  <c:v>12.0</c:v>
                </c:pt>
                <c:pt idx="79" formatCode="General">
                  <c:v>12.0</c:v>
                </c:pt>
                <c:pt idx="80" formatCode="General">
                  <c:v>12.0</c:v>
                </c:pt>
                <c:pt idx="81" formatCode="General">
                  <c:v>12.0</c:v>
                </c:pt>
                <c:pt idx="82" formatCode="General">
                  <c:v>12.0</c:v>
                </c:pt>
                <c:pt idx="83" formatCode="General">
                  <c:v>12.0</c:v>
                </c:pt>
                <c:pt idx="84" formatCode="General">
                  <c:v>12.0</c:v>
                </c:pt>
                <c:pt idx="85" formatCode="General">
                  <c:v>12.0</c:v>
                </c:pt>
                <c:pt idx="86" formatCode="General">
                  <c:v>12.0</c:v>
                </c:pt>
                <c:pt idx="87" formatCode="General">
                  <c:v>12.0</c:v>
                </c:pt>
                <c:pt idx="88" formatCode="General">
                  <c:v>12.0</c:v>
                </c:pt>
                <c:pt idx="89" formatCode="General">
                  <c:v>12.0</c:v>
                </c:pt>
                <c:pt idx="92" formatCode="General">
                  <c:v>14.0</c:v>
                </c:pt>
                <c:pt idx="93" formatCode="General">
                  <c:v>14.0</c:v>
                </c:pt>
                <c:pt idx="94" formatCode="General">
                  <c:v>14.0</c:v>
                </c:pt>
                <c:pt idx="95" formatCode="General">
                  <c:v>14.0</c:v>
                </c:pt>
                <c:pt idx="96" formatCode="General">
                  <c:v>14.0</c:v>
                </c:pt>
                <c:pt idx="97" formatCode="General">
                  <c:v>14.0</c:v>
                </c:pt>
                <c:pt idx="98" formatCode="General">
                  <c:v>14.0</c:v>
                </c:pt>
                <c:pt idx="99" formatCode="General">
                  <c:v>14.0</c:v>
                </c:pt>
                <c:pt idx="100" formatCode="General">
                  <c:v>14.0</c:v>
                </c:pt>
                <c:pt idx="101" formatCode="General">
                  <c:v>14.0</c:v>
                </c:pt>
                <c:pt idx="104" formatCode="General">
                  <c:v>16.0</c:v>
                </c:pt>
                <c:pt idx="105" formatCode="General">
                  <c:v>16.0</c:v>
                </c:pt>
                <c:pt idx="106" formatCode="General">
                  <c:v>16.0</c:v>
                </c:pt>
                <c:pt idx="107" formatCode="General">
                  <c:v>16.0</c:v>
                </c:pt>
                <c:pt idx="108" formatCode="General">
                  <c:v>16.0</c:v>
                </c:pt>
                <c:pt idx="109" formatCode="General">
                  <c:v>16.0</c:v>
                </c:pt>
                <c:pt idx="110" formatCode="General">
                  <c:v>16.0</c:v>
                </c:pt>
                <c:pt idx="111" formatCode="General">
                  <c:v>16.0</c:v>
                </c:pt>
                <c:pt idx="112" formatCode="General">
                  <c:v>16.0</c:v>
                </c:pt>
                <c:pt idx="115" formatCode="General">
                  <c:v>18.0</c:v>
                </c:pt>
                <c:pt idx="116" formatCode="General">
                  <c:v>18.0</c:v>
                </c:pt>
                <c:pt idx="117" formatCode="General">
                  <c:v>18.0</c:v>
                </c:pt>
                <c:pt idx="118" formatCode="General">
                  <c:v>18.0</c:v>
                </c:pt>
                <c:pt idx="119" formatCode="General">
                  <c:v>18.0</c:v>
                </c:pt>
                <c:pt idx="120" formatCode="General">
                  <c:v>18.0</c:v>
                </c:pt>
                <c:pt idx="123" formatCode="General">
                  <c:v>20.0</c:v>
                </c:pt>
                <c:pt idx="124" formatCode="General">
                  <c:v>20.0</c:v>
                </c:pt>
                <c:pt idx="125" formatCode="General">
                  <c:v>20.0</c:v>
                </c:pt>
                <c:pt idx="126" formatCode="General">
                  <c:v>20.0</c:v>
                </c:pt>
                <c:pt idx="127" formatCode="General">
                  <c:v>20.0</c:v>
                </c:pt>
                <c:pt idx="128" formatCode="General">
                  <c:v>20.0</c:v>
                </c:pt>
              </c:numCache>
            </c:numRef>
          </c:xVal>
          <c:yVal>
            <c:numRef>
              <c:f>'N;Data Set # 8'!$I$8:$I$136</c:f>
              <c:numCache>
                <c:formatCode>0.00000</c:formatCode>
                <c:ptCount val="129"/>
                <c:pt idx="0">
                  <c:v>0.0591443606849161</c:v>
                </c:pt>
                <c:pt idx="1">
                  <c:v>0.0605672036886224</c:v>
                </c:pt>
                <c:pt idx="2">
                  <c:v>0.0588504200095717</c:v>
                </c:pt>
                <c:pt idx="3">
                  <c:v>0.0581813728227788</c:v>
                </c:pt>
                <c:pt idx="4">
                  <c:v>0.0575708928490528</c:v>
                </c:pt>
                <c:pt idx="5">
                  <c:v>0.0566043239604653</c:v>
                </c:pt>
                <c:pt idx="6">
                  <c:v>0.0564762469884871</c:v>
                </c:pt>
                <c:pt idx="7">
                  <c:v>0.055463760151076</c:v>
                </c:pt>
                <c:pt idx="8">
                  <c:v>0.0549989015872234</c:v>
                </c:pt>
                <c:pt idx="9">
                  <c:v>0.054516765390158</c:v>
                </c:pt>
                <c:pt idx="12">
                  <c:v>0.0774713837268855</c:v>
                </c:pt>
                <c:pt idx="13">
                  <c:v>0.0762672301304852</c:v>
                </c:pt>
                <c:pt idx="14">
                  <c:v>0.0768392598545428</c:v>
                </c:pt>
                <c:pt idx="15">
                  <c:v>0.075238993970717</c:v>
                </c:pt>
                <c:pt idx="16">
                  <c:v>0.0746415589532237</c:v>
                </c:pt>
                <c:pt idx="17">
                  <c:v>0.0743453176642941</c:v>
                </c:pt>
                <c:pt idx="18">
                  <c:v>0.0731006417983713</c:v>
                </c:pt>
                <c:pt idx="19">
                  <c:v>0.0728670931667914</c:v>
                </c:pt>
                <c:pt idx="20">
                  <c:v>0.071265318571974</c:v>
                </c:pt>
                <c:pt idx="21">
                  <c:v>0.0706792636796193</c:v>
                </c:pt>
                <c:pt idx="22">
                  <c:v>0.0710955602412348</c:v>
                </c:pt>
                <c:pt idx="23">
                  <c:v>0.0702882545125358</c:v>
                </c:pt>
                <c:pt idx="24">
                  <c:v>0.0691307526082922</c:v>
                </c:pt>
                <c:pt idx="25">
                  <c:v>0.0687647493112765</c:v>
                </c:pt>
                <c:pt idx="28">
                  <c:v>0.0955332613248717</c:v>
                </c:pt>
                <c:pt idx="29">
                  <c:v>0.096275008170663</c:v>
                </c:pt>
                <c:pt idx="30">
                  <c:v>0.0959217818410375</c:v>
                </c:pt>
                <c:pt idx="31">
                  <c:v>0.0932826961180858</c:v>
                </c:pt>
                <c:pt idx="32">
                  <c:v>0.0931685077711159</c:v>
                </c:pt>
                <c:pt idx="33">
                  <c:v>0.0934901271925836</c:v>
                </c:pt>
                <c:pt idx="34">
                  <c:v>0.0928768759457644</c:v>
                </c:pt>
                <c:pt idx="35">
                  <c:v>0.0904840637456963</c:v>
                </c:pt>
                <c:pt idx="36">
                  <c:v>0.0903964274315204</c:v>
                </c:pt>
                <c:pt idx="37">
                  <c:v>0.0890114165956284</c:v>
                </c:pt>
                <c:pt idx="38">
                  <c:v>0.0894447419823392</c:v>
                </c:pt>
                <c:pt idx="39">
                  <c:v>0.0902952881796368</c:v>
                </c:pt>
                <c:pt idx="40">
                  <c:v>0.0890338111916524</c:v>
                </c:pt>
                <c:pt idx="41">
                  <c:v>0.0884743474116218</c:v>
                </c:pt>
                <c:pt idx="44">
                  <c:v>0.120265126889472</c:v>
                </c:pt>
                <c:pt idx="45">
                  <c:v>0.119255341900119</c:v>
                </c:pt>
                <c:pt idx="46">
                  <c:v>0.118853946274234</c:v>
                </c:pt>
                <c:pt idx="47">
                  <c:v>0.117315627186933</c:v>
                </c:pt>
                <c:pt idx="48">
                  <c:v>0.117658751776385</c:v>
                </c:pt>
                <c:pt idx="49">
                  <c:v>0.117114852145327</c:v>
                </c:pt>
                <c:pt idx="50">
                  <c:v>0.116673124527664</c:v>
                </c:pt>
                <c:pt idx="51">
                  <c:v>0.114491012667919</c:v>
                </c:pt>
                <c:pt idx="52">
                  <c:v>0.113926458565685</c:v>
                </c:pt>
                <c:pt idx="53">
                  <c:v>0.11421747580907</c:v>
                </c:pt>
                <c:pt idx="54">
                  <c:v>0.115176339050358</c:v>
                </c:pt>
                <c:pt idx="55">
                  <c:v>0.114827388698984</c:v>
                </c:pt>
                <c:pt idx="56">
                  <c:v>0.114386679662643</c:v>
                </c:pt>
                <c:pt idx="57">
                  <c:v>0.114310553656488</c:v>
                </c:pt>
                <c:pt idx="60">
                  <c:v>0.144460597988907</c:v>
                </c:pt>
                <c:pt idx="61">
                  <c:v>0.142961046542714</c:v>
                </c:pt>
                <c:pt idx="62">
                  <c:v>0.141481137324973</c:v>
                </c:pt>
                <c:pt idx="63">
                  <c:v>0.140779207386017</c:v>
                </c:pt>
                <c:pt idx="64">
                  <c:v>0.142637541212102</c:v>
                </c:pt>
                <c:pt idx="65">
                  <c:v>0.142525201084956</c:v>
                </c:pt>
                <c:pt idx="66">
                  <c:v>0.142651185350028</c:v>
                </c:pt>
                <c:pt idx="67">
                  <c:v>0.142383119197655</c:v>
                </c:pt>
                <c:pt idx="68">
                  <c:v>0.14102191855741</c:v>
                </c:pt>
                <c:pt idx="69">
                  <c:v>0.14078431111907</c:v>
                </c:pt>
                <c:pt idx="70">
                  <c:v>0.142246343025513</c:v>
                </c:pt>
                <c:pt idx="71">
                  <c:v>0.144007489084089</c:v>
                </c:pt>
                <c:pt idx="72">
                  <c:v>0.142918748304162</c:v>
                </c:pt>
                <c:pt idx="73">
                  <c:v>0.141166863294171</c:v>
                </c:pt>
                <c:pt idx="76">
                  <c:v>0.169383704573237</c:v>
                </c:pt>
                <c:pt idx="77">
                  <c:v>0.167886806190524</c:v>
                </c:pt>
                <c:pt idx="78">
                  <c:v>0.168003490379643</c:v>
                </c:pt>
                <c:pt idx="79">
                  <c:v>0.170083231720708</c:v>
                </c:pt>
                <c:pt idx="80">
                  <c:v>0.173004214905958</c:v>
                </c:pt>
                <c:pt idx="81">
                  <c:v>0.17084267496774</c:v>
                </c:pt>
                <c:pt idx="82">
                  <c:v>0.173200243278187</c:v>
                </c:pt>
                <c:pt idx="83">
                  <c:v>0.173185138462807</c:v>
                </c:pt>
                <c:pt idx="84">
                  <c:v>0.173173373702014</c:v>
                </c:pt>
                <c:pt idx="85">
                  <c:v>0.172373738141448</c:v>
                </c:pt>
                <c:pt idx="86">
                  <c:v>0.175459237052307</c:v>
                </c:pt>
                <c:pt idx="87">
                  <c:v>0.175439436726516</c:v>
                </c:pt>
                <c:pt idx="88">
                  <c:v>0.176363703871124</c:v>
                </c:pt>
                <c:pt idx="89">
                  <c:v>0.174756759317855</c:v>
                </c:pt>
                <c:pt idx="92">
                  <c:v>0.191940206598197</c:v>
                </c:pt>
                <c:pt idx="93">
                  <c:v>0.19137643067778</c:v>
                </c:pt>
                <c:pt idx="94">
                  <c:v>0.19097722677771</c:v>
                </c:pt>
                <c:pt idx="95">
                  <c:v>0.193827684788323</c:v>
                </c:pt>
                <c:pt idx="96">
                  <c:v>0.194914573003618</c:v>
                </c:pt>
                <c:pt idx="97">
                  <c:v>0.19602714333465</c:v>
                </c:pt>
                <c:pt idx="98">
                  <c:v>0.197099101001297</c:v>
                </c:pt>
                <c:pt idx="99">
                  <c:v>0.196911921609113</c:v>
                </c:pt>
                <c:pt idx="100">
                  <c:v>0.200764316862528</c:v>
                </c:pt>
                <c:pt idx="101">
                  <c:v>0.201343816593502</c:v>
                </c:pt>
                <c:pt idx="104">
                  <c:v>0.213942034639888</c:v>
                </c:pt>
                <c:pt idx="105">
                  <c:v>0.21532768259812</c:v>
                </c:pt>
                <c:pt idx="106">
                  <c:v>0.216256201526071</c:v>
                </c:pt>
                <c:pt idx="107">
                  <c:v>0.214435143780119</c:v>
                </c:pt>
                <c:pt idx="108">
                  <c:v>0.215326735683341</c:v>
                </c:pt>
                <c:pt idx="109">
                  <c:v>0.219729422630413</c:v>
                </c:pt>
                <c:pt idx="110">
                  <c:v>0.220929394616967</c:v>
                </c:pt>
                <c:pt idx="111">
                  <c:v>0.222654663256352</c:v>
                </c:pt>
                <c:pt idx="112">
                  <c:v>0.223942965107362</c:v>
                </c:pt>
                <c:pt idx="115">
                  <c:v>0.234024099105955</c:v>
                </c:pt>
                <c:pt idx="116">
                  <c:v>0.2327680396553</c:v>
                </c:pt>
                <c:pt idx="117">
                  <c:v>0.23153684398168</c:v>
                </c:pt>
                <c:pt idx="118">
                  <c:v>0.232111824073856</c:v>
                </c:pt>
                <c:pt idx="119">
                  <c:v>0.235677007970176</c:v>
                </c:pt>
                <c:pt idx="120">
                  <c:v>0.238003872155812</c:v>
                </c:pt>
                <c:pt idx="123">
                  <c:v>0.244016751981574</c:v>
                </c:pt>
                <c:pt idx="124">
                  <c:v>0.24111545676863</c:v>
                </c:pt>
                <c:pt idx="125">
                  <c:v>0.240265408330797</c:v>
                </c:pt>
                <c:pt idx="126">
                  <c:v>0.23965384942388</c:v>
                </c:pt>
                <c:pt idx="127">
                  <c:v>0.237480995839397</c:v>
                </c:pt>
                <c:pt idx="128">
                  <c:v>0.239732568161304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039024"/>
        <c:axId val="-1383034512"/>
      </c:scatterChart>
      <c:valAx>
        <c:axId val="-138303902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034512"/>
        <c:crosses val="autoZero"/>
        <c:crossBetween val="midCat"/>
        <c:majorUnit val="2.0"/>
      </c:valAx>
      <c:valAx>
        <c:axId val="-138303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03902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021428415925"/>
          <c:y val="0.162424434688015"/>
          <c:w val="0.135881244900773"/>
          <c:h val="0.05939400969934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2353283653867"/>
          <c:y val="0.0289505598745664"/>
          <c:w val="0.89586680241253"/>
          <c:h val="0.867310522908886"/>
        </c:manualLayout>
      </c:layout>
      <c:scatterChart>
        <c:scatterStyle val="lineMarker"/>
        <c:varyColors val="0"/>
        <c:ser>
          <c:idx val="7"/>
          <c:order val="0"/>
          <c:tx>
            <c:v>Beta = 11.9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'O;Data Set # 9'!$I$8:$I$20</c:f>
              <c:numCache>
                <c:formatCode>0.00000</c:formatCode>
                <c:ptCount val="13"/>
                <c:pt idx="0">
                  <c:v>0.161290703030098</c:v>
                </c:pt>
                <c:pt idx="1">
                  <c:v>0.163237390895283</c:v>
                </c:pt>
                <c:pt idx="2">
                  <c:v>0.164840469308277</c:v>
                </c:pt>
                <c:pt idx="3">
                  <c:v>0.173369130562177</c:v>
                </c:pt>
                <c:pt idx="4">
                  <c:v>0.170225352650965</c:v>
                </c:pt>
                <c:pt idx="5">
                  <c:v>0.178908395968904</c:v>
                </c:pt>
                <c:pt idx="6">
                  <c:v>0.176737741240411</c:v>
                </c:pt>
                <c:pt idx="7">
                  <c:v>0.184245674161736</c:v>
                </c:pt>
                <c:pt idx="8">
                  <c:v>0.182001868357715</c:v>
                </c:pt>
                <c:pt idx="9">
                  <c:v>0.181655483639689</c:v>
                </c:pt>
                <c:pt idx="10">
                  <c:v>0.177803830495342</c:v>
                </c:pt>
                <c:pt idx="11">
                  <c:v>0.172587057741084</c:v>
                </c:pt>
                <c:pt idx="12">
                  <c:v>0.170545393714208</c:v>
                </c:pt>
              </c:numCache>
            </c:numRef>
          </c:xVal>
          <c:yVal>
            <c:numRef>
              <c:f>'O;Data Set # 9'!$J$8:$J$20</c:f>
              <c:numCache>
                <c:formatCode>0.00000</c:formatCode>
                <c:ptCount val="13"/>
                <c:pt idx="0">
                  <c:v>0.0725793148099925</c:v>
                </c:pt>
                <c:pt idx="1">
                  <c:v>0.0729684551535832</c:v>
                </c:pt>
                <c:pt idx="2">
                  <c:v>0.0740770711644263</c:v>
                </c:pt>
                <c:pt idx="3">
                  <c:v>0.0768001926592808</c:v>
                </c:pt>
                <c:pt idx="4">
                  <c:v>0.0769378415280843</c:v>
                </c:pt>
                <c:pt idx="5">
                  <c:v>0.0810140832719436</c:v>
                </c:pt>
                <c:pt idx="6">
                  <c:v>0.081046381949883</c:v>
                </c:pt>
                <c:pt idx="7">
                  <c:v>0.0847386368617138</c:v>
                </c:pt>
                <c:pt idx="8">
                  <c:v>0.0857333759489354</c:v>
                </c:pt>
                <c:pt idx="9">
                  <c:v>0.0879994008742268</c:v>
                </c:pt>
                <c:pt idx="10">
                  <c:v>0.0895303094827414</c:v>
                </c:pt>
                <c:pt idx="11">
                  <c:v>0.0902055865967349</c:v>
                </c:pt>
                <c:pt idx="12">
                  <c:v>0.0905610779807741</c:v>
                </c:pt>
              </c:numCache>
            </c:numRef>
          </c:yVal>
          <c:smooth val="1"/>
        </c:ser>
        <c:ser>
          <c:idx val="8"/>
          <c:order val="1"/>
          <c:tx>
            <c:v>14.0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'O;Data Set # 9'!$I$23:$I$36</c:f>
              <c:numCache>
                <c:formatCode>0.00000</c:formatCode>
                <c:ptCount val="14"/>
                <c:pt idx="0">
                  <c:v>0.189233721085175</c:v>
                </c:pt>
                <c:pt idx="1">
                  <c:v>0.18762002535632</c:v>
                </c:pt>
                <c:pt idx="2">
                  <c:v>0.19239890708728</c:v>
                </c:pt>
                <c:pt idx="3">
                  <c:v>0.191004156886627</c:v>
                </c:pt>
                <c:pt idx="4">
                  <c:v>0.194724141900336</c:v>
                </c:pt>
                <c:pt idx="5">
                  <c:v>0.197674105540233</c:v>
                </c:pt>
                <c:pt idx="6">
                  <c:v>0.201131324430977</c:v>
                </c:pt>
                <c:pt idx="7">
                  <c:v>0.20494670110825</c:v>
                </c:pt>
                <c:pt idx="8">
                  <c:v>0.2094281108457</c:v>
                </c:pt>
                <c:pt idx="9">
                  <c:v>0.214450553680285</c:v>
                </c:pt>
                <c:pt idx="10">
                  <c:v>0.214466614945382</c:v>
                </c:pt>
                <c:pt idx="11">
                  <c:v>0.209295670326533</c:v>
                </c:pt>
                <c:pt idx="12">
                  <c:v>0.207275599832507</c:v>
                </c:pt>
                <c:pt idx="13">
                  <c:v>0.207675614371192</c:v>
                </c:pt>
              </c:numCache>
            </c:numRef>
          </c:xVal>
          <c:yVal>
            <c:numRef>
              <c:f>'O;Data Set # 9'!$J$23:$J$36</c:f>
              <c:numCache>
                <c:formatCode>0.00000</c:formatCode>
                <c:ptCount val="14"/>
                <c:pt idx="0">
                  <c:v>0.092274445173555</c:v>
                </c:pt>
                <c:pt idx="1">
                  <c:v>0.0916161251013457</c:v>
                </c:pt>
                <c:pt idx="2">
                  <c:v>0.0934524738331773</c:v>
                </c:pt>
                <c:pt idx="3">
                  <c:v>0.0939219997603304</c:v>
                </c:pt>
                <c:pt idx="4">
                  <c:v>0.0959090335352481</c:v>
                </c:pt>
                <c:pt idx="5">
                  <c:v>0.0976970716303384</c:v>
                </c:pt>
                <c:pt idx="6">
                  <c:v>0.0999092026079015</c:v>
                </c:pt>
                <c:pt idx="7">
                  <c:v>0.101818539654794</c:v>
                </c:pt>
                <c:pt idx="8">
                  <c:v>0.107302776031491</c:v>
                </c:pt>
                <c:pt idx="9">
                  <c:v>0.111441248272819</c:v>
                </c:pt>
                <c:pt idx="10">
                  <c:v>0.115091379637453</c:v>
                </c:pt>
                <c:pt idx="11">
                  <c:v>0.118737176213382</c:v>
                </c:pt>
                <c:pt idx="12">
                  <c:v>0.115802332659933</c:v>
                </c:pt>
                <c:pt idx="13">
                  <c:v>0.116098493422972</c:v>
                </c:pt>
              </c:numCache>
            </c:numRef>
          </c:yVal>
          <c:smooth val="1"/>
        </c:ser>
        <c:ser>
          <c:idx val="9"/>
          <c:order val="2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'O;Data Set # 9'!$I$39:$I$46</c:f>
              <c:numCache>
                <c:formatCode>0.00000</c:formatCode>
                <c:ptCount val="8"/>
                <c:pt idx="0">
                  <c:v>0.217421417310188</c:v>
                </c:pt>
                <c:pt idx="1">
                  <c:v>0.221320130572567</c:v>
                </c:pt>
                <c:pt idx="2">
                  <c:v>0.22699789612598</c:v>
                </c:pt>
                <c:pt idx="3">
                  <c:v>0.236489444896991</c:v>
                </c:pt>
                <c:pt idx="4">
                  <c:v>0.243335631626578</c:v>
                </c:pt>
                <c:pt idx="5">
                  <c:v>0.248203223250434</c:v>
                </c:pt>
                <c:pt idx="6">
                  <c:v>0.246438742850566</c:v>
                </c:pt>
                <c:pt idx="7">
                  <c:v>0.245158139638162</c:v>
                </c:pt>
              </c:numCache>
            </c:numRef>
          </c:xVal>
          <c:yVal>
            <c:numRef>
              <c:f>'O;Data Set # 9'!$J$39:$J$46</c:f>
              <c:numCache>
                <c:formatCode>0.00000</c:formatCode>
                <c:ptCount val="8"/>
                <c:pt idx="0">
                  <c:v>0.114766951731814</c:v>
                </c:pt>
                <c:pt idx="1">
                  <c:v>0.117525358475099</c:v>
                </c:pt>
                <c:pt idx="2">
                  <c:v>0.121897125671821</c:v>
                </c:pt>
                <c:pt idx="3">
                  <c:v>0.129023959358483</c:v>
                </c:pt>
                <c:pt idx="4">
                  <c:v>0.136416034889857</c:v>
                </c:pt>
                <c:pt idx="5">
                  <c:v>0.142346951890582</c:v>
                </c:pt>
                <c:pt idx="6">
                  <c:v>0.144667740817554</c:v>
                </c:pt>
                <c:pt idx="7">
                  <c:v>0.145375288807433</c:v>
                </c:pt>
              </c:numCache>
            </c:numRef>
          </c:yVal>
          <c:smooth val="1"/>
        </c:ser>
        <c:ser>
          <c:idx val="10"/>
          <c:order val="3"/>
          <c:tx>
            <c:v>18.6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'O;Data Set # 9'!$I$49:$I$57</c:f>
              <c:numCache>
                <c:formatCode>0.00000</c:formatCode>
                <c:ptCount val="9"/>
                <c:pt idx="0">
                  <c:v>0.242319923697486</c:v>
                </c:pt>
                <c:pt idx="1">
                  <c:v>0.243108486173096</c:v>
                </c:pt>
                <c:pt idx="2">
                  <c:v>0.244512454688825</c:v>
                </c:pt>
                <c:pt idx="3">
                  <c:v>0.248212696936296</c:v>
                </c:pt>
                <c:pt idx="4">
                  <c:v>0.250288271099036</c:v>
                </c:pt>
                <c:pt idx="5">
                  <c:v>0.25528451579743</c:v>
                </c:pt>
                <c:pt idx="6">
                  <c:v>0.261522923260948</c:v>
                </c:pt>
                <c:pt idx="7">
                  <c:v>0.263055360941082</c:v>
                </c:pt>
                <c:pt idx="8">
                  <c:v>0.26464932358775</c:v>
                </c:pt>
              </c:numCache>
            </c:numRef>
          </c:xVal>
          <c:yVal>
            <c:numRef>
              <c:f>'O;Data Set # 9'!$J$49:$J$57</c:f>
              <c:numCache>
                <c:formatCode>0.00000</c:formatCode>
                <c:ptCount val="9"/>
                <c:pt idx="0">
                  <c:v>0.151419614963677</c:v>
                </c:pt>
                <c:pt idx="1">
                  <c:v>0.152886298156884</c:v>
                </c:pt>
                <c:pt idx="2">
                  <c:v>0.15352703130462</c:v>
                </c:pt>
                <c:pt idx="3">
                  <c:v>0.157747255624691</c:v>
                </c:pt>
                <c:pt idx="4">
                  <c:v>0.160552502506838</c:v>
                </c:pt>
                <c:pt idx="5">
                  <c:v>0.163756784924434</c:v>
                </c:pt>
                <c:pt idx="6">
                  <c:v>0.170360839172479</c:v>
                </c:pt>
                <c:pt idx="7">
                  <c:v>0.175455240662936</c:v>
                </c:pt>
                <c:pt idx="8">
                  <c:v>0.180101283341761</c:v>
                </c:pt>
              </c:numCache>
            </c:numRef>
          </c:yVal>
          <c:smooth val="1"/>
        </c:ser>
        <c:ser>
          <c:idx val="11"/>
          <c:order val="4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'O;Data Set # 9'!$I$60:$I$69</c:f>
              <c:numCache>
                <c:formatCode>0.00000</c:formatCode>
                <c:ptCount val="10"/>
                <c:pt idx="0">
                  <c:v>0.254836579334059</c:v>
                </c:pt>
                <c:pt idx="1">
                  <c:v>0.256560930064514</c:v>
                </c:pt>
                <c:pt idx="2">
                  <c:v>0.25976260260418</c:v>
                </c:pt>
                <c:pt idx="3">
                  <c:v>0.257629263563153</c:v>
                </c:pt>
                <c:pt idx="4">
                  <c:v>0.260093937274268</c:v>
                </c:pt>
                <c:pt idx="5">
                  <c:v>0.260275702477775</c:v>
                </c:pt>
                <c:pt idx="6">
                  <c:v>0.2619230614581</c:v>
                </c:pt>
                <c:pt idx="7">
                  <c:v>0.263470531364999</c:v>
                </c:pt>
                <c:pt idx="8">
                  <c:v>0.264993371680441</c:v>
                </c:pt>
                <c:pt idx="9">
                  <c:v>0.266967588254678</c:v>
                </c:pt>
              </c:numCache>
            </c:numRef>
          </c:xVal>
          <c:yVal>
            <c:numRef>
              <c:f>'O;Data Set # 9'!$J$60:$J$69</c:f>
              <c:numCache>
                <c:formatCode>0.00000</c:formatCode>
                <c:ptCount val="10"/>
                <c:pt idx="0">
                  <c:v>0.178875515513883</c:v>
                </c:pt>
                <c:pt idx="1">
                  <c:v>0.180764196370598</c:v>
                </c:pt>
                <c:pt idx="2">
                  <c:v>0.18454889034711</c:v>
                </c:pt>
                <c:pt idx="3">
                  <c:v>0.184487529869185</c:v>
                </c:pt>
                <c:pt idx="4">
                  <c:v>0.186273480364644</c:v>
                </c:pt>
                <c:pt idx="5">
                  <c:v>0.188421726756898</c:v>
                </c:pt>
                <c:pt idx="6">
                  <c:v>0.191313946000666</c:v>
                </c:pt>
                <c:pt idx="7">
                  <c:v>0.194069904382304</c:v>
                </c:pt>
                <c:pt idx="8">
                  <c:v>0.198229212232518</c:v>
                </c:pt>
                <c:pt idx="9">
                  <c:v>0.202324905679339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873408"/>
        <c:axId val="-1382869056"/>
      </c:scatterChart>
      <c:valAx>
        <c:axId val="-1382873408"/>
        <c:scaling>
          <c:orientation val="minMax"/>
          <c:max val="0.3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869056"/>
        <c:crosses val="autoZero"/>
        <c:crossBetween val="midCat"/>
        <c:majorUnit val="0.02"/>
      </c:valAx>
      <c:valAx>
        <c:axId val="-138286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8734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031843091652"/>
          <c:y val="0.270205225495953"/>
          <c:w val="0.0930048055743265"/>
          <c:h val="0.14595907270093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6030725466434"/>
          <c:y val="0.0230303302915841"/>
          <c:w val="0.888535952983961"/>
          <c:h val="0.865455569904794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279193495382057"/>
                  <c:y val="0.20969721791810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'O;Data Set # 9'!$D$8:$D$69</c:f>
              <c:numCache>
                <c:formatCode>General</c:formatCode>
                <c:ptCount val="62"/>
                <c:pt idx="0">
                  <c:v>11.9</c:v>
                </c:pt>
                <c:pt idx="1">
                  <c:v>11.9</c:v>
                </c:pt>
                <c:pt idx="2">
                  <c:v>11.9</c:v>
                </c:pt>
                <c:pt idx="3">
                  <c:v>11.9</c:v>
                </c:pt>
                <c:pt idx="4">
                  <c:v>11.9</c:v>
                </c:pt>
                <c:pt idx="5">
                  <c:v>11.9</c:v>
                </c:pt>
                <c:pt idx="6">
                  <c:v>11.9</c:v>
                </c:pt>
                <c:pt idx="7">
                  <c:v>11.9</c:v>
                </c:pt>
                <c:pt idx="8">
                  <c:v>11.9</c:v>
                </c:pt>
                <c:pt idx="9">
                  <c:v>11.9</c:v>
                </c:pt>
                <c:pt idx="10">
                  <c:v>11.9</c:v>
                </c:pt>
                <c:pt idx="11">
                  <c:v>11.9</c:v>
                </c:pt>
                <c:pt idx="12">
                  <c:v>11.9</c:v>
                </c:pt>
                <c:pt idx="15">
                  <c:v>14.0</c:v>
                </c:pt>
                <c:pt idx="16">
                  <c:v>14.0</c:v>
                </c:pt>
                <c:pt idx="17">
                  <c:v>14.0</c:v>
                </c:pt>
                <c:pt idx="18">
                  <c:v>14.0</c:v>
                </c:pt>
                <c:pt idx="19">
                  <c:v>14.0</c:v>
                </c:pt>
                <c:pt idx="20">
                  <c:v>14.0</c:v>
                </c:pt>
                <c:pt idx="21">
                  <c:v>14.0</c:v>
                </c:pt>
                <c:pt idx="22">
                  <c:v>14.0</c:v>
                </c:pt>
                <c:pt idx="23">
                  <c:v>14.0</c:v>
                </c:pt>
                <c:pt idx="24">
                  <c:v>14.0</c:v>
                </c:pt>
                <c:pt idx="25">
                  <c:v>14.0</c:v>
                </c:pt>
                <c:pt idx="26">
                  <c:v>14.0</c:v>
                </c:pt>
                <c:pt idx="27">
                  <c:v>14.0</c:v>
                </c:pt>
                <c:pt idx="28">
                  <c:v>14.0</c:v>
                </c:pt>
                <c:pt idx="31">
                  <c:v>16.0</c:v>
                </c:pt>
                <c:pt idx="32">
                  <c:v>16.0</c:v>
                </c:pt>
                <c:pt idx="33">
                  <c:v>16.0</c:v>
                </c:pt>
                <c:pt idx="34">
                  <c:v>16.0</c:v>
                </c:pt>
                <c:pt idx="35">
                  <c:v>16.0</c:v>
                </c:pt>
                <c:pt idx="36">
                  <c:v>16.0</c:v>
                </c:pt>
                <c:pt idx="37">
                  <c:v>16.0</c:v>
                </c:pt>
                <c:pt idx="38">
                  <c:v>16.0</c:v>
                </c:pt>
                <c:pt idx="41">
                  <c:v>18.6</c:v>
                </c:pt>
                <c:pt idx="42">
                  <c:v>18.6</c:v>
                </c:pt>
                <c:pt idx="43">
                  <c:v>18.6</c:v>
                </c:pt>
                <c:pt idx="44">
                  <c:v>18.6</c:v>
                </c:pt>
                <c:pt idx="45">
                  <c:v>18.6</c:v>
                </c:pt>
                <c:pt idx="46">
                  <c:v>18.6</c:v>
                </c:pt>
                <c:pt idx="47">
                  <c:v>18.6</c:v>
                </c:pt>
                <c:pt idx="48">
                  <c:v>18.6</c:v>
                </c:pt>
                <c:pt idx="49">
                  <c:v>18.6</c:v>
                </c:pt>
                <c:pt idx="52">
                  <c:v>20.0</c:v>
                </c:pt>
                <c:pt idx="53">
                  <c:v>20.0</c:v>
                </c:pt>
                <c:pt idx="54">
                  <c:v>20.0</c:v>
                </c:pt>
                <c:pt idx="55">
                  <c:v>20.0</c:v>
                </c:pt>
                <c:pt idx="56">
                  <c:v>20.0</c:v>
                </c:pt>
                <c:pt idx="57">
                  <c:v>20.0</c:v>
                </c:pt>
                <c:pt idx="58">
                  <c:v>20.0</c:v>
                </c:pt>
                <c:pt idx="59">
                  <c:v>20.0</c:v>
                </c:pt>
                <c:pt idx="60">
                  <c:v>20.0</c:v>
                </c:pt>
                <c:pt idx="61">
                  <c:v>20.0</c:v>
                </c:pt>
              </c:numCache>
            </c:numRef>
          </c:xVal>
          <c:yVal>
            <c:numRef>
              <c:f>'O;Data Set # 9'!$I$8:$I$69</c:f>
              <c:numCache>
                <c:formatCode>0.00000</c:formatCode>
                <c:ptCount val="62"/>
                <c:pt idx="0">
                  <c:v>0.161290703030098</c:v>
                </c:pt>
                <c:pt idx="1">
                  <c:v>0.163237390895283</c:v>
                </c:pt>
                <c:pt idx="2">
                  <c:v>0.164840469308277</c:v>
                </c:pt>
                <c:pt idx="3">
                  <c:v>0.173369130562177</c:v>
                </c:pt>
                <c:pt idx="4">
                  <c:v>0.170225352650965</c:v>
                </c:pt>
                <c:pt idx="5">
                  <c:v>0.178908395968904</c:v>
                </c:pt>
                <c:pt idx="6">
                  <c:v>0.176737741240411</c:v>
                </c:pt>
                <c:pt idx="7">
                  <c:v>0.184245674161736</c:v>
                </c:pt>
                <c:pt idx="8">
                  <c:v>0.182001868357715</c:v>
                </c:pt>
                <c:pt idx="9">
                  <c:v>0.181655483639689</c:v>
                </c:pt>
                <c:pt idx="10">
                  <c:v>0.177803830495342</c:v>
                </c:pt>
                <c:pt idx="11">
                  <c:v>0.172587057741084</c:v>
                </c:pt>
                <c:pt idx="12">
                  <c:v>0.170545393714208</c:v>
                </c:pt>
                <c:pt idx="15">
                  <c:v>0.189233721085175</c:v>
                </c:pt>
                <c:pt idx="16">
                  <c:v>0.18762002535632</c:v>
                </c:pt>
                <c:pt idx="17">
                  <c:v>0.19239890708728</c:v>
                </c:pt>
                <c:pt idx="18">
                  <c:v>0.191004156886627</c:v>
                </c:pt>
                <c:pt idx="19">
                  <c:v>0.194724141900336</c:v>
                </c:pt>
                <c:pt idx="20">
                  <c:v>0.197674105540233</c:v>
                </c:pt>
                <c:pt idx="21">
                  <c:v>0.201131324430977</c:v>
                </c:pt>
                <c:pt idx="22">
                  <c:v>0.20494670110825</c:v>
                </c:pt>
                <c:pt idx="23">
                  <c:v>0.2094281108457</c:v>
                </c:pt>
                <c:pt idx="24">
                  <c:v>0.214450553680285</c:v>
                </c:pt>
                <c:pt idx="25">
                  <c:v>0.214466614945382</c:v>
                </c:pt>
                <c:pt idx="26">
                  <c:v>0.209295670326533</c:v>
                </c:pt>
                <c:pt idx="27">
                  <c:v>0.207275599832507</c:v>
                </c:pt>
                <c:pt idx="28">
                  <c:v>0.207675614371192</c:v>
                </c:pt>
                <c:pt idx="31">
                  <c:v>0.217421417310188</c:v>
                </c:pt>
                <c:pt idx="32">
                  <c:v>0.221320130572567</c:v>
                </c:pt>
                <c:pt idx="33">
                  <c:v>0.22699789612598</c:v>
                </c:pt>
                <c:pt idx="34">
                  <c:v>0.236489444896991</c:v>
                </c:pt>
                <c:pt idx="35">
                  <c:v>0.243335631626578</c:v>
                </c:pt>
                <c:pt idx="36">
                  <c:v>0.248203223250434</c:v>
                </c:pt>
                <c:pt idx="37">
                  <c:v>0.246438742850566</c:v>
                </c:pt>
                <c:pt idx="38">
                  <c:v>0.245158139638162</c:v>
                </c:pt>
                <c:pt idx="41">
                  <c:v>0.242319923697486</c:v>
                </c:pt>
                <c:pt idx="42">
                  <c:v>0.243108486173096</c:v>
                </c:pt>
                <c:pt idx="43">
                  <c:v>0.244512454688825</c:v>
                </c:pt>
                <c:pt idx="44">
                  <c:v>0.248212696936296</c:v>
                </c:pt>
                <c:pt idx="45">
                  <c:v>0.250288271099036</c:v>
                </c:pt>
                <c:pt idx="46">
                  <c:v>0.25528451579743</c:v>
                </c:pt>
                <c:pt idx="47">
                  <c:v>0.261522923260948</c:v>
                </c:pt>
                <c:pt idx="48">
                  <c:v>0.263055360941082</c:v>
                </c:pt>
                <c:pt idx="49">
                  <c:v>0.26464932358775</c:v>
                </c:pt>
                <c:pt idx="52">
                  <c:v>0.254836579334059</c:v>
                </c:pt>
                <c:pt idx="53">
                  <c:v>0.256560930064514</c:v>
                </c:pt>
                <c:pt idx="54">
                  <c:v>0.25976260260418</c:v>
                </c:pt>
                <c:pt idx="55">
                  <c:v>0.257629263563153</c:v>
                </c:pt>
                <c:pt idx="56">
                  <c:v>0.260093937274268</c:v>
                </c:pt>
                <c:pt idx="57">
                  <c:v>0.260275702477775</c:v>
                </c:pt>
                <c:pt idx="58">
                  <c:v>0.2619230614581</c:v>
                </c:pt>
                <c:pt idx="59">
                  <c:v>0.263470531364999</c:v>
                </c:pt>
                <c:pt idx="60">
                  <c:v>0.264993371680441</c:v>
                </c:pt>
                <c:pt idx="61">
                  <c:v>0.266967588254678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832080"/>
        <c:axId val="-1384827568"/>
      </c:scatterChart>
      <c:valAx>
        <c:axId val="-1384832080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827568"/>
        <c:crosses val="autoZero"/>
        <c:crossBetween val="midCat"/>
        <c:majorUnit val="2.0"/>
      </c:valAx>
      <c:valAx>
        <c:axId val="-138482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8320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339744579917"/>
          <c:y val="0.103030424988666"/>
          <c:w val="0.135881244900773"/>
          <c:h val="0.05939400969934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8192915487231"/>
          <c:y val="0.0289156626506024"/>
          <c:w val="0.897395768099075"/>
          <c:h val="0.867469879518072"/>
        </c:manualLayout>
      </c:layout>
      <c:scatterChart>
        <c:scatterStyle val="lineMarker"/>
        <c:varyColors val="0"/>
        <c:ser>
          <c:idx val="0"/>
          <c:order val="0"/>
          <c:tx>
            <c:v>Beta = 0.0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10'!$I$8:$I$28</c:f>
              <c:numCache>
                <c:formatCode>0.00000</c:formatCode>
                <c:ptCount val="21"/>
                <c:pt idx="0">
                  <c:v>0.0484253205304069</c:v>
                </c:pt>
                <c:pt idx="1">
                  <c:v>0.0471416197258139</c:v>
                </c:pt>
                <c:pt idx="2">
                  <c:v>0.0465307368403676</c:v>
                </c:pt>
                <c:pt idx="3">
                  <c:v>0.0462642044152186</c:v>
                </c:pt>
                <c:pt idx="4">
                  <c:v>0.0452413593918893</c:v>
                </c:pt>
                <c:pt idx="5">
                  <c:v>0.0447409880570519</c:v>
                </c:pt>
                <c:pt idx="6">
                  <c:v>0.0447141620884522</c:v>
                </c:pt>
                <c:pt idx="7">
                  <c:v>0.0433422960926913</c:v>
                </c:pt>
                <c:pt idx="8">
                  <c:v>0.0440864311403764</c:v>
                </c:pt>
                <c:pt idx="9">
                  <c:v>0.0439786762093025</c:v>
                </c:pt>
                <c:pt idx="10">
                  <c:v>0.0436050965109542</c:v>
                </c:pt>
                <c:pt idx="11">
                  <c:v>0.0423269323062087</c:v>
                </c:pt>
                <c:pt idx="12">
                  <c:v>0.041970537165767</c:v>
                </c:pt>
                <c:pt idx="13">
                  <c:v>0.0420646881386018</c:v>
                </c:pt>
                <c:pt idx="14">
                  <c:v>0.0412858300244646</c:v>
                </c:pt>
                <c:pt idx="15">
                  <c:v>0.0381986169108608</c:v>
                </c:pt>
                <c:pt idx="16">
                  <c:v>0.0372272439097051</c:v>
                </c:pt>
                <c:pt idx="17">
                  <c:v>0.0365570828747755</c:v>
                </c:pt>
                <c:pt idx="18">
                  <c:v>0.0360162138933488</c:v>
                </c:pt>
                <c:pt idx="19">
                  <c:v>0.0350644005734443</c:v>
                </c:pt>
                <c:pt idx="20">
                  <c:v>0.034118341754141</c:v>
                </c:pt>
              </c:numCache>
            </c:numRef>
          </c:xVal>
          <c:yVal>
            <c:numRef>
              <c:f>'P;Data Set # 10'!$J$8:$J$28</c:f>
              <c:numCache>
                <c:formatCode>0.00000</c:formatCode>
                <c:ptCount val="21"/>
                <c:pt idx="0">
                  <c:v>0.0171658024126855</c:v>
                </c:pt>
                <c:pt idx="1">
                  <c:v>0.0173810720770827</c:v>
                </c:pt>
                <c:pt idx="2">
                  <c:v>0.0181070390311686</c:v>
                </c:pt>
                <c:pt idx="3">
                  <c:v>0.0181033097877976</c:v>
                </c:pt>
                <c:pt idx="4">
                  <c:v>0.0180960356253206</c:v>
                </c:pt>
                <c:pt idx="5">
                  <c:v>0.0182721896687188</c:v>
                </c:pt>
                <c:pt idx="6">
                  <c:v>0.0187034524179676</c:v>
                </c:pt>
                <c:pt idx="7">
                  <c:v>0.0183105377754436</c:v>
                </c:pt>
                <c:pt idx="8">
                  <c:v>0.019076967257998</c:v>
                </c:pt>
                <c:pt idx="9">
                  <c:v>0.019588897089209</c:v>
                </c:pt>
                <c:pt idx="10">
                  <c:v>0.0199947480536134</c:v>
                </c:pt>
                <c:pt idx="11">
                  <c:v>0.0200775350628812</c:v>
                </c:pt>
                <c:pt idx="12">
                  <c:v>0.0205473396472718</c:v>
                </c:pt>
                <c:pt idx="13">
                  <c:v>0.0210051948635092</c:v>
                </c:pt>
                <c:pt idx="14">
                  <c:v>0.0221785206108784</c:v>
                </c:pt>
                <c:pt idx="15">
                  <c:v>0.0234051964898606</c:v>
                </c:pt>
                <c:pt idx="16">
                  <c:v>0.023871279547009</c:v>
                </c:pt>
                <c:pt idx="17">
                  <c:v>0.0248870189527697</c:v>
                </c:pt>
                <c:pt idx="18">
                  <c:v>0.026860986744615</c:v>
                </c:pt>
                <c:pt idx="19">
                  <c:v>0.028910489999929</c:v>
                </c:pt>
                <c:pt idx="20">
                  <c:v>0.0295798479272038</c:v>
                </c:pt>
              </c:numCache>
            </c:numRef>
          </c:yVal>
          <c:smooth val="0"/>
        </c:ser>
        <c:ser>
          <c:idx val="1"/>
          <c:order val="1"/>
          <c:tx>
            <c:v>2.1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'P;Data Set # 10'!$I$31:$I$51</c:f>
              <c:numCache>
                <c:formatCode>0.00000</c:formatCode>
                <c:ptCount val="21"/>
                <c:pt idx="0">
                  <c:v>0.0639659715299821</c:v>
                </c:pt>
                <c:pt idx="1">
                  <c:v>0.0641361583203333</c:v>
                </c:pt>
                <c:pt idx="2">
                  <c:v>0.0639180372467042</c:v>
                </c:pt>
                <c:pt idx="3">
                  <c:v>0.0602390200346177</c:v>
                </c:pt>
                <c:pt idx="4">
                  <c:v>0.0605077034991114</c:v>
                </c:pt>
                <c:pt idx="5">
                  <c:v>0.0569549658273622</c:v>
                </c:pt>
                <c:pt idx="6">
                  <c:v>0.0613877913599245</c:v>
                </c:pt>
                <c:pt idx="7">
                  <c:v>0.0608020062763929</c:v>
                </c:pt>
                <c:pt idx="8">
                  <c:v>0.0585500565083094</c:v>
                </c:pt>
                <c:pt idx="9">
                  <c:v>0.0596400213591954</c:v>
                </c:pt>
                <c:pt idx="10">
                  <c:v>0.0590903946620826</c:v>
                </c:pt>
                <c:pt idx="11">
                  <c:v>0.0579357487462155</c:v>
                </c:pt>
                <c:pt idx="12">
                  <c:v>0.0579212673184284</c:v>
                </c:pt>
                <c:pt idx="13">
                  <c:v>0.0575304118313469</c:v>
                </c:pt>
                <c:pt idx="14">
                  <c:v>0.0567774041673773</c:v>
                </c:pt>
                <c:pt idx="15">
                  <c:v>0.0563564321946184</c:v>
                </c:pt>
                <c:pt idx="16">
                  <c:v>0.055435724571291</c:v>
                </c:pt>
                <c:pt idx="17">
                  <c:v>0.0554068763571724</c:v>
                </c:pt>
                <c:pt idx="18">
                  <c:v>0.054032251007728</c:v>
                </c:pt>
                <c:pt idx="19">
                  <c:v>0.052536130115514</c:v>
                </c:pt>
                <c:pt idx="20">
                  <c:v>0.050715518745768</c:v>
                </c:pt>
              </c:numCache>
            </c:numRef>
          </c:xVal>
          <c:yVal>
            <c:numRef>
              <c:f>'P;Data Set # 10'!$J$31:$J$51</c:f>
              <c:numCache>
                <c:formatCode>0.00000</c:formatCode>
                <c:ptCount val="21"/>
                <c:pt idx="0">
                  <c:v>0.0216037164751528</c:v>
                </c:pt>
                <c:pt idx="1">
                  <c:v>0.0214501762773427</c:v>
                </c:pt>
                <c:pt idx="2">
                  <c:v>0.0216796259727676</c:v>
                </c:pt>
                <c:pt idx="3">
                  <c:v>0.0216818710249204</c:v>
                </c:pt>
                <c:pt idx="4">
                  <c:v>0.0218652735720248</c:v>
                </c:pt>
                <c:pt idx="5">
                  <c:v>0.0217239167319718</c:v>
                </c:pt>
                <c:pt idx="6">
                  <c:v>0.0220931277898712</c:v>
                </c:pt>
                <c:pt idx="7">
                  <c:v>0.0223384727494557</c:v>
                </c:pt>
                <c:pt idx="8">
                  <c:v>0.0222270977169717</c:v>
                </c:pt>
                <c:pt idx="9">
                  <c:v>0.0226502171966257</c:v>
                </c:pt>
                <c:pt idx="10">
                  <c:v>0.0230318024607062</c:v>
                </c:pt>
                <c:pt idx="11">
                  <c:v>0.0231739734118408</c:v>
                </c:pt>
                <c:pt idx="12">
                  <c:v>0.0237026542614333</c:v>
                </c:pt>
                <c:pt idx="13">
                  <c:v>0.0235093794716685</c:v>
                </c:pt>
                <c:pt idx="14">
                  <c:v>0.0237013791632638</c:v>
                </c:pt>
                <c:pt idx="15">
                  <c:v>0.0250746969416658</c:v>
                </c:pt>
                <c:pt idx="16">
                  <c:v>0.0262431082155457</c:v>
                </c:pt>
                <c:pt idx="17">
                  <c:v>0.0282248436073162</c:v>
                </c:pt>
                <c:pt idx="18">
                  <c:v>0.0296455984549148</c:v>
                </c:pt>
                <c:pt idx="19">
                  <c:v>0.0311806504295255</c:v>
                </c:pt>
                <c:pt idx="20">
                  <c:v>0.0320513933158666</c:v>
                </c:pt>
              </c:numCache>
            </c:numRef>
          </c:yVal>
          <c:smooth val="1"/>
        </c:ser>
        <c:ser>
          <c:idx val="3"/>
          <c:order val="2"/>
          <c:tx>
            <c:v>4.1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'P;Data Set # 10'!$I$54:$I$73</c:f>
              <c:numCache>
                <c:formatCode>0.00000</c:formatCode>
                <c:ptCount val="20"/>
                <c:pt idx="0">
                  <c:v>0.0822129127931047</c:v>
                </c:pt>
                <c:pt idx="1">
                  <c:v>0.0800152952829647</c:v>
                </c:pt>
                <c:pt idx="2">
                  <c:v>0.0787297961884586</c:v>
                </c:pt>
                <c:pt idx="3">
                  <c:v>0.080877818570086</c:v>
                </c:pt>
                <c:pt idx="4">
                  <c:v>0.08076571249555</c:v>
                </c:pt>
                <c:pt idx="5">
                  <c:v>0.0797558218322422</c:v>
                </c:pt>
                <c:pt idx="6">
                  <c:v>0.0797035602931001</c:v>
                </c:pt>
                <c:pt idx="7">
                  <c:v>0.079321744154427</c:v>
                </c:pt>
                <c:pt idx="8">
                  <c:v>0.0776702926680816</c:v>
                </c:pt>
                <c:pt idx="9">
                  <c:v>0.0771623905703384</c:v>
                </c:pt>
                <c:pt idx="10">
                  <c:v>0.0775695025553028</c:v>
                </c:pt>
                <c:pt idx="11">
                  <c:v>0.0768562793454736</c:v>
                </c:pt>
                <c:pt idx="12">
                  <c:v>0.077692491341633</c:v>
                </c:pt>
                <c:pt idx="13">
                  <c:v>0.0774027663905325</c:v>
                </c:pt>
                <c:pt idx="14">
                  <c:v>0.0764150829610271</c:v>
                </c:pt>
                <c:pt idx="15">
                  <c:v>0.0750456407461695</c:v>
                </c:pt>
                <c:pt idx="16">
                  <c:v>0.0723101433521633</c:v>
                </c:pt>
                <c:pt idx="17">
                  <c:v>0.0706267437346577</c:v>
                </c:pt>
                <c:pt idx="18">
                  <c:v>0.0689290251011612</c:v>
                </c:pt>
                <c:pt idx="19">
                  <c:v>0.0685627419099767</c:v>
                </c:pt>
              </c:numCache>
            </c:numRef>
          </c:xVal>
          <c:yVal>
            <c:numRef>
              <c:f>'P;Data Set # 10'!$J$54:$J$73</c:f>
              <c:numCache>
                <c:formatCode>0.00000</c:formatCode>
                <c:ptCount val="20"/>
                <c:pt idx="0">
                  <c:v>0.0280863361447806</c:v>
                </c:pt>
                <c:pt idx="1">
                  <c:v>0.0272296843072239</c:v>
                </c:pt>
                <c:pt idx="2">
                  <c:v>0.0272273213151262</c:v>
                </c:pt>
                <c:pt idx="3">
                  <c:v>0.0279931091271352</c:v>
                </c:pt>
                <c:pt idx="4">
                  <c:v>0.0279088267495987</c:v>
                </c:pt>
                <c:pt idx="5">
                  <c:v>0.0276351865910117</c:v>
                </c:pt>
                <c:pt idx="6">
                  <c:v>0.0279644535622372</c:v>
                </c:pt>
                <c:pt idx="7">
                  <c:v>0.0279942818412365</c:v>
                </c:pt>
                <c:pt idx="8">
                  <c:v>0.0281044183282151</c:v>
                </c:pt>
                <c:pt idx="9">
                  <c:v>0.0279694301702325</c:v>
                </c:pt>
                <c:pt idx="10">
                  <c:v>0.0286438615988963</c:v>
                </c:pt>
                <c:pt idx="11">
                  <c:v>0.0289751563836264</c:v>
                </c:pt>
                <c:pt idx="12">
                  <c:v>0.0292705942985868</c:v>
                </c:pt>
                <c:pt idx="13">
                  <c:v>0.0294707058446703</c:v>
                </c:pt>
                <c:pt idx="14">
                  <c:v>0.0301019273961235</c:v>
                </c:pt>
                <c:pt idx="15">
                  <c:v>0.0313823835744234</c:v>
                </c:pt>
                <c:pt idx="16">
                  <c:v>0.0326544297422741</c:v>
                </c:pt>
                <c:pt idx="17">
                  <c:v>0.0348021251437255</c:v>
                </c:pt>
                <c:pt idx="18">
                  <c:v>0.0363298940217998</c:v>
                </c:pt>
                <c:pt idx="19">
                  <c:v>0.0376751122473276</c:v>
                </c:pt>
              </c:numCache>
            </c:numRef>
          </c:yVal>
          <c:smooth val="1"/>
        </c:ser>
        <c:ser>
          <c:idx val="2"/>
          <c:order val="3"/>
          <c:tx>
            <c:v>6.1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10'!$I$76:$I$95</c:f>
              <c:numCache>
                <c:formatCode>0.00000</c:formatCode>
                <c:ptCount val="20"/>
                <c:pt idx="0">
                  <c:v>0.0989496481509536</c:v>
                </c:pt>
                <c:pt idx="1">
                  <c:v>0.0974504421041819</c:v>
                </c:pt>
                <c:pt idx="2">
                  <c:v>0.098935270623377</c:v>
                </c:pt>
                <c:pt idx="3">
                  <c:v>0.0963962554965783</c:v>
                </c:pt>
                <c:pt idx="4">
                  <c:v>0.0975482956492933</c:v>
                </c:pt>
                <c:pt idx="5">
                  <c:v>0.0981292429629647</c:v>
                </c:pt>
                <c:pt idx="6">
                  <c:v>0.0984029727939723</c:v>
                </c:pt>
                <c:pt idx="7">
                  <c:v>0.098728380657157</c:v>
                </c:pt>
                <c:pt idx="8">
                  <c:v>0.0991886844449624</c:v>
                </c:pt>
                <c:pt idx="9">
                  <c:v>0.100635995171134</c:v>
                </c:pt>
                <c:pt idx="10">
                  <c:v>0.0984109184439841</c:v>
                </c:pt>
                <c:pt idx="11">
                  <c:v>0.0994672787562603</c:v>
                </c:pt>
                <c:pt idx="12">
                  <c:v>0.100375530065778</c:v>
                </c:pt>
                <c:pt idx="13">
                  <c:v>0.100315508727033</c:v>
                </c:pt>
                <c:pt idx="14">
                  <c:v>0.0991793251750288</c:v>
                </c:pt>
                <c:pt idx="15">
                  <c:v>0.096377364131508</c:v>
                </c:pt>
                <c:pt idx="16">
                  <c:v>0.0947317890431344</c:v>
                </c:pt>
                <c:pt idx="17">
                  <c:v>0.0912389795742549</c:v>
                </c:pt>
                <c:pt idx="18">
                  <c:v>0.0869249449187218</c:v>
                </c:pt>
                <c:pt idx="19">
                  <c:v>0.0843895859325082</c:v>
                </c:pt>
              </c:numCache>
            </c:numRef>
          </c:xVal>
          <c:yVal>
            <c:numRef>
              <c:f>'P;Data Set # 10'!$J$76:$J$95</c:f>
              <c:numCache>
                <c:formatCode>0.00000</c:formatCode>
                <c:ptCount val="20"/>
                <c:pt idx="0">
                  <c:v>0.0356699137187475</c:v>
                </c:pt>
                <c:pt idx="1">
                  <c:v>0.034784888700126</c:v>
                </c:pt>
                <c:pt idx="2">
                  <c:v>0.035290566640086</c:v>
                </c:pt>
                <c:pt idx="3">
                  <c:v>0.0343821628787355</c:v>
                </c:pt>
                <c:pt idx="4">
                  <c:v>0.0352549067418507</c:v>
                </c:pt>
                <c:pt idx="5">
                  <c:v>0.0353288503565665</c:v>
                </c:pt>
                <c:pt idx="6">
                  <c:v>0.0358174849586237</c:v>
                </c:pt>
                <c:pt idx="7">
                  <c:v>0.036025170475355</c:v>
                </c:pt>
                <c:pt idx="8">
                  <c:v>0.0361949305432921</c:v>
                </c:pt>
                <c:pt idx="9">
                  <c:v>0.0370453906954661</c:v>
                </c:pt>
                <c:pt idx="10">
                  <c:v>0.0366300054160384</c:v>
                </c:pt>
                <c:pt idx="11">
                  <c:v>0.0369644718668758</c:v>
                </c:pt>
                <c:pt idx="12">
                  <c:v>0.0375530741479805</c:v>
                </c:pt>
                <c:pt idx="13">
                  <c:v>0.0378165369398912</c:v>
                </c:pt>
                <c:pt idx="14">
                  <c:v>0.038435361978444</c:v>
                </c:pt>
                <c:pt idx="15">
                  <c:v>0.0397766444870721</c:v>
                </c:pt>
                <c:pt idx="16">
                  <c:v>0.041700357438341</c:v>
                </c:pt>
                <c:pt idx="17">
                  <c:v>0.0439141367248265</c:v>
                </c:pt>
                <c:pt idx="18">
                  <c:v>0.043960551549593</c:v>
                </c:pt>
                <c:pt idx="19">
                  <c:v>0.0454491154542244</c:v>
                </c:pt>
              </c:numCache>
            </c:numRef>
          </c:yVal>
          <c:smooth val="0"/>
        </c:ser>
        <c:ser>
          <c:idx val="4"/>
          <c:order val="4"/>
          <c:tx>
            <c:v>7.4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10'!$I$98:$I$119</c:f>
              <c:numCache>
                <c:formatCode>0.00000</c:formatCode>
                <c:ptCount val="22"/>
                <c:pt idx="0">
                  <c:v>0.113172901873474</c:v>
                </c:pt>
                <c:pt idx="1">
                  <c:v>0.112352855065698</c:v>
                </c:pt>
                <c:pt idx="2">
                  <c:v>0.111924220141792</c:v>
                </c:pt>
                <c:pt idx="3">
                  <c:v>0.112145979620011</c:v>
                </c:pt>
                <c:pt idx="4">
                  <c:v>0.111872101762215</c:v>
                </c:pt>
                <c:pt idx="5">
                  <c:v>0.111291414720592</c:v>
                </c:pt>
                <c:pt idx="6">
                  <c:v>0.113455848468013</c:v>
                </c:pt>
                <c:pt idx="7">
                  <c:v>0.112472358912</c:v>
                </c:pt>
                <c:pt idx="8">
                  <c:v>0.115493011859454</c:v>
                </c:pt>
                <c:pt idx="9">
                  <c:v>0.113099095061005</c:v>
                </c:pt>
                <c:pt idx="10">
                  <c:v>0.114386182731832</c:v>
                </c:pt>
                <c:pt idx="11">
                  <c:v>0.117045479335453</c:v>
                </c:pt>
                <c:pt idx="12">
                  <c:v>0.115907602186141</c:v>
                </c:pt>
                <c:pt idx="13">
                  <c:v>0.117296385443629</c:v>
                </c:pt>
                <c:pt idx="14">
                  <c:v>0.11507388120716</c:v>
                </c:pt>
                <c:pt idx="15">
                  <c:v>0.112713871074846</c:v>
                </c:pt>
                <c:pt idx="16">
                  <c:v>0.113119710232199</c:v>
                </c:pt>
                <c:pt idx="17">
                  <c:v>0.108372618714411</c:v>
                </c:pt>
                <c:pt idx="18">
                  <c:v>0.106236507400678</c:v>
                </c:pt>
                <c:pt idx="19">
                  <c:v>0.10105990938624</c:v>
                </c:pt>
                <c:pt idx="20">
                  <c:v>0.0993515538868653</c:v>
                </c:pt>
                <c:pt idx="21">
                  <c:v>0.0990608</c:v>
                </c:pt>
              </c:numCache>
            </c:numRef>
          </c:xVal>
          <c:yVal>
            <c:numRef>
              <c:f>'P;Data Set # 10'!$J$98:$J$119</c:f>
              <c:numCache>
                <c:formatCode>0.00000</c:formatCode>
                <c:ptCount val="22"/>
                <c:pt idx="0">
                  <c:v>0.041642872754987</c:v>
                </c:pt>
                <c:pt idx="1">
                  <c:v>0.0414251283349288</c:v>
                </c:pt>
                <c:pt idx="2">
                  <c:v>0.0441299451310973</c:v>
                </c:pt>
                <c:pt idx="3">
                  <c:v>0.0419931314712331</c:v>
                </c:pt>
                <c:pt idx="4">
                  <c:v>0.042224083125748</c:v>
                </c:pt>
                <c:pt idx="5">
                  <c:v>0.0423082770054197</c:v>
                </c:pt>
                <c:pt idx="6">
                  <c:v>0.0425313188811905</c:v>
                </c:pt>
                <c:pt idx="7">
                  <c:v>0.0430570471424</c:v>
                </c:pt>
                <c:pt idx="8">
                  <c:v>0.0435491326934591</c:v>
                </c:pt>
                <c:pt idx="9">
                  <c:v>0.0429812283260991</c:v>
                </c:pt>
                <c:pt idx="10">
                  <c:v>0.0438474038480342</c:v>
                </c:pt>
                <c:pt idx="11">
                  <c:v>0.0447451131339171</c:v>
                </c:pt>
                <c:pt idx="12">
                  <c:v>0.0448277910299066</c:v>
                </c:pt>
                <c:pt idx="13">
                  <c:v>0.0457376027709293</c:v>
                </c:pt>
                <c:pt idx="14">
                  <c:v>0.0467369209469596</c:v>
                </c:pt>
                <c:pt idx="15">
                  <c:v>0.0480633906202805</c:v>
                </c:pt>
                <c:pt idx="16">
                  <c:v>0.0480078681489698</c:v>
                </c:pt>
                <c:pt idx="17">
                  <c:v>0.04975217384999</c:v>
                </c:pt>
                <c:pt idx="18">
                  <c:v>0.0520165054016915</c:v>
                </c:pt>
                <c:pt idx="19">
                  <c:v>0.0513805346891852</c:v>
                </c:pt>
                <c:pt idx="20">
                  <c:v>0.0533180176569077</c:v>
                </c:pt>
                <c:pt idx="21">
                  <c:v>0.0536296296296296</c:v>
                </c:pt>
              </c:numCache>
            </c:numRef>
          </c:yVal>
          <c:smooth val="1"/>
        </c:ser>
        <c:ser>
          <c:idx val="6"/>
          <c:order val="5"/>
          <c:tx>
            <c:v>10.1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'P;Data Set # 10'!$I$122:$I$140</c:f>
              <c:numCache>
                <c:formatCode>0.00000</c:formatCode>
                <c:ptCount val="19"/>
                <c:pt idx="0">
                  <c:v>0.142879338035503</c:v>
                </c:pt>
                <c:pt idx="1">
                  <c:v>0.143649317752734</c:v>
                </c:pt>
                <c:pt idx="2">
                  <c:v>0.145294002566946</c:v>
                </c:pt>
                <c:pt idx="3">
                  <c:v>0.143973106039376</c:v>
                </c:pt>
                <c:pt idx="4">
                  <c:v>0.142267830544678</c:v>
                </c:pt>
                <c:pt idx="5">
                  <c:v>0.148188013293214</c:v>
                </c:pt>
                <c:pt idx="6">
                  <c:v>0.14709723555146</c:v>
                </c:pt>
                <c:pt idx="7">
                  <c:v>0.149562884864986</c:v>
                </c:pt>
                <c:pt idx="8">
                  <c:v>0.148499495475704</c:v>
                </c:pt>
                <c:pt idx="9">
                  <c:v>0.151697538877774</c:v>
                </c:pt>
                <c:pt idx="10">
                  <c:v>0.155019972034129</c:v>
                </c:pt>
                <c:pt idx="11">
                  <c:v>0.154345423095932</c:v>
                </c:pt>
                <c:pt idx="12">
                  <c:v>0.155451033890917</c:v>
                </c:pt>
                <c:pt idx="13">
                  <c:v>0.15911328601212</c:v>
                </c:pt>
                <c:pt idx="14">
                  <c:v>0.157830327315168</c:v>
                </c:pt>
                <c:pt idx="15">
                  <c:v>0.157077261221145</c:v>
                </c:pt>
                <c:pt idx="16">
                  <c:v>0.15692816442228</c:v>
                </c:pt>
                <c:pt idx="17">
                  <c:v>0.151447882201113</c:v>
                </c:pt>
                <c:pt idx="18">
                  <c:v>0.147041764430032</c:v>
                </c:pt>
              </c:numCache>
            </c:numRef>
          </c:xVal>
          <c:yVal>
            <c:numRef>
              <c:f>'P;Data Set # 10'!$J$122:$J$140</c:f>
              <c:numCache>
                <c:formatCode>0.00000</c:formatCode>
                <c:ptCount val="19"/>
                <c:pt idx="0">
                  <c:v>0.0570837710710969</c:v>
                </c:pt>
                <c:pt idx="1">
                  <c:v>0.058104621085646</c:v>
                </c:pt>
                <c:pt idx="2">
                  <c:v>0.0583052812909826</c:v>
                </c:pt>
                <c:pt idx="3">
                  <c:v>0.0583454866635577</c:v>
                </c:pt>
                <c:pt idx="4">
                  <c:v>0.0574023818319821</c:v>
                </c:pt>
                <c:pt idx="5">
                  <c:v>0.060104073358312</c:v>
                </c:pt>
                <c:pt idx="6">
                  <c:v>0.059738147919766</c:v>
                </c:pt>
                <c:pt idx="7">
                  <c:v>0.0610531836477068</c:v>
                </c:pt>
                <c:pt idx="8">
                  <c:v>0.0608811792821008</c:v>
                </c:pt>
                <c:pt idx="9">
                  <c:v>0.0625709057781803</c:v>
                </c:pt>
                <c:pt idx="10">
                  <c:v>0.0645866663706697</c:v>
                </c:pt>
                <c:pt idx="11">
                  <c:v>0.0638086803715887</c:v>
                </c:pt>
                <c:pt idx="12">
                  <c:v>0.0649120152525511</c:v>
                </c:pt>
                <c:pt idx="13">
                  <c:v>0.0669614965460821</c:v>
                </c:pt>
                <c:pt idx="14">
                  <c:v>0.0665896124953309</c:v>
                </c:pt>
                <c:pt idx="15">
                  <c:v>0.0665200324660139</c:v>
                </c:pt>
                <c:pt idx="16">
                  <c:v>0.0684799054968051</c:v>
                </c:pt>
                <c:pt idx="17">
                  <c:v>0.0689977650540681</c:v>
                </c:pt>
                <c:pt idx="18">
                  <c:v>0.0708905364616493</c:v>
                </c:pt>
              </c:numCache>
            </c:numRef>
          </c:yVal>
          <c:smooth val="1"/>
        </c:ser>
        <c:ser>
          <c:idx val="7"/>
          <c:order val="6"/>
          <c:tx>
            <c:v>12.1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'P;Data Set # 10'!$I$143:$I$155</c:f>
              <c:numCache>
                <c:formatCode>0.00000</c:formatCode>
                <c:ptCount val="13"/>
                <c:pt idx="0">
                  <c:v>0.165143320097858</c:v>
                </c:pt>
                <c:pt idx="1">
                  <c:v>0.167987150379624</c:v>
                </c:pt>
                <c:pt idx="2">
                  <c:v>0.168271587821341</c:v>
                </c:pt>
                <c:pt idx="3">
                  <c:v>0.172621953378116</c:v>
                </c:pt>
                <c:pt idx="4">
                  <c:v>0.169307554859381</c:v>
                </c:pt>
                <c:pt idx="5">
                  <c:v>0.17499647992381</c:v>
                </c:pt>
                <c:pt idx="6">
                  <c:v>0.177025681520221</c:v>
                </c:pt>
                <c:pt idx="7">
                  <c:v>0.179512520579041</c:v>
                </c:pt>
                <c:pt idx="8">
                  <c:v>0.180886750316471</c:v>
                </c:pt>
                <c:pt idx="9">
                  <c:v>0.183984402536097</c:v>
                </c:pt>
                <c:pt idx="10">
                  <c:v>0.183933373085505</c:v>
                </c:pt>
                <c:pt idx="11">
                  <c:v>0.193568066939724</c:v>
                </c:pt>
                <c:pt idx="12">
                  <c:v>0.195205053966924</c:v>
                </c:pt>
              </c:numCache>
            </c:numRef>
          </c:xVal>
          <c:yVal>
            <c:numRef>
              <c:f>'P;Data Set # 10'!$J$143:$J$155</c:f>
              <c:numCache>
                <c:formatCode>0.00000</c:formatCode>
                <c:ptCount val="13"/>
                <c:pt idx="0">
                  <c:v>0.0720559796266094</c:v>
                </c:pt>
                <c:pt idx="1">
                  <c:v>0.0738695563276013</c:v>
                </c:pt>
                <c:pt idx="2">
                  <c:v>0.0741058366371522</c:v>
                </c:pt>
                <c:pt idx="3">
                  <c:v>0.0766713671503565</c:v>
                </c:pt>
                <c:pt idx="4">
                  <c:v>0.0750985148814122</c:v>
                </c:pt>
                <c:pt idx="5">
                  <c:v>0.0775483476861267</c:v>
                </c:pt>
                <c:pt idx="6">
                  <c:v>0.079391795244889</c:v>
                </c:pt>
                <c:pt idx="7">
                  <c:v>0.0808211171263305</c:v>
                </c:pt>
                <c:pt idx="8">
                  <c:v>0.082265455144937</c:v>
                </c:pt>
                <c:pt idx="9">
                  <c:v>0.0840050572597383</c:v>
                </c:pt>
                <c:pt idx="10">
                  <c:v>0.0855187319508037</c:v>
                </c:pt>
                <c:pt idx="11">
                  <c:v>0.0909603556860664</c:v>
                </c:pt>
                <c:pt idx="12">
                  <c:v>0.0930142680958929</c:v>
                </c:pt>
              </c:numCache>
            </c:numRef>
          </c:yVal>
          <c:smooth val="1"/>
        </c:ser>
        <c:ser>
          <c:idx val="9"/>
          <c:order val="7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10'!$I$158:$I$168</c:f>
              <c:numCache>
                <c:formatCode>0.00000</c:formatCode>
                <c:ptCount val="11"/>
                <c:pt idx="0">
                  <c:v>0.19347366363039</c:v>
                </c:pt>
                <c:pt idx="1">
                  <c:v>0.19303376038379</c:v>
                </c:pt>
                <c:pt idx="2">
                  <c:v>0.195499936884186</c:v>
                </c:pt>
                <c:pt idx="3">
                  <c:v>0.199109140572351</c:v>
                </c:pt>
                <c:pt idx="4">
                  <c:v>0.199383279531835</c:v>
                </c:pt>
                <c:pt idx="5">
                  <c:v>0.204312496126556</c:v>
                </c:pt>
                <c:pt idx="6">
                  <c:v>0.206744150659617</c:v>
                </c:pt>
                <c:pt idx="7">
                  <c:v>0.207263045863244</c:v>
                </c:pt>
                <c:pt idx="8">
                  <c:v>0.21215731857277</c:v>
                </c:pt>
                <c:pt idx="9">
                  <c:v>0.217014883488793</c:v>
                </c:pt>
                <c:pt idx="10">
                  <c:v>0.219615724955864</c:v>
                </c:pt>
              </c:numCache>
            </c:numRef>
          </c:xVal>
          <c:yVal>
            <c:numRef>
              <c:f>'P;Data Set # 10'!$J$158:$J$168</c:f>
              <c:numCache>
                <c:formatCode>0.00000</c:formatCode>
                <c:ptCount val="11"/>
                <c:pt idx="0">
                  <c:v>0.0924678894405097</c:v>
                </c:pt>
                <c:pt idx="1">
                  <c:v>0.093557915879989</c:v>
                </c:pt>
                <c:pt idx="2">
                  <c:v>0.0950530206987753</c:v>
                </c:pt>
                <c:pt idx="3">
                  <c:v>0.0972321481232705</c:v>
                </c:pt>
                <c:pt idx="4">
                  <c:v>0.0981793124180145</c:v>
                </c:pt>
                <c:pt idx="5">
                  <c:v>0.100504790570637</c:v>
                </c:pt>
                <c:pt idx="6">
                  <c:v>0.101895471239485</c:v>
                </c:pt>
                <c:pt idx="7">
                  <c:v>0.104117559331558</c:v>
                </c:pt>
                <c:pt idx="8">
                  <c:v>0.106871442578517</c:v>
                </c:pt>
                <c:pt idx="9">
                  <c:v>0.111044749867468</c:v>
                </c:pt>
                <c:pt idx="10">
                  <c:v>0.113420666565381</c:v>
                </c:pt>
              </c:numCache>
            </c:numRef>
          </c:yVal>
          <c:smooth val="1"/>
        </c:ser>
        <c:ser>
          <c:idx val="10"/>
          <c:order val="8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'P;Data Set # 10'!$I$171:$I$179</c:f>
              <c:numCache>
                <c:formatCode>0.00000</c:formatCode>
                <c:ptCount val="9"/>
                <c:pt idx="0">
                  <c:v>0.209656628654201</c:v>
                </c:pt>
                <c:pt idx="1">
                  <c:v>0.214895759214276</c:v>
                </c:pt>
                <c:pt idx="2">
                  <c:v>0.217606037166547</c:v>
                </c:pt>
                <c:pt idx="3">
                  <c:v>0.22101295104</c:v>
                </c:pt>
                <c:pt idx="4">
                  <c:v>0.225728486190483</c:v>
                </c:pt>
                <c:pt idx="5">
                  <c:v>0.229958426355424</c:v>
                </c:pt>
                <c:pt idx="6">
                  <c:v>0.235321709521886</c:v>
                </c:pt>
                <c:pt idx="7">
                  <c:v>0.243332596281995</c:v>
                </c:pt>
                <c:pt idx="8">
                  <c:v>0.246512467367389</c:v>
                </c:pt>
              </c:numCache>
            </c:numRef>
          </c:xVal>
          <c:yVal>
            <c:numRef>
              <c:f>'P;Data Set # 10'!$J$171:$J$179</c:f>
              <c:numCache>
                <c:formatCode>0.00000</c:formatCode>
                <c:ptCount val="9"/>
                <c:pt idx="0">
                  <c:v>0.108107278775057</c:v>
                </c:pt>
                <c:pt idx="1">
                  <c:v>0.1124750120244</c:v>
                </c:pt>
                <c:pt idx="2">
                  <c:v>0.114519111889527</c:v>
                </c:pt>
                <c:pt idx="3">
                  <c:v>0.116916224</c:v>
                </c:pt>
                <c:pt idx="4">
                  <c:v>0.120191229608516</c:v>
                </c:pt>
                <c:pt idx="5">
                  <c:v>0.123471649180697</c:v>
                </c:pt>
                <c:pt idx="6">
                  <c:v>0.130343487837555</c:v>
                </c:pt>
                <c:pt idx="7">
                  <c:v>0.137091052126443</c:v>
                </c:pt>
                <c:pt idx="8">
                  <c:v>0.139239577408717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578768"/>
        <c:axId val="-1384574288"/>
      </c:scatterChart>
      <c:valAx>
        <c:axId val="-1384578768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574288"/>
        <c:crosses val="autoZero"/>
        <c:crossBetween val="midCat"/>
        <c:majorUnit val="0.02"/>
      </c:valAx>
      <c:valAx>
        <c:axId val="-138457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5787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125540741826"/>
          <c:y val="0.212048192771084"/>
          <c:w val="0.0860300252619166"/>
          <c:h val="0.261445783132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5005801902693"/>
          <c:y val="0.0230024349051546"/>
          <c:w val="0.888653694499403"/>
          <c:h val="0.86561794511502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'P;Data Set # 10'!$D$8:$D$179</c:f>
              <c:numCache>
                <c:formatCode>General</c:formatCode>
                <c:ptCount val="17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2.1</c:v>
                </c:pt>
                <c:pt idx="27">
                  <c:v>2.1</c:v>
                </c:pt>
                <c:pt idx="28">
                  <c:v>2.1</c:v>
                </c:pt>
                <c:pt idx="29">
                  <c:v>2.1</c:v>
                </c:pt>
                <c:pt idx="30">
                  <c:v>2.1</c:v>
                </c:pt>
                <c:pt idx="31">
                  <c:v>2.1</c:v>
                </c:pt>
                <c:pt idx="32">
                  <c:v>2.1</c:v>
                </c:pt>
                <c:pt idx="33">
                  <c:v>2.1</c:v>
                </c:pt>
                <c:pt idx="34">
                  <c:v>2.1</c:v>
                </c:pt>
                <c:pt idx="35">
                  <c:v>2.1</c:v>
                </c:pt>
                <c:pt idx="36">
                  <c:v>2.1</c:v>
                </c:pt>
                <c:pt idx="37">
                  <c:v>2.1</c:v>
                </c:pt>
                <c:pt idx="38">
                  <c:v>2.1</c:v>
                </c:pt>
                <c:pt idx="39">
                  <c:v>2.1</c:v>
                </c:pt>
                <c:pt idx="40">
                  <c:v>2.1</c:v>
                </c:pt>
                <c:pt idx="41">
                  <c:v>2.1</c:v>
                </c:pt>
                <c:pt idx="42">
                  <c:v>2.1</c:v>
                </c:pt>
                <c:pt idx="43">
                  <c:v>2.1</c:v>
                </c:pt>
                <c:pt idx="46">
                  <c:v>4.1</c:v>
                </c:pt>
                <c:pt idx="47">
                  <c:v>4.1</c:v>
                </c:pt>
                <c:pt idx="48">
                  <c:v>4.1</c:v>
                </c:pt>
                <c:pt idx="49">
                  <c:v>4.1</c:v>
                </c:pt>
                <c:pt idx="50">
                  <c:v>4.1</c:v>
                </c:pt>
                <c:pt idx="51">
                  <c:v>4.1</c:v>
                </c:pt>
                <c:pt idx="52">
                  <c:v>4.1</c:v>
                </c:pt>
                <c:pt idx="53">
                  <c:v>4.1</c:v>
                </c:pt>
                <c:pt idx="54">
                  <c:v>4.1</c:v>
                </c:pt>
                <c:pt idx="55">
                  <c:v>4.1</c:v>
                </c:pt>
                <c:pt idx="56">
                  <c:v>4.1</c:v>
                </c:pt>
                <c:pt idx="57">
                  <c:v>4.1</c:v>
                </c:pt>
                <c:pt idx="58">
                  <c:v>4.1</c:v>
                </c:pt>
                <c:pt idx="59">
                  <c:v>4.1</c:v>
                </c:pt>
                <c:pt idx="60">
                  <c:v>4.1</c:v>
                </c:pt>
                <c:pt idx="61">
                  <c:v>4.1</c:v>
                </c:pt>
                <c:pt idx="62">
                  <c:v>4.1</c:v>
                </c:pt>
                <c:pt idx="63">
                  <c:v>4.1</c:v>
                </c:pt>
                <c:pt idx="64">
                  <c:v>4.1</c:v>
                </c:pt>
                <c:pt idx="65">
                  <c:v>4.1</c:v>
                </c:pt>
                <c:pt idx="68">
                  <c:v>6.1</c:v>
                </c:pt>
                <c:pt idx="69">
                  <c:v>6.1</c:v>
                </c:pt>
                <c:pt idx="70">
                  <c:v>6.1</c:v>
                </c:pt>
                <c:pt idx="71">
                  <c:v>6.1</c:v>
                </c:pt>
                <c:pt idx="72">
                  <c:v>6.1</c:v>
                </c:pt>
                <c:pt idx="73">
                  <c:v>6.1</c:v>
                </c:pt>
                <c:pt idx="74">
                  <c:v>6.1</c:v>
                </c:pt>
                <c:pt idx="75">
                  <c:v>6.1</c:v>
                </c:pt>
                <c:pt idx="76">
                  <c:v>6.1</c:v>
                </c:pt>
                <c:pt idx="77">
                  <c:v>6.1</c:v>
                </c:pt>
                <c:pt idx="78">
                  <c:v>6.1</c:v>
                </c:pt>
                <c:pt idx="79">
                  <c:v>6.1</c:v>
                </c:pt>
                <c:pt idx="80">
                  <c:v>6.1</c:v>
                </c:pt>
                <c:pt idx="81">
                  <c:v>6.1</c:v>
                </c:pt>
                <c:pt idx="82">
                  <c:v>6.1</c:v>
                </c:pt>
                <c:pt idx="83">
                  <c:v>6.1</c:v>
                </c:pt>
                <c:pt idx="84">
                  <c:v>6.1</c:v>
                </c:pt>
                <c:pt idx="85">
                  <c:v>6.1</c:v>
                </c:pt>
                <c:pt idx="86">
                  <c:v>6.1</c:v>
                </c:pt>
                <c:pt idx="87">
                  <c:v>6.1</c:v>
                </c:pt>
                <c:pt idx="90">
                  <c:v>7.4</c:v>
                </c:pt>
                <c:pt idx="91">
                  <c:v>7.4</c:v>
                </c:pt>
                <c:pt idx="92">
                  <c:v>7.4</c:v>
                </c:pt>
                <c:pt idx="93">
                  <c:v>7.4</c:v>
                </c:pt>
                <c:pt idx="94">
                  <c:v>7.4</c:v>
                </c:pt>
                <c:pt idx="95">
                  <c:v>7.4</c:v>
                </c:pt>
                <c:pt idx="96">
                  <c:v>7.4</c:v>
                </c:pt>
                <c:pt idx="97">
                  <c:v>7.4</c:v>
                </c:pt>
                <c:pt idx="98">
                  <c:v>7.4</c:v>
                </c:pt>
                <c:pt idx="99">
                  <c:v>7.4</c:v>
                </c:pt>
                <c:pt idx="100">
                  <c:v>7.4</c:v>
                </c:pt>
                <c:pt idx="101">
                  <c:v>7.4</c:v>
                </c:pt>
                <c:pt idx="102">
                  <c:v>7.4</c:v>
                </c:pt>
                <c:pt idx="103">
                  <c:v>7.4</c:v>
                </c:pt>
                <c:pt idx="104">
                  <c:v>7.4</c:v>
                </c:pt>
                <c:pt idx="105">
                  <c:v>7.4</c:v>
                </c:pt>
                <c:pt idx="106">
                  <c:v>7.4</c:v>
                </c:pt>
                <c:pt idx="107">
                  <c:v>7.4</c:v>
                </c:pt>
                <c:pt idx="108">
                  <c:v>7.4</c:v>
                </c:pt>
                <c:pt idx="109">
                  <c:v>7.4</c:v>
                </c:pt>
                <c:pt idx="110">
                  <c:v>7.4</c:v>
                </c:pt>
                <c:pt idx="111">
                  <c:v>7.4</c:v>
                </c:pt>
                <c:pt idx="114">
                  <c:v>10.1</c:v>
                </c:pt>
                <c:pt idx="115">
                  <c:v>10.1</c:v>
                </c:pt>
                <c:pt idx="116">
                  <c:v>10.1</c:v>
                </c:pt>
                <c:pt idx="117">
                  <c:v>10.1</c:v>
                </c:pt>
                <c:pt idx="118">
                  <c:v>10.1</c:v>
                </c:pt>
                <c:pt idx="119">
                  <c:v>10.1</c:v>
                </c:pt>
                <c:pt idx="120">
                  <c:v>10.1</c:v>
                </c:pt>
                <c:pt idx="121">
                  <c:v>10.1</c:v>
                </c:pt>
                <c:pt idx="122">
                  <c:v>10.1</c:v>
                </c:pt>
                <c:pt idx="123">
                  <c:v>10.1</c:v>
                </c:pt>
                <c:pt idx="124">
                  <c:v>10.1</c:v>
                </c:pt>
                <c:pt idx="125">
                  <c:v>10.1</c:v>
                </c:pt>
                <c:pt idx="126">
                  <c:v>10.1</c:v>
                </c:pt>
                <c:pt idx="127">
                  <c:v>10.1</c:v>
                </c:pt>
                <c:pt idx="128">
                  <c:v>10.1</c:v>
                </c:pt>
                <c:pt idx="129">
                  <c:v>10.1</c:v>
                </c:pt>
                <c:pt idx="130">
                  <c:v>10.1</c:v>
                </c:pt>
                <c:pt idx="131">
                  <c:v>10.1</c:v>
                </c:pt>
                <c:pt idx="132">
                  <c:v>10.1</c:v>
                </c:pt>
                <c:pt idx="135">
                  <c:v>12.1</c:v>
                </c:pt>
                <c:pt idx="136">
                  <c:v>12.1</c:v>
                </c:pt>
                <c:pt idx="137">
                  <c:v>12.1</c:v>
                </c:pt>
                <c:pt idx="138">
                  <c:v>12.1</c:v>
                </c:pt>
                <c:pt idx="139">
                  <c:v>12.1</c:v>
                </c:pt>
                <c:pt idx="140">
                  <c:v>12.1</c:v>
                </c:pt>
                <c:pt idx="141">
                  <c:v>12.1</c:v>
                </c:pt>
                <c:pt idx="142">
                  <c:v>12.1</c:v>
                </c:pt>
                <c:pt idx="143">
                  <c:v>12.1</c:v>
                </c:pt>
                <c:pt idx="144">
                  <c:v>12.1</c:v>
                </c:pt>
                <c:pt idx="145">
                  <c:v>12.1</c:v>
                </c:pt>
                <c:pt idx="146">
                  <c:v>12.1</c:v>
                </c:pt>
                <c:pt idx="147">
                  <c:v>12.1</c:v>
                </c:pt>
                <c:pt idx="150">
                  <c:v>14.0</c:v>
                </c:pt>
                <c:pt idx="151">
                  <c:v>14.0</c:v>
                </c:pt>
                <c:pt idx="152">
                  <c:v>14.0</c:v>
                </c:pt>
                <c:pt idx="153">
                  <c:v>14.0</c:v>
                </c:pt>
                <c:pt idx="154">
                  <c:v>14.0</c:v>
                </c:pt>
                <c:pt idx="155">
                  <c:v>14.0</c:v>
                </c:pt>
                <c:pt idx="156">
                  <c:v>14.0</c:v>
                </c:pt>
                <c:pt idx="157">
                  <c:v>14.0</c:v>
                </c:pt>
                <c:pt idx="158">
                  <c:v>14.0</c:v>
                </c:pt>
                <c:pt idx="159">
                  <c:v>14.0</c:v>
                </c:pt>
                <c:pt idx="160">
                  <c:v>14.0</c:v>
                </c:pt>
                <c:pt idx="163">
                  <c:v>16.0</c:v>
                </c:pt>
                <c:pt idx="164">
                  <c:v>16.0</c:v>
                </c:pt>
                <c:pt idx="165">
                  <c:v>16.0</c:v>
                </c:pt>
                <c:pt idx="166">
                  <c:v>16.0</c:v>
                </c:pt>
                <c:pt idx="167">
                  <c:v>16.0</c:v>
                </c:pt>
                <c:pt idx="168">
                  <c:v>16.0</c:v>
                </c:pt>
                <c:pt idx="169">
                  <c:v>16.0</c:v>
                </c:pt>
                <c:pt idx="170">
                  <c:v>16.0</c:v>
                </c:pt>
                <c:pt idx="171">
                  <c:v>16.0</c:v>
                </c:pt>
              </c:numCache>
            </c:numRef>
          </c:xVal>
          <c:yVal>
            <c:numRef>
              <c:f>'P;Data Set # 10'!$I$8:$I$179</c:f>
              <c:numCache>
                <c:formatCode>0.00000</c:formatCode>
                <c:ptCount val="172"/>
                <c:pt idx="0">
                  <c:v>0.0484253205304069</c:v>
                </c:pt>
                <c:pt idx="1">
                  <c:v>0.0471416197258139</c:v>
                </c:pt>
                <c:pt idx="2">
                  <c:v>0.0465307368403676</c:v>
                </c:pt>
                <c:pt idx="3">
                  <c:v>0.0462642044152186</c:v>
                </c:pt>
                <c:pt idx="4">
                  <c:v>0.0452413593918893</c:v>
                </c:pt>
                <c:pt idx="5">
                  <c:v>0.0447409880570519</c:v>
                </c:pt>
                <c:pt idx="6">
                  <c:v>0.0447141620884522</c:v>
                </c:pt>
                <c:pt idx="7">
                  <c:v>0.0433422960926913</c:v>
                </c:pt>
                <c:pt idx="8">
                  <c:v>0.0440864311403764</c:v>
                </c:pt>
                <c:pt idx="9">
                  <c:v>0.0439786762093025</c:v>
                </c:pt>
                <c:pt idx="10">
                  <c:v>0.0436050965109542</c:v>
                </c:pt>
                <c:pt idx="11">
                  <c:v>0.0423269323062087</c:v>
                </c:pt>
                <c:pt idx="12">
                  <c:v>0.041970537165767</c:v>
                </c:pt>
                <c:pt idx="13">
                  <c:v>0.0420646881386018</c:v>
                </c:pt>
                <c:pt idx="14">
                  <c:v>0.0412858300244646</c:v>
                </c:pt>
                <c:pt idx="15">
                  <c:v>0.0381986169108608</c:v>
                </c:pt>
                <c:pt idx="16">
                  <c:v>0.0372272439097051</c:v>
                </c:pt>
                <c:pt idx="17">
                  <c:v>0.0365570828747755</c:v>
                </c:pt>
                <c:pt idx="18">
                  <c:v>0.0360162138933488</c:v>
                </c:pt>
                <c:pt idx="19">
                  <c:v>0.0350644005734443</c:v>
                </c:pt>
                <c:pt idx="20">
                  <c:v>0.034118341754141</c:v>
                </c:pt>
                <c:pt idx="23">
                  <c:v>0.0639659715299821</c:v>
                </c:pt>
                <c:pt idx="24">
                  <c:v>0.0641361583203333</c:v>
                </c:pt>
                <c:pt idx="25">
                  <c:v>0.0639180372467042</c:v>
                </c:pt>
                <c:pt idx="26">
                  <c:v>0.0602390200346177</c:v>
                </c:pt>
                <c:pt idx="27">
                  <c:v>0.0605077034991114</c:v>
                </c:pt>
                <c:pt idx="28">
                  <c:v>0.0569549658273622</c:v>
                </c:pt>
                <c:pt idx="29">
                  <c:v>0.0613877913599245</c:v>
                </c:pt>
                <c:pt idx="30">
                  <c:v>0.0608020062763929</c:v>
                </c:pt>
                <c:pt idx="31">
                  <c:v>0.0585500565083094</c:v>
                </c:pt>
                <c:pt idx="32">
                  <c:v>0.0596400213591954</c:v>
                </c:pt>
                <c:pt idx="33">
                  <c:v>0.0590903946620826</c:v>
                </c:pt>
                <c:pt idx="34">
                  <c:v>0.0579357487462155</c:v>
                </c:pt>
                <c:pt idx="35">
                  <c:v>0.0579212673184284</c:v>
                </c:pt>
                <c:pt idx="36">
                  <c:v>0.0575304118313469</c:v>
                </c:pt>
                <c:pt idx="37">
                  <c:v>0.0567774041673773</c:v>
                </c:pt>
                <c:pt idx="38">
                  <c:v>0.0563564321946184</c:v>
                </c:pt>
                <c:pt idx="39">
                  <c:v>0.055435724571291</c:v>
                </c:pt>
                <c:pt idx="40">
                  <c:v>0.0554068763571724</c:v>
                </c:pt>
                <c:pt idx="41">
                  <c:v>0.054032251007728</c:v>
                </c:pt>
                <c:pt idx="42">
                  <c:v>0.052536130115514</c:v>
                </c:pt>
                <c:pt idx="43">
                  <c:v>0.050715518745768</c:v>
                </c:pt>
                <c:pt idx="46">
                  <c:v>0.0822129127931047</c:v>
                </c:pt>
                <c:pt idx="47">
                  <c:v>0.0800152952829647</c:v>
                </c:pt>
                <c:pt idx="48">
                  <c:v>0.0787297961884586</c:v>
                </c:pt>
                <c:pt idx="49">
                  <c:v>0.080877818570086</c:v>
                </c:pt>
                <c:pt idx="50">
                  <c:v>0.08076571249555</c:v>
                </c:pt>
                <c:pt idx="51">
                  <c:v>0.0797558218322422</c:v>
                </c:pt>
                <c:pt idx="52">
                  <c:v>0.0797035602931001</c:v>
                </c:pt>
                <c:pt idx="53">
                  <c:v>0.079321744154427</c:v>
                </c:pt>
                <c:pt idx="54">
                  <c:v>0.0776702926680816</c:v>
                </c:pt>
                <c:pt idx="55">
                  <c:v>0.0771623905703384</c:v>
                </c:pt>
                <c:pt idx="56">
                  <c:v>0.0775695025553028</c:v>
                </c:pt>
                <c:pt idx="57">
                  <c:v>0.0768562793454736</c:v>
                </c:pt>
                <c:pt idx="58">
                  <c:v>0.077692491341633</c:v>
                </c:pt>
                <c:pt idx="59">
                  <c:v>0.0774027663905325</c:v>
                </c:pt>
                <c:pt idx="60">
                  <c:v>0.0764150829610271</c:v>
                </c:pt>
                <c:pt idx="61">
                  <c:v>0.0750456407461695</c:v>
                </c:pt>
                <c:pt idx="62">
                  <c:v>0.0723101433521633</c:v>
                </c:pt>
                <c:pt idx="63">
                  <c:v>0.0706267437346577</c:v>
                </c:pt>
                <c:pt idx="64">
                  <c:v>0.0689290251011612</c:v>
                </c:pt>
                <c:pt idx="65">
                  <c:v>0.0685627419099767</c:v>
                </c:pt>
                <c:pt idx="68">
                  <c:v>0.0989496481509536</c:v>
                </c:pt>
                <c:pt idx="69">
                  <c:v>0.0974504421041819</c:v>
                </c:pt>
                <c:pt idx="70">
                  <c:v>0.098935270623377</c:v>
                </c:pt>
                <c:pt idx="71">
                  <c:v>0.0963962554965783</c:v>
                </c:pt>
                <c:pt idx="72">
                  <c:v>0.0975482956492933</c:v>
                </c:pt>
                <c:pt idx="73">
                  <c:v>0.0981292429629647</c:v>
                </c:pt>
                <c:pt idx="74">
                  <c:v>0.0984029727939723</c:v>
                </c:pt>
                <c:pt idx="75">
                  <c:v>0.098728380657157</c:v>
                </c:pt>
                <c:pt idx="76">
                  <c:v>0.0991886844449624</c:v>
                </c:pt>
                <c:pt idx="77">
                  <c:v>0.100635995171134</c:v>
                </c:pt>
                <c:pt idx="78">
                  <c:v>0.0984109184439841</c:v>
                </c:pt>
                <c:pt idx="79">
                  <c:v>0.0994672787562603</c:v>
                </c:pt>
                <c:pt idx="80">
                  <c:v>0.100375530065778</c:v>
                </c:pt>
                <c:pt idx="81">
                  <c:v>0.100315508727033</c:v>
                </c:pt>
                <c:pt idx="82">
                  <c:v>0.0991793251750288</c:v>
                </c:pt>
                <c:pt idx="83">
                  <c:v>0.096377364131508</c:v>
                </c:pt>
                <c:pt idx="84">
                  <c:v>0.0947317890431344</c:v>
                </c:pt>
                <c:pt idx="85">
                  <c:v>0.0912389795742549</c:v>
                </c:pt>
                <c:pt idx="86">
                  <c:v>0.0869249449187218</c:v>
                </c:pt>
                <c:pt idx="87">
                  <c:v>0.0843895859325082</c:v>
                </c:pt>
                <c:pt idx="90">
                  <c:v>0.113172901873474</c:v>
                </c:pt>
                <c:pt idx="91">
                  <c:v>0.112352855065698</c:v>
                </c:pt>
                <c:pt idx="92">
                  <c:v>0.111924220141792</c:v>
                </c:pt>
                <c:pt idx="93">
                  <c:v>0.112145979620011</c:v>
                </c:pt>
                <c:pt idx="94">
                  <c:v>0.111872101762215</c:v>
                </c:pt>
                <c:pt idx="95">
                  <c:v>0.111291414720592</c:v>
                </c:pt>
                <c:pt idx="96">
                  <c:v>0.113455848468013</c:v>
                </c:pt>
                <c:pt idx="97">
                  <c:v>0.112472358912</c:v>
                </c:pt>
                <c:pt idx="98">
                  <c:v>0.115493011859454</c:v>
                </c:pt>
                <c:pt idx="99">
                  <c:v>0.113099095061005</c:v>
                </c:pt>
                <c:pt idx="100">
                  <c:v>0.114386182731832</c:v>
                </c:pt>
                <c:pt idx="101">
                  <c:v>0.117045479335453</c:v>
                </c:pt>
                <c:pt idx="102">
                  <c:v>0.115907602186141</c:v>
                </c:pt>
                <c:pt idx="103">
                  <c:v>0.117296385443629</c:v>
                </c:pt>
                <c:pt idx="104">
                  <c:v>0.11507388120716</c:v>
                </c:pt>
                <c:pt idx="105">
                  <c:v>0.112713871074846</c:v>
                </c:pt>
                <c:pt idx="106">
                  <c:v>0.113119710232199</c:v>
                </c:pt>
                <c:pt idx="107">
                  <c:v>0.108372618714411</c:v>
                </c:pt>
                <c:pt idx="108">
                  <c:v>0.106236507400678</c:v>
                </c:pt>
                <c:pt idx="109">
                  <c:v>0.10105990938624</c:v>
                </c:pt>
                <c:pt idx="110">
                  <c:v>0.0993515538868653</c:v>
                </c:pt>
                <c:pt idx="111">
                  <c:v>0.0990608</c:v>
                </c:pt>
                <c:pt idx="114">
                  <c:v>0.142879338035503</c:v>
                </c:pt>
                <c:pt idx="115">
                  <c:v>0.143649317752734</c:v>
                </c:pt>
                <c:pt idx="116">
                  <c:v>0.145294002566946</c:v>
                </c:pt>
                <c:pt idx="117">
                  <c:v>0.143973106039376</c:v>
                </c:pt>
                <c:pt idx="118">
                  <c:v>0.142267830544678</c:v>
                </c:pt>
                <c:pt idx="119">
                  <c:v>0.148188013293214</c:v>
                </c:pt>
                <c:pt idx="120">
                  <c:v>0.14709723555146</c:v>
                </c:pt>
                <c:pt idx="121">
                  <c:v>0.149562884864986</c:v>
                </c:pt>
                <c:pt idx="122">
                  <c:v>0.148499495475704</c:v>
                </c:pt>
                <c:pt idx="123">
                  <c:v>0.151697538877774</c:v>
                </c:pt>
                <c:pt idx="124">
                  <c:v>0.155019972034129</c:v>
                </c:pt>
                <c:pt idx="125">
                  <c:v>0.154345423095932</c:v>
                </c:pt>
                <c:pt idx="126">
                  <c:v>0.155451033890917</c:v>
                </c:pt>
                <c:pt idx="127">
                  <c:v>0.15911328601212</c:v>
                </c:pt>
                <c:pt idx="128">
                  <c:v>0.157830327315168</c:v>
                </c:pt>
                <c:pt idx="129">
                  <c:v>0.157077261221145</c:v>
                </c:pt>
                <c:pt idx="130">
                  <c:v>0.15692816442228</c:v>
                </c:pt>
                <c:pt idx="131">
                  <c:v>0.151447882201113</c:v>
                </c:pt>
                <c:pt idx="132">
                  <c:v>0.147041764430032</c:v>
                </c:pt>
                <c:pt idx="135">
                  <c:v>0.165143320097858</c:v>
                </c:pt>
                <c:pt idx="136">
                  <c:v>0.167987150379624</c:v>
                </c:pt>
                <c:pt idx="137">
                  <c:v>0.168271587821341</c:v>
                </c:pt>
                <c:pt idx="138">
                  <c:v>0.172621953378116</c:v>
                </c:pt>
                <c:pt idx="139">
                  <c:v>0.169307554859381</c:v>
                </c:pt>
                <c:pt idx="140">
                  <c:v>0.17499647992381</c:v>
                </c:pt>
                <c:pt idx="141">
                  <c:v>0.177025681520221</c:v>
                </c:pt>
                <c:pt idx="142">
                  <c:v>0.179512520579041</c:v>
                </c:pt>
                <c:pt idx="143">
                  <c:v>0.180886750316471</c:v>
                </c:pt>
                <c:pt idx="144">
                  <c:v>0.183984402536097</c:v>
                </c:pt>
                <c:pt idx="145">
                  <c:v>0.183933373085505</c:v>
                </c:pt>
                <c:pt idx="146">
                  <c:v>0.193568066939724</c:v>
                </c:pt>
                <c:pt idx="147">
                  <c:v>0.195205053966924</c:v>
                </c:pt>
                <c:pt idx="150">
                  <c:v>0.19347366363039</c:v>
                </c:pt>
                <c:pt idx="151">
                  <c:v>0.19303376038379</c:v>
                </c:pt>
                <c:pt idx="152">
                  <c:v>0.195499936884186</c:v>
                </c:pt>
                <c:pt idx="153">
                  <c:v>0.199109140572351</c:v>
                </c:pt>
                <c:pt idx="154">
                  <c:v>0.199383279531835</c:v>
                </c:pt>
                <c:pt idx="155">
                  <c:v>0.204312496126556</c:v>
                </c:pt>
                <c:pt idx="156">
                  <c:v>0.206744150659617</c:v>
                </c:pt>
                <c:pt idx="157">
                  <c:v>0.207263045863244</c:v>
                </c:pt>
                <c:pt idx="158">
                  <c:v>0.21215731857277</c:v>
                </c:pt>
                <c:pt idx="159">
                  <c:v>0.217014883488793</c:v>
                </c:pt>
                <c:pt idx="160">
                  <c:v>0.219615724955864</c:v>
                </c:pt>
                <c:pt idx="163">
                  <c:v>0.209656628654201</c:v>
                </c:pt>
                <c:pt idx="164">
                  <c:v>0.214895759214276</c:v>
                </c:pt>
                <c:pt idx="165">
                  <c:v>0.217606037166547</c:v>
                </c:pt>
                <c:pt idx="166">
                  <c:v>0.22101295104</c:v>
                </c:pt>
                <c:pt idx="167">
                  <c:v>0.225728486190483</c:v>
                </c:pt>
                <c:pt idx="168">
                  <c:v>0.229958426355424</c:v>
                </c:pt>
                <c:pt idx="169">
                  <c:v>0.235321709521886</c:v>
                </c:pt>
                <c:pt idx="170">
                  <c:v>0.243332596281995</c:v>
                </c:pt>
                <c:pt idx="171">
                  <c:v>0.246512467367389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478320"/>
        <c:axId val="-1384473808"/>
      </c:scatterChart>
      <c:valAx>
        <c:axId val="-1384478320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473808"/>
        <c:crosses val="autoZero"/>
        <c:crossBetween val="midCat"/>
        <c:majorUnit val="2.0"/>
      </c:valAx>
      <c:valAx>
        <c:axId val="-1384473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4783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149633167518"/>
          <c:y val="0.176755552429082"/>
          <c:w val="0.135737079828071"/>
          <c:h val="0.05932206896592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1309655937847"/>
          <c:y val="0.0228384991843393"/>
          <c:w val="0.90677025527192"/>
          <c:h val="0.87275693311582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3"/>
          <c:order val="1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7"/>
          <c:order val="2"/>
          <c:tx>
            <c:v>Data Set #6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6'!$O$8:$O$195</c:f>
              <c:numCache>
                <c:formatCode>General</c:formatCode>
                <c:ptCount val="188"/>
                <c:pt idx="0">
                  <c:v>2.336404750505382</c:v>
                </c:pt>
                <c:pt idx="1">
                  <c:v>2.555442695865261</c:v>
                </c:pt>
                <c:pt idx="2">
                  <c:v>3.447240044830485</c:v>
                </c:pt>
                <c:pt idx="3">
                  <c:v>3.6714931793656</c:v>
                </c:pt>
                <c:pt idx="4">
                  <c:v>3.22298691029537</c:v>
                </c:pt>
                <c:pt idx="5">
                  <c:v>3.447240044830485</c:v>
                </c:pt>
                <c:pt idx="6">
                  <c:v>3.556759017510425</c:v>
                </c:pt>
                <c:pt idx="7">
                  <c:v>3.556759017510425</c:v>
                </c:pt>
                <c:pt idx="8">
                  <c:v>3.6714931793656</c:v>
                </c:pt>
                <c:pt idx="9">
                  <c:v>3.890531124725479</c:v>
                </c:pt>
                <c:pt idx="10">
                  <c:v>3.78101215204554</c:v>
                </c:pt>
                <c:pt idx="11">
                  <c:v>3.6714931793656</c:v>
                </c:pt>
                <c:pt idx="12">
                  <c:v>3.22298691029537</c:v>
                </c:pt>
                <c:pt idx="13">
                  <c:v>3.22298691029537</c:v>
                </c:pt>
                <c:pt idx="14">
                  <c:v>2.336404750505382</c:v>
                </c:pt>
                <c:pt idx="15">
                  <c:v>0.558025241750169</c:v>
                </c:pt>
                <c:pt idx="18">
                  <c:v>3.78101215204554</c:v>
                </c:pt>
                <c:pt idx="19">
                  <c:v>5.001366419050582</c:v>
                </c:pt>
                <c:pt idx="20">
                  <c:v>6.232151064406096</c:v>
                </c:pt>
                <c:pt idx="21">
                  <c:v>7.681973655121489</c:v>
                </c:pt>
                <c:pt idx="22">
                  <c:v>7.901011600481368</c:v>
                </c:pt>
                <c:pt idx="23">
                  <c:v>8.234783707696423</c:v>
                </c:pt>
                <c:pt idx="24">
                  <c:v>8.448606463881067</c:v>
                </c:pt>
                <c:pt idx="25">
                  <c:v>8.897112732951295</c:v>
                </c:pt>
                <c:pt idx="26">
                  <c:v>9.126581056661647</c:v>
                </c:pt>
                <c:pt idx="27">
                  <c:v>9.56987213655664</c:v>
                </c:pt>
                <c:pt idx="28">
                  <c:v>9.89842905459646</c:v>
                </c:pt>
                <c:pt idx="29">
                  <c:v>10.12268218913158</c:v>
                </c:pt>
                <c:pt idx="30">
                  <c:v>10.23741635098675</c:v>
                </c:pt>
                <c:pt idx="31">
                  <c:v>10.56597326902657</c:v>
                </c:pt>
                <c:pt idx="32">
                  <c:v>10.68070743088174</c:v>
                </c:pt>
                <c:pt idx="33">
                  <c:v>11.00926434892156</c:v>
                </c:pt>
                <c:pt idx="36">
                  <c:v>5.423796742244635</c:v>
                </c:pt>
                <c:pt idx="37">
                  <c:v>7.087442089144673</c:v>
                </c:pt>
                <c:pt idx="38">
                  <c:v>8.970125381404589</c:v>
                </c:pt>
                <c:pt idx="39">
                  <c:v>11.41083391541468</c:v>
                </c:pt>
                <c:pt idx="40">
                  <c:v>11.95321358963914</c:v>
                </c:pt>
                <c:pt idx="41">
                  <c:v>12.62075780406925</c:v>
                </c:pt>
                <c:pt idx="42">
                  <c:v>13.07969445148995</c:v>
                </c:pt>
                <c:pt idx="43">
                  <c:v>13.72637790921912</c:v>
                </c:pt>
                <c:pt idx="44">
                  <c:v>14.27918796179405</c:v>
                </c:pt>
                <c:pt idx="45">
                  <c:v>15.06668152725457</c:v>
                </c:pt>
                <c:pt idx="46">
                  <c:v>15.38480806694392</c:v>
                </c:pt>
                <c:pt idx="47">
                  <c:v>15.95326368704456</c:v>
                </c:pt>
                <c:pt idx="48">
                  <c:v>16.27660541590914</c:v>
                </c:pt>
                <c:pt idx="49">
                  <c:v>16.6103775231242</c:v>
                </c:pt>
                <c:pt idx="50">
                  <c:v>16.73032687415461</c:v>
                </c:pt>
                <c:pt idx="51">
                  <c:v>17.50739006126465</c:v>
                </c:pt>
                <c:pt idx="54">
                  <c:v>7.186530683474142</c:v>
                </c:pt>
                <c:pt idx="55">
                  <c:v>9.731543000988933</c:v>
                </c:pt>
                <c:pt idx="56">
                  <c:v>12.4955932638636</c:v>
                </c:pt>
                <c:pt idx="57">
                  <c:v>15.91675736281791</c:v>
                </c:pt>
                <c:pt idx="58">
                  <c:v>16.8033395226079</c:v>
                </c:pt>
                <c:pt idx="59">
                  <c:v>17.68470649322265</c:v>
                </c:pt>
                <c:pt idx="60">
                  <c:v>18.45655449115747</c:v>
                </c:pt>
                <c:pt idx="61">
                  <c:v>19.4526556236274</c:v>
                </c:pt>
                <c:pt idx="62">
                  <c:v>20.66257951228197</c:v>
                </c:pt>
                <c:pt idx="63">
                  <c:v>21.44485788856725</c:v>
                </c:pt>
                <c:pt idx="64">
                  <c:v>22.21670588650207</c:v>
                </c:pt>
                <c:pt idx="65">
                  <c:v>22.88425010093217</c:v>
                </c:pt>
                <c:pt idx="66">
                  <c:v>23.32754118082717</c:v>
                </c:pt>
                <c:pt idx="67">
                  <c:v>23.66131328804222</c:v>
                </c:pt>
                <c:pt idx="68">
                  <c:v>23.98987020608204</c:v>
                </c:pt>
                <c:pt idx="69">
                  <c:v>24.30799674577139</c:v>
                </c:pt>
                <c:pt idx="72">
                  <c:v>9.397770893773879</c:v>
                </c:pt>
                <c:pt idx="73">
                  <c:v>12.61032742571878</c:v>
                </c:pt>
                <c:pt idx="74">
                  <c:v>15.76551687673609</c:v>
                </c:pt>
                <c:pt idx="75">
                  <c:v>20.55827572877726</c:v>
                </c:pt>
                <c:pt idx="76">
                  <c:v>22.1019717246469</c:v>
                </c:pt>
                <c:pt idx="77">
                  <c:v>23.32232599165193</c:v>
                </c:pt>
                <c:pt idx="78">
                  <c:v>24.43316128597704</c:v>
                </c:pt>
                <c:pt idx="79">
                  <c:v>25.9820724710219</c:v>
                </c:pt>
                <c:pt idx="80">
                  <c:v>27.42146468338682</c:v>
                </c:pt>
                <c:pt idx="81">
                  <c:v>28.5270847885367</c:v>
                </c:pt>
                <c:pt idx="82">
                  <c:v>29.41366694832668</c:v>
                </c:pt>
                <c:pt idx="83">
                  <c:v>30.16986937873579</c:v>
                </c:pt>
                <c:pt idx="84">
                  <c:v>31.17640088955618</c:v>
                </c:pt>
                <c:pt idx="85">
                  <c:v>32.06298304934617</c:v>
                </c:pt>
                <c:pt idx="86">
                  <c:v>32.84526142563146</c:v>
                </c:pt>
                <c:pt idx="87">
                  <c:v>33.27290693800074</c:v>
                </c:pt>
                <c:pt idx="90">
                  <c:v>11.37954278036326</c:v>
                </c:pt>
                <c:pt idx="91">
                  <c:v>15.54126374220098</c:v>
                </c:pt>
                <c:pt idx="92">
                  <c:v>20.4748327019735</c:v>
                </c:pt>
                <c:pt idx="93">
                  <c:v>26.59746479369966</c:v>
                </c:pt>
                <c:pt idx="94">
                  <c:v>28.13594560039405</c:v>
                </c:pt>
                <c:pt idx="95">
                  <c:v>30.11771748698343</c:v>
                </c:pt>
                <c:pt idx="96">
                  <c:v>32.07341342769664</c:v>
                </c:pt>
                <c:pt idx="97">
                  <c:v>34.26379288129544</c:v>
                </c:pt>
                <c:pt idx="98">
                  <c:v>35.67189395860895</c:v>
                </c:pt>
                <c:pt idx="99">
                  <c:v>37.41898233231275</c:v>
                </c:pt>
                <c:pt idx="100">
                  <c:v>38.33164043797892</c:v>
                </c:pt>
                <c:pt idx="101">
                  <c:v>39.73974151529243</c:v>
                </c:pt>
                <c:pt idx="102">
                  <c:v>40.83493124209182</c:v>
                </c:pt>
                <c:pt idx="103">
                  <c:v>42.03442475239593</c:v>
                </c:pt>
                <c:pt idx="104">
                  <c:v>43.23391826270002</c:v>
                </c:pt>
                <c:pt idx="105">
                  <c:v>45.63290528330823</c:v>
                </c:pt>
                <c:pt idx="111">
                  <c:v>13.82025131437335</c:v>
                </c:pt>
                <c:pt idx="112">
                  <c:v>18.72252913909447</c:v>
                </c:pt>
                <c:pt idx="113">
                  <c:v>24.96511058185103</c:v>
                </c:pt>
                <c:pt idx="114">
                  <c:v>32.20379315707753</c:v>
                </c:pt>
                <c:pt idx="115">
                  <c:v>34.78531179881895</c:v>
                </c:pt>
                <c:pt idx="116">
                  <c:v>37.21037476530334</c:v>
                </c:pt>
                <c:pt idx="117">
                  <c:v>39.21822259776891</c:v>
                </c:pt>
                <c:pt idx="118">
                  <c:v>42.00834880651974</c:v>
                </c:pt>
                <c:pt idx="119">
                  <c:v>44.38125988125178</c:v>
                </c:pt>
                <c:pt idx="120">
                  <c:v>46.02404447145088</c:v>
                </c:pt>
                <c:pt idx="121">
                  <c:v>46.70201906423146</c:v>
                </c:pt>
                <c:pt idx="122">
                  <c:v>48.03189230391644</c:v>
                </c:pt>
                <c:pt idx="123">
                  <c:v>49.12708203071583</c:v>
                </c:pt>
                <c:pt idx="124">
                  <c:v>50.5873349997817</c:v>
                </c:pt>
                <c:pt idx="125">
                  <c:v>51.91720823946668</c:v>
                </c:pt>
                <c:pt idx="126">
                  <c:v>54.18581553069401</c:v>
                </c:pt>
                <c:pt idx="127">
                  <c:v>55.51568877037899</c:v>
                </c:pt>
                <c:pt idx="130">
                  <c:v>16.37569401023861</c:v>
                </c:pt>
                <c:pt idx="131">
                  <c:v>21.47614902361866</c:v>
                </c:pt>
                <c:pt idx="132">
                  <c:v>29.15290748956492</c:v>
                </c:pt>
                <c:pt idx="133">
                  <c:v>38.25341260035039</c:v>
                </c:pt>
                <c:pt idx="134">
                  <c:v>40.6523996209586</c:v>
                </c:pt>
                <c:pt idx="135">
                  <c:v>44.0422725848615</c:v>
                </c:pt>
                <c:pt idx="136">
                  <c:v>45.68505717506059</c:v>
                </c:pt>
                <c:pt idx="137">
                  <c:v>48.31872770855438</c:v>
                </c:pt>
                <c:pt idx="138">
                  <c:v>50.50910716215317</c:v>
                </c:pt>
                <c:pt idx="139">
                  <c:v>52.82986634513285</c:v>
                </c:pt>
                <c:pt idx="140">
                  <c:v>54.9680939069793</c:v>
                </c:pt>
                <c:pt idx="141">
                  <c:v>57.31492903583514</c:v>
                </c:pt>
                <c:pt idx="142">
                  <c:v>59.40100470592923</c:v>
                </c:pt>
                <c:pt idx="143">
                  <c:v>60.37102989252298</c:v>
                </c:pt>
                <c:pt idx="146">
                  <c:v>17.25184579167813</c:v>
                </c:pt>
                <c:pt idx="147">
                  <c:v>24.17240182721527</c:v>
                </c:pt>
                <c:pt idx="148">
                  <c:v>32.62100829109634</c:v>
                </c:pt>
                <c:pt idx="149">
                  <c:v>42.63417150754798</c:v>
                </c:pt>
                <c:pt idx="150">
                  <c:v>45.16353825753706</c:v>
                </c:pt>
                <c:pt idx="151">
                  <c:v>48.34480365443055</c:v>
                </c:pt>
                <c:pt idx="152">
                  <c:v>50.95239824204817</c:v>
                </c:pt>
                <c:pt idx="153">
                  <c:v>53.55999282966578</c:v>
                </c:pt>
                <c:pt idx="154">
                  <c:v>56.68910633480691</c:v>
                </c:pt>
                <c:pt idx="155">
                  <c:v>58.93163768015806</c:v>
                </c:pt>
                <c:pt idx="158">
                  <c:v>19.40571892105028</c:v>
                </c:pt>
                <c:pt idx="159">
                  <c:v>23.72911074732028</c:v>
                </c:pt>
                <c:pt idx="160">
                  <c:v>27.35366722410876</c:v>
                </c:pt>
                <c:pt idx="161">
                  <c:v>31.26505910553518</c:v>
                </c:pt>
                <c:pt idx="162">
                  <c:v>34.57670423180955</c:v>
                </c:pt>
                <c:pt idx="163">
                  <c:v>39.21822259776891</c:v>
                </c:pt>
                <c:pt idx="164">
                  <c:v>41.5129058348724</c:v>
                </c:pt>
                <c:pt idx="165">
                  <c:v>42.99923474981444</c:v>
                </c:pt>
                <c:pt idx="166">
                  <c:v>46.02404447145088</c:v>
                </c:pt>
                <c:pt idx="167">
                  <c:v>47.97974041216408</c:v>
                </c:pt>
                <c:pt idx="168">
                  <c:v>50.56125905390552</c:v>
                </c:pt>
                <c:pt idx="169">
                  <c:v>51.73467661833345</c:v>
                </c:pt>
                <c:pt idx="170">
                  <c:v>53.45568904616108</c:v>
                </c:pt>
                <c:pt idx="173">
                  <c:v>21.00678199784749</c:v>
                </c:pt>
                <c:pt idx="174">
                  <c:v>28.10986965451787</c:v>
                </c:pt>
                <c:pt idx="175">
                  <c:v>31.49974261842077</c:v>
                </c:pt>
                <c:pt idx="176">
                  <c:v>37.86227341220775</c:v>
                </c:pt>
                <c:pt idx="177">
                  <c:v>48.24049987092584</c:v>
                </c:pt>
                <c:pt idx="178">
                  <c:v>49.67467689411554</c:v>
                </c:pt>
                <c:pt idx="181">
                  <c:v>21.47093383444343</c:v>
                </c:pt>
                <c:pt idx="182">
                  <c:v>25.8047560390639</c:v>
                </c:pt>
                <c:pt idx="183">
                  <c:v>30.06556559523108</c:v>
                </c:pt>
                <c:pt idx="184">
                  <c:v>33.92480558490515</c:v>
                </c:pt>
                <c:pt idx="185">
                  <c:v>38.59239989674068</c:v>
                </c:pt>
                <c:pt idx="186">
                  <c:v>42.94708285806209</c:v>
                </c:pt>
                <c:pt idx="187">
                  <c:v>47.84936068278321</c:v>
                </c:pt>
              </c:numCache>
            </c:numRef>
          </c:xVal>
          <c:yVal>
            <c:numRef>
              <c:f>'L;Data Set # 6'!$P$8:$P$195</c:f>
              <c:numCache>
                <c:formatCode>General</c:formatCode>
                <c:ptCount val="188"/>
                <c:pt idx="0">
                  <c:v>7.344262295081967</c:v>
                </c:pt>
                <c:pt idx="1">
                  <c:v>5.444444444444444</c:v>
                </c:pt>
                <c:pt idx="2">
                  <c:v>4.292207792207792</c:v>
                </c:pt>
                <c:pt idx="3">
                  <c:v>3.628865979381443</c:v>
                </c:pt>
                <c:pt idx="4">
                  <c:v>2.928909952606635</c:v>
                </c:pt>
                <c:pt idx="5">
                  <c:v>2.812765957446809</c:v>
                </c:pt>
                <c:pt idx="6">
                  <c:v>2.583333333333333</c:v>
                </c:pt>
                <c:pt idx="7">
                  <c:v>2.392982456140351</c:v>
                </c:pt>
                <c:pt idx="8">
                  <c:v>2.186335403726708</c:v>
                </c:pt>
                <c:pt idx="9">
                  <c:v>2.131428571428571</c:v>
                </c:pt>
                <c:pt idx="10">
                  <c:v>1.826196473551637</c:v>
                </c:pt>
                <c:pt idx="11">
                  <c:v>1.557522123893805</c:v>
                </c:pt>
                <c:pt idx="12">
                  <c:v>1.148698884758364</c:v>
                </c:pt>
                <c:pt idx="13">
                  <c:v>1.051020408163265</c:v>
                </c:pt>
                <c:pt idx="14">
                  <c:v>0.657856093979442</c:v>
                </c:pt>
                <c:pt idx="15">
                  <c:v>0.137179487179487</c:v>
                </c:pt>
                <c:pt idx="18">
                  <c:v>9.931506849315068</c:v>
                </c:pt>
                <c:pt idx="19">
                  <c:v>7.991666666666666</c:v>
                </c:pt>
                <c:pt idx="20">
                  <c:v>6.494565217391305</c:v>
                </c:pt>
                <c:pt idx="21">
                  <c:v>5.356363636363636</c:v>
                </c:pt>
                <c:pt idx="22">
                  <c:v>5.153061224489796</c:v>
                </c:pt>
                <c:pt idx="23">
                  <c:v>4.858461538461539</c:v>
                </c:pt>
                <c:pt idx="24">
                  <c:v>4.589235127478753</c:v>
                </c:pt>
                <c:pt idx="25">
                  <c:v>4.374358974358974</c:v>
                </c:pt>
                <c:pt idx="26">
                  <c:v>4.257907542579075</c:v>
                </c:pt>
                <c:pt idx="27">
                  <c:v>4.059734513274336</c:v>
                </c:pt>
                <c:pt idx="28">
                  <c:v>3.826612903225806</c:v>
                </c:pt>
                <c:pt idx="29">
                  <c:v>3.529090909090909</c:v>
                </c:pt>
                <c:pt idx="30">
                  <c:v>3.186688311688312</c:v>
                </c:pt>
                <c:pt idx="31">
                  <c:v>2.802213001383126</c:v>
                </c:pt>
                <c:pt idx="32">
                  <c:v>2.579345088161209</c:v>
                </c:pt>
                <c:pt idx="33">
                  <c:v>2.32488986784141</c:v>
                </c:pt>
                <c:pt idx="36" formatCode="0.0000">
                  <c:v>10.72164948453608</c:v>
                </c:pt>
                <c:pt idx="37" formatCode="0.0000">
                  <c:v>8.656050955414013</c:v>
                </c:pt>
                <c:pt idx="38" formatCode="0.0000">
                  <c:v>7.28813559322034</c:v>
                </c:pt>
                <c:pt idx="39" formatCode="0.0000">
                  <c:v>6.269340974212034</c:v>
                </c:pt>
                <c:pt idx="40" formatCode="0.0000">
                  <c:v>6.015748031496063</c:v>
                </c:pt>
                <c:pt idx="41" formatCode="0.0000">
                  <c:v>5.775656324582338</c:v>
                </c:pt>
                <c:pt idx="42" formatCode="0.0000">
                  <c:v>5.536423841059602</c:v>
                </c:pt>
                <c:pt idx="43" formatCode="0.0000">
                  <c:v>5.264</c:v>
                </c:pt>
                <c:pt idx="44" formatCode="0.0000">
                  <c:v>5.042357274401473</c:v>
                </c:pt>
                <c:pt idx="45" formatCode="0.0000">
                  <c:v>4.799003322259136</c:v>
                </c:pt>
                <c:pt idx="46" formatCode="0.0000">
                  <c:v>4.389880952380952</c:v>
                </c:pt>
                <c:pt idx="47" formatCode="0.0000">
                  <c:v>4.167574931880109</c:v>
                </c:pt>
                <c:pt idx="48" formatCode="0.0000">
                  <c:v>3.872208436724566</c:v>
                </c:pt>
                <c:pt idx="49" formatCode="0.0000">
                  <c:v>3.594808126410835</c:v>
                </c:pt>
                <c:pt idx="50" formatCode="0.0000">
                  <c:v>3.359162303664922</c:v>
                </c:pt>
                <c:pt idx="51" formatCode="0.0000">
                  <c:v>3.111214087117701</c:v>
                </c:pt>
                <c:pt idx="54" formatCode="0.0000">
                  <c:v>9.98550724637681</c:v>
                </c:pt>
                <c:pt idx="55" formatCode="0.0000">
                  <c:v>8.405405405405405</c:v>
                </c:pt>
                <c:pt idx="56" formatCode="0.0000">
                  <c:v>7.173652694610778</c:v>
                </c:pt>
                <c:pt idx="57" formatCode="0.0000">
                  <c:v>6.203252032520325</c:v>
                </c:pt>
                <c:pt idx="58" formatCode="0.0000">
                  <c:v>6.022429906542056</c:v>
                </c:pt>
                <c:pt idx="59" formatCode="0.0000">
                  <c:v>5.87694974003466</c:v>
                </c:pt>
                <c:pt idx="60" formatCode="0.0000">
                  <c:v>5.626391096979332</c:v>
                </c:pt>
                <c:pt idx="61" formatCode="0.0000">
                  <c:v>5.493372606774668</c:v>
                </c:pt>
                <c:pt idx="62" formatCode="0.0000">
                  <c:v>5.192660550458716</c:v>
                </c:pt>
                <c:pt idx="63" formatCode="0.0000">
                  <c:v>5.09541511771995</c:v>
                </c:pt>
                <c:pt idx="64" formatCode="0.0000">
                  <c:v>4.640522875816994</c:v>
                </c:pt>
                <c:pt idx="65" formatCode="0.0000">
                  <c:v>4.318897637795276</c:v>
                </c:pt>
                <c:pt idx="66" formatCode="0.0000">
                  <c:v>4.040650406504065</c:v>
                </c:pt>
                <c:pt idx="67" formatCode="0.0000">
                  <c:v>3.703673469387755</c:v>
                </c:pt>
                <c:pt idx="68" formatCode="0.0000">
                  <c:v>3.402366863905325</c:v>
                </c:pt>
                <c:pt idx="69" formatCode="0.0000">
                  <c:v>3.199039121482498</c:v>
                </c:pt>
                <c:pt idx="72" formatCode="0.0000">
                  <c:v>9.48421052631579</c:v>
                </c:pt>
                <c:pt idx="73" formatCode="0.0000">
                  <c:v>7.901960784313725</c:v>
                </c:pt>
                <c:pt idx="74" formatCode="0.0000">
                  <c:v>6.629385964912281</c:v>
                </c:pt>
                <c:pt idx="75" formatCode="0.0000">
                  <c:v>5.972727272727273</c:v>
                </c:pt>
                <c:pt idx="76" formatCode="0.0000">
                  <c:v>5.742547425474254</c:v>
                </c:pt>
                <c:pt idx="77" formatCode="0.0000">
                  <c:v>5.59</c:v>
                </c:pt>
                <c:pt idx="78" formatCode="0.0000">
                  <c:v>5.372706422018348</c:v>
                </c:pt>
                <c:pt idx="79" formatCode="0.0000">
                  <c:v>5.233193277310924</c:v>
                </c:pt>
                <c:pt idx="80" formatCode="0.0000">
                  <c:v>5.031578947368421</c:v>
                </c:pt>
                <c:pt idx="81" formatCode="0.0000">
                  <c:v>4.78565179352581</c:v>
                </c:pt>
                <c:pt idx="82" formatCode="0.0000">
                  <c:v>4.469096671949287</c:v>
                </c:pt>
                <c:pt idx="83" formatCode="0.0000">
                  <c:v>4.143982808022923</c:v>
                </c:pt>
                <c:pt idx="84" formatCode="0.0000">
                  <c:v>3.92257217847769</c:v>
                </c:pt>
                <c:pt idx="85" formatCode="0.0000">
                  <c:v>3.62286387743076</c:v>
                </c:pt>
                <c:pt idx="86" formatCode="0.0000">
                  <c:v>3.471885336273429</c:v>
                </c:pt>
                <c:pt idx="87" formatCode="0.0000">
                  <c:v>3.258426966292135</c:v>
                </c:pt>
                <c:pt idx="90" formatCode="0.0000">
                  <c:v>8.590551181102363</c:v>
                </c:pt>
                <c:pt idx="91" formatCode="0.0000">
                  <c:v>7.198067632850242</c:v>
                </c:pt>
                <c:pt idx="92" formatCode="0.0000">
                  <c:v>6.192429022082019</c:v>
                </c:pt>
                <c:pt idx="93" formatCode="0.0000">
                  <c:v>5.345911949685535</c:v>
                </c:pt>
                <c:pt idx="94" formatCode="0.0000">
                  <c:v>5.197495183044315</c:v>
                </c:pt>
                <c:pt idx="95" formatCode="0.0000">
                  <c:v>4.991356957649092</c:v>
                </c:pt>
                <c:pt idx="96" formatCode="0.0000">
                  <c:v>4.834905660377358</c:v>
                </c:pt>
                <c:pt idx="97" formatCode="0.0000">
                  <c:v>4.666193181818181</c:v>
                </c:pt>
                <c:pt idx="98" formatCode="0.0000">
                  <c:v>4.479371316306484</c:v>
                </c:pt>
                <c:pt idx="99" formatCode="0.0000">
                  <c:v>4.159420289855072</c:v>
                </c:pt>
                <c:pt idx="100" formatCode="0.0000">
                  <c:v>3.95799676898223</c:v>
                </c:pt>
                <c:pt idx="101" formatCode="0.0000">
                  <c:v>3.757396449704142</c:v>
                </c:pt>
                <c:pt idx="102" formatCode="0.0000">
                  <c:v>3.604972375690607</c:v>
                </c:pt>
                <c:pt idx="103" formatCode="0.0000">
                  <c:v>3.386554621848739</c:v>
                </c:pt>
                <c:pt idx="104" formatCode="0.0000">
                  <c:v>3.200772200772201</c:v>
                </c:pt>
                <c:pt idx="105" formatCode="0.0000">
                  <c:v>3.060510668065757</c:v>
                </c:pt>
                <c:pt idx="111" formatCode="0.0000">
                  <c:v>8.153846153846153</c:v>
                </c:pt>
                <c:pt idx="112" formatCode="0.0000">
                  <c:v>6.635859519408503</c:v>
                </c:pt>
                <c:pt idx="113" formatCode="0.0000">
                  <c:v>5.698809523809523</c:v>
                </c:pt>
                <c:pt idx="114" formatCode="0.0000">
                  <c:v>4.90858505564388</c:v>
                </c:pt>
                <c:pt idx="115" formatCode="0.0000">
                  <c:v>4.812409812409812</c:v>
                </c:pt>
                <c:pt idx="116" formatCode="0.0000">
                  <c:v>4.588424437299035</c:v>
                </c:pt>
                <c:pt idx="117" formatCode="0.0000">
                  <c:v>4.481525625744934</c:v>
                </c:pt>
                <c:pt idx="118" formatCode="0.0000">
                  <c:v>4.351701782820096</c:v>
                </c:pt>
                <c:pt idx="119" formatCode="0.0000">
                  <c:v>4.091346153846154</c:v>
                </c:pt>
                <c:pt idx="120" formatCode="0.0000">
                  <c:v>3.887665198237885</c:v>
                </c:pt>
                <c:pt idx="121" formatCode="0.0000">
                  <c:v>3.682154605263158</c:v>
                </c:pt>
                <c:pt idx="122" formatCode="0.0000">
                  <c:v>3.672248803827751</c:v>
                </c:pt>
                <c:pt idx="123" formatCode="0.0000">
                  <c:v>3.564131668558456</c:v>
                </c:pt>
                <c:pt idx="124" formatCode="0.0000">
                  <c:v>3.382147838214784</c:v>
                </c:pt>
                <c:pt idx="125" formatCode="0.0000">
                  <c:v>3.23739837398374</c:v>
                </c:pt>
                <c:pt idx="126" formatCode="0.0000">
                  <c:v>3.073055309080154</c:v>
                </c:pt>
                <c:pt idx="127" formatCode="0.0000">
                  <c:v>2.968488566648076</c:v>
                </c:pt>
                <c:pt idx="130" formatCode="0.0000">
                  <c:v>6.680851063829787</c:v>
                </c:pt>
                <c:pt idx="131" formatCode="0.0000">
                  <c:v>5.78370786516854</c:v>
                </c:pt>
                <c:pt idx="132" formatCode="0.0000">
                  <c:v>4.93816254416961</c:v>
                </c:pt>
                <c:pt idx="133" formatCode="0.0000">
                  <c:v>4.332545776727702</c:v>
                </c:pt>
                <c:pt idx="134" formatCode="0.0000">
                  <c:v>4.161772557394555</c:v>
                </c:pt>
                <c:pt idx="135" formatCode="0.0000">
                  <c:v>3.955503512880562</c:v>
                </c:pt>
                <c:pt idx="136" formatCode="0.0000">
                  <c:v>3.862433862433862</c:v>
                </c:pt>
                <c:pt idx="137" formatCode="0.0000">
                  <c:v>3.634758728913299</c:v>
                </c:pt>
                <c:pt idx="138" formatCode="0.0000">
                  <c:v>3.492607284529391</c:v>
                </c:pt>
                <c:pt idx="139" formatCode="0.0000">
                  <c:v>3.332236842105263</c:v>
                </c:pt>
                <c:pt idx="140" formatCode="0.0000">
                  <c:v>3.192004845548153</c:v>
                </c:pt>
                <c:pt idx="141" formatCode="0.0000">
                  <c:v>3.051930019439045</c:v>
                </c:pt>
                <c:pt idx="142" formatCode="0.0000">
                  <c:v>2.958441558441558</c:v>
                </c:pt>
                <c:pt idx="143" formatCode="0.0000">
                  <c:v>2.872456575682382</c:v>
                </c:pt>
                <c:pt idx="146" formatCode="0.0000">
                  <c:v>6.194756554307116</c:v>
                </c:pt>
                <c:pt idx="147" formatCode="0.0000">
                  <c:v>5.144284128745838</c:v>
                </c:pt>
                <c:pt idx="148" formatCode="0.0000">
                  <c:v>4.433026222537207</c:v>
                </c:pt>
                <c:pt idx="149" formatCode="0.0000">
                  <c:v>3.802325581395349</c:v>
                </c:pt>
                <c:pt idx="150" formatCode="0.0000">
                  <c:v>3.700854700854701</c:v>
                </c:pt>
                <c:pt idx="151" formatCode="0.0000">
                  <c:v>3.512694202349375</c:v>
                </c:pt>
                <c:pt idx="152" formatCode="0.0000">
                  <c:v>3.331060347766792</c:v>
                </c:pt>
                <c:pt idx="153" formatCode="0.0000">
                  <c:v>3.25</c:v>
                </c:pt>
                <c:pt idx="154" formatCode="0.0000">
                  <c:v>3.11461318051576</c:v>
                </c:pt>
                <c:pt idx="155" formatCode="0.0000">
                  <c:v>3.104395604395604</c:v>
                </c:pt>
                <c:pt idx="158" formatCode="0.0000">
                  <c:v>5.346264367816092</c:v>
                </c:pt>
                <c:pt idx="159" formatCode="0.0000">
                  <c:v>4.819915254237288</c:v>
                </c:pt>
                <c:pt idx="160" formatCode="0.0000">
                  <c:v>4.452461799660441</c:v>
                </c:pt>
                <c:pt idx="161" formatCode="0.0000">
                  <c:v>4.072690217391304</c:v>
                </c:pt>
                <c:pt idx="162" formatCode="0.0000">
                  <c:v>3.832369942196532</c:v>
                </c:pt>
                <c:pt idx="163" formatCode="0.0000">
                  <c:v>3.629343629343629</c:v>
                </c:pt>
                <c:pt idx="164" formatCode="0.0000">
                  <c:v>3.503521126760563</c:v>
                </c:pt>
                <c:pt idx="165" formatCode="0.0000">
                  <c:v>3.381870385561936</c:v>
                </c:pt>
                <c:pt idx="166" formatCode="0.0000">
                  <c:v>3.288002980625932</c:v>
                </c:pt>
                <c:pt idx="167" formatCode="0.0000">
                  <c:v>3.205574912891986</c:v>
                </c:pt>
                <c:pt idx="168" formatCode="0.0000">
                  <c:v>3.180774278215223</c:v>
                </c:pt>
                <c:pt idx="169" formatCode="0.0000">
                  <c:v>3.124409448818898</c:v>
                </c:pt>
                <c:pt idx="170" formatCode="0.0000">
                  <c:v>3.050595238095238</c:v>
                </c:pt>
                <c:pt idx="173" formatCode="0.0000">
                  <c:v>4.678281068524971</c:v>
                </c:pt>
                <c:pt idx="174" formatCode="0.0000">
                  <c:v>3.998516320474777</c:v>
                </c:pt>
                <c:pt idx="175" formatCode="0.0000">
                  <c:v>3.696450428396573</c:v>
                </c:pt>
                <c:pt idx="176" formatCode="0.0000">
                  <c:v>3.365785813630042</c:v>
                </c:pt>
                <c:pt idx="177" formatCode="0.0000">
                  <c:v>2.927215189873418</c:v>
                </c:pt>
                <c:pt idx="178" formatCode="0.0000">
                  <c:v>2.896897810218978</c:v>
                </c:pt>
                <c:pt idx="181" formatCode="0.0000">
                  <c:v>4.356613756613757</c:v>
                </c:pt>
                <c:pt idx="182" formatCode="0.0000">
                  <c:v>3.889937106918239</c:v>
                </c:pt>
                <c:pt idx="183" formatCode="0.0000">
                  <c:v>3.676658163265306</c:v>
                </c:pt>
                <c:pt idx="184" formatCode="0.0000">
                  <c:v>3.353092783505155</c:v>
                </c:pt>
                <c:pt idx="185" formatCode="0.0000">
                  <c:v>3.162393162393162</c:v>
                </c:pt>
                <c:pt idx="186" formatCode="0.0000">
                  <c:v>2.99890750182083</c:v>
                </c:pt>
                <c:pt idx="187" formatCode="0.0000">
                  <c:v>2.840557275541796</c:v>
                </c:pt>
              </c:numCache>
            </c:numRef>
          </c:yVal>
          <c:smooth val="1"/>
        </c:ser>
        <c:ser>
          <c:idx val="1"/>
          <c:order val="3"/>
          <c:tx>
            <c:v>Data Set #7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'M;Data Set # 7'!$O$8:$O$61</c:f>
              <c:numCache>
                <c:formatCode>General</c:formatCode>
                <c:ptCount val="54"/>
                <c:pt idx="0">
                  <c:v>13.19442861334512</c:v>
                </c:pt>
                <c:pt idx="1">
                  <c:v>17.14754200817342</c:v>
                </c:pt>
                <c:pt idx="2">
                  <c:v>22.86860453340647</c:v>
                </c:pt>
                <c:pt idx="3">
                  <c:v>29.4606036509038</c:v>
                </c:pt>
                <c:pt idx="4">
                  <c:v>31.66141348285306</c:v>
                </c:pt>
                <c:pt idx="5">
                  <c:v>33.19989428954745</c:v>
                </c:pt>
                <c:pt idx="6">
                  <c:v>34.95741304160173</c:v>
                </c:pt>
                <c:pt idx="7">
                  <c:v>37.26774184623093</c:v>
                </c:pt>
                <c:pt idx="8">
                  <c:v>39.13477957096514</c:v>
                </c:pt>
                <c:pt idx="9">
                  <c:v>40.56895659415482</c:v>
                </c:pt>
                <c:pt idx="10">
                  <c:v>41.99791842816927</c:v>
                </c:pt>
                <c:pt idx="11">
                  <c:v>43.09310815496867</c:v>
                </c:pt>
                <c:pt idx="12">
                  <c:v>44.08399409826337</c:v>
                </c:pt>
                <c:pt idx="13">
                  <c:v>45.73199387763771</c:v>
                </c:pt>
                <c:pt idx="14">
                  <c:v>46.83239879361233</c:v>
                </c:pt>
                <c:pt idx="15">
                  <c:v>48.15184165494685</c:v>
                </c:pt>
                <c:pt idx="18">
                  <c:v>15.0562511489041</c:v>
                </c:pt>
                <c:pt idx="19">
                  <c:v>20.73037697156003</c:v>
                </c:pt>
                <c:pt idx="20">
                  <c:v>27.65614819627241</c:v>
                </c:pt>
                <c:pt idx="21">
                  <c:v>35.67710914778419</c:v>
                </c:pt>
                <c:pt idx="22">
                  <c:v>37.63802027767263</c:v>
                </c:pt>
                <c:pt idx="23">
                  <c:v>39.82318454209619</c:v>
                </c:pt>
                <c:pt idx="24">
                  <c:v>43.09310815496867</c:v>
                </c:pt>
                <c:pt idx="25">
                  <c:v>46.25872798433646</c:v>
                </c:pt>
                <c:pt idx="26">
                  <c:v>46.35260138949069</c:v>
                </c:pt>
                <c:pt idx="27">
                  <c:v>47.02536079309604</c:v>
                </c:pt>
                <c:pt idx="28">
                  <c:v>48.65771500494466</c:v>
                </c:pt>
                <c:pt idx="29">
                  <c:v>50.62384132400834</c:v>
                </c:pt>
                <c:pt idx="30">
                  <c:v>52.26141072503221</c:v>
                </c:pt>
                <c:pt idx="31">
                  <c:v>53.57042320801625</c:v>
                </c:pt>
                <c:pt idx="32">
                  <c:v>55.5313343379047</c:v>
                </c:pt>
                <c:pt idx="35">
                  <c:v>18.7277443282697</c:v>
                </c:pt>
                <c:pt idx="36">
                  <c:v>26.95209765761565</c:v>
                </c:pt>
                <c:pt idx="37">
                  <c:v>35.93265341737071</c:v>
                </c:pt>
                <c:pt idx="38">
                  <c:v>47.58860122402144</c:v>
                </c:pt>
                <c:pt idx="39">
                  <c:v>47.69290500752614</c:v>
                </c:pt>
                <c:pt idx="40">
                  <c:v>49.43999338122994</c:v>
                </c:pt>
                <c:pt idx="41">
                  <c:v>51.72424623998298</c:v>
                </c:pt>
                <c:pt idx="42">
                  <c:v>54.5560939621357</c:v>
                </c:pt>
                <c:pt idx="43">
                  <c:v>57.49746065696837</c:v>
                </c:pt>
                <c:pt idx="44">
                  <c:v>58.36839724923266</c:v>
                </c:pt>
                <c:pt idx="47">
                  <c:v>22.67042734474753</c:v>
                </c:pt>
                <c:pt idx="48">
                  <c:v>26.62875592875107</c:v>
                </c:pt>
                <c:pt idx="49">
                  <c:v>30.70181867460978</c:v>
                </c:pt>
                <c:pt idx="50">
                  <c:v>35.65103320190801</c:v>
                </c:pt>
                <c:pt idx="51">
                  <c:v>39.83361492044666</c:v>
                </c:pt>
                <c:pt idx="52">
                  <c:v>45.77893058021482</c:v>
                </c:pt>
                <c:pt idx="53">
                  <c:v>49.8467781368983</c:v>
                </c:pt>
              </c:numCache>
            </c:numRef>
          </c:xVal>
          <c:yVal>
            <c:numRef>
              <c:f>'M;Data Set # 7'!$P$8:$P$61</c:f>
              <c:numCache>
                <c:formatCode>0.0000</c:formatCode>
                <c:ptCount val="54"/>
                <c:pt idx="0">
                  <c:v>8.322368421052632</c:v>
                </c:pt>
                <c:pt idx="1">
                  <c:v>7.025641025641025</c:v>
                </c:pt>
                <c:pt idx="2">
                  <c:v>5.933694181326116</c:v>
                </c:pt>
                <c:pt idx="3">
                  <c:v>5.206451612903225</c:v>
                </c:pt>
                <c:pt idx="4">
                  <c:v>5.042358803986711</c:v>
                </c:pt>
                <c:pt idx="5">
                  <c:v>4.915830115830115</c:v>
                </c:pt>
                <c:pt idx="6">
                  <c:v>4.697266993693061</c:v>
                </c:pt>
                <c:pt idx="7">
                  <c:v>4.577834721332479</c:v>
                </c:pt>
                <c:pt idx="8">
                  <c:v>4.372960372960373</c:v>
                </c:pt>
                <c:pt idx="9">
                  <c:v>4.15766969535008</c:v>
                </c:pt>
                <c:pt idx="10">
                  <c:v>3.822021831988609</c:v>
                </c:pt>
                <c:pt idx="11">
                  <c:v>3.700403045230631</c:v>
                </c:pt>
                <c:pt idx="12">
                  <c:v>3.474311549527332</c:v>
                </c:pt>
                <c:pt idx="13">
                  <c:v>3.332953249714937</c:v>
                </c:pt>
                <c:pt idx="14">
                  <c:v>3.110495323865604</c:v>
                </c:pt>
                <c:pt idx="15">
                  <c:v>3.025229357798165</c:v>
                </c:pt>
                <c:pt idx="18">
                  <c:v>7.57742782152231</c:v>
                </c:pt>
                <c:pt idx="19">
                  <c:v>6.484502446982056</c:v>
                </c:pt>
                <c:pt idx="20">
                  <c:v>5.308308308308308</c:v>
                </c:pt>
                <c:pt idx="21">
                  <c:v>4.644263408010861</c:v>
                </c:pt>
                <c:pt idx="22">
                  <c:v>4.519098309329994</c:v>
                </c:pt>
                <c:pt idx="23">
                  <c:v>4.368421052631579</c:v>
                </c:pt>
                <c:pt idx="24">
                  <c:v>4.233094262295082</c:v>
                </c:pt>
                <c:pt idx="25">
                  <c:v>3.981149012567325</c:v>
                </c:pt>
                <c:pt idx="26">
                  <c:v>3.931003980539584</c:v>
                </c:pt>
                <c:pt idx="27">
                  <c:v>3.845202558635394</c:v>
                </c:pt>
                <c:pt idx="28">
                  <c:v>3.613477924089853</c:v>
                </c:pt>
                <c:pt idx="29">
                  <c:v>3.420366455250176</c:v>
                </c:pt>
                <c:pt idx="30">
                  <c:v>3.302900461437047</c:v>
                </c:pt>
                <c:pt idx="31">
                  <c:v>3.155760368663595</c:v>
                </c:pt>
                <c:pt idx="32">
                  <c:v>3.049255441008018</c:v>
                </c:pt>
                <c:pt idx="35">
                  <c:v>6.223570190641248</c:v>
                </c:pt>
                <c:pt idx="36">
                  <c:v>5.066666666666666</c:v>
                </c:pt>
                <c:pt idx="37">
                  <c:v>4.380165289256198</c:v>
                </c:pt>
                <c:pt idx="38">
                  <c:v>3.703327922077922</c:v>
                </c:pt>
                <c:pt idx="39">
                  <c:v>3.668271159245888</c:v>
                </c:pt>
                <c:pt idx="40">
                  <c:v>3.603192702394526</c:v>
                </c:pt>
                <c:pt idx="41">
                  <c:v>3.424723756906077</c:v>
                </c:pt>
                <c:pt idx="42">
                  <c:v>3.30730319317104</c:v>
                </c:pt>
                <c:pt idx="43">
                  <c:v>3.132102272727273</c:v>
                </c:pt>
                <c:pt idx="44">
                  <c:v>3.10113604876697</c:v>
                </c:pt>
                <c:pt idx="47">
                  <c:v>4.756017505470459</c:v>
                </c:pt>
                <c:pt idx="48">
                  <c:v>4.290756302521008</c:v>
                </c:pt>
                <c:pt idx="49">
                  <c:v>3.945710455764075</c:v>
                </c:pt>
                <c:pt idx="50">
                  <c:v>3.615018508725542</c:v>
                </c:pt>
                <c:pt idx="51">
                  <c:v>3.358839050131926</c:v>
                </c:pt>
                <c:pt idx="52">
                  <c:v>3.110559886605245</c:v>
                </c:pt>
                <c:pt idx="53">
                  <c:v>2.945454545454545</c:v>
                </c:pt>
              </c:numCache>
            </c:numRef>
          </c:yVal>
          <c:smooth val="0"/>
        </c:ser>
        <c:ser>
          <c:idx val="2"/>
          <c:order val="4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5"/>
          <c:order val="5"/>
          <c:tx>
            <c:v>Data Set #8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'N;Data Set # 8'!$O$8:$O$136</c:f>
              <c:numCache>
                <c:formatCode>General</c:formatCode>
                <c:ptCount val="129"/>
                <c:pt idx="0">
                  <c:v>6.694728989043796</c:v>
                </c:pt>
                <c:pt idx="1">
                  <c:v>9.012135177558956</c:v>
                </c:pt>
                <c:pt idx="2">
                  <c:v>11.47259113079727</c:v>
                </c:pt>
                <c:pt idx="3">
                  <c:v>14.33930841584936</c:v>
                </c:pt>
                <c:pt idx="4">
                  <c:v>14.94011742768662</c:v>
                </c:pt>
                <c:pt idx="5">
                  <c:v>15.78125004425879</c:v>
                </c:pt>
                <c:pt idx="6">
                  <c:v>16.37061507491821</c:v>
                </c:pt>
                <c:pt idx="7">
                  <c:v>16.91420418086621</c:v>
                </c:pt>
                <c:pt idx="8">
                  <c:v>17.81255670332764</c:v>
                </c:pt>
                <c:pt idx="9">
                  <c:v>18.47058562105417</c:v>
                </c:pt>
                <c:pt idx="12">
                  <c:v>8.63448379868982</c:v>
                </c:pt>
                <c:pt idx="13">
                  <c:v>11.55269899904224</c:v>
                </c:pt>
                <c:pt idx="14">
                  <c:v>15.00878131475374</c:v>
                </c:pt>
                <c:pt idx="15">
                  <c:v>18.70518723520015</c:v>
                </c:pt>
                <c:pt idx="16">
                  <c:v>19.53487587059446</c:v>
                </c:pt>
                <c:pt idx="17">
                  <c:v>20.49044829894516</c:v>
                </c:pt>
                <c:pt idx="18">
                  <c:v>21.3258589249284</c:v>
                </c:pt>
                <c:pt idx="19">
                  <c:v>22.39587116505762</c:v>
                </c:pt>
                <c:pt idx="20">
                  <c:v>22.87079638393851</c:v>
                </c:pt>
                <c:pt idx="21">
                  <c:v>23.94653061465666</c:v>
                </c:pt>
                <c:pt idx="22">
                  <c:v>25.13670465715333</c:v>
                </c:pt>
                <c:pt idx="23">
                  <c:v>26.20671689728255</c:v>
                </c:pt>
                <c:pt idx="24">
                  <c:v>26.80752590911981</c:v>
                </c:pt>
                <c:pt idx="25">
                  <c:v>27.63721454451413</c:v>
                </c:pt>
                <c:pt idx="28">
                  <c:v>10.48268675891302</c:v>
                </c:pt>
                <c:pt idx="29">
                  <c:v>14.64829590765138</c:v>
                </c:pt>
                <c:pt idx="30">
                  <c:v>18.69946524461122</c:v>
                </c:pt>
                <c:pt idx="31">
                  <c:v>23.23128179104086</c:v>
                </c:pt>
                <c:pt idx="32">
                  <c:v>24.30129403117009</c:v>
                </c:pt>
                <c:pt idx="33">
                  <c:v>25.85195348076912</c:v>
                </c:pt>
                <c:pt idx="34">
                  <c:v>26.92196572089834</c:v>
                </c:pt>
                <c:pt idx="35">
                  <c:v>27.63721454451413</c:v>
                </c:pt>
                <c:pt idx="36">
                  <c:v>29.18787399411316</c:v>
                </c:pt>
                <c:pt idx="37">
                  <c:v>30.02328462009641</c:v>
                </c:pt>
                <c:pt idx="38">
                  <c:v>31.80854568384142</c:v>
                </c:pt>
                <c:pt idx="39">
                  <c:v>33.71396854995388</c:v>
                </c:pt>
                <c:pt idx="40">
                  <c:v>34.66954097830458</c:v>
                </c:pt>
                <c:pt idx="41">
                  <c:v>36.09431663494723</c:v>
                </c:pt>
                <c:pt idx="44">
                  <c:v>13.26546930841426</c:v>
                </c:pt>
                <c:pt idx="45">
                  <c:v>17.94416248687294</c:v>
                </c:pt>
                <c:pt idx="46">
                  <c:v>23.48877136754255</c:v>
                </c:pt>
                <c:pt idx="47">
                  <c:v>29.2164839470578</c:v>
                </c:pt>
                <c:pt idx="48">
                  <c:v>31.00174501080281</c:v>
                </c:pt>
                <c:pt idx="49">
                  <c:v>32.43796464862331</c:v>
                </c:pt>
                <c:pt idx="50">
                  <c:v>33.98290210763342</c:v>
                </c:pt>
                <c:pt idx="51">
                  <c:v>35.29895994308647</c:v>
                </c:pt>
                <c:pt idx="52">
                  <c:v>36.72945759031806</c:v>
                </c:pt>
                <c:pt idx="53">
                  <c:v>38.75504225879798</c:v>
                </c:pt>
                <c:pt idx="54">
                  <c:v>41.07817043790206</c:v>
                </c:pt>
                <c:pt idx="55">
                  <c:v>42.69177178397928</c:v>
                </c:pt>
                <c:pt idx="56">
                  <c:v>44.35687104535684</c:v>
                </c:pt>
                <c:pt idx="57">
                  <c:v>46.50833950679314</c:v>
                </c:pt>
                <c:pt idx="60">
                  <c:v>15.97579772428229</c:v>
                </c:pt>
                <c:pt idx="61">
                  <c:v>21.46318669906263</c:v>
                </c:pt>
                <c:pt idx="62">
                  <c:v>27.90614810219367</c:v>
                </c:pt>
                <c:pt idx="63">
                  <c:v>34.93847453598412</c:v>
                </c:pt>
                <c:pt idx="64">
                  <c:v>37.20438280919894</c:v>
                </c:pt>
                <c:pt idx="65">
                  <c:v>39.47601307300269</c:v>
                </c:pt>
                <c:pt idx="66">
                  <c:v>41.61603755326114</c:v>
                </c:pt>
                <c:pt idx="67">
                  <c:v>43.76178402410851</c:v>
                </c:pt>
                <c:pt idx="68">
                  <c:v>45.6729288808099</c:v>
                </c:pt>
                <c:pt idx="69">
                  <c:v>47.6985135492898</c:v>
                </c:pt>
                <c:pt idx="70">
                  <c:v>50.43934704138552</c:v>
                </c:pt>
                <c:pt idx="71">
                  <c:v>53.54066594058359</c:v>
                </c:pt>
                <c:pt idx="72">
                  <c:v>55.80657421379841</c:v>
                </c:pt>
                <c:pt idx="73">
                  <c:v>57.35723366339744</c:v>
                </c:pt>
                <c:pt idx="76">
                  <c:v>19.02547451401718</c:v>
                </c:pt>
                <c:pt idx="77">
                  <c:v>25.20536854422044</c:v>
                </c:pt>
                <c:pt idx="78">
                  <c:v>32.81561602749245</c:v>
                </c:pt>
                <c:pt idx="79">
                  <c:v>42.21112457450948</c:v>
                </c:pt>
                <c:pt idx="80">
                  <c:v>45.66148489963204</c:v>
                </c:pt>
                <c:pt idx="81">
                  <c:v>47.0862605562747</c:v>
                </c:pt>
                <c:pt idx="82">
                  <c:v>50.77122249554325</c:v>
                </c:pt>
                <c:pt idx="83">
                  <c:v>53.14584858994768</c:v>
                </c:pt>
                <c:pt idx="84">
                  <c:v>55.40603487257357</c:v>
                </c:pt>
                <c:pt idx="85">
                  <c:v>58.14114637408035</c:v>
                </c:pt>
                <c:pt idx="86">
                  <c:v>62.30675552281871</c:v>
                </c:pt>
                <c:pt idx="87">
                  <c:v>65.0418670243255</c:v>
                </c:pt>
                <c:pt idx="88">
                  <c:v>68.96143057774003</c:v>
                </c:pt>
                <c:pt idx="89">
                  <c:v>71.10145505799846</c:v>
                </c:pt>
                <c:pt idx="92">
                  <c:v>21.1713651790274</c:v>
                </c:pt>
                <c:pt idx="93">
                  <c:v>28.92466242702255</c:v>
                </c:pt>
                <c:pt idx="94">
                  <c:v>37.37604252686673</c:v>
                </c:pt>
                <c:pt idx="95">
                  <c:v>48.5224801940952</c:v>
                </c:pt>
                <c:pt idx="96">
                  <c:v>50.83988638261037</c:v>
                </c:pt>
                <c:pt idx="97">
                  <c:v>54.47335040657858</c:v>
                </c:pt>
                <c:pt idx="98">
                  <c:v>57.5002834281206</c:v>
                </c:pt>
                <c:pt idx="99">
                  <c:v>60.71032014850826</c:v>
                </c:pt>
                <c:pt idx="100">
                  <c:v>65.51679224320638</c:v>
                </c:pt>
                <c:pt idx="101">
                  <c:v>68.52083730239269</c:v>
                </c:pt>
                <c:pt idx="104">
                  <c:v>23.90647668053417</c:v>
                </c:pt>
                <c:pt idx="105">
                  <c:v>32.47229659215687</c:v>
                </c:pt>
                <c:pt idx="106">
                  <c:v>35.96271085140192</c:v>
                </c:pt>
                <c:pt idx="107">
                  <c:v>41.88497111094068</c:v>
                </c:pt>
                <c:pt idx="108">
                  <c:v>48.2821565893603</c:v>
                </c:pt>
                <c:pt idx="109">
                  <c:v>54.81666984191416</c:v>
                </c:pt>
                <c:pt idx="110">
                  <c:v>57.82071490110048</c:v>
                </c:pt>
                <c:pt idx="111">
                  <c:v>61.56861873684722</c:v>
                </c:pt>
                <c:pt idx="112">
                  <c:v>64.60127374897817</c:v>
                </c:pt>
                <c:pt idx="115">
                  <c:v>25.88056343371375</c:v>
                </c:pt>
                <c:pt idx="116">
                  <c:v>35.258906008964</c:v>
                </c:pt>
                <c:pt idx="117">
                  <c:v>38.99536586353288</c:v>
                </c:pt>
                <c:pt idx="118">
                  <c:v>45.60426499374278</c:v>
                </c:pt>
                <c:pt idx="119">
                  <c:v>53.32895228879332</c:v>
                </c:pt>
                <c:pt idx="120">
                  <c:v>58.96511301888574</c:v>
                </c:pt>
                <c:pt idx="123">
                  <c:v>26.63586619145202</c:v>
                </c:pt>
                <c:pt idx="124">
                  <c:v>32.27202692154445</c:v>
                </c:pt>
                <c:pt idx="125">
                  <c:v>35.99132080434656</c:v>
                </c:pt>
                <c:pt idx="126">
                  <c:v>39.85366445187183</c:v>
                </c:pt>
                <c:pt idx="127">
                  <c:v>46.20507400558004</c:v>
                </c:pt>
                <c:pt idx="128">
                  <c:v>50.75405652377647</c:v>
                </c:pt>
              </c:numCache>
            </c:numRef>
          </c:xVal>
          <c:yVal>
            <c:numRef>
              <c:f>'N;Data Set # 8'!$P$8:$P$136</c:f>
              <c:numCache>
                <c:formatCode>0.0000</c:formatCode>
                <c:ptCount val="129"/>
                <c:pt idx="0">
                  <c:v>8.297872340425531</c:v>
                </c:pt>
                <c:pt idx="1">
                  <c:v>7.291666666666666</c:v>
                </c:pt>
                <c:pt idx="2">
                  <c:v>6.057401812688822</c:v>
                </c:pt>
                <c:pt idx="3">
                  <c:v>5.27578947368421</c:v>
                </c:pt>
                <c:pt idx="4">
                  <c:v>5.109589041095891</c:v>
                </c:pt>
                <c:pt idx="5">
                  <c:v>4.81326352530541</c:v>
                </c:pt>
                <c:pt idx="6">
                  <c:v>4.705592105263157</c:v>
                </c:pt>
                <c:pt idx="7">
                  <c:v>4.485584218512899</c:v>
                </c:pt>
                <c:pt idx="8">
                  <c:v>4.258549931600547</c:v>
                </c:pt>
                <c:pt idx="9">
                  <c:v>4.11734693877551</c:v>
                </c:pt>
                <c:pt idx="12">
                  <c:v>8.430167597765363</c:v>
                </c:pt>
                <c:pt idx="13">
                  <c:v>7.236559139784946</c:v>
                </c:pt>
                <c:pt idx="14">
                  <c:v>6.320481927710843</c:v>
                </c:pt>
                <c:pt idx="15">
                  <c:v>5.466555183946488</c:v>
                </c:pt>
                <c:pt idx="16">
                  <c:v>5.268518518518518</c:v>
                </c:pt>
                <c:pt idx="17">
                  <c:v>5.093883357041252</c:v>
                </c:pt>
                <c:pt idx="18">
                  <c:v>4.897503285151117</c:v>
                </c:pt>
                <c:pt idx="19">
                  <c:v>4.704326923076923</c:v>
                </c:pt>
                <c:pt idx="20">
                  <c:v>4.53688989784336</c:v>
                </c:pt>
                <c:pt idx="21">
                  <c:v>4.350311850311851</c:v>
                </c:pt>
                <c:pt idx="22">
                  <c:v>4.187797902764537</c:v>
                </c:pt>
                <c:pt idx="23">
                  <c:v>3.941480206540447</c:v>
                </c:pt>
                <c:pt idx="24">
                  <c:v>3.730095541401274</c:v>
                </c:pt>
                <c:pt idx="25">
                  <c:v>3.535871156661786</c:v>
                </c:pt>
                <c:pt idx="28">
                  <c:v>8.2152466367713</c:v>
                </c:pt>
                <c:pt idx="29">
                  <c:v>6.937669376693767</c:v>
                </c:pt>
                <c:pt idx="30">
                  <c:v>6.142857142857143</c:v>
                </c:pt>
                <c:pt idx="31">
                  <c:v>5.31413612565445</c:v>
                </c:pt>
                <c:pt idx="32">
                  <c:v>5.154126213592233</c:v>
                </c:pt>
                <c:pt idx="33">
                  <c:v>4.981256890848953</c:v>
                </c:pt>
                <c:pt idx="34">
                  <c:v>4.865563598759048</c:v>
                </c:pt>
                <c:pt idx="35">
                  <c:v>4.675701839303</c:v>
                </c:pt>
                <c:pt idx="36">
                  <c:v>4.518157661647476</c:v>
                </c:pt>
                <c:pt idx="37">
                  <c:v>4.394472361809045</c:v>
                </c:pt>
                <c:pt idx="38">
                  <c:v>4.176558978211871</c:v>
                </c:pt>
                <c:pt idx="39">
                  <c:v>3.991869918699187</c:v>
                </c:pt>
                <c:pt idx="40">
                  <c:v>3.779787897691828</c:v>
                </c:pt>
                <c:pt idx="41">
                  <c:v>3.52993844432009</c:v>
                </c:pt>
                <c:pt idx="44">
                  <c:v>7.832199999999998</c:v>
                </c:pt>
                <c:pt idx="45">
                  <c:v>6.574423480083857</c:v>
                </c:pt>
                <c:pt idx="46">
                  <c:v>5.638736263736264</c:v>
                </c:pt>
                <c:pt idx="47">
                  <c:v>5.000979431929481</c:v>
                </c:pt>
                <c:pt idx="48">
                  <c:v>4.811722912966252</c:v>
                </c:pt>
                <c:pt idx="49">
                  <c:v>4.692880794701986</c:v>
                </c:pt>
                <c:pt idx="50">
                  <c:v>4.568461538461539</c:v>
                </c:pt>
                <c:pt idx="51">
                  <c:v>4.422222222222222</c:v>
                </c:pt>
                <c:pt idx="52">
                  <c:v>4.310946944257891</c:v>
                </c:pt>
                <c:pt idx="53">
                  <c:v>4.16031941031941</c:v>
                </c:pt>
                <c:pt idx="54">
                  <c:v>4.037682789651294</c:v>
                </c:pt>
                <c:pt idx="55">
                  <c:v>3.847859721505931</c:v>
                </c:pt>
                <c:pt idx="56">
                  <c:v>3.716203259827421</c:v>
                </c:pt>
                <c:pt idx="57">
                  <c:v>3.533913043478261</c:v>
                </c:pt>
                <c:pt idx="60">
                  <c:v>7.122448979591836</c:v>
                </c:pt>
                <c:pt idx="61">
                  <c:v>6.030546623794212</c:v>
                </c:pt>
                <c:pt idx="62">
                  <c:v>5.160846560846561</c:v>
                </c:pt>
                <c:pt idx="63">
                  <c:v>4.587528174305034</c:v>
                </c:pt>
                <c:pt idx="64">
                  <c:v>4.459533607681756</c:v>
                </c:pt>
                <c:pt idx="65">
                  <c:v>4.341724354940214</c:v>
                </c:pt>
                <c:pt idx="66">
                  <c:v>4.233410942956927</c:v>
                </c:pt>
                <c:pt idx="67">
                  <c:v>4.09860664523044</c:v>
                </c:pt>
                <c:pt idx="68">
                  <c:v>3.994994994994995</c:v>
                </c:pt>
                <c:pt idx="69">
                  <c:v>3.879013494648674</c:v>
                </c:pt>
                <c:pt idx="70">
                  <c:v>3.776778063410454</c:v>
                </c:pt>
                <c:pt idx="71">
                  <c:v>3.618329466357308</c:v>
                </c:pt>
                <c:pt idx="72">
                  <c:v>3.448727015558699</c:v>
                </c:pt>
                <c:pt idx="73">
                  <c:v>3.273677335075114</c:v>
                </c:pt>
                <c:pt idx="76">
                  <c:v>6.5068</c:v>
                </c:pt>
                <c:pt idx="77">
                  <c:v>5.540880503144654</c:v>
                </c:pt>
                <c:pt idx="78">
                  <c:v>4.815281276238455</c:v>
                </c:pt>
                <c:pt idx="79">
                  <c:v>4.269097222222222</c:v>
                </c:pt>
                <c:pt idx="80">
                  <c:v>4.115523465703971</c:v>
                </c:pt>
                <c:pt idx="81">
                  <c:v>4.010233918128655</c:v>
                </c:pt>
                <c:pt idx="82">
                  <c:v>3.888255915863278</c:v>
                </c:pt>
                <c:pt idx="83">
                  <c:v>3.763371150729335</c:v>
                </c:pt>
                <c:pt idx="84">
                  <c:v>3.678951367781155</c:v>
                </c:pt>
                <c:pt idx="85">
                  <c:v>3.585391672547635</c:v>
                </c:pt>
                <c:pt idx="86">
                  <c:v>3.465626989178867</c:v>
                </c:pt>
                <c:pt idx="87">
                  <c:v>3.326602282704127</c:v>
                </c:pt>
                <c:pt idx="88">
                  <c:v>3.157453497511134</c:v>
                </c:pt>
                <c:pt idx="89">
                  <c:v>2.981285988483685</c:v>
                </c:pt>
                <c:pt idx="92">
                  <c:v>5.987055016181229</c:v>
                </c:pt>
                <c:pt idx="93">
                  <c:v>5.070210631895687</c:v>
                </c:pt>
                <c:pt idx="94">
                  <c:v>4.378016085790884</c:v>
                </c:pt>
                <c:pt idx="95">
                  <c:v>3.790791238265533</c:v>
                </c:pt>
                <c:pt idx="96">
                  <c:v>3.709812108559499</c:v>
                </c:pt>
                <c:pt idx="97">
                  <c:v>3.581640331075997</c:v>
                </c:pt>
                <c:pt idx="98">
                  <c:v>3.498955431754875</c:v>
                </c:pt>
                <c:pt idx="99">
                  <c:v>3.362916006339144</c:v>
                </c:pt>
                <c:pt idx="100">
                  <c:v>3.249148694665153</c:v>
                </c:pt>
                <c:pt idx="101">
                  <c:v>3.176392572944297</c:v>
                </c:pt>
                <c:pt idx="104">
                  <c:v>5.454308093994778</c:v>
                </c:pt>
                <c:pt idx="105">
                  <c:v>4.572925060435133</c:v>
                </c:pt>
                <c:pt idx="106">
                  <c:v>4.337474120082816</c:v>
                </c:pt>
                <c:pt idx="107">
                  <c:v>3.950350782514841</c:v>
                </c:pt>
                <c:pt idx="108">
                  <c:v>3.621459227467811</c:v>
                </c:pt>
                <c:pt idx="109">
                  <c:v>3.411680911680912</c:v>
                </c:pt>
                <c:pt idx="110">
                  <c:v>3.29367666232073</c:v>
                </c:pt>
                <c:pt idx="111">
                  <c:v>3.183431952662721</c:v>
                </c:pt>
                <c:pt idx="112">
                  <c:v>3.097393689986283</c:v>
                </c:pt>
                <c:pt idx="115">
                  <c:v>4.837433155080214</c:v>
                </c:pt>
                <c:pt idx="116">
                  <c:v>4.003898635477583</c:v>
                </c:pt>
                <c:pt idx="117">
                  <c:v>3.771444382955174</c:v>
                </c:pt>
                <c:pt idx="118">
                  <c:v>3.451710697271546</c:v>
                </c:pt>
                <c:pt idx="119">
                  <c:v>3.159322033898305</c:v>
                </c:pt>
                <c:pt idx="120">
                  <c:v>3.003497522588167</c:v>
                </c:pt>
                <c:pt idx="123">
                  <c:v>4.18991899189919</c:v>
                </c:pt>
                <c:pt idx="124">
                  <c:v>3.715415019762846</c:v>
                </c:pt>
                <c:pt idx="125">
                  <c:v>3.461750137589433</c:v>
                </c:pt>
                <c:pt idx="126">
                  <c:v>3.25924192793636</c:v>
                </c:pt>
                <c:pt idx="127">
                  <c:v>2.974217311233886</c:v>
                </c:pt>
                <c:pt idx="128">
                  <c:v>2.836584585865046</c:v>
                </c:pt>
              </c:numCache>
            </c:numRef>
          </c:yVal>
          <c:smooth val="0"/>
        </c:ser>
        <c:ser>
          <c:idx val="4"/>
          <c:order val="6"/>
          <c:tx>
            <c:v>Data Set # 9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'O;Data Set # 9'!$O$8:$O$69</c:f>
              <c:numCache>
                <c:formatCode>General</c:formatCode>
                <c:ptCount val="62"/>
                <c:pt idx="0">
                  <c:v>18.36789627517847</c:v>
                </c:pt>
                <c:pt idx="1">
                  <c:v>25.35103458081844</c:v>
                </c:pt>
                <c:pt idx="2">
                  <c:v>30.52450224265178</c:v>
                </c:pt>
                <c:pt idx="3">
                  <c:v>39.21822259776891</c:v>
                </c:pt>
                <c:pt idx="4">
                  <c:v>38.80100746375009</c:v>
                </c:pt>
                <c:pt idx="5">
                  <c:v>48.63163905906849</c:v>
                </c:pt>
                <c:pt idx="6">
                  <c:v>48.37609478948196</c:v>
                </c:pt>
                <c:pt idx="7">
                  <c:v>58.87948578840571</c:v>
                </c:pt>
                <c:pt idx="8">
                  <c:v>58.72303011314865</c:v>
                </c:pt>
                <c:pt idx="9">
                  <c:v>62.60313085952366</c:v>
                </c:pt>
                <c:pt idx="10">
                  <c:v>66.48844679507391</c:v>
                </c:pt>
                <c:pt idx="11">
                  <c:v>70.10257289351192</c:v>
                </c:pt>
                <c:pt idx="12">
                  <c:v>71.656699267732</c:v>
                </c:pt>
                <c:pt idx="15">
                  <c:v>21.89857934681272</c:v>
                </c:pt>
                <c:pt idx="16">
                  <c:v>24.69913593391403</c:v>
                </c:pt>
                <c:pt idx="17">
                  <c:v>28.52186959936146</c:v>
                </c:pt>
                <c:pt idx="18">
                  <c:v>31.32242618646277</c:v>
                </c:pt>
                <c:pt idx="19">
                  <c:v>35.90657747149454</c:v>
                </c:pt>
                <c:pt idx="20">
                  <c:v>40.23518448693977</c:v>
                </c:pt>
                <c:pt idx="21">
                  <c:v>45.32520912196936</c:v>
                </c:pt>
                <c:pt idx="22">
                  <c:v>50.42044894617416</c:v>
                </c:pt>
                <c:pt idx="23">
                  <c:v>56.53265065954986</c:v>
                </c:pt>
                <c:pt idx="24">
                  <c:v>63.15072572292336</c:v>
                </c:pt>
                <c:pt idx="25">
                  <c:v>68.75705408630122</c:v>
                </c:pt>
                <c:pt idx="26">
                  <c:v>72.57457256257341</c:v>
                </c:pt>
                <c:pt idx="27">
                  <c:v>74.10262299091733</c:v>
                </c:pt>
                <c:pt idx="28">
                  <c:v>74.35816726050386</c:v>
                </c:pt>
                <c:pt idx="31">
                  <c:v>25.42926241844696</c:v>
                </c:pt>
                <c:pt idx="32">
                  <c:v>33.82050180140045</c:v>
                </c:pt>
                <c:pt idx="33">
                  <c:v>42.21174118435393</c:v>
                </c:pt>
                <c:pt idx="34">
                  <c:v>53.70080293739713</c:v>
                </c:pt>
                <c:pt idx="35">
                  <c:v>60.41275140592487</c:v>
                </c:pt>
                <c:pt idx="36">
                  <c:v>66.99953533424695</c:v>
                </c:pt>
                <c:pt idx="37">
                  <c:v>72.93442061566464</c:v>
                </c:pt>
                <c:pt idx="38">
                  <c:v>74.86925579967692</c:v>
                </c:pt>
                <c:pt idx="41">
                  <c:v>28.26632532977493</c:v>
                </c:pt>
                <c:pt idx="42">
                  <c:v>32.08384380604711</c:v>
                </c:pt>
                <c:pt idx="43">
                  <c:v>36.16212174108105</c:v>
                </c:pt>
                <c:pt idx="44">
                  <c:v>41.25214637611064</c:v>
                </c:pt>
                <c:pt idx="45">
                  <c:v>46.34738620031546</c:v>
                </c:pt>
                <c:pt idx="46">
                  <c:v>53.22100553327549</c:v>
                </c:pt>
                <c:pt idx="47">
                  <c:v>58.82211870747812</c:v>
                </c:pt>
                <c:pt idx="48">
                  <c:v>65.18986469044033</c:v>
                </c:pt>
                <c:pt idx="49">
                  <c:v>71.81315494298907</c:v>
                </c:pt>
                <c:pt idx="52">
                  <c:v>22.09154134629642</c:v>
                </c:pt>
                <c:pt idx="53">
                  <c:v>26.46186987514354</c:v>
                </c:pt>
                <c:pt idx="54">
                  <c:v>30.06035040605585</c:v>
                </c:pt>
                <c:pt idx="55">
                  <c:v>34.42546374572773</c:v>
                </c:pt>
                <c:pt idx="56">
                  <c:v>38.9209568147805</c:v>
                </c:pt>
                <c:pt idx="57">
                  <c:v>43.16090561424674</c:v>
                </c:pt>
                <c:pt idx="58">
                  <c:v>48.29786695185344</c:v>
                </c:pt>
                <c:pt idx="59">
                  <c:v>53.95113201780842</c:v>
                </c:pt>
                <c:pt idx="60">
                  <c:v>60.63178935128474</c:v>
                </c:pt>
                <c:pt idx="61">
                  <c:v>66.2798392280645</c:v>
                </c:pt>
              </c:numCache>
            </c:numRef>
          </c:xVal>
          <c:yVal>
            <c:numRef>
              <c:f>'O;Data Set # 9'!$P$8:$P$69</c:f>
              <c:numCache>
                <c:formatCode>0.0000</c:formatCode>
                <c:ptCount val="62"/>
                <c:pt idx="0">
                  <c:v>6.300536672629696</c:v>
                </c:pt>
                <c:pt idx="1">
                  <c:v>5.431284916201117</c:v>
                </c:pt>
                <c:pt idx="2">
                  <c:v>4.947590870667794</c:v>
                </c:pt>
                <c:pt idx="3">
                  <c:v>4.541062801932366</c:v>
                </c:pt>
                <c:pt idx="4">
                  <c:v>4.433849821215733</c:v>
                </c:pt>
                <c:pt idx="5">
                  <c:v>4.052585832246849</c:v>
                </c:pt>
                <c:pt idx="6">
                  <c:v>3.987962166809974</c:v>
                </c:pt>
                <c:pt idx="7">
                  <c:v>3.679921773142112</c:v>
                </c:pt>
                <c:pt idx="8">
                  <c:v>3.575738329628453</c:v>
                </c:pt>
                <c:pt idx="9">
                  <c:v>3.364349775784754</c:v>
                </c:pt>
                <c:pt idx="10">
                  <c:v>3.107238605898123</c:v>
                </c:pt>
                <c:pt idx="11">
                  <c:v>2.872222222222222</c:v>
                </c:pt>
                <c:pt idx="12">
                  <c:v>2.779688448310742</c:v>
                </c:pt>
                <c:pt idx="15">
                  <c:v>5.767857142857143</c:v>
                </c:pt>
                <c:pt idx="16">
                  <c:v>5.400228050171037</c:v>
                </c:pt>
                <c:pt idx="17">
                  <c:v>5.11599625818522</c:v>
                </c:pt>
                <c:pt idx="18">
                  <c:v>4.8048</c:v>
                </c:pt>
                <c:pt idx="19">
                  <c:v>4.52365308804205</c:v>
                </c:pt>
                <c:pt idx="20">
                  <c:v>4.290878754171301</c:v>
                </c:pt>
                <c:pt idx="21">
                  <c:v>4.057422969187675</c:v>
                </c:pt>
                <c:pt idx="22">
                  <c:v>3.882730923694779</c:v>
                </c:pt>
                <c:pt idx="23">
                  <c:v>3.594164456233422</c:v>
                </c:pt>
                <c:pt idx="24">
                  <c:v>3.392827122443261</c:v>
                </c:pt>
                <c:pt idx="25">
                  <c:v>3.148793885837114</c:v>
                </c:pt>
                <c:pt idx="26">
                  <c:v>2.863963778555258</c:v>
                </c:pt>
                <c:pt idx="27">
                  <c:v>2.864140294295505</c:v>
                </c:pt>
                <c:pt idx="28">
                  <c:v>2.860180541624874</c:v>
                </c:pt>
                <c:pt idx="31">
                  <c:v>5.3</c:v>
                </c:pt>
                <c:pt idx="32">
                  <c:v>4.6090973702914</c:v>
                </c:pt>
                <c:pt idx="33">
                  <c:v>4.131699846860643</c:v>
                </c:pt>
                <c:pt idx="34">
                  <c:v>3.680128663330951</c:v>
                </c:pt>
                <c:pt idx="35">
                  <c:v>3.425192193968066</c:v>
                </c:pt>
                <c:pt idx="36">
                  <c:v>3.210947263184204</c:v>
                </c:pt>
                <c:pt idx="37">
                  <c:v>2.995929734361611</c:v>
                </c:pt>
                <c:pt idx="38">
                  <c:v>2.919666463290624</c:v>
                </c:pt>
                <c:pt idx="41">
                  <c:v>4.483043837882547</c:v>
                </c:pt>
                <c:pt idx="42">
                  <c:v>4.18788291354663</c:v>
                </c:pt>
                <c:pt idx="43">
                  <c:v>3.962285714285714</c:v>
                </c:pt>
                <c:pt idx="44">
                  <c:v>3.69281045751634</c:v>
                </c:pt>
                <c:pt idx="45">
                  <c:v>3.46606864274571</c:v>
                </c:pt>
                <c:pt idx="46">
                  <c:v>3.266645326504481</c:v>
                </c:pt>
                <c:pt idx="47">
                  <c:v>3.096924766611752</c:v>
                </c:pt>
                <c:pt idx="48">
                  <c:v>2.881512217611803</c:v>
                </c:pt>
                <c:pt idx="49">
                  <c:v>2.698941591532732</c:v>
                </c:pt>
                <c:pt idx="52">
                  <c:v>4.629508196721312</c:v>
                </c:pt>
                <c:pt idx="53">
                  <c:v>4.228333333333333</c:v>
                </c:pt>
                <c:pt idx="54">
                  <c:v>3.958791208791209</c:v>
                </c:pt>
                <c:pt idx="55">
                  <c:v>3.655038759689922</c:v>
                </c:pt>
                <c:pt idx="56">
                  <c:v>3.45349375289218</c:v>
                </c:pt>
                <c:pt idx="57">
                  <c:v>3.245490196078431</c:v>
                </c:pt>
                <c:pt idx="58">
                  <c:v>3.050395256916996</c:v>
                </c:pt>
                <c:pt idx="59">
                  <c:v>2.870421753607103</c:v>
                </c:pt>
                <c:pt idx="60">
                  <c:v>2.673873045078197</c:v>
                </c:pt>
                <c:pt idx="61">
                  <c:v>2.533692185007975</c:v>
                </c:pt>
              </c:numCache>
            </c:numRef>
          </c:yVal>
          <c:smooth val="0"/>
        </c:ser>
        <c:ser>
          <c:idx val="6"/>
          <c:order val="7"/>
          <c:tx>
            <c:v>Data Set # 10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10'!$O$8:$O$179</c:f>
              <c:numCache>
                <c:formatCode>General</c:formatCode>
                <c:ptCount val="172"/>
                <c:pt idx="0">
                  <c:v>4.172151340188181</c:v>
                </c:pt>
                <c:pt idx="1">
                  <c:v>4.766682906164997</c:v>
                </c:pt>
                <c:pt idx="2">
                  <c:v>5.413366363894165</c:v>
                </c:pt>
                <c:pt idx="3">
                  <c:v>6.060049821623333</c:v>
                </c:pt>
                <c:pt idx="4">
                  <c:v>6.706733279352502</c:v>
                </c:pt>
                <c:pt idx="5">
                  <c:v>7.35341673708167</c:v>
                </c:pt>
                <c:pt idx="6">
                  <c:v>8.193062194294541</c:v>
                </c:pt>
                <c:pt idx="7">
                  <c:v>8.839745652023708</c:v>
                </c:pt>
                <c:pt idx="8">
                  <c:v>9.934935378823107</c:v>
                </c:pt>
                <c:pt idx="9">
                  <c:v>10.87888461954068</c:v>
                </c:pt>
                <c:pt idx="10">
                  <c:v>11.77068196850591</c:v>
                </c:pt>
                <c:pt idx="11">
                  <c:v>12.46430212881219</c:v>
                </c:pt>
                <c:pt idx="12">
                  <c:v>12.96496028963477</c:v>
                </c:pt>
                <c:pt idx="13">
                  <c:v>13.50733996385924</c:v>
                </c:pt>
                <c:pt idx="14">
                  <c:v>14.4043525019997</c:v>
                </c:pt>
                <c:pt idx="15">
                  <c:v>14.30526390767023</c:v>
                </c:pt>
                <c:pt idx="16">
                  <c:v>14.10708671901129</c:v>
                </c:pt>
                <c:pt idx="17">
                  <c:v>14.7016182849881</c:v>
                </c:pt>
                <c:pt idx="18">
                  <c:v>15.49432703962386</c:v>
                </c:pt>
                <c:pt idx="19">
                  <c:v>16.33918768601196</c:v>
                </c:pt>
                <c:pt idx="20">
                  <c:v>16.68860536075272</c:v>
                </c:pt>
                <c:pt idx="23">
                  <c:v>5.52810052574934</c:v>
                </c:pt>
                <c:pt idx="24">
                  <c:v>6.633720630899209</c:v>
                </c:pt>
                <c:pt idx="25">
                  <c:v>7.337771169555964</c:v>
                </c:pt>
                <c:pt idx="26">
                  <c:v>7.890581222130898</c:v>
                </c:pt>
                <c:pt idx="27">
                  <c:v>8.99098613810553</c:v>
                </c:pt>
                <c:pt idx="28">
                  <c:v>9.444707596350996</c:v>
                </c:pt>
                <c:pt idx="29">
                  <c:v>10.24784672933722</c:v>
                </c:pt>
                <c:pt idx="30">
                  <c:v>11.30653013190997</c:v>
                </c:pt>
                <c:pt idx="31">
                  <c:v>12.1096692648962</c:v>
                </c:pt>
                <c:pt idx="32">
                  <c:v>13.46561845045736</c:v>
                </c:pt>
                <c:pt idx="33">
                  <c:v>14.67032714993669</c:v>
                </c:pt>
                <c:pt idx="34">
                  <c:v>16.0784282272502</c:v>
                </c:pt>
                <c:pt idx="35">
                  <c:v>17.0849597380706</c:v>
                </c:pt>
                <c:pt idx="36">
                  <c:v>17.68470649322265</c:v>
                </c:pt>
                <c:pt idx="37">
                  <c:v>18.08627605971576</c:v>
                </c:pt>
                <c:pt idx="38">
                  <c:v>19.69255432568822</c:v>
                </c:pt>
                <c:pt idx="39">
                  <c:v>20.69908583650862</c:v>
                </c:pt>
                <c:pt idx="40">
                  <c:v>22.40966788598577</c:v>
                </c:pt>
                <c:pt idx="41">
                  <c:v>23.21280701897199</c:v>
                </c:pt>
                <c:pt idx="42">
                  <c:v>24.31842712412186</c:v>
                </c:pt>
                <c:pt idx="43">
                  <c:v>24.87123717669679</c:v>
                </c:pt>
                <c:pt idx="46">
                  <c:v>7.170885115948437</c:v>
                </c:pt>
                <c:pt idx="47">
                  <c:v>8.229568518521187</c:v>
                </c:pt>
                <c:pt idx="48">
                  <c:v>9.256960786042528</c:v>
                </c:pt>
                <c:pt idx="49">
                  <c:v>10.75372007933504</c:v>
                </c:pt>
                <c:pt idx="50">
                  <c:v>11.91670726541249</c:v>
                </c:pt>
                <c:pt idx="51">
                  <c:v>13.22571974839654</c:v>
                </c:pt>
                <c:pt idx="52">
                  <c:v>14.7902765009671</c:v>
                </c:pt>
                <c:pt idx="53">
                  <c:v>16.30789655096055</c:v>
                </c:pt>
                <c:pt idx="54">
                  <c:v>17.56997233136748</c:v>
                </c:pt>
                <c:pt idx="55">
                  <c:v>18.98328859785623</c:v>
                </c:pt>
                <c:pt idx="56">
                  <c:v>20.90247821434279</c:v>
                </c:pt>
                <c:pt idx="57">
                  <c:v>22.51918685866571</c:v>
                </c:pt>
                <c:pt idx="58">
                  <c:v>24.2349840973181</c:v>
                </c:pt>
                <c:pt idx="59">
                  <c:v>24.73564225814068</c:v>
                </c:pt>
                <c:pt idx="60">
                  <c:v>26.45665468596831</c:v>
                </c:pt>
                <c:pt idx="61">
                  <c:v>28.02121143853887</c:v>
                </c:pt>
                <c:pt idx="62">
                  <c:v>29.07989484111162</c:v>
                </c:pt>
                <c:pt idx="63">
                  <c:v>30.34197062151855</c:v>
                </c:pt>
                <c:pt idx="64">
                  <c:v>31.90652737408912</c:v>
                </c:pt>
                <c:pt idx="65">
                  <c:v>33.31984364057787</c:v>
                </c:pt>
                <c:pt idx="68">
                  <c:v>8.657214030890476</c:v>
                </c:pt>
                <c:pt idx="69">
                  <c:v>9.966226513874518</c:v>
                </c:pt>
                <c:pt idx="70">
                  <c:v>11.32739088861091</c:v>
                </c:pt>
                <c:pt idx="71">
                  <c:v>12.53209958809025</c:v>
                </c:pt>
                <c:pt idx="72">
                  <c:v>14.5973145014834</c:v>
                </c:pt>
                <c:pt idx="73">
                  <c:v>16.56344082054708</c:v>
                </c:pt>
                <c:pt idx="74">
                  <c:v>18.22187097827188</c:v>
                </c:pt>
                <c:pt idx="75">
                  <c:v>20.13584540558321</c:v>
                </c:pt>
                <c:pt idx="76">
                  <c:v>22.35230080505818</c:v>
                </c:pt>
                <c:pt idx="77">
                  <c:v>24.66784479886262</c:v>
                </c:pt>
                <c:pt idx="78">
                  <c:v>26.98338879266706</c:v>
                </c:pt>
                <c:pt idx="79">
                  <c:v>29.09554040863733</c:v>
                </c:pt>
                <c:pt idx="80">
                  <c:v>31.25984391635995</c:v>
                </c:pt>
                <c:pt idx="81">
                  <c:v>32.52191969676687</c:v>
                </c:pt>
                <c:pt idx="82">
                  <c:v>34.23250174624402</c:v>
                </c:pt>
                <c:pt idx="83">
                  <c:v>36.14647617355536</c:v>
                </c:pt>
                <c:pt idx="84">
                  <c:v>37.55457725086887</c:v>
                </c:pt>
                <c:pt idx="85">
                  <c:v>39.4685516781802</c:v>
                </c:pt>
                <c:pt idx="86">
                  <c:v>39.96920983900278</c:v>
                </c:pt>
                <c:pt idx="87">
                  <c:v>41.27822232198681</c:v>
                </c:pt>
                <c:pt idx="90">
                  <c:v>9.841061973668873</c:v>
                </c:pt>
                <c:pt idx="91">
                  <c:v>11.58815034737267</c:v>
                </c:pt>
                <c:pt idx="92">
                  <c:v>13.43954250458118</c:v>
                </c:pt>
                <c:pt idx="93">
                  <c:v>14.83721320354422</c:v>
                </c:pt>
                <c:pt idx="94">
                  <c:v>16.58430157724802</c:v>
                </c:pt>
                <c:pt idx="95">
                  <c:v>18.78511140919729</c:v>
                </c:pt>
                <c:pt idx="96">
                  <c:v>21.23103513238261</c:v>
                </c:pt>
                <c:pt idx="97">
                  <c:v>23.07721210041588</c:v>
                </c:pt>
                <c:pt idx="98">
                  <c:v>25.97685728184667</c:v>
                </c:pt>
                <c:pt idx="99">
                  <c:v>27.87518614163229</c:v>
                </c:pt>
                <c:pt idx="100">
                  <c:v>30.76961613388784</c:v>
                </c:pt>
                <c:pt idx="101">
                  <c:v>34.46718525912961</c:v>
                </c:pt>
                <c:pt idx="102">
                  <c:v>36.21427363283341</c:v>
                </c:pt>
                <c:pt idx="103">
                  <c:v>37.96657719571245</c:v>
                </c:pt>
                <c:pt idx="104">
                  <c:v>39.96399464982754</c:v>
                </c:pt>
                <c:pt idx="105">
                  <c:v>41.96141210394264</c:v>
                </c:pt>
                <c:pt idx="106">
                  <c:v>42.36298167043574</c:v>
                </c:pt>
                <c:pt idx="107">
                  <c:v>43.45817139723514</c:v>
                </c:pt>
                <c:pt idx="108">
                  <c:v>45.95624701217282</c:v>
                </c:pt>
                <c:pt idx="109">
                  <c:v>46.65508236165434</c:v>
                </c:pt>
                <c:pt idx="110">
                  <c:v>48.15705684412208</c:v>
                </c:pt>
                <c:pt idx="111">
                  <c:v>47.95366446628791</c:v>
                </c:pt>
                <c:pt idx="114">
                  <c:v>12.38607429118366</c:v>
                </c:pt>
                <c:pt idx="115">
                  <c:v>14.89979547364704</c:v>
                </c:pt>
                <c:pt idx="116">
                  <c:v>16.81376990095837</c:v>
                </c:pt>
                <c:pt idx="117">
                  <c:v>18.623440544765</c:v>
                </c:pt>
                <c:pt idx="118">
                  <c:v>20.99113643032179</c:v>
                </c:pt>
                <c:pt idx="119">
                  <c:v>24.46445242102845</c:v>
                </c:pt>
                <c:pt idx="120">
                  <c:v>27.181565981326</c:v>
                </c:pt>
                <c:pt idx="121">
                  <c:v>30.50364148595084</c:v>
                </c:pt>
                <c:pt idx="122">
                  <c:v>33.52845120758727</c:v>
                </c:pt>
                <c:pt idx="123">
                  <c:v>37.25209627870522</c:v>
                </c:pt>
                <c:pt idx="124">
                  <c:v>42.28475383280722</c:v>
                </c:pt>
                <c:pt idx="125">
                  <c:v>43.79715869362543</c:v>
                </c:pt>
                <c:pt idx="126">
                  <c:v>46.159639390007</c:v>
                </c:pt>
                <c:pt idx="127">
                  <c:v>49.63295538071365</c:v>
                </c:pt>
                <c:pt idx="128">
                  <c:v>50.84287926936823</c:v>
                </c:pt>
                <c:pt idx="129">
                  <c:v>50.84287926936823</c:v>
                </c:pt>
                <c:pt idx="130">
                  <c:v>54.16495477399307</c:v>
                </c:pt>
                <c:pt idx="131">
                  <c:v>56.38141017346803</c:v>
                </c:pt>
                <c:pt idx="132">
                  <c:v>60.40753621674963</c:v>
                </c:pt>
                <c:pt idx="135">
                  <c:v>14.4043525019997</c:v>
                </c:pt>
                <c:pt idx="136">
                  <c:v>16.98587114374113</c:v>
                </c:pt>
                <c:pt idx="137">
                  <c:v>19.36921259682363</c:v>
                </c:pt>
                <c:pt idx="138">
                  <c:v>22.49832610196477</c:v>
                </c:pt>
                <c:pt idx="139">
                  <c:v>24.98075614937673</c:v>
                </c:pt>
                <c:pt idx="140">
                  <c:v>28.95473030090598</c:v>
                </c:pt>
                <c:pt idx="141">
                  <c:v>33.12688164109416</c:v>
                </c:pt>
                <c:pt idx="142">
                  <c:v>37.05391909004629</c:v>
                </c:pt>
                <c:pt idx="143">
                  <c:v>41.07482994415265</c:v>
                </c:pt>
                <c:pt idx="144">
                  <c:v>45.3460698786703</c:v>
                </c:pt>
                <c:pt idx="145">
                  <c:v>49.73725916421836</c:v>
                </c:pt>
                <c:pt idx="146">
                  <c:v>56.62130887552885</c:v>
                </c:pt>
                <c:pt idx="147">
                  <c:v>60.5952830270581</c:v>
                </c:pt>
                <c:pt idx="150">
                  <c:v>16.77204838755649</c:v>
                </c:pt>
                <c:pt idx="151">
                  <c:v>20.07847832465562</c:v>
                </c:pt>
                <c:pt idx="152">
                  <c:v>22.92597161433406</c:v>
                </c:pt>
                <c:pt idx="153">
                  <c:v>25.82040160658961</c:v>
                </c:pt>
                <c:pt idx="154">
                  <c:v>29.83609727152073</c:v>
                </c:pt>
                <c:pt idx="155">
                  <c:v>34.2585776921202</c:v>
                </c:pt>
                <c:pt idx="156">
                  <c:v>38.1230328709695</c:v>
                </c:pt>
                <c:pt idx="157">
                  <c:v>42.6967537776508</c:v>
                </c:pt>
                <c:pt idx="158">
                  <c:v>48.08404419566879</c:v>
                </c:pt>
                <c:pt idx="159">
                  <c:v>53.87811936935512</c:v>
                </c:pt>
                <c:pt idx="160">
                  <c:v>56.92900503686773</c:v>
                </c:pt>
                <c:pt idx="163">
                  <c:v>18.17493427569477</c:v>
                </c:pt>
                <c:pt idx="164">
                  <c:v>22.28971853495536</c:v>
                </c:pt>
                <c:pt idx="165">
                  <c:v>25.65351555298208</c:v>
                </c:pt>
                <c:pt idx="166">
                  <c:v>29.02252776018404</c:v>
                </c:pt>
                <c:pt idx="167">
                  <c:v>34.17513466531644</c:v>
                </c:pt>
                <c:pt idx="168">
                  <c:v>38.13346324931998</c:v>
                </c:pt>
                <c:pt idx="169">
                  <c:v>43.48424734311132</c:v>
                </c:pt>
                <c:pt idx="170">
                  <c:v>49.52865159720895</c:v>
                </c:pt>
                <c:pt idx="171">
                  <c:v>52.00586645544568</c:v>
                </c:pt>
              </c:numCache>
            </c:numRef>
          </c:xVal>
          <c:yVal>
            <c:numRef>
              <c:f>'P;Data Set # 10'!$P$8:$P$179</c:f>
              <c:numCache>
                <c:formatCode>0.0000</c:formatCode>
                <c:ptCount val="172"/>
                <c:pt idx="0">
                  <c:v>9.195402298850574</c:v>
                </c:pt>
                <c:pt idx="1">
                  <c:v>8.160714285714286</c:v>
                </c:pt>
                <c:pt idx="2">
                  <c:v>7.208333333333333</c:v>
                </c:pt>
                <c:pt idx="3">
                  <c:v>6.755813953488372</c:v>
                </c:pt>
                <c:pt idx="4">
                  <c:v>6.21256038647343</c:v>
                </c:pt>
                <c:pt idx="5">
                  <c:v>5.778688524590163</c:v>
                </c:pt>
                <c:pt idx="6">
                  <c:v>5.343537414965986</c:v>
                </c:pt>
                <c:pt idx="7">
                  <c:v>5.014792899408284</c:v>
                </c:pt>
                <c:pt idx="8">
                  <c:v>4.657701711491443</c:v>
                </c:pt>
                <c:pt idx="9">
                  <c:v>4.318840579710145</c:v>
                </c:pt>
                <c:pt idx="10">
                  <c:v>4.016014234875445</c:v>
                </c:pt>
                <c:pt idx="11">
                  <c:v>3.716951788491446</c:v>
                </c:pt>
                <c:pt idx="12">
                  <c:v>3.516265912305516</c:v>
                </c:pt>
                <c:pt idx="13">
                  <c:v>3.381201044386423</c:v>
                </c:pt>
                <c:pt idx="14">
                  <c:v>3.01528384279476</c:v>
                </c:pt>
                <c:pt idx="15">
                  <c:v>2.551627906976744</c:v>
                </c:pt>
                <c:pt idx="16">
                  <c:v>2.423835125448029</c:v>
                </c:pt>
                <c:pt idx="17">
                  <c:v>2.216194968553459</c:v>
                </c:pt>
                <c:pt idx="18">
                  <c:v>1.955892034233048</c:v>
                </c:pt>
                <c:pt idx="19">
                  <c:v>1.69994574064026</c:v>
                </c:pt>
                <c:pt idx="20">
                  <c:v>1.577909270216963</c:v>
                </c:pt>
                <c:pt idx="23">
                  <c:v>9.636363636363637</c:v>
                </c:pt>
                <c:pt idx="24">
                  <c:v>8.895104895104894</c:v>
                </c:pt>
                <c:pt idx="25">
                  <c:v>8.325443786982248</c:v>
                </c:pt>
                <c:pt idx="26">
                  <c:v>7.344660194174757</c:v>
                </c:pt>
                <c:pt idx="27">
                  <c:v>6.868525896414343</c:v>
                </c:pt>
                <c:pt idx="28">
                  <c:v>6.159863945578231</c:v>
                </c:pt>
                <c:pt idx="29">
                  <c:v>6.506622516556291</c:v>
                </c:pt>
                <c:pt idx="30">
                  <c:v>6.03899721448468</c:v>
                </c:pt>
                <c:pt idx="31">
                  <c:v>5.541766109785203</c:v>
                </c:pt>
                <c:pt idx="32">
                  <c:v>5.301848049281314</c:v>
                </c:pt>
                <c:pt idx="33">
                  <c:v>4.926444833625219</c:v>
                </c:pt>
                <c:pt idx="34">
                  <c:v>4.540500736377025</c:v>
                </c:pt>
                <c:pt idx="35">
                  <c:v>4.304862023653088</c:v>
                </c:pt>
                <c:pt idx="36">
                  <c:v>4.22291407222914</c:v>
                </c:pt>
                <c:pt idx="37">
                  <c:v>4.060889929742388</c:v>
                </c:pt>
                <c:pt idx="38">
                  <c:v>3.63776493256262</c:v>
                </c:pt>
                <c:pt idx="39">
                  <c:v>3.3075</c:v>
                </c:pt>
                <c:pt idx="40">
                  <c:v>2.953264604810997</c:v>
                </c:pt>
                <c:pt idx="41">
                  <c:v>2.660490137477585</c:v>
                </c:pt>
                <c:pt idx="42">
                  <c:v>2.369410569105691</c:v>
                </c:pt>
                <c:pt idx="43">
                  <c:v>2.161831368993653</c:v>
                </c:pt>
                <c:pt idx="46">
                  <c:v>9.482758620689654</c:v>
                </c:pt>
                <c:pt idx="47">
                  <c:v>8.766666666666667</c:v>
                </c:pt>
                <c:pt idx="48">
                  <c:v>8.068181818181818</c:v>
                </c:pt>
                <c:pt idx="49">
                  <c:v>7.580882352941176</c:v>
                </c:pt>
                <c:pt idx="50">
                  <c:v>7.20820189274448</c:v>
                </c:pt>
                <c:pt idx="51">
                  <c:v>6.780748663101603</c:v>
                </c:pt>
                <c:pt idx="52">
                  <c:v>6.330357142857143</c:v>
                </c:pt>
                <c:pt idx="53">
                  <c:v>5.978967495219885</c:v>
                </c:pt>
                <c:pt idx="54">
                  <c:v>5.559405940594059</c:v>
                </c:pt>
                <c:pt idx="55">
                  <c:v>5.321637426900585</c:v>
                </c:pt>
                <c:pt idx="56">
                  <c:v>4.991282689912827</c:v>
                </c:pt>
                <c:pt idx="57">
                  <c:v>4.688382193268186</c:v>
                </c:pt>
                <c:pt idx="58">
                  <c:v>4.54696673189824</c:v>
                </c:pt>
                <c:pt idx="59">
                  <c:v>4.445173383317713</c:v>
                </c:pt>
                <c:pt idx="60">
                  <c:v>4.127746135069162</c:v>
                </c:pt>
                <c:pt idx="61">
                  <c:v>3.74425087108014</c:v>
                </c:pt>
                <c:pt idx="62">
                  <c:v>3.340922708208508</c:v>
                </c:pt>
                <c:pt idx="63">
                  <c:v>2.962321792260692</c:v>
                </c:pt>
                <c:pt idx="64">
                  <c:v>2.668120366332315</c:v>
                </c:pt>
                <c:pt idx="65">
                  <c:v>2.497654417513683</c:v>
                </c:pt>
                <c:pt idx="68">
                  <c:v>8.972972972972973</c:v>
                </c:pt>
                <c:pt idx="69">
                  <c:v>8.381578947368421</c:v>
                </c:pt>
                <c:pt idx="70">
                  <c:v>7.927007299270073</c:v>
                </c:pt>
                <c:pt idx="71">
                  <c:v>7.439628482972135</c:v>
                </c:pt>
                <c:pt idx="72">
                  <c:v>6.843520782396088</c:v>
                </c:pt>
                <c:pt idx="73">
                  <c:v>6.468431771894093</c:v>
                </c:pt>
                <c:pt idx="74">
                  <c:v>6.108391608391608</c:v>
                </c:pt>
                <c:pt idx="75">
                  <c:v>5.806015037593985</c:v>
                </c:pt>
                <c:pt idx="76">
                  <c:v>5.52319587628866</c:v>
                </c:pt>
                <c:pt idx="77">
                  <c:v>5.249722530521642</c:v>
                </c:pt>
                <c:pt idx="78">
                  <c:v>4.908918406072106</c:v>
                </c:pt>
                <c:pt idx="79">
                  <c:v>4.76023890784983</c:v>
                </c:pt>
                <c:pt idx="80">
                  <c:v>4.58256880733945</c:v>
                </c:pt>
                <c:pt idx="81">
                  <c:v>4.45746962115797</c:v>
                </c:pt>
                <c:pt idx="82">
                  <c:v>4.202304737516005</c:v>
                </c:pt>
                <c:pt idx="83">
                  <c:v>3.785363189513927</c:v>
                </c:pt>
                <c:pt idx="84">
                  <c:v>3.452061361457335</c:v>
                </c:pt>
                <c:pt idx="85">
                  <c:v>3.022364217252396</c:v>
                </c:pt>
                <c:pt idx="86">
                  <c:v>2.789952675646159</c:v>
                </c:pt>
                <c:pt idx="87">
                  <c:v>2.540115532734275</c:v>
                </c:pt>
                <c:pt idx="90">
                  <c:v>8.817757009345793</c:v>
                </c:pt>
                <c:pt idx="91">
                  <c:v>8.08</c:v>
                </c:pt>
                <c:pt idx="92">
                  <c:v>7.002717391304347</c:v>
                </c:pt>
                <c:pt idx="93">
                  <c:v>7.024691358024691</c:v>
                </c:pt>
                <c:pt idx="94">
                  <c:v>6.583850931677019</c:v>
                </c:pt>
                <c:pt idx="95">
                  <c:v>6.125850340136054</c:v>
                </c:pt>
                <c:pt idx="96">
                  <c:v>5.9</c:v>
                </c:pt>
                <c:pt idx="97">
                  <c:v>5.517456359102244</c:v>
                </c:pt>
                <c:pt idx="98">
                  <c:v>5.35016111707841</c:v>
                </c:pt>
                <c:pt idx="99">
                  <c:v>5.071157495256167</c:v>
                </c:pt>
                <c:pt idx="100">
                  <c:v>4.812398042414355</c:v>
                </c:pt>
                <c:pt idx="101">
                  <c:v>4.612002791346824</c:v>
                </c:pt>
                <c:pt idx="102">
                  <c:v>4.425748884639897</c:v>
                </c:pt>
                <c:pt idx="103">
                  <c:v>4.312796208530806</c:v>
                </c:pt>
                <c:pt idx="104">
                  <c:v>3.997391757955138</c:v>
                </c:pt>
                <c:pt idx="105">
                  <c:v>3.677330895795247</c:v>
                </c:pt>
                <c:pt idx="106">
                  <c:v>3.68390022675737</c:v>
                </c:pt>
                <c:pt idx="107">
                  <c:v>3.291074249605055</c:v>
                </c:pt>
                <c:pt idx="108">
                  <c:v>2.971004720161834</c:v>
                </c:pt>
                <c:pt idx="109">
                  <c:v>2.769659442724458</c:v>
                </c:pt>
                <c:pt idx="110">
                  <c:v>2.560732113144759</c:v>
                </c:pt>
                <c:pt idx="111">
                  <c:v>2.540055248618784</c:v>
                </c:pt>
                <c:pt idx="114">
                  <c:v>8.133561643835616</c:v>
                </c:pt>
                <c:pt idx="115">
                  <c:v>7.344473007712082</c:v>
                </c:pt>
                <c:pt idx="116">
                  <c:v>7.008695652173913</c:v>
                </c:pt>
                <c:pt idx="117">
                  <c:v>6.564338235294118</c:v>
                </c:pt>
                <c:pt idx="118">
                  <c:v>6.173312883435583</c:v>
                </c:pt>
                <c:pt idx="119">
                  <c:v>5.805693069306931</c:v>
                </c:pt>
                <c:pt idx="120">
                  <c:v>5.48054679284963</c:v>
                </c:pt>
                <c:pt idx="121">
                  <c:v>5.189884649511979</c:v>
                </c:pt>
                <c:pt idx="122">
                  <c:v>4.911382734912146</c:v>
                </c:pt>
                <c:pt idx="123">
                  <c:v>4.68086500655308</c:v>
                </c:pt>
                <c:pt idx="124">
                  <c:v>4.396963123644251</c:v>
                </c:pt>
                <c:pt idx="125">
                  <c:v>4.3445421624418</c:v>
                </c:pt>
                <c:pt idx="126">
                  <c:v>4.204750593824227</c:v>
                </c:pt>
                <c:pt idx="127">
                  <c:v>4.070573139435415</c:v>
                </c:pt>
                <c:pt idx="128">
                  <c:v>3.995491803278688</c:v>
                </c:pt>
                <c:pt idx="129">
                  <c:v>3.971079429735234</c:v>
                </c:pt>
                <c:pt idx="130">
                  <c:v>3.73194394538268</c:v>
                </c:pt>
                <c:pt idx="131">
                  <c:v>3.441897484877427</c:v>
                </c:pt>
                <c:pt idx="132">
                  <c:v>3.096230954290297</c:v>
                </c:pt>
                <c:pt idx="135">
                  <c:v>7.424731182795699</c:v>
                </c:pt>
                <c:pt idx="136">
                  <c:v>6.842436974789916</c:v>
                </c:pt>
                <c:pt idx="137">
                  <c:v>6.40344827586207</c:v>
                </c:pt>
                <c:pt idx="138">
                  <c:v>5.966804979253112</c:v>
                </c:pt>
                <c:pt idx="139">
                  <c:v>5.615474794841735</c:v>
                </c:pt>
                <c:pt idx="140">
                  <c:v>5.307839388145315</c:v>
                </c:pt>
                <c:pt idx="141">
                  <c:v>4.93167701863354</c:v>
                </c:pt>
                <c:pt idx="142">
                  <c:v>4.67741935483871</c:v>
                </c:pt>
                <c:pt idx="143">
                  <c:v>4.414798206278027</c:v>
                </c:pt>
                <c:pt idx="144">
                  <c:v>4.220873786407766</c:v>
                </c:pt>
                <c:pt idx="145">
                  <c:v>3.957261410788382</c:v>
                </c:pt>
                <c:pt idx="146">
                  <c:v>3.764563106796116</c:v>
                </c:pt>
                <c:pt idx="147">
                  <c:v>3.603908188585608</c:v>
                </c:pt>
                <c:pt idx="150">
                  <c:v>6.799154334038055</c:v>
                </c:pt>
                <c:pt idx="151">
                  <c:v>6.120826709062003</c:v>
                </c:pt>
                <c:pt idx="152">
                  <c:v>5.74640522875817</c:v>
                </c:pt>
                <c:pt idx="153">
                  <c:v>5.44065934065934</c:v>
                </c:pt>
                <c:pt idx="154">
                  <c:v>5.022827041264267</c:v>
                </c:pt>
                <c:pt idx="155">
                  <c:v>4.749819233550253</c:v>
                </c:pt>
                <c:pt idx="156">
                  <c:v>4.520717377860235</c:v>
                </c:pt>
                <c:pt idx="157">
                  <c:v>4.196309584828293</c:v>
                </c:pt>
                <c:pt idx="158">
                  <c:v>3.989614885331025</c:v>
                </c:pt>
                <c:pt idx="159">
                  <c:v>3.752633490737377</c:v>
                </c:pt>
                <c:pt idx="160">
                  <c:v>3.638666666666666</c:v>
                </c:pt>
                <c:pt idx="163">
                  <c:v>6.301989150090415</c:v>
                </c:pt>
                <c:pt idx="164">
                  <c:v>5.675962815405047</c:v>
                </c:pt>
                <c:pt idx="165">
                  <c:v>5.294940796555436</c:v>
                </c:pt>
                <c:pt idx="166">
                  <c:v>4.99103139013453</c:v>
                </c:pt>
                <c:pt idx="167">
                  <c:v>4.618040873854827</c:v>
                </c:pt>
                <c:pt idx="168">
                  <c:v>4.375822860562537</c:v>
                </c:pt>
                <c:pt idx="169">
                  <c:v>4.018313253012048</c:v>
                </c:pt>
                <c:pt idx="170">
                  <c:v>3.764169639318272</c:v>
                </c:pt>
                <c:pt idx="171">
                  <c:v>3.687869822485207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593632"/>
        <c:axId val="-1386589056"/>
      </c:scatterChart>
      <c:valAx>
        <c:axId val="-1386593632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589056"/>
        <c:crosses val="autoZero"/>
        <c:crossBetween val="midCat"/>
      </c:valAx>
      <c:valAx>
        <c:axId val="-1386589056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593632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4"/>
        <c:delete val="1"/>
      </c:legendEntry>
      <c:legendEntry>
        <c:idx val="5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6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9089900110988"/>
          <c:y val="0.0407830342577488"/>
          <c:w val="0.137624861265261"/>
          <c:h val="0.1827079934747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71125611745514"/>
        </c:manualLayout>
      </c:layout>
      <c:scatterChart>
        <c:scatterStyle val="lineMarker"/>
        <c:varyColors val="0"/>
        <c:ser>
          <c:idx val="5"/>
          <c:order val="0"/>
          <c:tx>
            <c:v>Data Set #6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6'!$I$8:$I$195</c:f>
              <c:numCache>
                <c:formatCode>0.00000</c:formatCode>
                <c:ptCount val="188"/>
                <c:pt idx="0">
                  <c:v>0.0210783137461613</c:v>
                </c:pt>
                <c:pt idx="1">
                  <c:v>0.0170770506852996</c:v>
                </c:pt>
                <c:pt idx="2">
                  <c:v>0.0175653285999975</c:v>
                </c:pt>
                <c:pt idx="3">
                  <c:v>0.0162612606649394</c:v>
                </c:pt>
                <c:pt idx="4">
                  <c:v>0.0131006476297992</c:v>
                </c:pt>
                <c:pt idx="5">
                  <c:v>0.0131809315412261</c:v>
                </c:pt>
                <c:pt idx="6">
                  <c:v>0.0128603403965663</c:v>
                </c:pt>
                <c:pt idx="7">
                  <c:v>0.0122206239545542</c:v>
                </c:pt>
                <c:pt idx="8">
                  <c:v>0.012002559291675</c:v>
                </c:pt>
                <c:pt idx="9">
                  <c:v>0.0120965826888097</c:v>
                </c:pt>
                <c:pt idx="10">
                  <c:v>0.0111253438237494</c:v>
                </c:pt>
                <c:pt idx="11">
                  <c:v>0.0103165298234581</c:v>
                </c:pt>
                <c:pt idx="12">
                  <c:v>0.00854282725976975</c:v>
                </c:pt>
                <c:pt idx="13">
                  <c:v>0.00833258839279434</c:v>
                </c:pt>
                <c:pt idx="14">
                  <c:v>0.0057684335525234</c:v>
                </c:pt>
                <c:pt idx="15">
                  <c:v>0.00130974981214853</c:v>
                </c:pt>
                <c:pt idx="18">
                  <c:v>0.0342041195346316</c:v>
                </c:pt>
                <c:pt idx="19">
                  <c:v>0.0334222277698007</c:v>
                </c:pt>
                <c:pt idx="20">
                  <c:v>0.0318860555764579</c:v>
                </c:pt>
                <c:pt idx="21">
                  <c:v>0.0307740213491105</c:v>
                </c:pt>
                <c:pt idx="22">
                  <c:v>0.0301570096276921</c:v>
                </c:pt>
                <c:pt idx="23">
                  <c:v>0.0298777429718428</c:v>
                </c:pt>
                <c:pt idx="24">
                  <c:v>0.0288827731824954</c:v>
                </c:pt>
                <c:pt idx="25">
                  <c:v>0.0285686777264294</c:v>
                </c:pt>
                <c:pt idx="26">
                  <c:v>0.0282411986603387</c:v>
                </c:pt>
                <c:pt idx="27">
                  <c:v>0.0282903649459924</c:v>
                </c:pt>
                <c:pt idx="28">
                  <c:v>0.0277714091173226</c:v>
                </c:pt>
                <c:pt idx="29">
                  <c:v>0.0273530676023106</c:v>
                </c:pt>
                <c:pt idx="30">
                  <c:v>0.0264289167493628</c:v>
                </c:pt>
                <c:pt idx="31">
                  <c:v>0.0259756641322314</c:v>
                </c:pt>
                <c:pt idx="32">
                  <c:v>0.0252437343496714</c:v>
                </c:pt>
                <c:pt idx="33">
                  <c:v>0.0248982401164163</c:v>
                </c:pt>
                <c:pt idx="36">
                  <c:v>0.0490652197462302</c:v>
                </c:pt>
                <c:pt idx="37">
                  <c:v>0.0472519522097876</c:v>
                </c:pt>
                <c:pt idx="38">
                  <c:v>0.0458945737167428</c:v>
                </c:pt>
                <c:pt idx="39">
                  <c:v>0.0457948517471286</c:v>
                </c:pt>
                <c:pt idx="40">
                  <c:v>0.0453823856822641</c:v>
                </c:pt>
                <c:pt idx="41">
                  <c:v>0.0454766500051383</c:v>
                </c:pt>
                <c:pt idx="42">
                  <c:v>0.0448649874005675</c:v>
                </c:pt>
                <c:pt idx="43">
                  <c:v>0.0446535075022427</c:v>
                </c:pt>
                <c:pt idx="44">
                  <c:v>0.0441150416682218</c:v>
                </c:pt>
                <c:pt idx="45">
                  <c:v>0.0444015502464391</c:v>
                </c:pt>
                <c:pt idx="46">
                  <c:v>0.0429033924942953</c:v>
                </c:pt>
                <c:pt idx="47">
                  <c:v>0.0427255937172031</c:v>
                </c:pt>
                <c:pt idx="48">
                  <c:v>0.0416550945552615</c:v>
                </c:pt>
                <c:pt idx="49">
                  <c:v>0.0408353851239669</c:v>
                </c:pt>
                <c:pt idx="50">
                  <c:v>0.039541943258665</c:v>
                </c:pt>
                <c:pt idx="51">
                  <c:v>0.0393793234026465</c:v>
                </c:pt>
                <c:pt idx="54">
                  <c:v>0.0653671551231748</c:v>
                </c:pt>
                <c:pt idx="55">
                  <c:v>0.065337870930371</c:v>
                </c:pt>
                <c:pt idx="56">
                  <c:v>0.0636709944411407</c:v>
                </c:pt>
                <c:pt idx="57">
                  <c:v>0.0636471426339004</c:v>
                </c:pt>
                <c:pt idx="58">
                  <c:v>0.0640225333459041</c:v>
                </c:pt>
                <c:pt idx="59">
                  <c:v>0.0640537175058264</c:v>
                </c:pt>
                <c:pt idx="60">
                  <c:v>0.0633082896374037</c:v>
                </c:pt>
                <c:pt idx="61">
                  <c:v>0.0635931053379938</c:v>
                </c:pt>
                <c:pt idx="62">
                  <c:v>0.0633310701732007</c:v>
                </c:pt>
                <c:pt idx="63">
                  <c:v>0.0632964538272374</c:v>
                </c:pt>
                <c:pt idx="64">
                  <c:v>0.0622375569646635</c:v>
                </c:pt>
                <c:pt idx="65">
                  <c:v>0.0611066463743555</c:v>
                </c:pt>
                <c:pt idx="66">
                  <c:v>0.0600474486100595</c:v>
                </c:pt>
                <c:pt idx="67">
                  <c:v>0.0580046863451939</c:v>
                </c:pt>
                <c:pt idx="68">
                  <c:v>0.0562289326467131</c:v>
                </c:pt>
                <c:pt idx="69">
                  <c:v>0.0550492496921084</c:v>
                </c:pt>
                <c:pt idx="72">
                  <c:v>0.0840958552678079</c:v>
                </c:pt>
                <c:pt idx="73">
                  <c:v>0.0834861145835982</c:v>
                </c:pt>
                <c:pt idx="74">
                  <c:v>0.0804973435186568</c:v>
                </c:pt>
                <c:pt idx="75">
                  <c:v>0.0834119050945708</c:v>
                </c:pt>
                <c:pt idx="76">
                  <c:v>0.0837659217991284</c:v>
                </c:pt>
                <c:pt idx="77">
                  <c:v>0.0847651246247326</c:v>
                </c:pt>
                <c:pt idx="78">
                  <c:v>0.0835282668888833</c:v>
                </c:pt>
                <c:pt idx="79">
                  <c:v>0.08466098906933</c:v>
                </c:pt>
                <c:pt idx="80">
                  <c:v>0.0844484783035125</c:v>
                </c:pt>
                <c:pt idx="81">
                  <c:v>0.0844630076823307</c:v>
                </c:pt>
                <c:pt idx="82">
                  <c:v>0.0827751267042987</c:v>
                </c:pt>
                <c:pt idx="83">
                  <c:v>0.0808001175724159</c:v>
                </c:pt>
                <c:pt idx="84">
                  <c:v>0.0802512067495944</c:v>
                </c:pt>
                <c:pt idx="85">
                  <c:v>0.0782676084881214</c:v>
                </c:pt>
                <c:pt idx="86">
                  <c:v>0.0773060702757735</c:v>
                </c:pt>
                <c:pt idx="87">
                  <c:v>0.0755575658149541</c:v>
                </c:pt>
                <c:pt idx="90">
                  <c:v>0.102662679897598</c:v>
                </c:pt>
                <c:pt idx="91">
                  <c:v>0.1038563490657</c:v>
                </c:pt>
                <c:pt idx="92">
                  <c:v>0.104972029216821</c:v>
                </c:pt>
                <c:pt idx="93">
                  <c:v>0.107522170981516</c:v>
                </c:pt>
                <c:pt idx="94">
                  <c:v>0.108347509479348</c:v>
                </c:pt>
                <c:pt idx="95">
                  <c:v>0.109652313590792</c:v>
                </c:pt>
                <c:pt idx="96">
                  <c:v>0.110015818386559</c:v>
                </c:pt>
                <c:pt idx="97">
                  <c:v>0.111646466918004</c:v>
                </c:pt>
                <c:pt idx="98">
                  <c:v>0.111267570253824</c:v>
                </c:pt>
                <c:pt idx="99">
                  <c:v>0.109591031231296</c:v>
                </c:pt>
                <c:pt idx="100">
                  <c:v>0.108200467546548</c:v>
                </c:pt>
                <c:pt idx="101">
                  <c:v>0.106587853347304</c:v>
                </c:pt>
                <c:pt idx="102">
                  <c:v>0.105727038659062</c:v>
                </c:pt>
                <c:pt idx="103">
                  <c:v>0.103928187907566</c:v>
                </c:pt>
                <c:pt idx="104">
                  <c:v>0.102040722049387</c:v>
                </c:pt>
                <c:pt idx="105">
                  <c:v>0.102781567407217</c:v>
                </c:pt>
                <c:pt idx="111">
                  <c:v>0.124343410207939</c:v>
                </c:pt>
                <c:pt idx="112">
                  <c:v>0.122519547996224</c:v>
                </c:pt>
                <c:pt idx="113">
                  <c:v>0.125407495666345</c:v>
                </c:pt>
                <c:pt idx="114">
                  <c:v>0.13018615800213</c:v>
                </c:pt>
                <c:pt idx="115">
                  <c:v>0.132068286431371</c:v>
                </c:pt>
                <c:pt idx="116">
                  <c:v>0.13293545325577</c:v>
                </c:pt>
                <c:pt idx="117">
                  <c:v>0.134523407197874</c:v>
                </c:pt>
                <c:pt idx="118">
                  <c:v>0.136881627248786</c:v>
                </c:pt>
                <c:pt idx="119">
                  <c:v>0.136896244269893</c:v>
                </c:pt>
                <c:pt idx="120">
                  <c:v>0.135212087187994</c:v>
                </c:pt>
                <c:pt idx="121">
                  <c:v>0.130434501802078</c:v>
                </c:pt>
                <c:pt idx="122">
                  <c:v>0.133541481132885</c:v>
                </c:pt>
                <c:pt idx="123">
                  <c:v>0.131570805104954</c:v>
                </c:pt>
                <c:pt idx="124">
                  <c:v>0.130216912925906</c:v>
                </c:pt>
                <c:pt idx="125">
                  <c:v>0.128362916950349</c:v>
                </c:pt>
                <c:pt idx="126">
                  <c:v>0.127534148962415</c:v>
                </c:pt>
                <c:pt idx="127">
                  <c:v>0.125381829627505</c:v>
                </c:pt>
                <c:pt idx="130">
                  <c:v>0.141886034193067</c:v>
                </c:pt>
                <c:pt idx="131">
                  <c:v>0.143181412214794</c:v>
                </c:pt>
                <c:pt idx="132">
                  <c:v>0.146741900614713</c:v>
                </c:pt>
                <c:pt idx="133">
                  <c:v>0.154642181205769</c:v>
                </c:pt>
                <c:pt idx="134">
                  <c:v>0.155714999607666</c:v>
                </c:pt>
                <c:pt idx="135">
                  <c:v>0.157612432082791</c:v>
                </c:pt>
                <c:pt idx="136">
                  <c:v>0.157762490521375</c:v>
                </c:pt>
                <c:pt idx="137">
                  <c:v>0.156674029093406</c:v>
                </c:pt>
                <c:pt idx="138">
                  <c:v>0.156544235794358</c:v>
                </c:pt>
                <c:pt idx="139">
                  <c:v>0.155689755623547</c:v>
                </c:pt>
                <c:pt idx="140">
                  <c:v>0.15445486411825</c:v>
                </c:pt>
                <c:pt idx="141">
                  <c:v>0.154413637079421</c:v>
                </c:pt>
                <c:pt idx="142">
                  <c:v>0.153573109698912</c:v>
                </c:pt>
                <c:pt idx="143">
                  <c:v>0.151631284517264</c:v>
                </c:pt>
                <c:pt idx="146">
                  <c:v>0.158213294137863</c:v>
                </c:pt>
                <c:pt idx="147">
                  <c:v>0.160406005294309</c:v>
                </c:pt>
                <c:pt idx="148">
                  <c:v>0.166219561865332</c:v>
                </c:pt>
                <c:pt idx="149">
                  <c:v>0.172351715249784</c:v>
                </c:pt>
                <c:pt idx="150">
                  <c:v>0.174538366969913</c:v>
                </c:pt>
                <c:pt idx="151">
                  <c:v>0.17360427369434</c:v>
                </c:pt>
                <c:pt idx="152">
                  <c:v>0.174188082711716</c:v>
                </c:pt>
                <c:pt idx="153">
                  <c:v>0.174807700748685</c:v>
                </c:pt>
                <c:pt idx="154">
                  <c:v>0.175978629389258</c:v>
                </c:pt>
                <c:pt idx="155">
                  <c:v>0.176404485333281</c:v>
                </c:pt>
                <c:pt idx="158">
                  <c:v>0.173182227775603</c:v>
                </c:pt>
                <c:pt idx="159">
                  <c:v>0.177581146676617</c:v>
                </c:pt>
                <c:pt idx="160">
                  <c:v>0.178587285596708</c:v>
                </c:pt>
                <c:pt idx="161">
                  <c:v>0.178475157452072</c:v>
                </c:pt>
                <c:pt idx="162">
                  <c:v>0.178734173896977</c:v>
                </c:pt>
                <c:pt idx="163">
                  <c:v>0.1822848</c:v>
                </c:pt>
                <c:pt idx="164">
                  <c:v>0.183164019071502</c:v>
                </c:pt>
                <c:pt idx="165">
                  <c:v>0.182021942527983</c:v>
                </c:pt>
                <c:pt idx="166">
                  <c:v>0.184372531164902</c:v>
                </c:pt>
                <c:pt idx="167">
                  <c:v>0.185092036423044</c:v>
                </c:pt>
                <c:pt idx="168">
                  <c:v>0.188290449958433</c:v>
                </c:pt>
                <c:pt idx="169">
                  <c:v>0.188355142999248</c:v>
                </c:pt>
                <c:pt idx="170">
                  <c:v>0.18902541505475</c:v>
                </c:pt>
                <c:pt idx="173">
                  <c:v>0.188489436000066</c:v>
                </c:pt>
                <c:pt idx="174">
                  <c:v>0.19096530608565</c:v>
                </c:pt>
                <c:pt idx="175">
                  <c:v>0.189112347397453</c:v>
                </c:pt>
                <c:pt idx="176">
                  <c:v>0.191357802006794</c:v>
                </c:pt>
                <c:pt idx="177">
                  <c:v>0.193602549662221</c:v>
                </c:pt>
                <c:pt idx="178">
                  <c:v>0.196495023403944</c:v>
                </c:pt>
                <c:pt idx="181">
                  <c:v>0.194762547496934</c:v>
                </c:pt>
                <c:pt idx="182">
                  <c:v>0.196508909568</c:v>
                </c:pt>
                <c:pt idx="183">
                  <c:v>0.199512539486881</c:v>
                </c:pt>
                <c:pt idx="184">
                  <c:v>0.194921870047781</c:v>
                </c:pt>
                <c:pt idx="185">
                  <c:v>0.198265128005768</c:v>
                </c:pt>
                <c:pt idx="186">
                  <c:v>0.199227094583129</c:v>
                </c:pt>
                <c:pt idx="187">
                  <c:v>0.201051443279718</c:v>
                </c:pt>
              </c:numCache>
            </c:numRef>
          </c:xVal>
          <c:yVal>
            <c:numRef>
              <c:f>'L;Data Set # 6'!$L$8:$L$195</c:f>
              <c:numCache>
                <c:formatCode>0.0000</c:formatCode>
                <c:ptCount val="188"/>
                <c:pt idx="0">
                  <c:v>0.29608676586429</c:v>
                </c:pt>
                <c:pt idx="1">
                  <c:v>0.22955323678633</c:v>
                </c:pt>
                <c:pt idx="2">
                  <c:v>0.210190594551255</c:v>
                </c:pt>
                <c:pt idx="3">
                  <c:v>0.183395666344519</c:v>
                </c:pt>
                <c:pt idx="4">
                  <c:v>0.138685822842628</c:v>
                </c:pt>
                <c:pt idx="5">
                  <c:v>0.137741921535716</c:v>
                </c:pt>
                <c:pt idx="6">
                  <c:v>0.128500389885628</c:v>
                </c:pt>
                <c:pt idx="7">
                  <c:v>0.119031940104582</c:v>
                </c:pt>
                <c:pt idx="8">
                  <c:v>0.110493041213778</c:v>
                </c:pt>
                <c:pt idx="9">
                  <c:v>0.11088479735157</c:v>
                </c:pt>
                <c:pt idx="10">
                  <c:v>0.0936587405325352</c:v>
                </c:pt>
                <c:pt idx="11">
                  <c:v>0.0787140691832669</c:v>
                </c:pt>
                <c:pt idx="12">
                  <c:v>0.0543916517096553</c:v>
                </c:pt>
                <c:pt idx="13">
                  <c:v>0.049766511258154</c:v>
                </c:pt>
                <c:pt idx="14">
                  <c:v>0.0265217220524547</c:v>
                </c:pt>
                <c:pt idx="15">
                  <c:v>0.00270279355154457</c:v>
                </c:pt>
                <c:pt idx="18">
                  <c:v>0.509349588923514</c:v>
                </c:pt>
                <c:pt idx="19">
                  <c:v>0.471387948286164</c:v>
                </c:pt>
                <c:pt idx="20">
                  <c:v>0.427627715633855</c:v>
                </c:pt>
                <c:pt idx="21">
                  <c:v>0.391564433061979</c:v>
                </c:pt>
                <c:pt idx="22">
                  <c:v>0.382035243345534</c:v>
                </c:pt>
                <c:pt idx="23">
                  <c:v>0.367723719469606</c:v>
                </c:pt>
                <c:pt idx="24">
                  <c:v>0.351827373899669</c:v>
                </c:pt>
                <c:pt idx="25">
                  <c:v>0.344140466815878</c:v>
                </c:pt>
                <c:pt idx="26">
                  <c:v>0.339271251966271</c:v>
                </c:pt>
                <c:pt idx="27">
                  <c:v>0.331243586545847</c:v>
                </c:pt>
                <c:pt idx="28">
                  <c:v>0.317537079350914</c:v>
                </c:pt>
                <c:pt idx="29">
                  <c:v>0.296147058843887</c:v>
                </c:pt>
                <c:pt idx="30">
                  <c:v>0.268925229232924</c:v>
                </c:pt>
                <c:pt idx="31">
                  <c:v>0.24024406879202</c:v>
                </c:pt>
                <c:pt idx="32">
                  <c:v>0.222334181666827</c:v>
                </c:pt>
                <c:pt idx="33">
                  <c:v>0.203459658726</c:v>
                </c:pt>
                <c:pt idx="36">
                  <c:v>0.658582346199298</c:v>
                </c:pt>
                <c:pt idx="37">
                  <c:v>0.60780090576667</c:v>
                </c:pt>
                <c:pt idx="38">
                  <c:v>0.575721538977821</c:v>
                </c:pt>
                <c:pt idx="39">
                  <c:v>0.558569682495221</c:v>
                </c:pt>
                <c:pt idx="40">
                  <c:v>0.548565833138469</c:v>
                </c:pt>
                <c:pt idx="41">
                  <c:v>0.541178875941287</c:v>
                </c:pt>
                <c:pt idx="42">
                  <c:v>0.528110626680075</c:v>
                </c:pt>
                <c:pt idx="43">
                  <c:v>0.514387768826272</c:v>
                </c:pt>
                <c:pt idx="44">
                  <c:v>0.502553319961351</c:v>
                </c:pt>
                <c:pt idx="45">
                  <c:v>0.491311162982182</c:v>
                </c:pt>
                <c:pt idx="46">
                  <c:v>0.454146070879515</c:v>
                </c:pt>
                <c:pt idx="47">
                  <c:v>0.439040885700683</c:v>
                </c:pt>
                <c:pt idx="48">
                  <c:v>0.412038143238733</c:v>
                </c:pt>
                <c:pt idx="49">
                  <c:v>0.386422355396389</c:v>
                </c:pt>
                <c:pt idx="50">
                  <c:v>0.36239314841123</c:v>
                </c:pt>
                <c:pt idx="51">
                  <c:v>0.343350257507937</c:v>
                </c:pt>
                <c:pt idx="54">
                  <c:v>0.706035519436591</c:v>
                </c:pt>
                <c:pt idx="55">
                  <c:v>0.691586162101266</c:v>
                </c:pt>
                <c:pt idx="56">
                  <c:v>0.668829721428153</c:v>
                </c:pt>
                <c:pt idx="57">
                  <c:v>0.652744921217554</c:v>
                </c:pt>
                <c:pt idx="58">
                  <c:v>0.651127941454204</c:v>
                </c:pt>
                <c:pt idx="59">
                  <c:v>0.651850017869012</c:v>
                </c:pt>
                <c:pt idx="60">
                  <c:v>0.637532029841419</c:v>
                </c:pt>
                <c:pt idx="61">
                  <c:v>0.639035939560307</c:v>
                </c:pt>
                <c:pt idx="62">
                  <c:v>0.622556797066681</c:v>
                </c:pt>
                <c:pt idx="63">
                  <c:v>0.622354643885212</c:v>
                </c:pt>
                <c:pt idx="64">
                  <c:v>0.576903970154648</c:v>
                </c:pt>
                <c:pt idx="65">
                  <c:v>0.544926628391389</c:v>
                </c:pt>
                <c:pt idx="66">
                  <c:v>0.514733621622802</c:v>
                </c:pt>
                <c:pt idx="67">
                  <c:v>0.475169865344385</c:v>
                </c:pt>
                <c:pt idx="68">
                  <c:v>0.439533383415073</c:v>
                </c:pt>
                <c:pt idx="69">
                  <c:v>0.415997684111084</c:v>
                </c:pt>
                <c:pt idx="72">
                  <c:v>0.766849942360754</c:v>
                </c:pt>
                <c:pt idx="73">
                  <c:v>0.740107539768301</c:v>
                </c:pt>
                <c:pt idx="74">
                  <c:v>0.69426326815312</c:v>
                </c:pt>
                <c:pt idx="75">
                  <c:v>0.714270649465152</c:v>
                </c:pt>
                <c:pt idx="76">
                  <c:v>0.712060470642395</c:v>
                </c:pt>
                <c:pt idx="77">
                  <c:v>0.7120238082638</c:v>
                </c:pt>
                <c:pt idx="78">
                  <c:v>0.700454158793345</c:v>
                </c:pt>
                <c:pt idx="79">
                  <c:v>0.703558876428871</c:v>
                </c:pt>
                <c:pt idx="80">
                  <c:v>0.694938531922881</c:v>
                </c:pt>
                <c:pt idx="81">
                  <c:v>0.674165570409111</c:v>
                </c:pt>
                <c:pt idx="82">
                  <c:v>0.639279990674175</c:v>
                </c:pt>
                <c:pt idx="83">
                  <c:v>0.600345745024738</c:v>
                </c:pt>
                <c:pt idx="84">
                  <c:v>0.577671190861654</c:v>
                </c:pt>
                <c:pt idx="85">
                  <c:v>0.541066637855519</c:v>
                </c:pt>
                <c:pt idx="86">
                  <c:v>0.524805662112276</c:v>
                </c:pt>
                <c:pt idx="87">
                  <c:v>0.495735637764939</c:v>
                </c:pt>
                <c:pt idx="90">
                  <c:v>0.764328780383207</c:v>
                </c:pt>
                <c:pt idx="91">
                  <c:v>0.748438061497275</c:v>
                </c:pt>
                <c:pt idx="92">
                  <c:v>0.739040085711118</c:v>
                </c:pt>
                <c:pt idx="93">
                  <c:v>0.72717459832832</c:v>
                </c:pt>
                <c:pt idx="94">
                  <c:v>0.727146018159313</c:v>
                </c:pt>
                <c:pt idx="95">
                  <c:v>0.722481006263596</c:v>
                </c:pt>
                <c:pt idx="96">
                  <c:v>0.722199814610285</c:v>
                </c:pt>
                <c:pt idx="97">
                  <c:v>0.720405815120648</c:v>
                </c:pt>
                <c:pt idx="98">
                  <c:v>0.705629819889304</c:v>
                </c:pt>
                <c:pt idx="99">
                  <c:v>0.671081967217042</c:v>
                </c:pt>
                <c:pt idx="100">
                  <c:v>0.646324940894441</c:v>
                </c:pt>
                <c:pt idx="101">
                  <c:v>0.624735689288108</c:v>
                </c:pt>
                <c:pt idx="102">
                  <c:v>0.60759561711935</c:v>
                </c:pt>
                <c:pt idx="103">
                  <c:v>0.579105135015358</c:v>
                </c:pt>
                <c:pt idx="104">
                  <c:v>0.555090560407984</c:v>
                </c:pt>
                <c:pt idx="105">
                  <c:v>0.545292763706724</c:v>
                </c:pt>
                <c:pt idx="111">
                  <c:v>0.79949777636002</c:v>
                </c:pt>
                <c:pt idx="112">
                  <c:v>0.757314405572148</c:v>
                </c:pt>
                <c:pt idx="113">
                  <c:v>0.751013364410589</c:v>
                </c:pt>
                <c:pt idx="114">
                  <c:v>0.734694201181876</c:v>
                </c:pt>
                <c:pt idx="115">
                  <c:v>0.748612941897832</c:v>
                </c:pt>
                <c:pt idx="116">
                  <c:v>0.738231178165088</c:v>
                </c:pt>
                <c:pt idx="117">
                  <c:v>0.740229884903512</c:v>
                </c:pt>
                <c:pt idx="118">
                  <c:v>0.743915673012593</c:v>
                </c:pt>
                <c:pt idx="119">
                  <c:v>0.718890617343009</c:v>
                </c:pt>
                <c:pt idx="120">
                  <c:v>0.695629552907086</c:v>
                </c:pt>
                <c:pt idx="121">
                  <c:v>0.663692064415835</c:v>
                </c:pt>
                <c:pt idx="122">
                  <c:v>0.671264567047842</c:v>
                </c:pt>
                <c:pt idx="123">
                  <c:v>0.658887094695357</c:v>
                </c:pt>
                <c:pt idx="124">
                  <c:v>0.634468791428515</c:v>
                </c:pt>
                <c:pt idx="125">
                  <c:v>0.615245699464817</c:v>
                </c:pt>
                <c:pt idx="126">
                  <c:v>0.596636695722984</c:v>
                </c:pt>
                <c:pt idx="127">
                  <c:v>0.583364535744998</c:v>
                </c:pt>
                <c:pt idx="130">
                  <c:v>0.713063857767809</c:v>
                </c:pt>
                <c:pt idx="131">
                  <c:v>0.706938005120614</c:v>
                </c:pt>
                <c:pt idx="132">
                  <c:v>0.703239238902885</c:v>
                </c:pt>
                <c:pt idx="133">
                  <c:v>0.70676499173999</c:v>
                </c:pt>
                <c:pt idx="134">
                  <c:v>0.699871344538532</c:v>
                </c:pt>
                <c:pt idx="135">
                  <c:v>0.692362299665875</c:v>
                </c:pt>
                <c:pt idx="136">
                  <c:v>0.688564961469999</c:v>
                </c:pt>
                <c:pt idx="137">
                  <c:v>0.666392514831745</c:v>
                </c:pt>
                <c:pt idx="138">
                  <c:v>0.654683473970029</c:v>
                </c:pt>
                <c:pt idx="139">
                  <c:v>0.63881101298404</c:v>
                </c:pt>
                <c:pt idx="140">
                  <c:v>0.624188348583982</c:v>
                </c:pt>
                <c:pt idx="141">
                  <c:v>0.609403897574721</c:v>
                </c:pt>
                <c:pt idx="142">
                  <c:v>0.601390643291189</c:v>
                </c:pt>
                <c:pt idx="143">
                  <c:v>0.588660020581963</c:v>
                </c:pt>
                <c:pt idx="146">
                  <c:v>0.678638985160395</c:v>
                </c:pt>
                <c:pt idx="147">
                  <c:v>0.667085693871907</c:v>
                </c:pt>
                <c:pt idx="148">
                  <c:v>0.667799004865446</c:v>
                </c:pt>
                <c:pt idx="149">
                  <c:v>0.654824609071352</c:v>
                </c:pt>
                <c:pt idx="150">
                  <c:v>0.655983311493613</c:v>
                </c:pt>
                <c:pt idx="151">
                  <c:v>0.644187096339814</c:v>
                </c:pt>
                <c:pt idx="152">
                  <c:v>0.6271357995709</c:v>
                </c:pt>
                <c:pt idx="153">
                  <c:v>0.627336263718898</c:v>
                </c:pt>
                <c:pt idx="154">
                  <c:v>0.618515659371992</c:v>
                </c:pt>
                <c:pt idx="155">
                  <c:v>0.628561956329098</c:v>
                </c:pt>
                <c:pt idx="158">
                  <c:v>0.621172292459195</c:v>
                </c:pt>
                <c:pt idx="159">
                  <c:v>0.61926553608981</c:v>
                </c:pt>
                <c:pt idx="160">
                  <c:v>0.614192853129637</c:v>
                </c:pt>
                <c:pt idx="161">
                  <c:v>0.600631052540777</c:v>
                </c:pt>
                <c:pt idx="162">
                  <c:v>0.594368794055786</c:v>
                </c:pt>
                <c:pt idx="163">
                  <c:v>0.599471885554099</c:v>
                </c:pt>
                <c:pt idx="164">
                  <c:v>0.595378413971469</c:v>
                </c:pt>
                <c:pt idx="165">
                  <c:v>0.584903336771339</c:v>
                </c:pt>
                <c:pt idx="166">
                  <c:v>0.588330508606217</c:v>
                </c:pt>
                <c:pt idx="167">
                  <c:v>0.585641244086883</c:v>
                </c:pt>
                <c:pt idx="168">
                  <c:v>0.596538623439431</c:v>
                </c:pt>
                <c:pt idx="169">
                  <c:v>0.592728198455646</c:v>
                </c:pt>
                <c:pt idx="170">
                  <c:v>0.588272207519226</c:v>
                </c:pt>
                <c:pt idx="173">
                  <c:v>0.565539380311385</c:v>
                </c:pt>
                <c:pt idx="174">
                  <c:v>0.559145798422513</c:v>
                </c:pt>
                <c:pt idx="175">
                  <c:v>0.547186237822855</c:v>
                </c:pt>
                <c:pt idx="176">
                  <c:v>0.546243895018752</c:v>
                </c:pt>
                <c:pt idx="177">
                  <c:v>0.536237679142345</c:v>
                </c:pt>
                <c:pt idx="178">
                  <c:v>0.538514594657639</c:v>
                </c:pt>
                <c:pt idx="181">
                  <c:v>0.532440769282376</c:v>
                </c:pt>
                <c:pt idx="182">
                  <c:v>0.521181792695863</c:v>
                </c:pt>
                <c:pt idx="183">
                  <c:v>0.531722109861799</c:v>
                </c:pt>
                <c:pt idx="184">
                  <c:v>0.515111246111607</c:v>
                </c:pt>
                <c:pt idx="185">
                  <c:v>0.518159580499482</c:v>
                </c:pt>
                <c:pt idx="186">
                  <c:v>0.518354272601337</c:v>
                </c:pt>
                <c:pt idx="187">
                  <c:v>0.51824890996217</c:v>
                </c:pt>
              </c:numCache>
            </c:numRef>
          </c:yVal>
          <c:smooth val="1"/>
        </c:ser>
        <c:ser>
          <c:idx val="0"/>
          <c:order val="1"/>
          <c:tx>
            <c:v>Data Set #7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'M;Data Set # 7'!$I$8:$I$61</c:f>
              <c:numCache>
                <c:formatCode>0.00000</c:formatCode>
                <c:ptCount val="54"/>
                <c:pt idx="0">
                  <c:v>0.114627656754979</c:v>
                </c:pt>
                <c:pt idx="1">
                  <c:v>0.114322604021914</c:v>
                </c:pt>
                <c:pt idx="2">
                  <c:v>0.115814813383335</c:v>
                </c:pt>
                <c:pt idx="3">
                  <c:v>0.11844847279763</c:v>
                </c:pt>
                <c:pt idx="4">
                  <c:v>0.119995967730653</c:v>
                </c:pt>
                <c:pt idx="5">
                  <c:v>0.120249473795957</c:v>
                </c:pt>
                <c:pt idx="6">
                  <c:v>0.119908297665871</c:v>
                </c:pt>
                <c:pt idx="7">
                  <c:v>0.122232903883103</c:v>
                </c:pt>
                <c:pt idx="8">
                  <c:v>0.121485155008003</c:v>
                </c:pt>
                <c:pt idx="9">
                  <c:v>0.120491952182264</c:v>
                </c:pt>
                <c:pt idx="10">
                  <c:v>0.117118989747986</c:v>
                </c:pt>
                <c:pt idx="11">
                  <c:v>0.116271090068027</c:v>
                </c:pt>
                <c:pt idx="12">
                  <c:v>0.112819773878765</c:v>
                </c:pt>
                <c:pt idx="13">
                  <c:v>0.112588596141316</c:v>
                </c:pt>
                <c:pt idx="14">
                  <c:v>0.109011371388317</c:v>
                </c:pt>
                <c:pt idx="15">
                  <c:v>0.108898839883881</c:v>
                </c:pt>
                <c:pt idx="18">
                  <c:v>0.134730707080001</c:v>
                </c:pt>
                <c:pt idx="19">
                  <c:v>0.135658830998605</c:v>
                </c:pt>
                <c:pt idx="20">
                  <c:v>0.138083016766707</c:v>
                </c:pt>
                <c:pt idx="21">
                  <c:v>0.143182166728568</c:v>
                </c:pt>
                <c:pt idx="22">
                  <c:v>0.14391343862788</c:v>
                </c:pt>
                <c:pt idx="23">
                  <c:v>0.144238922699643</c:v>
                </c:pt>
                <c:pt idx="24">
                  <c:v>0.147073514643735</c:v>
                </c:pt>
                <c:pt idx="25">
                  <c:v>0.147816268071137</c:v>
                </c:pt>
                <c:pt idx="26">
                  <c:v>0.147637667570785</c:v>
                </c:pt>
                <c:pt idx="27">
                  <c:v>0.14597969652281</c:v>
                </c:pt>
                <c:pt idx="28">
                  <c:v>0.143841474085073</c:v>
                </c:pt>
                <c:pt idx="29">
                  <c:v>0.141602100610468</c:v>
                </c:pt>
                <c:pt idx="30">
                  <c:v>0.13934462068415</c:v>
                </c:pt>
                <c:pt idx="31">
                  <c:v>0.137695471969091</c:v>
                </c:pt>
                <c:pt idx="32">
                  <c:v>0.136908347931503</c:v>
                </c:pt>
                <c:pt idx="35">
                  <c:v>0.173648853695772</c:v>
                </c:pt>
                <c:pt idx="36">
                  <c:v>0.176373544302086</c:v>
                </c:pt>
                <c:pt idx="37">
                  <c:v>0.18234741007247</c:v>
                </c:pt>
                <c:pt idx="38">
                  <c:v>0.189607341052749</c:v>
                </c:pt>
                <c:pt idx="39">
                  <c:v>0.188996232224744</c:v>
                </c:pt>
                <c:pt idx="40">
                  <c:v>0.189711227469966</c:v>
                </c:pt>
                <c:pt idx="41">
                  <c:v>0.187992063065317</c:v>
                </c:pt>
                <c:pt idx="42">
                  <c:v>0.186820634838064</c:v>
                </c:pt>
                <c:pt idx="43">
                  <c:v>0.184624661157025</c:v>
                </c:pt>
                <c:pt idx="44">
                  <c:v>0.185309471520538</c:v>
                </c:pt>
                <c:pt idx="47">
                  <c:v>0.202317426536024</c:v>
                </c:pt>
                <c:pt idx="48">
                  <c:v>0.201773720806214</c:v>
                </c:pt>
                <c:pt idx="49">
                  <c:v>0.201846053122574</c:v>
                </c:pt>
                <c:pt idx="50">
                  <c:v>0.202634136223801</c:v>
                </c:pt>
                <c:pt idx="51">
                  <c:v>0.200911662400296</c:v>
                </c:pt>
                <c:pt idx="52">
                  <c:v>0.203922307234992</c:v>
                </c:pt>
                <c:pt idx="53">
                  <c:v>0.204103312789098</c:v>
                </c:pt>
              </c:numCache>
            </c:numRef>
          </c:xVal>
          <c:yVal>
            <c:numRef>
              <c:f>'M;Data Set # 7'!$L$8:$L$61</c:f>
              <c:numCache>
                <c:formatCode>0.0000</c:formatCode>
                <c:ptCount val="54"/>
                <c:pt idx="0">
                  <c:v>0.797331658628047</c:v>
                </c:pt>
                <c:pt idx="1">
                  <c:v>0.767332637035383</c:v>
                </c:pt>
                <c:pt idx="2">
                  <c:v>0.748413768218784</c:v>
                </c:pt>
                <c:pt idx="3">
                  <c:v>0.74534858990206</c:v>
                </c:pt>
                <c:pt idx="4">
                  <c:v>0.748334336220283</c:v>
                </c:pt>
                <c:pt idx="5">
                  <c:v>0.747071197974126</c:v>
                </c:pt>
                <c:pt idx="6">
                  <c:v>0.732506809359029</c:v>
                </c:pt>
                <c:pt idx="7">
                  <c:v>0.737094931721918</c:v>
                </c:pt>
                <c:pt idx="8">
                  <c:v>0.721528956258041</c:v>
                </c:pt>
                <c:pt idx="9">
                  <c:v>0.698463442291107</c:v>
                </c:pt>
                <c:pt idx="10">
                  <c:v>0.653286709977249</c:v>
                </c:pt>
                <c:pt idx="11">
                  <c:v>0.640692612392194</c:v>
                </c:pt>
                <c:pt idx="12">
                  <c:v>0.608423534624091</c:v>
                </c:pt>
                <c:pt idx="13">
                  <c:v>0.594478383385605</c:v>
                </c:pt>
                <c:pt idx="14">
                  <c:v>0.561435062318453</c:v>
                </c:pt>
                <c:pt idx="15">
                  <c:v>0.553683439782114</c:v>
                </c:pt>
                <c:pt idx="18">
                  <c:v>0.775491443639535</c:v>
                </c:pt>
                <c:pt idx="19">
                  <c:v>0.77871230118578</c:v>
                </c:pt>
                <c:pt idx="20">
                  <c:v>0.736289763677831</c:v>
                </c:pt>
                <c:pt idx="21">
                  <c:v>0.731658544976806</c:v>
                </c:pt>
                <c:pt idx="22">
                  <c:v>0.73124338783963</c:v>
                </c:pt>
                <c:pt idx="23">
                  <c:v>0.727091824706728</c:v>
                </c:pt>
                <c:pt idx="24">
                  <c:v>0.732923464893325</c:v>
                </c:pt>
                <c:pt idx="25">
                  <c:v>0.714170740960295</c:v>
                </c:pt>
                <c:pt idx="26">
                  <c:v>0.705890466984402</c:v>
                </c:pt>
                <c:pt idx="27">
                  <c:v>0.695475872026241</c:v>
                </c:pt>
                <c:pt idx="28">
                  <c:v>0.664810756986773</c:v>
                </c:pt>
                <c:pt idx="29">
                  <c:v>0.641869831005755</c:v>
                </c:pt>
                <c:pt idx="30">
                  <c:v>0.629771244840766</c:v>
                </c:pt>
                <c:pt idx="31">
                  <c:v>0.609204823708641</c:v>
                </c:pt>
                <c:pt idx="32">
                  <c:v>0.599321197933509</c:v>
                </c:pt>
                <c:pt idx="35">
                  <c:v>0.710360991582148</c:v>
                </c:pt>
                <c:pt idx="36">
                  <c:v>0.6937698080218</c:v>
                </c:pt>
                <c:pt idx="37">
                  <c:v>0.692519362385772</c:v>
                </c:pt>
                <c:pt idx="38">
                  <c:v>0.673814599309566</c:v>
                </c:pt>
                <c:pt idx="39">
                  <c:v>0.668167113764284</c:v>
                </c:pt>
                <c:pt idx="40">
                  <c:v>0.668226151689328</c:v>
                </c:pt>
                <c:pt idx="41">
                  <c:v>0.649634990387242</c:v>
                </c:pt>
                <c:pt idx="42">
                  <c:v>0.644306364688804</c:v>
                </c:pt>
                <c:pt idx="43">
                  <c:v>0.626407637143563</c:v>
                </c:pt>
                <c:pt idx="44">
                  <c:v>0.624894180821658</c:v>
                </c:pt>
                <c:pt idx="47">
                  <c:v>0.597269138385143</c:v>
                </c:pt>
                <c:pt idx="48">
                  <c:v>0.583990879515189</c:v>
                </c:pt>
                <c:pt idx="49">
                  <c:v>0.57663903853431</c:v>
                </c:pt>
                <c:pt idx="50">
                  <c:v>0.569302855945546</c:v>
                </c:pt>
                <c:pt idx="51">
                  <c:v>0.559127471592865</c:v>
                </c:pt>
                <c:pt idx="52">
                  <c:v>0.555096086616853</c:v>
                </c:pt>
                <c:pt idx="53">
                  <c:v>0.548488654227485</c:v>
                </c:pt>
              </c:numCache>
            </c:numRef>
          </c:yVal>
          <c:smooth val="0"/>
        </c:ser>
        <c:ser>
          <c:idx val="1"/>
          <c:order val="2"/>
          <c:tx>
            <c:v>Data Set #8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'N;Data Set # 8'!$I$8:$I$136</c:f>
              <c:numCache>
                <c:formatCode>0.00000</c:formatCode>
                <c:ptCount val="129"/>
                <c:pt idx="0">
                  <c:v>0.0591443606849161</c:v>
                </c:pt>
                <c:pt idx="1">
                  <c:v>0.0605672036886224</c:v>
                </c:pt>
                <c:pt idx="2">
                  <c:v>0.0588504200095717</c:v>
                </c:pt>
                <c:pt idx="3">
                  <c:v>0.0581813728227788</c:v>
                </c:pt>
                <c:pt idx="4">
                  <c:v>0.0575708928490528</c:v>
                </c:pt>
                <c:pt idx="5">
                  <c:v>0.0566043239604653</c:v>
                </c:pt>
                <c:pt idx="6">
                  <c:v>0.0564762469884871</c:v>
                </c:pt>
                <c:pt idx="7">
                  <c:v>0.055463760151076</c:v>
                </c:pt>
                <c:pt idx="8">
                  <c:v>0.0549989015872234</c:v>
                </c:pt>
                <c:pt idx="9">
                  <c:v>0.054516765390158</c:v>
                </c:pt>
                <c:pt idx="12">
                  <c:v>0.0774713837268855</c:v>
                </c:pt>
                <c:pt idx="13">
                  <c:v>0.0762672301304852</c:v>
                </c:pt>
                <c:pt idx="14">
                  <c:v>0.0768392598545428</c:v>
                </c:pt>
                <c:pt idx="15">
                  <c:v>0.075238993970717</c:v>
                </c:pt>
                <c:pt idx="16">
                  <c:v>0.0746415589532237</c:v>
                </c:pt>
                <c:pt idx="17">
                  <c:v>0.0743453176642941</c:v>
                </c:pt>
                <c:pt idx="18">
                  <c:v>0.0731006417983713</c:v>
                </c:pt>
                <c:pt idx="19">
                  <c:v>0.0728670931667914</c:v>
                </c:pt>
                <c:pt idx="20">
                  <c:v>0.071265318571974</c:v>
                </c:pt>
                <c:pt idx="21">
                  <c:v>0.0706792636796193</c:v>
                </c:pt>
                <c:pt idx="22">
                  <c:v>0.0710955602412348</c:v>
                </c:pt>
                <c:pt idx="23">
                  <c:v>0.0702882545125358</c:v>
                </c:pt>
                <c:pt idx="24">
                  <c:v>0.0691307526082922</c:v>
                </c:pt>
                <c:pt idx="25">
                  <c:v>0.0687647493112765</c:v>
                </c:pt>
                <c:pt idx="28">
                  <c:v>0.0955332613248717</c:v>
                </c:pt>
                <c:pt idx="29">
                  <c:v>0.096275008170663</c:v>
                </c:pt>
                <c:pt idx="30">
                  <c:v>0.0959217818410375</c:v>
                </c:pt>
                <c:pt idx="31">
                  <c:v>0.0932826961180858</c:v>
                </c:pt>
                <c:pt idx="32">
                  <c:v>0.0931685077711159</c:v>
                </c:pt>
                <c:pt idx="33">
                  <c:v>0.0934901271925836</c:v>
                </c:pt>
                <c:pt idx="34">
                  <c:v>0.0928768759457644</c:v>
                </c:pt>
                <c:pt idx="35">
                  <c:v>0.0904840637456963</c:v>
                </c:pt>
                <c:pt idx="36">
                  <c:v>0.0903964274315204</c:v>
                </c:pt>
                <c:pt idx="37">
                  <c:v>0.0890114165956284</c:v>
                </c:pt>
                <c:pt idx="38">
                  <c:v>0.0894447419823392</c:v>
                </c:pt>
                <c:pt idx="39">
                  <c:v>0.0902952881796368</c:v>
                </c:pt>
                <c:pt idx="40">
                  <c:v>0.0890338111916524</c:v>
                </c:pt>
                <c:pt idx="41">
                  <c:v>0.0884743474116218</c:v>
                </c:pt>
                <c:pt idx="44">
                  <c:v>0.120265126889472</c:v>
                </c:pt>
                <c:pt idx="45">
                  <c:v>0.119255341900119</c:v>
                </c:pt>
                <c:pt idx="46">
                  <c:v>0.118853946274234</c:v>
                </c:pt>
                <c:pt idx="47">
                  <c:v>0.117315627186933</c:v>
                </c:pt>
                <c:pt idx="48">
                  <c:v>0.117658751776385</c:v>
                </c:pt>
                <c:pt idx="49">
                  <c:v>0.117114852145327</c:v>
                </c:pt>
                <c:pt idx="50">
                  <c:v>0.116673124527664</c:v>
                </c:pt>
                <c:pt idx="51">
                  <c:v>0.114491012667919</c:v>
                </c:pt>
                <c:pt idx="52">
                  <c:v>0.113926458565685</c:v>
                </c:pt>
                <c:pt idx="53">
                  <c:v>0.11421747580907</c:v>
                </c:pt>
                <c:pt idx="54">
                  <c:v>0.115176339050358</c:v>
                </c:pt>
                <c:pt idx="55">
                  <c:v>0.114827388698984</c:v>
                </c:pt>
                <c:pt idx="56">
                  <c:v>0.114386679662643</c:v>
                </c:pt>
                <c:pt idx="57">
                  <c:v>0.114310553656488</c:v>
                </c:pt>
                <c:pt idx="60">
                  <c:v>0.144460597988907</c:v>
                </c:pt>
                <c:pt idx="61">
                  <c:v>0.142961046542714</c:v>
                </c:pt>
                <c:pt idx="62">
                  <c:v>0.141481137324973</c:v>
                </c:pt>
                <c:pt idx="63">
                  <c:v>0.140779207386017</c:v>
                </c:pt>
                <c:pt idx="64">
                  <c:v>0.142637541212102</c:v>
                </c:pt>
                <c:pt idx="65">
                  <c:v>0.142525201084956</c:v>
                </c:pt>
                <c:pt idx="66">
                  <c:v>0.142651185350028</c:v>
                </c:pt>
                <c:pt idx="67">
                  <c:v>0.142383119197655</c:v>
                </c:pt>
                <c:pt idx="68">
                  <c:v>0.14102191855741</c:v>
                </c:pt>
                <c:pt idx="69">
                  <c:v>0.14078431111907</c:v>
                </c:pt>
                <c:pt idx="70">
                  <c:v>0.142246343025513</c:v>
                </c:pt>
                <c:pt idx="71">
                  <c:v>0.144007489084089</c:v>
                </c:pt>
                <c:pt idx="72">
                  <c:v>0.142918748304162</c:v>
                </c:pt>
                <c:pt idx="73">
                  <c:v>0.141166863294171</c:v>
                </c:pt>
                <c:pt idx="76">
                  <c:v>0.169383704573237</c:v>
                </c:pt>
                <c:pt idx="77">
                  <c:v>0.167886806190524</c:v>
                </c:pt>
                <c:pt idx="78">
                  <c:v>0.168003490379643</c:v>
                </c:pt>
                <c:pt idx="79">
                  <c:v>0.170083231720708</c:v>
                </c:pt>
                <c:pt idx="80">
                  <c:v>0.173004214905958</c:v>
                </c:pt>
                <c:pt idx="81">
                  <c:v>0.17084267496774</c:v>
                </c:pt>
                <c:pt idx="82">
                  <c:v>0.173200243278187</c:v>
                </c:pt>
                <c:pt idx="83">
                  <c:v>0.173185138462807</c:v>
                </c:pt>
                <c:pt idx="84">
                  <c:v>0.173173373702014</c:v>
                </c:pt>
                <c:pt idx="85">
                  <c:v>0.172373738141448</c:v>
                </c:pt>
                <c:pt idx="86">
                  <c:v>0.175459237052307</c:v>
                </c:pt>
                <c:pt idx="87">
                  <c:v>0.175439436726516</c:v>
                </c:pt>
                <c:pt idx="88">
                  <c:v>0.176363703871124</c:v>
                </c:pt>
                <c:pt idx="89">
                  <c:v>0.174756759317855</c:v>
                </c:pt>
                <c:pt idx="92">
                  <c:v>0.191940206598197</c:v>
                </c:pt>
                <c:pt idx="93">
                  <c:v>0.19137643067778</c:v>
                </c:pt>
                <c:pt idx="94">
                  <c:v>0.19097722677771</c:v>
                </c:pt>
                <c:pt idx="95">
                  <c:v>0.193827684788323</c:v>
                </c:pt>
                <c:pt idx="96">
                  <c:v>0.194914573003618</c:v>
                </c:pt>
                <c:pt idx="97">
                  <c:v>0.19602714333465</c:v>
                </c:pt>
                <c:pt idx="98">
                  <c:v>0.197099101001297</c:v>
                </c:pt>
                <c:pt idx="99">
                  <c:v>0.196911921609113</c:v>
                </c:pt>
                <c:pt idx="100">
                  <c:v>0.200764316862528</c:v>
                </c:pt>
                <c:pt idx="101">
                  <c:v>0.201343816593502</c:v>
                </c:pt>
                <c:pt idx="104">
                  <c:v>0.213942034639888</c:v>
                </c:pt>
                <c:pt idx="105">
                  <c:v>0.21532768259812</c:v>
                </c:pt>
                <c:pt idx="106">
                  <c:v>0.216256201526071</c:v>
                </c:pt>
                <c:pt idx="107">
                  <c:v>0.214435143780119</c:v>
                </c:pt>
                <c:pt idx="108">
                  <c:v>0.215326735683341</c:v>
                </c:pt>
                <c:pt idx="109">
                  <c:v>0.219729422630413</c:v>
                </c:pt>
                <c:pt idx="110">
                  <c:v>0.220929394616967</c:v>
                </c:pt>
                <c:pt idx="111">
                  <c:v>0.222654663256352</c:v>
                </c:pt>
                <c:pt idx="112">
                  <c:v>0.223942965107362</c:v>
                </c:pt>
                <c:pt idx="115">
                  <c:v>0.234024099105955</c:v>
                </c:pt>
                <c:pt idx="116">
                  <c:v>0.2327680396553</c:v>
                </c:pt>
                <c:pt idx="117">
                  <c:v>0.23153684398168</c:v>
                </c:pt>
                <c:pt idx="118">
                  <c:v>0.232111824073856</c:v>
                </c:pt>
                <c:pt idx="119">
                  <c:v>0.235677007970176</c:v>
                </c:pt>
                <c:pt idx="120">
                  <c:v>0.238003872155812</c:v>
                </c:pt>
                <c:pt idx="123">
                  <c:v>0.244016751981574</c:v>
                </c:pt>
                <c:pt idx="124">
                  <c:v>0.24111545676863</c:v>
                </c:pt>
                <c:pt idx="125">
                  <c:v>0.240265408330797</c:v>
                </c:pt>
                <c:pt idx="126">
                  <c:v>0.23965384942388</c:v>
                </c:pt>
                <c:pt idx="127">
                  <c:v>0.237480995839397</c:v>
                </c:pt>
                <c:pt idx="128">
                  <c:v>0.239732568161304</c:v>
                </c:pt>
              </c:numCache>
            </c:numRef>
          </c:xVal>
          <c:yVal>
            <c:numRef>
              <c:f>'N;Data Set # 8'!$L$8:$L$136</c:f>
              <c:numCache>
                <c:formatCode>0.0000</c:formatCode>
                <c:ptCount val="129"/>
                <c:pt idx="0">
                  <c:v>0.566278439377001</c:v>
                </c:pt>
                <c:pt idx="1">
                  <c:v>0.577347690084681</c:v>
                </c:pt>
                <c:pt idx="2">
                  <c:v>0.541145334108281</c:v>
                </c:pt>
                <c:pt idx="3">
                  <c:v>0.526924433038562</c:v>
                </c:pt>
                <c:pt idx="4">
                  <c:v>0.520906472944535</c:v>
                </c:pt>
                <c:pt idx="5">
                  <c:v>0.504321075149627</c:v>
                </c:pt>
                <c:pt idx="6">
                  <c:v>0.502161663102235</c:v>
                </c:pt>
                <c:pt idx="7">
                  <c:v>0.486565796405533</c:v>
                </c:pt>
                <c:pt idx="8">
                  <c:v>0.474047270826411</c:v>
                </c:pt>
                <c:pt idx="9">
                  <c:v>0.466718023868209</c:v>
                </c:pt>
                <c:pt idx="12">
                  <c:v>0.653357942933819</c:v>
                </c:pt>
                <c:pt idx="13">
                  <c:v>0.648739918152793</c:v>
                </c:pt>
                <c:pt idx="14">
                  <c:v>0.645832187175282</c:v>
                </c:pt>
                <c:pt idx="15">
                  <c:v>0.623579089323913</c:v>
                </c:pt>
                <c:pt idx="16">
                  <c:v>0.614172852323947</c:v>
                </c:pt>
                <c:pt idx="17">
                  <c:v>0.608165112359137</c:v>
                </c:pt>
                <c:pt idx="18">
                  <c:v>0.596519683698031</c:v>
                </c:pt>
                <c:pt idx="19">
                  <c:v>0.587189461090271</c:v>
                </c:pt>
                <c:pt idx="20">
                  <c:v>0.572262991132335</c:v>
                </c:pt>
                <c:pt idx="21">
                  <c:v>0.561485399973062</c:v>
                </c:pt>
                <c:pt idx="22">
                  <c:v>0.55377923018826</c:v>
                </c:pt>
                <c:pt idx="23">
                  <c:v>0.532184762267089</c:v>
                </c:pt>
                <c:pt idx="24">
                  <c:v>0.509383766051094</c:v>
                </c:pt>
                <c:pt idx="25">
                  <c:v>0.490275671659637</c:v>
                </c:pt>
                <c:pt idx="28">
                  <c:v>0.701542017699269</c:v>
                </c:pt>
                <c:pt idx="29">
                  <c:v>0.700331931466902</c:v>
                </c:pt>
                <c:pt idx="30">
                  <c:v>0.700618798861174</c:v>
                </c:pt>
                <c:pt idx="31">
                  <c:v>0.675563284222179</c:v>
                </c:pt>
                <c:pt idx="32">
                  <c:v>0.670141519927167</c:v>
                </c:pt>
                <c:pt idx="33">
                  <c:v>0.668009131743998</c:v>
                </c:pt>
                <c:pt idx="34">
                  <c:v>0.665860594370125</c:v>
                </c:pt>
                <c:pt idx="35">
                  <c:v>0.648321943356306</c:v>
                </c:pt>
                <c:pt idx="36">
                  <c:v>0.643812478356752</c:v>
                </c:pt>
                <c:pt idx="37">
                  <c:v>0.635086112458537</c:v>
                </c:pt>
                <c:pt idx="38">
                  <c:v>0.621279898323563</c:v>
                </c:pt>
                <c:pt idx="39">
                  <c:v>0.611333361061538</c:v>
                </c:pt>
                <c:pt idx="40">
                  <c:v>0.587000205022525</c:v>
                </c:pt>
                <c:pt idx="41">
                  <c:v>0.559349586060957</c:v>
                </c:pt>
                <c:pt idx="44">
                  <c:v>0.752387991620662</c:v>
                </c:pt>
                <c:pt idx="45">
                  <c:v>0.734541011214258</c:v>
                </c:pt>
                <c:pt idx="46">
                  <c:v>0.720789928065884</c:v>
                </c:pt>
                <c:pt idx="47">
                  <c:v>0.712961075836445</c:v>
                </c:pt>
                <c:pt idx="48">
                  <c:v>0.706627373249511</c:v>
                </c:pt>
                <c:pt idx="49">
                  <c:v>0.704957763637498</c:v>
                </c:pt>
                <c:pt idx="50">
                  <c:v>0.702420183434474</c:v>
                </c:pt>
                <c:pt idx="51">
                  <c:v>0.692976160282104</c:v>
                </c:pt>
                <c:pt idx="52">
                  <c:v>0.689091213488257</c:v>
                </c:pt>
                <c:pt idx="53">
                  <c:v>0.68310514978321</c:v>
                </c:pt>
                <c:pt idx="54">
                  <c:v>0.682550076878174</c:v>
                </c:pt>
                <c:pt idx="55">
                  <c:v>0.663113847914978</c:v>
                </c:pt>
                <c:pt idx="56">
                  <c:v>0.652794803365259</c:v>
                </c:pt>
                <c:pt idx="57">
                  <c:v>0.635650002355649</c:v>
                </c:pt>
                <c:pt idx="60">
                  <c:v>0.75085728793452</c:v>
                </c:pt>
                <c:pt idx="61">
                  <c:v>0.736886428565874</c:v>
                </c:pt>
                <c:pt idx="62">
                  <c:v>0.71906420715241</c:v>
                </c:pt>
                <c:pt idx="63">
                  <c:v>0.715199975668672</c:v>
                </c:pt>
                <c:pt idx="64">
                  <c:v>0.717436173597987</c:v>
                </c:pt>
                <c:pt idx="65">
                  <c:v>0.719491498615864</c:v>
                </c:pt>
                <c:pt idx="66">
                  <c:v>0.720306889042765</c:v>
                </c:pt>
                <c:pt idx="67">
                  <c:v>0.715122637511762</c:v>
                </c:pt>
                <c:pt idx="68">
                  <c:v>0.712102397294602</c:v>
                </c:pt>
                <c:pt idx="69">
                  <c:v>0.706594886152242</c:v>
                </c:pt>
                <c:pt idx="70">
                  <c:v>0.707461759367968</c:v>
                </c:pt>
                <c:pt idx="71">
                  <c:v>0.698307602448808</c:v>
                </c:pt>
                <c:pt idx="72">
                  <c:v>0.679513794766169</c:v>
                </c:pt>
                <c:pt idx="73">
                  <c:v>0.653923202333943</c:v>
                </c:pt>
                <c:pt idx="76">
                  <c:v>0.748569250979702</c:v>
                </c:pt>
                <c:pt idx="77">
                  <c:v>0.733706027717305</c:v>
                </c:pt>
                <c:pt idx="78">
                  <c:v>0.727543086907664</c:v>
                </c:pt>
                <c:pt idx="79">
                  <c:v>0.731553821941859</c:v>
                </c:pt>
                <c:pt idx="80">
                  <c:v>0.733494521605753</c:v>
                </c:pt>
                <c:pt idx="81">
                  <c:v>0.725794350852625</c:v>
                </c:pt>
                <c:pt idx="82">
                  <c:v>0.730735874104376</c:v>
                </c:pt>
                <c:pt idx="83">
                  <c:v>0.72361656687564</c:v>
                </c:pt>
                <c:pt idx="84">
                  <c:v>0.722269638907244</c:v>
                </c:pt>
                <c:pt idx="85">
                  <c:v>0.721066265097202</c:v>
                </c:pt>
                <c:pt idx="86">
                  <c:v>0.72151632612904</c:v>
                </c:pt>
                <c:pt idx="87">
                  <c:v>0.707610319303953</c:v>
                </c:pt>
                <c:pt idx="88">
                  <c:v>0.691571155426733</c:v>
                </c:pt>
                <c:pt idx="89">
                  <c:v>0.663039894313498</c:v>
                </c:pt>
                <c:pt idx="92">
                  <c:v>0.726581703712527</c:v>
                </c:pt>
                <c:pt idx="93">
                  <c:v>0.719212005241537</c:v>
                </c:pt>
                <c:pt idx="94">
                  <c:v>0.70594487143883</c:v>
                </c:pt>
                <c:pt idx="95">
                  <c:v>0.696463146903915</c:v>
                </c:pt>
                <c:pt idx="96">
                  <c:v>0.697671491433524</c:v>
                </c:pt>
                <c:pt idx="97">
                  <c:v>0.697221534784478</c:v>
                </c:pt>
                <c:pt idx="98">
                  <c:v>0.699793944841267</c:v>
                </c:pt>
                <c:pt idx="99">
                  <c:v>0.691105037882518</c:v>
                </c:pt>
                <c:pt idx="100">
                  <c:v>0.6936536515099</c:v>
                </c:pt>
                <c:pt idx="101">
                  <c:v>0.693493315741894</c:v>
                </c:pt>
                <c:pt idx="104">
                  <c:v>0.703386826627404</c:v>
                </c:pt>
                <c:pt idx="105">
                  <c:v>0.687301614115022</c:v>
                </c:pt>
                <c:pt idx="106">
                  <c:v>0.686056501137009</c:v>
                </c:pt>
                <c:pt idx="107">
                  <c:v>0.674313025375944</c:v>
                </c:pt>
                <c:pt idx="108">
                  <c:v>0.663702887503927</c:v>
                </c:pt>
                <c:pt idx="109">
                  <c:v>0.666225891589295</c:v>
                </c:pt>
                <c:pt idx="110">
                  <c:v>0.660570945868547</c:v>
                </c:pt>
                <c:pt idx="111">
                  <c:v>0.658828007556911</c:v>
                </c:pt>
                <c:pt idx="112">
                  <c:v>0.656619425468192</c:v>
                </c:pt>
                <c:pt idx="115">
                  <c:v>0.649080582581113</c:v>
                </c:pt>
                <c:pt idx="116">
                  <c:v>0.627067464161233</c:v>
                </c:pt>
                <c:pt idx="117">
                  <c:v>0.621170731373737</c:v>
                </c:pt>
                <c:pt idx="118">
                  <c:v>0.614800052226846</c:v>
                </c:pt>
                <c:pt idx="119">
                  <c:v>0.60851627640603</c:v>
                </c:pt>
                <c:pt idx="120">
                  <c:v>0.608305331221497</c:v>
                </c:pt>
                <c:pt idx="123">
                  <c:v>0.570342605885137</c:v>
                </c:pt>
                <c:pt idx="124">
                  <c:v>0.556694884999871</c:v>
                </c:pt>
                <c:pt idx="125">
                  <c:v>0.547761352763252</c:v>
                </c:pt>
                <c:pt idx="126">
                  <c:v>0.542684609910608</c:v>
                </c:pt>
                <c:pt idx="127">
                  <c:v>0.533229673275315</c:v>
                </c:pt>
                <c:pt idx="128">
                  <c:v>0.533000841940054</c:v>
                </c:pt>
              </c:numCache>
            </c:numRef>
          </c:yVal>
          <c:smooth val="0"/>
        </c:ser>
        <c:ser>
          <c:idx val="2"/>
          <c:order val="3"/>
          <c:tx>
            <c:v>Data Set # 9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'O;Data Set # 9'!$I$8:$I$69</c:f>
              <c:numCache>
                <c:formatCode>0.00000</c:formatCode>
                <c:ptCount val="62"/>
                <c:pt idx="0">
                  <c:v>0.161290703030098</c:v>
                </c:pt>
                <c:pt idx="1">
                  <c:v>0.163237390895283</c:v>
                </c:pt>
                <c:pt idx="2">
                  <c:v>0.164840469308277</c:v>
                </c:pt>
                <c:pt idx="3">
                  <c:v>0.173369130562177</c:v>
                </c:pt>
                <c:pt idx="4">
                  <c:v>0.170225352650965</c:v>
                </c:pt>
                <c:pt idx="5">
                  <c:v>0.178908395968904</c:v>
                </c:pt>
                <c:pt idx="6">
                  <c:v>0.176737741240411</c:v>
                </c:pt>
                <c:pt idx="7">
                  <c:v>0.184245674161736</c:v>
                </c:pt>
                <c:pt idx="8">
                  <c:v>0.182001868357715</c:v>
                </c:pt>
                <c:pt idx="9">
                  <c:v>0.181655483639689</c:v>
                </c:pt>
                <c:pt idx="10">
                  <c:v>0.177803830495342</c:v>
                </c:pt>
                <c:pt idx="11">
                  <c:v>0.172587057741084</c:v>
                </c:pt>
                <c:pt idx="12">
                  <c:v>0.170545393714208</c:v>
                </c:pt>
                <c:pt idx="15">
                  <c:v>0.189233721085175</c:v>
                </c:pt>
                <c:pt idx="16">
                  <c:v>0.18762002535632</c:v>
                </c:pt>
                <c:pt idx="17">
                  <c:v>0.19239890708728</c:v>
                </c:pt>
                <c:pt idx="18">
                  <c:v>0.191004156886627</c:v>
                </c:pt>
                <c:pt idx="19">
                  <c:v>0.194724141900336</c:v>
                </c:pt>
                <c:pt idx="20">
                  <c:v>0.197674105540233</c:v>
                </c:pt>
                <c:pt idx="21">
                  <c:v>0.201131324430977</c:v>
                </c:pt>
                <c:pt idx="22">
                  <c:v>0.20494670110825</c:v>
                </c:pt>
                <c:pt idx="23">
                  <c:v>0.2094281108457</c:v>
                </c:pt>
                <c:pt idx="24">
                  <c:v>0.214450553680285</c:v>
                </c:pt>
                <c:pt idx="25">
                  <c:v>0.214466614945382</c:v>
                </c:pt>
                <c:pt idx="26">
                  <c:v>0.209295670326533</c:v>
                </c:pt>
                <c:pt idx="27">
                  <c:v>0.207275599832507</c:v>
                </c:pt>
                <c:pt idx="28">
                  <c:v>0.207675614371192</c:v>
                </c:pt>
                <c:pt idx="31">
                  <c:v>0.217421417310188</c:v>
                </c:pt>
                <c:pt idx="32">
                  <c:v>0.221320130572567</c:v>
                </c:pt>
                <c:pt idx="33">
                  <c:v>0.22699789612598</c:v>
                </c:pt>
                <c:pt idx="34">
                  <c:v>0.236489444896991</c:v>
                </c:pt>
                <c:pt idx="35">
                  <c:v>0.243335631626578</c:v>
                </c:pt>
                <c:pt idx="36">
                  <c:v>0.248203223250434</c:v>
                </c:pt>
                <c:pt idx="37">
                  <c:v>0.246438742850566</c:v>
                </c:pt>
                <c:pt idx="38">
                  <c:v>0.245158139638162</c:v>
                </c:pt>
                <c:pt idx="41">
                  <c:v>0.242319923697486</c:v>
                </c:pt>
                <c:pt idx="42">
                  <c:v>0.243108486173096</c:v>
                </c:pt>
                <c:pt idx="43">
                  <c:v>0.244512454688825</c:v>
                </c:pt>
                <c:pt idx="44">
                  <c:v>0.248212696936296</c:v>
                </c:pt>
                <c:pt idx="45">
                  <c:v>0.250288271099036</c:v>
                </c:pt>
                <c:pt idx="46">
                  <c:v>0.25528451579743</c:v>
                </c:pt>
                <c:pt idx="47">
                  <c:v>0.261522923260948</c:v>
                </c:pt>
                <c:pt idx="48">
                  <c:v>0.263055360941082</c:v>
                </c:pt>
                <c:pt idx="49">
                  <c:v>0.26464932358775</c:v>
                </c:pt>
                <c:pt idx="52">
                  <c:v>0.254836579334059</c:v>
                </c:pt>
                <c:pt idx="53">
                  <c:v>0.256560930064514</c:v>
                </c:pt>
                <c:pt idx="54">
                  <c:v>0.25976260260418</c:v>
                </c:pt>
                <c:pt idx="55">
                  <c:v>0.257629263563153</c:v>
                </c:pt>
                <c:pt idx="56">
                  <c:v>0.260093937274268</c:v>
                </c:pt>
                <c:pt idx="57">
                  <c:v>0.260275702477775</c:v>
                </c:pt>
                <c:pt idx="58">
                  <c:v>0.2619230614581</c:v>
                </c:pt>
                <c:pt idx="59">
                  <c:v>0.263470531364999</c:v>
                </c:pt>
                <c:pt idx="60">
                  <c:v>0.264993371680441</c:v>
                </c:pt>
                <c:pt idx="61">
                  <c:v>0.266967588254678</c:v>
                </c:pt>
              </c:numCache>
            </c:numRef>
          </c:xVal>
          <c:yVal>
            <c:numRef>
              <c:f>'O;Data Set # 9'!$Q$8:$Q$69</c:f>
              <c:numCache>
                <c:formatCode>0.0000</c:formatCode>
                <c:ptCount val="62"/>
                <c:pt idx="0">
                  <c:v>0.712203378988673</c:v>
                </c:pt>
                <c:pt idx="1">
                  <c:v>0.721268900107816</c:v>
                </c:pt>
                <c:pt idx="2">
                  <c:v>0.720966112004509</c:v>
                </c:pt>
                <c:pt idx="3">
                  <c:v>0.750063856804404</c:v>
                </c:pt>
                <c:pt idx="4">
                  <c:v>0.728449177183224</c:v>
                </c:pt>
                <c:pt idx="5">
                  <c:v>0.745398393313422</c:v>
                </c:pt>
                <c:pt idx="6">
                  <c:v>0.731582334128362</c:v>
                </c:pt>
                <c:pt idx="7">
                  <c:v>0.744761757070966</c:v>
                </c:pt>
                <c:pt idx="8">
                  <c:v>0.722714445466011</c:v>
                </c:pt>
                <c:pt idx="9">
                  <c:v>0.702095104244618</c:v>
                </c:pt>
                <c:pt idx="10">
                  <c:v>0.668258474524358</c:v>
                </c:pt>
                <c:pt idx="11">
                  <c:v>0.634281133714991</c:v>
                </c:pt>
                <c:pt idx="12">
                  <c:v>0.620613614986624</c:v>
                </c:pt>
                <c:pt idx="15">
                  <c:v>0.711900409741974</c:v>
                </c:pt>
                <c:pt idx="16">
                  <c:v>0.70786388848896</c:v>
                </c:pt>
                <c:pt idx="17">
                  <c:v>0.720636060102608</c:v>
                </c:pt>
                <c:pt idx="18">
                  <c:v>0.709250726038888</c:v>
                </c:pt>
                <c:pt idx="19">
                  <c:v>0.714945726745783</c:v>
                </c:pt>
                <c:pt idx="20">
                  <c:v>0.71787035379958</c:v>
                </c:pt>
                <c:pt idx="21">
                  <c:v>0.720471769958166</c:v>
                </c:pt>
                <c:pt idx="22">
                  <c:v>0.72717246527818</c:v>
                </c:pt>
                <c:pt idx="23">
                  <c:v>0.712761767892603</c:v>
                </c:pt>
                <c:pt idx="24">
                  <c:v>0.711127839820618</c:v>
                </c:pt>
                <c:pt idx="25">
                  <c:v>0.688651726917782</c:v>
                </c:pt>
                <c:pt idx="26">
                  <c:v>0.643511839097621</c:v>
                </c:pt>
                <c:pt idx="27">
                  <c:v>0.650291166464234</c:v>
                </c:pt>
                <c:pt idx="28">
                  <c:v>0.650510877757841</c:v>
                </c:pt>
                <c:pt idx="31">
                  <c:v>0.704919506206311</c:v>
                </c:pt>
                <c:pt idx="32">
                  <c:v>0.706972764732524</c:v>
                </c:pt>
                <c:pt idx="33">
                  <c:v>0.708014536349734</c:v>
                </c:pt>
                <c:pt idx="34">
                  <c:v>0.711295676988819</c:v>
                </c:pt>
                <c:pt idx="35">
                  <c:v>0.702176078971954</c:v>
                </c:pt>
                <c:pt idx="36">
                  <c:v>0.693211637670943</c:v>
                </c:pt>
                <c:pt idx="37">
                  <c:v>0.674830447134519</c:v>
                </c:pt>
                <c:pt idx="38">
                  <c:v>0.666318354327174</c:v>
                </c:pt>
                <c:pt idx="41">
                  <c:v>0.62864351414941</c:v>
                </c:pt>
                <c:pt idx="42">
                  <c:v>0.625654402173021</c:v>
                </c:pt>
                <c:pt idx="43">
                  <c:v>0.628448244691478</c:v>
                </c:pt>
                <c:pt idx="44">
                  <c:v>0.625571664555762</c:v>
                </c:pt>
                <c:pt idx="45">
                  <c:v>0.622367004054944</c:v>
                </c:pt>
                <c:pt idx="46">
                  <c:v>0.628550677191773</c:v>
                </c:pt>
                <c:pt idx="47">
                  <c:v>0.626466372373158</c:v>
                </c:pt>
                <c:pt idx="48">
                  <c:v>0.613630986561912</c:v>
                </c:pt>
                <c:pt idx="49">
                  <c:v>0.603242965674482</c:v>
                </c:pt>
                <c:pt idx="52">
                  <c:v>0.573911124891488</c:v>
                </c:pt>
                <c:pt idx="53">
                  <c:v>0.573688651004519</c:v>
                </c:pt>
                <c:pt idx="54">
                  <c:v>0.572474825630462</c:v>
                </c:pt>
                <c:pt idx="55">
                  <c:v>0.565625087074147</c:v>
                </c:pt>
                <c:pt idx="56">
                  <c:v>0.568260155456254</c:v>
                </c:pt>
                <c:pt idx="57">
                  <c:v>0.562370269223286</c:v>
                </c:pt>
                <c:pt idx="58">
                  <c:v>0.559135245683803</c:v>
                </c:pt>
                <c:pt idx="59">
                  <c:v>0.556087035896871</c:v>
                </c:pt>
                <c:pt idx="60">
                  <c:v>0.549145909263819</c:v>
                </c:pt>
                <c:pt idx="61">
                  <c:v>0.544053178596669</c:v>
                </c:pt>
              </c:numCache>
            </c:numRef>
          </c:yVal>
          <c:smooth val="0"/>
        </c:ser>
        <c:ser>
          <c:idx val="3"/>
          <c:order val="4"/>
          <c:tx>
            <c:v>Data Set # 10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10'!$I$8:$I$179</c:f>
              <c:numCache>
                <c:formatCode>0.00000</c:formatCode>
                <c:ptCount val="172"/>
                <c:pt idx="0">
                  <c:v>0.0484253205304069</c:v>
                </c:pt>
                <c:pt idx="1">
                  <c:v>0.0471416197258139</c:v>
                </c:pt>
                <c:pt idx="2">
                  <c:v>0.0465307368403676</c:v>
                </c:pt>
                <c:pt idx="3">
                  <c:v>0.0462642044152186</c:v>
                </c:pt>
                <c:pt idx="4">
                  <c:v>0.0452413593918893</c:v>
                </c:pt>
                <c:pt idx="5">
                  <c:v>0.0447409880570519</c:v>
                </c:pt>
                <c:pt idx="6">
                  <c:v>0.0447141620884522</c:v>
                </c:pt>
                <c:pt idx="7">
                  <c:v>0.0433422960926913</c:v>
                </c:pt>
                <c:pt idx="8">
                  <c:v>0.0440864311403764</c:v>
                </c:pt>
                <c:pt idx="9">
                  <c:v>0.0439786762093025</c:v>
                </c:pt>
                <c:pt idx="10">
                  <c:v>0.0436050965109542</c:v>
                </c:pt>
                <c:pt idx="11">
                  <c:v>0.0423269323062087</c:v>
                </c:pt>
                <c:pt idx="12">
                  <c:v>0.041970537165767</c:v>
                </c:pt>
                <c:pt idx="13">
                  <c:v>0.0420646881386018</c:v>
                </c:pt>
                <c:pt idx="14">
                  <c:v>0.0412858300244646</c:v>
                </c:pt>
                <c:pt idx="15">
                  <c:v>0.0381986169108608</c:v>
                </c:pt>
                <c:pt idx="16">
                  <c:v>0.0372272439097051</c:v>
                </c:pt>
                <c:pt idx="17">
                  <c:v>0.0365570828747755</c:v>
                </c:pt>
                <c:pt idx="18">
                  <c:v>0.0360162138933488</c:v>
                </c:pt>
                <c:pt idx="19">
                  <c:v>0.0350644005734443</c:v>
                </c:pt>
                <c:pt idx="20">
                  <c:v>0.034118341754141</c:v>
                </c:pt>
                <c:pt idx="23">
                  <c:v>0.0639659715299821</c:v>
                </c:pt>
                <c:pt idx="24">
                  <c:v>0.0641361583203333</c:v>
                </c:pt>
                <c:pt idx="25">
                  <c:v>0.0639180372467042</c:v>
                </c:pt>
                <c:pt idx="26">
                  <c:v>0.0602390200346177</c:v>
                </c:pt>
                <c:pt idx="27">
                  <c:v>0.0605077034991114</c:v>
                </c:pt>
                <c:pt idx="28">
                  <c:v>0.0569549658273622</c:v>
                </c:pt>
                <c:pt idx="29">
                  <c:v>0.0613877913599245</c:v>
                </c:pt>
                <c:pt idx="30">
                  <c:v>0.0608020062763929</c:v>
                </c:pt>
                <c:pt idx="31">
                  <c:v>0.0585500565083094</c:v>
                </c:pt>
                <c:pt idx="32">
                  <c:v>0.0596400213591954</c:v>
                </c:pt>
                <c:pt idx="33">
                  <c:v>0.0590903946620826</c:v>
                </c:pt>
                <c:pt idx="34">
                  <c:v>0.0579357487462155</c:v>
                </c:pt>
                <c:pt idx="35">
                  <c:v>0.0579212673184284</c:v>
                </c:pt>
                <c:pt idx="36">
                  <c:v>0.0575304118313469</c:v>
                </c:pt>
                <c:pt idx="37">
                  <c:v>0.0567774041673773</c:v>
                </c:pt>
                <c:pt idx="38">
                  <c:v>0.0563564321946184</c:v>
                </c:pt>
                <c:pt idx="39">
                  <c:v>0.055435724571291</c:v>
                </c:pt>
                <c:pt idx="40">
                  <c:v>0.0554068763571724</c:v>
                </c:pt>
                <c:pt idx="41">
                  <c:v>0.054032251007728</c:v>
                </c:pt>
                <c:pt idx="42">
                  <c:v>0.052536130115514</c:v>
                </c:pt>
                <c:pt idx="43">
                  <c:v>0.050715518745768</c:v>
                </c:pt>
                <c:pt idx="46">
                  <c:v>0.0822129127931047</c:v>
                </c:pt>
                <c:pt idx="47">
                  <c:v>0.0800152952829647</c:v>
                </c:pt>
                <c:pt idx="48">
                  <c:v>0.0787297961884586</c:v>
                </c:pt>
                <c:pt idx="49">
                  <c:v>0.080877818570086</c:v>
                </c:pt>
                <c:pt idx="50">
                  <c:v>0.08076571249555</c:v>
                </c:pt>
                <c:pt idx="51">
                  <c:v>0.0797558218322422</c:v>
                </c:pt>
                <c:pt idx="52">
                  <c:v>0.0797035602931001</c:v>
                </c:pt>
                <c:pt idx="53">
                  <c:v>0.079321744154427</c:v>
                </c:pt>
                <c:pt idx="54">
                  <c:v>0.0776702926680816</c:v>
                </c:pt>
                <c:pt idx="55">
                  <c:v>0.0771623905703384</c:v>
                </c:pt>
                <c:pt idx="56">
                  <c:v>0.0775695025553028</c:v>
                </c:pt>
                <c:pt idx="57">
                  <c:v>0.0768562793454736</c:v>
                </c:pt>
                <c:pt idx="58">
                  <c:v>0.077692491341633</c:v>
                </c:pt>
                <c:pt idx="59">
                  <c:v>0.0774027663905325</c:v>
                </c:pt>
                <c:pt idx="60">
                  <c:v>0.0764150829610271</c:v>
                </c:pt>
                <c:pt idx="61">
                  <c:v>0.0750456407461695</c:v>
                </c:pt>
                <c:pt idx="62">
                  <c:v>0.0723101433521633</c:v>
                </c:pt>
                <c:pt idx="63">
                  <c:v>0.0706267437346577</c:v>
                </c:pt>
                <c:pt idx="64">
                  <c:v>0.0689290251011612</c:v>
                </c:pt>
                <c:pt idx="65">
                  <c:v>0.0685627419099767</c:v>
                </c:pt>
                <c:pt idx="68">
                  <c:v>0.0989496481509536</c:v>
                </c:pt>
                <c:pt idx="69">
                  <c:v>0.0974504421041819</c:v>
                </c:pt>
                <c:pt idx="70">
                  <c:v>0.098935270623377</c:v>
                </c:pt>
                <c:pt idx="71">
                  <c:v>0.0963962554965783</c:v>
                </c:pt>
                <c:pt idx="72">
                  <c:v>0.0975482956492933</c:v>
                </c:pt>
                <c:pt idx="73">
                  <c:v>0.0981292429629647</c:v>
                </c:pt>
                <c:pt idx="74">
                  <c:v>0.0984029727939723</c:v>
                </c:pt>
                <c:pt idx="75">
                  <c:v>0.098728380657157</c:v>
                </c:pt>
                <c:pt idx="76">
                  <c:v>0.0991886844449624</c:v>
                </c:pt>
                <c:pt idx="77">
                  <c:v>0.100635995171134</c:v>
                </c:pt>
                <c:pt idx="78">
                  <c:v>0.0984109184439841</c:v>
                </c:pt>
                <c:pt idx="79">
                  <c:v>0.0994672787562603</c:v>
                </c:pt>
                <c:pt idx="80">
                  <c:v>0.100375530065778</c:v>
                </c:pt>
                <c:pt idx="81">
                  <c:v>0.100315508727033</c:v>
                </c:pt>
                <c:pt idx="82">
                  <c:v>0.0991793251750288</c:v>
                </c:pt>
                <c:pt idx="83">
                  <c:v>0.096377364131508</c:v>
                </c:pt>
                <c:pt idx="84">
                  <c:v>0.0947317890431344</c:v>
                </c:pt>
                <c:pt idx="85">
                  <c:v>0.0912389795742549</c:v>
                </c:pt>
                <c:pt idx="86">
                  <c:v>0.0869249449187218</c:v>
                </c:pt>
                <c:pt idx="87">
                  <c:v>0.0843895859325082</c:v>
                </c:pt>
                <c:pt idx="90">
                  <c:v>0.113172901873474</c:v>
                </c:pt>
                <c:pt idx="91">
                  <c:v>0.112352855065698</c:v>
                </c:pt>
                <c:pt idx="92">
                  <c:v>0.111924220141792</c:v>
                </c:pt>
                <c:pt idx="93">
                  <c:v>0.112145979620011</c:v>
                </c:pt>
                <c:pt idx="94">
                  <c:v>0.111872101762215</c:v>
                </c:pt>
                <c:pt idx="95">
                  <c:v>0.111291414720592</c:v>
                </c:pt>
                <c:pt idx="96">
                  <c:v>0.113455848468013</c:v>
                </c:pt>
                <c:pt idx="97">
                  <c:v>0.112472358912</c:v>
                </c:pt>
                <c:pt idx="98">
                  <c:v>0.115493011859454</c:v>
                </c:pt>
                <c:pt idx="99">
                  <c:v>0.113099095061005</c:v>
                </c:pt>
                <c:pt idx="100">
                  <c:v>0.114386182731832</c:v>
                </c:pt>
                <c:pt idx="101">
                  <c:v>0.117045479335453</c:v>
                </c:pt>
                <c:pt idx="102">
                  <c:v>0.115907602186141</c:v>
                </c:pt>
                <c:pt idx="103">
                  <c:v>0.117296385443629</c:v>
                </c:pt>
                <c:pt idx="104">
                  <c:v>0.11507388120716</c:v>
                </c:pt>
                <c:pt idx="105">
                  <c:v>0.112713871074846</c:v>
                </c:pt>
                <c:pt idx="106">
                  <c:v>0.113119710232199</c:v>
                </c:pt>
                <c:pt idx="107">
                  <c:v>0.108372618714411</c:v>
                </c:pt>
                <c:pt idx="108">
                  <c:v>0.106236507400678</c:v>
                </c:pt>
                <c:pt idx="109">
                  <c:v>0.10105990938624</c:v>
                </c:pt>
                <c:pt idx="110">
                  <c:v>0.0993515538868653</c:v>
                </c:pt>
                <c:pt idx="111">
                  <c:v>0.0990608</c:v>
                </c:pt>
                <c:pt idx="114">
                  <c:v>0.142879338035503</c:v>
                </c:pt>
                <c:pt idx="115">
                  <c:v>0.143649317752734</c:v>
                </c:pt>
                <c:pt idx="116">
                  <c:v>0.145294002566946</c:v>
                </c:pt>
                <c:pt idx="117">
                  <c:v>0.143973106039376</c:v>
                </c:pt>
                <c:pt idx="118">
                  <c:v>0.142267830544678</c:v>
                </c:pt>
                <c:pt idx="119">
                  <c:v>0.148188013293214</c:v>
                </c:pt>
                <c:pt idx="120">
                  <c:v>0.14709723555146</c:v>
                </c:pt>
                <c:pt idx="121">
                  <c:v>0.149562884864986</c:v>
                </c:pt>
                <c:pt idx="122">
                  <c:v>0.148499495475704</c:v>
                </c:pt>
                <c:pt idx="123">
                  <c:v>0.151697538877774</c:v>
                </c:pt>
                <c:pt idx="124">
                  <c:v>0.155019972034129</c:v>
                </c:pt>
                <c:pt idx="125">
                  <c:v>0.154345423095932</c:v>
                </c:pt>
                <c:pt idx="126">
                  <c:v>0.155451033890917</c:v>
                </c:pt>
                <c:pt idx="127">
                  <c:v>0.15911328601212</c:v>
                </c:pt>
                <c:pt idx="128">
                  <c:v>0.157830327315168</c:v>
                </c:pt>
                <c:pt idx="129">
                  <c:v>0.157077261221145</c:v>
                </c:pt>
                <c:pt idx="130">
                  <c:v>0.15692816442228</c:v>
                </c:pt>
                <c:pt idx="131">
                  <c:v>0.151447882201113</c:v>
                </c:pt>
                <c:pt idx="132">
                  <c:v>0.147041764430032</c:v>
                </c:pt>
                <c:pt idx="135">
                  <c:v>0.165143320097858</c:v>
                </c:pt>
                <c:pt idx="136">
                  <c:v>0.167987150379624</c:v>
                </c:pt>
                <c:pt idx="137">
                  <c:v>0.168271587821341</c:v>
                </c:pt>
                <c:pt idx="138">
                  <c:v>0.172621953378116</c:v>
                </c:pt>
                <c:pt idx="139">
                  <c:v>0.169307554859381</c:v>
                </c:pt>
                <c:pt idx="140">
                  <c:v>0.17499647992381</c:v>
                </c:pt>
                <c:pt idx="141">
                  <c:v>0.177025681520221</c:v>
                </c:pt>
                <c:pt idx="142">
                  <c:v>0.179512520579041</c:v>
                </c:pt>
                <c:pt idx="143">
                  <c:v>0.180886750316471</c:v>
                </c:pt>
                <c:pt idx="144">
                  <c:v>0.183984402536097</c:v>
                </c:pt>
                <c:pt idx="145">
                  <c:v>0.183933373085505</c:v>
                </c:pt>
                <c:pt idx="146">
                  <c:v>0.193568066939724</c:v>
                </c:pt>
                <c:pt idx="147">
                  <c:v>0.195205053966924</c:v>
                </c:pt>
                <c:pt idx="150">
                  <c:v>0.19347366363039</c:v>
                </c:pt>
                <c:pt idx="151">
                  <c:v>0.19303376038379</c:v>
                </c:pt>
                <c:pt idx="152">
                  <c:v>0.195499936884186</c:v>
                </c:pt>
                <c:pt idx="153">
                  <c:v>0.199109140572351</c:v>
                </c:pt>
                <c:pt idx="154">
                  <c:v>0.199383279531835</c:v>
                </c:pt>
                <c:pt idx="155">
                  <c:v>0.204312496126556</c:v>
                </c:pt>
                <c:pt idx="156">
                  <c:v>0.206744150659617</c:v>
                </c:pt>
                <c:pt idx="157">
                  <c:v>0.207263045863244</c:v>
                </c:pt>
                <c:pt idx="158">
                  <c:v>0.21215731857277</c:v>
                </c:pt>
                <c:pt idx="159">
                  <c:v>0.217014883488793</c:v>
                </c:pt>
                <c:pt idx="160">
                  <c:v>0.219615724955864</c:v>
                </c:pt>
                <c:pt idx="163">
                  <c:v>0.209656628654201</c:v>
                </c:pt>
                <c:pt idx="164">
                  <c:v>0.214895759214276</c:v>
                </c:pt>
                <c:pt idx="165">
                  <c:v>0.217606037166547</c:v>
                </c:pt>
                <c:pt idx="166">
                  <c:v>0.22101295104</c:v>
                </c:pt>
                <c:pt idx="167">
                  <c:v>0.225728486190483</c:v>
                </c:pt>
                <c:pt idx="168">
                  <c:v>0.229958426355424</c:v>
                </c:pt>
                <c:pt idx="169">
                  <c:v>0.235321709521886</c:v>
                </c:pt>
                <c:pt idx="170">
                  <c:v>0.243332596281995</c:v>
                </c:pt>
                <c:pt idx="171">
                  <c:v>0.246512467367389</c:v>
                </c:pt>
              </c:numCache>
            </c:numRef>
          </c:xVal>
          <c:yVal>
            <c:numRef>
              <c:f>'P;Data Set # 10'!$L$8:$L$179</c:f>
              <c:numCache>
                <c:formatCode>0.0000</c:formatCode>
                <c:ptCount val="172"/>
                <c:pt idx="0">
                  <c:v>0.495390345061794</c:v>
                </c:pt>
                <c:pt idx="1">
                  <c:v>0.469929902858678</c:v>
                </c:pt>
                <c:pt idx="2">
                  <c:v>0.442349304150623</c:v>
                </c:pt>
                <c:pt idx="3">
                  <c:v>0.438644365827462</c:v>
                </c:pt>
                <c:pt idx="4">
                  <c:v>0.424348740682345</c:v>
                </c:pt>
                <c:pt idx="5">
                  <c:v>0.413304993970701</c:v>
                </c:pt>
                <c:pt idx="6">
                  <c:v>0.403411948629132</c:v>
                </c:pt>
                <c:pt idx="7">
                  <c:v>0.393250844364347</c:v>
                </c:pt>
                <c:pt idx="8">
                  <c:v>0.387213929668791</c:v>
                </c:pt>
                <c:pt idx="9">
                  <c:v>0.375712925034853</c:v>
                </c:pt>
                <c:pt idx="10">
                  <c:v>0.363406619104826</c:v>
                </c:pt>
                <c:pt idx="11">
                  <c:v>0.346112822325562</c:v>
                </c:pt>
                <c:pt idx="12">
                  <c:v>0.333936647569724</c:v>
                </c:pt>
                <c:pt idx="13">
                  <c:v>0.327757536533097</c:v>
                </c:pt>
                <c:pt idx="14">
                  <c:v>0.301836563711476</c:v>
                </c:pt>
                <c:pt idx="15">
                  <c:v>0.254543526961713</c:v>
                </c:pt>
                <c:pt idx="16">
                  <c:v>0.240114573454292</c:v>
                </c:pt>
                <c:pt idx="17">
                  <c:v>0.22412345705866</c:v>
                </c:pt>
                <c:pt idx="18">
                  <c:v>0.203061698312866</c:v>
                </c:pt>
                <c:pt idx="19">
                  <c:v>0.181237084560692</c:v>
                </c:pt>
                <c:pt idx="20">
                  <c:v>0.170015621382154</c:v>
                </c:pt>
                <c:pt idx="23">
                  <c:v>0.597582571781611</c:v>
                </c:pt>
                <c:pt idx="24">
                  <c:v>0.604263608375517</c:v>
                </c:pt>
                <c:pt idx="25">
                  <c:v>0.59482094387373</c:v>
                </c:pt>
                <c:pt idx="26">
                  <c:v>0.544155448379255</c:v>
                </c:pt>
                <c:pt idx="27">
                  <c:v>0.543205277920009</c:v>
                </c:pt>
                <c:pt idx="28">
                  <c:v>0.49930067746122</c:v>
                </c:pt>
                <c:pt idx="29">
                  <c:v>0.549374755792938</c:v>
                </c:pt>
                <c:pt idx="30">
                  <c:v>0.53558237710849</c:v>
                </c:pt>
                <c:pt idx="31">
                  <c:v>0.508640702505224</c:v>
                </c:pt>
                <c:pt idx="32">
                  <c:v>0.5131415786499</c:v>
                </c:pt>
                <c:pt idx="33">
                  <c:v>0.497680128258725</c:v>
                </c:pt>
                <c:pt idx="34">
                  <c:v>0.480200185032896</c:v>
                </c:pt>
                <c:pt idx="35">
                  <c:v>0.46931344171348</c:v>
                </c:pt>
                <c:pt idx="36">
                  <c:v>0.468390361532279</c:v>
                </c:pt>
                <c:pt idx="37">
                  <c:v>0.4555043961443</c:v>
                </c:pt>
                <c:pt idx="38">
                  <c:v>0.425777232892812</c:v>
                </c:pt>
                <c:pt idx="39">
                  <c:v>0.396891878894162</c:v>
                </c:pt>
                <c:pt idx="40">
                  <c:v>0.368737109921548</c:v>
                </c:pt>
                <c:pt idx="41">
                  <c:v>0.33808216490573</c:v>
                </c:pt>
                <c:pt idx="42">
                  <c:v>0.308180275694183</c:v>
                </c:pt>
                <c:pt idx="43">
                  <c:v>0.28435920135155</c:v>
                </c:pt>
                <c:pt idx="46">
                  <c:v>0.669757915920423</c:v>
                </c:pt>
                <c:pt idx="47">
                  <c:v>0.663314977170147</c:v>
                </c:pt>
                <c:pt idx="48">
                  <c:v>0.647450641518549</c:v>
                </c:pt>
                <c:pt idx="49">
                  <c:v>0.655685980064929</c:v>
                </c:pt>
                <c:pt idx="50">
                  <c:v>0.656299169437581</c:v>
                </c:pt>
                <c:pt idx="51">
                  <c:v>0.650405315434411</c:v>
                </c:pt>
                <c:pt idx="52">
                  <c:v>0.642115474221286</c:v>
                </c:pt>
                <c:pt idx="53">
                  <c:v>0.636827696583538</c:v>
                </c:pt>
                <c:pt idx="54">
                  <c:v>0.61462568109683</c:v>
                </c:pt>
                <c:pt idx="55">
                  <c:v>0.611544104827959</c:v>
                </c:pt>
                <c:pt idx="56">
                  <c:v>0.601877120101858</c:v>
                </c:pt>
                <c:pt idx="57">
                  <c:v>0.586808150080247</c:v>
                </c:pt>
                <c:pt idx="58">
                  <c:v>0.590391264753452</c:v>
                </c:pt>
                <c:pt idx="59">
                  <c:v>0.583105419431049</c:v>
                </c:pt>
                <c:pt idx="60">
                  <c:v>0.559986066195113</c:v>
                </c:pt>
                <c:pt idx="61">
                  <c:v>0.522763395343433</c:v>
                </c:pt>
                <c:pt idx="62">
                  <c:v>0.475181606215302</c:v>
                </c:pt>
                <c:pt idx="63">
                  <c:v>0.430378831581477</c:v>
                </c:pt>
                <c:pt idx="64">
                  <c:v>0.397504422194282</c:v>
                </c:pt>
                <c:pt idx="65">
                  <c:v>0.38025996361843</c:v>
                </c:pt>
                <c:pt idx="68">
                  <c:v>0.696341396154254</c:v>
                </c:pt>
                <c:pt idx="69">
                  <c:v>0.697891636572883</c:v>
                </c:pt>
                <c:pt idx="70">
                  <c:v>0.703673148067204</c:v>
                </c:pt>
                <c:pt idx="71">
                  <c:v>0.694640249702878</c:v>
                </c:pt>
                <c:pt idx="72">
                  <c:v>0.689624766547481</c:v>
                </c:pt>
                <c:pt idx="73">
                  <c:v>0.694338199241406</c:v>
                </c:pt>
                <c:pt idx="74">
                  <c:v>0.687733425216835</c:v>
                </c:pt>
                <c:pt idx="75">
                  <c:v>0.687163158760463</c:v>
                </c:pt>
                <c:pt idx="76">
                  <c:v>0.688728950910233</c:v>
                </c:pt>
                <c:pt idx="77">
                  <c:v>0.687699534520809</c:v>
                </c:pt>
                <c:pt idx="78">
                  <c:v>0.672559692661543</c:v>
                </c:pt>
                <c:pt idx="79">
                  <c:v>0.677233980184308</c:v>
                </c:pt>
                <c:pt idx="80">
                  <c:v>0.675770414366089</c:v>
                </c:pt>
                <c:pt idx="81">
                  <c:v>0.670460590992272</c:v>
                </c:pt>
                <c:pt idx="82">
                  <c:v>0.648490531320651</c:v>
                </c:pt>
                <c:pt idx="83">
                  <c:v>0.600257111769495</c:v>
                </c:pt>
                <c:pt idx="84">
                  <c:v>0.557964698282761</c:v>
                </c:pt>
                <c:pt idx="85">
                  <c:v>0.500805593432828</c:v>
                </c:pt>
                <c:pt idx="86">
                  <c:v>0.465217876852513</c:v>
                </c:pt>
                <c:pt idx="87">
                  <c:v>0.430438134042786</c:v>
                </c:pt>
                <c:pt idx="90">
                  <c:v>0.729584984338669</c:v>
                </c:pt>
                <c:pt idx="91">
                  <c:v>0.72546288447806</c:v>
                </c:pt>
                <c:pt idx="92">
                  <c:v>0.677104374187932</c:v>
                </c:pt>
                <c:pt idx="93">
                  <c:v>0.71367452250545</c:v>
                </c:pt>
                <c:pt idx="94">
                  <c:v>0.707172492948925</c:v>
                </c:pt>
                <c:pt idx="95">
                  <c:v>0.700277297261733</c:v>
                </c:pt>
                <c:pt idx="96">
                  <c:v>0.717025123693355</c:v>
                </c:pt>
                <c:pt idx="97">
                  <c:v>0.699080767757737</c:v>
                </c:pt>
                <c:pt idx="98">
                  <c:v>0.719212028013348</c:v>
                </c:pt>
                <c:pt idx="99">
                  <c:v>0.706175691202505</c:v>
                </c:pt>
                <c:pt idx="100">
                  <c:v>0.704075703097502</c:v>
                </c:pt>
                <c:pt idx="101">
                  <c:v>0.714149682853244</c:v>
                </c:pt>
                <c:pt idx="102">
                  <c:v>0.702462968976952</c:v>
                </c:pt>
                <c:pt idx="103">
                  <c:v>0.700900608357011</c:v>
                </c:pt>
                <c:pt idx="104">
                  <c:v>0.666511942875491</c:v>
                </c:pt>
                <c:pt idx="105">
                  <c:v>0.628281880500829</c:v>
                </c:pt>
                <c:pt idx="106">
                  <c:v>0.632408788018802</c:v>
                </c:pt>
                <c:pt idx="107">
                  <c:v>0.572229419008447</c:v>
                </c:pt>
                <c:pt idx="108">
                  <c:v>0.531217527692363</c:v>
                </c:pt>
                <c:pt idx="109">
                  <c:v>0.498967924743149</c:v>
                </c:pt>
                <c:pt idx="110">
                  <c:v>0.468695618026857</c:v>
                </c:pt>
                <c:pt idx="111">
                  <c:v>0.463928272700222</c:v>
                </c:pt>
                <c:pt idx="114">
                  <c:v>0.754995528923625</c:v>
                </c:pt>
                <c:pt idx="115">
                  <c:v>0.747734758811087</c:v>
                </c:pt>
                <c:pt idx="116">
                  <c:v>0.757995327062244</c:v>
                </c:pt>
                <c:pt idx="117">
                  <c:v>0.747167006216293</c:v>
                </c:pt>
                <c:pt idx="118">
                  <c:v>0.745990061473578</c:v>
                </c:pt>
                <c:pt idx="119">
                  <c:v>0.757388312154755</c:v>
                </c:pt>
                <c:pt idx="120">
                  <c:v>0.753629523913926</c:v>
                </c:pt>
                <c:pt idx="121">
                  <c:v>0.756014850092386</c:v>
                </c:pt>
                <c:pt idx="122">
                  <c:v>0.750079510674437</c:v>
                </c:pt>
                <c:pt idx="123">
                  <c:v>0.753526017042997</c:v>
                </c:pt>
                <c:pt idx="124">
                  <c:v>0.754121814071107</c:v>
                </c:pt>
                <c:pt idx="125">
                  <c:v>0.758339646319394</c:v>
                </c:pt>
                <c:pt idx="126">
                  <c:v>0.753473913988807</c:v>
                </c:pt>
                <c:pt idx="127">
                  <c:v>0.756375420525868</c:v>
                </c:pt>
                <c:pt idx="128">
                  <c:v>0.751418856888601</c:v>
                </c:pt>
                <c:pt idx="129">
                  <c:v>0.746827702976858</c:v>
                </c:pt>
                <c:pt idx="130">
                  <c:v>0.724421083180974</c:v>
                </c:pt>
                <c:pt idx="131">
                  <c:v>0.681651939712521</c:v>
                </c:pt>
                <c:pt idx="132">
                  <c:v>0.634710505374223</c:v>
                </c:pt>
                <c:pt idx="135">
                  <c:v>0.743231968708903</c:v>
                </c:pt>
                <c:pt idx="136">
                  <c:v>0.743791987110424</c:v>
                </c:pt>
                <c:pt idx="137">
                  <c:v>0.74330433526415</c:v>
                </c:pt>
                <c:pt idx="138">
                  <c:v>0.746472347260871</c:v>
                </c:pt>
                <c:pt idx="139">
                  <c:v>0.740263010730022</c:v>
                </c:pt>
                <c:pt idx="140">
                  <c:v>0.753311004787455</c:v>
                </c:pt>
                <c:pt idx="141">
                  <c:v>0.74865491713709</c:v>
                </c:pt>
                <c:pt idx="142">
                  <c:v>0.750965801198537</c:v>
                </c:pt>
                <c:pt idx="143">
                  <c:v>0.746269206209492</c:v>
                </c:pt>
                <c:pt idx="144">
                  <c:v>0.749667993539562</c:v>
                </c:pt>
                <c:pt idx="145">
                  <c:v>0.736092582843645</c:v>
                </c:pt>
                <c:pt idx="146">
                  <c:v>0.74713883511967</c:v>
                </c:pt>
                <c:pt idx="147">
                  <c:v>0.739928754225081</c:v>
                </c:pt>
                <c:pt idx="150">
                  <c:v>0.734420396400815</c:v>
                </c:pt>
                <c:pt idx="151">
                  <c:v>0.723389597254015</c:v>
                </c:pt>
                <c:pt idx="152">
                  <c:v>0.725699628453188</c:v>
                </c:pt>
                <c:pt idx="153">
                  <c:v>0.729171704357134</c:v>
                </c:pt>
                <c:pt idx="154">
                  <c:v>0.723629074307961</c:v>
                </c:pt>
                <c:pt idx="155">
                  <c:v>0.733260892258576</c:v>
                </c:pt>
                <c:pt idx="156">
                  <c:v>0.736203462676921</c:v>
                </c:pt>
                <c:pt idx="157">
                  <c:v>0.723205510229896</c:v>
                </c:pt>
                <c:pt idx="158">
                  <c:v>0.729672949516292</c:v>
                </c:pt>
                <c:pt idx="159">
                  <c:v>0.726505892638095</c:v>
                </c:pt>
                <c:pt idx="160">
                  <c:v>0.724112168992694</c:v>
                </c:pt>
                <c:pt idx="163">
                  <c:v>0.708615834325355</c:v>
                </c:pt>
                <c:pt idx="164">
                  <c:v>0.706787094242726</c:v>
                </c:pt>
                <c:pt idx="165">
                  <c:v>0.707345068596105</c:v>
                </c:pt>
                <c:pt idx="166">
                  <c:v>0.709177087757362</c:v>
                </c:pt>
                <c:pt idx="167">
                  <c:v>0.712048648939783</c:v>
                </c:pt>
                <c:pt idx="168">
                  <c:v>0.712704719115168</c:v>
                </c:pt>
                <c:pt idx="169">
                  <c:v>0.698886329198514</c:v>
                </c:pt>
                <c:pt idx="170">
                  <c:v>0.698705588229253</c:v>
                </c:pt>
                <c:pt idx="171">
                  <c:v>0.701452920478237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403984"/>
        <c:axId val="-1386399632"/>
      </c:scatterChart>
      <c:valAx>
        <c:axId val="-1386403984"/>
        <c:scaling>
          <c:orientation val="minMax"/>
          <c:max val="0.2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399632"/>
        <c:crosses val="autoZero"/>
        <c:crossBetween val="midCat"/>
        <c:majorUnit val="0.02"/>
      </c:valAx>
      <c:valAx>
        <c:axId val="-1386399632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4039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354051054384"/>
          <c:y val="0.56280587275693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0953063734704"/>
          <c:y val="0.0290205562273277"/>
          <c:w val="0.896032440501334"/>
          <c:h val="0.866989117291415"/>
        </c:manualLayout>
      </c:layout>
      <c:scatterChart>
        <c:scatterStyle val="lineMarker"/>
        <c:varyColors val="0"/>
        <c:ser>
          <c:idx val="0"/>
          <c:order val="0"/>
          <c:tx>
            <c:v>Beta = 0 deg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1'!$I$8:$I$25</c:f>
              <c:numCache>
                <c:formatCode>0.00000</c:formatCode>
                <c:ptCount val="18"/>
                <c:pt idx="0">
                  <c:v>0.0342444735800211</c:v>
                </c:pt>
                <c:pt idx="1">
                  <c:v>0.0317849979254718</c:v>
                </c:pt>
                <c:pt idx="2">
                  <c:v>0.0318199597533712</c:v>
                </c:pt>
                <c:pt idx="3">
                  <c:v>0.0311551081431785</c:v>
                </c:pt>
                <c:pt idx="4">
                  <c:v>0.0310270811769256</c:v>
                </c:pt>
                <c:pt idx="5">
                  <c:v>0.0296338760428481</c:v>
                </c:pt>
                <c:pt idx="6">
                  <c:v>0.0295295628050726</c:v>
                </c:pt>
                <c:pt idx="7">
                  <c:v>0.0292718833656732</c:v>
                </c:pt>
                <c:pt idx="8">
                  <c:v>0.0283418743416507</c:v>
                </c:pt>
                <c:pt idx="9">
                  <c:v>0.0282697453468902</c:v>
                </c:pt>
                <c:pt idx="10">
                  <c:v>0.0278049212715391</c:v>
                </c:pt>
                <c:pt idx="11">
                  <c:v>0.0273653393891752</c:v>
                </c:pt>
                <c:pt idx="12">
                  <c:v>0.0270016422818777</c:v>
                </c:pt>
                <c:pt idx="13">
                  <c:v>0.0264793477716341</c:v>
                </c:pt>
                <c:pt idx="14">
                  <c:v>0.0255435193420165</c:v>
                </c:pt>
                <c:pt idx="15">
                  <c:v>0.0247218580822431</c:v>
                </c:pt>
                <c:pt idx="16">
                  <c:v>0.0243189878568085</c:v>
                </c:pt>
                <c:pt idx="17">
                  <c:v>0.0232300288570231</c:v>
                </c:pt>
              </c:numCache>
            </c:numRef>
          </c:xVal>
          <c:yVal>
            <c:numRef>
              <c:f>'D;Data Set # 1'!$J$8:$J$25</c:f>
              <c:numCache>
                <c:formatCode>0.00000</c:formatCode>
                <c:ptCount val="18"/>
                <c:pt idx="0">
                  <c:v>0.0106703340163303</c:v>
                </c:pt>
                <c:pt idx="1">
                  <c:v>0.0113681990243324</c:v>
                </c:pt>
                <c:pt idx="2">
                  <c:v>0.0109647546338966</c:v>
                </c:pt>
                <c:pt idx="3">
                  <c:v>0.01088047830345</c:v>
                </c:pt>
                <c:pt idx="4">
                  <c:v>0.0111149998338865</c:v>
                </c:pt>
                <c:pt idx="5">
                  <c:v>0.0112914337202329</c:v>
                </c:pt>
                <c:pt idx="6">
                  <c:v>0.0113391741951964</c:v>
                </c:pt>
                <c:pt idx="7">
                  <c:v>0.0113945118291898</c:v>
                </c:pt>
                <c:pt idx="8">
                  <c:v>0.0113828508160363</c:v>
                </c:pt>
                <c:pt idx="9">
                  <c:v>0.0116470000245145</c:v>
                </c:pt>
                <c:pt idx="10">
                  <c:v>0.011709162149763</c:v>
                </c:pt>
                <c:pt idx="11">
                  <c:v>0.011894539853038</c:v>
                </c:pt>
                <c:pt idx="12">
                  <c:v>0.0120410065288374</c:v>
                </c:pt>
                <c:pt idx="13">
                  <c:v>0.0125003145147624</c:v>
                </c:pt>
                <c:pt idx="14">
                  <c:v>0.0136096574512469</c:v>
                </c:pt>
                <c:pt idx="15">
                  <c:v>0.0142081312868675</c:v>
                </c:pt>
                <c:pt idx="16">
                  <c:v>0.015229506189608</c:v>
                </c:pt>
                <c:pt idx="17">
                  <c:v>0.0164285974610329</c:v>
                </c:pt>
              </c:numCache>
            </c:numRef>
          </c:yVal>
          <c:smooth val="1"/>
        </c:ser>
        <c:ser>
          <c:idx val="1"/>
          <c:order val="1"/>
          <c:tx>
            <c:v>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'D;Data Set # 1'!$I$28:$I$43</c:f>
              <c:numCache>
                <c:formatCode>0.00000</c:formatCode>
                <c:ptCount val="16"/>
                <c:pt idx="0">
                  <c:v>0.046800671142558</c:v>
                </c:pt>
                <c:pt idx="1">
                  <c:v>0.0442250336593418</c:v>
                </c:pt>
                <c:pt idx="2">
                  <c:v>0.0439121347304848</c:v>
                </c:pt>
                <c:pt idx="3">
                  <c:v>0.0434828001957025</c:v>
                </c:pt>
                <c:pt idx="4">
                  <c:v>0.0437702643464317</c:v>
                </c:pt>
                <c:pt idx="5">
                  <c:v>0.0425054100576785</c:v>
                </c:pt>
                <c:pt idx="6">
                  <c:v>0.0430905376002506</c:v>
                </c:pt>
                <c:pt idx="7">
                  <c:v>0.0425142060290879</c:v>
                </c:pt>
                <c:pt idx="8">
                  <c:v>0.0410570340054507</c:v>
                </c:pt>
                <c:pt idx="9">
                  <c:v>0.0415613874838378</c:v>
                </c:pt>
                <c:pt idx="10">
                  <c:v>0.0410608822075107</c:v>
                </c:pt>
                <c:pt idx="11">
                  <c:v>0.0403193092761811</c:v>
                </c:pt>
                <c:pt idx="12">
                  <c:v>0.0383018350554764</c:v>
                </c:pt>
                <c:pt idx="13">
                  <c:v>0.0386521499387543</c:v>
                </c:pt>
                <c:pt idx="14">
                  <c:v>0.0392530594228582</c:v>
                </c:pt>
                <c:pt idx="15">
                  <c:v>0.0372906409206839</c:v>
                </c:pt>
              </c:numCache>
            </c:numRef>
          </c:xVal>
          <c:yVal>
            <c:numRef>
              <c:f>'D;Data Set # 1'!$J$28:$J$43</c:f>
              <c:numCache>
                <c:formatCode>0.00000</c:formatCode>
                <c:ptCount val="16"/>
                <c:pt idx="0">
                  <c:v>0.0118113882980356</c:v>
                </c:pt>
                <c:pt idx="1">
                  <c:v>0.0113316741190549</c:v>
                </c:pt>
                <c:pt idx="2">
                  <c:v>0.0131529568629742</c:v>
                </c:pt>
                <c:pt idx="3">
                  <c:v>0.0146822698698723</c:v>
                </c:pt>
                <c:pt idx="4">
                  <c:v>0.0147734944858532</c:v>
                </c:pt>
                <c:pt idx="5">
                  <c:v>0.0150215936727157</c:v>
                </c:pt>
                <c:pt idx="6">
                  <c:v>0.0155339368122262</c:v>
                </c:pt>
                <c:pt idx="7">
                  <c:v>0.0155080120301983</c:v>
                </c:pt>
                <c:pt idx="8">
                  <c:v>0.0153742239582404</c:v>
                </c:pt>
                <c:pt idx="9">
                  <c:v>0.0157886530340021</c:v>
                </c:pt>
                <c:pt idx="10">
                  <c:v>0.0158672554561907</c:v>
                </c:pt>
                <c:pt idx="11">
                  <c:v>0.0166273691995732</c:v>
                </c:pt>
                <c:pt idx="12">
                  <c:v>0.0165628911622155</c:v>
                </c:pt>
                <c:pt idx="13">
                  <c:v>0.017446197240615</c:v>
                </c:pt>
                <c:pt idx="14">
                  <c:v>0.018653409959427</c:v>
                </c:pt>
                <c:pt idx="15">
                  <c:v>0.0190865925678022</c:v>
                </c:pt>
              </c:numCache>
            </c:numRef>
          </c:yVal>
          <c:smooth val="1"/>
        </c:ser>
        <c:ser>
          <c:idx val="3"/>
          <c:order val="2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'D;Data Set # 1'!$I$46:$I$61</c:f>
              <c:numCache>
                <c:formatCode>0.00000</c:formatCode>
                <c:ptCount val="16"/>
                <c:pt idx="0">
                  <c:v>0.0645739318273778</c:v>
                </c:pt>
                <c:pt idx="1">
                  <c:v>0.0653162444706139</c:v>
                </c:pt>
                <c:pt idx="2">
                  <c:v>0.0627393814792782</c:v>
                </c:pt>
                <c:pt idx="3">
                  <c:v>0.0628946661335107</c:v>
                </c:pt>
                <c:pt idx="4">
                  <c:v>0.0622364891805478</c:v>
                </c:pt>
                <c:pt idx="5">
                  <c:v>0.0619071068126262</c:v>
                </c:pt>
                <c:pt idx="6">
                  <c:v>0.0627895158596459</c:v>
                </c:pt>
                <c:pt idx="7">
                  <c:v>0.0627727879020889</c:v>
                </c:pt>
                <c:pt idx="8">
                  <c:v>0.061747703591136</c:v>
                </c:pt>
                <c:pt idx="9">
                  <c:v>0.0606354252493667</c:v>
                </c:pt>
                <c:pt idx="10">
                  <c:v>0.0602467899150969</c:v>
                </c:pt>
                <c:pt idx="11">
                  <c:v>0.0587492105063882</c:v>
                </c:pt>
                <c:pt idx="12">
                  <c:v>0.0572095605069925</c:v>
                </c:pt>
                <c:pt idx="13">
                  <c:v>0.0570405371376755</c:v>
                </c:pt>
                <c:pt idx="14">
                  <c:v>0.0557025955718419</c:v>
                </c:pt>
                <c:pt idx="15">
                  <c:v>0.0544469086206007</c:v>
                </c:pt>
              </c:numCache>
            </c:numRef>
          </c:xVal>
          <c:yVal>
            <c:numRef>
              <c:f>'D;Data Set # 1'!$J$46:$J$61</c:f>
              <c:numCache>
                <c:formatCode>0.00000</c:formatCode>
                <c:ptCount val="16"/>
                <c:pt idx="0">
                  <c:v>0.0204479233914159</c:v>
                </c:pt>
                <c:pt idx="1">
                  <c:v>0.0201869943562985</c:v>
                </c:pt>
                <c:pt idx="2">
                  <c:v>0.0200038197248917</c:v>
                </c:pt>
                <c:pt idx="3">
                  <c:v>0.0203792784362459</c:v>
                </c:pt>
                <c:pt idx="4">
                  <c:v>0.0202531176693709</c:v>
                </c:pt>
                <c:pt idx="5">
                  <c:v>0.0204590472487185</c:v>
                </c:pt>
                <c:pt idx="6">
                  <c:v>0.0207309333970989</c:v>
                </c:pt>
                <c:pt idx="7">
                  <c:v>0.0209330091186089</c:v>
                </c:pt>
                <c:pt idx="8">
                  <c:v>0.0208181217655177</c:v>
                </c:pt>
                <c:pt idx="9">
                  <c:v>0.021075400038112</c:v>
                </c:pt>
                <c:pt idx="10">
                  <c:v>0.0216715529729912</c:v>
                </c:pt>
                <c:pt idx="11">
                  <c:v>0.0225535843528162</c:v>
                </c:pt>
                <c:pt idx="12">
                  <c:v>0.0232872434316465</c:v>
                </c:pt>
                <c:pt idx="13">
                  <c:v>0.0245641942820639</c:v>
                </c:pt>
                <c:pt idx="14">
                  <c:v>0.025512366536807</c:v>
                </c:pt>
                <c:pt idx="15">
                  <c:v>0.0261368593149782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1'!$I$64:$I$70</c:f>
              <c:numCache>
                <c:formatCode>0.00000</c:formatCode>
                <c:ptCount val="7"/>
                <c:pt idx="0">
                  <c:v>0.0819698432894383</c:v>
                </c:pt>
                <c:pt idx="1">
                  <c:v>0.0819688271534632</c:v>
                </c:pt>
                <c:pt idx="2">
                  <c:v>0.0812695641478467</c:v>
                </c:pt>
                <c:pt idx="3">
                  <c:v>0.0812454469606846</c:v>
                </c:pt>
                <c:pt idx="4">
                  <c:v>0.08127006871035</c:v>
                </c:pt>
                <c:pt idx="5">
                  <c:v>0.0828904259802282</c:v>
                </c:pt>
                <c:pt idx="6">
                  <c:v>0.082365201556966</c:v>
                </c:pt>
              </c:numCache>
            </c:numRef>
          </c:xVal>
          <c:yVal>
            <c:numRef>
              <c:f>'D;Data Set # 1'!$J$64:$J$70</c:f>
              <c:numCache>
                <c:formatCode>0.00000</c:formatCode>
                <c:ptCount val="7"/>
                <c:pt idx="0">
                  <c:v>0.0287445772504698</c:v>
                </c:pt>
                <c:pt idx="1">
                  <c:v>0.0258497009492728</c:v>
                </c:pt>
                <c:pt idx="2">
                  <c:v>0.0267118620783111</c:v>
                </c:pt>
                <c:pt idx="3">
                  <c:v>0.02698443977285</c:v>
                </c:pt>
                <c:pt idx="4">
                  <c:v>0.0273124006036862</c:v>
                </c:pt>
                <c:pt idx="5">
                  <c:v>0.0284194522988081</c:v>
                </c:pt>
                <c:pt idx="6">
                  <c:v>0.0293124277692149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1'!$I$75:$I$92</c:f>
              <c:numCache>
                <c:formatCode>0.00000</c:formatCode>
                <c:ptCount val="18"/>
                <c:pt idx="0">
                  <c:v>0.101832097170951</c:v>
                </c:pt>
                <c:pt idx="1">
                  <c:v>0.102199710160236</c:v>
                </c:pt>
                <c:pt idx="2">
                  <c:v>0.103638096127065</c:v>
                </c:pt>
                <c:pt idx="3">
                  <c:v>0.10497252948316</c:v>
                </c:pt>
                <c:pt idx="4">
                  <c:v>0.104861480162724</c:v>
                </c:pt>
                <c:pt idx="5">
                  <c:v>0.104609108683948</c:v>
                </c:pt>
                <c:pt idx="6">
                  <c:v>0.107154444645505</c:v>
                </c:pt>
                <c:pt idx="7">
                  <c:v>0.108254817600939</c:v>
                </c:pt>
                <c:pt idx="8">
                  <c:v>0.108861383900929</c:v>
                </c:pt>
                <c:pt idx="9">
                  <c:v>0.107649417696481</c:v>
                </c:pt>
                <c:pt idx="10">
                  <c:v>0.107715350552593</c:v>
                </c:pt>
                <c:pt idx="11">
                  <c:v>0.105513258490208</c:v>
                </c:pt>
                <c:pt idx="12">
                  <c:v>0.105512711818453</c:v>
                </c:pt>
                <c:pt idx="13">
                  <c:v>0.104854999377979</c:v>
                </c:pt>
                <c:pt idx="14">
                  <c:v>0.102887466182876</c:v>
                </c:pt>
                <c:pt idx="15">
                  <c:v>0.10207313711067</c:v>
                </c:pt>
                <c:pt idx="16">
                  <c:v>0.101381696790062</c:v>
                </c:pt>
                <c:pt idx="17">
                  <c:v>0.100390178584622</c:v>
                </c:pt>
              </c:numCache>
            </c:numRef>
          </c:xVal>
          <c:yVal>
            <c:numRef>
              <c:f>'D;Data Set # 1'!$J$75:$J$92</c:f>
              <c:numCache>
                <c:formatCode>0.00000</c:formatCode>
                <c:ptCount val="18"/>
                <c:pt idx="0">
                  <c:v>0.0328456795091217</c:v>
                </c:pt>
                <c:pt idx="1">
                  <c:v>0.0350191198629362</c:v>
                </c:pt>
                <c:pt idx="2">
                  <c:v>0.0371327907753216</c:v>
                </c:pt>
                <c:pt idx="3">
                  <c:v>0.038268339216255</c:v>
                </c:pt>
                <c:pt idx="4">
                  <c:v>0.0392685448145025</c:v>
                </c:pt>
                <c:pt idx="5">
                  <c:v>0.0392103535200295</c:v>
                </c:pt>
                <c:pt idx="6">
                  <c:v>0.0403588061343782</c:v>
                </c:pt>
                <c:pt idx="7">
                  <c:v>0.0409833422609576</c:v>
                </c:pt>
                <c:pt idx="8">
                  <c:v>0.0418068514344169</c:v>
                </c:pt>
                <c:pt idx="9">
                  <c:v>0.0412467655009962</c:v>
                </c:pt>
                <c:pt idx="10">
                  <c:v>0.0421954993865945</c:v>
                </c:pt>
                <c:pt idx="11">
                  <c:v>0.0436153921316143</c:v>
                </c:pt>
                <c:pt idx="12">
                  <c:v>0.0438358323029548</c:v>
                </c:pt>
                <c:pt idx="13">
                  <c:v>0.0437359281192772</c:v>
                </c:pt>
                <c:pt idx="14">
                  <c:v>0.0450485806533606</c:v>
                </c:pt>
                <c:pt idx="15">
                  <c:v>0.0458930559159884</c:v>
                </c:pt>
                <c:pt idx="16">
                  <c:v>0.046178040415119</c:v>
                </c:pt>
                <c:pt idx="17">
                  <c:v>0.0474272613074003</c:v>
                </c:pt>
              </c:numCache>
            </c:numRef>
          </c:yVal>
          <c:smooth val="1"/>
        </c:ser>
        <c:ser>
          <c:idx val="5"/>
          <c:order val="5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1'!$I$95:$I$110</c:f>
              <c:numCache>
                <c:formatCode>0.00000</c:formatCode>
                <c:ptCount val="16"/>
                <c:pt idx="0">
                  <c:v>0.118706664244565</c:v>
                </c:pt>
                <c:pt idx="1">
                  <c:v>0.12038593873272</c:v>
                </c:pt>
                <c:pt idx="2">
                  <c:v>0.121514894086853</c:v>
                </c:pt>
                <c:pt idx="3">
                  <c:v>0.127188891698696</c:v>
                </c:pt>
                <c:pt idx="4">
                  <c:v>0.126482412363473</c:v>
                </c:pt>
                <c:pt idx="5">
                  <c:v>0.128742660366695</c:v>
                </c:pt>
                <c:pt idx="6">
                  <c:v>0.13009702868433</c:v>
                </c:pt>
                <c:pt idx="7">
                  <c:v>0.131314094157416</c:v>
                </c:pt>
                <c:pt idx="8">
                  <c:v>0.13335197518669</c:v>
                </c:pt>
                <c:pt idx="9">
                  <c:v>0.129889005269747</c:v>
                </c:pt>
                <c:pt idx="10">
                  <c:v>0.128324282395001</c:v>
                </c:pt>
                <c:pt idx="11">
                  <c:v>0.12669626041476</c:v>
                </c:pt>
                <c:pt idx="12">
                  <c:v>0.125210863866059</c:v>
                </c:pt>
                <c:pt idx="13">
                  <c:v>0.124590181719998</c:v>
                </c:pt>
                <c:pt idx="14">
                  <c:v>0.122865988280041</c:v>
                </c:pt>
                <c:pt idx="15">
                  <c:v>0.121920919238712</c:v>
                </c:pt>
              </c:numCache>
            </c:numRef>
          </c:xVal>
          <c:yVal>
            <c:numRef>
              <c:f>'D;Data Set # 1'!$J$95:$J$110</c:f>
              <c:numCache>
                <c:formatCode>0.00000</c:formatCode>
                <c:ptCount val="16"/>
                <c:pt idx="0">
                  <c:v>0.0440783629929958</c:v>
                </c:pt>
                <c:pt idx="1">
                  <c:v>0.0464234283773756</c:v>
                </c:pt>
                <c:pt idx="2">
                  <c:v>0.047502028248123</c:v>
                </c:pt>
                <c:pt idx="3">
                  <c:v>0.0505343589835</c:v>
                </c:pt>
                <c:pt idx="4">
                  <c:v>0.0507524914604422</c:v>
                </c:pt>
                <c:pt idx="5">
                  <c:v>0.0520564465318681</c:v>
                </c:pt>
                <c:pt idx="6">
                  <c:v>0.0530829841949542</c:v>
                </c:pt>
                <c:pt idx="7">
                  <c:v>0.0546669672935194</c:v>
                </c:pt>
                <c:pt idx="8">
                  <c:v>0.0564647164970654</c:v>
                </c:pt>
                <c:pt idx="9">
                  <c:v>0.0559220903538352</c:v>
                </c:pt>
                <c:pt idx="10">
                  <c:v>0.0566747086664321</c:v>
                </c:pt>
                <c:pt idx="11">
                  <c:v>0.0562914671223456</c:v>
                </c:pt>
                <c:pt idx="12">
                  <c:v>0.0573930818335178</c:v>
                </c:pt>
                <c:pt idx="13">
                  <c:v>0.0580790538895113</c:v>
                </c:pt>
                <c:pt idx="14">
                  <c:v>0.0590687301423076</c:v>
                </c:pt>
                <c:pt idx="15">
                  <c:v>0.0600450554594588</c:v>
                </c:pt>
              </c:numCache>
            </c:numRef>
          </c:yVal>
          <c:smooth val="1"/>
        </c:ser>
        <c:ser>
          <c:idx val="6"/>
          <c:order val="6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'D;Data Set # 1'!$I$113:$I$129</c:f>
              <c:numCache>
                <c:formatCode>0.00000</c:formatCode>
                <c:ptCount val="17"/>
                <c:pt idx="0">
                  <c:v>0.137099546713986</c:v>
                </c:pt>
                <c:pt idx="1">
                  <c:v>0.140903093715646</c:v>
                </c:pt>
                <c:pt idx="2">
                  <c:v>0.144142692182343</c:v>
                </c:pt>
                <c:pt idx="3">
                  <c:v>0.150171052880814</c:v>
                </c:pt>
                <c:pt idx="4">
                  <c:v>0.151342405412107</c:v>
                </c:pt>
                <c:pt idx="5">
                  <c:v>0.152490033006703</c:v>
                </c:pt>
                <c:pt idx="6">
                  <c:v>0.152232617863794</c:v>
                </c:pt>
                <c:pt idx="7">
                  <c:v>0.154989025593108</c:v>
                </c:pt>
                <c:pt idx="8">
                  <c:v>0.154451475764155</c:v>
                </c:pt>
                <c:pt idx="9">
                  <c:v>0.153244797205819</c:v>
                </c:pt>
                <c:pt idx="10">
                  <c:v>0.155186479456847</c:v>
                </c:pt>
                <c:pt idx="11">
                  <c:v>0.153071647579138</c:v>
                </c:pt>
                <c:pt idx="12">
                  <c:v>0.152465181010564</c:v>
                </c:pt>
                <c:pt idx="13">
                  <c:v>0.150065106378957</c:v>
                </c:pt>
                <c:pt idx="14">
                  <c:v>0.150915093345775</c:v>
                </c:pt>
                <c:pt idx="15">
                  <c:v>0.148354071546922</c:v>
                </c:pt>
                <c:pt idx="16">
                  <c:v>0.14774621076291</c:v>
                </c:pt>
              </c:numCache>
            </c:numRef>
          </c:xVal>
          <c:yVal>
            <c:numRef>
              <c:f>'D;Data Set # 1'!$J$113:$J$129</c:f>
              <c:numCache>
                <c:formatCode>0.00000</c:formatCode>
                <c:ptCount val="17"/>
                <c:pt idx="0">
                  <c:v>0.0559343905608122</c:v>
                </c:pt>
                <c:pt idx="1">
                  <c:v>0.0582697236124476</c:v>
                </c:pt>
                <c:pt idx="2">
                  <c:v>0.0597772214564912</c:v>
                </c:pt>
                <c:pt idx="3">
                  <c:v>0.0642271675650912</c:v>
                </c:pt>
                <c:pt idx="4">
                  <c:v>0.0664532152213221</c:v>
                </c:pt>
                <c:pt idx="5">
                  <c:v>0.0688013995180195</c:v>
                </c:pt>
                <c:pt idx="6">
                  <c:v>0.0655612152093926</c:v>
                </c:pt>
                <c:pt idx="7">
                  <c:v>0.0699618565816045</c:v>
                </c:pt>
                <c:pt idx="8">
                  <c:v>0.070783141094376</c:v>
                </c:pt>
                <c:pt idx="9">
                  <c:v>0.0647807921835485</c:v>
                </c:pt>
                <c:pt idx="10">
                  <c:v>0.0728232322896203</c:v>
                </c:pt>
                <c:pt idx="11">
                  <c:v>0.0727591733970013</c:v>
                </c:pt>
                <c:pt idx="12">
                  <c:v>0.073827318825596</c:v>
                </c:pt>
                <c:pt idx="13">
                  <c:v>0.073371805584546</c:v>
                </c:pt>
                <c:pt idx="14">
                  <c:v>0.0753738819707406</c:v>
                </c:pt>
                <c:pt idx="15">
                  <c:v>0.076247124901371</c:v>
                </c:pt>
                <c:pt idx="16">
                  <c:v>0.0772123778866823</c:v>
                </c:pt>
              </c:numCache>
            </c:numRef>
          </c:yVal>
          <c:smooth val="1"/>
        </c:ser>
        <c:ser>
          <c:idx val="7"/>
          <c:order val="7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'D;Data Set # 1'!$I$132:$I$143</c:f>
              <c:numCache>
                <c:formatCode>0.00000</c:formatCode>
                <c:ptCount val="12"/>
                <c:pt idx="0">
                  <c:v>0.157544165821128</c:v>
                </c:pt>
                <c:pt idx="1">
                  <c:v>0.157432499973978</c:v>
                </c:pt>
                <c:pt idx="2">
                  <c:v>0.157616855021519</c:v>
                </c:pt>
                <c:pt idx="3">
                  <c:v>0.162832039568834</c:v>
                </c:pt>
                <c:pt idx="4">
                  <c:v>0.173929913587598</c:v>
                </c:pt>
                <c:pt idx="5">
                  <c:v>0.17658353071677</c:v>
                </c:pt>
                <c:pt idx="6">
                  <c:v>0.174859501340024</c:v>
                </c:pt>
                <c:pt idx="7">
                  <c:v>0.173686943436456</c:v>
                </c:pt>
                <c:pt idx="8">
                  <c:v>0.176763478263721</c:v>
                </c:pt>
                <c:pt idx="9">
                  <c:v>0.175515015217054</c:v>
                </c:pt>
                <c:pt idx="10">
                  <c:v>0.17345450867482</c:v>
                </c:pt>
                <c:pt idx="11">
                  <c:v>0.173707616145587</c:v>
                </c:pt>
              </c:numCache>
            </c:numRef>
          </c:xVal>
          <c:yVal>
            <c:numRef>
              <c:f>'D;Data Set # 1'!$J$132:$J$143</c:f>
              <c:numCache>
                <c:formatCode>0.00000</c:formatCode>
                <c:ptCount val="12"/>
                <c:pt idx="0">
                  <c:v>0.052944351258395</c:v>
                </c:pt>
                <c:pt idx="1">
                  <c:v>0.0744243741302869</c:v>
                </c:pt>
                <c:pt idx="2">
                  <c:v>0.0837236004645704</c:v>
                </c:pt>
                <c:pt idx="3">
                  <c:v>0.0774298588261388</c:v>
                </c:pt>
                <c:pt idx="4">
                  <c:v>0.0857218168177567</c:v>
                </c:pt>
                <c:pt idx="5">
                  <c:v>0.0876509925802218</c:v>
                </c:pt>
                <c:pt idx="6">
                  <c:v>0.0882475856080498</c:v>
                </c:pt>
                <c:pt idx="7">
                  <c:v>0.0901394327776772</c:v>
                </c:pt>
                <c:pt idx="8">
                  <c:v>0.0913930103139403</c:v>
                </c:pt>
                <c:pt idx="9">
                  <c:v>0.0925360229687874</c:v>
                </c:pt>
                <c:pt idx="10">
                  <c:v>0.0942473937412793</c:v>
                </c:pt>
                <c:pt idx="11">
                  <c:v>0.0941756800960903</c:v>
                </c:pt>
              </c:numCache>
            </c:numRef>
          </c:yVal>
          <c:smooth val="1"/>
        </c:ser>
        <c:ser>
          <c:idx val="8"/>
          <c:order val="8"/>
          <c:tx>
            <c:v>16.0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'D;Data Set # 1'!$I$146:$I$153</c:f>
              <c:numCache>
                <c:formatCode>0.00000</c:formatCode>
                <c:ptCount val="8"/>
                <c:pt idx="0">
                  <c:v>0.175745169771948</c:v>
                </c:pt>
                <c:pt idx="1">
                  <c:v>0.179267121342939</c:v>
                </c:pt>
                <c:pt idx="2">
                  <c:v>0.179549178220908</c:v>
                </c:pt>
                <c:pt idx="3">
                  <c:v>0.18265507760809</c:v>
                </c:pt>
                <c:pt idx="4">
                  <c:v>0.185498471077505</c:v>
                </c:pt>
                <c:pt idx="5">
                  <c:v>0.187177619797797</c:v>
                </c:pt>
                <c:pt idx="6">
                  <c:v>0.188235457304555</c:v>
                </c:pt>
                <c:pt idx="7">
                  <c:v>0.188221103403944</c:v>
                </c:pt>
              </c:numCache>
            </c:numRef>
          </c:xVal>
          <c:yVal>
            <c:numRef>
              <c:f>'D;Data Set # 1'!$J$146:$J$153</c:f>
              <c:numCache>
                <c:formatCode>0.00000</c:formatCode>
                <c:ptCount val="8"/>
                <c:pt idx="0">
                  <c:v>0.0902435019007823</c:v>
                </c:pt>
                <c:pt idx="1">
                  <c:v>0.0934841454894691</c:v>
                </c:pt>
                <c:pt idx="2">
                  <c:v>0.096666473405263</c:v>
                </c:pt>
                <c:pt idx="3">
                  <c:v>0.100206140537253</c:v>
                </c:pt>
                <c:pt idx="4">
                  <c:v>0.104615332913253</c:v>
                </c:pt>
                <c:pt idx="5">
                  <c:v>0.107841822246623</c:v>
                </c:pt>
                <c:pt idx="6">
                  <c:v>0.108935440092722</c:v>
                </c:pt>
                <c:pt idx="7">
                  <c:v>0.110654184352358</c:v>
                </c:pt>
              </c:numCache>
            </c:numRef>
          </c:yVal>
          <c:smooth val="1"/>
        </c:ser>
        <c:ser>
          <c:idx val="9"/>
          <c:order val="9"/>
          <c:tx>
            <c:v>17.9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1'!$I$156:$I$163</c:f>
              <c:numCache>
                <c:formatCode>0.00000</c:formatCode>
                <c:ptCount val="8"/>
                <c:pt idx="0">
                  <c:v>0.186058076100423</c:v>
                </c:pt>
                <c:pt idx="1">
                  <c:v>0.186542191227494</c:v>
                </c:pt>
                <c:pt idx="2">
                  <c:v>0.189063399126404</c:v>
                </c:pt>
                <c:pt idx="3">
                  <c:v>0.190014280512514</c:v>
                </c:pt>
                <c:pt idx="4">
                  <c:v>0.190021713692032</c:v>
                </c:pt>
                <c:pt idx="5">
                  <c:v>0.192678399961241</c:v>
                </c:pt>
                <c:pt idx="6">
                  <c:v>0.194811347350215</c:v>
                </c:pt>
                <c:pt idx="7">
                  <c:v>0.195669687650689</c:v>
                </c:pt>
              </c:numCache>
            </c:numRef>
          </c:xVal>
          <c:yVal>
            <c:numRef>
              <c:f>'D;Data Set # 1'!$J$156:$J$163</c:f>
              <c:numCache>
                <c:formatCode>0.00000</c:formatCode>
                <c:ptCount val="8"/>
                <c:pt idx="0">
                  <c:v>0.111373022738579</c:v>
                </c:pt>
                <c:pt idx="1">
                  <c:v>0.109153519443915</c:v>
                </c:pt>
                <c:pt idx="2">
                  <c:v>0.11374385007425</c:v>
                </c:pt>
                <c:pt idx="3">
                  <c:v>0.116240897207341</c:v>
                </c:pt>
                <c:pt idx="4">
                  <c:v>0.117507019316163</c:v>
                </c:pt>
                <c:pt idx="5">
                  <c:v>0.120680246860705</c:v>
                </c:pt>
                <c:pt idx="6">
                  <c:v>0.124395934831555</c:v>
                </c:pt>
                <c:pt idx="7">
                  <c:v>0.125851816790826</c:v>
                </c:pt>
              </c:numCache>
            </c:numRef>
          </c:yVal>
          <c:smooth val="1"/>
        </c:ser>
        <c:ser>
          <c:idx val="10"/>
          <c:order val="10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'D;Data Set # 1'!$I$166:$I$173</c:f>
              <c:numCache>
                <c:formatCode>0.00000</c:formatCode>
                <c:ptCount val="8"/>
                <c:pt idx="0">
                  <c:v>0.197988779472761</c:v>
                </c:pt>
                <c:pt idx="1">
                  <c:v>0.201913481424683</c:v>
                </c:pt>
                <c:pt idx="2">
                  <c:v>0.198322680797431</c:v>
                </c:pt>
                <c:pt idx="3">
                  <c:v>0.202500086903919</c:v>
                </c:pt>
                <c:pt idx="4">
                  <c:v>0.203200538667175</c:v>
                </c:pt>
                <c:pt idx="5">
                  <c:v>0.202369574170442</c:v>
                </c:pt>
                <c:pt idx="6">
                  <c:v>0.199053248667961</c:v>
                </c:pt>
                <c:pt idx="7">
                  <c:v>0.202694334561524</c:v>
                </c:pt>
              </c:numCache>
            </c:numRef>
          </c:xVal>
          <c:yVal>
            <c:numRef>
              <c:f>'D;Data Set # 1'!$J$166:$J$173</c:f>
              <c:numCache>
                <c:formatCode>0.00000</c:formatCode>
                <c:ptCount val="8"/>
                <c:pt idx="0">
                  <c:v>0.132636698221915</c:v>
                </c:pt>
                <c:pt idx="1">
                  <c:v>0.136336573446965</c:v>
                </c:pt>
                <c:pt idx="2">
                  <c:v>0.1365915670382</c:v>
                </c:pt>
                <c:pt idx="3">
                  <c:v>0.138762203081178</c:v>
                </c:pt>
                <c:pt idx="4">
                  <c:v>0.141158374603489</c:v>
                </c:pt>
                <c:pt idx="5">
                  <c:v>0.141779115528172</c:v>
                </c:pt>
                <c:pt idx="6">
                  <c:v>0.142454904289477</c:v>
                </c:pt>
                <c:pt idx="7">
                  <c:v>0.142377168758449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211168"/>
        <c:axId val="-1386206816"/>
      </c:scatterChart>
      <c:valAx>
        <c:axId val="-1386211168"/>
        <c:scaling>
          <c:orientation val="minMax"/>
          <c:max val="0.22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206816"/>
        <c:crosses val="autoZero"/>
        <c:crossBetween val="midCat"/>
        <c:majorUnit val="0.02"/>
      </c:valAx>
      <c:valAx>
        <c:axId val="-138620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2111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746040849796"/>
          <c:y val="0.182587666263603"/>
          <c:w val="0.0976191232787103"/>
          <c:h val="0.3204353083434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71125611745514"/>
        </c:manualLayout>
      </c:layout>
      <c:scatterChart>
        <c:scatterStyle val="lineMarker"/>
        <c:varyColors val="0"/>
        <c:ser>
          <c:idx val="5"/>
          <c:order val="0"/>
          <c:tx>
            <c:v>Data Set #6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6'!$O$8:$O$195</c:f>
              <c:numCache>
                <c:formatCode>General</c:formatCode>
                <c:ptCount val="188"/>
                <c:pt idx="0">
                  <c:v>2.336404750505382</c:v>
                </c:pt>
                <c:pt idx="1">
                  <c:v>2.555442695865261</c:v>
                </c:pt>
                <c:pt idx="2">
                  <c:v>3.447240044830485</c:v>
                </c:pt>
                <c:pt idx="3">
                  <c:v>3.6714931793656</c:v>
                </c:pt>
                <c:pt idx="4">
                  <c:v>3.22298691029537</c:v>
                </c:pt>
                <c:pt idx="5">
                  <c:v>3.447240044830485</c:v>
                </c:pt>
                <c:pt idx="6">
                  <c:v>3.556759017510425</c:v>
                </c:pt>
                <c:pt idx="7">
                  <c:v>3.556759017510425</c:v>
                </c:pt>
                <c:pt idx="8">
                  <c:v>3.6714931793656</c:v>
                </c:pt>
                <c:pt idx="9">
                  <c:v>3.890531124725479</c:v>
                </c:pt>
                <c:pt idx="10">
                  <c:v>3.78101215204554</c:v>
                </c:pt>
                <c:pt idx="11">
                  <c:v>3.6714931793656</c:v>
                </c:pt>
                <c:pt idx="12">
                  <c:v>3.22298691029537</c:v>
                </c:pt>
                <c:pt idx="13">
                  <c:v>3.22298691029537</c:v>
                </c:pt>
                <c:pt idx="14">
                  <c:v>2.336404750505382</c:v>
                </c:pt>
                <c:pt idx="15">
                  <c:v>0.558025241750169</c:v>
                </c:pt>
                <c:pt idx="18">
                  <c:v>3.78101215204554</c:v>
                </c:pt>
                <c:pt idx="19">
                  <c:v>5.001366419050582</c:v>
                </c:pt>
                <c:pt idx="20">
                  <c:v>6.232151064406096</c:v>
                </c:pt>
                <c:pt idx="21">
                  <c:v>7.681973655121489</c:v>
                </c:pt>
                <c:pt idx="22">
                  <c:v>7.901011600481368</c:v>
                </c:pt>
                <c:pt idx="23">
                  <c:v>8.234783707696423</c:v>
                </c:pt>
                <c:pt idx="24">
                  <c:v>8.448606463881067</c:v>
                </c:pt>
                <c:pt idx="25">
                  <c:v>8.897112732951295</c:v>
                </c:pt>
                <c:pt idx="26">
                  <c:v>9.126581056661647</c:v>
                </c:pt>
                <c:pt idx="27">
                  <c:v>9.56987213655664</c:v>
                </c:pt>
                <c:pt idx="28">
                  <c:v>9.89842905459646</c:v>
                </c:pt>
                <c:pt idx="29">
                  <c:v>10.12268218913158</c:v>
                </c:pt>
                <c:pt idx="30">
                  <c:v>10.23741635098675</c:v>
                </c:pt>
                <c:pt idx="31">
                  <c:v>10.56597326902657</c:v>
                </c:pt>
                <c:pt idx="32">
                  <c:v>10.68070743088174</c:v>
                </c:pt>
                <c:pt idx="33">
                  <c:v>11.00926434892156</c:v>
                </c:pt>
                <c:pt idx="36">
                  <c:v>5.423796742244635</c:v>
                </c:pt>
                <c:pt idx="37">
                  <c:v>7.087442089144673</c:v>
                </c:pt>
                <c:pt idx="38">
                  <c:v>8.970125381404589</c:v>
                </c:pt>
                <c:pt idx="39">
                  <c:v>11.41083391541468</c:v>
                </c:pt>
                <c:pt idx="40">
                  <c:v>11.95321358963914</c:v>
                </c:pt>
                <c:pt idx="41">
                  <c:v>12.62075780406925</c:v>
                </c:pt>
                <c:pt idx="42">
                  <c:v>13.07969445148995</c:v>
                </c:pt>
                <c:pt idx="43">
                  <c:v>13.72637790921912</c:v>
                </c:pt>
                <c:pt idx="44">
                  <c:v>14.27918796179405</c:v>
                </c:pt>
                <c:pt idx="45">
                  <c:v>15.06668152725457</c:v>
                </c:pt>
                <c:pt idx="46">
                  <c:v>15.38480806694392</c:v>
                </c:pt>
                <c:pt idx="47">
                  <c:v>15.95326368704456</c:v>
                </c:pt>
                <c:pt idx="48">
                  <c:v>16.27660541590914</c:v>
                </c:pt>
                <c:pt idx="49">
                  <c:v>16.6103775231242</c:v>
                </c:pt>
                <c:pt idx="50">
                  <c:v>16.73032687415461</c:v>
                </c:pt>
                <c:pt idx="51">
                  <c:v>17.50739006126465</c:v>
                </c:pt>
                <c:pt idx="54">
                  <c:v>7.186530683474142</c:v>
                </c:pt>
                <c:pt idx="55">
                  <c:v>9.731543000988933</c:v>
                </c:pt>
                <c:pt idx="56">
                  <c:v>12.4955932638636</c:v>
                </c:pt>
                <c:pt idx="57">
                  <c:v>15.91675736281791</c:v>
                </c:pt>
                <c:pt idx="58">
                  <c:v>16.8033395226079</c:v>
                </c:pt>
                <c:pt idx="59">
                  <c:v>17.68470649322265</c:v>
                </c:pt>
                <c:pt idx="60">
                  <c:v>18.45655449115747</c:v>
                </c:pt>
                <c:pt idx="61">
                  <c:v>19.4526556236274</c:v>
                </c:pt>
                <c:pt idx="62">
                  <c:v>20.66257951228197</c:v>
                </c:pt>
                <c:pt idx="63">
                  <c:v>21.44485788856725</c:v>
                </c:pt>
                <c:pt idx="64">
                  <c:v>22.21670588650207</c:v>
                </c:pt>
                <c:pt idx="65">
                  <c:v>22.88425010093217</c:v>
                </c:pt>
                <c:pt idx="66">
                  <c:v>23.32754118082717</c:v>
                </c:pt>
                <c:pt idx="67">
                  <c:v>23.66131328804222</c:v>
                </c:pt>
                <c:pt idx="68">
                  <c:v>23.98987020608204</c:v>
                </c:pt>
                <c:pt idx="69">
                  <c:v>24.30799674577139</c:v>
                </c:pt>
                <c:pt idx="72">
                  <c:v>9.397770893773879</c:v>
                </c:pt>
                <c:pt idx="73">
                  <c:v>12.61032742571878</c:v>
                </c:pt>
                <c:pt idx="74">
                  <c:v>15.76551687673609</c:v>
                </c:pt>
                <c:pt idx="75">
                  <c:v>20.55827572877726</c:v>
                </c:pt>
                <c:pt idx="76">
                  <c:v>22.1019717246469</c:v>
                </c:pt>
                <c:pt idx="77">
                  <c:v>23.32232599165193</c:v>
                </c:pt>
                <c:pt idx="78">
                  <c:v>24.43316128597704</c:v>
                </c:pt>
                <c:pt idx="79">
                  <c:v>25.9820724710219</c:v>
                </c:pt>
                <c:pt idx="80">
                  <c:v>27.42146468338682</c:v>
                </c:pt>
                <c:pt idx="81">
                  <c:v>28.5270847885367</c:v>
                </c:pt>
                <c:pt idx="82">
                  <c:v>29.41366694832668</c:v>
                </c:pt>
                <c:pt idx="83">
                  <c:v>30.16986937873579</c:v>
                </c:pt>
                <c:pt idx="84">
                  <c:v>31.17640088955618</c:v>
                </c:pt>
                <c:pt idx="85">
                  <c:v>32.06298304934617</c:v>
                </c:pt>
                <c:pt idx="86">
                  <c:v>32.84526142563146</c:v>
                </c:pt>
                <c:pt idx="87">
                  <c:v>33.27290693800074</c:v>
                </c:pt>
                <c:pt idx="90">
                  <c:v>11.37954278036326</c:v>
                </c:pt>
                <c:pt idx="91">
                  <c:v>15.54126374220098</c:v>
                </c:pt>
                <c:pt idx="92">
                  <c:v>20.4748327019735</c:v>
                </c:pt>
                <c:pt idx="93">
                  <c:v>26.59746479369966</c:v>
                </c:pt>
                <c:pt idx="94">
                  <c:v>28.13594560039405</c:v>
                </c:pt>
                <c:pt idx="95">
                  <c:v>30.11771748698343</c:v>
                </c:pt>
                <c:pt idx="96">
                  <c:v>32.07341342769664</c:v>
                </c:pt>
                <c:pt idx="97">
                  <c:v>34.26379288129544</c:v>
                </c:pt>
                <c:pt idx="98">
                  <c:v>35.67189395860895</c:v>
                </c:pt>
                <c:pt idx="99">
                  <c:v>37.41898233231275</c:v>
                </c:pt>
                <c:pt idx="100">
                  <c:v>38.33164043797892</c:v>
                </c:pt>
                <c:pt idx="101">
                  <c:v>39.73974151529243</c:v>
                </c:pt>
                <c:pt idx="102">
                  <c:v>40.83493124209182</c:v>
                </c:pt>
                <c:pt idx="103">
                  <c:v>42.03442475239593</c:v>
                </c:pt>
                <c:pt idx="104">
                  <c:v>43.23391826270002</c:v>
                </c:pt>
                <c:pt idx="105">
                  <c:v>45.63290528330823</c:v>
                </c:pt>
                <c:pt idx="111">
                  <c:v>13.82025131437335</c:v>
                </c:pt>
                <c:pt idx="112">
                  <c:v>18.72252913909447</c:v>
                </c:pt>
                <c:pt idx="113">
                  <c:v>24.96511058185103</c:v>
                </c:pt>
                <c:pt idx="114">
                  <c:v>32.20379315707753</c:v>
                </c:pt>
                <c:pt idx="115">
                  <c:v>34.78531179881895</c:v>
                </c:pt>
                <c:pt idx="116">
                  <c:v>37.21037476530334</c:v>
                </c:pt>
                <c:pt idx="117">
                  <c:v>39.21822259776891</c:v>
                </c:pt>
                <c:pt idx="118">
                  <c:v>42.00834880651974</c:v>
                </c:pt>
                <c:pt idx="119">
                  <c:v>44.38125988125178</c:v>
                </c:pt>
                <c:pt idx="120">
                  <c:v>46.02404447145088</c:v>
                </c:pt>
                <c:pt idx="121">
                  <c:v>46.70201906423146</c:v>
                </c:pt>
                <c:pt idx="122">
                  <c:v>48.03189230391644</c:v>
                </c:pt>
                <c:pt idx="123">
                  <c:v>49.12708203071583</c:v>
                </c:pt>
                <c:pt idx="124">
                  <c:v>50.5873349997817</c:v>
                </c:pt>
                <c:pt idx="125">
                  <c:v>51.91720823946668</c:v>
                </c:pt>
                <c:pt idx="126">
                  <c:v>54.18581553069401</c:v>
                </c:pt>
                <c:pt idx="127">
                  <c:v>55.51568877037899</c:v>
                </c:pt>
                <c:pt idx="130">
                  <c:v>16.37569401023861</c:v>
                </c:pt>
                <c:pt idx="131">
                  <c:v>21.47614902361866</c:v>
                </c:pt>
                <c:pt idx="132">
                  <c:v>29.15290748956492</c:v>
                </c:pt>
                <c:pt idx="133">
                  <c:v>38.25341260035039</c:v>
                </c:pt>
                <c:pt idx="134">
                  <c:v>40.6523996209586</c:v>
                </c:pt>
                <c:pt idx="135">
                  <c:v>44.0422725848615</c:v>
                </c:pt>
                <c:pt idx="136">
                  <c:v>45.68505717506059</c:v>
                </c:pt>
                <c:pt idx="137">
                  <c:v>48.31872770855438</c:v>
                </c:pt>
                <c:pt idx="138">
                  <c:v>50.50910716215317</c:v>
                </c:pt>
                <c:pt idx="139">
                  <c:v>52.82986634513285</c:v>
                </c:pt>
                <c:pt idx="140">
                  <c:v>54.9680939069793</c:v>
                </c:pt>
                <c:pt idx="141">
                  <c:v>57.31492903583514</c:v>
                </c:pt>
                <c:pt idx="142">
                  <c:v>59.40100470592923</c:v>
                </c:pt>
                <c:pt idx="143">
                  <c:v>60.37102989252298</c:v>
                </c:pt>
                <c:pt idx="146">
                  <c:v>17.25184579167813</c:v>
                </c:pt>
                <c:pt idx="147">
                  <c:v>24.17240182721527</c:v>
                </c:pt>
                <c:pt idx="148">
                  <c:v>32.62100829109634</c:v>
                </c:pt>
                <c:pt idx="149">
                  <c:v>42.63417150754798</c:v>
                </c:pt>
                <c:pt idx="150">
                  <c:v>45.16353825753706</c:v>
                </c:pt>
                <c:pt idx="151">
                  <c:v>48.34480365443055</c:v>
                </c:pt>
                <c:pt idx="152">
                  <c:v>50.95239824204817</c:v>
                </c:pt>
                <c:pt idx="153">
                  <c:v>53.55999282966578</c:v>
                </c:pt>
                <c:pt idx="154">
                  <c:v>56.68910633480691</c:v>
                </c:pt>
                <c:pt idx="155">
                  <c:v>58.93163768015806</c:v>
                </c:pt>
                <c:pt idx="158">
                  <c:v>19.40571892105028</c:v>
                </c:pt>
                <c:pt idx="159">
                  <c:v>23.72911074732028</c:v>
                </c:pt>
                <c:pt idx="160">
                  <c:v>27.35366722410876</c:v>
                </c:pt>
                <c:pt idx="161">
                  <c:v>31.26505910553518</c:v>
                </c:pt>
                <c:pt idx="162">
                  <c:v>34.57670423180955</c:v>
                </c:pt>
                <c:pt idx="163">
                  <c:v>39.21822259776891</c:v>
                </c:pt>
                <c:pt idx="164">
                  <c:v>41.5129058348724</c:v>
                </c:pt>
                <c:pt idx="165">
                  <c:v>42.99923474981444</c:v>
                </c:pt>
                <c:pt idx="166">
                  <c:v>46.02404447145088</c:v>
                </c:pt>
                <c:pt idx="167">
                  <c:v>47.97974041216408</c:v>
                </c:pt>
                <c:pt idx="168">
                  <c:v>50.56125905390552</c:v>
                </c:pt>
                <c:pt idx="169">
                  <c:v>51.73467661833345</c:v>
                </c:pt>
                <c:pt idx="170">
                  <c:v>53.45568904616108</c:v>
                </c:pt>
                <c:pt idx="173">
                  <c:v>21.00678199784749</c:v>
                </c:pt>
                <c:pt idx="174">
                  <c:v>28.10986965451787</c:v>
                </c:pt>
                <c:pt idx="175">
                  <c:v>31.49974261842077</c:v>
                </c:pt>
                <c:pt idx="176">
                  <c:v>37.86227341220775</c:v>
                </c:pt>
                <c:pt idx="177">
                  <c:v>48.24049987092584</c:v>
                </c:pt>
                <c:pt idx="178">
                  <c:v>49.67467689411554</c:v>
                </c:pt>
                <c:pt idx="181">
                  <c:v>21.47093383444343</c:v>
                </c:pt>
                <c:pt idx="182">
                  <c:v>25.8047560390639</c:v>
                </c:pt>
                <c:pt idx="183">
                  <c:v>30.06556559523108</c:v>
                </c:pt>
                <c:pt idx="184">
                  <c:v>33.92480558490515</c:v>
                </c:pt>
                <c:pt idx="185">
                  <c:v>38.59239989674068</c:v>
                </c:pt>
                <c:pt idx="186">
                  <c:v>42.94708285806209</c:v>
                </c:pt>
                <c:pt idx="187">
                  <c:v>47.84936068278321</c:v>
                </c:pt>
              </c:numCache>
            </c:numRef>
          </c:xVal>
          <c:yVal>
            <c:numRef>
              <c:f>'L;Data Set # 6'!$L$8:$L$195</c:f>
              <c:numCache>
                <c:formatCode>0.0000</c:formatCode>
                <c:ptCount val="188"/>
                <c:pt idx="0">
                  <c:v>0.29608676586429</c:v>
                </c:pt>
                <c:pt idx="1">
                  <c:v>0.22955323678633</c:v>
                </c:pt>
                <c:pt idx="2">
                  <c:v>0.210190594551255</c:v>
                </c:pt>
                <c:pt idx="3">
                  <c:v>0.183395666344519</c:v>
                </c:pt>
                <c:pt idx="4">
                  <c:v>0.138685822842628</c:v>
                </c:pt>
                <c:pt idx="5">
                  <c:v>0.137741921535716</c:v>
                </c:pt>
                <c:pt idx="6">
                  <c:v>0.128500389885628</c:v>
                </c:pt>
                <c:pt idx="7">
                  <c:v>0.119031940104582</c:v>
                </c:pt>
                <c:pt idx="8">
                  <c:v>0.110493041213778</c:v>
                </c:pt>
                <c:pt idx="9">
                  <c:v>0.11088479735157</c:v>
                </c:pt>
                <c:pt idx="10">
                  <c:v>0.0936587405325352</c:v>
                </c:pt>
                <c:pt idx="11">
                  <c:v>0.0787140691832669</c:v>
                </c:pt>
                <c:pt idx="12">
                  <c:v>0.0543916517096553</c:v>
                </c:pt>
                <c:pt idx="13">
                  <c:v>0.049766511258154</c:v>
                </c:pt>
                <c:pt idx="14">
                  <c:v>0.0265217220524547</c:v>
                </c:pt>
                <c:pt idx="15">
                  <c:v>0.00270279355154457</c:v>
                </c:pt>
                <c:pt idx="18">
                  <c:v>0.509349588923514</c:v>
                </c:pt>
                <c:pt idx="19">
                  <c:v>0.471387948286164</c:v>
                </c:pt>
                <c:pt idx="20">
                  <c:v>0.427627715633855</c:v>
                </c:pt>
                <c:pt idx="21">
                  <c:v>0.391564433061979</c:v>
                </c:pt>
                <c:pt idx="22">
                  <c:v>0.382035243345534</c:v>
                </c:pt>
                <c:pt idx="23">
                  <c:v>0.367723719469606</c:v>
                </c:pt>
                <c:pt idx="24">
                  <c:v>0.351827373899669</c:v>
                </c:pt>
                <c:pt idx="25">
                  <c:v>0.344140466815878</c:v>
                </c:pt>
                <c:pt idx="26">
                  <c:v>0.339271251966271</c:v>
                </c:pt>
                <c:pt idx="27">
                  <c:v>0.331243586545847</c:v>
                </c:pt>
                <c:pt idx="28">
                  <c:v>0.317537079350914</c:v>
                </c:pt>
                <c:pt idx="29">
                  <c:v>0.296147058843887</c:v>
                </c:pt>
                <c:pt idx="30">
                  <c:v>0.268925229232924</c:v>
                </c:pt>
                <c:pt idx="31">
                  <c:v>0.24024406879202</c:v>
                </c:pt>
                <c:pt idx="32">
                  <c:v>0.222334181666827</c:v>
                </c:pt>
                <c:pt idx="33">
                  <c:v>0.203459658726</c:v>
                </c:pt>
                <c:pt idx="36">
                  <c:v>0.658582346199298</c:v>
                </c:pt>
                <c:pt idx="37">
                  <c:v>0.60780090576667</c:v>
                </c:pt>
                <c:pt idx="38">
                  <c:v>0.575721538977821</c:v>
                </c:pt>
                <c:pt idx="39">
                  <c:v>0.558569682495221</c:v>
                </c:pt>
                <c:pt idx="40">
                  <c:v>0.548565833138469</c:v>
                </c:pt>
                <c:pt idx="41">
                  <c:v>0.541178875941287</c:v>
                </c:pt>
                <c:pt idx="42">
                  <c:v>0.528110626680075</c:v>
                </c:pt>
                <c:pt idx="43">
                  <c:v>0.514387768826272</c:v>
                </c:pt>
                <c:pt idx="44">
                  <c:v>0.502553319961351</c:v>
                </c:pt>
                <c:pt idx="45">
                  <c:v>0.491311162982182</c:v>
                </c:pt>
                <c:pt idx="46">
                  <c:v>0.454146070879515</c:v>
                </c:pt>
                <c:pt idx="47">
                  <c:v>0.439040885700683</c:v>
                </c:pt>
                <c:pt idx="48">
                  <c:v>0.412038143238733</c:v>
                </c:pt>
                <c:pt idx="49">
                  <c:v>0.386422355396389</c:v>
                </c:pt>
                <c:pt idx="50">
                  <c:v>0.36239314841123</c:v>
                </c:pt>
                <c:pt idx="51">
                  <c:v>0.343350257507937</c:v>
                </c:pt>
                <c:pt idx="54">
                  <c:v>0.706035519436591</c:v>
                </c:pt>
                <c:pt idx="55">
                  <c:v>0.691586162101266</c:v>
                </c:pt>
                <c:pt idx="56">
                  <c:v>0.668829721428153</c:v>
                </c:pt>
                <c:pt idx="57">
                  <c:v>0.652744921217554</c:v>
                </c:pt>
                <c:pt idx="58">
                  <c:v>0.651127941454204</c:v>
                </c:pt>
                <c:pt idx="59">
                  <c:v>0.651850017869012</c:v>
                </c:pt>
                <c:pt idx="60">
                  <c:v>0.637532029841419</c:v>
                </c:pt>
                <c:pt idx="61">
                  <c:v>0.639035939560307</c:v>
                </c:pt>
                <c:pt idx="62">
                  <c:v>0.622556797066681</c:v>
                </c:pt>
                <c:pt idx="63">
                  <c:v>0.622354643885212</c:v>
                </c:pt>
                <c:pt idx="64">
                  <c:v>0.576903970154648</c:v>
                </c:pt>
                <c:pt idx="65">
                  <c:v>0.544926628391389</c:v>
                </c:pt>
                <c:pt idx="66">
                  <c:v>0.514733621622802</c:v>
                </c:pt>
                <c:pt idx="67">
                  <c:v>0.475169865344385</c:v>
                </c:pt>
                <c:pt idx="68">
                  <c:v>0.439533383415073</c:v>
                </c:pt>
                <c:pt idx="69">
                  <c:v>0.415997684111084</c:v>
                </c:pt>
                <c:pt idx="72">
                  <c:v>0.766849942360754</c:v>
                </c:pt>
                <c:pt idx="73">
                  <c:v>0.740107539768301</c:v>
                </c:pt>
                <c:pt idx="74">
                  <c:v>0.69426326815312</c:v>
                </c:pt>
                <c:pt idx="75">
                  <c:v>0.714270649465152</c:v>
                </c:pt>
                <c:pt idx="76">
                  <c:v>0.712060470642395</c:v>
                </c:pt>
                <c:pt idx="77">
                  <c:v>0.7120238082638</c:v>
                </c:pt>
                <c:pt idx="78">
                  <c:v>0.700454158793345</c:v>
                </c:pt>
                <c:pt idx="79">
                  <c:v>0.703558876428871</c:v>
                </c:pt>
                <c:pt idx="80">
                  <c:v>0.694938531922881</c:v>
                </c:pt>
                <c:pt idx="81">
                  <c:v>0.674165570409111</c:v>
                </c:pt>
                <c:pt idx="82">
                  <c:v>0.639279990674175</c:v>
                </c:pt>
                <c:pt idx="83">
                  <c:v>0.600345745024738</c:v>
                </c:pt>
                <c:pt idx="84">
                  <c:v>0.577671190861654</c:v>
                </c:pt>
                <c:pt idx="85">
                  <c:v>0.541066637855519</c:v>
                </c:pt>
                <c:pt idx="86">
                  <c:v>0.524805662112276</c:v>
                </c:pt>
                <c:pt idx="87">
                  <c:v>0.495735637764939</c:v>
                </c:pt>
                <c:pt idx="90">
                  <c:v>0.764328780383207</c:v>
                </c:pt>
                <c:pt idx="91">
                  <c:v>0.748438061497275</c:v>
                </c:pt>
                <c:pt idx="92">
                  <c:v>0.739040085711118</c:v>
                </c:pt>
                <c:pt idx="93">
                  <c:v>0.72717459832832</c:v>
                </c:pt>
                <c:pt idx="94">
                  <c:v>0.727146018159313</c:v>
                </c:pt>
                <c:pt idx="95">
                  <c:v>0.722481006263596</c:v>
                </c:pt>
                <c:pt idx="96">
                  <c:v>0.722199814610285</c:v>
                </c:pt>
                <c:pt idx="97">
                  <c:v>0.720405815120648</c:v>
                </c:pt>
                <c:pt idx="98">
                  <c:v>0.705629819889304</c:v>
                </c:pt>
                <c:pt idx="99">
                  <c:v>0.671081967217042</c:v>
                </c:pt>
                <c:pt idx="100">
                  <c:v>0.646324940894441</c:v>
                </c:pt>
                <c:pt idx="101">
                  <c:v>0.624735689288108</c:v>
                </c:pt>
                <c:pt idx="102">
                  <c:v>0.60759561711935</c:v>
                </c:pt>
                <c:pt idx="103">
                  <c:v>0.579105135015358</c:v>
                </c:pt>
                <c:pt idx="104">
                  <c:v>0.555090560407984</c:v>
                </c:pt>
                <c:pt idx="105">
                  <c:v>0.545292763706724</c:v>
                </c:pt>
                <c:pt idx="111">
                  <c:v>0.79949777636002</c:v>
                </c:pt>
                <c:pt idx="112">
                  <c:v>0.757314405572148</c:v>
                </c:pt>
                <c:pt idx="113">
                  <c:v>0.751013364410589</c:v>
                </c:pt>
                <c:pt idx="114">
                  <c:v>0.734694201181876</c:v>
                </c:pt>
                <c:pt idx="115">
                  <c:v>0.748612941897832</c:v>
                </c:pt>
                <c:pt idx="116">
                  <c:v>0.738231178165088</c:v>
                </c:pt>
                <c:pt idx="117">
                  <c:v>0.740229884903512</c:v>
                </c:pt>
                <c:pt idx="118">
                  <c:v>0.743915673012593</c:v>
                </c:pt>
                <c:pt idx="119">
                  <c:v>0.718890617343009</c:v>
                </c:pt>
                <c:pt idx="120">
                  <c:v>0.695629552907086</c:v>
                </c:pt>
                <c:pt idx="121">
                  <c:v>0.663692064415835</c:v>
                </c:pt>
                <c:pt idx="122">
                  <c:v>0.671264567047842</c:v>
                </c:pt>
                <c:pt idx="123">
                  <c:v>0.658887094695357</c:v>
                </c:pt>
                <c:pt idx="124">
                  <c:v>0.634468791428515</c:v>
                </c:pt>
                <c:pt idx="125">
                  <c:v>0.615245699464817</c:v>
                </c:pt>
                <c:pt idx="126">
                  <c:v>0.596636695722984</c:v>
                </c:pt>
                <c:pt idx="127">
                  <c:v>0.583364535744998</c:v>
                </c:pt>
                <c:pt idx="130">
                  <c:v>0.713063857767809</c:v>
                </c:pt>
                <c:pt idx="131">
                  <c:v>0.706938005120614</c:v>
                </c:pt>
                <c:pt idx="132">
                  <c:v>0.703239238902885</c:v>
                </c:pt>
                <c:pt idx="133">
                  <c:v>0.70676499173999</c:v>
                </c:pt>
                <c:pt idx="134">
                  <c:v>0.699871344538532</c:v>
                </c:pt>
                <c:pt idx="135">
                  <c:v>0.692362299665875</c:v>
                </c:pt>
                <c:pt idx="136">
                  <c:v>0.688564961469999</c:v>
                </c:pt>
                <c:pt idx="137">
                  <c:v>0.666392514831745</c:v>
                </c:pt>
                <c:pt idx="138">
                  <c:v>0.654683473970029</c:v>
                </c:pt>
                <c:pt idx="139">
                  <c:v>0.63881101298404</c:v>
                </c:pt>
                <c:pt idx="140">
                  <c:v>0.624188348583982</c:v>
                </c:pt>
                <c:pt idx="141">
                  <c:v>0.609403897574721</c:v>
                </c:pt>
                <c:pt idx="142">
                  <c:v>0.601390643291189</c:v>
                </c:pt>
                <c:pt idx="143">
                  <c:v>0.588660020581963</c:v>
                </c:pt>
                <c:pt idx="146">
                  <c:v>0.678638985160395</c:v>
                </c:pt>
                <c:pt idx="147">
                  <c:v>0.667085693871907</c:v>
                </c:pt>
                <c:pt idx="148">
                  <c:v>0.667799004865446</c:v>
                </c:pt>
                <c:pt idx="149">
                  <c:v>0.654824609071352</c:v>
                </c:pt>
                <c:pt idx="150">
                  <c:v>0.655983311493613</c:v>
                </c:pt>
                <c:pt idx="151">
                  <c:v>0.644187096339814</c:v>
                </c:pt>
                <c:pt idx="152">
                  <c:v>0.6271357995709</c:v>
                </c:pt>
                <c:pt idx="153">
                  <c:v>0.627336263718898</c:v>
                </c:pt>
                <c:pt idx="154">
                  <c:v>0.618515659371992</c:v>
                </c:pt>
                <c:pt idx="155">
                  <c:v>0.628561956329098</c:v>
                </c:pt>
                <c:pt idx="158">
                  <c:v>0.621172292459195</c:v>
                </c:pt>
                <c:pt idx="159">
                  <c:v>0.61926553608981</c:v>
                </c:pt>
                <c:pt idx="160">
                  <c:v>0.614192853129637</c:v>
                </c:pt>
                <c:pt idx="161">
                  <c:v>0.600631052540777</c:v>
                </c:pt>
                <c:pt idx="162">
                  <c:v>0.594368794055786</c:v>
                </c:pt>
                <c:pt idx="163">
                  <c:v>0.599471885554099</c:v>
                </c:pt>
                <c:pt idx="164">
                  <c:v>0.595378413971469</c:v>
                </c:pt>
                <c:pt idx="165">
                  <c:v>0.584903336771339</c:v>
                </c:pt>
                <c:pt idx="166">
                  <c:v>0.588330508606217</c:v>
                </c:pt>
                <c:pt idx="167">
                  <c:v>0.585641244086883</c:v>
                </c:pt>
                <c:pt idx="168">
                  <c:v>0.596538623439431</c:v>
                </c:pt>
                <c:pt idx="169">
                  <c:v>0.592728198455646</c:v>
                </c:pt>
                <c:pt idx="170">
                  <c:v>0.588272207519226</c:v>
                </c:pt>
                <c:pt idx="173">
                  <c:v>0.565539380311385</c:v>
                </c:pt>
                <c:pt idx="174">
                  <c:v>0.559145798422513</c:v>
                </c:pt>
                <c:pt idx="175">
                  <c:v>0.547186237822855</c:v>
                </c:pt>
                <c:pt idx="176">
                  <c:v>0.546243895018752</c:v>
                </c:pt>
                <c:pt idx="177">
                  <c:v>0.536237679142345</c:v>
                </c:pt>
                <c:pt idx="178">
                  <c:v>0.538514594657639</c:v>
                </c:pt>
                <c:pt idx="181">
                  <c:v>0.532440769282376</c:v>
                </c:pt>
                <c:pt idx="182">
                  <c:v>0.521181792695863</c:v>
                </c:pt>
                <c:pt idx="183">
                  <c:v>0.531722109861799</c:v>
                </c:pt>
                <c:pt idx="184">
                  <c:v>0.515111246111607</c:v>
                </c:pt>
                <c:pt idx="185">
                  <c:v>0.518159580499482</c:v>
                </c:pt>
                <c:pt idx="186">
                  <c:v>0.518354272601337</c:v>
                </c:pt>
                <c:pt idx="187">
                  <c:v>0.51824890996217</c:v>
                </c:pt>
              </c:numCache>
            </c:numRef>
          </c:yVal>
          <c:smooth val="1"/>
        </c:ser>
        <c:ser>
          <c:idx val="0"/>
          <c:order val="1"/>
          <c:tx>
            <c:v>Data Set #7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'M;Data Set # 7'!$O$8:$O$61</c:f>
              <c:numCache>
                <c:formatCode>General</c:formatCode>
                <c:ptCount val="54"/>
                <c:pt idx="0">
                  <c:v>13.19442861334512</c:v>
                </c:pt>
                <c:pt idx="1">
                  <c:v>17.14754200817342</c:v>
                </c:pt>
                <c:pt idx="2">
                  <c:v>22.86860453340647</c:v>
                </c:pt>
                <c:pt idx="3">
                  <c:v>29.4606036509038</c:v>
                </c:pt>
                <c:pt idx="4">
                  <c:v>31.66141348285306</c:v>
                </c:pt>
                <c:pt idx="5">
                  <c:v>33.19989428954745</c:v>
                </c:pt>
                <c:pt idx="6">
                  <c:v>34.95741304160173</c:v>
                </c:pt>
                <c:pt idx="7">
                  <c:v>37.26774184623093</c:v>
                </c:pt>
                <c:pt idx="8">
                  <c:v>39.13477957096514</c:v>
                </c:pt>
                <c:pt idx="9">
                  <c:v>40.56895659415482</c:v>
                </c:pt>
                <c:pt idx="10">
                  <c:v>41.99791842816927</c:v>
                </c:pt>
                <c:pt idx="11">
                  <c:v>43.09310815496867</c:v>
                </c:pt>
                <c:pt idx="12">
                  <c:v>44.08399409826337</c:v>
                </c:pt>
                <c:pt idx="13">
                  <c:v>45.73199387763771</c:v>
                </c:pt>
                <c:pt idx="14">
                  <c:v>46.83239879361233</c:v>
                </c:pt>
                <c:pt idx="15">
                  <c:v>48.15184165494685</c:v>
                </c:pt>
                <c:pt idx="18">
                  <c:v>15.0562511489041</c:v>
                </c:pt>
                <c:pt idx="19">
                  <c:v>20.73037697156003</c:v>
                </c:pt>
                <c:pt idx="20">
                  <c:v>27.65614819627241</c:v>
                </c:pt>
                <c:pt idx="21">
                  <c:v>35.67710914778419</c:v>
                </c:pt>
                <c:pt idx="22">
                  <c:v>37.63802027767263</c:v>
                </c:pt>
                <c:pt idx="23">
                  <c:v>39.82318454209619</c:v>
                </c:pt>
                <c:pt idx="24">
                  <c:v>43.09310815496867</c:v>
                </c:pt>
                <c:pt idx="25">
                  <c:v>46.25872798433646</c:v>
                </c:pt>
                <c:pt idx="26">
                  <c:v>46.35260138949069</c:v>
                </c:pt>
                <c:pt idx="27">
                  <c:v>47.02536079309604</c:v>
                </c:pt>
                <c:pt idx="28">
                  <c:v>48.65771500494466</c:v>
                </c:pt>
                <c:pt idx="29">
                  <c:v>50.62384132400834</c:v>
                </c:pt>
                <c:pt idx="30">
                  <c:v>52.26141072503221</c:v>
                </c:pt>
                <c:pt idx="31">
                  <c:v>53.57042320801625</c:v>
                </c:pt>
                <c:pt idx="32">
                  <c:v>55.5313343379047</c:v>
                </c:pt>
                <c:pt idx="35">
                  <c:v>18.7277443282697</c:v>
                </c:pt>
                <c:pt idx="36">
                  <c:v>26.95209765761565</c:v>
                </c:pt>
                <c:pt idx="37">
                  <c:v>35.93265341737071</c:v>
                </c:pt>
                <c:pt idx="38">
                  <c:v>47.58860122402144</c:v>
                </c:pt>
                <c:pt idx="39">
                  <c:v>47.69290500752614</c:v>
                </c:pt>
                <c:pt idx="40">
                  <c:v>49.43999338122994</c:v>
                </c:pt>
                <c:pt idx="41">
                  <c:v>51.72424623998298</c:v>
                </c:pt>
                <c:pt idx="42">
                  <c:v>54.5560939621357</c:v>
                </c:pt>
                <c:pt idx="43">
                  <c:v>57.49746065696837</c:v>
                </c:pt>
                <c:pt idx="44">
                  <c:v>58.36839724923266</c:v>
                </c:pt>
                <c:pt idx="47">
                  <c:v>22.67042734474753</c:v>
                </c:pt>
                <c:pt idx="48">
                  <c:v>26.62875592875107</c:v>
                </c:pt>
                <c:pt idx="49">
                  <c:v>30.70181867460978</c:v>
                </c:pt>
                <c:pt idx="50">
                  <c:v>35.65103320190801</c:v>
                </c:pt>
                <c:pt idx="51">
                  <c:v>39.83361492044666</c:v>
                </c:pt>
                <c:pt idx="52">
                  <c:v>45.77893058021482</c:v>
                </c:pt>
                <c:pt idx="53">
                  <c:v>49.8467781368983</c:v>
                </c:pt>
              </c:numCache>
            </c:numRef>
          </c:xVal>
          <c:yVal>
            <c:numRef>
              <c:f>'M;Data Set # 7'!$L$8:$L$61</c:f>
              <c:numCache>
                <c:formatCode>0.0000</c:formatCode>
                <c:ptCount val="54"/>
                <c:pt idx="0">
                  <c:v>0.797331658628047</c:v>
                </c:pt>
                <c:pt idx="1">
                  <c:v>0.767332637035383</c:v>
                </c:pt>
                <c:pt idx="2">
                  <c:v>0.748413768218784</c:v>
                </c:pt>
                <c:pt idx="3">
                  <c:v>0.74534858990206</c:v>
                </c:pt>
                <c:pt idx="4">
                  <c:v>0.748334336220283</c:v>
                </c:pt>
                <c:pt idx="5">
                  <c:v>0.747071197974126</c:v>
                </c:pt>
                <c:pt idx="6">
                  <c:v>0.732506809359029</c:v>
                </c:pt>
                <c:pt idx="7">
                  <c:v>0.737094931721918</c:v>
                </c:pt>
                <c:pt idx="8">
                  <c:v>0.721528956258041</c:v>
                </c:pt>
                <c:pt idx="9">
                  <c:v>0.698463442291107</c:v>
                </c:pt>
                <c:pt idx="10">
                  <c:v>0.653286709977249</c:v>
                </c:pt>
                <c:pt idx="11">
                  <c:v>0.640692612392194</c:v>
                </c:pt>
                <c:pt idx="12">
                  <c:v>0.608423534624091</c:v>
                </c:pt>
                <c:pt idx="13">
                  <c:v>0.594478383385605</c:v>
                </c:pt>
                <c:pt idx="14">
                  <c:v>0.561435062318453</c:v>
                </c:pt>
                <c:pt idx="15">
                  <c:v>0.553683439782114</c:v>
                </c:pt>
                <c:pt idx="18">
                  <c:v>0.775491443639535</c:v>
                </c:pt>
                <c:pt idx="19">
                  <c:v>0.77871230118578</c:v>
                </c:pt>
                <c:pt idx="20">
                  <c:v>0.736289763677831</c:v>
                </c:pt>
                <c:pt idx="21">
                  <c:v>0.731658544976806</c:v>
                </c:pt>
                <c:pt idx="22">
                  <c:v>0.73124338783963</c:v>
                </c:pt>
                <c:pt idx="23">
                  <c:v>0.727091824706728</c:v>
                </c:pt>
                <c:pt idx="24">
                  <c:v>0.732923464893325</c:v>
                </c:pt>
                <c:pt idx="25">
                  <c:v>0.714170740960295</c:v>
                </c:pt>
                <c:pt idx="26">
                  <c:v>0.705890466984402</c:v>
                </c:pt>
                <c:pt idx="27">
                  <c:v>0.695475872026241</c:v>
                </c:pt>
                <c:pt idx="28">
                  <c:v>0.664810756986773</c:v>
                </c:pt>
                <c:pt idx="29">
                  <c:v>0.641869831005755</c:v>
                </c:pt>
                <c:pt idx="30">
                  <c:v>0.629771244840766</c:v>
                </c:pt>
                <c:pt idx="31">
                  <c:v>0.609204823708641</c:v>
                </c:pt>
                <c:pt idx="32">
                  <c:v>0.599321197933509</c:v>
                </c:pt>
                <c:pt idx="35">
                  <c:v>0.710360991582148</c:v>
                </c:pt>
                <c:pt idx="36">
                  <c:v>0.6937698080218</c:v>
                </c:pt>
                <c:pt idx="37">
                  <c:v>0.692519362385772</c:v>
                </c:pt>
                <c:pt idx="38">
                  <c:v>0.673814599309566</c:v>
                </c:pt>
                <c:pt idx="39">
                  <c:v>0.668167113764284</c:v>
                </c:pt>
                <c:pt idx="40">
                  <c:v>0.668226151689328</c:v>
                </c:pt>
                <c:pt idx="41">
                  <c:v>0.649634990387242</c:v>
                </c:pt>
                <c:pt idx="42">
                  <c:v>0.644306364688804</c:v>
                </c:pt>
                <c:pt idx="43">
                  <c:v>0.626407637143563</c:v>
                </c:pt>
                <c:pt idx="44">
                  <c:v>0.624894180821658</c:v>
                </c:pt>
                <c:pt idx="47">
                  <c:v>0.597269138385143</c:v>
                </c:pt>
                <c:pt idx="48">
                  <c:v>0.583990879515189</c:v>
                </c:pt>
                <c:pt idx="49">
                  <c:v>0.57663903853431</c:v>
                </c:pt>
                <c:pt idx="50">
                  <c:v>0.569302855945546</c:v>
                </c:pt>
                <c:pt idx="51">
                  <c:v>0.559127471592865</c:v>
                </c:pt>
                <c:pt idx="52">
                  <c:v>0.555096086616853</c:v>
                </c:pt>
                <c:pt idx="53">
                  <c:v>0.548488654227485</c:v>
                </c:pt>
              </c:numCache>
            </c:numRef>
          </c:yVal>
          <c:smooth val="0"/>
        </c:ser>
        <c:ser>
          <c:idx val="2"/>
          <c:order val="2"/>
          <c:tx>
            <c:v>Data Set #8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'N;Data Set # 8'!$O$8:$O$136</c:f>
              <c:numCache>
                <c:formatCode>General</c:formatCode>
                <c:ptCount val="129"/>
                <c:pt idx="0">
                  <c:v>6.694728989043796</c:v>
                </c:pt>
                <c:pt idx="1">
                  <c:v>9.012135177558956</c:v>
                </c:pt>
                <c:pt idx="2">
                  <c:v>11.47259113079727</c:v>
                </c:pt>
                <c:pt idx="3">
                  <c:v>14.33930841584936</c:v>
                </c:pt>
                <c:pt idx="4">
                  <c:v>14.94011742768662</c:v>
                </c:pt>
                <c:pt idx="5">
                  <c:v>15.78125004425879</c:v>
                </c:pt>
                <c:pt idx="6">
                  <c:v>16.37061507491821</c:v>
                </c:pt>
                <c:pt idx="7">
                  <c:v>16.91420418086621</c:v>
                </c:pt>
                <c:pt idx="8">
                  <c:v>17.81255670332764</c:v>
                </c:pt>
                <c:pt idx="9">
                  <c:v>18.47058562105417</c:v>
                </c:pt>
                <c:pt idx="12">
                  <c:v>8.63448379868982</c:v>
                </c:pt>
                <c:pt idx="13">
                  <c:v>11.55269899904224</c:v>
                </c:pt>
                <c:pt idx="14">
                  <c:v>15.00878131475374</c:v>
                </c:pt>
                <c:pt idx="15">
                  <c:v>18.70518723520015</c:v>
                </c:pt>
                <c:pt idx="16">
                  <c:v>19.53487587059446</c:v>
                </c:pt>
                <c:pt idx="17">
                  <c:v>20.49044829894516</c:v>
                </c:pt>
                <c:pt idx="18">
                  <c:v>21.3258589249284</c:v>
                </c:pt>
                <c:pt idx="19">
                  <c:v>22.39587116505762</c:v>
                </c:pt>
                <c:pt idx="20">
                  <c:v>22.87079638393851</c:v>
                </c:pt>
                <c:pt idx="21">
                  <c:v>23.94653061465666</c:v>
                </c:pt>
                <c:pt idx="22">
                  <c:v>25.13670465715333</c:v>
                </c:pt>
                <c:pt idx="23">
                  <c:v>26.20671689728255</c:v>
                </c:pt>
                <c:pt idx="24">
                  <c:v>26.80752590911981</c:v>
                </c:pt>
                <c:pt idx="25">
                  <c:v>27.63721454451413</c:v>
                </c:pt>
                <c:pt idx="28">
                  <c:v>10.48268675891302</c:v>
                </c:pt>
                <c:pt idx="29">
                  <c:v>14.64829590765138</c:v>
                </c:pt>
                <c:pt idx="30">
                  <c:v>18.69946524461122</c:v>
                </c:pt>
                <c:pt idx="31">
                  <c:v>23.23128179104086</c:v>
                </c:pt>
                <c:pt idx="32">
                  <c:v>24.30129403117009</c:v>
                </c:pt>
                <c:pt idx="33">
                  <c:v>25.85195348076912</c:v>
                </c:pt>
                <c:pt idx="34">
                  <c:v>26.92196572089834</c:v>
                </c:pt>
                <c:pt idx="35">
                  <c:v>27.63721454451413</c:v>
                </c:pt>
                <c:pt idx="36">
                  <c:v>29.18787399411316</c:v>
                </c:pt>
                <c:pt idx="37">
                  <c:v>30.02328462009641</c:v>
                </c:pt>
                <c:pt idx="38">
                  <c:v>31.80854568384142</c:v>
                </c:pt>
                <c:pt idx="39">
                  <c:v>33.71396854995388</c:v>
                </c:pt>
                <c:pt idx="40">
                  <c:v>34.66954097830458</c:v>
                </c:pt>
                <c:pt idx="41">
                  <c:v>36.09431663494723</c:v>
                </c:pt>
                <c:pt idx="44">
                  <c:v>13.26546930841426</c:v>
                </c:pt>
                <c:pt idx="45">
                  <c:v>17.94416248687294</c:v>
                </c:pt>
                <c:pt idx="46">
                  <c:v>23.48877136754255</c:v>
                </c:pt>
                <c:pt idx="47">
                  <c:v>29.2164839470578</c:v>
                </c:pt>
                <c:pt idx="48">
                  <c:v>31.00174501080281</c:v>
                </c:pt>
                <c:pt idx="49">
                  <c:v>32.43796464862331</c:v>
                </c:pt>
                <c:pt idx="50">
                  <c:v>33.98290210763342</c:v>
                </c:pt>
                <c:pt idx="51">
                  <c:v>35.29895994308647</c:v>
                </c:pt>
                <c:pt idx="52">
                  <c:v>36.72945759031806</c:v>
                </c:pt>
                <c:pt idx="53">
                  <c:v>38.75504225879798</c:v>
                </c:pt>
                <c:pt idx="54">
                  <c:v>41.07817043790206</c:v>
                </c:pt>
                <c:pt idx="55">
                  <c:v>42.69177178397928</c:v>
                </c:pt>
                <c:pt idx="56">
                  <c:v>44.35687104535684</c:v>
                </c:pt>
                <c:pt idx="57">
                  <c:v>46.50833950679314</c:v>
                </c:pt>
                <c:pt idx="60">
                  <c:v>15.97579772428229</c:v>
                </c:pt>
                <c:pt idx="61">
                  <c:v>21.46318669906263</c:v>
                </c:pt>
                <c:pt idx="62">
                  <c:v>27.90614810219367</c:v>
                </c:pt>
                <c:pt idx="63">
                  <c:v>34.93847453598412</c:v>
                </c:pt>
                <c:pt idx="64">
                  <c:v>37.20438280919894</c:v>
                </c:pt>
                <c:pt idx="65">
                  <c:v>39.47601307300269</c:v>
                </c:pt>
                <c:pt idx="66">
                  <c:v>41.61603755326114</c:v>
                </c:pt>
                <c:pt idx="67">
                  <c:v>43.76178402410851</c:v>
                </c:pt>
                <c:pt idx="68">
                  <c:v>45.6729288808099</c:v>
                </c:pt>
                <c:pt idx="69">
                  <c:v>47.6985135492898</c:v>
                </c:pt>
                <c:pt idx="70">
                  <c:v>50.43934704138552</c:v>
                </c:pt>
                <c:pt idx="71">
                  <c:v>53.54066594058359</c:v>
                </c:pt>
                <c:pt idx="72">
                  <c:v>55.80657421379841</c:v>
                </c:pt>
                <c:pt idx="73">
                  <c:v>57.35723366339744</c:v>
                </c:pt>
                <c:pt idx="76">
                  <c:v>19.02547451401718</c:v>
                </c:pt>
                <c:pt idx="77">
                  <c:v>25.20536854422044</c:v>
                </c:pt>
                <c:pt idx="78">
                  <c:v>32.81561602749245</c:v>
                </c:pt>
                <c:pt idx="79">
                  <c:v>42.21112457450948</c:v>
                </c:pt>
                <c:pt idx="80">
                  <c:v>45.66148489963204</c:v>
                </c:pt>
                <c:pt idx="81">
                  <c:v>47.0862605562747</c:v>
                </c:pt>
                <c:pt idx="82">
                  <c:v>50.77122249554325</c:v>
                </c:pt>
                <c:pt idx="83">
                  <c:v>53.14584858994768</c:v>
                </c:pt>
                <c:pt idx="84">
                  <c:v>55.40603487257357</c:v>
                </c:pt>
                <c:pt idx="85">
                  <c:v>58.14114637408035</c:v>
                </c:pt>
                <c:pt idx="86">
                  <c:v>62.30675552281871</c:v>
                </c:pt>
                <c:pt idx="87">
                  <c:v>65.0418670243255</c:v>
                </c:pt>
                <c:pt idx="88">
                  <c:v>68.96143057774003</c:v>
                </c:pt>
                <c:pt idx="89">
                  <c:v>71.10145505799846</c:v>
                </c:pt>
                <c:pt idx="92">
                  <c:v>21.1713651790274</c:v>
                </c:pt>
                <c:pt idx="93">
                  <c:v>28.92466242702255</c:v>
                </c:pt>
                <c:pt idx="94">
                  <c:v>37.37604252686673</c:v>
                </c:pt>
                <c:pt idx="95">
                  <c:v>48.5224801940952</c:v>
                </c:pt>
                <c:pt idx="96">
                  <c:v>50.83988638261037</c:v>
                </c:pt>
                <c:pt idx="97">
                  <c:v>54.47335040657858</c:v>
                </c:pt>
                <c:pt idx="98">
                  <c:v>57.5002834281206</c:v>
                </c:pt>
                <c:pt idx="99">
                  <c:v>60.71032014850826</c:v>
                </c:pt>
                <c:pt idx="100">
                  <c:v>65.51679224320638</c:v>
                </c:pt>
                <c:pt idx="101">
                  <c:v>68.52083730239269</c:v>
                </c:pt>
                <c:pt idx="104">
                  <c:v>23.90647668053417</c:v>
                </c:pt>
                <c:pt idx="105">
                  <c:v>32.47229659215687</c:v>
                </c:pt>
                <c:pt idx="106">
                  <c:v>35.96271085140192</c:v>
                </c:pt>
                <c:pt idx="107">
                  <c:v>41.88497111094068</c:v>
                </c:pt>
                <c:pt idx="108">
                  <c:v>48.2821565893603</c:v>
                </c:pt>
                <c:pt idx="109">
                  <c:v>54.81666984191416</c:v>
                </c:pt>
                <c:pt idx="110">
                  <c:v>57.82071490110048</c:v>
                </c:pt>
                <c:pt idx="111">
                  <c:v>61.56861873684722</c:v>
                </c:pt>
                <c:pt idx="112">
                  <c:v>64.60127374897817</c:v>
                </c:pt>
                <c:pt idx="115">
                  <c:v>25.88056343371375</c:v>
                </c:pt>
                <c:pt idx="116">
                  <c:v>35.258906008964</c:v>
                </c:pt>
                <c:pt idx="117">
                  <c:v>38.99536586353288</c:v>
                </c:pt>
                <c:pt idx="118">
                  <c:v>45.60426499374278</c:v>
                </c:pt>
                <c:pt idx="119">
                  <c:v>53.32895228879332</c:v>
                </c:pt>
                <c:pt idx="120">
                  <c:v>58.96511301888574</c:v>
                </c:pt>
                <c:pt idx="123">
                  <c:v>26.63586619145202</c:v>
                </c:pt>
                <c:pt idx="124">
                  <c:v>32.27202692154445</c:v>
                </c:pt>
                <c:pt idx="125">
                  <c:v>35.99132080434656</c:v>
                </c:pt>
                <c:pt idx="126">
                  <c:v>39.85366445187183</c:v>
                </c:pt>
                <c:pt idx="127">
                  <c:v>46.20507400558004</c:v>
                </c:pt>
                <c:pt idx="128">
                  <c:v>50.75405652377647</c:v>
                </c:pt>
              </c:numCache>
            </c:numRef>
          </c:xVal>
          <c:yVal>
            <c:numRef>
              <c:f>'N;Data Set # 8'!$Q$8:$Q$136</c:f>
              <c:numCache>
                <c:formatCode>0.0000</c:formatCode>
                <c:ptCount val="129"/>
                <c:pt idx="0">
                  <c:v>0.566278439377001</c:v>
                </c:pt>
                <c:pt idx="1">
                  <c:v>0.577347690084681</c:v>
                </c:pt>
                <c:pt idx="2">
                  <c:v>0.541145334108281</c:v>
                </c:pt>
                <c:pt idx="3">
                  <c:v>0.526924433038562</c:v>
                </c:pt>
                <c:pt idx="4">
                  <c:v>0.520906472944535</c:v>
                </c:pt>
                <c:pt idx="5">
                  <c:v>0.504321075149627</c:v>
                </c:pt>
                <c:pt idx="6">
                  <c:v>0.502161663102235</c:v>
                </c:pt>
                <c:pt idx="7">
                  <c:v>0.486565796405533</c:v>
                </c:pt>
                <c:pt idx="8">
                  <c:v>0.474047270826411</c:v>
                </c:pt>
                <c:pt idx="9">
                  <c:v>0.466718023868209</c:v>
                </c:pt>
                <c:pt idx="12">
                  <c:v>0.653357942933819</c:v>
                </c:pt>
                <c:pt idx="13">
                  <c:v>0.648739918152793</c:v>
                </c:pt>
                <c:pt idx="14">
                  <c:v>0.645832187175282</c:v>
                </c:pt>
                <c:pt idx="15">
                  <c:v>0.623579089323913</c:v>
                </c:pt>
                <c:pt idx="16">
                  <c:v>0.614172852323947</c:v>
                </c:pt>
                <c:pt idx="17">
                  <c:v>0.608165112359137</c:v>
                </c:pt>
                <c:pt idx="18">
                  <c:v>0.596519683698031</c:v>
                </c:pt>
                <c:pt idx="19">
                  <c:v>0.587189461090271</c:v>
                </c:pt>
                <c:pt idx="20">
                  <c:v>0.572262991132335</c:v>
                </c:pt>
                <c:pt idx="21">
                  <c:v>0.561485399973062</c:v>
                </c:pt>
                <c:pt idx="22">
                  <c:v>0.55377923018826</c:v>
                </c:pt>
                <c:pt idx="23">
                  <c:v>0.532184762267089</c:v>
                </c:pt>
                <c:pt idx="24">
                  <c:v>0.509383766051094</c:v>
                </c:pt>
                <c:pt idx="25">
                  <c:v>0.490275671659637</c:v>
                </c:pt>
                <c:pt idx="28">
                  <c:v>0.701542017699269</c:v>
                </c:pt>
                <c:pt idx="29">
                  <c:v>0.700331931466902</c:v>
                </c:pt>
                <c:pt idx="30">
                  <c:v>0.700618798861174</c:v>
                </c:pt>
                <c:pt idx="31">
                  <c:v>0.675563284222179</c:v>
                </c:pt>
                <c:pt idx="32">
                  <c:v>0.670141519927167</c:v>
                </c:pt>
                <c:pt idx="33">
                  <c:v>0.668009131743998</c:v>
                </c:pt>
                <c:pt idx="34">
                  <c:v>0.665860594370125</c:v>
                </c:pt>
                <c:pt idx="35">
                  <c:v>0.648321943356306</c:v>
                </c:pt>
                <c:pt idx="36">
                  <c:v>0.643812478356752</c:v>
                </c:pt>
                <c:pt idx="37">
                  <c:v>0.635086112458537</c:v>
                </c:pt>
                <c:pt idx="38">
                  <c:v>0.621279898323563</c:v>
                </c:pt>
                <c:pt idx="39">
                  <c:v>0.611333361061538</c:v>
                </c:pt>
                <c:pt idx="40">
                  <c:v>0.587000205022525</c:v>
                </c:pt>
                <c:pt idx="41">
                  <c:v>0.559349586060957</c:v>
                </c:pt>
                <c:pt idx="44">
                  <c:v>0.752387991620662</c:v>
                </c:pt>
                <c:pt idx="45">
                  <c:v>0.734541011214258</c:v>
                </c:pt>
                <c:pt idx="46">
                  <c:v>0.720789928065884</c:v>
                </c:pt>
                <c:pt idx="47">
                  <c:v>0.712961075836445</c:v>
                </c:pt>
                <c:pt idx="48">
                  <c:v>0.706627373249511</c:v>
                </c:pt>
                <c:pt idx="49">
                  <c:v>0.704957763637498</c:v>
                </c:pt>
                <c:pt idx="50">
                  <c:v>0.702420183434474</c:v>
                </c:pt>
                <c:pt idx="51">
                  <c:v>0.692976160282104</c:v>
                </c:pt>
                <c:pt idx="52">
                  <c:v>0.689091213488257</c:v>
                </c:pt>
                <c:pt idx="53">
                  <c:v>0.68310514978321</c:v>
                </c:pt>
                <c:pt idx="54">
                  <c:v>0.682550076878174</c:v>
                </c:pt>
                <c:pt idx="55">
                  <c:v>0.663113847914978</c:v>
                </c:pt>
                <c:pt idx="56">
                  <c:v>0.652794803365259</c:v>
                </c:pt>
                <c:pt idx="57">
                  <c:v>0.635650002355649</c:v>
                </c:pt>
                <c:pt idx="60">
                  <c:v>0.75085728793452</c:v>
                </c:pt>
                <c:pt idx="61">
                  <c:v>0.736886428565874</c:v>
                </c:pt>
                <c:pt idx="62">
                  <c:v>0.71906420715241</c:v>
                </c:pt>
                <c:pt idx="63">
                  <c:v>0.715199975668672</c:v>
                </c:pt>
                <c:pt idx="64">
                  <c:v>0.717436173597987</c:v>
                </c:pt>
                <c:pt idx="65">
                  <c:v>0.719491498615864</c:v>
                </c:pt>
                <c:pt idx="66">
                  <c:v>0.720306889042765</c:v>
                </c:pt>
                <c:pt idx="67">
                  <c:v>0.715122637511762</c:v>
                </c:pt>
                <c:pt idx="68">
                  <c:v>0.712102397294602</c:v>
                </c:pt>
                <c:pt idx="69">
                  <c:v>0.706594886152242</c:v>
                </c:pt>
                <c:pt idx="70">
                  <c:v>0.707461759367968</c:v>
                </c:pt>
                <c:pt idx="71">
                  <c:v>0.698307602448808</c:v>
                </c:pt>
                <c:pt idx="72">
                  <c:v>0.679513794766169</c:v>
                </c:pt>
                <c:pt idx="73">
                  <c:v>0.653923202333943</c:v>
                </c:pt>
                <c:pt idx="76">
                  <c:v>0.748569250979702</c:v>
                </c:pt>
                <c:pt idx="77">
                  <c:v>0.733706027717305</c:v>
                </c:pt>
                <c:pt idx="78">
                  <c:v>0.727543086907664</c:v>
                </c:pt>
                <c:pt idx="79">
                  <c:v>0.731553821941859</c:v>
                </c:pt>
                <c:pt idx="80">
                  <c:v>0.733494521605753</c:v>
                </c:pt>
                <c:pt idx="81">
                  <c:v>0.725794350852625</c:v>
                </c:pt>
                <c:pt idx="82">
                  <c:v>0.730735874104376</c:v>
                </c:pt>
                <c:pt idx="83">
                  <c:v>0.72361656687564</c:v>
                </c:pt>
                <c:pt idx="84">
                  <c:v>0.722269638907244</c:v>
                </c:pt>
                <c:pt idx="85">
                  <c:v>0.721066265097202</c:v>
                </c:pt>
                <c:pt idx="86">
                  <c:v>0.72151632612904</c:v>
                </c:pt>
                <c:pt idx="87">
                  <c:v>0.707610319303953</c:v>
                </c:pt>
                <c:pt idx="88">
                  <c:v>0.691571155426733</c:v>
                </c:pt>
                <c:pt idx="89">
                  <c:v>0.663039894313498</c:v>
                </c:pt>
                <c:pt idx="92">
                  <c:v>0.726581703712527</c:v>
                </c:pt>
                <c:pt idx="93">
                  <c:v>0.719212005241537</c:v>
                </c:pt>
                <c:pt idx="94">
                  <c:v>0.70594487143883</c:v>
                </c:pt>
                <c:pt idx="95">
                  <c:v>0.696463146903915</c:v>
                </c:pt>
                <c:pt idx="96">
                  <c:v>0.697671491433524</c:v>
                </c:pt>
                <c:pt idx="97">
                  <c:v>0.697221534784478</c:v>
                </c:pt>
                <c:pt idx="98">
                  <c:v>0.699793944841267</c:v>
                </c:pt>
                <c:pt idx="99">
                  <c:v>0.691105037882518</c:v>
                </c:pt>
                <c:pt idx="100">
                  <c:v>0.6936536515099</c:v>
                </c:pt>
                <c:pt idx="101">
                  <c:v>0.693493315741894</c:v>
                </c:pt>
                <c:pt idx="104">
                  <c:v>0.703386826627404</c:v>
                </c:pt>
                <c:pt idx="105">
                  <c:v>0.687301614115022</c:v>
                </c:pt>
                <c:pt idx="106">
                  <c:v>0.686056501137009</c:v>
                </c:pt>
                <c:pt idx="107">
                  <c:v>0.674313025375944</c:v>
                </c:pt>
                <c:pt idx="108">
                  <c:v>0.663702887503927</c:v>
                </c:pt>
                <c:pt idx="109">
                  <c:v>0.666225891589295</c:v>
                </c:pt>
                <c:pt idx="110">
                  <c:v>0.660570945868547</c:v>
                </c:pt>
                <c:pt idx="111">
                  <c:v>0.658828007556911</c:v>
                </c:pt>
                <c:pt idx="112">
                  <c:v>0.656619425468192</c:v>
                </c:pt>
                <c:pt idx="115">
                  <c:v>0.649080582581113</c:v>
                </c:pt>
                <c:pt idx="116">
                  <c:v>0.627067464161233</c:v>
                </c:pt>
                <c:pt idx="117">
                  <c:v>0.621170731373737</c:v>
                </c:pt>
                <c:pt idx="118">
                  <c:v>0.614800052226846</c:v>
                </c:pt>
                <c:pt idx="119">
                  <c:v>0.60851627640603</c:v>
                </c:pt>
                <c:pt idx="120">
                  <c:v>0.608305331221497</c:v>
                </c:pt>
                <c:pt idx="123">
                  <c:v>0.570342605885137</c:v>
                </c:pt>
                <c:pt idx="124">
                  <c:v>0.556694884999871</c:v>
                </c:pt>
                <c:pt idx="125">
                  <c:v>0.547761352763252</c:v>
                </c:pt>
                <c:pt idx="126">
                  <c:v>0.542684609910608</c:v>
                </c:pt>
                <c:pt idx="127">
                  <c:v>0.533229673275315</c:v>
                </c:pt>
                <c:pt idx="128">
                  <c:v>0.533000841940054</c:v>
                </c:pt>
              </c:numCache>
            </c:numRef>
          </c:yVal>
          <c:smooth val="0"/>
        </c:ser>
        <c:ser>
          <c:idx val="1"/>
          <c:order val="3"/>
          <c:tx>
            <c:v>Data Set # 9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'O;Data Set # 9'!$O$8:$O$69</c:f>
              <c:numCache>
                <c:formatCode>General</c:formatCode>
                <c:ptCount val="62"/>
                <c:pt idx="0">
                  <c:v>18.36789627517847</c:v>
                </c:pt>
                <c:pt idx="1">
                  <c:v>25.35103458081844</c:v>
                </c:pt>
                <c:pt idx="2">
                  <c:v>30.52450224265178</c:v>
                </c:pt>
                <c:pt idx="3">
                  <c:v>39.21822259776891</c:v>
                </c:pt>
                <c:pt idx="4">
                  <c:v>38.80100746375009</c:v>
                </c:pt>
                <c:pt idx="5">
                  <c:v>48.63163905906849</c:v>
                </c:pt>
                <c:pt idx="6">
                  <c:v>48.37609478948196</c:v>
                </c:pt>
                <c:pt idx="7">
                  <c:v>58.87948578840571</c:v>
                </c:pt>
                <c:pt idx="8">
                  <c:v>58.72303011314865</c:v>
                </c:pt>
                <c:pt idx="9">
                  <c:v>62.60313085952366</c:v>
                </c:pt>
                <c:pt idx="10">
                  <c:v>66.48844679507391</c:v>
                </c:pt>
                <c:pt idx="11">
                  <c:v>70.10257289351192</c:v>
                </c:pt>
                <c:pt idx="12">
                  <c:v>71.656699267732</c:v>
                </c:pt>
                <c:pt idx="15">
                  <c:v>21.89857934681272</c:v>
                </c:pt>
                <c:pt idx="16">
                  <c:v>24.69913593391403</c:v>
                </c:pt>
                <c:pt idx="17">
                  <c:v>28.52186959936146</c:v>
                </c:pt>
                <c:pt idx="18">
                  <c:v>31.32242618646277</c:v>
                </c:pt>
                <c:pt idx="19">
                  <c:v>35.90657747149454</c:v>
                </c:pt>
                <c:pt idx="20">
                  <c:v>40.23518448693977</c:v>
                </c:pt>
                <c:pt idx="21">
                  <c:v>45.32520912196936</c:v>
                </c:pt>
                <c:pt idx="22">
                  <c:v>50.42044894617416</c:v>
                </c:pt>
                <c:pt idx="23">
                  <c:v>56.53265065954986</c:v>
                </c:pt>
                <c:pt idx="24">
                  <c:v>63.15072572292336</c:v>
                </c:pt>
                <c:pt idx="25">
                  <c:v>68.75705408630122</c:v>
                </c:pt>
                <c:pt idx="26">
                  <c:v>72.57457256257341</c:v>
                </c:pt>
                <c:pt idx="27">
                  <c:v>74.10262299091733</c:v>
                </c:pt>
                <c:pt idx="28">
                  <c:v>74.35816726050386</c:v>
                </c:pt>
                <c:pt idx="31">
                  <c:v>25.42926241844696</c:v>
                </c:pt>
                <c:pt idx="32">
                  <c:v>33.82050180140045</c:v>
                </c:pt>
                <c:pt idx="33">
                  <c:v>42.21174118435393</c:v>
                </c:pt>
                <c:pt idx="34">
                  <c:v>53.70080293739713</c:v>
                </c:pt>
                <c:pt idx="35">
                  <c:v>60.41275140592487</c:v>
                </c:pt>
                <c:pt idx="36">
                  <c:v>66.99953533424695</c:v>
                </c:pt>
                <c:pt idx="37">
                  <c:v>72.93442061566464</c:v>
                </c:pt>
                <c:pt idx="38">
                  <c:v>74.86925579967692</c:v>
                </c:pt>
                <c:pt idx="41">
                  <c:v>28.26632532977493</c:v>
                </c:pt>
                <c:pt idx="42">
                  <c:v>32.08384380604711</c:v>
                </c:pt>
                <c:pt idx="43">
                  <c:v>36.16212174108105</c:v>
                </c:pt>
                <c:pt idx="44">
                  <c:v>41.25214637611064</c:v>
                </c:pt>
                <c:pt idx="45">
                  <c:v>46.34738620031546</c:v>
                </c:pt>
                <c:pt idx="46">
                  <c:v>53.22100553327549</c:v>
                </c:pt>
                <c:pt idx="47">
                  <c:v>58.82211870747812</c:v>
                </c:pt>
                <c:pt idx="48">
                  <c:v>65.18986469044033</c:v>
                </c:pt>
                <c:pt idx="49">
                  <c:v>71.81315494298907</c:v>
                </c:pt>
                <c:pt idx="52">
                  <c:v>22.09154134629642</c:v>
                </c:pt>
                <c:pt idx="53">
                  <c:v>26.46186987514354</c:v>
                </c:pt>
                <c:pt idx="54">
                  <c:v>30.06035040605585</c:v>
                </c:pt>
                <c:pt idx="55">
                  <c:v>34.42546374572773</c:v>
                </c:pt>
                <c:pt idx="56">
                  <c:v>38.9209568147805</c:v>
                </c:pt>
                <c:pt idx="57">
                  <c:v>43.16090561424674</c:v>
                </c:pt>
                <c:pt idx="58">
                  <c:v>48.29786695185344</c:v>
                </c:pt>
                <c:pt idx="59">
                  <c:v>53.95113201780842</c:v>
                </c:pt>
                <c:pt idx="60">
                  <c:v>60.63178935128474</c:v>
                </c:pt>
                <c:pt idx="61">
                  <c:v>66.2798392280645</c:v>
                </c:pt>
              </c:numCache>
            </c:numRef>
          </c:xVal>
          <c:yVal>
            <c:numRef>
              <c:f>'O;Data Set # 9'!$Q$8:$Q$69</c:f>
              <c:numCache>
                <c:formatCode>0.0000</c:formatCode>
                <c:ptCount val="62"/>
                <c:pt idx="0">
                  <c:v>0.712203378988673</c:v>
                </c:pt>
                <c:pt idx="1">
                  <c:v>0.721268900107816</c:v>
                </c:pt>
                <c:pt idx="2">
                  <c:v>0.720966112004509</c:v>
                </c:pt>
                <c:pt idx="3">
                  <c:v>0.750063856804404</c:v>
                </c:pt>
                <c:pt idx="4">
                  <c:v>0.728449177183224</c:v>
                </c:pt>
                <c:pt idx="5">
                  <c:v>0.745398393313422</c:v>
                </c:pt>
                <c:pt idx="6">
                  <c:v>0.731582334128362</c:v>
                </c:pt>
                <c:pt idx="7">
                  <c:v>0.744761757070966</c:v>
                </c:pt>
                <c:pt idx="8">
                  <c:v>0.722714445466011</c:v>
                </c:pt>
                <c:pt idx="9">
                  <c:v>0.702095104244618</c:v>
                </c:pt>
                <c:pt idx="10">
                  <c:v>0.668258474524358</c:v>
                </c:pt>
                <c:pt idx="11">
                  <c:v>0.634281133714991</c:v>
                </c:pt>
                <c:pt idx="12">
                  <c:v>0.620613614986624</c:v>
                </c:pt>
                <c:pt idx="15">
                  <c:v>0.711900409741974</c:v>
                </c:pt>
                <c:pt idx="16">
                  <c:v>0.70786388848896</c:v>
                </c:pt>
                <c:pt idx="17">
                  <c:v>0.720636060102608</c:v>
                </c:pt>
                <c:pt idx="18">
                  <c:v>0.709250726038888</c:v>
                </c:pt>
                <c:pt idx="19">
                  <c:v>0.714945726745783</c:v>
                </c:pt>
                <c:pt idx="20">
                  <c:v>0.71787035379958</c:v>
                </c:pt>
                <c:pt idx="21">
                  <c:v>0.720471769958166</c:v>
                </c:pt>
                <c:pt idx="22">
                  <c:v>0.72717246527818</c:v>
                </c:pt>
                <c:pt idx="23">
                  <c:v>0.712761767892603</c:v>
                </c:pt>
                <c:pt idx="24">
                  <c:v>0.711127839820618</c:v>
                </c:pt>
                <c:pt idx="25">
                  <c:v>0.688651726917782</c:v>
                </c:pt>
                <c:pt idx="26">
                  <c:v>0.643511839097621</c:v>
                </c:pt>
                <c:pt idx="27">
                  <c:v>0.650291166464234</c:v>
                </c:pt>
                <c:pt idx="28">
                  <c:v>0.650510877757841</c:v>
                </c:pt>
                <c:pt idx="31">
                  <c:v>0.704919506206311</c:v>
                </c:pt>
                <c:pt idx="32">
                  <c:v>0.706972764732524</c:v>
                </c:pt>
                <c:pt idx="33">
                  <c:v>0.708014536349734</c:v>
                </c:pt>
                <c:pt idx="34">
                  <c:v>0.711295676988819</c:v>
                </c:pt>
                <c:pt idx="35">
                  <c:v>0.702176078971954</c:v>
                </c:pt>
                <c:pt idx="36">
                  <c:v>0.693211637670943</c:v>
                </c:pt>
                <c:pt idx="37">
                  <c:v>0.674830447134519</c:v>
                </c:pt>
                <c:pt idx="38">
                  <c:v>0.666318354327174</c:v>
                </c:pt>
                <c:pt idx="41">
                  <c:v>0.62864351414941</c:v>
                </c:pt>
                <c:pt idx="42">
                  <c:v>0.625654402173021</c:v>
                </c:pt>
                <c:pt idx="43">
                  <c:v>0.628448244691478</c:v>
                </c:pt>
                <c:pt idx="44">
                  <c:v>0.625571664555762</c:v>
                </c:pt>
                <c:pt idx="45">
                  <c:v>0.622367004054944</c:v>
                </c:pt>
                <c:pt idx="46">
                  <c:v>0.628550677191773</c:v>
                </c:pt>
                <c:pt idx="47">
                  <c:v>0.626466372373158</c:v>
                </c:pt>
                <c:pt idx="48">
                  <c:v>0.613630986561912</c:v>
                </c:pt>
                <c:pt idx="49">
                  <c:v>0.603242965674482</c:v>
                </c:pt>
                <c:pt idx="52">
                  <c:v>0.573911124891488</c:v>
                </c:pt>
                <c:pt idx="53">
                  <c:v>0.573688651004519</c:v>
                </c:pt>
                <c:pt idx="54">
                  <c:v>0.572474825630462</c:v>
                </c:pt>
                <c:pt idx="55">
                  <c:v>0.565625087074147</c:v>
                </c:pt>
                <c:pt idx="56">
                  <c:v>0.568260155456254</c:v>
                </c:pt>
                <c:pt idx="57">
                  <c:v>0.562370269223286</c:v>
                </c:pt>
                <c:pt idx="58">
                  <c:v>0.559135245683803</c:v>
                </c:pt>
                <c:pt idx="59">
                  <c:v>0.556087035896871</c:v>
                </c:pt>
                <c:pt idx="60">
                  <c:v>0.549145909263819</c:v>
                </c:pt>
                <c:pt idx="61">
                  <c:v>0.544053178596669</c:v>
                </c:pt>
              </c:numCache>
            </c:numRef>
          </c:yVal>
          <c:smooth val="0"/>
        </c:ser>
        <c:ser>
          <c:idx val="3"/>
          <c:order val="4"/>
          <c:tx>
            <c:v>Data Set # 10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10'!$O$8:$O$179</c:f>
              <c:numCache>
                <c:formatCode>General</c:formatCode>
                <c:ptCount val="172"/>
                <c:pt idx="0">
                  <c:v>4.172151340188181</c:v>
                </c:pt>
                <c:pt idx="1">
                  <c:v>4.766682906164997</c:v>
                </c:pt>
                <c:pt idx="2">
                  <c:v>5.413366363894165</c:v>
                </c:pt>
                <c:pt idx="3">
                  <c:v>6.060049821623333</c:v>
                </c:pt>
                <c:pt idx="4">
                  <c:v>6.706733279352502</c:v>
                </c:pt>
                <c:pt idx="5">
                  <c:v>7.35341673708167</c:v>
                </c:pt>
                <c:pt idx="6">
                  <c:v>8.193062194294541</c:v>
                </c:pt>
                <c:pt idx="7">
                  <c:v>8.839745652023708</c:v>
                </c:pt>
                <c:pt idx="8">
                  <c:v>9.934935378823107</c:v>
                </c:pt>
                <c:pt idx="9">
                  <c:v>10.87888461954068</c:v>
                </c:pt>
                <c:pt idx="10">
                  <c:v>11.77068196850591</c:v>
                </c:pt>
                <c:pt idx="11">
                  <c:v>12.46430212881219</c:v>
                </c:pt>
                <c:pt idx="12">
                  <c:v>12.96496028963477</c:v>
                </c:pt>
                <c:pt idx="13">
                  <c:v>13.50733996385924</c:v>
                </c:pt>
                <c:pt idx="14">
                  <c:v>14.4043525019997</c:v>
                </c:pt>
                <c:pt idx="15">
                  <c:v>14.30526390767023</c:v>
                </c:pt>
                <c:pt idx="16">
                  <c:v>14.10708671901129</c:v>
                </c:pt>
                <c:pt idx="17">
                  <c:v>14.7016182849881</c:v>
                </c:pt>
                <c:pt idx="18">
                  <c:v>15.49432703962386</c:v>
                </c:pt>
                <c:pt idx="19">
                  <c:v>16.33918768601196</c:v>
                </c:pt>
                <c:pt idx="20">
                  <c:v>16.68860536075272</c:v>
                </c:pt>
                <c:pt idx="23">
                  <c:v>5.52810052574934</c:v>
                </c:pt>
                <c:pt idx="24">
                  <c:v>6.633720630899209</c:v>
                </c:pt>
                <c:pt idx="25">
                  <c:v>7.337771169555964</c:v>
                </c:pt>
                <c:pt idx="26">
                  <c:v>7.890581222130898</c:v>
                </c:pt>
                <c:pt idx="27">
                  <c:v>8.99098613810553</c:v>
                </c:pt>
                <c:pt idx="28">
                  <c:v>9.444707596350996</c:v>
                </c:pt>
                <c:pt idx="29">
                  <c:v>10.24784672933722</c:v>
                </c:pt>
                <c:pt idx="30">
                  <c:v>11.30653013190997</c:v>
                </c:pt>
                <c:pt idx="31">
                  <c:v>12.1096692648962</c:v>
                </c:pt>
                <c:pt idx="32">
                  <c:v>13.46561845045736</c:v>
                </c:pt>
                <c:pt idx="33">
                  <c:v>14.67032714993669</c:v>
                </c:pt>
                <c:pt idx="34">
                  <c:v>16.0784282272502</c:v>
                </c:pt>
                <c:pt idx="35">
                  <c:v>17.0849597380706</c:v>
                </c:pt>
                <c:pt idx="36">
                  <c:v>17.68470649322265</c:v>
                </c:pt>
                <c:pt idx="37">
                  <c:v>18.08627605971576</c:v>
                </c:pt>
                <c:pt idx="38">
                  <c:v>19.69255432568822</c:v>
                </c:pt>
                <c:pt idx="39">
                  <c:v>20.69908583650862</c:v>
                </c:pt>
                <c:pt idx="40">
                  <c:v>22.40966788598577</c:v>
                </c:pt>
                <c:pt idx="41">
                  <c:v>23.21280701897199</c:v>
                </c:pt>
                <c:pt idx="42">
                  <c:v>24.31842712412186</c:v>
                </c:pt>
                <c:pt idx="43">
                  <c:v>24.87123717669679</c:v>
                </c:pt>
                <c:pt idx="46">
                  <c:v>7.170885115948437</c:v>
                </c:pt>
                <c:pt idx="47">
                  <c:v>8.229568518521187</c:v>
                </c:pt>
                <c:pt idx="48">
                  <c:v>9.256960786042528</c:v>
                </c:pt>
                <c:pt idx="49">
                  <c:v>10.75372007933504</c:v>
                </c:pt>
                <c:pt idx="50">
                  <c:v>11.91670726541249</c:v>
                </c:pt>
                <c:pt idx="51">
                  <c:v>13.22571974839654</c:v>
                </c:pt>
                <c:pt idx="52">
                  <c:v>14.7902765009671</c:v>
                </c:pt>
                <c:pt idx="53">
                  <c:v>16.30789655096055</c:v>
                </c:pt>
                <c:pt idx="54">
                  <c:v>17.56997233136748</c:v>
                </c:pt>
                <c:pt idx="55">
                  <c:v>18.98328859785623</c:v>
                </c:pt>
                <c:pt idx="56">
                  <c:v>20.90247821434279</c:v>
                </c:pt>
                <c:pt idx="57">
                  <c:v>22.51918685866571</c:v>
                </c:pt>
                <c:pt idx="58">
                  <c:v>24.2349840973181</c:v>
                </c:pt>
                <c:pt idx="59">
                  <c:v>24.73564225814068</c:v>
                </c:pt>
                <c:pt idx="60">
                  <c:v>26.45665468596831</c:v>
                </c:pt>
                <c:pt idx="61">
                  <c:v>28.02121143853887</c:v>
                </c:pt>
                <c:pt idx="62">
                  <c:v>29.07989484111162</c:v>
                </c:pt>
                <c:pt idx="63">
                  <c:v>30.34197062151855</c:v>
                </c:pt>
                <c:pt idx="64">
                  <c:v>31.90652737408912</c:v>
                </c:pt>
                <c:pt idx="65">
                  <c:v>33.31984364057787</c:v>
                </c:pt>
                <c:pt idx="68">
                  <c:v>8.657214030890476</c:v>
                </c:pt>
                <c:pt idx="69">
                  <c:v>9.966226513874518</c:v>
                </c:pt>
                <c:pt idx="70">
                  <c:v>11.32739088861091</c:v>
                </c:pt>
                <c:pt idx="71">
                  <c:v>12.53209958809025</c:v>
                </c:pt>
                <c:pt idx="72">
                  <c:v>14.5973145014834</c:v>
                </c:pt>
                <c:pt idx="73">
                  <c:v>16.56344082054708</c:v>
                </c:pt>
                <c:pt idx="74">
                  <c:v>18.22187097827188</c:v>
                </c:pt>
                <c:pt idx="75">
                  <c:v>20.13584540558321</c:v>
                </c:pt>
                <c:pt idx="76">
                  <c:v>22.35230080505818</c:v>
                </c:pt>
                <c:pt idx="77">
                  <c:v>24.66784479886262</c:v>
                </c:pt>
                <c:pt idx="78">
                  <c:v>26.98338879266706</c:v>
                </c:pt>
                <c:pt idx="79">
                  <c:v>29.09554040863733</c:v>
                </c:pt>
                <c:pt idx="80">
                  <c:v>31.25984391635995</c:v>
                </c:pt>
                <c:pt idx="81">
                  <c:v>32.52191969676687</c:v>
                </c:pt>
                <c:pt idx="82">
                  <c:v>34.23250174624402</c:v>
                </c:pt>
                <c:pt idx="83">
                  <c:v>36.14647617355536</c:v>
                </c:pt>
                <c:pt idx="84">
                  <c:v>37.55457725086887</c:v>
                </c:pt>
                <c:pt idx="85">
                  <c:v>39.4685516781802</c:v>
                </c:pt>
                <c:pt idx="86">
                  <c:v>39.96920983900278</c:v>
                </c:pt>
                <c:pt idx="87">
                  <c:v>41.27822232198681</c:v>
                </c:pt>
                <c:pt idx="90">
                  <c:v>9.841061973668873</c:v>
                </c:pt>
                <c:pt idx="91">
                  <c:v>11.58815034737267</c:v>
                </c:pt>
                <c:pt idx="92">
                  <c:v>13.43954250458118</c:v>
                </c:pt>
                <c:pt idx="93">
                  <c:v>14.83721320354422</c:v>
                </c:pt>
                <c:pt idx="94">
                  <c:v>16.58430157724802</c:v>
                </c:pt>
                <c:pt idx="95">
                  <c:v>18.78511140919729</c:v>
                </c:pt>
                <c:pt idx="96">
                  <c:v>21.23103513238261</c:v>
                </c:pt>
                <c:pt idx="97">
                  <c:v>23.07721210041588</c:v>
                </c:pt>
                <c:pt idx="98">
                  <c:v>25.97685728184667</c:v>
                </c:pt>
                <c:pt idx="99">
                  <c:v>27.87518614163229</c:v>
                </c:pt>
                <c:pt idx="100">
                  <c:v>30.76961613388784</c:v>
                </c:pt>
                <c:pt idx="101">
                  <c:v>34.46718525912961</c:v>
                </c:pt>
                <c:pt idx="102">
                  <c:v>36.21427363283341</c:v>
                </c:pt>
                <c:pt idx="103">
                  <c:v>37.96657719571245</c:v>
                </c:pt>
                <c:pt idx="104">
                  <c:v>39.96399464982754</c:v>
                </c:pt>
                <c:pt idx="105">
                  <c:v>41.96141210394264</c:v>
                </c:pt>
                <c:pt idx="106">
                  <c:v>42.36298167043574</c:v>
                </c:pt>
                <c:pt idx="107">
                  <c:v>43.45817139723514</c:v>
                </c:pt>
                <c:pt idx="108">
                  <c:v>45.95624701217282</c:v>
                </c:pt>
                <c:pt idx="109">
                  <c:v>46.65508236165434</c:v>
                </c:pt>
                <c:pt idx="110">
                  <c:v>48.15705684412208</c:v>
                </c:pt>
                <c:pt idx="111">
                  <c:v>47.95366446628791</c:v>
                </c:pt>
                <c:pt idx="114">
                  <c:v>12.38607429118366</c:v>
                </c:pt>
                <c:pt idx="115">
                  <c:v>14.89979547364704</c:v>
                </c:pt>
                <c:pt idx="116">
                  <c:v>16.81376990095837</c:v>
                </c:pt>
                <c:pt idx="117">
                  <c:v>18.623440544765</c:v>
                </c:pt>
                <c:pt idx="118">
                  <c:v>20.99113643032179</c:v>
                </c:pt>
                <c:pt idx="119">
                  <c:v>24.46445242102845</c:v>
                </c:pt>
                <c:pt idx="120">
                  <c:v>27.181565981326</c:v>
                </c:pt>
                <c:pt idx="121">
                  <c:v>30.50364148595084</c:v>
                </c:pt>
                <c:pt idx="122">
                  <c:v>33.52845120758727</c:v>
                </c:pt>
                <c:pt idx="123">
                  <c:v>37.25209627870522</c:v>
                </c:pt>
                <c:pt idx="124">
                  <c:v>42.28475383280722</c:v>
                </c:pt>
                <c:pt idx="125">
                  <c:v>43.79715869362543</c:v>
                </c:pt>
                <c:pt idx="126">
                  <c:v>46.159639390007</c:v>
                </c:pt>
                <c:pt idx="127">
                  <c:v>49.63295538071365</c:v>
                </c:pt>
                <c:pt idx="128">
                  <c:v>50.84287926936823</c:v>
                </c:pt>
                <c:pt idx="129">
                  <c:v>50.84287926936823</c:v>
                </c:pt>
                <c:pt idx="130">
                  <c:v>54.16495477399307</c:v>
                </c:pt>
                <c:pt idx="131">
                  <c:v>56.38141017346803</c:v>
                </c:pt>
                <c:pt idx="132">
                  <c:v>60.40753621674963</c:v>
                </c:pt>
                <c:pt idx="135">
                  <c:v>14.4043525019997</c:v>
                </c:pt>
                <c:pt idx="136">
                  <c:v>16.98587114374113</c:v>
                </c:pt>
                <c:pt idx="137">
                  <c:v>19.36921259682363</c:v>
                </c:pt>
                <c:pt idx="138">
                  <c:v>22.49832610196477</c:v>
                </c:pt>
                <c:pt idx="139">
                  <c:v>24.98075614937673</c:v>
                </c:pt>
                <c:pt idx="140">
                  <c:v>28.95473030090598</c:v>
                </c:pt>
                <c:pt idx="141">
                  <c:v>33.12688164109416</c:v>
                </c:pt>
                <c:pt idx="142">
                  <c:v>37.05391909004629</c:v>
                </c:pt>
                <c:pt idx="143">
                  <c:v>41.07482994415265</c:v>
                </c:pt>
                <c:pt idx="144">
                  <c:v>45.3460698786703</c:v>
                </c:pt>
                <c:pt idx="145">
                  <c:v>49.73725916421836</c:v>
                </c:pt>
                <c:pt idx="146">
                  <c:v>56.62130887552885</c:v>
                </c:pt>
                <c:pt idx="147">
                  <c:v>60.5952830270581</c:v>
                </c:pt>
                <c:pt idx="150">
                  <c:v>16.77204838755649</c:v>
                </c:pt>
                <c:pt idx="151">
                  <c:v>20.07847832465562</c:v>
                </c:pt>
                <c:pt idx="152">
                  <c:v>22.92597161433406</c:v>
                </c:pt>
                <c:pt idx="153">
                  <c:v>25.82040160658961</c:v>
                </c:pt>
                <c:pt idx="154">
                  <c:v>29.83609727152073</c:v>
                </c:pt>
                <c:pt idx="155">
                  <c:v>34.2585776921202</c:v>
                </c:pt>
                <c:pt idx="156">
                  <c:v>38.1230328709695</c:v>
                </c:pt>
                <c:pt idx="157">
                  <c:v>42.6967537776508</c:v>
                </c:pt>
                <c:pt idx="158">
                  <c:v>48.08404419566879</c:v>
                </c:pt>
                <c:pt idx="159">
                  <c:v>53.87811936935512</c:v>
                </c:pt>
                <c:pt idx="160">
                  <c:v>56.92900503686773</c:v>
                </c:pt>
                <c:pt idx="163">
                  <c:v>18.17493427569477</c:v>
                </c:pt>
                <c:pt idx="164">
                  <c:v>22.28971853495536</c:v>
                </c:pt>
                <c:pt idx="165">
                  <c:v>25.65351555298208</c:v>
                </c:pt>
                <c:pt idx="166">
                  <c:v>29.02252776018404</c:v>
                </c:pt>
                <c:pt idx="167">
                  <c:v>34.17513466531644</c:v>
                </c:pt>
                <c:pt idx="168">
                  <c:v>38.13346324931998</c:v>
                </c:pt>
                <c:pt idx="169">
                  <c:v>43.48424734311132</c:v>
                </c:pt>
                <c:pt idx="170">
                  <c:v>49.52865159720895</c:v>
                </c:pt>
                <c:pt idx="171">
                  <c:v>52.00586645544568</c:v>
                </c:pt>
              </c:numCache>
            </c:numRef>
          </c:xVal>
          <c:yVal>
            <c:numRef>
              <c:f>'P;Data Set # 10'!$Q$8:$Q$179</c:f>
              <c:numCache>
                <c:formatCode>0.0000</c:formatCode>
                <c:ptCount val="172"/>
                <c:pt idx="0">
                  <c:v>0.495390345061794</c:v>
                </c:pt>
                <c:pt idx="1">
                  <c:v>0.469929902858678</c:v>
                </c:pt>
                <c:pt idx="2">
                  <c:v>0.442349304150623</c:v>
                </c:pt>
                <c:pt idx="3">
                  <c:v>0.438644365827462</c:v>
                </c:pt>
                <c:pt idx="4">
                  <c:v>0.424348740682345</c:v>
                </c:pt>
                <c:pt idx="5">
                  <c:v>0.413304993970701</c:v>
                </c:pt>
                <c:pt idx="6">
                  <c:v>0.403411948629132</c:v>
                </c:pt>
                <c:pt idx="7">
                  <c:v>0.393250844364347</c:v>
                </c:pt>
                <c:pt idx="8">
                  <c:v>0.387213929668791</c:v>
                </c:pt>
                <c:pt idx="9">
                  <c:v>0.375712925034853</c:v>
                </c:pt>
                <c:pt idx="10">
                  <c:v>0.363406619104826</c:v>
                </c:pt>
                <c:pt idx="11">
                  <c:v>0.346112822325562</c:v>
                </c:pt>
                <c:pt idx="12">
                  <c:v>0.333936647569724</c:v>
                </c:pt>
                <c:pt idx="13">
                  <c:v>0.327757536533097</c:v>
                </c:pt>
                <c:pt idx="14">
                  <c:v>0.301836563711476</c:v>
                </c:pt>
                <c:pt idx="15">
                  <c:v>0.254543526961713</c:v>
                </c:pt>
                <c:pt idx="16">
                  <c:v>0.240114573454292</c:v>
                </c:pt>
                <c:pt idx="17">
                  <c:v>0.22412345705866</c:v>
                </c:pt>
                <c:pt idx="18">
                  <c:v>0.203061698312866</c:v>
                </c:pt>
                <c:pt idx="19">
                  <c:v>0.181237084560692</c:v>
                </c:pt>
                <c:pt idx="20">
                  <c:v>0.170015621382154</c:v>
                </c:pt>
                <c:pt idx="23">
                  <c:v>0.597582571781611</c:v>
                </c:pt>
                <c:pt idx="24">
                  <c:v>0.604263608375517</c:v>
                </c:pt>
                <c:pt idx="25">
                  <c:v>0.59482094387373</c:v>
                </c:pt>
                <c:pt idx="26">
                  <c:v>0.544155448379255</c:v>
                </c:pt>
                <c:pt idx="27">
                  <c:v>0.543205277920009</c:v>
                </c:pt>
                <c:pt idx="28">
                  <c:v>0.49930067746122</c:v>
                </c:pt>
                <c:pt idx="29">
                  <c:v>0.549374755792938</c:v>
                </c:pt>
                <c:pt idx="30">
                  <c:v>0.53558237710849</c:v>
                </c:pt>
                <c:pt idx="31">
                  <c:v>0.508640702505224</c:v>
                </c:pt>
                <c:pt idx="32">
                  <c:v>0.5131415786499</c:v>
                </c:pt>
                <c:pt idx="33">
                  <c:v>0.497680128258725</c:v>
                </c:pt>
                <c:pt idx="34">
                  <c:v>0.480200185032896</c:v>
                </c:pt>
                <c:pt idx="35">
                  <c:v>0.46931344171348</c:v>
                </c:pt>
                <c:pt idx="36">
                  <c:v>0.468390361532279</c:v>
                </c:pt>
                <c:pt idx="37">
                  <c:v>0.4555043961443</c:v>
                </c:pt>
                <c:pt idx="38">
                  <c:v>0.425777232892812</c:v>
                </c:pt>
                <c:pt idx="39">
                  <c:v>0.396891878894162</c:v>
                </c:pt>
                <c:pt idx="40">
                  <c:v>0.368737109921548</c:v>
                </c:pt>
                <c:pt idx="41">
                  <c:v>0.33808216490573</c:v>
                </c:pt>
                <c:pt idx="42">
                  <c:v>0.308180275694183</c:v>
                </c:pt>
                <c:pt idx="43">
                  <c:v>0.28435920135155</c:v>
                </c:pt>
                <c:pt idx="46">
                  <c:v>0.669757915920423</c:v>
                </c:pt>
                <c:pt idx="47">
                  <c:v>0.663314977170147</c:v>
                </c:pt>
                <c:pt idx="48">
                  <c:v>0.647450641518549</c:v>
                </c:pt>
                <c:pt idx="49">
                  <c:v>0.655685980064929</c:v>
                </c:pt>
                <c:pt idx="50">
                  <c:v>0.656299169437581</c:v>
                </c:pt>
                <c:pt idx="51">
                  <c:v>0.650405315434411</c:v>
                </c:pt>
                <c:pt idx="52">
                  <c:v>0.642115474221286</c:v>
                </c:pt>
                <c:pt idx="53">
                  <c:v>0.636827696583538</c:v>
                </c:pt>
                <c:pt idx="54">
                  <c:v>0.61462568109683</c:v>
                </c:pt>
                <c:pt idx="55">
                  <c:v>0.611544104827959</c:v>
                </c:pt>
                <c:pt idx="56">
                  <c:v>0.601877120101858</c:v>
                </c:pt>
                <c:pt idx="57">
                  <c:v>0.586808150080247</c:v>
                </c:pt>
                <c:pt idx="58">
                  <c:v>0.590391264753452</c:v>
                </c:pt>
                <c:pt idx="59">
                  <c:v>0.583105419431049</c:v>
                </c:pt>
                <c:pt idx="60">
                  <c:v>0.559986066195113</c:v>
                </c:pt>
                <c:pt idx="61">
                  <c:v>0.522763395343433</c:v>
                </c:pt>
                <c:pt idx="62">
                  <c:v>0.475181606215302</c:v>
                </c:pt>
                <c:pt idx="63">
                  <c:v>0.430378831581477</c:v>
                </c:pt>
                <c:pt idx="64">
                  <c:v>0.397504422194282</c:v>
                </c:pt>
                <c:pt idx="65">
                  <c:v>0.38025996361843</c:v>
                </c:pt>
                <c:pt idx="68">
                  <c:v>0.696341396154254</c:v>
                </c:pt>
                <c:pt idx="69">
                  <c:v>0.697891636572883</c:v>
                </c:pt>
                <c:pt idx="70">
                  <c:v>0.703673148067204</c:v>
                </c:pt>
                <c:pt idx="71">
                  <c:v>0.694640249702878</c:v>
                </c:pt>
                <c:pt idx="72">
                  <c:v>0.689624766547481</c:v>
                </c:pt>
                <c:pt idx="73">
                  <c:v>0.694338199241406</c:v>
                </c:pt>
                <c:pt idx="74">
                  <c:v>0.687733425216835</c:v>
                </c:pt>
                <c:pt idx="75">
                  <c:v>0.687163158760463</c:v>
                </c:pt>
                <c:pt idx="76">
                  <c:v>0.688728950910233</c:v>
                </c:pt>
                <c:pt idx="77">
                  <c:v>0.687699534520809</c:v>
                </c:pt>
                <c:pt idx="78">
                  <c:v>0.672559692661543</c:v>
                </c:pt>
                <c:pt idx="79">
                  <c:v>0.677233980184308</c:v>
                </c:pt>
                <c:pt idx="80">
                  <c:v>0.675770414366089</c:v>
                </c:pt>
                <c:pt idx="81">
                  <c:v>0.670460590992272</c:v>
                </c:pt>
                <c:pt idx="82">
                  <c:v>0.648490531320651</c:v>
                </c:pt>
                <c:pt idx="83">
                  <c:v>0.600257111769495</c:v>
                </c:pt>
                <c:pt idx="84">
                  <c:v>0.557964698282761</c:v>
                </c:pt>
                <c:pt idx="85">
                  <c:v>0.500805593432828</c:v>
                </c:pt>
                <c:pt idx="86">
                  <c:v>0.465217876852513</c:v>
                </c:pt>
                <c:pt idx="87">
                  <c:v>0.430438134042786</c:v>
                </c:pt>
                <c:pt idx="90">
                  <c:v>0.729584984338669</c:v>
                </c:pt>
                <c:pt idx="91">
                  <c:v>0.72546288447806</c:v>
                </c:pt>
                <c:pt idx="92">
                  <c:v>0.677104374187932</c:v>
                </c:pt>
                <c:pt idx="93">
                  <c:v>0.71367452250545</c:v>
                </c:pt>
                <c:pt idx="94">
                  <c:v>0.707172492948925</c:v>
                </c:pt>
                <c:pt idx="95">
                  <c:v>0.700277297261733</c:v>
                </c:pt>
                <c:pt idx="96">
                  <c:v>0.717025123693355</c:v>
                </c:pt>
                <c:pt idx="97">
                  <c:v>0.699080767757737</c:v>
                </c:pt>
                <c:pt idx="98">
                  <c:v>0.719212028013348</c:v>
                </c:pt>
                <c:pt idx="99">
                  <c:v>0.706175691202505</c:v>
                </c:pt>
                <c:pt idx="100">
                  <c:v>0.704075703097502</c:v>
                </c:pt>
                <c:pt idx="101">
                  <c:v>0.714149682853244</c:v>
                </c:pt>
                <c:pt idx="102">
                  <c:v>0.702462968976952</c:v>
                </c:pt>
                <c:pt idx="103">
                  <c:v>0.700900608357011</c:v>
                </c:pt>
                <c:pt idx="104">
                  <c:v>0.666511942875491</c:v>
                </c:pt>
                <c:pt idx="105">
                  <c:v>0.628281880500829</c:v>
                </c:pt>
                <c:pt idx="106">
                  <c:v>0.632408788018802</c:v>
                </c:pt>
                <c:pt idx="107">
                  <c:v>0.572229419008447</c:v>
                </c:pt>
                <c:pt idx="108">
                  <c:v>0.531217527692363</c:v>
                </c:pt>
                <c:pt idx="109">
                  <c:v>0.498967924743149</c:v>
                </c:pt>
                <c:pt idx="110">
                  <c:v>0.468695618026857</c:v>
                </c:pt>
                <c:pt idx="111">
                  <c:v>0.463928272700222</c:v>
                </c:pt>
                <c:pt idx="114">
                  <c:v>0.754995528923625</c:v>
                </c:pt>
                <c:pt idx="115">
                  <c:v>0.747734758811087</c:v>
                </c:pt>
                <c:pt idx="116">
                  <c:v>0.757995327062244</c:v>
                </c:pt>
                <c:pt idx="117">
                  <c:v>0.747167006216293</c:v>
                </c:pt>
                <c:pt idx="118">
                  <c:v>0.745990061473578</c:v>
                </c:pt>
                <c:pt idx="119">
                  <c:v>0.757388312154755</c:v>
                </c:pt>
                <c:pt idx="120">
                  <c:v>0.753629523913926</c:v>
                </c:pt>
                <c:pt idx="121">
                  <c:v>0.756014850092386</c:v>
                </c:pt>
                <c:pt idx="122">
                  <c:v>0.750079510674437</c:v>
                </c:pt>
                <c:pt idx="123">
                  <c:v>0.753526017042997</c:v>
                </c:pt>
                <c:pt idx="124">
                  <c:v>0.754121814071107</c:v>
                </c:pt>
                <c:pt idx="125">
                  <c:v>0.758339646319394</c:v>
                </c:pt>
                <c:pt idx="126">
                  <c:v>0.753473913988807</c:v>
                </c:pt>
                <c:pt idx="127">
                  <c:v>0.756375420525868</c:v>
                </c:pt>
                <c:pt idx="128">
                  <c:v>0.751418856888601</c:v>
                </c:pt>
                <c:pt idx="129">
                  <c:v>0.746827702976858</c:v>
                </c:pt>
                <c:pt idx="130">
                  <c:v>0.724421083180974</c:v>
                </c:pt>
                <c:pt idx="131">
                  <c:v>0.681651939712521</c:v>
                </c:pt>
                <c:pt idx="132">
                  <c:v>0.634710505374223</c:v>
                </c:pt>
                <c:pt idx="135">
                  <c:v>0.743231968708903</c:v>
                </c:pt>
                <c:pt idx="136">
                  <c:v>0.743791987110424</c:v>
                </c:pt>
                <c:pt idx="137">
                  <c:v>0.74330433526415</c:v>
                </c:pt>
                <c:pt idx="138">
                  <c:v>0.746472347260871</c:v>
                </c:pt>
                <c:pt idx="139">
                  <c:v>0.740263010730022</c:v>
                </c:pt>
                <c:pt idx="140">
                  <c:v>0.753311004787455</c:v>
                </c:pt>
                <c:pt idx="141">
                  <c:v>0.74865491713709</c:v>
                </c:pt>
                <c:pt idx="142">
                  <c:v>0.750965801198537</c:v>
                </c:pt>
                <c:pt idx="143">
                  <c:v>0.746269206209492</c:v>
                </c:pt>
                <c:pt idx="144">
                  <c:v>0.749667993539562</c:v>
                </c:pt>
                <c:pt idx="145">
                  <c:v>0.736092582843645</c:v>
                </c:pt>
                <c:pt idx="146">
                  <c:v>0.74713883511967</c:v>
                </c:pt>
                <c:pt idx="147">
                  <c:v>0.739928754225081</c:v>
                </c:pt>
                <c:pt idx="150">
                  <c:v>0.734420396400815</c:v>
                </c:pt>
                <c:pt idx="151">
                  <c:v>0.723389597254015</c:v>
                </c:pt>
                <c:pt idx="152">
                  <c:v>0.725699628453188</c:v>
                </c:pt>
                <c:pt idx="153">
                  <c:v>0.729171704357134</c:v>
                </c:pt>
                <c:pt idx="154">
                  <c:v>0.723629074307961</c:v>
                </c:pt>
                <c:pt idx="155">
                  <c:v>0.733260892258576</c:v>
                </c:pt>
                <c:pt idx="156">
                  <c:v>0.736203462676921</c:v>
                </c:pt>
                <c:pt idx="157">
                  <c:v>0.723205510229896</c:v>
                </c:pt>
                <c:pt idx="158">
                  <c:v>0.729672949516292</c:v>
                </c:pt>
                <c:pt idx="159">
                  <c:v>0.726505892638095</c:v>
                </c:pt>
                <c:pt idx="160">
                  <c:v>0.724112168992694</c:v>
                </c:pt>
                <c:pt idx="163">
                  <c:v>0.708615834325355</c:v>
                </c:pt>
                <c:pt idx="164">
                  <c:v>0.706787094242726</c:v>
                </c:pt>
                <c:pt idx="165">
                  <c:v>0.707345068596105</c:v>
                </c:pt>
                <c:pt idx="166">
                  <c:v>0.709177087757362</c:v>
                </c:pt>
                <c:pt idx="167">
                  <c:v>0.712048648939783</c:v>
                </c:pt>
                <c:pt idx="168">
                  <c:v>0.712704719115168</c:v>
                </c:pt>
                <c:pt idx="169">
                  <c:v>0.698886329198514</c:v>
                </c:pt>
                <c:pt idx="170">
                  <c:v>0.698705588229253</c:v>
                </c:pt>
                <c:pt idx="171">
                  <c:v>0.701452920478237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246320"/>
        <c:axId val="-1386241968"/>
      </c:scatterChart>
      <c:valAx>
        <c:axId val="-13862463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241968"/>
        <c:crosses val="autoZero"/>
        <c:crossBetween val="midCat"/>
      </c:valAx>
      <c:valAx>
        <c:axId val="-1386241968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2463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9089900110988"/>
          <c:y val="0.56280587275693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7431760642138"/>
          <c:y val="0.0289156626506024"/>
          <c:w val="0.896956187301933"/>
          <c:h val="0.867469879518072"/>
        </c:manualLayout>
      </c:layout>
      <c:scatterChart>
        <c:scatterStyle val="lineMarker"/>
        <c:varyColors val="0"/>
        <c:ser>
          <c:idx val="1"/>
          <c:order val="0"/>
          <c:tx>
            <c:v>Beta = 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'T;Data Set # 11'!$I$8:$I$23</c:f>
              <c:numCache>
                <c:formatCode>0.00000</c:formatCode>
                <c:ptCount val="16"/>
                <c:pt idx="0">
                  <c:v>0.0365815925045359</c:v>
                </c:pt>
                <c:pt idx="1">
                  <c:v>0.0339809764697193</c:v>
                </c:pt>
                <c:pt idx="2">
                  <c:v>0.0331049870455043</c:v>
                </c:pt>
                <c:pt idx="3">
                  <c:v>0.0308820530024481</c:v>
                </c:pt>
                <c:pt idx="4">
                  <c:v>0.0303594279314527</c:v>
                </c:pt>
                <c:pt idx="5">
                  <c:v>0.0303234307880184</c:v>
                </c:pt>
                <c:pt idx="6">
                  <c:v>0.0301125939362713</c:v>
                </c:pt>
                <c:pt idx="7">
                  <c:v>0.0288593276797869</c:v>
                </c:pt>
                <c:pt idx="8">
                  <c:v>0.028620981444107</c:v>
                </c:pt>
                <c:pt idx="9">
                  <c:v>0.0279768020668218</c:v>
                </c:pt>
                <c:pt idx="10">
                  <c:v>0.0270323234402954</c:v>
                </c:pt>
                <c:pt idx="11">
                  <c:v>0.0261134433317525</c:v>
                </c:pt>
                <c:pt idx="12">
                  <c:v>0.024927422604291</c:v>
                </c:pt>
                <c:pt idx="13">
                  <c:v>0.0239997998268716</c:v>
                </c:pt>
                <c:pt idx="14">
                  <c:v>0.0230549503086995</c:v>
                </c:pt>
                <c:pt idx="15">
                  <c:v>0.0205467443000359</c:v>
                </c:pt>
              </c:numCache>
            </c:numRef>
          </c:xVal>
          <c:yVal>
            <c:numRef>
              <c:f>'T;Data Set # 11'!$J$8:$J$23</c:f>
              <c:numCache>
                <c:formatCode>0.00000</c:formatCode>
                <c:ptCount val="16"/>
                <c:pt idx="0">
                  <c:v>0.0120901768768544</c:v>
                </c:pt>
                <c:pt idx="1">
                  <c:v>0.0123290195058984</c:v>
                </c:pt>
                <c:pt idx="2">
                  <c:v>0.0128879863470604</c:v>
                </c:pt>
                <c:pt idx="3">
                  <c:v>0.0133557540162693</c:v>
                </c:pt>
                <c:pt idx="4">
                  <c:v>0.013526706078221</c:v>
                </c:pt>
                <c:pt idx="5">
                  <c:v>0.0137844357925114</c:v>
                </c:pt>
                <c:pt idx="6">
                  <c:v>0.0139855753081212</c:v>
                </c:pt>
                <c:pt idx="7">
                  <c:v>0.0140133492442328</c:v>
                </c:pt>
                <c:pt idx="8">
                  <c:v>0.0144186702746769</c:v>
                </c:pt>
                <c:pt idx="9">
                  <c:v>0.0149502145852666</c:v>
                </c:pt>
                <c:pt idx="10">
                  <c:v>0.0152178085362789</c:v>
                </c:pt>
                <c:pt idx="11">
                  <c:v>0.0160557585553611</c:v>
                </c:pt>
                <c:pt idx="12">
                  <c:v>0.0167211300859199</c:v>
                </c:pt>
                <c:pt idx="13">
                  <c:v>0.0176974680735675</c:v>
                </c:pt>
                <c:pt idx="14">
                  <c:v>0.0184525410296594</c:v>
                </c:pt>
                <c:pt idx="15">
                  <c:v>0.0189579782030632</c:v>
                </c:pt>
              </c:numCache>
            </c:numRef>
          </c:yVal>
          <c:smooth val="0"/>
        </c:ser>
        <c:ser>
          <c:idx val="3"/>
          <c:order val="1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'T;Data Set # 11'!$I$26:$I$41</c:f>
              <c:numCache>
                <c:formatCode>0.00000</c:formatCode>
                <c:ptCount val="16"/>
                <c:pt idx="0">
                  <c:v>0.0552672161863746</c:v>
                </c:pt>
                <c:pt idx="1">
                  <c:v>0.0550224017460414</c:v>
                </c:pt>
                <c:pt idx="2">
                  <c:v>0.0519162794210369</c:v>
                </c:pt>
                <c:pt idx="3">
                  <c:v>0.0488041258520527</c:v>
                </c:pt>
                <c:pt idx="4">
                  <c:v>0.0495617770675752</c:v>
                </c:pt>
                <c:pt idx="5">
                  <c:v>0.0491303635956994</c:v>
                </c:pt>
                <c:pt idx="6">
                  <c:v>0.0486252647644129</c:v>
                </c:pt>
                <c:pt idx="7">
                  <c:v>0.0480154112119212</c:v>
                </c:pt>
                <c:pt idx="8">
                  <c:v>0.0477256413361614</c:v>
                </c:pt>
                <c:pt idx="9">
                  <c:v>0.0468307338944627</c:v>
                </c:pt>
                <c:pt idx="10">
                  <c:v>0.0459747487557781</c:v>
                </c:pt>
                <c:pt idx="11">
                  <c:v>0.0450829415686763</c:v>
                </c:pt>
                <c:pt idx="12">
                  <c:v>0.0446139286084397</c:v>
                </c:pt>
                <c:pt idx="13">
                  <c:v>0.0431921161296656</c:v>
                </c:pt>
                <c:pt idx="14">
                  <c:v>0.0424338900086217</c:v>
                </c:pt>
                <c:pt idx="15">
                  <c:v>0.0409950897052056</c:v>
                </c:pt>
              </c:numCache>
            </c:numRef>
          </c:xVal>
          <c:yVal>
            <c:numRef>
              <c:f>'T;Data Set # 11'!$J$26:$J$41</c:f>
              <c:numCache>
                <c:formatCode>0.00000</c:formatCode>
                <c:ptCount val="16"/>
                <c:pt idx="0">
                  <c:v>0.0155232219863633</c:v>
                </c:pt>
                <c:pt idx="1">
                  <c:v>0.0163782951739664</c:v>
                </c:pt>
                <c:pt idx="2">
                  <c:v>0.0159421670203359</c:v>
                </c:pt>
                <c:pt idx="3">
                  <c:v>0.0163265160433287</c:v>
                </c:pt>
                <c:pt idx="4">
                  <c:v>0.0165041634950175</c:v>
                </c:pt>
                <c:pt idx="5">
                  <c:v>0.0165547566979896</c:v>
                </c:pt>
                <c:pt idx="6">
                  <c:v>0.0166989384741543</c:v>
                </c:pt>
                <c:pt idx="7">
                  <c:v>0.01689592431705</c:v>
                </c:pt>
                <c:pt idx="8">
                  <c:v>0.0171744633794873</c:v>
                </c:pt>
                <c:pt idx="9">
                  <c:v>0.0175156360229751</c:v>
                </c:pt>
                <c:pt idx="10">
                  <c:v>0.0179889818726685</c:v>
                </c:pt>
                <c:pt idx="11">
                  <c:v>0.0183872425467339</c:v>
                </c:pt>
                <c:pt idx="12">
                  <c:v>0.0196619862008898</c:v>
                </c:pt>
                <c:pt idx="13">
                  <c:v>0.0203772830673186</c:v>
                </c:pt>
                <c:pt idx="14">
                  <c:v>0.0210511302693138</c:v>
                </c:pt>
                <c:pt idx="15">
                  <c:v>0.0221730436930272</c:v>
                </c:pt>
              </c:numCache>
            </c:numRef>
          </c:yVal>
          <c:smooth val="1"/>
        </c:ser>
        <c:ser>
          <c:idx val="2"/>
          <c:order val="2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11'!$I$44:$I$59</c:f>
              <c:numCache>
                <c:formatCode>0.00000</c:formatCode>
                <c:ptCount val="16"/>
                <c:pt idx="0">
                  <c:v>0.0706469623602206</c:v>
                </c:pt>
                <c:pt idx="1">
                  <c:v>0.0692741232660007</c:v>
                </c:pt>
                <c:pt idx="2">
                  <c:v>0.0676760333496204</c:v>
                </c:pt>
                <c:pt idx="3">
                  <c:v>0.067359280696541</c:v>
                </c:pt>
                <c:pt idx="4">
                  <c:v>0.0676409437150138</c:v>
                </c:pt>
                <c:pt idx="5">
                  <c:v>0.0670136595083679</c:v>
                </c:pt>
                <c:pt idx="6">
                  <c:v>0.0663915831848085</c:v>
                </c:pt>
                <c:pt idx="7">
                  <c:v>0.0661753218630803</c:v>
                </c:pt>
                <c:pt idx="8">
                  <c:v>0.0654478199412411</c:v>
                </c:pt>
                <c:pt idx="9">
                  <c:v>0.0655353275017068</c:v>
                </c:pt>
                <c:pt idx="10">
                  <c:v>0.0658526046152616</c:v>
                </c:pt>
                <c:pt idx="11">
                  <c:v>0.0636972848609071</c:v>
                </c:pt>
                <c:pt idx="12">
                  <c:v>0.0619741107155008</c:v>
                </c:pt>
                <c:pt idx="13">
                  <c:v>0.0605427831159459</c:v>
                </c:pt>
                <c:pt idx="14">
                  <c:v>0.058379895976422</c:v>
                </c:pt>
                <c:pt idx="15">
                  <c:v>0.0565449717128005</c:v>
                </c:pt>
              </c:numCache>
            </c:numRef>
          </c:xVal>
          <c:yVal>
            <c:numRef>
              <c:f>'T;Data Set # 11'!$J$44:$J$59</c:f>
              <c:numCache>
                <c:formatCode>0.00000</c:formatCode>
                <c:ptCount val="16"/>
                <c:pt idx="0">
                  <c:v>0.0215336235653151</c:v>
                </c:pt>
                <c:pt idx="1">
                  <c:v>0.0209870310521863</c:v>
                </c:pt>
                <c:pt idx="2">
                  <c:v>0.0210179295625052</c:v>
                </c:pt>
                <c:pt idx="3">
                  <c:v>0.021435622536967</c:v>
                </c:pt>
                <c:pt idx="4">
                  <c:v>0.0214446734428195</c:v>
                </c:pt>
                <c:pt idx="5">
                  <c:v>0.0215140762601515</c:v>
                </c:pt>
                <c:pt idx="6">
                  <c:v>0.0215057876522386</c:v>
                </c:pt>
                <c:pt idx="7">
                  <c:v>0.0217590390855645</c:v>
                </c:pt>
                <c:pt idx="8">
                  <c:v>0.0219785090800432</c:v>
                </c:pt>
                <c:pt idx="9">
                  <c:v>0.022225275931627</c:v>
                </c:pt>
                <c:pt idx="10">
                  <c:v>0.0233638422306213</c:v>
                </c:pt>
                <c:pt idx="11">
                  <c:v>0.0233059937026108</c:v>
                </c:pt>
                <c:pt idx="12">
                  <c:v>0.0247089618313451</c:v>
                </c:pt>
                <c:pt idx="13">
                  <c:v>0.0255654538076274</c:v>
                </c:pt>
                <c:pt idx="14">
                  <c:v>0.0258833861059499</c:v>
                </c:pt>
                <c:pt idx="15">
                  <c:v>0.0265085344670375</c:v>
                </c:pt>
              </c:numCache>
            </c:numRef>
          </c:yVal>
          <c:smooth val="0"/>
        </c:ser>
        <c:ser>
          <c:idx val="4"/>
          <c:order val="3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11'!$I$62:$I$79</c:f>
              <c:numCache>
                <c:formatCode>0.00000</c:formatCode>
                <c:ptCount val="18"/>
                <c:pt idx="0">
                  <c:v>0.0889642563009316</c:v>
                </c:pt>
                <c:pt idx="1">
                  <c:v>0.0879444691057052</c:v>
                </c:pt>
                <c:pt idx="2">
                  <c:v>0.0894279206548187</c:v>
                </c:pt>
                <c:pt idx="3">
                  <c:v>0.0893981705511649</c:v>
                </c:pt>
                <c:pt idx="4">
                  <c:v>0.0891592108435925</c:v>
                </c:pt>
                <c:pt idx="5">
                  <c:v>0.0894589941364893</c:v>
                </c:pt>
                <c:pt idx="6">
                  <c:v>0.0897713119977413</c:v>
                </c:pt>
                <c:pt idx="7">
                  <c:v>0.0915009882945807</c:v>
                </c:pt>
                <c:pt idx="8">
                  <c:v>0.090990259418983</c:v>
                </c:pt>
                <c:pt idx="9">
                  <c:v>0.0911521248776497</c:v>
                </c:pt>
                <c:pt idx="10">
                  <c:v>0.0910860116407458</c:v>
                </c:pt>
                <c:pt idx="11">
                  <c:v>0.0901342883522527</c:v>
                </c:pt>
                <c:pt idx="12">
                  <c:v>0.0877833299162475</c:v>
                </c:pt>
                <c:pt idx="13">
                  <c:v>0.0847500636050092</c:v>
                </c:pt>
                <c:pt idx="14">
                  <c:v>0.0850146216773937</c:v>
                </c:pt>
                <c:pt idx="15">
                  <c:v>0.0822404260556823</c:v>
                </c:pt>
                <c:pt idx="16">
                  <c:v>0.082533913948714</c:v>
                </c:pt>
                <c:pt idx="17">
                  <c:v>0.0821542045186594</c:v>
                </c:pt>
              </c:numCache>
            </c:numRef>
          </c:xVal>
          <c:yVal>
            <c:numRef>
              <c:f>'T;Data Set # 11'!$J$62:$J$79</c:f>
              <c:numCache>
                <c:formatCode>0.00000</c:formatCode>
                <c:ptCount val="18"/>
                <c:pt idx="0">
                  <c:v>0.0289425606744133</c:v>
                </c:pt>
                <c:pt idx="1">
                  <c:v>0.0289605118334417</c:v>
                </c:pt>
                <c:pt idx="2">
                  <c:v>0.0296526506257485</c:v>
                </c:pt>
                <c:pt idx="3">
                  <c:v>0.0302910223861735</c:v>
                </c:pt>
                <c:pt idx="4">
                  <c:v>0.0300221651125319</c:v>
                </c:pt>
                <c:pt idx="5">
                  <c:v>0.0304467016474295</c:v>
                </c:pt>
                <c:pt idx="6">
                  <c:v>0.0308160615287877</c:v>
                </c:pt>
                <c:pt idx="7">
                  <c:v>0.0312537618237016</c:v>
                </c:pt>
                <c:pt idx="8">
                  <c:v>0.0315856916529392</c:v>
                </c:pt>
                <c:pt idx="9">
                  <c:v>0.0317835230357904</c:v>
                </c:pt>
                <c:pt idx="10">
                  <c:v>0.0324525614690379</c:v>
                </c:pt>
                <c:pt idx="11">
                  <c:v>0.0327267039751222</c:v>
                </c:pt>
                <c:pt idx="12">
                  <c:v>0.0335303373986693</c:v>
                </c:pt>
                <c:pt idx="13">
                  <c:v>0.0336449932641787</c:v>
                </c:pt>
                <c:pt idx="14">
                  <c:v>0.0337375038444626</c:v>
                </c:pt>
                <c:pt idx="15">
                  <c:v>0.0341405678015441</c:v>
                </c:pt>
                <c:pt idx="16">
                  <c:v>0.0344169240583904</c:v>
                </c:pt>
                <c:pt idx="17">
                  <c:v>0.0346963237020629</c:v>
                </c:pt>
              </c:numCache>
            </c:numRef>
          </c:yVal>
          <c:smooth val="1"/>
        </c:ser>
        <c:ser>
          <c:idx val="5"/>
          <c:order val="4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11'!$I$82:$I$95</c:f>
              <c:numCache>
                <c:formatCode>0.00000</c:formatCode>
                <c:ptCount val="14"/>
                <c:pt idx="0">
                  <c:v>0.109859722596768</c:v>
                </c:pt>
                <c:pt idx="1">
                  <c:v>0.110114673978044</c:v>
                </c:pt>
                <c:pt idx="2">
                  <c:v>0.112792006578605</c:v>
                </c:pt>
                <c:pt idx="3">
                  <c:v>0.11674453907395</c:v>
                </c:pt>
                <c:pt idx="4">
                  <c:v>0.118024336112696</c:v>
                </c:pt>
                <c:pt idx="5">
                  <c:v>0.118160898395878</c:v>
                </c:pt>
                <c:pt idx="6">
                  <c:v>0.118547684695252</c:v>
                </c:pt>
                <c:pt idx="7">
                  <c:v>0.121564476715608</c:v>
                </c:pt>
                <c:pt idx="8">
                  <c:v>0.120446054151363</c:v>
                </c:pt>
                <c:pt idx="9">
                  <c:v>0.121846736521004</c:v>
                </c:pt>
                <c:pt idx="10">
                  <c:v>0.123331401315</c:v>
                </c:pt>
                <c:pt idx="11">
                  <c:v>0.12276528149162</c:v>
                </c:pt>
                <c:pt idx="12">
                  <c:v>0.120060009688487</c:v>
                </c:pt>
                <c:pt idx="13">
                  <c:v>0.115872159908019</c:v>
                </c:pt>
              </c:numCache>
            </c:numRef>
          </c:xVal>
          <c:yVal>
            <c:numRef>
              <c:f>'T;Data Set # 11'!$J$82:$J$95</c:f>
              <c:numCache>
                <c:formatCode>0.00000</c:formatCode>
                <c:ptCount val="14"/>
                <c:pt idx="0">
                  <c:v>0.0394494598829009</c:v>
                </c:pt>
                <c:pt idx="1">
                  <c:v>0.0399338596458991</c:v>
                </c:pt>
                <c:pt idx="2">
                  <c:v>0.0411809035514394</c:v>
                </c:pt>
                <c:pt idx="3">
                  <c:v>0.043249639023507</c:v>
                </c:pt>
                <c:pt idx="4">
                  <c:v>0.0445178214503668</c:v>
                </c:pt>
                <c:pt idx="5">
                  <c:v>0.0442000086294453</c:v>
                </c:pt>
                <c:pt idx="6">
                  <c:v>0.0449650962293424</c:v>
                </c:pt>
                <c:pt idx="7">
                  <c:v>0.0460639996846154</c:v>
                </c:pt>
                <c:pt idx="8">
                  <c:v>0.0464528216258241</c:v>
                </c:pt>
                <c:pt idx="9">
                  <c:v>0.0473958527548382</c:v>
                </c:pt>
                <c:pt idx="10">
                  <c:v>0.0480261280258587</c:v>
                </c:pt>
                <c:pt idx="11">
                  <c:v>0.0491484718933732</c:v>
                </c:pt>
                <c:pt idx="12">
                  <c:v>0.0498504364292465</c:v>
                </c:pt>
                <c:pt idx="13">
                  <c:v>0.0489920984078193</c:v>
                </c:pt>
              </c:numCache>
            </c:numRef>
          </c:yVal>
          <c:smooth val="1"/>
        </c:ser>
        <c:ser>
          <c:idx val="6"/>
          <c:order val="5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'T;Data Set # 11'!$I$98:$I$111</c:f>
              <c:numCache>
                <c:formatCode>0.00000</c:formatCode>
                <c:ptCount val="14"/>
                <c:pt idx="0">
                  <c:v>0.129698353283164</c:v>
                </c:pt>
                <c:pt idx="1">
                  <c:v>0.13137619635601</c:v>
                </c:pt>
                <c:pt idx="2">
                  <c:v>0.134465766554846</c:v>
                </c:pt>
                <c:pt idx="3">
                  <c:v>0.137698346716251</c:v>
                </c:pt>
                <c:pt idx="4">
                  <c:v>0.141166988607008</c:v>
                </c:pt>
                <c:pt idx="5">
                  <c:v>0.142209181203716</c:v>
                </c:pt>
                <c:pt idx="6">
                  <c:v>0.144492073166762</c:v>
                </c:pt>
                <c:pt idx="7">
                  <c:v>0.145602466511083</c:v>
                </c:pt>
                <c:pt idx="8">
                  <c:v>0.149331512108718</c:v>
                </c:pt>
                <c:pt idx="9">
                  <c:v>0.152341905292058</c:v>
                </c:pt>
                <c:pt idx="10">
                  <c:v>0.152122441859986</c:v>
                </c:pt>
                <c:pt idx="11">
                  <c:v>0.151257320992247</c:v>
                </c:pt>
                <c:pt idx="12">
                  <c:v>0.14882394660516</c:v>
                </c:pt>
                <c:pt idx="13">
                  <c:v>0.147393046945012</c:v>
                </c:pt>
              </c:numCache>
            </c:numRef>
          </c:xVal>
          <c:yVal>
            <c:numRef>
              <c:f>'T;Data Set # 11'!$J$98:$J$111</c:f>
              <c:numCache>
                <c:formatCode>0.00000</c:formatCode>
                <c:ptCount val="14"/>
                <c:pt idx="0">
                  <c:v>0.0472963796386755</c:v>
                </c:pt>
                <c:pt idx="1">
                  <c:v>0.0507464235809776</c:v>
                </c:pt>
                <c:pt idx="2">
                  <c:v>0.0536055049076406</c:v>
                </c:pt>
                <c:pt idx="3">
                  <c:v>0.0550702472916564</c:v>
                </c:pt>
                <c:pt idx="4">
                  <c:v>0.0579643760167859</c:v>
                </c:pt>
                <c:pt idx="5">
                  <c:v>0.0588923539443197</c:v>
                </c:pt>
                <c:pt idx="6">
                  <c:v>0.0598872269932042</c:v>
                </c:pt>
                <c:pt idx="7">
                  <c:v>0.0616063197821336</c:v>
                </c:pt>
                <c:pt idx="8">
                  <c:v>0.0630901003753676</c:v>
                </c:pt>
                <c:pt idx="9">
                  <c:v>0.0649354143868728</c:v>
                </c:pt>
                <c:pt idx="10">
                  <c:v>0.0654691874553532</c:v>
                </c:pt>
                <c:pt idx="11">
                  <c:v>0.0665577074183831</c:v>
                </c:pt>
                <c:pt idx="12">
                  <c:v>0.0668738411891515</c:v>
                </c:pt>
                <c:pt idx="13">
                  <c:v>0.0664116290498448</c:v>
                </c:pt>
              </c:numCache>
            </c:numRef>
          </c:yVal>
          <c:smooth val="1"/>
        </c:ser>
        <c:ser>
          <c:idx val="7"/>
          <c:order val="6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'T;Data Set # 11'!$I$114:$I$121</c:f>
              <c:numCache>
                <c:formatCode>0.00000</c:formatCode>
                <c:ptCount val="8"/>
                <c:pt idx="0">
                  <c:v>0.157287576587884</c:v>
                </c:pt>
                <c:pt idx="1">
                  <c:v>0.158027291608793</c:v>
                </c:pt>
                <c:pt idx="2">
                  <c:v>0.162241598488899</c:v>
                </c:pt>
                <c:pt idx="3">
                  <c:v>0.168190008741191</c:v>
                </c:pt>
                <c:pt idx="4">
                  <c:v>0.173448612013611</c:v>
                </c:pt>
                <c:pt idx="5">
                  <c:v>0.178228151164408</c:v>
                </c:pt>
                <c:pt idx="6">
                  <c:v>0.179330735829241</c:v>
                </c:pt>
                <c:pt idx="7">
                  <c:v>0.182765244319251</c:v>
                </c:pt>
              </c:numCache>
            </c:numRef>
          </c:xVal>
          <c:yVal>
            <c:numRef>
              <c:f>'T;Data Set # 11'!$J$114:$J$121</c:f>
              <c:numCache>
                <c:formatCode>0.00000</c:formatCode>
                <c:ptCount val="8"/>
                <c:pt idx="0">
                  <c:v>0.0638843749523463</c:v>
                </c:pt>
                <c:pt idx="1">
                  <c:v>0.0678269079779001</c:v>
                </c:pt>
                <c:pt idx="2">
                  <c:v>0.0723813615520609</c:v>
                </c:pt>
                <c:pt idx="3">
                  <c:v>0.0771853413917169</c:v>
                </c:pt>
                <c:pt idx="4">
                  <c:v>0.0810614255496131</c:v>
                </c:pt>
                <c:pt idx="5">
                  <c:v>0.0864694876551241</c:v>
                </c:pt>
                <c:pt idx="6">
                  <c:v>0.0864838497596472</c:v>
                </c:pt>
                <c:pt idx="7">
                  <c:v>0.0878519246111854</c:v>
                </c:pt>
              </c:numCache>
            </c:numRef>
          </c:yVal>
          <c:smooth val="1"/>
        </c:ser>
        <c:ser>
          <c:idx val="9"/>
          <c:order val="7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11'!$I$124:$I$130</c:f>
              <c:numCache>
                <c:formatCode>0.00000</c:formatCode>
                <c:ptCount val="7"/>
                <c:pt idx="0">
                  <c:v>0.176091296492398</c:v>
                </c:pt>
                <c:pt idx="1">
                  <c:v>0.17874743755302</c:v>
                </c:pt>
                <c:pt idx="2">
                  <c:v>0.182335925724508</c:v>
                </c:pt>
                <c:pt idx="3">
                  <c:v>0.185004104444374</c:v>
                </c:pt>
                <c:pt idx="4">
                  <c:v>0.189003087341185</c:v>
                </c:pt>
                <c:pt idx="5">
                  <c:v>0.193316266716994</c:v>
                </c:pt>
                <c:pt idx="6">
                  <c:v>0.19678539732153</c:v>
                </c:pt>
              </c:numCache>
            </c:numRef>
          </c:xVal>
          <c:yVal>
            <c:numRef>
              <c:f>'T;Data Set # 11'!$J$124:$J$130</c:f>
              <c:numCache>
                <c:formatCode>0.00000</c:formatCode>
                <c:ptCount val="7"/>
                <c:pt idx="0">
                  <c:v>0.0802512368370008</c:v>
                </c:pt>
                <c:pt idx="1">
                  <c:v>0.0854633661064196</c:v>
                </c:pt>
                <c:pt idx="2">
                  <c:v>0.0895507795234805</c:v>
                </c:pt>
                <c:pt idx="3">
                  <c:v>0.0938146472874759</c:v>
                </c:pt>
                <c:pt idx="4">
                  <c:v>0.0970450632196621</c:v>
                </c:pt>
                <c:pt idx="5">
                  <c:v>0.103148790332963</c:v>
                </c:pt>
                <c:pt idx="6">
                  <c:v>0.107115114081444</c:v>
                </c:pt>
              </c:numCache>
            </c:numRef>
          </c:yVal>
          <c:smooth val="1"/>
        </c:ser>
        <c:ser>
          <c:idx val="10"/>
          <c:order val="8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'T;Data Set # 11'!$I$133:$I$138</c:f>
              <c:numCache>
                <c:formatCode>0.00000</c:formatCode>
                <c:ptCount val="6"/>
                <c:pt idx="0">
                  <c:v>0.197352541830366</c:v>
                </c:pt>
                <c:pt idx="1">
                  <c:v>0.200040432254858</c:v>
                </c:pt>
                <c:pt idx="2">
                  <c:v>0.200663517455856</c:v>
                </c:pt>
                <c:pt idx="3">
                  <c:v>0.201054136762311</c:v>
                </c:pt>
                <c:pt idx="4">
                  <c:v>0.204360121423491</c:v>
                </c:pt>
                <c:pt idx="5">
                  <c:v>0.205302498455351</c:v>
                </c:pt>
              </c:numCache>
            </c:numRef>
          </c:xVal>
          <c:yVal>
            <c:numRef>
              <c:f>'T;Data Set # 11'!$J$133:$J$138</c:f>
              <c:numCache>
                <c:formatCode>0.00000</c:formatCode>
                <c:ptCount val="6"/>
                <c:pt idx="0">
                  <c:v>0.105923634784318</c:v>
                </c:pt>
                <c:pt idx="1">
                  <c:v>0.111735884766431</c:v>
                </c:pt>
                <c:pt idx="2">
                  <c:v>0.11310875329872</c:v>
                </c:pt>
                <c:pt idx="3">
                  <c:v>0.119059731248067</c:v>
                </c:pt>
                <c:pt idx="4">
                  <c:v>0.119973157741956</c:v>
                </c:pt>
                <c:pt idx="5">
                  <c:v>0.122821989954888</c:v>
                </c:pt>
              </c:numCache>
            </c:numRef>
          </c:yVal>
          <c:smooth val="1"/>
        </c:ser>
        <c:ser>
          <c:idx val="0"/>
          <c:order val="9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'T;Data Set # 11'!$I$141:$I$145</c:f>
              <c:numCache>
                <c:formatCode>0.00000</c:formatCode>
                <c:ptCount val="5"/>
                <c:pt idx="0">
                  <c:v>0.213972133083203</c:v>
                </c:pt>
                <c:pt idx="1">
                  <c:v>0.215644323108998</c:v>
                </c:pt>
                <c:pt idx="2">
                  <c:v>0.218006798445454</c:v>
                </c:pt>
                <c:pt idx="3">
                  <c:v>0.216983578827271</c:v>
                </c:pt>
                <c:pt idx="4">
                  <c:v>0.217861006007285</c:v>
                </c:pt>
              </c:numCache>
            </c:numRef>
          </c:xVal>
          <c:yVal>
            <c:numRef>
              <c:f>'T;Data Set # 11'!$J$141:$J$145</c:f>
              <c:numCache>
                <c:formatCode>0.00000</c:formatCode>
                <c:ptCount val="5"/>
                <c:pt idx="0">
                  <c:v>0.140883080036598</c:v>
                </c:pt>
                <c:pt idx="1">
                  <c:v>0.14562574268563</c:v>
                </c:pt>
                <c:pt idx="2">
                  <c:v>0.148709084754691</c:v>
                </c:pt>
                <c:pt idx="3">
                  <c:v>0.14880883395536</c:v>
                </c:pt>
                <c:pt idx="4">
                  <c:v>0.150359860895155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797936"/>
        <c:axId val="-1381793616"/>
      </c:scatterChart>
      <c:valAx>
        <c:axId val="-1381797936"/>
        <c:scaling>
          <c:orientation val="minMax"/>
          <c:max val="0.22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793616"/>
        <c:crosses val="autoZero"/>
        <c:crossBetween val="midCat"/>
        <c:majorUnit val="0.02"/>
      </c:valAx>
      <c:valAx>
        <c:axId val="-138179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7979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341233763016"/>
          <c:y val="0.183132530120482"/>
          <c:w val="0.0850898384820807"/>
          <c:h val="0.2903614457831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5005801902693"/>
          <c:y val="0.0230024349051546"/>
          <c:w val="0.888653694499403"/>
          <c:h val="0.865617945115027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395546334186488"/>
                  <c:y val="0.089588430683233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'T;Data Set # 11'!$D$8:$D$145</c:f>
              <c:numCache>
                <c:formatCode>General</c:formatCode>
                <c:ptCount val="138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5">
                  <c:v>2.0</c:v>
                </c:pt>
                <c:pt idx="18">
                  <c:v>4.0</c:v>
                </c:pt>
                <c:pt idx="19">
                  <c:v>4.0</c:v>
                </c:pt>
                <c:pt idx="20">
                  <c:v>4.0</c:v>
                </c:pt>
                <c:pt idx="21">
                  <c:v>4.0</c:v>
                </c:pt>
                <c:pt idx="22">
                  <c:v>4.0</c:v>
                </c:pt>
                <c:pt idx="23">
                  <c:v>4.0</c:v>
                </c:pt>
                <c:pt idx="24">
                  <c:v>4.0</c:v>
                </c:pt>
                <c:pt idx="25">
                  <c:v>4.0</c:v>
                </c:pt>
                <c:pt idx="26">
                  <c:v>4.0</c:v>
                </c:pt>
                <c:pt idx="27">
                  <c:v>4.0</c:v>
                </c:pt>
                <c:pt idx="28">
                  <c:v>4.0</c:v>
                </c:pt>
                <c:pt idx="29">
                  <c:v>4.0</c:v>
                </c:pt>
                <c:pt idx="30">
                  <c:v>4.0</c:v>
                </c:pt>
                <c:pt idx="31">
                  <c:v>4.0</c:v>
                </c:pt>
                <c:pt idx="32">
                  <c:v>4.0</c:v>
                </c:pt>
                <c:pt idx="33">
                  <c:v>4.0</c:v>
                </c:pt>
                <c:pt idx="36">
                  <c:v>6.0</c:v>
                </c:pt>
                <c:pt idx="37">
                  <c:v>6.0</c:v>
                </c:pt>
                <c:pt idx="38">
                  <c:v>6.0</c:v>
                </c:pt>
                <c:pt idx="39">
                  <c:v>6.0</c:v>
                </c:pt>
                <c:pt idx="40">
                  <c:v>6.0</c:v>
                </c:pt>
                <c:pt idx="41">
                  <c:v>6.0</c:v>
                </c:pt>
                <c:pt idx="42">
                  <c:v>6.0</c:v>
                </c:pt>
                <c:pt idx="43">
                  <c:v>6.0</c:v>
                </c:pt>
                <c:pt idx="44">
                  <c:v>6.0</c:v>
                </c:pt>
                <c:pt idx="45">
                  <c:v>6.0</c:v>
                </c:pt>
                <c:pt idx="46">
                  <c:v>6.0</c:v>
                </c:pt>
                <c:pt idx="47">
                  <c:v>6.0</c:v>
                </c:pt>
                <c:pt idx="48">
                  <c:v>6.0</c:v>
                </c:pt>
                <c:pt idx="49">
                  <c:v>6.0</c:v>
                </c:pt>
                <c:pt idx="50">
                  <c:v>6.0</c:v>
                </c:pt>
                <c:pt idx="51">
                  <c:v>6.0</c:v>
                </c:pt>
                <c:pt idx="54">
                  <c:v>8.0</c:v>
                </c:pt>
                <c:pt idx="55">
                  <c:v>8.0</c:v>
                </c:pt>
                <c:pt idx="56">
                  <c:v>8.0</c:v>
                </c:pt>
                <c:pt idx="57">
                  <c:v>8.0</c:v>
                </c:pt>
                <c:pt idx="58">
                  <c:v>8.0</c:v>
                </c:pt>
                <c:pt idx="59">
                  <c:v>8.0</c:v>
                </c:pt>
                <c:pt idx="60">
                  <c:v>8.0</c:v>
                </c:pt>
                <c:pt idx="61">
                  <c:v>8.0</c:v>
                </c:pt>
                <c:pt idx="62">
                  <c:v>8.0</c:v>
                </c:pt>
                <c:pt idx="63">
                  <c:v>8.0</c:v>
                </c:pt>
                <c:pt idx="64">
                  <c:v>8.0</c:v>
                </c:pt>
                <c:pt idx="65">
                  <c:v>8.0</c:v>
                </c:pt>
                <c:pt idx="66">
                  <c:v>8.0</c:v>
                </c:pt>
                <c:pt idx="67">
                  <c:v>8.0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4">
                  <c:v>10.0</c:v>
                </c:pt>
                <c:pt idx="75">
                  <c:v>10.0</c:v>
                </c:pt>
                <c:pt idx="76">
                  <c:v>10.0</c:v>
                </c:pt>
                <c:pt idx="77">
                  <c:v>10.0</c:v>
                </c:pt>
                <c:pt idx="78">
                  <c:v>10.0</c:v>
                </c:pt>
                <c:pt idx="79">
                  <c:v>10.0</c:v>
                </c:pt>
                <c:pt idx="80">
                  <c:v>10.0</c:v>
                </c:pt>
                <c:pt idx="81">
                  <c:v>10.0</c:v>
                </c:pt>
                <c:pt idx="82">
                  <c:v>10.0</c:v>
                </c:pt>
                <c:pt idx="83">
                  <c:v>10.0</c:v>
                </c:pt>
                <c:pt idx="84">
                  <c:v>10.0</c:v>
                </c:pt>
                <c:pt idx="85">
                  <c:v>10.0</c:v>
                </c:pt>
                <c:pt idx="86">
                  <c:v>10.0</c:v>
                </c:pt>
                <c:pt idx="87">
                  <c:v>10.0</c:v>
                </c:pt>
                <c:pt idx="90">
                  <c:v>12.0</c:v>
                </c:pt>
                <c:pt idx="91">
                  <c:v>12.0</c:v>
                </c:pt>
                <c:pt idx="92">
                  <c:v>12.0</c:v>
                </c:pt>
                <c:pt idx="93">
                  <c:v>12.0</c:v>
                </c:pt>
                <c:pt idx="94">
                  <c:v>12.0</c:v>
                </c:pt>
                <c:pt idx="95">
                  <c:v>12.0</c:v>
                </c:pt>
                <c:pt idx="96">
                  <c:v>12.0</c:v>
                </c:pt>
                <c:pt idx="97">
                  <c:v>12.0</c:v>
                </c:pt>
                <c:pt idx="98">
                  <c:v>12.0</c:v>
                </c:pt>
                <c:pt idx="99">
                  <c:v>12.0</c:v>
                </c:pt>
                <c:pt idx="100">
                  <c:v>12.0</c:v>
                </c:pt>
                <c:pt idx="101">
                  <c:v>12.0</c:v>
                </c:pt>
                <c:pt idx="102">
                  <c:v>12.0</c:v>
                </c:pt>
                <c:pt idx="103">
                  <c:v>12.0</c:v>
                </c:pt>
                <c:pt idx="106">
                  <c:v>14.0</c:v>
                </c:pt>
                <c:pt idx="107">
                  <c:v>14.0</c:v>
                </c:pt>
                <c:pt idx="108">
                  <c:v>14.0</c:v>
                </c:pt>
                <c:pt idx="109">
                  <c:v>14.0</c:v>
                </c:pt>
                <c:pt idx="110">
                  <c:v>14.0</c:v>
                </c:pt>
                <c:pt idx="111">
                  <c:v>14.0</c:v>
                </c:pt>
                <c:pt idx="112">
                  <c:v>14.0</c:v>
                </c:pt>
                <c:pt idx="113">
                  <c:v>14.0</c:v>
                </c:pt>
                <c:pt idx="116">
                  <c:v>16.0</c:v>
                </c:pt>
                <c:pt idx="117">
                  <c:v>16.0</c:v>
                </c:pt>
                <c:pt idx="118">
                  <c:v>16.0</c:v>
                </c:pt>
                <c:pt idx="119">
                  <c:v>16.0</c:v>
                </c:pt>
                <c:pt idx="120">
                  <c:v>16.0</c:v>
                </c:pt>
                <c:pt idx="121">
                  <c:v>16.0</c:v>
                </c:pt>
                <c:pt idx="122">
                  <c:v>16.0</c:v>
                </c:pt>
                <c:pt idx="125">
                  <c:v>18.0</c:v>
                </c:pt>
                <c:pt idx="126">
                  <c:v>18.0</c:v>
                </c:pt>
                <c:pt idx="127">
                  <c:v>18.0</c:v>
                </c:pt>
                <c:pt idx="128">
                  <c:v>18.0</c:v>
                </c:pt>
                <c:pt idx="129">
                  <c:v>18.0</c:v>
                </c:pt>
                <c:pt idx="130">
                  <c:v>18.0</c:v>
                </c:pt>
                <c:pt idx="133">
                  <c:v>20.0</c:v>
                </c:pt>
                <c:pt idx="134">
                  <c:v>20.0</c:v>
                </c:pt>
                <c:pt idx="135">
                  <c:v>20.0</c:v>
                </c:pt>
                <c:pt idx="136">
                  <c:v>20.0</c:v>
                </c:pt>
                <c:pt idx="137">
                  <c:v>20.0</c:v>
                </c:pt>
              </c:numCache>
            </c:numRef>
          </c:xVal>
          <c:yVal>
            <c:numRef>
              <c:f>'T;Data Set # 11'!$I$8:$I$145</c:f>
              <c:numCache>
                <c:formatCode>0.00000</c:formatCode>
                <c:ptCount val="138"/>
                <c:pt idx="0">
                  <c:v>0.0365815925045359</c:v>
                </c:pt>
                <c:pt idx="1">
                  <c:v>0.0339809764697193</c:v>
                </c:pt>
                <c:pt idx="2">
                  <c:v>0.0331049870455043</c:v>
                </c:pt>
                <c:pt idx="3">
                  <c:v>0.0308820530024481</c:v>
                </c:pt>
                <c:pt idx="4">
                  <c:v>0.0303594279314527</c:v>
                </c:pt>
                <c:pt idx="5">
                  <c:v>0.0303234307880184</c:v>
                </c:pt>
                <c:pt idx="6">
                  <c:v>0.0301125939362713</c:v>
                </c:pt>
                <c:pt idx="7">
                  <c:v>0.0288593276797869</c:v>
                </c:pt>
                <c:pt idx="8">
                  <c:v>0.028620981444107</c:v>
                </c:pt>
                <c:pt idx="9">
                  <c:v>0.0279768020668218</c:v>
                </c:pt>
                <c:pt idx="10">
                  <c:v>0.0270323234402954</c:v>
                </c:pt>
                <c:pt idx="11">
                  <c:v>0.0261134433317525</c:v>
                </c:pt>
                <c:pt idx="12">
                  <c:v>0.024927422604291</c:v>
                </c:pt>
                <c:pt idx="13">
                  <c:v>0.0239997998268716</c:v>
                </c:pt>
                <c:pt idx="14">
                  <c:v>0.0230549503086995</c:v>
                </c:pt>
                <c:pt idx="15">
                  <c:v>0.0205467443000359</c:v>
                </c:pt>
                <c:pt idx="18">
                  <c:v>0.0552672161863746</c:v>
                </c:pt>
                <c:pt idx="19">
                  <c:v>0.0550224017460414</c:v>
                </c:pt>
                <c:pt idx="20">
                  <c:v>0.0519162794210369</c:v>
                </c:pt>
                <c:pt idx="21">
                  <c:v>0.0488041258520527</c:v>
                </c:pt>
                <c:pt idx="22">
                  <c:v>0.0495617770675752</c:v>
                </c:pt>
                <c:pt idx="23">
                  <c:v>0.0491303635956994</c:v>
                </c:pt>
                <c:pt idx="24">
                  <c:v>0.0486252647644129</c:v>
                </c:pt>
                <c:pt idx="25">
                  <c:v>0.0480154112119212</c:v>
                </c:pt>
                <c:pt idx="26">
                  <c:v>0.0477256413361614</c:v>
                </c:pt>
                <c:pt idx="27">
                  <c:v>0.0468307338944627</c:v>
                </c:pt>
                <c:pt idx="28">
                  <c:v>0.0459747487557781</c:v>
                </c:pt>
                <c:pt idx="29">
                  <c:v>0.0450829415686763</c:v>
                </c:pt>
                <c:pt idx="30">
                  <c:v>0.0446139286084397</c:v>
                </c:pt>
                <c:pt idx="31">
                  <c:v>0.0431921161296656</c:v>
                </c:pt>
                <c:pt idx="32">
                  <c:v>0.0424338900086217</c:v>
                </c:pt>
                <c:pt idx="33">
                  <c:v>0.0409950897052056</c:v>
                </c:pt>
                <c:pt idx="36">
                  <c:v>0.0706469623602206</c:v>
                </c:pt>
                <c:pt idx="37">
                  <c:v>0.0692741232660007</c:v>
                </c:pt>
                <c:pt idx="38">
                  <c:v>0.0676760333496204</c:v>
                </c:pt>
                <c:pt idx="39">
                  <c:v>0.067359280696541</c:v>
                </c:pt>
                <c:pt idx="40">
                  <c:v>0.0676409437150138</c:v>
                </c:pt>
                <c:pt idx="41">
                  <c:v>0.0670136595083679</c:v>
                </c:pt>
                <c:pt idx="42">
                  <c:v>0.0663915831848085</c:v>
                </c:pt>
                <c:pt idx="43">
                  <c:v>0.0661753218630803</c:v>
                </c:pt>
                <c:pt idx="44">
                  <c:v>0.0654478199412411</c:v>
                </c:pt>
                <c:pt idx="45">
                  <c:v>0.0655353275017068</c:v>
                </c:pt>
                <c:pt idx="46">
                  <c:v>0.0658526046152616</c:v>
                </c:pt>
                <c:pt idx="47">
                  <c:v>0.0636972848609071</c:v>
                </c:pt>
                <c:pt idx="48">
                  <c:v>0.0619741107155008</c:v>
                </c:pt>
                <c:pt idx="49">
                  <c:v>0.0605427831159459</c:v>
                </c:pt>
                <c:pt idx="50">
                  <c:v>0.058379895976422</c:v>
                </c:pt>
                <c:pt idx="51">
                  <c:v>0.0565449717128005</c:v>
                </c:pt>
                <c:pt idx="54">
                  <c:v>0.0889642563009316</c:v>
                </c:pt>
                <c:pt idx="55">
                  <c:v>0.0879444691057052</c:v>
                </c:pt>
                <c:pt idx="56">
                  <c:v>0.0894279206548187</c:v>
                </c:pt>
                <c:pt idx="57">
                  <c:v>0.0893981705511649</c:v>
                </c:pt>
                <c:pt idx="58">
                  <c:v>0.0891592108435925</c:v>
                </c:pt>
                <c:pt idx="59">
                  <c:v>0.0894589941364893</c:v>
                </c:pt>
                <c:pt idx="60">
                  <c:v>0.0897713119977413</c:v>
                </c:pt>
                <c:pt idx="61">
                  <c:v>0.0915009882945807</c:v>
                </c:pt>
                <c:pt idx="62">
                  <c:v>0.090990259418983</c:v>
                </c:pt>
                <c:pt idx="63">
                  <c:v>0.0911521248776497</c:v>
                </c:pt>
                <c:pt idx="64">
                  <c:v>0.0910860116407458</c:v>
                </c:pt>
                <c:pt idx="65">
                  <c:v>0.0901342883522527</c:v>
                </c:pt>
                <c:pt idx="66">
                  <c:v>0.0877833299162475</c:v>
                </c:pt>
                <c:pt idx="67">
                  <c:v>0.0847500636050092</c:v>
                </c:pt>
                <c:pt idx="68">
                  <c:v>0.0850146216773937</c:v>
                </c:pt>
                <c:pt idx="69">
                  <c:v>0.0822404260556823</c:v>
                </c:pt>
                <c:pt idx="70">
                  <c:v>0.082533913948714</c:v>
                </c:pt>
                <c:pt idx="71">
                  <c:v>0.0821542045186594</c:v>
                </c:pt>
                <c:pt idx="74">
                  <c:v>0.109859722596768</c:v>
                </c:pt>
                <c:pt idx="75">
                  <c:v>0.110114673978044</c:v>
                </c:pt>
                <c:pt idx="76">
                  <c:v>0.112792006578605</c:v>
                </c:pt>
                <c:pt idx="77">
                  <c:v>0.11674453907395</c:v>
                </c:pt>
                <c:pt idx="78">
                  <c:v>0.118024336112696</c:v>
                </c:pt>
                <c:pt idx="79">
                  <c:v>0.118160898395878</c:v>
                </c:pt>
                <c:pt idx="80">
                  <c:v>0.118547684695252</c:v>
                </c:pt>
                <c:pt idx="81">
                  <c:v>0.121564476715608</c:v>
                </c:pt>
                <c:pt idx="82">
                  <c:v>0.120446054151363</c:v>
                </c:pt>
                <c:pt idx="83">
                  <c:v>0.121846736521004</c:v>
                </c:pt>
                <c:pt idx="84">
                  <c:v>0.123331401315</c:v>
                </c:pt>
                <c:pt idx="85">
                  <c:v>0.12276528149162</c:v>
                </c:pt>
                <c:pt idx="86">
                  <c:v>0.120060009688487</c:v>
                </c:pt>
                <c:pt idx="87">
                  <c:v>0.115872159908019</c:v>
                </c:pt>
                <c:pt idx="90">
                  <c:v>0.129698353283164</c:v>
                </c:pt>
                <c:pt idx="91">
                  <c:v>0.13137619635601</c:v>
                </c:pt>
                <c:pt idx="92">
                  <c:v>0.134465766554846</c:v>
                </c:pt>
                <c:pt idx="93">
                  <c:v>0.137698346716251</c:v>
                </c:pt>
                <c:pt idx="94">
                  <c:v>0.141166988607008</c:v>
                </c:pt>
                <c:pt idx="95">
                  <c:v>0.142209181203716</c:v>
                </c:pt>
                <c:pt idx="96">
                  <c:v>0.144492073166762</c:v>
                </c:pt>
                <c:pt idx="97">
                  <c:v>0.145602466511083</c:v>
                </c:pt>
                <c:pt idx="98">
                  <c:v>0.149331512108718</c:v>
                </c:pt>
                <c:pt idx="99">
                  <c:v>0.152341905292058</c:v>
                </c:pt>
                <c:pt idx="100">
                  <c:v>0.152122441859986</c:v>
                </c:pt>
                <c:pt idx="101">
                  <c:v>0.151257320992247</c:v>
                </c:pt>
                <c:pt idx="102">
                  <c:v>0.14882394660516</c:v>
                </c:pt>
                <c:pt idx="103">
                  <c:v>0.147393046945012</c:v>
                </c:pt>
                <c:pt idx="106">
                  <c:v>0.157287576587884</c:v>
                </c:pt>
                <c:pt idx="107">
                  <c:v>0.158027291608793</c:v>
                </c:pt>
                <c:pt idx="108">
                  <c:v>0.162241598488899</c:v>
                </c:pt>
                <c:pt idx="109">
                  <c:v>0.168190008741191</c:v>
                </c:pt>
                <c:pt idx="110">
                  <c:v>0.173448612013611</c:v>
                </c:pt>
                <c:pt idx="111">
                  <c:v>0.178228151164408</c:v>
                </c:pt>
                <c:pt idx="112">
                  <c:v>0.179330735829241</c:v>
                </c:pt>
                <c:pt idx="113">
                  <c:v>0.182765244319251</c:v>
                </c:pt>
                <c:pt idx="116">
                  <c:v>0.176091296492398</c:v>
                </c:pt>
                <c:pt idx="117">
                  <c:v>0.17874743755302</c:v>
                </c:pt>
                <c:pt idx="118">
                  <c:v>0.182335925724508</c:v>
                </c:pt>
                <c:pt idx="119">
                  <c:v>0.185004104444374</c:v>
                </c:pt>
                <c:pt idx="120">
                  <c:v>0.189003087341185</c:v>
                </c:pt>
                <c:pt idx="121">
                  <c:v>0.193316266716994</c:v>
                </c:pt>
                <c:pt idx="122">
                  <c:v>0.19678539732153</c:v>
                </c:pt>
                <c:pt idx="125">
                  <c:v>0.197352541830366</c:v>
                </c:pt>
                <c:pt idx="126">
                  <c:v>0.200040432254858</c:v>
                </c:pt>
                <c:pt idx="127">
                  <c:v>0.200663517455856</c:v>
                </c:pt>
                <c:pt idx="128">
                  <c:v>0.201054136762311</c:v>
                </c:pt>
                <c:pt idx="129">
                  <c:v>0.204360121423491</c:v>
                </c:pt>
                <c:pt idx="130">
                  <c:v>0.205302498455351</c:v>
                </c:pt>
                <c:pt idx="133">
                  <c:v>0.213972133083203</c:v>
                </c:pt>
                <c:pt idx="134">
                  <c:v>0.215644323108998</c:v>
                </c:pt>
                <c:pt idx="135">
                  <c:v>0.218006798445454</c:v>
                </c:pt>
                <c:pt idx="136">
                  <c:v>0.216983578827271</c:v>
                </c:pt>
                <c:pt idx="137">
                  <c:v>0.217861006007285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692960"/>
        <c:axId val="-1381688448"/>
      </c:scatterChart>
      <c:valAx>
        <c:axId val="-1381692960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688448"/>
        <c:crosses val="autoZero"/>
        <c:crossBetween val="midCat"/>
        <c:majorUnit val="2.0"/>
      </c:valAx>
      <c:valAx>
        <c:axId val="-138168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69296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819822572068"/>
          <c:y val="0.161017044336082"/>
          <c:w val="0.135737079828071"/>
          <c:h val="0.05932206896592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562784"/>
        <c:axId val="-1381558624"/>
      </c:scatterChart>
      <c:valAx>
        <c:axId val="-1381562784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558624"/>
        <c:crosses val="autoZero"/>
        <c:crossBetween val="midCat"/>
        <c:majorUnit val="0.1"/>
      </c:valAx>
      <c:valAx>
        <c:axId val="-138155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5627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2483320978503"/>
          <c:y val="0.0288809003658294"/>
          <c:w val="0.899925871015567"/>
          <c:h val="0.867630381823459"/>
        </c:manualLayout>
      </c:layout>
      <c:scatterChart>
        <c:scatterStyle val="lineMarker"/>
        <c:varyColors val="0"/>
        <c:ser>
          <c:idx val="3"/>
          <c:order val="0"/>
          <c:tx>
            <c:v>Beta = 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'U;Data Set # 12'!$I$8:$I$23</c:f>
              <c:numCache>
                <c:formatCode>0.00000</c:formatCode>
                <c:ptCount val="16"/>
                <c:pt idx="0">
                  <c:v>0.0532181518316474</c:v>
                </c:pt>
                <c:pt idx="1">
                  <c:v>0.0528265532587763</c:v>
                </c:pt>
                <c:pt idx="2">
                  <c:v>0.0508131994127387</c:v>
                </c:pt>
                <c:pt idx="3">
                  <c:v>0.0492495887120037</c:v>
                </c:pt>
                <c:pt idx="4">
                  <c:v>0.0489598206561445</c:v>
                </c:pt>
                <c:pt idx="5">
                  <c:v>0.0485601712335098</c:v>
                </c:pt>
                <c:pt idx="6">
                  <c:v>0.0482816243938012</c:v>
                </c:pt>
                <c:pt idx="7">
                  <c:v>0.0479175428660395</c:v>
                </c:pt>
                <c:pt idx="8">
                  <c:v>0.0480515913579275</c:v>
                </c:pt>
                <c:pt idx="9">
                  <c:v>0.0474494223297367</c:v>
                </c:pt>
                <c:pt idx="10">
                  <c:v>0.0464076442601818</c:v>
                </c:pt>
                <c:pt idx="11">
                  <c:v>0.0455268655009718</c:v>
                </c:pt>
                <c:pt idx="12">
                  <c:v>0.0453370932820459</c:v>
                </c:pt>
                <c:pt idx="13">
                  <c:v>0.0444759081073974</c:v>
                </c:pt>
                <c:pt idx="14">
                  <c:v>0.0437513932653124</c:v>
                </c:pt>
                <c:pt idx="15">
                  <c:v>0.0429890567230583</c:v>
                </c:pt>
              </c:numCache>
            </c:numRef>
          </c:xVal>
          <c:yVal>
            <c:numRef>
              <c:f>'U;Data Set # 12'!$J$8:$J$23</c:f>
              <c:numCache>
                <c:formatCode>0.00000</c:formatCode>
                <c:ptCount val="16"/>
                <c:pt idx="0">
                  <c:v>0.0149184998545026</c:v>
                </c:pt>
                <c:pt idx="1">
                  <c:v>0.0156233032023147</c:v>
                </c:pt>
                <c:pt idx="2">
                  <c:v>0.0154360798388537</c:v>
                </c:pt>
                <c:pt idx="3">
                  <c:v>0.0158230386671367</c:v>
                </c:pt>
                <c:pt idx="4">
                  <c:v>0.0157132141743182</c:v>
                </c:pt>
                <c:pt idx="5">
                  <c:v>0.0157356769558928</c:v>
                </c:pt>
                <c:pt idx="6">
                  <c:v>0.0158624419892406</c:v>
                </c:pt>
                <c:pt idx="7">
                  <c:v>0.0154691491163634</c:v>
                </c:pt>
                <c:pt idx="8">
                  <c:v>0.0164179457349358</c:v>
                </c:pt>
                <c:pt idx="9">
                  <c:v>0.0166721398464022</c:v>
                </c:pt>
                <c:pt idx="10">
                  <c:v>0.016915577651891</c:v>
                </c:pt>
                <c:pt idx="11">
                  <c:v>0.0174813721068005</c:v>
                </c:pt>
                <c:pt idx="12">
                  <c:v>0.0185223735469654</c:v>
                </c:pt>
                <c:pt idx="13">
                  <c:v>0.0193596254145724</c:v>
                </c:pt>
                <c:pt idx="14">
                  <c:v>0.0200839674039554</c:v>
                </c:pt>
                <c:pt idx="15">
                  <c:v>0.0212231902032973</c:v>
                </c:pt>
              </c:numCache>
            </c:numRef>
          </c:yVal>
          <c:smooth val="1"/>
        </c:ser>
        <c:ser>
          <c:idx val="2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'U;Data Set # 12'!$I$26:$I$41</c:f>
              <c:numCache>
                <c:formatCode>0.00000</c:formatCode>
                <c:ptCount val="16"/>
                <c:pt idx="0">
                  <c:v>0.0721926420791973</c:v>
                </c:pt>
                <c:pt idx="1">
                  <c:v>0.0715345244542185</c:v>
                </c:pt>
                <c:pt idx="2">
                  <c:v>0.0698506182463097</c:v>
                </c:pt>
                <c:pt idx="3">
                  <c:v>0.0675893761789704</c:v>
                </c:pt>
                <c:pt idx="4">
                  <c:v>0.0674542229548541</c:v>
                </c:pt>
                <c:pt idx="5">
                  <c:v>0.0676032634392954</c:v>
                </c:pt>
                <c:pt idx="6">
                  <c:v>0.0680139149938008</c:v>
                </c:pt>
                <c:pt idx="7">
                  <c:v>0.0675408170384798</c:v>
                </c:pt>
                <c:pt idx="8">
                  <c:v>0.0669096144657576</c:v>
                </c:pt>
                <c:pt idx="9">
                  <c:v>0.0664927470015691</c:v>
                </c:pt>
                <c:pt idx="10">
                  <c:v>0.0662128890463892</c:v>
                </c:pt>
                <c:pt idx="11">
                  <c:v>0.0643417514623945</c:v>
                </c:pt>
                <c:pt idx="12">
                  <c:v>0.069027476296308</c:v>
                </c:pt>
                <c:pt idx="13">
                  <c:v>0.0620404322479076</c:v>
                </c:pt>
                <c:pt idx="14">
                  <c:v>0.0597386515603841</c:v>
                </c:pt>
                <c:pt idx="15">
                  <c:v>0.0577449550609562</c:v>
                </c:pt>
              </c:numCache>
            </c:numRef>
          </c:xVal>
          <c:yVal>
            <c:numRef>
              <c:f>'U;Data Set # 12'!$J$26:$J$41</c:f>
              <c:numCache>
                <c:formatCode>0.00000</c:formatCode>
                <c:ptCount val="16"/>
                <c:pt idx="0">
                  <c:v>0.0209321587105811</c:v>
                </c:pt>
                <c:pt idx="1">
                  <c:v>0.0210416511651285</c:v>
                </c:pt>
                <c:pt idx="2">
                  <c:v>0.0210082713161063</c:v>
                </c:pt>
                <c:pt idx="3">
                  <c:v>0.0207488184025224</c:v>
                </c:pt>
                <c:pt idx="4">
                  <c:v>0.0209558773733716</c:v>
                </c:pt>
                <c:pt idx="5">
                  <c:v>0.020975899029285</c:v>
                </c:pt>
                <c:pt idx="6">
                  <c:v>0.0214096462378066</c:v>
                </c:pt>
                <c:pt idx="7">
                  <c:v>0.0216213066383702</c:v>
                </c:pt>
                <c:pt idx="8">
                  <c:v>0.0216794524982713</c:v>
                </c:pt>
                <c:pt idx="9">
                  <c:v>0.0219848404245981</c:v>
                </c:pt>
                <c:pt idx="10">
                  <c:v>0.0223023818866417</c:v>
                </c:pt>
                <c:pt idx="11">
                  <c:v>0.022381919710707</c:v>
                </c:pt>
                <c:pt idx="12">
                  <c:v>0.0234348811427141</c:v>
                </c:pt>
                <c:pt idx="13">
                  <c:v>0.0241533671801899</c:v>
                </c:pt>
                <c:pt idx="14">
                  <c:v>0.0246159013109517</c:v>
                </c:pt>
                <c:pt idx="15">
                  <c:v>0.0262636978765804</c:v>
                </c:pt>
              </c:numCache>
            </c:numRef>
          </c:yVal>
          <c:smooth val="0"/>
        </c:ser>
        <c:ser>
          <c:idx val="4"/>
          <c:order val="2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'U;Data Set # 12'!$I$44:$I$59</c:f>
              <c:numCache>
                <c:formatCode>0.00000</c:formatCode>
                <c:ptCount val="16"/>
                <c:pt idx="0">
                  <c:v>0.0920046755854432</c:v>
                </c:pt>
                <c:pt idx="1">
                  <c:v>0.0846032577754169</c:v>
                </c:pt>
                <c:pt idx="2">
                  <c:v>0.0903262204670582</c:v>
                </c:pt>
                <c:pt idx="3">
                  <c:v>0.0901957888224696</c:v>
                </c:pt>
                <c:pt idx="4">
                  <c:v>0.0893777151552595</c:v>
                </c:pt>
                <c:pt idx="5">
                  <c:v>0.0898665947177618</c:v>
                </c:pt>
                <c:pt idx="6">
                  <c:v>0.090500701776342</c:v>
                </c:pt>
                <c:pt idx="7">
                  <c:v>0.0903506383304907</c:v>
                </c:pt>
                <c:pt idx="8">
                  <c:v>0.090825500209552</c:v>
                </c:pt>
                <c:pt idx="9">
                  <c:v>0.0908886880104511</c:v>
                </c:pt>
                <c:pt idx="10">
                  <c:v>0.0912665076298428</c:v>
                </c:pt>
                <c:pt idx="11">
                  <c:v>0.0900796904997151</c:v>
                </c:pt>
                <c:pt idx="12">
                  <c:v>0.0887680223857987</c:v>
                </c:pt>
                <c:pt idx="13">
                  <c:v>0.0871090010948532</c:v>
                </c:pt>
                <c:pt idx="14">
                  <c:v>0.0846233895436354</c:v>
                </c:pt>
                <c:pt idx="15">
                  <c:v>0.0827457740430007</c:v>
                </c:pt>
              </c:numCache>
            </c:numRef>
          </c:xVal>
          <c:yVal>
            <c:numRef>
              <c:f>'U;Data Set # 12'!$J$44:$J$59</c:f>
              <c:numCache>
                <c:formatCode>0.00000</c:formatCode>
                <c:ptCount val="16"/>
                <c:pt idx="0">
                  <c:v>0.028006778440832</c:v>
                </c:pt>
                <c:pt idx="1">
                  <c:v>0.0264738436386221</c:v>
                </c:pt>
                <c:pt idx="2">
                  <c:v>0.0287252917805009</c:v>
                </c:pt>
                <c:pt idx="3">
                  <c:v>0.0294308519208743</c:v>
                </c:pt>
                <c:pt idx="4">
                  <c:v>0.0292368821112314</c:v>
                </c:pt>
                <c:pt idx="5">
                  <c:v>0.0299293357179093</c:v>
                </c:pt>
                <c:pt idx="6">
                  <c:v>0.0302128661112226</c:v>
                </c:pt>
                <c:pt idx="7">
                  <c:v>0.0303707496347735</c:v>
                </c:pt>
                <c:pt idx="8">
                  <c:v>0.0308096353589441</c:v>
                </c:pt>
                <c:pt idx="9">
                  <c:v>0.0312497231260553</c:v>
                </c:pt>
                <c:pt idx="10">
                  <c:v>0.0315665550289308</c:v>
                </c:pt>
                <c:pt idx="11">
                  <c:v>0.0321318766806886</c:v>
                </c:pt>
                <c:pt idx="12">
                  <c:v>0.0328409606264996</c:v>
                </c:pt>
                <c:pt idx="13">
                  <c:v>0.0330637596217492</c:v>
                </c:pt>
                <c:pt idx="14">
                  <c:v>0.03377059028065</c:v>
                </c:pt>
                <c:pt idx="15">
                  <c:v>0.0341190667305314</c:v>
                </c:pt>
              </c:numCache>
            </c:numRef>
          </c:yVal>
          <c:smooth val="1"/>
        </c:ser>
        <c:ser>
          <c:idx val="5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'U;Data Set # 12'!$I$62:$I$77</c:f>
              <c:numCache>
                <c:formatCode>0.00000</c:formatCode>
                <c:ptCount val="16"/>
                <c:pt idx="0">
                  <c:v>0.113000521009698</c:v>
                </c:pt>
                <c:pt idx="1">
                  <c:v>0.112252902261944</c:v>
                </c:pt>
                <c:pt idx="2">
                  <c:v>0.111214794200559</c:v>
                </c:pt>
                <c:pt idx="3">
                  <c:v>0.115030884023206</c:v>
                </c:pt>
                <c:pt idx="4">
                  <c:v>0.115148776678993</c:v>
                </c:pt>
                <c:pt idx="5">
                  <c:v>0.116530309634021</c:v>
                </c:pt>
                <c:pt idx="6">
                  <c:v>0.11760433886167</c:v>
                </c:pt>
                <c:pt idx="7">
                  <c:v>0.118291698703996</c:v>
                </c:pt>
                <c:pt idx="8">
                  <c:v>0.119656295099893</c:v>
                </c:pt>
                <c:pt idx="9">
                  <c:v>0.121440865927704</c:v>
                </c:pt>
                <c:pt idx="10">
                  <c:v>0.122033479262769</c:v>
                </c:pt>
                <c:pt idx="11">
                  <c:v>0.12210596270288</c:v>
                </c:pt>
                <c:pt idx="12">
                  <c:v>0.118529081631281</c:v>
                </c:pt>
                <c:pt idx="13">
                  <c:v>0.116475634076376</c:v>
                </c:pt>
                <c:pt idx="14">
                  <c:v>0.115715580412919</c:v>
                </c:pt>
                <c:pt idx="15">
                  <c:v>0.113312695494837</c:v>
                </c:pt>
              </c:numCache>
            </c:numRef>
          </c:xVal>
          <c:yVal>
            <c:numRef>
              <c:f>'U;Data Set # 12'!$J$62:$J$77</c:f>
              <c:numCache>
                <c:formatCode>0.00000</c:formatCode>
                <c:ptCount val="16"/>
                <c:pt idx="0">
                  <c:v>0.0376969702343475</c:v>
                </c:pt>
                <c:pt idx="1">
                  <c:v>0.0382574321624972</c:v>
                </c:pt>
                <c:pt idx="2">
                  <c:v>0.0386131549435443</c:v>
                </c:pt>
                <c:pt idx="3">
                  <c:v>0.0415466620877867</c:v>
                </c:pt>
                <c:pt idx="4">
                  <c:v>0.0418148862843085</c:v>
                </c:pt>
                <c:pt idx="5">
                  <c:v>0.042471718709923</c:v>
                </c:pt>
                <c:pt idx="6">
                  <c:v>0.0429213843535491</c:v>
                </c:pt>
                <c:pt idx="7">
                  <c:v>0.0433439517434353</c:v>
                </c:pt>
                <c:pt idx="8">
                  <c:v>0.044186567108324</c:v>
                </c:pt>
                <c:pt idx="9">
                  <c:v>0.0448939684346147</c:v>
                </c:pt>
                <c:pt idx="10">
                  <c:v>0.0459639931299854</c:v>
                </c:pt>
                <c:pt idx="11">
                  <c:v>0.046871473158169</c:v>
                </c:pt>
                <c:pt idx="12">
                  <c:v>0.0469703426415176</c:v>
                </c:pt>
                <c:pt idx="13">
                  <c:v>0.047325200266548</c:v>
                </c:pt>
                <c:pt idx="14">
                  <c:v>0.0477811410423029</c:v>
                </c:pt>
                <c:pt idx="15">
                  <c:v>0.0479728748476108</c:v>
                </c:pt>
              </c:numCache>
            </c:numRef>
          </c:yVal>
          <c:smooth val="1"/>
        </c:ser>
        <c:ser>
          <c:idx val="6"/>
          <c:order val="4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'U;Data Set # 12'!$I$80:$I$92</c:f>
              <c:numCache>
                <c:formatCode>0.00000</c:formatCode>
                <c:ptCount val="13"/>
                <c:pt idx="0">
                  <c:v>0.133798658698388</c:v>
                </c:pt>
                <c:pt idx="1">
                  <c:v>0.133775678303904</c:v>
                </c:pt>
                <c:pt idx="2">
                  <c:v>0.1372329352534</c:v>
                </c:pt>
                <c:pt idx="3">
                  <c:v>0.141694279782368</c:v>
                </c:pt>
                <c:pt idx="4">
                  <c:v>0.142261881298353</c:v>
                </c:pt>
                <c:pt idx="5">
                  <c:v>0.144789964353867</c:v>
                </c:pt>
                <c:pt idx="6">
                  <c:v>0.14754801914261</c:v>
                </c:pt>
                <c:pt idx="7">
                  <c:v>0.148292088293871</c:v>
                </c:pt>
                <c:pt idx="8">
                  <c:v>0.150795252842457</c:v>
                </c:pt>
                <c:pt idx="9">
                  <c:v>0.150931129687371</c:v>
                </c:pt>
                <c:pt idx="10">
                  <c:v>0.151810811316702</c:v>
                </c:pt>
                <c:pt idx="11">
                  <c:v>0.150101961716926</c:v>
                </c:pt>
                <c:pt idx="12">
                  <c:v>0.147633463686455</c:v>
                </c:pt>
              </c:numCache>
            </c:numRef>
          </c:xVal>
          <c:yVal>
            <c:numRef>
              <c:f>'U;Data Set # 12'!$J$80:$J$92</c:f>
              <c:numCache>
                <c:formatCode>0.00000</c:formatCode>
                <c:ptCount val="13"/>
                <c:pt idx="0">
                  <c:v>0.0497283328483419</c:v>
                </c:pt>
                <c:pt idx="1">
                  <c:v>0.051014204314873</c:v>
                </c:pt>
                <c:pt idx="2">
                  <c:v>0.0536056124896892</c:v>
                </c:pt>
                <c:pt idx="3">
                  <c:v>0.0571386851548091</c:v>
                </c:pt>
                <c:pt idx="4">
                  <c:v>0.0581889282940681</c:v>
                </c:pt>
                <c:pt idx="5">
                  <c:v>0.0598577659428497</c:v>
                </c:pt>
                <c:pt idx="6">
                  <c:v>0.0613329429428003</c:v>
                </c:pt>
                <c:pt idx="7">
                  <c:v>0.0624995376292781</c:v>
                </c:pt>
                <c:pt idx="8">
                  <c:v>0.0638961952709741</c:v>
                </c:pt>
                <c:pt idx="9">
                  <c:v>0.0649149274870553</c:v>
                </c:pt>
                <c:pt idx="10">
                  <c:v>0.0663521555115938</c:v>
                </c:pt>
                <c:pt idx="11">
                  <c:v>0.0668494125933359</c:v>
                </c:pt>
                <c:pt idx="12">
                  <c:v>0.066971021488786</c:v>
                </c:pt>
              </c:numCache>
            </c:numRef>
          </c:yVal>
          <c:smooth val="1"/>
        </c:ser>
        <c:ser>
          <c:idx val="7"/>
          <c:order val="5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'U;Data Set # 12'!$I$95:$I$105</c:f>
              <c:numCache>
                <c:formatCode>0.00000</c:formatCode>
                <c:ptCount val="11"/>
                <c:pt idx="0">
                  <c:v>0.153657446369631</c:v>
                </c:pt>
                <c:pt idx="1">
                  <c:v>0.15679024855048</c:v>
                </c:pt>
                <c:pt idx="2">
                  <c:v>0.1588865690023</c:v>
                </c:pt>
                <c:pt idx="3">
                  <c:v>0.158620003174268</c:v>
                </c:pt>
                <c:pt idx="4">
                  <c:v>0.165655529397329</c:v>
                </c:pt>
                <c:pt idx="5">
                  <c:v>0.169523188968461</c:v>
                </c:pt>
                <c:pt idx="6">
                  <c:v>0.16973510844221</c:v>
                </c:pt>
                <c:pt idx="7">
                  <c:v>0.174453857945852</c:v>
                </c:pt>
                <c:pt idx="8">
                  <c:v>0.177733543817509</c:v>
                </c:pt>
                <c:pt idx="9">
                  <c:v>0.180356395348261</c:v>
                </c:pt>
                <c:pt idx="10">
                  <c:v>0.180018039875974</c:v>
                </c:pt>
              </c:numCache>
            </c:numRef>
          </c:xVal>
          <c:yVal>
            <c:numRef>
              <c:f>'U;Data Set # 12'!$J$95:$J$105</c:f>
              <c:numCache>
                <c:formatCode>0.00000</c:formatCode>
                <c:ptCount val="11"/>
                <c:pt idx="0">
                  <c:v>0.0635707632935962</c:v>
                </c:pt>
                <c:pt idx="1">
                  <c:v>0.0668528971523313</c:v>
                </c:pt>
                <c:pt idx="2">
                  <c:v>0.0690396976772999</c:v>
                </c:pt>
                <c:pt idx="3">
                  <c:v>0.0697664526170406</c:v>
                </c:pt>
                <c:pt idx="4">
                  <c:v>0.0754220094932895</c:v>
                </c:pt>
                <c:pt idx="5">
                  <c:v>0.0772277996225548</c:v>
                </c:pt>
                <c:pt idx="6">
                  <c:v>0.0787807915394966</c:v>
                </c:pt>
                <c:pt idx="7">
                  <c:v>0.0810923806761065</c:v>
                </c:pt>
                <c:pt idx="8">
                  <c:v>0.0839276531021278</c:v>
                </c:pt>
                <c:pt idx="9">
                  <c:v>0.0854810517499384</c:v>
                </c:pt>
                <c:pt idx="10">
                  <c:v>0.0856852609242813</c:v>
                </c:pt>
              </c:numCache>
            </c:numRef>
          </c:yVal>
          <c:smooth val="1"/>
        </c:ser>
        <c:ser>
          <c:idx val="9"/>
          <c:order val="6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'U;Data Set # 12'!$I$108:$I$115</c:f>
              <c:numCache>
                <c:formatCode>0.00000</c:formatCode>
                <c:ptCount val="8"/>
                <c:pt idx="0">
                  <c:v>0.175982289377491</c:v>
                </c:pt>
                <c:pt idx="1">
                  <c:v>0.17740456057131</c:v>
                </c:pt>
                <c:pt idx="2">
                  <c:v>0.177085356582557</c:v>
                </c:pt>
                <c:pt idx="3">
                  <c:v>0.181946631290497</c:v>
                </c:pt>
                <c:pt idx="4">
                  <c:v>0.185342200626941</c:v>
                </c:pt>
                <c:pt idx="5">
                  <c:v>0.18624633592036</c:v>
                </c:pt>
                <c:pt idx="6">
                  <c:v>0.194419093665527</c:v>
                </c:pt>
                <c:pt idx="7">
                  <c:v>0.19965141090491</c:v>
                </c:pt>
              </c:numCache>
            </c:numRef>
          </c:xVal>
          <c:yVal>
            <c:numRef>
              <c:f>'U;Data Set # 12'!$J$108:$J$115</c:f>
              <c:numCache>
                <c:formatCode>0.00000</c:formatCode>
                <c:ptCount val="8"/>
                <c:pt idx="0">
                  <c:v>0.0825721619853863</c:v>
                </c:pt>
                <c:pt idx="1">
                  <c:v>0.0851612306564118</c:v>
                </c:pt>
                <c:pt idx="2">
                  <c:v>0.0863424656290836</c:v>
                </c:pt>
                <c:pt idx="3">
                  <c:v>0.0900013436183572</c:v>
                </c:pt>
                <c:pt idx="4">
                  <c:v>0.0938592683151373</c:v>
                </c:pt>
                <c:pt idx="5">
                  <c:v>0.0954534272778024</c:v>
                </c:pt>
                <c:pt idx="6">
                  <c:v>0.103086195642236</c:v>
                </c:pt>
                <c:pt idx="7">
                  <c:v>0.10649310701672</c:v>
                </c:pt>
              </c:numCache>
            </c:numRef>
          </c:yVal>
          <c:smooth val="1"/>
        </c:ser>
        <c:ser>
          <c:idx val="10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'U;Data Set # 12'!$I$118:$I$125</c:f>
              <c:numCache>
                <c:formatCode>0.00000</c:formatCode>
                <c:ptCount val="8"/>
                <c:pt idx="0">
                  <c:v>0.193659474677338</c:v>
                </c:pt>
                <c:pt idx="1">
                  <c:v>0.197910278403997</c:v>
                </c:pt>
                <c:pt idx="2">
                  <c:v>0.200199836628219</c:v>
                </c:pt>
                <c:pt idx="3">
                  <c:v>0.198533315812892</c:v>
                </c:pt>
                <c:pt idx="4">
                  <c:v>0.200894769288762</c:v>
                </c:pt>
                <c:pt idx="5">
                  <c:v>0.204336919084955</c:v>
                </c:pt>
                <c:pt idx="6">
                  <c:v>0.20394684007774</c:v>
                </c:pt>
                <c:pt idx="7">
                  <c:v>0.202712766784636</c:v>
                </c:pt>
              </c:numCache>
            </c:numRef>
          </c:xVal>
          <c:yVal>
            <c:numRef>
              <c:f>'U;Data Set # 12'!$J$118:$J$125</c:f>
              <c:numCache>
                <c:formatCode>0.00000</c:formatCode>
                <c:ptCount val="8"/>
                <c:pt idx="0">
                  <c:v>0.105096459869386</c:v>
                </c:pt>
                <c:pt idx="1">
                  <c:v>0.112175566615626</c:v>
                </c:pt>
                <c:pt idx="2">
                  <c:v>0.114765907235155</c:v>
                </c:pt>
                <c:pt idx="3">
                  <c:v>0.115799671331525</c:v>
                </c:pt>
                <c:pt idx="4">
                  <c:v>0.11928329644704</c:v>
                </c:pt>
                <c:pt idx="5">
                  <c:v>0.12306314855548</c:v>
                </c:pt>
                <c:pt idx="6">
                  <c:v>0.123243220387207</c:v>
                </c:pt>
                <c:pt idx="7">
                  <c:v>0.122202848918371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429040"/>
        <c:axId val="-1381424464"/>
      </c:scatterChart>
      <c:valAx>
        <c:axId val="-1381429040"/>
        <c:scaling>
          <c:orientation val="minMax"/>
          <c:max val="0.22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424464"/>
        <c:crosses val="autoZero"/>
        <c:crossBetween val="midCat"/>
        <c:majorUnit val="0.02"/>
      </c:valAx>
      <c:valAx>
        <c:axId val="-138142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4290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54114158636"/>
          <c:y val="0.211793269349416"/>
          <c:w val="0.0808005930318755"/>
          <c:h val="0.2322505737752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7894736842105"/>
          <c:y val="0.0229746070133011"/>
          <c:w val="0.889473684210526"/>
          <c:h val="0.8657799274486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01052631578947"/>
                  <c:y val="0.056831922611850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'U;Data Set # 12'!$D$8:$D$125</c:f>
              <c:numCache>
                <c:formatCode>General</c:formatCode>
                <c:ptCount val="118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5">
                  <c:v>4.0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0">
                  <c:v>6.0</c:v>
                </c:pt>
                <c:pt idx="31">
                  <c:v>6.0</c:v>
                </c:pt>
                <c:pt idx="32">
                  <c:v>6.0</c:v>
                </c:pt>
                <c:pt idx="33">
                  <c:v>6.0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7">
                  <c:v>8.0</c:v>
                </c:pt>
                <c:pt idx="48">
                  <c:v>8.0</c:v>
                </c:pt>
                <c:pt idx="49">
                  <c:v>8.0</c:v>
                </c:pt>
                <c:pt idx="50">
                  <c:v>8.0</c:v>
                </c:pt>
                <c:pt idx="51">
                  <c:v>8.0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6">
                  <c:v>10.0</c:v>
                </c:pt>
                <c:pt idx="67">
                  <c:v>10.0</c:v>
                </c:pt>
                <c:pt idx="68">
                  <c:v>10.0</c:v>
                </c:pt>
                <c:pt idx="69">
                  <c:v>10.0</c:v>
                </c:pt>
                <c:pt idx="72">
                  <c:v>12.0</c:v>
                </c:pt>
                <c:pt idx="73">
                  <c:v>12.0</c:v>
                </c:pt>
                <c:pt idx="74">
                  <c:v>12.0</c:v>
                </c:pt>
                <c:pt idx="75">
                  <c:v>12.0</c:v>
                </c:pt>
                <c:pt idx="76">
                  <c:v>12.0</c:v>
                </c:pt>
                <c:pt idx="77">
                  <c:v>12.0</c:v>
                </c:pt>
                <c:pt idx="78">
                  <c:v>12.0</c:v>
                </c:pt>
                <c:pt idx="79">
                  <c:v>12.0</c:v>
                </c:pt>
                <c:pt idx="80">
                  <c:v>12.0</c:v>
                </c:pt>
                <c:pt idx="81">
                  <c:v>12.0</c:v>
                </c:pt>
                <c:pt idx="82">
                  <c:v>12.0</c:v>
                </c:pt>
                <c:pt idx="83">
                  <c:v>12.0</c:v>
                </c:pt>
                <c:pt idx="84">
                  <c:v>12.0</c:v>
                </c:pt>
                <c:pt idx="87">
                  <c:v>14.0</c:v>
                </c:pt>
                <c:pt idx="88">
                  <c:v>14.0</c:v>
                </c:pt>
                <c:pt idx="89">
                  <c:v>14.0</c:v>
                </c:pt>
                <c:pt idx="90">
                  <c:v>14.0</c:v>
                </c:pt>
                <c:pt idx="91">
                  <c:v>14.0</c:v>
                </c:pt>
                <c:pt idx="92">
                  <c:v>14.0</c:v>
                </c:pt>
                <c:pt idx="93">
                  <c:v>14.0</c:v>
                </c:pt>
                <c:pt idx="94">
                  <c:v>14.0</c:v>
                </c:pt>
                <c:pt idx="95">
                  <c:v>14.0</c:v>
                </c:pt>
                <c:pt idx="96">
                  <c:v>14.0</c:v>
                </c:pt>
                <c:pt idx="97">
                  <c:v>14.0</c:v>
                </c:pt>
                <c:pt idx="100">
                  <c:v>16.0</c:v>
                </c:pt>
                <c:pt idx="101">
                  <c:v>16.0</c:v>
                </c:pt>
                <c:pt idx="102">
                  <c:v>16.0</c:v>
                </c:pt>
                <c:pt idx="103">
                  <c:v>16.0</c:v>
                </c:pt>
                <c:pt idx="104">
                  <c:v>16.0</c:v>
                </c:pt>
                <c:pt idx="105">
                  <c:v>16.0</c:v>
                </c:pt>
                <c:pt idx="106">
                  <c:v>16.0</c:v>
                </c:pt>
                <c:pt idx="107">
                  <c:v>16.0</c:v>
                </c:pt>
                <c:pt idx="110">
                  <c:v>18.0</c:v>
                </c:pt>
                <c:pt idx="111">
                  <c:v>18.0</c:v>
                </c:pt>
                <c:pt idx="112">
                  <c:v>18.0</c:v>
                </c:pt>
                <c:pt idx="113">
                  <c:v>18.0</c:v>
                </c:pt>
                <c:pt idx="114">
                  <c:v>18.0</c:v>
                </c:pt>
                <c:pt idx="115">
                  <c:v>18.0</c:v>
                </c:pt>
                <c:pt idx="116">
                  <c:v>18.0</c:v>
                </c:pt>
                <c:pt idx="117">
                  <c:v>18.0</c:v>
                </c:pt>
              </c:numCache>
            </c:numRef>
          </c:xVal>
          <c:yVal>
            <c:numRef>
              <c:f>'U;Data Set # 12'!$I$8:$I$125</c:f>
              <c:numCache>
                <c:formatCode>0.00000</c:formatCode>
                <c:ptCount val="118"/>
                <c:pt idx="0">
                  <c:v>0.0532181518316474</c:v>
                </c:pt>
                <c:pt idx="1">
                  <c:v>0.0528265532587763</c:v>
                </c:pt>
                <c:pt idx="2">
                  <c:v>0.0508131994127387</c:v>
                </c:pt>
                <c:pt idx="3">
                  <c:v>0.0492495887120037</c:v>
                </c:pt>
                <c:pt idx="4">
                  <c:v>0.0489598206561445</c:v>
                </c:pt>
                <c:pt idx="5">
                  <c:v>0.0485601712335098</c:v>
                </c:pt>
                <c:pt idx="6">
                  <c:v>0.0482816243938012</c:v>
                </c:pt>
                <c:pt idx="7">
                  <c:v>0.0479175428660395</c:v>
                </c:pt>
                <c:pt idx="8">
                  <c:v>0.0480515913579275</c:v>
                </c:pt>
                <c:pt idx="9">
                  <c:v>0.0474494223297367</c:v>
                </c:pt>
                <c:pt idx="10">
                  <c:v>0.0464076442601818</c:v>
                </c:pt>
                <c:pt idx="11">
                  <c:v>0.0455268655009718</c:v>
                </c:pt>
                <c:pt idx="12">
                  <c:v>0.0453370932820459</c:v>
                </c:pt>
                <c:pt idx="13">
                  <c:v>0.0444759081073974</c:v>
                </c:pt>
                <c:pt idx="14">
                  <c:v>0.0437513932653124</c:v>
                </c:pt>
                <c:pt idx="15">
                  <c:v>0.0429890567230583</c:v>
                </c:pt>
                <c:pt idx="18">
                  <c:v>0.0721926420791973</c:v>
                </c:pt>
                <c:pt idx="19">
                  <c:v>0.0715345244542185</c:v>
                </c:pt>
                <c:pt idx="20">
                  <c:v>0.0698506182463097</c:v>
                </c:pt>
                <c:pt idx="21">
                  <c:v>0.0675893761789704</c:v>
                </c:pt>
                <c:pt idx="22">
                  <c:v>0.0674542229548541</c:v>
                </c:pt>
                <c:pt idx="23">
                  <c:v>0.0676032634392954</c:v>
                </c:pt>
                <c:pt idx="24">
                  <c:v>0.0680139149938008</c:v>
                </c:pt>
                <c:pt idx="25">
                  <c:v>0.0675408170384798</c:v>
                </c:pt>
                <c:pt idx="26">
                  <c:v>0.0669096144657576</c:v>
                </c:pt>
                <c:pt idx="27">
                  <c:v>0.0664927470015691</c:v>
                </c:pt>
                <c:pt idx="28">
                  <c:v>0.0662128890463892</c:v>
                </c:pt>
                <c:pt idx="29">
                  <c:v>0.0643417514623945</c:v>
                </c:pt>
                <c:pt idx="30">
                  <c:v>0.069027476296308</c:v>
                </c:pt>
                <c:pt idx="31">
                  <c:v>0.0620404322479076</c:v>
                </c:pt>
                <c:pt idx="32">
                  <c:v>0.0597386515603841</c:v>
                </c:pt>
                <c:pt idx="33">
                  <c:v>0.0577449550609562</c:v>
                </c:pt>
                <c:pt idx="36">
                  <c:v>0.0920046755854432</c:v>
                </c:pt>
                <c:pt idx="37">
                  <c:v>0.0846032577754169</c:v>
                </c:pt>
                <c:pt idx="38">
                  <c:v>0.0903262204670582</c:v>
                </c:pt>
                <c:pt idx="39">
                  <c:v>0.0901957888224696</c:v>
                </c:pt>
                <c:pt idx="40">
                  <c:v>0.0893777151552595</c:v>
                </c:pt>
                <c:pt idx="41">
                  <c:v>0.0898665947177618</c:v>
                </c:pt>
                <c:pt idx="42">
                  <c:v>0.090500701776342</c:v>
                </c:pt>
                <c:pt idx="43">
                  <c:v>0.0903506383304907</c:v>
                </c:pt>
                <c:pt idx="44">
                  <c:v>0.090825500209552</c:v>
                </c:pt>
                <c:pt idx="45">
                  <c:v>0.0908886880104511</c:v>
                </c:pt>
                <c:pt idx="46">
                  <c:v>0.0912665076298428</c:v>
                </c:pt>
                <c:pt idx="47">
                  <c:v>0.0900796904997151</c:v>
                </c:pt>
                <c:pt idx="48">
                  <c:v>0.0887680223857987</c:v>
                </c:pt>
                <c:pt idx="49">
                  <c:v>0.0871090010948532</c:v>
                </c:pt>
                <c:pt idx="50">
                  <c:v>0.0846233895436354</c:v>
                </c:pt>
                <c:pt idx="51">
                  <c:v>0.0827457740430007</c:v>
                </c:pt>
                <c:pt idx="54">
                  <c:v>0.113000521009698</c:v>
                </c:pt>
                <c:pt idx="55">
                  <c:v>0.112252902261944</c:v>
                </c:pt>
                <c:pt idx="56">
                  <c:v>0.111214794200559</c:v>
                </c:pt>
                <c:pt idx="57">
                  <c:v>0.115030884023206</c:v>
                </c:pt>
                <c:pt idx="58">
                  <c:v>0.115148776678993</c:v>
                </c:pt>
                <c:pt idx="59">
                  <c:v>0.116530309634021</c:v>
                </c:pt>
                <c:pt idx="60">
                  <c:v>0.11760433886167</c:v>
                </c:pt>
                <c:pt idx="61">
                  <c:v>0.118291698703996</c:v>
                </c:pt>
                <c:pt idx="62">
                  <c:v>0.119656295099893</c:v>
                </c:pt>
                <c:pt idx="63">
                  <c:v>0.121440865927704</c:v>
                </c:pt>
                <c:pt idx="64">
                  <c:v>0.122033479262769</c:v>
                </c:pt>
                <c:pt idx="65">
                  <c:v>0.12210596270288</c:v>
                </c:pt>
                <c:pt idx="66">
                  <c:v>0.118529081631281</c:v>
                </c:pt>
                <c:pt idx="67">
                  <c:v>0.116475634076376</c:v>
                </c:pt>
                <c:pt idx="68">
                  <c:v>0.115715580412919</c:v>
                </c:pt>
                <c:pt idx="69">
                  <c:v>0.113312695494837</c:v>
                </c:pt>
                <c:pt idx="72">
                  <c:v>0.133798658698388</c:v>
                </c:pt>
                <c:pt idx="73">
                  <c:v>0.133775678303904</c:v>
                </c:pt>
                <c:pt idx="74">
                  <c:v>0.1372329352534</c:v>
                </c:pt>
                <c:pt idx="75">
                  <c:v>0.141694279782368</c:v>
                </c:pt>
                <c:pt idx="76">
                  <c:v>0.142261881298353</c:v>
                </c:pt>
                <c:pt idx="77">
                  <c:v>0.144789964353867</c:v>
                </c:pt>
                <c:pt idx="78">
                  <c:v>0.14754801914261</c:v>
                </c:pt>
                <c:pt idx="79">
                  <c:v>0.148292088293871</c:v>
                </c:pt>
                <c:pt idx="80">
                  <c:v>0.150795252842457</c:v>
                </c:pt>
                <c:pt idx="81">
                  <c:v>0.150931129687371</c:v>
                </c:pt>
                <c:pt idx="82">
                  <c:v>0.151810811316702</c:v>
                </c:pt>
                <c:pt idx="83">
                  <c:v>0.150101961716926</c:v>
                </c:pt>
                <c:pt idx="84">
                  <c:v>0.147633463686455</c:v>
                </c:pt>
                <c:pt idx="87">
                  <c:v>0.153657446369631</c:v>
                </c:pt>
                <c:pt idx="88">
                  <c:v>0.15679024855048</c:v>
                </c:pt>
                <c:pt idx="89">
                  <c:v>0.1588865690023</c:v>
                </c:pt>
                <c:pt idx="90">
                  <c:v>0.158620003174268</c:v>
                </c:pt>
                <c:pt idx="91">
                  <c:v>0.165655529397329</c:v>
                </c:pt>
                <c:pt idx="92">
                  <c:v>0.169523188968461</c:v>
                </c:pt>
                <c:pt idx="93">
                  <c:v>0.16973510844221</c:v>
                </c:pt>
                <c:pt idx="94">
                  <c:v>0.174453857945852</c:v>
                </c:pt>
                <c:pt idx="95">
                  <c:v>0.177733543817509</c:v>
                </c:pt>
                <c:pt idx="96">
                  <c:v>0.180356395348261</c:v>
                </c:pt>
                <c:pt idx="97">
                  <c:v>0.180018039875974</c:v>
                </c:pt>
                <c:pt idx="100">
                  <c:v>0.175982289377491</c:v>
                </c:pt>
                <c:pt idx="101">
                  <c:v>0.17740456057131</c:v>
                </c:pt>
                <c:pt idx="102">
                  <c:v>0.177085356582557</c:v>
                </c:pt>
                <c:pt idx="103">
                  <c:v>0.181946631290497</c:v>
                </c:pt>
                <c:pt idx="104">
                  <c:v>0.185342200626941</c:v>
                </c:pt>
                <c:pt idx="105">
                  <c:v>0.18624633592036</c:v>
                </c:pt>
                <c:pt idx="106">
                  <c:v>0.194419093665527</c:v>
                </c:pt>
                <c:pt idx="107">
                  <c:v>0.19965141090491</c:v>
                </c:pt>
                <c:pt idx="110">
                  <c:v>0.193659474677338</c:v>
                </c:pt>
                <c:pt idx="111">
                  <c:v>0.197910278403997</c:v>
                </c:pt>
                <c:pt idx="112">
                  <c:v>0.200199836628219</c:v>
                </c:pt>
                <c:pt idx="113">
                  <c:v>0.198533315812892</c:v>
                </c:pt>
                <c:pt idx="114">
                  <c:v>0.200894769288762</c:v>
                </c:pt>
                <c:pt idx="115">
                  <c:v>0.204336919084955</c:v>
                </c:pt>
                <c:pt idx="116">
                  <c:v>0.20394684007774</c:v>
                </c:pt>
                <c:pt idx="117">
                  <c:v>0.202712766784636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112848"/>
        <c:axId val="-1386108336"/>
      </c:scatterChart>
      <c:valAx>
        <c:axId val="-1386112848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108336"/>
        <c:crosses val="autoZero"/>
        <c:crossBetween val="midCat"/>
        <c:majorUnit val="2.0"/>
      </c:valAx>
      <c:valAx>
        <c:axId val="-138610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112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736842105263"/>
          <c:y val="0.176541717049577"/>
          <c:w val="0.134736842105263"/>
          <c:h val="0.0592503022974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13'!#REF!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13'!#REF!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967872"/>
        <c:axId val="-1385963712"/>
      </c:scatterChart>
      <c:valAx>
        <c:axId val="-1385967872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963712"/>
        <c:crosses val="autoZero"/>
        <c:crossBetween val="midCat"/>
        <c:majorUnit val="0.1"/>
      </c:valAx>
      <c:valAx>
        <c:axId val="-138596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9678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1852468064575"/>
          <c:y val="0.0288461707752937"/>
          <c:w val="0.900000651042138"/>
          <c:h val="0.867788970823418"/>
        </c:manualLayout>
      </c:layout>
      <c:scatterChart>
        <c:scatterStyle val="lineMarker"/>
        <c:varyColors val="0"/>
        <c:ser>
          <c:idx val="2"/>
          <c:order val="0"/>
          <c:tx>
            <c:v>Beta = 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'V;Data Set # 13'!$I$25:$I$38</c:f>
              <c:numCache>
                <c:formatCode>0.00000</c:formatCode>
                <c:ptCount val="14"/>
                <c:pt idx="0">
                  <c:v>0.0863714159545455</c:v>
                </c:pt>
                <c:pt idx="1">
                  <c:v>0.0880416132618602</c:v>
                </c:pt>
                <c:pt idx="2">
                  <c:v>0.0871244809809246</c:v>
                </c:pt>
                <c:pt idx="3">
                  <c:v>0.0863774272486611</c:v>
                </c:pt>
                <c:pt idx="4">
                  <c:v>0.0859148555241244</c:v>
                </c:pt>
                <c:pt idx="5">
                  <c:v>0.0863053480637336</c:v>
                </c:pt>
                <c:pt idx="6">
                  <c:v>0.0858995069094215</c:v>
                </c:pt>
                <c:pt idx="7">
                  <c:v>0.0854809634722189</c:v>
                </c:pt>
                <c:pt idx="8">
                  <c:v>0.08487066192122</c:v>
                </c:pt>
                <c:pt idx="9">
                  <c:v>0.0858115374874079</c:v>
                </c:pt>
                <c:pt idx="10">
                  <c:v>0.0835236251904546</c:v>
                </c:pt>
                <c:pt idx="11">
                  <c:v>0.0824155602721088</c:v>
                </c:pt>
                <c:pt idx="12">
                  <c:v>0.080458991545726</c:v>
                </c:pt>
                <c:pt idx="13">
                  <c:v>0.0768714750627214</c:v>
                </c:pt>
              </c:numCache>
            </c:numRef>
          </c:xVal>
          <c:yVal>
            <c:numRef>
              <c:f>'V;Data Set # 13'!$J$25:$J$38</c:f>
              <c:numCache>
                <c:formatCode>0.00000</c:formatCode>
                <c:ptCount val="14"/>
                <c:pt idx="0">
                  <c:v>0.0273856285378372</c:v>
                </c:pt>
                <c:pt idx="1">
                  <c:v>0.027806415537926</c:v>
                </c:pt>
                <c:pt idx="2">
                  <c:v>0.0280074222679326</c:v>
                </c:pt>
                <c:pt idx="3">
                  <c:v>0.0283158061776108</c:v>
                </c:pt>
                <c:pt idx="4">
                  <c:v>0.0284304446962656</c:v>
                </c:pt>
                <c:pt idx="5">
                  <c:v>0.0287542592480216</c:v>
                </c:pt>
                <c:pt idx="6">
                  <c:v>0.0287326227565903</c:v>
                </c:pt>
                <c:pt idx="7">
                  <c:v>0.0290236829108152</c:v>
                </c:pt>
                <c:pt idx="8">
                  <c:v>0.0290797154227928</c:v>
                </c:pt>
                <c:pt idx="9">
                  <c:v>0.030357706192082</c:v>
                </c:pt>
                <c:pt idx="10">
                  <c:v>0.0303637301980279</c:v>
                </c:pt>
                <c:pt idx="11">
                  <c:v>0.0310705107439801</c:v>
                </c:pt>
                <c:pt idx="12">
                  <c:v>0.0316457420499611</c:v>
                </c:pt>
                <c:pt idx="13">
                  <c:v>0.0329592637135356</c:v>
                </c:pt>
              </c:numCache>
            </c:numRef>
          </c:yVal>
          <c:smooth val="0"/>
        </c:ser>
        <c:ser>
          <c:idx val="4"/>
          <c:order val="1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'V;Data Set # 13'!$I$41:$I$54</c:f>
              <c:numCache>
                <c:formatCode>0.00000</c:formatCode>
                <c:ptCount val="14"/>
                <c:pt idx="0">
                  <c:v>0.111350005920638</c:v>
                </c:pt>
                <c:pt idx="1">
                  <c:v>0.111354882264987</c:v>
                </c:pt>
                <c:pt idx="2">
                  <c:v>0.110029864972137</c:v>
                </c:pt>
                <c:pt idx="3">
                  <c:v>0.109703021154194</c:v>
                </c:pt>
                <c:pt idx="4">
                  <c:v>0.110024507239438</c:v>
                </c:pt>
                <c:pt idx="5">
                  <c:v>0.110505518014801</c:v>
                </c:pt>
                <c:pt idx="6">
                  <c:v>0.110224389828289</c:v>
                </c:pt>
                <c:pt idx="7">
                  <c:v>0.11084972425112</c:v>
                </c:pt>
                <c:pt idx="8">
                  <c:v>0.110832538803943</c:v>
                </c:pt>
                <c:pt idx="9">
                  <c:v>0.110527643325434</c:v>
                </c:pt>
                <c:pt idx="10">
                  <c:v>0.109598475212561</c:v>
                </c:pt>
                <c:pt idx="11">
                  <c:v>0.109149564185115</c:v>
                </c:pt>
                <c:pt idx="12">
                  <c:v>0.107681342924811</c:v>
                </c:pt>
                <c:pt idx="13">
                  <c:v>0.105069381818182</c:v>
                </c:pt>
              </c:numCache>
            </c:numRef>
          </c:xVal>
          <c:yVal>
            <c:numRef>
              <c:f>'V;Data Set # 13'!$J$41:$J$54</c:f>
              <c:numCache>
                <c:formatCode>0.00000</c:formatCode>
                <c:ptCount val="14"/>
                <c:pt idx="0">
                  <c:v>0.0373988992665685</c:v>
                </c:pt>
                <c:pt idx="1">
                  <c:v>0.0380745025049457</c:v>
                </c:pt>
                <c:pt idx="2">
                  <c:v>0.0386783994976759</c:v>
                </c:pt>
                <c:pt idx="3">
                  <c:v>0.0395122980083586</c:v>
                </c:pt>
                <c:pt idx="4">
                  <c:v>0.0396060967756586</c:v>
                </c:pt>
                <c:pt idx="5">
                  <c:v>0.0402090591153049</c:v>
                </c:pt>
                <c:pt idx="6">
                  <c:v>0.040428777778714</c:v>
                </c:pt>
                <c:pt idx="7">
                  <c:v>0.0409101216377097</c:v>
                </c:pt>
                <c:pt idx="8">
                  <c:v>0.041318308736857</c:v>
                </c:pt>
                <c:pt idx="9">
                  <c:v>0.0418427034064612</c:v>
                </c:pt>
                <c:pt idx="10">
                  <c:v>0.0427508986636027</c:v>
                </c:pt>
                <c:pt idx="11">
                  <c:v>0.0435913064148681</c:v>
                </c:pt>
                <c:pt idx="12">
                  <c:v>0.0446436630057331</c:v>
                </c:pt>
                <c:pt idx="13">
                  <c:v>0.044987528174305</c:v>
                </c:pt>
              </c:numCache>
            </c:numRef>
          </c:yVal>
          <c:smooth val="1"/>
        </c:ser>
        <c:ser>
          <c:idx val="5"/>
          <c:order val="2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'V;Data Set # 13'!$I$57:$I$69</c:f>
              <c:numCache>
                <c:formatCode>0.00000</c:formatCode>
                <c:ptCount val="13"/>
                <c:pt idx="0">
                  <c:v>0.133807821783085</c:v>
                </c:pt>
                <c:pt idx="1">
                  <c:v>0.133340399840727</c:v>
                </c:pt>
                <c:pt idx="2">
                  <c:v>0.133835891371132</c:v>
                </c:pt>
                <c:pt idx="3">
                  <c:v>0.135961314876301</c:v>
                </c:pt>
                <c:pt idx="4">
                  <c:v>0.138307673128181</c:v>
                </c:pt>
                <c:pt idx="5">
                  <c:v>0.139959211856028</c:v>
                </c:pt>
                <c:pt idx="6">
                  <c:v>0.140388175122809</c:v>
                </c:pt>
                <c:pt idx="7">
                  <c:v>0.141738285342189</c:v>
                </c:pt>
                <c:pt idx="8">
                  <c:v>0.141867315380087</c:v>
                </c:pt>
                <c:pt idx="9">
                  <c:v>0.143234039549662</c:v>
                </c:pt>
                <c:pt idx="10">
                  <c:v>0.141305194148134</c:v>
                </c:pt>
                <c:pt idx="11">
                  <c:v>0.138218614262019</c:v>
                </c:pt>
                <c:pt idx="12">
                  <c:v>0.135915323018681</c:v>
                </c:pt>
              </c:numCache>
            </c:numRef>
          </c:xVal>
          <c:yVal>
            <c:numRef>
              <c:f>'V;Data Set # 13'!$J$57:$J$69</c:f>
              <c:numCache>
                <c:formatCode>0.00000</c:formatCode>
                <c:ptCount val="13"/>
                <c:pt idx="0">
                  <c:v>0.0500177790782827</c:v>
                </c:pt>
                <c:pt idx="1">
                  <c:v>0.0507705136209048</c:v>
                </c:pt>
                <c:pt idx="2">
                  <c:v>0.0524514256495427</c:v>
                </c:pt>
                <c:pt idx="3">
                  <c:v>0.0542377646570953</c:v>
                </c:pt>
                <c:pt idx="4">
                  <c:v>0.0555480008200418</c:v>
                </c:pt>
                <c:pt idx="5">
                  <c:v>0.056756158929959</c:v>
                </c:pt>
                <c:pt idx="6">
                  <c:v>0.0580256595390771</c:v>
                </c:pt>
                <c:pt idx="7">
                  <c:v>0.0584953437726408</c:v>
                </c:pt>
                <c:pt idx="8">
                  <c:v>0.0594607277931624</c:v>
                </c:pt>
                <c:pt idx="9">
                  <c:v>0.0614838208564354</c:v>
                </c:pt>
                <c:pt idx="10">
                  <c:v>0.061842413999679</c:v>
                </c:pt>
                <c:pt idx="11">
                  <c:v>0.0628924172598673</c:v>
                </c:pt>
                <c:pt idx="12">
                  <c:v>0.0629140886829829</c:v>
                </c:pt>
              </c:numCache>
            </c:numRef>
          </c:yVal>
          <c:smooth val="1"/>
        </c:ser>
        <c:ser>
          <c:idx val="6"/>
          <c:order val="3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'V;Data Set # 13'!$I$72:$I$85</c:f>
              <c:numCache>
                <c:formatCode>0.00000</c:formatCode>
                <c:ptCount val="14"/>
                <c:pt idx="0">
                  <c:v>0.156100586535325</c:v>
                </c:pt>
                <c:pt idx="1">
                  <c:v>0.156768202265037</c:v>
                </c:pt>
                <c:pt idx="2">
                  <c:v>0.157934710797252</c:v>
                </c:pt>
                <c:pt idx="3">
                  <c:v>0.156849444823608</c:v>
                </c:pt>
                <c:pt idx="4">
                  <c:v>0.159779991735479</c:v>
                </c:pt>
                <c:pt idx="5">
                  <c:v>0.159757267039281</c:v>
                </c:pt>
                <c:pt idx="6">
                  <c:v>0.161537425626992</c:v>
                </c:pt>
                <c:pt idx="7">
                  <c:v>0.163344034641461</c:v>
                </c:pt>
                <c:pt idx="8">
                  <c:v>0.167938747132224</c:v>
                </c:pt>
                <c:pt idx="9">
                  <c:v>0.169437915645505</c:v>
                </c:pt>
                <c:pt idx="10">
                  <c:v>0.171862667809865</c:v>
                </c:pt>
                <c:pt idx="11">
                  <c:v>0.174078545205698</c:v>
                </c:pt>
                <c:pt idx="12">
                  <c:v>0.175143024806137</c:v>
                </c:pt>
                <c:pt idx="13">
                  <c:v>0.17348535773057</c:v>
                </c:pt>
              </c:numCache>
            </c:numRef>
          </c:xVal>
          <c:yVal>
            <c:numRef>
              <c:f>'V;Data Set # 13'!$J$72:$J$85</c:f>
              <c:numCache>
                <c:formatCode>0.00000</c:formatCode>
                <c:ptCount val="14"/>
                <c:pt idx="0">
                  <c:v>0.0646506399788441</c:v>
                </c:pt>
                <c:pt idx="1">
                  <c:v>0.0649735080724783</c:v>
                </c:pt>
                <c:pt idx="2">
                  <c:v>0.0662178640815455</c:v>
                </c:pt>
                <c:pt idx="3">
                  <c:v>0.067019567464087</c:v>
                </c:pt>
                <c:pt idx="4">
                  <c:v>0.0686026641978009</c:v>
                </c:pt>
                <c:pt idx="5">
                  <c:v>0.0703222080134692</c:v>
                </c:pt>
                <c:pt idx="6">
                  <c:v>0.0716082913557065</c:v>
                </c:pt>
                <c:pt idx="7">
                  <c:v>0.0724304893491503</c:v>
                </c:pt>
                <c:pt idx="8">
                  <c:v>0.074868444090893</c:v>
                </c:pt>
                <c:pt idx="9">
                  <c:v>0.0762061752928952</c:v>
                </c:pt>
                <c:pt idx="10">
                  <c:v>0.0777644420159349</c:v>
                </c:pt>
                <c:pt idx="11">
                  <c:v>0.0796619182176265</c:v>
                </c:pt>
                <c:pt idx="12">
                  <c:v>0.0818704735840223</c:v>
                </c:pt>
                <c:pt idx="13">
                  <c:v>0.0830714048324567</c:v>
                </c:pt>
              </c:numCache>
            </c:numRef>
          </c:yVal>
          <c:smooth val="1"/>
        </c:ser>
        <c:ser>
          <c:idx val="7"/>
          <c:order val="4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'V;Data Set # 13'!$I$88:$I$98</c:f>
              <c:numCache>
                <c:formatCode>0.00000</c:formatCode>
                <c:ptCount val="11"/>
                <c:pt idx="0">
                  <c:v>0.178976978432321</c:v>
                </c:pt>
                <c:pt idx="1">
                  <c:v>0.178672044103937</c:v>
                </c:pt>
                <c:pt idx="2">
                  <c:v>0.177433892459542</c:v>
                </c:pt>
                <c:pt idx="3">
                  <c:v>0.18044002157081</c:v>
                </c:pt>
                <c:pt idx="4">
                  <c:v>0.183840221067776</c:v>
                </c:pt>
                <c:pt idx="5">
                  <c:v>0.186931271152563</c:v>
                </c:pt>
                <c:pt idx="6">
                  <c:v>0.191429351779438</c:v>
                </c:pt>
                <c:pt idx="7">
                  <c:v>0.193247212656615</c:v>
                </c:pt>
                <c:pt idx="8">
                  <c:v>0.19512677730321</c:v>
                </c:pt>
                <c:pt idx="9">
                  <c:v>0.199843406016637</c:v>
                </c:pt>
                <c:pt idx="10">
                  <c:v>0.201378110469602</c:v>
                </c:pt>
              </c:numCache>
            </c:numRef>
          </c:xVal>
          <c:yVal>
            <c:numRef>
              <c:f>'V;Data Set # 13'!$J$88:$J$98</c:f>
              <c:numCache>
                <c:formatCode>0.00000</c:formatCode>
                <c:ptCount val="11"/>
                <c:pt idx="0">
                  <c:v>0.0821273635727709</c:v>
                </c:pt>
                <c:pt idx="1">
                  <c:v>0.0832410259169385</c:v>
                </c:pt>
                <c:pt idx="2">
                  <c:v>0.0836919141021543</c:v>
                </c:pt>
                <c:pt idx="3">
                  <c:v>0.0861564242769842</c:v>
                </c:pt>
                <c:pt idx="4">
                  <c:v>0.0891335110445354</c:v>
                </c:pt>
                <c:pt idx="5">
                  <c:v>0.0914485009835795</c:v>
                </c:pt>
                <c:pt idx="6">
                  <c:v>0.0955154259666416</c:v>
                </c:pt>
                <c:pt idx="7">
                  <c:v>0.096960384264476</c:v>
                </c:pt>
                <c:pt idx="8">
                  <c:v>0.0982322540817581</c:v>
                </c:pt>
                <c:pt idx="9">
                  <c:v>0.101024156293382</c:v>
                </c:pt>
                <c:pt idx="10">
                  <c:v>0.10337969193442</c:v>
                </c:pt>
              </c:numCache>
            </c:numRef>
          </c:yVal>
          <c:smooth val="1"/>
        </c:ser>
        <c:ser>
          <c:idx val="9"/>
          <c:order val="5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'V;Data Set # 13'!$I$101:$I$108</c:f>
              <c:numCache>
                <c:formatCode>0.00000</c:formatCode>
                <c:ptCount val="8"/>
                <c:pt idx="0">
                  <c:v>0.201353678452359</c:v>
                </c:pt>
                <c:pt idx="1">
                  <c:v>0.202792844129856</c:v>
                </c:pt>
                <c:pt idx="2">
                  <c:v>0.205485832199086</c:v>
                </c:pt>
                <c:pt idx="3">
                  <c:v>0.208621862308823</c:v>
                </c:pt>
                <c:pt idx="4">
                  <c:v>0.210724826962786</c:v>
                </c:pt>
                <c:pt idx="5">
                  <c:v>0.21725949028771</c:v>
                </c:pt>
                <c:pt idx="6">
                  <c:v>0.225130583260457</c:v>
                </c:pt>
                <c:pt idx="7">
                  <c:v>0.224422318248538</c:v>
                </c:pt>
              </c:numCache>
            </c:numRef>
          </c:xVal>
          <c:yVal>
            <c:numRef>
              <c:f>'V;Data Set # 13'!$J$101:$J$108</c:f>
              <c:numCache>
                <c:formatCode>0.00000</c:formatCode>
                <c:ptCount val="8"/>
                <c:pt idx="0">
                  <c:v>0.101991764104144</c:v>
                </c:pt>
                <c:pt idx="1">
                  <c:v>0.104674295725825</c:v>
                </c:pt>
                <c:pt idx="2">
                  <c:v>0.107002645436678</c:v>
                </c:pt>
                <c:pt idx="3">
                  <c:v>0.110278506352568</c:v>
                </c:pt>
                <c:pt idx="4">
                  <c:v>0.113059936993206</c:v>
                </c:pt>
                <c:pt idx="5">
                  <c:v>0.118111235285697</c:v>
                </c:pt>
                <c:pt idx="6">
                  <c:v>0.124505519101867</c:v>
                </c:pt>
                <c:pt idx="7">
                  <c:v>0.125253500515151</c:v>
                </c:pt>
              </c:numCache>
            </c:numRef>
          </c:yVal>
          <c:smooth val="1"/>
        </c:ser>
        <c:ser>
          <c:idx val="10"/>
          <c:order val="6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'V;Data Set # 13'!$I$111:$I$117</c:f>
              <c:numCache>
                <c:formatCode>0.00000</c:formatCode>
                <c:ptCount val="7"/>
                <c:pt idx="0">
                  <c:v>0.222404439906483</c:v>
                </c:pt>
                <c:pt idx="1">
                  <c:v>0.220212835301699</c:v>
                </c:pt>
                <c:pt idx="2">
                  <c:v>0.222665214345358</c:v>
                </c:pt>
                <c:pt idx="3">
                  <c:v>0.224580569283928</c:v>
                </c:pt>
                <c:pt idx="4">
                  <c:v>0.225058572223958</c:v>
                </c:pt>
                <c:pt idx="5">
                  <c:v>0.227166985623361</c:v>
                </c:pt>
                <c:pt idx="6">
                  <c:v>0.235855069503702</c:v>
                </c:pt>
              </c:numCache>
            </c:numRef>
          </c:xVal>
          <c:yVal>
            <c:numRef>
              <c:f>'V;Data Set # 13'!$J$111:$J$117</c:f>
              <c:numCache>
                <c:formatCode>0.00000</c:formatCode>
                <c:ptCount val="7"/>
                <c:pt idx="0">
                  <c:v>0.126826700881687</c:v>
                </c:pt>
                <c:pt idx="1">
                  <c:v>0.127038923917859</c:v>
                </c:pt>
                <c:pt idx="2">
                  <c:v>0.13078921539897</c:v>
                </c:pt>
                <c:pt idx="3">
                  <c:v>0.131821317856591</c:v>
                </c:pt>
                <c:pt idx="4">
                  <c:v>0.135702504563178</c:v>
                </c:pt>
                <c:pt idx="5">
                  <c:v>0.137949143770557</c:v>
                </c:pt>
                <c:pt idx="6">
                  <c:v>0.147732387199961</c:v>
                </c:pt>
              </c:numCache>
            </c:numRef>
          </c:yVal>
          <c:smooth val="1"/>
        </c:ser>
        <c:ser>
          <c:idx val="0"/>
          <c:order val="7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'V;Data Set # 13'!$I$120:$I$125</c:f>
              <c:numCache>
                <c:formatCode>0.00000</c:formatCode>
                <c:ptCount val="6"/>
                <c:pt idx="0">
                  <c:v>0.232149124507313</c:v>
                </c:pt>
                <c:pt idx="1">
                  <c:v>0.234436558848</c:v>
                </c:pt>
                <c:pt idx="2">
                  <c:v>0.236120682455237</c:v>
                </c:pt>
                <c:pt idx="3">
                  <c:v>0.235619328535946</c:v>
                </c:pt>
                <c:pt idx="4">
                  <c:v>0.237164119604476</c:v>
                </c:pt>
                <c:pt idx="5">
                  <c:v>0.237868681037035</c:v>
                </c:pt>
              </c:numCache>
            </c:numRef>
          </c:xVal>
          <c:yVal>
            <c:numRef>
              <c:f>'V;Data Set # 13'!$J$120:$J$125</c:f>
              <c:numCache>
                <c:formatCode>0.00000</c:formatCode>
                <c:ptCount val="6"/>
                <c:pt idx="0">
                  <c:v>0.152140401354371</c:v>
                </c:pt>
                <c:pt idx="1">
                  <c:v>0.155713536</c:v>
                </c:pt>
                <c:pt idx="2">
                  <c:v>0.159422458399776</c:v>
                </c:pt>
                <c:pt idx="3">
                  <c:v>0.16026930405322</c:v>
                </c:pt>
                <c:pt idx="4">
                  <c:v>0.164059109425864</c:v>
                </c:pt>
                <c:pt idx="5">
                  <c:v>0.16600746550022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835824"/>
        <c:axId val="-1385831248"/>
      </c:scatterChart>
      <c:valAx>
        <c:axId val="-1385835824"/>
        <c:scaling>
          <c:orientation val="minMax"/>
          <c:max val="0.24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831248"/>
        <c:crosses val="autoZero"/>
        <c:crossBetween val="midCat"/>
        <c:majorUnit val="0.02"/>
      </c:valAx>
      <c:valAx>
        <c:axId val="-138583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8358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3703793188508"/>
          <c:y val="0.211538585685487"/>
          <c:w val="0.0807407991469901"/>
          <c:h val="0.2319712899846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4879328436516"/>
          <c:y val="0.022946886967475"/>
          <c:w val="0.889821615949633"/>
          <c:h val="0.865943050298925"/>
        </c:manualLayout>
      </c:layout>
      <c:scatterChart>
        <c:scatterStyle val="lineMarker"/>
        <c:varyColors val="0"/>
        <c:ser>
          <c:idx val="1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'V;Data Set # 13'!$D$25:$D$125</c:f>
              <c:numCache>
                <c:formatCode>General</c:formatCode>
                <c:ptCount val="101"/>
                <c:pt idx="0">
                  <c:v>6.0</c:v>
                </c:pt>
                <c:pt idx="1">
                  <c:v>6.0</c:v>
                </c:pt>
                <c:pt idx="2">
                  <c:v>6.0</c:v>
                </c:pt>
                <c:pt idx="3">
                  <c:v>6.0</c:v>
                </c:pt>
                <c:pt idx="4">
                  <c:v>6.0</c:v>
                </c:pt>
                <c:pt idx="5">
                  <c:v>6.0</c:v>
                </c:pt>
                <c:pt idx="6">
                  <c:v>6.0</c:v>
                </c:pt>
                <c:pt idx="7">
                  <c:v>6.0</c:v>
                </c:pt>
                <c:pt idx="8">
                  <c:v>6.0</c:v>
                </c:pt>
                <c:pt idx="9">
                  <c:v>6.0</c:v>
                </c:pt>
                <c:pt idx="10">
                  <c:v>6.0</c:v>
                </c:pt>
                <c:pt idx="11">
                  <c:v>6.0</c:v>
                </c:pt>
                <c:pt idx="12">
                  <c:v>6.0</c:v>
                </c:pt>
                <c:pt idx="13">
                  <c:v>6.0</c:v>
                </c:pt>
                <c:pt idx="16">
                  <c:v>8.0</c:v>
                </c:pt>
                <c:pt idx="17">
                  <c:v>8.0</c:v>
                </c:pt>
                <c:pt idx="18">
                  <c:v>8.0</c:v>
                </c:pt>
                <c:pt idx="19">
                  <c:v>8.0</c:v>
                </c:pt>
                <c:pt idx="20">
                  <c:v>8.0</c:v>
                </c:pt>
                <c:pt idx="21">
                  <c:v>8.0</c:v>
                </c:pt>
                <c:pt idx="22">
                  <c:v>8.0</c:v>
                </c:pt>
                <c:pt idx="23">
                  <c:v>8.0</c:v>
                </c:pt>
                <c:pt idx="24">
                  <c:v>8.0</c:v>
                </c:pt>
                <c:pt idx="25">
                  <c:v>8.0</c:v>
                </c:pt>
                <c:pt idx="26">
                  <c:v>8.0</c:v>
                </c:pt>
                <c:pt idx="27">
                  <c:v>8.0</c:v>
                </c:pt>
                <c:pt idx="28">
                  <c:v>8.0</c:v>
                </c:pt>
                <c:pt idx="29">
                  <c:v>8.0</c:v>
                </c:pt>
                <c:pt idx="32">
                  <c:v>10.0</c:v>
                </c:pt>
                <c:pt idx="33">
                  <c:v>10.0</c:v>
                </c:pt>
                <c:pt idx="34">
                  <c:v>10.0</c:v>
                </c:pt>
                <c:pt idx="35">
                  <c:v>10.0</c:v>
                </c:pt>
                <c:pt idx="36">
                  <c:v>10.0</c:v>
                </c:pt>
                <c:pt idx="37">
                  <c:v>10.0</c:v>
                </c:pt>
                <c:pt idx="38">
                  <c:v>10.0</c:v>
                </c:pt>
                <c:pt idx="39">
                  <c:v>10.0</c:v>
                </c:pt>
                <c:pt idx="40">
                  <c:v>10.0</c:v>
                </c:pt>
                <c:pt idx="41">
                  <c:v>10.0</c:v>
                </c:pt>
                <c:pt idx="42">
                  <c:v>10.0</c:v>
                </c:pt>
                <c:pt idx="43">
                  <c:v>10.0</c:v>
                </c:pt>
                <c:pt idx="44">
                  <c:v>10.0</c:v>
                </c:pt>
                <c:pt idx="47">
                  <c:v>12.0</c:v>
                </c:pt>
                <c:pt idx="48">
                  <c:v>12.0</c:v>
                </c:pt>
                <c:pt idx="49">
                  <c:v>12.0</c:v>
                </c:pt>
                <c:pt idx="50">
                  <c:v>12.0</c:v>
                </c:pt>
                <c:pt idx="51">
                  <c:v>12.0</c:v>
                </c:pt>
                <c:pt idx="52">
                  <c:v>12.0</c:v>
                </c:pt>
                <c:pt idx="53">
                  <c:v>12.0</c:v>
                </c:pt>
                <c:pt idx="54">
                  <c:v>12.0</c:v>
                </c:pt>
                <c:pt idx="55">
                  <c:v>12.0</c:v>
                </c:pt>
                <c:pt idx="56">
                  <c:v>12.0</c:v>
                </c:pt>
                <c:pt idx="57">
                  <c:v>12.0</c:v>
                </c:pt>
                <c:pt idx="58">
                  <c:v>12.0</c:v>
                </c:pt>
                <c:pt idx="59">
                  <c:v>12.0</c:v>
                </c:pt>
                <c:pt idx="60">
                  <c:v>12.0</c:v>
                </c:pt>
                <c:pt idx="63">
                  <c:v>14.0</c:v>
                </c:pt>
                <c:pt idx="64">
                  <c:v>14.0</c:v>
                </c:pt>
                <c:pt idx="65">
                  <c:v>14.0</c:v>
                </c:pt>
                <c:pt idx="66">
                  <c:v>14.0</c:v>
                </c:pt>
                <c:pt idx="67">
                  <c:v>14.0</c:v>
                </c:pt>
                <c:pt idx="68">
                  <c:v>14.0</c:v>
                </c:pt>
                <c:pt idx="69">
                  <c:v>14.0</c:v>
                </c:pt>
                <c:pt idx="70">
                  <c:v>14.0</c:v>
                </c:pt>
                <c:pt idx="71">
                  <c:v>14.0</c:v>
                </c:pt>
                <c:pt idx="72">
                  <c:v>14.0</c:v>
                </c:pt>
                <c:pt idx="73">
                  <c:v>14.0</c:v>
                </c:pt>
                <c:pt idx="76">
                  <c:v>16.0</c:v>
                </c:pt>
                <c:pt idx="77">
                  <c:v>16.0</c:v>
                </c:pt>
                <c:pt idx="78">
                  <c:v>16.0</c:v>
                </c:pt>
                <c:pt idx="79">
                  <c:v>16.0</c:v>
                </c:pt>
                <c:pt idx="80">
                  <c:v>16.0</c:v>
                </c:pt>
                <c:pt idx="81">
                  <c:v>16.0</c:v>
                </c:pt>
                <c:pt idx="82">
                  <c:v>16.0</c:v>
                </c:pt>
                <c:pt idx="83">
                  <c:v>16.0</c:v>
                </c:pt>
                <c:pt idx="86">
                  <c:v>18.0</c:v>
                </c:pt>
                <c:pt idx="87">
                  <c:v>18.0</c:v>
                </c:pt>
                <c:pt idx="88">
                  <c:v>18.0</c:v>
                </c:pt>
                <c:pt idx="89">
                  <c:v>18.0</c:v>
                </c:pt>
                <c:pt idx="90">
                  <c:v>18.0</c:v>
                </c:pt>
                <c:pt idx="91">
                  <c:v>18.0</c:v>
                </c:pt>
                <c:pt idx="92">
                  <c:v>18.0</c:v>
                </c:pt>
                <c:pt idx="95">
                  <c:v>20.0</c:v>
                </c:pt>
                <c:pt idx="96">
                  <c:v>20.0</c:v>
                </c:pt>
                <c:pt idx="97">
                  <c:v>20.0</c:v>
                </c:pt>
                <c:pt idx="98">
                  <c:v>20.0</c:v>
                </c:pt>
                <c:pt idx="99">
                  <c:v>20.0</c:v>
                </c:pt>
                <c:pt idx="100">
                  <c:v>20.0</c:v>
                </c:pt>
              </c:numCache>
            </c:numRef>
          </c:xVal>
          <c:yVal>
            <c:numRef>
              <c:f>'V;Data Set # 13'!$I$25:$I$125</c:f>
              <c:numCache>
                <c:formatCode>0.00000</c:formatCode>
                <c:ptCount val="101"/>
                <c:pt idx="0">
                  <c:v>0.0863714159545455</c:v>
                </c:pt>
                <c:pt idx="1">
                  <c:v>0.0880416132618602</c:v>
                </c:pt>
                <c:pt idx="2">
                  <c:v>0.0871244809809246</c:v>
                </c:pt>
                <c:pt idx="3">
                  <c:v>0.0863774272486611</c:v>
                </c:pt>
                <c:pt idx="4">
                  <c:v>0.0859148555241244</c:v>
                </c:pt>
                <c:pt idx="5">
                  <c:v>0.0863053480637336</c:v>
                </c:pt>
                <c:pt idx="6">
                  <c:v>0.0858995069094215</c:v>
                </c:pt>
                <c:pt idx="7">
                  <c:v>0.0854809634722189</c:v>
                </c:pt>
                <c:pt idx="8">
                  <c:v>0.08487066192122</c:v>
                </c:pt>
                <c:pt idx="9">
                  <c:v>0.0858115374874079</c:v>
                </c:pt>
                <c:pt idx="10">
                  <c:v>0.0835236251904546</c:v>
                </c:pt>
                <c:pt idx="11">
                  <c:v>0.0824155602721088</c:v>
                </c:pt>
                <c:pt idx="12">
                  <c:v>0.080458991545726</c:v>
                </c:pt>
                <c:pt idx="13">
                  <c:v>0.0768714750627214</c:v>
                </c:pt>
                <c:pt idx="16">
                  <c:v>0.111350005920638</c:v>
                </c:pt>
                <c:pt idx="17">
                  <c:v>0.111354882264987</c:v>
                </c:pt>
                <c:pt idx="18">
                  <c:v>0.110029864972137</c:v>
                </c:pt>
                <c:pt idx="19">
                  <c:v>0.109703021154194</c:v>
                </c:pt>
                <c:pt idx="20">
                  <c:v>0.110024507239438</c:v>
                </c:pt>
                <c:pt idx="21">
                  <c:v>0.110505518014801</c:v>
                </c:pt>
                <c:pt idx="22">
                  <c:v>0.110224389828289</c:v>
                </c:pt>
                <c:pt idx="23">
                  <c:v>0.11084972425112</c:v>
                </c:pt>
                <c:pt idx="24">
                  <c:v>0.110832538803943</c:v>
                </c:pt>
                <c:pt idx="25">
                  <c:v>0.110527643325434</c:v>
                </c:pt>
                <c:pt idx="26">
                  <c:v>0.109598475212561</c:v>
                </c:pt>
                <c:pt idx="27">
                  <c:v>0.109149564185115</c:v>
                </c:pt>
                <c:pt idx="28">
                  <c:v>0.107681342924811</c:v>
                </c:pt>
                <c:pt idx="29">
                  <c:v>0.105069381818182</c:v>
                </c:pt>
                <c:pt idx="32">
                  <c:v>0.133807821783085</c:v>
                </c:pt>
                <c:pt idx="33">
                  <c:v>0.133340399840727</c:v>
                </c:pt>
                <c:pt idx="34">
                  <c:v>0.133835891371132</c:v>
                </c:pt>
                <c:pt idx="35">
                  <c:v>0.135961314876301</c:v>
                </c:pt>
                <c:pt idx="36">
                  <c:v>0.138307673128181</c:v>
                </c:pt>
                <c:pt idx="37">
                  <c:v>0.139959211856028</c:v>
                </c:pt>
                <c:pt idx="38">
                  <c:v>0.140388175122809</c:v>
                </c:pt>
                <c:pt idx="39">
                  <c:v>0.141738285342189</c:v>
                </c:pt>
                <c:pt idx="40">
                  <c:v>0.141867315380087</c:v>
                </c:pt>
                <c:pt idx="41">
                  <c:v>0.143234039549662</c:v>
                </c:pt>
                <c:pt idx="42">
                  <c:v>0.141305194148134</c:v>
                </c:pt>
                <c:pt idx="43">
                  <c:v>0.138218614262019</c:v>
                </c:pt>
                <c:pt idx="44">
                  <c:v>0.135915323018681</c:v>
                </c:pt>
                <c:pt idx="47">
                  <c:v>0.156100586535325</c:v>
                </c:pt>
                <c:pt idx="48">
                  <c:v>0.156768202265037</c:v>
                </c:pt>
                <c:pt idx="49">
                  <c:v>0.157934710797252</c:v>
                </c:pt>
                <c:pt idx="50">
                  <c:v>0.156849444823608</c:v>
                </c:pt>
                <c:pt idx="51">
                  <c:v>0.159779991735479</c:v>
                </c:pt>
                <c:pt idx="52">
                  <c:v>0.159757267039281</c:v>
                </c:pt>
                <c:pt idx="53">
                  <c:v>0.161537425626992</c:v>
                </c:pt>
                <c:pt idx="54">
                  <c:v>0.163344034641461</c:v>
                </c:pt>
                <c:pt idx="55">
                  <c:v>0.167938747132224</c:v>
                </c:pt>
                <c:pt idx="56">
                  <c:v>0.169437915645505</c:v>
                </c:pt>
                <c:pt idx="57">
                  <c:v>0.171862667809865</c:v>
                </c:pt>
                <c:pt idx="58">
                  <c:v>0.174078545205698</c:v>
                </c:pt>
                <c:pt idx="59">
                  <c:v>0.175143024806137</c:v>
                </c:pt>
                <c:pt idx="60">
                  <c:v>0.17348535773057</c:v>
                </c:pt>
                <c:pt idx="63">
                  <c:v>0.178976978432321</c:v>
                </c:pt>
                <c:pt idx="64">
                  <c:v>0.178672044103937</c:v>
                </c:pt>
                <c:pt idx="65">
                  <c:v>0.177433892459542</c:v>
                </c:pt>
                <c:pt idx="66">
                  <c:v>0.18044002157081</c:v>
                </c:pt>
                <c:pt idx="67">
                  <c:v>0.183840221067776</c:v>
                </c:pt>
                <c:pt idx="68">
                  <c:v>0.186931271152563</c:v>
                </c:pt>
                <c:pt idx="69">
                  <c:v>0.191429351779438</c:v>
                </c:pt>
                <c:pt idx="70">
                  <c:v>0.193247212656615</c:v>
                </c:pt>
                <c:pt idx="71">
                  <c:v>0.19512677730321</c:v>
                </c:pt>
                <c:pt idx="72">
                  <c:v>0.199843406016637</c:v>
                </c:pt>
                <c:pt idx="73">
                  <c:v>0.201378110469602</c:v>
                </c:pt>
                <c:pt idx="76">
                  <c:v>0.201353678452359</c:v>
                </c:pt>
                <c:pt idx="77">
                  <c:v>0.202792844129856</c:v>
                </c:pt>
                <c:pt idx="78">
                  <c:v>0.205485832199086</c:v>
                </c:pt>
                <c:pt idx="79">
                  <c:v>0.208621862308823</c:v>
                </c:pt>
                <c:pt idx="80">
                  <c:v>0.210724826962786</c:v>
                </c:pt>
                <c:pt idx="81">
                  <c:v>0.21725949028771</c:v>
                </c:pt>
                <c:pt idx="82">
                  <c:v>0.225130583260457</c:v>
                </c:pt>
                <c:pt idx="83">
                  <c:v>0.224422318248538</c:v>
                </c:pt>
                <c:pt idx="86">
                  <c:v>0.222404439906483</c:v>
                </c:pt>
                <c:pt idx="87">
                  <c:v>0.220212835301699</c:v>
                </c:pt>
                <c:pt idx="88">
                  <c:v>0.222665214345358</c:v>
                </c:pt>
                <c:pt idx="89">
                  <c:v>0.224580569283928</c:v>
                </c:pt>
                <c:pt idx="90">
                  <c:v>0.225058572223958</c:v>
                </c:pt>
                <c:pt idx="91">
                  <c:v>0.227166985623361</c:v>
                </c:pt>
                <c:pt idx="92">
                  <c:v>0.235855069503702</c:v>
                </c:pt>
                <c:pt idx="95">
                  <c:v>0.232149124507313</c:v>
                </c:pt>
                <c:pt idx="96">
                  <c:v>0.234436558848</c:v>
                </c:pt>
                <c:pt idx="97">
                  <c:v>0.236120682455237</c:v>
                </c:pt>
                <c:pt idx="98">
                  <c:v>0.235619328535946</c:v>
                </c:pt>
                <c:pt idx="99">
                  <c:v>0.237164119604476</c:v>
                </c:pt>
                <c:pt idx="100">
                  <c:v>0.237868681037035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735568"/>
        <c:axId val="-1385731056"/>
      </c:scatterChart>
      <c:valAx>
        <c:axId val="-1385735568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731056"/>
        <c:crosses val="autoZero"/>
        <c:crossBetween val="midCat"/>
        <c:majorUnit val="2.0"/>
      </c:valAx>
      <c:valAx>
        <c:axId val="-138573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7355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195173137461"/>
          <c:y val="0.19082148109795"/>
          <c:w val="0.134312696747114"/>
          <c:h val="0.0591788137582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9380704"/>
        <c:axId val="-1399376608"/>
      </c:scatterChart>
      <c:valAx>
        <c:axId val="-1399380704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9376608"/>
        <c:crosses val="autoZero"/>
        <c:crossBetween val="midCat"/>
        <c:majorUnit val="0.1"/>
      </c:valAx>
      <c:valAx>
        <c:axId val="-139937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93807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430487323732"/>
          <c:y val="0.0230862834417975"/>
          <c:w val="0.880802595104203"/>
          <c:h val="0.865128095292622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85443641057285"/>
                  <c:y val="0.075334188073233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'D;Data Set # 1'!$D$8:$D$173</c:f>
              <c:numCache>
                <c:formatCode>General</c:formatCode>
                <c:ptCount val="16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20">
                  <c:v>2.0</c:v>
                </c:pt>
                <c:pt idx="21">
                  <c:v>2.0</c:v>
                </c:pt>
                <c:pt idx="22">
                  <c:v>2.0</c:v>
                </c:pt>
                <c:pt idx="23">
                  <c:v>2.0</c:v>
                </c:pt>
                <c:pt idx="24">
                  <c:v>2.0</c:v>
                </c:pt>
                <c:pt idx="25">
                  <c:v>2.0</c:v>
                </c:pt>
                <c:pt idx="26">
                  <c:v>2.0</c:v>
                </c:pt>
                <c:pt idx="27">
                  <c:v>2.0</c:v>
                </c:pt>
                <c:pt idx="28">
                  <c:v>2.0</c:v>
                </c:pt>
                <c:pt idx="29">
                  <c:v>2.0</c:v>
                </c:pt>
                <c:pt idx="30">
                  <c:v>2.0</c:v>
                </c:pt>
                <c:pt idx="31">
                  <c:v>2.0</c:v>
                </c:pt>
                <c:pt idx="32">
                  <c:v>2.0</c:v>
                </c:pt>
                <c:pt idx="33">
                  <c:v>2.0</c:v>
                </c:pt>
                <c:pt idx="34">
                  <c:v>2.0</c:v>
                </c:pt>
                <c:pt idx="35">
                  <c:v>2.0</c:v>
                </c:pt>
                <c:pt idx="38">
                  <c:v>4.0</c:v>
                </c:pt>
                <c:pt idx="39">
                  <c:v>4.0</c:v>
                </c:pt>
                <c:pt idx="40">
                  <c:v>4.0</c:v>
                </c:pt>
                <c:pt idx="41">
                  <c:v>4.0</c:v>
                </c:pt>
                <c:pt idx="42">
                  <c:v>4.0</c:v>
                </c:pt>
                <c:pt idx="43">
                  <c:v>4.0</c:v>
                </c:pt>
                <c:pt idx="44">
                  <c:v>4.0</c:v>
                </c:pt>
                <c:pt idx="45">
                  <c:v>4.0</c:v>
                </c:pt>
                <c:pt idx="46">
                  <c:v>4.0</c:v>
                </c:pt>
                <c:pt idx="47">
                  <c:v>4.0</c:v>
                </c:pt>
                <c:pt idx="48">
                  <c:v>4.0</c:v>
                </c:pt>
                <c:pt idx="49">
                  <c:v>4.0</c:v>
                </c:pt>
                <c:pt idx="50">
                  <c:v>4.0</c:v>
                </c:pt>
                <c:pt idx="51">
                  <c:v>4.0</c:v>
                </c:pt>
                <c:pt idx="52">
                  <c:v>4.0</c:v>
                </c:pt>
                <c:pt idx="53">
                  <c:v>4.0</c:v>
                </c:pt>
                <c:pt idx="56">
                  <c:v>6.0</c:v>
                </c:pt>
                <c:pt idx="57">
                  <c:v>6.0</c:v>
                </c:pt>
                <c:pt idx="58">
                  <c:v>6.0</c:v>
                </c:pt>
                <c:pt idx="59">
                  <c:v>6.0</c:v>
                </c:pt>
                <c:pt idx="60">
                  <c:v>6.0</c:v>
                </c:pt>
                <c:pt idx="61">
                  <c:v>6.0</c:v>
                </c:pt>
                <c:pt idx="62">
                  <c:v>6.0</c:v>
                </c:pt>
                <c:pt idx="67">
                  <c:v>8.0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2">
                  <c:v>8.0</c:v>
                </c:pt>
                <c:pt idx="73">
                  <c:v>8.0</c:v>
                </c:pt>
                <c:pt idx="74">
                  <c:v>8.0</c:v>
                </c:pt>
                <c:pt idx="75">
                  <c:v>8.0</c:v>
                </c:pt>
                <c:pt idx="76">
                  <c:v>8.0</c:v>
                </c:pt>
                <c:pt idx="77">
                  <c:v>8.0</c:v>
                </c:pt>
                <c:pt idx="78">
                  <c:v>8.0</c:v>
                </c:pt>
                <c:pt idx="79">
                  <c:v>8.0</c:v>
                </c:pt>
                <c:pt idx="80">
                  <c:v>8.0</c:v>
                </c:pt>
                <c:pt idx="81">
                  <c:v>8.0</c:v>
                </c:pt>
                <c:pt idx="82">
                  <c:v>8.0</c:v>
                </c:pt>
                <c:pt idx="83">
                  <c:v>8.0</c:v>
                </c:pt>
                <c:pt idx="84">
                  <c:v>8.0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1">
                  <c:v>10.0</c:v>
                </c:pt>
                <c:pt idx="92">
                  <c:v>10.0</c:v>
                </c:pt>
                <c:pt idx="93">
                  <c:v>10.0</c:v>
                </c:pt>
                <c:pt idx="94">
                  <c:v>10.0</c:v>
                </c:pt>
                <c:pt idx="95">
                  <c:v>10.0</c:v>
                </c:pt>
                <c:pt idx="96">
                  <c:v>10.0</c:v>
                </c:pt>
                <c:pt idx="97">
                  <c:v>10.0</c:v>
                </c:pt>
                <c:pt idx="98">
                  <c:v>10.0</c:v>
                </c:pt>
                <c:pt idx="99">
                  <c:v>10.0</c:v>
                </c:pt>
                <c:pt idx="100">
                  <c:v>10.0</c:v>
                </c:pt>
                <c:pt idx="101">
                  <c:v>10.0</c:v>
                </c:pt>
                <c:pt idx="102">
                  <c:v>10.0</c:v>
                </c:pt>
                <c:pt idx="105">
                  <c:v>12.0</c:v>
                </c:pt>
                <c:pt idx="106">
                  <c:v>12.0</c:v>
                </c:pt>
                <c:pt idx="107">
                  <c:v>12.0</c:v>
                </c:pt>
                <c:pt idx="108">
                  <c:v>12.0</c:v>
                </c:pt>
                <c:pt idx="109">
                  <c:v>12.0</c:v>
                </c:pt>
                <c:pt idx="110">
                  <c:v>12.0</c:v>
                </c:pt>
                <c:pt idx="111">
                  <c:v>12.0</c:v>
                </c:pt>
                <c:pt idx="112">
                  <c:v>12.0</c:v>
                </c:pt>
                <c:pt idx="113">
                  <c:v>12.0</c:v>
                </c:pt>
                <c:pt idx="114">
                  <c:v>12.0</c:v>
                </c:pt>
                <c:pt idx="115">
                  <c:v>12.0</c:v>
                </c:pt>
                <c:pt idx="116">
                  <c:v>12.0</c:v>
                </c:pt>
                <c:pt idx="117">
                  <c:v>12.0</c:v>
                </c:pt>
                <c:pt idx="118">
                  <c:v>12.0</c:v>
                </c:pt>
                <c:pt idx="119">
                  <c:v>12.0</c:v>
                </c:pt>
                <c:pt idx="120">
                  <c:v>12.0</c:v>
                </c:pt>
                <c:pt idx="121">
                  <c:v>12.0</c:v>
                </c:pt>
                <c:pt idx="124">
                  <c:v>14.0</c:v>
                </c:pt>
                <c:pt idx="125">
                  <c:v>14.0</c:v>
                </c:pt>
                <c:pt idx="126">
                  <c:v>14.0</c:v>
                </c:pt>
                <c:pt idx="127">
                  <c:v>14.0</c:v>
                </c:pt>
                <c:pt idx="128">
                  <c:v>14.0</c:v>
                </c:pt>
                <c:pt idx="129">
                  <c:v>14.0</c:v>
                </c:pt>
                <c:pt idx="130">
                  <c:v>14.0</c:v>
                </c:pt>
                <c:pt idx="131">
                  <c:v>14.0</c:v>
                </c:pt>
                <c:pt idx="132">
                  <c:v>14.0</c:v>
                </c:pt>
                <c:pt idx="133">
                  <c:v>14.0</c:v>
                </c:pt>
                <c:pt idx="134">
                  <c:v>14.0</c:v>
                </c:pt>
                <c:pt idx="135">
                  <c:v>14.0</c:v>
                </c:pt>
                <c:pt idx="138">
                  <c:v>16.0</c:v>
                </c:pt>
                <c:pt idx="139">
                  <c:v>16.0</c:v>
                </c:pt>
                <c:pt idx="140">
                  <c:v>16.0</c:v>
                </c:pt>
                <c:pt idx="141">
                  <c:v>16.0</c:v>
                </c:pt>
                <c:pt idx="142">
                  <c:v>16.0</c:v>
                </c:pt>
                <c:pt idx="143">
                  <c:v>16.0</c:v>
                </c:pt>
                <c:pt idx="144">
                  <c:v>16.0</c:v>
                </c:pt>
                <c:pt idx="145">
                  <c:v>16.0</c:v>
                </c:pt>
                <c:pt idx="148">
                  <c:v>17.9</c:v>
                </c:pt>
                <c:pt idx="149">
                  <c:v>17.9</c:v>
                </c:pt>
                <c:pt idx="150">
                  <c:v>17.9</c:v>
                </c:pt>
                <c:pt idx="151">
                  <c:v>17.9</c:v>
                </c:pt>
                <c:pt idx="152">
                  <c:v>17.9</c:v>
                </c:pt>
                <c:pt idx="153">
                  <c:v>17.9</c:v>
                </c:pt>
                <c:pt idx="154">
                  <c:v>17.9</c:v>
                </c:pt>
                <c:pt idx="155">
                  <c:v>17.9</c:v>
                </c:pt>
                <c:pt idx="158">
                  <c:v>20.0</c:v>
                </c:pt>
                <c:pt idx="159">
                  <c:v>20.0</c:v>
                </c:pt>
                <c:pt idx="160">
                  <c:v>20.0</c:v>
                </c:pt>
                <c:pt idx="161">
                  <c:v>20.0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</c:numCache>
            </c:numRef>
          </c:xVal>
          <c:yVal>
            <c:numRef>
              <c:f>'D;Data Set # 1'!$I$8:$I$173</c:f>
              <c:numCache>
                <c:formatCode>0.00000</c:formatCode>
                <c:ptCount val="166"/>
                <c:pt idx="0">
                  <c:v>0.0342444735800211</c:v>
                </c:pt>
                <c:pt idx="1">
                  <c:v>0.0317849979254718</c:v>
                </c:pt>
                <c:pt idx="2">
                  <c:v>0.0318199597533712</c:v>
                </c:pt>
                <c:pt idx="3">
                  <c:v>0.0311551081431785</c:v>
                </c:pt>
                <c:pt idx="4">
                  <c:v>0.0310270811769256</c:v>
                </c:pt>
                <c:pt idx="5">
                  <c:v>0.0296338760428481</c:v>
                </c:pt>
                <c:pt idx="6">
                  <c:v>0.0295295628050726</c:v>
                </c:pt>
                <c:pt idx="7">
                  <c:v>0.0292718833656732</c:v>
                </c:pt>
                <c:pt idx="8">
                  <c:v>0.0283418743416507</c:v>
                </c:pt>
                <c:pt idx="9">
                  <c:v>0.0282697453468902</c:v>
                </c:pt>
                <c:pt idx="10">
                  <c:v>0.0278049212715391</c:v>
                </c:pt>
                <c:pt idx="11">
                  <c:v>0.0273653393891752</c:v>
                </c:pt>
                <c:pt idx="12">
                  <c:v>0.0270016422818777</c:v>
                </c:pt>
                <c:pt idx="13">
                  <c:v>0.0264793477716341</c:v>
                </c:pt>
                <c:pt idx="14">
                  <c:v>0.0255435193420165</c:v>
                </c:pt>
                <c:pt idx="15">
                  <c:v>0.0247218580822431</c:v>
                </c:pt>
                <c:pt idx="16">
                  <c:v>0.0243189878568085</c:v>
                </c:pt>
                <c:pt idx="17">
                  <c:v>0.0232300288570231</c:v>
                </c:pt>
                <c:pt idx="20">
                  <c:v>0.046800671142558</c:v>
                </c:pt>
                <c:pt idx="21">
                  <c:v>0.0442250336593418</c:v>
                </c:pt>
                <c:pt idx="22">
                  <c:v>0.0439121347304848</c:v>
                </c:pt>
                <c:pt idx="23">
                  <c:v>0.0434828001957025</c:v>
                </c:pt>
                <c:pt idx="24">
                  <c:v>0.0437702643464317</c:v>
                </c:pt>
                <c:pt idx="25">
                  <c:v>0.0425054100576785</c:v>
                </c:pt>
                <c:pt idx="26">
                  <c:v>0.0430905376002506</c:v>
                </c:pt>
                <c:pt idx="27">
                  <c:v>0.0425142060290879</c:v>
                </c:pt>
                <c:pt idx="28">
                  <c:v>0.0410570340054507</c:v>
                </c:pt>
                <c:pt idx="29">
                  <c:v>0.0415613874838378</c:v>
                </c:pt>
                <c:pt idx="30">
                  <c:v>0.0410608822075107</c:v>
                </c:pt>
                <c:pt idx="31">
                  <c:v>0.0403193092761811</c:v>
                </c:pt>
                <c:pt idx="32">
                  <c:v>0.0383018350554764</c:v>
                </c:pt>
                <c:pt idx="33">
                  <c:v>0.0386521499387543</c:v>
                </c:pt>
                <c:pt idx="34">
                  <c:v>0.0392530594228582</c:v>
                </c:pt>
                <c:pt idx="35">
                  <c:v>0.0372906409206839</c:v>
                </c:pt>
                <c:pt idx="38">
                  <c:v>0.0645739318273778</c:v>
                </c:pt>
                <c:pt idx="39">
                  <c:v>0.0653162444706139</c:v>
                </c:pt>
                <c:pt idx="40">
                  <c:v>0.0627393814792782</c:v>
                </c:pt>
                <c:pt idx="41">
                  <c:v>0.0628946661335107</c:v>
                </c:pt>
                <c:pt idx="42">
                  <c:v>0.0622364891805478</c:v>
                </c:pt>
                <c:pt idx="43">
                  <c:v>0.0619071068126262</c:v>
                </c:pt>
                <c:pt idx="44">
                  <c:v>0.0627895158596459</c:v>
                </c:pt>
                <c:pt idx="45">
                  <c:v>0.0627727879020889</c:v>
                </c:pt>
                <c:pt idx="46">
                  <c:v>0.061747703591136</c:v>
                </c:pt>
                <c:pt idx="47">
                  <c:v>0.0606354252493667</c:v>
                </c:pt>
                <c:pt idx="48">
                  <c:v>0.0602467899150969</c:v>
                </c:pt>
                <c:pt idx="49">
                  <c:v>0.0587492105063882</c:v>
                </c:pt>
                <c:pt idx="50">
                  <c:v>0.0572095605069925</c:v>
                </c:pt>
                <c:pt idx="51">
                  <c:v>0.0570405371376755</c:v>
                </c:pt>
                <c:pt idx="52">
                  <c:v>0.0557025955718419</c:v>
                </c:pt>
                <c:pt idx="53">
                  <c:v>0.0544469086206007</c:v>
                </c:pt>
                <c:pt idx="56">
                  <c:v>0.0819698432894383</c:v>
                </c:pt>
                <c:pt idx="57">
                  <c:v>0.0819688271534632</c:v>
                </c:pt>
                <c:pt idx="58">
                  <c:v>0.0812695641478467</c:v>
                </c:pt>
                <c:pt idx="59">
                  <c:v>0.0812454469606846</c:v>
                </c:pt>
                <c:pt idx="60">
                  <c:v>0.08127006871035</c:v>
                </c:pt>
                <c:pt idx="61">
                  <c:v>0.0828904259802282</c:v>
                </c:pt>
                <c:pt idx="62">
                  <c:v>0.082365201556966</c:v>
                </c:pt>
                <c:pt idx="67">
                  <c:v>0.101832097170951</c:v>
                </c:pt>
                <c:pt idx="68">
                  <c:v>0.102199710160236</c:v>
                </c:pt>
                <c:pt idx="69">
                  <c:v>0.103638096127065</c:v>
                </c:pt>
                <c:pt idx="70">
                  <c:v>0.10497252948316</c:v>
                </c:pt>
                <c:pt idx="71">
                  <c:v>0.104861480162724</c:v>
                </c:pt>
                <c:pt idx="72">
                  <c:v>0.104609108683948</c:v>
                </c:pt>
                <c:pt idx="73">
                  <c:v>0.107154444645505</c:v>
                </c:pt>
                <c:pt idx="74">
                  <c:v>0.108254817600939</c:v>
                </c:pt>
                <c:pt idx="75">
                  <c:v>0.108861383900929</c:v>
                </c:pt>
                <c:pt idx="76">
                  <c:v>0.107649417696481</c:v>
                </c:pt>
                <c:pt idx="77">
                  <c:v>0.107715350552593</c:v>
                </c:pt>
                <c:pt idx="78">
                  <c:v>0.105513258490208</c:v>
                </c:pt>
                <c:pt idx="79">
                  <c:v>0.105512711818453</c:v>
                </c:pt>
                <c:pt idx="80">
                  <c:v>0.104854999377979</c:v>
                </c:pt>
                <c:pt idx="81">
                  <c:v>0.102887466182876</c:v>
                </c:pt>
                <c:pt idx="82">
                  <c:v>0.10207313711067</c:v>
                </c:pt>
                <c:pt idx="83">
                  <c:v>0.101381696790062</c:v>
                </c:pt>
                <c:pt idx="84">
                  <c:v>0.100390178584622</c:v>
                </c:pt>
                <c:pt idx="87">
                  <c:v>0.118706664244565</c:v>
                </c:pt>
                <c:pt idx="88">
                  <c:v>0.12038593873272</c:v>
                </c:pt>
                <c:pt idx="89">
                  <c:v>0.121514894086853</c:v>
                </c:pt>
                <c:pt idx="90">
                  <c:v>0.127188891698696</c:v>
                </c:pt>
                <c:pt idx="91">
                  <c:v>0.126482412363473</c:v>
                </c:pt>
                <c:pt idx="92">
                  <c:v>0.128742660366695</c:v>
                </c:pt>
                <c:pt idx="93">
                  <c:v>0.13009702868433</c:v>
                </c:pt>
                <c:pt idx="94">
                  <c:v>0.131314094157416</c:v>
                </c:pt>
                <c:pt idx="95">
                  <c:v>0.13335197518669</c:v>
                </c:pt>
                <c:pt idx="96">
                  <c:v>0.129889005269747</c:v>
                </c:pt>
                <c:pt idx="97">
                  <c:v>0.128324282395001</c:v>
                </c:pt>
                <c:pt idx="98">
                  <c:v>0.12669626041476</c:v>
                </c:pt>
                <c:pt idx="99">
                  <c:v>0.125210863866059</c:v>
                </c:pt>
                <c:pt idx="100">
                  <c:v>0.124590181719998</c:v>
                </c:pt>
                <c:pt idx="101">
                  <c:v>0.122865988280041</c:v>
                </c:pt>
                <c:pt idx="102">
                  <c:v>0.121920919238712</c:v>
                </c:pt>
                <c:pt idx="105">
                  <c:v>0.137099546713986</c:v>
                </c:pt>
                <c:pt idx="106">
                  <c:v>0.140903093715646</c:v>
                </c:pt>
                <c:pt idx="107">
                  <c:v>0.144142692182343</c:v>
                </c:pt>
                <c:pt idx="108">
                  <c:v>0.150171052880814</c:v>
                </c:pt>
                <c:pt idx="109">
                  <c:v>0.151342405412107</c:v>
                </c:pt>
                <c:pt idx="110">
                  <c:v>0.152490033006703</c:v>
                </c:pt>
                <c:pt idx="111">
                  <c:v>0.152232617863794</c:v>
                </c:pt>
                <c:pt idx="112">
                  <c:v>0.154989025593108</c:v>
                </c:pt>
                <c:pt idx="113">
                  <c:v>0.154451475764155</c:v>
                </c:pt>
                <c:pt idx="114">
                  <c:v>0.153244797205819</c:v>
                </c:pt>
                <c:pt idx="115">
                  <c:v>0.155186479456847</c:v>
                </c:pt>
                <c:pt idx="116">
                  <c:v>0.153071647579138</c:v>
                </c:pt>
                <c:pt idx="117">
                  <c:v>0.152465181010564</c:v>
                </c:pt>
                <c:pt idx="118">
                  <c:v>0.150065106378957</c:v>
                </c:pt>
                <c:pt idx="119">
                  <c:v>0.150915093345775</c:v>
                </c:pt>
                <c:pt idx="120">
                  <c:v>0.148354071546922</c:v>
                </c:pt>
                <c:pt idx="121">
                  <c:v>0.14774621076291</c:v>
                </c:pt>
                <c:pt idx="124">
                  <c:v>0.157544165821128</c:v>
                </c:pt>
                <c:pt idx="125">
                  <c:v>0.157432499973978</c:v>
                </c:pt>
                <c:pt idx="126">
                  <c:v>0.157616855021519</c:v>
                </c:pt>
                <c:pt idx="127">
                  <c:v>0.162832039568834</c:v>
                </c:pt>
                <c:pt idx="128">
                  <c:v>0.173929913587598</c:v>
                </c:pt>
                <c:pt idx="129">
                  <c:v>0.17658353071677</c:v>
                </c:pt>
                <c:pt idx="130">
                  <c:v>0.174859501340024</c:v>
                </c:pt>
                <c:pt idx="131">
                  <c:v>0.173686943436456</c:v>
                </c:pt>
                <c:pt idx="132">
                  <c:v>0.176763478263721</c:v>
                </c:pt>
                <c:pt idx="133">
                  <c:v>0.175515015217054</c:v>
                </c:pt>
                <c:pt idx="134">
                  <c:v>0.17345450867482</c:v>
                </c:pt>
                <c:pt idx="135">
                  <c:v>0.173707616145587</c:v>
                </c:pt>
                <c:pt idx="138">
                  <c:v>0.175745169771948</c:v>
                </c:pt>
                <c:pt idx="139">
                  <c:v>0.179267121342939</c:v>
                </c:pt>
                <c:pt idx="140">
                  <c:v>0.179549178220908</c:v>
                </c:pt>
                <c:pt idx="141">
                  <c:v>0.18265507760809</c:v>
                </c:pt>
                <c:pt idx="142">
                  <c:v>0.185498471077505</c:v>
                </c:pt>
                <c:pt idx="143">
                  <c:v>0.187177619797797</c:v>
                </c:pt>
                <c:pt idx="144">
                  <c:v>0.188235457304555</c:v>
                </c:pt>
                <c:pt idx="145">
                  <c:v>0.188221103403944</c:v>
                </c:pt>
                <c:pt idx="148">
                  <c:v>0.186058076100423</c:v>
                </c:pt>
                <c:pt idx="149">
                  <c:v>0.186542191227494</c:v>
                </c:pt>
                <c:pt idx="150">
                  <c:v>0.189063399126404</c:v>
                </c:pt>
                <c:pt idx="151">
                  <c:v>0.190014280512514</c:v>
                </c:pt>
                <c:pt idx="152">
                  <c:v>0.190021713692032</c:v>
                </c:pt>
                <c:pt idx="153">
                  <c:v>0.192678399961241</c:v>
                </c:pt>
                <c:pt idx="154">
                  <c:v>0.194811347350215</c:v>
                </c:pt>
                <c:pt idx="155">
                  <c:v>0.195669687650689</c:v>
                </c:pt>
                <c:pt idx="158">
                  <c:v>0.197988779472761</c:v>
                </c:pt>
                <c:pt idx="159">
                  <c:v>0.201913481424683</c:v>
                </c:pt>
                <c:pt idx="160">
                  <c:v>0.198322680797431</c:v>
                </c:pt>
                <c:pt idx="161">
                  <c:v>0.202500086903919</c:v>
                </c:pt>
                <c:pt idx="162">
                  <c:v>0.203200538667175</c:v>
                </c:pt>
                <c:pt idx="163">
                  <c:v>0.202369574170442</c:v>
                </c:pt>
                <c:pt idx="164">
                  <c:v>0.199053248667961</c:v>
                </c:pt>
                <c:pt idx="165">
                  <c:v>0.202694334561524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1817824"/>
        <c:axId val="-1391813264"/>
      </c:scatterChart>
      <c:valAx>
        <c:axId val="-139181782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813264"/>
        <c:crosses val="autoZero"/>
        <c:crossBetween val="midCat"/>
        <c:majorUnit val="2.0"/>
      </c:valAx>
      <c:valAx>
        <c:axId val="-139181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81782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831398576978"/>
          <c:y val="0.147023173497763"/>
          <c:w val="0.141350356579597"/>
          <c:h val="0.059538309928846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30350751610595"/>
          <c:y val="0.0288461707752937"/>
          <c:w val="0.902648532569793"/>
          <c:h val="0.867788970823418"/>
        </c:manualLayout>
      </c:layout>
      <c:scatterChart>
        <c:scatterStyle val="lineMarker"/>
        <c:varyColors val="0"/>
        <c:ser>
          <c:idx val="3"/>
          <c:order val="0"/>
          <c:tx>
            <c:v>Beta = 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'W;Data Set # 14'!$I$8:$I$22</c:f>
              <c:numCache>
                <c:formatCode>0.00000</c:formatCode>
                <c:ptCount val="15"/>
                <c:pt idx="0">
                  <c:v>0.0681723485897141</c:v>
                </c:pt>
                <c:pt idx="1">
                  <c:v>0.068071194624</c:v>
                </c:pt>
                <c:pt idx="2">
                  <c:v>0.0678355840774802</c:v>
                </c:pt>
                <c:pt idx="3">
                  <c:v>0.0655156321999981</c:v>
                </c:pt>
                <c:pt idx="4">
                  <c:v>0.0640248864234307</c:v>
                </c:pt>
                <c:pt idx="5">
                  <c:v>0.0647879675906863</c:v>
                </c:pt>
                <c:pt idx="6">
                  <c:v>0.0637823444459359</c:v>
                </c:pt>
                <c:pt idx="7">
                  <c:v>0.0637180582721484</c:v>
                </c:pt>
                <c:pt idx="8">
                  <c:v>0.0636879133521847</c:v>
                </c:pt>
                <c:pt idx="9">
                  <c:v>0.0634258731292782</c:v>
                </c:pt>
                <c:pt idx="10">
                  <c:v>0.0627784011226599</c:v>
                </c:pt>
                <c:pt idx="11">
                  <c:v>0.0607482950673462</c:v>
                </c:pt>
                <c:pt idx="12">
                  <c:v>0.06038299797593</c:v>
                </c:pt>
                <c:pt idx="13">
                  <c:v>0.0581161142258752</c:v>
                </c:pt>
                <c:pt idx="14">
                  <c:v>0.0563167308143059</c:v>
                </c:pt>
              </c:numCache>
            </c:numRef>
          </c:xVal>
          <c:yVal>
            <c:numRef>
              <c:f>'W;Data Set # 14'!$J$8:$J$22</c:f>
              <c:numCache>
                <c:formatCode>0.00000</c:formatCode>
                <c:ptCount val="15"/>
                <c:pt idx="0">
                  <c:v>0.0191425948278508</c:v>
                </c:pt>
                <c:pt idx="1">
                  <c:v>0.0189792256</c:v>
                </c:pt>
                <c:pt idx="2">
                  <c:v>0.0192406415310074</c:v>
                </c:pt>
                <c:pt idx="3">
                  <c:v>0.0194311122308559</c:v>
                </c:pt>
                <c:pt idx="4">
                  <c:v>0.0199781115378946</c:v>
                </c:pt>
                <c:pt idx="5">
                  <c:v>0.0199964470818619</c:v>
                </c:pt>
                <c:pt idx="6">
                  <c:v>0.0201218163414509</c:v>
                </c:pt>
                <c:pt idx="7">
                  <c:v>0.0202814049120312</c:v>
                </c:pt>
                <c:pt idx="8">
                  <c:v>0.020462812092276</c:v>
                </c:pt>
                <c:pt idx="9">
                  <c:v>0.0208275746589189</c:v>
                </c:pt>
                <c:pt idx="10">
                  <c:v>0.0210246770536641</c:v>
                </c:pt>
                <c:pt idx="11">
                  <c:v>0.0216798939045265</c:v>
                </c:pt>
                <c:pt idx="12">
                  <c:v>0.0223020168678088</c:v>
                </c:pt>
                <c:pt idx="13">
                  <c:v>0.0229704666549387</c:v>
                </c:pt>
                <c:pt idx="14">
                  <c:v>0.0241171156970876</c:v>
                </c:pt>
              </c:numCache>
            </c:numRef>
          </c:yVal>
          <c:smooth val="1"/>
        </c:ser>
        <c:ser>
          <c:idx val="2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'W;Data Set # 14'!$I$25:$I$38</c:f>
              <c:numCache>
                <c:formatCode>0.00000</c:formatCode>
                <c:ptCount val="14"/>
                <c:pt idx="0">
                  <c:v>0.087704125979882</c:v>
                </c:pt>
                <c:pt idx="1">
                  <c:v>0.0872022782502924</c:v>
                </c:pt>
                <c:pt idx="2">
                  <c:v>0.0864448017182932</c:v>
                </c:pt>
                <c:pt idx="3">
                  <c:v>0.0834479314057595</c:v>
                </c:pt>
                <c:pt idx="4">
                  <c:v>0.083717497479438</c:v>
                </c:pt>
                <c:pt idx="5">
                  <c:v>0.0839675749942317</c:v>
                </c:pt>
                <c:pt idx="6">
                  <c:v>0.0840473067584595</c:v>
                </c:pt>
                <c:pt idx="7">
                  <c:v>0.0842809887751251</c:v>
                </c:pt>
                <c:pt idx="8">
                  <c:v>0.0842020481220333</c:v>
                </c:pt>
                <c:pt idx="9">
                  <c:v>0.0838542257336697</c:v>
                </c:pt>
                <c:pt idx="10">
                  <c:v>0.0829045332237883</c:v>
                </c:pt>
                <c:pt idx="11">
                  <c:v>0.0821427632781296</c:v>
                </c:pt>
                <c:pt idx="12">
                  <c:v>0.0786759143519663</c:v>
                </c:pt>
                <c:pt idx="13">
                  <c:v>0.0767849310300219</c:v>
                </c:pt>
              </c:numCache>
            </c:numRef>
          </c:xVal>
          <c:yVal>
            <c:numRef>
              <c:f>'W;Data Set # 14'!$J$25:$J$38</c:f>
              <c:numCache>
                <c:formatCode>0.00000</c:formatCode>
                <c:ptCount val="14"/>
                <c:pt idx="0">
                  <c:v>0.0259420411583414</c:v>
                </c:pt>
                <c:pt idx="1">
                  <c:v>0.0267135692684969</c:v>
                </c:pt>
                <c:pt idx="2">
                  <c:v>0.0274334992126797</c:v>
                </c:pt>
                <c:pt idx="3">
                  <c:v>0.0273194657777233</c:v>
                </c:pt>
                <c:pt idx="4">
                  <c:v>0.0273394084612955</c:v>
                </c:pt>
                <c:pt idx="5">
                  <c:v>0.0275613448505406</c:v>
                </c:pt>
                <c:pt idx="6">
                  <c:v>0.027767311023038</c:v>
                </c:pt>
                <c:pt idx="7">
                  <c:v>0.0279976674885868</c:v>
                </c:pt>
                <c:pt idx="8">
                  <c:v>0.0282879486332051</c:v>
                </c:pt>
                <c:pt idx="9">
                  <c:v>0.0283987674191224</c:v>
                </c:pt>
                <c:pt idx="10">
                  <c:v>0.029264305966607</c:v>
                </c:pt>
                <c:pt idx="11">
                  <c:v>0.0300515824526742</c:v>
                </c:pt>
                <c:pt idx="12">
                  <c:v>0.0306610821719302</c:v>
                </c:pt>
                <c:pt idx="13">
                  <c:v>0.0312758867698501</c:v>
                </c:pt>
              </c:numCache>
            </c:numRef>
          </c:yVal>
          <c:smooth val="0"/>
        </c:ser>
        <c:ser>
          <c:idx val="4"/>
          <c:order val="2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'W;Data Set # 14'!$I$41:$I$54</c:f>
              <c:numCache>
                <c:formatCode>0.00000</c:formatCode>
                <c:ptCount val="14"/>
                <c:pt idx="0">
                  <c:v>0.107937253347945</c:v>
                </c:pt>
                <c:pt idx="1">
                  <c:v>0.108944613147442</c:v>
                </c:pt>
                <c:pt idx="2">
                  <c:v>0.106990643889984</c:v>
                </c:pt>
                <c:pt idx="3">
                  <c:v>0.107322571398765</c:v>
                </c:pt>
                <c:pt idx="4">
                  <c:v>0.106005797387531</c:v>
                </c:pt>
                <c:pt idx="5">
                  <c:v>0.107366950841379</c:v>
                </c:pt>
                <c:pt idx="6">
                  <c:v>0.107497254630129</c:v>
                </c:pt>
                <c:pt idx="7">
                  <c:v>0.109298977317448</c:v>
                </c:pt>
                <c:pt idx="8">
                  <c:v>0.109388303294392</c:v>
                </c:pt>
                <c:pt idx="9">
                  <c:v>0.10825533536468</c:v>
                </c:pt>
                <c:pt idx="10">
                  <c:v>0.109051797761541</c:v>
                </c:pt>
                <c:pt idx="11">
                  <c:v>0.107006260424008</c:v>
                </c:pt>
                <c:pt idx="12">
                  <c:v>0.105678399673071</c:v>
                </c:pt>
                <c:pt idx="13">
                  <c:v>0.104622767385297</c:v>
                </c:pt>
              </c:numCache>
            </c:numRef>
          </c:xVal>
          <c:yVal>
            <c:numRef>
              <c:f>'W;Data Set # 14'!$J$41:$J$54</c:f>
              <c:numCache>
                <c:formatCode>0.00000</c:formatCode>
                <c:ptCount val="14"/>
                <c:pt idx="0">
                  <c:v>0.035053792417298</c:v>
                </c:pt>
                <c:pt idx="1">
                  <c:v>0.0361168849017981</c:v>
                </c:pt>
                <c:pt idx="2">
                  <c:v>0.0369646906798138</c:v>
                </c:pt>
                <c:pt idx="3">
                  <c:v>0.0375672088445272</c:v>
                </c:pt>
                <c:pt idx="4">
                  <c:v>0.0373441110614623</c:v>
                </c:pt>
                <c:pt idx="5">
                  <c:v>0.037765761548239</c:v>
                </c:pt>
                <c:pt idx="6">
                  <c:v>0.0381993075193533</c:v>
                </c:pt>
                <c:pt idx="7">
                  <c:v>0.0392927909520671</c:v>
                </c:pt>
                <c:pt idx="8">
                  <c:v>0.0394654352625026</c:v>
                </c:pt>
                <c:pt idx="9">
                  <c:v>0.0397148455916529</c:v>
                </c:pt>
                <c:pt idx="10">
                  <c:v>0.0413405219704553</c:v>
                </c:pt>
                <c:pt idx="11">
                  <c:v>0.0419116309237038</c:v>
                </c:pt>
                <c:pt idx="12">
                  <c:v>0.0426761817954403</c:v>
                </c:pt>
                <c:pt idx="13">
                  <c:v>0.0440401469276621</c:v>
                </c:pt>
              </c:numCache>
            </c:numRef>
          </c:yVal>
          <c:smooth val="1"/>
        </c:ser>
        <c:ser>
          <c:idx val="5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'W;Data Set # 14'!$I$57:$I$69</c:f>
              <c:numCache>
                <c:formatCode>0.00000</c:formatCode>
                <c:ptCount val="13"/>
                <c:pt idx="0">
                  <c:v>0.131663248695652</c:v>
                </c:pt>
                <c:pt idx="1">
                  <c:v>0.12897221506342</c:v>
                </c:pt>
                <c:pt idx="2">
                  <c:v>0.131767412535795</c:v>
                </c:pt>
                <c:pt idx="3">
                  <c:v>0.135209881245675</c:v>
                </c:pt>
                <c:pt idx="4">
                  <c:v>0.132322791199638</c:v>
                </c:pt>
                <c:pt idx="5">
                  <c:v>0.133740270630136</c:v>
                </c:pt>
                <c:pt idx="6">
                  <c:v>0.133065034437712</c:v>
                </c:pt>
                <c:pt idx="7">
                  <c:v>0.135517900977318</c:v>
                </c:pt>
                <c:pt idx="8">
                  <c:v>0.136104170862511</c:v>
                </c:pt>
                <c:pt idx="9">
                  <c:v>0.138506206026002</c:v>
                </c:pt>
                <c:pt idx="10">
                  <c:v>0.138202175418639</c:v>
                </c:pt>
                <c:pt idx="11">
                  <c:v>0.136724693330403</c:v>
                </c:pt>
                <c:pt idx="12">
                  <c:v>0.13523764750676</c:v>
                </c:pt>
              </c:numCache>
            </c:numRef>
          </c:xVal>
          <c:yVal>
            <c:numRef>
              <c:f>'W;Data Set # 14'!$J$57:$J$69</c:f>
              <c:numCache>
                <c:formatCode>0.00000</c:formatCode>
                <c:ptCount val="13"/>
                <c:pt idx="0">
                  <c:v>0.047265422865127</c:v>
                </c:pt>
                <c:pt idx="1">
                  <c:v>0.047489229705047</c:v>
                </c:pt>
                <c:pt idx="2">
                  <c:v>0.0497020480351277</c:v>
                </c:pt>
                <c:pt idx="3">
                  <c:v>0.0524818237329534</c:v>
                </c:pt>
                <c:pt idx="4">
                  <c:v>0.0513959985316891</c:v>
                </c:pt>
                <c:pt idx="5">
                  <c:v>0.0523814287751964</c:v>
                </c:pt>
                <c:pt idx="6">
                  <c:v>0.0527524552622581</c:v>
                </c:pt>
                <c:pt idx="7">
                  <c:v>0.0538241485526836</c:v>
                </c:pt>
                <c:pt idx="8">
                  <c:v>0.0551820477317865</c:v>
                </c:pt>
                <c:pt idx="9">
                  <c:v>0.0594228435612172</c:v>
                </c:pt>
                <c:pt idx="10">
                  <c:v>0.0580235430689318</c:v>
                </c:pt>
                <c:pt idx="11">
                  <c:v>0.0595499863924425</c:v>
                </c:pt>
                <c:pt idx="12">
                  <c:v>0.0602960544354585</c:v>
                </c:pt>
              </c:numCache>
            </c:numRef>
          </c:yVal>
          <c:smooth val="1"/>
        </c:ser>
        <c:ser>
          <c:idx val="6"/>
          <c:order val="4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'W;Data Set # 14'!$I$72:$I$86</c:f>
              <c:numCache>
                <c:formatCode>0.00000</c:formatCode>
                <c:ptCount val="15"/>
                <c:pt idx="0">
                  <c:v>0.152621140268322</c:v>
                </c:pt>
                <c:pt idx="1">
                  <c:v>0.154490742371723</c:v>
                </c:pt>
                <c:pt idx="2">
                  <c:v>0.154142038313021</c:v>
                </c:pt>
                <c:pt idx="3">
                  <c:v>0.154188375106752</c:v>
                </c:pt>
                <c:pt idx="4">
                  <c:v>0.157483388686904</c:v>
                </c:pt>
                <c:pt idx="5">
                  <c:v>0.156038417444014</c:v>
                </c:pt>
                <c:pt idx="6">
                  <c:v>0.158428637234777</c:v>
                </c:pt>
                <c:pt idx="7">
                  <c:v>0.161261323817253</c:v>
                </c:pt>
                <c:pt idx="8">
                  <c:v>0.16290158058692</c:v>
                </c:pt>
                <c:pt idx="9">
                  <c:v>0.165614793184436</c:v>
                </c:pt>
                <c:pt idx="10">
                  <c:v>0.169371319035538</c:v>
                </c:pt>
                <c:pt idx="11">
                  <c:v>0.170221209453609</c:v>
                </c:pt>
                <c:pt idx="12">
                  <c:v>0.167211797820601</c:v>
                </c:pt>
                <c:pt idx="13">
                  <c:v>0.167954328484052</c:v>
                </c:pt>
                <c:pt idx="14">
                  <c:v>0.168594903088262</c:v>
                </c:pt>
              </c:numCache>
            </c:numRef>
          </c:xVal>
          <c:yVal>
            <c:numRef>
              <c:f>'W;Data Set # 14'!$J$72:$J$86</c:f>
              <c:numCache>
                <c:formatCode>0.00000</c:formatCode>
                <c:ptCount val="15"/>
                <c:pt idx="0">
                  <c:v>0.0613649139162308</c:v>
                </c:pt>
                <c:pt idx="1">
                  <c:v>0.0629099037374204</c:v>
                </c:pt>
                <c:pt idx="2">
                  <c:v>0.063289448862396</c:v>
                </c:pt>
                <c:pt idx="3">
                  <c:v>0.0637692996585874</c:v>
                </c:pt>
                <c:pt idx="4">
                  <c:v>0.0657338448603644</c:v>
                </c:pt>
                <c:pt idx="5">
                  <c:v>0.0669493146672814</c:v>
                </c:pt>
                <c:pt idx="6">
                  <c:v>0.0683693610698723</c:v>
                </c:pt>
                <c:pt idx="7">
                  <c:v>0.0704318963880598</c:v>
                </c:pt>
                <c:pt idx="8">
                  <c:v>0.0716792778383698</c:v>
                </c:pt>
                <c:pt idx="9">
                  <c:v>0.0738486263916936</c:v>
                </c:pt>
                <c:pt idx="10">
                  <c:v>0.07685580488875</c:v>
                </c:pt>
                <c:pt idx="11">
                  <c:v>0.0770519710643053</c:v>
                </c:pt>
                <c:pt idx="12">
                  <c:v>0.0770060823903917</c:v>
                </c:pt>
                <c:pt idx="13">
                  <c:v>0.0783995110631574</c:v>
                </c:pt>
                <c:pt idx="14">
                  <c:v>0.080698353559934</c:v>
                </c:pt>
              </c:numCache>
            </c:numRef>
          </c:yVal>
          <c:smooth val="1"/>
        </c:ser>
        <c:ser>
          <c:idx val="7"/>
          <c:order val="5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'W;Data Set # 14'!$I$89:$I$99</c:f>
              <c:numCache>
                <c:formatCode>0.00000</c:formatCode>
                <c:ptCount val="11"/>
                <c:pt idx="0">
                  <c:v>0.176724453496269</c:v>
                </c:pt>
                <c:pt idx="1">
                  <c:v>0.181139275776</c:v>
                </c:pt>
                <c:pt idx="2">
                  <c:v>0.179343883319494</c:v>
                </c:pt>
                <c:pt idx="3">
                  <c:v>0.18076417303531</c:v>
                </c:pt>
                <c:pt idx="4">
                  <c:v>0.181236316861219</c:v>
                </c:pt>
                <c:pt idx="5">
                  <c:v>0.184954728437737</c:v>
                </c:pt>
                <c:pt idx="6">
                  <c:v>0.188431816149316</c:v>
                </c:pt>
                <c:pt idx="7">
                  <c:v>0.189645697050032</c:v>
                </c:pt>
                <c:pt idx="8">
                  <c:v>0.192047816538407</c:v>
                </c:pt>
                <c:pt idx="9">
                  <c:v>0.195767880613217</c:v>
                </c:pt>
                <c:pt idx="10">
                  <c:v>0.198348219582074</c:v>
                </c:pt>
              </c:numCache>
            </c:numRef>
          </c:xVal>
          <c:yVal>
            <c:numRef>
              <c:f>'W;Data Set # 14'!$J$89:$J$99</c:f>
              <c:numCache>
                <c:formatCode>0.00000</c:formatCode>
                <c:ptCount val="11"/>
                <c:pt idx="0">
                  <c:v>0.0776686290369311</c:v>
                </c:pt>
                <c:pt idx="1">
                  <c:v>0.0795869184</c:v>
                </c:pt>
                <c:pt idx="2">
                  <c:v>0.0801639688751128</c:v>
                </c:pt>
                <c:pt idx="3">
                  <c:v>0.0818965470585822</c:v>
                </c:pt>
                <c:pt idx="4">
                  <c:v>0.0830263044980394</c:v>
                </c:pt>
                <c:pt idx="5">
                  <c:v>0.0867558902197464</c:v>
                </c:pt>
                <c:pt idx="6">
                  <c:v>0.089466803214941</c:v>
                </c:pt>
                <c:pt idx="7">
                  <c:v>0.0916761993448366</c:v>
                </c:pt>
                <c:pt idx="8">
                  <c:v>0.0934857376030177</c:v>
                </c:pt>
                <c:pt idx="9">
                  <c:v>0.0971968983569326</c:v>
                </c:pt>
                <c:pt idx="10">
                  <c:v>0.100826816153308</c:v>
                </c:pt>
              </c:numCache>
            </c:numRef>
          </c:yVal>
          <c:smooth val="1"/>
        </c:ser>
        <c:ser>
          <c:idx val="9"/>
          <c:order val="6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'W;Data Set # 14'!$I$102:$I$110</c:f>
              <c:numCache>
                <c:formatCode>0.00000</c:formatCode>
                <c:ptCount val="9"/>
                <c:pt idx="0">
                  <c:v>0.20023925928298</c:v>
                </c:pt>
                <c:pt idx="1">
                  <c:v>0.200272075410476</c:v>
                </c:pt>
                <c:pt idx="2">
                  <c:v>0.202247002409951</c:v>
                </c:pt>
                <c:pt idx="3">
                  <c:v>0.203869537653342</c:v>
                </c:pt>
                <c:pt idx="4">
                  <c:v>0.206300913873941</c:v>
                </c:pt>
                <c:pt idx="5">
                  <c:v>0.211237552041515</c:v>
                </c:pt>
                <c:pt idx="6">
                  <c:v>0.214580520833308</c:v>
                </c:pt>
                <c:pt idx="7">
                  <c:v>0.218892683841862</c:v>
                </c:pt>
                <c:pt idx="8">
                  <c:v>0.220359166203509</c:v>
                </c:pt>
              </c:numCache>
            </c:numRef>
          </c:xVal>
          <c:yVal>
            <c:numRef>
              <c:f>'W;Data Set # 14'!$J$102:$J$110</c:f>
              <c:numCache>
                <c:formatCode>0.00000</c:formatCode>
                <c:ptCount val="9"/>
                <c:pt idx="0">
                  <c:v>0.0969808075494047</c:v>
                </c:pt>
                <c:pt idx="1">
                  <c:v>0.0976224286393176</c:v>
                </c:pt>
                <c:pt idx="2">
                  <c:v>0.0999369803614776</c:v>
                </c:pt>
                <c:pt idx="3">
                  <c:v>0.103306044275246</c:v>
                </c:pt>
                <c:pt idx="4">
                  <c:v>0.106455645219404</c:v>
                </c:pt>
                <c:pt idx="5">
                  <c:v>0.111689481680513</c:v>
                </c:pt>
                <c:pt idx="6">
                  <c:v>0.114775525388119</c:v>
                </c:pt>
                <c:pt idx="7">
                  <c:v>0.119714408080831</c:v>
                </c:pt>
                <c:pt idx="8">
                  <c:v>0.120380168909192</c:v>
                </c:pt>
              </c:numCache>
            </c:numRef>
          </c:yVal>
          <c:smooth val="1"/>
        </c:ser>
        <c:ser>
          <c:idx val="10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'W;Data Set # 14'!$I$113:$I$119</c:f>
              <c:numCache>
                <c:formatCode>0.00000</c:formatCode>
                <c:ptCount val="7"/>
                <c:pt idx="0">
                  <c:v>0.22162664631899</c:v>
                </c:pt>
                <c:pt idx="1">
                  <c:v>0.21827597494788</c:v>
                </c:pt>
                <c:pt idx="2">
                  <c:v>0.222284308954767</c:v>
                </c:pt>
                <c:pt idx="3">
                  <c:v>0.220246274344767</c:v>
                </c:pt>
                <c:pt idx="4">
                  <c:v>0.223428527619939</c:v>
                </c:pt>
                <c:pt idx="5">
                  <c:v>0.228285113385791</c:v>
                </c:pt>
                <c:pt idx="6">
                  <c:v>0.231870092935262</c:v>
                </c:pt>
              </c:numCache>
            </c:numRef>
          </c:xVal>
          <c:yVal>
            <c:numRef>
              <c:f>'W;Data Set # 14'!$J$113:$J$119</c:f>
              <c:numCache>
                <c:formatCode>0.00000</c:formatCode>
                <c:ptCount val="7"/>
                <c:pt idx="0">
                  <c:v>0.120477882637303</c:v>
                </c:pt>
                <c:pt idx="1">
                  <c:v>0.120205703898875</c:v>
                </c:pt>
                <c:pt idx="2">
                  <c:v>0.124446503895197</c:v>
                </c:pt>
                <c:pt idx="3">
                  <c:v>0.124657913092518</c:v>
                </c:pt>
                <c:pt idx="4">
                  <c:v>0.128836232483164</c:v>
                </c:pt>
                <c:pt idx="5">
                  <c:v>0.132323281543887</c:v>
                </c:pt>
                <c:pt idx="6">
                  <c:v>0.138884632413697</c:v>
                </c:pt>
              </c:numCache>
            </c:numRef>
          </c:yVal>
          <c:smooth val="1"/>
        </c:ser>
        <c:ser>
          <c:idx val="0"/>
          <c:order val="8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'W;Data Set # 14'!$I$122:$I$128</c:f>
              <c:numCache>
                <c:formatCode>0.00000</c:formatCode>
                <c:ptCount val="7"/>
                <c:pt idx="0">
                  <c:v>0.234610207939508</c:v>
                </c:pt>
                <c:pt idx="1">
                  <c:v>0.231742078800017</c:v>
                </c:pt>
                <c:pt idx="2">
                  <c:v>0.231697563202891</c:v>
                </c:pt>
                <c:pt idx="3">
                  <c:v>0.230345310749471</c:v>
                </c:pt>
                <c:pt idx="4">
                  <c:v>0.233029038487883</c:v>
                </c:pt>
                <c:pt idx="5">
                  <c:v>0.230969337066652</c:v>
                </c:pt>
                <c:pt idx="6">
                  <c:v>0.235378074060899</c:v>
                </c:pt>
              </c:numCache>
            </c:numRef>
          </c:xVal>
          <c:yVal>
            <c:numRef>
              <c:f>'W;Data Set # 14'!$J$122:$J$128</c:f>
              <c:numCache>
                <c:formatCode>0.00000</c:formatCode>
                <c:ptCount val="7"/>
                <c:pt idx="0">
                  <c:v>0.147182641571464</c:v>
                </c:pt>
                <c:pt idx="1">
                  <c:v>0.148686791431477</c:v>
                </c:pt>
                <c:pt idx="2">
                  <c:v>0.151229370394917</c:v>
                </c:pt>
                <c:pt idx="3">
                  <c:v>0.152537639485008</c:v>
                </c:pt>
                <c:pt idx="4">
                  <c:v>0.155382396644638</c:v>
                </c:pt>
                <c:pt idx="5">
                  <c:v>0.15593022392714</c:v>
                </c:pt>
                <c:pt idx="6">
                  <c:v>0.159052481978409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9219520"/>
        <c:axId val="-1399215120"/>
      </c:scatterChart>
      <c:valAx>
        <c:axId val="-1399219520"/>
        <c:scaling>
          <c:orientation val="minMax"/>
          <c:max val="0.24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9215120"/>
        <c:crosses val="autoZero"/>
        <c:crossBetween val="midCat"/>
        <c:majorUnit val="0.02"/>
      </c:valAx>
      <c:valAx>
        <c:axId val="-139921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92195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836793128132"/>
          <c:y val="0.19711550029784"/>
          <c:w val="0.0780243378668576"/>
          <c:h val="0.2608174607599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2963958089407"/>
          <c:y val="0.022946886967475"/>
          <c:w val="0.888889807467146"/>
          <c:h val="0.865943050298925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2963007360912"/>
                  <c:y val="0.1038648568001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'W;Data Set # 14'!$D$8:$D$128</c:f>
              <c:numCache>
                <c:formatCode>General</c:formatCode>
                <c:ptCount val="121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7">
                  <c:v>6.0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0">
                  <c:v>6.0</c:v>
                </c:pt>
                <c:pt idx="33">
                  <c:v>8.0</c:v>
                </c:pt>
                <c:pt idx="34">
                  <c:v>8.0</c:v>
                </c:pt>
                <c:pt idx="35">
                  <c:v>8.0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9">
                  <c:v>10.0</c:v>
                </c:pt>
                <c:pt idx="50">
                  <c:v>10.0</c:v>
                </c:pt>
                <c:pt idx="51">
                  <c:v>10.0</c:v>
                </c:pt>
                <c:pt idx="52">
                  <c:v>10.0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4">
                  <c:v>12.0</c:v>
                </c:pt>
                <c:pt idx="65">
                  <c:v>12.0</c:v>
                </c:pt>
                <c:pt idx="66">
                  <c:v>12.0</c:v>
                </c:pt>
                <c:pt idx="67">
                  <c:v>12.0</c:v>
                </c:pt>
                <c:pt idx="68">
                  <c:v>12.0</c:v>
                </c:pt>
                <c:pt idx="69">
                  <c:v>12.0</c:v>
                </c:pt>
                <c:pt idx="70">
                  <c:v>12.0</c:v>
                </c:pt>
                <c:pt idx="71">
                  <c:v>12.0</c:v>
                </c:pt>
                <c:pt idx="72">
                  <c:v>12.0</c:v>
                </c:pt>
                <c:pt idx="73">
                  <c:v>12.0</c:v>
                </c:pt>
                <c:pt idx="74">
                  <c:v>12.0</c:v>
                </c:pt>
                <c:pt idx="75">
                  <c:v>12.0</c:v>
                </c:pt>
                <c:pt idx="76">
                  <c:v>12.0</c:v>
                </c:pt>
                <c:pt idx="77">
                  <c:v>12.0</c:v>
                </c:pt>
                <c:pt idx="78">
                  <c:v>12.0</c:v>
                </c:pt>
                <c:pt idx="81">
                  <c:v>14.0</c:v>
                </c:pt>
                <c:pt idx="82">
                  <c:v>14.0</c:v>
                </c:pt>
                <c:pt idx="83">
                  <c:v>14.0</c:v>
                </c:pt>
                <c:pt idx="84">
                  <c:v>14.0</c:v>
                </c:pt>
                <c:pt idx="85">
                  <c:v>14.0</c:v>
                </c:pt>
                <c:pt idx="86">
                  <c:v>14.0</c:v>
                </c:pt>
                <c:pt idx="87">
                  <c:v>14.0</c:v>
                </c:pt>
                <c:pt idx="88">
                  <c:v>14.0</c:v>
                </c:pt>
                <c:pt idx="89">
                  <c:v>14.0</c:v>
                </c:pt>
                <c:pt idx="90">
                  <c:v>14.0</c:v>
                </c:pt>
                <c:pt idx="91">
                  <c:v>14.0</c:v>
                </c:pt>
                <c:pt idx="94">
                  <c:v>16.0</c:v>
                </c:pt>
                <c:pt idx="95">
                  <c:v>16.0</c:v>
                </c:pt>
                <c:pt idx="96">
                  <c:v>16.0</c:v>
                </c:pt>
                <c:pt idx="97">
                  <c:v>16.0</c:v>
                </c:pt>
                <c:pt idx="98">
                  <c:v>16.0</c:v>
                </c:pt>
                <c:pt idx="99">
                  <c:v>16.0</c:v>
                </c:pt>
                <c:pt idx="100">
                  <c:v>16.0</c:v>
                </c:pt>
                <c:pt idx="101">
                  <c:v>16.0</c:v>
                </c:pt>
                <c:pt idx="102">
                  <c:v>16.0</c:v>
                </c:pt>
                <c:pt idx="105">
                  <c:v>18.0</c:v>
                </c:pt>
                <c:pt idx="106">
                  <c:v>18.0</c:v>
                </c:pt>
                <c:pt idx="107">
                  <c:v>18.0</c:v>
                </c:pt>
                <c:pt idx="108">
                  <c:v>18.0</c:v>
                </c:pt>
                <c:pt idx="109">
                  <c:v>18.0</c:v>
                </c:pt>
                <c:pt idx="110">
                  <c:v>18.0</c:v>
                </c:pt>
                <c:pt idx="111">
                  <c:v>18.0</c:v>
                </c:pt>
                <c:pt idx="114">
                  <c:v>20.0</c:v>
                </c:pt>
                <c:pt idx="115">
                  <c:v>20.0</c:v>
                </c:pt>
                <c:pt idx="116">
                  <c:v>20.0</c:v>
                </c:pt>
                <c:pt idx="117">
                  <c:v>20.0</c:v>
                </c:pt>
                <c:pt idx="118">
                  <c:v>20.0</c:v>
                </c:pt>
                <c:pt idx="119">
                  <c:v>20.0</c:v>
                </c:pt>
                <c:pt idx="120">
                  <c:v>20.0</c:v>
                </c:pt>
              </c:numCache>
            </c:numRef>
          </c:xVal>
          <c:yVal>
            <c:numRef>
              <c:f>'W;Data Set # 14'!$I$8:$I$128</c:f>
              <c:numCache>
                <c:formatCode>0.00000</c:formatCode>
                <c:ptCount val="121"/>
                <c:pt idx="0">
                  <c:v>0.0681723485897141</c:v>
                </c:pt>
                <c:pt idx="1">
                  <c:v>0.068071194624</c:v>
                </c:pt>
                <c:pt idx="2">
                  <c:v>0.0678355840774802</c:v>
                </c:pt>
                <c:pt idx="3">
                  <c:v>0.0655156321999981</c:v>
                </c:pt>
                <c:pt idx="4">
                  <c:v>0.0640248864234307</c:v>
                </c:pt>
                <c:pt idx="5">
                  <c:v>0.0647879675906863</c:v>
                </c:pt>
                <c:pt idx="6">
                  <c:v>0.0637823444459359</c:v>
                </c:pt>
                <c:pt idx="7">
                  <c:v>0.0637180582721484</c:v>
                </c:pt>
                <c:pt idx="8">
                  <c:v>0.0636879133521847</c:v>
                </c:pt>
                <c:pt idx="9">
                  <c:v>0.0634258731292782</c:v>
                </c:pt>
                <c:pt idx="10">
                  <c:v>0.0627784011226599</c:v>
                </c:pt>
                <c:pt idx="11">
                  <c:v>0.0607482950673462</c:v>
                </c:pt>
                <c:pt idx="12">
                  <c:v>0.06038299797593</c:v>
                </c:pt>
                <c:pt idx="13">
                  <c:v>0.0581161142258752</c:v>
                </c:pt>
                <c:pt idx="14">
                  <c:v>0.0563167308143059</c:v>
                </c:pt>
                <c:pt idx="17">
                  <c:v>0.087704125979882</c:v>
                </c:pt>
                <c:pt idx="18">
                  <c:v>0.0872022782502924</c:v>
                </c:pt>
                <c:pt idx="19">
                  <c:v>0.0864448017182932</c:v>
                </c:pt>
                <c:pt idx="20">
                  <c:v>0.0834479314057595</c:v>
                </c:pt>
                <c:pt idx="21">
                  <c:v>0.083717497479438</c:v>
                </c:pt>
                <c:pt idx="22">
                  <c:v>0.0839675749942317</c:v>
                </c:pt>
                <c:pt idx="23">
                  <c:v>0.0840473067584595</c:v>
                </c:pt>
                <c:pt idx="24">
                  <c:v>0.0842809887751251</c:v>
                </c:pt>
                <c:pt idx="25">
                  <c:v>0.0842020481220333</c:v>
                </c:pt>
                <c:pt idx="26">
                  <c:v>0.0838542257336697</c:v>
                </c:pt>
                <c:pt idx="27">
                  <c:v>0.0829045332237883</c:v>
                </c:pt>
                <c:pt idx="28">
                  <c:v>0.0821427632781296</c:v>
                </c:pt>
                <c:pt idx="29">
                  <c:v>0.0786759143519663</c:v>
                </c:pt>
                <c:pt idx="30">
                  <c:v>0.0767849310300219</c:v>
                </c:pt>
                <c:pt idx="33">
                  <c:v>0.107937253347945</c:v>
                </c:pt>
                <c:pt idx="34">
                  <c:v>0.108944613147442</c:v>
                </c:pt>
                <c:pt idx="35">
                  <c:v>0.106990643889984</c:v>
                </c:pt>
                <c:pt idx="36">
                  <c:v>0.107322571398765</c:v>
                </c:pt>
                <c:pt idx="37">
                  <c:v>0.106005797387531</c:v>
                </c:pt>
                <c:pt idx="38">
                  <c:v>0.107366950841379</c:v>
                </c:pt>
                <c:pt idx="39">
                  <c:v>0.107497254630129</c:v>
                </c:pt>
                <c:pt idx="40">
                  <c:v>0.109298977317448</c:v>
                </c:pt>
                <c:pt idx="41">
                  <c:v>0.109388303294392</c:v>
                </c:pt>
                <c:pt idx="42">
                  <c:v>0.10825533536468</c:v>
                </c:pt>
                <c:pt idx="43">
                  <c:v>0.109051797761541</c:v>
                </c:pt>
                <c:pt idx="44">
                  <c:v>0.107006260424008</c:v>
                </c:pt>
                <c:pt idx="45">
                  <c:v>0.105678399673071</c:v>
                </c:pt>
                <c:pt idx="46">
                  <c:v>0.104622767385297</c:v>
                </c:pt>
                <c:pt idx="49">
                  <c:v>0.131663248695652</c:v>
                </c:pt>
                <c:pt idx="50">
                  <c:v>0.12897221506342</c:v>
                </c:pt>
                <c:pt idx="51">
                  <c:v>0.131767412535795</c:v>
                </c:pt>
                <c:pt idx="52">
                  <c:v>0.135209881245675</c:v>
                </c:pt>
                <c:pt idx="53">
                  <c:v>0.132322791199638</c:v>
                </c:pt>
                <c:pt idx="54">
                  <c:v>0.133740270630136</c:v>
                </c:pt>
                <c:pt idx="55">
                  <c:v>0.133065034437712</c:v>
                </c:pt>
                <c:pt idx="56">
                  <c:v>0.135517900977318</c:v>
                </c:pt>
                <c:pt idx="57">
                  <c:v>0.136104170862511</c:v>
                </c:pt>
                <c:pt idx="58">
                  <c:v>0.138506206026002</c:v>
                </c:pt>
                <c:pt idx="59">
                  <c:v>0.138202175418639</c:v>
                </c:pt>
                <c:pt idx="60">
                  <c:v>0.136724693330403</c:v>
                </c:pt>
                <c:pt idx="61">
                  <c:v>0.13523764750676</c:v>
                </c:pt>
                <c:pt idx="64">
                  <c:v>0.152621140268322</c:v>
                </c:pt>
                <c:pt idx="65">
                  <c:v>0.154490742371723</c:v>
                </c:pt>
                <c:pt idx="66">
                  <c:v>0.154142038313021</c:v>
                </c:pt>
                <c:pt idx="67">
                  <c:v>0.154188375106752</c:v>
                </c:pt>
                <c:pt idx="68">
                  <c:v>0.157483388686904</c:v>
                </c:pt>
                <c:pt idx="69">
                  <c:v>0.156038417444014</c:v>
                </c:pt>
                <c:pt idx="70">
                  <c:v>0.158428637234777</c:v>
                </c:pt>
                <c:pt idx="71">
                  <c:v>0.161261323817253</c:v>
                </c:pt>
                <c:pt idx="72">
                  <c:v>0.16290158058692</c:v>
                </c:pt>
                <c:pt idx="73">
                  <c:v>0.165614793184436</c:v>
                </c:pt>
                <c:pt idx="74">
                  <c:v>0.169371319035538</c:v>
                </c:pt>
                <c:pt idx="75">
                  <c:v>0.170221209453609</c:v>
                </c:pt>
                <c:pt idx="76">
                  <c:v>0.167211797820601</c:v>
                </c:pt>
                <c:pt idx="77">
                  <c:v>0.167954328484052</c:v>
                </c:pt>
                <c:pt idx="78">
                  <c:v>0.168594903088262</c:v>
                </c:pt>
                <c:pt idx="81">
                  <c:v>0.176724453496269</c:v>
                </c:pt>
                <c:pt idx="82">
                  <c:v>0.181139275776</c:v>
                </c:pt>
                <c:pt idx="83">
                  <c:v>0.179343883319494</c:v>
                </c:pt>
                <c:pt idx="84">
                  <c:v>0.18076417303531</c:v>
                </c:pt>
                <c:pt idx="85">
                  <c:v>0.181236316861219</c:v>
                </c:pt>
                <c:pt idx="86">
                  <c:v>0.184954728437737</c:v>
                </c:pt>
                <c:pt idx="87">
                  <c:v>0.188431816149316</c:v>
                </c:pt>
                <c:pt idx="88">
                  <c:v>0.189645697050032</c:v>
                </c:pt>
                <c:pt idx="89">
                  <c:v>0.192047816538407</c:v>
                </c:pt>
                <c:pt idx="90">
                  <c:v>0.195767880613217</c:v>
                </c:pt>
                <c:pt idx="91">
                  <c:v>0.198348219582074</c:v>
                </c:pt>
                <c:pt idx="94">
                  <c:v>0.20023925928298</c:v>
                </c:pt>
                <c:pt idx="95">
                  <c:v>0.200272075410476</c:v>
                </c:pt>
                <c:pt idx="96">
                  <c:v>0.202247002409951</c:v>
                </c:pt>
                <c:pt idx="97">
                  <c:v>0.203869537653342</c:v>
                </c:pt>
                <c:pt idx="98">
                  <c:v>0.206300913873941</c:v>
                </c:pt>
                <c:pt idx="99">
                  <c:v>0.211237552041515</c:v>
                </c:pt>
                <c:pt idx="100">
                  <c:v>0.214580520833308</c:v>
                </c:pt>
                <c:pt idx="101">
                  <c:v>0.218892683841862</c:v>
                </c:pt>
                <c:pt idx="102">
                  <c:v>0.220359166203509</c:v>
                </c:pt>
                <c:pt idx="105">
                  <c:v>0.22162664631899</c:v>
                </c:pt>
                <c:pt idx="106">
                  <c:v>0.21827597494788</c:v>
                </c:pt>
                <c:pt idx="107">
                  <c:v>0.222284308954767</c:v>
                </c:pt>
                <c:pt idx="108">
                  <c:v>0.220246274344767</c:v>
                </c:pt>
                <c:pt idx="109">
                  <c:v>0.223428527619939</c:v>
                </c:pt>
                <c:pt idx="110">
                  <c:v>0.228285113385791</c:v>
                </c:pt>
                <c:pt idx="111">
                  <c:v>0.231870092935262</c:v>
                </c:pt>
                <c:pt idx="114">
                  <c:v>0.234610207939508</c:v>
                </c:pt>
                <c:pt idx="115">
                  <c:v>0.231742078800017</c:v>
                </c:pt>
                <c:pt idx="116">
                  <c:v>0.231697563202891</c:v>
                </c:pt>
                <c:pt idx="117">
                  <c:v>0.230345310749471</c:v>
                </c:pt>
                <c:pt idx="118">
                  <c:v>0.233029038487883</c:v>
                </c:pt>
                <c:pt idx="119">
                  <c:v>0.230969337066652</c:v>
                </c:pt>
                <c:pt idx="120">
                  <c:v>0.235378074060899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9100464"/>
        <c:axId val="-1399095904"/>
      </c:scatterChart>
      <c:valAx>
        <c:axId val="-139910046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9095904"/>
        <c:crosses val="autoZero"/>
        <c:crossBetween val="midCat"/>
        <c:majorUnit val="2.0"/>
      </c:valAx>
      <c:valAx>
        <c:axId val="-139909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91004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756834652814"/>
          <c:y val="0.177536441274675"/>
          <c:w val="0.135449875423565"/>
          <c:h val="0.0591788137582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15'!#REF!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15'!#REF!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732272"/>
        <c:axId val="-1382728112"/>
      </c:scatterChart>
      <c:valAx>
        <c:axId val="-1382732272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728112"/>
        <c:crosses val="autoZero"/>
        <c:crossBetween val="midCat"/>
        <c:majorUnit val="0.1"/>
      </c:valAx>
      <c:valAx>
        <c:axId val="-138272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7322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9757375042873"/>
          <c:y val="0.0288115246098439"/>
          <c:w val="0.902718799400091"/>
          <c:h val="0.867947178871549"/>
        </c:manualLayout>
      </c:layout>
      <c:scatterChart>
        <c:scatterStyle val="lineMarker"/>
        <c:varyColors val="0"/>
        <c:ser>
          <c:idx val="3"/>
          <c:order val="0"/>
          <c:tx>
            <c:v>Beta = 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'X;Data Set # 15'!$I$8:$I$22</c:f>
              <c:numCache>
                <c:formatCode>0.00000</c:formatCode>
                <c:ptCount val="15"/>
                <c:pt idx="0">
                  <c:v>0.0722975813599959</c:v>
                </c:pt>
                <c:pt idx="1">
                  <c:v>0.0728547838612428</c:v>
                </c:pt>
                <c:pt idx="2">
                  <c:v>0.0712603230267832</c:v>
                </c:pt>
                <c:pt idx="3">
                  <c:v>0.0692451829750642</c:v>
                </c:pt>
                <c:pt idx="4">
                  <c:v>0.0698657124882303</c:v>
                </c:pt>
                <c:pt idx="5">
                  <c:v>0.0695041431939398</c:v>
                </c:pt>
                <c:pt idx="6">
                  <c:v>0.0695571203358182</c:v>
                </c:pt>
                <c:pt idx="7">
                  <c:v>0.0696987590135892</c:v>
                </c:pt>
                <c:pt idx="8">
                  <c:v>0.0682653955877457</c:v>
                </c:pt>
                <c:pt idx="9">
                  <c:v>0.0676691894235951</c:v>
                </c:pt>
                <c:pt idx="10">
                  <c:v>0.0653840430910106</c:v>
                </c:pt>
                <c:pt idx="11">
                  <c:v>0.0637211530680258</c:v>
                </c:pt>
                <c:pt idx="12">
                  <c:v>0.0615972646245467</c:v>
                </c:pt>
                <c:pt idx="13">
                  <c:v>0.0592057228727548</c:v>
                </c:pt>
                <c:pt idx="14">
                  <c:v>0.0562751481007213</c:v>
                </c:pt>
              </c:numCache>
            </c:numRef>
          </c:xVal>
          <c:yVal>
            <c:numRef>
              <c:f>'X;Data Set # 15'!$J$8:$J$22</c:f>
              <c:numCache>
                <c:formatCode>0.00000</c:formatCode>
                <c:ptCount val="15"/>
                <c:pt idx="0">
                  <c:v>0.022465547842913</c:v>
                </c:pt>
                <c:pt idx="1">
                  <c:v>0.0230944768614051</c:v>
                </c:pt>
                <c:pt idx="2">
                  <c:v>0.0234342579941001</c:v>
                </c:pt>
                <c:pt idx="3">
                  <c:v>0.0236259162452581</c:v>
                </c:pt>
                <c:pt idx="4">
                  <c:v>0.0240020338418456</c:v>
                </c:pt>
                <c:pt idx="5">
                  <c:v>0.0241469683966301</c:v>
                </c:pt>
                <c:pt idx="6">
                  <c:v>0.0244509288762638</c:v>
                </c:pt>
                <c:pt idx="7">
                  <c:v>0.0249031884797447</c:v>
                </c:pt>
                <c:pt idx="8">
                  <c:v>0.0253406601596505</c:v>
                </c:pt>
                <c:pt idx="9">
                  <c:v>0.0261796020866312</c:v>
                </c:pt>
                <c:pt idx="10">
                  <c:v>0.0269383939394162</c:v>
                </c:pt>
                <c:pt idx="11">
                  <c:v>0.0282262843463859</c:v>
                </c:pt>
                <c:pt idx="12">
                  <c:v>0.0290431218302591</c:v>
                </c:pt>
                <c:pt idx="13">
                  <c:v>0.0297621410108313</c:v>
                </c:pt>
                <c:pt idx="14">
                  <c:v>0.0303749030175326</c:v>
                </c:pt>
              </c:numCache>
            </c:numRef>
          </c:yVal>
          <c:smooth val="1"/>
        </c:ser>
        <c:ser>
          <c:idx val="2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15'!$I$25:$I$39</c:f>
              <c:numCache>
                <c:formatCode>0.00000</c:formatCode>
                <c:ptCount val="15"/>
                <c:pt idx="0">
                  <c:v>0.096267383502169</c:v>
                </c:pt>
                <c:pt idx="1">
                  <c:v>0.0943233018953033</c:v>
                </c:pt>
                <c:pt idx="2">
                  <c:v>0.0933253171832555</c:v>
                </c:pt>
                <c:pt idx="3">
                  <c:v>0.0919264053661093</c:v>
                </c:pt>
                <c:pt idx="4">
                  <c:v>0.0930675924080558</c:v>
                </c:pt>
                <c:pt idx="5">
                  <c:v>0.0923282322886624</c:v>
                </c:pt>
                <c:pt idx="6">
                  <c:v>0.0916898331777229</c:v>
                </c:pt>
                <c:pt idx="7">
                  <c:v>0.0921533481535957</c:v>
                </c:pt>
                <c:pt idx="8">
                  <c:v>0.0915718632443549</c:v>
                </c:pt>
                <c:pt idx="9">
                  <c:v>0.0905405375136442</c:v>
                </c:pt>
                <c:pt idx="10">
                  <c:v>0.0890087323518496</c:v>
                </c:pt>
                <c:pt idx="11">
                  <c:v>0.0865280558228882</c:v>
                </c:pt>
                <c:pt idx="12">
                  <c:v>0.0834407646308565</c:v>
                </c:pt>
                <c:pt idx="13">
                  <c:v>0.0806376782744108</c:v>
                </c:pt>
                <c:pt idx="14">
                  <c:v>0.0773259870407656</c:v>
                </c:pt>
              </c:numCache>
            </c:numRef>
          </c:xVal>
          <c:yVal>
            <c:numRef>
              <c:f>'X;Data Set # 15'!$J$25:$J$39</c:f>
              <c:numCache>
                <c:formatCode>0.00000</c:formatCode>
                <c:ptCount val="15"/>
                <c:pt idx="0">
                  <c:v>0.0307350746562551</c:v>
                </c:pt>
                <c:pt idx="1">
                  <c:v>0.0310376951416084</c:v>
                </c:pt>
                <c:pt idx="2">
                  <c:v>0.0314145728196324</c:v>
                </c:pt>
                <c:pt idx="3">
                  <c:v>0.0319412666243729</c:v>
                </c:pt>
                <c:pt idx="4">
                  <c:v>0.0324477367149515</c:v>
                </c:pt>
                <c:pt idx="5">
                  <c:v>0.0325889353989015</c:v>
                </c:pt>
                <c:pt idx="6">
                  <c:v>0.0329159966360565</c:v>
                </c:pt>
                <c:pt idx="7">
                  <c:v>0.0328350475999603</c:v>
                </c:pt>
                <c:pt idx="8">
                  <c:v>0.0338618052243242</c:v>
                </c:pt>
                <c:pt idx="9">
                  <c:v>0.034666691442906</c:v>
                </c:pt>
                <c:pt idx="10">
                  <c:v>0.0355494627382886</c:v>
                </c:pt>
                <c:pt idx="11">
                  <c:v>0.0361721243561303</c:v>
                </c:pt>
                <c:pt idx="12">
                  <c:v>0.0376910868543556</c:v>
                </c:pt>
                <c:pt idx="13">
                  <c:v>0.0386868287418579</c:v>
                </c:pt>
                <c:pt idx="14">
                  <c:v>0.0392588248952333</c:v>
                </c:pt>
              </c:numCache>
            </c:numRef>
          </c:yVal>
          <c:smooth val="0"/>
        </c:ser>
        <c:ser>
          <c:idx val="4"/>
          <c:order val="2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15'!$I$42:$I$58</c:f>
              <c:numCache>
                <c:formatCode>0.00000</c:formatCode>
                <c:ptCount val="17"/>
                <c:pt idx="0">
                  <c:v>0.119320521979975</c:v>
                </c:pt>
                <c:pt idx="1">
                  <c:v>0.11800309911305</c:v>
                </c:pt>
                <c:pt idx="2">
                  <c:v>0.117585527623436</c:v>
                </c:pt>
                <c:pt idx="3">
                  <c:v>0.117864089362649</c:v>
                </c:pt>
                <c:pt idx="4">
                  <c:v>0.119659025114643</c:v>
                </c:pt>
                <c:pt idx="5">
                  <c:v>0.120089918921447</c:v>
                </c:pt>
                <c:pt idx="6">
                  <c:v>0.118158506407027</c:v>
                </c:pt>
                <c:pt idx="7">
                  <c:v>0.118901645739245</c:v>
                </c:pt>
                <c:pt idx="8">
                  <c:v>0.120223081377174</c:v>
                </c:pt>
                <c:pt idx="9">
                  <c:v>0.12060379934954</c:v>
                </c:pt>
                <c:pt idx="10">
                  <c:v>0.119943204182551</c:v>
                </c:pt>
                <c:pt idx="11">
                  <c:v>0.119171963213359</c:v>
                </c:pt>
                <c:pt idx="12">
                  <c:v>0.115715679656358</c:v>
                </c:pt>
                <c:pt idx="13">
                  <c:v>0.115933705548117</c:v>
                </c:pt>
                <c:pt idx="14">
                  <c:v>0.115077862817099</c:v>
                </c:pt>
                <c:pt idx="15">
                  <c:v>0.110744995544078</c:v>
                </c:pt>
                <c:pt idx="16">
                  <c:v>0.106945355665333</c:v>
                </c:pt>
              </c:numCache>
            </c:numRef>
          </c:xVal>
          <c:yVal>
            <c:numRef>
              <c:f>'X;Data Set # 15'!$J$42:$J$58</c:f>
              <c:numCache>
                <c:formatCode>0.00000</c:formatCode>
                <c:ptCount val="17"/>
                <c:pt idx="0">
                  <c:v>0.0422553453559876</c:v>
                </c:pt>
                <c:pt idx="1">
                  <c:v>0.0430957709717495</c:v>
                </c:pt>
                <c:pt idx="2">
                  <c:v>0.0439145794969316</c:v>
                </c:pt>
                <c:pt idx="3">
                  <c:v>0.0445183842118557</c:v>
                </c:pt>
                <c:pt idx="4">
                  <c:v>0.045462482529306</c:v>
                </c:pt>
                <c:pt idx="5">
                  <c:v>0.0455254284114217</c:v>
                </c:pt>
                <c:pt idx="6">
                  <c:v>0.0453962173234925</c:v>
                </c:pt>
                <c:pt idx="7">
                  <c:v>0.0461321381130984</c:v>
                </c:pt>
                <c:pt idx="8">
                  <c:v>0.0467780518261018</c:v>
                </c:pt>
                <c:pt idx="9">
                  <c:v>0.0478159670221295</c:v>
                </c:pt>
                <c:pt idx="10">
                  <c:v>0.0488684364131969</c:v>
                </c:pt>
                <c:pt idx="11">
                  <c:v>0.0500662918618754</c:v>
                </c:pt>
                <c:pt idx="12">
                  <c:v>0.0506885574726082</c:v>
                </c:pt>
                <c:pt idx="13">
                  <c:v>0.0509894168837939</c:v>
                </c:pt>
                <c:pt idx="14">
                  <c:v>0.0519476526775985</c:v>
                </c:pt>
                <c:pt idx="15">
                  <c:v>0.0520393109247116</c:v>
                </c:pt>
                <c:pt idx="16">
                  <c:v>0.0529859359439454</c:v>
                </c:pt>
              </c:numCache>
            </c:numRef>
          </c:yVal>
          <c:smooth val="1"/>
        </c:ser>
        <c:ser>
          <c:idx val="5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15'!$I$61:$I$77</c:f>
              <c:numCache>
                <c:formatCode>0.00000</c:formatCode>
                <c:ptCount val="17"/>
                <c:pt idx="0">
                  <c:v>0.143055900945956</c:v>
                </c:pt>
                <c:pt idx="1">
                  <c:v>0.142558884653066</c:v>
                </c:pt>
                <c:pt idx="2">
                  <c:v>0.14375216877212</c:v>
                </c:pt>
                <c:pt idx="3">
                  <c:v>0.144509722126476</c:v>
                </c:pt>
                <c:pt idx="4">
                  <c:v>0.145708362774377</c:v>
                </c:pt>
                <c:pt idx="5">
                  <c:v>0.146397768368628</c:v>
                </c:pt>
                <c:pt idx="6">
                  <c:v>0.149121243793882</c:v>
                </c:pt>
                <c:pt idx="7">
                  <c:v>0.149141756168044</c:v>
                </c:pt>
                <c:pt idx="8">
                  <c:v>0.148842250989849</c:v>
                </c:pt>
                <c:pt idx="9">
                  <c:v>0.151046895219438</c:v>
                </c:pt>
                <c:pt idx="10">
                  <c:v>0.149863422313466</c:v>
                </c:pt>
                <c:pt idx="11">
                  <c:v>0.147930776096594</c:v>
                </c:pt>
                <c:pt idx="12">
                  <c:v>0.144365108771238</c:v>
                </c:pt>
                <c:pt idx="13">
                  <c:v>0.139555548044015</c:v>
                </c:pt>
                <c:pt idx="14">
                  <c:v>0.140903400131932</c:v>
                </c:pt>
                <c:pt idx="15">
                  <c:v>0.136919909467521</c:v>
                </c:pt>
                <c:pt idx="16">
                  <c:v>0.140609342660427</c:v>
                </c:pt>
              </c:numCache>
            </c:numRef>
          </c:xVal>
          <c:yVal>
            <c:numRef>
              <c:f>'X;Data Set # 15'!$J$61:$J$77</c:f>
              <c:numCache>
                <c:formatCode>0.00000</c:formatCode>
                <c:ptCount val="17"/>
                <c:pt idx="0">
                  <c:v>0.0557379784301565</c:v>
                </c:pt>
                <c:pt idx="1">
                  <c:v>0.0570875943649802</c:v>
                </c:pt>
                <c:pt idx="2">
                  <c:v>0.0590167916908649</c:v>
                </c:pt>
                <c:pt idx="3">
                  <c:v>0.0602987651747505</c:v>
                </c:pt>
                <c:pt idx="4">
                  <c:v>0.061259089093936</c:v>
                </c:pt>
                <c:pt idx="5">
                  <c:v>0.0616788851346069</c:v>
                </c:pt>
                <c:pt idx="6">
                  <c:v>0.0634307358010241</c:v>
                </c:pt>
                <c:pt idx="7">
                  <c:v>0.0639435290438341</c:v>
                </c:pt>
                <c:pt idx="8">
                  <c:v>0.0648516151919571</c:v>
                </c:pt>
                <c:pt idx="9">
                  <c:v>0.0671786983485409</c:v>
                </c:pt>
                <c:pt idx="10">
                  <c:v>0.0684760715568734</c:v>
                </c:pt>
                <c:pt idx="11">
                  <c:v>0.0693997943213658</c:v>
                </c:pt>
                <c:pt idx="12">
                  <c:v>0.069844918878689</c:v>
                </c:pt>
                <c:pt idx="13">
                  <c:v>0.0704770007694331</c:v>
                </c:pt>
                <c:pt idx="14">
                  <c:v>0.0703594738087281</c:v>
                </c:pt>
                <c:pt idx="15">
                  <c:v>0.0707816969580998</c:v>
                </c:pt>
                <c:pt idx="16">
                  <c:v>0.0714475820838008</c:v>
                </c:pt>
              </c:numCache>
            </c:numRef>
          </c:yVal>
          <c:smooth val="1"/>
        </c:ser>
        <c:ser>
          <c:idx val="6"/>
          <c:order val="4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'X;Data Set # 15'!$I$80:$I$91</c:f>
              <c:numCache>
                <c:formatCode>0.00000</c:formatCode>
                <c:ptCount val="12"/>
                <c:pt idx="0">
                  <c:v>0.164914729019897</c:v>
                </c:pt>
                <c:pt idx="1">
                  <c:v>0.164927358296077</c:v>
                </c:pt>
                <c:pt idx="2">
                  <c:v>0.16698208197674</c:v>
                </c:pt>
                <c:pt idx="3">
                  <c:v>0.174078137094364</c:v>
                </c:pt>
                <c:pt idx="4">
                  <c:v>0.175476001645232</c:v>
                </c:pt>
                <c:pt idx="5">
                  <c:v>0.178267784383133</c:v>
                </c:pt>
                <c:pt idx="6">
                  <c:v>0.179701887490905</c:v>
                </c:pt>
                <c:pt idx="7">
                  <c:v>0.181321330100386</c:v>
                </c:pt>
                <c:pt idx="8">
                  <c:v>0.183353371557489</c:v>
                </c:pt>
                <c:pt idx="9">
                  <c:v>0.182271145183882</c:v>
                </c:pt>
                <c:pt idx="10">
                  <c:v>0.17815674775496</c:v>
                </c:pt>
                <c:pt idx="11">
                  <c:v>0.178533252958023</c:v>
                </c:pt>
              </c:numCache>
            </c:numRef>
          </c:xVal>
          <c:yVal>
            <c:numRef>
              <c:f>'X;Data Set # 15'!$J$80:$J$91</c:f>
              <c:numCache>
                <c:formatCode>0.00000</c:formatCode>
                <c:ptCount val="12"/>
                <c:pt idx="0">
                  <c:v>0.0716793853596095</c:v>
                </c:pt>
                <c:pt idx="1">
                  <c:v>0.0735100530179197</c:v>
                </c:pt>
                <c:pt idx="2">
                  <c:v>0.0762033203668819</c:v>
                </c:pt>
                <c:pt idx="3">
                  <c:v>0.0799687604318636</c:v>
                </c:pt>
                <c:pt idx="4">
                  <c:v>0.0814960004621834</c:v>
                </c:pt>
                <c:pt idx="5">
                  <c:v>0.083751466838577</c:v>
                </c:pt>
                <c:pt idx="6">
                  <c:v>0.0848780295183423</c:v>
                </c:pt>
                <c:pt idx="7">
                  <c:v>0.0862653067990649</c:v>
                </c:pt>
                <c:pt idx="8">
                  <c:v>0.0889721477561803</c:v>
                </c:pt>
                <c:pt idx="9">
                  <c:v>0.0903653681775677</c:v>
                </c:pt>
                <c:pt idx="10">
                  <c:v>0.0919496259484301</c:v>
                </c:pt>
                <c:pt idx="11">
                  <c:v>0.0918712466732392</c:v>
                </c:pt>
              </c:numCache>
            </c:numRef>
          </c:yVal>
          <c:smooth val="1"/>
        </c:ser>
        <c:ser>
          <c:idx val="7"/>
          <c:order val="5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'X;Data Set # 15'!$I$94:$I$102</c:f>
              <c:numCache>
                <c:formatCode>0.00000</c:formatCode>
                <c:ptCount val="9"/>
                <c:pt idx="0">
                  <c:v>0.19379962613782</c:v>
                </c:pt>
                <c:pt idx="1">
                  <c:v>0.196404457181048</c:v>
                </c:pt>
                <c:pt idx="2">
                  <c:v>0.196809060090405</c:v>
                </c:pt>
                <c:pt idx="3">
                  <c:v>0.197413596062038</c:v>
                </c:pt>
                <c:pt idx="4">
                  <c:v>0.202724802361615</c:v>
                </c:pt>
                <c:pt idx="5">
                  <c:v>0.204831054905066</c:v>
                </c:pt>
                <c:pt idx="6">
                  <c:v>0.20721102321937</c:v>
                </c:pt>
                <c:pt idx="7">
                  <c:v>0.210969397359625</c:v>
                </c:pt>
                <c:pt idx="8">
                  <c:v>0.212212530318031</c:v>
                </c:pt>
              </c:numCache>
            </c:numRef>
          </c:xVal>
          <c:yVal>
            <c:numRef>
              <c:f>'X;Data Set # 15'!$J$94:$J$102</c:f>
              <c:numCache>
                <c:formatCode>0.00000</c:formatCode>
                <c:ptCount val="9"/>
                <c:pt idx="0">
                  <c:v>0.0915861067238004</c:v>
                </c:pt>
                <c:pt idx="1">
                  <c:v>0.0938849177735186</c:v>
                </c:pt>
                <c:pt idx="2">
                  <c:v>0.0963547583378724</c:v>
                </c:pt>
                <c:pt idx="3">
                  <c:v>0.0976294832823014</c:v>
                </c:pt>
                <c:pt idx="4">
                  <c:v>0.102652821842727</c:v>
                </c:pt>
                <c:pt idx="5">
                  <c:v>0.104696373935444</c:v>
                </c:pt>
                <c:pt idx="6">
                  <c:v>0.106766959229397</c:v>
                </c:pt>
                <c:pt idx="7">
                  <c:v>0.109997905994531</c:v>
                </c:pt>
                <c:pt idx="8">
                  <c:v>0.112343309104224</c:v>
                </c:pt>
              </c:numCache>
            </c:numRef>
          </c:yVal>
          <c:smooth val="1"/>
        </c:ser>
        <c:ser>
          <c:idx val="9"/>
          <c:order val="6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15'!$I$105:$I$112</c:f>
              <c:numCache>
                <c:formatCode>0.00000</c:formatCode>
                <c:ptCount val="8"/>
                <c:pt idx="0">
                  <c:v>0.212958707116261</c:v>
                </c:pt>
                <c:pt idx="1">
                  <c:v>0.217498607930302</c:v>
                </c:pt>
                <c:pt idx="2">
                  <c:v>0.22169773113224</c:v>
                </c:pt>
                <c:pt idx="3">
                  <c:v>0.224415464318396</c:v>
                </c:pt>
                <c:pt idx="4">
                  <c:v>0.228943923924817</c:v>
                </c:pt>
                <c:pt idx="5">
                  <c:v>0.230066569801691</c:v>
                </c:pt>
                <c:pt idx="6">
                  <c:v>0.232944708322669</c:v>
                </c:pt>
                <c:pt idx="7">
                  <c:v>0.232133054903643</c:v>
                </c:pt>
              </c:numCache>
            </c:numRef>
          </c:xVal>
          <c:yVal>
            <c:numRef>
              <c:f>'X;Data Set # 15'!$J$105:$J$112</c:f>
              <c:numCache>
                <c:formatCode>0.00000</c:formatCode>
                <c:ptCount val="8"/>
                <c:pt idx="0">
                  <c:v>0.110581743673922</c:v>
                </c:pt>
                <c:pt idx="1">
                  <c:v>0.11530856475806</c:v>
                </c:pt>
                <c:pt idx="2">
                  <c:v>0.119398004181482</c:v>
                </c:pt>
                <c:pt idx="3">
                  <c:v>0.122828669829703</c:v>
                </c:pt>
                <c:pt idx="4">
                  <c:v>0.126993418390257</c:v>
                </c:pt>
                <c:pt idx="5">
                  <c:v>0.128530845559532</c:v>
                </c:pt>
                <c:pt idx="6">
                  <c:v>0.132413736430726</c:v>
                </c:pt>
                <c:pt idx="7">
                  <c:v>0.131600090931844</c:v>
                </c:pt>
              </c:numCache>
            </c:numRef>
          </c:yVal>
          <c:smooth val="1"/>
        </c:ser>
        <c:ser>
          <c:idx val="10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'X;Data Set # 15'!$I$115:$I$120</c:f>
              <c:numCache>
                <c:formatCode>0.00000</c:formatCode>
                <c:ptCount val="6"/>
                <c:pt idx="0">
                  <c:v>0.232395183481329</c:v>
                </c:pt>
                <c:pt idx="1">
                  <c:v>0.23674531341764</c:v>
                </c:pt>
                <c:pt idx="2">
                  <c:v>0.233479808601488</c:v>
                </c:pt>
                <c:pt idx="3">
                  <c:v>0.239698034569284</c:v>
                </c:pt>
                <c:pt idx="4">
                  <c:v>0.240122237559479</c:v>
                </c:pt>
                <c:pt idx="5">
                  <c:v>0.244319247131849</c:v>
                </c:pt>
              </c:numCache>
            </c:numRef>
          </c:xVal>
          <c:yVal>
            <c:numRef>
              <c:f>'X;Data Set # 15'!$J$115:$J$120</c:f>
              <c:numCache>
                <c:formatCode>0.00000</c:formatCode>
                <c:ptCount val="6"/>
                <c:pt idx="0">
                  <c:v>0.134930136059732</c:v>
                </c:pt>
                <c:pt idx="1">
                  <c:v>0.139418245398123</c:v>
                </c:pt>
                <c:pt idx="2">
                  <c:v>0.13940579752879</c:v>
                </c:pt>
                <c:pt idx="3">
                  <c:v>0.145569352941471</c:v>
                </c:pt>
                <c:pt idx="4">
                  <c:v>0.148415870233995</c:v>
                </c:pt>
                <c:pt idx="5">
                  <c:v>0.15343273595021</c:v>
                </c:pt>
              </c:numCache>
            </c:numRef>
          </c:yVal>
          <c:smooth val="1"/>
        </c:ser>
        <c:ser>
          <c:idx val="0"/>
          <c:order val="8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'X;Data Set # 15'!$I$123:$I$128</c:f>
              <c:numCache>
                <c:formatCode>0.00000</c:formatCode>
                <c:ptCount val="6"/>
                <c:pt idx="0">
                  <c:v>0.248803218752922</c:v>
                </c:pt>
                <c:pt idx="1">
                  <c:v>0.245427428043225</c:v>
                </c:pt>
                <c:pt idx="2">
                  <c:v>0.248787541541896</c:v>
                </c:pt>
                <c:pt idx="3">
                  <c:v>0.246263152742403</c:v>
                </c:pt>
                <c:pt idx="4">
                  <c:v>0.248533634859414</c:v>
                </c:pt>
                <c:pt idx="5">
                  <c:v>0.250925619499163</c:v>
                </c:pt>
              </c:numCache>
            </c:numRef>
          </c:xVal>
          <c:yVal>
            <c:numRef>
              <c:f>'X;Data Set # 15'!$J$123:$J$128</c:f>
              <c:numCache>
                <c:formatCode>0.00000</c:formatCode>
                <c:ptCount val="6"/>
                <c:pt idx="0">
                  <c:v>0.165909281103384</c:v>
                </c:pt>
                <c:pt idx="1">
                  <c:v>0.166090133550792</c:v>
                </c:pt>
                <c:pt idx="2">
                  <c:v>0.172015091332566</c:v>
                </c:pt>
                <c:pt idx="3">
                  <c:v>0.171862722817509</c:v>
                </c:pt>
                <c:pt idx="4">
                  <c:v>0.174004094839244</c:v>
                </c:pt>
                <c:pt idx="5">
                  <c:v>0.176975741451135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588256"/>
        <c:axId val="-1382583792"/>
      </c:scatterChart>
      <c:valAx>
        <c:axId val="-1382588256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583792"/>
        <c:crosses val="autoZero"/>
        <c:crossBetween val="midCat"/>
        <c:majorUnit val="0.02"/>
      </c:valAx>
      <c:valAx>
        <c:axId val="-138258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5882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748298174497"/>
          <c:y val="0.198079231692677"/>
          <c:w val="0.0779685809307527"/>
          <c:h val="0.26050420168067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2880068349184"/>
          <c:y val="0.0229191932340317"/>
          <c:w val="0.890052811095392"/>
          <c:h val="0.86610424958077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32460954096937"/>
                  <c:y val="0.19541627915332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'X;Data Set # 15'!$D$8:$D$128</c:f>
              <c:numCache>
                <c:formatCode>General</c:formatCode>
                <c:ptCount val="121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7">
                  <c:v>6.0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0">
                  <c:v>6.0</c:v>
                </c:pt>
                <c:pt idx="31">
                  <c:v>6.0</c:v>
                </c:pt>
                <c:pt idx="34">
                  <c:v>8.0</c:v>
                </c:pt>
                <c:pt idx="35">
                  <c:v>8.0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7">
                  <c:v>8.0</c:v>
                </c:pt>
                <c:pt idx="48">
                  <c:v>8.0</c:v>
                </c:pt>
                <c:pt idx="49">
                  <c:v>8.0</c:v>
                </c:pt>
                <c:pt idx="50">
                  <c:v>8.0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6">
                  <c:v>10.0</c:v>
                </c:pt>
                <c:pt idx="67">
                  <c:v>10.0</c:v>
                </c:pt>
                <c:pt idx="68">
                  <c:v>10.0</c:v>
                </c:pt>
                <c:pt idx="69">
                  <c:v>10.0</c:v>
                </c:pt>
                <c:pt idx="72">
                  <c:v>12.0</c:v>
                </c:pt>
                <c:pt idx="73">
                  <c:v>12.0</c:v>
                </c:pt>
                <c:pt idx="74">
                  <c:v>12.0</c:v>
                </c:pt>
                <c:pt idx="75">
                  <c:v>12.0</c:v>
                </c:pt>
                <c:pt idx="76">
                  <c:v>12.0</c:v>
                </c:pt>
                <c:pt idx="77">
                  <c:v>12.0</c:v>
                </c:pt>
                <c:pt idx="78">
                  <c:v>12.0</c:v>
                </c:pt>
                <c:pt idx="79">
                  <c:v>12.0</c:v>
                </c:pt>
                <c:pt idx="80">
                  <c:v>12.0</c:v>
                </c:pt>
                <c:pt idx="81">
                  <c:v>12.0</c:v>
                </c:pt>
                <c:pt idx="82">
                  <c:v>12.0</c:v>
                </c:pt>
                <c:pt idx="83">
                  <c:v>12.0</c:v>
                </c:pt>
                <c:pt idx="86">
                  <c:v>14.0</c:v>
                </c:pt>
                <c:pt idx="87">
                  <c:v>14.0</c:v>
                </c:pt>
                <c:pt idx="88">
                  <c:v>14.0</c:v>
                </c:pt>
                <c:pt idx="89">
                  <c:v>14.0</c:v>
                </c:pt>
                <c:pt idx="90">
                  <c:v>14.0</c:v>
                </c:pt>
                <c:pt idx="91">
                  <c:v>14.0</c:v>
                </c:pt>
                <c:pt idx="92">
                  <c:v>14.0</c:v>
                </c:pt>
                <c:pt idx="93">
                  <c:v>14.0</c:v>
                </c:pt>
                <c:pt idx="94">
                  <c:v>14.0</c:v>
                </c:pt>
                <c:pt idx="97">
                  <c:v>16.0</c:v>
                </c:pt>
                <c:pt idx="98">
                  <c:v>16.0</c:v>
                </c:pt>
                <c:pt idx="99">
                  <c:v>16.0</c:v>
                </c:pt>
                <c:pt idx="100">
                  <c:v>16.0</c:v>
                </c:pt>
                <c:pt idx="101">
                  <c:v>16.0</c:v>
                </c:pt>
                <c:pt idx="102">
                  <c:v>16.0</c:v>
                </c:pt>
                <c:pt idx="103">
                  <c:v>16.0</c:v>
                </c:pt>
                <c:pt idx="104">
                  <c:v>16.0</c:v>
                </c:pt>
                <c:pt idx="107">
                  <c:v>18.0</c:v>
                </c:pt>
                <c:pt idx="108">
                  <c:v>18.0</c:v>
                </c:pt>
                <c:pt idx="109">
                  <c:v>18.0</c:v>
                </c:pt>
                <c:pt idx="110">
                  <c:v>18.0</c:v>
                </c:pt>
                <c:pt idx="111">
                  <c:v>18.0</c:v>
                </c:pt>
                <c:pt idx="112">
                  <c:v>18.0</c:v>
                </c:pt>
                <c:pt idx="115">
                  <c:v>20.0</c:v>
                </c:pt>
                <c:pt idx="116">
                  <c:v>20.0</c:v>
                </c:pt>
                <c:pt idx="117">
                  <c:v>20.0</c:v>
                </c:pt>
                <c:pt idx="118">
                  <c:v>20.0</c:v>
                </c:pt>
                <c:pt idx="119">
                  <c:v>20.0</c:v>
                </c:pt>
                <c:pt idx="120">
                  <c:v>20.0</c:v>
                </c:pt>
              </c:numCache>
            </c:numRef>
          </c:xVal>
          <c:yVal>
            <c:numRef>
              <c:f>'X;Data Set # 15'!$I$8:$I$128</c:f>
              <c:numCache>
                <c:formatCode>0.00000</c:formatCode>
                <c:ptCount val="121"/>
                <c:pt idx="0">
                  <c:v>0.0722975813599959</c:v>
                </c:pt>
                <c:pt idx="1">
                  <c:v>0.0728547838612428</c:v>
                </c:pt>
                <c:pt idx="2">
                  <c:v>0.0712603230267832</c:v>
                </c:pt>
                <c:pt idx="3">
                  <c:v>0.0692451829750642</c:v>
                </c:pt>
                <c:pt idx="4">
                  <c:v>0.0698657124882303</c:v>
                </c:pt>
                <c:pt idx="5">
                  <c:v>0.0695041431939398</c:v>
                </c:pt>
                <c:pt idx="6">
                  <c:v>0.0695571203358182</c:v>
                </c:pt>
                <c:pt idx="7">
                  <c:v>0.0696987590135892</c:v>
                </c:pt>
                <c:pt idx="8">
                  <c:v>0.0682653955877457</c:v>
                </c:pt>
                <c:pt idx="9">
                  <c:v>0.0676691894235951</c:v>
                </c:pt>
                <c:pt idx="10">
                  <c:v>0.0653840430910106</c:v>
                </c:pt>
                <c:pt idx="11">
                  <c:v>0.0637211530680258</c:v>
                </c:pt>
                <c:pt idx="12">
                  <c:v>0.0615972646245467</c:v>
                </c:pt>
                <c:pt idx="13">
                  <c:v>0.0592057228727548</c:v>
                </c:pt>
                <c:pt idx="14">
                  <c:v>0.0562751481007213</c:v>
                </c:pt>
                <c:pt idx="17">
                  <c:v>0.096267383502169</c:v>
                </c:pt>
                <c:pt idx="18">
                  <c:v>0.0943233018953033</c:v>
                </c:pt>
                <c:pt idx="19">
                  <c:v>0.0933253171832555</c:v>
                </c:pt>
                <c:pt idx="20">
                  <c:v>0.0919264053661093</c:v>
                </c:pt>
                <c:pt idx="21">
                  <c:v>0.0930675924080558</c:v>
                </c:pt>
                <c:pt idx="22">
                  <c:v>0.0923282322886624</c:v>
                </c:pt>
                <c:pt idx="23">
                  <c:v>0.0916898331777229</c:v>
                </c:pt>
                <c:pt idx="24">
                  <c:v>0.0921533481535957</c:v>
                </c:pt>
                <c:pt idx="25">
                  <c:v>0.0915718632443549</c:v>
                </c:pt>
                <c:pt idx="26">
                  <c:v>0.0905405375136442</c:v>
                </c:pt>
                <c:pt idx="27">
                  <c:v>0.0890087323518496</c:v>
                </c:pt>
                <c:pt idx="28">
                  <c:v>0.0865280558228882</c:v>
                </c:pt>
                <c:pt idx="29">
                  <c:v>0.0834407646308565</c:v>
                </c:pt>
                <c:pt idx="30">
                  <c:v>0.0806376782744108</c:v>
                </c:pt>
                <c:pt idx="31">
                  <c:v>0.0773259870407656</c:v>
                </c:pt>
                <c:pt idx="34">
                  <c:v>0.119320521979975</c:v>
                </c:pt>
                <c:pt idx="35">
                  <c:v>0.11800309911305</c:v>
                </c:pt>
                <c:pt idx="36">
                  <c:v>0.117585527623436</c:v>
                </c:pt>
                <c:pt idx="37">
                  <c:v>0.117864089362649</c:v>
                </c:pt>
                <c:pt idx="38">
                  <c:v>0.119659025114643</c:v>
                </c:pt>
                <c:pt idx="39">
                  <c:v>0.120089918921447</c:v>
                </c:pt>
                <c:pt idx="40">
                  <c:v>0.118158506407027</c:v>
                </c:pt>
                <c:pt idx="41">
                  <c:v>0.118901645739245</c:v>
                </c:pt>
                <c:pt idx="42">
                  <c:v>0.120223081377174</c:v>
                </c:pt>
                <c:pt idx="43">
                  <c:v>0.12060379934954</c:v>
                </c:pt>
                <c:pt idx="44">
                  <c:v>0.119943204182551</c:v>
                </c:pt>
                <c:pt idx="45">
                  <c:v>0.119171963213359</c:v>
                </c:pt>
                <c:pt idx="46">
                  <c:v>0.115715679656358</c:v>
                </c:pt>
                <c:pt idx="47">
                  <c:v>0.115933705548117</c:v>
                </c:pt>
                <c:pt idx="48">
                  <c:v>0.115077862817099</c:v>
                </c:pt>
                <c:pt idx="49">
                  <c:v>0.110744995544078</c:v>
                </c:pt>
                <c:pt idx="50">
                  <c:v>0.106945355665333</c:v>
                </c:pt>
                <c:pt idx="53">
                  <c:v>0.143055900945956</c:v>
                </c:pt>
                <c:pt idx="54">
                  <c:v>0.142558884653066</c:v>
                </c:pt>
                <c:pt idx="55">
                  <c:v>0.14375216877212</c:v>
                </c:pt>
                <c:pt idx="56">
                  <c:v>0.144509722126476</c:v>
                </c:pt>
                <c:pt idx="57">
                  <c:v>0.145708362774377</c:v>
                </c:pt>
                <c:pt idx="58">
                  <c:v>0.146397768368628</c:v>
                </c:pt>
                <c:pt idx="59">
                  <c:v>0.149121243793882</c:v>
                </c:pt>
                <c:pt idx="60">
                  <c:v>0.149141756168044</c:v>
                </c:pt>
                <c:pt idx="61">
                  <c:v>0.148842250989849</c:v>
                </c:pt>
                <c:pt idx="62">
                  <c:v>0.151046895219438</c:v>
                </c:pt>
                <c:pt idx="63">
                  <c:v>0.149863422313466</c:v>
                </c:pt>
                <c:pt idx="64">
                  <c:v>0.147930776096594</c:v>
                </c:pt>
                <c:pt idx="65">
                  <c:v>0.144365108771238</c:v>
                </c:pt>
                <c:pt idx="66">
                  <c:v>0.139555548044015</c:v>
                </c:pt>
                <c:pt idx="67">
                  <c:v>0.140903400131932</c:v>
                </c:pt>
                <c:pt idx="68">
                  <c:v>0.136919909467521</c:v>
                </c:pt>
                <c:pt idx="69">
                  <c:v>0.140609342660427</c:v>
                </c:pt>
                <c:pt idx="72">
                  <c:v>0.164914729019897</c:v>
                </c:pt>
                <c:pt idx="73">
                  <c:v>0.164927358296077</c:v>
                </c:pt>
                <c:pt idx="74">
                  <c:v>0.16698208197674</c:v>
                </c:pt>
                <c:pt idx="75">
                  <c:v>0.174078137094364</c:v>
                </c:pt>
                <c:pt idx="76">
                  <c:v>0.175476001645232</c:v>
                </c:pt>
                <c:pt idx="77">
                  <c:v>0.178267784383133</c:v>
                </c:pt>
                <c:pt idx="78">
                  <c:v>0.179701887490905</c:v>
                </c:pt>
                <c:pt idx="79">
                  <c:v>0.181321330100386</c:v>
                </c:pt>
                <c:pt idx="80">
                  <c:v>0.183353371557489</c:v>
                </c:pt>
                <c:pt idx="81">
                  <c:v>0.182271145183882</c:v>
                </c:pt>
                <c:pt idx="82">
                  <c:v>0.17815674775496</c:v>
                </c:pt>
                <c:pt idx="83">
                  <c:v>0.178533252958023</c:v>
                </c:pt>
                <c:pt idx="86">
                  <c:v>0.19379962613782</c:v>
                </c:pt>
                <c:pt idx="87">
                  <c:v>0.196404457181048</c:v>
                </c:pt>
                <c:pt idx="88">
                  <c:v>0.196809060090405</c:v>
                </c:pt>
                <c:pt idx="89">
                  <c:v>0.197413596062038</c:v>
                </c:pt>
                <c:pt idx="90">
                  <c:v>0.202724802361615</c:v>
                </c:pt>
                <c:pt idx="91">
                  <c:v>0.204831054905066</c:v>
                </c:pt>
                <c:pt idx="92">
                  <c:v>0.20721102321937</c:v>
                </c:pt>
                <c:pt idx="93">
                  <c:v>0.210969397359625</c:v>
                </c:pt>
                <c:pt idx="94">
                  <c:v>0.212212530318031</c:v>
                </c:pt>
                <c:pt idx="97">
                  <c:v>0.212958707116261</c:v>
                </c:pt>
                <c:pt idx="98">
                  <c:v>0.217498607930302</c:v>
                </c:pt>
                <c:pt idx="99">
                  <c:v>0.22169773113224</c:v>
                </c:pt>
                <c:pt idx="100">
                  <c:v>0.224415464318396</c:v>
                </c:pt>
                <c:pt idx="101">
                  <c:v>0.228943923924817</c:v>
                </c:pt>
                <c:pt idx="102">
                  <c:v>0.230066569801691</c:v>
                </c:pt>
                <c:pt idx="103">
                  <c:v>0.232944708322669</c:v>
                </c:pt>
                <c:pt idx="104">
                  <c:v>0.232133054903643</c:v>
                </c:pt>
                <c:pt idx="107">
                  <c:v>0.232395183481329</c:v>
                </c:pt>
                <c:pt idx="108">
                  <c:v>0.23674531341764</c:v>
                </c:pt>
                <c:pt idx="109">
                  <c:v>0.233479808601488</c:v>
                </c:pt>
                <c:pt idx="110">
                  <c:v>0.239698034569284</c:v>
                </c:pt>
                <c:pt idx="111">
                  <c:v>0.240122237559479</c:v>
                </c:pt>
                <c:pt idx="112">
                  <c:v>0.244319247131849</c:v>
                </c:pt>
                <c:pt idx="115">
                  <c:v>0.248803218752922</c:v>
                </c:pt>
                <c:pt idx="116">
                  <c:v>0.245427428043225</c:v>
                </c:pt>
                <c:pt idx="117">
                  <c:v>0.248787541541896</c:v>
                </c:pt>
                <c:pt idx="118">
                  <c:v>0.246263152742403</c:v>
                </c:pt>
                <c:pt idx="119">
                  <c:v>0.248533634859414</c:v>
                </c:pt>
                <c:pt idx="120">
                  <c:v>0.250925619499163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484352"/>
        <c:axId val="-1382479840"/>
      </c:scatterChart>
      <c:valAx>
        <c:axId val="-1382484352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479840"/>
        <c:crosses val="autoZero"/>
        <c:crossBetween val="midCat"/>
        <c:majorUnit val="2.0"/>
      </c:valAx>
      <c:valAx>
        <c:axId val="-138247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4843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659795617124"/>
          <c:y val="0.177322179231719"/>
          <c:w val="0.134031482141424"/>
          <c:h val="0.05910739307723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16'!#REF!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16'!#REF!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350128"/>
        <c:axId val="-1382345968"/>
      </c:scatterChart>
      <c:valAx>
        <c:axId val="-1382350128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345968"/>
        <c:crosses val="autoZero"/>
        <c:crossBetween val="midCat"/>
        <c:majorUnit val="0.1"/>
      </c:valAx>
      <c:valAx>
        <c:axId val="-138234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35012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9163977744977"/>
          <c:y val="0.0287770121133704"/>
          <c:w val="0.902788020596471"/>
          <c:h val="0.868106532086673"/>
        </c:manualLayout>
      </c:layout>
      <c:scatterChart>
        <c:scatterStyle val="lineMarker"/>
        <c:varyColors val="0"/>
        <c:ser>
          <c:idx val="3"/>
          <c:order val="0"/>
          <c:tx>
            <c:v>Beta = 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'Y;Data Set # 16'!$I$8:$I$22</c:f>
              <c:numCache>
                <c:formatCode>0.00000</c:formatCode>
                <c:ptCount val="15"/>
                <c:pt idx="0">
                  <c:v>0.0762455674928308</c:v>
                </c:pt>
                <c:pt idx="1">
                  <c:v>0.0717960261166275</c:v>
                </c:pt>
                <c:pt idx="2">
                  <c:v>0.0711381930254427</c:v>
                </c:pt>
                <c:pt idx="3">
                  <c:v>0.069224529803307</c:v>
                </c:pt>
                <c:pt idx="4">
                  <c:v>0.0692649080040382</c:v>
                </c:pt>
                <c:pt idx="5">
                  <c:v>0.0690940017754628</c:v>
                </c:pt>
                <c:pt idx="6">
                  <c:v>0.0687798588498994</c:v>
                </c:pt>
                <c:pt idx="7">
                  <c:v>0.068957208280331</c:v>
                </c:pt>
                <c:pt idx="8">
                  <c:v>0.0686264318564471</c:v>
                </c:pt>
                <c:pt idx="9">
                  <c:v>0.067625157753024</c:v>
                </c:pt>
                <c:pt idx="10">
                  <c:v>0.0660710921733653</c:v>
                </c:pt>
                <c:pt idx="11">
                  <c:v>0.0655422818818264</c:v>
                </c:pt>
                <c:pt idx="12">
                  <c:v>0.0629284555196898</c:v>
                </c:pt>
                <c:pt idx="13">
                  <c:v>0.0607567352458047</c:v>
                </c:pt>
                <c:pt idx="14">
                  <c:v>0.0585740869213714</c:v>
                </c:pt>
              </c:numCache>
            </c:numRef>
          </c:xVal>
          <c:yVal>
            <c:numRef>
              <c:f>'Y;Data Set # 16'!$J$8:$J$22</c:f>
              <c:numCache>
                <c:formatCode>0.00000</c:formatCode>
                <c:ptCount val="15"/>
                <c:pt idx="0">
                  <c:v>0.0216247177809948</c:v>
                </c:pt>
                <c:pt idx="1">
                  <c:v>0.0218230507538229</c:v>
                </c:pt>
                <c:pt idx="2">
                  <c:v>0.0222550981499609</c:v>
                </c:pt>
                <c:pt idx="3">
                  <c:v>0.0225829547050777</c:v>
                </c:pt>
                <c:pt idx="4">
                  <c:v>0.0227728105229042</c:v>
                </c:pt>
                <c:pt idx="5">
                  <c:v>0.0229770408726433</c:v>
                </c:pt>
                <c:pt idx="6">
                  <c:v>0.0230363311699583</c:v>
                </c:pt>
                <c:pt idx="7">
                  <c:v>0.0233433739431491</c:v>
                </c:pt>
                <c:pt idx="8">
                  <c:v>0.0237512854063452</c:v>
                </c:pt>
                <c:pt idx="9">
                  <c:v>0.0243983610999083</c:v>
                </c:pt>
                <c:pt idx="10">
                  <c:v>0.0253672346867739</c:v>
                </c:pt>
                <c:pt idx="11">
                  <c:v>0.026319592019683</c:v>
                </c:pt>
                <c:pt idx="12">
                  <c:v>0.0274295018450872</c:v>
                </c:pt>
                <c:pt idx="13">
                  <c:v>0.02800611805499</c:v>
                </c:pt>
                <c:pt idx="14">
                  <c:v>0.029069314456525</c:v>
                </c:pt>
              </c:numCache>
            </c:numRef>
          </c:yVal>
          <c:smooth val="1"/>
        </c:ser>
        <c:ser>
          <c:idx val="2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16'!$I$25:$I$39</c:f>
              <c:numCache>
                <c:formatCode>0.00000</c:formatCode>
                <c:ptCount val="15"/>
                <c:pt idx="0">
                  <c:v>0.0937122849719561</c:v>
                </c:pt>
                <c:pt idx="1">
                  <c:v>0.0929541390790586</c:v>
                </c:pt>
                <c:pt idx="2">
                  <c:v>0.0918591137020767</c:v>
                </c:pt>
                <c:pt idx="3">
                  <c:v>0.0904952288626241</c:v>
                </c:pt>
                <c:pt idx="4">
                  <c:v>0.0905572165602069</c:v>
                </c:pt>
                <c:pt idx="5">
                  <c:v>0.0911913740454904</c:v>
                </c:pt>
                <c:pt idx="6">
                  <c:v>0.0907747649823365</c:v>
                </c:pt>
                <c:pt idx="7">
                  <c:v>0.0910270602877892</c:v>
                </c:pt>
                <c:pt idx="8">
                  <c:v>0.0910881113425124</c:v>
                </c:pt>
                <c:pt idx="9">
                  <c:v>0.0908012466838266</c:v>
                </c:pt>
                <c:pt idx="10">
                  <c:v>0.0895527585597726</c:v>
                </c:pt>
                <c:pt idx="11">
                  <c:v>0.0870544456458102</c:v>
                </c:pt>
                <c:pt idx="12">
                  <c:v>0.0858750591146724</c:v>
                </c:pt>
                <c:pt idx="13">
                  <c:v>0.0823366478259136</c:v>
                </c:pt>
                <c:pt idx="14">
                  <c:v>0.0806820049587881</c:v>
                </c:pt>
              </c:numCache>
            </c:numRef>
          </c:xVal>
          <c:yVal>
            <c:numRef>
              <c:f>'Y;Data Set # 16'!$J$25:$J$39</c:f>
              <c:numCache>
                <c:formatCode>0.00000</c:formatCode>
                <c:ptCount val="15"/>
                <c:pt idx="0">
                  <c:v>0.0297894474032067</c:v>
                </c:pt>
                <c:pt idx="1">
                  <c:v>0.0300060220070124</c:v>
                </c:pt>
                <c:pt idx="2">
                  <c:v>0.0302397406985853</c:v>
                </c:pt>
                <c:pt idx="3">
                  <c:v>0.0304680797899263</c:v>
                </c:pt>
                <c:pt idx="4">
                  <c:v>0.030642995854792</c:v>
                </c:pt>
                <c:pt idx="5">
                  <c:v>0.0307653653983003</c:v>
                </c:pt>
                <c:pt idx="6">
                  <c:v>0.0313835351049889</c:v>
                </c:pt>
                <c:pt idx="7">
                  <c:v>0.0315607285254831</c:v>
                </c:pt>
                <c:pt idx="8">
                  <c:v>0.0322083579439143</c:v>
                </c:pt>
                <c:pt idx="9">
                  <c:v>0.0331488281823847</c:v>
                </c:pt>
                <c:pt idx="10">
                  <c:v>0.0341840184147829</c:v>
                </c:pt>
                <c:pt idx="11">
                  <c:v>0.0350441201405169</c:v>
                </c:pt>
                <c:pt idx="12">
                  <c:v>0.0357551223695196</c:v>
                </c:pt>
                <c:pt idx="13">
                  <c:v>0.0369523302740067</c:v>
                </c:pt>
                <c:pt idx="14">
                  <c:v>0.037984460555737</c:v>
                </c:pt>
              </c:numCache>
            </c:numRef>
          </c:yVal>
          <c:smooth val="0"/>
        </c:ser>
        <c:ser>
          <c:idx val="4"/>
          <c:order val="2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16'!$I$42:$I$56</c:f>
              <c:numCache>
                <c:formatCode>0.00000</c:formatCode>
                <c:ptCount val="15"/>
                <c:pt idx="0">
                  <c:v>0.115507285233851</c:v>
                </c:pt>
                <c:pt idx="1">
                  <c:v>0.115735171682649</c:v>
                </c:pt>
                <c:pt idx="2">
                  <c:v>0.114632856688743</c:v>
                </c:pt>
                <c:pt idx="3">
                  <c:v>0.1154099329814</c:v>
                </c:pt>
                <c:pt idx="4">
                  <c:v>0.115060267795766</c:v>
                </c:pt>
                <c:pt idx="5">
                  <c:v>0.115392687688007</c:v>
                </c:pt>
                <c:pt idx="6">
                  <c:v>0.116141708403463</c:v>
                </c:pt>
                <c:pt idx="7">
                  <c:v>0.116699214550234</c:v>
                </c:pt>
                <c:pt idx="8">
                  <c:v>0.11801145881084</c:v>
                </c:pt>
                <c:pt idx="9">
                  <c:v>0.117658269481891</c:v>
                </c:pt>
                <c:pt idx="10">
                  <c:v>0.11577179941384</c:v>
                </c:pt>
                <c:pt idx="11">
                  <c:v>0.114185283363088</c:v>
                </c:pt>
                <c:pt idx="12">
                  <c:v>0.1112736046757</c:v>
                </c:pt>
                <c:pt idx="13">
                  <c:v>0.110452214089449</c:v>
                </c:pt>
                <c:pt idx="14">
                  <c:v>0.107726874004772</c:v>
                </c:pt>
              </c:numCache>
            </c:numRef>
          </c:xVal>
          <c:yVal>
            <c:numRef>
              <c:f>'Y;Data Set # 16'!$J$42:$J$56</c:f>
              <c:numCache>
                <c:formatCode>0.00000</c:formatCode>
                <c:ptCount val="15"/>
                <c:pt idx="0">
                  <c:v>0.039657120237011</c:v>
                </c:pt>
                <c:pt idx="1">
                  <c:v>0.0406012053865584</c:v>
                </c:pt>
                <c:pt idx="2">
                  <c:v>0.0415267674118457</c:v>
                </c:pt>
                <c:pt idx="3">
                  <c:v>0.0424004006994893</c:v>
                </c:pt>
                <c:pt idx="4">
                  <c:v>0.0423688238022628</c:v>
                </c:pt>
                <c:pt idx="5">
                  <c:v>0.0425746380174913</c:v>
                </c:pt>
                <c:pt idx="6">
                  <c:v>0.0434062581900122</c:v>
                </c:pt>
                <c:pt idx="7">
                  <c:v>0.0436489915751972</c:v>
                </c:pt>
                <c:pt idx="8">
                  <c:v>0.045195360163986</c:v>
                </c:pt>
                <c:pt idx="9">
                  <c:v>0.0462652127435066</c:v>
                </c:pt>
                <c:pt idx="10">
                  <c:v>0.0471198067427315</c:v>
                </c:pt>
                <c:pt idx="11">
                  <c:v>0.0481433913515132</c:v>
                </c:pt>
                <c:pt idx="12">
                  <c:v>0.0495036340541155</c:v>
                </c:pt>
                <c:pt idx="13">
                  <c:v>0.0506482009915591</c:v>
                </c:pt>
                <c:pt idx="14">
                  <c:v>0.0511699531945842</c:v>
                </c:pt>
              </c:numCache>
            </c:numRef>
          </c:yVal>
          <c:smooth val="1"/>
        </c:ser>
        <c:ser>
          <c:idx val="5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16'!$I$59:$I$73</c:f>
              <c:numCache>
                <c:formatCode>0.00000</c:formatCode>
                <c:ptCount val="15"/>
                <c:pt idx="0">
                  <c:v>0.136842103484316</c:v>
                </c:pt>
                <c:pt idx="1">
                  <c:v>0.137078084568732</c:v>
                </c:pt>
                <c:pt idx="2">
                  <c:v>0.137208084938815</c:v>
                </c:pt>
                <c:pt idx="3">
                  <c:v>0.141706045420184</c:v>
                </c:pt>
                <c:pt idx="4">
                  <c:v>0.141223629246546</c:v>
                </c:pt>
                <c:pt idx="5">
                  <c:v>0.141445670758165</c:v>
                </c:pt>
                <c:pt idx="6">
                  <c:v>0.143302554816987</c:v>
                </c:pt>
                <c:pt idx="7">
                  <c:v>0.14463569599946</c:v>
                </c:pt>
                <c:pt idx="8">
                  <c:v>0.144650463778439</c:v>
                </c:pt>
                <c:pt idx="9">
                  <c:v>0.144596634981761</c:v>
                </c:pt>
                <c:pt idx="10">
                  <c:v>0.142573342809747</c:v>
                </c:pt>
                <c:pt idx="11">
                  <c:v>0.140462065454425</c:v>
                </c:pt>
                <c:pt idx="12">
                  <c:v>0.138899862971344</c:v>
                </c:pt>
                <c:pt idx="13">
                  <c:v>0.136733863124668</c:v>
                </c:pt>
                <c:pt idx="14">
                  <c:v>0.135348593523609</c:v>
                </c:pt>
              </c:numCache>
            </c:numRef>
          </c:xVal>
          <c:yVal>
            <c:numRef>
              <c:f>'Y;Data Set # 16'!$J$59:$J$73</c:f>
              <c:numCache>
                <c:formatCode>0.00000</c:formatCode>
                <c:ptCount val="15"/>
                <c:pt idx="0">
                  <c:v>0.0507337641652796</c:v>
                </c:pt>
                <c:pt idx="1">
                  <c:v>0.0523060422829724</c:v>
                </c:pt>
                <c:pt idx="2">
                  <c:v>0.0536051106282112</c:v>
                </c:pt>
                <c:pt idx="3">
                  <c:v>0.0559449122705192</c:v>
                </c:pt>
                <c:pt idx="4">
                  <c:v>0.056111867392878</c:v>
                </c:pt>
                <c:pt idx="5">
                  <c:v>0.0574878256224368</c:v>
                </c:pt>
                <c:pt idx="6">
                  <c:v>0.0584190705868931</c:v>
                </c:pt>
                <c:pt idx="7">
                  <c:v>0.0595210964335073</c:v>
                </c:pt>
                <c:pt idx="8">
                  <c:v>0.0606505031073833</c:v>
                </c:pt>
                <c:pt idx="9">
                  <c:v>0.0629160734254836</c:v>
                </c:pt>
                <c:pt idx="10">
                  <c:v>0.0635917980059087</c:v>
                </c:pt>
                <c:pt idx="11">
                  <c:v>0.0652717658845813</c:v>
                </c:pt>
                <c:pt idx="12">
                  <c:v>0.0659475257126564</c:v>
                </c:pt>
                <c:pt idx="13">
                  <c:v>0.0666735156287766</c:v>
                </c:pt>
                <c:pt idx="14">
                  <c:v>0.0680961128219556</c:v>
                </c:pt>
              </c:numCache>
            </c:numRef>
          </c:yVal>
          <c:smooth val="1"/>
        </c:ser>
        <c:ser>
          <c:idx val="6"/>
          <c:order val="4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'Y;Data Set # 16'!$I$76:$I$87</c:f>
              <c:numCache>
                <c:formatCode>0.00000</c:formatCode>
                <c:ptCount val="12"/>
                <c:pt idx="0">
                  <c:v>0.160797745865859</c:v>
                </c:pt>
                <c:pt idx="1">
                  <c:v>0.161865366566729</c:v>
                </c:pt>
                <c:pt idx="2">
                  <c:v>0.164622067566446</c:v>
                </c:pt>
                <c:pt idx="3">
                  <c:v>0.167185565112419</c:v>
                </c:pt>
                <c:pt idx="4">
                  <c:v>0.169288613475753</c:v>
                </c:pt>
                <c:pt idx="5">
                  <c:v>0.171279372378781</c:v>
                </c:pt>
                <c:pt idx="6">
                  <c:v>0.174304936585325</c:v>
                </c:pt>
                <c:pt idx="7">
                  <c:v>0.17487047618945</c:v>
                </c:pt>
                <c:pt idx="8">
                  <c:v>0.17637733265292</c:v>
                </c:pt>
                <c:pt idx="9">
                  <c:v>0.174718166590034</c:v>
                </c:pt>
                <c:pt idx="10">
                  <c:v>0.173039650620549</c:v>
                </c:pt>
                <c:pt idx="11">
                  <c:v>0.171292962736775</c:v>
                </c:pt>
              </c:numCache>
            </c:numRef>
          </c:xVal>
          <c:yVal>
            <c:numRef>
              <c:f>'Y;Data Set # 16'!$J$76:$J$87</c:f>
              <c:numCache>
                <c:formatCode>0.00000</c:formatCode>
                <c:ptCount val="12"/>
                <c:pt idx="0">
                  <c:v>0.0664726840545579</c:v>
                </c:pt>
                <c:pt idx="1">
                  <c:v>0.0681565357016424</c:v>
                </c:pt>
                <c:pt idx="2">
                  <c:v>0.070500790814725</c:v>
                </c:pt>
                <c:pt idx="3">
                  <c:v>0.0740872200099323</c:v>
                </c:pt>
                <c:pt idx="4">
                  <c:v>0.0758509867782113</c:v>
                </c:pt>
                <c:pt idx="5">
                  <c:v>0.0774036885239272</c:v>
                </c:pt>
                <c:pt idx="6">
                  <c:v>0.0800103567278867</c:v>
                </c:pt>
                <c:pt idx="7">
                  <c:v>0.0811183187017469</c:v>
                </c:pt>
                <c:pt idx="8">
                  <c:v>0.0835127910096614</c:v>
                </c:pt>
                <c:pt idx="9">
                  <c:v>0.0848754014286168</c:v>
                </c:pt>
                <c:pt idx="10">
                  <c:v>0.0870759514497009</c:v>
                </c:pt>
                <c:pt idx="11">
                  <c:v>0.0878222550866662</c:v>
                </c:pt>
              </c:numCache>
            </c:numRef>
          </c:yVal>
          <c:smooth val="1"/>
        </c:ser>
        <c:ser>
          <c:idx val="7"/>
          <c:order val="5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'Y;Data Set # 16'!$I$90:$I$101</c:f>
              <c:numCache>
                <c:formatCode>0.00000</c:formatCode>
                <c:ptCount val="12"/>
                <c:pt idx="0">
                  <c:v>0.186164804394531</c:v>
                </c:pt>
                <c:pt idx="1">
                  <c:v>0.185580249265778</c:v>
                </c:pt>
                <c:pt idx="2">
                  <c:v>0.18876779207326</c:v>
                </c:pt>
                <c:pt idx="3">
                  <c:v>0.190832691703958</c:v>
                </c:pt>
                <c:pt idx="4">
                  <c:v>0.193481614670354</c:v>
                </c:pt>
                <c:pt idx="5">
                  <c:v>0.193901792774637</c:v>
                </c:pt>
                <c:pt idx="6">
                  <c:v>0.193333943166634</c:v>
                </c:pt>
                <c:pt idx="7">
                  <c:v>0.197959248991874</c:v>
                </c:pt>
                <c:pt idx="8">
                  <c:v>0.202895700719295</c:v>
                </c:pt>
                <c:pt idx="9">
                  <c:v>0.204056962746444</c:v>
                </c:pt>
                <c:pt idx="10">
                  <c:v>0.204541147445885</c:v>
                </c:pt>
                <c:pt idx="11">
                  <c:v>0.204803392411391</c:v>
                </c:pt>
              </c:numCache>
            </c:numRef>
          </c:xVal>
          <c:yVal>
            <c:numRef>
              <c:f>'Y;Data Set # 16'!$J$90:$J$101</c:f>
              <c:numCache>
                <c:formatCode>0.00000</c:formatCode>
                <c:ptCount val="12"/>
                <c:pt idx="0">
                  <c:v>0.084530584428041</c:v>
                </c:pt>
                <c:pt idx="1">
                  <c:v>0.0862775614464366</c:v>
                </c:pt>
                <c:pt idx="2">
                  <c:v>0.0888740945323341</c:v>
                </c:pt>
                <c:pt idx="3">
                  <c:v>0.0916205057192536</c:v>
                </c:pt>
                <c:pt idx="4">
                  <c:v>0.0939085954787191</c:v>
                </c:pt>
                <c:pt idx="5">
                  <c:v>0.0959877274900982</c:v>
                </c:pt>
                <c:pt idx="6">
                  <c:v>0.0958690857097425</c:v>
                </c:pt>
                <c:pt idx="7">
                  <c:v>0.0994546728094986</c:v>
                </c:pt>
                <c:pt idx="8">
                  <c:v>0.103204918031903</c:v>
                </c:pt>
                <c:pt idx="9">
                  <c:v>0.105224904736414</c:v>
                </c:pt>
                <c:pt idx="10">
                  <c:v>0.106019008926449</c:v>
                </c:pt>
                <c:pt idx="11">
                  <c:v>0.108227693067246</c:v>
                </c:pt>
              </c:numCache>
            </c:numRef>
          </c:yVal>
          <c:smooth val="1"/>
        </c:ser>
        <c:ser>
          <c:idx val="9"/>
          <c:order val="6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16'!$I$104:$I$111</c:f>
              <c:numCache>
                <c:formatCode>0.00000</c:formatCode>
                <c:ptCount val="8"/>
                <c:pt idx="0">
                  <c:v>0.204759647125283</c:v>
                </c:pt>
                <c:pt idx="1">
                  <c:v>0.209641541847688</c:v>
                </c:pt>
                <c:pt idx="2">
                  <c:v>0.212144368088567</c:v>
                </c:pt>
                <c:pt idx="3">
                  <c:v>0.213020955430981</c:v>
                </c:pt>
                <c:pt idx="4">
                  <c:v>0.219086570567898</c:v>
                </c:pt>
                <c:pt idx="5">
                  <c:v>0.218431456584838</c:v>
                </c:pt>
                <c:pt idx="6">
                  <c:v>0.224289114940783</c:v>
                </c:pt>
                <c:pt idx="7">
                  <c:v>0.224661919475422</c:v>
                </c:pt>
              </c:numCache>
            </c:numRef>
          </c:xVal>
          <c:yVal>
            <c:numRef>
              <c:f>'Y;Data Set # 16'!$J$104:$J$111</c:f>
              <c:numCache>
                <c:formatCode>0.00000</c:formatCode>
                <c:ptCount val="8"/>
                <c:pt idx="0">
                  <c:v>0.101042246612303</c:v>
                </c:pt>
                <c:pt idx="1">
                  <c:v>0.105890008116215</c:v>
                </c:pt>
                <c:pt idx="2">
                  <c:v>0.110152142019239</c:v>
                </c:pt>
                <c:pt idx="3">
                  <c:v>0.112168340498241</c:v>
                </c:pt>
                <c:pt idx="4">
                  <c:v>0.117423267761616</c:v>
                </c:pt>
                <c:pt idx="5">
                  <c:v>0.118628518760701</c:v>
                </c:pt>
                <c:pt idx="6">
                  <c:v>0.124147551883731</c:v>
                </c:pt>
                <c:pt idx="7">
                  <c:v>0.124957874470197</c:v>
                </c:pt>
              </c:numCache>
            </c:numRef>
          </c:yVal>
          <c:smooth val="1"/>
        </c:ser>
        <c:ser>
          <c:idx val="10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'Y;Data Set # 16'!$I$114:$I$120</c:f>
              <c:numCache>
                <c:formatCode>0.00000</c:formatCode>
                <c:ptCount val="7"/>
                <c:pt idx="0">
                  <c:v>0.227227901683799</c:v>
                </c:pt>
                <c:pt idx="1">
                  <c:v>0.228794447548095</c:v>
                </c:pt>
                <c:pt idx="2">
                  <c:v>0.230623691139009</c:v>
                </c:pt>
                <c:pt idx="3">
                  <c:v>0.235120903924549</c:v>
                </c:pt>
                <c:pt idx="4">
                  <c:v>0.235852947659442</c:v>
                </c:pt>
                <c:pt idx="5">
                  <c:v>0.237117512817553</c:v>
                </c:pt>
                <c:pt idx="6">
                  <c:v>0.237515677904782</c:v>
                </c:pt>
              </c:numCache>
            </c:numRef>
          </c:xVal>
          <c:yVal>
            <c:numRef>
              <c:f>'Y;Data Set # 16'!$J$114:$J$120</c:f>
              <c:numCache>
                <c:formatCode>0.00000</c:formatCode>
                <c:ptCount val="7"/>
                <c:pt idx="0">
                  <c:v>0.123905076753244</c:v>
                </c:pt>
                <c:pt idx="1">
                  <c:v>0.127356339521902</c:v>
                </c:pt>
                <c:pt idx="2">
                  <c:v>0.130166513613543</c:v>
                </c:pt>
                <c:pt idx="3">
                  <c:v>0.136911563786284</c:v>
                </c:pt>
                <c:pt idx="4">
                  <c:v>0.14045694870844</c:v>
                </c:pt>
                <c:pt idx="5">
                  <c:v>0.14325551525116</c:v>
                </c:pt>
                <c:pt idx="6">
                  <c:v>0.146675240679596</c:v>
                </c:pt>
              </c:numCache>
            </c:numRef>
          </c:yVal>
          <c:smooth val="1"/>
        </c:ser>
        <c:ser>
          <c:idx val="0"/>
          <c:order val="8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'Y;Data Set # 16'!$I$123:$I$130</c:f>
              <c:numCache>
                <c:formatCode>0.00000</c:formatCode>
                <c:ptCount val="8"/>
                <c:pt idx="0">
                  <c:v>0.242330249459923</c:v>
                </c:pt>
                <c:pt idx="1">
                  <c:v>0.243246802696382</c:v>
                </c:pt>
                <c:pt idx="2">
                  <c:v>0.241471756257042</c:v>
                </c:pt>
                <c:pt idx="3">
                  <c:v>0.242749221388884</c:v>
                </c:pt>
                <c:pt idx="4">
                  <c:v>0.240147693213424</c:v>
                </c:pt>
                <c:pt idx="5">
                  <c:v>0.242970077986687</c:v>
                </c:pt>
                <c:pt idx="6">
                  <c:v>0.243381258750784</c:v>
                </c:pt>
                <c:pt idx="7">
                  <c:v>0.241800220199426</c:v>
                </c:pt>
              </c:numCache>
            </c:numRef>
          </c:xVal>
          <c:yVal>
            <c:numRef>
              <c:f>'Y;Data Set # 16'!$J$123:$J$130</c:f>
              <c:numCache>
                <c:formatCode>0.00000</c:formatCode>
                <c:ptCount val="8"/>
                <c:pt idx="0">
                  <c:v>0.150245510658493</c:v>
                </c:pt>
                <c:pt idx="1">
                  <c:v>0.154740125835485</c:v>
                </c:pt>
                <c:pt idx="2">
                  <c:v>0.158204041318507</c:v>
                </c:pt>
                <c:pt idx="3">
                  <c:v>0.162032873318919</c:v>
                </c:pt>
                <c:pt idx="4">
                  <c:v>0.161163679026695</c:v>
                </c:pt>
                <c:pt idx="5">
                  <c:v>0.165185694941537</c:v>
                </c:pt>
                <c:pt idx="6">
                  <c:v>0.166581515078748</c:v>
                </c:pt>
                <c:pt idx="7">
                  <c:v>0.165291180597499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206240"/>
        <c:axId val="-1382201776"/>
      </c:scatterChart>
      <c:valAx>
        <c:axId val="-1382206240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201776"/>
        <c:crosses val="autoZero"/>
        <c:crossBetween val="midCat"/>
        <c:majorUnit val="0.02"/>
      </c:valAx>
      <c:valAx>
        <c:axId val="-138220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2062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659800129208"/>
          <c:y val="0.197841958279421"/>
          <c:w val="0.0779128220467264"/>
          <c:h val="0.26019215119172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0929250263992"/>
          <c:y val="0.0228915662650602"/>
          <c:w val="0.889123548046462"/>
          <c:h val="0.866265060240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29778247096093"/>
                  <c:y val="0.21084337349397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'Y;Data Set # 16'!$D$8:$D$130</c:f>
              <c:numCache>
                <c:formatCode>General</c:formatCode>
                <c:ptCount val="123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7">
                  <c:v>6.0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0">
                  <c:v>6.0</c:v>
                </c:pt>
                <c:pt idx="31">
                  <c:v>6.0</c:v>
                </c:pt>
                <c:pt idx="34">
                  <c:v>8.0</c:v>
                </c:pt>
                <c:pt idx="35">
                  <c:v>8.0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7">
                  <c:v>8.0</c:v>
                </c:pt>
                <c:pt idx="48">
                  <c:v>8.0</c:v>
                </c:pt>
                <c:pt idx="51">
                  <c:v>10.0</c:v>
                </c:pt>
                <c:pt idx="52">
                  <c:v>10.0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8">
                  <c:v>12.0</c:v>
                </c:pt>
                <c:pt idx="69">
                  <c:v>12.0</c:v>
                </c:pt>
                <c:pt idx="70">
                  <c:v>12.0</c:v>
                </c:pt>
                <c:pt idx="71">
                  <c:v>12.0</c:v>
                </c:pt>
                <c:pt idx="72">
                  <c:v>12.0</c:v>
                </c:pt>
                <c:pt idx="73">
                  <c:v>12.0</c:v>
                </c:pt>
                <c:pt idx="74">
                  <c:v>12.0</c:v>
                </c:pt>
                <c:pt idx="75">
                  <c:v>12.0</c:v>
                </c:pt>
                <c:pt idx="76">
                  <c:v>12.0</c:v>
                </c:pt>
                <c:pt idx="77">
                  <c:v>12.0</c:v>
                </c:pt>
                <c:pt idx="78">
                  <c:v>12.0</c:v>
                </c:pt>
                <c:pt idx="79">
                  <c:v>12.0</c:v>
                </c:pt>
                <c:pt idx="82">
                  <c:v>14.0</c:v>
                </c:pt>
                <c:pt idx="83">
                  <c:v>14.0</c:v>
                </c:pt>
                <c:pt idx="84">
                  <c:v>14.0</c:v>
                </c:pt>
                <c:pt idx="85">
                  <c:v>14.0</c:v>
                </c:pt>
                <c:pt idx="86">
                  <c:v>14.0</c:v>
                </c:pt>
                <c:pt idx="87">
                  <c:v>14.0</c:v>
                </c:pt>
                <c:pt idx="88">
                  <c:v>14.0</c:v>
                </c:pt>
                <c:pt idx="89">
                  <c:v>14.0</c:v>
                </c:pt>
                <c:pt idx="90">
                  <c:v>14.0</c:v>
                </c:pt>
                <c:pt idx="91">
                  <c:v>14.0</c:v>
                </c:pt>
                <c:pt idx="92">
                  <c:v>14.0</c:v>
                </c:pt>
                <c:pt idx="93">
                  <c:v>14.0</c:v>
                </c:pt>
                <c:pt idx="96">
                  <c:v>16.0</c:v>
                </c:pt>
                <c:pt idx="97">
                  <c:v>16.0</c:v>
                </c:pt>
                <c:pt idx="98">
                  <c:v>16.0</c:v>
                </c:pt>
                <c:pt idx="99">
                  <c:v>16.0</c:v>
                </c:pt>
                <c:pt idx="100">
                  <c:v>16.0</c:v>
                </c:pt>
                <c:pt idx="101">
                  <c:v>16.0</c:v>
                </c:pt>
                <c:pt idx="102">
                  <c:v>16.0</c:v>
                </c:pt>
                <c:pt idx="103">
                  <c:v>16.0</c:v>
                </c:pt>
                <c:pt idx="106">
                  <c:v>18.0</c:v>
                </c:pt>
                <c:pt idx="107">
                  <c:v>18.0</c:v>
                </c:pt>
                <c:pt idx="108">
                  <c:v>18.0</c:v>
                </c:pt>
                <c:pt idx="109">
                  <c:v>18.0</c:v>
                </c:pt>
                <c:pt idx="110">
                  <c:v>18.0</c:v>
                </c:pt>
                <c:pt idx="111">
                  <c:v>18.0</c:v>
                </c:pt>
                <c:pt idx="112">
                  <c:v>18.0</c:v>
                </c:pt>
                <c:pt idx="115">
                  <c:v>20.0</c:v>
                </c:pt>
                <c:pt idx="116">
                  <c:v>20.0</c:v>
                </c:pt>
                <c:pt idx="117">
                  <c:v>20.0</c:v>
                </c:pt>
                <c:pt idx="118">
                  <c:v>20.0</c:v>
                </c:pt>
                <c:pt idx="119">
                  <c:v>20.0</c:v>
                </c:pt>
                <c:pt idx="120">
                  <c:v>20.0</c:v>
                </c:pt>
                <c:pt idx="121">
                  <c:v>20.0</c:v>
                </c:pt>
                <c:pt idx="122">
                  <c:v>20.0</c:v>
                </c:pt>
              </c:numCache>
            </c:numRef>
          </c:xVal>
          <c:yVal>
            <c:numRef>
              <c:f>'Y;Data Set # 16'!$I$8:$I$130</c:f>
              <c:numCache>
                <c:formatCode>0.00000</c:formatCode>
                <c:ptCount val="123"/>
                <c:pt idx="0">
                  <c:v>0.0762455674928308</c:v>
                </c:pt>
                <c:pt idx="1">
                  <c:v>0.0717960261166275</c:v>
                </c:pt>
                <c:pt idx="2">
                  <c:v>0.0711381930254427</c:v>
                </c:pt>
                <c:pt idx="3">
                  <c:v>0.069224529803307</c:v>
                </c:pt>
                <c:pt idx="4">
                  <c:v>0.0692649080040382</c:v>
                </c:pt>
                <c:pt idx="5">
                  <c:v>0.0690940017754628</c:v>
                </c:pt>
                <c:pt idx="6">
                  <c:v>0.0687798588498994</c:v>
                </c:pt>
                <c:pt idx="7">
                  <c:v>0.068957208280331</c:v>
                </c:pt>
                <c:pt idx="8">
                  <c:v>0.0686264318564471</c:v>
                </c:pt>
                <c:pt idx="9">
                  <c:v>0.067625157753024</c:v>
                </c:pt>
                <c:pt idx="10">
                  <c:v>0.0660710921733653</c:v>
                </c:pt>
                <c:pt idx="11">
                  <c:v>0.0655422818818264</c:v>
                </c:pt>
                <c:pt idx="12">
                  <c:v>0.0629284555196898</c:v>
                </c:pt>
                <c:pt idx="13">
                  <c:v>0.0607567352458047</c:v>
                </c:pt>
                <c:pt idx="14">
                  <c:v>0.0585740869213714</c:v>
                </c:pt>
                <c:pt idx="17">
                  <c:v>0.0937122849719561</c:v>
                </c:pt>
                <c:pt idx="18">
                  <c:v>0.0929541390790586</c:v>
                </c:pt>
                <c:pt idx="19">
                  <c:v>0.0918591137020767</c:v>
                </c:pt>
                <c:pt idx="20">
                  <c:v>0.0904952288626241</c:v>
                </c:pt>
                <c:pt idx="21">
                  <c:v>0.0905572165602069</c:v>
                </c:pt>
                <c:pt idx="22">
                  <c:v>0.0911913740454904</c:v>
                </c:pt>
                <c:pt idx="23">
                  <c:v>0.0907747649823365</c:v>
                </c:pt>
                <c:pt idx="24">
                  <c:v>0.0910270602877892</c:v>
                </c:pt>
                <c:pt idx="25">
                  <c:v>0.0910881113425124</c:v>
                </c:pt>
                <c:pt idx="26">
                  <c:v>0.0908012466838266</c:v>
                </c:pt>
                <c:pt idx="27">
                  <c:v>0.0895527585597726</c:v>
                </c:pt>
                <c:pt idx="28">
                  <c:v>0.0870544456458102</c:v>
                </c:pt>
                <c:pt idx="29">
                  <c:v>0.0858750591146724</c:v>
                </c:pt>
                <c:pt idx="30">
                  <c:v>0.0823366478259136</c:v>
                </c:pt>
                <c:pt idx="31">
                  <c:v>0.0806820049587881</c:v>
                </c:pt>
                <c:pt idx="34">
                  <c:v>0.115507285233851</c:v>
                </c:pt>
                <c:pt idx="35">
                  <c:v>0.115735171682649</c:v>
                </c:pt>
                <c:pt idx="36">
                  <c:v>0.114632856688743</c:v>
                </c:pt>
                <c:pt idx="37">
                  <c:v>0.1154099329814</c:v>
                </c:pt>
                <c:pt idx="38">
                  <c:v>0.115060267795766</c:v>
                </c:pt>
                <c:pt idx="39">
                  <c:v>0.115392687688007</c:v>
                </c:pt>
                <c:pt idx="40">
                  <c:v>0.116141708403463</c:v>
                </c:pt>
                <c:pt idx="41">
                  <c:v>0.116699214550234</c:v>
                </c:pt>
                <c:pt idx="42">
                  <c:v>0.11801145881084</c:v>
                </c:pt>
                <c:pt idx="43">
                  <c:v>0.117658269481891</c:v>
                </c:pt>
                <c:pt idx="44">
                  <c:v>0.11577179941384</c:v>
                </c:pt>
                <c:pt idx="45">
                  <c:v>0.114185283363088</c:v>
                </c:pt>
                <c:pt idx="46">
                  <c:v>0.1112736046757</c:v>
                </c:pt>
                <c:pt idx="47">
                  <c:v>0.110452214089449</c:v>
                </c:pt>
                <c:pt idx="48">
                  <c:v>0.107726874004772</c:v>
                </c:pt>
                <c:pt idx="51">
                  <c:v>0.136842103484316</c:v>
                </c:pt>
                <c:pt idx="52">
                  <c:v>0.137078084568732</c:v>
                </c:pt>
                <c:pt idx="53">
                  <c:v>0.137208084938815</c:v>
                </c:pt>
                <c:pt idx="54">
                  <c:v>0.141706045420184</c:v>
                </c:pt>
                <c:pt idx="55">
                  <c:v>0.141223629246546</c:v>
                </c:pt>
                <c:pt idx="56">
                  <c:v>0.141445670758165</c:v>
                </c:pt>
                <c:pt idx="57">
                  <c:v>0.143302554816987</c:v>
                </c:pt>
                <c:pt idx="58">
                  <c:v>0.14463569599946</c:v>
                </c:pt>
                <c:pt idx="59">
                  <c:v>0.144650463778439</c:v>
                </c:pt>
                <c:pt idx="60">
                  <c:v>0.144596634981761</c:v>
                </c:pt>
                <c:pt idx="61">
                  <c:v>0.142573342809747</c:v>
                </c:pt>
                <c:pt idx="62">
                  <c:v>0.140462065454425</c:v>
                </c:pt>
                <c:pt idx="63">
                  <c:v>0.138899862971344</c:v>
                </c:pt>
                <c:pt idx="64">
                  <c:v>0.136733863124668</c:v>
                </c:pt>
                <c:pt idx="65">
                  <c:v>0.135348593523609</c:v>
                </c:pt>
                <c:pt idx="68">
                  <c:v>0.160797745865859</c:v>
                </c:pt>
                <c:pt idx="69">
                  <c:v>0.161865366566729</c:v>
                </c:pt>
                <c:pt idx="70">
                  <c:v>0.164622067566446</c:v>
                </c:pt>
                <c:pt idx="71">
                  <c:v>0.167185565112419</c:v>
                </c:pt>
                <c:pt idx="72">
                  <c:v>0.169288613475753</c:v>
                </c:pt>
                <c:pt idx="73">
                  <c:v>0.171279372378781</c:v>
                </c:pt>
                <c:pt idx="74">
                  <c:v>0.174304936585325</c:v>
                </c:pt>
                <c:pt idx="75">
                  <c:v>0.17487047618945</c:v>
                </c:pt>
                <c:pt idx="76">
                  <c:v>0.17637733265292</c:v>
                </c:pt>
                <c:pt idx="77">
                  <c:v>0.174718166590034</c:v>
                </c:pt>
                <c:pt idx="78">
                  <c:v>0.173039650620549</c:v>
                </c:pt>
                <c:pt idx="79">
                  <c:v>0.171292962736775</c:v>
                </c:pt>
                <c:pt idx="82">
                  <c:v>0.186164804394531</c:v>
                </c:pt>
                <c:pt idx="83">
                  <c:v>0.185580249265778</c:v>
                </c:pt>
                <c:pt idx="84">
                  <c:v>0.18876779207326</c:v>
                </c:pt>
                <c:pt idx="85">
                  <c:v>0.190832691703958</c:v>
                </c:pt>
                <c:pt idx="86">
                  <c:v>0.193481614670354</c:v>
                </c:pt>
                <c:pt idx="87">
                  <c:v>0.193901792774637</c:v>
                </c:pt>
                <c:pt idx="88">
                  <c:v>0.193333943166634</c:v>
                </c:pt>
                <c:pt idx="89">
                  <c:v>0.197959248991874</c:v>
                </c:pt>
                <c:pt idx="90">
                  <c:v>0.202895700719295</c:v>
                </c:pt>
                <c:pt idx="91">
                  <c:v>0.204056962746444</c:v>
                </c:pt>
                <c:pt idx="92">
                  <c:v>0.204541147445885</c:v>
                </c:pt>
                <c:pt idx="93">
                  <c:v>0.204803392411391</c:v>
                </c:pt>
                <c:pt idx="96">
                  <c:v>0.204759647125283</c:v>
                </c:pt>
                <c:pt idx="97">
                  <c:v>0.209641541847688</c:v>
                </c:pt>
                <c:pt idx="98">
                  <c:v>0.212144368088567</c:v>
                </c:pt>
                <c:pt idx="99">
                  <c:v>0.213020955430981</c:v>
                </c:pt>
                <c:pt idx="100">
                  <c:v>0.219086570567898</c:v>
                </c:pt>
                <c:pt idx="101">
                  <c:v>0.218431456584838</c:v>
                </c:pt>
                <c:pt idx="102">
                  <c:v>0.224289114940783</c:v>
                </c:pt>
                <c:pt idx="103">
                  <c:v>0.224661919475422</c:v>
                </c:pt>
                <c:pt idx="106">
                  <c:v>0.227227901683799</c:v>
                </c:pt>
                <c:pt idx="107">
                  <c:v>0.228794447548095</c:v>
                </c:pt>
                <c:pt idx="108">
                  <c:v>0.230623691139009</c:v>
                </c:pt>
                <c:pt idx="109">
                  <c:v>0.235120903924549</c:v>
                </c:pt>
                <c:pt idx="110">
                  <c:v>0.235852947659442</c:v>
                </c:pt>
                <c:pt idx="111">
                  <c:v>0.237117512817553</c:v>
                </c:pt>
                <c:pt idx="112">
                  <c:v>0.237515677904782</c:v>
                </c:pt>
                <c:pt idx="115">
                  <c:v>0.242330249459923</c:v>
                </c:pt>
                <c:pt idx="116">
                  <c:v>0.243246802696382</c:v>
                </c:pt>
                <c:pt idx="117">
                  <c:v>0.241471756257042</c:v>
                </c:pt>
                <c:pt idx="118">
                  <c:v>0.242749221388884</c:v>
                </c:pt>
                <c:pt idx="119">
                  <c:v>0.240147693213424</c:v>
                </c:pt>
                <c:pt idx="120">
                  <c:v>0.242970077986687</c:v>
                </c:pt>
                <c:pt idx="121">
                  <c:v>0.243381258750784</c:v>
                </c:pt>
                <c:pt idx="122">
                  <c:v>0.241800220199426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679424"/>
        <c:axId val="-1385674912"/>
      </c:scatterChart>
      <c:valAx>
        <c:axId val="-138567942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674912"/>
        <c:crosses val="autoZero"/>
        <c:crossBetween val="midCat"/>
        <c:majorUnit val="2.0"/>
      </c:valAx>
      <c:valAx>
        <c:axId val="-138567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67942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361140443506"/>
          <c:y val="0.17710843373494"/>
          <c:w val="0.135163674762408"/>
          <c:h val="0.05903614457831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1309655937847"/>
          <c:y val="0.0228384991843393"/>
          <c:w val="0.90677025527192"/>
          <c:h val="0.87275693311582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3"/>
          <c:order val="1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2"/>
          <c:order val="2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1"/>
          <c:order val="3"/>
          <c:tx>
            <c:v>Data Set # 11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11'!$O$8:$O$145</c:f>
              <c:numCache>
                <c:formatCode>General</c:formatCode>
                <c:ptCount val="138"/>
                <c:pt idx="0">
                  <c:v>4.056845406726203</c:v>
                </c:pt>
                <c:pt idx="1">
                  <c:v>5.304394677587337</c:v>
                </c:pt>
                <c:pt idx="2">
                  <c:v>6.759868826925325</c:v>
                </c:pt>
                <c:pt idx="3">
                  <c:v>7.915007040685634</c:v>
                </c:pt>
                <c:pt idx="4">
                  <c:v>8.155275789147778</c:v>
                </c:pt>
                <c:pt idx="5">
                  <c:v>8.404785643320003</c:v>
                </c:pt>
                <c:pt idx="6">
                  <c:v>8.779050424578343</c:v>
                </c:pt>
                <c:pt idx="7">
                  <c:v>8.977734197345117</c:v>
                </c:pt>
                <c:pt idx="8">
                  <c:v>9.37048119002362</c:v>
                </c:pt>
                <c:pt idx="9">
                  <c:v>9.564544409935354</c:v>
                </c:pt>
                <c:pt idx="10">
                  <c:v>9.656955467036178</c:v>
                </c:pt>
                <c:pt idx="11">
                  <c:v>9.800192605542456</c:v>
                </c:pt>
                <c:pt idx="12">
                  <c:v>9.846398134092869</c:v>
                </c:pt>
                <c:pt idx="13">
                  <c:v>9.846398134092869</c:v>
                </c:pt>
                <c:pt idx="14">
                  <c:v>9.846398134092869</c:v>
                </c:pt>
                <c:pt idx="15">
                  <c:v>9.167176864401808</c:v>
                </c:pt>
                <c:pt idx="18">
                  <c:v>6.076027004379222</c:v>
                </c:pt>
                <c:pt idx="19">
                  <c:v>8.298512927654055</c:v>
                </c:pt>
                <c:pt idx="20">
                  <c:v>10.22066291535121</c:v>
                </c:pt>
                <c:pt idx="21">
                  <c:v>12.29529114726472</c:v>
                </c:pt>
                <c:pt idx="22">
                  <c:v>13.21478116541793</c:v>
                </c:pt>
                <c:pt idx="23">
                  <c:v>13.79235027229808</c:v>
                </c:pt>
                <c:pt idx="24">
                  <c:v>14.27750832207741</c:v>
                </c:pt>
                <c:pt idx="25">
                  <c:v>14.85969798181261</c:v>
                </c:pt>
                <c:pt idx="26">
                  <c:v>15.4418876415478</c:v>
                </c:pt>
                <c:pt idx="27">
                  <c:v>16.01021564271787</c:v>
                </c:pt>
                <c:pt idx="28">
                  <c:v>16.68943691240894</c:v>
                </c:pt>
                <c:pt idx="29">
                  <c:v>16.89274123803075</c:v>
                </c:pt>
                <c:pt idx="30">
                  <c:v>17.46106923920082</c:v>
                </c:pt>
                <c:pt idx="31">
                  <c:v>17.85381623187933</c:v>
                </c:pt>
                <c:pt idx="32">
                  <c:v>18.14953161460197</c:v>
                </c:pt>
                <c:pt idx="33">
                  <c:v>18.52841694871535</c:v>
                </c:pt>
                <c:pt idx="36">
                  <c:v>8.039761967771748</c:v>
                </c:pt>
                <c:pt idx="37">
                  <c:v>10.39624392384278</c:v>
                </c:pt>
                <c:pt idx="38">
                  <c:v>13.38112106819941</c:v>
                </c:pt>
                <c:pt idx="39">
                  <c:v>17.13300998649289</c:v>
                </c:pt>
                <c:pt idx="40">
                  <c:v>18.00167392324065</c:v>
                </c:pt>
                <c:pt idx="41">
                  <c:v>18.67627464007667</c:v>
                </c:pt>
                <c:pt idx="42">
                  <c:v>19.49411249541896</c:v>
                </c:pt>
                <c:pt idx="43">
                  <c:v>20.40898196071713</c:v>
                </c:pt>
                <c:pt idx="44">
                  <c:v>21.17599373465398</c:v>
                </c:pt>
                <c:pt idx="45">
                  <c:v>22.33113194841428</c:v>
                </c:pt>
                <c:pt idx="46">
                  <c:v>23.44930573933426</c:v>
                </c:pt>
                <c:pt idx="47">
                  <c:v>23.68033338208632</c:v>
                </c:pt>
                <c:pt idx="48">
                  <c:v>24.74306053874581</c:v>
                </c:pt>
                <c:pt idx="49">
                  <c:v>24.95098541722266</c:v>
                </c:pt>
                <c:pt idx="50">
                  <c:v>25.04339647432349</c:v>
                </c:pt>
                <c:pt idx="51">
                  <c:v>25.22821858852514</c:v>
                </c:pt>
                <c:pt idx="54">
                  <c:v>9.980394166889064</c:v>
                </c:pt>
                <c:pt idx="55">
                  <c:v>13.36263885677925</c:v>
                </c:pt>
                <c:pt idx="56">
                  <c:v>17.56734195486677</c:v>
                </c:pt>
                <c:pt idx="57">
                  <c:v>22.8255311039037</c:v>
                </c:pt>
                <c:pt idx="58">
                  <c:v>23.77274443918715</c:v>
                </c:pt>
                <c:pt idx="59">
                  <c:v>25.20511582424993</c:v>
                </c:pt>
                <c:pt idx="60">
                  <c:v>26.45266509511107</c:v>
                </c:pt>
                <c:pt idx="61">
                  <c:v>28.26854236714227</c:v>
                </c:pt>
                <c:pt idx="62">
                  <c:v>29.59002048368406</c:v>
                </c:pt>
                <c:pt idx="63">
                  <c:v>30.95770412877627</c:v>
                </c:pt>
                <c:pt idx="64">
                  <c:v>32.64420592086632</c:v>
                </c:pt>
                <c:pt idx="65">
                  <c:v>33.61452202042497</c:v>
                </c:pt>
                <c:pt idx="66">
                  <c:v>34.51552982715802</c:v>
                </c:pt>
                <c:pt idx="67">
                  <c:v>34.56173535570843</c:v>
                </c:pt>
                <c:pt idx="68">
                  <c:v>34.93137958411173</c:v>
                </c:pt>
                <c:pt idx="69">
                  <c:v>35.22709496683436</c:v>
                </c:pt>
                <c:pt idx="70">
                  <c:v>35.50894869099187</c:v>
                </c:pt>
                <c:pt idx="71">
                  <c:v>35.8139051794246</c:v>
                </c:pt>
                <c:pt idx="74">
                  <c:v>12.60948874140753</c:v>
                </c:pt>
                <c:pt idx="75">
                  <c:v>16.77260686379968</c:v>
                </c:pt>
                <c:pt idx="76">
                  <c:v>22.44664576979032</c:v>
                </c:pt>
                <c:pt idx="77">
                  <c:v>29.29892565381646</c:v>
                </c:pt>
                <c:pt idx="78">
                  <c:v>31.23493730007874</c:v>
                </c:pt>
                <c:pt idx="79">
                  <c:v>32.93068019787887</c:v>
                </c:pt>
                <c:pt idx="80">
                  <c:v>34.74655746991008</c:v>
                </c:pt>
                <c:pt idx="81">
                  <c:v>37.426478125834</c:v>
                </c:pt>
                <c:pt idx="82">
                  <c:v>38.9050550394472</c:v>
                </c:pt>
                <c:pt idx="83">
                  <c:v>41.86220886667358</c:v>
                </c:pt>
                <c:pt idx="84">
                  <c:v>43.98766317999254</c:v>
                </c:pt>
                <c:pt idx="85">
                  <c:v>45.92829537910986</c:v>
                </c:pt>
                <c:pt idx="86">
                  <c:v>47.35142565846257</c:v>
                </c:pt>
                <c:pt idx="87">
                  <c:v>47.75341375685115</c:v>
                </c:pt>
                <c:pt idx="90">
                  <c:v>14.55012094052485</c:v>
                </c:pt>
                <c:pt idx="91">
                  <c:v>20.1594721065449</c:v>
                </c:pt>
                <c:pt idx="92">
                  <c:v>26.81768877065932</c:v>
                </c:pt>
                <c:pt idx="93">
                  <c:v>31.76168032555344</c:v>
                </c:pt>
                <c:pt idx="94">
                  <c:v>35.56439532525238</c:v>
                </c:pt>
                <c:pt idx="95">
                  <c:v>37.84694843564274</c:v>
                </c:pt>
                <c:pt idx="96">
                  <c:v>40.41597582304567</c:v>
                </c:pt>
                <c:pt idx="97">
                  <c:v>42.98038265759356</c:v>
                </c:pt>
                <c:pt idx="98">
                  <c:v>46.21476965612242</c:v>
                </c:pt>
                <c:pt idx="99">
                  <c:v>49.54156771175211</c:v>
                </c:pt>
                <c:pt idx="100">
                  <c:v>51.92115243209834</c:v>
                </c:pt>
                <c:pt idx="101">
                  <c:v>54.29611659958953</c:v>
                </c:pt>
                <c:pt idx="102">
                  <c:v>56.29219543296735</c:v>
                </c:pt>
                <c:pt idx="103">
                  <c:v>57.24402932110584</c:v>
                </c:pt>
                <c:pt idx="106">
                  <c:v>17.49341310918611</c:v>
                </c:pt>
                <c:pt idx="107">
                  <c:v>23.89287881341822</c:v>
                </c:pt>
                <c:pt idx="108">
                  <c:v>32.42703993667937</c:v>
                </c:pt>
                <c:pt idx="109">
                  <c:v>38.8727111694619</c:v>
                </c:pt>
                <c:pt idx="110">
                  <c:v>43.6133983987342</c:v>
                </c:pt>
                <c:pt idx="111">
                  <c:v>46.55207001454043</c:v>
                </c:pt>
                <c:pt idx="112">
                  <c:v>50.16072179432764</c:v>
                </c:pt>
                <c:pt idx="113">
                  <c:v>53.4736581913922</c:v>
                </c:pt>
                <c:pt idx="116">
                  <c:v>19.8683772766773</c:v>
                </c:pt>
                <c:pt idx="117">
                  <c:v>27.15960968193237</c:v>
                </c:pt>
                <c:pt idx="118">
                  <c:v>32.55179486376549</c:v>
                </c:pt>
                <c:pt idx="119">
                  <c:v>37.37565204442854</c:v>
                </c:pt>
                <c:pt idx="120">
                  <c:v>40.17108652172849</c:v>
                </c:pt>
                <c:pt idx="121">
                  <c:v>44.94873817384112</c:v>
                </c:pt>
                <c:pt idx="122">
                  <c:v>47.69334656973562</c:v>
                </c:pt>
                <c:pt idx="125">
                  <c:v>22.33113194841428</c:v>
                </c:pt>
                <c:pt idx="126">
                  <c:v>27.53849501604575</c:v>
                </c:pt>
                <c:pt idx="127">
                  <c:v>30.56495713609776</c:v>
                </c:pt>
                <c:pt idx="128">
                  <c:v>35.48584592671668</c:v>
                </c:pt>
                <c:pt idx="129">
                  <c:v>40.40673471733559</c:v>
                </c:pt>
                <c:pt idx="130">
                  <c:v>43.90911378145684</c:v>
                </c:pt>
                <c:pt idx="133">
                  <c:v>24.21169696041607</c:v>
                </c:pt>
                <c:pt idx="134">
                  <c:v>29.45602445088787</c:v>
                </c:pt>
                <c:pt idx="135">
                  <c:v>33.45280267049854</c:v>
                </c:pt>
                <c:pt idx="136">
                  <c:v>36.39147428630476</c:v>
                </c:pt>
                <c:pt idx="137">
                  <c:v>38.45224085965314</c:v>
                </c:pt>
              </c:numCache>
            </c:numRef>
          </c:xVal>
          <c:yVal>
            <c:numRef>
              <c:f>'T;Data Set # 11'!$P$8:$P$145</c:f>
              <c:numCache>
                <c:formatCode>0.0000</c:formatCode>
                <c:ptCount val="138"/>
                <c:pt idx="0">
                  <c:v>8.693069306930693</c:v>
                </c:pt>
                <c:pt idx="1">
                  <c:v>6.674418604651163</c:v>
                </c:pt>
                <c:pt idx="2">
                  <c:v>5.438661710037174</c:v>
                </c:pt>
                <c:pt idx="3">
                  <c:v>4.369897959183674</c:v>
                </c:pt>
                <c:pt idx="4">
                  <c:v>4.143192488262911</c:v>
                </c:pt>
                <c:pt idx="5">
                  <c:v>3.997802197802198</c:v>
                </c:pt>
                <c:pt idx="6">
                  <c:v>3.815261044176707</c:v>
                </c:pt>
                <c:pt idx="7">
                  <c:v>3.532727272727272</c:v>
                </c:pt>
                <c:pt idx="8">
                  <c:v>3.319148936170213</c:v>
                </c:pt>
                <c:pt idx="9">
                  <c:v>3.062130177514793</c:v>
                </c:pt>
                <c:pt idx="10">
                  <c:v>2.843537414965986</c:v>
                </c:pt>
                <c:pt idx="11">
                  <c:v>2.540119760479042</c:v>
                </c:pt>
                <c:pt idx="12">
                  <c:v>2.269435569755059</c:v>
                </c:pt>
                <c:pt idx="13">
                  <c:v>2.025665399239544</c:v>
                </c:pt>
                <c:pt idx="14">
                  <c:v>1.829184549356223</c:v>
                </c:pt>
                <c:pt idx="15">
                  <c:v>1.552425665101721</c:v>
                </c:pt>
                <c:pt idx="18">
                  <c:v>10.2734375</c:v>
                </c:pt>
                <c:pt idx="19">
                  <c:v>8.276497695852533</c:v>
                </c:pt>
                <c:pt idx="20">
                  <c:v>7.022222222222222</c:v>
                </c:pt>
                <c:pt idx="21">
                  <c:v>5.698072805139186</c:v>
                </c:pt>
                <c:pt idx="22">
                  <c:v>5.56420233463035</c:v>
                </c:pt>
                <c:pt idx="23">
                  <c:v>5.359066427289049</c:v>
                </c:pt>
                <c:pt idx="24">
                  <c:v>5.141430948419301</c:v>
                </c:pt>
                <c:pt idx="25">
                  <c:v>4.887537993920972</c:v>
                </c:pt>
                <c:pt idx="26">
                  <c:v>4.674125874125874</c:v>
                </c:pt>
                <c:pt idx="27">
                  <c:v>4.375</c:v>
                </c:pt>
                <c:pt idx="28">
                  <c:v>4.058426966292135</c:v>
                </c:pt>
                <c:pt idx="29">
                  <c:v>3.832285115303983</c:v>
                </c:pt>
                <c:pt idx="30">
                  <c:v>3.470156106519743</c:v>
                </c:pt>
                <c:pt idx="31">
                  <c:v>3.154285714285714</c:v>
                </c:pt>
                <c:pt idx="32">
                  <c:v>2.948948948948949</c:v>
                </c:pt>
                <c:pt idx="33">
                  <c:v>2.631233595800525</c:v>
                </c:pt>
                <c:pt idx="36">
                  <c:v>9.304812834224598</c:v>
                </c:pt>
                <c:pt idx="37">
                  <c:v>8.152173913043478</c:v>
                </c:pt>
                <c:pt idx="38">
                  <c:v>6.92822966507177</c:v>
                </c:pt>
                <c:pt idx="39">
                  <c:v>5.961414790996785</c:v>
                </c:pt>
                <c:pt idx="40">
                  <c:v>5.84984984984985</c:v>
                </c:pt>
                <c:pt idx="41">
                  <c:v>5.645251396648045</c:v>
                </c:pt>
                <c:pt idx="42">
                  <c:v>5.450904392764857</c:v>
                </c:pt>
                <c:pt idx="43">
                  <c:v>5.23962040332147</c:v>
                </c:pt>
                <c:pt idx="44">
                  <c:v>5.008743169398907</c:v>
                </c:pt>
                <c:pt idx="45">
                  <c:v>4.833</c:v>
                </c:pt>
                <c:pt idx="46">
                  <c:v>4.519145146927872</c:v>
                </c:pt>
                <c:pt idx="47">
                  <c:v>4.288702928870292</c:v>
                </c:pt>
                <c:pt idx="48">
                  <c:v>3.797872340425532</c:v>
                </c:pt>
                <c:pt idx="49">
                  <c:v>3.529411764705882</c:v>
                </c:pt>
                <c:pt idx="50">
                  <c:v>3.29483282674772</c:v>
                </c:pt>
                <c:pt idx="51">
                  <c:v>3.055400111919418</c:v>
                </c:pt>
                <c:pt idx="54">
                  <c:v>8.78048780487805</c:v>
                </c:pt>
                <c:pt idx="55">
                  <c:v>7.45360824742268</c:v>
                </c:pt>
                <c:pt idx="56">
                  <c:v>6.51027397260274</c:v>
                </c:pt>
                <c:pt idx="57">
                  <c:v>5.588235294117646</c:v>
                </c:pt>
                <c:pt idx="58">
                  <c:v>5.502673796791444</c:v>
                </c:pt>
                <c:pt idx="59">
                  <c:v>5.296116504854368</c:v>
                </c:pt>
                <c:pt idx="60">
                  <c:v>5.134529147982063</c:v>
                </c:pt>
                <c:pt idx="61">
                  <c:v>5.039538714991762</c:v>
                </c:pt>
                <c:pt idx="62">
                  <c:v>4.833207547169811</c:v>
                </c:pt>
                <c:pt idx="63">
                  <c:v>4.708362614195362</c:v>
                </c:pt>
                <c:pt idx="64">
                  <c:v>4.485714285714285</c:v>
                </c:pt>
                <c:pt idx="65">
                  <c:v>4.314946619217082</c:v>
                </c:pt>
                <c:pt idx="66">
                  <c:v>3.994652406417112</c:v>
                </c:pt>
                <c:pt idx="67">
                  <c:v>3.773965691220989</c:v>
                </c:pt>
                <c:pt idx="68">
                  <c:v>3.761194029850746</c:v>
                </c:pt>
                <c:pt idx="69">
                  <c:v>3.521478060046189</c:v>
                </c:pt>
                <c:pt idx="70">
                  <c:v>3.497951752389622</c:v>
                </c:pt>
                <c:pt idx="71">
                  <c:v>3.431164231961045</c:v>
                </c:pt>
                <c:pt idx="74">
                  <c:v>7.864553314121037</c:v>
                </c:pt>
                <c:pt idx="75">
                  <c:v>6.759776536312849</c:v>
                </c:pt>
                <c:pt idx="76">
                  <c:v>5.874244256348247</c:v>
                </c:pt>
                <c:pt idx="77">
                  <c:v>5.155284552845528</c:v>
                </c:pt>
                <c:pt idx="78">
                  <c:v>4.930707512764405</c:v>
                </c:pt>
                <c:pt idx="79">
                  <c:v>4.845003399048266</c:v>
                </c:pt>
                <c:pt idx="80">
                  <c:v>4.659231722428748</c:v>
                </c:pt>
                <c:pt idx="81">
                  <c:v>4.550561797752808</c:v>
                </c:pt>
                <c:pt idx="82">
                  <c:v>4.364955935717989</c:v>
                </c:pt>
                <c:pt idx="83">
                  <c:v>4.196387216303845</c:v>
                </c:pt>
                <c:pt idx="84">
                  <c:v>4.114088159031979</c:v>
                </c:pt>
                <c:pt idx="85">
                  <c:v>3.907232704402516</c:v>
                </c:pt>
                <c:pt idx="86">
                  <c:v>3.669172932330827</c:v>
                </c:pt>
                <c:pt idx="87">
                  <c:v>3.524897680763984</c:v>
                </c:pt>
                <c:pt idx="90">
                  <c:v>7.833333333333332</c:v>
                </c:pt>
                <c:pt idx="91">
                  <c:v>6.323188405797102</c:v>
                </c:pt>
                <c:pt idx="92">
                  <c:v>5.374074074074074</c:v>
                </c:pt>
                <c:pt idx="93">
                  <c:v>4.981159420289855</c:v>
                </c:pt>
                <c:pt idx="94">
                  <c:v>4.642340168878166</c:v>
                </c:pt>
                <c:pt idx="95">
                  <c:v>4.47840349917988</c:v>
                </c:pt>
                <c:pt idx="96">
                  <c:v>4.364770459081837</c:v>
                </c:pt>
                <c:pt idx="97">
                  <c:v>4.161968680089485</c:v>
                </c:pt>
                <c:pt idx="98">
                  <c:v>4.070818070818071</c:v>
                </c:pt>
                <c:pt idx="99">
                  <c:v>3.936123348017621</c:v>
                </c:pt>
                <c:pt idx="100">
                  <c:v>3.805282763291568</c:v>
                </c:pt>
                <c:pt idx="101">
                  <c:v>3.629092032118592</c:v>
                </c:pt>
                <c:pt idx="102">
                  <c:v>3.462063086104007</c:v>
                </c:pt>
                <c:pt idx="103">
                  <c:v>3.407315731573157</c:v>
                </c:pt>
                <c:pt idx="106">
                  <c:v>7.063432835820896</c:v>
                </c:pt>
                <c:pt idx="107">
                  <c:v>5.732815964523281</c:v>
                </c:pt>
                <c:pt idx="108">
                  <c:v>4.796992481203007</c:v>
                </c:pt>
                <c:pt idx="109">
                  <c:v>4.33659793814433</c:v>
                </c:pt>
                <c:pt idx="110">
                  <c:v>4.082612456747404</c:v>
                </c:pt>
                <c:pt idx="111">
                  <c:v>3.858674837227116</c:v>
                </c:pt>
                <c:pt idx="112">
                  <c:v>3.751209398756047</c:v>
                </c:pt>
                <c:pt idx="113">
                  <c:v>3.679809220985692</c:v>
                </c:pt>
                <c:pt idx="116">
                  <c:v>6.25</c:v>
                </c:pt>
                <c:pt idx="117">
                  <c:v>5.133624454148472</c:v>
                </c:pt>
                <c:pt idx="118">
                  <c:v>4.610602094240837</c:v>
                </c:pt>
                <c:pt idx="119">
                  <c:v>4.197716658017644</c:v>
                </c:pt>
                <c:pt idx="120">
                  <c:v>4.0418410041841</c:v>
                </c:pt>
                <c:pt idx="121">
                  <c:v>3.718654434250765</c:v>
                </c:pt>
                <c:pt idx="122">
                  <c:v>3.570390868211691</c:v>
                </c:pt>
                <c:pt idx="125">
                  <c:v>5.299342105263157</c:v>
                </c:pt>
                <c:pt idx="126">
                  <c:v>4.616576297443842</c:v>
                </c:pt>
                <c:pt idx="127">
                  <c:v>4.349112426035503</c:v>
                </c:pt>
                <c:pt idx="128">
                  <c:v>3.845768652979469</c:v>
                </c:pt>
                <c:pt idx="129">
                  <c:v>3.665129924559933</c:v>
                </c:pt>
                <c:pt idx="130">
                  <c:v>3.458151382823872</c:v>
                </c:pt>
                <c:pt idx="133">
                  <c:v>4.319868095630667</c:v>
                </c:pt>
                <c:pt idx="134">
                  <c:v>3.8334335538184</c:v>
                </c:pt>
                <c:pt idx="135">
                  <c:v>3.580613254203759</c:v>
                </c:pt>
                <c:pt idx="136">
                  <c:v>3.406574394463668</c:v>
                </c:pt>
                <c:pt idx="137">
                  <c:v>3.299762093576526</c:v>
                </c:pt>
              </c:numCache>
            </c:numRef>
          </c:yVal>
          <c:smooth val="0"/>
        </c:ser>
        <c:ser>
          <c:idx val="4"/>
          <c:order val="4"/>
          <c:tx>
            <c:v>Data Set # 12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'U;Data Set # 12'!$O$8:$O$125</c:f>
              <c:numCache>
                <c:formatCode>General</c:formatCode>
                <c:ptCount val="118"/>
                <c:pt idx="0">
                  <c:v>6.039062581538892</c:v>
                </c:pt>
                <c:pt idx="1">
                  <c:v>8.146034683437695</c:v>
                </c:pt>
                <c:pt idx="2">
                  <c:v>10.15597517538063</c:v>
                </c:pt>
                <c:pt idx="3">
                  <c:v>12.3599788872353</c:v>
                </c:pt>
                <c:pt idx="4">
                  <c:v>13.02995905121628</c:v>
                </c:pt>
                <c:pt idx="5">
                  <c:v>13.60752815809643</c:v>
                </c:pt>
                <c:pt idx="6">
                  <c:v>14.27750832207741</c:v>
                </c:pt>
                <c:pt idx="7">
                  <c:v>14.85507742895757</c:v>
                </c:pt>
                <c:pt idx="8">
                  <c:v>15.8115318699511</c:v>
                </c:pt>
                <c:pt idx="9">
                  <c:v>16.19503775691953</c:v>
                </c:pt>
                <c:pt idx="10">
                  <c:v>16.57854364388795</c:v>
                </c:pt>
                <c:pt idx="11">
                  <c:v>17.05908114081224</c:v>
                </c:pt>
                <c:pt idx="12">
                  <c:v>17.82609291474908</c:v>
                </c:pt>
                <c:pt idx="13">
                  <c:v>18.30200985881833</c:v>
                </c:pt>
                <c:pt idx="14">
                  <c:v>18.68551574578675</c:v>
                </c:pt>
                <c:pt idx="15">
                  <c:v>19.2630848526669</c:v>
                </c:pt>
                <c:pt idx="18">
                  <c:v>8.192240211988107</c:v>
                </c:pt>
                <c:pt idx="19">
                  <c:v>10.92298694931748</c:v>
                </c:pt>
                <c:pt idx="20">
                  <c:v>13.99103404506486</c:v>
                </c:pt>
                <c:pt idx="21">
                  <c:v>16.8650179209005</c:v>
                </c:pt>
                <c:pt idx="22">
                  <c:v>17.9185039718499</c:v>
                </c:pt>
                <c:pt idx="23">
                  <c:v>18.87495841284344</c:v>
                </c:pt>
                <c:pt idx="24">
                  <c:v>20.21953929366044</c:v>
                </c:pt>
                <c:pt idx="25">
                  <c:v>21.08358267755315</c:v>
                </c:pt>
                <c:pt idx="26">
                  <c:v>21.94300550859082</c:v>
                </c:pt>
                <c:pt idx="27">
                  <c:v>22.80704889248353</c:v>
                </c:pt>
                <c:pt idx="28">
                  <c:v>23.76812388633211</c:v>
                </c:pt>
                <c:pt idx="29">
                  <c:v>24.14700922044549</c:v>
                </c:pt>
                <c:pt idx="30">
                  <c:v>27.22429742190295</c:v>
                </c:pt>
                <c:pt idx="31">
                  <c:v>25.49159010126249</c:v>
                </c:pt>
                <c:pt idx="32">
                  <c:v>25.58862171121835</c:v>
                </c:pt>
                <c:pt idx="33">
                  <c:v>25.87509598823091</c:v>
                </c:pt>
                <c:pt idx="36">
                  <c:v>10.26224789104658</c:v>
                </c:pt>
                <c:pt idx="37">
                  <c:v>12.88672191271</c:v>
                </c:pt>
                <c:pt idx="38">
                  <c:v>17.93698618327007</c:v>
                </c:pt>
                <c:pt idx="39">
                  <c:v>22.636088436847</c:v>
                </c:pt>
                <c:pt idx="40">
                  <c:v>23.78660609775227</c:v>
                </c:pt>
                <c:pt idx="41">
                  <c:v>25.22821858852514</c:v>
                </c:pt>
                <c:pt idx="42">
                  <c:v>26.76224213639883</c:v>
                </c:pt>
                <c:pt idx="43">
                  <c:v>28.10682301721582</c:v>
                </c:pt>
                <c:pt idx="44">
                  <c:v>29.63622601223447</c:v>
                </c:pt>
                <c:pt idx="45">
                  <c:v>31.17487011296321</c:v>
                </c:pt>
                <c:pt idx="46">
                  <c:v>32.7088936608369</c:v>
                </c:pt>
                <c:pt idx="47">
                  <c:v>33.85941132174217</c:v>
                </c:pt>
                <c:pt idx="48">
                  <c:v>35.00992898264743</c:v>
                </c:pt>
                <c:pt idx="49">
                  <c:v>35.68452969948345</c:v>
                </c:pt>
                <c:pt idx="50">
                  <c:v>36.35450986346443</c:v>
                </c:pt>
                <c:pt idx="51">
                  <c:v>37.02449002744541</c:v>
                </c:pt>
                <c:pt idx="54">
                  <c:v>13.00685628694107</c:v>
                </c:pt>
                <c:pt idx="55">
                  <c:v>16.88812068517571</c:v>
                </c:pt>
                <c:pt idx="56">
                  <c:v>21.79976837008454</c:v>
                </c:pt>
                <c:pt idx="57">
                  <c:v>28.64742770125565</c:v>
                </c:pt>
                <c:pt idx="58">
                  <c:v>30.58805990037297</c:v>
                </c:pt>
                <c:pt idx="59">
                  <c:v>32.71351421369194</c:v>
                </c:pt>
                <c:pt idx="60">
                  <c:v>34.65414641280925</c:v>
                </c:pt>
                <c:pt idx="61">
                  <c:v>36.6086402704917</c:v>
                </c:pt>
                <c:pt idx="62">
                  <c:v>39.04367162509843</c:v>
                </c:pt>
                <c:pt idx="63">
                  <c:v>41.65428398819672</c:v>
                </c:pt>
                <c:pt idx="64">
                  <c:v>43.59491618731404</c:v>
                </c:pt>
                <c:pt idx="65">
                  <c:v>45.46624009360574</c:v>
                </c:pt>
                <c:pt idx="66">
                  <c:v>47.10653635714538</c:v>
                </c:pt>
                <c:pt idx="67">
                  <c:v>48.14616074952965</c:v>
                </c:pt>
                <c:pt idx="68">
                  <c:v>49.34750449184038</c:v>
                </c:pt>
                <c:pt idx="69">
                  <c:v>50.41023164849986</c:v>
                </c:pt>
                <c:pt idx="72">
                  <c:v>15.18313668166549</c:v>
                </c:pt>
                <c:pt idx="73">
                  <c:v>20.37663809073184</c:v>
                </c:pt>
                <c:pt idx="74">
                  <c:v>27.4876689346403</c:v>
                </c:pt>
                <c:pt idx="75">
                  <c:v>36.04031226932162</c:v>
                </c:pt>
                <c:pt idx="76">
                  <c:v>37.57895637005035</c:v>
                </c:pt>
                <c:pt idx="77">
                  <c:v>40.94271884852037</c:v>
                </c:pt>
                <c:pt idx="78">
                  <c:v>43.63188061015437</c:v>
                </c:pt>
                <c:pt idx="79">
                  <c:v>46.13159970473168</c:v>
                </c:pt>
                <c:pt idx="80">
                  <c:v>49.2042673533341</c:v>
                </c:pt>
                <c:pt idx="81">
                  <c:v>51.51454378085472</c:v>
                </c:pt>
                <c:pt idx="82">
                  <c:v>54.49480037235631</c:v>
                </c:pt>
                <c:pt idx="83">
                  <c:v>56.50936141715429</c:v>
                </c:pt>
                <c:pt idx="84">
                  <c:v>58.04800551788302</c:v>
                </c:pt>
                <c:pt idx="87">
                  <c:v>17.18845662075339</c:v>
                </c:pt>
                <c:pt idx="88">
                  <c:v>24.05921871619971</c:v>
                </c:pt>
                <c:pt idx="89">
                  <c:v>28.30088623712756</c:v>
                </c:pt>
                <c:pt idx="90">
                  <c:v>31.29500448719428</c:v>
                </c:pt>
                <c:pt idx="91">
                  <c:v>37.98094446843894</c:v>
                </c:pt>
                <c:pt idx="92">
                  <c:v>42.46288073782894</c:v>
                </c:pt>
                <c:pt idx="93">
                  <c:v>45.00418480810162</c:v>
                </c:pt>
                <c:pt idx="94">
                  <c:v>48.88544920633625</c:v>
                </c:pt>
                <c:pt idx="95">
                  <c:v>52.65119978319486</c:v>
                </c:pt>
                <c:pt idx="96">
                  <c:v>55.81627848889811</c:v>
                </c:pt>
                <c:pt idx="97">
                  <c:v>56.00110060309976</c:v>
                </c:pt>
                <c:pt idx="100">
                  <c:v>19.97002943948821</c:v>
                </c:pt>
                <c:pt idx="101">
                  <c:v>24.86781546583192</c:v>
                </c:pt>
                <c:pt idx="102">
                  <c:v>27.1734713404975</c:v>
                </c:pt>
                <c:pt idx="103">
                  <c:v>32.2607000338979</c:v>
                </c:pt>
                <c:pt idx="104">
                  <c:v>36.96442284032987</c:v>
                </c:pt>
                <c:pt idx="105">
                  <c:v>39.75061621191973</c:v>
                </c:pt>
                <c:pt idx="106">
                  <c:v>44.934876515276</c:v>
                </c:pt>
                <c:pt idx="107">
                  <c:v>48.10457577383428</c:v>
                </c:pt>
                <c:pt idx="110">
                  <c:v>21.85059445149</c:v>
                </c:pt>
                <c:pt idx="111">
                  <c:v>27.88503648017385</c:v>
                </c:pt>
                <c:pt idx="112">
                  <c:v>30.5695776889528</c:v>
                </c:pt>
                <c:pt idx="113">
                  <c:v>34.88055350270628</c:v>
                </c:pt>
                <c:pt idx="114">
                  <c:v>40.15260431030832</c:v>
                </c:pt>
                <c:pt idx="115">
                  <c:v>43.7935999600808</c:v>
                </c:pt>
                <c:pt idx="116">
                  <c:v>43.98304262713751</c:v>
                </c:pt>
                <c:pt idx="117">
                  <c:v>44.08007423709337</c:v>
                </c:pt>
              </c:numCache>
            </c:numRef>
          </c:xVal>
          <c:yVal>
            <c:numRef>
              <c:f>'U;Data Set # 12'!$P$8:$P$125</c:f>
              <c:numCache>
                <c:formatCode>0.0000</c:formatCode>
                <c:ptCount val="118"/>
                <c:pt idx="0">
                  <c:v>10.13178294573643</c:v>
                </c:pt>
                <c:pt idx="1">
                  <c:v>8.238317757009346</c:v>
                </c:pt>
                <c:pt idx="2">
                  <c:v>7.044871794871794</c:v>
                </c:pt>
                <c:pt idx="3">
                  <c:v>5.944444444444444</c:v>
                </c:pt>
                <c:pt idx="4">
                  <c:v>5.778688524590163</c:v>
                </c:pt>
                <c:pt idx="5">
                  <c:v>5.577651515151515</c:v>
                </c:pt>
                <c:pt idx="6">
                  <c:v>5.35528596187175</c:v>
                </c:pt>
                <c:pt idx="7">
                  <c:v>5.322847682119205</c:v>
                </c:pt>
                <c:pt idx="8">
                  <c:v>4.881597717546362</c:v>
                </c:pt>
                <c:pt idx="9">
                  <c:v>4.660904255319149</c:v>
                </c:pt>
                <c:pt idx="10">
                  <c:v>4.391676866585067</c:v>
                </c:pt>
                <c:pt idx="11">
                  <c:v>4.07056229327453</c:v>
                </c:pt>
                <c:pt idx="12">
                  <c:v>3.734753146176186</c:v>
                </c:pt>
                <c:pt idx="13">
                  <c:v>3.426470588235294</c:v>
                </c:pt>
                <c:pt idx="14">
                  <c:v>3.189274447949527</c:v>
                </c:pt>
                <c:pt idx="15">
                  <c:v>2.895138888888889</c:v>
                </c:pt>
                <c:pt idx="18">
                  <c:v>9.795580110497237</c:v>
                </c:pt>
                <c:pt idx="19">
                  <c:v>8.32394366197183</c:v>
                </c:pt>
                <c:pt idx="20">
                  <c:v>7.107981220657277</c:v>
                </c:pt>
                <c:pt idx="21">
                  <c:v>6.239316239316239</c:v>
                </c:pt>
                <c:pt idx="22">
                  <c:v>5.975346687211094</c:v>
                </c:pt>
                <c:pt idx="23">
                  <c:v>5.835714285714285</c:v>
                </c:pt>
                <c:pt idx="24">
                  <c:v>5.57452229299363</c:v>
                </c:pt>
                <c:pt idx="25">
                  <c:v>5.349355216881594</c:v>
                </c:pt>
                <c:pt idx="26">
                  <c:v>5.156351791530944</c:v>
                </c:pt>
                <c:pt idx="27">
                  <c:v>4.940940940940941</c:v>
                </c:pt>
                <c:pt idx="28">
                  <c:v>4.741013824884793</c:v>
                </c:pt>
                <c:pt idx="29">
                  <c:v>4.489690721649484</c:v>
                </c:pt>
                <c:pt idx="30">
                  <c:v>4.487433358720487</c:v>
                </c:pt>
                <c:pt idx="31">
                  <c:v>3.833912439193885</c:v>
                </c:pt>
                <c:pt idx="32">
                  <c:v>3.547725816784112</c:v>
                </c:pt>
                <c:pt idx="33">
                  <c:v>3.142536475869809</c:v>
                </c:pt>
                <c:pt idx="36">
                  <c:v>9.411016949152541</c:v>
                </c:pt>
                <c:pt idx="37">
                  <c:v>7.834269662921347</c:v>
                </c:pt>
                <c:pt idx="38">
                  <c:v>6.751304347826087</c:v>
                </c:pt>
                <c:pt idx="39">
                  <c:v>5.853046594982078</c:v>
                </c:pt>
                <c:pt idx="40">
                  <c:v>5.669603524229074</c:v>
                </c:pt>
                <c:pt idx="41">
                  <c:v>5.422045680238332</c:v>
                </c:pt>
                <c:pt idx="42">
                  <c:v>5.27024567788899</c:v>
                </c:pt>
                <c:pt idx="43">
                  <c:v>5.103187919463087</c:v>
                </c:pt>
                <c:pt idx="44">
                  <c:v>4.937644341801385</c:v>
                </c:pt>
                <c:pt idx="45">
                  <c:v>4.751408450704225</c:v>
                </c:pt>
                <c:pt idx="46">
                  <c:v>4.620757180156658</c:v>
                </c:pt>
                <c:pt idx="47">
                  <c:v>4.374925373134328</c:v>
                </c:pt>
                <c:pt idx="48">
                  <c:v>4.117934782608696</c:v>
                </c:pt>
                <c:pt idx="49">
                  <c:v>3.938296787353391</c:v>
                </c:pt>
                <c:pt idx="50">
                  <c:v>3.657833565783356</c:v>
                </c:pt>
                <c:pt idx="51">
                  <c:v>3.468831168831169</c:v>
                </c:pt>
                <c:pt idx="54">
                  <c:v>8.453453453453453</c:v>
                </c:pt>
                <c:pt idx="55">
                  <c:v>7.237623762376237</c:v>
                </c:pt>
                <c:pt idx="56">
                  <c:v>6.224274406332454</c:v>
                </c:pt>
                <c:pt idx="57">
                  <c:v>5.308219178082192</c:v>
                </c:pt>
                <c:pt idx="58">
                  <c:v>5.111969111969112</c:v>
                </c:pt>
                <c:pt idx="59">
                  <c:v>4.954513645906228</c:v>
                </c:pt>
                <c:pt idx="60">
                  <c:v>4.829362524146813</c:v>
                </c:pt>
                <c:pt idx="61">
                  <c:v>4.693720379146919</c:v>
                </c:pt>
                <c:pt idx="62">
                  <c:v>4.53569511540526</c:v>
                </c:pt>
                <c:pt idx="63">
                  <c:v>4.419117647058823</c:v>
                </c:pt>
                <c:pt idx="64">
                  <c:v>4.25</c:v>
                </c:pt>
                <c:pt idx="65">
                  <c:v>4.084682440846824</c:v>
                </c:pt>
                <c:pt idx="66">
                  <c:v>3.829827197595792</c:v>
                </c:pt>
                <c:pt idx="67">
                  <c:v>3.662565905096661</c:v>
                </c:pt>
                <c:pt idx="68">
                  <c:v>3.548172757475083</c:v>
                </c:pt>
                <c:pt idx="69">
                  <c:v>3.388198757763975</c:v>
                </c:pt>
                <c:pt idx="72">
                  <c:v>7.64186046511628</c:v>
                </c:pt>
                <c:pt idx="73">
                  <c:v>6.428571428571429</c:v>
                </c:pt>
                <c:pt idx="74">
                  <c:v>5.472861085556577</c:v>
                </c:pt>
                <c:pt idx="75">
                  <c:v>4.704463208685163</c:v>
                </c:pt>
                <c:pt idx="76">
                  <c:v>4.551203133743704</c:v>
                </c:pt>
                <c:pt idx="77">
                  <c:v>4.352161100196463</c:v>
                </c:pt>
                <c:pt idx="78">
                  <c:v>4.23263110712685</c:v>
                </c:pt>
                <c:pt idx="79">
                  <c:v>4.070118222584591</c:v>
                </c:pt>
                <c:pt idx="80">
                  <c:v>3.952858203414996</c:v>
                </c:pt>
                <c:pt idx="81">
                  <c:v>3.807718579234973</c:v>
                </c:pt>
                <c:pt idx="82">
                  <c:v>3.65365551425031</c:v>
                </c:pt>
                <c:pt idx="83">
                  <c:v>3.501288290867449</c:v>
                </c:pt>
                <c:pt idx="84">
                  <c:v>3.363587684069612</c:v>
                </c:pt>
                <c:pt idx="87">
                  <c:v>6.91449814126394</c:v>
                </c:pt>
                <c:pt idx="88">
                  <c:v>5.728272827282728</c:v>
                </c:pt>
                <c:pt idx="89">
                  <c:v>5.217206132879045</c:v>
                </c:pt>
                <c:pt idx="90">
                  <c:v>4.897324656543746</c:v>
                </c:pt>
                <c:pt idx="91">
                  <c:v>4.388681260010678</c:v>
                </c:pt>
                <c:pt idx="92">
                  <c:v>4.19634703196347</c:v>
                </c:pt>
                <c:pt idx="93">
                  <c:v>4.003288121660501</c:v>
                </c:pt>
                <c:pt idx="94">
                  <c:v>3.888276368981992</c:v>
                </c:pt>
                <c:pt idx="95">
                  <c:v>3.722639660241751</c:v>
                </c:pt>
                <c:pt idx="96">
                  <c:v>3.628717332532292</c:v>
                </c:pt>
                <c:pt idx="97">
                  <c:v>3.60392506690455</c:v>
                </c:pt>
                <c:pt idx="100">
                  <c:v>6.053221288515406</c:v>
                </c:pt>
                <c:pt idx="101">
                  <c:v>5.323442136498516</c:v>
                </c:pt>
                <c:pt idx="102">
                  <c:v>5.009369676320272</c:v>
                </c:pt>
                <c:pt idx="103">
                  <c:v>4.59342105263158</c:v>
                </c:pt>
                <c:pt idx="104">
                  <c:v>4.230565838180857</c:v>
                </c:pt>
                <c:pt idx="105">
                  <c:v>4.040864255519023</c:v>
                </c:pt>
                <c:pt idx="106">
                  <c:v>3.753377074488614</c:v>
                </c:pt>
                <c:pt idx="107">
                  <c:v>3.654264654264654</c:v>
                </c:pt>
                <c:pt idx="110">
                  <c:v>5.248612652608213</c:v>
                </c:pt>
                <c:pt idx="111">
                  <c:v>4.497019374068555</c:v>
                </c:pt>
                <c:pt idx="112">
                  <c:v>4.27114267269206</c:v>
                </c:pt>
                <c:pt idx="113">
                  <c:v>3.913426645930534</c:v>
                </c:pt>
                <c:pt idx="114">
                  <c:v>3.604313562836996</c:v>
                </c:pt>
                <c:pt idx="115">
                  <c:v>3.43157132512672</c:v>
                </c:pt>
                <c:pt idx="116">
                  <c:v>3.409383954154728</c:v>
                </c:pt>
                <c:pt idx="117">
                  <c:v>3.403496254013557</c:v>
                </c:pt>
              </c:numCache>
            </c:numRef>
          </c:yVal>
          <c:smooth val="0"/>
        </c:ser>
        <c:ser>
          <c:idx val="5"/>
          <c:order val="5"/>
          <c:tx>
            <c:v>Data Set # 13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'V;Data Set # 13'!$O$8:$O$205</c:f>
              <c:numCache>
                <c:formatCode>General</c:formatCode>
                <c:ptCount val="198"/>
                <c:pt idx="17">
                  <c:v>9.366479758722467</c:v>
                </c:pt>
                <c:pt idx="18">
                  <c:v>13.26744126179842</c:v>
                </c:pt>
                <c:pt idx="19">
                  <c:v>17.16840276487437</c:v>
                </c:pt>
                <c:pt idx="20">
                  <c:v>21.44485788856725</c:v>
                </c:pt>
                <c:pt idx="21">
                  <c:v>22.3105792916563</c:v>
                </c:pt>
                <c:pt idx="22">
                  <c:v>23.82819934164975</c:v>
                </c:pt>
                <c:pt idx="23">
                  <c:v>25.12678144628332</c:v>
                </c:pt>
                <c:pt idx="24">
                  <c:v>26.53488252359683</c:v>
                </c:pt>
                <c:pt idx="25">
                  <c:v>27.29630014318118</c:v>
                </c:pt>
                <c:pt idx="26">
                  <c:v>29.02774294935927</c:v>
                </c:pt>
                <c:pt idx="27">
                  <c:v>29.67964159626367</c:v>
                </c:pt>
                <c:pt idx="28">
                  <c:v>30.54536299935272</c:v>
                </c:pt>
                <c:pt idx="29">
                  <c:v>31.0303755926496</c:v>
                </c:pt>
                <c:pt idx="30">
                  <c:v>31.62490715862641</c:v>
                </c:pt>
                <c:pt idx="33">
                  <c:v>12.44344137211125</c:v>
                </c:pt>
                <c:pt idx="34">
                  <c:v>17.09539011642107</c:v>
                </c:pt>
                <c:pt idx="35">
                  <c:v>21.63781988805096</c:v>
                </c:pt>
                <c:pt idx="36">
                  <c:v>27.48404695348965</c:v>
                </c:pt>
                <c:pt idx="37">
                  <c:v>28.67311008544328</c:v>
                </c:pt>
                <c:pt idx="38">
                  <c:v>30.40455289162137</c:v>
                </c:pt>
                <c:pt idx="39">
                  <c:v>32.02647672511953</c:v>
                </c:pt>
                <c:pt idx="40">
                  <c:v>34.40981817820202</c:v>
                </c:pt>
                <c:pt idx="41">
                  <c:v>35.70318509366036</c:v>
                </c:pt>
                <c:pt idx="42">
                  <c:v>37.33032411633376</c:v>
                </c:pt>
                <c:pt idx="43">
                  <c:v>39.00439984158426</c:v>
                </c:pt>
                <c:pt idx="44">
                  <c:v>40.57417178333007</c:v>
                </c:pt>
                <c:pt idx="45">
                  <c:v>41.71108302353134</c:v>
                </c:pt>
                <c:pt idx="46">
                  <c:v>42.73847529105268</c:v>
                </c:pt>
                <c:pt idx="49">
                  <c:v>14.99366887880128</c:v>
                </c:pt>
                <c:pt idx="50">
                  <c:v>19.95331378444998</c:v>
                </c:pt>
                <c:pt idx="51">
                  <c:v>26.53488252359683</c:v>
                </c:pt>
                <c:pt idx="52">
                  <c:v>33.87786888232803</c:v>
                </c:pt>
                <c:pt idx="53">
                  <c:v>38.18561514107233</c:v>
                </c:pt>
                <c:pt idx="54">
                  <c:v>40.87143756631847</c:v>
                </c:pt>
                <c:pt idx="55">
                  <c:v>43.7919435044502</c:v>
                </c:pt>
                <c:pt idx="56">
                  <c:v>45.95103182299759</c:v>
                </c:pt>
                <c:pt idx="57">
                  <c:v>48.21442392504967</c:v>
                </c:pt>
                <c:pt idx="58">
                  <c:v>51.12971467400617</c:v>
                </c:pt>
                <c:pt idx="59">
                  <c:v>52.5273853729692</c:v>
                </c:pt>
                <c:pt idx="60">
                  <c:v>53.93027126110748</c:v>
                </c:pt>
                <c:pt idx="61">
                  <c:v>55.4426761219257</c:v>
                </c:pt>
                <c:pt idx="64">
                  <c:v>17.49165687856081</c:v>
                </c:pt>
                <c:pt idx="65">
                  <c:v>20.48336475146418</c:v>
                </c:pt>
                <c:pt idx="66">
                  <c:v>24.07851277649351</c:v>
                </c:pt>
                <c:pt idx="67">
                  <c:v>27.536198845242</c:v>
                </c:pt>
                <c:pt idx="68">
                  <c:v>31.42138440106286</c:v>
                </c:pt>
                <c:pt idx="69">
                  <c:v>36.27685590293623</c:v>
                </c:pt>
                <c:pt idx="70">
                  <c:v>40.2507413962495</c:v>
                </c:pt>
                <c:pt idx="71">
                  <c:v>42.94708285806209</c:v>
                </c:pt>
                <c:pt idx="72">
                  <c:v>46.5265342067118</c:v>
                </c:pt>
                <c:pt idx="73">
                  <c:v>49.23138581422054</c:v>
                </c:pt>
                <c:pt idx="74">
                  <c:v>53.43615399054847</c:v>
                </c:pt>
                <c:pt idx="75">
                  <c:v>56.25617992187878</c:v>
                </c:pt>
                <c:pt idx="76">
                  <c:v>59.70850790526863</c:v>
                </c:pt>
                <c:pt idx="77">
                  <c:v>62.21044015260139</c:v>
                </c:pt>
                <c:pt idx="80">
                  <c:v>19.67690875816251</c:v>
                </c:pt>
                <c:pt idx="81">
                  <c:v>23.2284525864977</c:v>
                </c:pt>
                <c:pt idx="82">
                  <c:v>26.9886039818423</c:v>
                </c:pt>
                <c:pt idx="83">
                  <c:v>31.60926159110071</c:v>
                </c:pt>
                <c:pt idx="84">
                  <c:v>36.448957145719</c:v>
                </c:pt>
                <c:pt idx="85">
                  <c:v>42.0448551307464</c:v>
                </c:pt>
                <c:pt idx="86">
                  <c:v>47.52601895391862</c:v>
                </c:pt>
                <c:pt idx="87">
                  <c:v>50.54039829720458</c:v>
                </c:pt>
                <c:pt idx="88">
                  <c:v>53.8729041801799</c:v>
                </c:pt>
                <c:pt idx="89">
                  <c:v>58.06591627706901</c:v>
                </c:pt>
                <c:pt idx="90">
                  <c:v>61.39842216004433</c:v>
                </c:pt>
                <c:pt idx="93">
                  <c:v>21.9559464277403</c:v>
                </c:pt>
                <c:pt idx="94">
                  <c:v>26.69655338802913</c:v>
                </c:pt>
                <c:pt idx="95">
                  <c:v>30.46191997254896</c:v>
                </c:pt>
                <c:pt idx="96">
                  <c:v>36.70450141530553</c:v>
                </c:pt>
                <c:pt idx="97">
                  <c:v>41.43989318641911</c:v>
                </c:pt>
                <c:pt idx="98">
                  <c:v>48.86632257195407</c:v>
                </c:pt>
                <c:pt idx="99">
                  <c:v>56.40227093016897</c:v>
                </c:pt>
                <c:pt idx="100">
                  <c:v>56.93943541521821</c:v>
                </c:pt>
                <c:pt idx="103">
                  <c:v>24.65219923133692</c:v>
                </c:pt>
                <c:pt idx="104">
                  <c:v>28.84521132822604</c:v>
                </c:pt>
                <c:pt idx="105">
                  <c:v>33.47629931583492</c:v>
                </c:pt>
                <c:pt idx="106">
                  <c:v>37.24166590035475</c:v>
                </c:pt>
                <c:pt idx="107">
                  <c:v>41.7632349152837</c:v>
                </c:pt>
                <c:pt idx="108">
                  <c:v>44.67331047506495</c:v>
                </c:pt>
                <c:pt idx="109">
                  <c:v>50.64470208070929</c:v>
                </c:pt>
                <c:pt idx="112">
                  <c:v>26.15417371380466</c:v>
                </c:pt>
                <c:pt idx="113">
                  <c:v>30.78526170141354</c:v>
                </c:pt>
                <c:pt idx="114">
                  <c:v>35.41634968902243</c:v>
                </c:pt>
                <c:pt idx="115">
                  <c:v>39.07219730086232</c:v>
                </c:pt>
                <c:pt idx="116">
                  <c:v>43.91710804465584</c:v>
                </c:pt>
                <c:pt idx="117">
                  <c:v>45.63812047248347</c:v>
                </c:pt>
              </c:numCache>
            </c:numRef>
          </c:xVal>
          <c:yVal>
            <c:numRef>
              <c:f>'V;Data Set # 13'!$P$8:$P$205</c:f>
              <c:numCache>
                <c:formatCode>0.0000</c:formatCode>
                <c:ptCount val="198"/>
                <c:pt idx="17">
                  <c:v>9.16326530612245</c:v>
                </c:pt>
                <c:pt idx="18">
                  <c:v>7.803680981595092</c:v>
                </c:pt>
                <c:pt idx="19">
                  <c:v>6.704684317718941</c:v>
                </c:pt>
                <c:pt idx="20">
                  <c:v>5.857549857549857</c:v>
                </c:pt>
                <c:pt idx="21">
                  <c:v>5.673740053050398</c:v>
                </c:pt>
                <c:pt idx="22">
                  <c:v>5.465311004784688</c:v>
                </c:pt>
                <c:pt idx="23">
                  <c:v>5.288693743139407</c:v>
                </c:pt>
                <c:pt idx="24">
                  <c:v>5.057654075546719</c:v>
                </c:pt>
                <c:pt idx="25">
                  <c:v>4.923800564440263</c:v>
                </c:pt>
                <c:pt idx="26">
                  <c:v>4.649958228905597</c:v>
                </c:pt>
                <c:pt idx="27">
                  <c:v>4.415050426687355</c:v>
                </c:pt>
                <c:pt idx="28">
                  <c:v>4.168683274021352</c:v>
                </c:pt>
                <c:pt idx="29">
                  <c:v>3.91705069124424</c:v>
                </c:pt>
                <c:pt idx="30">
                  <c:v>3.479059093516925</c:v>
                </c:pt>
                <c:pt idx="33">
                  <c:v>8.521428571428572</c:v>
                </c:pt>
                <c:pt idx="34">
                  <c:v>7.14161220043573</c:v>
                </c:pt>
                <c:pt idx="35">
                  <c:v>6.137573964497041</c:v>
                </c:pt>
                <c:pt idx="36">
                  <c:v>5.307150050352467</c:v>
                </c:pt>
                <c:pt idx="37">
                  <c:v>5.206439393939393</c:v>
                </c:pt>
                <c:pt idx="38">
                  <c:v>5.012897678417885</c:v>
                </c:pt>
                <c:pt idx="39">
                  <c:v>4.839243498817967</c:v>
                </c:pt>
                <c:pt idx="40">
                  <c:v>4.653032440056417</c:v>
                </c:pt>
                <c:pt idx="41">
                  <c:v>4.521796565389696</c:v>
                </c:pt>
                <c:pt idx="42">
                  <c:v>4.34872417982989</c:v>
                </c:pt>
                <c:pt idx="43">
                  <c:v>4.111599780098955</c:v>
                </c:pt>
                <c:pt idx="44">
                  <c:v>3.929292929292929</c:v>
                </c:pt>
                <c:pt idx="45">
                  <c:v>3.707927677329624</c:v>
                </c:pt>
                <c:pt idx="46">
                  <c:v>3.503634031637451</c:v>
                </c:pt>
                <c:pt idx="49">
                  <c:v>7.64627659574468</c:v>
                </c:pt>
                <c:pt idx="50">
                  <c:v>6.495755517826825</c:v>
                </c:pt>
                <c:pt idx="51">
                  <c:v>5.482758620689654</c:v>
                </c:pt>
                <c:pt idx="52">
                  <c:v>4.804733727810651</c:v>
                </c:pt>
                <c:pt idx="53">
                  <c:v>4.53374613003096</c:v>
                </c:pt>
                <c:pt idx="54">
                  <c:v>4.366016713091922</c:v>
                </c:pt>
                <c:pt idx="55">
                  <c:v>4.14461994076999</c:v>
                </c:pt>
                <c:pt idx="56">
                  <c:v>4.071626617375231</c:v>
                </c:pt>
                <c:pt idx="57">
                  <c:v>3.915713680643795</c:v>
                </c:pt>
                <c:pt idx="58">
                  <c:v>3.730593607305936</c:v>
                </c:pt>
                <c:pt idx="59">
                  <c:v>3.58561765752937</c:v>
                </c:pt>
                <c:pt idx="60">
                  <c:v>3.3662109375</c:v>
                </c:pt>
                <c:pt idx="61">
                  <c:v>3.236225266362253</c:v>
                </c:pt>
                <c:pt idx="64">
                  <c:v>6.9012</c:v>
                </c:pt>
                <c:pt idx="65">
                  <c:v>6.3864</c:v>
                </c:pt>
                <c:pt idx="66">
                  <c:v>5.8443</c:v>
                </c:pt>
                <c:pt idx="67">
                  <c:v>5.34412955465587</c:v>
                </c:pt>
                <c:pt idx="68">
                  <c:v>5.025</c:v>
                </c:pt>
                <c:pt idx="69">
                  <c:v>4.561311475409835</c:v>
                </c:pt>
                <c:pt idx="70">
                  <c:v>4.3238</c:v>
                </c:pt>
                <c:pt idx="71">
                  <c:v>4.20797138477261</c:v>
                </c:pt>
                <c:pt idx="72">
                  <c:v>4.0774</c:v>
                </c:pt>
                <c:pt idx="73">
                  <c:v>3.946488294314381</c:v>
                </c:pt>
                <c:pt idx="74">
                  <c:v>3.792099999999999</c:v>
                </c:pt>
                <c:pt idx="75">
                  <c:v>3.6778</c:v>
                </c:pt>
                <c:pt idx="76">
                  <c:v>3.5055</c:v>
                </c:pt>
                <c:pt idx="77">
                  <c:v>3.3367</c:v>
                </c:pt>
                <c:pt idx="80">
                  <c:v>6.288333333333333</c:v>
                </c:pt>
                <c:pt idx="81">
                  <c:v>5.695652173913044</c:v>
                </c:pt>
                <c:pt idx="82">
                  <c:v>5.201005025125628</c:v>
                </c:pt>
                <c:pt idx="83">
                  <c:v>4.787519747235387</c:v>
                </c:pt>
                <c:pt idx="84">
                  <c:v>4.431832593532022</c:v>
                </c:pt>
                <c:pt idx="85">
                  <c:v>4.123785166240409</c:v>
                </c:pt>
                <c:pt idx="86">
                  <c:v>3.84839527027027</c:v>
                </c:pt>
                <c:pt idx="87">
                  <c:v>3.728741823778376</c:v>
                </c:pt>
                <c:pt idx="88">
                  <c:v>3.616946778711485</c:v>
                </c:pt>
                <c:pt idx="89">
                  <c:v>3.511195206559445</c:v>
                </c:pt>
                <c:pt idx="90">
                  <c:v>3.375286697247706</c:v>
                </c:pt>
                <c:pt idx="93">
                  <c:v>5.720108695652173</c:v>
                </c:pt>
                <c:pt idx="94">
                  <c:v>5.108782435129741</c:v>
                </c:pt>
                <c:pt idx="95">
                  <c:v>4.772058823529412</c:v>
                </c:pt>
                <c:pt idx="96">
                  <c:v>4.315144083384426</c:v>
                </c:pt>
                <c:pt idx="97">
                  <c:v>4.021255060728745</c:v>
                </c:pt>
                <c:pt idx="98">
                  <c:v>3.710891089108911</c:v>
                </c:pt>
                <c:pt idx="99">
                  <c:v>3.456375838926174</c:v>
                </c:pt>
                <c:pt idx="100">
                  <c:v>3.403366583541147</c:v>
                </c:pt>
                <c:pt idx="103">
                  <c:v>5.039445628997867</c:v>
                </c:pt>
                <c:pt idx="104">
                  <c:v>4.582435791217896</c:v>
                </c:pt>
                <c:pt idx="105">
                  <c:v>4.200916230366492</c:v>
                </c:pt>
                <c:pt idx="106">
                  <c:v>4.00280269058296</c:v>
                </c:pt>
                <c:pt idx="107">
                  <c:v>3.683532658693652</c:v>
                </c:pt>
                <c:pt idx="108">
                  <c:v>3.552882621318955</c:v>
                </c:pt>
                <c:pt idx="109">
                  <c:v>3.29633401221996</c:v>
                </c:pt>
                <c:pt idx="112">
                  <c:v>4.349522983521248</c:v>
                </c:pt>
                <c:pt idx="113">
                  <c:v>3.975084175084175</c:v>
                </c:pt>
                <c:pt idx="114">
                  <c:v>3.658943965517241</c:v>
                </c:pt>
                <c:pt idx="115">
                  <c:v>3.45412632549562</c:v>
                </c:pt>
                <c:pt idx="116">
                  <c:v>3.21412213740458</c:v>
                </c:pt>
                <c:pt idx="117">
                  <c:v>3.129828326180257</c:v>
                </c:pt>
              </c:numCache>
            </c:numRef>
          </c:yVal>
          <c:smooth val="0"/>
        </c:ser>
        <c:ser>
          <c:idx val="6"/>
          <c:order val="6"/>
          <c:tx>
            <c:v>Data Set # 14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'W;Data Set # 14'!$O$8:$O$132</c:f>
              <c:numCache>
                <c:formatCode>General</c:formatCode>
                <c:ptCount val="125"/>
                <c:pt idx="0">
                  <c:v>7.535948358214902</c:v>
                </c:pt>
                <c:pt idx="1">
                  <c:v>8.938834246353178</c:v>
                </c:pt>
                <c:pt idx="2">
                  <c:v>10.17483408088393</c:v>
                </c:pt>
                <c:pt idx="3">
                  <c:v>13.09534001901566</c:v>
                </c:pt>
                <c:pt idx="4">
                  <c:v>15.95326368704456</c:v>
                </c:pt>
                <c:pt idx="5">
                  <c:v>16.94414963033925</c:v>
                </c:pt>
                <c:pt idx="6">
                  <c:v>17.54911157466654</c:v>
                </c:pt>
                <c:pt idx="7">
                  <c:v>18.48263043703365</c:v>
                </c:pt>
                <c:pt idx="8">
                  <c:v>19.80207329836816</c:v>
                </c:pt>
                <c:pt idx="9">
                  <c:v>20.46440232362303</c:v>
                </c:pt>
                <c:pt idx="10">
                  <c:v>21.23625032155784</c:v>
                </c:pt>
                <c:pt idx="11">
                  <c:v>21.78384518495754</c:v>
                </c:pt>
                <c:pt idx="12">
                  <c:v>22.44617421021242</c:v>
                </c:pt>
                <c:pt idx="13">
                  <c:v>22.44617421021242</c:v>
                </c:pt>
                <c:pt idx="14">
                  <c:v>23.10328804629205</c:v>
                </c:pt>
                <c:pt idx="17">
                  <c:v>9.961011324699283</c:v>
                </c:pt>
                <c:pt idx="18">
                  <c:v>13.07969445148995</c:v>
                </c:pt>
                <c:pt idx="19">
                  <c:v>16.96501038704019</c:v>
                </c:pt>
                <c:pt idx="20">
                  <c:v>20.79295924166285</c:v>
                </c:pt>
                <c:pt idx="21">
                  <c:v>21.77862999578231</c:v>
                </c:pt>
                <c:pt idx="22">
                  <c:v>22.98333869526164</c:v>
                </c:pt>
                <c:pt idx="23">
                  <c:v>24.29756636742092</c:v>
                </c:pt>
                <c:pt idx="24">
                  <c:v>25.99250284937237</c:v>
                </c:pt>
                <c:pt idx="25">
                  <c:v>27.2545786297793</c:v>
                </c:pt>
                <c:pt idx="26">
                  <c:v>28.4540721400834</c:v>
                </c:pt>
                <c:pt idx="27">
                  <c:v>29.54926186688279</c:v>
                </c:pt>
                <c:pt idx="28">
                  <c:v>30.53493262100225</c:v>
                </c:pt>
                <c:pt idx="29">
                  <c:v>30.92085661996966</c:v>
                </c:pt>
                <c:pt idx="30">
                  <c:v>31.41108440244177</c:v>
                </c:pt>
                <c:pt idx="33">
                  <c:v>11.80197310355732</c:v>
                </c:pt>
                <c:pt idx="34">
                  <c:v>16.30268136178532</c:v>
                </c:pt>
                <c:pt idx="35">
                  <c:v>21.29883259166067</c:v>
                </c:pt>
                <c:pt idx="36">
                  <c:v>26.79042679318336</c:v>
                </c:pt>
                <c:pt idx="37">
                  <c:v>27.72394565555047</c:v>
                </c:pt>
                <c:pt idx="38">
                  <c:v>29.64313527203703</c:v>
                </c:pt>
                <c:pt idx="39">
                  <c:v>31.18161607873142</c:v>
                </c:pt>
                <c:pt idx="40">
                  <c:v>33.76313472047285</c:v>
                </c:pt>
                <c:pt idx="41">
                  <c:v>35.46328639159954</c:v>
                </c:pt>
                <c:pt idx="42">
                  <c:v>36.448957145719</c:v>
                </c:pt>
                <c:pt idx="43">
                  <c:v>38.86880492302814</c:v>
                </c:pt>
                <c:pt idx="44">
                  <c:v>40.07351362250748</c:v>
                </c:pt>
                <c:pt idx="45">
                  <c:v>41.17391853848211</c:v>
                </c:pt>
                <c:pt idx="46">
                  <c:v>42.43599431888903</c:v>
                </c:pt>
                <c:pt idx="49">
                  <c:v>14.63382082571005</c:v>
                </c:pt>
                <c:pt idx="50">
                  <c:v>19.25447843496846</c:v>
                </c:pt>
                <c:pt idx="51">
                  <c:v>26.01857879524855</c:v>
                </c:pt>
                <c:pt idx="52">
                  <c:v>32.84004623645622</c:v>
                </c:pt>
                <c:pt idx="53">
                  <c:v>34.54541309675814</c:v>
                </c:pt>
                <c:pt idx="54">
                  <c:v>36.86095709056259</c:v>
                </c:pt>
                <c:pt idx="55">
                  <c:v>38.7279948152968</c:v>
                </c:pt>
                <c:pt idx="56">
                  <c:v>41.86232350961316</c:v>
                </c:pt>
                <c:pt idx="57">
                  <c:v>43.84409539620255</c:v>
                </c:pt>
                <c:pt idx="58">
                  <c:v>47.14531014412644</c:v>
                </c:pt>
                <c:pt idx="59">
                  <c:v>48.9601959771083</c:v>
                </c:pt>
                <c:pt idx="60">
                  <c:v>51.05148683637763</c:v>
                </c:pt>
                <c:pt idx="61">
                  <c:v>52.53781575131968</c:v>
                </c:pt>
                <c:pt idx="64">
                  <c:v>16.87113698188596</c:v>
                </c:pt>
                <c:pt idx="65">
                  <c:v>20.49047826949921</c:v>
                </c:pt>
                <c:pt idx="66">
                  <c:v>23.2284525864977</c:v>
                </c:pt>
                <c:pt idx="67">
                  <c:v>26.95209765761565</c:v>
                </c:pt>
                <c:pt idx="68">
                  <c:v>31.2233375921333</c:v>
                </c:pt>
                <c:pt idx="69">
                  <c:v>35.49979271582619</c:v>
                </c:pt>
                <c:pt idx="70">
                  <c:v>39.33295675962408</c:v>
                </c:pt>
                <c:pt idx="71">
                  <c:v>42.39948799466239</c:v>
                </c:pt>
                <c:pt idx="72">
                  <c:v>44.97579144722859</c:v>
                </c:pt>
                <c:pt idx="73">
                  <c:v>48.12055051989544</c:v>
                </c:pt>
                <c:pt idx="74">
                  <c:v>52.91852456111184</c:v>
                </c:pt>
                <c:pt idx="75">
                  <c:v>53.3566004518316</c:v>
                </c:pt>
                <c:pt idx="76">
                  <c:v>54.12323326059118</c:v>
                </c:pt>
                <c:pt idx="77">
                  <c:v>57.08024552294955</c:v>
                </c:pt>
                <c:pt idx="78">
                  <c:v>59.81821983994805</c:v>
                </c:pt>
                <c:pt idx="81">
                  <c:v>19.96374416280045</c:v>
                </c:pt>
                <c:pt idx="82">
                  <c:v>23.78647782824787</c:v>
                </c:pt>
                <c:pt idx="83">
                  <c:v>26.83736349576048</c:v>
                </c:pt>
                <c:pt idx="84">
                  <c:v>32.07862861687188</c:v>
                </c:pt>
                <c:pt idx="85">
                  <c:v>35.78662812046412</c:v>
                </c:pt>
                <c:pt idx="86">
                  <c:v>41.67979188847993</c:v>
                </c:pt>
                <c:pt idx="87">
                  <c:v>46.69680387505622</c:v>
                </c:pt>
                <c:pt idx="88">
                  <c:v>49.862423704424</c:v>
                </c:pt>
                <c:pt idx="89">
                  <c:v>53.02282834461655</c:v>
                </c:pt>
                <c:pt idx="90">
                  <c:v>57.16890373892855</c:v>
                </c:pt>
                <c:pt idx="91">
                  <c:v>61.9720929693202</c:v>
                </c:pt>
                <c:pt idx="94">
                  <c:v>22.49832610196477</c:v>
                </c:pt>
                <c:pt idx="95">
                  <c:v>26.43057874009213</c:v>
                </c:pt>
                <c:pt idx="96">
                  <c:v>30.69138829625931</c:v>
                </c:pt>
                <c:pt idx="97">
                  <c:v>35.71361547201083</c:v>
                </c:pt>
                <c:pt idx="98">
                  <c:v>40.73584264776235</c:v>
                </c:pt>
                <c:pt idx="99">
                  <c:v>48.05796824979262</c:v>
                </c:pt>
                <c:pt idx="100">
                  <c:v>53.08019542554414</c:v>
                </c:pt>
                <c:pt idx="101">
                  <c:v>57.45052395439126</c:v>
                </c:pt>
                <c:pt idx="102">
                  <c:v>58.7595364373753</c:v>
                </c:pt>
                <c:pt idx="105">
                  <c:v>24.76693339319209</c:v>
                </c:pt>
                <c:pt idx="106">
                  <c:v>29.02252776018404</c:v>
                </c:pt>
                <c:pt idx="107">
                  <c:v>33.49716007253586</c:v>
                </c:pt>
                <c:pt idx="108">
                  <c:v>36.76708368540835</c:v>
                </c:pt>
                <c:pt idx="109">
                  <c:v>41.46075394312005</c:v>
                </c:pt>
                <c:pt idx="110">
                  <c:v>45.1687534467123</c:v>
                </c:pt>
                <c:pt idx="111">
                  <c:v>50.08146164978388</c:v>
                </c:pt>
                <c:pt idx="114">
                  <c:v>26.07594587617614</c:v>
                </c:pt>
                <c:pt idx="115">
                  <c:v>30.6600971612079</c:v>
                </c:pt>
                <c:pt idx="116">
                  <c:v>34.91569152819984</c:v>
                </c:pt>
                <c:pt idx="117">
                  <c:v>38.62369103179209</c:v>
                </c:pt>
                <c:pt idx="118">
                  <c:v>42.87928539878403</c:v>
                </c:pt>
                <c:pt idx="119">
                  <c:v>45.60682933743206</c:v>
                </c:pt>
                <c:pt idx="120">
                  <c:v>48.00581635804026</c:v>
                </c:pt>
              </c:numCache>
            </c:numRef>
          </c:xVal>
          <c:yVal>
            <c:numRef>
              <c:f>'W;Data Set # 14'!$P$8:$P$132</c:f>
              <c:numCache>
                <c:formatCode>0.0000</c:formatCode>
                <c:ptCount val="125"/>
                <c:pt idx="0">
                  <c:v>10.24822695035461</c:v>
                </c:pt>
                <c:pt idx="1">
                  <c:v>9.469613259668507</c:v>
                </c:pt>
                <c:pt idx="2">
                  <c:v>8.709821428571429</c:v>
                </c:pt>
                <c:pt idx="3">
                  <c:v>7.21551724137931</c:v>
                </c:pt>
                <c:pt idx="4">
                  <c:v>6.142570281124498</c:v>
                </c:pt>
                <c:pt idx="5">
                  <c:v>6.061567164179104</c:v>
                </c:pt>
                <c:pt idx="6">
                  <c:v>5.781786941580756</c:v>
                </c:pt>
                <c:pt idx="7">
                  <c:v>5.581102362204724</c:v>
                </c:pt>
                <c:pt idx="8">
                  <c:v>5.340365682137834</c:v>
                </c:pt>
                <c:pt idx="9">
                  <c:v>5.129411764705883</c:v>
                </c:pt>
                <c:pt idx="10">
                  <c:v>4.911942098914354</c:v>
                </c:pt>
                <c:pt idx="11">
                  <c:v>4.47695605573419</c:v>
                </c:pt>
                <c:pt idx="12">
                  <c:v>4.248766041461006</c:v>
                </c:pt>
                <c:pt idx="13">
                  <c:v>3.895022624434389</c:v>
                </c:pt>
                <c:pt idx="14">
                  <c:v>3.488188976377952</c:v>
                </c:pt>
                <c:pt idx="17">
                  <c:v>9.597989949748743</c:v>
                </c:pt>
                <c:pt idx="18">
                  <c:v>8.064308681672026</c:v>
                </c:pt>
                <c:pt idx="19">
                  <c:v>6.805439330543933</c:v>
                </c:pt>
                <c:pt idx="20">
                  <c:v>5.854625550660793</c:v>
                </c:pt>
                <c:pt idx="21">
                  <c:v>5.744154057771665</c:v>
                </c:pt>
                <c:pt idx="22">
                  <c:v>5.571428571428571</c:v>
                </c:pt>
                <c:pt idx="23">
                  <c:v>5.386127167630057</c:v>
                </c:pt>
                <c:pt idx="24">
                  <c:v>5.186264308012487</c:v>
                </c:pt>
                <c:pt idx="25">
                  <c:v>5.005747126436781</c:v>
                </c:pt>
                <c:pt idx="26">
                  <c:v>4.849777777777778</c:v>
                </c:pt>
                <c:pt idx="27">
                  <c:v>4.540064102564102</c:v>
                </c:pt>
                <c:pt idx="28">
                  <c:v>4.28937728937729</c:v>
                </c:pt>
                <c:pt idx="29">
                  <c:v>3.916116248348745</c:v>
                </c:pt>
                <c:pt idx="30">
                  <c:v>3.672560975609756</c:v>
                </c:pt>
                <c:pt idx="33">
                  <c:v>8.909448818897637</c:v>
                </c:pt>
                <c:pt idx="34">
                  <c:v>7.460620525059665</c:v>
                </c:pt>
                <c:pt idx="35">
                  <c:v>6.206686930091185</c:v>
                </c:pt>
                <c:pt idx="36">
                  <c:v>5.470713525026623</c:v>
                </c:pt>
                <c:pt idx="37">
                  <c:v>5.310689310689311</c:v>
                </c:pt>
                <c:pt idx="38">
                  <c:v>5.176684881602914</c:v>
                </c:pt>
                <c:pt idx="39">
                  <c:v>4.999163879598662</c:v>
                </c:pt>
                <c:pt idx="40">
                  <c:v>4.788461538461538</c:v>
                </c:pt>
                <c:pt idx="41">
                  <c:v>4.657534246575342</c:v>
                </c:pt>
                <c:pt idx="42">
                  <c:v>4.494533762057878</c:v>
                </c:pt>
                <c:pt idx="43">
                  <c:v>4.227453204764605</c:v>
                </c:pt>
                <c:pt idx="44">
                  <c:v>3.991688311688311</c:v>
                </c:pt>
                <c:pt idx="45">
                  <c:v>3.795673076923077</c:v>
                </c:pt>
                <c:pt idx="46">
                  <c:v>3.568859649122807</c:v>
                </c:pt>
                <c:pt idx="49">
                  <c:v>7.994301994301994</c:v>
                </c:pt>
                <c:pt idx="50">
                  <c:v>6.72495446265938</c:v>
                </c:pt>
                <c:pt idx="51">
                  <c:v>5.708237986270022</c:v>
                </c:pt>
                <c:pt idx="52">
                  <c:v>5.001588562351072</c:v>
                </c:pt>
                <c:pt idx="53">
                  <c:v>4.820960698689956</c:v>
                </c:pt>
                <c:pt idx="54">
                  <c:v>4.653061224489796</c:v>
                </c:pt>
                <c:pt idx="55">
                  <c:v>4.473493975903614</c:v>
                </c:pt>
                <c:pt idx="56">
                  <c:v>4.334233261339093</c:v>
                </c:pt>
                <c:pt idx="57">
                  <c:v>4.157764589515331</c:v>
                </c:pt>
                <c:pt idx="58">
                  <c:v>3.822410147991544</c:v>
                </c:pt>
                <c:pt idx="59">
                  <c:v>3.828711256117454</c:v>
                </c:pt>
                <c:pt idx="60">
                  <c:v>3.59493206022769</c:v>
                </c:pt>
                <c:pt idx="61">
                  <c:v>3.442925495557075</c:v>
                </c:pt>
                <c:pt idx="64">
                  <c:v>7.157079646017699</c:v>
                </c:pt>
                <c:pt idx="65">
                  <c:v>6.451559934318554</c:v>
                </c:pt>
                <c:pt idx="66">
                  <c:v>6.002695417789758</c:v>
                </c:pt>
                <c:pt idx="67">
                  <c:v>5.533190578158458</c:v>
                </c:pt>
                <c:pt idx="68">
                  <c:v>5.147893379191745</c:v>
                </c:pt>
                <c:pt idx="69">
                  <c:v>4.675137362637362</c:v>
                </c:pt>
                <c:pt idx="70">
                  <c:v>4.449557522123894</c:v>
                </c:pt>
                <c:pt idx="71">
                  <c:v>4.272201786652654</c:v>
                </c:pt>
                <c:pt idx="72">
                  <c:v>4.138195777351248</c:v>
                </c:pt>
                <c:pt idx="73">
                  <c:v>3.980586712683347</c:v>
                </c:pt>
                <c:pt idx="74">
                  <c:v>3.772118959107807</c:v>
                </c:pt>
                <c:pt idx="75">
                  <c:v>3.775276752767527</c:v>
                </c:pt>
                <c:pt idx="76">
                  <c:v>3.651653764954258</c:v>
                </c:pt>
                <c:pt idx="77">
                  <c:v>3.515901060070671</c:v>
                </c:pt>
                <c:pt idx="78">
                  <c:v>3.355763604447045</c:v>
                </c:pt>
                <c:pt idx="81">
                  <c:v>6.477157360406092</c:v>
                </c:pt>
                <c:pt idx="82">
                  <c:v>6.009222661396574</c:v>
                </c:pt>
                <c:pt idx="83">
                  <c:v>5.533333333333333</c:v>
                </c:pt>
                <c:pt idx="84">
                  <c:v>5.013039934800326</c:v>
                </c:pt>
                <c:pt idx="85">
                  <c:v>4.7</c:v>
                </c:pt>
                <c:pt idx="86">
                  <c:v>4.296774193548387</c:v>
                </c:pt>
                <c:pt idx="87">
                  <c:v>4.047920433996383</c:v>
                </c:pt>
                <c:pt idx="88">
                  <c:v>3.85991118288252</c:v>
                </c:pt>
                <c:pt idx="89">
                  <c:v>3.740618101545254</c:v>
                </c:pt>
                <c:pt idx="90">
                  <c:v>3.566037735849056</c:v>
                </c:pt>
                <c:pt idx="91">
                  <c:v>3.367242844998583</c:v>
                </c:pt>
                <c:pt idx="94">
                  <c:v>5.89344262295082</c:v>
                </c:pt>
                <c:pt idx="95">
                  <c:v>5.402985074626866</c:v>
                </c:pt>
                <c:pt idx="96">
                  <c:v>4.97043918918919</c:v>
                </c:pt>
                <c:pt idx="97">
                  <c:v>4.511198945981554</c:v>
                </c:pt>
                <c:pt idx="98">
                  <c:v>4.172542735042735</c:v>
                </c:pt>
                <c:pt idx="99">
                  <c:v>3.793742280773981</c:v>
                </c:pt>
                <c:pt idx="100">
                  <c:v>3.596466431095406</c:v>
                </c:pt>
                <c:pt idx="101">
                  <c:v>3.414755114693119</c:v>
                </c:pt>
                <c:pt idx="102">
                  <c:v>3.391631547260686</c:v>
                </c:pt>
                <c:pt idx="105">
                  <c:v>5.264966740576496</c:v>
                </c:pt>
                <c:pt idx="106">
                  <c:v>4.764554794520547</c:v>
                </c:pt>
                <c:pt idx="107">
                  <c:v>4.402330363262508</c:v>
                </c:pt>
                <c:pt idx="108">
                  <c:v>4.137323943661972</c:v>
                </c:pt>
                <c:pt idx="109">
                  <c:v>3.851744186046512</c:v>
                </c:pt>
                <c:pt idx="110">
                  <c:v>3.710796915167095</c:v>
                </c:pt>
                <c:pt idx="111">
                  <c:v>3.437007874015748</c:v>
                </c:pt>
                <c:pt idx="114">
                  <c:v>4.574565416285453</c:v>
                </c:pt>
                <c:pt idx="115">
                  <c:v>4.099721059972106</c:v>
                </c:pt>
                <c:pt idx="116">
                  <c:v>3.776085730400451</c:v>
                </c:pt>
                <c:pt idx="117">
                  <c:v>3.528346831824678</c:v>
                </c:pt>
                <c:pt idx="118">
                  <c:v>3.344995931651749</c:v>
                </c:pt>
                <c:pt idx="119">
                  <c:v>3.189277899343545</c:v>
                </c:pt>
                <c:pt idx="120">
                  <c:v>3.135217983651226</c:v>
                </c:pt>
              </c:numCache>
            </c:numRef>
          </c:yVal>
          <c:smooth val="0"/>
        </c:ser>
        <c:ser>
          <c:idx val="7"/>
          <c:order val="7"/>
          <c:tx>
            <c:v>Data Set # 15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15'!$O$8:$O$222</c:f>
              <c:numCache>
                <c:formatCode>General</c:formatCode>
                <c:ptCount val="215"/>
                <c:pt idx="0">
                  <c:v>8.202612194436137</c:v>
                </c:pt>
                <c:pt idx="1">
                  <c:v>11.1918863028783</c:v>
                </c:pt>
                <c:pt idx="2">
                  <c:v>14.46742607179743</c:v>
                </c:pt>
                <c:pt idx="3">
                  <c:v>17.52276148650351</c:v>
                </c:pt>
                <c:pt idx="4">
                  <c:v>18.87701826491377</c:v>
                </c:pt>
                <c:pt idx="5">
                  <c:v>19.77985611718728</c:v>
                </c:pt>
                <c:pt idx="6">
                  <c:v>20.68819907831611</c:v>
                </c:pt>
                <c:pt idx="7">
                  <c:v>21.81674639365799</c:v>
                </c:pt>
                <c:pt idx="8">
                  <c:v>22.49387478286313</c:v>
                </c:pt>
                <c:pt idx="9">
                  <c:v>23.51231992109848</c:v>
                </c:pt>
                <c:pt idx="10">
                  <c:v>23.85363667012871</c:v>
                </c:pt>
                <c:pt idx="11">
                  <c:v>24.41515777337199</c:v>
                </c:pt>
                <c:pt idx="12">
                  <c:v>24.41515777337199</c:v>
                </c:pt>
                <c:pt idx="13">
                  <c:v>24.53076505933385</c:v>
                </c:pt>
                <c:pt idx="14">
                  <c:v>24.41515777337199</c:v>
                </c:pt>
                <c:pt idx="17">
                  <c:v>10.92213596896731</c:v>
                </c:pt>
                <c:pt idx="18">
                  <c:v>14.52247716035069</c:v>
                </c:pt>
                <c:pt idx="19">
                  <c:v>18.91004891804573</c:v>
                </c:pt>
                <c:pt idx="20">
                  <c:v>23.30312578459609</c:v>
                </c:pt>
                <c:pt idx="21">
                  <c:v>25.10329638028778</c:v>
                </c:pt>
                <c:pt idx="22">
                  <c:v>26.23184369562966</c:v>
                </c:pt>
                <c:pt idx="23">
                  <c:v>27.5805953651846</c:v>
                </c:pt>
                <c:pt idx="24">
                  <c:v>28.70914268052648</c:v>
                </c:pt>
                <c:pt idx="25">
                  <c:v>30.17350163604327</c:v>
                </c:pt>
                <c:pt idx="26">
                  <c:v>31.41215112849168</c:v>
                </c:pt>
                <c:pt idx="27">
                  <c:v>32.42509115787171</c:v>
                </c:pt>
                <c:pt idx="28">
                  <c:v>32.87100497515314</c:v>
                </c:pt>
                <c:pt idx="29">
                  <c:v>33.21232172418337</c:v>
                </c:pt>
                <c:pt idx="30">
                  <c:v>33.54813336435827</c:v>
                </c:pt>
                <c:pt idx="31">
                  <c:v>33.54813336435827</c:v>
                </c:pt>
                <c:pt idx="34">
                  <c:v>13.60862909036653</c:v>
                </c:pt>
                <c:pt idx="35">
                  <c:v>18.33201248823647</c:v>
                </c:pt>
                <c:pt idx="36">
                  <c:v>23.73252427531154</c:v>
                </c:pt>
                <c:pt idx="37">
                  <c:v>30.14047098291131</c:v>
                </c:pt>
                <c:pt idx="38">
                  <c:v>32.16635104167137</c:v>
                </c:pt>
                <c:pt idx="39">
                  <c:v>32.50216268184628</c:v>
                </c:pt>
                <c:pt idx="40">
                  <c:v>33.51510271122631</c:v>
                </c:pt>
                <c:pt idx="41">
                  <c:v>35.6510849470929</c:v>
                </c:pt>
                <c:pt idx="42">
                  <c:v>37.33564825682274</c:v>
                </c:pt>
                <c:pt idx="43">
                  <c:v>39.92304941882609</c:v>
                </c:pt>
                <c:pt idx="44">
                  <c:v>41.61311783741125</c:v>
                </c:pt>
                <c:pt idx="45">
                  <c:v>43.41328843310294</c:v>
                </c:pt>
                <c:pt idx="46">
                  <c:v>44.08491171345275</c:v>
                </c:pt>
                <c:pt idx="47">
                  <c:v>44.42072335362764</c:v>
                </c:pt>
                <c:pt idx="48">
                  <c:v>45.54927066896953</c:v>
                </c:pt>
                <c:pt idx="49">
                  <c:v>45.88508230914444</c:v>
                </c:pt>
                <c:pt idx="50">
                  <c:v>46.3365012352812</c:v>
                </c:pt>
                <c:pt idx="53">
                  <c:v>16.27310177634444</c:v>
                </c:pt>
                <c:pt idx="54">
                  <c:v>21.99841498588376</c:v>
                </c:pt>
                <c:pt idx="55">
                  <c:v>28.95687257901616</c:v>
                </c:pt>
                <c:pt idx="56">
                  <c:v>36.6970556296049</c:v>
                </c:pt>
                <c:pt idx="57">
                  <c:v>39.16884950564638</c:v>
                </c:pt>
                <c:pt idx="58">
                  <c:v>41.52503609572603</c:v>
                </c:pt>
                <c:pt idx="59">
                  <c:v>44.78406053807918</c:v>
                </c:pt>
                <c:pt idx="60">
                  <c:v>46.46311873895368</c:v>
                </c:pt>
                <c:pt idx="61">
                  <c:v>49.27072425517009</c:v>
                </c:pt>
                <c:pt idx="62">
                  <c:v>52.63985087462976</c:v>
                </c:pt>
                <c:pt idx="63">
                  <c:v>54.43451636146612</c:v>
                </c:pt>
                <c:pt idx="64">
                  <c:v>56.68060077443924</c:v>
                </c:pt>
                <c:pt idx="65">
                  <c:v>57.46232623189557</c:v>
                </c:pt>
                <c:pt idx="66">
                  <c:v>58.1394546211007</c:v>
                </c:pt>
                <c:pt idx="67">
                  <c:v>58.70097572434398</c:v>
                </c:pt>
                <c:pt idx="68">
                  <c:v>59.48270118180032</c:v>
                </c:pt>
                <c:pt idx="69">
                  <c:v>61.16726449153015</c:v>
                </c:pt>
                <c:pt idx="72">
                  <c:v>18.61277303985811</c:v>
                </c:pt>
                <c:pt idx="73">
                  <c:v>25.45011823817333</c:v>
                </c:pt>
                <c:pt idx="74">
                  <c:v>33.63621510604349</c:v>
                </c:pt>
                <c:pt idx="75">
                  <c:v>44.28309563224449</c:v>
                </c:pt>
                <c:pt idx="76">
                  <c:v>47.09070114846088</c:v>
                </c:pt>
                <c:pt idx="77">
                  <c:v>50.90023647634666</c:v>
                </c:pt>
                <c:pt idx="78">
                  <c:v>53.70784199256306</c:v>
                </c:pt>
                <c:pt idx="79">
                  <c:v>56.84575404009903</c:v>
                </c:pt>
                <c:pt idx="80">
                  <c:v>60.88099883105318</c:v>
                </c:pt>
                <c:pt idx="81">
                  <c:v>63.23718542113283</c:v>
                </c:pt>
                <c:pt idx="82">
                  <c:v>64.80614144490081</c:v>
                </c:pt>
                <c:pt idx="83">
                  <c:v>66.3750974686688</c:v>
                </c:pt>
                <c:pt idx="86">
                  <c:v>22.21861934009681</c:v>
                </c:pt>
                <c:pt idx="87">
                  <c:v>30.03587391466011</c:v>
                </c:pt>
                <c:pt idx="88">
                  <c:v>36.51538703737913</c:v>
                </c:pt>
                <c:pt idx="89">
                  <c:v>39.53218669009792</c:v>
                </c:pt>
                <c:pt idx="90">
                  <c:v>47.6797477959808</c:v>
                </c:pt>
                <c:pt idx="91">
                  <c:v>51.92418672343735</c:v>
                </c:pt>
                <c:pt idx="92">
                  <c:v>55.60710454765062</c:v>
                </c:pt>
                <c:pt idx="93">
                  <c:v>59.74144129800064</c:v>
                </c:pt>
                <c:pt idx="94">
                  <c:v>63.42435912221392</c:v>
                </c:pt>
                <c:pt idx="97">
                  <c:v>24.41515777337199</c:v>
                </c:pt>
                <c:pt idx="98">
                  <c:v>33.71328663001806</c:v>
                </c:pt>
                <c:pt idx="99">
                  <c:v>40.88093835965286</c:v>
                </c:pt>
                <c:pt idx="100">
                  <c:v>45.47219914499496</c:v>
                </c:pt>
                <c:pt idx="101">
                  <c:v>51.52231377699852</c:v>
                </c:pt>
                <c:pt idx="102">
                  <c:v>54.20880689839774</c:v>
                </c:pt>
                <c:pt idx="103">
                  <c:v>59.36158878698313</c:v>
                </c:pt>
                <c:pt idx="104">
                  <c:v>59.36158878698313</c:v>
                </c:pt>
                <c:pt idx="107">
                  <c:v>26.99154871766468</c:v>
                </c:pt>
                <c:pt idx="108">
                  <c:v>31.47270732590027</c:v>
                </c:pt>
                <c:pt idx="109">
                  <c:v>36.51538703737913</c:v>
                </c:pt>
                <c:pt idx="110">
                  <c:v>44.01885040718883</c:v>
                </c:pt>
                <c:pt idx="111">
                  <c:v>48.27429955235603</c:v>
                </c:pt>
                <c:pt idx="112">
                  <c:v>53.76289308111632</c:v>
                </c:pt>
                <c:pt idx="115">
                  <c:v>28.45040256432615</c:v>
                </c:pt>
                <c:pt idx="116">
                  <c:v>32.70585170949335</c:v>
                </c:pt>
                <c:pt idx="117">
                  <c:v>38.30454741536016</c:v>
                </c:pt>
                <c:pt idx="118">
                  <c:v>41.66816892596451</c:v>
                </c:pt>
                <c:pt idx="119">
                  <c:v>45.92361807113172</c:v>
                </c:pt>
                <c:pt idx="120">
                  <c:v>48.38440172946256</c:v>
                </c:pt>
              </c:numCache>
            </c:numRef>
          </c:xVal>
          <c:yVal>
            <c:numRef>
              <c:f>'X;Data Set # 15'!$P$8:$P$222</c:f>
              <c:numCache>
                <c:formatCode>0.0000</c:formatCode>
                <c:ptCount val="215"/>
                <c:pt idx="0">
                  <c:v>9.141104294478527</c:v>
                </c:pt>
                <c:pt idx="1">
                  <c:v>7.700757575757576</c:v>
                </c:pt>
                <c:pt idx="2">
                  <c:v>6.457002457002457</c:v>
                </c:pt>
                <c:pt idx="3">
                  <c:v>5.574430823117338</c:v>
                </c:pt>
                <c:pt idx="4">
                  <c:v>5.3578125</c:v>
                </c:pt>
                <c:pt idx="5">
                  <c:v>5.162356321839081</c:v>
                </c:pt>
                <c:pt idx="6">
                  <c:v>4.99070385126162</c:v>
                </c:pt>
                <c:pt idx="7">
                  <c:v>4.78623188405797</c:v>
                </c:pt>
                <c:pt idx="8">
                  <c:v>4.49010989010989</c:v>
                </c:pt>
                <c:pt idx="9">
                  <c:v>4.195481335952849</c:v>
                </c:pt>
                <c:pt idx="10">
                  <c:v>3.84472049689441</c:v>
                </c:pt>
                <c:pt idx="11">
                  <c:v>3.489378442171518</c:v>
                </c:pt>
                <c:pt idx="12">
                  <c:v>3.223110465116279</c:v>
                </c:pt>
                <c:pt idx="13">
                  <c:v>2.95686794956868</c:v>
                </c:pt>
                <c:pt idx="14">
                  <c:v>2.691140776699029</c:v>
                </c:pt>
                <c:pt idx="17">
                  <c:v>8.896860986547085</c:v>
                </c:pt>
                <c:pt idx="18">
                  <c:v>7.410112359550562</c:v>
                </c:pt>
                <c:pt idx="19">
                  <c:v>6.314338235294118</c:v>
                </c:pt>
                <c:pt idx="20">
                  <c:v>5.468992248062015</c:v>
                </c:pt>
                <c:pt idx="21">
                  <c:v>5.283893395133255</c:v>
                </c:pt>
                <c:pt idx="22">
                  <c:v>5.08537886872999</c:v>
                </c:pt>
                <c:pt idx="23">
                  <c:v>4.859359844810863</c:v>
                </c:pt>
                <c:pt idx="24">
                  <c:v>4.810885608856089</c:v>
                </c:pt>
                <c:pt idx="25">
                  <c:v>4.507401315789473</c:v>
                </c:pt>
                <c:pt idx="26">
                  <c:v>4.242379182156133</c:v>
                </c:pt>
                <c:pt idx="27">
                  <c:v>3.96900269541779</c:v>
                </c:pt>
                <c:pt idx="28">
                  <c:v>3.713308457711442</c:v>
                </c:pt>
                <c:pt idx="29">
                  <c:v>3.357262103505843</c:v>
                </c:pt>
                <c:pt idx="30">
                  <c:v>3.091831557584982</c:v>
                </c:pt>
                <c:pt idx="31">
                  <c:v>2.861032863849765</c:v>
                </c:pt>
                <c:pt idx="34">
                  <c:v>8.0</c:v>
                </c:pt>
                <c:pt idx="35">
                  <c:v>6.646706586826347</c:v>
                </c:pt>
                <c:pt idx="36">
                  <c:v>5.702380952380952</c:v>
                </c:pt>
                <c:pt idx="37">
                  <c:v>5.00914913083257</c:v>
                </c:pt>
                <c:pt idx="38">
                  <c:v>4.857024106400665</c:v>
                </c:pt>
                <c:pt idx="39">
                  <c:v>4.85127362366475</c:v>
                </c:pt>
                <c:pt idx="40">
                  <c:v>4.675883256528418</c:v>
                </c:pt>
                <c:pt idx="41">
                  <c:v>4.503477051460361</c:v>
                </c:pt>
                <c:pt idx="42">
                  <c:v>4.412491867273911</c:v>
                </c:pt>
                <c:pt idx="43">
                  <c:v>4.194331983805668</c:v>
                </c:pt>
                <c:pt idx="44">
                  <c:v>3.986814345991561</c:v>
                </c:pt>
                <c:pt idx="45">
                  <c:v>3.773205741626794</c:v>
                </c:pt>
                <c:pt idx="46">
                  <c:v>3.53866548828988</c:v>
                </c:pt>
                <c:pt idx="47">
                  <c:v>3.514372822299652</c:v>
                </c:pt>
                <c:pt idx="48">
                  <c:v>3.368892508143322</c:v>
                </c:pt>
                <c:pt idx="49">
                  <c:v>3.163187855787476</c:v>
                </c:pt>
                <c:pt idx="50">
                  <c:v>2.933774834437086</c:v>
                </c:pt>
                <c:pt idx="53">
                  <c:v>7.280788177339901</c:v>
                </c:pt>
                <c:pt idx="54">
                  <c:v>6.082191780821918</c:v>
                </c:pt>
                <c:pt idx="55">
                  <c:v>5.192497532082922</c:v>
                </c:pt>
                <c:pt idx="56">
                  <c:v>4.550170648464164</c:v>
                </c:pt>
                <c:pt idx="57">
                  <c:v>4.389265885256015</c:v>
                </c:pt>
                <c:pt idx="58">
                  <c:v>4.263990955342001</c:v>
                </c:pt>
                <c:pt idx="59">
                  <c:v>4.10443995963673</c:v>
                </c:pt>
                <c:pt idx="60">
                  <c:v>3.998105163429654</c:v>
                </c:pt>
                <c:pt idx="61">
                  <c:v>3.816631130063966</c:v>
                </c:pt>
                <c:pt idx="62">
                  <c:v>3.64405487804878</c:v>
                </c:pt>
                <c:pt idx="63">
                  <c:v>3.474349964862966</c:v>
                </c:pt>
                <c:pt idx="64">
                  <c:v>3.29472</c:v>
                </c:pt>
                <c:pt idx="65">
                  <c:v>3.134534534534534</c:v>
                </c:pt>
                <c:pt idx="66">
                  <c:v>2.935241801000556</c:v>
                </c:pt>
                <c:pt idx="67">
                  <c:v>2.968541202672606</c:v>
                </c:pt>
                <c:pt idx="68">
                  <c:v>2.807952182952183</c:v>
                </c:pt>
                <c:pt idx="69">
                  <c:v>2.854830421377184</c:v>
                </c:pt>
                <c:pt idx="72">
                  <c:v>6.552325581395348</c:v>
                </c:pt>
                <c:pt idx="73">
                  <c:v>5.464539007092198</c:v>
                </c:pt>
                <c:pt idx="74">
                  <c:v>4.67125382262997</c:v>
                </c:pt>
                <c:pt idx="75">
                  <c:v>4.129363449691992</c:v>
                </c:pt>
                <c:pt idx="76">
                  <c:v>3.9767549976755</c:v>
                </c:pt>
                <c:pt idx="77">
                  <c:v>3.81121187139324</c:v>
                </c:pt>
                <c:pt idx="78">
                  <c:v>3.7052791492594</c:v>
                </c:pt>
                <c:pt idx="79">
                  <c:v>3.591652173913043</c:v>
                </c:pt>
                <c:pt idx="80">
                  <c:v>3.421720297029703</c:v>
                </c:pt>
                <c:pt idx="81">
                  <c:v>3.276383342840844</c:v>
                </c:pt>
                <c:pt idx="82">
                  <c:v>3.073629242819843</c:v>
                </c:pt>
                <c:pt idx="83">
                  <c:v>3.049317147192716</c:v>
                </c:pt>
                <c:pt idx="86">
                  <c:v>5.97925925925926</c:v>
                </c:pt>
                <c:pt idx="87">
                  <c:v>5.118198874296435</c:v>
                </c:pt>
                <c:pt idx="88">
                  <c:v>4.536935704514363</c:v>
                </c:pt>
                <c:pt idx="89">
                  <c:v>4.323299217338953</c:v>
                </c:pt>
                <c:pt idx="90">
                  <c:v>3.89608636977058</c:v>
                </c:pt>
                <c:pt idx="91">
                  <c:v>3.717776901852582</c:v>
                </c:pt>
                <c:pt idx="92">
                  <c:v>3.58445706174592</c:v>
                </c:pt>
                <c:pt idx="93">
                  <c:v>3.448363520813473</c:v>
                </c:pt>
                <c:pt idx="94">
                  <c:v>3.305882352941176</c:v>
                </c:pt>
                <c:pt idx="97">
                  <c:v>5.441717791411043</c:v>
                </c:pt>
                <c:pt idx="98">
                  <c:v>4.583832335329341</c:v>
                </c:pt>
                <c:pt idx="99">
                  <c:v>4.137047353760446</c:v>
                </c:pt>
                <c:pt idx="100">
                  <c:v>3.883403855195111</c:v>
                </c:pt>
                <c:pt idx="101">
                  <c:v>3.635975135975136</c:v>
                </c:pt>
                <c:pt idx="102">
                  <c:v>3.52812611967037</c:v>
                </c:pt>
                <c:pt idx="103">
                  <c:v>3.33426097711812</c:v>
                </c:pt>
                <c:pt idx="104">
                  <c:v>3.337356855462705</c:v>
                </c:pt>
                <c:pt idx="107">
                  <c:v>4.835305719921104</c:v>
                </c:pt>
                <c:pt idx="108">
                  <c:v>4.455962587685113</c:v>
                </c:pt>
                <c:pt idx="109">
                  <c:v>4.051924251679902</c:v>
                </c:pt>
                <c:pt idx="110">
                  <c:v>3.67632183908046</c:v>
                </c:pt>
                <c:pt idx="111">
                  <c:v>3.452362204724409</c:v>
                </c:pt>
                <c:pt idx="112">
                  <c:v>3.247755237778516</c:v>
                </c:pt>
                <c:pt idx="115">
                  <c:v>4.243021346469622</c:v>
                </c:pt>
                <c:pt idx="116">
                  <c:v>3.872881355932203</c:v>
                </c:pt>
                <c:pt idx="117">
                  <c:v>3.526609224531171</c:v>
                </c:pt>
                <c:pt idx="118">
                  <c:v>3.332892998678996</c:v>
                </c:pt>
                <c:pt idx="119">
                  <c:v>3.179115853658537</c:v>
                </c:pt>
                <c:pt idx="120">
                  <c:v>3.089279437609842</c:v>
                </c:pt>
              </c:numCache>
            </c:numRef>
          </c:yVal>
          <c:smooth val="0"/>
        </c:ser>
        <c:ser>
          <c:idx val="8"/>
          <c:order val="8"/>
          <c:tx>
            <c:v>Data Set # 16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16'!$O$8:$O$222</c:f>
              <c:numCache>
                <c:formatCode>General</c:formatCode>
                <c:ptCount val="215"/>
                <c:pt idx="0">
                  <c:v>8.764133297679416</c:v>
                </c:pt>
                <c:pt idx="1">
                  <c:v>11.10380456119308</c:v>
                </c:pt>
                <c:pt idx="2">
                  <c:v>14.32979835041427</c:v>
                </c:pt>
                <c:pt idx="3">
                  <c:v>17.67139942559731</c:v>
                </c:pt>
                <c:pt idx="4">
                  <c:v>18.52469129817289</c:v>
                </c:pt>
                <c:pt idx="5">
                  <c:v>19.59818752496151</c:v>
                </c:pt>
                <c:pt idx="6">
                  <c:v>20.39092320012849</c:v>
                </c:pt>
                <c:pt idx="7">
                  <c:v>21.41487344721918</c:v>
                </c:pt>
                <c:pt idx="8">
                  <c:v>22.54342076256106</c:v>
                </c:pt>
                <c:pt idx="9">
                  <c:v>23.56737100965175</c:v>
                </c:pt>
                <c:pt idx="10">
                  <c:v>23.96373884723524</c:v>
                </c:pt>
                <c:pt idx="11">
                  <c:v>24.75647452240222</c:v>
                </c:pt>
                <c:pt idx="12">
                  <c:v>25.15284235998571</c:v>
                </c:pt>
                <c:pt idx="13">
                  <c:v>25.20789344853898</c:v>
                </c:pt>
                <c:pt idx="14">
                  <c:v>25.37855182305409</c:v>
                </c:pt>
                <c:pt idx="17">
                  <c:v>10.8560746627034</c:v>
                </c:pt>
                <c:pt idx="18">
                  <c:v>14.47293118065276</c:v>
                </c:pt>
                <c:pt idx="19">
                  <c:v>18.43110444763234</c:v>
                </c:pt>
                <c:pt idx="20">
                  <c:v>23.18201338977891</c:v>
                </c:pt>
                <c:pt idx="21">
                  <c:v>24.42616799108265</c:v>
                </c:pt>
                <c:pt idx="22">
                  <c:v>25.78042476949291</c:v>
                </c:pt>
                <c:pt idx="23">
                  <c:v>27.30533992241828</c:v>
                </c:pt>
                <c:pt idx="24">
                  <c:v>28.26873397210038</c:v>
                </c:pt>
                <c:pt idx="25">
                  <c:v>30.24506805116251</c:v>
                </c:pt>
                <c:pt idx="26">
                  <c:v>31.54977884987483</c:v>
                </c:pt>
                <c:pt idx="27">
                  <c:v>32.62327507666345</c:v>
                </c:pt>
                <c:pt idx="28">
                  <c:v>33.35545455442185</c:v>
                </c:pt>
                <c:pt idx="29">
                  <c:v>34.03808805248231</c:v>
                </c:pt>
                <c:pt idx="30">
                  <c:v>34.48950697861906</c:v>
                </c:pt>
                <c:pt idx="31">
                  <c:v>35.05102808186234</c:v>
                </c:pt>
                <c:pt idx="34">
                  <c:v>13.17372549079576</c:v>
                </c:pt>
                <c:pt idx="35">
                  <c:v>17.97968552149559</c:v>
                </c:pt>
                <c:pt idx="36">
                  <c:v>23.18201338977891</c:v>
                </c:pt>
                <c:pt idx="37">
                  <c:v>29.51288857340412</c:v>
                </c:pt>
                <c:pt idx="38">
                  <c:v>30.98275263777623</c:v>
                </c:pt>
                <c:pt idx="39">
                  <c:v>32.5682239881102</c:v>
                </c:pt>
                <c:pt idx="40">
                  <c:v>34.59960915572559</c:v>
                </c:pt>
                <c:pt idx="41">
                  <c:v>36.0694732200977</c:v>
                </c:pt>
                <c:pt idx="42">
                  <c:v>39.12480863480377</c:v>
                </c:pt>
                <c:pt idx="43">
                  <c:v>40.82038216224426</c:v>
                </c:pt>
                <c:pt idx="44">
                  <c:v>42.17463894065453</c:v>
                </c:pt>
                <c:pt idx="45">
                  <c:v>43.25364027629848</c:v>
                </c:pt>
                <c:pt idx="46">
                  <c:v>44.662948143262</c:v>
                </c:pt>
                <c:pt idx="47">
                  <c:v>46.07776111908085</c:v>
                </c:pt>
                <c:pt idx="48">
                  <c:v>46.9255478828011</c:v>
                </c:pt>
                <c:pt idx="51">
                  <c:v>15.60698360484997</c:v>
                </c:pt>
                <c:pt idx="52">
                  <c:v>21.20017420186145</c:v>
                </c:pt>
                <c:pt idx="53">
                  <c:v>27.4759982969334</c:v>
                </c:pt>
                <c:pt idx="54">
                  <c:v>35.7336615799228</c:v>
                </c:pt>
                <c:pt idx="55">
                  <c:v>38.22197078253027</c:v>
                </c:pt>
                <c:pt idx="56">
                  <c:v>40.25335595014566</c:v>
                </c:pt>
                <c:pt idx="57">
                  <c:v>42.96737461582151</c:v>
                </c:pt>
                <c:pt idx="58">
                  <c:v>45.05931598084549</c:v>
                </c:pt>
                <c:pt idx="59">
                  <c:v>47.66323246941482</c:v>
                </c:pt>
                <c:pt idx="60">
                  <c:v>50.31669493768208</c:v>
                </c:pt>
                <c:pt idx="61">
                  <c:v>51.7865590020542</c:v>
                </c:pt>
                <c:pt idx="62">
                  <c:v>54.04915874159329</c:v>
                </c:pt>
                <c:pt idx="63">
                  <c:v>55.5190228059654</c:v>
                </c:pt>
                <c:pt idx="64">
                  <c:v>56.65307523016261</c:v>
                </c:pt>
                <c:pt idx="65">
                  <c:v>58.80006768373985</c:v>
                </c:pt>
                <c:pt idx="68">
                  <c:v>18.38706357678973</c:v>
                </c:pt>
                <c:pt idx="69">
                  <c:v>25.20238833968365</c:v>
                </c:pt>
                <c:pt idx="70">
                  <c:v>33.0306531319576</c:v>
                </c:pt>
                <c:pt idx="71">
                  <c:v>42.45539949227617</c:v>
                </c:pt>
                <c:pt idx="72">
                  <c:v>45.97316405082965</c:v>
                </c:pt>
                <c:pt idx="73">
                  <c:v>48.5825856482543</c:v>
                </c:pt>
                <c:pt idx="74">
                  <c:v>52.09484509795247</c:v>
                </c:pt>
                <c:pt idx="75">
                  <c:v>54.47855723230873</c:v>
                </c:pt>
                <c:pt idx="76">
                  <c:v>58.1174341856794</c:v>
                </c:pt>
                <c:pt idx="77">
                  <c:v>60.61675360599752</c:v>
                </c:pt>
                <c:pt idx="78">
                  <c:v>63.68309923841425</c:v>
                </c:pt>
                <c:pt idx="79">
                  <c:v>65.7254946237403</c:v>
                </c:pt>
                <c:pt idx="82">
                  <c:v>21.34330703209994</c:v>
                </c:pt>
                <c:pt idx="83">
                  <c:v>28.83025507534366</c:v>
                </c:pt>
                <c:pt idx="84">
                  <c:v>34.73723687710874</c:v>
                </c:pt>
                <c:pt idx="85">
                  <c:v>38.36510361276875</c:v>
                </c:pt>
                <c:pt idx="86">
                  <c:v>43.13803299033662</c:v>
                </c:pt>
                <c:pt idx="87">
                  <c:v>45.5217451246929</c:v>
                </c:pt>
                <c:pt idx="88">
                  <c:v>48.92390239728454</c:v>
                </c:pt>
                <c:pt idx="89">
                  <c:v>53.12430045389847</c:v>
                </c:pt>
                <c:pt idx="90">
                  <c:v>57.55040797358079</c:v>
                </c:pt>
                <c:pt idx="91">
                  <c:v>61.18377981809613</c:v>
                </c:pt>
                <c:pt idx="92">
                  <c:v>64.02441598744448</c:v>
                </c:pt>
                <c:pt idx="93">
                  <c:v>65.83559680084683</c:v>
                </c:pt>
                <c:pt idx="96">
                  <c:v>23.29211556688544</c:v>
                </c:pt>
                <c:pt idx="97">
                  <c:v>32.5682239881102</c:v>
                </c:pt>
                <c:pt idx="98">
                  <c:v>39.11930352594845</c:v>
                </c:pt>
                <c:pt idx="99">
                  <c:v>42.74166515275314</c:v>
                </c:pt>
                <c:pt idx="100">
                  <c:v>48.84683087330996</c:v>
                </c:pt>
                <c:pt idx="101">
                  <c:v>51.56084953898581</c:v>
                </c:pt>
                <c:pt idx="102">
                  <c:v>57.55591308243612</c:v>
                </c:pt>
                <c:pt idx="103">
                  <c:v>60.49564121118035</c:v>
                </c:pt>
                <c:pt idx="106">
                  <c:v>25.78042476949291</c:v>
                </c:pt>
                <c:pt idx="107">
                  <c:v>30.41572642567762</c:v>
                </c:pt>
                <c:pt idx="108">
                  <c:v>35.50795211685442</c:v>
                </c:pt>
                <c:pt idx="109">
                  <c:v>43.53440082792012</c:v>
                </c:pt>
                <c:pt idx="110">
                  <c:v>47.60267627200623</c:v>
                </c:pt>
                <c:pt idx="111">
                  <c:v>51.7865590020542</c:v>
                </c:pt>
                <c:pt idx="112">
                  <c:v>54.9519965938668</c:v>
                </c:pt>
                <c:pt idx="115">
                  <c:v>27.92741722307015</c:v>
                </c:pt>
                <c:pt idx="116">
                  <c:v>32.33700941618649</c:v>
                </c:pt>
                <c:pt idx="117">
                  <c:v>37.4292351073633</c:v>
                </c:pt>
                <c:pt idx="118">
                  <c:v>41.1616989112745</c:v>
                </c:pt>
                <c:pt idx="119">
                  <c:v>44.10142704001872</c:v>
                </c:pt>
                <c:pt idx="120">
                  <c:v>48.84683087330996</c:v>
                </c:pt>
                <c:pt idx="121">
                  <c:v>50.0909854746137</c:v>
                </c:pt>
                <c:pt idx="122">
                  <c:v>50.54240440075046</c:v>
                </c:pt>
              </c:numCache>
            </c:numRef>
          </c:xVal>
          <c:yVal>
            <c:numRef>
              <c:f>'Y;Data Set # 16'!$P$8:$P$222</c:f>
              <c:numCache>
                <c:formatCode>0.0000</c:formatCode>
                <c:ptCount val="215"/>
                <c:pt idx="0">
                  <c:v>9.95</c:v>
                </c:pt>
                <c:pt idx="1">
                  <c:v>8.003968253968254</c:v>
                </c:pt>
                <c:pt idx="2">
                  <c:v>6.81413612565445</c:v>
                </c:pt>
                <c:pt idx="3">
                  <c:v>5.804701627486438</c:v>
                </c:pt>
                <c:pt idx="4">
                  <c:v>5.627090301003345</c:v>
                </c:pt>
                <c:pt idx="5">
                  <c:v>5.402124430955994</c:v>
                </c:pt>
                <c:pt idx="6">
                  <c:v>5.246458923512747</c:v>
                </c:pt>
                <c:pt idx="7">
                  <c:v>5.071707953063885</c:v>
                </c:pt>
                <c:pt idx="8">
                  <c:v>4.823321554770318</c:v>
                </c:pt>
                <c:pt idx="9">
                  <c:v>4.492130115424974</c:v>
                </c:pt>
                <c:pt idx="10">
                  <c:v>4.137832699619772</c:v>
                </c:pt>
                <c:pt idx="11">
                  <c:v>3.876724137931034</c:v>
                </c:pt>
                <c:pt idx="12">
                  <c:v>3.471884498480243</c:v>
                </c:pt>
                <c:pt idx="13">
                  <c:v>3.22237860661506</c:v>
                </c:pt>
                <c:pt idx="14">
                  <c:v>2.928843710292249</c:v>
                </c:pt>
                <c:pt idx="17">
                  <c:v>8.84304932735426</c:v>
                </c:pt>
                <c:pt idx="18">
                  <c:v>7.511428571428572</c:v>
                </c:pt>
                <c:pt idx="19">
                  <c:v>6.488372093023255</c:v>
                </c:pt>
                <c:pt idx="20">
                  <c:v>5.614666666666666</c:v>
                </c:pt>
                <c:pt idx="21">
                  <c:v>5.444171779141104</c:v>
                </c:pt>
                <c:pt idx="22">
                  <c:v>5.33371298405467</c:v>
                </c:pt>
                <c:pt idx="23">
                  <c:v>5.045778229908444</c:v>
                </c:pt>
                <c:pt idx="24">
                  <c:v>4.951783992285438</c:v>
                </c:pt>
                <c:pt idx="25">
                  <c:v>4.695726495726496</c:v>
                </c:pt>
                <c:pt idx="26">
                  <c:v>4.446082234290147</c:v>
                </c:pt>
                <c:pt idx="27">
                  <c:v>4.152768044849334</c:v>
                </c:pt>
                <c:pt idx="28">
                  <c:v>3.839670468948035</c:v>
                </c:pt>
                <c:pt idx="29">
                  <c:v>3.649940968122786</c:v>
                </c:pt>
                <c:pt idx="30">
                  <c:v>3.293901156677182</c:v>
                </c:pt>
                <c:pt idx="31">
                  <c:v>3.083292978208232</c:v>
                </c:pt>
                <c:pt idx="34">
                  <c:v>8.251724137931035</c:v>
                </c:pt>
                <c:pt idx="35">
                  <c:v>6.91949152542373</c:v>
                </c:pt>
                <c:pt idx="36">
                  <c:v>5.873082287308229</c:v>
                </c:pt>
                <c:pt idx="37">
                  <c:v>5.14985590778098</c:v>
                </c:pt>
                <c:pt idx="38">
                  <c:v>5.00711743772242</c:v>
                </c:pt>
                <c:pt idx="39">
                  <c:v>4.881188118811881</c:v>
                </c:pt>
                <c:pt idx="40">
                  <c:v>4.690298507462686</c:v>
                </c:pt>
                <c:pt idx="41">
                  <c:v>4.601123595505617</c:v>
                </c:pt>
                <c:pt idx="42">
                  <c:v>4.338827838827838</c:v>
                </c:pt>
                <c:pt idx="43">
                  <c:v>4.13091922005571</c:v>
                </c:pt>
                <c:pt idx="44">
                  <c:v>3.894763599389934</c:v>
                </c:pt>
                <c:pt idx="45">
                  <c:v>3.68700140778977</c:v>
                </c:pt>
                <c:pt idx="46">
                  <c:v>3.394560669456067</c:v>
                </c:pt>
                <c:pt idx="47">
                  <c:v>3.230412967966036</c:v>
                </c:pt>
                <c:pt idx="48">
                  <c:v>3.051915503043323</c:v>
                </c:pt>
                <c:pt idx="51">
                  <c:v>7.641509433962264</c:v>
                </c:pt>
                <c:pt idx="52">
                  <c:v>6.375827814569536</c:v>
                </c:pt>
                <c:pt idx="53">
                  <c:v>5.472587719298246</c:v>
                </c:pt>
                <c:pt idx="54">
                  <c:v>4.826022304832714</c:v>
                </c:pt>
                <c:pt idx="55">
                  <c:v>4.628666666666667</c:v>
                </c:pt>
                <c:pt idx="56">
                  <c:v>4.412794206397103</c:v>
                </c:pt>
                <c:pt idx="57">
                  <c:v>4.28610653487095</c:v>
                </c:pt>
                <c:pt idx="58">
                  <c:v>4.165394402035623</c:v>
                </c:pt>
                <c:pt idx="59">
                  <c:v>3.975206611570248</c:v>
                </c:pt>
                <c:pt idx="60">
                  <c:v>3.727569331158238</c:v>
                </c:pt>
                <c:pt idx="61">
                  <c:v>3.559213015512675</c:v>
                </c:pt>
                <c:pt idx="62">
                  <c:v>3.319134550371873</c:v>
                </c:pt>
                <c:pt idx="63">
                  <c:v>3.187420986093552</c:v>
                </c:pt>
                <c:pt idx="64">
                  <c:v>3.048281990521327</c:v>
                </c:pt>
                <c:pt idx="65">
                  <c:v>2.885197190707725</c:v>
                </c:pt>
                <c:pt idx="68">
                  <c:v>6.844262295081967</c:v>
                </c:pt>
                <c:pt idx="69">
                  <c:v>5.758490566037736</c:v>
                </c:pt>
                <c:pt idx="70">
                  <c:v>4.987531172069825</c:v>
                </c:pt>
                <c:pt idx="71">
                  <c:v>4.284444444444444</c:v>
                </c:pt>
                <c:pt idx="72">
                  <c:v>4.097644749754661</c:v>
                </c:pt>
                <c:pt idx="73">
                  <c:v>3.975225225225225</c:v>
                </c:pt>
                <c:pt idx="74">
                  <c:v>3.812651087832393</c:v>
                </c:pt>
                <c:pt idx="75">
                  <c:v>3.69529499626587</c:v>
                </c:pt>
                <c:pt idx="76">
                  <c:v>3.520173391130376</c:v>
                </c:pt>
                <c:pt idx="77">
                  <c:v>3.343759489826906</c:v>
                </c:pt>
                <c:pt idx="78">
                  <c:v>3.134109997290707</c:v>
                </c:pt>
                <c:pt idx="79">
                  <c:v>3.01261670451678</c:v>
                </c:pt>
                <c:pt idx="82">
                  <c:v>6.223113964686998</c:v>
                </c:pt>
                <c:pt idx="83">
                  <c:v>5.221335992023928</c:v>
                </c:pt>
                <c:pt idx="84">
                  <c:v>4.737237237237237</c:v>
                </c:pt>
                <c:pt idx="85">
                  <c:v>4.444515306122449</c:v>
                </c:pt>
                <c:pt idx="86">
                  <c:v>4.174746936600959</c:v>
                </c:pt>
                <c:pt idx="87">
                  <c:v>3.988904968644476</c:v>
                </c:pt>
                <c:pt idx="88">
                  <c:v>3.835563228312473</c:v>
                </c:pt>
                <c:pt idx="89">
                  <c:v>3.676190476190476</c:v>
                </c:pt>
                <c:pt idx="90">
                  <c:v>3.531756756756757</c:v>
                </c:pt>
                <c:pt idx="91">
                  <c:v>3.388414634146341</c:v>
                </c:pt>
                <c:pt idx="92">
                  <c:v>3.299290780141844</c:v>
                </c:pt>
                <c:pt idx="93">
                  <c:v>3.19332443257677</c:v>
                </c:pt>
                <c:pt idx="96">
                  <c:v>5.748641304347826</c:v>
                </c:pt>
                <c:pt idx="97">
                  <c:v>4.805848903330625</c:v>
                </c:pt>
                <c:pt idx="98">
                  <c:v>4.291062801932366</c:v>
                </c:pt>
                <c:pt idx="99">
                  <c:v>4.056426332288401</c:v>
                </c:pt>
                <c:pt idx="100">
                  <c:v>3.78057094162761</c:v>
                </c:pt>
                <c:pt idx="101">
                  <c:v>3.626016260162601</c:v>
                </c:pt>
                <c:pt idx="102">
                  <c:v>3.412206266318538</c:v>
                </c:pt>
                <c:pt idx="103">
                  <c:v>3.314932126696833</c:v>
                </c:pt>
                <c:pt idx="106">
                  <c:v>5.209121245828698</c:v>
                </c:pt>
                <c:pt idx="107">
                  <c:v>4.714163822525597</c:v>
                </c:pt>
                <c:pt idx="108">
                  <c:v>4.320160750167448</c:v>
                </c:pt>
                <c:pt idx="109">
                  <c:v>3.818445195557702</c:v>
                </c:pt>
                <c:pt idx="110">
                  <c:v>3.576095947063689</c:v>
                </c:pt>
                <c:pt idx="111">
                  <c:v>3.388688760806916</c:v>
                </c:pt>
                <c:pt idx="112">
                  <c:v>3.221039044853178</c:v>
                </c:pt>
                <c:pt idx="115">
                  <c:v>4.545698924731182</c:v>
                </c:pt>
                <c:pt idx="116">
                  <c:v>4.125</c:v>
                </c:pt>
                <c:pt idx="117">
                  <c:v>3.709219858156028</c:v>
                </c:pt>
                <c:pt idx="118">
                  <c:v>3.480912476722532</c:v>
                </c:pt>
                <c:pt idx="119">
                  <c:v>3.326827242524916</c:v>
                </c:pt>
                <c:pt idx="120">
                  <c:v>3.138662893526707</c:v>
                </c:pt>
                <c:pt idx="121">
                  <c:v>3.081273281408737</c:v>
                </c:pt>
                <c:pt idx="122">
                  <c:v>3.061353784594865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0931040"/>
        <c:axId val="-1380926512"/>
      </c:scatterChart>
      <c:valAx>
        <c:axId val="-1380931040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0926512"/>
        <c:crosses val="autoZero"/>
        <c:crossBetween val="midCat"/>
      </c:valAx>
      <c:valAx>
        <c:axId val="-1380926512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0931040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819089900110988"/>
          <c:y val="0.0391517128874388"/>
          <c:w val="0.137624861265261"/>
          <c:h val="0.2365415986949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72756933115824"/>
        </c:manualLayout>
      </c:layout>
      <c:scatterChart>
        <c:scatterStyle val="lineMarker"/>
        <c:varyColors val="0"/>
        <c:ser>
          <c:idx val="0"/>
          <c:order val="0"/>
          <c:tx>
            <c:v>Data Set # 11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11'!$I$8:$I$145</c:f>
              <c:numCache>
                <c:formatCode>0.00000</c:formatCode>
                <c:ptCount val="138"/>
                <c:pt idx="0">
                  <c:v>0.0365815925045359</c:v>
                </c:pt>
                <c:pt idx="1">
                  <c:v>0.0339809764697193</c:v>
                </c:pt>
                <c:pt idx="2">
                  <c:v>0.0331049870455043</c:v>
                </c:pt>
                <c:pt idx="3">
                  <c:v>0.0308820530024481</c:v>
                </c:pt>
                <c:pt idx="4">
                  <c:v>0.0303594279314527</c:v>
                </c:pt>
                <c:pt idx="5">
                  <c:v>0.0303234307880184</c:v>
                </c:pt>
                <c:pt idx="6">
                  <c:v>0.0301125939362713</c:v>
                </c:pt>
                <c:pt idx="7">
                  <c:v>0.0288593276797869</c:v>
                </c:pt>
                <c:pt idx="8">
                  <c:v>0.028620981444107</c:v>
                </c:pt>
                <c:pt idx="9">
                  <c:v>0.0279768020668218</c:v>
                </c:pt>
                <c:pt idx="10">
                  <c:v>0.0270323234402954</c:v>
                </c:pt>
                <c:pt idx="11">
                  <c:v>0.0261134433317525</c:v>
                </c:pt>
                <c:pt idx="12">
                  <c:v>0.024927422604291</c:v>
                </c:pt>
                <c:pt idx="13">
                  <c:v>0.0239997998268716</c:v>
                </c:pt>
                <c:pt idx="14">
                  <c:v>0.0230549503086995</c:v>
                </c:pt>
                <c:pt idx="15">
                  <c:v>0.0205467443000359</c:v>
                </c:pt>
                <c:pt idx="18">
                  <c:v>0.0552672161863746</c:v>
                </c:pt>
                <c:pt idx="19">
                  <c:v>0.0550224017460414</c:v>
                </c:pt>
                <c:pt idx="20">
                  <c:v>0.0519162794210369</c:v>
                </c:pt>
                <c:pt idx="21">
                  <c:v>0.0488041258520527</c:v>
                </c:pt>
                <c:pt idx="22">
                  <c:v>0.0495617770675752</c:v>
                </c:pt>
                <c:pt idx="23">
                  <c:v>0.0491303635956994</c:v>
                </c:pt>
                <c:pt idx="24">
                  <c:v>0.0486252647644129</c:v>
                </c:pt>
                <c:pt idx="25">
                  <c:v>0.0480154112119212</c:v>
                </c:pt>
                <c:pt idx="26">
                  <c:v>0.0477256413361614</c:v>
                </c:pt>
                <c:pt idx="27">
                  <c:v>0.0468307338944627</c:v>
                </c:pt>
                <c:pt idx="28">
                  <c:v>0.0459747487557781</c:v>
                </c:pt>
                <c:pt idx="29">
                  <c:v>0.0450829415686763</c:v>
                </c:pt>
                <c:pt idx="30">
                  <c:v>0.0446139286084397</c:v>
                </c:pt>
                <c:pt idx="31">
                  <c:v>0.0431921161296656</c:v>
                </c:pt>
                <c:pt idx="32">
                  <c:v>0.0424338900086217</c:v>
                </c:pt>
                <c:pt idx="33">
                  <c:v>0.0409950897052056</c:v>
                </c:pt>
                <c:pt idx="36">
                  <c:v>0.0706469623602206</c:v>
                </c:pt>
                <c:pt idx="37">
                  <c:v>0.0692741232660007</c:v>
                </c:pt>
                <c:pt idx="38">
                  <c:v>0.0676760333496204</c:v>
                </c:pt>
                <c:pt idx="39">
                  <c:v>0.067359280696541</c:v>
                </c:pt>
                <c:pt idx="40">
                  <c:v>0.0676409437150138</c:v>
                </c:pt>
                <c:pt idx="41">
                  <c:v>0.0670136595083679</c:v>
                </c:pt>
                <c:pt idx="42">
                  <c:v>0.0663915831848085</c:v>
                </c:pt>
                <c:pt idx="43">
                  <c:v>0.0661753218630803</c:v>
                </c:pt>
                <c:pt idx="44">
                  <c:v>0.0654478199412411</c:v>
                </c:pt>
                <c:pt idx="45">
                  <c:v>0.0655353275017068</c:v>
                </c:pt>
                <c:pt idx="46">
                  <c:v>0.0658526046152616</c:v>
                </c:pt>
                <c:pt idx="47">
                  <c:v>0.0636972848609071</c:v>
                </c:pt>
                <c:pt idx="48">
                  <c:v>0.0619741107155008</c:v>
                </c:pt>
                <c:pt idx="49">
                  <c:v>0.0605427831159459</c:v>
                </c:pt>
                <c:pt idx="50">
                  <c:v>0.058379895976422</c:v>
                </c:pt>
                <c:pt idx="51">
                  <c:v>0.0565449717128005</c:v>
                </c:pt>
                <c:pt idx="54">
                  <c:v>0.0889642563009316</c:v>
                </c:pt>
                <c:pt idx="55">
                  <c:v>0.0879444691057052</c:v>
                </c:pt>
                <c:pt idx="56">
                  <c:v>0.0894279206548187</c:v>
                </c:pt>
                <c:pt idx="57">
                  <c:v>0.0893981705511649</c:v>
                </c:pt>
                <c:pt idx="58">
                  <c:v>0.0891592108435925</c:v>
                </c:pt>
                <c:pt idx="59">
                  <c:v>0.0894589941364893</c:v>
                </c:pt>
                <c:pt idx="60">
                  <c:v>0.0897713119977413</c:v>
                </c:pt>
                <c:pt idx="61">
                  <c:v>0.0915009882945807</c:v>
                </c:pt>
                <c:pt idx="62">
                  <c:v>0.090990259418983</c:v>
                </c:pt>
                <c:pt idx="63">
                  <c:v>0.0911521248776497</c:v>
                </c:pt>
                <c:pt idx="64">
                  <c:v>0.0910860116407458</c:v>
                </c:pt>
                <c:pt idx="65">
                  <c:v>0.0901342883522527</c:v>
                </c:pt>
                <c:pt idx="66">
                  <c:v>0.0877833299162475</c:v>
                </c:pt>
                <c:pt idx="67">
                  <c:v>0.0847500636050092</c:v>
                </c:pt>
                <c:pt idx="68">
                  <c:v>0.0850146216773937</c:v>
                </c:pt>
                <c:pt idx="69">
                  <c:v>0.0822404260556823</c:v>
                </c:pt>
                <c:pt idx="70">
                  <c:v>0.082533913948714</c:v>
                </c:pt>
                <c:pt idx="71">
                  <c:v>0.0821542045186594</c:v>
                </c:pt>
                <c:pt idx="74">
                  <c:v>0.109859722596768</c:v>
                </c:pt>
                <c:pt idx="75">
                  <c:v>0.110114673978044</c:v>
                </c:pt>
                <c:pt idx="76">
                  <c:v>0.112792006578605</c:v>
                </c:pt>
                <c:pt idx="77">
                  <c:v>0.11674453907395</c:v>
                </c:pt>
                <c:pt idx="78">
                  <c:v>0.118024336112696</c:v>
                </c:pt>
                <c:pt idx="79">
                  <c:v>0.118160898395878</c:v>
                </c:pt>
                <c:pt idx="80">
                  <c:v>0.118547684695252</c:v>
                </c:pt>
                <c:pt idx="81">
                  <c:v>0.121564476715608</c:v>
                </c:pt>
                <c:pt idx="82">
                  <c:v>0.120446054151363</c:v>
                </c:pt>
                <c:pt idx="83">
                  <c:v>0.121846736521004</c:v>
                </c:pt>
                <c:pt idx="84">
                  <c:v>0.123331401315</c:v>
                </c:pt>
                <c:pt idx="85">
                  <c:v>0.12276528149162</c:v>
                </c:pt>
                <c:pt idx="86">
                  <c:v>0.120060009688487</c:v>
                </c:pt>
                <c:pt idx="87">
                  <c:v>0.115872159908019</c:v>
                </c:pt>
                <c:pt idx="90">
                  <c:v>0.129698353283164</c:v>
                </c:pt>
                <c:pt idx="91">
                  <c:v>0.13137619635601</c:v>
                </c:pt>
                <c:pt idx="92">
                  <c:v>0.134465766554846</c:v>
                </c:pt>
                <c:pt idx="93">
                  <c:v>0.137698346716251</c:v>
                </c:pt>
                <c:pt idx="94">
                  <c:v>0.141166988607008</c:v>
                </c:pt>
                <c:pt idx="95">
                  <c:v>0.142209181203716</c:v>
                </c:pt>
                <c:pt idx="96">
                  <c:v>0.144492073166762</c:v>
                </c:pt>
                <c:pt idx="97">
                  <c:v>0.145602466511083</c:v>
                </c:pt>
                <c:pt idx="98">
                  <c:v>0.149331512108718</c:v>
                </c:pt>
                <c:pt idx="99">
                  <c:v>0.152341905292058</c:v>
                </c:pt>
                <c:pt idx="100">
                  <c:v>0.152122441859986</c:v>
                </c:pt>
                <c:pt idx="101">
                  <c:v>0.151257320992247</c:v>
                </c:pt>
                <c:pt idx="102">
                  <c:v>0.14882394660516</c:v>
                </c:pt>
                <c:pt idx="103">
                  <c:v>0.147393046945012</c:v>
                </c:pt>
                <c:pt idx="106">
                  <c:v>0.157287576587884</c:v>
                </c:pt>
                <c:pt idx="107">
                  <c:v>0.158027291608793</c:v>
                </c:pt>
                <c:pt idx="108">
                  <c:v>0.162241598488899</c:v>
                </c:pt>
                <c:pt idx="109">
                  <c:v>0.168190008741191</c:v>
                </c:pt>
                <c:pt idx="110">
                  <c:v>0.173448612013611</c:v>
                </c:pt>
                <c:pt idx="111">
                  <c:v>0.178228151164408</c:v>
                </c:pt>
                <c:pt idx="112">
                  <c:v>0.179330735829241</c:v>
                </c:pt>
                <c:pt idx="113">
                  <c:v>0.182765244319251</c:v>
                </c:pt>
                <c:pt idx="116">
                  <c:v>0.176091296492398</c:v>
                </c:pt>
                <c:pt idx="117">
                  <c:v>0.17874743755302</c:v>
                </c:pt>
                <c:pt idx="118">
                  <c:v>0.182335925724508</c:v>
                </c:pt>
                <c:pt idx="119">
                  <c:v>0.185004104444374</c:v>
                </c:pt>
                <c:pt idx="120">
                  <c:v>0.189003087341185</c:v>
                </c:pt>
                <c:pt idx="121">
                  <c:v>0.193316266716994</c:v>
                </c:pt>
                <c:pt idx="122">
                  <c:v>0.19678539732153</c:v>
                </c:pt>
                <c:pt idx="125">
                  <c:v>0.197352541830366</c:v>
                </c:pt>
                <c:pt idx="126">
                  <c:v>0.200040432254858</c:v>
                </c:pt>
                <c:pt idx="127">
                  <c:v>0.200663517455856</c:v>
                </c:pt>
                <c:pt idx="128">
                  <c:v>0.201054136762311</c:v>
                </c:pt>
                <c:pt idx="129">
                  <c:v>0.204360121423491</c:v>
                </c:pt>
                <c:pt idx="130">
                  <c:v>0.205302498455351</c:v>
                </c:pt>
                <c:pt idx="133">
                  <c:v>0.213972133083203</c:v>
                </c:pt>
                <c:pt idx="134">
                  <c:v>0.215644323108998</c:v>
                </c:pt>
                <c:pt idx="135">
                  <c:v>0.218006798445454</c:v>
                </c:pt>
                <c:pt idx="136">
                  <c:v>0.216983578827271</c:v>
                </c:pt>
                <c:pt idx="137">
                  <c:v>0.217861006007285</c:v>
                </c:pt>
              </c:numCache>
            </c:numRef>
          </c:xVal>
          <c:yVal>
            <c:numRef>
              <c:f>'T;Data Set # 11'!$L$8:$L$145</c:f>
              <c:numCache>
                <c:formatCode>0.0000</c:formatCode>
                <c:ptCount val="138"/>
                <c:pt idx="0">
                  <c:v>0.461810867109492</c:v>
                </c:pt>
                <c:pt idx="1">
                  <c:v>0.405441437885051</c:v>
                </c:pt>
                <c:pt idx="2">
                  <c:v>0.372956308363991</c:v>
                </c:pt>
                <c:pt idx="3">
                  <c:v>0.324260259302706</c:v>
                </c:pt>
                <c:pt idx="4">
                  <c:v>0.31206941994472</c:v>
                </c:pt>
                <c:pt idx="5">
                  <c:v>0.305690118416569</c:v>
                </c:pt>
                <c:pt idx="6">
                  <c:v>0.298156860581747</c:v>
                </c:pt>
                <c:pt idx="7">
                  <c:v>0.279183829218993</c:v>
                </c:pt>
                <c:pt idx="8">
                  <c:v>0.267981284199607</c:v>
                </c:pt>
                <c:pt idx="9">
                  <c:v>0.249777072099094</c:v>
                </c:pt>
                <c:pt idx="10">
                  <c:v>0.233064344787317</c:v>
                </c:pt>
                <c:pt idx="11">
                  <c:v>0.209733727544559</c:v>
                </c:pt>
                <c:pt idx="12">
                  <c:v>0.187824971034683</c:v>
                </c:pt>
                <c:pt idx="13">
                  <c:v>0.167649855324684</c:v>
                </c:pt>
                <c:pt idx="14">
                  <c:v>0.151388538885465</c:v>
                </c:pt>
                <c:pt idx="15">
                  <c:v>0.123972510551914</c:v>
                </c:pt>
                <c:pt idx="18">
                  <c:v>0.667916862261877</c:v>
                </c:pt>
                <c:pt idx="19">
                  <c:v>0.6288448562549</c:v>
                </c:pt>
                <c:pt idx="20">
                  <c:v>0.59212156508985</c:v>
                </c:pt>
                <c:pt idx="21">
                  <c:v>0.526980056250754</c:v>
                </c:pt>
                <c:pt idx="22">
                  <c:v>0.533494171344298</c:v>
                </c:pt>
                <c:pt idx="23">
                  <c:v>0.524934427039614</c:v>
                </c:pt>
                <c:pt idx="24">
                  <c:v>0.512397492003395</c:v>
                </c:pt>
                <c:pt idx="25">
                  <c:v>0.4969262224109</c:v>
                </c:pt>
                <c:pt idx="26">
                  <c:v>0.484448231426047</c:v>
                </c:pt>
                <c:pt idx="27">
                  <c:v>0.461714405823303</c:v>
                </c:pt>
                <c:pt idx="28">
                  <c:v>0.437295848189177</c:v>
                </c:pt>
                <c:pt idx="29">
                  <c:v>0.415436503247044</c:v>
                </c:pt>
                <c:pt idx="30">
                  <c:v>0.382455760285203</c:v>
                </c:pt>
                <c:pt idx="31">
                  <c:v>0.351530762471438</c:v>
                </c:pt>
                <c:pt idx="32">
                  <c:v>0.331357452038644</c:v>
                </c:pt>
                <c:pt idx="33">
                  <c:v>0.298727593413159</c:v>
                </c:pt>
                <c:pt idx="36">
                  <c:v>0.695866635671577</c:v>
                </c:pt>
                <c:pt idx="37">
                  <c:v>0.693279635466617</c:v>
                </c:pt>
                <c:pt idx="38">
                  <c:v>0.668444420742315</c:v>
                </c:pt>
                <c:pt idx="39">
                  <c:v>0.650823088870915</c:v>
                </c:pt>
                <c:pt idx="40">
                  <c:v>0.654633070989959</c:v>
                </c:pt>
                <c:pt idx="41">
                  <c:v>0.643465385810964</c:v>
                </c:pt>
                <c:pt idx="42">
                  <c:v>0.634770997314361</c:v>
                </c:pt>
                <c:pt idx="43">
                  <c:v>0.624320035623295</c:v>
                </c:pt>
                <c:pt idx="44">
                  <c:v>0.607921411730363</c:v>
                </c:pt>
                <c:pt idx="45">
                  <c:v>0.602377776308291</c:v>
                </c:pt>
                <c:pt idx="46">
                  <c:v>0.577189021372525</c:v>
                </c:pt>
                <c:pt idx="47">
                  <c:v>0.550448442905235</c:v>
                </c:pt>
                <c:pt idx="48">
                  <c:v>0.498268977188621</c:v>
                </c:pt>
                <c:pt idx="49">
                  <c:v>0.464989297662645</c:v>
                </c:pt>
                <c:pt idx="50">
                  <c:v>0.434887350660223</c:v>
                </c:pt>
                <c:pt idx="51">
                  <c:v>0.404769853673718</c:v>
                </c:pt>
                <c:pt idx="54">
                  <c:v>0.731626231014774</c:v>
                </c:pt>
                <c:pt idx="55">
                  <c:v>0.718636804556322</c:v>
                </c:pt>
                <c:pt idx="56">
                  <c:v>0.719695968490645</c:v>
                </c:pt>
                <c:pt idx="57">
                  <c:v>0.704177114587008</c:v>
                </c:pt>
                <c:pt idx="58">
                  <c:v>0.707636467763103</c:v>
                </c:pt>
                <c:pt idx="59">
                  <c:v>0.70129163055016</c:v>
                </c:pt>
                <c:pt idx="60">
                  <c:v>0.696517636035625</c:v>
                </c:pt>
                <c:pt idx="61">
                  <c:v>0.706706800501653</c:v>
                </c:pt>
                <c:pt idx="62">
                  <c:v>0.693433557630984</c:v>
                </c:pt>
                <c:pt idx="63">
                  <c:v>0.690957049681631</c:v>
                </c:pt>
                <c:pt idx="64">
                  <c:v>0.675976252859167</c:v>
                </c:pt>
                <c:pt idx="65">
                  <c:v>0.659835495426501</c:v>
                </c:pt>
                <c:pt idx="66">
                  <c:v>0.618989161255239</c:v>
                </c:pt>
                <c:pt idx="67">
                  <c:v>0.585184069620394</c:v>
                </c:pt>
                <c:pt idx="68">
                  <c:v>0.586314161566388</c:v>
                </c:pt>
                <c:pt idx="69">
                  <c:v>0.551264694263241</c:v>
                </c:pt>
                <c:pt idx="70">
                  <c:v>0.549768052569486</c:v>
                </c:pt>
                <c:pt idx="71">
                  <c:v>0.541581876448548</c:v>
                </c:pt>
                <c:pt idx="74">
                  <c:v>0.736579413942496</c:v>
                </c:pt>
                <c:pt idx="75">
                  <c:v>0.730179103624605</c:v>
                </c:pt>
                <c:pt idx="76">
                  <c:v>0.734048075496057</c:v>
                </c:pt>
                <c:pt idx="77">
                  <c:v>0.735995682309787</c:v>
                </c:pt>
                <c:pt idx="78">
                  <c:v>0.726819109692803</c:v>
                </c:pt>
                <c:pt idx="79">
                  <c:v>0.733316089257186</c:v>
                </c:pt>
                <c:pt idx="80">
                  <c:v>0.724380880205355</c:v>
                </c:pt>
                <c:pt idx="81">
                  <c:v>0.734262374219142</c:v>
                </c:pt>
                <c:pt idx="82">
                  <c:v>0.718091288016053</c:v>
                </c:pt>
                <c:pt idx="83">
                  <c:v>0.716116041628151</c:v>
                </c:pt>
                <c:pt idx="84">
                  <c:v>0.719674005273875</c:v>
                </c:pt>
                <c:pt idx="85">
                  <c:v>0.698403195600546</c:v>
                </c:pt>
                <c:pt idx="86">
                  <c:v>0.665934458156218</c:v>
                </c:pt>
                <c:pt idx="87">
                  <c:v>0.64245912769823</c:v>
                </c:pt>
                <c:pt idx="90">
                  <c:v>0.788091577442256</c:v>
                </c:pt>
                <c:pt idx="91">
                  <c:v>0.748811450761032</c:v>
                </c:pt>
                <c:pt idx="92">
                  <c:v>0.734025416932942</c:v>
                </c:pt>
                <c:pt idx="93">
                  <c:v>0.740421384812044</c:v>
                </c:pt>
                <c:pt idx="94">
                  <c:v>0.730199366541452</c:v>
                </c:pt>
                <c:pt idx="95">
                  <c:v>0.726666989211309</c:v>
                </c:pt>
                <c:pt idx="96">
                  <c:v>0.73187130672963</c:v>
                </c:pt>
                <c:pt idx="97">
                  <c:v>0.719665566212873</c:v>
                </c:pt>
                <c:pt idx="98">
                  <c:v>0.729909249417586</c:v>
                </c:pt>
                <c:pt idx="99">
                  <c:v>0.730718914864285</c:v>
                </c:pt>
                <c:pt idx="100">
                  <c:v>0.72319576216248</c:v>
                </c:pt>
                <c:pt idx="101">
                  <c:v>0.705308541340768</c:v>
                </c:pt>
                <c:pt idx="102">
                  <c:v>0.685102966011451</c:v>
                </c:pt>
                <c:pt idx="103">
                  <c:v>0.679945733614369</c:v>
                </c:pt>
                <c:pt idx="106">
                  <c:v>0.77920166698793</c:v>
                </c:pt>
                <c:pt idx="107">
                  <c:v>0.73909287794996</c:v>
                </c:pt>
                <c:pt idx="108">
                  <c:v>0.720475916145424</c:v>
                </c:pt>
                <c:pt idx="109">
                  <c:v>0.713129416934265</c:v>
                </c:pt>
                <c:pt idx="110">
                  <c:v>0.711123282084435</c:v>
                </c:pt>
                <c:pt idx="111">
                  <c:v>0.694391600087202</c:v>
                </c:pt>
                <c:pt idx="112">
                  <c:v>0.700728809736326</c:v>
                </c:pt>
                <c:pt idx="113">
                  <c:v>0.709728145278455</c:v>
                </c:pt>
                <c:pt idx="116">
                  <c:v>0.734781127895841</c:v>
                </c:pt>
                <c:pt idx="117">
                  <c:v>0.705639094772362</c:v>
                </c:pt>
                <c:pt idx="118">
                  <c:v>0.693812132821342</c:v>
                </c:pt>
                <c:pt idx="119">
                  <c:v>0.676868473913039</c:v>
                </c:pt>
                <c:pt idx="120">
                  <c:v>0.675667129750279</c:v>
                </c:pt>
                <c:pt idx="121">
                  <c:v>0.657569031117103</c:v>
                </c:pt>
                <c:pt idx="122">
                  <c:v>0.650341455522454</c:v>
                </c:pt>
                <c:pt idx="125">
                  <c:v>0.66050194770646</c:v>
                </c:pt>
                <c:pt idx="126">
                  <c:v>0.638979456458565</c:v>
                </c:pt>
                <c:pt idx="127">
                  <c:v>0.634175276550836</c:v>
                </c:pt>
                <c:pt idx="128">
                  <c:v>0.604237275423168</c:v>
                </c:pt>
                <c:pt idx="129">
                  <c:v>0.614487467164502</c:v>
                </c:pt>
                <c:pt idx="130">
                  <c:v>0.604391174118409</c:v>
                </c:pt>
                <c:pt idx="133">
                  <c:v>0.560634575173685</c:v>
                </c:pt>
                <c:pt idx="134">
                  <c:v>0.548746524535145</c:v>
                </c:pt>
                <c:pt idx="135">
                  <c:v>0.546223582448716</c:v>
                </c:pt>
                <c:pt idx="136">
                  <c:v>0.542018961392879</c:v>
                </c:pt>
                <c:pt idx="137">
                  <c:v>0.539684857993096</c:v>
                </c:pt>
              </c:numCache>
            </c:numRef>
          </c:yVal>
          <c:smooth val="0"/>
        </c:ser>
        <c:ser>
          <c:idx val="1"/>
          <c:order val="1"/>
          <c:tx>
            <c:v>Data Set # 12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'U;Data Set # 12'!$I$8:$I$125</c:f>
              <c:numCache>
                <c:formatCode>0.00000</c:formatCode>
                <c:ptCount val="118"/>
                <c:pt idx="0">
                  <c:v>0.0532181518316474</c:v>
                </c:pt>
                <c:pt idx="1">
                  <c:v>0.0528265532587763</c:v>
                </c:pt>
                <c:pt idx="2">
                  <c:v>0.0508131994127387</c:v>
                </c:pt>
                <c:pt idx="3">
                  <c:v>0.0492495887120037</c:v>
                </c:pt>
                <c:pt idx="4">
                  <c:v>0.0489598206561445</c:v>
                </c:pt>
                <c:pt idx="5">
                  <c:v>0.0485601712335098</c:v>
                </c:pt>
                <c:pt idx="6">
                  <c:v>0.0482816243938012</c:v>
                </c:pt>
                <c:pt idx="7">
                  <c:v>0.0479175428660395</c:v>
                </c:pt>
                <c:pt idx="8">
                  <c:v>0.0480515913579275</c:v>
                </c:pt>
                <c:pt idx="9">
                  <c:v>0.0474494223297367</c:v>
                </c:pt>
                <c:pt idx="10">
                  <c:v>0.0464076442601818</c:v>
                </c:pt>
                <c:pt idx="11">
                  <c:v>0.0455268655009718</c:v>
                </c:pt>
                <c:pt idx="12">
                  <c:v>0.0453370932820459</c:v>
                </c:pt>
                <c:pt idx="13">
                  <c:v>0.0444759081073974</c:v>
                </c:pt>
                <c:pt idx="14">
                  <c:v>0.0437513932653124</c:v>
                </c:pt>
                <c:pt idx="15">
                  <c:v>0.0429890567230583</c:v>
                </c:pt>
                <c:pt idx="18">
                  <c:v>0.0721926420791973</c:v>
                </c:pt>
                <c:pt idx="19">
                  <c:v>0.0715345244542185</c:v>
                </c:pt>
                <c:pt idx="20">
                  <c:v>0.0698506182463097</c:v>
                </c:pt>
                <c:pt idx="21">
                  <c:v>0.0675893761789704</c:v>
                </c:pt>
                <c:pt idx="22">
                  <c:v>0.0674542229548541</c:v>
                </c:pt>
                <c:pt idx="23">
                  <c:v>0.0676032634392954</c:v>
                </c:pt>
                <c:pt idx="24">
                  <c:v>0.0680139149938008</c:v>
                </c:pt>
                <c:pt idx="25">
                  <c:v>0.0675408170384798</c:v>
                </c:pt>
                <c:pt idx="26">
                  <c:v>0.0669096144657576</c:v>
                </c:pt>
                <c:pt idx="27">
                  <c:v>0.0664927470015691</c:v>
                </c:pt>
                <c:pt idx="28">
                  <c:v>0.0662128890463892</c:v>
                </c:pt>
                <c:pt idx="29">
                  <c:v>0.0643417514623945</c:v>
                </c:pt>
                <c:pt idx="30">
                  <c:v>0.069027476296308</c:v>
                </c:pt>
                <c:pt idx="31">
                  <c:v>0.0620404322479076</c:v>
                </c:pt>
                <c:pt idx="32">
                  <c:v>0.0597386515603841</c:v>
                </c:pt>
                <c:pt idx="33">
                  <c:v>0.0577449550609562</c:v>
                </c:pt>
                <c:pt idx="36">
                  <c:v>0.0920046755854432</c:v>
                </c:pt>
                <c:pt idx="37">
                  <c:v>0.0846032577754169</c:v>
                </c:pt>
                <c:pt idx="38">
                  <c:v>0.0903262204670582</c:v>
                </c:pt>
                <c:pt idx="39">
                  <c:v>0.0901957888224696</c:v>
                </c:pt>
                <c:pt idx="40">
                  <c:v>0.0893777151552595</c:v>
                </c:pt>
                <c:pt idx="41">
                  <c:v>0.0898665947177618</c:v>
                </c:pt>
                <c:pt idx="42">
                  <c:v>0.090500701776342</c:v>
                </c:pt>
                <c:pt idx="43">
                  <c:v>0.0903506383304907</c:v>
                </c:pt>
                <c:pt idx="44">
                  <c:v>0.090825500209552</c:v>
                </c:pt>
                <c:pt idx="45">
                  <c:v>0.0908886880104511</c:v>
                </c:pt>
                <c:pt idx="46">
                  <c:v>0.0912665076298428</c:v>
                </c:pt>
                <c:pt idx="47">
                  <c:v>0.0900796904997151</c:v>
                </c:pt>
                <c:pt idx="48">
                  <c:v>0.0887680223857987</c:v>
                </c:pt>
                <c:pt idx="49">
                  <c:v>0.0871090010948532</c:v>
                </c:pt>
                <c:pt idx="50">
                  <c:v>0.0846233895436354</c:v>
                </c:pt>
                <c:pt idx="51">
                  <c:v>0.0827457740430007</c:v>
                </c:pt>
                <c:pt idx="54">
                  <c:v>0.113000521009698</c:v>
                </c:pt>
                <c:pt idx="55">
                  <c:v>0.112252902261944</c:v>
                </c:pt>
                <c:pt idx="56">
                  <c:v>0.111214794200559</c:v>
                </c:pt>
                <c:pt idx="57">
                  <c:v>0.115030884023206</c:v>
                </c:pt>
                <c:pt idx="58">
                  <c:v>0.115148776678993</c:v>
                </c:pt>
                <c:pt idx="59">
                  <c:v>0.116530309634021</c:v>
                </c:pt>
                <c:pt idx="60">
                  <c:v>0.11760433886167</c:v>
                </c:pt>
                <c:pt idx="61">
                  <c:v>0.118291698703996</c:v>
                </c:pt>
                <c:pt idx="62">
                  <c:v>0.119656295099893</c:v>
                </c:pt>
                <c:pt idx="63">
                  <c:v>0.121440865927704</c:v>
                </c:pt>
                <c:pt idx="64">
                  <c:v>0.122033479262769</c:v>
                </c:pt>
                <c:pt idx="65">
                  <c:v>0.12210596270288</c:v>
                </c:pt>
                <c:pt idx="66">
                  <c:v>0.118529081631281</c:v>
                </c:pt>
                <c:pt idx="67">
                  <c:v>0.116475634076376</c:v>
                </c:pt>
                <c:pt idx="68">
                  <c:v>0.115715580412919</c:v>
                </c:pt>
                <c:pt idx="69">
                  <c:v>0.113312695494837</c:v>
                </c:pt>
                <c:pt idx="72">
                  <c:v>0.133798658698388</c:v>
                </c:pt>
                <c:pt idx="73">
                  <c:v>0.133775678303904</c:v>
                </c:pt>
                <c:pt idx="74">
                  <c:v>0.1372329352534</c:v>
                </c:pt>
                <c:pt idx="75">
                  <c:v>0.141694279782368</c:v>
                </c:pt>
                <c:pt idx="76">
                  <c:v>0.142261881298353</c:v>
                </c:pt>
                <c:pt idx="77">
                  <c:v>0.144789964353867</c:v>
                </c:pt>
                <c:pt idx="78">
                  <c:v>0.14754801914261</c:v>
                </c:pt>
                <c:pt idx="79">
                  <c:v>0.148292088293871</c:v>
                </c:pt>
                <c:pt idx="80">
                  <c:v>0.150795252842457</c:v>
                </c:pt>
                <c:pt idx="81">
                  <c:v>0.150931129687371</c:v>
                </c:pt>
                <c:pt idx="82">
                  <c:v>0.151810811316702</c:v>
                </c:pt>
                <c:pt idx="83">
                  <c:v>0.150101961716926</c:v>
                </c:pt>
                <c:pt idx="84">
                  <c:v>0.147633463686455</c:v>
                </c:pt>
                <c:pt idx="87">
                  <c:v>0.153657446369631</c:v>
                </c:pt>
                <c:pt idx="88">
                  <c:v>0.15679024855048</c:v>
                </c:pt>
                <c:pt idx="89">
                  <c:v>0.1588865690023</c:v>
                </c:pt>
                <c:pt idx="90">
                  <c:v>0.158620003174268</c:v>
                </c:pt>
                <c:pt idx="91">
                  <c:v>0.165655529397329</c:v>
                </c:pt>
                <c:pt idx="92">
                  <c:v>0.169523188968461</c:v>
                </c:pt>
                <c:pt idx="93">
                  <c:v>0.16973510844221</c:v>
                </c:pt>
                <c:pt idx="94">
                  <c:v>0.174453857945852</c:v>
                </c:pt>
                <c:pt idx="95">
                  <c:v>0.177733543817509</c:v>
                </c:pt>
                <c:pt idx="96">
                  <c:v>0.180356395348261</c:v>
                </c:pt>
                <c:pt idx="97">
                  <c:v>0.180018039875974</c:v>
                </c:pt>
                <c:pt idx="100">
                  <c:v>0.175982289377491</c:v>
                </c:pt>
                <c:pt idx="101">
                  <c:v>0.17740456057131</c:v>
                </c:pt>
                <c:pt idx="102">
                  <c:v>0.177085356582557</c:v>
                </c:pt>
                <c:pt idx="103">
                  <c:v>0.181946631290497</c:v>
                </c:pt>
                <c:pt idx="104">
                  <c:v>0.185342200626941</c:v>
                </c:pt>
                <c:pt idx="105">
                  <c:v>0.18624633592036</c:v>
                </c:pt>
                <c:pt idx="106">
                  <c:v>0.194419093665527</c:v>
                </c:pt>
                <c:pt idx="107">
                  <c:v>0.19965141090491</c:v>
                </c:pt>
                <c:pt idx="110">
                  <c:v>0.193659474677338</c:v>
                </c:pt>
                <c:pt idx="111">
                  <c:v>0.197910278403997</c:v>
                </c:pt>
                <c:pt idx="112">
                  <c:v>0.200199836628219</c:v>
                </c:pt>
                <c:pt idx="113">
                  <c:v>0.198533315812892</c:v>
                </c:pt>
                <c:pt idx="114">
                  <c:v>0.200894769288762</c:v>
                </c:pt>
                <c:pt idx="115">
                  <c:v>0.204336919084955</c:v>
                </c:pt>
                <c:pt idx="116">
                  <c:v>0.20394684007774</c:v>
                </c:pt>
                <c:pt idx="117">
                  <c:v>0.202712766784636</c:v>
                </c:pt>
              </c:numCache>
            </c:numRef>
          </c:xVal>
          <c:yVal>
            <c:numRef>
              <c:f>'U;Data Set # 12'!$L$8:$L$125</c:f>
              <c:numCache>
                <c:formatCode>0.0000</c:formatCode>
                <c:ptCount val="118"/>
                <c:pt idx="0">
                  <c:v>0.656700609404025</c:v>
                </c:pt>
                <c:pt idx="1">
                  <c:v>0.620166700501442</c:v>
                </c:pt>
                <c:pt idx="2">
                  <c:v>0.592148572073167</c:v>
                </c:pt>
                <c:pt idx="3">
                  <c:v>0.551209779274589</c:v>
                </c:pt>
                <c:pt idx="4">
                  <c:v>0.550170865841393</c:v>
                </c:pt>
                <c:pt idx="5">
                  <c:v>0.542672450237521</c:v>
                </c:pt>
                <c:pt idx="6">
                  <c:v>0.533710385951543</c:v>
                </c:pt>
                <c:pt idx="7">
                  <c:v>0.541100923942696</c:v>
                </c:pt>
                <c:pt idx="8">
                  <c:v>0.511971443845472</c:v>
                </c:pt>
                <c:pt idx="9">
                  <c:v>0.494718260763128</c:v>
                </c:pt>
                <c:pt idx="10">
                  <c:v>0.47162882806583</c:v>
                </c:pt>
                <c:pt idx="11">
                  <c:v>0.44343401063321</c:v>
                </c:pt>
                <c:pt idx="12">
                  <c:v>0.415897932745562</c:v>
                </c:pt>
                <c:pt idx="13">
                  <c:v>0.386627888600793</c:v>
                </c:pt>
                <c:pt idx="14">
                  <c:v>0.363614518114714</c:v>
                </c:pt>
                <c:pt idx="15">
                  <c:v>0.335142186587757</c:v>
                </c:pt>
                <c:pt idx="18">
                  <c:v>0.739483140180687</c:v>
                </c:pt>
                <c:pt idx="19">
                  <c:v>0.725598901390199</c:v>
                </c:pt>
                <c:pt idx="20">
                  <c:v>0.701242057568894</c:v>
                </c:pt>
                <c:pt idx="21">
                  <c:v>0.675813991538997</c:v>
                </c:pt>
                <c:pt idx="22">
                  <c:v>0.667130442058933</c:v>
                </c:pt>
                <c:pt idx="23">
                  <c:v>0.668703812897467</c:v>
                </c:pt>
                <c:pt idx="24">
                  <c:v>0.661134866759545</c:v>
                </c:pt>
                <c:pt idx="25">
                  <c:v>0.64784396914433</c:v>
                </c:pt>
                <c:pt idx="26">
                  <c:v>0.637070319825123</c:v>
                </c:pt>
                <c:pt idx="27">
                  <c:v>0.622359017533125</c:v>
                </c:pt>
                <c:pt idx="28">
                  <c:v>0.609628763819647</c:v>
                </c:pt>
                <c:pt idx="29">
                  <c:v>0.581895335664239</c:v>
                </c:pt>
                <c:pt idx="30">
                  <c:v>0.61755142672008</c:v>
                </c:pt>
                <c:pt idx="31">
                  <c:v>0.510549000405801</c:v>
                </c:pt>
                <c:pt idx="32">
                  <c:v>0.473336802053361</c:v>
                </c:pt>
                <c:pt idx="33">
                  <c:v>0.421616976035462</c:v>
                </c:pt>
                <c:pt idx="36">
                  <c:v>0.795160106273836</c:v>
                </c:pt>
                <c:pt idx="37">
                  <c:v>0.741765314713889</c:v>
                </c:pt>
                <c:pt idx="38">
                  <c:v>0.754152543513163</c:v>
                </c:pt>
                <c:pt idx="39">
                  <c:v>0.734479112186163</c:v>
                </c:pt>
                <c:pt idx="40">
                  <c:v>0.729315942368645</c:v>
                </c:pt>
                <c:pt idx="41">
                  <c:v>0.718295658902616</c:v>
                </c:pt>
                <c:pt idx="42">
                  <c:v>0.719099332450735</c:v>
                </c:pt>
                <c:pt idx="43">
                  <c:v>0.713582543909897</c:v>
                </c:pt>
                <c:pt idx="44">
                  <c:v>0.708970280958045</c:v>
                </c:pt>
                <c:pt idx="45">
                  <c:v>0.699715459129267</c:v>
                </c:pt>
                <c:pt idx="46">
                  <c:v>0.69701616689436</c:v>
                </c:pt>
                <c:pt idx="47">
                  <c:v>0.671439872828184</c:v>
                </c:pt>
                <c:pt idx="48">
                  <c:v>0.642646070103833</c:v>
                </c:pt>
                <c:pt idx="49">
                  <c:v>0.62050488776852</c:v>
                </c:pt>
                <c:pt idx="50">
                  <c:v>0.581701072760578</c:v>
                </c:pt>
                <c:pt idx="51">
                  <c:v>0.556704180311049</c:v>
                </c:pt>
                <c:pt idx="54">
                  <c:v>0.804113055817184</c:v>
                </c:pt>
                <c:pt idx="55">
                  <c:v>0.784482828995857</c:v>
                </c:pt>
                <c:pt idx="56">
                  <c:v>0.766498743782918</c:v>
                </c:pt>
                <c:pt idx="57">
                  <c:v>0.749356432576719</c:v>
                </c:pt>
                <c:pt idx="58">
                  <c:v>0.745694541357546</c:v>
                </c:pt>
                <c:pt idx="59">
                  <c:v>0.747414305486181</c:v>
                </c:pt>
                <c:pt idx="60">
                  <c:v>0.74983237476648</c:v>
                </c:pt>
                <c:pt idx="61">
                  <c:v>0.749041344350102</c:v>
                </c:pt>
                <c:pt idx="62">
                  <c:v>0.747508192466662</c:v>
                </c:pt>
                <c:pt idx="63">
                  <c:v>0.752249967058126</c:v>
                </c:pt>
                <c:pt idx="64">
                  <c:v>0.740122539892887</c:v>
                </c:pt>
                <c:pt idx="65">
                  <c:v>0.726439742626308</c:v>
                </c:pt>
                <c:pt idx="66">
                  <c:v>0.693292564196662</c:v>
                </c:pt>
                <c:pt idx="67">
                  <c:v>0.670290487262307</c:v>
                </c:pt>
                <c:pt idx="68">
                  <c:v>0.657406708735098</c:v>
                </c:pt>
                <c:pt idx="69">
                  <c:v>0.634490322457057</c:v>
                </c:pt>
                <c:pt idx="72">
                  <c:v>0.785374201734468</c:v>
                </c:pt>
                <c:pt idx="73">
                  <c:v>0.765380717555146</c:v>
                </c:pt>
                <c:pt idx="74">
                  <c:v>0.756798316896944</c:v>
                </c:pt>
                <c:pt idx="75">
                  <c:v>0.744905405937854</c:v>
                </c:pt>
                <c:pt idx="76">
                  <c:v>0.735860267814787</c:v>
                </c:pt>
                <c:pt idx="77">
                  <c:v>0.734497089834334</c:v>
                </c:pt>
                <c:pt idx="78">
                  <c:v>0.737410237220637</c:v>
                </c:pt>
                <c:pt idx="79">
                  <c:v>0.729126794876598</c:v>
                </c:pt>
                <c:pt idx="80">
                  <c:v>0.73132327829085</c:v>
                </c:pt>
                <c:pt idx="81">
                  <c:v>0.720819536739439</c:v>
                </c:pt>
                <c:pt idx="82">
                  <c:v>0.711380419722644</c:v>
                </c:pt>
                <c:pt idx="83">
                  <c:v>0.694200381732683</c:v>
                </c:pt>
                <c:pt idx="84">
                  <c:v>0.67591670773437</c:v>
                </c:pt>
                <c:pt idx="87">
                  <c:v>0.756094157846511</c:v>
                </c:pt>
                <c:pt idx="88">
                  <c:v>0.7410734110768</c:v>
                </c:pt>
                <c:pt idx="89">
                  <c:v>0.732039963804599</c:v>
                </c:pt>
                <c:pt idx="90">
                  <c:v>0.722592054005466</c:v>
                </c:pt>
                <c:pt idx="91">
                  <c:v>0.713368120155889</c:v>
                </c:pt>
                <c:pt idx="92">
                  <c:v>0.7212285341112</c:v>
                </c:pt>
                <c:pt idx="93">
                  <c:v>0.708337239506428</c:v>
                </c:pt>
                <c:pt idx="94">
                  <c:v>0.717040535906752</c:v>
                </c:pt>
                <c:pt idx="95">
                  <c:v>0.712445935080836</c:v>
                </c:pt>
                <c:pt idx="96">
                  <c:v>0.715040028297141</c:v>
                </c:pt>
                <c:pt idx="97">
                  <c:v>0.711329484747488</c:v>
                </c:pt>
                <c:pt idx="100">
                  <c:v>0.713465011848853</c:v>
                </c:pt>
                <c:pt idx="101">
                  <c:v>0.700177471070623</c:v>
                </c:pt>
                <c:pt idx="102">
                  <c:v>0.688735423405124</c:v>
                </c:pt>
                <c:pt idx="103">
                  <c:v>0.688129104871486</c:v>
                </c:pt>
                <c:pt idx="104">
                  <c:v>0.678402125402018</c:v>
                </c:pt>
                <c:pt idx="105">
                  <c:v>0.671959303310683</c:v>
                </c:pt>
                <c:pt idx="106">
                  <c:v>0.663606681790674</c:v>
                </c:pt>
                <c:pt idx="107">
                  <c:v>0.668482386442553</c:v>
                </c:pt>
                <c:pt idx="110">
                  <c:v>0.647102277404783</c:v>
                </c:pt>
                <c:pt idx="111">
                  <c:v>0.626335667758197</c:v>
                </c:pt>
                <c:pt idx="112">
                  <c:v>0.622853021083628</c:v>
                </c:pt>
                <c:pt idx="113">
                  <c:v>0.609600983000565</c:v>
                </c:pt>
                <c:pt idx="114">
                  <c:v>0.602387848403418</c:v>
                </c:pt>
                <c:pt idx="115">
                  <c:v>0.598956290652683</c:v>
                </c:pt>
                <c:pt idx="116">
                  <c:v>0.596369362946765</c:v>
                </c:pt>
                <c:pt idx="117">
                  <c:v>0.595995818201247</c:v>
                </c:pt>
              </c:numCache>
            </c:numRef>
          </c:yVal>
          <c:smooth val="0"/>
        </c:ser>
        <c:ser>
          <c:idx val="2"/>
          <c:order val="2"/>
          <c:tx>
            <c:v>Data Set # 13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'V;Data Set # 13'!$I$8:$I$205</c:f>
              <c:numCache>
                <c:formatCode>0.00000</c:formatCode>
                <c:ptCount val="198"/>
                <c:pt idx="17">
                  <c:v>0.0863714159545455</c:v>
                </c:pt>
                <c:pt idx="18">
                  <c:v>0.0880416132618602</c:v>
                </c:pt>
                <c:pt idx="19">
                  <c:v>0.0871244809809246</c:v>
                </c:pt>
                <c:pt idx="20">
                  <c:v>0.0863774272486611</c:v>
                </c:pt>
                <c:pt idx="21">
                  <c:v>0.0859148555241244</c:v>
                </c:pt>
                <c:pt idx="22">
                  <c:v>0.0863053480637336</c:v>
                </c:pt>
                <c:pt idx="23">
                  <c:v>0.0858995069094215</c:v>
                </c:pt>
                <c:pt idx="24">
                  <c:v>0.0854809634722189</c:v>
                </c:pt>
                <c:pt idx="25">
                  <c:v>0.08487066192122</c:v>
                </c:pt>
                <c:pt idx="26">
                  <c:v>0.0858115374874079</c:v>
                </c:pt>
                <c:pt idx="27">
                  <c:v>0.0835236251904546</c:v>
                </c:pt>
                <c:pt idx="28">
                  <c:v>0.0824155602721088</c:v>
                </c:pt>
                <c:pt idx="29">
                  <c:v>0.080458991545726</c:v>
                </c:pt>
                <c:pt idx="30">
                  <c:v>0.0768714750627214</c:v>
                </c:pt>
                <c:pt idx="33">
                  <c:v>0.111350005920638</c:v>
                </c:pt>
                <c:pt idx="34">
                  <c:v>0.111354882264987</c:v>
                </c:pt>
                <c:pt idx="35">
                  <c:v>0.110029864972137</c:v>
                </c:pt>
                <c:pt idx="36">
                  <c:v>0.109703021154194</c:v>
                </c:pt>
                <c:pt idx="37">
                  <c:v>0.110024507239438</c:v>
                </c:pt>
                <c:pt idx="38">
                  <c:v>0.110505518014801</c:v>
                </c:pt>
                <c:pt idx="39">
                  <c:v>0.110224389828289</c:v>
                </c:pt>
                <c:pt idx="40">
                  <c:v>0.11084972425112</c:v>
                </c:pt>
                <c:pt idx="41">
                  <c:v>0.110832538803943</c:v>
                </c:pt>
                <c:pt idx="42">
                  <c:v>0.110527643325434</c:v>
                </c:pt>
                <c:pt idx="43">
                  <c:v>0.109598475212561</c:v>
                </c:pt>
                <c:pt idx="44">
                  <c:v>0.109149564185115</c:v>
                </c:pt>
                <c:pt idx="45">
                  <c:v>0.107681342924811</c:v>
                </c:pt>
                <c:pt idx="46">
                  <c:v>0.105069381818182</c:v>
                </c:pt>
                <c:pt idx="49">
                  <c:v>0.133807821783085</c:v>
                </c:pt>
                <c:pt idx="50">
                  <c:v>0.133340399840727</c:v>
                </c:pt>
                <c:pt idx="51">
                  <c:v>0.133835891371132</c:v>
                </c:pt>
                <c:pt idx="52">
                  <c:v>0.135961314876301</c:v>
                </c:pt>
                <c:pt idx="53">
                  <c:v>0.138307673128181</c:v>
                </c:pt>
                <c:pt idx="54">
                  <c:v>0.139959211856028</c:v>
                </c:pt>
                <c:pt idx="55">
                  <c:v>0.140388175122809</c:v>
                </c:pt>
                <c:pt idx="56">
                  <c:v>0.141738285342189</c:v>
                </c:pt>
                <c:pt idx="57">
                  <c:v>0.141867315380087</c:v>
                </c:pt>
                <c:pt idx="58">
                  <c:v>0.143234039549662</c:v>
                </c:pt>
                <c:pt idx="59">
                  <c:v>0.141305194148134</c:v>
                </c:pt>
                <c:pt idx="60">
                  <c:v>0.138218614262019</c:v>
                </c:pt>
                <c:pt idx="61">
                  <c:v>0.135915323018681</c:v>
                </c:pt>
                <c:pt idx="64">
                  <c:v>0.156100586535325</c:v>
                </c:pt>
                <c:pt idx="65">
                  <c:v>0.156768202265037</c:v>
                </c:pt>
                <c:pt idx="66">
                  <c:v>0.157934710797252</c:v>
                </c:pt>
                <c:pt idx="67">
                  <c:v>0.156849444823608</c:v>
                </c:pt>
                <c:pt idx="68">
                  <c:v>0.159779991735479</c:v>
                </c:pt>
                <c:pt idx="69">
                  <c:v>0.159757267039281</c:v>
                </c:pt>
                <c:pt idx="70">
                  <c:v>0.161537425626992</c:v>
                </c:pt>
                <c:pt idx="71">
                  <c:v>0.163344034641461</c:v>
                </c:pt>
                <c:pt idx="72">
                  <c:v>0.167938747132224</c:v>
                </c:pt>
                <c:pt idx="73">
                  <c:v>0.169437915645505</c:v>
                </c:pt>
                <c:pt idx="74">
                  <c:v>0.171862667809865</c:v>
                </c:pt>
                <c:pt idx="75">
                  <c:v>0.174078545205698</c:v>
                </c:pt>
                <c:pt idx="76">
                  <c:v>0.175143024806137</c:v>
                </c:pt>
                <c:pt idx="77">
                  <c:v>0.17348535773057</c:v>
                </c:pt>
                <c:pt idx="80">
                  <c:v>0.178976978432321</c:v>
                </c:pt>
                <c:pt idx="81">
                  <c:v>0.178672044103937</c:v>
                </c:pt>
                <c:pt idx="82">
                  <c:v>0.177433892459542</c:v>
                </c:pt>
                <c:pt idx="83">
                  <c:v>0.18044002157081</c:v>
                </c:pt>
                <c:pt idx="84">
                  <c:v>0.183840221067776</c:v>
                </c:pt>
                <c:pt idx="85">
                  <c:v>0.186931271152563</c:v>
                </c:pt>
                <c:pt idx="86">
                  <c:v>0.191429351779438</c:v>
                </c:pt>
                <c:pt idx="87">
                  <c:v>0.193247212656615</c:v>
                </c:pt>
                <c:pt idx="88">
                  <c:v>0.19512677730321</c:v>
                </c:pt>
                <c:pt idx="89">
                  <c:v>0.199843406016637</c:v>
                </c:pt>
                <c:pt idx="90">
                  <c:v>0.201378110469602</c:v>
                </c:pt>
                <c:pt idx="93">
                  <c:v>0.201353678452359</c:v>
                </c:pt>
                <c:pt idx="94">
                  <c:v>0.202792844129856</c:v>
                </c:pt>
                <c:pt idx="95">
                  <c:v>0.205485832199086</c:v>
                </c:pt>
                <c:pt idx="96">
                  <c:v>0.208621862308823</c:v>
                </c:pt>
                <c:pt idx="97">
                  <c:v>0.210724826962786</c:v>
                </c:pt>
                <c:pt idx="98">
                  <c:v>0.21725949028771</c:v>
                </c:pt>
                <c:pt idx="99">
                  <c:v>0.225130583260457</c:v>
                </c:pt>
                <c:pt idx="100">
                  <c:v>0.224422318248538</c:v>
                </c:pt>
                <c:pt idx="103">
                  <c:v>0.222404439906483</c:v>
                </c:pt>
                <c:pt idx="104">
                  <c:v>0.220212835301699</c:v>
                </c:pt>
                <c:pt idx="105">
                  <c:v>0.222665214345358</c:v>
                </c:pt>
                <c:pt idx="106">
                  <c:v>0.224580569283928</c:v>
                </c:pt>
                <c:pt idx="107">
                  <c:v>0.225058572223958</c:v>
                </c:pt>
                <c:pt idx="108">
                  <c:v>0.227166985623361</c:v>
                </c:pt>
                <c:pt idx="109">
                  <c:v>0.235855069503702</c:v>
                </c:pt>
                <c:pt idx="112">
                  <c:v>0.232149124507313</c:v>
                </c:pt>
                <c:pt idx="113">
                  <c:v>0.234436558848</c:v>
                </c:pt>
                <c:pt idx="114">
                  <c:v>0.236120682455237</c:v>
                </c:pt>
                <c:pt idx="115">
                  <c:v>0.235619328535946</c:v>
                </c:pt>
                <c:pt idx="116">
                  <c:v>0.237164119604476</c:v>
                </c:pt>
                <c:pt idx="117">
                  <c:v>0.237868681037035</c:v>
                </c:pt>
              </c:numCache>
            </c:numRef>
          </c:xVal>
          <c:yVal>
            <c:numRef>
              <c:f>'V;Data Set # 13'!$L$8:$L$205</c:f>
              <c:numCache>
                <c:formatCode>0.0000</c:formatCode>
                <c:ptCount val="198"/>
                <c:pt idx="17">
                  <c:v>0.739665286922905</c:v>
                </c:pt>
                <c:pt idx="18">
                  <c:v>0.749704073622589</c:v>
                </c:pt>
                <c:pt idx="19">
                  <c:v>0.732723394441254</c:v>
                </c:pt>
                <c:pt idx="20">
                  <c:v>0.715441876944966</c:v>
                </c:pt>
                <c:pt idx="21">
                  <c:v>0.706840840685539</c:v>
                </c:pt>
                <c:pt idx="22">
                  <c:v>0.703650936318705</c:v>
                </c:pt>
                <c:pt idx="23">
                  <c:v>0.699219653391302</c:v>
                </c:pt>
                <c:pt idx="24">
                  <c:v>0.687154640140747</c:v>
                </c:pt>
                <c:pt idx="25">
                  <c:v>0.6784988613826</c:v>
                </c:pt>
                <c:pt idx="26">
                  <c:v>0.660773264708458</c:v>
                </c:pt>
                <c:pt idx="27">
                  <c:v>0.634397950565264</c:v>
                </c:pt>
                <c:pt idx="28">
                  <c:v>0.607670735736286</c:v>
                </c:pt>
                <c:pt idx="29">
                  <c:v>0.575505508650785</c:v>
                </c:pt>
                <c:pt idx="30">
                  <c:v>0.516027934324731</c:v>
                </c:pt>
                <c:pt idx="33">
                  <c:v>0.79282883675577</c:v>
                </c:pt>
                <c:pt idx="34">
                  <c:v>0.778811845823652</c:v>
                </c:pt>
                <c:pt idx="35">
                  <c:v>0.753009172723592</c:v>
                </c:pt>
                <c:pt idx="36">
                  <c:v>0.733835106696149</c:v>
                </c:pt>
                <c:pt idx="37">
                  <c:v>0.735317658044902</c:v>
                </c:pt>
                <c:pt idx="38">
                  <c:v>0.729045993572903</c:v>
                </c:pt>
                <c:pt idx="39">
                  <c:v>0.722318659824378</c:v>
                </c:pt>
                <c:pt idx="40">
                  <c:v>0.719903104184289</c:v>
                </c:pt>
                <c:pt idx="41">
                  <c:v>0.712625366380027</c:v>
                </c:pt>
                <c:pt idx="42">
                  <c:v>0.700792621295291</c:v>
                </c:pt>
                <c:pt idx="43">
                  <c:v>0.677274011406971</c:v>
                </c:pt>
                <c:pt idx="44">
                  <c:v>0.66013994928356</c:v>
                </c:pt>
                <c:pt idx="45">
                  <c:v>0.631616933537124</c:v>
                </c:pt>
                <c:pt idx="46">
                  <c:v>0.604122519986581</c:v>
                </c:pt>
                <c:pt idx="49">
                  <c:v>0.780909558766351</c:v>
                </c:pt>
                <c:pt idx="50">
                  <c:v>0.765303966081123</c:v>
                </c:pt>
                <c:pt idx="51">
                  <c:v>0.744911172393957</c:v>
                </c:pt>
                <c:pt idx="52">
                  <c:v>0.737605494224491</c:v>
                </c:pt>
                <c:pt idx="53">
                  <c:v>0.738930972315092</c:v>
                </c:pt>
                <c:pt idx="54">
                  <c:v>0.736193752304371</c:v>
                </c:pt>
                <c:pt idx="55">
                  <c:v>0.723400157549241</c:v>
                </c:pt>
                <c:pt idx="56">
                  <c:v>0.727968111734568</c:v>
                </c:pt>
                <c:pt idx="57">
                  <c:v>0.717127201982654</c:v>
                </c:pt>
                <c:pt idx="58">
                  <c:v>0.703576626335597</c:v>
                </c:pt>
                <c:pt idx="59">
                  <c:v>0.68541506654801</c:v>
                </c:pt>
                <c:pt idx="60">
                  <c:v>0.652010224368903</c:v>
                </c:pt>
                <c:pt idx="61">
                  <c:v>0.63556154716798</c:v>
                </c:pt>
                <c:pt idx="64">
                  <c:v>0.761266756861823</c:v>
                </c:pt>
                <c:pt idx="65">
                  <c:v>0.762348486699181</c:v>
                </c:pt>
                <c:pt idx="66">
                  <c:v>0.756387089645884</c:v>
                </c:pt>
                <c:pt idx="67">
                  <c:v>0.739649127809335</c:v>
                </c:pt>
                <c:pt idx="68">
                  <c:v>0.742925903231244</c:v>
                </c:pt>
                <c:pt idx="69">
                  <c:v>0.724605000155759</c:v>
                </c:pt>
                <c:pt idx="70">
                  <c:v>0.723517960194372</c:v>
                </c:pt>
                <c:pt idx="71">
                  <c:v>0.727338187308774</c:v>
                </c:pt>
                <c:pt idx="72">
                  <c:v>0.733551225468063</c:v>
                </c:pt>
                <c:pt idx="73">
                  <c:v>0.73034595181495</c:v>
                </c:pt>
                <c:pt idx="74">
                  <c:v>0.731129242999515</c:v>
                </c:pt>
                <c:pt idx="75">
                  <c:v>0.727561993841046</c:v>
                </c:pt>
                <c:pt idx="76">
                  <c:v>0.714438512585655</c:v>
                </c:pt>
                <c:pt idx="77">
                  <c:v>0.694137608736981</c:v>
                </c:pt>
                <c:pt idx="80">
                  <c:v>0.735716960017802</c:v>
                </c:pt>
                <c:pt idx="81">
                  <c:v>0.724019688460263</c:v>
                </c:pt>
                <c:pt idx="82">
                  <c:v>0.71264667092168</c:v>
                </c:pt>
                <c:pt idx="83">
                  <c:v>0.709928368184041</c:v>
                </c:pt>
                <c:pt idx="84">
                  <c:v>0.705704160175205</c:v>
                </c:pt>
                <c:pt idx="85">
                  <c:v>0.705259977986578</c:v>
                </c:pt>
                <c:pt idx="86">
                  <c:v>0.699748808456867</c:v>
                </c:pt>
                <c:pt idx="87">
                  <c:v>0.699162974117356</c:v>
                </c:pt>
                <c:pt idx="88">
                  <c:v>0.700203197142683</c:v>
                </c:pt>
                <c:pt idx="89">
                  <c:v>0.705687449527318</c:v>
                </c:pt>
                <c:pt idx="90">
                  <c:v>0.697567197411239</c:v>
                </c:pt>
                <c:pt idx="93">
                  <c:v>0.706931184132199</c:v>
                </c:pt>
                <c:pt idx="94">
                  <c:v>0.69621244643053</c:v>
                </c:pt>
                <c:pt idx="95">
                  <c:v>0.694674251512381</c:v>
                </c:pt>
                <c:pt idx="96">
                  <c:v>0.689527740390409</c:v>
                </c:pt>
                <c:pt idx="97">
                  <c:v>0.682759436176388</c:v>
                </c:pt>
                <c:pt idx="98">
                  <c:v>0.684194870870775</c:v>
                </c:pt>
                <c:pt idx="99">
                  <c:v>0.684645933173832</c:v>
                </c:pt>
                <c:pt idx="100">
                  <c:v>0.677348363077733</c:v>
                </c:pt>
                <c:pt idx="103">
                  <c:v>0.659944441561445</c:v>
                </c:pt>
                <c:pt idx="104">
                  <c:v>0.649127529366707</c:v>
                </c:pt>
                <c:pt idx="105">
                  <c:v>0.641076001568958</c:v>
                </c:pt>
                <c:pt idx="106">
                  <c:v>0.644281275548371</c:v>
                </c:pt>
                <c:pt idx="107">
                  <c:v>0.627853568846196</c:v>
                </c:pt>
                <c:pt idx="108">
                  <c:v>0.626327823614498</c:v>
                </c:pt>
                <c:pt idx="109">
                  <c:v>0.618721202700761</c:v>
                </c:pt>
                <c:pt idx="112">
                  <c:v>0.586690301479971</c:v>
                </c:pt>
                <c:pt idx="113">
                  <c:v>0.581720717933625</c:v>
                </c:pt>
                <c:pt idx="114">
                  <c:v>0.574320652943349</c:v>
                </c:pt>
                <c:pt idx="115">
                  <c:v>0.569467457691204</c:v>
                </c:pt>
                <c:pt idx="116">
                  <c:v>0.561792607300473</c:v>
                </c:pt>
                <c:pt idx="117">
                  <c:v>0.557674991003808</c:v>
                </c:pt>
              </c:numCache>
            </c:numRef>
          </c:yVal>
          <c:smooth val="0"/>
        </c:ser>
        <c:ser>
          <c:idx val="3"/>
          <c:order val="3"/>
          <c:tx>
            <c:v>Data Set # 14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'W;Data Set # 14'!$I$8:$I$132</c:f>
              <c:numCache>
                <c:formatCode>0.00000</c:formatCode>
                <c:ptCount val="125"/>
                <c:pt idx="0">
                  <c:v>0.0681723485897141</c:v>
                </c:pt>
                <c:pt idx="1">
                  <c:v>0.068071194624</c:v>
                </c:pt>
                <c:pt idx="2">
                  <c:v>0.0678355840774802</c:v>
                </c:pt>
                <c:pt idx="3">
                  <c:v>0.0655156321999981</c:v>
                </c:pt>
                <c:pt idx="4">
                  <c:v>0.0640248864234307</c:v>
                </c:pt>
                <c:pt idx="5">
                  <c:v>0.0647879675906863</c:v>
                </c:pt>
                <c:pt idx="6">
                  <c:v>0.0637823444459359</c:v>
                </c:pt>
                <c:pt idx="7">
                  <c:v>0.0637180582721484</c:v>
                </c:pt>
                <c:pt idx="8">
                  <c:v>0.0636879133521847</c:v>
                </c:pt>
                <c:pt idx="9">
                  <c:v>0.0634258731292782</c:v>
                </c:pt>
                <c:pt idx="10">
                  <c:v>0.0627784011226599</c:v>
                </c:pt>
                <c:pt idx="11">
                  <c:v>0.0607482950673462</c:v>
                </c:pt>
                <c:pt idx="12">
                  <c:v>0.06038299797593</c:v>
                </c:pt>
                <c:pt idx="13">
                  <c:v>0.0581161142258752</c:v>
                </c:pt>
                <c:pt idx="14">
                  <c:v>0.0563167308143059</c:v>
                </c:pt>
                <c:pt idx="17">
                  <c:v>0.087704125979882</c:v>
                </c:pt>
                <c:pt idx="18">
                  <c:v>0.0872022782502924</c:v>
                </c:pt>
                <c:pt idx="19">
                  <c:v>0.0864448017182932</c:v>
                </c:pt>
                <c:pt idx="20">
                  <c:v>0.0834479314057595</c:v>
                </c:pt>
                <c:pt idx="21">
                  <c:v>0.083717497479438</c:v>
                </c:pt>
                <c:pt idx="22">
                  <c:v>0.0839675749942317</c:v>
                </c:pt>
                <c:pt idx="23">
                  <c:v>0.0840473067584595</c:v>
                </c:pt>
                <c:pt idx="24">
                  <c:v>0.0842809887751251</c:v>
                </c:pt>
                <c:pt idx="25">
                  <c:v>0.0842020481220333</c:v>
                </c:pt>
                <c:pt idx="26">
                  <c:v>0.0838542257336697</c:v>
                </c:pt>
                <c:pt idx="27">
                  <c:v>0.0829045332237883</c:v>
                </c:pt>
                <c:pt idx="28">
                  <c:v>0.0821427632781296</c:v>
                </c:pt>
                <c:pt idx="29">
                  <c:v>0.0786759143519663</c:v>
                </c:pt>
                <c:pt idx="30">
                  <c:v>0.0767849310300219</c:v>
                </c:pt>
                <c:pt idx="33">
                  <c:v>0.107937253347945</c:v>
                </c:pt>
                <c:pt idx="34">
                  <c:v>0.108944613147442</c:v>
                </c:pt>
                <c:pt idx="35">
                  <c:v>0.106990643889984</c:v>
                </c:pt>
                <c:pt idx="36">
                  <c:v>0.107322571398765</c:v>
                </c:pt>
                <c:pt idx="37">
                  <c:v>0.106005797387531</c:v>
                </c:pt>
                <c:pt idx="38">
                  <c:v>0.107366950841379</c:v>
                </c:pt>
                <c:pt idx="39">
                  <c:v>0.107497254630129</c:v>
                </c:pt>
                <c:pt idx="40">
                  <c:v>0.109298977317448</c:v>
                </c:pt>
                <c:pt idx="41">
                  <c:v>0.109388303294392</c:v>
                </c:pt>
                <c:pt idx="42">
                  <c:v>0.10825533536468</c:v>
                </c:pt>
                <c:pt idx="43">
                  <c:v>0.109051797761541</c:v>
                </c:pt>
                <c:pt idx="44">
                  <c:v>0.107006260424008</c:v>
                </c:pt>
                <c:pt idx="45">
                  <c:v>0.105678399673071</c:v>
                </c:pt>
                <c:pt idx="46">
                  <c:v>0.104622767385297</c:v>
                </c:pt>
                <c:pt idx="49">
                  <c:v>0.131663248695652</c:v>
                </c:pt>
                <c:pt idx="50">
                  <c:v>0.12897221506342</c:v>
                </c:pt>
                <c:pt idx="51">
                  <c:v>0.131767412535795</c:v>
                </c:pt>
                <c:pt idx="52">
                  <c:v>0.135209881245675</c:v>
                </c:pt>
                <c:pt idx="53">
                  <c:v>0.132322791199638</c:v>
                </c:pt>
                <c:pt idx="54">
                  <c:v>0.133740270630136</c:v>
                </c:pt>
                <c:pt idx="55">
                  <c:v>0.133065034437712</c:v>
                </c:pt>
                <c:pt idx="56">
                  <c:v>0.135517900977318</c:v>
                </c:pt>
                <c:pt idx="57">
                  <c:v>0.136104170862511</c:v>
                </c:pt>
                <c:pt idx="58">
                  <c:v>0.138506206026002</c:v>
                </c:pt>
                <c:pt idx="59">
                  <c:v>0.138202175418639</c:v>
                </c:pt>
                <c:pt idx="60">
                  <c:v>0.136724693330403</c:v>
                </c:pt>
                <c:pt idx="61">
                  <c:v>0.13523764750676</c:v>
                </c:pt>
                <c:pt idx="64">
                  <c:v>0.152621140268322</c:v>
                </c:pt>
                <c:pt idx="65">
                  <c:v>0.154490742371723</c:v>
                </c:pt>
                <c:pt idx="66">
                  <c:v>0.154142038313021</c:v>
                </c:pt>
                <c:pt idx="67">
                  <c:v>0.154188375106752</c:v>
                </c:pt>
                <c:pt idx="68">
                  <c:v>0.157483388686904</c:v>
                </c:pt>
                <c:pt idx="69">
                  <c:v>0.156038417444014</c:v>
                </c:pt>
                <c:pt idx="70">
                  <c:v>0.158428637234777</c:v>
                </c:pt>
                <c:pt idx="71">
                  <c:v>0.161261323817253</c:v>
                </c:pt>
                <c:pt idx="72">
                  <c:v>0.16290158058692</c:v>
                </c:pt>
                <c:pt idx="73">
                  <c:v>0.165614793184436</c:v>
                </c:pt>
                <c:pt idx="74">
                  <c:v>0.169371319035538</c:v>
                </c:pt>
                <c:pt idx="75">
                  <c:v>0.170221209453609</c:v>
                </c:pt>
                <c:pt idx="76">
                  <c:v>0.167211797820601</c:v>
                </c:pt>
                <c:pt idx="77">
                  <c:v>0.167954328484052</c:v>
                </c:pt>
                <c:pt idx="78">
                  <c:v>0.168594903088262</c:v>
                </c:pt>
                <c:pt idx="81">
                  <c:v>0.176724453496269</c:v>
                </c:pt>
                <c:pt idx="82">
                  <c:v>0.181139275776</c:v>
                </c:pt>
                <c:pt idx="83">
                  <c:v>0.179343883319494</c:v>
                </c:pt>
                <c:pt idx="84">
                  <c:v>0.18076417303531</c:v>
                </c:pt>
                <c:pt idx="85">
                  <c:v>0.181236316861219</c:v>
                </c:pt>
                <c:pt idx="86">
                  <c:v>0.184954728437737</c:v>
                </c:pt>
                <c:pt idx="87">
                  <c:v>0.188431816149316</c:v>
                </c:pt>
                <c:pt idx="88">
                  <c:v>0.189645697050032</c:v>
                </c:pt>
                <c:pt idx="89">
                  <c:v>0.192047816538407</c:v>
                </c:pt>
                <c:pt idx="90">
                  <c:v>0.195767880613217</c:v>
                </c:pt>
                <c:pt idx="91">
                  <c:v>0.198348219582074</c:v>
                </c:pt>
                <c:pt idx="94">
                  <c:v>0.20023925928298</c:v>
                </c:pt>
                <c:pt idx="95">
                  <c:v>0.200272075410476</c:v>
                </c:pt>
                <c:pt idx="96">
                  <c:v>0.202247002409951</c:v>
                </c:pt>
                <c:pt idx="97">
                  <c:v>0.203869537653342</c:v>
                </c:pt>
                <c:pt idx="98">
                  <c:v>0.206300913873941</c:v>
                </c:pt>
                <c:pt idx="99">
                  <c:v>0.211237552041515</c:v>
                </c:pt>
                <c:pt idx="100">
                  <c:v>0.214580520833308</c:v>
                </c:pt>
                <c:pt idx="101">
                  <c:v>0.218892683841862</c:v>
                </c:pt>
                <c:pt idx="102">
                  <c:v>0.220359166203509</c:v>
                </c:pt>
                <c:pt idx="105">
                  <c:v>0.22162664631899</c:v>
                </c:pt>
                <c:pt idx="106">
                  <c:v>0.21827597494788</c:v>
                </c:pt>
                <c:pt idx="107">
                  <c:v>0.222284308954767</c:v>
                </c:pt>
                <c:pt idx="108">
                  <c:v>0.220246274344767</c:v>
                </c:pt>
                <c:pt idx="109">
                  <c:v>0.223428527619939</c:v>
                </c:pt>
                <c:pt idx="110">
                  <c:v>0.228285113385791</c:v>
                </c:pt>
                <c:pt idx="111">
                  <c:v>0.231870092935262</c:v>
                </c:pt>
                <c:pt idx="114">
                  <c:v>0.234610207939508</c:v>
                </c:pt>
                <c:pt idx="115">
                  <c:v>0.231742078800017</c:v>
                </c:pt>
                <c:pt idx="116">
                  <c:v>0.231697563202891</c:v>
                </c:pt>
                <c:pt idx="117">
                  <c:v>0.230345310749471</c:v>
                </c:pt>
                <c:pt idx="118">
                  <c:v>0.233029038487883</c:v>
                </c:pt>
                <c:pt idx="119">
                  <c:v>0.230969337066652</c:v>
                </c:pt>
                <c:pt idx="120">
                  <c:v>0.235378074060899</c:v>
                </c:pt>
              </c:numCache>
            </c:numRef>
          </c:xVal>
          <c:yVal>
            <c:numRef>
              <c:f>'W;Data Set # 14'!$L$8:$L$132</c:f>
              <c:numCache>
                <c:formatCode>0.0000</c:formatCode>
                <c:ptCount val="125"/>
                <c:pt idx="0">
                  <c:v>0.742018047229134</c:v>
                </c:pt>
                <c:pt idx="1">
                  <c:v>0.746740079653248</c:v>
                </c:pt>
                <c:pt idx="2">
                  <c:v>0.732773400253811</c:v>
                </c:pt>
                <c:pt idx="3">
                  <c:v>0.688688189758826</c:v>
                </c:pt>
                <c:pt idx="4">
                  <c:v>0.647100421896187</c:v>
                </c:pt>
                <c:pt idx="5">
                  <c:v>0.658099540522618</c:v>
                </c:pt>
                <c:pt idx="6">
                  <c:v>0.638831655807435</c:v>
                </c:pt>
                <c:pt idx="7">
                  <c:v>0.632846896699484</c:v>
                </c:pt>
                <c:pt idx="8">
                  <c:v>0.626791509991196</c:v>
                </c:pt>
                <c:pt idx="9">
                  <c:v>0.612017546004008</c:v>
                </c:pt>
                <c:pt idx="10">
                  <c:v>0.597020073661799</c:v>
                </c:pt>
                <c:pt idx="11">
                  <c:v>0.551120898025793</c:v>
                </c:pt>
                <c:pt idx="12">
                  <c:v>0.530922045424708</c:v>
                </c:pt>
                <c:pt idx="13">
                  <c:v>0.486718581009258</c:v>
                </c:pt>
                <c:pt idx="14">
                  <c:v>0.442215212615573</c:v>
                </c:pt>
                <c:pt idx="17">
                  <c:v>0.798966894849088</c:v>
                </c:pt>
                <c:pt idx="18">
                  <c:v>0.769241523749434</c:v>
                </c:pt>
                <c:pt idx="19">
                  <c:v>0.739315835603515</c:v>
                </c:pt>
                <c:pt idx="20">
                  <c:v>0.704131951542765</c:v>
                </c:pt>
                <c:pt idx="21">
                  <c:v>0.707030476425505</c:v>
                </c:pt>
                <c:pt idx="22">
                  <c:v>0.704482002366835</c:v>
                </c:pt>
                <c:pt idx="23">
                  <c:v>0.700252662001439</c:v>
                </c:pt>
                <c:pt idx="24">
                  <c:v>0.697389610442532</c:v>
                </c:pt>
                <c:pt idx="25">
                  <c:v>0.689263720082065</c:v>
                </c:pt>
                <c:pt idx="26">
                  <c:v>0.682324287355338</c:v>
                </c:pt>
                <c:pt idx="27">
                  <c:v>0.650926691300038</c:v>
                </c:pt>
                <c:pt idx="28">
                  <c:v>0.625157589572653</c:v>
                </c:pt>
                <c:pt idx="29">
                  <c:v>0.574351964173208</c:v>
                </c:pt>
                <c:pt idx="30">
                  <c:v>0.542884268439343</c:v>
                </c:pt>
                <c:pt idx="33">
                  <c:v>0.807281359554868</c:v>
                </c:pt>
                <c:pt idx="34">
                  <c:v>0.794513439410423</c:v>
                </c:pt>
                <c:pt idx="35">
                  <c:v>0.755500083656458</c:v>
                </c:pt>
                <c:pt idx="36">
                  <c:v>0.746845152643711</c:v>
                </c:pt>
                <c:pt idx="37">
                  <c:v>0.737522359171938</c:v>
                </c:pt>
                <c:pt idx="38">
                  <c:v>0.743379488935861</c:v>
                </c:pt>
                <c:pt idx="39">
                  <c:v>0.736280774925871</c:v>
                </c:pt>
                <c:pt idx="40">
                  <c:v>0.733861596323542</c:v>
                </c:pt>
                <c:pt idx="41">
                  <c:v>0.731547151394427</c:v>
                </c:pt>
                <c:pt idx="42">
                  <c:v>0.715688399097298</c:v>
                </c:pt>
                <c:pt idx="43">
                  <c:v>0.695146242828894</c:v>
                </c:pt>
                <c:pt idx="44">
                  <c:v>0.666472310388286</c:v>
                </c:pt>
                <c:pt idx="45">
                  <c:v>0.642386901307112</c:v>
                </c:pt>
                <c:pt idx="46">
                  <c:v>0.613187703586921</c:v>
                </c:pt>
                <c:pt idx="49">
                  <c:v>0.806596241196032</c:v>
                </c:pt>
                <c:pt idx="50">
                  <c:v>0.778308913765624</c:v>
                </c:pt>
                <c:pt idx="51">
                  <c:v>0.767963595995911</c:v>
                </c:pt>
                <c:pt idx="52">
                  <c:v>0.755973583818453</c:v>
                </c:pt>
                <c:pt idx="53">
                  <c:v>0.747352623146844</c:v>
                </c:pt>
                <c:pt idx="54">
                  <c:v>0.745107350332355</c:v>
                </c:pt>
                <c:pt idx="55">
                  <c:v>0.734270600052634</c:v>
                </c:pt>
                <c:pt idx="56">
                  <c:v>0.739640566189941</c:v>
                </c:pt>
                <c:pt idx="57">
                  <c:v>0.726126405525963</c:v>
                </c:pt>
                <c:pt idx="58">
                  <c:v>0.69223461279885</c:v>
                </c:pt>
                <c:pt idx="59">
                  <c:v>0.706595660299709</c:v>
                </c:pt>
                <c:pt idx="60">
                  <c:v>0.677472485458353</c:v>
                </c:pt>
                <c:pt idx="61">
                  <c:v>0.658203834822778</c:v>
                </c:pt>
                <c:pt idx="64">
                  <c:v>0.775362518205353</c:v>
                </c:pt>
                <c:pt idx="65">
                  <c:v>0.770260382263722</c:v>
                </c:pt>
                <c:pt idx="66">
                  <c:v>0.763050399428471</c:v>
                </c:pt>
                <c:pt idx="67">
                  <c:v>0.75765011154415</c:v>
                </c:pt>
                <c:pt idx="68">
                  <c:v>0.758692835149118</c:v>
                </c:pt>
                <c:pt idx="69">
                  <c:v>0.73468988591777</c:v>
                </c:pt>
                <c:pt idx="70">
                  <c:v>0.736023871093668</c:v>
                </c:pt>
                <c:pt idx="71">
                  <c:v>0.733717437055715</c:v>
                </c:pt>
                <c:pt idx="72">
                  <c:v>0.731976633271171</c:v>
                </c:pt>
                <c:pt idx="73">
                  <c:v>0.728298070798098</c:v>
                </c:pt>
                <c:pt idx="74">
                  <c:v>0.723745740582193</c:v>
                </c:pt>
                <c:pt idx="75">
                  <c:v>0.727343641218708</c:v>
                </c:pt>
                <c:pt idx="76">
                  <c:v>0.708562617832438</c:v>
                </c:pt>
                <c:pt idx="77">
                  <c:v>0.700610010644814</c:v>
                </c:pt>
                <c:pt idx="78">
                  <c:v>0.684549533322586</c:v>
                </c:pt>
                <c:pt idx="81">
                  <c:v>0.763312233881111</c:v>
                </c:pt>
                <c:pt idx="82">
                  <c:v>0.773001154805425</c:v>
                </c:pt>
                <c:pt idx="83">
                  <c:v>0.75605525184226</c:v>
                </c:pt>
                <c:pt idx="84">
                  <c:v>0.748868974230573</c:v>
                </c:pt>
                <c:pt idx="85">
                  <c:v>0.741574905433137</c:v>
                </c:pt>
                <c:pt idx="86">
                  <c:v>0.731647813165875</c:v>
                </c:pt>
                <c:pt idx="87">
                  <c:v>0.729578996315033</c:v>
                </c:pt>
                <c:pt idx="88">
                  <c:v>0.718887249695611</c:v>
                </c:pt>
                <c:pt idx="89">
                  <c:v>0.718408716798693</c:v>
                </c:pt>
                <c:pt idx="90">
                  <c:v>0.71115234049487</c:v>
                </c:pt>
                <c:pt idx="91">
                  <c:v>0.699148286465227</c:v>
                </c:pt>
                <c:pt idx="94">
                  <c:v>0.737294408565041</c:v>
                </c:pt>
                <c:pt idx="95">
                  <c:v>0.732628621520794</c:v>
                </c:pt>
                <c:pt idx="96">
                  <c:v>0.726272848745583</c:v>
                </c:pt>
                <c:pt idx="97">
                  <c:v>0.711059046603979</c:v>
                </c:pt>
                <c:pt idx="98">
                  <c:v>0.702402296077847</c:v>
                </c:pt>
                <c:pt idx="99">
                  <c:v>0.693661043320656</c:v>
                </c:pt>
                <c:pt idx="100">
                  <c:v>0.691097058566987</c:v>
                </c:pt>
                <c:pt idx="101">
                  <c:v>0.682658242118749</c:v>
                </c:pt>
                <c:pt idx="102">
                  <c:v>0.685716537654122</c:v>
                </c:pt>
                <c:pt idx="105">
                  <c:v>0.691080322247689</c:v>
                </c:pt>
                <c:pt idx="106">
                  <c:v>0.676996963056044</c:v>
                </c:pt>
                <c:pt idx="107">
                  <c:v>0.672021861645867</c:v>
                </c:pt>
                <c:pt idx="108">
                  <c:v>0.661676781449253</c:v>
                </c:pt>
                <c:pt idx="109">
                  <c:v>0.654143168587232</c:v>
                </c:pt>
                <c:pt idx="110">
                  <c:v>0.657783562267726</c:v>
                </c:pt>
                <c:pt idx="111">
                  <c:v>0.641528274046315</c:v>
                </c:pt>
                <c:pt idx="114">
                  <c:v>0.61612191245963</c:v>
                </c:pt>
                <c:pt idx="115">
                  <c:v>0.598739415726285</c:v>
                </c:pt>
                <c:pt idx="116">
                  <c:v>0.588503359905904</c:v>
                </c:pt>
                <c:pt idx="117">
                  <c:v>0.578355584279306</c:v>
                </c:pt>
                <c:pt idx="118">
                  <c:v>0.577718320956886</c:v>
                </c:pt>
                <c:pt idx="119">
                  <c:v>0.568072911555705</c:v>
                </c:pt>
                <c:pt idx="120">
                  <c:v>0.572943040266847</c:v>
                </c:pt>
              </c:numCache>
            </c:numRef>
          </c:yVal>
          <c:smooth val="0"/>
        </c:ser>
        <c:ser>
          <c:idx val="4"/>
          <c:order val="4"/>
          <c:tx>
            <c:v>Data Set # 15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15'!$I$8:$I$222</c:f>
              <c:numCache>
                <c:formatCode>0.00000</c:formatCode>
                <c:ptCount val="215"/>
                <c:pt idx="0">
                  <c:v>0.0722975813599959</c:v>
                </c:pt>
                <c:pt idx="1">
                  <c:v>0.0728547838612428</c:v>
                </c:pt>
                <c:pt idx="2">
                  <c:v>0.0712603230267832</c:v>
                </c:pt>
                <c:pt idx="3">
                  <c:v>0.0692451829750642</c:v>
                </c:pt>
                <c:pt idx="4">
                  <c:v>0.0698657124882303</c:v>
                </c:pt>
                <c:pt idx="5">
                  <c:v>0.0695041431939398</c:v>
                </c:pt>
                <c:pt idx="6">
                  <c:v>0.0695571203358182</c:v>
                </c:pt>
                <c:pt idx="7">
                  <c:v>0.0696987590135892</c:v>
                </c:pt>
                <c:pt idx="8">
                  <c:v>0.0682653955877457</c:v>
                </c:pt>
                <c:pt idx="9">
                  <c:v>0.0676691894235951</c:v>
                </c:pt>
                <c:pt idx="10">
                  <c:v>0.0653840430910106</c:v>
                </c:pt>
                <c:pt idx="11">
                  <c:v>0.0637211530680258</c:v>
                </c:pt>
                <c:pt idx="12">
                  <c:v>0.0615972646245467</c:v>
                </c:pt>
                <c:pt idx="13">
                  <c:v>0.0592057228727548</c:v>
                </c:pt>
                <c:pt idx="14">
                  <c:v>0.0562751481007213</c:v>
                </c:pt>
                <c:pt idx="17">
                  <c:v>0.096267383502169</c:v>
                </c:pt>
                <c:pt idx="18">
                  <c:v>0.0943233018953033</c:v>
                </c:pt>
                <c:pt idx="19">
                  <c:v>0.0933253171832555</c:v>
                </c:pt>
                <c:pt idx="20">
                  <c:v>0.0919264053661093</c:v>
                </c:pt>
                <c:pt idx="21">
                  <c:v>0.0930675924080558</c:v>
                </c:pt>
                <c:pt idx="22">
                  <c:v>0.0923282322886624</c:v>
                </c:pt>
                <c:pt idx="23">
                  <c:v>0.0916898331777229</c:v>
                </c:pt>
                <c:pt idx="24">
                  <c:v>0.0921533481535957</c:v>
                </c:pt>
                <c:pt idx="25">
                  <c:v>0.0915718632443549</c:v>
                </c:pt>
                <c:pt idx="26">
                  <c:v>0.0905405375136442</c:v>
                </c:pt>
                <c:pt idx="27">
                  <c:v>0.0890087323518496</c:v>
                </c:pt>
                <c:pt idx="28">
                  <c:v>0.0865280558228882</c:v>
                </c:pt>
                <c:pt idx="29">
                  <c:v>0.0834407646308565</c:v>
                </c:pt>
                <c:pt idx="30">
                  <c:v>0.0806376782744108</c:v>
                </c:pt>
                <c:pt idx="31">
                  <c:v>0.0773259870407656</c:v>
                </c:pt>
                <c:pt idx="34">
                  <c:v>0.119320521979975</c:v>
                </c:pt>
                <c:pt idx="35">
                  <c:v>0.11800309911305</c:v>
                </c:pt>
                <c:pt idx="36">
                  <c:v>0.117585527623436</c:v>
                </c:pt>
                <c:pt idx="37">
                  <c:v>0.117864089362649</c:v>
                </c:pt>
                <c:pt idx="38">
                  <c:v>0.119659025114643</c:v>
                </c:pt>
                <c:pt idx="39">
                  <c:v>0.120089918921447</c:v>
                </c:pt>
                <c:pt idx="40">
                  <c:v>0.118158506407027</c:v>
                </c:pt>
                <c:pt idx="41">
                  <c:v>0.118901645739245</c:v>
                </c:pt>
                <c:pt idx="42">
                  <c:v>0.120223081377174</c:v>
                </c:pt>
                <c:pt idx="43">
                  <c:v>0.12060379934954</c:v>
                </c:pt>
                <c:pt idx="44">
                  <c:v>0.119943204182551</c:v>
                </c:pt>
                <c:pt idx="45">
                  <c:v>0.119171963213359</c:v>
                </c:pt>
                <c:pt idx="46">
                  <c:v>0.115715679656358</c:v>
                </c:pt>
                <c:pt idx="47">
                  <c:v>0.115933705548117</c:v>
                </c:pt>
                <c:pt idx="48">
                  <c:v>0.115077862817099</c:v>
                </c:pt>
                <c:pt idx="49">
                  <c:v>0.110744995544078</c:v>
                </c:pt>
                <c:pt idx="50">
                  <c:v>0.106945355665333</c:v>
                </c:pt>
                <c:pt idx="53">
                  <c:v>0.143055900945956</c:v>
                </c:pt>
                <c:pt idx="54">
                  <c:v>0.142558884653066</c:v>
                </c:pt>
                <c:pt idx="55">
                  <c:v>0.14375216877212</c:v>
                </c:pt>
                <c:pt idx="56">
                  <c:v>0.144509722126476</c:v>
                </c:pt>
                <c:pt idx="57">
                  <c:v>0.145708362774377</c:v>
                </c:pt>
                <c:pt idx="58">
                  <c:v>0.146397768368628</c:v>
                </c:pt>
                <c:pt idx="59">
                  <c:v>0.149121243793882</c:v>
                </c:pt>
                <c:pt idx="60">
                  <c:v>0.149141756168044</c:v>
                </c:pt>
                <c:pt idx="61">
                  <c:v>0.148842250989849</c:v>
                </c:pt>
                <c:pt idx="62">
                  <c:v>0.151046895219438</c:v>
                </c:pt>
                <c:pt idx="63">
                  <c:v>0.149863422313466</c:v>
                </c:pt>
                <c:pt idx="64">
                  <c:v>0.147930776096594</c:v>
                </c:pt>
                <c:pt idx="65">
                  <c:v>0.144365108771238</c:v>
                </c:pt>
                <c:pt idx="66">
                  <c:v>0.139555548044015</c:v>
                </c:pt>
                <c:pt idx="67">
                  <c:v>0.140903400131932</c:v>
                </c:pt>
                <c:pt idx="68">
                  <c:v>0.136919909467521</c:v>
                </c:pt>
                <c:pt idx="69">
                  <c:v>0.140609342660427</c:v>
                </c:pt>
                <c:pt idx="72">
                  <c:v>0.164914729019897</c:v>
                </c:pt>
                <c:pt idx="73">
                  <c:v>0.164927358296077</c:v>
                </c:pt>
                <c:pt idx="74">
                  <c:v>0.16698208197674</c:v>
                </c:pt>
                <c:pt idx="75">
                  <c:v>0.174078137094364</c:v>
                </c:pt>
                <c:pt idx="76">
                  <c:v>0.175476001645232</c:v>
                </c:pt>
                <c:pt idx="77">
                  <c:v>0.178267784383133</c:v>
                </c:pt>
                <c:pt idx="78">
                  <c:v>0.179701887490905</c:v>
                </c:pt>
                <c:pt idx="79">
                  <c:v>0.181321330100386</c:v>
                </c:pt>
                <c:pt idx="80">
                  <c:v>0.183353371557489</c:v>
                </c:pt>
                <c:pt idx="81">
                  <c:v>0.182271145183882</c:v>
                </c:pt>
                <c:pt idx="82">
                  <c:v>0.17815674775496</c:v>
                </c:pt>
                <c:pt idx="83">
                  <c:v>0.178533252958023</c:v>
                </c:pt>
                <c:pt idx="86">
                  <c:v>0.19379962613782</c:v>
                </c:pt>
                <c:pt idx="87">
                  <c:v>0.196404457181048</c:v>
                </c:pt>
                <c:pt idx="88">
                  <c:v>0.196809060090405</c:v>
                </c:pt>
                <c:pt idx="89">
                  <c:v>0.197413596062038</c:v>
                </c:pt>
                <c:pt idx="90">
                  <c:v>0.202724802361615</c:v>
                </c:pt>
                <c:pt idx="91">
                  <c:v>0.204831054905066</c:v>
                </c:pt>
                <c:pt idx="92">
                  <c:v>0.20721102321937</c:v>
                </c:pt>
                <c:pt idx="93">
                  <c:v>0.210969397359625</c:v>
                </c:pt>
                <c:pt idx="94">
                  <c:v>0.212212530318031</c:v>
                </c:pt>
                <c:pt idx="97">
                  <c:v>0.212958707116261</c:v>
                </c:pt>
                <c:pt idx="98">
                  <c:v>0.217498607930302</c:v>
                </c:pt>
                <c:pt idx="99">
                  <c:v>0.22169773113224</c:v>
                </c:pt>
                <c:pt idx="100">
                  <c:v>0.224415464318396</c:v>
                </c:pt>
                <c:pt idx="101">
                  <c:v>0.228943923924817</c:v>
                </c:pt>
                <c:pt idx="102">
                  <c:v>0.230066569801691</c:v>
                </c:pt>
                <c:pt idx="103">
                  <c:v>0.232944708322669</c:v>
                </c:pt>
                <c:pt idx="104">
                  <c:v>0.232133054903643</c:v>
                </c:pt>
                <c:pt idx="107">
                  <c:v>0.232395183481329</c:v>
                </c:pt>
                <c:pt idx="108">
                  <c:v>0.23674531341764</c:v>
                </c:pt>
                <c:pt idx="109">
                  <c:v>0.233479808601488</c:v>
                </c:pt>
                <c:pt idx="110">
                  <c:v>0.239698034569284</c:v>
                </c:pt>
                <c:pt idx="111">
                  <c:v>0.240122237559479</c:v>
                </c:pt>
                <c:pt idx="112">
                  <c:v>0.244319247131849</c:v>
                </c:pt>
                <c:pt idx="115">
                  <c:v>0.248803218752922</c:v>
                </c:pt>
                <c:pt idx="116">
                  <c:v>0.245427428043225</c:v>
                </c:pt>
                <c:pt idx="117">
                  <c:v>0.248787541541896</c:v>
                </c:pt>
                <c:pt idx="118">
                  <c:v>0.246263152742403</c:v>
                </c:pt>
                <c:pt idx="119">
                  <c:v>0.248533634859414</c:v>
                </c:pt>
                <c:pt idx="120">
                  <c:v>0.250925619499163</c:v>
                </c:pt>
              </c:numCache>
            </c:numRef>
          </c:xVal>
          <c:yVal>
            <c:numRef>
              <c:f>'X;Data Set # 15'!$L$8:$L$222</c:f>
              <c:numCache>
                <c:formatCode>0.0000</c:formatCode>
                <c:ptCount val="215"/>
                <c:pt idx="0">
                  <c:v>0.690512477468919</c:v>
                </c:pt>
                <c:pt idx="1">
                  <c:v>0.679488128547339</c:v>
                </c:pt>
                <c:pt idx="2">
                  <c:v>0.64777377920907</c:v>
                </c:pt>
                <c:pt idx="3">
                  <c:v>0.615458227998884</c:v>
                </c:pt>
                <c:pt idx="4">
                  <c:v>0.61397542174717</c:v>
                </c:pt>
                <c:pt idx="5">
                  <c:v>0.605558798491256</c:v>
                </c:pt>
                <c:pt idx="6">
                  <c:v>0.598714697969924</c:v>
                </c:pt>
                <c:pt idx="7">
                  <c:v>0.589638053895713</c:v>
                </c:pt>
                <c:pt idx="8">
                  <c:v>0.561676021142619</c:v>
                </c:pt>
                <c:pt idx="9">
                  <c:v>0.536569906404378</c:v>
                </c:pt>
                <c:pt idx="10">
                  <c:v>0.49526638228365</c:v>
                </c:pt>
                <c:pt idx="11">
                  <c:v>0.454752000361141</c:v>
                </c:pt>
                <c:pt idx="12">
                  <c:v>0.420050721263815</c:v>
                </c:pt>
                <c:pt idx="13">
                  <c:v>0.386264017595074</c:v>
                </c:pt>
                <c:pt idx="14">
                  <c:v>0.350721961443574</c:v>
                </c:pt>
                <c:pt idx="17">
                  <c:v>0.775509944275479</c:v>
                </c:pt>
                <c:pt idx="18">
                  <c:v>0.744803864314358</c:v>
                </c:pt>
                <c:pt idx="19">
                  <c:v>0.724220718264069</c:v>
                </c:pt>
                <c:pt idx="20">
                  <c:v>0.696323695854746</c:v>
                </c:pt>
                <c:pt idx="21">
                  <c:v>0.698258451062688</c:v>
                </c:pt>
                <c:pt idx="22">
                  <c:v>0.686964823030738</c:v>
                </c:pt>
                <c:pt idx="23">
                  <c:v>0.673097001590023</c:v>
                </c:pt>
                <c:pt idx="24">
                  <c:v>0.679879457742274</c:v>
                </c:pt>
                <c:pt idx="25">
                  <c:v>0.653034101232233</c:v>
                </c:pt>
                <c:pt idx="26">
                  <c:v>0.627126422382161</c:v>
                </c:pt>
                <c:pt idx="27">
                  <c:v>0.596099522102515</c:v>
                </c:pt>
                <c:pt idx="28">
                  <c:v>0.561518791574853</c:v>
                </c:pt>
                <c:pt idx="29">
                  <c:v>0.510307138169798</c:v>
                </c:pt>
                <c:pt idx="30">
                  <c:v>0.472331362016836</c:v>
                </c:pt>
                <c:pt idx="31">
                  <c:v>0.437072823725438</c:v>
                </c:pt>
                <c:pt idx="34">
                  <c:v>0.778384093849924</c:v>
                </c:pt>
                <c:pt idx="35">
                  <c:v>0.750599648684366</c:v>
                </c:pt>
                <c:pt idx="36">
                  <c:v>0.732697941154567</c:v>
                </c:pt>
                <c:pt idx="37">
                  <c:v>0.725330192516475</c:v>
                </c:pt>
                <c:pt idx="38">
                  <c:v>0.726554060966528</c:v>
                </c:pt>
                <c:pt idx="39">
                  <c:v>0.729472085302994</c:v>
                </c:pt>
                <c:pt idx="40">
                  <c:v>0.713971233149466</c:v>
                </c:pt>
                <c:pt idx="41">
                  <c:v>0.709220216029005</c:v>
                </c:pt>
                <c:pt idx="42">
                  <c:v>0.71111942671939</c:v>
                </c:pt>
                <c:pt idx="43">
                  <c:v>0.698990755906735</c:v>
                </c:pt>
                <c:pt idx="44">
                  <c:v>0.678325146708141</c:v>
                </c:pt>
                <c:pt idx="45">
                  <c:v>0.655720264528504</c:v>
                </c:pt>
                <c:pt idx="46">
                  <c:v>0.619699684677211</c:v>
                </c:pt>
                <c:pt idx="47">
                  <c:v>0.617785089037207</c:v>
                </c:pt>
                <c:pt idx="48">
                  <c:v>0.599687014457525</c:v>
                </c:pt>
                <c:pt idx="49">
                  <c:v>0.565141915272105</c:v>
                </c:pt>
                <c:pt idx="50">
                  <c:v>0.526726507699976</c:v>
                </c:pt>
                <c:pt idx="53">
                  <c:v>0.774658594274776</c:v>
                </c:pt>
                <c:pt idx="54">
                  <c:v>0.752406575266411</c:v>
                </c:pt>
                <c:pt idx="55">
                  <c:v>0.736968462555966</c:v>
                </c:pt>
                <c:pt idx="56">
                  <c:v>0.727009476211869</c:v>
                </c:pt>
                <c:pt idx="57">
                  <c:v>0.724534506994063</c:v>
                </c:pt>
                <c:pt idx="58">
                  <c:v>0.724716352882709</c:v>
                </c:pt>
                <c:pt idx="59">
                  <c:v>0.724456674823687</c:v>
                </c:pt>
                <c:pt idx="60">
                  <c:v>0.718795201238798</c:v>
                </c:pt>
                <c:pt idx="61">
                  <c:v>0.706596429117923</c:v>
                </c:pt>
                <c:pt idx="62">
                  <c:v>0.69733106175691</c:v>
                </c:pt>
                <c:pt idx="63">
                  <c:v>0.676094687279344</c:v>
                </c:pt>
                <c:pt idx="64">
                  <c:v>0.65423309806914</c:v>
                </c:pt>
                <c:pt idx="65">
                  <c:v>0.626702515188697</c:v>
                </c:pt>
                <c:pt idx="66">
                  <c:v>0.590304558987219</c:v>
                </c:pt>
                <c:pt idx="67">
                  <c:v>0.599877424522268</c:v>
                </c:pt>
                <c:pt idx="68">
                  <c:v>0.571191618203035</c:v>
                </c:pt>
                <c:pt idx="69">
                  <c:v>0.588893312134543</c:v>
                </c:pt>
                <c:pt idx="72">
                  <c:v>0.745586072684752</c:v>
                </c:pt>
                <c:pt idx="73">
                  <c:v>0.727101782849668</c:v>
                </c:pt>
                <c:pt idx="74">
                  <c:v>0.714551941850176</c:v>
                </c:pt>
                <c:pt idx="75">
                  <c:v>0.724767770806737</c:v>
                </c:pt>
                <c:pt idx="76">
                  <c:v>0.719769087805591</c:v>
                </c:pt>
                <c:pt idx="77">
                  <c:v>0.717166128064123</c:v>
                </c:pt>
                <c:pt idx="78">
                  <c:v>0.716203700772961</c:v>
                </c:pt>
                <c:pt idx="79">
                  <c:v>0.71423325038721</c:v>
                </c:pt>
                <c:pt idx="80">
                  <c:v>0.704177537454727</c:v>
                </c:pt>
                <c:pt idx="81">
                  <c:v>0.687191457706575</c:v>
                </c:pt>
                <c:pt idx="82">
                  <c:v>0.652613928573253</c:v>
                </c:pt>
                <c:pt idx="83">
                  <c:v>0.65524234935839</c:v>
                </c:pt>
                <c:pt idx="86">
                  <c:v>0.743366004167654</c:v>
                </c:pt>
                <c:pt idx="87">
                  <c:v>0.739833632396748</c:v>
                </c:pt>
                <c:pt idx="88">
                  <c:v>0.723098325356743</c:v>
                </c:pt>
                <c:pt idx="89">
                  <c:v>0.716947723449815</c:v>
                </c:pt>
                <c:pt idx="90">
                  <c:v>0.709565232448956</c:v>
                </c:pt>
                <c:pt idx="91">
                  <c:v>0.706585878089354</c:v>
                </c:pt>
                <c:pt idx="92">
                  <c:v>0.704993804311267</c:v>
                </c:pt>
                <c:pt idx="93">
                  <c:v>0.702987604159987</c:v>
                </c:pt>
                <c:pt idx="94">
                  <c:v>0.694404001695579</c:v>
                </c:pt>
                <c:pt idx="97">
                  <c:v>0.709189929397558</c:v>
                </c:pt>
                <c:pt idx="98">
                  <c:v>0.701982114897524</c:v>
                </c:pt>
                <c:pt idx="99">
                  <c:v>0.697666222031843</c:v>
                </c:pt>
                <c:pt idx="100">
                  <c:v>0.690688640671922</c:v>
                </c:pt>
                <c:pt idx="101">
                  <c:v>0.688359579729252</c:v>
                </c:pt>
                <c:pt idx="102">
                  <c:v>0.685134446052467</c:v>
                </c:pt>
                <c:pt idx="103">
                  <c:v>0.677562130079487</c:v>
                </c:pt>
                <c:pt idx="104">
                  <c:v>0.678191249977425</c:v>
                </c:pt>
                <c:pt idx="107">
                  <c:v>0.662574347101036</c:v>
                </c:pt>
                <c:pt idx="108">
                  <c:v>0.659333837092745</c:v>
                </c:pt>
                <c:pt idx="109">
                  <c:v>0.645797038284397</c:v>
                </c:pt>
                <c:pt idx="110">
                  <c:v>0.643323845493938</c:v>
                </c:pt>
                <c:pt idx="111">
                  <c:v>0.632661083681419</c:v>
                </c:pt>
                <c:pt idx="112">
                  <c:v>0.628089284555337</c:v>
                </c:pt>
                <c:pt idx="115">
                  <c:v>0.596920097977311</c:v>
                </c:pt>
                <c:pt idx="116">
                  <c:v>0.584175987495993</c:v>
                </c:pt>
                <c:pt idx="117">
                  <c:v>0.575677537281103</c:v>
                </c:pt>
                <c:pt idx="118">
                  <c:v>0.567440534665993</c:v>
                </c:pt>
                <c:pt idx="119">
                  <c:v>0.568226102530689</c:v>
                </c:pt>
                <c:pt idx="120">
                  <c:v>0.566769744313658</c:v>
                </c:pt>
              </c:numCache>
            </c:numRef>
          </c:yVal>
          <c:smooth val="0"/>
        </c:ser>
        <c:ser>
          <c:idx val="5"/>
          <c:order val="5"/>
          <c:tx>
            <c:v>Data Set # 16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16'!$I$8:$I$222</c:f>
              <c:numCache>
                <c:formatCode>0.00000</c:formatCode>
                <c:ptCount val="215"/>
                <c:pt idx="0">
                  <c:v>0.0762455674928308</c:v>
                </c:pt>
                <c:pt idx="1">
                  <c:v>0.0717960261166275</c:v>
                </c:pt>
                <c:pt idx="2">
                  <c:v>0.0711381930254427</c:v>
                </c:pt>
                <c:pt idx="3">
                  <c:v>0.069224529803307</c:v>
                </c:pt>
                <c:pt idx="4">
                  <c:v>0.0692649080040382</c:v>
                </c:pt>
                <c:pt idx="5">
                  <c:v>0.0690940017754628</c:v>
                </c:pt>
                <c:pt idx="6">
                  <c:v>0.0687798588498994</c:v>
                </c:pt>
                <c:pt idx="7">
                  <c:v>0.068957208280331</c:v>
                </c:pt>
                <c:pt idx="8">
                  <c:v>0.0686264318564471</c:v>
                </c:pt>
                <c:pt idx="9">
                  <c:v>0.067625157753024</c:v>
                </c:pt>
                <c:pt idx="10">
                  <c:v>0.0660710921733653</c:v>
                </c:pt>
                <c:pt idx="11">
                  <c:v>0.0655422818818264</c:v>
                </c:pt>
                <c:pt idx="12">
                  <c:v>0.0629284555196898</c:v>
                </c:pt>
                <c:pt idx="13">
                  <c:v>0.0607567352458047</c:v>
                </c:pt>
                <c:pt idx="14">
                  <c:v>0.0585740869213714</c:v>
                </c:pt>
                <c:pt idx="17">
                  <c:v>0.0937122849719561</c:v>
                </c:pt>
                <c:pt idx="18">
                  <c:v>0.0929541390790586</c:v>
                </c:pt>
                <c:pt idx="19">
                  <c:v>0.0918591137020767</c:v>
                </c:pt>
                <c:pt idx="20">
                  <c:v>0.0904952288626241</c:v>
                </c:pt>
                <c:pt idx="21">
                  <c:v>0.0905572165602069</c:v>
                </c:pt>
                <c:pt idx="22">
                  <c:v>0.0911913740454904</c:v>
                </c:pt>
                <c:pt idx="23">
                  <c:v>0.0907747649823365</c:v>
                </c:pt>
                <c:pt idx="24">
                  <c:v>0.0910270602877892</c:v>
                </c:pt>
                <c:pt idx="25">
                  <c:v>0.0910881113425124</c:v>
                </c:pt>
                <c:pt idx="26">
                  <c:v>0.0908012466838266</c:v>
                </c:pt>
                <c:pt idx="27">
                  <c:v>0.0895527585597726</c:v>
                </c:pt>
                <c:pt idx="28">
                  <c:v>0.0870544456458102</c:v>
                </c:pt>
                <c:pt idx="29">
                  <c:v>0.0858750591146724</c:v>
                </c:pt>
                <c:pt idx="30">
                  <c:v>0.0823366478259136</c:v>
                </c:pt>
                <c:pt idx="31">
                  <c:v>0.0806820049587881</c:v>
                </c:pt>
                <c:pt idx="34">
                  <c:v>0.115507285233851</c:v>
                </c:pt>
                <c:pt idx="35">
                  <c:v>0.115735171682649</c:v>
                </c:pt>
                <c:pt idx="36">
                  <c:v>0.114632856688743</c:v>
                </c:pt>
                <c:pt idx="37">
                  <c:v>0.1154099329814</c:v>
                </c:pt>
                <c:pt idx="38">
                  <c:v>0.115060267795766</c:v>
                </c:pt>
                <c:pt idx="39">
                  <c:v>0.115392687688007</c:v>
                </c:pt>
                <c:pt idx="40">
                  <c:v>0.116141708403463</c:v>
                </c:pt>
                <c:pt idx="41">
                  <c:v>0.116699214550234</c:v>
                </c:pt>
                <c:pt idx="42">
                  <c:v>0.11801145881084</c:v>
                </c:pt>
                <c:pt idx="43">
                  <c:v>0.117658269481891</c:v>
                </c:pt>
                <c:pt idx="44">
                  <c:v>0.11577179941384</c:v>
                </c:pt>
                <c:pt idx="45">
                  <c:v>0.114185283363088</c:v>
                </c:pt>
                <c:pt idx="46">
                  <c:v>0.1112736046757</c:v>
                </c:pt>
                <c:pt idx="47">
                  <c:v>0.110452214089449</c:v>
                </c:pt>
                <c:pt idx="48">
                  <c:v>0.107726874004772</c:v>
                </c:pt>
                <c:pt idx="51">
                  <c:v>0.136842103484316</c:v>
                </c:pt>
                <c:pt idx="52">
                  <c:v>0.137078084568732</c:v>
                </c:pt>
                <c:pt idx="53">
                  <c:v>0.137208084938815</c:v>
                </c:pt>
                <c:pt idx="54">
                  <c:v>0.141706045420184</c:v>
                </c:pt>
                <c:pt idx="55">
                  <c:v>0.141223629246546</c:v>
                </c:pt>
                <c:pt idx="56">
                  <c:v>0.141445670758165</c:v>
                </c:pt>
                <c:pt idx="57">
                  <c:v>0.143302554816987</c:v>
                </c:pt>
                <c:pt idx="58">
                  <c:v>0.14463569599946</c:v>
                </c:pt>
                <c:pt idx="59">
                  <c:v>0.144650463778439</c:v>
                </c:pt>
                <c:pt idx="60">
                  <c:v>0.144596634981761</c:v>
                </c:pt>
                <c:pt idx="61">
                  <c:v>0.142573342809747</c:v>
                </c:pt>
                <c:pt idx="62">
                  <c:v>0.140462065454425</c:v>
                </c:pt>
                <c:pt idx="63">
                  <c:v>0.138899862971344</c:v>
                </c:pt>
                <c:pt idx="64">
                  <c:v>0.136733863124668</c:v>
                </c:pt>
                <c:pt idx="65">
                  <c:v>0.135348593523609</c:v>
                </c:pt>
                <c:pt idx="68">
                  <c:v>0.160797745865859</c:v>
                </c:pt>
                <c:pt idx="69">
                  <c:v>0.161865366566729</c:v>
                </c:pt>
                <c:pt idx="70">
                  <c:v>0.164622067566446</c:v>
                </c:pt>
                <c:pt idx="71">
                  <c:v>0.167185565112419</c:v>
                </c:pt>
                <c:pt idx="72">
                  <c:v>0.169288613475753</c:v>
                </c:pt>
                <c:pt idx="73">
                  <c:v>0.171279372378781</c:v>
                </c:pt>
                <c:pt idx="74">
                  <c:v>0.174304936585325</c:v>
                </c:pt>
                <c:pt idx="75">
                  <c:v>0.17487047618945</c:v>
                </c:pt>
                <c:pt idx="76">
                  <c:v>0.17637733265292</c:v>
                </c:pt>
                <c:pt idx="77">
                  <c:v>0.174718166590034</c:v>
                </c:pt>
                <c:pt idx="78">
                  <c:v>0.173039650620549</c:v>
                </c:pt>
                <c:pt idx="79">
                  <c:v>0.171292962736775</c:v>
                </c:pt>
                <c:pt idx="82">
                  <c:v>0.186164804394531</c:v>
                </c:pt>
                <c:pt idx="83">
                  <c:v>0.185580249265778</c:v>
                </c:pt>
                <c:pt idx="84">
                  <c:v>0.18876779207326</c:v>
                </c:pt>
                <c:pt idx="85">
                  <c:v>0.190832691703958</c:v>
                </c:pt>
                <c:pt idx="86">
                  <c:v>0.193481614670354</c:v>
                </c:pt>
                <c:pt idx="87">
                  <c:v>0.193901792774637</c:v>
                </c:pt>
                <c:pt idx="88">
                  <c:v>0.193333943166634</c:v>
                </c:pt>
                <c:pt idx="89">
                  <c:v>0.197959248991874</c:v>
                </c:pt>
                <c:pt idx="90">
                  <c:v>0.202895700719295</c:v>
                </c:pt>
                <c:pt idx="91">
                  <c:v>0.204056962746444</c:v>
                </c:pt>
                <c:pt idx="92">
                  <c:v>0.204541147445885</c:v>
                </c:pt>
                <c:pt idx="93">
                  <c:v>0.204803392411391</c:v>
                </c:pt>
                <c:pt idx="96">
                  <c:v>0.204759647125283</c:v>
                </c:pt>
                <c:pt idx="97">
                  <c:v>0.209641541847688</c:v>
                </c:pt>
                <c:pt idx="98">
                  <c:v>0.212144368088567</c:v>
                </c:pt>
                <c:pt idx="99">
                  <c:v>0.213020955430981</c:v>
                </c:pt>
                <c:pt idx="100">
                  <c:v>0.219086570567898</c:v>
                </c:pt>
                <c:pt idx="101">
                  <c:v>0.218431456584838</c:v>
                </c:pt>
                <c:pt idx="102">
                  <c:v>0.224289114940783</c:v>
                </c:pt>
                <c:pt idx="103">
                  <c:v>0.224661919475422</c:v>
                </c:pt>
                <c:pt idx="106">
                  <c:v>0.227227901683799</c:v>
                </c:pt>
                <c:pt idx="107">
                  <c:v>0.228794447548095</c:v>
                </c:pt>
                <c:pt idx="108">
                  <c:v>0.230623691139009</c:v>
                </c:pt>
                <c:pt idx="109">
                  <c:v>0.235120903924549</c:v>
                </c:pt>
                <c:pt idx="110">
                  <c:v>0.235852947659442</c:v>
                </c:pt>
                <c:pt idx="111">
                  <c:v>0.237117512817553</c:v>
                </c:pt>
                <c:pt idx="112">
                  <c:v>0.237515677904782</c:v>
                </c:pt>
                <c:pt idx="115">
                  <c:v>0.242330249459923</c:v>
                </c:pt>
                <c:pt idx="116">
                  <c:v>0.243246802696382</c:v>
                </c:pt>
                <c:pt idx="117">
                  <c:v>0.241471756257042</c:v>
                </c:pt>
                <c:pt idx="118">
                  <c:v>0.242749221388884</c:v>
                </c:pt>
                <c:pt idx="119">
                  <c:v>0.240147693213424</c:v>
                </c:pt>
                <c:pt idx="120">
                  <c:v>0.242970077986687</c:v>
                </c:pt>
                <c:pt idx="121">
                  <c:v>0.243381258750784</c:v>
                </c:pt>
                <c:pt idx="122">
                  <c:v>0.241800220199426</c:v>
                </c:pt>
              </c:numCache>
            </c:numRef>
          </c:xVal>
          <c:yVal>
            <c:numRef>
              <c:f>'Y;Data Set # 16'!$L$8:$L$222</c:f>
              <c:numCache>
                <c:formatCode>0.0000</c:formatCode>
                <c:ptCount val="215"/>
                <c:pt idx="0">
                  <c:v>0.77691649973954</c:v>
                </c:pt>
                <c:pt idx="1">
                  <c:v>0.703457782925364</c:v>
                </c:pt>
                <c:pt idx="2">
                  <c:v>0.680342531516515</c:v>
                </c:pt>
                <c:pt idx="3">
                  <c:v>0.643594241622684</c:v>
                </c:pt>
                <c:pt idx="4">
                  <c:v>0.638787120710854</c:v>
                </c:pt>
                <c:pt idx="5">
                  <c:v>0.630767509246759</c:v>
                </c:pt>
                <c:pt idx="6">
                  <c:v>0.624858235890703</c:v>
                </c:pt>
                <c:pt idx="7">
                  <c:v>0.619025829022265</c:v>
                </c:pt>
                <c:pt idx="8">
                  <c:v>0.60402220070712</c:v>
                </c:pt>
                <c:pt idx="9">
                  <c:v>0.575181188066017</c:v>
                </c:pt>
                <c:pt idx="10">
                  <c:v>0.534253029264357</c:v>
                </c:pt>
                <c:pt idx="11">
                  <c:v>0.508751935581915</c:v>
                </c:pt>
                <c:pt idx="12">
                  <c:v>0.459256783926667</c:v>
                </c:pt>
                <c:pt idx="13">
                  <c:v>0.426718645478667</c:v>
                </c:pt>
                <c:pt idx="14">
                  <c:v>0.38915838505901</c:v>
                </c:pt>
                <c:pt idx="17">
                  <c:v>0.768484717440213</c:v>
                </c:pt>
                <c:pt idx="18">
                  <c:v>0.753698354704445</c:v>
                </c:pt>
                <c:pt idx="19">
                  <c:v>0.734696895593267</c:v>
                </c:pt>
                <c:pt idx="20">
                  <c:v>0.71301116607796</c:v>
                </c:pt>
                <c:pt idx="21">
                  <c:v>0.709669706090111</c:v>
                </c:pt>
                <c:pt idx="22">
                  <c:v>0.714284873612499</c:v>
                </c:pt>
                <c:pt idx="23">
                  <c:v>0.69542248621647</c:v>
                </c:pt>
                <c:pt idx="24">
                  <c:v>0.694403095118419</c:v>
                </c:pt>
                <c:pt idx="25">
                  <c:v>0.681125050788291</c:v>
                </c:pt>
                <c:pt idx="26">
                  <c:v>0.658676892233996</c:v>
                </c:pt>
                <c:pt idx="27">
                  <c:v>0.625602146293307</c:v>
                </c:pt>
                <c:pt idx="28">
                  <c:v>0.584889954335311</c:v>
                </c:pt>
                <c:pt idx="29">
                  <c:v>0.561649266662952</c:v>
                </c:pt>
                <c:pt idx="30">
                  <c:v>0.510212192629645</c:v>
                </c:pt>
                <c:pt idx="31">
                  <c:v>0.481461928659684</c:v>
                </c:pt>
                <c:pt idx="34">
                  <c:v>0.789943049924647</c:v>
                </c:pt>
                <c:pt idx="35">
                  <c:v>0.77385929680251</c:v>
                </c:pt>
                <c:pt idx="36">
                  <c:v>0.745827579579455</c:v>
                </c:pt>
                <c:pt idx="37">
                  <c:v>0.737900345587835</c:v>
                </c:pt>
                <c:pt idx="38">
                  <c:v>0.73509683745611</c:v>
                </c:pt>
                <c:pt idx="39">
                  <c:v>0.734715768130212</c:v>
                </c:pt>
                <c:pt idx="40">
                  <c:v>0.727667296817005</c:v>
                </c:pt>
                <c:pt idx="41">
                  <c:v>0.728837275909683</c:v>
                </c:pt>
                <c:pt idx="42">
                  <c:v>0.715805956749852</c:v>
                </c:pt>
                <c:pt idx="43">
                  <c:v>0.696116635623435</c:v>
                </c:pt>
                <c:pt idx="44">
                  <c:v>0.667119393511461</c:v>
                </c:pt>
                <c:pt idx="45">
                  <c:v>0.639560174616167</c:v>
                </c:pt>
                <c:pt idx="46">
                  <c:v>0.598348277906331</c:v>
                </c:pt>
                <c:pt idx="47">
                  <c:v>0.578363006196304</c:v>
                </c:pt>
                <c:pt idx="48">
                  <c:v>0.551409137088233</c:v>
                </c:pt>
                <c:pt idx="51">
                  <c:v>0.796224281561458</c:v>
                </c:pt>
                <c:pt idx="52">
                  <c:v>0.774288968372828</c:v>
                </c:pt>
                <c:pt idx="53">
                  <c:v>0.756599846568108</c:v>
                </c:pt>
                <c:pt idx="54">
                  <c:v>0.76089523039648</c:v>
                </c:pt>
                <c:pt idx="55">
                  <c:v>0.754760600334553</c:v>
                </c:pt>
                <c:pt idx="56">
                  <c:v>0.738433682414061</c:v>
                </c:pt>
                <c:pt idx="57">
                  <c:v>0.741018665786591</c:v>
                </c:pt>
                <c:pt idx="58">
                  <c:v>0.737471435310882</c:v>
                </c:pt>
                <c:pt idx="59">
                  <c:v>0.72384941743668</c:v>
                </c:pt>
                <c:pt idx="60">
                  <c:v>0.697394567729983</c:v>
                </c:pt>
                <c:pt idx="61">
                  <c:v>0.67555277970833</c:v>
                </c:pt>
                <c:pt idx="62">
                  <c:v>0.6436001022137</c:v>
                </c:pt>
                <c:pt idx="63">
                  <c:v>0.626407734393878</c:v>
                </c:pt>
                <c:pt idx="64">
                  <c:v>0.605150869680577</c:v>
                </c:pt>
                <c:pt idx="65">
                  <c:v>0.583527315471697</c:v>
                </c:pt>
                <c:pt idx="68">
                  <c:v>0.774068885033222</c:v>
                </c:pt>
                <c:pt idx="69">
                  <c:v>0.762476189715947</c:v>
                </c:pt>
                <c:pt idx="70">
                  <c:v>0.756033397369255</c:v>
                </c:pt>
                <c:pt idx="71">
                  <c:v>0.736305015290793</c:v>
                </c:pt>
                <c:pt idx="72">
                  <c:v>0.732796317590168</c:v>
                </c:pt>
                <c:pt idx="73">
                  <c:v>0.730800488620061</c:v>
                </c:pt>
                <c:pt idx="74">
                  <c:v>0.725807105251236</c:v>
                </c:pt>
                <c:pt idx="75">
                  <c:v>0.719380546876526</c:v>
                </c:pt>
                <c:pt idx="76">
                  <c:v>0.707805689037349</c:v>
                </c:pt>
                <c:pt idx="77">
                  <c:v>0.686638491907851</c:v>
                </c:pt>
                <c:pt idx="78">
                  <c:v>0.65966449103081</c:v>
                </c:pt>
                <c:pt idx="79">
                  <c:v>0.644180521108947</c:v>
                </c:pt>
                <c:pt idx="82">
                  <c:v>0.758290102194289</c:v>
                </c:pt>
                <c:pt idx="83">
                  <c:v>0.739439523636865</c:v>
                </c:pt>
                <c:pt idx="84">
                  <c:v>0.736409778073342</c:v>
                </c:pt>
                <c:pt idx="85">
                  <c:v>0.726088186549854</c:v>
                </c:pt>
                <c:pt idx="86">
                  <c:v>0.723197807412582</c:v>
                </c:pt>
                <c:pt idx="87">
                  <c:v>0.709839100560831</c:v>
                </c:pt>
                <c:pt idx="88">
                  <c:v>0.707597791702185</c:v>
                </c:pt>
                <c:pt idx="89">
                  <c:v>0.706710257156785</c:v>
                </c:pt>
                <c:pt idx="90">
                  <c:v>0.70666204357714</c:v>
                </c:pt>
                <c:pt idx="91">
                  <c:v>0.699055210895625</c:v>
                </c:pt>
                <c:pt idx="92">
                  <c:v>0.696290040440938</c:v>
                </c:pt>
                <c:pt idx="93">
                  <c:v>0.683392501501771</c:v>
                </c:pt>
                <c:pt idx="96">
                  <c:v>0.731756276288202</c:v>
                </c:pt>
                <c:pt idx="97">
                  <c:v>0.723375719718779</c:v>
                </c:pt>
                <c:pt idx="98">
                  <c:v>0.70787602696443</c:v>
                </c:pt>
                <c:pt idx="99">
                  <c:v>0.699465162684451</c:v>
                </c:pt>
                <c:pt idx="100">
                  <c:v>0.696903049804875</c:v>
                </c:pt>
                <c:pt idx="101">
                  <c:v>0.6867308480605</c:v>
                </c:pt>
                <c:pt idx="102">
                  <c:v>0.682774082285308</c:v>
                </c:pt>
                <c:pt idx="103">
                  <c:v>0.680038435813525</c:v>
                </c:pt>
                <c:pt idx="106">
                  <c:v>0.697599687465822</c:v>
                </c:pt>
                <c:pt idx="107">
                  <c:v>0.685725885957894</c:v>
                </c:pt>
                <c:pt idx="108">
                  <c:v>0.678983931563042</c:v>
                </c:pt>
                <c:pt idx="109">
                  <c:v>0.664507098336163</c:v>
                </c:pt>
                <c:pt idx="110">
                  <c:v>0.650761159591885</c:v>
                </c:pt>
                <c:pt idx="111">
                  <c:v>0.643186598259768</c:v>
                </c:pt>
                <c:pt idx="112">
                  <c:v>0.629773677345654</c:v>
                </c:pt>
                <c:pt idx="115">
                  <c:v>0.633596590091886</c:v>
                </c:pt>
                <c:pt idx="116">
                  <c:v>0.618686523874878</c:v>
                </c:pt>
                <c:pt idx="117">
                  <c:v>0.598528492108774</c:v>
                </c:pt>
                <c:pt idx="118">
                  <c:v>0.589028795439634</c:v>
                </c:pt>
                <c:pt idx="119">
                  <c:v>0.582711175723562</c:v>
                </c:pt>
                <c:pt idx="120">
                  <c:v>0.578574976261776</c:v>
                </c:pt>
                <c:pt idx="121">
                  <c:v>0.575183981858914</c:v>
                </c:pt>
                <c:pt idx="122">
                  <c:v>0.57403483449063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8912384"/>
        <c:axId val="-1398908096"/>
      </c:scatterChart>
      <c:valAx>
        <c:axId val="-1398912384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8908096"/>
        <c:crosses val="autoZero"/>
        <c:crossBetween val="midCat"/>
        <c:majorUnit val="0.02"/>
      </c:valAx>
      <c:valAx>
        <c:axId val="-1398908096"/>
        <c:scaling>
          <c:orientation val="minMax"/>
          <c:max val="0.9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89123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54051054384"/>
          <c:y val="0.56443719412724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4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'Data Set # 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6318048"/>
        <c:axId val="-1406313360"/>
      </c:scatterChart>
      <c:valAx>
        <c:axId val="-1406318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406313360"/>
        <c:crosses val="autoZero"/>
        <c:crossBetween val="midCat"/>
      </c:valAx>
      <c:valAx>
        <c:axId val="-140631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4063180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72756933115824"/>
        </c:manualLayout>
      </c:layout>
      <c:scatterChart>
        <c:scatterStyle val="lineMarker"/>
        <c:varyColors val="0"/>
        <c:ser>
          <c:idx val="0"/>
          <c:order val="0"/>
          <c:tx>
            <c:v>Data Set # 11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11'!$O$8:$O$145</c:f>
              <c:numCache>
                <c:formatCode>General</c:formatCode>
                <c:ptCount val="138"/>
                <c:pt idx="0">
                  <c:v>4.056845406726203</c:v>
                </c:pt>
                <c:pt idx="1">
                  <c:v>5.304394677587337</c:v>
                </c:pt>
                <c:pt idx="2">
                  <c:v>6.759868826925325</c:v>
                </c:pt>
                <c:pt idx="3">
                  <c:v>7.915007040685634</c:v>
                </c:pt>
                <c:pt idx="4">
                  <c:v>8.155275789147778</c:v>
                </c:pt>
                <c:pt idx="5">
                  <c:v>8.404785643320003</c:v>
                </c:pt>
                <c:pt idx="6">
                  <c:v>8.779050424578343</c:v>
                </c:pt>
                <c:pt idx="7">
                  <c:v>8.977734197345117</c:v>
                </c:pt>
                <c:pt idx="8">
                  <c:v>9.37048119002362</c:v>
                </c:pt>
                <c:pt idx="9">
                  <c:v>9.564544409935354</c:v>
                </c:pt>
                <c:pt idx="10">
                  <c:v>9.656955467036178</c:v>
                </c:pt>
                <c:pt idx="11">
                  <c:v>9.800192605542456</c:v>
                </c:pt>
                <c:pt idx="12">
                  <c:v>9.846398134092869</c:v>
                </c:pt>
                <c:pt idx="13">
                  <c:v>9.846398134092869</c:v>
                </c:pt>
                <c:pt idx="14">
                  <c:v>9.846398134092869</c:v>
                </c:pt>
                <c:pt idx="15">
                  <c:v>9.167176864401808</c:v>
                </c:pt>
                <c:pt idx="18">
                  <c:v>6.076027004379222</c:v>
                </c:pt>
                <c:pt idx="19">
                  <c:v>8.298512927654055</c:v>
                </c:pt>
                <c:pt idx="20">
                  <c:v>10.22066291535121</c:v>
                </c:pt>
                <c:pt idx="21">
                  <c:v>12.29529114726472</c:v>
                </c:pt>
                <c:pt idx="22">
                  <c:v>13.21478116541793</c:v>
                </c:pt>
                <c:pt idx="23">
                  <c:v>13.79235027229808</c:v>
                </c:pt>
                <c:pt idx="24">
                  <c:v>14.27750832207741</c:v>
                </c:pt>
                <c:pt idx="25">
                  <c:v>14.85969798181261</c:v>
                </c:pt>
                <c:pt idx="26">
                  <c:v>15.4418876415478</c:v>
                </c:pt>
                <c:pt idx="27">
                  <c:v>16.01021564271787</c:v>
                </c:pt>
                <c:pt idx="28">
                  <c:v>16.68943691240894</c:v>
                </c:pt>
                <c:pt idx="29">
                  <c:v>16.89274123803075</c:v>
                </c:pt>
                <c:pt idx="30">
                  <c:v>17.46106923920082</c:v>
                </c:pt>
                <c:pt idx="31">
                  <c:v>17.85381623187933</c:v>
                </c:pt>
                <c:pt idx="32">
                  <c:v>18.14953161460197</c:v>
                </c:pt>
                <c:pt idx="33">
                  <c:v>18.52841694871535</c:v>
                </c:pt>
                <c:pt idx="36">
                  <c:v>8.039761967771748</c:v>
                </c:pt>
                <c:pt idx="37">
                  <c:v>10.39624392384278</c:v>
                </c:pt>
                <c:pt idx="38">
                  <c:v>13.38112106819941</c:v>
                </c:pt>
                <c:pt idx="39">
                  <c:v>17.13300998649289</c:v>
                </c:pt>
                <c:pt idx="40">
                  <c:v>18.00167392324065</c:v>
                </c:pt>
                <c:pt idx="41">
                  <c:v>18.67627464007667</c:v>
                </c:pt>
                <c:pt idx="42">
                  <c:v>19.49411249541896</c:v>
                </c:pt>
                <c:pt idx="43">
                  <c:v>20.40898196071713</c:v>
                </c:pt>
                <c:pt idx="44">
                  <c:v>21.17599373465398</c:v>
                </c:pt>
                <c:pt idx="45">
                  <c:v>22.33113194841428</c:v>
                </c:pt>
                <c:pt idx="46">
                  <c:v>23.44930573933426</c:v>
                </c:pt>
                <c:pt idx="47">
                  <c:v>23.68033338208632</c:v>
                </c:pt>
                <c:pt idx="48">
                  <c:v>24.74306053874581</c:v>
                </c:pt>
                <c:pt idx="49">
                  <c:v>24.95098541722266</c:v>
                </c:pt>
                <c:pt idx="50">
                  <c:v>25.04339647432349</c:v>
                </c:pt>
                <c:pt idx="51">
                  <c:v>25.22821858852514</c:v>
                </c:pt>
                <c:pt idx="54">
                  <c:v>9.980394166889064</c:v>
                </c:pt>
                <c:pt idx="55">
                  <c:v>13.36263885677925</c:v>
                </c:pt>
                <c:pt idx="56">
                  <c:v>17.56734195486677</c:v>
                </c:pt>
                <c:pt idx="57">
                  <c:v>22.8255311039037</c:v>
                </c:pt>
                <c:pt idx="58">
                  <c:v>23.77274443918715</c:v>
                </c:pt>
                <c:pt idx="59">
                  <c:v>25.20511582424993</c:v>
                </c:pt>
                <c:pt idx="60">
                  <c:v>26.45266509511107</c:v>
                </c:pt>
                <c:pt idx="61">
                  <c:v>28.26854236714227</c:v>
                </c:pt>
                <c:pt idx="62">
                  <c:v>29.59002048368406</c:v>
                </c:pt>
                <c:pt idx="63">
                  <c:v>30.95770412877627</c:v>
                </c:pt>
                <c:pt idx="64">
                  <c:v>32.64420592086632</c:v>
                </c:pt>
                <c:pt idx="65">
                  <c:v>33.61452202042497</c:v>
                </c:pt>
                <c:pt idx="66">
                  <c:v>34.51552982715802</c:v>
                </c:pt>
                <c:pt idx="67">
                  <c:v>34.56173535570843</c:v>
                </c:pt>
                <c:pt idx="68">
                  <c:v>34.93137958411173</c:v>
                </c:pt>
                <c:pt idx="69">
                  <c:v>35.22709496683436</c:v>
                </c:pt>
                <c:pt idx="70">
                  <c:v>35.50894869099187</c:v>
                </c:pt>
                <c:pt idx="71">
                  <c:v>35.8139051794246</c:v>
                </c:pt>
                <c:pt idx="74">
                  <c:v>12.60948874140753</c:v>
                </c:pt>
                <c:pt idx="75">
                  <c:v>16.77260686379968</c:v>
                </c:pt>
                <c:pt idx="76">
                  <c:v>22.44664576979032</c:v>
                </c:pt>
                <c:pt idx="77">
                  <c:v>29.29892565381646</c:v>
                </c:pt>
                <c:pt idx="78">
                  <c:v>31.23493730007874</c:v>
                </c:pt>
                <c:pt idx="79">
                  <c:v>32.93068019787887</c:v>
                </c:pt>
                <c:pt idx="80">
                  <c:v>34.74655746991008</c:v>
                </c:pt>
                <c:pt idx="81">
                  <c:v>37.426478125834</c:v>
                </c:pt>
                <c:pt idx="82">
                  <c:v>38.9050550394472</c:v>
                </c:pt>
                <c:pt idx="83">
                  <c:v>41.86220886667358</c:v>
                </c:pt>
                <c:pt idx="84">
                  <c:v>43.98766317999254</c:v>
                </c:pt>
                <c:pt idx="85">
                  <c:v>45.92829537910986</c:v>
                </c:pt>
                <c:pt idx="86">
                  <c:v>47.35142565846257</c:v>
                </c:pt>
                <c:pt idx="87">
                  <c:v>47.75341375685115</c:v>
                </c:pt>
                <c:pt idx="90">
                  <c:v>14.55012094052485</c:v>
                </c:pt>
                <c:pt idx="91">
                  <c:v>20.1594721065449</c:v>
                </c:pt>
                <c:pt idx="92">
                  <c:v>26.81768877065932</c:v>
                </c:pt>
                <c:pt idx="93">
                  <c:v>31.76168032555344</c:v>
                </c:pt>
                <c:pt idx="94">
                  <c:v>35.56439532525238</c:v>
                </c:pt>
                <c:pt idx="95">
                  <c:v>37.84694843564274</c:v>
                </c:pt>
                <c:pt idx="96">
                  <c:v>40.41597582304567</c:v>
                </c:pt>
                <c:pt idx="97">
                  <c:v>42.98038265759356</c:v>
                </c:pt>
                <c:pt idx="98">
                  <c:v>46.21476965612242</c:v>
                </c:pt>
                <c:pt idx="99">
                  <c:v>49.54156771175211</c:v>
                </c:pt>
                <c:pt idx="100">
                  <c:v>51.92115243209834</c:v>
                </c:pt>
                <c:pt idx="101">
                  <c:v>54.29611659958953</c:v>
                </c:pt>
                <c:pt idx="102">
                  <c:v>56.29219543296735</c:v>
                </c:pt>
                <c:pt idx="103">
                  <c:v>57.24402932110584</c:v>
                </c:pt>
                <c:pt idx="106">
                  <c:v>17.49341310918611</c:v>
                </c:pt>
                <c:pt idx="107">
                  <c:v>23.89287881341822</c:v>
                </c:pt>
                <c:pt idx="108">
                  <c:v>32.42703993667937</c:v>
                </c:pt>
                <c:pt idx="109">
                  <c:v>38.8727111694619</c:v>
                </c:pt>
                <c:pt idx="110">
                  <c:v>43.6133983987342</c:v>
                </c:pt>
                <c:pt idx="111">
                  <c:v>46.55207001454043</c:v>
                </c:pt>
                <c:pt idx="112">
                  <c:v>50.16072179432764</c:v>
                </c:pt>
                <c:pt idx="113">
                  <c:v>53.4736581913922</c:v>
                </c:pt>
                <c:pt idx="116">
                  <c:v>19.8683772766773</c:v>
                </c:pt>
                <c:pt idx="117">
                  <c:v>27.15960968193237</c:v>
                </c:pt>
                <c:pt idx="118">
                  <c:v>32.55179486376549</c:v>
                </c:pt>
                <c:pt idx="119">
                  <c:v>37.37565204442854</c:v>
                </c:pt>
                <c:pt idx="120">
                  <c:v>40.17108652172849</c:v>
                </c:pt>
                <c:pt idx="121">
                  <c:v>44.94873817384112</c:v>
                </c:pt>
                <c:pt idx="122">
                  <c:v>47.69334656973562</c:v>
                </c:pt>
                <c:pt idx="125">
                  <c:v>22.33113194841428</c:v>
                </c:pt>
                <c:pt idx="126">
                  <c:v>27.53849501604575</c:v>
                </c:pt>
                <c:pt idx="127">
                  <c:v>30.56495713609776</c:v>
                </c:pt>
                <c:pt idx="128">
                  <c:v>35.48584592671668</c:v>
                </c:pt>
                <c:pt idx="129">
                  <c:v>40.40673471733559</c:v>
                </c:pt>
                <c:pt idx="130">
                  <c:v>43.90911378145684</c:v>
                </c:pt>
                <c:pt idx="133">
                  <c:v>24.21169696041607</c:v>
                </c:pt>
                <c:pt idx="134">
                  <c:v>29.45602445088787</c:v>
                </c:pt>
                <c:pt idx="135">
                  <c:v>33.45280267049854</c:v>
                </c:pt>
                <c:pt idx="136">
                  <c:v>36.39147428630476</c:v>
                </c:pt>
                <c:pt idx="137">
                  <c:v>38.45224085965314</c:v>
                </c:pt>
              </c:numCache>
            </c:numRef>
          </c:xVal>
          <c:yVal>
            <c:numRef>
              <c:f>'T;Data Set # 11'!$Q$8:$Q$145</c:f>
              <c:numCache>
                <c:formatCode>0.0000</c:formatCode>
                <c:ptCount val="138"/>
                <c:pt idx="0">
                  <c:v>0.461810867109492</c:v>
                </c:pt>
                <c:pt idx="1">
                  <c:v>0.405441437885051</c:v>
                </c:pt>
                <c:pt idx="2">
                  <c:v>0.372956308363991</c:v>
                </c:pt>
                <c:pt idx="3">
                  <c:v>0.324260259302706</c:v>
                </c:pt>
                <c:pt idx="4">
                  <c:v>0.31206941994472</c:v>
                </c:pt>
                <c:pt idx="5">
                  <c:v>0.305690118416569</c:v>
                </c:pt>
                <c:pt idx="6">
                  <c:v>0.298156860581747</c:v>
                </c:pt>
                <c:pt idx="7">
                  <c:v>0.279183829218993</c:v>
                </c:pt>
                <c:pt idx="8">
                  <c:v>0.267981284199607</c:v>
                </c:pt>
                <c:pt idx="9">
                  <c:v>0.249777072099094</c:v>
                </c:pt>
                <c:pt idx="10">
                  <c:v>0.233064344787317</c:v>
                </c:pt>
                <c:pt idx="11">
                  <c:v>0.209733727544559</c:v>
                </c:pt>
                <c:pt idx="12">
                  <c:v>0.187824971034683</c:v>
                </c:pt>
                <c:pt idx="13">
                  <c:v>0.167649855324684</c:v>
                </c:pt>
                <c:pt idx="14">
                  <c:v>0.151388538885465</c:v>
                </c:pt>
                <c:pt idx="15">
                  <c:v>0.123972510551914</c:v>
                </c:pt>
                <c:pt idx="18">
                  <c:v>0.667916862261877</c:v>
                </c:pt>
                <c:pt idx="19">
                  <c:v>0.6288448562549</c:v>
                </c:pt>
                <c:pt idx="20">
                  <c:v>0.59212156508985</c:v>
                </c:pt>
                <c:pt idx="21">
                  <c:v>0.526980056250754</c:v>
                </c:pt>
                <c:pt idx="22">
                  <c:v>0.533494171344298</c:v>
                </c:pt>
                <c:pt idx="23">
                  <c:v>0.524934427039614</c:v>
                </c:pt>
                <c:pt idx="24">
                  <c:v>0.512397492003395</c:v>
                </c:pt>
                <c:pt idx="25">
                  <c:v>0.4969262224109</c:v>
                </c:pt>
                <c:pt idx="26">
                  <c:v>0.484448231426047</c:v>
                </c:pt>
                <c:pt idx="27">
                  <c:v>0.461714405823303</c:v>
                </c:pt>
                <c:pt idx="28">
                  <c:v>0.437295848189177</c:v>
                </c:pt>
                <c:pt idx="29">
                  <c:v>0.415436503247044</c:v>
                </c:pt>
                <c:pt idx="30">
                  <c:v>0.382455760285203</c:v>
                </c:pt>
                <c:pt idx="31">
                  <c:v>0.351530762471438</c:v>
                </c:pt>
                <c:pt idx="32">
                  <c:v>0.331357452038644</c:v>
                </c:pt>
                <c:pt idx="33">
                  <c:v>0.298727593413159</c:v>
                </c:pt>
                <c:pt idx="36">
                  <c:v>0.695866635671577</c:v>
                </c:pt>
                <c:pt idx="37">
                  <c:v>0.693279635466617</c:v>
                </c:pt>
                <c:pt idx="38">
                  <c:v>0.668444420742315</c:v>
                </c:pt>
                <c:pt idx="39">
                  <c:v>0.650823088870915</c:v>
                </c:pt>
                <c:pt idx="40">
                  <c:v>0.654633070989959</c:v>
                </c:pt>
                <c:pt idx="41">
                  <c:v>0.643465385810964</c:v>
                </c:pt>
                <c:pt idx="42">
                  <c:v>0.634770997314361</c:v>
                </c:pt>
                <c:pt idx="43">
                  <c:v>0.624320035623295</c:v>
                </c:pt>
                <c:pt idx="44">
                  <c:v>0.607921411730363</c:v>
                </c:pt>
                <c:pt idx="45">
                  <c:v>0.602377776308291</c:v>
                </c:pt>
                <c:pt idx="46">
                  <c:v>0.577189021372525</c:v>
                </c:pt>
                <c:pt idx="47">
                  <c:v>0.550448442905235</c:v>
                </c:pt>
                <c:pt idx="48">
                  <c:v>0.498268977188621</c:v>
                </c:pt>
                <c:pt idx="49">
                  <c:v>0.464989297662645</c:v>
                </c:pt>
                <c:pt idx="50">
                  <c:v>0.434887350660223</c:v>
                </c:pt>
                <c:pt idx="51">
                  <c:v>0.404769853673718</c:v>
                </c:pt>
                <c:pt idx="54">
                  <c:v>0.731626231014774</c:v>
                </c:pt>
                <c:pt idx="55">
                  <c:v>0.718636804556322</c:v>
                </c:pt>
                <c:pt idx="56">
                  <c:v>0.719695968490645</c:v>
                </c:pt>
                <c:pt idx="57">
                  <c:v>0.704177114587008</c:v>
                </c:pt>
                <c:pt idx="58">
                  <c:v>0.707636467763103</c:v>
                </c:pt>
                <c:pt idx="59">
                  <c:v>0.70129163055016</c:v>
                </c:pt>
                <c:pt idx="60">
                  <c:v>0.696517636035625</c:v>
                </c:pt>
                <c:pt idx="61">
                  <c:v>0.706706800501653</c:v>
                </c:pt>
                <c:pt idx="62">
                  <c:v>0.693433557630984</c:v>
                </c:pt>
                <c:pt idx="63">
                  <c:v>0.690957049681631</c:v>
                </c:pt>
                <c:pt idx="64">
                  <c:v>0.675976252859167</c:v>
                </c:pt>
                <c:pt idx="65">
                  <c:v>0.659835495426501</c:v>
                </c:pt>
                <c:pt idx="66">
                  <c:v>0.618989161255239</c:v>
                </c:pt>
                <c:pt idx="67">
                  <c:v>0.585184069620394</c:v>
                </c:pt>
                <c:pt idx="68">
                  <c:v>0.586314161566388</c:v>
                </c:pt>
                <c:pt idx="69">
                  <c:v>0.551264694263241</c:v>
                </c:pt>
                <c:pt idx="70">
                  <c:v>0.549768052569486</c:v>
                </c:pt>
                <c:pt idx="71">
                  <c:v>0.541581876448548</c:v>
                </c:pt>
                <c:pt idx="74">
                  <c:v>0.736579413942496</c:v>
                </c:pt>
                <c:pt idx="75">
                  <c:v>0.730179103624605</c:v>
                </c:pt>
                <c:pt idx="76">
                  <c:v>0.734048075496057</c:v>
                </c:pt>
                <c:pt idx="77">
                  <c:v>0.735995682309787</c:v>
                </c:pt>
                <c:pt idx="78">
                  <c:v>0.726819109692803</c:v>
                </c:pt>
                <c:pt idx="79">
                  <c:v>0.733316089257186</c:v>
                </c:pt>
                <c:pt idx="80">
                  <c:v>0.724380880205355</c:v>
                </c:pt>
                <c:pt idx="81">
                  <c:v>0.734262374219142</c:v>
                </c:pt>
                <c:pt idx="82">
                  <c:v>0.718091288016053</c:v>
                </c:pt>
                <c:pt idx="83">
                  <c:v>0.716116041628151</c:v>
                </c:pt>
                <c:pt idx="84">
                  <c:v>0.719674005273875</c:v>
                </c:pt>
                <c:pt idx="85">
                  <c:v>0.698403195600546</c:v>
                </c:pt>
                <c:pt idx="86">
                  <c:v>0.665934458156218</c:v>
                </c:pt>
                <c:pt idx="87">
                  <c:v>0.64245912769823</c:v>
                </c:pt>
                <c:pt idx="90">
                  <c:v>0.788091577442256</c:v>
                </c:pt>
                <c:pt idx="91">
                  <c:v>0.748811450761032</c:v>
                </c:pt>
                <c:pt idx="92">
                  <c:v>0.734025416932942</c:v>
                </c:pt>
                <c:pt idx="93">
                  <c:v>0.740421384812044</c:v>
                </c:pt>
                <c:pt idx="94">
                  <c:v>0.730199366541452</c:v>
                </c:pt>
                <c:pt idx="95">
                  <c:v>0.726666989211309</c:v>
                </c:pt>
                <c:pt idx="96">
                  <c:v>0.73187130672963</c:v>
                </c:pt>
                <c:pt idx="97">
                  <c:v>0.719665566212873</c:v>
                </c:pt>
                <c:pt idx="98">
                  <c:v>0.729909249417586</c:v>
                </c:pt>
                <c:pt idx="99">
                  <c:v>0.730718914864285</c:v>
                </c:pt>
                <c:pt idx="100">
                  <c:v>0.72319576216248</c:v>
                </c:pt>
                <c:pt idx="101">
                  <c:v>0.705308541340768</c:v>
                </c:pt>
                <c:pt idx="102">
                  <c:v>0.685102966011451</c:v>
                </c:pt>
                <c:pt idx="103">
                  <c:v>0.679945733614369</c:v>
                </c:pt>
                <c:pt idx="106">
                  <c:v>0.77920166698793</c:v>
                </c:pt>
                <c:pt idx="107">
                  <c:v>0.73909287794996</c:v>
                </c:pt>
                <c:pt idx="108">
                  <c:v>0.720475916145424</c:v>
                </c:pt>
                <c:pt idx="109">
                  <c:v>0.713129416934265</c:v>
                </c:pt>
                <c:pt idx="110">
                  <c:v>0.711123282084435</c:v>
                </c:pt>
                <c:pt idx="111">
                  <c:v>0.694391600087202</c:v>
                </c:pt>
                <c:pt idx="112">
                  <c:v>0.700728809736326</c:v>
                </c:pt>
                <c:pt idx="113">
                  <c:v>0.709728145278455</c:v>
                </c:pt>
                <c:pt idx="116">
                  <c:v>0.734781127895841</c:v>
                </c:pt>
                <c:pt idx="117">
                  <c:v>0.705639094772362</c:v>
                </c:pt>
                <c:pt idx="118">
                  <c:v>0.693812132821342</c:v>
                </c:pt>
                <c:pt idx="119">
                  <c:v>0.676868473913039</c:v>
                </c:pt>
                <c:pt idx="120">
                  <c:v>0.675667129750279</c:v>
                </c:pt>
                <c:pt idx="121">
                  <c:v>0.657569031117103</c:v>
                </c:pt>
                <c:pt idx="122">
                  <c:v>0.650341455522454</c:v>
                </c:pt>
                <c:pt idx="125">
                  <c:v>0.66050194770646</c:v>
                </c:pt>
                <c:pt idx="126">
                  <c:v>0.638979456458565</c:v>
                </c:pt>
                <c:pt idx="127">
                  <c:v>0.634175276550836</c:v>
                </c:pt>
                <c:pt idx="128">
                  <c:v>0.604237275423168</c:v>
                </c:pt>
                <c:pt idx="129">
                  <c:v>0.614487467164502</c:v>
                </c:pt>
                <c:pt idx="130">
                  <c:v>0.604391174118409</c:v>
                </c:pt>
                <c:pt idx="133">
                  <c:v>0.560634575173685</c:v>
                </c:pt>
                <c:pt idx="134">
                  <c:v>0.548746524535145</c:v>
                </c:pt>
                <c:pt idx="135">
                  <c:v>0.546223582448716</c:v>
                </c:pt>
                <c:pt idx="136">
                  <c:v>0.542018961392879</c:v>
                </c:pt>
                <c:pt idx="137">
                  <c:v>0.539684857993096</c:v>
                </c:pt>
              </c:numCache>
            </c:numRef>
          </c:yVal>
          <c:smooth val="0"/>
        </c:ser>
        <c:ser>
          <c:idx val="1"/>
          <c:order val="1"/>
          <c:tx>
            <c:v>Data Set # 12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'U;Data Set # 12'!$O$8:$O$125</c:f>
              <c:numCache>
                <c:formatCode>General</c:formatCode>
                <c:ptCount val="118"/>
                <c:pt idx="0">
                  <c:v>6.039062581538892</c:v>
                </c:pt>
                <c:pt idx="1">
                  <c:v>8.146034683437695</c:v>
                </c:pt>
                <c:pt idx="2">
                  <c:v>10.15597517538063</c:v>
                </c:pt>
                <c:pt idx="3">
                  <c:v>12.3599788872353</c:v>
                </c:pt>
                <c:pt idx="4">
                  <c:v>13.02995905121628</c:v>
                </c:pt>
                <c:pt idx="5">
                  <c:v>13.60752815809643</c:v>
                </c:pt>
                <c:pt idx="6">
                  <c:v>14.27750832207741</c:v>
                </c:pt>
                <c:pt idx="7">
                  <c:v>14.85507742895757</c:v>
                </c:pt>
                <c:pt idx="8">
                  <c:v>15.8115318699511</c:v>
                </c:pt>
                <c:pt idx="9">
                  <c:v>16.19503775691953</c:v>
                </c:pt>
                <c:pt idx="10">
                  <c:v>16.57854364388795</c:v>
                </c:pt>
                <c:pt idx="11">
                  <c:v>17.05908114081224</c:v>
                </c:pt>
                <c:pt idx="12">
                  <c:v>17.82609291474908</c:v>
                </c:pt>
                <c:pt idx="13">
                  <c:v>18.30200985881833</c:v>
                </c:pt>
                <c:pt idx="14">
                  <c:v>18.68551574578675</c:v>
                </c:pt>
                <c:pt idx="15">
                  <c:v>19.2630848526669</c:v>
                </c:pt>
                <c:pt idx="18">
                  <c:v>8.192240211988107</c:v>
                </c:pt>
                <c:pt idx="19">
                  <c:v>10.92298694931748</c:v>
                </c:pt>
                <c:pt idx="20">
                  <c:v>13.99103404506486</c:v>
                </c:pt>
                <c:pt idx="21">
                  <c:v>16.8650179209005</c:v>
                </c:pt>
                <c:pt idx="22">
                  <c:v>17.9185039718499</c:v>
                </c:pt>
                <c:pt idx="23">
                  <c:v>18.87495841284344</c:v>
                </c:pt>
                <c:pt idx="24">
                  <c:v>20.21953929366044</c:v>
                </c:pt>
                <c:pt idx="25">
                  <c:v>21.08358267755315</c:v>
                </c:pt>
                <c:pt idx="26">
                  <c:v>21.94300550859082</c:v>
                </c:pt>
                <c:pt idx="27">
                  <c:v>22.80704889248353</c:v>
                </c:pt>
                <c:pt idx="28">
                  <c:v>23.76812388633211</c:v>
                </c:pt>
                <c:pt idx="29">
                  <c:v>24.14700922044549</c:v>
                </c:pt>
                <c:pt idx="30">
                  <c:v>27.22429742190295</c:v>
                </c:pt>
                <c:pt idx="31">
                  <c:v>25.49159010126249</c:v>
                </c:pt>
                <c:pt idx="32">
                  <c:v>25.58862171121835</c:v>
                </c:pt>
                <c:pt idx="33">
                  <c:v>25.87509598823091</c:v>
                </c:pt>
                <c:pt idx="36">
                  <c:v>10.26224789104658</c:v>
                </c:pt>
                <c:pt idx="37">
                  <c:v>12.88672191271</c:v>
                </c:pt>
                <c:pt idx="38">
                  <c:v>17.93698618327007</c:v>
                </c:pt>
                <c:pt idx="39">
                  <c:v>22.636088436847</c:v>
                </c:pt>
                <c:pt idx="40">
                  <c:v>23.78660609775227</c:v>
                </c:pt>
                <c:pt idx="41">
                  <c:v>25.22821858852514</c:v>
                </c:pt>
                <c:pt idx="42">
                  <c:v>26.76224213639883</c:v>
                </c:pt>
                <c:pt idx="43">
                  <c:v>28.10682301721582</c:v>
                </c:pt>
                <c:pt idx="44">
                  <c:v>29.63622601223447</c:v>
                </c:pt>
                <c:pt idx="45">
                  <c:v>31.17487011296321</c:v>
                </c:pt>
                <c:pt idx="46">
                  <c:v>32.7088936608369</c:v>
                </c:pt>
                <c:pt idx="47">
                  <c:v>33.85941132174217</c:v>
                </c:pt>
                <c:pt idx="48">
                  <c:v>35.00992898264743</c:v>
                </c:pt>
                <c:pt idx="49">
                  <c:v>35.68452969948345</c:v>
                </c:pt>
                <c:pt idx="50">
                  <c:v>36.35450986346443</c:v>
                </c:pt>
                <c:pt idx="51">
                  <c:v>37.02449002744541</c:v>
                </c:pt>
                <c:pt idx="54">
                  <c:v>13.00685628694107</c:v>
                </c:pt>
                <c:pt idx="55">
                  <c:v>16.88812068517571</c:v>
                </c:pt>
                <c:pt idx="56">
                  <c:v>21.79976837008454</c:v>
                </c:pt>
                <c:pt idx="57">
                  <c:v>28.64742770125565</c:v>
                </c:pt>
                <c:pt idx="58">
                  <c:v>30.58805990037297</c:v>
                </c:pt>
                <c:pt idx="59">
                  <c:v>32.71351421369194</c:v>
                </c:pt>
                <c:pt idx="60">
                  <c:v>34.65414641280925</c:v>
                </c:pt>
                <c:pt idx="61">
                  <c:v>36.6086402704917</c:v>
                </c:pt>
                <c:pt idx="62">
                  <c:v>39.04367162509843</c:v>
                </c:pt>
                <c:pt idx="63">
                  <c:v>41.65428398819672</c:v>
                </c:pt>
                <c:pt idx="64">
                  <c:v>43.59491618731404</c:v>
                </c:pt>
                <c:pt idx="65">
                  <c:v>45.46624009360574</c:v>
                </c:pt>
                <c:pt idx="66">
                  <c:v>47.10653635714538</c:v>
                </c:pt>
                <c:pt idx="67">
                  <c:v>48.14616074952965</c:v>
                </c:pt>
                <c:pt idx="68">
                  <c:v>49.34750449184038</c:v>
                </c:pt>
                <c:pt idx="69">
                  <c:v>50.41023164849986</c:v>
                </c:pt>
                <c:pt idx="72">
                  <c:v>15.18313668166549</c:v>
                </c:pt>
                <c:pt idx="73">
                  <c:v>20.37663809073184</c:v>
                </c:pt>
                <c:pt idx="74">
                  <c:v>27.4876689346403</c:v>
                </c:pt>
                <c:pt idx="75">
                  <c:v>36.04031226932162</c:v>
                </c:pt>
                <c:pt idx="76">
                  <c:v>37.57895637005035</c:v>
                </c:pt>
                <c:pt idx="77">
                  <c:v>40.94271884852037</c:v>
                </c:pt>
                <c:pt idx="78">
                  <c:v>43.63188061015437</c:v>
                </c:pt>
                <c:pt idx="79">
                  <c:v>46.13159970473168</c:v>
                </c:pt>
                <c:pt idx="80">
                  <c:v>49.2042673533341</c:v>
                </c:pt>
                <c:pt idx="81">
                  <c:v>51.51454378085472</c:v>
                </c:pt>
                <c:pt idx="82">
                  <c:v>54.49480037235631</c:v>
                </c:pt>
                <c:pt idx="83">
                  <c:v>56.50936141715429</c:v>
                </c:pt>
                <c:pt idx="84">
                  <c:v>58.04800551788302</c:v>
                </c:pt>
                <c:pt idx="87">
                  <c:v>17.18845662075339</c:v>
                </c:pt>
                <c:pt idx="88">
                  <c:v>24.05921871619971</c:v>
                </c:pt>
                <c:pt idx="89">
                  <c:v>28.30088623712756</c:v>
                </c:pt>
                <c:pt idx="90">
                  <c:v>31.29500448719428</c:v>
                </c:pt>
                <c:pt idx="91">
                  <c:v>37.98094446843894</c:v>
                </c:pt>
                <c:pt idx="92">
                  <c:v>42.46288073782894</c:v>
                </c:pt>
                <c:pt idx="93">
                  <c:v>45.00418480810162</c:v>
                </c:pt>
                <c:pt idx="94">
                  <c:v>48.88544920633625</c:v>
                </c:pt>
                <c:pt idx="95">
                  <c:v>52.65119978319486</c:v>
                </c:pt>
                <c:pt idx="96">
                  <c:v>55.81627848889811</c:v>
                </c:pt>
                <c:pt idx="97">
                  <c:v>56.00110060309976</c:v>
                </c:pt>
                <c:pt idx="100">
                  <c:v>19.97002943948821</c:v>
                </c:pt>
                <c:pt idx="101">
                  <c:v>24.86781546583192</c:v>
                </c:pt>
                <c:pt idx="102">
                  <c:v>27.1734713404975</c:v>
                </c:pt>
                <c:pt idx="103">
                  <c:v>32.2607000338979</c:v>
                </c:pt>
                <c:pt idx="104">
                  <c:v>36.96442284032987</c:v>
                </c:pt>
                <c:pt idx="105">
                  <c:v>39.75061621191973</c:v>
                </c:pt>
                <c:pt idx="106">
                  <c:v>44.934876515276</c:v>
                </c:pt>
                <c:pt idx="107">
                  <c:v>48.10457577383428</c:v>
                </c:pt>
                <c:pt idx="110">
                  <c:v>21.85059445149</c:v>
                </c:pt>
                <c:pt idx="111">
                  <c:v>27.88503648017385</c:v>
                </c:pt>
                <c:pt idx="112">
                  <c:v>30.5695776889528</c:v>
                </c:pt>
                <c:pt idx="113">
                  <c:v>34.88055350270628</c:v>
                </c:pt>
                <c:pt idx="114">
                  <c:v>40.15260431030832</c:v>
                </c:pt>
                <c:pt idx="115">
                  <c:v>43.7935999600808</c:v>
                </c:pt>
                <c:pt idx="116">
                  <c:v>43.98304262713751</c:v>
                </c:pt>
                <c:pt idx="117">
                  <c:v>44.08007423709337</c:v>
                </c:pt>
              </c:numCache>
            </c:numRef>
          </c:xVal>
          <c:yVal>
            <c:numRef>
              <c:f>'U;Data Set # 12'!$Q$8:$Q$125</c:f>
              <c:numCache>
                <c:formatCode>0.0000</c:formatCode>
                <c:ptCount val="118"/>
                <c:pt idx="0">
                  <c:v>0.656700609404025</c:v>
                </c:pt>
                <c:pt idx="1">
                  <c:v>0.620166700501442</c:v>
                </c:pt>
                <c:pt idx="2">
                  <c:v>0.592148572073167</c:v>
                </c:pt>
                <c:pt idx="3">
                  <c:v>0.551209779274589</c:v>
                </c:pt>
                <c:pt idx="4">
                  <c:v>0.550170865841393</c:v>
                </c:pt>
                <c:pt idx="5">
                  <c:v>0.542672450237521</c:v>
                </c:pt>
                <c:pt idx="6">
                  <c:v>0.533710385951543</c:v>
                </c:pt>
                <c:pt idx="7">
                  <c:v>0.541100923942696</c:v>
                </c:pt>
                <c:pt idx="8">
                  <c:v>0.511971443845472</c:v>
                </c:pt>
                <c:pt idx="9">
                  <c:v>0.494718260763128</c:v>
                </c:pt>
                <c:pt idx="10">
                  <c:v>0.47162882806583</c:v>
                </c:pt>
                <c:pt idx="11">
                  <c:v>0.44343401063321</c:v>
                </c:pt>
                <c:pt idx="12">
                  <c:v>0.415897932745562</c:v>
                </c:pt>
                <c:pt idx="13">
                  <c:v>0.386627888600793</c:v>
                </c:pt>
                <c:pt idx="14">
                  <c:v>0.363614518114714</c:v>
                </c:pt>
                <c:pt idx="15">
                  <c:v>0.335142186587757</c:v>
                </c:pt>
                <c:pt idx="18">
                  <c:v>0.739483140180687</c:v>
                </c:pt>
                <c:pt idx="19">
                  <c:v>0.725598901390199</c:v>
                </c:pt>
                <c:pt idx="20">
                  <c:v>0.701242057568894</c:v>
                </c:pt>
                <c:pt idx="21">
                  <c:v>0.675813991538997</c:v>
                </c:pt>
                <c:pt idx="22">
                  <c:v>0.667130442058933</c:v>
                </c:pt>
                <c:pt idx="23">
                  <c:v>0.668703812897467</c:v>
                </c:pt>
                <c:pt idx="24">
                  <c:v>0.661134866759545</c:v>
                </c:pt>
                <c:pt idx="25">
                  <c:v>0.64784396914433</c:v>
                </c:pt>
                <c:pt idx="26">
                  <c:v>0.637070319825123</c:v>
                </c:pt>
                <c:pt idx="27">
                  <c:v>0.622359017533125</c:v>
                </c:pt>
                <c:pt idx="28">
                  <c:v>0.609628763819647</c:v>
                </c:pt>
                <c:pt idx="29">
                  <c:v>0.581895335664239</c:v>
                </c:pt>
                <c:pt idx="30">
                  <c:v>0.61755142672008</c:v>
                </c:pt>
                <c:pt idx="31">
                  <c:v>0.510549000405801</c:v>
                </c:pt>
                <c:pt idx="32">
                  <c:v>0.473336802053361</c:v>
                </c:pt>
                <c:pt idx="33">
                  <c:v>0.421616976035462</c:v>
                </c:pt>
                <c:pt idx="36">
                  <c:v>0.795160106273836</c:v>
                </c:pt>
                <c:pt idx="37">
                  <c:v>0.741765314713889</c:v>
                </c:pt>
                <c:pt idx="38">
                  <c:v>0.754152543513163</c:v>
                </c:pt>
                <c:pt idx="39">
                  <c:v>0.734479112186163</c:v>
                </c:pt>
                <c:pt idx="40">
                  <c:v>0.729315942368645</c:v>
                </c:pt>
                <c:pt idx="41">
                  <c:v>0.718295658902616</c:v>
                </c:pt>
                <c:pt idx="42">
                  <c:v>0.719099332450735</c:v>
                </c:pt>
                <c:pt idx="43">
                  <c:v>0.713582543909897</c:v>
                </c:pt>
                <c:pt idx="44">
                  <c:v>0.708970280958045</c:v>
                </c:pt>
                <c:pt idx="45">
                  <c:v>0.699715459129267</c:v>
                </c:pt>
                <c:pt idx="46">
                  <c:v>0.69701616689436</c:v>
                </c:pt>
                <c:pt idx="47">
                  <c:v>0.671439872828184</c:v>
                </c:pt>
                <c:pt idx="48">
                  <c:v>0.642646070103833</c:v>
                </c:pt>
                <c:pt idx="49">
                  <c:v>0.62050488776852</c:v>
                </c:pt>
                <c:pt idx="50">
                  <c:v>0.581701072760578</c:v>
                </c:pt>
                <c:pt idx="51">
                  <c:v>0.556704180311049</c:v>
                </c:pt>
                <c:pt idx="54">
                  <c:v>0.804113055817184</c:v>
                </c:pt>
                <c:pt idx="55">
                  <c:v>0.784482828995857</c:v>
                </c:pt>
                <c:pt idx="56">
                  <c:v>0.766498743782918</c:v>
                </c:pt>
                <c:pt idx="57">
                  <c:v>0.749356432576719</c:v>
                </c:pt>
                <c:pt idx="58">
                  <c:v>0.745694541357546</c:v>
                </c:pt>
                <c:pt idx="59">
                  <c:v>0.747414305486181</c:v>
                </c:pt>
                <c:pt idx="60">
                  <c:v>0.74983237476648</c:v>
                </c:pt>
                <c:pt idx="61">
                  <c:v>0.749041344350102</c:v>
                </c:pt>
                <c:pt idx="62">
                  <c:v>0.747508192466662</c:v>
                </c:pt>
                <c:pt idx="63">
                  <c:v>0.752249967058126</c:v>
                </c:pt>
                <c:pt idx="64">
                  <c:v>0.740122539892887</c:v>
                </c:pt>
                <c:pt idx="65">
                  <c:v>0.726439742626308</c:v>
                </c:pt>
                <c:pt idx="66">
                  <c:v>0.693292564196662</c:v>
                </c:pt>
                <c:pt idx="67">
                  <c:v>0.670290487262307</c:v>
                </c:pt>
                <c:pt idx="68">
                  <c:v>0.657406708735098</c:v>
                </c:pt>
                <c:pt idx="69">
                  <c:v>0.634490322457057</c:v>
                </c:pt>
                <c:pt idx="72">
                  <c:v>0.785374201734468</c:v>
                </c:pt>
                <c:pt idx="73">
                  <c:v>0.765380717555146</c:v>
                </c:pt>
                <c:pt idx="74">
                  <c:v>0.756798316896944</c:v>
                </c:pt>
                <c:pt idx="75">
                  <c:v>0.744905405937854</c:v>
                </c:pt>
                <c:pt idx="76">
                  <c:v>0.735860267814787</c:v>
                </c:pt>
                <c:pt idx="77">
                  <c:v>0.734497089834334</c:v>
                </c:pt>
                <c:pt idx="78">
                  <c:v>0.737410237220637</c:v>
                </c:pt>
                <c:pt idx="79">
                  <c:v>0.729126794876598</c:v>
                </c:pt>
                <c:pt idx="80">
                  <c:v>0.73132327829085</c:v>
                </c:pt>
                <c:pt idx="81">
                  <c:v>0.720819536739439</c:v>
                </c:pt>
                <c:pt idx="82">
                  <c:v>0.711380419722644</c:v>
                </c:pt>
                <c:pt idx="83">
                  <c:v>0.694200381732683</c:v>
                </c:pt>
                <c:pt idx="84">
                  <c:v>0.67591670773437</c:v>
                </c:pt>
                <c:pt idx="87">
                  <c:v>0.756094157846511</c:v>
                </c:pt>
                <c:pt idx="88">
                  <c:v>0.7410734110768</c:v>
                </c:pt>
                <c:pt idx="89">
                  <c:v>0.732039963804599</c:v>
                </c:pt>
                <c:pt idx="90">
                  <c:v>0.722592054005466</c:v>
                </c:pt>
                <c:pt idx="91">
                  <c:v>0.713368120155889</c:v>
                </c:pt>
                <c:pt idx="92">
                  <c:v>0.7212285341112</c:v>
                </c:pt>
                <c:pt idx="93">
                  <c:v>0.708337239506428</c:v>
                </c:pt>
                <c:pt idx="94">
                  <c:v>0.717040535906752</c:v>
                </c:pt>
                <c:pt idx="95">
                  <c:v>0.712445935080836</c:v>
                </c:pt>
                <c:pt idx="96">
                  <c:v>0.715040028297141</c:v>
                </c:pt>
                <c:pt idx="97">
                  <c:v>0.711329484747488</c:v>
                </c:pt>
                <c:pt idx="100">
                  <c:v>0.713465011848853</c:v>
                </c:pt>
                <c:pt idx="101">
                  <c:v>0.700177471070623</c:v>
                </c:pt>
                <c:pt idx="102">
                  <c:v>0.688735423405124</c:v>
                </c:pt>
                <c:pt idx="103">
                  <c:v>0.688129104871486</c:v>
                </c:pt>
                <c:pt idx="104">
                  <c:v>0.678402125402018</c:v>
                </c:pt>
                <c:pt idx="105">
                  <c:v>0.671959303310683</c:v>
                </c:pt>
                <c:pt idx="106">
                  <c:v>0.663606681790674</c:v>
                </c:pt>
                <c:pt idx="107">
                  <c:v>0.668482386442553</c:v>
                </c:pt>
                <c:pt idx="110">
                  <c:v>0.647102277404783</c:v>
                </c:pt>
                <c:pt idx="111">
                  <c:v>0.626335667758197</c:v>
                </c:pt>
                <c:pt idx="112">
                  <c:v>0.622853021083628</c:v>
                </c:pt>
                <c:pt idx="113">
                  <c:v>0.609600983000565</c:v>
                </c:pt>
                <c:pt idx="114">
                  <c:v>0.602387848403418</c:v>
                </c:pt>
                <c:pt idx="115">
                  <c:v>0.598956290652683</c:v>
                </c:pt>
                <c:pt idx="116">
                  <c:v>0.596369362946765</c:v>
                </c:pt>
                <c:pt idx="117">
                  <c:v>0.595995818201247</c:v>
                </c:pt>
              </c:numCache>
            </c:numRef>
          </c:yVal>
          <c:smooth val="0"/>
        </c:ser>
        <c:ser>
          <c:idx val="2"/>
          <c:order val="2"/>
          <c:tx>
            <c:v>Data Set # 13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'V;Data Set # 13'!$O$8:$O$205</c:f>
              <c:numCache>
                <c:formatCode>General</c:formatCode>
                <c:ptCount val="198"/>
                <c:pt idx="17">
                  <c:v>9.366479758722467</c:v>
                </c:pt>
                <c:pt idx="18">
                  <c:v>13.26744126179842</c:v>
                </c:pt>
                <c:pt idx="19">
                  <c:v>17.16840276487437</c:v>
                </c:pt>
                <c:pt idx="20">
                  <c:v>21.44485788856725</c:v>
                </c:pt>
                <c:pt idx="21">
                  <c:v>22.3105792916563</c:v>
                </c:pt>
                <c:pt idx="22">
                  <c:v>23.82819934164975</c:v>
                </c:pt>
                <c:pt idx="23">
                  <c:v>25.12678144628332</c:v>
                </c:pt>
                <c:pt idx="24">
                  <c:v>26.53488252359683</c:v>
                </c:pt>
                <c:pt idx="25">
                  <c:v>27.29630014318118</c:v>
                </c:pt>
                <c:pt idx="26">
                  <c:v>29.02774294935927</c:v>
                </c:pt>
                <c:pt idx="27">
                  <c:v>29.67964159626367</c:v>
                </c:pt>
                <c:pt idx="28">
                  <c:v>30.54536299935272</c:v>
                </c:pt>
                <c:pt idx="29">
                  <c:v>31.0303755926496</c:v>
                </c:pt>
                <c:pt idx="30">
                  <c:v>31.62490715862641</c:v>
                </c:pt>
                <c:pt idx="33">
                  <c:v>12.44344137211125</c:v>
                </c:pt>
                <c:pt idx="34">
                  <c:v>17.09539011642107</c:v>
                </c:pt>
                <c:pt idx="35">
                  <c:v>21.63781988805096</c:v>
                </c:pt>
                <c:pt idx="36">
                  <c:v>27.48404695348965</c:v>
                </c:pt>
                <c:pt idx="37">
                  <c:v>28.67311008544328</c:v>
                </c:pt>
                <c:pt idx="38">
                  <c:v>30.40455289162137</c:v>
                </c:pt>
                <c:pt idx="39">
                  <c:v>32.02647672511953</c:v>
                </c:pt>
                <c:pt idx="40">
                  <c:v>34.40981817820202</c:v>
                </c:pt>
                <c:pt idx="41">
                  <c:v>35.70318509366036</c:v>
                </c:pt>
                <c:pt idx="42">
                  <c:v>37.33032411633376</c:v>
                </c:pt>
                <c:pt idx="43">
                  <c:v>39.00439984158426</c:v>
                </c:pt>
                <c:pt idx="44">
                  <c:v>40.57417178333007</c:v>
                </c:pt>
                <c:pt idx="45">
                  <c:v>41.71108302353134</c:v>
                </c:pt>
                <c:pt idx="46">
                  <c:v>42.73847529105268</c:v>
                </c:pt>
                <c:pt idx="49">
                  <c:v>14.99366887880128</c:v>
                </c:pt>
                <c:pt idx="50">
                  <c:v>19.95331378444998</c:v>
                </c:pt>
                <c:pt idx="51">
                  <c:v>26.53488252359683</c:v>
                </c:pt>
                <c:pt idx="52">
                  <c:v>33.87786888232803</c:v>
                </c:pt>
                <c:pt idx="53">
                  <c:v>38.18561514107233</c:v>
                </c:pt>
                <c:pt idx="54">
                  <c:v>40.87143756631847</c:v>
                </c:pt>
                <c:pt idx="55">
                  <c:v>43.7919435044502</c:v>
                </c:pt>
                <c:pt idx="56">
                  <c:v>45.95103182299759</c:v>
                </c:pt>
                <c:pt idx="57">
                  <c:v>48.21442392504967</c:v>
                </c:pt>
                <c:pt idx="58">
                  <c:v>51.12971467400617</c:v>
                </c:pt>
                <c:pt idx="59">
                  <c:v>52.5273853729692</c:v>
                </c:pt>
                <c:pt idx="60">
                  <c:v>53.93027126110748</c:v>
                </c:pt>
                <c:pt idx="61">
                  <c:v>55.4426761219257</c:v>
                </c:pt>
                <c:pt idx="64">
                  <c:v>17.49165687856081</c:v>
                </c:pt>
                <c:pt idx="65">
                  <c:v>20.48336475146418</c:v>
                </c:pt>
                <c:pt idx="66">
                  <c:v>24.07851277649351</c:v>
                </c:pt>
                <c:pt idx="67">
                  <c:v>27.536198845242</c:v>
                </c:pt>
                <c:pt idx="68">
                  <c:v>31.42138440106286</c:v>
                </c:pt>
                <c:pt idx="69">
                  <c:v>36.27685590293623</c:v>
                </c:pt>
                <c:pt idx="70">
                  <c:v>40.2507413962495</c:v>
                </c:pt>
                <c:pt idx="71">
                  <c:v>42.94708285806209</c:v>
                </c:pt>
                <c:pt idx="72">
                  <c:v>46.5265342067118</c:v>
                </c:pt>
                <c:pt idx="73">
                  <c:v>49.23138581422054</c:v>
                </c:pt>
                <c:pt idx="74">
                  <c:v>53.43615399054847</c:v>
                </c:pt>
                <c:pt idx="75">
                  <c:v>56.25617992187878</c:v>
                </c:pt>
                <c:pt idx="76">
                  <c:v>59.70850790526863</c:v>
                </c:pt>
                <c:pt idx="77">
                  <c:v>62.21044015260139</c:v>
                </c:pt>
                <c:pt idx="80">
                  <c:v>19.67690875816251</c:v>
                </c:pt>
                <c:pt idx="81">
                  <c:v>23.2284525864977</c:v>
                </c:pt>
                <c:pt idx="82">
                  <c:v>26.9886039818423</c:v>
                </c:pt>
                <c:pt idx="83">
                  <c:v>31.60926159110071</c:v>
                </c:pt>
                <c:pt idx="84">
                  <c:v>36.448957145719</c:v>
                </c:pt>
                <c:pt idx="85">
                  <c:v>42.0448551307464</c:v>
                </c:pt>
                <c:pt idx="86">
                  <c:v>47.52601895391862</c:v>
                </c:pt>
                <c:pt idx="87">
                  <c:v>50.54039829720458</c:v>
                </c:pt>
                <c:pt idx="88">
                  <c:v>53.8729041801799</c:v>
                </c:pt>
                <c:pt idx="89">
                  <c:v>58.06591627706901</c:v>
                </c:pt>
                <c:pt idx="90">
                  <c:v>61.39842216004433</c:v>
                </c:pt>
                <c:pt idx="93">
                  <c:v>21.9559464277403</c:v>
                </c:pt>
                <c:pt idx="94">
                  <c:v>26.69655338802913</c:v>
                </c:pt>
                <c:pt idx="95">
                  <c:v>30.46191997254896</c:v>
                </c:pt>
                <c:pt idx="96">
                  <c:v>36.70450141530553</c:v>
                </c:pt>
                <c:pt idx="97">
                  <c:v>41.43989318641911</c:v>
                </c:pt>
                <c:pt idx="98">
                  <c:v>48.86632257195407</c:v>
                </c:pt>
                <c:pt idx="99">
                  <c:v>56.40227093016897</c:v>
                </c:pt>
                <c:pt idx="100">
                  <c:v>56.93943541521821</c:v>
                </c:pt>
                <c:pt idx="103">
                  <c:v>24.65219923133692</c:v>
                </c:pt>
                <c:pt idx="104">
                  <c:v>28.84521132822604</c:v>
                </c:pt>
                <c:pt idx="105">
                  <c:v>33.47629931583492</c:v>
                </c:pt>
                <c:pt idx="106">
                  <c:v>37.24166590035475</c:v>
                </c:pt>
                <c:pt idx="107">
                  <c:v>41.7632349152837</c:v>
                </c:pt>
                <c:pt idx="108">
                  <c:v>44.67331047506495</c:v>
                </c:pt>
                <c:pt idx="109">
                  <c:v>50.64470208070929</c:v>
                </c:pt>
                <c:pt idx="112">
                  <c:v>26.15417371380466</c:v>
                </c:pt>
                <c:pt idx="113">
                  <c:v>30.78526170141354</c:v>
                </c:pt>
                <c:pt idx="114">
                  <c:v>35.41634968902243</c:v>
                </c:pt>
                <c:pt idx="115">
                  <c:v>39.07219730086232</c:v>
                </c:pt>
                <c:pt idx="116">
                  <c:v>43.91710804465584</c:v>
                </c:pt>
                <c:pt idx="117">
                  <c:v>45.63812047248347</c:v>
                </c:pt>
              </c:numCache>
            </c:numRef>
          </c:xVal>
          <c:yVal>
            <c:numRef>
              <c:f>'V;Data Set # 13'!$Q$8:$Q$205</c:f>
              <c:numCache>
                <c:formatCode>0.0000</c:formatCode>
                <c:ptCount val="198"/>
                <c:pt idx="17">
                  <c:v>0.739665286922905</c:v>
                </c:pt>
                <c:pt idx="18">
                  <c:v>0.749704073622589</c:v>
                </c:pt>
                <c:pt idx="19">
                  <c:v>0.732723394441254</c:v>
                </c:pt>
                <c:pt idx="20">
                  <c:v>0.715441876944966</c:v>
                </c:pt>
                <c:pt idx="21">
                  <c:v>0.706840840685539</c:v>
                </c:pt>
                <c:pt idx="22">
                  <c:v>0.703650936318705</c:v>
                </c:pt>
                <c:pt idx="23">
                  <c:v>0.699219653391302</c:v>
                </c:pt>
                <c:pt idx="24">
                  <c:v>0.687154640140747</c:v>
                </c:pt>
                <c:pt idx="25">
                  <c:v>0.6784988613826</c:v>
                </c:pt>
                <c:pt idx="26">
                  <c:v>0.660773264708458</c:v>
                </c:pt>
                <c:pt idx="27">
                  <c:v>0.634397950565264</c:v>
                </c:pt>
                <c:pt idx="28">
                  <c:v>0.607670735736286</c:v>
                </c:pt>
                <c:pt idx="29">
                  <c:v>0.575505508650785</c:v>
                </c:pt>
                <c:pt idx="30">
                  <c:v>0.516027934324731</c:v>
                </c:pt>
                <c:pt idx="33">
                  <c:v>0.79282883675577</c:v>
                </c:pt>
                <c:pt idx="34">
                  <c:v>0.778811845823652</c:v>
                </c:pt>
                <c:pt idx="35">
                  <c:v>0.753009172723592</c:v>
                </c:pt>
                <c:pt idx="36">
                  <c:v>0.733835106696149</c:v>
                </c:pt>
                <c:pt idx="37">
                  <c:v>0.735317658044902</c:v>
                </c:pt>
                <c:pt idx="38">
                  <c:v>0.729045993572903</c:v>
                </c:pt>
                <c:pt idx="39">
                  <c:v>0.722318659824378</c:v>
                </c:pt>
                <c:pt idx="40">
                  <c:v>0.719903104184289</c:v>
                </c:pt>
                <c:pt idx="41">
                  <c:v>0.712625366380027</c:v>
                </c:pt>
                <c:pt idx="42">
                  <c:v>0.700792621295291</c:v>
                </c:pt>
                <c:pt idx="43">
                  <c:v>0.677274011406971</c:v>
                </c:pt>
                <c:pt idx="44">
                  <c:v>0.66013994928356</c:v>
                </c:pt>
                <c:pt idx="45">
                  <c:v>0.631616933537124</c:v>
                </c:pt>
                <c:pt idx="46">
                  <c:v>0.604122519986581</c:v>
                </c:pt>
                <c:pt idx="49">
                  <c:v>0.780909558766351</c:v>
                </c:pt>
                <c:pt idx="50">
                  <c:v>0.765303966081123</c:v>
                </c:pt>
                <c:pt idx="51">
                  <c:v>0.744911172393957</c:v>
                </c:pt>
                <c:pt idx="52">
                  <c:v>0.737605494224491</c:v>
                </c:pt>
                <c:pt idx="53">
                  <c:v>0.738930972315092</c:v>
                </c:pt>
                <c:pt idx="54">
                  <c:v>0.736193752304371</c:v>
                </c:pt>
                <c:pt idx="55">
                  <c:v>0.723400157549241</c:v>
                </c:pt>
                <c:pt idx="56">
                  <c:v>0.727968111734568</c:v>
                </c:pt>
                <c:pt idx="57">
                  <c:v>0.717127201982654</c:v>
                </c:pt>
                <c:pt idx="58">
                  <c:v>0.703576626335597</c:v>
                </c:pt>
                <c:pt idx="59">
                  <c:v>0.68541506654801</c:v>
                </c:pt>
                <c:pt idx="60">
                  <c:v>0.652010224368903</c:v>
                </c:pt>
                <c:pt idx="61">
                  <c:v>0.63556154716798</c:v>
                </c:pt>
                <c:pt idx="64">
                  <c:v>0.761266756861823</c:v>
                </c:pt>
                <c:pt idx="65">
                  <c:v>0.762348486699181</c:v>
                </c:pt>
                <c:pt idx="66">
                  <c:v>0.756387089645884</c:v>
                </c:pt>
                <c:pt idx="67">
                  <c:v>0.739649127809335</c:v>
                </c:pt>
                <c:pt idx="68">
                  <c:v>0.742925903231244</c:v>
                </c:pt>
                <c:pt idx="69">
                  <c:v>0.724605000155759</c:v>
                </c:pt>
                <c:pt idx="70">
                  <c:v>0.723517960194372</c:v>
                </c:pt>
                <c:pt idx="71">
                  <c:v>0.727338187308774</c:v>
                </c:pt>
                <c:pt idx="72">
                  <c:v>0.733551225468063</c:v>
                </c:pt>
                <c:pt idx="73">
                  <c:v>0.73034595181495</c:v>
                </c:pt>
                <c:pt idx="74">
                  <c:v>0.731129242999515</c:v>
                </c:pt>
                <c:pt idx="75">
                  <c:v>0.727561993841046</c:v>
                </c:pt>
                <c:pt idx="76">
                  <c:v>0.714438512585655</c:v>
                </c:pt>
                <c:pt idx="77">
                  <c:v>0.694137608736981</c:v>
                </c:pt>
                <c:pt idx="80">
                  <c:v>0.735716960017802</c:v>
                </c:pt>
                <c:pt idx="81">
                  <c:v>0.724019688460263</c:v>
                </c:pt>
                <c:pt idx="82">
                  <c:v>0.71264667092168</c:v>
                </c:pt>
                <c:pt idx="83">
                  <c:v>0.709928368184041</c:v>
                </c:pt>
                <c:pt idx="84">
                  <c:v>0.705704160175205</c:v>
                </c:pt>
                <c:pt idx="85">
                  <c:v>0.705259977986578</c:v>
                </c:pt>
                <c:pt idx="86">
                  <c:v>0.699748808456867</c:v>
                </c:pt>
                <c:pt idx="87">
                  <c:v>0.699162974117356</c:v>
                </c:pt>
                <c:pt idx="88">
                  <c:v>0.700203197142683</c:v>
                </c:pt>
                <c:pt idx="89">
                  <c:v>0.705687449527318</c:v>
                </c:pt>
                <c:pt idx="90">
                  <c:v>0.697567197411239</c:v>
                </c:pt>
                <c:pt idx="93">
                  <c:v>0.706931184132199</c:v>
                </c:pt>
                <c:pt idx="94">
                  <c:v>0.69621244643053</c:v>
                </c:pt>
                <c:pt idx="95">
                  <c:v>0.694674251512381</c:v>
                </c:pt>
                <c:pt idx="96">
                  <c:v>0.689527740390409</c:v>
                </c:pt>
                <c:pt idx="97">
                  <c:v>0.682759436176388</c:v>
                </c:pt>
                <c:pt idx="98">
                  <c:v>0.684194870870775</c:v>
                </c:pt>
                <c:pt idx="99">
                  <c:v>0.684645933173832</c:v>
                </c:pt>
                <c:pt idx="100">
                  <c:v>0.677348363077733</c:v>
                </c:pt>
                <c:pt idx="103">
                  <c:v>0.659944441561445</c:v>
                </c:pt>
                <c:pt idx="104">
                  <c:v>0.649127529366707</c:v>
                </c:pt>
                <c:pt idx="105">
                  <c:v>0.641076001568958</c:v>
                </c:pt>
                <c:pt idx="106">
                  <c:v>0.644281275548371</c:v>
                </c:pt>
                <c:pt idx="107">
                  <c:v>0.627853568846196</c:v>
                </c:pt>
                <c:pt idx="108">
                  <c:v>0.626327823614498</c:v>
                </c:pt>
                <c:pt idx="109">
                  <c:v>0.618721202700761</c:v>
                </c:pt>
                <c:pt idx="112">
                  <c:v>0.586690301479971</c:v>
                </c:pt>
                <c:pt idx="113">
                  <c:v>0.581720717933625</c:v>
                </c:pt>
                <c:pt idx="114">
                  <c:v>0.574320652943349</c:v>
                </c:pt>
                <c:pt idx="115">
                  <c:v>0.569467457691204</c:v>
                </c:pt>
                <c:pt idx="116">
                  <c:v>0.561792607300473</c:v>
                </c:pt>
                <c:pt idx="117">
                  <c:v>0.557674991003808</c:v>
                </c:pt>
              </c:numCache>
            </c:numRef>
          </c:yVal>
          <c:smooth val="0"/>
        </c:ser>
        <c:ser>
          <c:idx val="3"/>
          <c:order val="3"/>
          <c:tx>
            <c:v>Data Set # 14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'W;Data Set # 14'!$O$8:$O$132</c:f>
              <c:numCache>
                <c:formatCode>General</c:formatCode>
                <c:ptCount val="125"/>
                <c:pt idx="0">
                  <c:v>7.535948358214902</c:v>
                </c:pt>
                <c:pt idx="1">
                  <c:v>8.938834246353178</c:v>
                </c:pt>
                <c:pt idx="2">
                  <c:v>10.17483408088393</c:v>
                </c:pt>
                <c:pt idx="3">
                  <c:v>13.09534001901566</c:v>
                </c:pt>
                <c:pt idx="4">
                  <c:v>15.95326368704456</c:v>
                </c:pt>
                <c:pt idx="5">
                  <c:v>16.94414963033925</c:v>
                </c:pt>
                <c:pt idx="6">
                  <c:v>17.54911157466654</c:v>
                </c:pt>
                <c:pt idx="7">
                  <c:v>18.48263043703365</c:v>
                </c:pt>
                <c:pt idx="8">
                  <c:v>19.80207329836816</c:v>
                </c:pt>
                <c:pt idx="9">
                  <c:v>20.46440232362303</c:v>
                </c:pt>
                <c:pt idx="10">
                  <c:v>21.23625032155784</c:v>
                </c:pt>
                <c:pt idx="11">
                  <c:v>21.78384518495754</c:v>
                </c:pt>
                <c:pt idx="12">
                  <c:v>22.44617421021242</c:v>
                </c:pt>
                <c:pt idx="13">
                  <c:v>22.44617421021242</c:v>
                </c:pt>
                <c:pt idx="14">
                  <c:v>23.10328804629205</c:v>
                </c:pt>
                <c:pt idx="17">
                  <c:v>9.961011324699283</c:v>
                </c:pt>
                <c:pt idx="18">
                  <c:v>13.07969445148995</c:v>
                </c:pt>
                <c:pt idx="19">
                  <c:v>16.96501038704019</c:v>
                </c:pt>
                <c:pt idx="20">
                  <c:v>20.79295924166285</c:v>
                </c:pt>
                <c:pt idx="21">
                  <c:v>21.77862999578231</c:v>
                </c:pt>
                <c:pt idx="22">
                  <c:v>22.98333869526164</c:v>
                </c:pt>
                <c:pt idx="23">
                  <c:v>24.29756636742092</c:v>
                </c:pt>
                <c:pt idx="24">
                  <c:v>25.99250284937237</c:v>
                </c:pt>
                <c:pt idx="25">
                  <c:v>27.2545786297793</c:v>
                </c:pt>
                <c:pt idx="26">
                  <c:v>28.4540721400834</c:v>
                </c:pt>
                <c:pt idx="27">
                  <c:v>29.54926186688279</c:v>
                </c:pt>
                <c:pt idx="28">
                  <c:v>30.53493262100225</c:v>
                </c:pt>
                <c:pt idx="29">
                  <c:v>30.92085661996966</c:v>
                </c:pt>
                <c:pt idx="30">
                  <c:v>31.41108440244177</c:v>
                </c:pt>
                <c:pt idx="33">
                  <c:v>11.80197310355732</c:v>
                </c:pt>
                <c:pt idx="34">
                  <c:v>16.30268136178532</c:v>
                </c:pt>
                <c:pt idx="35">
                  <c:v>21.29883259166067</c:v>
                </c:pt>
                <c:pt idx="36">
                  <c:v>26.79042679318336</c:v>
                </c:pt>
                <c:pt idx="37">
                  <c:v>27.72394565555047</c:v>
                </c:pt>
                <c:pt idx="38">
                  <c:v>29.64313527203703</c:v>
                </c:pt>
                <c:pt idx="39">
                  <c:v>31.18161607873142</c:v>
                </c:pt>
                <c:pt idx="40">
                  <c:v>33.76313472047285</c:v>
                </c:pt>
                <c:pt idx="41">
                  <c:v>35.46328639159954</c:v>
                </c:pt>
                <c:pt idx="42">
                  <c:v>36.448957145719</c:v>
                </c:pt>
                <c:pt idx="43">
                  <c:v>38.86880492302814</c:v>
                </c:pt>
                <c:pt idx="44">
                  <c:v>40.07351362250748</c:v>
                </c:pt>
                <c:pt idx="45">
                  <c:v>41.17391853848211</c:v>
                </c:pt>
                <c:pt idx="46">
                  <c:v>42.43599431888903</c:v>
                </c:pt>
                <c:pt idx="49">
                  <c:v>14.63382082571005</c:v>
                </c:pt>
                <c:pt idx="50">
                  <c:v>19.25447843496846</c:v>
                </c:pt>
                <c:pt idx="51">
                  <c:v>26.01857879524855</c:v>
                </c:pt>
                <c:pt idx="52">
                  <c:v>32.84004623645622</c:v>
                </c:pt>
                <c:pt idx="53">
                  <c:v>34.54541309675814</c:v>
                </c:pt>
                <c:pt idx="54">
                  <c:v>36.86095709056259</c:v>
                </c:pt>
                <c:pt idx="55">
                  <c:v>38.7279948152968</c:v>
                </c:pt>
                <c:pt idx="56">
                  <c:v>41.86232350961316</c:v>
                </c:pt>
                <c:pt idx="57">
                  <c:v>43.84409539620255</c:v>
                </c:pt>
                <c:pt idx="58">
                  <c:v>47.14531014412644</c:v>
                </c:pt>
                <c:pt idx="59">
                  <c:v>48.9601959771083</c:v>
                </c:pt>
                <c:pt idx="60">
                  <c:v>51.05148683637763</c:v>
                </c:pt>
                <c:pt idx="61">
                  <c:v>52.53781575131968</c:v>
                </c:pt>
                <c:pt idx="64">
                  <c:v>16.87113698188596</c:v>
                </c:pt>
                <c:pt idx="65">
                  <c:v>20.49047826949921</c:v>
                </c:pt>
                <c:pt idx="66">
                  <c:v>23.2284525864977</c:v>
                </c:pt>
                <c:pt idx="67">
                  <c:v>26.95209765761565</c:v>
                </c:pt>
                <c:pt idx="68">
                  <c:v>31.2233375921333</c:v>
                </c:pt>
                <c:pt idx="69">
                  <c:v>35.49979271582619</c:v>
                </c:pt>
                <c:pt idx="70">
                  <c:v>39.33295675962408</c:v>
                </c:pt>
                <c:pt idx="71">
                  <c:v>42.39948799466239</c:v>
                </c:pt>
                <c:pt idx="72">
                  <c:v>44.97579144722859</c:v>
                </c:pt>
                <c:pt idx="73">
                  <c:v>48.12055051989544</c:v>
                </c:pt>
                <c:pt idx="74">
                  <c:v>52.91852456111184</c:v>
                </c:pt>
                <c:pt idx="75">
                  <c:v>53.3566004518316</c:v>
                </c:pt>
                <c:pt idx="76">
                  <c:v>54.12323326059118</c:v>
                </c:pt>
                <c:pt idx="77">
                  <c:v>57.08024552294955</c:v>
                </c:pt>
                <c:pt idx="78">
                  <c:v>59.81821983994805</c:v>
                </c:pt>
                <c:pt idx="81">
                  <c:v>19.96374416280045</c:v>
                </c:pt>
                <c:pt idx="82">
                  <c:v>23.78647782824787</c:v>
                </c:pt>
                <c:pt idx="83">
                  <c:v>26.83736349576048</c:v>
                </c:pt>
                <c:pt idx="84">
                  <c:v>32.07862861687188</c:v>
                </c:pt>
                <c:pt idx="85">
                  <c:v>35.78662812046412</c:v>
                </c:pt>
                <c:pt idx="86">
                  <c:v>41.67979188847993</c:v>
                </c:pt>
                <c:pt idx="87">
                  <c:v>46.69680387505622</c:v>
                </c:pt>
                <c:pt idx="88">
                  <c:v>49.862423704424</c:v>
                </c:pt>
                <c:pt idx="89">
                  <c:v>53.02282834461655</c:v>
                </c:pt>
                <c:pt idx="90">
                  <c:v>57.16890373892855</c:v>
                </c:pt>
                <c:pt idx="91">
                  <c:v>61.9720929693202</c:v>
                </c:pt>
                <c:pt idx="94">
                  <c:v>22.49832610196477</c:v>
                </c:pt>
                <c:pt idx="95">
                  <c:v>26.43057874009213</c:v>
                </c:pt>
                <c:pt idx="96">
                  <c:v>30.69138829625931</c:v>
                </c:pt>
                <c:pt idx="97">
                  <c:v>35.71361547201083</c:v>
                </c:pt>
                <c:pt idx="98">
                  <c:v>40.73584264776235</c:v>
                </c:pt>
                <c:pt idx="99">
                  <c:v>48.05796824979262</c:v>
                </c:pt>
                <c:pt idx="100">
                  <c:v>53.08019542554414</c:v>
                </c:pt>
                <c:pt idx="101">
                  <c:v>57.45052395439126</c:v>
                </c:pt>
                <c:pt idx="102">
                  <c:v>58.7595364373753</c:v>
                </c:pt>
                <c:pt idx="105">
                  <c:v>24.76693339319209</c:v>
                </c:pt>
                <c:pt idx="106">
                  <c:v>29.02252776018404</c:v>
                </c:pt>
                <c:pt idx="107">
                  <c:v>33.49716007253586</c:v>
                </c:pt>
                <c:pt idx="108">
                  <c:v>36.76708368540835</c:v>
                </c:pt>
                <c:pt idx="109">
                  <c:v>41.46075394312005</c:v>
                </c:pt>
                <c:pt idx="110">
                  <c:v>45.1687534467123</c:v>
                </c:pt>
                <c:pt idx="111">
                  <c:v>50.08146164978388</c:v>
                </c:pt>
                <c:pt idx="114">
                  <c:v>26.07594587617614</c:v>
                </c:pt>
                <c:pt idx="115">
                  <c:v>30.6600971612079</c:v>
                </c:pt>
                <c:pt idx="116">
                  <c:v>34.91569152819984</c:v>
                </c:pt>
                <c:pt idx="117">
                  <c:v>38.62369103179209</c:v>
                </c:pt>
                <c:pt idx="118">
                  <c:v>42.87928539878403</c:v>
                </c:pt>
                <c:pt idx="119">
                  <c:v>45.60682933743206</c:v>
                </c:pt>
                <c:pt idx="120">
                  <c:v>48.00581635804026</c:v>
                </c:pt>
              </c:numCache>
            </c:numRef>
          </c:xVal>
          <c:yVal>
            <c:numRef>
              <c:f>'W;Data Set # 14'!$Q$8:$Q$132</c:f>
              <c:numCache>
                <c:formatCode>0.0000</c:formatCode>
                <c:ptCount val="125"/>
                <c:pt idx="0">
                  <c:v>0.742018047229134</c:v>
                </c:pt>
                <c:pt idx="1">
                  <c:v>0.746740079653248</c:v>
                </c:pt>
                <c:pt idx="2">
                  <c:v>0.732773400253811</c:v>
                </c:pt>
                <c:pt idx="3">
                  <c:v>0.688688189758826</c:v>
                </c:pt>
                <c:pt idx="4">
                  <c:v>0.647100421896187</c:v>
                </c:pt>
                <c:pt idx="5">
                  <c:v>0.658099540522618</c:v>
                </c:pt>
                <c:pt idx="6">
                  <c:v>0.638831655807435</c:v>
                </c:pt>
                <c:pt idx="7">
                  <c:v>0.632846896699484</c:v>
                </c:pt>
                <c:pt idx="8">
                  <c:v>0.626791509991196</c:v>
                </c:pt>
                <c:pt idx="9">
                  <c:v>0.612017546004008</c:v>
                </c:pt>
                <c:pt idx="10">
                  <c:v>0.597020073661799</c:v>
                </c:pt>
                <c:pt idx="11">
                  <c:v>0.551120898025793</c:v>
                </c:pt>
                <c:pt idx="12">
                  <c:v>0.530922045424708</c:v>
                </c:pt>
                <c:pt idx="13">
                  <c:v>0.486718581009258</c:v>
                </c:pt>
                <c:pt idx="14">
                  <c:v>0.442215212615573</c:v>
                </c:pt>
                <c:pt idx="17">
                  <c:v>0.798966894849088</c:v>
                </c:pt>
                <c:pt idx="18">
                  <c:v>0.769241523749434</c:v>
                </c:pt>
                <c:pt idx="19">
                  <c:v>0.739315835603515</c:v>
                </c:pt>
                <c:pt idx="20">
                  <c:v>0.704131951542765</c:v>
                </c:pt>
                <c:pt idx="21">
                  <c:v>0.707030476425505</c:v>
                </c:pt>
                <c:pt idx="22">
                  <c:v>0.704482002366835</c:v>
                </c:pt>
                <c:pt idx="23">
                  <c:v>0.700252662001439</c:v>
                </c:pt>
                <c:pt idx="24">
                  <c:v>0.697389610442532</c:v>
                </c:pt>
                <c:pt idx="25">
                  <c:v>0.689263720082065</c:v>
                </c:pt>
                <c:pt idx="26">
                  <c:v>0.682324287355338</c:v>
                </c:pt>
                <c:pt idx="27">
                  <c:v>0.650926691300038</c:v>
                </c:pt>
                <c:pt idx="28">
                  <c:v>0.625157589572653</c:v>
                </c:pt>
                <c:pt idx="29">
                  <c:v>0.574351964173208</c:v>
                </c:pt>
                <c:pt idx="30">
                  <c:v>0.542884268439343</c:v>
                </c:pt>
                <c:pt idx="33">
                  <c:v>0.807281359554868</c:v>
                </c:pt>
                <c:pt idx="34">
                  <c:v>0.794513439410423</c:v>
                </c:pt>
                <c:pt idx="35">
                  <c:v>0.755500083656458</c:v>
                </c:pt>
                <c:pt idx="36">
                  <c:v>0.746845152643711</c:v>
                </c:pt>
                <c:pt idx="37">
                  <c:v>0.737522359171938</c:v>
                </c:pt>
                <c:pt idx="38">
                  <c:v>0.743379488935861</c:v>
                </c:pt>
                <c:pt idx="39">
                  <c:v>0.736280774925871</c:v>
                </c:pt>
                <c:pt idx="40">
                  <c:v>0.733861596323542</c:v>
                </c:pt>
                <c:pt idx="41">
                  <c:v>0.731547151394427</c:v>
                </c:pt>
                <c:pt idx="42">
                  <c:v>0.715688399097298</c:v>
                </c:pt>
                <c:pt idx="43">
                  <c:v>0.695146242828894</c:v>
                </c:pt>
                <c:pt idx="44">
                  <c:v>0.666472310388286</c:v>
                </c:pt>
                <c:pt idx="45">
                  <c:v>0.642386901307112</c:v>
                </c:pt>
                <c:pt idx="46">
                  <c:v>0.613187703586921</c:v>
                </c:pt>
                <c:pt idx="49">
                  <c:v>0.806596241196032</c:v>
                </c:pt>
                <c:pt idx="50">
                  <c:v>0.778308913765624</c:v>
                </c:pt>
                <c:pt idx="51">
                  <c:v>0.767963595995911</c:v>
                </c:pt>
                <c:pt idx="52">
                  <c:v>0.755973583818453</c:v>
                </c:pt>
                <c:pt idx="53">
                  <c:v>0.747352623146844</c:v>
                </c:pt>
                <c:pt idx="54">
                  <c:v>0.745107350332355</c:v>
                </c:pt>
                <c:pt idx="55">
                  <c:v>0.734270600052634</c:v>
                </c:pt>
                <c:pt idx="56">
                  <c:v>0.739640566189941</c:v>
                </c:pt>
                <c:pt idx="57">
                  <c:v>0.726126405525963</c:v>
                </c:pt>
                <c:pt idx="58">
                  <c:v>0.69223461279885</c:v>
                </c:pt>
                <c:pt idx="59">
                  <c:v>0.706595660299709</c:v>
                </c:pt>
                <c:pt idx="60">
                  <c:v>0.677472485458353</c:v>
                </c:pt>
                <c:pt idx="61">
                  <c:v>0.658203834822778</c:v>
                </c:pt>
                <c:pt idx="64">
                  <c:v>0.775362518205353</c:v>
                </c:pt>
                <c:pt idx="65">
                  <c:v>0.770260382263722</c:v>
                </c:pt>
                <c:pt idx="66">
                  <c:v>0.763050399428471</c:v>
                </c:pt>
                <c:pt idx="67">
                  <c:v>0.75765011154415</c:v>
                </c:pt>
                <c:pt idx="68">
                  <c:v>0.758692835149118</c:v>
                </c:pt>
                <c:pt idx="69">
                  <c:v>0.73468988591777</c:v>
                </c:pt>
                <c:pt idx="70">
                  <c:v>0.736023871093668</c:v>
                </c:pt>
                <c:pt idx="71">
                  <c:v>0.733717437055715</c:v>
                </c:pt>
                <c:pt idx="72">
                  <c:v>0.731976633271171</c:v>
                </c:pt>
                <c:pt idx="73">
                  <c:v>0.728298070798098</c:v>
                </c:pt>
                <c:pt idx="74">
                  <c:v>0.723745740582193</c:v>
                </c:pt>
                <c:pt idx="75">
                  <c:v>0.727343641218708</c:v>
                </c:pt>
                <c:pt idx="76">
                  <c:v>0.708562617832438</c:v>
                </c:pt>
                <c:pt idx="77">
                  <c:v>0.700610010644814</c:v>
                </c:pt>
                <c:pt idx="78">
                  <c:v>0.684549533322586</c:v>
                </c:pt>
                <c:pt idx="81">
                  <c:v>0.763312233881111</c:v>
                </c:pt>
                <c:pt idx="82">
                  <c:v>0.773001154805425</c:v>
                </c:pt>
                <c:pt idx="83">
                  <c:v>0.75605525184226</c:v>
                </c:pt>
                <c:pt idx="84">
                  <c:v>0.748868974230573</c:v>
                </c:pt>
                <c:pt idx="85">
                  <c:v>0.741574905433137</c:v>
                </c:pt>
                <c:pt idx="86">
                  <c:v>0.731647813165875</c:v>
                </c:pt>
                <c:pt idx="87">
                  <c:v>0.729578996315033</c:v>
                </c:pt>
                <c:pt idx="88">
                  <c:v>0.718887249695611</c:v>
                </c:pt>
                <c:pt idx="89">
                  <c:v>0.718408716798693</c:v>
                </c:pt>
                <c:pt idx="90">
                  <c:v>0.71115234049487</c:v>
                </c:pt>
                <c:pt idx="91">
                  <c:v>0.699148286465227</c:v>
                </c:pt>
                <c:pt idx="94">
                  <c:v>0.737294408565041</c:v>
                </c:pt>
                <c:pt idx="95">
                  <c:v>0.732628621520794</c:v>
                </c:pt>
                <c:pt idx="96">
                  <c:v>0.726272848745583</c:v>
                </c:pt>
                <c:pt idx="97">
                  <c:v>0.711059046603979</c:v>
                </c:pt>
                <c:pt idx="98">
                  <c:v>0.702402296077847</c:v>
                </c:pt>
                <c:pt idx="99">
                  <c:v>0.693661043320656</c:v>
                </c:pt>
                <c:pt idx="100">
                  <c:v>0.691097058566987</c:v>
                </c:pt>
                <c:pt idx="101">
                  <c:v>0.682658242118749</c:v>
                </c:pt>
                <c:pt idx="102">
                  <c:v>0.685716537654122</c:v>
                </c:pt>
                <c:pt idx="105">
                  <c:v>0.691080322247689</c:v>
                </c:pt>
                <c:pt idx="106">
                  <c:v>0.676996963056044</c:v>
                </c:pt>
                <c:pt idx="107">
                  <c:v>0.672021861645867</c:v>
                </c:pt>
                <c:pt idx="108">
                  <c:v>0.661676781449253</c:v>
                </c:pt>
                <c:pt idx="109">
                  <c:v>0.654143168587232</c:v>
                </c:pt>
                <c:pt idx="110">
                  <c:v>0.657783562267726</c:v>
                </c:pt>
                <c:pt idx="111">
                  <c:v>0.641528274046315</c:v>
                </c:pt>
                <c:pt idx="114">
                  <c:v>0.61612191245963</c:v>
                </c:pt>
                <c:pt idx="115">
                  <c:v>0.598739415726285</c:v>
                </c:pt>
                <c:pt idx="116">
                  <c:v>0.588503359905904</c:v>
                </c:pt>
                <c:pt idx="117">
                  <c:v>0.578355584279306</c:v>
                </c:pt>
                <c:pt idx="118">
                  <c:v>0.577718320956886</c:v>
                </c:pt>
                <c:pt idx="119">
                  <c:v>0.568072911555705</c:v>
                </c:pt>
                <c:pt idx="120">
                  <c:v>0.572943040266847</c:v>
                </c:pt>
              </c:numCache>
            </c:numRef>
          </c:yVal>
          <c:smooth val="0"/>
        </c:ser>
        <c:ser>
          <c:idx val="4"/>
          <c:order val="4"/>
          <c:tx>
            <c:v>Data Set # 15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15'!$O$8:$O$222</c:f>
              <c:numCache>
                <c:formatCode>General</c:formatCode>
                <c:ptCount val="215"/>
                <c:pt idx="0">
                  <c:v>8.202612194436137</c:v>
                </c:pt>
                <c:pt idx="1">
                  <c:v>11.1918863028783</c:v>
                </c:pt>
                <c:pt idx="2">
                  <c:v>14.46742607179743</c:v>
                </c:pt>
                <c:pt idx="3">
                  <c:v>17.52276148650351</c:v>
                </c:pt>
                <c:pt idx="4">
                  <c:v>18.87701826491377</c:v>
                </c:pt>
                <c:pt idx="5">
                  <c:v>19.77985611718728</c:v>
                </c:pt>
                <c:pt idx="6">
                  <c:v>20.68819907831611</c:v>
                </c:pt>
                <c:pt idx="7">
                  <c:v>21.81674639365799</c:v>
                </c:pt>
                <c:pt idx="8">
                  <c:v>22.49387478286313</c:v>
                </c:pt>
                <c:pt idx="9">
                  <c:v>23.51231992109848</c:v>
                </c:pt>
                <c:pt idx="10">
                  <c:v>23.85363667012871</c:v>
                </c:pt>
                <c:pt idx="11">
                  <c:v>24.41515777337199</c:v>
                </c:pt>
                <c:pt idx="12">
                  <c:v>24.41515777337199</c:v>
                </c:pt>
                <c:pt idx="13">
                  <c:v>24.53076505933385</c:v>
                </c:pt>
                <c:pt idx="14">
                  <c:v>24.41515777337199</c:v>
                </c:pt>
                <c:pt idx="17">
                  <c:v>10.92213596896731</c:v>
                </c:pt>
                <c:pt idx="18">
                  <c:v>14.52247716035069</c:v>
                </c:pt>
                <c:pt idx="19">
                  <c:v>18.91004891804573</c:v>
                </c:pt>
                <c:pt idx="20">
                  <c:v>23.30312578459609</c:v>
                </c:pt>
                <c:pt idx="21">
                  <c:v>25.10329638028778</c:v>
                </c:pt>
                <c:pt idx="22">
                  <c:v>26.23184369562966</c:v>
                </c:pt>
                <c:pt idx="23">
                  <c:v>27.5805953651846</c:v>
                </c:pt>
                <c:pt idx="24">
                  <c:v>28.70914268052648</c:v>
                </c:pt>
                <c:pt idx="25">
                  <c:v>30.17350163604327</c:v>
                </c:pt>
                <c:pt idx="26">
                  <c:v>31.41215112849168</c:v>
                </c:pt>
                <c:pt idx="27">
                  <c:v>32.42509115787171</c:v>
                </c:pt>
                <c:pt idx="28">
                  <c:v>32.87100497515314</c:v>
                </c:pt>
                <c:pt idx="29">
                  <c:v>33.21232172418337</c:v>
                </c:pt>
                <c:pt idx="30">
                  <c:v>33.54813336435827</c:v>
                </c:pt>
                <c:pt idx="31">
                  <c:v>33.54813336435827</c:v>
                </c:pt>
                <c:pt idx="34">
                  <c:v>13.60862909036653</c:v>
                </c:pt>
                <c:pt idx="35">
                  <c:v>18.33201248823647</c:v>
                </c:pt>
                <c:pt idx="36">
                  <c:v>23.73252427531154</c:v>
                </c:pt>
                <c:pt idx="37">
                  <c:v>30.14047098291131</c:v>
                </c:pt>
                <c:pt idx="38">
                  <c:v>32.16635104167137</c:v>
                </c:pt>
                <c:pt idx="39">
                  <c:v>32.50216268184628</c:v>
                </c:pt>
                <c:pt idx="40">
                  <c:v>33.51510271122631</c:v>
                </c:pt>
                <c:pt idx="41">
                  <c:v>35.6510849470929</c:v>
                </c:pt>
                <c:pt idx="42">
                  <c:v>37.33564825682274</c:v>
                </c:pt>
                <c:pt idx="43">
                  <c:v>39.92304941882609</c:v>
                </c:pt>
                <c:pt idx="44">
                  <c:v>41.61311783741125</c:v>
                </c:pt>
                <c:pt idx="45">
                  <c:v>43.41328843310294</c:v>
                </c:pt>
                <c:pt idx="46">
                  <c:v>44.08491171345275</c:v>
                </c:pt>
                <c:pt idx="47">
                  <c:v>44.42072335362764</c:v>
                </c:pt>
                <c:pt idx="48">
                  <c:v>45.54927066896953</c:v>
                </c:pt>
                <c:pt idx="49">
                  <c:v>45.88508230914444</c:v>
                </c:pt>
                <c:pt idx="50">
                  <c:v>46.3365012352812</c:v>
                </c:pt>
                <c:pt idx="53">
                  <c:v>16.27310177634444</c:v>
                </c:pt>
                <c:pt idx="54">
                  <c:v>21.99841498588376</c:v>
                </c:pt>
                <c:pt idx="55">
                  <c:v>28.95687257901616</c:v>
                </c:pt>
                <c:pt idx="56">
                  <c:v>36.6970556296049</c:v>
                </c:pt>
                <c:pt idx="57">
                  <c:v>39.16884950564638</c:v>
                </c:pt>
                <c:pt idx="58">
                  <c:v>41.52503609572603</c:v>
                </c:pt>
                <c:pt idx="59">
                  <c:v>44.78406053807918</c:v>
                </c:pt>
                <c:pt idx="60">
                  <c:v>46.46311873895368</c:v>
                </c:pt>
                <c:pt idx="61">
                  <c:v>49.27072425517009</c:v>
                </c:pt>
                <c:pt idx="62">
                  <c:v>52.63985087462976</c:v>
                </c:pt>
                <c:pt idx="63">
                  <c:v>54.43451636146612</c:v>
                </c:pt>
                <c:pt idx="64">
                  <c:v>56.68060077443924</c:v>
                </c:pt>
                <c:pt idx="65">
                  <c:v>57.46232623189557</c:v>
                </c:pt>
                <c:pt idx="66">
                  <c:v>58.1394546211007</c:v>
                </c:pt>
                <c:pt idx="67">
                  <c:v>58.70097572434398</c:v>
                </c:pt>
                <c:pt idx="68">
                  <c:v>59.48270118180032</c:v>
                </c:pt>
                <c:pt idx="69">
                  <c:v>61.16726449153015</c:v>
                </c:pt>
                <c:pt idx="72">
                  <c:v>18.61277303985811</c:v>
                </c:pt>
                <c:pt idx="73">
                  <c:v>25.45011823817333</c:v>
                </c:pt>
                <c:pt idx="74">
                  <c:v>33.63621510604349</c:v>
                </c:pt>
                <c:pt idx="75">
                  <c:v>44.28309563224449</c:v>
                </c:pt>
                <c:pt idx="76">
                  <c:v>47.09070114846088</c:v>
                </c:pt>
                <c:pt idx="77">
                  <c:v>50.90023647634666</c:v>
                </c:pt>
                <c:pt idx="78">
                  <c:v>53.70784199256306</c:v>
                </c:pt>
                <c:pt idx="79">
                  <c:v>56.84575404009903</c:v>
                </c:pt>
                <c:pt idx="80">
                  <c:v>60.88099883105318</c:v>
                </c:pt>
                <c:pt idx="81">
                  <c:v>63.23718542113283</c:v>
                </c:pt>
                <c:pt idx="82">
                  <c:v>64.80614144490081</c:v>
                </c:pt>
                <c:pt idx="83">
                  <c:v>66.3750974686688</c:v>
                </c:pt>
                <c:pt idx="86">
                  <c:v>22.21861934009681</c:v>
                </c:pt>
                <c:pt idx="87">
                  <c:v>30.03587391466011</c:v>
                </c:pt>
                <c:pt idx="88">
                  <c:v>36.51538703737913</c:v>
                </c:pt>
                <c:pt idx="89">
                  <c:v>39.53218669009792</c:v>
                </c:pt>
                <c:pt idx="90">
                  <c:v>47.6797477959808</c:v>
                </c:pt>
                <c:pt idx="91">
                  <c:v>51.92418672343735</c:v>
                </c:pt>
                <c:pt idx="92">
                  <c:v>55.60710454765062</c:v>
                </c:pt>
                <c:pt idx="93">
                  <c:v>59.74144129800064</c:v>
                </c:pt>
                <c:pt idx="94">
                  <c:v>63.42435912221392</c:v>
                </c:pt>
                <c:pt idx="97">
                  <c:v>24.41515777337199</c:v>
                </c:pt>
                <c:pt idx="98">
                  <c:v>33.71328663001806</c:v>
                </c:pt>
                <c:pt idx="99">
                  <c:v>40.88093835965286</c:v>
                </c:pt>
                <c:pt idx="100">
                  <c:v>45.47219914499496</c:v>
                </c:pt>
                <c:pt idx="101">
                  <c:v>51.52231377699852</c:v>
                </c:pt>
                <c:pt idx="102">
                  <c:v>54.20880689839774</c:v>
                </c:pt>
                <c:pt idx="103">
                  <c:v>59.36158878698313</c:v>
                </c:pt>
                <c:pt idx="104">
                  <c:v>59.36158878698313</c:v>
                </c:pt>
                <c:pt idx="107">
                  <c:v>26.99154871766468</c:v>
                </c:pt>
                <c:pt idx="108">
                  <c:v>31.47270732590027</c:v>
                </c:pt>
                <c:pt idx="109">
                  <c:v>36.51538703737913</c:v>
                </c:pt>
                <c:pt idx="110">
                  <c:v>44.01885040718883</c:v>
                </c:pt>
                <c:pt idx="111">
                  <c:v>48.27429955235603</c:v>
                </c:pt>
                <c:pt idx="112">
                  <c:v>53.76289308111632</c:v>
                </c:pt>
                <c:pt idx="115">
                  <c:v>28.45040256432615</c:v>
                </c:pt>
                <c:pt idx="116">
                  <c:v>32.70585170949335</c:v>
                </c:pt>
                <c:pt idx="117">
                  <c:v>38.30454741536016</c:v>
                </c:pt>
                <c:pt idx="118">
                  <c:v>41.66816892596451</c:v>
                </c:pt>
                <c:pt idx="119">
                  <c:v>45.92361807113172</c:v>
                </c:pt>
                <c:pt idx="120">
                  <c:v>48.38440172946256</c:v>
                </c:pt>
              </c:numCache>
            </c:numRef>
          </c:xVal>
          <c:yVal>
            <c:numRef>
              <c:f>'X;Data Set # 15'!$Q$8:$Q$222</c:f>
              <c:numCache>
                <c:formatCode>0.0000</c:formatCode>
                <c:ptCount val="215"/>
                <c:pt idx="0">
                  <c:v>0.690512477468919</c:v>
                </c:pt>
                <c:pt idx="1">
                  <c:v>0.679488128547339</c:v>
                </c:pt>
                <c:pt idx="2">
                  <c:v>0.64777377920907</c:v>
                </c:pt>
                <c:pt idx="3">
                  <c:v>0.615458227998884</c:v>
                </c:pt>
                <c:pt idx="4">
                  <c:v>0.61397542174717</c:v>
                </c:pt>
                <c:pt idx="5">
                  <c:v>0.605558798491256</c:v>
                </c:pt>
                <c:pt idx="6">
                  <c:v>0.598714697969924</c:v>
                </c:pt>
                <c:pt idx="7">
                  <c:v>0.589638053895713</c:v>
                </c:pt>
                <c:pt idx="8">
                  <c:v>0.561676021142619</c:v>
                </c:pt>
                <c:pt idx="9">
                  <c:v>0.536569906404378</c:v>
                </c:pt>
                <c:pt idx="10">
                  <c:v>0.49526638228365</c:v>
                </c:pt>
                <c:pt idx="11">
                  <c:v>0.454752000361141</c:v>
                </c:pt>
                <c:pt idx="12">
                  <c:v>0.420050721263815</c:v>
                </c:pt>
                <c:pt idx="13">
                  <c:v>0.386264017595074</c:v>
                </c:pt>
                <c:pt idx="14">
                  <c:v>0.350721961443574</c:v>
                </c:pt>
                <c:pt idx="17">
                  <c:v>0.775509944275479</c:v>
                </c:pt>
                <c:pt idx="18">
                  <c:v>0.744803864314358</c:v>
                </c:pt>
                <c:pt idx="19">
                  <c:v>0.724220718264069</c:v>
                </c:pt>
                <c:pt idx="20">
                  <c:v>0.696323695854746</c:v>
                </c:pt>
                <c:pt idx="21">
                  <c:v>0.698258451062688</c:v>
                </c:pt>
                <c:pt idx="22">
                  <c:v>0.686964823030738</c:v>
                </c:pt>
                <c:pt idx="23">
                  <c:v>0.673097001590023</c:v>
                </c:pt>
                <c:pt idx="24">
                  <c:v>0.679879457742274</c:v>
                </c:pt>
                <c:pt idx="25">
                  <c:v>0.653034101232233</c:v>
                </c:pt>
                <c:pt idx="26">
                  <c:v>0.627126422382161</c:v>
                </c:pt>
                <c:pt idx="27">
                  <c:v>0.596099522102515</c:v>
                </c:pt>
                <c:pt idx="28">
                  <c:v>0.561518791574853</c:v>
                </c:pt>
                <c:pt idx="29">
                  <c:v>0.510307138169798</c:v>
                </c:pt>
                <c:pt idx="30">
                  <c:v>0.472331362016836</c:v>
                </c:pt>
                <c:pt idx="31">
                  <c:v>0.437072823725438</c:v>
                </c:pt>
                <c:pt idx="34">
                  <c:v>0.778384093849924</c:v>
                </c:pt>
                <c:pt idx="35">
                  <c:v>0.750599648684366</c:v>
                </c:pt>
                <c:pt idx="36">
                  <c:v>0.732697941154567</c:v>
                </c:pt>
                <c:pt idx="37">
                  <c:v>0.725330192516475</c:v>
                </c:pt>
                <c:pt idx="38">
                  <c:v>0.726554060966528</c:v>
                </c:pt>
                <c:pt idx="39">
                  <c:v>0.729472085302994</c:v>
                </c:pt>
                <c:pt idx="40">
                  <c:v>0.713971233149466</c:v>
                </c:pt>
                <c:pt idx="41">
                  <c:v>0.709220216029005</c:v>
                </c:pt>
                <c:pt idx="42">
                  <c:v>0.71111942671939</c:v>
                </c:pt>
                <c:pt idx="43">
                  <c:v>0.698990755906735</c:v>
                </c:pt>
                <c:pt idx="44">
                  <c:v>0.678325146708141</c:v>
                </c:pt>
                <c:pt idx="45">
                  <c:v>0.655720264528504</c:v>
                </c:pt>
                <c:pt idx="46">
                  <c:v>0.619699684677211</c:v>
                </c:pt>
                <c:pt idx="47">
                  <c:v>0.617785089037207</c:v>
                </c:pt>
                <c:pt idx="48">
                  <c:v>0.599687014457525</c:v>
                </c:pt>
                <c:pt idx="49">
                  <c:v>0.565141915272105</c:v>
                </c:pt>
                <c:pt idx="50">
                  <c:v>0.526726507699976</c:v>
                </c:pt>
                <c:pt idx="53">
                  <c:v>0.774658594274776</c:v>
                </c:pt>
                <c:pt idx="54">
                  <c:v>0.752406575266411</c:v>
                </c:pt>
                <c:pt idx="55">
                  <c:v>0.736968462555966</c:v>
                </c:pt>
                <c:pt idx="56">
                  <c:v>0.727009476211869</c:v>
                </c:pt>
                <c:pt idx="57">
                  <c:v>0.724534506994063</c:v>
                </c:pt>
                <c:pt idx="58">
                  <c:v>0.724716352882709</c:v>
                </c:pt>
                <c:pt idx="59">
                  <c:v>0.724456674823687</c:v>
                </c:pt>
                <c:pt idx="60">
                  <c:v>0.718795201238798</c:v>
                </c:pt>
                <c:pt idx="61">
                  <c:v>0.706596429117923</c:v>
                </c:pt>
                <c:pt idx="62">
                  <c:v>0.69733106175691</c:v>
                </c:pt>
                <c:pt idx="63">
                  <c:v>0.676094687279344</c:v>
                </c:pt>
                <c:pt idx="64">
                  <c:v>0.65423309806914</c:v>
                </c:pt>
                <c:pt idx="65">
                  <c:v>0.626702515188697</c:v>
                </c:pt>
                <c:pt idx="66">
                  <c:v>0.590304558987219</c:v>
                </c:pt>
                <c:pt idx="67">
                  <c:v>0.599877424522268</c:v>
                </c:pt>
                <c:pt idx="68">
                  <c:v>0.571191618203035</c:v>
                </c:pt>
                <c:pt idx="69">
                  <c:v>0.588893312134543</c:v>
                </c:pt>
                <c:pt idx="72">
                  <c:v>0.745586072684752</c:v>
                </c:pt>
                <c:pt idx="73">
                  <c:v>0.727101782849668</c:v>
                </c:pt>
                <c:pt idx="74">
                  <c:v>0.714551941850176</c:v>
                </c:pt>
                <c:pt idx="75">
                  <c:v>0.724767770806737</c:v>
                </c:pt>
                <c:pt idx="76">
                  <c:v>0.719769087805591</c:v>
                </c:pt>
                <c:pt idx="77">
                  <c:v>0.717166128064123</c:v>
                </c:pt>
                <c:pt idx="78">
                  <c:v>0.716203700772961</c:v>
                </c:pt>
                <c:pt idx="79">
                  <c:v>0.71423325038721</c:v>
                </c:pt>
                <c:pt idx="80">
                  <c:v>0.704177537454727</c:v>
                </c:pt>
                <c:pt idx="81">
                  <c:v>0.687191457706575</c:v>
                </c:pt>
                <c:pt idx="82">
                  <c:v>0.652613928573253</c:v>
                </c:pt>
                <c:pt idx="83">
                  <c:v>0.65524234935839</c:v>
                </c:pt>
                <c:pt idx="86">
                  <c:v>0.743366004167654</c:v>
                </c:pt>
                <c:pt idx="87">
                  <c:v>0.739833632396748</c:v>
                </c:pt>
                <c:pt idx="88">
                  <c:v>0.723098325356743</c:v>
                </c:pt>
                <c:pt idx="89">
                  <c:v>0.716947723449815</c:v>
                </c:pt>
                <c:pt idx="90">
                  <c:v>0.709565232448956</c:v>
                </c:pt>
                <c:pt idx="91">
                  <c:v>0.706585878089354</c:v>
                </c:pt>
                <c:pt idx="92">
                  <c:v>0.704993804311267</c:v>
                </c:pt>
                <c:pt idx="93">
                  <c:v>0.702987604159987</c:v>
                </c:pt>
                <c:pt idx="94">
                  <c:v>0.694404001695579</c:v>
                </c:pt>
                <c:pt idx="97">
                  <c:v>0.709189929397558</c:v>
                </c:pt>
                <c:pt idx="98">
                  <c:v>0.701982114897524</c:v>
                </c:pt>
                <c:pt idx="99">
                  <c:v>0.697666222031843</c:v>
                </c:pt>
                <c:pt idx="100">
                  <c:v>0.690688640671922</c:v>
                </c:pt>
                <c:pt idx="101">
                  <c:v>0.688359579729252</c:v>
                </c:pt>
                <c:pt idx="102">
                  <c:v>0.685134446052467</c:v>
                </c:pt>
                <c:pt idx="103">
                  <c:v>0.677562130079487</c:v>
                </c:pt>
                <c:pt idx="104">
                  <c:v>0.678191249977425</c:v>
                </c:pt>
                <c:pt idx="107">
                  <c:v>0.662574347101036</c:v>
                </c:pt>
                <c:pt idx="108">
                  <c:v>0.659333837092745</c:v>
                </c:pt>
                <c:pt idx="109">
                  <c:v>0.645797038284397</c:v>
                </c:pt>
                <c:pt idx="110">
                  <c:v>0.643323845493938</c:v>
                </c:pt>
                <c:pt idx="111">
                  <c:v>0.632661083681419</c:v>
                </c:pt>
                <c:pt idx="112">
                  <c:v>0.628089284555337</c:v>
                </c:pt>
                <c:pt idx="115">
                  <c:v>0.596920097977311</c:v>
                </c:pt>
                <c:pt idx="116">
                  <c:v>0.584175987495993</c:v>
                </c:pt>
                <c:pt idx="117">
                  <c:v>0.575677537281103</c:v>
                </c:pt>
                <c:pt idx="118">
                  <c:v>0.567440534665993</c:v>
                </c:pt>
                <c:pt idx="119">
                  <c:v>0.568226102530689</c:v>
                </c:pt>
                <c:pt idx="120">
                  <c:v>0.566769744313658</c:v>
                </c:pt>
              </c:numCache>
            </c:numRef>
          </c:yVal>
          <c:smooth val="0"/>
        </c:ser>
        <c:ser>
          <c:idx val="5"/>
          <c:order val="5"/>
          <c:tx>
            <c:v>Data Set # 16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16'!$O$8:$O$222</c:f>
              <c:numCache>
                <c:formatCode>General</c:formatCode>
                <c:ptCount val="215"/>
                <c:pt idx="0">
                  <c:v>8.764133297679416</c:v>
                </c:pt>
                <c:pt idx="1">
                  <c:v>11.10380456119308</c:v>
                </c:pt>
                <c:pt idx="2">
                  <c:v>14.32979835041427</c:v>
                </c:pt>
                <c:pt idx="3">
                  <c:v>17.67139942559731</c:v>
                </c:pt>
                <c:pt idx="4">
                  <c:v>18.52469129817289</c:v>
                </c:pt>
                <c:pt idx="5">
                  <c:v>19.59818752496151</c:v>
                </c:pt>
                <c:pt idx="6">
                  <c:v>20.39092320012849</c:v>
                </c:pt>
                <c:pt idx="7">
                  <c:v>21.41487344721918</c:v>
                </c:pt>
                <c:pt idx="8">
                  <c:v>22.54342076256106</c:v>
                </c:pt>
                <c:pt idx="9">
                  <c:v>23.56737100965175</c:v>
                </c:pt>
                <c:pt idx="10">
                  <c:v>23.96373884723524</c:v>
                </c:pt>
                <c:pt idx="11">
                  <c:v>24.75647452240222</c:v>
                </c:pt>
                <c:pt idx="12">
                  <c:v>25.15284235998571</c:v>
                </c:pt>
                <c:pt idx="13">
                  <c:v>25.20789344853898</c:v>
                </c:pt>
                <c:pt idx="14">
                  <c:v>25.37855182305409</c:v>
                </c:pt>
                <c:pt idx="17">
                  <c:v>10.8560746627034</c:v>
                </c:pt>
                <c:pt idx="18">
                  <c:v>14.47293118065276</c:v>
                </c:pt>
                <c:pt idx="19">
                  <c:v>18.43110444763234</c:v>
                </c:pt>
                <c:pt idx="20">
                  <c:v>23.18201338977891</c:v>
                </c:pt>
                <c:pt idx="21">
                  <c:v>24.42616799108265</c:v>
                </c:pt>
                <c:pt idx="22">
                  <c:v>25.78042476949291</c:v>
                </c:pt>
                <c:pt idx="23">
                  <c:v>27.30533992241828</c:v>
                </c:pt>
                <c:pt idx="24">
                  <c:v>28.26873397210038</c:v>
                </c:pt>
                <c:pt idx="25">
                  <c:v>30.24506805116251</c:v>
                </c:pt>
                <c:pt idx="26">
                  <c:v>31.54977884987483</c:v>
                </c:pt>
                <c:pt idx="27">
                  <c:v>32.62327507666345</c:v>
                </c:pt>
                <c:pt idx="28">
                  <c:v>33.35545455442185</c:v>
                </c:pt>
                <c:pt idx="29">
                  <c:v>34.03808805248231</c:v>
                </c:pt>
                <c:pt idx="30">
                  <c:v>34.48950697861906</c:v>
                </c:pt>
                <c:pt idx="31">
                  <c:v>35.05102808186234</c:v>
                </c:pt>
                <c:pt idx="34">
                  <c:v>13.17372549079576</c:v>
                </c:pt>
                <c:pt idx="35">
                  <c:v>17.97968552149559</c:v>
                </c:pt>
                <c:pt idx="36">
                  <c:v>23.18201338977891</c:v>
                </c:pt>
                <c:pt idx="37">
                  <c:v>29.51288857340412</c:v>
                </c:pt>
                <c:pt idx="38">
                  <c:v>30.98275263777623</c:v>
                </c:pt>
                <c:pt idx="39">
                  <c:v>32.5682239881102</c:v>
                </c:pt>
                <c:pt idx="40">
                  <c:v>34.59960915572559</c:v>
                </c:pt>
                <c:pt idx="41">
                  <c:v>36.0694732200977</c:v>
                </c:pt>
                <c:pt idx="42">
                  <c:v>39.12480863480377</c:v>
                </c:pt>
                <c:pt idx="43">
                  <c:v>40.82038216224426</c:v>
                </c:pt>
                <c:pt idx="44">
                  <c:v>42.17463894065453</c:v>
                </c:pt>
                <c:pt idx="45">
                  <c:v>43.25364027629848</c:v>
                </c:pt>
                <c:pt idx="46">
                  <c:v>44.662948143262</c:v>
                </c:pt>
                <c:pt idx="47">
                  <c:v>46.07776111908085</c:v>
                </c:pt>
                <c:pt idx="48">
                  <c:v>46.9255478828011</c:v>
                </c:pt>
                <c:pt idx="51">
                  <c:v>15.60698360484997</c:v>
                </c:pt>
                <c:pt idx="52">
                  <c:v>21.20017420186145</c:v>
                </c:pt>
                <c:pt idx="53">
                  <c:v>27.4759982969334</c:v>
                </c:pt>
                <c:pt idx="54">
                  <c:v>35.7336615799228</c:v>
                </c:pt>
                <c:pt idx="55">
                  <c:v>38.22197078253027</c:v>
                </c:pt>
                <c:pt idx="56">
                  <c:v>40.25335595014566</c:v>
                </c:pt>
                <c:pt idx="57">
                  <c:v>42.96737461582151</c:v>
                </c:pt>
                <c:pt idx="58">
                  <c:v>45.05931598084549</c:v>
                </c:pt>
                <c:pt idx="59">
                  <c:v>47.66323246941482</c:v>
                </c:pt>
                <c:pt idx="60">
                  <c:v>50.31669493768208</c:v>
                </c:pt>
                <c:pt idx="61">
                  <c:v>51.7865590020542</c:v>
                </c:pt>
                <c:pt idx="62">
                  <c:v>54.04915874159329</c:v>
                </c:pt>
                <c:pt idx="63">
                  <c:v>55.5190228059654</c:v>
                </c:pt>
                <c:pt idx="64">
                  <c:v>56.65307523016261</c:v>
                </c:pt>
                <c:pt idx="65">
                  <c:v>58.80006768373985</c:v>
                </c:pt>
                <c:pt idx="68">
                  <c:v>18.38706357678973</c:v>
                </c:pt>
                <c:pt idx="69">
                  <c:v>25.20238833968365</c:v>
                </c:pt>
                <c:pt idx="70">
                  <c:v>33.0306531319576</c:v>
                </c:pt>
                <c:pt idx="71">
                  <c:v>42.45539949227617</c:v>
                </c:pt>
                <c:pt idx="72">
                  <c:v>45.97316405082965</c:v>
                </c:pt>
                <c:pt idx="73">
                  <c:v>48.5825856482543</c:v>
                </c:pt>
                <c:pt idx="74">
                  <c:v>52.09484509795247</c:v>
                </c:pt>
                <c:pt idx="75">
                  <c:v>54.47855723230873</c:v>
                </c:pt>
                <c:pt idx="76">
                  <c:v>58.1174341856794</c:v>
                </c:pt>
                <c:pt idx="77">
                  <c:v>60.61675360599752</c:v>
                </c:pt>
                <c:pt idx="78">
                  <c:v>63.68309923841425</c:v>
                </c:pt>
                <c:pt idx="79">
                  <c:v>65.7254946237403</c:v>
                </c:pt>
                <c:pt idx="82">
                  <c:v>21.34330703209994</c:v>
                </c:pt>
                <c:pt idx="83">
                  <c:v>28.83025507534366</c:v>
                </c:pt>
                <c:pt idx="84">
                  <c:v>34.73723687710874</c:v>
                </c:pt>
                <c:pt idx="85">
                  <c:v>38.36510361276875</c:v>
                </c:pt>
                <c:pt idx="86">
                  <c:v>43.13803299033662</c:v>
                </c:pt>
                <c:pt idx="87">
                  <c:v>45.5217451246929</c:v>
                </c:pt>
                <c:pt idx="88">
                  <c:v>48.92390239728454</c:v>
                </c:pt>
                <c:pt idx="89">
                  <c:v>53.12430045389847</c:v>
                </c:pt>
                <c:pt idx="90">
                  <c:v>57.55040797358079</c:v>
                </c:pt>
                <c:pt idx="91">
                  <c:v>61.18377981809613</c:v>
                </c:pt>
                <c:pt idx="92">
                  <c:v>64.02441598744448</c:v>
                </c:pt>
                <c:pt idx="93">
                  <c:v>65.83559680084683</c:v>
                </c:pt>
                <c:pt idx="96">
                  <c:v>23.29211556688544</c:v>
                </c:pt>
                <c:pt idx="97">
                  <c:v>32.5682239881102</c:v>
                </c:pt>
                <c:pt idx="98">
                  <c:v>39.11930352594845</c:v>
                </c:pt>
                <c:pt idx="99">
                  <c:v>42.74166515275314</c:v>
                </c:pt>
                <c:pt idx="100">
                  <c:v>48.84683087330996</c:v>
                </c:pt>
                <c:pt idx="101">
                  <c:v>51.56084953898581</c:v>
                </c:pt>
                <c:pt idx="102">
                  <c:v>57.55591308243612</c:v>
                </c:pt>
                <c:pt idx="103">
                  <c:v>60.49564121118035</c:v>
                </c:pt>
                <c:pt idx="106">
                  <c:v>25.78042476949291</c:v>
                </c:pt>
                <c:pt idx="107">
                  <c:v>30.41572642567762</c:v>
                </c:pt>
                <c:pt idx="108">
                  <c:v>35.50795211685442</c:v>
                </c:pt>
                <c:pt idx="109">
                  <c:v>43.53440082792012</c:v>
                </c:pt>
                <c:pt idx="110">
                  <c:v>47.60267627200623</c:v>
                </c:pt>
                <c:pt idx="111">
                  <c:v>51.7865590020542</c:v>
                </c:pt>
                <c:pt idx="112">
                  <c:v>54.9519965938668</c:v>
                </c:pt>
                <c:pt idx="115">
                  <c:v>27.92741722307015</c:v>
                </c:pt>
                <c:pt idx="116">
                  <c:v>32.33700941618649</c:v>
                </c:pt>
                <c:pt idx="117">
                  <c:v>37.4292351073633</c:v>
                </c:pt>
                <c:pt idx="118">
                  <c:v>41.1616989112745</c:v>
                </c:pt>
                <c:pt idx="119">
                  <c:v>44.10142704001872</c:v>
                </c:pt>
                <c:pt idx="120">
                  <c:v>48.84683087330996</c:v>
                </c:pt>
                <c:pt idx="121">
                  <c:v>50.0909854746137</c:v>
                </c:pt>
                <c:pt idx="122">
                  <c:v>50.54240440075046</c:v>
                </c:pt>
              </c:numCache>
            </c:numRef>
          </c:xVal>
          <c:yVal>
            <c:numRef>
              <c:f>'Y;Data Set # 16'!$Q$8:$Q$222</c:f>
              <c:numCache>
                <c:formatCode>0.0000</c:formatCode>
                <c:ptCount val="215"/>
                <c:pt idx="0">
                  <c:v>0.77691649973954</c:v>
                </c:pt>
                <c:pt idx="1">
                  <c:v>0.703457782925364</c:v>
                </c:pt>
                <c:pt idx="2">
                  <c:v>0.680342531516515</c:v>
                </c:pt>
                <c:pt idx="3">
                  <c:v>0.643594241622684</c:v>
                </c:pt>
                <c:pt idx="4">
                  <c:v>0.638787120710854</c:v>
                </c:pt>
                <c:pt idx="5">
                  <c:v>0.630767509246759</c:v>
                </c:pt>
                <c:pt idx="6">
                  <c:v>0.624858235890703</c:v>
                </c:pt>
                <c:pt idx="7">
                  <c:v>0.619025829022265</c:v>
                </c:pt>
                <c:pt idx="8">
                  <c:v>0.60402220070712</c:v>
                </c:pt>
                <c:pt idx="9">
                  <c:v>0.575181188066017</c:v>
                </c:pt>
                <c:pt idx="10">
                  <c:v>0.534253029264357</c:v>
                </c:pt>
                <c:pt idx="11">
                  <c:v>0.508751935581915</c:v>
                </c:pt>
                <c:pt idx="12">
                  <c:v>0.459256783926667</c:v>
                </c:pt>
                <c:pt idx="13">
                  <c:v>0.426718645478667</c:v>
                </c:pt>
                <c:pt idx="14">
                  <c:v>0.38915838505901</c:v>
                </c:pt>
                <c:pt idx="17">
                  <c:v>0.768484717440213</c:v>
                </c:pt>
                <c:pt idx="18">
                  <c:v>0.753698354704445</c:v>
                </c:pt>
                <c:pt idx="19">
                  <c:v>0.734696895593267</c:v>
                </c:pt>
                <c:pt idx="20">
                  <c:v>0.71301116607796</c:v>
                </c:pt>
                <c:pt idx="21">
                  <c:v>0.709669706090111</c:v>
                </c:pt>
                <c:pt idx="22">
                  <c:v>0.714284873612499</c:v>
                </c:pt>
                <c:pt idx="23">
                  <c:v>0.69542248621647</c:v>
                </c:pt>
                <c:pt idx="24">
                  <c:v>0.694403095118419</c:v>
                </c:pt>
                <c:pt idx="25">
                  <c:v>0.681125050788291</c:v>
                </c:pt>
                <c:pt idx="26">
                  <c:v>0.658676892233996</c:v>
                </c:pt>
                <c:pt idx="27">
                  <c:v>0.625602146293307</c:v>
                </c:pt>
                <c:pt idx="28">
                  <c:v>0.584889954335311</c:v>
                </c:pt>
                <c:pt idx="29">
                  <c:v>0.561649266662952</c:v>
                </c:pt>
                <c:pt idx="30">
                  <c:v>0.510212192629645</c:v>
                </c:pt>
                <c:pt idx="31">
                  <c:v>0.481461928659684</c:v>
                </c:pt>
                <c:pt idx="34">
                  <c:v>0.789943049924647</c:v>
                </c:pt>
                <c:pt idx="35">
                  <c:v>0.77385929680251</c:v>
                </c:pt>
                <c:pt idx="36">
                  <c:v>0.745827579579455</c:v>
                </c:pt>
                <c:pt idx="37">
                  <c:v>0.737900345587835</c:v>
                </c:pt>
                <c:pt idx="38">
                  <c:v>0.73509683745611</c:v>
                </c:pt>
                <c:pt idx="39">
                  <c:v>0.734715768130212</c:v>
                </c:pt>
                <c:pt idx="40">
                  <c:v>0.727667296817005</c:v>
                </c:pt>
                <c:pt idx="41">
                  <c:v>0.728837275909683</c:v>
                </c:pt>
                <c:pt idx="42">
                  <c:v>0.715805956749852</c:v>
                </c:pt>
                <c:pt idx="43">
                  <c:v>0.696116635623435</c:v>
                </c:pt>
                <c:pt idx="44">
                  <c:v>0.667119393511461</c:v>
                </c:pt>
                <c:pt idx="45">
                  <c:v>0.639560174616167</c:v>
                </c:pt>
                <c:pt idx="46">
                  <c:v>0.598348277906331</c:v>
                </c:pt>
                <c:pt idx="47">
                  <c:v>0.578363006196304</c:v>
                </c:pt>
                <c:pt idx="48">
                  <c:v>0.551409137088233</c:v>
                </c:pt>
                <c:pt idx="51">
                  <c:v>0.796224281561458</c:v>
                </c:pt>
                <c:pt idx="52">
                  <c:v>0.774288968372828</c:v>
                </c:pt>
                <c:pt idx="53">
                  <c:v>0.756599846568108</c:v>
                </c:pt>
                <c:pt idx="54">
                  <c:v>0.76089523039648</c:v>
                </c:pt>
                <c:pt idx="55">
                  <c:v>0.754760600334553</c:v>
                </c:pt>
                <c:pt idx="56">
                  <c:v>0.738433682414061</c:v>
                </c:pt>
                <c:pt idx="57">
                  <c:v>0.741018665786591</c:v>
                </c:pt>
                <c:pt idx="58">
                  <c:v>0.737471435310882</c:v>
                </c:pt>
                <c:pt idx="59">
                  <c:v>0.72384941743668</c:v>
                </c:pt>
                <c:pt idx="60">
                  <c:v>0.697394567729983</c:v>
                </c:pt>
                <c:pt idx="61">
                  <c:v>0.67555277970833</c:v>
                </c:pt>
                <c:pt idx="62">
                  <c:v>0.6436001022137</c:v>
                </c:pt>
                <c:pt idx="63">
                  <c:v>0.626407734393878</c:v>
                </c:pt>
                <c:pt idx="64">
                  <c:v>0.605150869680577</c:v>
                </c:pt>
                <c:pt idx="65">
                  <c:v>0.583527315471697</c:v>
                </c:pt>
                <c:pt idx="68">
                  <c:v>0.774068885033222</c:v>
                </c:pt>
                <c:pt idx="69">
                  <c:v>0.762476189715947</c:v>
                </c:pt>
                <c:pt idx="70">
                  <c:v>0.756033397369255</c:v>
                </c:pt>
                <c:pt idx="71">
                  <c:v>0.736305015290793</c:v>
                </c:pt>
                <c:pt idx="72">
                  <c:v>0.732796317590168</c:v>
                </c:pt>
                <c:pt idx="73">
                  <c:v>0.730800488620061</c:v>
                </c:pt>
                <c:pt idx="74">
                  <c:v>0.725807105251236</c:v>
                </c:pt>
                <c:pt idx="75">
                  <c:v>0.719380546876526</c:v>
                </c:pt>
                <c:pt idx="76">
                  <c:v>0.707805689037349</c:v>
                </c:pt>
                <c:pt idx="77">
                  <c:v>0.686638491907851</c:v>
                </c:pt>
                <c:pt idx="78">
                  <c:v>0.65966449103081</c:v>
                </c:pt>
                <c:pt idx="79">
                  <c:v>0.644180521108947</c:v>
                </c:pt>
                <c:pt idx="82">
                  <c:v>0.758290102194289</c:v>
                </c:pt>
                <c:pt idx="83">
                  <c:v>0.739439523636865</c:v>
                </c:pt>
                <c:pt idx="84">
                  <c:v>0.736409778073342</c:v>
                </c:pt>
                <c:pt idx="85">
                  <c:v>0.726088186549854</c:v>
                </c:pt>
                <c:pt idx="86">
                  <c:v>0.723197807412582</c:v>
                </c:pt>
                <c:pt idx="87">
                  <c:v>0.709839100560831</c:v>
                </c:pt>
                <c:pt idx="88">
                  <c:v>0.707597791702185</c:v>
                </c:pt>
                <c:pt idx="89">
                  <c:v>0.706710257156785</c:v>
                </c:pt>
                <c:pt idx="90">
                  <c:v>0.70666204357714</c:v>
                </c:pt>
                <c:pt idx="91">
                  <c:v>0.699055210895625</c:v>
                </c:pt>
                <c:pt idx="92">
                  <c:v>0.696290040440938</c:v>
                </c:pt>
                <c:pt idx="93">
                  <c:v>0.683392501501771</c:v>
                </c:pt>
                <c:pt idx="96">
                  <c:v>0.731756276288202</c:v>
                </c:pt>
                <c:pt idx="97">
                  <c:v>0.723375719718779</c:v>
                </c:pt>
                <c:pt idx="98">
                  <c:v>0.70787602696443</c:v>
                </c:pt>
                <c:pt idx="99">
                  <c:v>0.699465162684451</c:v>
                </c:pt>
                <c:pt idx="100">
                  <c:v>0.696903049804875</c:v>
                </c:pt>
                <c:pt idx="101">
                  <c:v>0.6867308480605</c:v>
                </c:pt>
                <c:pt idx="102">
                  <c:v>0.682774082285308</c:v>
                </c:pt>
                <c:pt idx="103">
                  <c:v>0.680038435813525</c:v>
                </c:pt>
                <c:pt idx="106">
                  <c:v>0.697599687465822</c:v>
                </c:pt>
                <c:pt idx="107">
                  <c:v>0.685725885957894</c:v>
                </c:pt>
                <c:pt idx="108">
                  <c:v>0.678983931563042</c:v>
                </c:pt>
                <c:pt idx="109">
                  <c:v>0.664507098336163</c:v>
                </c:pt>
                <c:pt idx="110">
                  <c:v>0.650761159591885</c:v>
                </c:pt>
                <c:pt idx="111">
                  <c:v>0.643186598259768</c:v>
                </c:pt>
                <c:pt idx="112">
                  <c:v>0.629773677345654</c:v>
                </c:pt>
                <c:pt idx="115">
                  <c:v>0.633596590091886</c:v>
                </c:pt>
                <c:pt idx="116">
                  <c:v>0.618686523874878</c:v>
                </c:pt>
                <c:pt idx="117">
                  <c:v>0.598528492108774</c:v>
                </c:pt>
                <c:pt idx="118">
                  <c:v>0.589028795439634</c:v>
                </c:pt>
                <c:pt idx="119">
                  <c:v>0.582711175723562</c:v>
                </c:pt>
                <c:pt idx="120">
                  <c:v>0.578574976261776</c:v>
                </c:pt>
                <c:pt idx="121">
                  <c:v>0.575183981858914</c:v>
                </c:pt>
                <c:pt idx="122">
                  <c:v>0.57403483449063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482032"/>
        <c:axId val="-1385477616"/>
      </c:scatterChart>
      <c:valAx>
        <c:axId val="-1385482032"/>
        <c:scaling>
          <c:orientation val="minMax"/>
          <c:max val="7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477616"/>
        <c:crosses val="autoZero"/>
        <c:crossBetween val="midCat"/>
      </c:valAx>
      <c:valAx>
        <c:axId val="-1385477616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4820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089900110988"/>
          <c:y val="0.564437194127243"/>
          <c:w val="0.128745837957825"/>
          <c:h val="0.22512234910277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17'!#REF!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17'!#REF!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346224"/>
        <c:axId val="-1385342064"/>
      </c:scatterChart>
      <c:valAx>
        <c:axId val="-1385346224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342064"/>
        <c:crosses val="autoZero"/>
        <c:crossBetween val="midCat"/>
        <c:majorUnit val="0.1"/>
      </c:valAx>
      <c:valAx>
        <c:axId val="-138534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34622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3943945293225"/>
          <c:y val="0.0287425317777717"/>
          <c:w val="0.903521437445477"/>
          <c:h val="0.868263980786852"/>
        </c:manualLayout>
      </c:layout>
      <c:scatterChart>
        <c:scatterStyle val="lineMarker"/>
        <c:varyColors val="0"/>
        <c:ser>
          <c:idx val="2"/>
          <c:order val="0"/>
          <c:tx>
            <c:v>Beta = 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17'!$I$8:$I$19</c:f>
              <c:numCache>
                <c:formatCode>0.00000</c:formatCode>
                <c:ptCount val="12"/>
                <c:pt idx="0">
                  <c:v>0.102618943992265</c:v>
                </c:pt>
                <c:pt idx="1">
                  <c:v>0.102369972817159</c:v>
                </c:pt>
                <c:pt idx="2">
                  <c:v>0.102659994926282</c:v>
                </c:pt>
                <c:pt idx="3">
                  <c:v>0.104750431370688</c:v>
                </c:pt>
                <c:pt idx="4">
                  <c:v>0.105256160339442</c:v>
                </c:pt>
                <c:pt idx="5">
                  <c:v>0.105601311984345</c:v>
                </c:pt>
                <c:pt idx="6">
                  <c:v>0.106712707496218</c:v>
                </c:pt>
                <c:pt idx="7">
                  <c:v>0.107993032998644</c:v>
                </c:pt>
                <c:pt idx="8">
                  <c:v>0.108164143679998</c:v>
                </c:pt>
                <c:pt idx="9">
                  <c:v>0.107752572996072</c:v>
                </c:pt>
                <c:pt idx="10">
                  <c:v>0.10992534750332</c:v>
                </c:pt>
                <c:pt idx="11">
                  <c:v>0.110991193861779</c:v>
                </c:pt>
              </c:numCache>
            </c:numRef>
          </c:xVal>
          <c:yVal>
            <c:numRef>
              <c:f>'AC;Data Set # 17'!$J$8:$J$19</c:f>
              <c:numCache>
                <c:formatCode>0.00000</c:formatCode>
                <c:ptCount val="12"/>
                <c:pt idx="0">
                  <c:v>0.0342092903239329</c:v>
                </c:pt>
                <c:pt idx="1">
                  <c:v>0.034554276709611</c:v>
                </c:pt>
                <c:pt idx="2">
                  <c:v>0.0352532661835352</c:v>
                </c:pt>
                <c:pt idx="3">
                  <c:v>0.0361230871160854</c:v>
                </c:pt>
                <c:pt idx="4">
                  <c:v>0.0364185968479009</c:v>
                </c:pt>
                <c:pt idx="5">
                  <c:v>0.0370191234207369</c:v>
                </c:pt>
                <c:pt idx="6">
                  <c:v>0.0378613950980201</c:v>
                </c:pt>
                <c:pt idx="7">
                  <c:v>0.0383307065780129</c:v>
                </c:pt>
                <c:pt idx="8">
                  <c:v>0.0386016184792782</c:v>
                </c:pt>
                <c:pt idx="9">
                  <c:v>0.0384445061855505</c:v>
                </c:pt>
                <c:pt idx="10">
                  <c:v>0.0393611350865968</c:v>
                </c:pt>
                <c:pt idx="11">
                  <c:v>0.0401061759697306</c:v>
                </c:pt>
              </c:numCache>
            </c:numRef>
          </c:yVal>
          <c:smooth val="0"/>
        </c:ser>
        <c:ser>
          <c:idx val="4"/>
          <c:order val="1"/>
          <c:tx>
            <c:v>7.9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17'!$I$22:$I$33</c:f>
              <c:numCache>
                <c:formatCode>0.00000</c:formatCode>
                <c:ptCount val="12"/>
                <c:pt idx="0">
                  <c:v>0.123205467688565</c:v>
                </c:pt>
                <c:pt idx="1">
                  <c:v>0.122637895857803</c:v>
                </c:pt>
                <c:pt idx="2">
                  <c:v>0.124351293570152</c:v>
                </c:pt>
                <c:pt idx="3">
                  <c:v>0.125871422065469</c:v>
                </c:pt>
                <c:pt idx="4">
                  <c:v>0.12786606908137</c:v>
                </c:pt>
                <c:pt idx="5">
                  <c:v>0.127363439943637</c:v>
                </c:pt>
                <c:pt idx="6">
                  <c:v>0.130826364289997</c:v>
                </c:pt>
                <c:pt idx="7">
                  <c:v>0.132134742541647</c:v>
                </c:pt>
                <c:pt idx="8">
                  <c:v>0.132199662922225</c:v>
                </c:pt>
                <c:pt idx="9">
                  <c:v>0.132925186545949</c:v>
                </c:pt>
                <c:pt idx="10">
                  <c:v>0.134423905412887</c:v>
                </c:pt>
                <c:pt idx="11">
                  <c:v>0.136134434704778</c:v>
                </c:pt>
              </c:numCache>
            </c:numRef>
          </c:xVal>
          <c:yVal>
            <c:numRef>
              <c:f>'AC;Data Set # 17'!$J$22:$J$33</c:f>
              <c:numCache>
                <c:formatCode>0.00000</c:formatCode>
                <c:ptCount val="12"/>
                <c:pt idx="0">
                  <c:v>0.0444201493007205</c:v>
                </c:pt>
                <c:pt idx="1">
                  <c:v>0.0449937434533472</c:v>
                </c:pt>
                <c:pt idx="2">
                  <c:v>0.0459008262745014</c:v>
                </c:pt>
                <c:pt idx="3">
                  <c:v>0.0471772599078823</c:v>
                </c:pt>
                <c:pt idx="4">
                  <c:v>0.0477936782774721</c:v>
                </c:pt>
                <c:pt idx="5">
                  <c:v>0.0482001646923325</c:v>
                </c:pt>
                <c:pt idx="6">
                  <c:v>0.0494908467904807</c:v>
                </c:pt>
                <c:pt idx="7">
                  <c:v>0.0501418371476594</c:v>
                </c:pt>
                <c:pt idx="8">
                  <c:v>0.0522807897770119</c:v>
                </c:pt>
                <c:pt idx="9">
                  <c:v>0.0511115562155372</c:v>
                </c:pt>
                <c:pt idx="10">
                  <c:v>0.0521571084892909</c:v>
                </c:pt>
                <c:pt idx="11">
                  <c:v>0.0526228109477934</c:v>
                </c:pt>
              </c:numCache>
            </c:numRef>
          </c:yVal>
          <c:smooth val="1"/>
        </c:ser>
        <c:ser>
          <c:idx val="1"/>
          <c:order val="2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17'!$I$36:$I$47</c:f>
              <c:numCache>
                <c:formatCode>0.00000</c:formatCode>
                <c:ptCount val="12"/>
                <c:pt idx="0">
                  <c:v>0.147410433647672</c:v>
                </c:pt>
                <c:pt idx="1">
                  <c:v>0.148453565146596</c:v>
                </c:pt>
                <c:pt idx="2">
                  <c:v>0.148314738191865</c:v>
                </c:pt>
                <c:pt idx="3">
                  <c:v>0.151565837133515</c:v>
                </c:pt>
                <c:pt idx="4">
                  <c:v>0.153218678472743</c:v>
                </c:pt>
                <c:pt idx="5">
                  <c:v>0.155172527642952</c:v>
                </c:pt>
                <c:pt idx="6">
                  <c:v>0.156242004134403</c:v>
                </c:pt>
                <c:pt idx="7">
                  <c:v>0.159180425842703</c:v>
                </c:pt>
                <c:pt idx="8">
                  <c:v>0.160345431270205</c:v>
                </c:pt>
                <c:pt idx="9">
                  <c:v>0.162214094913388</c:v>
                </c:pt>
                <c:pt idx="10">
                  <c:v>0.164630625590235</c:v>
                </c:pt>
                <c:pt idx="11">
                  <c:v>0.165070233337051</c:v>
                </c:pt>
              </c:numCache>
            </c:numRef>
          </c:xVal>
          <c:yVal>
            <c:numRef>
              <c:f>'AC;Data Set # 17'!$J$36:$J$47</c:f>
              <c:numCache>
                <c:formatCode>0.00000</c:formatCode>
                <c:ptCount val="12"/>
                <c:pt idx="0">
                  <c:v>0.0576781107893885</c:v>
                </c:pt>
                <c:pt idx="1">
                  <c:v>0.0588551799508561</c:v>
                </c:pt>
                <c:pt idx="2">
                  <c:v>0.059635130670456</c:v>
                </c:pt>
                <c:pt idx="3">
                  <c:v>0.0619306580671991</c:v>
                </c:pt>
                <c:pt idx="4">
                  <c:v>0.0626039761865478</c:v>
                </c:pt>
                <c:pt idx="5">
                  <c:v>0.0639999355163452</c:v>
                </c:pt>
                <c:pt idx="6">
                  <c:v>0.064877424158034</c:v>
                </c:pt>
                <c:pt idx="7">
                  <c:v>0.0667048099934799</c:v>
                </c:pt>
                <c:pt idx="8">
                  <c:v>0.0679715360658063</c:v>
                </c:pt>
                <c:pt idx="9">
                  <c:v>0.0686555631312544</c:v>
                </c:pt>
                <c:pt idx="10">
                  <c:v>0.0706306619649917</c:v>
                </c:pt>
                <c:pt idx="11">
                  <c:v>0.0712086021251423</c:v>
                </c:pt>
              </c:numCache>
            </c:numRef>
          </c:yVal>
          <c:smooth val="0"/>
        </c:ser>
        <c:ser>
          <c:idx val="6"/>
          <c:order val="3"/>
          <c:tx>
            <c:v>12.1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'AC;Data Set # 17'!$I$50:$I$60</c:f>
              <c:numCache>
                <c:formatCode>0.00000</c:formatCode>
                <c:ptCount val="11"/>
                <c:pt idx="0">
                  <c:v>0.168450571786815</c:v>
                </c:pt>
                <c:pt idx="1">
                  <c:v>0.172981558510995</c:v>
                </c:pt>
                <c:pt idx="2">
                  <c:v>0.175087129387674</c:v>
                </c:pt>
                <c:pt idx="3">
                  <c:v>0.177431055589054</c:v>
                </c:pt>
                <c:pt idx="4">
                  <c:v>0.179464087923776</c:v>
                </c:pt>
                <c:pt idx="5">
                  <c:v>0.179956375231938</c:v>
                </c:pt>
                <c:pt idx="6">
                  <c:v>0.183143851436434</c:v>
                </c:pt>
                <c:pt idx="7">
                  <c:v>0.187519992926406</c:v>
                </c:pt>
                <c:pt idx="8">
                  <c:v>0.192138672274599</c:v>
                </c:pt>
                <c:pt idx="9">
                  <c:v>0.194403731058204</c:v>
                </c:pt>
                <c:pt idx="10">
                  <c:v>0.196519801972196</c:v>
                </c:pt>
              </c:numCache>
            </c:numRef>
          </c:xVal>
          <c:yVal>
            <c:numRef>
              <c:f>'AC;Data Set # 17'!$J$50:$J$60</c:f>
              <c:numCache>
                <c:formatCode>0.00000</c:formatCode>
                <c:ptCount val="11"/>
                <c:pt idx="0">
                  <c:v>0.0725258848375194</c:v>
                </c:pt>
                <c:pt idx="1">
                  <c:v>0.0754364192321024</c:v>
                </c:pt>
                <c:pt idx="2">
                  <c:v>0.0781254263668777</c:v>
                </c:pt>
                <c:pt idx="3">
                  <c:v>0.0792145336921145</c:v>
                </c:pt>
                <c:pt idx="4">
                  <c:v>0.0805059642432004</c:v>
                </c:pt>
                <c:pt idx="5">
                  <c:v>0.0815605003575773</c:v>
                </c:pt>
                <c:pt idx="6">
                  <c:v>0.084177032666773</c:v>
                </c:pt>
                <c:pt idx="7">
                  <c:v>0.0873590615216042</c:v>
                </c:pt>
                <c:pt idx="8">
                  <c:v>0.0899593004525634</c:v>
                </c:pt>
                <c:pt idx="9">
                  <c:v>0.0930008961135759</c:v>
                </c:pt>
                <c:pt idx="10">
                  <c:v>0.0953149860950248</c:v>
                </c:pt>
              </c:numCache>
            </c:numRef>
          </c:yVal>
          <c:smooth val="1"/>
        </c:ser>
        <c:ser>
          <c:idx val="7"/>
          <c:order val="4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'AC;Data Set # 17'!$I$63:$I$72</c:f>
              <c:numCache>
                <c:formatCode>0.00000</c:formatCode>
                <c:ptCount val="10"/>
                <c:pt idx="0">
                  <c:v>0.200934125195236</c:v>
                </c:pt>
                <c:pt idx="1">
                  <c:v>0.203925844515763</c:v>
                </c:pt>
                <c:pt idx="2">
                  <c:v>0.203351367790767</c:v>
                </c:pt>
                <c:pt idx="3">
                  <c:v>0.208351249146991</c:v>
                </c:pt>
                <c:pt idx="4">
                  <c:v>0.209314475565794</c:v>
                </c:pt>
                <c:pt idx="5">
                  <c:v>0.213761682413762</c:v>
                </c:pt>
                <c:pt idx="6">
                  <c:v>0.218811301461093</c:v>
                </c:pt>
                <c:pt idx="7">
                  <c:v>0.222397940887546</c:v>
                </c:pt>
                <c:pt idx="8">
                  <c:v>0.226895294115141</c:v>
                </c:pt>
                <c:pt idx="9">
                  <c:v>0.230173086558688</c:v>
                </c:pt>
              </c:numCache>
            </c:numRef>
          </c:xVal>
          <c:yVal>
            <c:numRef>
              <c:f>'AC;Data Set # 17'!$J$63:$J$72</c:f>
              <c:numCache>
                <c:formatCode>0.00000</c:formatCode>
                <c:ptCount val="10"/>
                <c:pt idx="0">
                  <c:v>0.103107898566115</c:v>
                </c:pt>
                <c:pt idx="1">
                  <c:v>0.106656101879737</c:v>
                </c:pt>
                <c:pt idx="2">
                  <c:v>0.10898090916636</c:v>
                </c:pt>
                <c:pt idx="3">
                  <c:v>0.111060407993468</c:v>
                </c:pt>
                <c:pt idx="4">
                  <c:v>0.114100480593517</c:v>
                </c:pt>
                <c:pt idx="5">
                  <c:v>0.11770595616354</c:v>
                </c:pt>
                <c:pt idx="6">
                  <c:v>0.120603432699873</c:v>
                </c:pt>
                <c:pt idx="7">
                  <c:v>0.123261805970749</c:v>
                </c:pt>
                <c:pt idx="8">
                  <c:v>0.128907775503538</c:v>
                </c:pt>
                <c:pt idx="9">
                  <c:v>0.131497392777899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246192"/>
        <c:axId val="-1385241840"/>
      </c:scatterChart>
      <c:valAx>
        <c:axId val="-1385246192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241840"/>
        <c:crosses val="autoZero"/>
        <c:crossBetween val="midCat"/>
        <c:majorUnit val="0.02"/>
      </c:valAx>
      <c:valAx>
        <c:axId val="-138524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2461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943704591118"/>
          <c:y val="0.255089969527724"/>
          <c:w val="0.0767605897751808"/>
          <c:h val="0.1449102643795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47917630938345"/>
          <c:y val="0.0228640461229483"/>
          <c:w val="0.890625905991522"/>
          <c:h val="0.866427010974883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0420259329522857"/>
                  <c:y val="-0.047456546107819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'AC;Data Set # 17'!$D$8:$D$130</c:f>
              <c:numCache>
                <c:formatCode>General</c:formatCode>
                <c:ptCount val="123"/>
                <c:pt idx="0">
                  <c:v>6.0</c:v>
                </c:pt>
                <c:pt idx="1">
                  <c:v>6.0</c:v>
                </c:pt>
                <c:pt idx="2">
                  <c:v>6.0</c:v>
                </c:pt>
                <c:pt idx="3">
                  <c:v>6.0</c:v>
                </c:pt>
                <c:pt idx="4">
                  <c:v>6.0</c:v>
                </c:pt>
                <c:pt idx="5">
                  <c:v>6.0</c:v>
                </c:pt>
                <c:pt idx="6">
                  <c:v>6.0</c:v>
                </c:pt>
                <c:pt idx="7">
                  <c:v>6.0</c:v>
                </c:pt>
                <c:pt idx="8">
                  <c:v>6.0</c:v>
                </c:pt>
                <c:pt idx="9">
                  <c:v>6.0</c:v>
                </c:pt>
                <c:pt idx="10">
                  <c:v>6.0</c:v>
                </c:pt>
                <c:pt idx="11">
                  <c:v>6.0</c:v>
                </c:pt>
                <c:pt idx="14">
                  <c:v>7.9</c:v>
                </c:pt>
                <c:pt idx="15">
                  <c:v>7.9</c:v>
                </c:pt>
                <c:pt idx="16">
                  <c:v>7.9</c:v>
                </c:pt>
                <c:pt idx="17">
                  <c:v>7.9</c:v>
                </c:pt>
                <c:pt idx="18">
                  <c:v>7.9</c:v>
                </c:pt>
                <c:pt idx="19">
                  <c:v>7.9</c:v>
                </c:pt>
                <c:pt idx="20">
                  <c:v>7.9</c:v>
                </c:pt>
                <c:pt idx="21">
                  <c:v>7.9</c:v>
                </c:pt>
                <c:pt idx="22">
                  <c:v>7.9</c:v>
                </c:pt>
                <c:pt idx="23">
                  <c:v>7.9</c:v>
                </c:pt>
                <c:pt idx="24">
                  <c:v>7.9</c:v>
                </c:pt>
                <c:pt idx="25">
                  <c:v>7.9</c:v>
                </c:pt>
                <c:pt idx="28">
                  <c:v>10.0</c:v>
                </c:pt>
                <c:pt idx="29">
                  <c:v>10.0</c:v>
                </c:pt>
                <c:pt idx="30">
                  <c:v>10.0</c:v>
                </c:pt>
                <c:pt idx="31">
                  <c:v>10.0</c:v>
                </c:pt>
                <c:pt idx="32">
                  <c:v>10.0</c:v>
                </c:pt>
                <c:pt idx="33">
                  <c:v>10.0</c:v>
                </c:pt>
                <c:pt idx="34">
                  <c:v>10.0</c:v>
                </c:pt>
                <c:pt idx="35">
                  <c:v>10.0</c:v>
                </c:pt>
                <c:pt idx="36">
                  <c:v>10.0</c:v>
                </c:pt>
                <c:pt idx="37">
                  <c:v>10.0</c:v>
                </c:pt>
                <c:pt idx="38">
                  <c:v>10.0</c:v>
                </c:pt>
                <c:pt idx="39">
                  <c:v>10.0</c:v>
                </c:pt>
                <c:pt idx="42">
                  <c:v>12.1</c:v>
                </c:pt>
                <c:pt idx="43">
                  <c:v>12.1</c:v>
                </c:pt>
                <c:pt idx="44">
                  <c:v>12.1</c:v>
                </c:pt>
                <c:pt idx="45">
                  <c:v>12.1</c:v>
                </c:pt>
                <c:pt idx="46">
                  <c:v>12.1</c:v>
                </c:pt>
                <c:pt idx="47">
                  <c:v>12.1</c:v>
                </c:pt>
                <c:pt idx="48">
                  <c:v>12.1</c:v>
                </c:pt>
                <c:pt idx="49">
                  <c:v>12.1</c:v>
                </c:pt>
                <c:pt idx="50">
                  <c:v>12.1</c:v>
                </c:pt>
                <c:pt idx="51">
                  <c:v>12.1</c:v>
                </c:pt>
                <c:pt idx="52">
                  <c:v>12.1</c:v>
                </c:pt>
                <c:pt idx="55">
                  <c:v>14.0</c:v>
                </c:pt>
                <c:pt idx="56">
                  <c:v>14.0</c:v>
                </c:pt>
                <c:pt idx="57">
                  <c:v>14.0</c:v>
                </c:pt>
                <c:pt idx="58">
                  <c:v>14.0</c:v>
                </c:pt>
                <c:pt idx="59">
                  <c:v>14.0</c:v>
                </c:pt>
                <c:pt idx="60">
                  <c:v>14.0</c:v>
                </c:pt>
                <c:pt idx="61">
                  <c:v>14.0</c:v>
                </c:pt>
                <c:pt idx="62">
                  <c:v>14.0</c:v>
                </c:pt>
                <c:pt idx="63">
                  <c:v>14.0</c:v>
                </c:pt>
                <c:pt idx="64">
                  <c:v>14.0</c:v>
                </c:pt>
              </c:numCache>
            </c:numRef>
          </c:xVal>
          <c:yVal>
            <c:numRef>
              <c:f>'AC;Data Set # 17'!$I$8:$I$130</c:f>
              <c:numCache>
                <c:formatCode>0.00000</c:formatCode>
                <c:ptCount val="123"/>
                <c:pt idx="0">
                  <c:v>0.102618943992265</c:v>
                </c:pt>
                <c:pt idx="1">
                  <c:v>0.102369972817159</c:v>
                </c:pt>
                <c:pt idx="2">
                  <c:v>0.102659994926282</c:v>
                </c:pt>
                <c:pt idx="3">
                  <c:v>0.104750431370688</c:v>
                </c:pt>
                <c:pt idx="4">
                  <c:v>0.105256160339442</c:v>
                </c:pt>
                <c:pt idx="5">
                  <c:v>0.105601311984345</c:v>
                </c:pt>
                <c:pt idx="6">
                  <c:v>0.106712707496218</c:v>
                </c:pt>
                <c:pt idx="7">
                  <c:v>0.107993032998644</c:v>
                </c:pt>
                <c:pt idx="8">
                  <c:v>0.108164143679998</c:v>
                </c:pt>
                <c:pt idx="9">
                  <c:v>0.107752572996072</c:v>
                </c:pt>
                <c:pt idx="10">
                  <c:v>0.10992534750332</c:v>
                </c:pt>
                <c:pt idx="11">
                  <c:v>0.110991193861779</c:v>
                </c:pt>
                <c:pt idx="14">
                  <c:v>0.123205467688565</c:v>
                </c:pt>
                <c:pt idx="15">
                  <c:v>0.122637895857803</c:v>
                </c:pt>
                <c:pt idx="16">
                  <c:v>0.124351293570152</c:v>
                </c:pt>
                <c:pt idx="17">
                  <c:v>0.125871422065469</c:v>
                </c:pt>
                <c:pt idx="18">
                  <c:v>0.12786606908137</c:v>
                </c:pt>
                <c:pt idx="19">
                  <c:v>0.127363439943637</c:v>
                </c:pt>
                <c:pt idx="20">
                  <c:v>0.130826364289997</c:v>
                </c:pt>
                <c:pt idx="21">
                  <c:v>0.132134742541647</c:v>
                </c:pt>
                <c:pt idx="22">
                  <c:v>0.132199662922225</c:v>
                </c:pt>
                <c:pt idx="23">
                  <c:v>0.132925186545949</c:v>
                </c:pt>
                <c:pt idx="24">
                  <c:v>0.134423905412887</c:v>
                </c:pt>
                <c:pt idx="25">
                  <c:v>0.136134434704778</c:v>
                </c:pt>
                <c:pt idx="28">
                  <c:v>0.147410433647672</c:v>
                </c:pt>
                <c:pt idx="29">
                  <c:v>0.148453565146596</c:v>
                </c:pt>
                <c:pt idx="30">
                  <c:v>0.148314738191865</c:v>
                </c:pt>
                <c:pt idx="31">
                  <c:v>0.151565837133515</c:v>
                </c:pt>
                <c:pt idx="32">
                  <c:v>0.153218678472743</c:v>
                </c:pt>
                <c:pt idx="33">
                  <c:v>0.155172527642952</c:v>
                </c:pt>
                <c:pt idx="34">
                  <c:v>0.156242004134403</c:v>
                </c:pt>
                <c:pt idx="35">
                  <c:v>0.159180425842703</c:v>
                </c:pt>
                <c:pt idx="36">
                  <c:v>0.160345431270205</c:v>
                </c:pt>
                <c:pt idx="37">
                  <c:v>0.162214094913388</c:v>
                </c:pt>
                <c:pt idx="38">
                  <c:v>0.164630625590235</c:v>
                </c:pt>
                <c:pt idx="39">
                  <c:v>0.165070233337051</c:v>
                </c:pt>
                <c:pt idx="42">
                  <c:v>0.168450571786815</c:v>
                </c:pt>
                <c:pt idx="43">
                  <c:v>0.172981558510995</c:v>
                </c:pt>
                <c:pt idx="44">
                  <c:v>0.175087129387674</c:v>
                </c:pt>
                <c:pt idx="45">
                  <c:v>0.177431055589054</c:v>
                </c:pt>
                <c:pt idx="46">
                  <c:v>0.179464087923776</c:v>
                </c:pt>
                <c:pt idx="47">
                  <c:v>0.179956375231938</c:v>
                </c:pt>
                <c:pt idx="48">
                  <c:v>0.183143851436434</c:v>
                </c:pt>
                <c:pt idx="49">
                  <c:v>0.187519992926406</c:v>
                </c:pt>
                <c:pt idx="50">
                  <c:v>0.192138672274599</c:v>
                </c:pt>
                <c:pt idx="51">
                  <c:v>0.194403731058204</c:v>
                </c:pt>
                <c:pt idx="52">
                  <c:v>0.196519801972196</c:v>
                </c:pt>
                <c:pt idx="55">
                  <c:v>0.200934125195236</c:v>
                </c:pt>
                <c:pt idx="56">
                  <c:v>0.203925844515763</c:v>
                </c:pt>
                <c:pt idx="57">
                  <c:v>0.203351367790767</c:v>
                </c:pt>
                <c:pt idx="58">
                  <c:v>0.208351249146991</c:v>
                </c:pt>
                <c:pt idx="59">
                  <c:v>0.209314475565794</c:v>
                </c:pt>
                <c:pt idx="60">
                  <c:v>0.213761682413762</c:v>
                </c:pt>
                <c:pt idx="61">
                  <c:v>0.218811301461093</c:v>
                </c:pt>
                <c:pt idx="62">
                  <c:v>0.222397940887546</c:v>
                </c:pt>
                <c:pt idx="63">
                  <c:v>0.226895294115141</c:v>
                </c:pt>
                <c:pt idx="64">
                  <c:v>0.230173086558688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895840"/>
        <c:axId val="-1379891328"/>
      </c:scatterChart>
      <c:valAx>
        <c:axId val="-1379895840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891328"/>
        <c:crosses val="autoZero"/>
        <c:crossBetween val="midCat"/>
        <c:majorUnit val="2.0"/>
      </c:valAx>
      <c:valAx>
        <c:axId val="-137989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8958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58355161901"/>
          <c:y val="0.178098885589282"/>
          <c:w val="0.133333468967152"/>
          <c:h val="0.058965171580235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18'!#REF!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18'!#REF!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763792"/>
        <c:axId val="-1379759632"/>
      </c:scatterChart>
      <c:valAx>
        <c:axId val="-1379763792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759632"/>
        <c:crosses val="autoZero"/>
        <c:crossBetween val="midCat"/>
        <c:majorUnit val="0.1"/>
      </c:valAx>
      <c:valAx>
        <c:axId val="-137975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7637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3363828289936"/>
          <c:y val="0.0287081339712919"/>
          <c:w val="0.903589021815623"/>
          <c:h val="0.868421052631579"/>
        </c:manualLayout>
      </c:layout>
      <c:scatterChart>
        <c:scatterStyle val="lineMarker"/>
        <c:varyColors val="0"/>
        <c:ser>
          <c:idx val="2"/>
          <c:order val="0"/>
          <c:tx>
            <c:v>Beta = 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'AD;Data Set # 18'!$I$8:$I$23</c:f>
              <c:numCache>
                <c:formatCode>0.00000</c:formatCode>
                <c:ptCount val="16"/>
                <c:pt idx="0">
                  <c:v>0.119345324531235</c:v>
                </c:pt>
                <c:pt idx="1">
                  <c:v>0.12178725099271</c:v>
                </c:pt>
                <c:pt idx="2">
                  <c:v>0.122686230680777</c:v>
                </c:pt>
                <c:pt idx="3">
                  <c:v>0.123101623548542</c:v>
                </c:pt>
                <c:pt idx="4">
                  <c:v>0.124862876001972</c:v>
                </c:pt>
                <c:pt idx="5">
                  <c:v>0.12497991594431</c:v>
                </c:pt>
                <c:pt idx="6">
                  <c:v>0.128410640231475</c:v>
                </c:pt>
                <c:pt idx="7">
                  <c:v>0.128680590974978</c:v>
                </c:pt>
                <c:pt idx="8">
                  <c:v>0.12688495377108</c:v>
                </c:pt>
                <c:pt idx="9">
                  <c:v>0.127081709165863</c:v>
                </c:pt>
                <c:pt idx="10">
                  <c:v>0.12727773080292</c:v>
                </c:pt>
                <c:pt idx="11">
                  <c:v>0.127719998091856</c:v>
                </c:pt>
                <c:pt idx="12">
                  <c:v>0.130138451077693</c:v>
                </c:pt>
                <c:pt idx="13">
                  <c:v>0.130561729166721</c:v>
                </c:pt>
                <c:pt idx="14">
                  <c:v>0.133136944701971</c:v>
                </c:pt>
                <c:pt idx="15">
                  <c:v>0.134083366374607</c:v>
                </c:pt>
              </c:numCache>
            </c:numRef>
          </c:xVal>
          <c:yVal>
            <c:numRef>
              <c:f>'AD;Data Set # 18'!$J$8:$J$23</c:f>
              <c:numCache>
                <c:formatCode>0.00000</c:formatCode>
                <c:ptCount val="16"/>
                <c:pt idx="0">
                  <c:v>0.0438963839303764</c:v>
                </c:pt>
                <c:pt idx="1">
                  <c:v>0.0459982352952647</c:v>
                </c:pt>
                <c:pt idx="2">
                  <c:v>0.046493494320398</c:v>
                </c:pt>
                <c:pt idx="3">
                  <c:v>0.0462460565910797</c:v>
                </c:pt>
                <c:pt idx="4">
                  <c:v>0.0473757853323618</c:v>
                </c:pt>
                <c:pt idx="5">
                  <c:v>0.0480600042289604</c:v>
                </c:pt>
                <c:pt idx="6">
                  <c:v>0.0493587895314551</c:v>
                </c:pt>
                <c:pt idx="7">
                  <c:v>0.0486768745285988</c:v>
                </c:pt>
                <c:pt idx="8">
                  <c:v>0.0483852863485894</c:v>
                </c:pt>
                <c:pt idx="9">
                  <c:v>0.0487035038996138</c:v>
                </c:pt>
                <c:pt idx="10">
                  <c:v>0.049011478819306</c:v>
                </c:pt>
                <c:pt idx="11">
                  <c:v>0.0493665581712158</c:v>
                </c:pt>
                <c:pt idx="12">
                  <c:v>0.049396141666732</c:v>
                </c:pt>
                <c:pt idx="13">
                  <c:v>0.0494952750901839</c:v>
                </c:pt>
                <c:pt idx="14">
                  <c:v>0.051549131020206</c:v>
                </c:pt>
                <c:pt idx="15">
                  <c:v>0.0517312435805983</c:v>
                </c:pt>
              </c:numCache>
            </c:numRef>
          </c:yVal>
          <c:smooth val="0"/>
        </c:ser>
        <c:ser>
          <c:idx val="4"/>
          <c:order val="1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'AD;Data Set # 18'!$I$26:$I$37</c:f>
              <c:numCache>
                <c:formatCode>0.00000</c:formatCode>
                <c:ptCount val="12"/>
                <c:pt idx="0">
                  <c:v>0.137209998868548</c:v>
                </c:pt>
                <c:pt idx="1">
                  <c:v>0.137755025348037</c:v>
                </c:pt>
                <c:pt idx="2">
                  <c:v>0.13876736271702</c:v>
                </c:pt>
                <c:pt idx="3">
                  <c:v>0.140427391742992</c:v>
                </c:pt>
                <c:pt idx="4">
                  <c:v>0.143063296646712</c:v>
                </c:pt>
                <c:pt idx="5">
                  <c:v>0.145139386007333</c:v>
                </c:pt>
                <c:pt idx="6">
                  <c:v>0.144548009077076</c:v>
                </c:pt>
                <c:pt idx="7">
                  <c:v>0.143908071669036</c:v>
                </c:pt>
                <c:pt idx="8">
                  <c:v>0.148455310309665</c:v>
                </c:pt>
                <c:pt idx="9">
                  <c:v>0.150693903623288</c:v>
                </c:pt>
                <c:pt idx="10">
                  <c:v>0.154141028337161</c:v>
                </c:pt>
                <c:pt idx="11">
                  <c:v>0.15959850088441</c:v>
                </c:pt>
              </c:numCache>
            </c:numRef>
          </c:xVal>
          <c:yVal>
            <c:numRef>
              <c:f>'AD;Data Set # 18'!$J$26:$J$37</c:f>
              <c:numCache>
                <c:formatCode>0.00000</c:formatCode>
                <c:ptCount val="12"/>
                <c:pt idx="0">
                  <c:v>0.0555398032986334</c:v>
                </c:pt>
                <c:pt idx="1">
                  <c:v>0.0554132628372513</c:v>
                </c:pt>
                <c:pt idx="2">
                  <c:v>0.0569027515157564</c:v>
                </c:pt>
                <c:pt idx="3">
                  <c:v>0.0576065056104361</c:v>
                </c:pt>
                <c:pt idx="4">
                  <c:v>0.0582916913547386</c:v>
                </c:pt>
                <c:pt idx="5">
                  <c:v>0.0591115023647793</c:v>
                </c:pt>
                <c:pt idx="6">
                  <c:v>0.0593537183429672</c:v>
                </c:pt>
                <c:pt idx="7">
                  <c:v>0.0584303158837421</c:v>
                </c:pt>
                <c:pt idx="8">
                  <c:v>0.0610381347780539</c:v>
                </c:pt>
                <c:pt idx="9">
                  <c:v>0.0617338093183415</c:v>
                </c:pt>
                <c:pt idx="10">
                  <c:v>0.0642229318073429</c:v>
                </c:pt>
                <c:pt idx="11">
                  <c:v>0.0668134416881895</c:v>
                </c:pt>
              </c:numCache>
            </c:numRef>
          </c:yVal>
          <c:smooth val="1"/>
        </c:ser>
        <c:ser>
          <c:idx val="1"/>
          <c:order val="2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'AD;Data Set # 18'!$I$40:$I$53</c:f>
              <c:numCache>
                <c:formatCode>0.00000</c:formatCode>
                <c:ptCount val="14"/>
                <c:pt idx="0">
                  <c:v>0.159482122769433</c:v>
                </c:pt>
                <c:pt idx="1">
                  <c:v>0.162355176314073</c:v>
                </c:pt>
                <c:pt idx="2">
                  <c:v>0.164860032249993</c:v>
                </c:pt>
                <c:pt idx="3">
                  <c:v>0.164516709364799</c:v>
                </c:pt>
                <c:pt idx="4">
                  <c:v>0.166886014984748</c:v>
                </c:pt>
                <c:pt idx="5">
                  <c:v>0.172550937491901</c:v>
                </c:pt>
                <c:pt idx="6">
                  <c:v>0.170502873289102</c:v>
                </c:pt>
                <c:pt idx="7">
                  <c:v>0.176283078775737</c:v>
                </c:pt>
                <c:pt idx="8">
                  <c:v>0.175947780556283</c:v>
                </c:pt>
                <c:pt idx="9">
                  <c:v>0.177744744687459</c:v>
                </c:pt>
                <c:pt idx="10">
                  <c:v>0.17864387944493</c:v>
                </c:pt>
                <c:pt idx="11">
                  <c:v>0.182974684658945</c:v>
                </c:pt>
                <c:pt idx="12">
                  <c:v>0.191835516175975</c:v>
                </c:pt>
                <c:pt idx="13">
                  <c:v>0.192694918054977</c:v>
                </c:pt>
              </c:numCache>
            </c:numRef>
          </c:xVal>
          <c:yVal>
            <c:numRef>
              <c:f>'AD;Data Set # 18'!$J$40:$J$53</c:f>
              <c:numCache>
                <c:formatCode>0.00000</c:formatCode>
                <c:ptCount val="14"/>
                <c:pt idx="0">
                  <c:v>0.0672231763686404</c:v>
                </c:pt>
                <c:pt idx="1">
                  <c:v>0.0688431087551777</c:v>
                </c:pt>
                <c:pt idx="2">
                  <c:v>0.0707105412818382</c:v>
                </c:pt>
                <c:pt idx="3">
                  <c:v>0.0713495882087039</c:v>
                </c:pt>
                <c:pt idx="4">
                  <c:v>0.0720526795854659</c:v>
                </c:pt>
                <c:pt idx="5">
                  <c:v>0.0746683338529826</c:v>
                </c:pt>
                <c:pt idx="6">
                  <c:v>0.0742573915825567</c:v>
                </c:pt>
                <c:pt idx="7">
                  <c:v>0.0772412189179251</c:v>
                </c:pt>
                <c:pt idx="8">
                  <c:v>0.0768058070983031</c:v>
                </c:pt>
                <c:pt idx="9">
                  <c:v>0.0785062074253854</c:v>
                </c:pt>
                <c:pt idx="10">
                  <c:v>0.0790676344153166</c:v>
                </c:pt>
                <c:pt idx="11">
                  <c:v>0.0812570516297192</c:v>
                </c:pt>
                <c:pt idx="12">
                  <c:v>0.0857762059739796</c:v>
                </c:pt>
                <c:pt idx="13">
                  <c:v>0.0871426200045366</c:v>
                </c:pt>
              </c:numCache>
            </c:numRef>
          </c:yVal>
          <c:smooth val="0"/>
        </c:ser>
        <c:ser>
          <c:idx val="6"/>
          <c:order val="3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'AD;Data Set # 18'!$I$56:$I$66</c:f>
              <c:numCache>
                <c:formatCode>0.00000</c:formatCode>
                <c:ptCount val="11"/>
                <c:pt idx="0">
                  <c:v>0.184006323155831</c:v>
                </c:pt>
                <c:pt idx="1">
                  <c:v>0.182887650104788</c:v>
                </c:pt>
                <c:pt idx="2">
                  <c:v>0.185826370083894</c:v>
                </c:pt>
                <c:pt idx="3">
                  <c:v>0.188031960333984</c:v>
                </c:pt>
                <c:pt idx="4">
                  <c:v>0.190012693575585</c:v>
                </c:pt>
                <c:pt idx="5">
                  <c:v>0.196417228764834</c:v>
                </c:pt>
                <c:pt idx="6">
                  <c:v>0.200503191490877</c:v>
                </c:pt>
                <c:pt idx="7">
                  <c:v>0.202627224023624</c:v>
                </c:pt>
                <c:pt idx="8">
                  <c:v>0.210852884316095</c:v>
                </c:pt>
                <c:pt idx="9">
                  <c:v>0.220982183352457</c:v>
                </c:pt>
                <c:pt idx="10">
                  <c:v>0.221713486549869</c:v>
                </c:pt>
              </c:numCache>
            </c:numRef>
          </c:xVal>
          <c:yVal>
            <c:numRef>
              <c:f>'AD;Data Set # 18'!$J$56:$J$66</c:f>
              <c:numCache>
                <c:formatCode>0.00000</c:formatCode>
                <c:ptCount val="11"/>
                <c:pt idx="0">
                  <c:v>0.0854501128677496</c:v>
                </c:pt>
                <c:pt idx="1">
                  <c:v>0.0859430576905578</c:v>
                </c:pt>
                <c:pt idx="2">
                  <c:v>0.0869241888823277</c:v>
                </c:pt>
                <c:pt idx="3">
                  <c:v>0.0889580800664121</c:v>
                </c:pt>
                <c:pt idx="4">
                  <c:v>0.0905358247871833</c:v>
                </c:pt>
                <c:pt idx="5">
                  <c:v>0.0935375114124964</c:v>
                </c:pt>
                <c:pt idx="6">
                  <c:v>0.096894220287658</c:v>
                </c:pt>
                <c:pt idx="7">
                  <c:v>0.0995289523815253</c:v>
                </c:pt>
                <c:pt idx="8">
                  <c:v>0.105158176443411</c:v>
                </c:pt>
                <c:pt idx="9">
                  <c:v>0.112353723105136</c:v>
                </c:pt>
                <c:pt idx="10">
                  <c:v>0.113331518615315</c:v>
                </c:pt>
              </c:numCache>
            </c:numRef>
          </c:yVal>
          <c:smooth val="1"/>
        </c:ser>
        <c:ser>
          <c:idx val="7"/>
          <c:order val="4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'AD;Data Set # 18'!$I$78:$I$90</c:f>
              <c:numCache>
                <c:formatCode>0.00000</c:formatCode>
                <c:ptCount val="13"/>
                <c:pt idx="0">
                  <c:v>0.206234997043662</c:v>
                </c:pt>
                <c:pt idx="1">
                  <c:v>0.207820110402509</c:v>
                </c:pt>
                <c:pt idx="2">
                  <c:v>0.21161613601387</c:v>
                </c:pt>
                <c:pt idx="3">
                  <c:v>0.210030313917477</c:v>
                </c:pt>
                <c:pt idx="4">
                  <c:v>0.208608101548707</c:v>
                </c:pt>
                <c:pt idx="5">
                  <c:v>0.208608101548707</c:v>
                </c:pt>
                <c:pt idx="6">
                  <c:v>0.218090405554043</c:v>
                </c:pt>
                <c:pt idx="7">
                  <c:v>0.214172681130785</c:v>
                </c:pt>
                <c:pt idx="8">
                  <c:v>0.218961612790704</c:v>
                </c:pt>
                <c:pt idx="9">
                  <c:v>0.222312030669614</c:v>
                </c:pt>
                <c:pt idx="10">
                  <c:v>0.231916543114819</c:v>
                </c:pt>
                <c:pt idx="11">
                  <c:v>0.237951345210186</c:v>
                </c:pt>
                <c:pt idx="12">
                  <c:v>0.240475953955134</c:v>
                </c:pt>
              </c:numCache>
            </c:numRef>
          </c:xVal>
          <c:yVal>
            <c:numRef>
              <c:f>'AD;Data Set # 18'!$J$78:$J$90</c:f>
              <c:numCache>
                <c:formatCode>0.00000</c:formatCode>
                <c:ptCount val="13"/>
                <c:pt idx="0">
                  <c:v>0.109373166660809</c:v>
                </c:pt>
                <c:pt idx="1">
                  <c:v>0.110826309978066</c:v>
                </c:pt>
                <c:pt idx="2">
                  <c:v>0.112545060654931</c:v>
                </c:pt>
                <c:pt idx="3">
                  <c:v>0.112478290706531</c:v>
                </c:pt>
                <c:pt idx="4">
                  <c:v>0.111147040993856</c:v>
                </c:pt>
                <c:pt idx="5">
                  <c:v>0.112009314391791</c:v>
                </c:pt>
                <c:pt idx="6">
                  <c:v>0.118225213034111</c:v>
                </c:pt>
                <c:pt idx="7">
                  <c:v>0.115652141815209</c:v>
                </c:pt>
                <c:pt idx="8">
                  <c:v>0.119513215516367</c:v>
                </c:pt>
                <c:pt idx="9">
                  <c:v>0.122522468931428</c:v>
                </c:pt>
                <c:pt idx="10">
                  <c:v>0.129578073299359</c:v>
                </c:pt>
                <c:pt idx="11">
                  <c:v>0.134538615360615</c:v>
                </c:pt>
                <c:pt idx="12">
                  <c:v>0.135689653718905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663184"/>
        <c:axId val="-1379658832"/>
      </c:scatterChart>
      <c:valAx>
        <c:axId val="-1379663184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658832"/>
        <c:crosses val="autoZero"/>
        <c:crossBetween val="midCat"/>
        <c:majorUnit val="0.02"/>
      </c:valAx>
      <c:valAx>
        <c:axId val="-137965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6631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856439127375"/>
          <c:y val="0.255980861244019"/>
          <c:w val="0.0767065446868403"/>
          <c:h val="0.1447368421052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8904602966426"/>
          <c:y val="0.0228365518637741"/>
          <c:w val="0.889357675718312"/>
          <c:h val="0.86658704704111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0411609186407208"/>
                  <c:y val="-0.047134639683788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'AD;Data Set # 18'!$D$8:$D$130</c:f>
              <c:numCache>
                <c:formatCode>General</c:formatCode>
                <c:ptCount val="123"/>
                <c:pt idx="0">
                  <c:v>6.0</c:v>
                </c:pt>
                <c:pt idx="1">
                  <c:v>6.0</c:v>
                </c:pt>
                <c:pt idx="2">
                  <c:v>6.0</c:v>
                </c:pt>
                <c:pt idx="3">
                  <c:v>6.0</c:v>
                </c:pt>
                <c:pt idx="4">
                  <c:v>6.0</c:v>
                </c:pt>
                <c:pt idx="5">
                  <c:v>6.0</c:v>
                </c:pt>
                <c:pt idx="6">
                  <c:v>6.0</c:v>
                </c:pt>
                <c:pt idx="7">
                  <c:v>6.0</c:v>
                </c:pt>
                <c:pt idx="8">
                  <c:v>6.0</c:v>
                </c:pt>
                <c:pt idx="9">
                  <c:v>6.0</c:v>
                </c:pt>
                <c:pt idx="10">
                  <c:v>6.0</c:v>
                </c:pt>
                <c:pt idx="11">
                  <c:v>6.0</c:v>
                </c:pt>
                <c:pt idx="12">
                  <c:v>6.0</c:v>
                </c:pt>
                <c:pt idx="13">
                  <c:v>6.0</c:v>
                </c:pt>
                <c:pt idx="14">
                  <c:v>6.0</c:v>
                </c:pt>
                <c:pt idx="15">
                  <c:v>6.0</c:v>
                </c:pt>
                <c:pt idx="18">
                  <c:v>8.0</c:v>
                </c:pt>
                <c:pt idx="19">
                  <c:v>8.0</c:v>
                </c:pt>
                <c:pt idx="20">
                  <c:v>8.0</c:v>
                </c:pt>
                <c:pt idx="21">
                  <c:v>8.0</c:v>
                </c:pt>
                <c:pt idx="22">
                  <c:v>8.0</c:v>
                </c:pt>
                <c:pt idx="23">
                  <c:v>8.0</c:v>
                </c:pt>
                <c:pt idx="24">
                  <c:v>8.0</c:v>
                </c:pt>
                <c:pt idx="25">
                  <c:v>8.0</c:v>
                </c:pt>
                <c:pt idx="26">
                  <c:v>8.0</c:v>
                </c:pt>
                <c:pt idx="27">
                  <c:v>8.0</c:v>
                </c:pt>
                <c:pt idx="28">
                  <c:v>8.0</c:v>
                </c:pt>
                <c:pt idx="29">
                  <c:v>8.0</c:v>
                </c:pt>
                <c:pt idx="32">
                  <c:v>10.0</c:v>
                </c:pt>
                <c:pt idx="33">
                  <c:v>10.0</c:v>
                </c:pt>
                <c:pt idx="34">
                  <c:v>10.0</c:v>
                </c:pt>
                <c:pt idx="35">
                  <c:v>10.0</c:v>
                </c:pt>
                <c:pt idx="36">
                  <c:v>10.0</c:v>
                </c:pt>
                <c:pt idx="37">
                  <c:v>10.0</c:v>
                </c:pt>
                <c:pt idx="38">
                  <c:v>10.0</c:v>
                </c:pt>
                <c:pt idx="39">
                  <c:v>10.0</c:v>
                </c:pt>
                <c:pt idx="40">
                  <c:v>10.0</c:v>
                </c:pt>
                <c:pt idx="41">
                  <c:v>10.0</c:v>
                </c:pt>
                <c:pt idx="42">
                  <c:v>10.0</c:v>
                </c:pt>
                <c:pt idx="43">
                  <c:v>10.0</c:v>
                </c:pt>
                <c:pt idx="44">
                  <c:v>10.0</c:v>
                </c:pt>
                <c:pt idx="45">
                  <c:v>10.0</c:v>
                </c:pt>
                <c:pt idx="48">
                  <c:v>12.0</c:v>
                </c:pt>
                <c:pt idx="49">
                  <c:v>12.0</c:v>
                </c:pt>
                <c:pt idx="50">
                  <c:v>12.0</c:v>
                </c:pt>
                <c:pt idx="51">
                  <c:v>12.0</c:v>
                </c:pt>
                <c:pt idx="52">
                  <c:v>12.0</c:v>
                </c:pt>
                <c:pt idx="53">
                  <c:v>12.0</c:v>
                </c:pt>
                <c:pt idx="54">
                  <c:v>12.0</c:v>
                </c:pt>
                <c:pt idx="55">
                  <c:v>12.0</c:v>
                </c:pt>
                <c:pt idx="56">
                  <c:v>12.0</c:v>
                </c:pt>
                <c:pt idx="57">
                  <c:v>12.0</c:v>
                </c:pt>
                <c:pt idx="58">
                  <c:v>12.0</c:v>
                </c:pt>
                <c:pt idx="61">
                  <c:v>12.0</c:v>
                </c:pt>
                <c:pt idx="62">
                  <c:v>12.0</c:v>
                </c:pt>
                <c:pt idx="63">
                  <c:v>12.0</c:v>
                </c:pt>
                <c:pt idx="64">
                  <c:v>12.0</c:v>
                </c:pt>
                <c:pt idx="65">
                  <c:v>12.0</c:v>
                </c:pt>
                <c:pt idx="66">
                  <c:v>12.0</c:v>
                </c:pt>
                <c:pt idx="70">
                  <c:v>14.0</c:v>
                </c:pt>
                <c:pt idx="71">
                  <c:v>14.0</c:v>
                </c:pt>
                <c:pt idx="72">
                  <c:v>14.0</c:v>
                </c:pt>
                <c:pt idx="73">
                  <c:v>14.0</c:v>
                </c:pt>
                <c:pt idx="74">
                  <c:v>14.0</c:v>
                </c:pt>
                <c:pt idx="75">
                  <c:v>14.0</c:v>
                </c:pt>
                <c:pt idx="76">
                  <c:v>14.0</c:v>
                </c:pt>
                <c:pt idx="77">
                  <c:v>14.0</c:v>
                </c:pt>
                <c:pt idx="78">
                  <c:v>14.0</c:v>
                </c:pt>
                <c:pt idx="79">
                  <c:v>14.0</c:v>
                </c:pt>
                <c:pt idx="80">
                  <c:v>14.0</c:v>
                </c:pt>
                <c:pt idx="81">
                  <c:v>14.0</c:v>
                </c:pt>
                <c:pt idx="82">
                  <c:v>14.0</c:v>
                </c:pt>
              </c:numCache>
            </c:numRef>
          </c:xVal>
          <c:yVal>
            <c:numRef>
              <c:f>'AD;Data Set # 18'!$I$8:$I$130</c:f>
              <c:numCache>
                <c:formatCode>0.00000</c:formatCode>
                <c:ptCount val="123"/>
                <c:pt idx="0">
                  <c:v>0.119345324531235</c:v>
                </c:pt>
                <c:pt idx="1">
                  <c:v>0.12178725099271</c:v>
                </c:pt>
                <c:pt idx="2">
                  <c:v>0.122686230680777</c:v>
                </c:pt>
                <c:pt idx="3">
                  <c:v>0.123101623548542</c:v>
                </c:pt>
                <c:pt idx="4">
                  <c:v>0.124862876001972</c:v>
                </c:pt>
                <c:pt idx="5">
                  <c:v>0.12497991594431</c:v>
                </c:pt>
                <c:pt idx="6">
                  <c:v>0.128410640231475</c:v>
                </c:pt>
                <c:pt idx="7">
                  <c:v>0.128680590974978</c:v>
                </c:pt>
                <c:pt idx="8">
                  <c:v>0.12688495377108</c:v>
                </c:pt>
                <c:pt idx="9">
                  <c:v>0.127081709165863</c:v>
                </c:pt>
                <c:pt idx="10">
                  <c:v>0.12727773080292</c:v>
                </c:pt>
                <c:pt idx="11">
                  <c:v>0.127719998091856</c:v>
                </c:pt>
                <c:pt idx="12">
                  <c:v>0.130138451077693</c:v>
                </c:pt>
                <c:pt idx="13">
                  <c:v>0.130561729166721</c:v>
                </c:pt>
                <c:pt idx="14">
                  <c:v>0.133136944701971</c:v>
                </c:pt>
                <c:pt idx="15">
                  <c:v>0.134083366374607</c:v>
                </c:pt>
                <c:pt idx="18">
                  <c:v>0.137209998868548</c:v>
                </c:pt>
                <c:pt idx="19">
                  <c:v>0.137755025348037</c:v>
                </c:pt>
                <c:pt idx="20">
                  <c:v>0.13876736271702</c:v>
                </c:pt>
                <c:pt idx="21">
                  <c:v>0.140427391742992</c:v>
                </c:pt>
                <c:pt idx="22">
                  <c:v>0.143063296646712</c:v>
                </c:pt>
                <c:pt idx="23">
                  <c:v>0.145139386007333</c:v>
                </c:pt>
                <c:pt idx="24">
                  <c:v>0.144548009077076</c:v>
                </c:pt>
                <c:pt idx="25">
                  <c:v>0.143908071669036</c:v>
                </c:pt>
                <c:pt idx="26">
                  <c:v>0.148455310309665</c:v>
                </c:pt>
                <c:pt idx="27">
                  <c:v>0.150693903623288</c:v>
                </c:pt>
                <c:pt idx="28">
                  <c:v>0.154141028337161</c:v>
                </c:pt>
                <c:pt idx="29">
                  <c:v>0.15959850088441</c:v>
                </c:pt>
                <c:pt idx="32">
                  <c:v>0.159482122769433</c:v>
                </c:pt>
                <c:pt idx="33">
                  <c:v>0.162355176314073</c:v>
                </c:pt>
                <c:pt idx="34">
                  <c:v>0.164860032249993</c:v>
                </c:pt>
                <c:pt idx="35">
                  <c:v>0.164516709364799</c:v>
                </c:pt>
                <c:pt idx="36">
                  <c:v>0.166886014984748</c:v>
                </c:pt>
                <c:pt idx="37">
                  <c:v>0.172550937491901</c:v>
                </c:pt>
                <c:pt idx="38">
                  <c:v>0.170502873289102</c:v>
                </c:pt>
                <c:pt idx="39">
                  <c:v>0.176283078775737</c:v>
                </c:pt>
                <c:pt idx="40">
                  <c:v>0.175947780556283</c:v>
                </c:pt>
                <c:pt idx="41">
                  <c:v>0.177744744687459</c:v>
                </c:pt>
                <c:pt idx="42">
                  <c:v>0.17864387944493</c:v>
                </c:pt>
                <c:pt idx="43">
                  <c:v>0.182974684658945</c:v>
                </c:pt>
                <c:pt idx="44">
                  <c:v>0.191835516175975</c:v>
                </c:pt>
                <c:pt idx="45">
                  <c:v>0.192694918054977</c:v>
                </c:pt>
                <c:pt idx="48">
                  <c:v>0.184006323155831</c:v>
                </c:pt>
                <c:pt idx="49">
                  <c:v>0.182887650104788</c:v>
                </c:pt>
                <c:pt idx="50">
                  <c:v>0.185826370083894</c:v>
                </c:pt>
                <c:pt idx="51">
                  <c:v>0.188031960333984</c:v>
                </c:pt>
                <c:pt idx="52">
                  <c:v>0.190012693575585</c:v>
                </c:pt>
                <c:pt idx="53">
                  <c:v>0.196417228764834</c:v>
                </c:pt>
                <c:pt idx="54">
                  <c:v>0.200503191490877</c:v>
                </c:pt>
                <c:pt idx="55">
                  <c:v>0.202627224023624</c:v>
                </c:pt>
                <c:pt idx="56">
                  <c:v>0.210852884316095</c:v>
                </c:pt>
                <c:pt idx="57">
                  <c:v>0.220982183352457</c:v>
                </c:pt>
                <c:pt idx="58">
                  <c:v>0.221713486549869</c:v>
                </c:pt>
                <c:pt idx="61">
                  <c:v>0.189510510532224</c:v>
                </c:pt>
                <c:pt idx="62">
                  <c:v>0.195296087077134</c:v>
                </c:pt>
                <c:pt idx="63">
                  <c:v>0.200889205171066</c:v>
                </c:pt>
                <c:pt idx="64">
                  <c:v>0.210252044974583</c:v>
                </c:pt>
                <c:pt idx="65">
                  <c:v>0.223822486657747</c:v>
                </c:pt>
                <c:pt idx="66">
                  <c:v>0.225023277784234</c:v>
                </c:pt>
                <c:pt idx="70">
                  <c:v>0.206234997043662</c:v>
                </c:pt>
                <c:pt idx="71">
                  <c:v>0.207820110402509</c:v>
                </c:pt>
                <c:pt idx="72">
                  <c:v>0.21161613601387</c:v>
                </c:pt>
                <c:pt idx="73">
                  <c:v>0.210030313917477</c:v>
                </c:pt>
                <c:pt idx="74">
                  <c:v>0.208608101548707</c:v>
                </c:pt>
                <c:pt idx="75">
                  <c:v>0.208608101548707</c:v>
                </c:pt>
                <c:pt idx="76">
                  <c:v>0.218090405554043</c:v>
                </c:pt>
                <c:pt idx="77">
                  <c:v>0.214172681130785</c:v>
                </c:pt>
                <c:pt idx="78">
                  <c:v>0.218961612790704</c:v>
                </c:pt>
                <c:pt idx="79">
                  <c:v>0.222312030669614</c:v>
                </c:pt>
                <c:pt idx="80">
                  <c:v>0.231916543114819</c:v>
                </c:pt>
                <c:pt idx="81">
                  <c:v>0.237951345210186</c:v>
                </c:pt>
                <c:pt idx="82">
                  <c:v>0.240475953955134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572208"/>
        <c:axId val="-1379567696"/>
      </c:scatterChart>
      <c:valAx>
        <c:axId val="-1379572208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567696"/>
        <c:crosses val="autoZero"/>
        <c:crossBetween val="midCat"/>
        <c:majorUnit val="2.0"/>
      </c:valAx>
      <c:valAx>
        <c:axId val="-137956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5722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96322967599"/>
          <c:y val="0.177884719780978"/>
          <c:w val="0.134878889208464"/>
          <c:h val="0.05889426533289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19'!#REF!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19'!#REF!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447952"/>
        <c:axId val="-1379443792"/>
      </c:scatterChart>
      <c:valAx>
        <c:axId val="-1379447952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443792"/>
        <c:crosses val="autoZero"/>
        <c:crossBetween val="midCat"/>
        <c:majorUnit val="0.1"/>
      </c:valAx>
      <c:valAx>
        <c:axId val="-137944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4479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06993947545394"/>
          <c:y val="0.0286738685804358"/>
          <c:w val="0.905850706119704"/>
          <c:h val="0.868579269082368"/>
        </c:manualLayout>
      </c:layout>
      <c:scatterChart>
        <c:scatterStyle val="lineMarker"/>
        <c:varyColors val="0"/>
        <c:ser>
          <c:idx val="4"/>
          <c:order val="0"/>
          <c:tx>
            <c:v>Beta = 8.6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'AE;Data Set # 19'!$I$8:$I$17</c:f>
              <c:numCache>
                <c:formatCode>0.00000</c:formatCode>
                <c:ptCount val="10"/>
                <c:pt idx="0">
                  <c:v>0.107693532948008</c:v>
                </c:pt>
                <c:pt idx="1">
                  <c:v>0.110864200799443</c:v>
                </c:pt>
                <c:pt idx="2">
                  <c:v>0.113183817448831</c:v>
                </c:pt>
                <c:pt idx="3">
                  <c:v>0.115320474471234</c:v>
                </c:pt>
                <c:pt idx="4">
                  <c:v>0.1194468814863</c:v>
                </c:pt>
                <c:pt idx="5">
                  <c:v>0.120152797327332</c:v>
                </c:pt>
                <c:pt idx="6">
                  <c:v>0.119787217449785</c:v>
                </c:pt>
                <c:pt idx="7">
                  <c:v>0.122007874074507</c:v>
                </c:pt>
                <c:pt idx="8">
                  <c:v>0.126346341666363</c:v>
                </c:pt>
                <c:pt idx="9">
                  <c:v>0.129796638520158</c:v>
                </c:pt>
              </c:numCache>
            </c:numRef>
          </c:xVal>
          <c:yVal>
            <c:numRef>
              <c:f>'AE;Data Set # 19'!$J$8:$J$17</c:f>
              <c:numCache>
                <c:formatCode>0.00000</c:formatCode>
                <c:ptCount val="10"/>
                <c:pt idx="0">
                  <c:v>0.0393918664811367</c:v>
                </c:pt>
                <c:pt idx="1">
                  <c:v>0.040662542167596</c:v>
                </c:pt>
                <c:pt idx="2">
                  <c:v>0.0417106125790833</c:v>
                </c:pt>
                <c:pt idx="3">
                  <c:v>0.0423935673285379</c:v>
                </c:pt>
                <c:pt idx="4">
                  <c:v>0.0440515845401352</c:v>
                </c:pt>
                <c:pt idx="5">
                  <c:v>0.044493088952051</c:v>
                </c:pt>
                <c:pt idx="6">
                  <c:v>0.0444079376947716</c:v>
                </c:pt>
                <c:pt idx="7">
                  <c:v>0.0459040091682772</c:v>
                </c:pt>
                <c:pt idx="8">
                  <c:v>0.0483635321257156</c:v>
                </c:pt>
                <c:pt idx="9">
                  <c:v>0.0495388735012891</c:v>
                </c:pt>
              </c:numCache>
            </c:numRef>
          </c:yVal>
          <c:smooth val="1"/>
        </c:ser>
        <c:ser>
          <c:idx val="1"/>
          <c:order val="1"/>
          <c:tx>
            <c:v>10.6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'AE;Data Set # 19'!$I$20:$I$31</c:f>
              <c:numCache>
                <c:formatCode>0.00000</c:formatCode>
                <c:ptCount val="12"/>
                <c:pt idx="0">
                  <c:v>0.128525305401983</c:v>
                </c:pt>
                <c:pt idx="1">
                  <c:v>0.127124236168303</c:v>
                </c:pt>
                <c:pt idx="2">
                  <c:v>0.129089432510265</c:v>
                </c:pt>
                <c:pt idx="3">
                  <c:v>0.134418266708683</c:v>
                </c:pt>
                <c:pt idx="4">
                  <c:v>0.137720037436098</c:v>
                </c:pt>
                <c:pt idx="5">
                  <c:v>0.138852446651094</c:v>
                </c:pt>
                <c:pt idx="6">
                  <c:v>0.140391784136276</c:v>
                </c:pt>
                <c:pt idx="7">
                  <c:v>0.143248449355829</c:v>
                </c:pt>
                <c:pt idx="8">
                  <c:v>0.14510661586762</c:v>
                </c:pt>
                <c:pt idx="9">
                  <c:v>0.149065116935038</c:v>
                </c:pt>
                <c:pt idx="10">
                  <c:v>0.152010653488285</c:v>
                </c:pt>
                <c:pt idx="11">
                  <c:v>0.158108833768518</c:v>
                </c:pt>
              </c:numCache>
            </c:numRef>
          </c:xVal>
          <c:yVal>
            <c:numRef>
              <c:f>'AE;Data Set # 19'!$J$20:$J$31</c:f>
              <c:numCache>
                <c:formatCode>0.00000</c:formatCode>
                <c:ptCount val="12"/>
                <c:pt idx="0">
                  <c:v>0.0515160203633527</c:v>
                </c:pt>
                <c:pt idx="1">
                  <c:v>0.0507012074950873</c:v>
                </c:pt>
                <c:pt idx="2">
                  <c:v>0.0524035122707348</c:v>
                </c:pt>
                <c:pt idx="3">
                  <c:v>0.0551582372126951</c:v>
                </c:pt>
                <c:pt idx="4">
                  <c:v>0.0563675936663143</c:v>
                </c:pt>
                <c:pt idx="5">
                  <c:v>0.0574376396347242</c:v>
                </c:pt>
                <c:pt idx="6">
                  <c:v>0.0578653195299094</c:v>
                </c:pt>
                <c:pt idx="7">
                  <c:v>0.0593894259691229</c:v>
                </c:pt>
                <c:pt idx="8">
                  <c:v>0.0605105703625568</c:v>
                </c:pt>
                <c:pt idx="9">
                  <c:v>0.0629242025537653</c:v>
                </c:pt>
                <c:pt idx="10">
                  <c:v>0.0653326657665141</c:v>
                </c:pt>
                <c:pt idx="11">
                  <c:v>0.0689144909004874</c:v>
                </c:pt>
              </c:numCache>
            </c:numRef>
          </c:yVal>
          <c:smooth val="0"/>
        </c:ser>
        <c:ser>
          <c:idx val="6"/>
          <c:order val="2"/>
          <c:tx>
            <c:v>12.6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'AE;Data Set # 19'!$I$34:$I$43</c:f>
              <c:numCache>
                <c:formatCode>0.00000</c:formatCode>
                <c:ptCount val="10"/>
                <c:pt idx="0">
                  <c:v>0.141075603599903</c:v>
                </c:pt>
                <c:pt idx="1">
                  <c:v>0.150324524352448</c:v>
                </c:pt>
                <c:pt idx="2">
                  <c:v>0.148668325396645</c:v>
                </c:pt>
                <c:pt idx="3">
                  <c:v>0.149103613287197</c:v>
                </c:pt>
                <c:pt idx="4">
                  <c:v>0.156719961618095</c:v>
                </c:pt>
                <c:pt idx="5">
                  <c:v>0.160204405870883</c:v>
                </c:pt>
                <c:pt idx="6">
                  <c:v>0.166794395807701</c:v>
                </c:pt>
                <c:pt idx="7">
                  <c:v>0.17098173958906</c:v>
                </c:pt>
                <c:pt idx="8">
                  <c:v>0.175752168264928</c:v>
                </c:pt>
                <c:pt idx="9">
                  <c:v>0.17718026950452</c:v>
                </c:pt>
              </c:numCache>
            </c:numRef>
          </c:xVal>
          <c:yVal>
            <c:numRef>
              <c:f>'AE;Data Set # 19'!$J$34:$J$43</c:f>
              <c:numCache>
                <c:formatCode>0.00000</c:formatCode>
                <c:ptCount val="10"/>
                <c:pt idx="0">
                  <c:v>0.0625539242772553</c:v>
                </c:pt>
                <c:pt idx="1">
                  <c:v>0.068262148054896</c:v>
                </c:pt>
                <c:pt idx="2">
                  <c:v>0.067534497284661</c:v>
                </c:pt>
                <c:pt idx="3">
                  <c:v>0.0686907215489556</c:v>
                </c:pt>
                <c:pt idx="4">
                  <c:v>0.0723500320888863</c:v>
                </c:pt>
                <c:pt idx="5">
                  <c:v>0.074466698775937</c:v>
                </c:pt>
                <c:pt idx="6">
                  <c:v>0.0786229356586254</c:v>
                </c:pt>
                <c:pt idx="7">
                  <c:v>0.0823051489319841</c:v>
                </c:pt>
                <c:pt idx="8">
                  <c:v>0.0873133917671313</c:v>
                </c:pt>
                <c:pt idx="9">
                  <c:v>0.0899448155397311</c:v>
                </c:pt>
              </c:numCache>
            </c:numRef>
          </c:yVal>
          <c:smooth val="1"/>
        </c:ser>
        <c:ser>
          <c:idx val="7"/>
          <c:order val="3"/>
          <c:tx>
            <c:v>14.7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'AE;Data Set # 19'!$I$46:$I$54</c:f>
              <c:numCache>
                <c:formatCode>0.00000</c:formatCode>
                <c:ptCount val="9"/>
                <c:pt idx="0">
                  <c:v>0.158765247077898</c:v>
                </c:pt>
                <c:pt idx="1">
                  <c:v>0.163028932574818</c:v>
                </c:pt>
                <c:pt idx="2">
                  <c:v>0.168551412450698</c:v>
                </c:pt>
                <c:pt idx="3">
                  <c:v>0.172848992825561</c:v>
                </c:pt>
                <c:pt idx="4">
                  <c:v>0.179945258699164</c:v>
                </c:pt>
                <c:pt idx="5">
                  <c:v>0.182257733270469</c:v>
                </c:pt>
                <c:pt idx="6">
                  <c:v>0.187391826508506</c:v>
                </c:pt>
                <c:pt idx="7">
                  <c:v>0.186465592194338</c:v>
                </c:pt>
                <c:pt idx="8">
                  <c:v>0.185865542407326</c:v>
                </c:pt>
              </c:numCache>
            </c:numRef>
          </c:xVal>
          <c:yVal>
            <c:numRef>
              <c:f>'AE;Data Set # 19'!$J$46:$J$54</c:f>
              <c:numCache>
                <c:formatCode>0.00000</c:formatCode>
                <c:ptCount val="9"/>
                <c:pt idx="0">
                  <c:v>0.0818733307247096</c:v>
                </c:pt>
                <c:pt idx="1">
                  <c:v>0.0853670119249067</c:v>
                </c:pt>
                <c:pt idx="2">
                  <c:v>0.0902475124041867</c:v>
                </c:pt>
                <c:pt idx="3">
                  <c:v>0.0933690991249499</c:v>
                </c:pt>
                <c:pt idx="4">
                  <c:v>0.0987175790629101</c:v>
                </c:pt>
                <c:pt idx="5">
                  <c:v>0.101550732710495</c:v>
                </c:pt>
                <c:pt idx="6">
                  <c:v>0.107646710466512</c:v>
                </c:pt>
                <c:pt idx="7">
                  <c:v>0.108532909730139</c:v>
                </c:pt>
                <c:pt idx="8">
                  <c:v>0.10908497154765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358320"/>
        <c:axId val="-1379353696"/>
      </c:scatterChart>
      <c:valAx>
        <c:axId val="-1379358320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353696"/>
        <c:crosses val="autoZero"/>
        <c:crossBetween val="midCat"/>
        <c:majorUnit val="0.02"/>
      </c:valAx>
      <c:valAx>
        <c:axId val="-137935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3583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411566913248"/>
          <c:y val="0.270012262465771"/>
          <c:w val="0.0733019502353732"/>
          <c:h val="0.11589021884592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7894736842105"/>
          <c:y val="0.0228091236494598"/>
          <c:w val="0.889473684210526"/>
          <c:h val="0.86674669867947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395789473684211"/>
                  <c:y val="0.052821128451380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'AE;Data Set # 19'!$D$8:$D$130</c:f>
              <c:numCache>
                <c:formatCode>General</c:formatCode>
                <c:ptCount val="123"/>
                <c:pt idx="0">
                  <c:v>8.6</c:v>
                </c:pt>
                <c:pt idx="1">
                  <c:v>8.6</c:v>
                </c:pt>
                <c:pt idx="2">
                  <c:v>8.6</c:v>
                </c:pt>
                <c:pt idx="3">
                  <c:v>8.6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</c:v>
                </c:pt>
                <c:pt idx="9">
                  <c:v>8.6</c:v>
                </c:pt>
                <c:pt idx="12">
                  <c:v>10.6</c:v>
                </c:pt>
                <c:pt idx="13">
                  <c:v>10.6</c:v>
                </c:pt>
                <c:pt idx="14">
                  <c:v>10.6</c:v>
                </c:pt>
                <c:pt idx="15">
                  <c:v>10.6</c:v>
                </c:pt>
                <c:pt idx="16">
                  <c:v>10.6</c:v>
                </c:pt>
                <c:pt idx="17">
                  <c:v>10.6</c:v>
                </c:pt>
                <c:pt idx="18">
                  <c:v>10.6</c:v>
                </c:pt>
                <c:pt idx="19">
                  <c:v>10.6</c:v>
                </c:pt>
                <c:pt idx="20">
                  <c:v>10.6</c:v>
                </c:pt>
                <c:pt idx="21">
                  <c:v>10.6</c:v>
                </c:pt>
                <c:pt idx="22">
                  <c:v>10.6</c:v>
                </c:pt>
                <c:pt idx="23">
                  <c:v>10.6</c:v>
                </c:pt>
                <c:pt idx="26">
                  <c:v>12.6</c:v>
                </c:pt>
                <c:pt idx="27">
                  <c:v>12.6</c:v>
                </c:pt>
                <c:pt idx="28">
                  <c:v>12.6</c:v>
                </c:pt>
                <c:pt idx="29">
                  <c:v>12.6</c:v>
                </c:pt>
                <c:pt idx="30">
                  <c:v>12.6</c:v>
                </c:pt>
                <c:pt idx="31">
                  <c:v>12.6</c:v>
                </c:pt>
                <c:pt idx="32">
                  <c:v>12.6</c:v>
                </c:pt>
                <c:pt idx="33">
                  <c:v>12.6</c:v>
                </c:pt>
                <c:pt idx="34">
                  <c:v>12.6</c:v>
                </c:pt>
                <c:pt idx="35">
                  <c:v>12.6</c:v>
                </c:pt>
                <c:pt idx="38">
                  <c:v>14.7</c:v>
                </c:pt>
                <c:pt idx="39">
                  <c:v>14.7</c:v>
                </c:pt>
                <c:pt idx="40">
                  <c:v>14.7</c:v>
                </c:pt>
                <c:pt idx="41">
                  <c:v>14.7</c:v>
                </c:pt>
                <c:pt idx="42">
                  <c:v>14.7</c:v>
                </c:pt>
                <c:pt idx="43">
                  <c:v>14.7</c:v>
                </c:pt>
                <c:pt idx="44">
                  <c:v>14.7</c:v>
                </c:pt>
                <c:pt idx="45">
                  <c:v>14.7</c:v>
                </c:pt>
                <c:pt idx="46">
                  <c:v>14.7</c:v>
                </c:pt>
              </c:numCache>
            </c:numRef>
          </c:xVal>
          <c:yVal>
            <c:numRef>
              <c:f>'AE;Data Set # 19'!$I$8:$I$130</c:f>
              <c:numCache>
                <c:formatCode>0.00000</c:formatCode>
                <c:ptCount val="123"/>
                <c:pt idx="0">
                  <c:v>0.107693532948008</c:v>
                </c:pt>
                <c:pt idx="1">
                  <c:v>0.110864200799443</c:v>
                </c:pt>
                <c:pt idx="2">
                  <c:v>0.113183817448831</c:v>
                </c:pt>
                <c:pt idx="3">
                  <c:v>0.115320474471234</c:v>
                </c:pt>
                <c:pt idx="4">
                  <c:v>0.1194468814863</c:v>
                </c:pt>
                <c:pt idx="5">
                  <c:v>0.120152797327332</c:v>
                </c:pt>
                <c:pt idx="6">
                  <c:v>0.119787217449785</c:v>
                </c:pt>
                <c:pt idx="7">
                  <c:v>0.122007874074507</c:v>
                </c:pt>
                <c:pt idx="8">
                  <c:v>0.126346341666363</c:v>
                </c:pt>
                <c:pt idx="9">
                  <c:v>0.129796638520158</c:v>
                </c:pt>
                <c:pt idx="12">
                  <c:v>0.128525305401983</c:v>
                </c:pt>
                <c:pt idx="13">
                  <c:v>0.127124236168303</c:v>
                </c:pt>
                <c:pt idx="14">
                  <c:v>0.129089432510265</c:v>
                </c:pt>
                <c:pt idx="15">
                  <c:v>0.134418266708683</c:v>
                </c:pt>
                <c:pt idx="16">
                  <c:v>0.137720037436098</c:v>
                </c:pt>
                <c:pt idx="17">
                  <c:v>0.138852446651094</c:v>
                </c:pt>
                <c:pt idx="18">
                  <c:v>0.140391784136276</c:v>
                </c:pt>
                <c:pt idx="19">
                  <c:v>0.143248449355829</c:v>
                </c:pt>
                <c:pt idx="20">
                  <c:v>0.14510661586762</c:v>
                </c:pt>
                <c:pt idx="21">
                  <c:v>0.149065116935038</c:v>
                </c:pt>
                <c:pt idx="22">
                  <c:v>0.152010653488285</c:v>
                </c:pt>
                <c:pt idx="23">
                  <c:v>0.158108833768518</c:v>
                </c:pt>
                <c:pt idx="26">
                  <c:v>0.141075603599903</c:v>
                </c:pt>
                <c:pt idx="27">
                  <c:v>0.150324524352448</c:v>
                </c:pt>
                <c:pt idx="28">
                  <c:v>0.148668325396645</c:v>
                </c:pt>
                <c:pt idx="29">
                  <c:v>0.149103613287197</c:v>
                </c:pt>
                <c:pt idx="30">
                  <c:v>0.156719961618095</c:v>
                </c:pt>
                <c:pt idx="31">
                  <c:v>0.160204405870883</c:v>
                </c:pt>
                <c:pt idx="32">
                  <c:v>0.166794395807701</c:v>
                </c:pt>
                <c:pt idx="33">
                  <c:v>0.17098173958906</c:v>
                </c:pt>
                <c:pt idx="34">
                  <c:v>0.175752168264928</c:v>
                </c:pt>
                <c:pt idx="35">
                  <c:v>0.17718026950452</c:v>
                </c:pt>
                <c:pt idx="38">
                  <c:v>0.158765247077898</c:v>
                </c:pt>
                <c:pt idx="39">
                  <c:v>0.163028932574818</c:v>
                </c:pt>
                <c:pt idx="40">
                  <c:v>0.168551412450698</c:v>
                </c:pt>
                <c:pt idx="41">
                  <c:v>0.172848992825561</c:v>
                </c:pt>
                <c:pt idx="42">
                  <c:v>0.179945258699164</c:v>
                </c:pt>
                <c:pt idx="43">
                  <c:v>0.182257733270469</c:v>
                </c:pt>
                <c:pt idx="44">
                  <c:v>0.187391826508506</c:v>
                </c:pt>
                <c:pt idx="45">
                  <c:v>0.186465592194338</c:v>
                </c:pt>
                <c:pt idx="46">
                  <c:v>0.185865542407326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269600"/>
        <c:axId val="-1379265088"/>
      </c:scatterChart>
      <c:valAx>
        <c:axId val="-1379269600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265088"/>
        <c:crosses val="autoZero"/>
        <c:crossBetween val="midCat"/>
        <c:majorUnit val="2.0"/>
      </c:valAx>
      <c:valAx>
        <c:axId val="-137926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26960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736842105263"/>
          <c:y val="0.177671068427371"/>
          <c:w val="0.134736842105263"/>
          <c:h val="0.05882352941176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4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'Data Set # 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6202848"/>
        <c:axId val="-1406197120"/>
      </c:scatterChart>
      <c:valAx>
        <c:axId val="-1406202848"/>
        <c:scaling>
          <c:orientation val="minMax"/>
          <c:max val="0.1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406197120"/>
        <c:crosses val="autoZero"/>
        <c:crossBetween val="midCat"/>
      </c:valAx>
      <c:valAx>
        <c:axId val="-1406197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406202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8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20'!#REF!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20'!#REF!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1729120"/>
        <c:axId val="-1391725024"/>
      </c:scatterChart>
      <c:valAx>
        <c:axId val="-1391729120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725024"/>
        <c:crosses val="autoZero"/>
        <c:crossBetween val="midCat"/>
        <c:majorUnit val="0.1"/>
      </c:valAx>
      <c:valAx>
        <c:axId val="-139172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7291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25266903914591"/>
          <c:y val="0.0286396348260104"/>
          <c:w val="0.889679715302491"/>
          <c:h val="0.868735589722315"/>
        </c:manualLayout>
      </c:layout>
      <c:scatterChart>
        <c:scatterStyle val="lineMarker"/>
        <c:varyColors val="0"/>
        <c:ser>
          <c:idx val="4"/>
          <c:order val="0"/>
          <c:tx>
            <c:v>Beta = 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'AF;Data Set # 20'!$I$8:$I$12</c:f>
              <c:numCache>
                <c:formatCode>0.00000</c:formatCode>
                <c:ptCount val="5"/>
                <c:pt idx="0">
                  <c:v>0.107580916310705</c:v>
                </c:pt>
                <c:pt idx="1">
                  <c:v>0.107068692290624</c:v>
                </c:pt>
                <c:pt idx="2">
                  <c:v>0.108668133471362</c:v>
                </c:pt>
                <c:pt idx="3">
                  <c:v>0.10966508049339</c:v>
                </c:pt>
                <c:pt idx="4">
                  <c:v>0.113491073549146</c:v>
                </c:pt>
              </c:numCache>
            </c:numRef>
          </c:xVal>
          <c:yVal>
            <c:numRef>
              <c:f>'AF;Data Set # 20'!$J$8:$J$12</c:f>
              <c:numCache>
                <c:formatCode>0.00000</c:formatCode>
                <c:ptCount val="5"/>
                <c:pt idx="0">
                  <c:v>0.0335756784194564</c:v>
                </c:pt>
                <c:pt idx="1">
                  <c:v>0.0344448853772173</c:v>
                </c:pt>
                <c:pt idx="2">
                  <c:v>0.035713477070171</c:v>
                </c:pt>
                <c:pt idx="3">
                  <c:v>0.0375822093556744</c:v>
                </c:pt>
                <c:pt idx="4">
                  <c:v>0.0398723718361053</c:v>
                </c:pt>
              </c:numCache>
            </c:numRef>
          </c:yVal>
          <c:smooth val="1"/>
        </c:ser>
        <c:ser>
          <c:idx val="1"/>
          <c:order val="1"/>
          <c:tx>
            <c:v>21.0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'AF;Data Set # 20'!$I$21:$I$25</c:f>
              <c:numCache>
                <c:formatCode>0.00000</c:formatCode>
                <c:ptCount val="5"/>
                <c:pt idx="0">
                  <c:v>0.11334343614517</c:v>
                </c:pt>
                <c:pt idx="1">
                  <c:v>0.113662569587592</c:v>
                </c:pt>
                <c:pt idx="2">
                  <c:v>0.116252574151234</c:v>
                </c:pt>
                <c:pt idx="3">
                  <c:v>0.117560456042765</c:v>
                </c:pt>
                <c:pt idx="4">
                  <c:v>0.124738568488696</c:v>
                </c:pt>
              </c:numCache>
            </c:numRef>
          </c:xVal>
          <c:yVal>
            <c:numRef>
              <c:f>'AF;Data Set # 20'!$J$21:$J$25</c:f>
              <c:numCache>
                <c:formatCode>0.00000</c:formatCode>
                <c:ptCount val="5"/>
                <c:pt idx="0">
                  <c:v>0.0370839629704947</c:v>
                </c:pt>
                <c:pt idx="1">
                  <c:v>0.0385005066070845</c:v>
                </c:pt>
                <c:pt idx="2">
                  <c:v>0.0405440121401595</c:v>
                </c:pt>
                <c:pt idx="3">
                  <c:v>0.0419085872461016</c:v>
                </c:pt>
                <c:pt idx="4">
                  <c:v>0.0454950941625179</c:v>
                </c:pt>
              </c:numCache>
            </c:numRef>
          </c:yVal>
          <c:smooth val="0"/>
        </c:ser>
        <c:ser>
          <c:idx val="6"/>
          <c:order val="2"/>
          <c:tx>
            <c:v>22.0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'AF;Data Set # 20'!$I$34:$I$38</c:f>
              <c:numCache>
                <c:formatCode>0.00000</c:formatCode>
                <c:ptCount val="5"/>
                <c:pt idx="0">
                  <c:v>0.126768849853682</c:v>
                </c:pt>
                <c:pt idx="1">
                  <c:v>0.12976635359739</c:v>
                </c:pt>
                <c:pt idx="2">
                  <c:v>0.12864249271137</c:v>
                </c:pt>
                <c:pt idx="3">
                  <c:v>0.132435400118971</c:v>
                </c:pt>
                <c:pt idx="4">
                  <c:v>0.142207209498899</c:v>
                </c:pt>
              </c:numCache>
            </c:numRef>
          </c:xVal>
          <c:yVal>
            <c:numRef>
              <c:f>'AF;Data Set # 20'!$J$34:$J$38</c:f>
              <c:numCache>
                <c:formatCode>0.00000</c:formatCode>
                <c:ptCount val="5"/>
                <c:pt idx="0">
                  <c:v>0.0418944635974484</c:v>
                </c:pt>
                <c:pt idx="1">
                  <c:v>0.0447767227966468</c:v>
                </c:pt>
                <c:pt idx="2">
                  <c:v>0.0457398702921402</c:v>
                </c:pt>
                <c:pt idx="3">
                  <c:v>0.0487092814238408</c:v>
                </c:pt>
                <c:pt idx="4">
                  <c:v>0.0544223175422301</c:v>
                </c:pt>
              </c:numCache>
            </c:numRef>
          </c:yVal>
          <c:smooth val="1"/>
        </c:ser>
        <c:ser>
          <c:idx val="7"/>
          <c:order val="3"/>
          <c:tx>
            <c:v>23.0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'AF;Data Set # 20'!$I$47:$I$51</c:f>
              <c:numCache>
                <c:formatCode>0.00000</c:formatCode>
                <c:ptCount val="5"/>
                <c:pt idx="0">
                  <c:v>0.133926404439555</c:v>
                </c:pt>
                <c:pt idx="1">
                  <c:v>0.135456724121489</c:v>
                </c:pt>
                <c:pt idx="2">
                  <c:v>0.139611667900064</c:v>
                </c:pt>
                <c:pt idx="3">
                  <c:v>0.145276505652589</c:v>
                </c:pt>
                <c:pt idx="4">
                  <c:v>0.156349583502743</c:v>
                </c:pt>
              </c:numCache>
            </c:numRef>
          </c:xVal>
          <c:yVal>
            <c:numRef>
              <c:f>'AF;Data Set # 20'!$J$47:$J$51</c:f>
              <c:numCache>
                <c:formatCode>0.00000</c:formatCode>
                <c:ptCount val="5"/>
                <c:pt idx="0">
                  <c:v>0.0473873950915197</c:v>
                </c:pt>
                <c:pt idx="1">
                  <c:v>0.0488780772750137</c:v>
                </c:pt>
                <c:pt idx="2">
                  <c:v>0.0524687917436762</c:v>
                </c:pt>
                <c:pt idx="3">
                  <c:v>0.0562254772703878</c:v>
                </c:pt>
                <c:pt idx="4">
                  <c:v>0.0632981630196382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1633552"/>
        <c:axId val="-1391621808"/>
      </c:scatterChart>
      <c:valAx>
        <c:axId val="-1391633552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621808"/>
        <c:crosses val="autoZero"/>
        <c:crossBetween val="midCat"/>
        <c:majorUnit val="0.02"/>
      </c:valAx>
      <c:valAx>
        <c:axId val="-1391621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6335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217081850534"/>
          <c:y val="0.269689894611598"/>
          <c:w val="0.104092526690391"/>
          <c:h val="0.1157518574217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688846946519"/>
          <c:y val="0.0227818012564182"/>
          <c:w val="0.889590818865441"/>
          <c:h val="0.86690748991528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Mode val="edge"/>
                  <c:yMode val="edge"/>
                  <c:x val="0.557308669029177"/>
                  <c:y val="0.12949655451016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'AF;Data Set # 20'!$D$8:$D$130</c:f>
              <c:numCache>
                <c:formatCode>General</c:formatCode>
                <c:ptCount val="123"/>
                <c:pt idx="0">
                  <c:v>20.0</c:v>
                </c:pt>
                <c:pt idx="1">
                  <c:v>20.0</c:v>
                </c:pt>
                <c:pt idx="2">
                  <c:v>20.0</c:v>
                </c:pt>
                <c:pt idx="3">
                  <c:v>20.0</c:v>
                </c:pt>
                <c:pt idx="4">
                  <c:v>20.0</c:v>
                </c:pt>
                <c:pt idx="13">
                  <c:v>21.0</c:v>
                </c:pt>
                <c:pt idx="14">
                  <c:v>21.0</c:v>
                </c:pt>
                <c:pt idx="15">
                  <c:v>21.0</c:v>
                </c:pt>
                <c:pt idx="16">
                  <c:v>21.0</c:v>
                </c:pt>
                <c:pt idx="17">
                  <c:v>21.0</c:v>
                </c:pt>
                <c:pt idx="26">
                  <c:v>22.0</c:v>
                </c:pt>
                <c:pt idx="27">
                  <c:v>22.0</c:v>
                </c:pt>
                <c:pt idx="28">
                  <c:v>22.0</c:v>
                </c:pt>
                <c:pt idx="29">
                  <c:v>22.0</c:v>
                </c:pt>
                <c:pt idx="30">
                  <c:v>22.0</c:v>
                </c:pt>
                <c:pt idx="39">
                  <c:v>23.0</c:v>
                </c:pt>
                <c:pt idx="40">
                  <c:v>23.0</c:v>
                </c:pt>
                <c:pt idx="41">
                  <c:v>23.0</c:v>
                </c:pt>
                <c:pt idx="42">
                  <c:v>23.0</c:v>
                </c:pt>
                <c:pt idx="43">
                  <c:v>23.0</c:v>
                </c:pt>
              </c:numCache>
            </c:numRef>
          </c:xVal>
          <c:yVal>
            <c:numRef>
              <c:f>'AF;Data Set # 20'!$I$8:$I$130</c:f>
              <c:numCache>
                <c:formatCode>0.00000</c:formatCode>
                <c:ptCount val="123"/>
                <c:pt idx="0">
                  <c:v>0.107580916310705</c:v>
                </c:pt>
                <c:pt idx="1">
                  <c:v>0.107068692290624</c:v>
                </c:pt>
                <c:pt idx="2">
                  <c:v>0.108668133471362</c:v>
                </c:pt>
                <c:pt idx="3">
                  <c:v>0.10966508049339</c:v>
                </c:pt>
                <c:pt idx="4">
                  <c:v>0.113491073549146</c:v>
                </c:pt>
                <c:pt idx="13">
                  <c:v>0.11334343614517</c:v>
                </c:pt>
                <c:pt idx="14">
                  <c:v>0.113662569587592</c:v>
                </c:pt>
                <c:pt idx="15">
                  <c:v>0.116252574151234</c:v>
                </c:pt>
                <c:pt idx="16">
                  <c:v>0.117560456042765</c:v>
                </c:pt>
                <c:pt idx="17">
                  <c:v>0.124738568488696</c:v>
                </c:pt>
                <c:pt idx="26">
                  <c:v>0.126768849853682</c:v>
                </c:pt>
                <c:pt idx="27">
                  <c:v>0.12976635359739</c:v>
                </c:pt>
                <c:pt idx="28">
                  <c:v>0.12864249271137</c:v>
                </c:pt>
                <c:pt idx="29">
                  <c:v>0.132435400118971</c:v>
                </c:pt>
                <c:pt idx="30">
                  <c:v>0.142207209498899</c:v>
                </c:pt>
                <c:pt idx="39">
                  <c:v>0.133926404439555</c:v>
                </c:pt>
                <c:pt idx="40">
                  <c:v>0.135456724121489</c:v>
                </c:pt>
                <c:pt idx="41">
                  <c:v>0.139611667900064</c:v>
                </c:pt>
                <c:pt idx="42">
                  <c:v>0.145276505652589</c:v>
                </c:pt>
                <c:pt idx="43">
                  <c:v>0.156349583502743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1530144"/>
        <c:axId val="-1391525584"/>
      </c:scatterChart>
      <c:valAx>
        <c:axId val="-1391530144"/>
        <c:scaling>
          <c:orientation val="minMax"/>
          <c:max val="24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525584"/>
        <c:crosses val="autoZero"/>
        <c:crossBetween val="midCat"/>
        <c:majorUnit val="2.0"/>
      </c:valAx>
      <c:valAx>
        <c:axId val="-139152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5301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511261286702"/>
          <c:y val="0.177458241365784"/>
          <c:w val="0.134595301199499"/>
          <c:h val="0.05875306639813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1353712"/>
        <c:axId val="-1391349616"/>
      </c:scatterChart>
      <c:valAx>
        <c:axId val="-1391353712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349616"/>
        <c:crosses val="autoZero"/>
        <c:crossBetween val="midCat"/>
        <c:majorUnit val="0.1"/>
      </c:valAx>
      <c:valAx>
        <c:axId val="-1391349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3537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73635278143311"/>
          <c:y val="0.0288809003658294"/>
          <c:w val="0.897036223093579"/>
          <c:h val="0.867630381823459"/>
        </c:manualLayout>
      </c:layout>
      <c:scatterChart>
        <c:scatterStyle val="lineMarker"/>
        <c:varyColors val="0"/>
        <c:ser>
          <c:idx val="3"/>
          <c:order val="0"/>
          <c:tx>
            <c:v>Beta = 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'AG;Data Set # 21'!$I$8:$I$22</c:f>
              <c:numCache>
                <c:formatCode>0.00000</c:formatCode>
                <c:ptCount val="15"/>
                <c:pt idx="0">
                  <c:v>0.0528459068860654</c:v>
                </c:pt>
                <c:pt idx="1">
                  <c:v>0.0511288362737168</c:v>
                </c:pt>
                <c:pt idx="2">
                  <c:v>0.050856009027471</c:v>
                </c:pt>
                <c:pt idx="3">
                  <c:v>0.0488244166140404</c:v>
                </c:pt>
                <c:pt idx="4">
                  <c:v>0.0489625789657577</c:v>
                </c:pt>
                <c:pt idx="5">
                  <c:v>0.0490079865205412</c:v>
                </c:pt>
                <c:pt idx="6">
                  <c:v>0.0480795234334209</c:v>
                </c:pt>
                <c:pt idx="7">
                  <c:v>0.0482785991054057</c:v>
                </c:pt>
                <c:pt idx="8">
                  <c:v>0.0472372969625109</c:v>
                </c:pt>
                <c:pt idx="9">
                  <c:v>0.0475404147425977</c:v>
                </c:pt>
                <c:pt idx="10">
                  <c:v>0.0466357340669344</c:v>
                </c:pt>
                <c:pt idx="11">
                  <c:v>0.0450456956005442</c:v>
                </c:pt>
                <c:pt idx="12">
                  <c:v>0.0431004209615213</c:v>
                </c:pt>
                <c:pt idx="13">
                  <c:v>0.0426336993718542</c:v>
                </c:pt>
                <c:pt idx="14">
                  <c:v>0.0414083132188719</c:v>
                </c:pt>
              </c:numCache>
            </c:numRef>
          </c:xVal>
          <c:yVal>
            <c:numRef>
              <c:f>'AG;Data Set # 21'!$J$8:$J$22</c:f>
              <c:numCache>
                <c:formatCode>0.00000</c:formatCode>
                <c:ptCount val="15"/>
                <c:pt idx="0">
                  <c:v>0.0140527236011615</c:v>
                </c:pt>
                <c:pt idx="1">
                  <c:v>0.0143755218990435</c:v>
                </c:pt>
                <c:pt idx="2">
                  <c:v>0.0143755561468969</c:v>
                </c:pt>
                <c:pt idx="3">
                  <c:v>0.0146326052012764</c:v>
                </c:pt>
                <c:pt idx="4">
                  <c:v>0.014594632561215</c:v>
                </c:pt>
                <c:pt idx="5">
                  <c:v>0.0146734740627516</c:v>
                </c:pt>
                <c:pt idx="6">
                  <c:v>0.0148792133653853</c:v>
                </c:pt>
                <c:pt idx="7">
                  <c:v>0.0148706686227136</c:v>
                </c:pt>
                <c:pt idx="8">
                  <c:v>0.0151810909002132</c:v>
                </c:pt>
                <c:pt idx="9">
                  <c:v>0.0155217216517509</c:v>
                </c:pt>
                <c:pt idx="10">
                  <c:v>0.0159385120947207</c:v>
                </c:pt>
                <c:pt idx="11">
                  <c:v>0.0163341023698662</c:v>
                </c:pt>
                <c:pt idx="12">
                  <c:v>0.0169568260708327</c:v>
                </c:pt>
                <c:pt idx="13">
                  <c:v>0.0178005583387935</c:v>
                </c:pt>
                <c:pt idx="14">
                  <c:v>0.0181256562517791</c:v>
                </c:pt>
              </c:numCache>
            </c:numRef>
          </c:yVal>
          <c:smooth val="1"/>
        </c:ser>
        <c:ser>
          <c:idx val="2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21'!$I$25:$I$39</c:f>
              <c:numCache>
                <c:formatCode>0.00000</c:formatCode>
                <c:ptCount val="15"/>
                <c:pt idx="0">
                  <c:v>0.0713440134045774</c:v>
                </c:pt>
                <c:pt idx="1">
                  <c:v>0.0700922042724177</c:v>
                </c:pt>
                <c:pt idx="2">
                  <c:v>0.068476766976907</c:v>
                </c:pt>
                <c:pt idx="3">
                  <c:v>0.0685238372503566</c:v>
                </c:pt>
                <c:pt idx="4">
                  <c:v>0.0681628629601934</c:v>
                </c:pt>
                <c:pt idx="5">
                  <c:v>0.0676349091666645</c:v>
                </c:pt>
                <c:pt idx="6">
                  <c:v>0.0667213581295289</c:v>
                </c:pt>
                <c:pt idx="7">
                  <c:v>0.066832382580942</c:v>
                </c:pt>
                <c:pt idx="8">
                  <c:v>0.0669476010405914</c:v>
                </c:pt>
                <c:pt idx="9">
                  <c:v>0.0678009274381805</c:v>
                </c:pt>
                <c:pt idx="10">
                  <c:v>0.0664070390745833</c:v>
                </c:pt>
                <c:pt idx="11">
                  <c:v>0.0662607019162707</c:v>
                </c:pt>
                <c:pt idx="12">
                  <c:v>0.0647725291565708</c:v>
                </c:pt>
                <c:pt idx="13">
                  <c:v>0.0616566496008067</c:v>
                </c:pt>
                <c:pt idx="14">
                  <c:v>0.0602210984273441</c:v>
                </c:pt>
              </c:numCache>
            </c:numRef>
          </c:xVal>
          <c:yVal>
            <c:numRef>
              <c:f>'AG;Data Set # 21'!$J$25:$J$39</c:f>
              <c:numCache>
                <c:formatCode>0.00000</c:formatCode>
                <c:ptCount val="15"/>
                <c:pt idx="0">
                  <c:v>0.0198175795520922</c:v>
                </c:pt>
                <c:pt idx="1">
                  <c:v>0.0203662521658688</c:v>
                </c:pt>
                <c:pt idx="2">
                  <c:v>0.0200800920948492</c:v>
                </c:pt>
                <c:pt idx="3">
                  <c:v>0.0206841052102648</c:v>
                </c:pt>
                <c:pt idx="4">
                  <c:v>0.0205742540872949</c:v>
                </c:pt>
                <c:pt idx="5">
                  <c:v>0.0207771217659858</c:v>
                </c:pt>
                <c:pt idx="6">
                  <c:v>0.0207708554338046</c:v>
                </c:pt>
                <c:pt idx="7">
                  <c:v>0.0210618360154854</c:v>
                </c:pt>
                <c:pt idx="8">
                  <c:v>0.0214380991944618</c:v>
                </c:pt>
                <c:pt idx="9">
                  <c:v>0.0217929507731008</c:v>
                </c:pt>
                <c:pt idx="10">
                  <c:v>0.0219425873207508</c:v>
                </c:pt>
                <c:pt idx="11">
                  <c:v>0.0223056653467717</c:v>
                </c:pt>
                <c:pt idx="12">
                  <c:v>0.0229919682525206</c:v>
                </c:pt>
                <c:pt idx="13">
                  <c:v>0.0234793348016866</c:v>
                </c:pt>
                <c:pt idx="14">
                  <c:v>0.0242825340554872</c:v>
                </c:pt>
              </c:numCache>
            </c:numRef>
          </c:yVal>
          <c:smooth val="0"/>
        </c:ser>
        <c:ser>
          <c:idx val="4"/>
          <c:order val="2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21'!$I$42:$I$56</c:f>
              <c:numCache>
                <c:formatCode>0.00000</c:formatCode>
                <c:ptCount val="15"/>
                <c:pt idx="0">
                  <c:v>0.0919023349440481</c:v>
                </c:pt>
                <c:pt idx="1">
                  <c:v>0.0908268533329222</c:v>
                </c:pt>
                <c:pt idx="2">
                  <c:v>0.0901576430423822</c:v>
                </c:pt>
                <c:pt idx="3">
                  <c:v>0.092506561738839</c:v>
                </c:pt>
                <c:pt idx="4">
                  <c:v>0.0919605286670116</c:v>
                </c:pt>
                <c:pt idx="5">
                  <c:v>0.0922195308003115</c:v>
                </c:pt>
                <c:pt idx="6">
                  <c:v>0.0916656471578118</c:v>
                </c:pt>
                <c:pt idx="7">
                  <c:v>0.0933974719700251</c:v>
                </c:pt>
                <c:pt idx="8">
                  <c:v>0.0946777724442885</c:v>
                </c:pt>
                <c:pt idx="9">
                  <c:v>0.0950054261642616</c:v>
                </c:pt>
                <c:pt idx="10">
                  <c:v>0.0963384216315008</c:v>
                </c:pt>
                <c:pt idx="11">
                  <c:v>0.0956589378842361</c:v>
                </c:pt>
                <c:pt idx="12">
                  <c:v>0.0927447431858663</c:v>
                </c:pt>
                <c:pt idx="13">
                  <c:v>0.0902669491975338</c:v>
                </c:pt>
                <c:pt idx="14">
                  <c:v>0.088660082973915</c:v>
                </c:pt>
              </c:numCache>
            </c:numRef>
          </c:xVal>
          <c:yVal>
            <c:numRef>
              <c:f>'AG;Data Set # 21'!$J$42:$J$56</c:f>
              <c:numCache>
                <c:formatCode>0.00000</c:formatCode>
                <c:ptCount val="15"/>
                <c:pt idx="0">
                  <c:v>0.028105447202323</c:v>
                </c:pt>
                <c:pt idx="1">
                  <c:v>0.0288037790148103</c:v>
                </c:pt>
                <c:pt idx="2">
                  <c:v>0.0294612019437454</c:v>
                </c:pt>
                <c:pt idx="3">
                  <c:v>0.0310513153857181</c:v>
                </c:pt>
                <c:pt idx="4">
                  <c:v>0.0311005163189046</c:v>
                </c:pt>
                <c:pt idx="5">
                  <c:v>0.0315309730295962</c:v>
                </c:pt>
                <c:pt idx="6">
                  <c:v>0.0317074600963242</c:v>
                </c:pt>
                <c:pt idx="7">
                  <c:v>0.0322706594245473</c:v>
                </c:pt>
                <c:pt idx="8">
                  <c:v>0.0329127115068864</c:v>
                </c:pt>
                <c:pt idx="9">
                  <c:v>0.0333862770966793</c:v>
                </c:pt>
                <c:pt idx="10">
                  <c:v>0.0340804102283756</c:v>
                </c:pt>
                <c:pt idx="11">
                  <c:v>0.0343291509001204</c:v>
                </c:pt>
                <c:pt idx="12">
                  <c:v>0.0348899752278107</c:v>
                </c:pt>
                <c:pt idx="13">
                  <c:v>0.0351979022746848</c:v>
                </c:pt>
                <c:pt idx="14">
                  <c:v>0.0360117671630528</c:v>
                </c:pt>
              </c:numCache>
            </c:numRef>
          </c:yVal>
          <c:smooth val="1"/>
        </c:ser>
        <c:ser>
          <c:idx val="5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21'!$I$59:$I$73</c:f>
              <c:numCache>
                <c:formatCode>0.00000</c:formatCode>
                <c:ptCount val="15"/>
                <c:pt idx="0">
                  <c:v>0.111843407620587</c:v>
                </c:pt>
                <c:pt idx="1">
                  <c:v>0.112339611989621</c:v>
                </c:pt>
                <c:pt idx="2">
                  <c:v>0.11378689710057</c:v>
                </c:pt>
                <c:pt idx="3">
                  <c:v>0.118025616610618</c:v>
                </c:pt>
                <c:pt idx="4">
                  <c:v>0.119610825242924</c:v>
                </c:pt>
                <c:pt idx="5">
                  <c:v>0.120278575579893</c:v>
                </c:pt>
                <c:pt idx="6">
                  <c:v>0.121796773203033</c:v>
                </c:pt>
                <c:pt idx="7">
                  <c:v>0.124823532018653</c:v>
                </c:pt>
                <c:pt idx="8">
                  <c:v>0.12598037479504</c:v>
                </c:pt>
                <c:pt idx="9">
                  <c:v>0.126941476797251</c:v>
                </c:pt>
                <c:pt idx="10">
                  <c:v>0.124622419990696</c:v>
                </c:pt>
                <c:pt idx="11">
                  <c:v>0.123203492625566</c:v>
                </c:pt>
                <c:pt idx="12">
                  <c:v>0.120678856603497</c:v>
                </c:pt>
                <c:pt idx="13">
                  <c:v>0.119147838921638</c:v>
                </c:pt>
                <c:pt idx="14">
                  <c:v>0.116666980872062</c:v>
                </c:pt>
              </c:numCache>
            </c:numRef>
          </c:xVal>
          <c:yVal>
            <c:numRef>
              <c:f>'AG;Data Set # 21'!$J$59:$J$73</c:f>
              <c:numCache>
                <c:formatCode>0.00000</c:formatCode>
                <c:ptCount val="15"/>
                <c:pt idx="0">
                  <c:v>0.0396782784032795</c:v>
                </c:pt>
                <c:pt idx="1">
                  <c:v>0.0411767416737188</c:v>
                </c:pt>
                <c:pt idx="2">
                  <c:v>0.0424840955447104</c:v>
                </c:pt>
                <c:pt idx="3">
                  <c:v>0.0458323941185517</c:v>
                </c:pt>
                <c:pt idx="4">
                  <c:v>0.0465992702619726</c:v>
                </c:pt>
                <c:pt idx="5">
                  <c:v>0.0474260388136633</c:v>
                </c:pt>
                <c:pt idx="6">
                  <c:v>0.0483620543884587</c:v>
                </c:pt>
                <c:pt idx="7">
                  <c:v>0.0494509913002219</c:v>
                </c:pt>
                <c:pt idx="8">
                  <c:v>0.0508590490095471</c:v>
                </c:pt>
                <c:pt idx="9">
                  <c:v>0.0520424630710945</c:v>
                </c:pt>
                <c:pt idx="10">
                  <c:v>0.0514384118323537</c:v>
                </c:pt>
                <c:pt idx="11">
                  <c:v>0.0520080280106075</c:v>
                </c:pt>
                <c:pt idx="12">
                  <c:v>0.0521699559571191</c:v>
                </c:pt>
                <c:pt idx="13">
                  <c:v>0.0519809184865533</c:v>
                </c:pt>
                <c:pt idx="14">
                  <c:v>0.0529083541606598</c:v>
                </c:pt>
              </c:numCache>
            </c:numRef>
          </c:yVal>
          <c:smooth val="1"/>
        </c:ser>
        <c:ser>
          <c:idx val="6"/>
          <c:order val="4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'AG;Data Set # 21'!$I$76:$I$86</c:f>
              <c:numCache>
                <c:formatCode>0.00000</c:formatCode>
                <c:ptCount val="11"/>
                <c:pt idx="0">
                  <c:v>0.137324324533573</c:v>
                </c:pt>
                <c:pt idx="1">
                  <c:v>0.139577470469886</c:v>
                </c:pt>
                <c:pt idx="2">
                  <c:v>0.142555797928031</c:v>
                </c:pt>
                <c:pt idx="3">
                  <c:v>0.152812505106728</c:v>
                </c:pt>
                <c:pt idx="4">
                  <c:v>0.155445838403097</c:v>
                </c:pt>
                <c:pt idx="5">
                  <c:v>0.158209215272629</c:v>
                </c:pt>
                <c:pt idx="6">
                  <c:v>0.160635395653296</c:v>
                </c:pt>
                <c:pt idx="7">
                  <c:v>0.162940178371949</c:v>
                </c:pt>
                <c:pt idx="8">
                  <c:v>0.164318769411618</c:v>
                </c:pt>
                <c:pt idx="9">
                  <c:v>0.163673618453591</c:v>
                </c:pt>
                <c:pt idx="10">
                  <c:v>0.161791555527695</c:v>
                </c:pt>
              </c:numCache>
            </c:numRef>
          </c:xVal>
          <c:yVal>
            <c:numRef>
              <c:f>'AG;Data Set # 21'!$J$76:$J$86</c:f>
              <c:numCache>
                <c:formatCode>0.00000</c:formatCode>
                <c:ptCount val="11"/>
                <c:pt idx="0">
                  <c:v>0.0557529847840614</c:v>
                </c:pt>
                <c:pt idx="1">
                  <c:v>0.0585115913436214</c:v>
                </c:pt>
                <c:pt idx="2">
                  <c:v>0.0615067365007427</c:v>
                </c:pt>
                <c:pt idx="3">
                  <c:v>0.0684132154741895</c:v>
                </c:pt>
                <c:pt idx="4">
                  <c:v>0.0701947034686785</c:v>
                </c:pt>
                <c:pt idx="5">
                  <c:v>0.0726337471836443</c:v>
                </c:pt>
                <c:pt idx="6">
                  <c:v>0.0739724659481718</c:v>
                </c:pt>
                <c:pt idx="7">
                  <c:v>0.0759688984854451</c:v>
                </c:pt>
                <c:pt idx="8">
                  <c:v>0.0776240343456318</c:v>
                </c:pt>
                <c:pt idx="9">
                  <c:v>0.0773962555375482</c:v>
                </c:pt>
                <c:pt idx="10">
                  <c:v>0.0772394689655327</c:v>
                </c:pt>
              </c:numCache>
            </c:numRef>
          </c:yVal>
          <c:smooth val="1"/>
        </c:ser>
        <c:ser>
          <c:idx val="7"/>
          <c:order val="5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'AG;Data Set # 21'!$I$89:$I$94</c:f>
              <c:numCache>
                <c:formatCode>0.00000</c:formatCode>
                <c:ptCount val="6"/>
                <c:pt idx="0">
                  <c:v>0.159883556457122</c:v>
                </c:pt>
                <c:pt idx="1">
                  <c:v>0.161125915503823</c:v>
                </c:pt>
                <c:pt idx="2">
                  <c:v>0.167131392582622</c:v>
                </c:pt>
                <c:pt idx="3">
                  <c:v>0.178180936585609</c:v>
                </c:pt>
                <c:pt idx="4">
                  <c:v>0.18353271975793</c:v>
                </c:pt>
                <c:pt idx="5">
                  <c:v>0.186360695203542</c:v>
                </c:pt>
              </c:numCache>
            </c:numRef>
          </c:xVal>
          <c:yVal>
            <c:numRef>
              <c:f>'AG;Data Set # 21'!$J$89:$J$94</c:f>
              <c:numCache>
                <c:formatCode>0.00000</c:formatCode>
                <c:ptCount val="6"/>
                <c:pt idx="0">
                  <c:v>0.0734538645570552</c:v>
                </c:pt>
                <c:pt idx="1">
                  <c:v>0.07651970510845</c:v>
                </c:pt>
                <c:pt idx="2">
                  <c:v>0.0818806246569665</c:v>
                </c:pt>
                <c:pt idx="3">
                  <c:v>0.0906792094033951</c:v>
                </c:pt>
                <c:pt idx="4">
                  <c:v>0.0950182873410512</c:v>
                </c:pt>
                <c:pt idx="5">
                  <c:v>0.0968544765723391</c:v>
                </c:pt>
              </c:numCache>
            </c:numRef>
          </c:yVal>
          <c:smooth val="1"/>
        </c:ser>
        <c:ser>
          <c:idx val="9"/>
          <c:order val="6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21'!$I$124:$I$130</c:f>
              <c:numCache>
                <c:formatCode>General</c:formatCode>
                <c:ptCount val="7"/>
              </c:numCache>
            </c:numRef>
          </c:xVal>
          <c:yVal>
            <c:numRef>
              <c:f>'AG;Data Set # 21'!$J$124:$J$130</c:f>
              <c:numCache>
                <c:formatCode>General</c:formatCode>
                <c:ptCount val="7"/>
              </c:numCache>
            </c:numRef>
          </c:yVal>
          <c:smooth val="1"/>
        </c:ser>
        <c:ser>
          <c:idx val="10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'AG;Data Set # 21'!$I$133:$I$138</c:f>
              <c:numCache>
                <c:formatCode>General</c:formatCode>
                <c:ptCount val="6"/>
              </c:numCache>
            </c:numRef>
          </c:xVal>
          <c:yVal>
            <c:numRef>
              <c:f>'AG;Data Set # 21'!$J$133:$J$138</c:f>
              <c:numCache>
                <c:formatCode>General</c:formatCode>
                <c:ptCount val="6"/>
              </c:numCache>
            </c:numRef>
          </c:yVal>
          <c:smooth val="1"/>
        </c:ser>
        <c:ser>
          <c:idx val="0"/>
          <c:order val="8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'AG;Data Set # 21'!$I$141:$I$145</c:f>
              <c:numCache>
                <c:formatCode>General</c:formatCode>
                <c:ptCount val="5"/>
              </c:numCache>
            </c:numRef>
          </c:xVal>
          <c:yVal>
            <c:numRef>
              <c:f>'AG;Data Set # 21'!$J$141:$J$145</c:f>
              <c:numCache>
                <c:formatCode>General</c:formatCode>
                <c:ptCount val="5"/>
              </c:numCache>
            </c:numRef>
          </c:yVal>
          <c:smooth val="0"/>
        </c:ser>
        <c:ser>
          <c:idx val="1"/>
          <c:order val="9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21'!$I$97:$I$102</c:f>
              <c:numCache>
                <c:formatCode>0.00000</c:formatCode>
                <c:ptCount val="6"/>
                <c:pt idx="0">
                  <c:v>0.175619754871</c:v>
                </c:pt>
                <c:pt idx="1">
                  <c:v>0.183501051656044</c:v>
                </c:pt>
                <c:pt idx="2">
                  <c:v>0.186206057613193</c:v>
                </c:pt>
                <c:pt idx="3">
                  <c:v>0.187661916008417</c:v>
                </c:pt>
                <c:pt idx="4">
                  <c:v>0.190161503140065</c:v>
                </c:pt>
                <c:pt idx="5">
                  <c:v>0.196055645056714</c:v>
                </c:pt>
              </c:numCache>
            </c:numRef>
          </c:xVal>
          <c:yVal>
            <c:numRef>
              <c:f>'AG;Data Set # 21'!$J$97:$J$102</c:f>
              <c:numCache>
                <c:formatCode>0.00000</c:formatCode>
                <c:ptCount val="6"/>
                <c:pt idx="0">
                  <c:v>0.092301741390945</c:v>
                </c:pt>
                <c:pt idx="1">
                  <c:v>0.0982799837894563</c:v>
                </c:pt>
                <c:pt idx="2">
                  <c:v>0.10121110050789</c:v>
                </c:pt>
                <c:pt idx="3">
                  <c:v>0.103795249671879</c:v>
                </c:pt>
                <c:pt idx="4">
                  <c:v>0.105491443995613</c:v>
                </c:pt>
                <c:pt idx="5">
                  <c:v>0.110874093986554</c:v>
                </c:pt>
              </c:numCache>
            </c:numRef>
          </c:yVal>
          <c:smooth val="0"/>
        </c:ser>
        <c:ser>
          <c:idx val="8"/>
          <c:order val="10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'AG;Data Set # 21'!$I$105:$I$111</c:f>
              <c:numCache>
                <c:formatCode>0.00000</c:formatCode>
                <c:ptCount val="7"/>
                <c:pt idx="0">
                  <c:v>0.19527019851414</c:v>
                </c:pt>
                <c:pt idx="1">
                  <c:v>0.198023581203784</c:v>
                </c:pt>
                <c:pt idx="2">
                  <c:v>0.200316538682779</c:v>
                </c:pt>
                <c:pt idx="3">
                  <c:v>0.199982402343417</c:v>
                </c:pt>
                <c:pt idx="4">
                  <c:v>0.202369340051857</c:v>
                </c:pt>
                <c:pt idx="5">
                  <c:v>0.204519468018359</c:v>
                </c:pt>
                <c:pt idx="6">
                  <c:v>0.2040196543946</c:v>
                </c:pt>
              </c:numCache>
            </c:numRef>
          </c:xVal>
          <c:yVal>
            <c:numRef>
              <c:f>'AG;Data Set # 21'!$J$105:$J$111</c:f>
              <c:numCache>
                <c:formatCode>0.00000</c:formatCode>
                <c:ptCount val="7"/>
                <c:pt idx="0">
                  <c:v>0.120549486060901</c:v>
                </c:pt>
                <c:pt idx="1">
                  <c:v>0.11822691799944</c:v>
                </c:pt>
                <c:pt idx="2">
                  <c:v>0.120748645437107</c:v>
                </c:pt>
                <c:pt idx="3">
                  <c:v>0.121879229455984</c:v>
                </c:pt>
                <c:pt idx="4">
                  <c:v>0.124478725307326</c:v>
                </c:pt>
                <c:pt idx="5">
                  <c:v>0.12667519684844</c:v>
                </c:pt>
                <c:pt idx="6">
                  <c:v>0.127506956760985</c:v>
                </c:pt>
              </c:numCache>
            </c:numRef>
          </c:yVal>
          <c:smooth val="0"/>
        </c:ser>
        <c:ser>
          <c:idx val="11"/>
          <c:order val="11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'AG;Data Set # 21'!$I$114:$I$118</c:f>
              <c:numCache>
                <c:formatCode>0.00000</c:formatCode>
                <c:ptCount val="5"/>
                <c:pt idx="0">
                  <c:v>0.211525949637097</c:v>
                </c:pt>
                <c:pt idx="1">
                  <c:v>0.21436908595457</c:v>
                </c:pt>
                <c:pt idx="2">
                  <c:v>0.211417777957539</c:v>
                </c:pt>
                <c:pt idx="3">
                  <c:v>0.213889028563573</c:v>
                </c:pt>
                <c:pt idx="4">
                  <c:v>0.214856236738145</c:v>
                </c:pt>
              </c:numCache>
            </c:numRef>
          </c:xVal>
          <c:yVal>
            <c:numRef>
              <c:f>'AG;Data Set # 21'!$J$114:$J$118</c:f>
              <c:numCache>
                <c:formatCode>0.00000</c:formatCode>
                <c:ptCount val="5"/>
                <c:pt idx="0">
                  <c:v>0.142932378383237</c:v>
                </c:pt>
                <c:pt idx="1">
                  <c:v>0.145272941292835</c:v>
                </c:pt>
                <c:pt idx="2">
                  <c:v>0.143685384853043</c:v>
                </c:pt>
                <c:pt idx="3">
                  <c:v>0.146207271160306</c:v>
                </c:pt>
                <c:pt idx="4">
                  <c:v>0.147913354460051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1149696"/>
        <c:axId val="-1391145920"/>
      </c:scatterChart>
      <c:valAx>
        <c:axId val="-1391149696"/>
        <c:scaling>
          <c:orientation val="minMax"/>
          <c:max val="0.24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145920"/>
        <c:crosses val="autoZero"/>
        <c:crossBetween val="midCat"/>
        <c:majorUnit val="0.02"/>
      </c:valAx>
      <c:valAx>
        <c:axId val="-1391145920"/>
        <c:scaling>
          <c:orientation val="minMax"/>
          <c:max val="0.16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1496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3244976738074"/>
          <c:y val="0.197352819166501"/>
          <c:w val="0.0850234333193045"/>
          <c:h val="0.3465708043899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2880068349184"/>
          <c:y val="0.0229746070133011"/>
          <c:w val="0.890052811095392"/>
          <c:h val="0.86577992744861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00000204515811"/>
                  <c:y val="0.10761789600967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'AG;Data Set # 21'!$D$8:$D$145</c:f>
              <c:numCache>
                <c:formatCode>General</c:formatCode>
                <c:ptCount val="138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7">
                  <c:v>6.0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0">
                  <c:v>6.0</c:v>
                </c:pt>
                <c:pt idx="31">
                  <c:v>6.0</c:v>
                </c:pt>
                <c:pt idx="34">
                  <c:v>8.0</c:v>
                </c:pt>
                <c:pt idx="35">
                  <c:v>8.0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7">
                  <c:v>8.0</c:v>
                </c:pt>
                <c:pt idx="48">
                  <c:v>8.0</c:v>
                </c:pt>
                <c:pt idx="51">
                  <c:v>10.0</c:v>
                </c:pt>
                <c:pt idx="52">
                  <c:v>10.0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8">
                  <c:v>12.0</c:v>
                </c:pt>
                <c:pt idx="69">
                  <c:v>12.0</c:v>
                </c:pt>
                <c:pt idx="70">
                  <c:v>12.0</c:v>
                </c:pt>
                <c:pt idx="71">
                  <c:v>12.0</c:v>
                </c:pt>
                <c:pt idx="72">
                  <c:v>12.0</c:v>
                </c:pt>
                <c:pt idx="73">
                  <c:v>12.0</c:v>
                </c:pt>
                <c:pt idx="74">
                  <c:v>12.0</c:v>
                </c:pt>
                <c:pt idx="75">
                  <c:v>12.0</c:v>
                </c:pt>
                <c:pt idx="76">
                  <c:v>12.0</c:v>
                </c:pt>
                <c:pt idx="77">
                  <c:v>12.0</c:v>
                </c:pt>
                <c:pt idx="78">
                  <c:v>12.0</c:v>
                </c:pt>
                <c:pt idx="81">
                  <c:v>14.0</c:v>
                </c:pt>
                <c:pt idx="82">
                  <c:v>14.0</c:v>
                </c:pt>
                <c:pt idx="83">
                  <c:v>14.0</c:v>
                </c:pt>
                <c:pt idx="84">
                  <c:v>14.0</c:v>
                </c:pt>
                <c:pt idx="85">
                  <c:v>14.0</c:v>
                </c:pt>
                <c:pt idx="86">
                  <c:v>14.0</c:v>
                </c:pt>
                <c:pt idx="89">
                  <c:v>16.0</c:v>
                </c:pt>
                <c:pt idx="90">
                  <c:v>16.0</c:v>
                </c:pt>
                <c:pt idx="91">
                  <c:v>16.0</c:v>
                </c:pt>
                <c:pt idx="92">
                  <c:v>16.0</c:v>
                </c:pt>
                <c:pt idx="93">
                  <c:v>16.0</c:v>
                </c:pt>
                <c:pt idx="94">
                  <c:v>16.0</c:v>
                </c:pt>
                <c:pt idx="97">
                  <c:v>18.0</c:v>
                </c:pt>
                <c:pt idx="98">
                  <c:v>18.0</c:v>
                </c:pt>
                <c:pt idx="99">
                  <c:v>18.0</c:v>
                </c:pt>
                <c:pt idx="100">
                  <c:v>18.0</c:v>
                </c:pt>
                <c:pt idx="101">
                  <c:v>18.0</c:v>
                </c:pt>
                <c:pt idx="102">
                  <c:v>18.0</c:v>
                </c:pt>
                <c:pt idx="103">
                  <c:v>18.0</c:v>
                </c:pt>
                <c:pt idx="106">
                  <c:v>20.0</c:v>
                </c:pt>
                <c:pt idx="107">
                  <c:v>20.0</c:v>
                </c:pt>
                <c:pt idx="108">
                  <c:v>20.0</c:v>
                </c:pt>
                <c:pt idx="109">
                  <c:v>20.0</c:v>
                </c:pt>
                <c:pt idx="110">
                  <c:v>20.0</c:v>
                </c:pt>
              </c:numCache>
            </c:numRef>
          </c:xVal>
          <c:yVal>
            <c:numRef>
              <c:f>'AG;Data Set # 21'!$I$8:$I$145</c:f>
              <c:numCache>
                <c:formatCode>0.00000</c:formatCode>
                <c:ptCount val="138"/>
                <c:pt idx="0">
                  <c:v>0.0528459068860654</c:v>
                </c:pt>
                <c:pt idx="1">
                  <c:v>0.0511288362737168</c:v>
                </c:pt>
                <c:pt idx="2">
                  <c:v>0.050856009027471</c:v>
                </c:pt>
                <c:pt idx="3">
                  <c:v>0.0488244166140404</c:v>
                </c:pt>
                <c:pt idx="4">
                  <c:v>0.0489625789657577</c:v>
                </c:pt>
                <c:pt idx="5">
                  <c:v>0.0490079865205412</c:v>
                </c:pt>
                <c:pt idx="6">
                  <c:v>0.0480795234334209</c:v>
                </c:pt>
                <c:pt idx="7">
                  <c:v>0.0482785991054057</c:v>
                </c:pt>
                <c:pt idx="8">
                  <c:v>0.0472372969625109</c:v>
                </c:pt>
                <c:pt idx="9">
                  <c:v>0.0475404147425977</c:v>
                </c:pt>
                <c:pt idx="10">
                  <c:v>0.0466357340669344</c:v>
                </c:pt>
                <c:pt idx="11">
                  <c:v>0.0450456956005442</c:v>
                </c:pt>
                <c:pt idx="12">
                  <c:v>0.0431004209615213</c:v>
                </c:pt>
                <c:pt idx="13">
                  <c:v>0.0426336993718542</c:v>
                </c:pt>
                <c:pt idx="14">
                  <c:v>0.0414083132188719</c:v>
                </c:pt>
                <c:pt idx="17">
                  <c:v>0.0713440134045774</c:v>
                </c:pt>
                <c:pt idx="18">
                  <c:v>0.0700922042724177</c:v>
                </c:pt>
                <c:pt idx="19">
                  <c:v>0.068476766976907</c:v>
                </c:pt>
                <c:pt idx="20">
                  <c:v>0.0685238372503566</c:v>
                </c:pt>
                <c:pt idx="21">
                  <c:v>0.0681628629601934</c:v>
                </c:pt>
                <c:pt idx="22">
                  <c:v>0.0676349091666645</c:v>
                </c:pt>
                <c:pt idx="23">
                  <c:v>0.0667213581295289</c:v>
                </c:pt>
                <c:pt idx="24">
                  <c:v>0.066832382580942</c:v>
                </c:pt>
                <c:pt idx="25">
                  <c:v>0.0669476010405914</c:v>
                </c:pt>
                <c:pt idx="26">
                  <c:v>0.0678009274381805</c:v>
                </c:pt>
                <c:pt idx="27">
                  <c:v>0.0664070390745833</c:v>
                </c:pt>
                <c:pt idx="28">
                  <c:v>0.0662607019162707</c:v>
                </c:pt>
                <c:pt idx="29">
                  <c:v>0.0647725291565708</c:v>
                </c:pt>
                <c:pt idx="30">
                  <c:v>0.0616566496008067</c:v>
                </c:pt>
                <c:pt idx="31">
                  <c:v>0.0602210984273441</c:v>
                </c:pt>
                <c:pt idx="34">
                  <c:v>0.0919023349440481</c:v>
                </c:pt>
                <c:pt idx="35">
                  <c:v>0.0908268533329222</c:v>
                </c:pt>
                <c:pt idx="36">
                  <c:v>0.0901576430423822</c:v>
                </c:pt>
                <c:pt idx="37">
                  <c:v>0.092506561738839</c:v>
                </c:pt>
                <c:pt idx="38">
                  <c:v>0.0919605286670116</c:v>
                </c:pt>
                <c:pt idx="39">
                  <c:v>0.0922195308003115</c:v>
                </c:pt>
                <c:pt idx="40">
                  <c:v>0.0916656471578118</c:v>
                </c:pt>
                <c:pt idx="41">
                  <c:v>0.0933974719700251</c:v>
                </c:pt>
                <c:pt idx="42">
                  <c:v>0.0946777724442885</c:v>
                </c:pt>
                <c:pt idx="43">
                  <c:v>0.0950054261642616</c:v>
                </c:pt>
                <c:pt idx="44">
                  <c:v>0.0963384216315008</c:v>
                </c:pt>
                <c:pt idx="45">
                  <c:v>0.0956589378842361</c:v>
                </c:pt>
                <c:pt idx="46">
                  <c:v>0.0927447431858663</c:v>
                </c:pt>
                <c:pt idx="47">
                  <c:v>0.0902669491975338</c:v>
                </c:pt>
                <c:pt idx="48">
                  <c:v>0.088660082973915</c:v>
                </c:pt>
                <c:pt idx="51">
                  <c:v>0.111843407620587</c:v>
                </c:pt>
                <c:pt idx="52">
                  <c:v>0.112339611989621</c:v>
                </c:pt>
                <c:pt idx="53">
                  <c:v>0.11378689710057</c:v>
                </c:pt>
                <c:pt idx="54">
                  <c:v>0.118025616610618</c:v>
                </c:pt>
                <c:pt idx="55">
                  <c:v>0.119610825242924</c:v>
                </c:pt>
                <c:pt idx="56">
                  <c:v>0.120278575579893</c:v>
                </c:pt>
                <c:pt idx="57">
                  <c:v>0.121796773203033</c:v>
                </c:pt>
                <c:pt idx="58">
                  <c:v>0.124823532018653</c:v>
                </c:pt>
                <c:pt idx="59">
                  <c:v>0.12598037479504</c:v>
                </c:pt>
                <c:pt idx="60">
                  <c:v>0.126941476797251</c:v>
                </c:pt>
                <c:pt idx="61">
                  <c:v>0.124622419990696</c:v>
                </c:pt>
                <c:pt idx="62">
                  <c:v>0.123203492625566</c:v>
                </c:pt>
                <c:pt idx="63">
                  <c:v>0.120678856603497</c:v>
                </c:pt>
                <c:pt idx="64">
                  <c:v>0.119147838921638</c:v>
                </c:pt>
                <c:pt idx="65">
                  <c:v>0.116666980872062</c:v>
                </c:pt>
                <c:pt idx="68">
                  <c:v>0.137324324533573</c:v>
                </c:pt>
                <c:pt idx="69">
                  <c:v>0.139577470469886</c:v>
                </c:pt>
                <c:pt idx="70">
                  <c:v>0.142555797928031</c:v>
                </c:pt>
                <c:pt idx="71">
                  <c:v>0.152812505106728</c:v>
                </c:pt>
                <c:pt idx="72">
                  <c:v>0.155445838403097</c:v>
                </c:pt>
                <c:pt idx="73">
                  <c:v>0.158209215272629</c:v>
                </c:pt>
                <c:pt idx="74">
                  <c:v>0.160635395653296</c:v>
                </c:pt>
                <c:pt idx="75">
                  <c:v>0.162940178371949</c:v>
                </c:pt>
                <c:pt idx="76">
                  <c:v>0.164318769411618</c:v>
                </c:pt>
                <c:pt idx="77">
                  <c:v>0.163673618453591</c:v>
                </c:pt>
                <c:pt idx="78">
                  <c:v>0.161791555527695</c:v>
                </c:pt>
                <c:pt idx="81">
                  <c:v>0.159883556457122</c:v>
                </c:pt>
                <c:pt idx="82">
                  <c:v>0.161125915503823</c:v>
                </c:pt>
                <c:pt idx="83">
                  <c:v>0.167131392582622</c:v>
                </c:pt>
                <c:pt idx="84">
                  <c:v>0.178180936585609</c:v>
                </c:pt>
                <c:pt idx="85">
                  <c:v>0.18353271975793</c:v>
                </c:pt>
                <c:pt idx="86">
                  <c:v>0.186360695203542</c:v>
                </c:pt>
                <c:pt idx="89">
                  <c:v>0.175619754871</c:v>
                </c:pt>
                <c:pt idx="90">
                  <c:v>0.183501051656044</c:v>
                </c:pt>
                <c:pt idx="91">
                  <c:v>0.186206057613193</c:v>
                </c:pt>
                <c:pt idx="92">
                  <c:v>0.187661916008417</c:v>
                </c:pt>
                <c:pt idx="93">
                  <c:v>0.190161503140065</c:v>
                </c:pt>
                <c:pt idx="94">
                  <c:v>0.196055645056714</c:v>
                </c:pt>
                <c:pt idx="97">
                  <c:v>0.19527019851414</c:v>
                </c:pt>
                <c:pt idx="98">
                  <c:v>0.198023581203784</c:v>
                </c:pt>
                <c:pt idx="99">
                  <c:v>0.200316538682779</c:v>
                </c:pt>
                <c:pt idx="100">
                  <c:v>0.199982402343417</c:v>
                </c:pt>
                <c:pt idx="101">
                  <c:v>0.202369340051857</c:v>
                </c:pt>
                <c:pt idx="102">
                  <c:v>0.204519468018359</c:v>
                </c:pt>
                <c:pt idx="103">
                  <c:v>0.2040196543946</c:v>
                </c:pt>
                <c:pt idx="106">
                  <c:v>0.211525949637097</c:v>
                </c:pt>
                <c:pt idx="107">
                  <c:v>0.21436908595457</c:v>
                </c:pt>
                <c:pt idx="108">
                  <c:v>0.211417777957539</c:v>
                </c:pt>
                <c:pt idx="109">
                  <c:v>0.213889028563573</c:v>
                </c:pt>
                <c:pt idx="110">
                  <c:v>0.214856236738145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1018048"/>
        <c:axId val="-1391013488"/>
      </c:scatterChart>
      <c:valAx>
        <c:axId val="-1391018048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013488"/>
        <c:crosses val="autoZero"/>
        <c:crossBetween val="midCat"/>
        <c:majorUnit val="2.0"/>
      </c:valAx>
      <c:valAx>
        <c:axId val="-1391013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0180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28892715607"/>
          <c:y val="0.162031438935913"/>
          <c:w val="0.134031482141424"/>
          <c:h val="0.0592503022974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8574416"/>
        <c:axId val="-1398570384"/>
      </c:scatterChart>
      <c:valAx>
        <c:axId val="-1398574416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8570384"/>
        <c:crosses val="autoZero"/>
        <c:crossBetween val="midCat"/>
        <c:majorUnit val="0.1"/>
      </c:valAx>
      <c:valAx>
        <c:axId val="-139857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85744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24427059892578"/>
          <c:y val="0.0248380129589633"/>
          <c:w val="0.889339317473298"/>
          <c:h val="0.8585313174946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70575025278837"/>
                  <c:y val="-0.019950681110865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('AH;Data Set # 22'!$F$8:$F$331,'AH;Data Set # 22'!$F$392:$F$480)</c:f>
              <c:numCache>
                <c:formatCode>General</c:formatCode>
                <c:ptCount val="413"/>
                <c:pt idx="0">
                  <c:v>265.0</c:v>
                </c:pt>
                <c:pt idx="1">
                  <c:v>420.0</c:v>
                </c:pt>
                <c:pt idx="2">
                  <c:v>619.0</c:v>
                </c:pt>
                <c:pt idx="3">
                  <c:v>857.0</c:v>
                </c:pt>
                <c:pt idx="4">
                  <c:v>1192.0</c:v>
                </c:pt>
                <c:pt idx="5">
                  <c:v>1663.0</c:v>
                </c:pt>
                <c:pt idx="6">
                  <c:v>2207.0</c:v>
                </c:pt>
                <c:pt idx="7">
                  <c:v>2930.0</c:v>
                </c:pt>
                <c:pt idx="15">
                  <c:v>276.0</c:v>
                </c:pt>
                <c:pt idx="16">
                  <c:v>446.0</c:v>
                </c:pt>
                <c:pt idx="17">
                  <c:v>615.0</c:v>
                </c:pt>
                <c:pt idx="18">
                  <c:v>882.0</c:v>
                </c:pt>
                <c:pt idx="19">
                  <c:v>1187.0</c:v>
                </c:pt>
                <c:pt idx="20">
                  <c:v>1675.0</c:v>
                </c:pt>
                <c:pt idx="21">
                  <c:v>2200.0</c:v>
                </c:pt>
                <c:pt idx="22">
                  <c:v>2988.0</c:v>
                </c:pt>
                <c:pt idx="30">
                  <c:v>288.0</c:v>
                </c:pt>
                <c:pt idx="31">
                  <c:v>444.0</c:v>
                </c:pt>
                <c:pt idx="32">
                  <c:v>616.0</c:v>
                </c:pt>
                <c:pt idx="33">
                  <c:v>866.0</c:v>
                </c:pt>
                <c:pt idx="34">
                  <c:v>1212.0</c:v>
                </c:pt>
                <c:pt idx="35">
                  <c:v>1698.0</c:v>
                </c:pt>
                <c:pt idx="36">
                  <c:v>2250.0</c:v>
                </c:pt>
                <c:pt idx="37">
                  <c:v>2982.0</c:v>
                </c:pt>
                <c:pt idx="45">
                  <c:v>267.0</c:v>
                </c:pt>
                <c:pt idx="46">
                  <c:v>409.0</c:v>
                </c:pt>
                <c:pt idx="47">
                  <c:v>591.0</c:v>
                </c:pt>
                <c:pt idx="48">
                  <c:v>847.0</c:v>
                </c:pt>
                <c:pt idx="49">
                  <c:v>1167.0</c:v>
                </c:pt>
                <c:pt idx="50">
                  <c:v>1600.0</c:v>
                </c:pt>
                <c:pt idx="51">
                  <c:v>2182.0</c:v>
                </c:pt>
                <c:pt idx="52">
                  <c:v>2958.0</c:v>
                </c:pt>
                <c:pt idx="60">
                  <c:v>314.0</c:v>
                </c:pt>
                <c:pt idx="61">
                  <c:v>479.0</c:v>
                </c:pt>
                <c:pt idx="62">
                  <c:v>666.0</c:v>
                </c:pt>
                <c:pt idx="63">
                  <c:v>937.0</c:v>
                </c:pt>
                <c:pt idx="64">
                  <c:v>1259.0</c:v>
                </c:pt>
                <c:pt idx="65">
                  <c:v>1765.0</c:v>
                </c:pt>
                <c:pt idx="66">
                  <c:v>2305.0</c:v>
                </c:pt>
                <c:pt idx="67">
                  <c:v>2663.0</c:v>
                </c:pt>
                <c:pt idx="74">
                  <c:v>289.0</c:v>
                </c:pt>
                <c:pt idx="75">
                  <c:v>414.0</c:v>
                </c:pt>
                <c:pt idx="76">
                  <c:v>609.0</c:v>
                </c:pt>
                <c:pt idx="77">
                  <c:v>858.0</c:v>
                </c:pt>
                <c:pt idx="78">
                  <c:v>1142.0</c:v>
                </c:pt>
                <c:pt idx="79">
                  <c:v>1555.0</c:v>
                </c:pt>
                <c:pt idx="80">
                  <c:v>2185.0</c:v>
                </c:pt>
                <c:pt idx="81">
                  <c:v>2854.0</c:v>
                </c:pt>
                <c:pt idx="89">
                  <c:v>272.0</c:v>
                </c:pt>
                <c:pt idx="90">
                  <c:v>424.0</c:v>
                </c:pt>
                <c:pt idx="91">
                  <c:v>635.0</c:v>
                </c:pt>
                <c:pt idx="92">
                  <c:v>871.0</c:v>
                </c:pt>
                <c:pt idx="93">
                  <c:v>1195.0</c:v>
                </c:pt>
                <c:pt idx="94">
                  <c:v>1639.0</c:v>
                </c:pt>
                <c:pt idx="95">
                  <c:v>2239.0</c:v>
                </c:pt>
                <c:pt idx="96">
                  <c:v>2767.0</c:v>
                </c:pt>
                <c:pt idx="105">
                  <c:v>294.0</c:v>
                </c:pt>
                <c:pt idx="106">
                  <c:v>450.0</c:v>
                </c:pt>
                <c:pt idx="107">
                  <c:v>641.0</c:v>
                </c:pt>
                <c:pt idx="108">
                  <c:v>895.0</c:v>
                </c:pt>
                <c:pt idx="109">
                  <c:v>1209.0</c:v>
                </c:pt>
                <c:pt idx="110">
                  <c:v>1671.0</c:v>
                </c:pt>
                <c:pt idx="111">
                  <c:v>2279.0</c:v>
                </c:pt>
                <c:pt idx="112">
                  <c:v>3019.0</c:v>
                </c:pt>
                <c:pt idx="121">
                  <c:v>305.0</c:v>
                </c:pt>
                <c:pt idx="122">
                  <c:v>436.0</c:v>
                </c:pt>
                <c:pt idx="123">
                  <c:v>633.0</c:v>
                </c:pt>
                <c:pt idx="124">
                  <c:v>893.0</c:v>
                </c:pt>
                <c:pt idx="125">
                  <c:v>1222.0</c:v>
                </c:pt>
                <c:pt idx="126">
                  <c:v>1661.0</c:v>
                </c:pt>
                <c:pt idx="127">
                  <c:v>2278.0</c:v>
                </c:pt>
                <c:pt idx="128">
                  <c:v>2988.0</c:v>
                </c:pt>
                <c:pt idx="137">
                  <c:v>290.0</c:v>
                </c:pt>
                <c:pt idx="138">
                  <c:v>427.0</c:v>
                </c:pt>
                <c:pt idx="139">
                  <c:v>622.0</c:v>
                </c:pt>
                <c:pt idx="140">
                  <c:v>888.0</c:v>
                </c:pt>
                <c:pt idx="141">
                  <c:v>1242.0</c:v>
                </c:pt>
                <c:pt idx="142">
                  <c:v>1705.0</c:v>
                </c:pt>
                <c:pt idx="143">
                  <c:v>2305.0</c:v>
                </c:pt>
                <c:pt idx="144">
                  <c:v>3068.0</c:v>
                </c:pt>
                <c:pt idx="153">
                  <c:v>277.0</c:v>
                </c:pt>
                <c:pt idx="154">
                  <c:v>415.0</c:v>
                </c:pt>
                <c:pt idx="155">
                  <c:v>603.0</c:v>
                </c:pt>
                <c:pt idx="156">
                  <c:v>838.0</c:v>
                </c:pt>
                <c:pt idx="157">
                  <c:v>1181.0</c:v>
                </c:pt>
                <c:pt idx="158">
                  <c:v>1635.0</c:v>
                </c:pt>
                <c:pt idx="159">
                  <c:v>2227.0</c:v>
                </c:pt>
                <c:pt idx="160">
                  <c:v>2965.0</c:v>
                </c:pt>
                <c:pt idx="170">
                  <c:v>282.0</c:v>
                </c:pt>
                <c:pt idx="171">
                  <c:v>421.0</c:v>
                </c:pt>
                <c:pt idx="172">
                  <c:v>608.0</c:v>
                </c:pt>
                <c:pt idx="173">
                  <c:v>867.0</c:v>
                </c:pt>
                <c:pt idx="174">
                  <c:v>1201.0</c:v>
                </c:pt>
                <c:pt idx="175">
                  <c:v>1635.0</c:v>
                </c:pt>
                <c:pt idx="176">
                  <c:v>2232.0</c:v>
                </c:pt>
                <c:pt idx="177">
                  <c:v>2283.0</c:v>
                </c:pt>
                <c:pt idx="178">
                  <c:v>3006.0</c:v>
                </c:pt>
                <c:pt idx="187">
                  <c:v>362.0</c:v>
                </c:pt>
                <c:pt idx="188">
                  <c:v>546.0</c:v>
                </c:pt>
                <c:pt idx="189">
                  <c:v>758.0</c:v>
                </c:pt>
                <c:pt idx="190">
                  <c:v>1056.0</c:v>
                </c:pt>
                <c:pt idx="191">
                  <c:v>1433.0</c:v>
                </c:pt>
                <c:pt idx="192">
                  <c:v>1977.0</c:v>
                </c:pt>
                <c:pt idx="193">
                  <c:v>2678.0</c:v>
                </c:pt>
                <c:pt idx="194">
                  <c:v>3084.0</c:v>
                </c:pt>
                <c:pt idx="203">
                  <c:v>366.0</c:v>
                </c:pt>
                <c:pt idx="204">
                  <c:v>535.0</c:v>
                </c:pt>
                <c:pt idx="205">
                  <c:v>721.0</c:v>
                </c:pt>
                <c:pt idx="206">
                  <c:v>998.0</c:v>
                </c:pt>
                <c:pt idx="207">
                  <c:v>1361.0</c:v>
                </c:pt>
                <c:pt idx="208">
                  <c:v>1938.0</c:v>
                </c:pt>
                <c:pt idx="209">
                  <c:v>2570.0</c:v>
                </c:pt>
                <c:pt idx="210">
                  <c:v>3045.0</c:v>
                </c:pt>
                <c:pt idx="219">
                  <c:v>369.0</c:v>
                </c:pt>
                <c:pt idx="220">
                  <c:v>543.0</c:v>
                </c:pt>
                <c:pt idx="221">
                  <c:v>759.0</c:v>
                </c:pt>
                <c:pt idx="222">
                  <c:v>1032.0</c:v>
                </c:pt>
                <c:pt idx="223">
                  <c:v>1430.0</c:v>
                </c:pt>
                <c:pt idx="224">
                  <c:v>1945.0</c:v>
                </c:pt>
                <c:pt idx="225">
                  <c:v>2658.0</c:v>
                </c:pt>
                <c:pt idx="226">
                  <c:v>3071.0</c:v>
                </c:pt>
                <c:pt idx="235">
                  <c:v>300.0</c:v>
                </c:pt>
                <c:pt idx="236">
                  <c:v>438.0</c:v>
                </c:pt>
                <c:pt idx="237">
                  <c:v>653.0</c:v>
                </c:pt>
                <c:pt idx="238">
                  <c:v>897.0</c:v>
                </c:pt>
                <c:pt idx="239">
                  <c:v>1254.0</c:v>
                </c:pt>
                <c:pt idx="240">
                  <c:v>1682.0</c:v>
                </c:pt>
                <c:pt idx="241">
                  <c:v>2325.0</c:v>
                </c:pt>
                <c:pt idx="242">
                  <c:v>3064.0</c:v>
                </c:pt>
                <c:pt idx="251">
                  <c:v>285.0</c:v>
                </c:pt>
                <c:pt idx="252">
                  <c:v>438.0</c:v>
                </c:pt>
                <c:pt idx="253">
                  <c:v>630.0</c:v>
                </c:pt>
                <c:pt idx="254">
                  <c:v>910.0</c:v>
                </c:pt>
                <c:pt idx="255">
                  <c:v>1231.0</c:v>
                </c:pt>
                <c:pt idx="256">
                  <c:v>1713.0</c:v>
                </c:pt>
                <c:pt idx="257">
                  <c:v>2306.0</c:v>
                </c:pt>
                <c:pt idx="258">
                  <c:v>3133.0</c:v>
                </c:pt>
                <c:pt idx="268">
                  <c:v>301.0</c:v>
                </c:pt>
                <c:pt idx="269">
                  <c:v>429.0</c:v>
                </c:pt>
                <c:pt idx="270">
                  <c:v>629.0</c:v>
                </c:pt>
                <c:pt idx="271">
                  <c:v>871.0</c:v>
                </c:pt>
                <c:pt idx="272">
                  <c:v>1235.0</c:v>
                </c:pt>
                <c:pt idx="273">
                  <c:v>1686.0</c:v>
                </c:pt>
                <c:pt idx="274">
                  <c:v>2346.0</c:v>
                </c:pt>
                <c:pt idx="275">
                  <c:v>3053.0</c:v>
                </c:pt>
                <c:pt idx="284">
                  <c:v>298.0</c:v>
                </c:pt>
                <c:pt idx="285">
                  <c:v>437.0</c:v>
                </c:pt>
                <c:pt idx="286">
                  <c:v>640.0</c:v>
                </c:pt>
                <c:pt idx="287">
                  <c:v>887.0</c:v>
                </c:pt>
                <c:pt idx="288">
                  <c:v>1233.0</c:v>
                </c:pt>
                <c:pt idx="289">
                  <c:v>1699.0</c:v>
                </c:pt>
                <c:pt idx="290">
                  <c:v>2291.0</c:v>
                </c:pt>
                <c:pt idx="291">
                  <c:v>3092.0</c:v>
                </c:pt>
                <c:pt idx="300">
                  <c:v>297.0</c:v>
                </c:pt>
                <c:pt idx="301">
                  <c:v>443.0</c:v>
                </c:pt>
                <c:pt idx="302">
                  <c:v>641.0</c:v>
                </c:pt>
                <c:pt idx="303">
                  <c:v>876.0</c:v>
                </c:pt>
                <c:pt idx="304">
                  <c:v>1222.0</c:v>
                </c:pt>
                <c:pt idx="305">
                  <c:v>1694.0</c:v>
                </c:pt>
                <c:pt idx="306">
                  <c:v>2269.0</c:v>
                </c:pt>
                <c:pt idx="307">
                  <c:v>3052.0</c:v>
                </c:pt>
                <c:pt idx="316">
                  <c:v>362.0</c:v>
                </c:pt>
                <c:pt idx="317">
                  <c:v>530.0</c:v>
                </c:pt>
                <c:pt idx="318">
                  <c:v>742.0</c:v>
                </c:pt>
                <c:pt idx="319">
                  <c:v>1022.0</c:v>
                </c:pt>
                <c:pt idx="320">
                  <c:v>1421.0</c:v>
                </c:pt>
                <c:pt idx="321">
                  <c:v>1968.0</c:v>
                </c:pt>
                <c:pt idx="322">
                  <c:v>2694.0</c:v>
                </c:pt>
                <c:pt idx="323">
                  <c:v>3348.0</c:v>
                </c:pt>
                <c:pt idx="324">
                  <c:v>426.0</c:v>
                </c:pt>
                <c:pt idx="325">
                  <c:v>611.0</c:v>
                </c:pt>
                <c:pt idx="326">
                  <c:v>869.0</c:v>
                </c:pt>
                <c:pt idx="327">
                  <c:v>1193.0</c:v>
                </c:pt>
                <c:pt idx="328">
                  <c:v>1619.0</c:v>
                </c:pt>
                <c:pt idx="329">
                  <c:v>2318.0</c:v>
                </c:pt>
                <c:pt idx="330">
                  <c:v>2923.0</c:v>
                </c:pt>
                <c:pt idx="340">
                  <c:v>472.0</c:v>
                </c:pt>
                <c:pt idx="341">
                  <c:v>687.0</c:v>
                </c:pt>
                <c:pt idx="342">
                  <c:v>941.0</c:v>
                </c:pt>
                <c:pt idx="343">
                  <c:v>1290.0</c:v>
                </c:pt>
                <c:pt idx="344">
                  <c:v>1776.0</c:v>
                </c:pt>
                <c:pt idx="345">
                  <c:v>2382.0</c:v>
                </c:pt>
                <c:pt idx="346">
                  <c:v>2797.0</c:v>
                </c:pt>
                <c:pt idx="356">
                  <c:v>535.0</c:v>
                </c:pt>
                <c:pt idx="357">
                  <c:v>737.0</c:v>
                </c:pt>
                <c:pt idx="358">
                  <c:v>991.0</c:v>
                </c:pt>
                <c:pt idx="359">
                  <c:v>1374.0</c:v>
                </c:pt>
                <c:pt idx="360">
                  <c:v>1892.0</c:v>
                </c:pt>
                <c:pt idx="361">
                  <c:v>2539.0</c:v>
                </c:pt>
                <c:pt idx="362">
                  <c:v>2979.0</c:v>
                </c:pt>
                <c:pt idx="371">
                  <c:v>403.0</c:v>
                </c:pt>
                <c:pt idx="372">
                  <c:v>556.0</c:v>
                </c:pt>
                <c:pt idx="373">
                  <c:v>814.0</c:v>
                </c:pt>
                <c:pt idx="374">
                  <c:v>1104.0</c:v>
                </c:pt>
                <c:pt idx="375">
                  <c:v>1500.0</c:v>
                </c:pt>
                <c:pt idx="376">
                  <c:v>2075.0</c:v>
                </c:pt>
                <c:pt idx="377">
                  <c:v>2743.0</c:v>
                </c:pt>
                <c:pt idx="378">
                  <c:v>2959.0</c:v>
                </c:pt>
                <c:pt idx="387">
                  <c:v>285.0</c:v>
                </c:pt>
                <c:pt idx="388">
                  <c:v>363.0</c:v>
                </c:pt>
                <c:pt idx="389">
                  <c:v>440.0</c:v>
                </c:pt>
                <c:pt idx="390">
                  <c:v>515.0</c:v>
                </c:pt>
                <c:pt idx="391">
                  <c:v>625.0</c:v>
                </c:pt>
                <c:pt idx="392">
                  <c:v>738.0</c:v>
                </c:pt>
                <c:pt idx="393">
                  <c:v>870.0</c:v>
                </c:pt>
                <c:pt idx="394">
                  <c:v>1032.0</c:v>
                </c:pt>
                <c:pt idx="395">
                  <c:v>1205.0</c:v>
                </c:pt>
                <c:pt idx="396">
                  <c:v>1408.0</c:v>
                </c:pt>
                <c:pt idx="397">
                  <c:v>1665.0</c:v>
                </c:pt>
                <c:pt idx="398">
                  <c:v>1962.0</c:v>
                </c:pt>
                <c:pt idx="399">
                  <c:v>2263.0</c:v>
                </c:pt>
                <c:pt idx="400">
                  <c:v>2615.0</c:v>
                </c:pt>
                <c:pt idx="401">
                  <c:v>3062.0</c:v>
                </c:pt>
                <c:pt idx="402">
                  <c:v>3115.0</c:v>
                </c:pt>
                <c:pt idx="405">
                  <c:v>316.0</c:v>
                </c:pt>
                <c:pt idx="406">
                  <c:v>464.0</c:v>
                </c:pt>
                <c:pt idx="407">
                  <c:v>700.0</c:v>
                </c:pt>
                <c:pt idx="408">
                  <c:v>956.0</c:v>
                </c:pt>
                <c:pt idx="409">
                  <c:v>1310.0</c:v>
                </c:pt>
                <c:pt idx="410">
                  <c:v>1820.0</c:v>
                </c:pt>
                <c:pt idx="411">
                  <c:v>2451.0</c:v>
                </c:pt>
                <c:pt idx="412">
                  <c:v>2987.0</c:v>
                </c:pt>
              </c:numCache>
            </c:numRef>
          </c:xVal>
          <c:yVal>
            <c:numRef>
              <c:f>('AH;Data Set # 22'!$G$8:$G$331,'AH;Data Set # 22'!$G$392:$G$480)</c:f>
              <c:numCache>
                <c:formatCode>General</c:formatCode>
                <c:ptCount val="413"/>
                <c:pt idx="0">
                  <c:v>1868.0</c:v>
                </c:pt>
                <c:pt idx="1">
                  <c:v>2540.0</c:v>
                </c:pt>
                <c:pt idx="2">
                  <c:v>3245.0</c:v>
                </c:pt>
                <c:pt idx="3">
                  <c:v>4034.0</c:v>
                </c:pt>
                <c:pt idx="4">
                  <c:v>4952.0</c:v>
                </c:pt>
                <c:pt idx="5">
                  <c:v>6140.0</c:v>
                </c:pt>
                <c:pt idx="6">
                  <c:v>7260.0</c:v>
                </c:pt>
                <c:pt idx="7">
                  <c:v>8580.0</c:v>
                </c:pt>
                <c:pt idx="15">
                  <c:v>1911.0</c:v>
                </c:pt>
                <c:pt idx="16">
                  <c:v>2603.0</c:v>
                </c:pt>
                <c:pt idx="17">
                  <c:v>3211.0</c:v>
                </c:pt>
                <c:pt idx="18">
                  <c:v>4072.0</c:v>
                </c:pt>
                <c:pt idx="19">
                  <c:v>4911.0</c:v>
                </c:pt>
                <c:pt idx="20">
                  <c:v>6125.0</c:v>
                </c:pt>
                <c:pt idx="21">
                  <c:v>7220.0</c:v>
                </c:pt>
                <c:pt idx="22">
                  <c:v>8585.0</c:v>
                </c:pt>
                <c:pt idx="30">
                  <c:v>2009.0</c:v>
                </c:pt>
                <c:pt idx="31">
                  <c:v>2608.0</c:v>
                </c:pt>
                <c:pt idx="32">
                  <c:v>3183.0</c:v>
                </c:pt>
                <c:pt idx="33">
                  <c:v>4038.0</c:v>
                </c:pt>
                <c:pt idx="34">
                  <c:v>4935.0</c:v>
                </c:pt>
                <c:pt idx="35">
                  <c:v>6070.0</c:v>
                </c:pt>
                <c:pt idx="36">
                  <c:v>7285.0</c:v>
                </c:pt>
                <c:pt idx="37">
                  <c:v>8505.0</c:v>
                </c:pt>
                <c:pt idx="45">
                  <c:v>1980.0</c:v>
                </c:pt>
                <c:pt idx="46">
                  <c:v>2615.0</c:v>
                </c:pt>
                <c:pt idx="47">
                  <c:v>3208.0</c:v>
                </c:pt>
                <c:pt idx="48">
                  <c:v>3961.0</c:v>
                </c:pt>
                <c:pt idx="49">
                  <c:v>4974.0</c:v>
                </c:pt>
                <c:pt idx="50">
                  <c:v>5940.0</c:v>
                </c:pt>
                <c:pt idx="51">
                  <c:v>7210.0</c:v>
                </c:pt>
                <c:pt idx="52">
                  <c:v>8565.0</c:v>
                </c:pt>
                <c:pt idx="60">
                  <c:v>2194.0</c:v>
                </c:pt>
                <c:pt idx="61">
                  <c:v>2849.0</c:v>
                </c:pt>
                <c:pt idx="62">
                  <c:v>3482.0</c:v>
                </c:pt>
                <c:pt idx="63">
                  <c:v>4304.0</c:v>
                </c:pt>
                <c:pt idx="64">
                  <c:v>5254.0</c:v>
                </c:pt>
                <c:pt idx="65">
                  <c:v>6457.0</c:v>
                </c:pt>
                <c:pt idx="66">
                  <c:v>7554.0</c:v>
                </c:pt>
                <c:pt idx="67">
                  <c:v>8145.0</c:v>
                </c:pt>
                <c:pt idx="74">
                  <c:v>2047.0</c:v>
                </c:pt>
                <c:pt idx="75">
                  <c:v>2616.0</c:v>
                </c:pt>
                <c:pt idx="76">
                  <c:v>3249.0</c:v>
                </c:pt>
                <c:pt idx="77">
                  <c:v>4093.0</c:v>
                </c:pt>
                <c:pt idx="78">
                  <c:v>4916.0</c:v>
                </c:pt>
                <c:pt idx="79">
                  <c:v>5929.0</c:v>
                </c:pt>
                <c:pt idx="80">
                  <c:v>7301.0</c:v>
                </c:pt>
                <c:pt idx="81">
                  <c:v>8503.0</c:v>
                </c:pt>
                <c:pt idx="89">
                  <c:v>1918.0</c:v>
                </c:pt>
                <c:pt idx="90">
                  <c:v>2538.0</c:v>
                </c:pt>
                <c:pt idx="91">
                  <c:v>3299.0</c:v>
                </c:pt>
                <c:pt idx="92">
                  <c:v>4060.0</c:v>
                </c:pt>
                <c:pt idx="93">
                  <c:v>5034.0</c:v>
                </c:pt>
                <c:pt idx="94">
                  <c:v>6120.0</c:v>
                </c:pt>
                <c:pt idx="95">
                  <c:v>7399.0</c:v>
                </c:pt>
                <c:pt idx="96">
                  <c:v>8607.0</c:v>
                </c:pt>
                <c:pt idx="105">
                  <c:v>1933.0</c:v>
                </c:pt>
                <c:pt idx="106">
                  <c:v>2538.0</c:v>
                </c:pt>
                <c:pt idx="107">
                  <c:v>3222.0</c:v>
                </c:pt>
                <c:pt idx="108">
                  <c:v>4058.0</c:v>
                </c:pt>
                <c:pt idx="109">
                  <c:v>4954.0</c:v>
                </c:pt>
                <c:pt idx="110">
                  <c:v>6082.0</c:v>
                </c:pt>
                <c:pt idx="111">
                  <c:v>7351.0</c:v>
                </c:pt>
                <c:pt idx="112">
                  <c:v>8549.0</c:v>
                </c:pt>
                <c:pt idx="121">
                  <c:v>2004.0</c:v>
                </c:pt>
                <c:pt idx="122">
                  <c:v>2560.0</c:v>
                </c:pt>
                <c:pt idx="123">
                  <c:v>3269.0</c:v>
                </c:pt>
                <c:pt idx="124">
                  <c:v>4088.0</c:v>
                </c:pt>
                <c:pt idx="125">
                  <c:v>5040.0</c:v>
                </c:pt>
                <c:pt idx="126">
                  <c:v>6102.0</c:v>
                </c:pt>
                <c:pt idx="127">
                  <c:v>7458.0</c:v>
                </c:pt>
                <c:pt idx="128">
                  <c:v>8653.0</c:v>
                </c:pt>
                <c:pt idx="137">
                  <c:v>2003.0</c:v>
                </c:pt>
                <c:pt idx="138">
                  <c:v>2600.0</c:v>
                </c:pt>
                <c:pt idx="139">
                  <c:v>3313.0</c:v>
                </c:pt>
                <c:pt idx="140">
                  <c:v>4160.0</c:v>
                </c:pt>
                <c:pt idx="141">
                  <c:v>5171.0</c:v>
                </c:pt>
                <c:pt idx="142">
                  <c:v>6288.0</c:v>
                </c:pt>
                <c:pt idx="143">
                  <c:v>7550.0</c:v>
                </c:pt>
                <c:pt idx="144">
                  <c:v>8725.0</c:v>
                </c:pt>
                <c:pt idx="153">
                  <c:v>1978.0</c:v>
                </c:pt>
                <c:pt idx="154">
                  <c:v>2582.0</c:v>
                </c:pt>
                <c:pt idx="155">
                  <c:v>3264.0</c:v>
                </c:pt>
                <c:pt idx="156">
                  <c:v>4090.0</c:v>
                </c:pt>
                <c:pt idx="157">
                  <c:v>5146.0</c:v>
                </c:pt>
                <c:pt idx="158">
                  <c:v>6317.0</c:v>
                </c:pt>
                <c:pt idx="159">
                  <c:v>7565.0</c:v>
                </c:pt>
                <c:pt idx="160">
                  <c:v>8717.0</c:v>
                </c:pt>
                <c:pt idx="170">
                  <c:v>1987.0</c:v>
                </c:pt>
                <c:pt idx="171">
                  <c:v>2611.0</c:v>
                </c:pt>
                <c:pt idx="172">
                  <c:v>3322.0</c:v>
                </c:pt>
                <c:pt idx="173">
                  <c:v>4186.0</c:v>
                </c:pt>
                <c:pt idx="174">
                  <c:v>5184.0</c:v>
                </c:pt>
                <c:pt idx="175">
                  <c:v>6317.0</c:v>
                </c:pt>
                <c:pt idx="176">
                  <c:v>7584.0</c:v>
                </c:pt>
                <c:pt idx="177">
                  <c:v>7680.0</c:v>
                </c:pt>
                <c:pt idx="178">
                  <c:v>8813.0</c:v>
                </c:pt>
                <c:pt idx="187">
                  <c:v>2250.0</c:v>
                </c:pt>
                <c:pt idx="188">
                  <c:v>2923.0</c:v>
                </c:pt>
                <c:pt idx="189">
                  <c:v>3647.0</c:v>
                </c:pt>
                <c:pt idx="190">
                  <c:v>4529.0</c:v>
                </c:pt>
                <c:pt idx="191">
                  <c:v>5500.0</c:v>
                </c:pt>
                <c:pt idx="192">
                  <c:v>6749.0</c:v>
                </c:pt>
                <c:pt idx="193">
                  <c:v>8047.0</c:v>
                </c:pt>
                <c:pt idx="194">
                  <c:v>8642.0</c:v>
                </c:pt>
                <c:pt idx="203">
                  <c:v>2349.0</c:v>
                </c:pt>
                <c:pt idx="204">
                  <c:v>2933.0</c:v>
                </c:pt>
                <c:pt idx="205">
                  <c:v>3568.0</c:v>
                </c:pt>
                <c:pt idx="206">
                  <c:v>4440.0</c:v>
                </c:pt>
                <c:pt idx="207">
                  <c:v>5411.0</c:v>
                </c:pt>
                <c:pt idx="208">
                  <c:v>6798.0</c:v>
                </c:pt>
                <c:pt idx="209">
                  <c:v>8017.0</c:v>
                </c:pt>
                <c:pt idx="210">
                  <c:v>8701.0</c:v>
                </c:pt>
                <c:pt idx="219">
                  <c:v>2259.0</c:v>
                </c:pt>
                <c:pt idx="220">
                  <c:v>2933.0</c:v>
                </c:pt>
                <c:pt idx="221">
                  <c:v>3617.0</c:v>
                </c:pt>
                <c:pt idx="222">
                  <c:v>4479.0</c:v>
                </c:pt>
                <c:pt idx="223">
                  <c:v>5510.0</c:v>
                </c:pt>
                <c:pt idx="224">
                  <c:v>6679.0</c:v>
                </c:pt>
                <c:pt idx="225">
                  <c:v>8047.0</c:v>
                </c:pt>
                <c:pt idx="226">
                  <c:v>8671.0</c:v>
                </c:pt>
                <c:pt idx="235">
                  <c:v>2088.0</c:v>
                </c:pt>
                <c:pt idx="236">
                  <c:v>2667.0</c:v>
                </c:pt>
                <c:pt idx="237">
                  <c:v>3402.0</c:v>
                </c:pt>
                <c:pt idx="238">
                  <c:v>4127.0</c:v>
                </c:pt>
                <c:pt idx="239">
                  <c:v>5167.0</c:v>
                </c:pt>
                <c:pt idx="240">
                  <c:v>6157.0</c:v>
                </c:pt>
                <c:pt idx="241">
                  <c:v>7510.0</c:v>
                </c:pt>
                <c:pt idx="242">
                  <c:v>8667.0</c:v>
                </c:pt>
                <c:pt idx="251">
                  <c:v>2045.0</c:v>
                </c:pt>
                <c:pt idx="252">
                  <c:v>2652.0</c:v>
                </c:pt>
                <c:pt idx="253">
                  <c:v>3307.0</c:v>
                </c:pt>
                <c:pt idx="254">
                  <c:v>4188.0</c:v>
                </c:pt>
                <c:pt idx="255">
                  <c:v>5068.0</c:v>
                </c:pt>
                <c:pt idx="256">
                  <c:v>6262.0</c:v>
                </c:pt>
                <c:pt idx="257">
                  <c:v>7436.0</c:v>
                </c:pt>
                <c:pt idx="258">
                  <c:v>8787.0</c:v>
                </c:pt>
                <c:pt idx="268">
                  <c:v>2094.0</c:v>
                </c:pt>
                <c:pt idx="269">
                  <c:v>2642.0</c:v>
                </c:pt>
                <c:pt idx="270">
                  <c:v>3317.0</c:v>
                </c:pt>
                <c:pt idx="271">
                  <c:v>4070.0</c:v>
                </c:pt>
                <c:pt idx="272">
                  <c:v>5088.0</c:v>
                </c:pt>
                <c:pt idx="273">
                  <c:v>6164.0</c:v>
                </c:pt>
                <c:pt idx="274">
                  <c:v>7564.0</c:v>
                </c:pt>
                <c:pt idx="275">
                  <c:v>8611.0</c:v>
                </c:pt>
                <c:pt idx="284">
                  <c:v>1998.0</c:v>
                </c:pt>
                <c:pt idx="285">
                  <c:v>2590.0</c:v>
                </c:pt>
                <c:pt idx="286">
                  <c:v>3307.0</c:v>
                </c:pt>
                <c:pt idx="287">
                  <c:v>4113.0</c:v>
                </c:pt>
                <c:pt idx="288">
                  <c:v>5082.0</c:v>
                </c:pt>
                <c:pt idx="289">
                  <c:v>6208.0</c:v>
                </c:pt>
                <c:pt idx="290">
                  <c:v>7439.0</c:v>
                </c:pt>
                <c:pt idx="291">
                  <c:v>8681.0</c:v>
                </c:pt>
                <c:pt idx="300">
                  <c:v>2008.0</c:v>
                </c:pt>
                <c:pt idx="301">
                  <c:v>2599.0</c:v>
                </c:pt>
                <c:pt idx="302">
                  <c:v>3307.0</c:v>
                </c:pt>
                <c:pt idx="303">
                  <c:v>4074.0</c:v>
                </c:pt>
                <c:pt idx="304">
                  <c:v>5044.0</c:v>
                </c:pt>
                <c:pt idx="305">
                  <c:v>6217.0</c:v>
                </c:pt>
                <c:pt idx="306">
                  <c:v>7401.0</c:v>
                </c:pt>
                <c:pt idx="307">
                  <c:v>8613.0</c:v>
                </c:pt>
                <c:pt idx="316">
                  <c:v>2289.0</c:v>
                </c:pt>
                <c:pt idx="317">
                  <c:v>2939.0</c:v>
                </c:pt>
                <c:pt idx="318">
                  <c:v>3647.0</c:v>
                </c:pt>
                <c:pt idx="319">
                  <c:v>4520.0</c:v>
                </c:pt>
                <c:pt idx="320">
                  <c:v>5548.0</c:v>
                </c:pt>
                <c:pt idx="321">
                  <c:v>6809.0</c:v>
                </c:pt>
                <c:pt idx="322">
                  <c:v>8109.0</c:v>
                </c:pt>
                <c:pt idx="323">
                  <c:v>9020.0</c:v>
                </c:pt>
                <c:pt idx="324">
                  <c:v>2627.0</c:v>
                </c:pt>
                <c:pt idx="325">
                  <c:v>3314.0</c:v>
                </c:pt>
                <c:pt idx="326">
                  <c:v>4157.0</c:v>
                </c:pt>
                <c:pt idx="327">
                  <c:v>5098.0</c:v>
                </c:pt>
                <c:pt idx="328">
                  <c:v>6176.0</c:v>
                </c:pt>
                <c:pt idx="329">
                  <c:v>7608.0</c:v>
                </c:pt>
                <c:pt idx="330">
                  <c:v>8431.0</c:v>
                </c:pt>
                <c:pt idx="340">
                  <c:v>2765.0</c:v>
                </c:pt>
                <c:pt idx="341">
                  <c:v>3559.0</c:v>
                </c:pt>
                <c:pt idx="342">
                  <c:v>4392.0</c:v>
                </c:pt>
                <c:pt idx="343">
                  <c:v>5353.0</c:v>
                </c:pt>
                <c:pt idx="344">
                  <c:v>6549.0</c:v>
                </c:pt>
                <c:pt idx="345">
                  <c:v>7706.0</c:v>
                </c:pt>
                <c:pt idx="346">
                  <c:v>8314.0</c:v>
                </c:pt>
                <c:pt idx="356">
                  <c:v>2990.0</c:v>
                </c:pt>
                <c:pt idx="357">
                  <c:v>3706.0</c:v>
                </c:pt>
                <c:pt idx="358">
                  <c:v>4539.0</c:v>
                </c:pt>
                <c:pt idx="359">
                  <c:v>5569.0</c:v>
                </c:pt>
                <c:pt idx="360">
                  <c:v>6765.0</c:v>
                </c:pt>
                <c:pt idx="361">
                  <c:v>7892.0</c:v>
                </c:pt>
                <c:pt idx="362">
                  <c:v>8529.0</c:v>
                </c:pt>
                <c:pt idx="371">
                  <c:v>2537.0</c:v>
                </c:pt>
                <c:pt idx="372">
                  <c:v>3147.0</c:v>
                </c:pt>
                <c:pt idx="373">
                  <c:v>3982.0</c:v>
                </c:pt>
                <c:pt idx="374">
                  <c:v>4877.0</c:v>
                </c:pt>
                <c:pt idx="375">
                  <c:v>5909.0</c:v>
                </c:pt>
                <c:pt idx="376">
                  <c:v>7217.0</c:v>
                </c:pt>
                <c:pt idx="377">
                  <c:v>8260.0</c:v>
                </c:pt>
                <c:pt idx="378">
                  <c:v>8555.0</c:v>
                </c:pt>
                <c:pt idx="387">
                  <c:v>2008.0</c:v>
                </c:pt>
                <c:pt idx="388">
                  <c:v>2419.0</c:v>
                </c:pt>
                <c:pt idx="389">
                  <c:v>2615.0</c:v>
                </c:pt>
                <c:pt idx="390">
                  <c:v>2968.0</c:v>
                </c:pt>
                <c:pt idx="391">
                  <c:v>3330.0</c:v>
                </c:pt>
                <c:pt idx="392">
                  <c:v>3722.0</c:v>
                </c:pt>
                <c:pt idx="393">
                  <c:v>4163.0</c:v>
                </c:pt>
                <c:pt idx="394">
                  <c:v>4662.0</c:v>
                </c:pt>
                <c:pt idx="395">
                  <c:v>5113.0</c:v>
                </c:pt>
                <c:pt idx="396">
                  <c:v>5710.0</c:v>
                </c:pt>
                <c:pt idx="397">
                  <c:v>6327.0</c:v>
                </c:pt>
                <c:pt idx="398">
                  <c:v>7052.0</c:v>
                </c:pt>
                <c:pt idx="399">
                  <c:v>7502.0</c:v>
                </c:pt>
                <c:pt idx="400">
                  <c:v>8110.0</c:v>
                </c:pt>
                <c:pt idx="401">
                  <c:v>8776.0</c:v>
                </c:pt>
                <c:pt idx="402">
                  <c:v>8815.0</c:v>
                </c:pt>
                <c:pt idx="405">
                  <c:v>2184.0</c:v>
                </c:pt>
                <c:pt idx="406">
                  <c:v>2762.0</c:v>
                </c:pt>
                <c:pt idx="407">
                  <c:v>3643.0</c:v>
                </c:pt>
                <c:pt idx="408">
                  <c:v>4476.0</c:v>
                </c:pt>
                <c:pt idx="409">
                  <c:v>5465.0</c:v>
                </c:pt>
                <c:pt idx="410">
                  <c:v>6699.0</c:v>
                </c:pt>
                <c:pt idx="411">
                  <c:v>7904.0</c:v>
                </c:pt>
                <c:pt idx="412">
                  <c:v>8678.0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8502496"/>
        <c:axId val="-1398497712"/>
      </c:scatterChart>
      <c:valAx>
        <c:axId val="-1398502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8497712"/>
        <c:crosses val="autoZero"/>
        <c:crossBetween val="midCat"/>
      </c:valAx>
      <c:valAx>
        <c:axId val="-13984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85024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137769205577"/>
          <c:y val="0.152267818574514"/>
          <c:w val="0.119433277081012"/>
          <c:h val="0.06803455723542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51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39494625639"/>
          <c:y val="0.0237324953357767"/>
          <c:w val="0.83566904970798"/>
          <c:h val="0.860842330815899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intercept val="0.0"/>
            <c:dispRSqr val="1"/>
            <c:dispEq val="1"/>
            <c:trendlineLbl>
              <c:layout>
                <c:manualLayout>
                  <c:x val="-0.200299768150546"/>
                  <c:y val="-0.0711944875914673"/>
                </c:manualLayout>
              </c:layout>
              <c:numFmt formatCode="0.0000000E+0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('AH;Data Set # 22'!$T$8:$T$331,'AH;Data Set # 22'!$T$392:$T$480)</c:f>
              <c:numCache>
                <c:formatCode>General</c:formatCode>
                <c:ptCount val="413"/>
                <c:pt idx="0">
                  <c:v>80735.64288466399</c:v>
                </c:pt>
                <c:pt idx="1">
                  <c:v>128011.9681904782</c:v>
                </c:pt>
                <c:pt idx="2">
                  <c:v>184851.1052847671</c:v>
                </c:pt>
                <c:pt idx="3">
                  <c:v>256214.5805843224</c:v>
                </c:pt>
                <c:pt idx="4">
                  <c:v>348474.4601947176</c:v>
                </c:pt>
                <c:pt idx="5">
                  <c:v>481119.0538733632</c:v>
                </c:pt>
                <c:pt idx="6">
                  <c:v>618592.9000562494</c:v>
                </c:pt>
                <c:pt idx="7">
                  <c:v>794750.7231830631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83539.33822457536</c:v>
                </c:pt>
                <c:pt idx="16">
                  <c:v>132804.0294079964</c:v>
                </c:pt>
                <c:pt idx="17">
                  <c:v>181953.5186002185</c:v>
                </c:pt>
                <c:pt idx="18">
                  <c:v>259843.3783031617</c:v>
                </c:pt>
                <c:pt idx="19">
                  <c:v>344155.6479719609</c:v>
                </c:pt>
                <c:pt idx="20">
                  <c:v>479357.0726765177</c:v>
                </c:pt>
                <c:pt idx="21">
                  <c:v>613487.6103068425</c:v>
                </c:pt>
                <c:pt idx="22">
                  <c:v>795445.5365548293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90047.13615101817</c:v>
                </c:pt>
                <c:pt idx="31">
                  <c:v>133186.8601326723</c:v>
                </c:pt>
                <c:pt idx="32">
                  <c:v>179578.7556672557</c:v>
                </c:pt>
                <c:pt idx="33">
                  <c:v>256595.7577046045</c:v>
                </c:pt>
                <c:pt idx="34">
                  <c:v>346681.5547083517</c:v>
                </c:pt>
                <c:pt idx="35">
                  <c:v>472914.9426693978</c:v>
                </c:pt>
                <c:pt idx="36">
                  <c:v>621790.8604386196</c:v>
                </c:pt>
                <c:pt idx="37">
                  <c:v>784352.8463803775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88104.4380266965</c:v>
                </c:pt>
                <c:pt idx="46">
                  <c:v>133723.4398862069</c:v>
                </c:pt>
                <c:pt idx="47">
                  <c:v>181698.5825811527</c:v>
                </c:pt>
                <c:pt idx="48">
                  <c:v>249291.3810804536</c:v>
                </c:pt>
                <c:pt idx="49">
                  <c:v>350799.2622911291</c:v>
                </c:pt>
                <c:pt idx="50">
                  <c:v>457804.0891036245</c:v>
                </c:pt>
                <c:pt idx="51">
                  <c:v>612213.4929908026</c:v>
                </c:pt>
                <c:pt idx="52">
                  <c:v>792667.4978356314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102767.2972496602</c:v>
                </c:pt>
                <c:pt idx="61">
                  <c:v>152068.2940293605</c:v>
                </c:pt>
                <c:pt idx="62">
                  <c:v>205467.5063556282</c:v>
                </c:pt>
                <c:pt idx="63">
                  <c:v>282363.3943414048</c:v>
                </c:pt>
                <c:pt idx="64">
                  <c:v>380833.4636872131</c:v>
                </c:pt>
                <c:pt idx="65">
                  <c:v>518855.2071561009</c:v>
                </c:pt>
                <c:pt idx="66">
                  <c:v>656546.4701481544</c:v>
                </c:pt>
                <c:pt idx="67">
                  <c:v>735083.4297037301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92614.0260597712</c:v>
                </c:pt>
                <c:pt idx="75">
                  <c:v>133800.1528250248</c:v>
                </c:pt>
                <c:pt idx="76">
                  <c:v>185193.0000000002</c:v>
                </c:pt>
                <c:pt idx="77">
                  <c:v>261856.052740814</c:v>
                </c:pt>
                <c:pt idx="78">
                  <c:v>344681.3706831277</c:v>
                </c:pt>
                <c:pt idx="79">
                  <c:v>456533.0000000003</c:v>
                </c:pt>
                <c:pt idx="80">
                  <c:v>623840.4378533018</c:v>
                </c:pt>
                <c:pt idx="81">
                  <c:v>784076.1949753342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83998.7656575977</c:v>
                </c:pt>
                <c:pt idx="90">
                  <c:v>127860.8027192072</c:v>
                </c:pt>
                <c:pt idx="91">
                  <c:v>189484.4054242987</c:v>
                </c:pt>
                <c:pt idx="92">
                  <c:v>258695.6049104814</c:v>
                </c:pt>
                <c:pt idx="93">
                  <c:v>357165.7588627443</c:v>
                </c:pt>
                <c:pt idx="94">
                  <c:v>478770.224638082</c:v>
                </c:pt>
                <c:pt idx="95">
                  <c:v>636443.0392415322</c:v>
                </c:pt>
                <c:pt idx="96">
                  <c:v>798505.1186705067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84986.07672436695</c:v>
                </c:pt>
                <c:pt idx="106">
                  <c:v>127860.8027192072</c:v>
                </c:pt>
                <c:pt idx="107">
                  <c:v>182889.3027161514</c:v>
                </c:pt>
                <c:pt idx="108">
                  <c:v>258504.4740657307</c:v>
                </c:pt>
                <c:pt idx="109">
                  <c:v>348685.5928540778</c:v>
                </c:pt>
                <c:pt idx="110">
                  <c:v>474318.0192318233</c:v>
                </c:pt>
                <c:pt idx="111">
                  <c:v>630259.8389164577</c:v>
                </c:pt>
                <c:pt idx="112">
                  <c:v>790447.4006213188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89711.1813766824</c:v>
                </c:pt>
                <c:pt idx="122">
                  <c:v>129526.8929604969</c:v>
                </c:pt>
                <c:pt idx="123">
                  <c:v>186905.6288852747</c:v>
                </c:pt>
                <c:pt idx="124">
                  <c:v>261376.3751221597</c:v>
                </c:pt>
                <c:pt idx="125">
                  <c:v>357804.505281865</c:v>
                </c:pt>
                <c:pt idx="126">
                  <c:v>476659.5569250665</c:v>
                </c:pt>
                <c:pt idx="127">
                  <c:v>644070.7382826831</c:v>
                </c:pt>
                <c:pt idx="128">
                  <c:v>804915.0645111578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89644.04066640463</c:v>
                </c:pt>
                <c:pt idx="138">
                  <c:v>132574.5073534124</c:v>
                </c:pt>
                <c:pt idx="139">
                  <c:v>190691.8595457078</c:v>
                </c:pt>
                <c:pt idx="140">
                  <c:v>268311.9378633754</c:v>
                </c:pt>
                <c:pt idx="141">
                  <c:v>371844.8805765651</c:v>
                </c:pt>
                <c:pt idx="142">
                  <c:v>498618.9726354178</c:v>
                </c:pt>
                <c:pt idx="143">
                  <c:v>656025.0566860995</c:v>
                </c:pt>
                <c:pt idx="144">
                  <c:v>814982.2563252536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87970.98016959897</c:v>
                </c:pt>
                <c:pt idx="154">
                  <c:v>131200.1576523444</c:v>
                </c:pt>
                <c:pt idx="155">
                  <c:v>186476.9791261108</c:v>
                </c:pt>
                <c:pt idx="156">
                  <c:v>261568.2109890267</c:v>
                </c:pt>
                <c:pt idx="157">
                  <c:v>369151.530046944</c:v>
                </c:pt>
                <c:pt idx="158">
                  <c:v>502072.3623273835</c:v>
                </c:pt>
                <c:pt idx="159">
                  <c:v>657981.0689715928</c:v>
                </c:pt>
                <c:pt idx="160">
                  <c:v>813861.620801105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88572.07123580205</c:v>
                </c:pt>
                <c:pt idx="171">
                  <c:v>133416.7348236343</c:v>
                </c:pt>
                <c:pt idx="172">
                  <c:v>191469.4290167489</c:v>
                </c:pt>
                <c:pt idx="173">
                  <c:v>270831.2885469475</c:v>
                </c:pt>
                <c:pt idx="174">
                  <c:v>373247.9999999996</c:v>
                </c:pt>
                <c:pt idx="175">
                  <c:v>502072.3623273835</c:v>
                </c:pt>
                <c:pt idx="176">
                  <c:v>660461.469507496</c:v>
                </c:pt>
                <c:pt idx="177">
                  <c:v>673041.4786623475</c:v>
                </c:pt>
                <c:pt idx="178">
                  <c:v>827343.1112887793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106726.8710306829</c:v>
                </c:pt>
                <c:pt idx="188">
                  <c:v>158031.3401417582</c:v>
                </c:pt>
                <c:pt idx="189">
                  <c:v>220243.776354747</c:v>
                </c:pt>
                <c:pt idx="190">
                  <c:v>304791.9419686155</c:v>
                </c:pt>
                <c:pt idx="191">
                  <c:v>407890.9167902613</c:v>
                </c:pt>
                <c:pt idx="192">
                  <c:v>554445.8564630084</c:v>
                </c:pt>
                <c:pt idx="193">
                  <c:v>721856.7169618918</c:v>
                </c:pt>
                <c:pt idx="194">
                  <c:v>803380.6976073055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113847.7691876307</c:v>
                </c:pt>
                <c:pt idx="204">
                  <c:v>158843.0049986464</c:v>
                </c:pt>
                <c:pt idx="205">
                  <c:v>213126.4095132276</c:v>
                </c:pt>
                <c:pt idx="206">
                  <c:v>295851.9629814885</c:v>
                </c:pt>
                <c:pt idx="207">
                  <c:v>398030.4530196145</c:v>
                </c:pt>
                <c:pt idx="208">
                  <c:v>560494.9969375287</c:v>
                </c:pt>
                <c:pt idx="209">
                  <c:v>717823.753377526</c:v>
                </c:pt>
                <c:pt idx="210">
                  <c:v>811621.8923248688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107367.8721918247</c:v>
                </c:pt>
                <c:pt idx="220">
                  <c:v>158843.0049986464</c:v>
                </c:pt>
                <c:pt idx="221">
                  <c:v>217531.8048309255</c:v>
                </c:pt>
                <c:pt idx="222">
                  <c:v>299758.5599094713</c:v>
                </c:pt>
                <c:pt idx="223">
                  <c:v>409003.8520600996</c:v>
                </c:pt>
                <c:pt idx="224">
                  <c:v>545842.2710261637</c:v>
                </c:pt>
                <c:pt idx="225">
                  <c:v>721856.7169618918</c:v>
                </c:pt>
                <c:pt idx="226">
                  <c:v>807427.9507863225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95410.40547026291</c:v>
                </c:pt>
                <c:pt idx="236">
                  <c:v>137731.8952276487</c:v>
                </c:pt>
                <c:pt idx="237">
                  <c:v>198427.3187038516</c:v>
                </c:pt>
                <c:pt idx="238">
                  <c:v>265125.6237767297</c:v>
                </c:pt>
                <c:pt idx="239">
                  <c:v>371413.5060320231</c:v>
                </c:pt>
                <c:pt idx="240">
                  <c:v>483118.5691866954</c:v>
                </c:pt>
                <c:pt idx="241">
                  <c:v>650818.523860531</c:v>
                </c:pt>
                <c:pt idx="242">
                  <c:v>806869.3059988085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92478.3278665871</c:v>
                </c:pt>
                <c:pt idx="252">
                  <c:v>136571.5629551043</c:v>
                </c:pt>
                <c:pt idx="253">
                  <c:v>190174.0661683398</c:v>
                </c:pt>
                <c:pt idx="254">
                  <c:v>271025.4096427118</c:v>
                </c:pt>
                <c:pt idx="255">
                  <c:v>360790.3469218653</c:v>
                </c:pt>
                <c:pt idx="256">
                  <c:v>495529.5921819405</c:v>
                </c:pt>
                <c:pt idx="257">
                  <c:v>641222.9704681516</c:v>
                </c:pt>
                <c:pt idx="258">
                  <c:v>823684.5873287905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95821.95251611195</c:v>
                </c:pt>
                <c:pt idx="269">
                  <c:v>135799.8280116732</c:v>
                </c:pt>
                <c:pt idx="270">
                  <c:v>191037.3157605601</c:v>
                </c:pt>
                <c:pt idx="271">
                  <c:v>259651.9651379518</c:v>
                </c:pt>
                <c:pt idx="272">
                  <c:v>362928.1491865848</c:v>
                </c:pt>
                <c:pt idx="273">
                  <c:v>483942.7021290857</c:v>
                </c:pt>
                <c:pt idx="274">
                  <c:v>657850.6077704874</c:v>
                </c:pt>
                <c:pt idx="275">
                  <c:v>799061.826851341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89308.58856795347</c:v>
                </c:pt>
                <c:pt idx="285">
                  <c:v>131810.3903339944</c:v>
                </c:pt>
                <c:pt idx="286">
                  <c:v>190174.0661683398</c:v>
                </c:pt>
                <c:pt idx="287">
                  <c:v>263777.6921898435</c:v>
                </c:pt>
                <c:pt idx="288">
                  <c:v>362286.3665223964</c:v>
                </c:pt>
                <c:pt idx="289">
                  <c:v>489133.6738684021</c:v>
                </c:pt>
                <c:pt idx="290">
                  <c:v>641611.0547044844</c:v>
                </c:pt>
                <c:pt idx="291">
                  <c:v>808825.1264896518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89979.91171367082</c:v>
                </c:pt>
                <c:pt idx="301">
                  <c:v>132498.0294155351</c:v>
                </c:pt>
                <c:pt idx="302">
                  <c:v>190174.0661683398</c:v>
                </c:pt>
                <c:pt idx="303">
                  <c:v>260034.8384813078</c:v>
                </c:pt>
                <c:pt idx="304">
                  <c:v>358230.5475304973</c:v>
                </c:pt>
                <c:pt idx="305">
                  <c:v>490197.7359321434</c:v>
                </c:pt>
                <c:pt idx="306">
                  <c:v>636701.1089993483</c:v>
                </c:pt>
                <c:pt idx="307">
                  <c:v>799340.2294373781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109513.7597245205</c:v>
                </c:pt>
                <c:pt idx="317">
                  <c:v>159330.6687960608</c:v>
                </c:pt>
                <c:pt idx="318">
                  <c:v>220243.776354747</c:v>
                </c:pt>
                <c:pt idx="319">
                  <c:v>303883.8725566069</c:v>
                </c:pt>
                <c:pt idx="320">
                  <c:v>413242.2129841044</c:v>
                </c:pt>
                <c:pt idx="321">
                  <c:v>561855.971872685</c:v>
                </c:pt>
                <c:pt idx="322">
                  <c:v>730215.3374375264</c:v>
                </c:pt>
                <c:pt idx="323">
                  <c:v>856662.5986933245</c:v>
                </c:pt>
                <c:pt idx="324">
                  <c:v>134644.9623379947</c:v>
                </c:pt>
                <c:pt idx="325">
                  <c:v>190778.204059059</c:v>
                </c:pt>
                <c:pt idx="326">
                  <c:v>268021.7489178815</c:v>
                </c:pt>
                <c:pt idx="327">
                  <c:v>363998.6280084029</c:v>
                </c:pt>
                <c:pt idx="328">
                  <c:v>485356.5903292138</c:v>
                </c:pt>
                <c:pt idx="329">
                  <c:v>663599.050415233</c:v>
                </c:pt>
                <c:pt idx="330">
                  <c:v>774138.4417473403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145392.734085992</c:v>
                </c:pt>
                <c:pt idx="341">
                  <c:v>212320.5262780781</c:v>
                </c:pt>
                <c:pt idx="342">
                  <c:v>291067.3535249187</c:v>
                </c:pt>
                <c:pt idx="343">
                  <c:v>391647.956686869</c:v>
                </c:pt>
                <c:pt idx="344">
                  <c:v>529983.6668700277</c:v>
                </c:pt>
                <c:pt idx="345">
                  <c:v>676462.1584508634</c:v>
                </c:pt>
                <c:pt idx="346">
                  <c:v>758079.9846612494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163495.8684493283</c:v>
                </c:pt>
                <c:pt idx="357">
                  <c:v>225609.8841274474</c:v>
                </c:pt>
                <c:pt idx="358">
                  <c:v>305801.9666696077</c:v>
                </c:pt>
                <c:pt idx="359">
                  <c:v>415590.7061148029</c:v>
                </c:pt>
                <c:pt idx="360">
                  <c:v>556418.6797053096</c:v>
                </c:pt>
                <c:pt idx="361">
                  <c:v>701101.0457045396</c:v>
                </c:pt>
                <c:pt idx="362">
                  <c:v>787675.1994883433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127785.2423130308</c:v>
                </c:pt>
                <c:pt idx="372">
                  <c:v>176540.8097947893</c:v>
                </c:pt>
                <c:pt idx="373">
                  <c:v>251276.5054039072</c:v>
                </c:pt>
                <c:pt idx="374">
                  <c:v>340587.8361495018</c:v>
                </c:pt>
                <c:pt idx="375">
                  <c:v>454224.9491485472</c:v>
                </c:pt>
                <c:pt idx="376">
                  <c:v>613105.2824050691</c:v>
                </c:pt>
                <c:pt idx="377">
                  <c:v>750706.3180765173</c:v>
                </c:pt>
                <c:pt idx="378">
                  <c:v>791279.6938346127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89979.91171367082</c:v>
                </c:pt>
                <c:pt idx="388">
                  <c:v>118974.4765023155</c:v>
                </c:pt>
                <c:pt idx="389">
                  <c:v>133723.4398862069</c:v>
                </c:pt>
                <c:pt idx="390">
                  <c:v>161694.7223381148</c:v>
                </c:pt>
                <c:pt idx="391">
                  <c:v>192161.4867760964</c:v>
                </c:pt>
                <c:pt idx="392">
                  <c:v>227072.5061472657</c:v>
                </c:pt>
                <c:pt idx="393">
                  <c:v>268602.2314631805</c:v>
                </c:pt>
                <c:pt idx="394">
                  <c:v>318315.9523618006</c:v>
                </c:pt>
                <c:pt idx="395">
                  <c:v>365606.3154501027</c:v>
                </c:pt>
                <c:pt idx="396">
                  <c:v>431473.5345302188</c:v>
                </c:pt>
                <c:pt idx="397">
                  <c:v>503265.0273792133</c:v>
                </c:pt>
                <c:pt idx="398">
                  <c:v>592200.0714353222</c:v>
                </c:pt>
                <c:pt idx="399">
                  <c:v>649778.8777792016</c:v>
                </c:pt>
                <c:pt idx="400">
                  <c:v>730350.4165809713</c:v>
                </c:pt>
                <c:pt idx="401">
                  <c:v>822138.3779972802</c:v>
                </c:pt>
                <c:pt idx="402">
                  <c:v>827624.7600060063</c:v>
                </c:pt>
                <c:pt idx="403">
                  <c:v>0.0</c:v>
                </c:pt>
                <c:pt idx="404">
                  <c:v>0.0</c:v>
                </c:pt>
                <c:pt idx="405">
                  <c:v>102065.4961483066</c:v>
                </c:pt>
                <c:pt idx="406">
                  <c:v>145156.1735786666</c:v>
                </c:pt>
                <c:pt idx="407">
                  <c:v>219881.5333469364</c:v>
                </c:pt>
                <c:pt idx="408">
                  <c:v>299457.4463525665</c:v>
                </c:pt>
                <c:pt idx="409">
                  <c:v>404003.6133811188</c:v>
                </c:pt>
                <c:pt idx="410">
                  <c:v>548295.860005344</c:v>
                </c:pt>
                <c:pt idx="411">
                  <c:v>702700.7181325487</c:v>
                </c:pt>
                <c:pt idx="412">
                  <c:v>808405.8892363408</c:v>
                </c:pt>
              </c:numCache>
            </c:numRef>
          </c:xVal>
          <c:yVal>
            <c:numRef>
              <c:f>('AH;Data Set # 22'!$F$8:$F$331,'AH;Data Set # 22'!$F$392:$F$480)</c:f>
              <c:numCache>
                <c:formatCode>General</c:formatCode>
                <c:ptCount val="413"/>
                <c:pt idx="0">
                  <c:v>265.0</c:v>
                </c:pt>
                <c:pt idx="1">
                  <c:v>420.0</c:v>
                </c:pt>
                <c:pt idx="2">
                  <c:v>619.0</c:v>
                </c:pt>
                <c:pt idx="3">
                  <c:v>857.0</c:v>
                </c:pt>
                <c:pt idx="4">
                  <c:v>1192.0</c:v>
                </c:pt>
                <c:pt idx="5">
                  <c:v>1663.0</c:v>
                </c:pt>
                <c:pt idx="6">
                  <c:v>2207.0</c:v>
                </c:pt>
                <c:pt idx="7">
                  <c:v>2930.0</c:v>
                </c:pt>
                <c:pt idx="15">
                  <c:v>276.0</c:v>
                </c:pt>
                <c:pt idx="16">
                  <c:v>446.0</c:v>
                </c:pt>
                <c:pt idx="17">
                  <c:v>615.0</c:v>
                </c:pt>
                <c:pt idx="18">
                  <c:v>882.0</c:v>
                </c:pt>
                <c:pt idx="19">
                  <c:v>1187.0</c:v>
                </c:pt>
                <c:pt idx="20">
                  <c:v>1675.0</c:v>
                </c:pt>
                <c:pt idx="21">
                  <c:v>2200.0</c:v>
                </c:pt>
                <c:pt idx="22">
                  <c:v>2988.0</c:v>
                </c:pt>
                <c:pt idx="30">
                  <c:v>288.0</c:v>
                </c:pt>
                <c:pt idx="31">
                  <c:v>444.0</c:v>
                </c:pt>
                <c:pt idx="32">
                  <c:v>616.0</c:v>
                </c:pt>
                <c:pt idx="33">
                  <c:v>866.0</c:v>
                </c:pt>
                <c:pt idx="34">
                  <c:v>1212.0</c:v>
                </c:pt>
                <c:pt idx="35">
                  <c:v>1698.0</c:v>
                </c:pt>
                <c:pt idx="36">
                  <c:v>2250.0</c:v>
                </c:pt>
                <c:pt idx="37">
                  <c:v>2982.0</c:v>
                </c:pt>
                <c:pt idx="45">
                  <c:v>267.0</c:v>
                </c:pt>
                <c:pt idx="46">
                  <c:v>409.0</c:v>
                </c:pt>
                <c:pt idx="47">
                  <c:v>591.0</c:v>
                </c:pt>
                <c:pt idx="48">
                  <c:v>847.0</c:v>
                </c:pt>
                <c:pt idx="49">
                  <c:v>1167.0</c:v>
                </c:pt>
                <c:pt idx="50">
                  <c:v>1600.0</c:v>
                </c:pt>
                <c:pt idx="51">
                  <c:v>2182.0</c:v>
                </c:pt>
                <c:pt idx="52">
                  <c:v>2958.0</c:v>
                </c:pt>
                <c:pt idx="60">
                  <c:v>314.0</c:v>
                </c:pt>
                <c:pt idx="61">
                  <c:v>479.0</c:v>
                </c:pt>
                <c:pt idx="62">
                  <c:v>666.0</c:v>
                </c:pt>
                <c:pt idx="63">
                  <c:v>937.0</c:v>
                </c:pt>
                <c:pt idx="64">
                  <c:v>1259.0</c:v>
                </c:pt>
                <c:pt idx="65">
                  <c:v>1765.0</c:v>
                </c:pt>
                <c:pt idx="66">
                  <c:v>2305.0</c:v>
                </c:pt>
                <c:pt idx="67">
                  <c:v>2663.0</c:v>
                </c:pt>
                <c:pt idx="74">
                  <c:v>289.0</c:v>
                </c:pt>
                <c:pt idx="75">
                  <c:v>414.0</c:v>
                </c:pt>
                <c:pt idx="76">
                  <c:v>609.0</c:v>
                </c:pt>
                <c:pt idx="77">
                  <c:v>858.0</c:v>
                </c:pt>
                <c:pt idx="78">
                  <c:v>1142.0</c:v>
                </c:pt>
                <c:pt idx="79">
                  <c:v>1555.0</c:v>
                </c:pt>
                <c:pt idx="80">
                  <c:v>2185.0</c:v>
                </c:pt>
                <c:pt idx="81">
                  <c:v>2854.0</c:v>
                </c:pt>
                <c:pt idx="89">
                  <c:v>272.0</c:v>
                </c:pt>
                <c:pt idx="90">
                  <c:v>424.0</c:v>
                </c:pt>
                <c:pt idx="91">
                  <c:v>635.0</c:v>
                </c:pt>
                <c:pt idx="92">
                  <c:v>871.0</c:v>
                </c:pt>
                <c:pt idx="93">
                  <c:v>1195.0</c:v>
                </c:pt>
                <c:pt idx="94">
                  <c:v>1639.0</c:v>
                </c:pt>
                <c:pt idx="95">
                  <c:v>2239.0</c:v>
                </c:pt>
                <c:pt idx="96">
                  <c:v>2767.0</c:v>
                </c:pt>
                <c:pt idx="105">
                  <c:v>294.0</c:v>
                </c:pt>
                <c:pt idx="106">
                  <c:v>450.0</c:v>
                </c:pt>
                <c:pt idx="107">
                  <c:v>641.0</c:v>
                </c:pt>
                <c:pt idx="108">
                  <c:v>895.0</c:v>
                </c:pt>
                <c:pt idx="109">
                  <c:v>1209.0</c:v>
                </c:pt>
                <c:pt idx="110">
                  <c:v>1671.0</c:v>
                </c:pt>
                <c:pt idx="111">
                  <c:v>2279.0</c:v>
                </c:pt>
                <c:pt idx="112">
                  <c:v>3019.0</c:v>
                </c:pt>
                <c:pt idx="121">
                  <c:v>305.0</c:v>
                </c:pt>
                <c:pt idx="122">
                  <c:v>436.0</c:v>
                </c:pt>
                <c:pt idx="123">
                  <c:v>633.0</c:v>
                </c:pt>
                <c:pt idx="124">
                  <c:v>893.0</c:v>
                </c:pt>
                <c:pt idx="125">
                  <c:v>1222.0</c:v>
                </c:pt>
                <c:pt idx="126">
                  <c:v>1661.0</c:v>
                </c:pt>
                <c:pt idx="127">
                  <c:v>2278.0</c:v>
                </c:pt>
                <c:pt idx="128">
                  <c:v>2988.0</c:v>
                </c:pt>
                <c:pt idx="137">
                  <c:v>290.0</c:v>
                </c:pt>
                <c:pt idx="138">
                  <c:v>427.0</c:v>
                </c:pt>
                <c:pt idx="139">
                  <c:v>622.0</c:v>
                </c:pt>
                <c:pt idx="140">
                  <c:v>888.0</c:v>
                </c:pt>
                <c:pt idx="141">
                  <c:v>1242.0</c:v>
                </c:pt>
                <c:pt idx="142">
                  <c:v>1705.0</c:v>
                </c:pt>
                <c:pt idx="143">
                  <c:v>2305.0</c:v>
                </c:pt>
                <c:pt idx="144">
                  <c:v>3068.0</c:v>
                </c:pt>
                <c:pt idx="153">
                  <c:v>277.0</c:v>
                </c:pt>
                <c:pt idx="154">
                  <c:v>415.0</c:v>
                </c:pt>
                <c:pt idx="155">
                  <c:v>603.0</c:v>
                </c:pt>
                <c:pt idx="156">
                  <c:v>838.0</c:v>
                </c:pt>
                <c:pt idx="157">
                  <c:v>1181.0</c:v>
                </c:pt>
                <c:pt idx="158">
                  <c:v>1635.0</c:v>
                </c:pt>
                <c:pt idx="159">
                  <c:v>2227.0</c:v>
                </c:pt>
                <c:pt idx="160">
                  <c:v>2965.0</c:v>
                </c:pt>
                <c:pt idx="170">
                  <c:v>282.0</c:v>
                </c:pt>
                <c:pt idx="171">
                  <c:v>421.0</c:v>
                </c:pt>
                <c:pt idx="172">
                  <c:v>608.0</c:v>
                </c:pt>
                <c:pt idx="173">
                  <c:v>867.0</c:v>
                </c:pt>
                <c:pt idx="174">
                  <c:v>1201.0</c:v>
                </c:pt>
                <c:pt idx="175">
                  <c:v>1635.0</c:v>
                </c:pt>
                <c:pt idx="176">
                  <c:v>2232.0</c:v>
                </c:pt>
                <c:pt idx="177">
                  <c:v>2283.0</c:v>
                </c:pt>
                <c:pt idx="178">
                  <c:v>3006.0</c:v>
                </c:pt>
                <c:pt idx="187">
                  <c:v>362.0</c:v>
                </c:pt>
                <c:pt idx="188">
                  <c:v>546.0</c:v>
                </c:pt>
                <c:pt idx="189">
                  <c:v>758.0</c:v>
                </c:pt>
                <c:pt idx="190">
                  <c:v>1056.0</c:v>
                </c:pt>
                <c:pt idx="191">
                  <c:v>1433.0</c:v>
                </c:pt>
                <c:pt idx="192">
                  <c:v>1977.0</c:v>
                </c:pt>
                <c:pt idx="193">
                  <c:v>2678.0</c:v>
                </c:pt>
                <c:pt idx="194">
                  <c:v>3084.0</c:v>
                </c:pt>
                <c:pt idx="203">
                  <c:v>366.0</c:v>
                </c:pt>
                <c:pt idx="204">
                  <c:v>535.0</c:v>
                </c:pt>
                <c:pt idx="205">
                  <c:v>721.0</c:v>
                </c:pt>
                <c:pt idx="206">
                  <c:v>998.0</c:v>
                </c:pt>
                <c:pt idx="207">
                  <c:v>1361.0</c:v>
                </c:pt>
                <c:pt idx="208">
                  <c:v>1938.0</c:v>
                </c:pt>
                <c:pt idx="209">
                  <c:v>2570.0</c:v>
                </c:pt>
                <c:pt idx="210">
                  <c:v>3045.0</c:v>
                </c:pt>
                <c:pt idx="219">
                  <c:v>369.0</c:v>
                </c:pt>
                <c:pt idx="220">
                  <c:v>543.0</c:v>
                </c:pt>
                <c:pt idx="221">
                  <c:v>759.0</c:v>
                </c:pt>
                <c:pt idx="222">
                  <c:v>1032.0</c:v>
                </c:pt>
                <c:pt idx="223">
                  <c:v>1430.0</c:v>
                </c:pt>
                <c:pt idx="224">
                  <c:v>1945.0</c:v>
                </c:pt>
                <c:pt idx="225">
                  <c:v>2658.0</c:v>
                </c:pt>
                <c:pt idx="226">
                  <c:v>3071.0</c:v>
                </c:pt>
                <c:pt idx="235">
                  <c:v>300.0</c:v>
                </c:pt>
                <c:pt idx="236">
                  <c:v>438.0</c:v>
                </c:pt>
                <c:pt idx="237">
                  <c:v>653.0</c:v>
                </c:pt>
                <c:pt idx="238">
                  <c:v>897.0</c:v>
                </c:pt>
                <c:pt idx="239">
                  <c:v>1254.0</c:v>
                </c:pt>
                <c:pt idx="240">
                  <c:v>1682.0</c:v>
                </c:pt>
                <c:pt idx="241">
                  <c:v>2325.0</c:v>
                </c:pt>
                <c:pt idx="242">
                  <c:v>3064.0</c:v>
                </c:pt>
                <c:pt idx="251">
                  <c:v>285.0</c:v>
                </c:pt>
                <c:pt idx="252">
                  <c:v>438.0</c:v>
                </c:pt>
                <c:pt idx="253">
                  <c:v>630.0</c:v>
                </c:pt>
                <c:pt idx="254">
                  <c:v>910.0</c:v>
                </c:pt>
                <c:pt idx="255">
                  <c:v>1231.0</c:v>
                </c:pt>
                <c:pt idx="256">
                  <c:v>1713.0</c:v>
                </c:pt>
                <c:pt idx="257">
                  <c:v>2306.0</c:v>
                </c:pt>
                <c:pt idx="258">
                  <c:v>3133.0</c:v>
                </c:pt>
                <c:pt idx="268">
                  <c:v>301.0</c:v>
                </c:pt>
                <c:pt idx="269">
                  <c:v>429.0</c:v>
                </c:pt>
                <c:pt idx="270">
                  <c:v>629.0</c:v>
                </c:pt>
                <c:pt idx="271">
                  <c:v>871.0</c:v>
                </c:pt>
                <c:pt idx="272">
                  <c:v>1235.0</c:v>
                </c:pt>
                <c:pt idx="273">
                  <c:v>1686.0</c:v>
                </c:pt>
                <c:pt idx="274">
                  <c:v>2346.0</c:v>
                </c:pt>
                <c:pt idx="275">
                  <c:v>3053.0</c:v>
                </c:pt>
                <c:pt idx="284">
                  <c:v>298.0</c:v>
                </c:pt>
                <c:pt idx="285">
                  <c:v>437.0</c:v>
                </c:pt>
                <c:pt idx="286">
                  <c:v>640.0</c:v>
                </c:pt>
                <c:pt idx="287">
                  <c:v>887.0</c:v>
                </c:pt>
                <c:pt idx="288">
                  <c:v>1233.0</c:v>
                </c:pt>
                <c:pt idx="289">
                  <c:v>1699.0</c:v>
                </c:pt>
                <c:pt idx="290">
                  <c:v>2291.0</c:v>
                </c:pt>
                <c:pt idx="291">
                  <c:v>3092.0</c:v>
                </c:pt>
                <c:pt idx="300">
                  <c:v>297.0</c:v>
                </c:pt>
                <c:pt idx="301">
                  <c:v>443.0</c:v>
                </c:pt>
                <c:pt idx="302">
                  <c:v>641.0</c:v>
                </c:pt>
                <c:pt idx="303">
                  <c:v>876.0</c:v>
                </c:pt>
                <c:pt idx="304">
                  <c:v>1222.0</c:v>
                </c:pt>
                <c:pt idx="305">
                  <c:v>1694.0</c:v>
                </c:pt>
                <c:pt idx="306">
                  <c:v>2269.0</c:v>
                </c:pt>
                <c:pt idx="307">
                  <c:v>3052.0</c:v>
                </c:pt>
                <c:pt idx="316">
                  <c:v>362.0</c:v>
                </c:pt>
                <c:pt idx="317">
                  <c:v>530.0</c:v>
                </c:pt>
                <c:pt idx="318">
                  <c:v>742.0</c:v>
                </c:pt>
                <c:pt idx="319">
                  <c:v>1022.0</c:v>
                </c:pt>
                <c:pt idx="320">
                  <c:v>1421.0</c:v>
                </c:pt>
                <c:pt idx="321">
                  <c:v>1968.0</c:v>
                </c:pt>
                <c:pt idx="322">
                  <c:v>2694.0</c:v>
                </c:pt>
                <c:pt idx="323">
                  <c:v>3348.0</c:v>
                </c:pt>
                <c:pt idx="324">
                  <c:v>426.0</c:v>
                </c:pt>
                <c:pt idx="325">
                  <c:v>611.0</c:v>
                </c:pt>
                <c:pt idx="326">
                  <c:v>869.0</c:v>
                </c:pt>
                <c:pt idx="327">
                  <c:v>1193.0</c:v>
                </c:pt>
                <c:pt idx="328">
                  <c:v>1619.0</c:v>
                </c:pt>
                <c:pt idx="329">
                  <c:v>2318.0</c:v>
                </c:pt>
                <c:pt idx="330">
                  <c:v>2923.0</c:v>
                </c:pt>
                <c:pt idx="340">
                  <c:v>472.0</c:v>
                </c:pt>
                <c:pt idx="341">
                  <c:v>687.0</c:v>
                </c:pt>
                <c:pt idx="342">
                  <c:v>941.0</c:v>
                </c:pt>
                <c:pt idx="343">
                  <c:v>1290.0</c:v>
                </c:pt>
                <c:pt idx="344">
                  <c:v>1776.0</c:v>
                </c:pt>
                <c:pt idx="345">
                  <c:v>2382.0</c:v>
                </c:pt>
                <c:pt idx="346">
                  <c:v>2797.0</c:v>
                </c:pt>
                <c:pt idx="356">
                  <c:v>535.0</c:v>
                </c:pt>
                <c:pt idx="357">
                  <c:v>737.0</c:v>
                </c:pt>
                <c:pt idx="358">
                  <c:v>991.0</c:v>
                </c:pt>
                <c:pt idx="359">
                  <c:v>1374.0</c:v>
                </c:pt>
                <c:pt idx="360">
                  <c:v>1892.0</c:v>
                </c:pt>
                <c:pt idx="361">
                  <c:v>2539.0</c:v>
                </c:pt>
                <c:pt idx="362">
                  <c:v>2979.0</c:v>
                </c:pt>
                <c:pt idx="371">
                  <c:v>403.0</c:v>
                </c:pt>
                <c:pt idx="372">
                  <c:v>556.0</c:v>
                </c:pt>
                <c:pt idx="373">
                  <c:v>814.0</c:v>
                </c:pt>
                <c:pt idx="374">
                  <c:v>1104.0</c:v>
                </c:pt>
                <c:pt idx="375">
                  <c:v>1500.0</c:v>
                </c:pt>
                <c:pt idx="376">
                  <c:v>2075.0</c:v>
                </c:pt>
                <c:pt idx="377">
                  <c:v>2743.0</c:v>
                </c:pt>
                <c:pt idx="378">
                  <c:v>2959.0</c:v>
                </c:pt>
                <c:pt idx="387">
                  <c:v>285.0</c:v>
                </c:pt>
                <c:pt idx="388">
                  <c:v>363.0</c:v>
                </c:pt>
                <c:pt idx="389">
                  <c:v>440.0</c:v>
                </c:pt>
                <c:pt idx="390">
                  <c:v>515.0</c:v>
                </c:pt>
                <c:pt idx="391">
                  <c:v>625.0</c:v>
                </c:pt>
                <c:pt idx="392">
                  <c:v>738.0</c:v>
                </c:pt>
                <c:pt idx="393">
                  <c:v>870.0</c:v>
                </c:pt>
                <c:pt idx="394">
                  <c:v>1032.0</c:v>
                </c:pt>
                <c:pt idx="395">
                  <c:v>1205.0</c:v>
                </c:pt>
                <c:pt idx="396">
                  <c:v>1408.0</c:v>
                </c:pt>
                <c:pt idx="397">
                  <c:v>1665.0</c:v>
                </c:pt>
                <c:pt idx="398">
                  <c:v>1962.0</c:v>
                </c:pt>
                <c:pt idx="399">
                  <c:v>2263.0</c:v>
                </c:pt>
                <c:pt idx="400">
                  <c:v>2615.0</c:v>
                </c:pt>
                <c:pt idx="401">
                  <c:v>3062.0</c:v>
                </c:pt>
                <c:pt idx="402">
                  <c:v>3115.0</c:v>
                </c:pt>
                <c:pt idx="405">
                  <c:v>316.0</c:v>
                </c:pt>
                <c:pt idx="406">
                  <c:v>464.0</c:v>
                </c:pt>
                <c:pt idx="407">
                  <c:v>700.0</c:v>
                </c:pt>
                <c:pt idx="408">
                  <c:v>956.0</c:v>
                </c:pt>
                <c:pt idx="409">
                  <c:v>1310.0</c:v>
                </c:pt>
                <c:pt idx="410">
                  <c:v>1820.0</c:v>
                </c:pt>
                <c:pt idx="411">
                  <c:v>2451.0</c:v>
                </c:pt>
                <c:pt idx="412">
                  <c:v>2987.0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8356720"/>
        <c:axId val="-1398347792"/>
      </c:scatterChart>
      <c:valAx>
        <c:axId val="-1398356720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8347792"/>
        <c:crosses val="autoZero"/>
        <c:crossBetween val="midCat"/>
      </c:valAx>
      <c:valAx>
        <c:axId val="-1398347792"/>
        <c:scaling>
          <c:orientation val="minMax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83567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980947384102"/>
          <c:y val="0.152103720106569"/>
          <c:w val="0.117834431551811"/>
          <c:h val="0.07011873621934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1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1309655937847"/>
          <c:y val="0.0228384991843393"/>
          <c:w val="0.90677025527192"/>
          <c:h val="0.87275693311582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3"/>
          <c:order val="1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2"/>
          <c:order val="2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9"/>
          <c:order val="3"/>
          <c:tx>
            <c:v>Data Set # 17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17'!$O$8:$O$119</c:f>
              <c:numCache>
                <c:formatCode>General</c:formatCode>
                <c:ptCount val="112"/>
                <c:pt idx="0">
                  <c:v>11.96645376593361</c:v>
                </c:pt>
                <c:pt idx="1">
                  <c:v>13.52320076048331</c:v>
                </c:pt>
                <c:pt idx="2">
                  <c:v>15.60071009484678</c:v>
                </c:pt>
                <c:pt idx="3">
                  <c:v>18.25992204283203</c:v>
                </c:pt>
                <c:pt idx="4">
                  <c:v>19.64492826574101</c:v>
                </c:pt>
                <c:pt idx="5">
                  <c:v>21.2626155340987</c:v>
                </c:pt>
                <c:pt idx="6">
                  <c:v>22.94124307626439</c:v>
                </c:pt>
                <c:pt idx="7">
                  <c:v>25.42317422771729</c:v>
                </c:pt>
                <c:pt idx="8">
                  <c:v>27.38988306424804</c:v>
                </c:pt>
                <c:pt idx="9">
                  <c:v>28.19872669842689</c:v>
                </c:pt>
                <c:pt idx="10">
                  <c:v>30.62525760096343</c:v>
                </c:pt>
                <c:pt idx="11">
                  <c:v>32.59196643749418</c:v>
                </c:pt>
                <c:pt idx="14">
                  <c:v>14.40406471825342</c:v>
                </c:pt>
                <c:pt idx="15">
                  <c:v>16.47603402772526</c:v>
                </c:pt>
                <c:pt idx="16">
                  <c:v>18.89702490537016</c:v>
                </c:pt>
                <c:pt idx="17">
                  <c:v>22.12685941719391</c:v>
                </c:pt>
                <c:pt idx="18">
                  <c:v>23.62266613793561</c:v>
                </c:pt>
                <c:pt idx="19">
                  <c:v>25.69463544740745</c:v>
                </c:pt>
                <c:pt idx="20">
                  <c:v>28.2319668477767</c:v>
                </c:pt>
                <c:pt idx="21">
                  <c:v>30.76929824814596</c:v>
                </c:pt>
                <c:pt idx="22">
                  <c:v>33.30108962362358</c:v>
                </c:pt>
                <c:pt idx="23">
                  <c:v>35.14591791253834</c:v>
                </c:pt>
                <c:pt idx="24">
                  <c:v>37.4505682674589</c:v>
                </c:pt>
                <c:pt idx="25">
                  <c:v>39.52253757693073</c:v>
                </c:pt>
                <c:pt idx="28">
                  <c:v>16.96909624308086</c:v>
                </c:pt>
                <c:pt idx="29">
                  <c:v>19.70586853954901</c:v>
                </c:pt>
                <c:pt idx="30">
                  <c:v>22.43710081112552</c:v>
                </c:pt>
                <c:pt idx="31">
                  <c:v>26.30957821037904</c:v>
                </c:pt>
                <c:pt idx="32">
                  <c:v>28.24858692245161</c:v>
                </c:pt>
                <c:pt idx="33">
                  <c:v>31.55044175786663</c:v>
                </c:pt>
                <c:pt idx="34">
                  <c:v>33.71659149049628</c:v>
                </c:pt>
                <c:pt idx="35">
                  <c:v>37.13478684863564</c:v>
                </c:pt>
                <c:pt idx="36">
                  <c:v>40.32030116132631</c:v>
                </c:pt>
                <c:pt idx="37">
                  <c:v>42.59725139178867</c:v>
                </c:pt>
                <c:pt idx="38">
                  <c:v>45.5611647088139</c:v>
                </c:pt>
                <c:pt idx="39">
                  <c:v>47.61097391871919</c:v>
                </c:pt>
                <c:pt idx="42">
                  <c:v>19.04106555255269</c:v>
                </c:pt>
                <c:pt idx="43">
                  <c:v>22.57560143341642</c:v>
                </c:pt>
                <c:pt idx="44">
                  <c:v>26.90790089867572</c:v>
                </c:pt>
                <c:pt idx="45">
                  <c:v>30.66957780009651</c:v>
                </c:pt>
                <c:pt idx="46">
                  <c:v>32.95206805545052</c:v>
                </c:pt>
                <c:pt idx="47">
                  <c:v>36.02124184541682</c:v>
                </c:pt>
                <c:pt idx="48">
                  <c:v>39.2233762327824</c:v>
                </c:pt>
                <c:pt idx="49">
                  <c:v>43.66647619587441</c:v>
                </c:pt>
                <c:pt idx="50">
                  <c:v>48.5693982249722</c:v>
                </c:pt>
                <c:pt idx="51">
                  <c:v>50.96268897815892</c:v>
                </c:pt>
                <c:pt idx="52">
                  <c:v>54.38642436118993</c:v>
                </c:pt>
                <c:pt idx="55">
                  <c:v>22.89138285223967</c:v>
                </c:pt>
                <c:pt idx="56">
                  <c:v>27.52838368653894</c:v>
                </c:pt>
                <c:pt idx="57">
                  <c:v>30.90225884554522</c:v>
                </c:pt>
                <c:pt idx="58">
                  <c:v>35.93814147204228</c:v>
                </c:pt>
                <c:pt idx="59">
                  <c:v>39.14581588429949</c:v>
                </c:pt>
                <c:pt idx="60">
                  <c:v>43.37839490150934</c:v>
                </c:pt>
                <c:pt idx="61">
                  <c:v>47.0403513548807</c:v>
                </c:pt>
                <c:pt idx="62">
                  <c:v>51.69397226385486</c:v>
                </c:pt>
                <c:pt idx="63">
                  <c:v>57.45559815115624</c:v>
                </c:pt>
                <c:pt idx="64">
                  <c:v>60.54693204068908</c:v>
                </c:pt>
              </c:numCache>
            </c:numRef>
          </c:xVal>
          <c:yVal>
            <c:numRef>
              <c:f>'AC;Data Set # 17'!$P$8:$P$119</c:f>
              <c:numCache>
                <c:formatCode>0.0000</c:formatCode>
                <c:ptCount val="112"/>
                <c:pt idx="0">
                  <c:v>8.40466926070039</c:v>
                </c:pt>
                <c:pt idx="1">
                  <c:v>7.798722044728434</c:v>
                </c:pt>
                <c:pt idx="2">
                  <c:v>7.147208121827411</c:v>
                </c:pt>
                <c:pt idx="3">
                  <c:v>6.645161290322581</c:v>
                </c:pt>
                <c:pt idx="4">
                  <c:v>6.40072202166065</c:v>
                </c:pt>
                <c:pt idx="5">
                  <c:v>6.082408874801902</c:v>
                </c:pt>
                <c:pt idx="6">
                  <c:v>5.816011235955056</c:v>
                </c:pt>
                <c:pt idx="7">
                  <c:v>5.555690072639225</c:v>
                </c:pt>
                <c:pt idx="8">
                  <c:v>5.327586206896552</c:v>
                </c:pt>
                <c:pt idx="9">
                  <c:v>5.242018537590114</c:v>
                </c:pt>
                <c:pt idx="10">
                  <c:v>5.062271062271062</c:v>
                </c:pt>
                <c:pt idx="11">
                  <c:v>4.886212624584717</c:v>
                </c:pt>
                <c:pt idx="14">
                  <c:v>7.761194029850746</c:v>
                </c:pt>
                <c:pt idx="15">
                  <c:v>7.114832535885167</c:v>
                </c:pt>
                <c:pt idx="16">
                  <c:v>6.649122807017544</c:v>
                </c:pt>
                <c:pt idx="17">
                  <c:v>6.088414634146342</c:v>
                </c:pt>
                <c:pt idx="18">
                  <c:v>5.955307262569832</c:v>
                </c:pt>
                <c:pt idx="19">
                  <c:v>5.628640776699029</c:v>
                </c:pt>
                <c:pt idx="20">
                  <c:v>5.444444444444444</c:v>
                </c:pt>
                <c:pt idx="21">
                  <c:v>5.22483537158984</c:v>
                </c:pt>
                <c:pt idx="22">
                  <c:v>4.820368885324778</c:v>
                </c:pt>
                <c:pt idx="23">
                  <c:v>4.839054157131961</c:v>
                </c:pt>
                <c:pt idx="24">
                  <c:v>4.671734623358673</c:v>
                </c:pt>
                <c:pt idx="25">
                  <c:v>4.593689632968448</c:v>
                </c:pt>
                <c:pt idx="28">
                  <c:v>7.207058823529412</c:v>
                </c:pt>
                <c:pt idx="29">
                  <c:v>6.623836126629422</c:v>
                </c:pt>
                <c:pt idx="30">
                  <c:v>6.117824773413897</c:v>
                </c:pt>
                <c:pt idx="31">
                  <c:v>5.620118343195267</c:v>
                </c:pt>
                <c:pt idx="32">
                  <c:v>5.453475935828876</c:v>
                </c:pt>
                <c:pt idx="33">
                  <c:v>5.14453477868112</c:v>
                </c:pt>
                <c:pt idx="34">
                  <c:v>4.960065199674001</c:v>
                </c:pt>
                <c:pt idx="35">
                  <c:v>4.727080394922426</c:v>
                </c:pt>
                <c:pt idx="36">
                  <c:v>4.500927643784786</c:v>
                </c:pt>
                <c:pt idx="37">
                  <c:v>4.411359724612736</c:v>
                </c:pt>
                <c:pt idx="38">
                  <c:v>4.239175257731959</c:v>
                </c:pt>
                <c:pt idx="39">
                  <c:v>4.129745314752522</c:v>
                </c:pt>
                <c:pt idx="42">
                  <c:v>6.609615384615384</c:v>
                </c:pt>
                <c:pt idx="43">
                  <c:v>6.073025335320417</c:v>
                </c:pt>
                <c:pt idx="44">
                  <c:v>5.469594594594594</c:v>
                </c:pt>
                <c:pt idx="45">
                  <c:v>5.154562383612662</c:v>
                </c:pt>
                <c:pt idx="46">
                  <c:v>4.977405857740586</c:v>
                </c:pt>
                <c:pt idx="47">
                  <c:v>4.718432510885341</c:v>
                </c:pt>
                <c:pt idx="48">
                  <c:v>4.498094027954257</c:v>
                </c:pt>
                <c:pt idx="49">
                  <c:v>4.255939524838013</c:v>
                </c:pt>
                <c:pt idx="50">
                  <c:v>4.064441353732035</c:v>
                </c:pt>
                <c:pt idx="51">
                  <c:v>3.90615711252654</c:v>
                </c:pt>
                <c:pt idx="52">
                  <c:v>3.749809014514897</c:v>
                </c:pt>
                <c:pt idx="55">
                  <c:v>5.524064171122995</c:v>
                </c:pt>
                <c:pt idx="56">
                  <c:v>4.978957915831663</c:v>
                </c:pt>
                <c:pt idx="57">
                  <c:v>4.579638752052544</c:v>
                </c:pt>
                <c:pt idx="58">
                  <c:v>4.321785476349101</c:v>
                </c:pt>
                <c:pt idx="59">
                  <c:v>4.058587018954624</c:v>
                </c:pt>
                <c:pt idx="60">
                  <c:v>3.857142857142857</c:v>
                </c:pt>
                <c:pt idx="61">
                  <c:v>3.743827160493827</c:v>
                </c:pt>
                <c:pt idx="62">
                  <c:v>3.580583269378357</c:v>
                </c:pt>
                <c:pt idx="63">
                  <c:v>3.346563407550823</c:v>
                </c:pt>
                <c:pt idx="64">
                  <c:v>3.265312219898416</c:v>
                </c:pt>
              </c:numCache>
            </c:numRef>
          </c:yVal>
          <c:smooth val="1"/>
        </c:ser>
        <c:ser>
          <c:idx val="1"/>
          <c:order val="4"/>
          <c:tx>
            <c:v>Data Set # 18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'AD;Data Set # 18'!$O$8:$O$124</c:f>
              <c:numCache>
                <c:formatCode>General</c:formatCode>
                <c:ptCount val="117"/>
                <c:pt idx="0">
                  <c:v>14.8638867842592</c:v>
                </c:pt>
                <c:pt idx="1">
                  <c:v>17.03557654178049</c:v>
                </c:pt>
                <c:pt idx="2">
                  <c:v>19.15186605038541</c:v>
                </c:pt>
                <c:pt idx="3">
                  <c:v>21.3235558079067</c:v>
                </c:pt>
                <c:pt idx="4">
                  <c:v>24.16558857731593</c:v>
                </c:pt>
                <c:pt idx="5">
                  <c:v>26.61427957941901</c:v>
                </c:pt>
                <c:pt idx="6">
                  <c:v>30.0657150869082</c:v>
                </c:pt>
                <c:pt idx="7">
                  <c:v>31.40086108579246</c:v>
                </c:pt>
                <c:pt idx="8">
                  <c:v>31.73880260418225</c:v>
                </c:pt>
                <c:pt idx="9">
                  <c:v>32.29280509334584</c:v>
                </c:pt>
                <c:pt idx="10">
                  <c:v>32.625206586844</c:v>
                </c:pt>
                <c:pt idx="11">
                  <c:v>32.85234760740107</c:v>
                </c:pt>
                <c:pt idx="12">
                  <c:v>34.40909460195076</c:v>
                </c:pt>
                <c:pt idx="13">
                  <c:v>35.41183910733687</c:v>
                </c:pt>
                <c:pt idx="14">
                  <c:v>36.96858610188657</c:v>
                </c:pt>
                <c:pt idx="15">
                  <c:v>40.53082210720847</c:v>
                </c:pt>
                <c:pt idx="18">
                  <c:v>17.17407716407138</c:v>
                </c:pt>
                <c:pt idx="19">
                  <c:v>19.22388637397668</c:v>
                </c:pt>
                <c:pt idx="20">
                  <c:v>21.85539819750375</c:v>
                </c:pt>
                <c:pt idx="21">
                  <c:v>24.3761095231981</c:v>
                </c:pt>
                <c:pt idx="22">
                  <c:v>25.09631275911077</c:v>
                </c:pt>
                <c:pt idx="23">
                  <c:v>27.92172545384509</c:v>
                </c:pt>
                <c:pt idx="24">
                  <c:v>28.14332644951053</c:v>
                </c:pt>
                <c:pt idx="25">
                  <c:v>30.47013690399762</c:v>
                </c:pt>
                <c:pt idx="26">
                  <c:v>34.5697553238082</c:v>
                </c:pt>
                <c:pt idx="27">
                  <c:v>38.22617175228792</c:v>
                </c:pt>
                <c:pt idx="28">
                  <c:v>42.65819166559667</c:v>
                </c:pt>
                <c:pt idx="29">
                  <c:v>48.4752178018144</c:v>
                </c:pt>
                <c:pt idx="32">
                  <c:v>17.37351806017028</c:v>
                </c:pt>
                <c:pt idx="33">
                  <c:v>20.27095107849587</c:v>
                </c:pt>
                <c:pt idx="34">
                  <c:v>22.95232312604766</c:v>
                </c:pt>
                <c:pt idx="35">
                  <c:v>25.73895564654054</c:v>
                </c:pt>
                <c:pt idx="36">
                  <c:v>28.90784988455629</c:v>
                </c:pt>
                <c:pt idx="37">
                  <c:v>33.46175034548102</c:v>
                </c:pt>
                <c:pt idx="38">
                  <c:v>33.46175034548102</c:v>
                </c:pt>
                <c:pt idx="39">
                  <c:v>37.53920866572507</c:v>
                </c:pt>
                <c:pt idx="40">
                  <c:v>37.53920866572507</c:v>
                </c:pt>
                <c:pt idx="41">
                  <c:v>41.61666698596911</c:v>
                </c:pt>
                <c:pt idx="42">
                  <c:v>41.82718793185128</c:v>
                </c:pt>
                <c:pt idx="43">
                  <c:v>46.65808963735781</c:v>
                </c:pt>
                <c:pt idx="44">
                  <c:v>53.09005853654712</c:v>
                </c:pt>
                <c:pt idx="45">
                  <c:v>56.3088129985876</c:v>
                </c:pt>
                <c:pt idx="48">
                  <c:v>20.42053175057004</c:v>
                </c:pt>
                <c:pt idx="49">
                  <c:v>22.89138285223967</c:v>
                </c:pt>
                <c:pt idx="50">
                  <c:v>26.11567733917178</c:v>
                </c:pt>
                <c:pt idx="51">
                  <c:v>29.87735424059257</c:v>
                </c:pt>
                <c:pt idx="52">
                  <c:v>33.26230944938213</c:v>
                </c:pt>
                <c:pt idx="53">
                  <c:v>37.93809045792285</c:v>
                </c:pt>
                <c:pt idx="54">
                  <c:v>42.45321074460614</c:v>
                </c:pt>
                <c:pt idx="55">
                  <c:v>47.18439200206322</c:v>
                </c:pt>
                <c:pt idx="56">
                  <c:v>53.95430241964233</c:v>
                </c:pt>
                <c:pt idx="57">
                  <c:v>61.15633477876904</c:v>
                </c:pt>
                <c:pt idx="58">
                  <c:v>63.94850732415354</c:v>
                </c:pt>
                <c:pt idx="61">
                  <c:v>23.66144631217706</c:v>
                </c:pt>
                <c:pt idx="62">
                  <c:v>30.96319911935322</c:v>
                </c:pt>
                <c:pt idx="63">
                  <c:v>39.03501538646676</c:v>
                </c:pt>
                <c:pt idx="64">
                  <c:v>49.31730158534305</c:v>
                </c:pt>
                <c:pt idx="65">
                  <c:v>62.25325970731296</c:v>
                </c:pt>
                <c:pt idx="66">
                  <c:v>64.69087065963276</c:v>
                </c:pt>
                <c:pt idx="70">
                  <c:v>23.12960392258001</c:v>
                </c:pt>
                <c:pt idx="71">
                  <c:v>25.88299629372307</c:v>
                </c:pt>
                <c:pt idx="72">
                  <c:v>29.46185237371988</c:v>
                </c:pt>
                <c:pt idx="73">
                  <c:v>29.51725262263624</c:v>
                </c:pt>
                <c:pt idx="74">
                  <c:v>32.49224598944473</c:v>
                </c:pt>
                <c:pt idx="75">
                  <c:v>32.49224598944473</c:v>
                </c:pt>
                <c:pt idx="76">
                  <c:v>37.77742973606541</c:v>
                </c:pt>
                <c:pt idx="77">
                  <c:v>37.33422774473454</c:v>
                </c:pt>
                <c:pt idx="78">
                  <c:v>42.2925500227487</c:v>
                </c:pt>
                <c:pt idx="79">
                  <c:v>47.25087230076285</c:v>
                </c:pt>
                <c:pt idx="80">
                  <c:v>51.76599258744613</c:v>
                </c:pt>
                <c:pt idx="81">
                  <c:v>55.51104941419203</c:v>
                </c:pt>
                <c:pt idx="82">
                  <c:v>58.26444178533509</c:v>
                </c:pt>
              </c:numCache>
            </c:numRef>
          </c:xVal>
          <c:yVal>
            <c:numRef>
              <c:f>'AD;Data Set # 18'!$P$8:$P$124</c:f>
              <c:numCache>
                <c:formatCode>0.0000</c:formatCode>
                <c:ptCount val="117"/>
                <c:pt idx="0">
                  <c:v>7.37087912087912</c:v>
                </c:pt>
                <c:pt idx="1">
                  <c:v>6.773127753303964</c:v>
                </c:pt>
                <c:pt idx="2">
                  <c:v>6.390018484288354</c:v>
                </c:pt>
                <c:pt idx="3">
                  <c:v>6.119236883942765</c:v>
                </c:pt>
                <c:pt idx="4">
                  <c:v>5.731931668856768</c:v>
                </c:pt>
                <c:pt idx="5">
                  <c:v>5.391694725028058</c:v>
                </c:pt>
                <c:pt idx="6">
                  <c:v>5.144075829383886</c:v>
                </c:pt>
                <c:pt idx="7">
                  <c:v>5.120144534778681</c:v>
                </c:pt>
                <c:pt idx="8">
                  <c:v>5.016637478108581</c:v>
                </c:pt>
                <c:pt idx="9">
                  <c:v>4.952421410365335</c:v>
                </c:pt>
                <c:pt idx="10">
                  <c:v>4.9075</c:v>
                </c:pt>
                <c:pt idx="11">
                  <c:v>4.880658436213991</c:v>
                </c:pt>
                <c:pt idx="12">
                  <c:v>4.902131018153118</c:v>
                </c:pt>
                <c:pt idx="13">
                  <c:v>4.84609552691433</c:v>
                </c:pt>
                <c:pt idx="14">
                  <c:v>4.689388615600843</c:v>
                </c:pt>
                <c:pt idx="15">
                  <c:v>4.510480887792848</c:v>
                </c:pt>
                <c:pt idx="18">
                  <c:v>6.68103448275862</c:v>
                </c:pt>
                <c:pt idx="19">
                  <c:v>6.36697247706422</c:v>
                </c:pt>
                <c:pt idx="20">
                  <c:v>5.879284649776453</c:v>
                </c:pt>
                <c:pt idx="21">
                  <c:v>5.597964376590331</c:v>
                </c:pt>
                <c:pt idx="22">
                  <c:v>5.606435643564357</c:v>
                </c:pt>
                <c:pt idx="23">
                  <c:v>5.356004250797024</c:v>
                </c:pt>
                <c:pt idx="24">
                  <c:v>5.28066528066528</c:v>
                </c:pt>
                <c:pt idx="25">
                  <c:v>5.121042830540037</c:v>
                </c:pt>
                <c:pt idx="26">
                  <c:v>4.82225656877898</c:v>
                </c:pt>
                <c:pt idx="27">
                  <c:v>4.637096774193548</c:v>
                </c:pt>
                <c:pt idx="28">
                  <c:v>4.365079365079364</c:v>
                </c:pt>
                <c:pt idx="29">
                  <c:v>4.14691943127962</c:v>
                </c:pt>
                <c:pt idx="32">
                  <c:v>6.87719298245614</c:v>
                </c:pt>
                <c:pt idx="33">
                  <c:v>6.385689354275741</c:v>
                </c:pt>
                <c:pt idx="34">
                  <c:v>5.978354978354979</c:v>
                </c:pt>
                <c:pt idx="35">
                  <c:v>5.577430972388956</c:v>
                </c:pt>
                <c:pt idx="36">
                  <c:v>5.324489795918367</c:v>
                </c:pt>
                <c:pt idx="37">
                  <c:v>5.020781379883624</c:v>
                </c:pt>
                <c:pt idx="38">
                  <c:v>4.95894909688013</c:v>
                </c:pt>
                <c:pt idx="39">
                  <c:v>4.731843575418994</c:v>
                </c:pt>
                <c:pt idx="40">
                  <c:v>4.745098039215686</c:v>
                </c:pt>
                <c:pt idx="41">
                  <c:v>4.476758045292013</c:v>
                </c:pt>
                <c:pt idx="42">
                  <c:v>4.467455621301776</c:v>
                </c:pt>
                <c:pt idx="43">
                  <c:v>4.266464032421479</c:v>
                </c:pt>
                <c:pt idx="44">
                  <c:v>4.06748726655348</c:v>
                </c:pt>
                <c:pt idx="45">
                  <c:v>3.913746630727763</c:v>
                </c:pt>
                <c:pt idx="48">
                  <c:v>6.184563758389261</c:v>
                </c:pt>
                <c:pt idx="49">
                  <c:v>5.754874651810585</c:v>
                </c:pt>
                <c:pt idx="50">
                  <c:v>5.456018518518518</c:v>
                </c:pt>
                <c:pt idx="51">
                  <c:v>5.07337723424271</c:v>
                </c:pt>
                <c:pt idx="52">
                  <c:v>4.799360511590727</c:v>
                </c:pt>
                <c:pt idx="53">
                  <c:v>4.571428571428571</c:v>
                </c:pt>
                <c:pt idx="54">
                  <c:v>4.302638966872544</c:v>
                </c:pt>
                <c:pt idx="55">
                  <c:v>4.03649289099526</c:v>
                </c:pt>
                <c:pt idx="56">
                  <c:v>3.792445482866043</c:v>
                </c:pt>
                <c:pt idx="57">
                  <c:v>3.577122488658457</c:v>
                </c:pt>
                <c:pt idx="58">
                  <c:v>3.485205314009662</c:v>
                </c:pt>
                <c:pt idx="61">
                  <c:v>5.740591397849462</c:v>
                </c:pt>
                <c:pt idx="62">
                  <c:v>5.071687840290381</c:v>
                </c:pt>
                <c:pt idx="63">
                  <c:v>4.522464698331194</c:v>
                </c:pt>
                <c:pt idx="64">
                  <c:v>4.008104457451599</c:v>
                </c:pt>
                <c:pt idx="65">
                  <c:v>3.560519645120406</c:v>
                </c:pt>
                <c:pt idx="66">
                  <c:v>3.474263612020232</c:v>
                </c:pt>
                <c:pt idx="70">
                  <c:v>5.387096774193548</c:v>
                </c:pt>
                <c:pt idx="71">
                  <c:v>5.083786724700761</c:v>
                </c:pt>
                <c:pt idx="72">
                  <c:v>4.821396192203082</c:v>
                </c:pt>
                <c:pt idx="73">
                  <c:v>4.765652951699463</c:v>
                </c:pt>
                <c:pt idx="74">
                  <c:v>4.550038789759504</c:v>
                </c:pt>
                <c:pt idx="75">
                  <c:v>4.515011547344111</c:v>
                </c:pt>
                <c:pt idx="76">
                  <c:v>4.240671641791045</c:v>
                </c:pt>
                <c:pt idx="77">
                  <c:v>4.243702770780856</c:v>
                </c:pt>
                <c:pt idx="78">
                  <c:v>3.988505747126436</c:v>
                </c:pt>
                <c:pt idx="79">
                  <c:v>3.765562913907285</c:v>
                </c:pt>
                <c:pt idx="80">
                  <c:v>3.624515128006206</c:v>
                </c:pt>
                <c:pt idx="81">
                  <c:v>3.503496503496503</c:v>
                </c:pt>
                <c:pt idx="82">
                  <c:v>3.44480838519489</c:v>
                </c:pt>
              </c:numCache>
            </c:numRef>
          </c:yVal>
          <c:smooth val="0"/>
        </c:ser>
        <c:ser>
          <c:idx val="4"/>
          <c:order val="5"/>
          <c:tx>
            <c:v>Data Set # 19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'AE;Data Set # 19'!$O$8:$O$117</c:f>
              <c:numCache>
                <c:formatCode>General</c:formatCode>
                <c:ptCount val="110"/>
                <c:pt idx="0">
                  <c:v>13.31267981460114</c:v>
                </c:pt>
                <c:pt idx="1">
                  <c:v>17.22947741298774</c:v>
                </c:pt>
                <c:pt idx="2">
                  <c:v>21.90525842152847</c:v>
                </c:pt>
                <c:pt idx="3">
                  <c:v>24.37056949830646</c:v>
                </c:pt>
                <c:pt idx="4">
                  <c:v>27.91618542895345</c:v>
                </c:pt>
                <c:pt idx="5">
                  <c:v>28.13224639972726</c:v>
                </c:pt>
                <c:pt idx="6">
                  <c:v>30.49229700356416</c:v>
                </c:pt>
                <c:pt idx="7">
                  <c:v>33.82185196343736</c:v>
                </c:pt>
                <c:pt idx="8">
                  <c:v>38.43669269817008</c:v>
                </c:pt>
                <c:pt idx="9">
                  <c:v>42.30363007253197</c:v>
                </c:pt>
                <c:pt idx="12">
                  <c:v>15.9275715634533</c:v>
                </c:pt>
                <c:pt idx="13">
                  <c:v>15.87217131453694</c:v>
                </c:pt>
                <c:pt idx="14">
                  <c:v>20.37621155143695</c:v>
                </c:pt>
                <c:pt idx="15">
                  <c:v>26.17107758808814</c:v>
                </c:pt>
                <c:pt idx="16">
                  <c:v>29.49509252306969</c:v>
                </c:pt>
                <c:pt idx="17">
                  <c:v>32.39252554139529</c:v>
                </c:pt>
                <c:pt idx="18">
                  <c:v>33.89387228702862</c:v>
                </c:pt>
                <c:pt idx="19">
                  <c:v>36.4644438367477</c:v>
                </c:pt>
                <c:pt idx="20">
                  <c:v>37.00182625123638</c:v>
                </c:pt>
                <c:pt idx="21">
                  <c:v>41.18454504442151</c:v>
                </c:pt>
                <c:pt idx="22">
                  <c:v>45.58332480838044</c:v>
                </c:pt>
                <c:pt idx="23">
                  <c:v>51.37265082013998</c:v>
                </c:pt>
                <c:pt idx="26">
                  <c:v>17.39567815973682</c:v>
                </c:pt>
                <c:pt idx="27">
                  <c:v>23.83318708381777</c:v>
                </c:pt>
                <c:pt idx="28">
                  <c:v>23.62266613793561</c:v>
                </c:pt>
                <c:pt idx="29">
                  <c:v>29.14607095489663</c:v>
                </c:pt>
                <c:pt idx="30">
                  <c:v>33.50053051972247</c:v>
                </c:pt>
                <c:pt idx="31">
                  <c:v>37.57798883996652</c:v>
                </c:pt>
                <c:pt idx="32">
                  <c:v>42.68035176516321</c:v>
                </c:pt>
                <c:pt idx="33">
                  <c:v>47.23979225097958</c:v>
                </c:pt>
                <c:pt idx="34">
                  <c:v>53.46678022917837</c:v>
                </c:pt>
                <c:pt idx="35">
                  <c:v>58.19242146174382</c:v>
                </c:pt>
                <c:pt idx="38">
                  <c:v>19.87206928629809</c:v>
                </c:pt>
                <c:pt idx="39">
                  <c:v>25.7334156216489</c:v>
                </c:pt>
                <c:pt idx="40">
                  <c:v>32.686146860652</c:v>
                </c:pt>
                <c:pt idx="41">
                  <c:v>36.80792538002912</c:v>
                </c:pt>
                <c:pt idx="42">
                  <c:v>42.13188930089125</c:v>
                </c:pt>
                <c:pt idx="43">
                  <c:v>46.47526881593382</c:v>
                </c:pt>
                <c:pt idx="44">
                  <c:v>52.12055418051083</c:v>
                </c:pt>
                <c:pt idx="45">
                  <c:v>55.37808881679276</c:v>
                </c:pt>
                <c:pt idx="46">
                  <c:v>55.37808881679276</c:v>
                </c:pt>
              </c:numCache>
            </c:numRef>
          </c:xVal>
          <c:yVal>
            <c:numRef>
              <c:f>'AE;Data Set # 19'!$P$8:$P$117</c:f>
              <c:numCache>
                <c:formatCode>0.0000</c:formatCode>
                <c:ptCount val="110"/>
                <c:pt idx="0">
                  <c:v>7.439628482972135</c:v>
                </c:pt>
                <c:pt idx="1">
                  <c:v>6.617021276595745</c:v>
                </c:pt>
                <c:pt idx="2">
                  <c:v>5.901492537313433</c:v>
                </c:pt>
                <c:pt idx="3">
                  <c:v>5.661518661518661</c:v>
                </c:pt>
                <c:pt idx="4">
                  <c:v>5.366347177848775</c:v>
                </c:pt>
                <c:pt idx="5">
                  <c:v>5.339642481598317</c:v>
                </c:pt>
                <c:pt idx="6">
                  <c:v>5.115241635687732</c:v>
                </c:pt>
                <c:pt idx="7">
                  <c:v>4.82990506329114</c:v>
                </c:pt>
                <c:pt idx="8">
                  <c:v>4.531678641410842</c:v>
                </c:pt>
                <c:pt idx="9">
                  <c:v>4.39102932719954</c:v>
                </c:pt>
                <c:pt idx="12">
                  <c:v>6.78066037735849</c:v>
                </c:pt>
                <c:pt idx="13">
                  <c:v>6.789099526066351</c:v>
                </c:pt>
                <c:pt idx="14">
                  <c:v>5.93225806451613</c:v>
                </c:pt>
                <c:pt idx="15">
                  <c:v>5.284116331096197</c:v>
                </c:pt>
                <c:pt idx="16">
                  <c:v>5.05123339658444</c:v>
                </c:pt>
                <c:pt idx="17">
                  <c:v>4.788697788697788</c:v>
                </c:pt>
                <c:pt idx="18">
                  <c:v>4.724324324324324</c:v>
                </c:pt>
                <c:pt idx="19">
                  <c:v>4.574009728978457</c:v>
                </c:pt>
                <c:pt idx="20">
                  <c:v>4.543537414965987</c:v>
                </c:pt>
                <c:pt idx="21">
                  <c:v>4.312064965197216</c:v>
                </c:pt>
                <c:pt idx="22">
                  <c:v>4.065217391304347</c:v>
                </c:pt>
                <c:pt idx="23">
                  <c:v>3.850913621262459</c:v>
                </c:pt>
                <c:pt idx="26">
                  <c:v>6.14481409001957</c:v>
                </c:pt>
                <c:pt idx="27">
                  <c:v>5.291512915129151</c:v>
                </c:pt>
                <c:pt idx="28">
                  <c:v>5.283767038413878</c:v>
                </c:pt>
                <c:pt idx="29">
                  <c:v>4.697321428571429</c:v>
                </c:pt>
                <c:pt idx="30">
                  <c:v>4.482579688658264</c:v>
                </c:pt>
                <c:pt idx="31">
                  <c:v>4.25</c:v>
                </c:pt>
                <c:pt idx="32">
                  <c:v>4.0125</c:v>
                </c:pt>
                <c:pt idx="33">
                  <c:v>3.781374722838137</c:v>
                </c:pt>
                <c:pt idx="34">
                  <c:v>3.491678726483357</c:v>
                </c:pt>
                <c:pt idx="35">
                  <c:v>3.288666249217282</c:v>
                </c:pt>
                <c:pt idx="38">
                  <c:v>5.244152046783625</c:v>
                </c:pt>
                <c:pt idx="39">
                  <c:v>4.5990099009901</c:v>
                </c:pt>
                <c:pt idx="40">
                  <c:v>4.05777166437414</c:v>
                </c:pt>
                <c:pt idx="41">
                  <c:v>3.838243789716927</c:v>
                </c:pt>
                <c:pt idx="42">
                  <c:v>3.604265402843602</c:v>
                </c:pt>
                <c:pt idx="43">
                  <c:v>3.400486420753952</c:v>
                </c:pt>
                <c:pt idx="44">
                  <c:v>3.158106747230614</c:v>
                </c:pt>
                <c:pt idx="45">
                  <c:v>3.016294508147254</c:v>
                </c:pt>
                <c:pt idx="46">
                  <c:v>2.986555123991634</c:v>
                </c:pt>
              </c:numCache>
            </c:numRef>
          </c:yVal>
          <c:smooth val="0"/>
        </c:ser>
        <c:ser>
          <c:idx val="5"/>
          <c:order val="6"/>
          <c:tx>
            <c:v>Data Set # 20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'AF;Data Set # 20'!$O$8:$O$118</c:f>
              <c:numCache>
                <c:formatCode>General</c:formatCode>
                <c:ptCount val="111"/>
                <c:pt idx="0">
                  <c:v>11.42667530198547</c:v>
                </c:pt>
                <c:pt idx="1">
                  <c:v>14.31744875814438</c:v>
                </c:pt>
                <c:pt idx="2">
                  <c:v>17.86433034704948</c:v>
                </c:pt>
                <c:pt idx="3">
                  <c:v>21.93739766617676</c:v>
                </c:pt>
                <c:pt idx="4">
                  <c:v>28.37505271124077</c:v>
                </c:pt>
                <c:pt idx="13">
                  <c:v>11.97884551271245</c:v>
                </c:pt>
                <c:pt idx="14">
                  <c:v>15.40230081921975</c:v>
                </c:pt>
                <c:pt idx="15">
                  <c:v>19.61178666099723</c:v>
                </c:pt>
                <c:pt idx="16">
                  <c:v>23.43150529520272</c:v>
                </c:pt>
                <c:pt idx="17">
                  <c:v>30.9345240409635</c:v>
                </c:pt>
                <c:pt idx="26">
                  <c:v>13.29755789833101</c:v>
                </c:pt>
                <c:pt idx="27">
                  <c:v>17.50704374010849</c:v>
                </c:pt>
                <c:pt idx="28">
                  <c:v>21.19034385166378</c:v>
                </c:pt>
                <c:pt idx="29">
                  <c:v>26.58861967653582</c:v>
                </c:pt>
                <c:pt idx="30">
                  <c:v>35.67019561296315</c:v>
                </c:pt>
                <c:pt idx="39">
                  <c:v>14.08358843360119</c:v>
                </c:pt>
                <c:pt idx="40">
                  <c:v>18.03322947033067</c:v>
                </c:pt>
                <c:pt idx="41">
                  <c:v>22.90531956498053</c:v>
                </c:pt>
                <c:pt idx="42">
                  <c:v>29.21954832764675</c:v>
                </c:pt>
                <c:pt idx="43">
                  <c:v>38.96372851694646</c:v>
                </c:pt>
              </c:numCache>
            </c:numRef>
          </c:xVal>
          <c:yVal>
            <c:numRef>
              <c:f>'AF;Data Set # 20'!$P$8:$P$118</c:f>
              <c:numCache>
                <c:formatCode>0.0000</c:formatCode>
                <c:ptCount val="111"/>
                <c:pt idx="0">
                  <c:v>9.406417112299465</c:v>
                </c:pt>
                <c:pt idx="1">
                  <c:v>8.132841328413285</c:v>
                </c:pt>
                <c:pt idx="2">
                  <c:v>7.180156657963447</c:v>
                </c:pt>
                <c:pt idx="3">
                  <c:v>6.242144177449168</c:v>
                </c:pt>
                <c:pt idx="4">
                  <c:v>5.446384039900249</c:v>
                </c:pt>
                <c:pt idx="13">
                  <c:v>8.995121951219513</c:v>
                </c:pt>
                <c:pt idx="14">
                  <c:v>7.673139158576052</c:v>
                </c:pt>
                <c:pt idx="15">
                  <c:v>6.679203539823008</c:v>
                </c:pt>
                <c:pt idx="16">
                  <c:v>6.011666666666666</c:v>
                </c:pt>
                <c:pt idx="17">
                  <c:v>5.267699115044247</c:v>
                </c:pt>
                <c:pt idx="26">
                  <c:v>8.93886462882096</c:v>
                </c:pt>
                <c:pt idx="27">
                  <c:v>7.549019607843137</c:v>
                </c:pt>
                <c:pt idx="28">
                  <c:v>6.630081300813008</c:v>
                </c:pt>
                <c:pt idx="29">
                  <c:v>5.805673758865248</c:v>
                </c:pt>
                <c:pt idx="30">
                  <c:v>4.991818181818182</c:v>
                </c:pt>
                <c:pt idx="39">
                  <c:v>8.338461538461538</c:v>
                </c:pt>
                <c:pt idx="40">
                  <c:v>7.267015706806283</c:v>
                </c:pt>
                <c:pt idx="41">
                  <c:v>6.285204991087344</c:v>
                </c:pt>
                <c:pt idx="42">
                  <c:v>5.512254901960785</c:v>
                </c:pt>
                <c:pt idx="43">
                  <c:v>4.734017363851618</c:v>
                </c:pt>
              </c:numCache>
            </c:numRef>
          </c:yVal>
          <c:smooth val="0"/>
        </c:ser>
        <c:ser>
          <c:idx val="6"/>
          <c:order val="7"/>
          <c:tx>
            <c:v>Data Set # 21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21'!$O$8:$O$223</c:f>
              <c:numCache>
                <c:formatCode>General</c:formatCode>
                <c:ptCount val="216"/>
                <c:pt idx="0">
                  <c:v>5.912882777591251</c:v>
                </c:pt>
                <c:pt idx="1">
                  <c:v>7.75141976624853</c:v>
                </c:pt>
                <c:pt idx="2">
                  <c:v>10.07961735992508</c:v>
                </c:pt>
                <c:pt idx="3">
                  <c:v>12.20917904779193</c:v>
                </c:pt>
                <c:pt idx="4">
                  <c:v>12.98524491235078</c:v>
                </c:pt>
                <c:pt idx="5">
                  <c:v>13.76131077690964</c:v>
                </c:pt>
                <c:pt idx="6">
                  <c:v>14.24635194225892</c:v>
                </c:pt>
                <c:pt idx="7">
                  <c:v>15.02241780681777</c:v>
                </c:pt>
                <c:pt idx="8">
                  <c:v>15.31344250602734</c:v>
                </c:pt>
                <c:pt idx="9">
                  <c:v>16.28352483672591</c:v>
                </c:pt>
                <c:pt idx="10">
                  <c:v>16.71775216570526</c:v>
                </c:pt>
                <c:pt idx="11">
                  <c:v>16.9625824682149</c:v>
                </c:pt>
                <c:pt idx="12">
                  <c:v>17.05497126161476</c:v>
                </c:pt>
                <c:pt idx="13">
                  <c:v>17.44300419389419</c:v>
                </c:pt>
                <c:pt idx="14">
                  <c:v>17.6370206600339</c:v>
                </c:pt>
                <c:pt idx="17">
                  <c:v>8.051683344798085</c:v>
                </c:pt>
                <c:pt idx="18">
                  <c:v>10.57389740461435</c:v>
                </c:pt>
                <c:pt idx="19">
                  <c:v>13.48414439671005</c:v>
                </c:pt>
                <c:pt idx="20">
                  <c:v>17.26746548643445</c:v>
                </c:pt>
                <c:pt idx="21">
                  <c:v>18.0435313509933</c:v>
                </c:pt>
                <c:pt idx="22">
                  <c:v>18.81959721555215</c:v>
                </c:pt>
                <c:pt idx="23">
                  <c:v>19.595663080111</c:v>
                </c:pt>
                <c:pt idx="24">
                  <c:v>20.75976187694928</c:v>
                </c:pt>
                <c:pt idx="25">
                  <c:v>21.92386067378756</c:v>
                </c:pt>
                <c:pt idx="26">
                  <c:v>23.1849677036957</c:v>
                </c:pt>
                <c:pt idx="27">
                  <c:v>23.76701710211483</c:v>
                </c:pt>
                <c:pt idx="28">
                  <c:v>24.83410766588325</c:v>
                </c:pt>
                <c:pt idx="29">
                  <c:v>25.51316529737225</c:v>
                </c:pt>
                <c:pt idx="30">
                  <c:v>25.41615706430239</c:v>
                </c:pt>
                <c:pt idx="31">
                  <c:v>25.72565952219193</c:v>
                </c:pt>
                <c:pt idx="34">
                  <c:v>10.28287270540478</c:v>
                </c:pt>
                <c:pt idx="35">
                  <c:v>13.87217732898947</c:v>
                </c:pt>
                <c:pt idx="36">
                  <c:v>17.94652311792344</c:v>
                </c:pt>
                <c:pt idx="37">
                  <c:v>23.08795947062584</c:v>
                </c:pt>
                <c:pt idx="38">
                  <c:v>24.25205826746411</c:v>
                </c:pt>
                <c:pt idx="39">
                  <c:v>25.70718176351196</c:v>
                </c:pt>
                <c:pt idx="40">
                  <c:v>27.06529702648995</c:v>
                </c:pt>
                <c:pt idx="41">
                  <c:v>28.81144522174737</c:v>
                </c:pt>
                <c:pt idx="42">
                  <c:v>30.84861811621435</c:v>
                </c:pt>
                <c:pt idx="43">
                  <c:v>32.59476631147176</c:v>
                </c:pt>
                <c:pt idx="44">
                  <c:v>34.5349309728689</c:v>
                </c:pt>
                <c:pt idx="45">
                  <c:v>35.79603800277703</c:v>
                </c:pt>
                <c:pt idx="46">
                  <c:v>36.47509563426603</c:v>
                </c:pt>
                <c:pt idx="47">
                  <c:v>37.15415326575502</c:v>
                </c:pt>
                <c:pt idx="48">
                  <c:v>37.93021913031387</c:v>
                </c:pt>
                <c:pt idx="51">
                  <c:v>12.51406206601148</c:v>
                </c:pt>
                <c:pt idx="52">
                  <c:v>17.07344902029473</c:v>
                </c:pt>
                <c:pt idx="53">
                  <c:v>22.79693477141627</c:v>
                </c:pt>
                <c:pt idx="54">
                  <c:v>29.68451931937608</c:v>
                </c:pt>
                <c:pt idx="55">
                  <c:v>31.72169221384306</c:v>
                </c:pt>
                <c:pt idx="56">
                  <c:v>33.46784040910048</c:v>
                </c:pt>
                <c:pt idx="57">
                  <c:v>36.28107916812631</c:v>
                </c:pt>
                <c:pt idx="58">
                  <c:v>38.70628499487272</c:v>
                </c:pt>
                <c:pt idx="59">
                  <c:v>40.84046612240957</c:v>
                </c:pt>
                <c:pt idx="60">
                  <c:v>43.26567194915597</c:v>
                </c:pt>
                <c:pt idx="61">
                  <c:v>44.81780367827368</c:v>
                </c:pt>
                <c:pt idx="62">
                  <c:v>46.17591894125167</c:v>
                </c:pt>
                <c:pt idx="63">
                  <c:v>47.53403420422966</c:v>
                </c:pt>
                <c:pt idx="64">
                  <c:v>48.60112476799808</c:v>
                </c:pt>
                <c:pt idx="65">
                  <c:v>49.76522356483636</c:v>
                </c:pt>
                <c:pt idx="68">
                  <c:v>15.10094828120766</c:v>
                </c:pt>
                <c:pt idx="69">
                  <c:v>21.47577502579822</c:v>
                </c:pt>
                <c:pt idx="70">
                  <c:v>28.13238759025837</c:v>
                </c:pt>
                <c:pt idx="71">
                  <c:v>38.7293821932227</c:v>
                </c:pt>
                <c:pt idx="72">
                  <c:v>41.07143810590922</c:v>
                </c:pt>
                <c:pt idx="73">
                  <c:v>44.2634709178745</c:v>
                </c:pt>
                <c:pt idx="74">
                  <c:v>47.26148726370006</c:v>
                </c:pt>
                <c:pt idx="75">
                  <c:v>50.26412304919562</c:v>
                </c:pt>
                <c:pt idx="76">
                  <c:v>53.35914762809104</c:v>
                </c:pt>
                <c:pt idx="77">
                  <c:v>55.23464013410827</c:v>
                </c:pt>
                <c:pt idx="78">
                  <c:v>55.23464013410827</c:v>
                </c:pt>
                <c:pt idx="81">
                  <c:v>18.25140613614299</c:v>
                </c:pt>
                <c:pt idx="82">
                  <c:v>24.42759697492385</c:v>
                </c:pt>
                <c:pt idx="83">
                  <c:v>33.41240713306056</c:v>
                </c:pt>
                <c:pt idx="84">
                  <c:v>44.64226497081394</c:v>
                </c:pt>
                <c:pt idx="85">
                  <c:v>48.94758274324757</c:v>
                </c:pt>
                <c:pt idx="86">
                  <c:v>50.72606701619494</c:v>
                </c:pt>
                <c:pt idx="89">
                  <c:v>19.70652963219084</c:v>
                </c:pt>
                <c:pt idx="90">
                  <c:v>28.30330685804812</c:v>
                </c:pt>
                <c:pt idx="91">
                  <c:v>33.2507267446108</c:v>
                </c:pt>
                <c:pt idx="92">
                  <c:v>37.59761947407436</c:v>
                </c:pt>
                <c:pt idx="93">
                  <c:v>40.25841672399043</c:v>
                </c:pt>
                <c:pt idx="94">
                  <c:v>46.23597165696158</c:v>
                </c:pt>
                <c:pt idx="97">
                  <c:v>22.41814071847683</c:v>
                </c:pt>
                <c:pt idx="98">
                  <c:v>24.84796598489323</c:v>
                </c:pt>
                <c:pt idx="99">
                  <c:v>28.30330685804812</c:v>
                </c:pt>
                <c:pt idx="100">
                  <c:v>30.5437350979948</c:v>
                </c:pt>
                <c:pt idx="101">
                  <c:v>36.05472662429665</c:v>
                </c:pt>
                <c:pt idx="102">
                  <c:v>40.53558310419002</c:v>
                </c:pt>
                <c:pt idx="103">
                  <c:v>41.84750397046808</c:v>
                </c:pt>
                <c:pt idx="106">
                  <c:v>24.28439434515407</c:v>
                </c:pt>
                <c:pt idx="107">
                  <c:v>26.8989971983702</c:v>
                </c:pt>
                <c:pt idx="108">
                  <c:v>29.79538587145591</c:v>
                </c:pt>
                <c:pt idx="109">
                  <c:v>32.5069969577419</c:v>
                </c:pt>
                <c:pt idx="110">
                  <c:v>38.01798848404374</c:v>
                </c:pt>
              </c:numCache>
            </c:numRef>
          </c:xVal>
          <c:yVal>
            <c:numRef>
              <c:f>'AG;Data Set # 21'!$P$8:$P$223</c:f>
              <c:numCache>
                <c:formatCode>0.0000</c:formatCode>
                <c:ptCount val="216"/>
                <c:pt idx="0">
                  <c:v>10.7563025210084</c:v>
                </c:pt>
                <c:pt idx="1">
                  <c:v>8.739583333333333</c:v>
                </c:pt>
                <c:pt idx="2">
                  <c:v>7.602787456445993</c:v>
                </c:pt>
                <c:pt idx="3">
                  <c:v>6.384057971014493</c:v>
                </c:pt>
                <c:pt idx="4">
                  <c:v>6.232815964523281</c:v>
                </c:pt>
                <c:pt idx="5">
                  <c:v>6.030364372469635</c:v>
                </c:pt>
                <c:pt idx="6">
                  <c:v>5.679558011049724</c:v>
                </c:pt>
                <c:pt idx="7">
                  <c:v>5.568493150684931</c:v>
                </c:pt>
                <c:pt idx="8">
                  <c:v>5.228706624605678</c:v>
                </c:pt>
                <c:pt idx="9">
                  <c:v>5.007102272727272</c:v>
                </c:pt>
                <c:pt idx="10">
                  <c:v>4.675710594315245</c:v>
                </c:pt>
                <c:pt idx="11">
                  <c:v>4.29976580796253</c:v>
                </c:pt>
                <c:pt idx="12">
                  <c:v>3.865968586387435</c:v>
                </c:pt>
                <c:pt idx="13">
                  <c:v>3.582542694497154</c:v>
                </c:pt>
                <c:pt idx="14">
                  <c:v>3.349122807017544</c:v>
                </c:pt>
                <c:pt idx="17">
                  <c:v>10.25294117647059</c:v>
                </c:pt>
                <c:pt idx="18">
                  <c:v>8.477777777777778</c:v>
                </c:pt>
                <c:pt idx="19">
                  <c:v>7.352644836272041</c:v>
                </c:pt>
                <c:pt idx="20">
                  <c:v>6.314189189189189</c:v>
                </c:pt>
                <c:pt idx="21">
                  <c:v>6.160883280757098</c:v>
                </c:pt>
                <c:pt idx="22">
                  <c:v>5.904347826086957</c:v>
                </c:pt>
                <c:pt idx="23">
                  <c:v>5.671122994652406</c:v>
                </c:pt>
                <c:pt idx="24">
                  <c:v>5.447272727272727</c:v>
                </c:pt>
                <c:pt idx="25">
                  <c:v>5.22112211221122</c:v>
                </c:pt>
                <c:pt idx="26">
                  <c:v>5.09026369168357</c:v>
                </c:pt>
                <c:pt idx="27">
                  <c:v>4.840075258701788</c:v>
                </c:pt>
                <c:pt idx="28">
                  <c:v>4.642487046632124</c:v>
                </c:pt>
                <c:pt idx="29">
                  <c:v>4.294712286158632</c:v>
                </c:pt>
                <c:pt idx="30">
                  <c:v>3.913229018492176</c:v>
                </c:pt>
                <c:pt idx="31">
                  <c:v>3.630378096479791</c:v>
                </c:pt>
                <c:pt idx="34">
                  <c:v>9.352941176470588</c:v>
                </c:pt>
                <c:pt idx="35">
                  <c:v>7.719794344473007</c:v>
                </c:pt>
                <c:pt idx="36">
                  <c:v>6.5625</c:v>
                </c:pt>
                <c:pt idx="37">
                  <c:v>5.705479452054794</c:v>
                </c:pt>
                <c:pt idx="38">
                  <c:v>5.508919202518363</c:v>
                </c:pt>
                <c:pt idx="39">
                  <c:v>5.3</c:v>
                </c:pt>
                <c:pt idx="40">
                  <c:v>5.090356211989574</c:v>
                </c:pt>
                <c:pt idx="41">
                  <c:v>4.985611510791366</c:v>
                </c:pt>
                <c:pt idx="42">
                  <c:v>4.821660649819495</c:v>
                </c:pt>
                <c:pt idx="43">
                  <c:v>4.648221343873517</c:v>
                </c:pt>
                <c:pt idx="44">
                  <c:v>4.517220543806647</c:v>
                </c:pt>
                <c:pt idx="45">
                  <c:v>4.358267716535433</c:v>
                </c:pt>
                <c:pt idx="46">
                  <c:v>4.055469953775039</c:v>
                </c:pt>
                <c:pt idx="47">
                  <c:v>3.82453637660485</c:v>
                </c:pt>
                <c:pt idx="48">
                  <c:v>3.601315789473684</c:v>
                </c:pt>
                <c:pt idx="51">
                  <c:v>8.0625</c:v>
                </c:pt>
                <c:pt idx="52">
                  <c:v>6.695652173913044</c:v>
                </c:pt>
                <c:pt idx="53">
                  <c:v>5.725058004640371</c:v>
                </c:pt>
                <c:pt idx="54">
                  <c:v>4.912844036697248</c:v>
                </c:pt>
                <c:pt idx="55">
                  <c:v>4.76875</c:v>
                </c:pt>
                <c:pt idx="56">
                  <c:v>4.6</c:v>
                </c:pt>
                <c:pt idx="57">
                  <c:v>4.414839797639123</c:v>
                </c:pt>
                <c:pt idx="58">
                  <c:v>4.336956521739131</c:v>
                </c:pt>
                <c:pt idx="59">
                  <c:v>4.162429378531074</c:v>
                </c:pt>
                <c:pt idx="60">
                  <c:v>3.997439180537772</c:v>
                </c:pt>
                <c:pt idx="61">
                  <c:v>3.865338645418327</c:v>
                </c:pt>
                <c:pt idx="62">
                  <c:v>3.702222222222222</c:v>
                </c:pt>
                <c:pt idx="63">
                  <c:v>3.526387936943112</c:v>
                </c:pt>
                <c:pt idx="64">
                  <c:v>3.433746736292428</c:v>
                </c:pt>
                <c:pt idx="65">
                  <c:v>3.230284857571214</c:v>
                </c:pt>
                <c:pt idx="68">
                  <c:v>7.106521739130435</c:v>
                </c:pt>
                <c:pt idx="69">
                  <c:v>5.818523153942428</c:v>
                </c:pt>
                <c:pt idx="70">
                  <c:v>4.991803278688524</c:v>
                </c:pt>
                <c:pt idx="71">
                  <c:v>4.24506329113924</c:v>
                </c:pt>
                <c:pt idx="72">
                  <c:v>4.121928604543347</c:v>
                </c:pt>
                <c:pt idx="73">
                  <c:v>3.939967105263158</c:v>
                </c:pt>
                <c:pt idx="74">
                  <c:v>3.830400599026582</c:v>
                </c:pt>
                <c:pt idx="75">
                  <c:v>3.694736842105263</c:v>
                </c:pt>
                <c:pt idx="76">
                  <c:v>3.554153846153846</c:v>
                </c:pt>
                <c:pt idx="77">
                  <c:v>3.4829595106321</c:v>
                </c:pt>
                <c:pt idx="78">
                  <c:v>3.430005737234653</c:v>
                </c:pt>
                <c:pt idx="81">
                  <c:v>6.16380655226209</c:v>
                </c:pt>
                <c:pt idx="82">
                  <c:v>5.174168297455969</c:v>
                </c:pt>
                <c:pt idx="83">
                  <c:v>4.367753623188406</c:v>
                </c:pt>
                <c:pt idx="84">
                  <c:v>3.755926933540614</c:v>
                </c:pt>
                <c:pt idx="85">
                  <c:v>3.578520770010132</c:v>
                </c:pt>
                <c:pt idx="86">
                  <c:v>3.528598971722365</c:v>
                </c:pt>
                <c:pt idx="89">
                  <c:v>5.434394904458599</c:v>
                </c:pt>
                <c:pt idx="90">
                  <c:v>4.548626577579807</c:v>
                </c:pt>
                <c:pt idx="91">
                  <c:v>4.16550925925926</c:v>
                </c:pt>
                <c:pt idx="92">
                  <c:v>3.864672364672365</c:v>
                </c:pt>
                <c:pt idx="93">
                  <c:v>3.748387096774193</c:v>
                </c:pt>
                <c:pt idx="94">
                  <c:v>3.48381482770623</c:v>
                </c:pt>
                <c:pt idx="97">
                  <c:v>4.573986804901037</c:v>
                </c:pt>
                <c:pt idx="98">
                  <c:v>4.523969722455845</c:v>
                </c:pt>
                <c:pt idx="99">
                  <c:v>4.222605099931082</c:v>
                </c:pt>
                <c:pt idx="100">
                  <c:v>4.017010935601458</c:v>
                </c:pt>
                <c:pt idx="101">
                  <c:v>3.685080264400377</c:v>
                </c:pt>
                <c:pt idx="102">
                  <c:v>3.469750889679715</c:v>
                </c:pt>
                <c:pt idx="103">
                  <c:v>3.380223880597015</c:v>
                </c:pt>
                <c:pt idx="106">
                  <c:v>4.17885532591415</c:v>
                </c:pt>
                <c:pt idx="107">
                  <c:v>3.985626283367556</c:v>
                </c:pt>
                <c:pt idx="108">
                  <c:v>3.75</c:v>
                </c:pt>
                <c:pt idx="109">
                  <c:v>3.590306122448979</c:v>
                </c:pt>
                <c:pt idx="110">
                  <c:v>3.30389401846648</c:v>
                </c:pt>
              </c:numCache>
            </c:numRef>
          </c:yVal>
          <c:smooth val="0"/>
        </c:ser>
        <c:ser>
          <c:idx val="7"/>
          <c:order val="8"/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'AH;Data Set # 22'!$O$8:$O$480</c:f>
              <c:numCache>
                <c:formatCode>General</c:formatCode>
                <c:ptCount val="473"/>
                <c:pt idx="0">
                  <c:v>14.07344064831529</c:v>
                </c:pt>
                <c:pt idx="1">
                  <c:v>19.13626298004327</c:v>
                </c:pt>
                <c:pt idx="2">
                  <c:v>24.44770605127576</c:v>
                </c:pt>
                <c:pt idx="3">
                  <c:v>30.39200191397424</c:v>
                </c:pt>
                <c:pt idx="4">
                  <c:v>37.30817884928122</c:v>
                </c:pt>
                <c:pt idx="5">
                  <c:v>46.25852547144319</c:v>
                </c:pt>
                <c:pt idx="6">
                  <c:v>54.69656269098982</c:v>
                </c:pt>
                <c:pt idx="7">
                  <c:v>64.64139227116979</c:v>
                </c:pt>
                <c:pt idx="15">
                  <c:v>14.39740100585145</c:v>
                </c:pt>
                <c:pt idx="16">
                  <c:v>19.61090257364277</c:v>
                </c:pt>
                <c:pt idx="17">
                  <c:v>24.1915513499681</c:v>
                </c:pt>
                <c:pt idx="18">
                  <c:v>30.67829246249457</c:v>
                </c:pt>
                <c:pt idx="19">
                  <c:v>36.99928641535138</c:v>
                </c:pt>
                <c:pt idx="20">
                  <c:v>46.1455160443957</c:v>
                </c:pt>
                <c:pt idx="21">
                  <c:v>54.39520421886316</c:v>
                </c:pt>
                <c:pt idx="22">
                  <c:v>64.67906208018563</c:v>
                </c:pt>
                <c:pt idx="30">
                  <c:v>15.13572926256179</c:v>
                </c:pt>
                <c:pt idx="31">
                  <c:v>19.64857238265861</c:v>
                </c:pt>
                <c:pt idx="32">
                  <c:v>23.98060041947943</c:v>
                </c:pt>
                <c:pt idx="33">
                  <c:v>30.42213776118691</c:v>
                </c:pt>
                <c:pt idx="34">
                  <c:v>37.18010149862739</c:v>
                </c:pt>
                <c:pt idx="35">
                  <c:v>45.73114814522152</c:v>
                </c:pt>
                <c:pt idx="36">
                  <c:v>54.884911736069</c:v>
                </c:pt>
                <c:pt idx="37">
                  <c:v>64.0763451359323</c:v>
                </c:pt>
                <c:pt idx="45">
                  <c:v>14.91724437026995</c:v>
                </c:pt>
                <c:pt idx="46">
                  <c:v>19.70131011528077</c:v>
                </c:pt>
                <c:pt idx="47">
                  <c:v>24.1689494645586</c:v>
                </c:pt>
                <c:pt idx="48">
                  <c:v>29.84202270234307</c:v>
                </c:pt>
                <c:pt idx="49">
                  <c:v>37.47392600895088</c:v>
                </c:pt>
                <c:pt idx="50">
                  <c:v>44.75173311080985</c:v>
                </c:pt>
                <c:pt idx="51">
                  <c:v>54.31986460083149</c:v>
                </c:pt>
                <c:pt idx="52">
                  <c:v>64.52838284412231</c:v>
                </c:pt>
                <c:pt idx="60">
                  <c:v>16.52951219614761</c:v>
                </c:pt>
                <c:pt idx="61">
                  <c:v>21.46425717722177</c:v>
                </c:pt>
                <c:pt idx="62">
                  <c:v>26.23325499862625</c:v>
                </c:pt>
                <c:pt idx="63">
                  <c:v>32.42617160082923</c:v>
                </c:pt>
                <c:pt idx="64">
                  <c:v>39.58343531383754</c:v>
                </c:pt>
                <c:pt idx="65">
                  <c:v>48.64679136304701</c:v>
                </c:pt>
                <c:pt idx="66">
                  <c:v>56.91154746112083</c:v>
                </c:pt>
                <c:pt idx="67">
                  <c:v>61.36411888679231</c:v>
                </c:pt>
                <c:pt idx="74">
                  <c:v>15.42201981108212</c:v>
                </c:pt>
                <c:pt idx="75">
                  <c:v>19.70884407708394</c:v>
                </c:pt>
                <c:pt idx="76">
                  <c:v>24.47784189848842</c:v>
                </c:pt>
                <c:pt idx="77">
                  <c:v>30.83650566036107</c:v>
                </c:pt>
                <c:pt idx="78">
                  <c:v>37.03695622436722</c:v>
                </c:pt>
                <c:pt idx="79">
                  <c:v>44.66885953097502</c:v>
                </c:pt>
                <c:pt idx="80">
                  <c:v>55.00545512491966</c:v>
                </c:pt>
                <c:pt idx="81">
                  <c:v>64.06127721232596</c:v>
                </c:pt>
                <c:pt idx="89">
                  <c:v>14.45013873847362</c:v>
                </c:pt>
                <c:pt idx="90">
                  <c:v>19.12119505643694</c:v>
                </c:pt>
                <c:pt idx="91">
                  <c:v>24.85453998864676</c:v>
                </c:pt>
                <c:pt idx="92">
                  <c:v>30.58788492085657</c:v>
                </c:pt>
                <c:pt idx="93">
                  <c:v>37.92596371714088</c:v>
                </c:pt>
                <c:pt idx="94">
                  <c:v>46.10784623537985</c:v>
                </c:pt>
                <c:pt idx="95">
                  <c:v>55.74378338163</c:v>
                </c:pt>
                <c:pt idx="96">
                  <c:v>64.8448092398553</c:v>
                </c:pt>
                <c:pt idx="105">
                  <c:v>14.56314816552112</c:v>
                </c:pt>
                <c:pt idx="106">
                  <c:v>19.12119505643694</c:v>
                </c:pt>
                <c:pt idx="107">
                  <c:v>24.27442492980293</c:v>
                </c:pt>
                <c:pt idx="108">
                  <c:v>30.57281699725024</c:v>
                </c:pt>
                <c:pt idx="109">
                  <c:v>37.32324677288755</c:v>
                </c:pt>
                <c:pt idx="110">
                  <c:v>45.82155568685952</c:v>
                </c:pt>
                <c:pt idx="111">
                  <c:v>55.382153215078</c:v>
                </c:pt>
                <c:pt idx="112">
                  <c:v>64.40783945527162</c:v>
                </c:pt>
                <c:pt idx="121">
                  <c:v>15.09805945354595</c:v>
                </c:pt>
                <c:pt idx="122">
                  <c:v>19.28694221610661</c:v>
                </c:pt>
                <c:pt idx="123">
                  <c:v>24.62852113455176</c:v>
                </c:pt>
                <c:pt idx="124">
                  <c:v>30.79883585134524</c:v>
                </c:pt>
                <c:pt idx="125">
                  <c:v>37.97116748795988</c:v>
                </c:pt>
                <c:pt idx="126">
                  <c:v>45.97223492292285</c:v>
                </c:pt>
                <c:pt idx="127">
                  <c:v>56.18828712801682</c:v>
                </c:pt>
                <c:pt idx="128">
                  <c:v>65.19137148280096</c:v>
                </c:pt>
                <c:pt idx="137">
                  <c:v>15.09052549174279</c:v>
                </c:pt>
                <c:pt idx="138">
                  <c:v>19.58830068823327</c:v>
                </c:pt>
                <c:pt idx="139">
                  <c:v>24.96001545389109</c:v>
                </c:pt>
                <c:pt idx="140">
                  <c:v>31.34128110117324</c:v>
                </c:pt>
                <c:pt idx="141">
                  <c:v>38.9581164841747</c:v>
                </c:pt>
                <c:pt idx="142">
                  <c:v>47.37355181831185</c:v>
                </c:pt>
                <c:pt idx="143">
                  <c:v>56.88141161390816</c:v>
                </c:pt>
                <c:pt idx="144">
                  <c:v>65.73381673262897</c:v>
                </c:pt>
                <c:pt idx="153">
                  <c:v>14.90217644666362</c:v>
                </c:pt>
                <c:pt idx="154">
                  <c:v>19.45268937577627</c:v>
                </c:pt>
                <c:pt idx="155">
                  <c:v>24.59085132553592</c:v>
                </c:pt>
                <c:pt idx="156">
                  <c:v>30.81390377495157</c:v>
                </c:pt>
                <c:pt idx="157">
                  <c:v>38.76976743909555</c:v>
                </c:pt>
                <c:pt idx="158">
                  <c:v>47.59203671060369</c:v>
                </c:pt>
                <c:pt idx="159">
                  <c:v>56.99442104095566</c:v>
                </c:pt>
                <c:pt idx="160">
                  <c:v>65.67354503820363</c:v>
                </c:pt>
                <c:pt idx="170">
                  <c:v>14.96998210289212</c:v>
                </c:pt>
                <c:pt idx="171">
                  <c:v>19.67117426806811</c:v>
                </c:pt>
                <c:pt idx="172">
                  <c:v>25.02782111011959</c:v>
                </c:pt>
                <c:pt idx="173">
                  <c:v>31.53716410805556</c:v>
                </c:pt>
                <c:pt idx="174">
                  <c:v>39.05605798761588</c:v>
                </c:pt>
                <c:pt idx="175">
                  <c:v>47.59203671060369</c:v>
                </c:pt>
                <c:pt idx="176">
                  <c:v>57.13756631521582</c:v>
                </c:pt>
                <c:pt idx="177">
                  <c:v>57.86082664831982</c:v>
                </c:pt>
                <c:pt idx="178">
                  <c:v>66.39680537130762</c:v>
                </c:pt>
                <c:pt idx="187">
                  <c:v>16.95141405712495</c:v>
                </c:pt>
                <c:pt idx="188">
                  <c:v>22.0217703506561</c:v>
                </c:pt>
                <c:pt idx="189">
                  <c:v>27.47635869614875</c:v>
                </c:pt>
                <c:pt idx="190">
                  <c:v>34.12131300654172</c:v>
                </c:pt>
                <c:pt idx="191">
                  <c:v>41.43678991741654</c:v>
                </c:pt>
                <c:pt idx="192">
                  <c:v>50.84670820957167</c:v>
                </c:pt>
                <c:pt idx="193">
                  <c:v>60.62579063008197</c:v>
                </c:pt>
                <c:pt idx="194">
                  <c:v>65.10849790296614</c:v>
                </c:pt>
                <c:pt idx="203">
                  <c:v>17.69727627563844</c:v>
                </c:pt>
                <c:pt idx="204">
                  <c:v>22.09710996868776</c:v>
                </c:pt>
                <c:pt idx="205">
                  <c:v>26.88117571369858</c:v>
                </c:pt>
                <c:pt idx="206">
                  <c:v>33.4507904060599</c:v>
                </c:pt>
                <c:pt idx="207">
                  <c:v>40.7662673169347</c:v>
                </c:pt>
                <c:pt idx="208">
                  <c:v>51.21587233792683</c:v>
                </c:pt>
                <c:pt idx="209">
                  <c:v>60.39977177598698</c:v>
                </c:pt>
                <c:pt idx="210">
                  <c:v>65.55300164935296</c:v>
                </c:pt>
                <c:pt idx="219">
                  <c:v>17.01921971335345</c:v>
                </c:pt>
                <c:pt idx="220">
                  <c:v>22.09710996868776</c:v>
                </c:pt>
                <c:pt idx="221">
                  <c:v>27.25033984205375</c:v>
                </c:pt>
                <c:pt idx="222">
                  <c:v>33.7446149163834</c:v>
                </c:pt>
                <c:pt idx="223">
                  <c:v>41.5121295354482</c:v>
                </c:pt>
                <c:pt idx="224">
                  <c:v>50.31933088335001</c:v>
                </c:pt>
                <c:pt idx="225">
                  <c:v>60.62579063008197</c:v>
                </c:pt>
                <c:pt idx="226">
                  <c:v>65.32698279525796</c:v>
                </c:pt>
                <c:pt idx="235">
                  <c:v>15.73091224501195</c:v>
                </c:pt>
                <c:pt idx="236">
                  <c:v>20.09307612904544</c:v>
                </c:pt>
                <c:pt idx="237">
                  <c:v>25.63053805437292</c:v>
                </c:pt>
                <c:pt idx="238">
                  <c:v>31.09266036166874</c:v>
                </c:pt>
                <c:pt idx="239">
                  <c:v>38.92798063696205</c:v>
                </c:pt>
                <c:pt idx="240">
                  <c:v>46.38660282209702</c:v>
                </c:pt>
                <c:pt idx="241">
                  <c:v>56.5800531417815</c:v>
                </c:pt>
                <c:pt idx="242">
                  <c:v>65.2968469480453</c:v>
                </c:pt>
                <c:pt idx="251">
                  <c:v>15.40695188747578</c:v>
                </c:pt>
                <c:pt idx="252">
                  <c:v>19.98006670199794</c:v>
                </c:pt>
                <c:pt idx="253">
                  <c:v>24.91481168307209</c:v>
                </c:pt>
                <c:pt idx="254">
                  <c:v>31.5522320316619</c:v>
                </c:pt>
                <c:pt idx="255">
                  <c:v>38.18211841844854</c:v>
                </c:pt>
                <c:pt idx="256">
                  <c:v>47.17766881142952</c:v>
                </c:pt>
                <c:pt idx="257">
                  <c:v>56.02253996834716</c:v>
                </c:pt>
                <c:pt idx="258">
                  <c:v>66.2009223644253</c:v>
                </c:pt>
                <c:pt idx="268">
                  <c:v>15.77611601583095</c:v>
                </c:pt>
                <c:pt idx="269">
                  <c:v>19.90472708396627</c:v>
                </c:pt>
                <c:pt idx="270">
                  <c:v>24.99015130110375</c:v>
                </c:pt>
                <c:pt idx="271">
                  <c:v>30.66322453888824</c:v>
                </c:pt>
                <c:pt idx="272">
                  <c:v>38.33279765451188</c:v>
                </c:pt>
                <c:pt idx="273">
                  <c:v>46.43934055471919</c:v>
                </c:pt>
                <c:pt idx="274">
                  <c:v>56.98688707915249</c:v>
                </c:pt>
                <c:pt idx="275">
                  <c:v>64.87494508706797</c:v>
                </c:pt>
                <c:pt idx="284">
                  <c:v>15.05285568272695</c:v>
                </c:pt>
                <c:pt idx="285">
                  <c:v>19.51296107020161</c:v>
                </c:pt>
                <c:pt idx="286">
                  <c:v>24.91481168307209</c:v>
                </c:pt>
                <c:pt idx="287">
                  <c:v>30.9871848964244</c:v>
                </c:pt>
                <c:pt idx="288">
                  <c:v>38.28759388369288</c:v>
                </c:pt>
                <c:pt idx="289">
                  <c:v>46.77083487405852</c:v>
                </c:pt>
                <c:pt idx="290">
                  <c:v>56.04514185375666</c:v>
                </c:pt>
                <c:pt idx="291">
                  <c:v>65.40232241328962</c:v>
                </c:pt>
                <c:pt idx="300">
                  <c:v>15.12819530075862</c:v>
                </c:pt>
                <c:pt idx="301">
                  <c:v>19.58076672643011</c:v>
                </c:pt>
                <c:pt idx="302">
                  <c:v>24.91481168307209</c:v>
                </c:pt>
                <c:pt idx="303">
                  <c:v>30.6933603861009</c:v>
                </c:pt>
                <c:pt idx="304">
                  <c:v>38.00130333517255</c:v>
                </c:pt>
                <c:pt idx="305">
                  <c:v>46.83864053028702</c:v>
                </c:pt>
                <c:pt idx="306">
                  <c:v>55.75885130523633</c:v>
                </c:pt>
                <c:pt idx="307">
                  <c:v>64.89001301067429</c:v>
                </c:pt>
                <c:pt idx="316">
                  <c:v>17.24523856744845</c:v>
                </c:pt>
                <c:pt idx="317">
                  <c:v>22.14231373950676</c:v>
                </c:pt>
                <c:pt idx="318">
                  <c:v>27.47635869614875</c:v>
                </c:pt>
                <c:pt idx="319">
                  <c:v>34.05350735031323</c:v>
                </c:pt>
                <c:pt idx="320">
                  <c:v>41.79842008396854</c:v>
                </c:pt>
                <c:pt idx="321">
                  <c:v>51.29874591776167</c:v>
                </c:pt>
                <c:pt idx="322">
                  <c:v>61.09289626187831</c:v>
                </c:pt>
                <c:pt idx="323">
                  <c:v>67.95633546456312</c:v>
                </c:pt>
                <c:pt idx="333">
                  <c:v>19.61090257364277</c:v>
                </c:pt>
                <c:pt idx="334">
                  <c:v>24.68879282897709</c:v>
                </c:pt>
                <c:pt idx="335">
                  <c:v>31.4618244900239</c:v>
                </c:pt>
                <c:pt idx="336">
                  <c:v>38.04650710599154</c:v>
                </c:pt>
                <c:pt idx="337">
                  <c:v>47.26054239126435</c:v>
                </c:pt>
                <c:pt idx="338">
                  <c:v>56.43690786752133</c:v>
                </c:pt>
                <c:pt idx="339">
                  <c:v>66.30639782966962</c:v>
                </c:pt>
                <c:pt idx="350">
                  <c:v>19.4677572993826</c:v>
                </c:pt>
                <c:pt idx="351">
                  <c:v>24.68879282897709</c:v>
                </c:pt>
                <c:pt idx="352">
                  <c:v>30.8967773547864</c:v>
                </c:pt>
                <c:pt idx="353">
                  <c:v>38.09171087681054</c:v>
                </c:pt>
                <c:pt idx="354">
                  <c:v>47.96873480076201</c:v>
                </c:pt>
                <c:pt idx="355">
                  <c:v>56.57251917997832</c:v>
                </c:pt>
                <c:pt idx="356">
                  <c:v>65.46259410771496</c:v>
                </c:pt>
                <c:pt idx="367">
                  <c:v>19.04585543840527</c:v>
                </c:pt>
                <c:pt idx="368">
                  <c:v>24.83193810323726</c:v>
                </c:pt>
                <c:pt idx="369">
                  <c:v>31.4618244900239</c:v>
                </c:pt>
                <c:pt idx="370">
                  <c:v>38.23485615107072</c:v>
                </c:pt>
                <c:pt idx="371">
                  <c:v>47.68997821404484</c:v>
                </c:pt>
                <c:pt idx="372">
                  <c:v>56.85880972849866</c:v>
                </c:pt>
                <c:pt idx="373">
                  <c:v>66.30639782966962</c:v>
                </c:pt>
                <c:pt idx="384">
                  <c:v>19.79171765691877</c:v>
                </c:pt>
                <c:pt idx="385">
                  <c:v>24.96754941569425</c:v>
                </c:pt>
                <c:pt idx="386">
                  <c:v>31.31867921576374</c:v>
                </c:pt>
                <c:pt idx="387">
                  <c:v>38.40813727254355</c:v>
                </c:pt>
                <c:pt idx="388">
                  <c:v>46.52974809635719</c:v>
                </c:pt>
                <c:pt idx="389">
                  <c:v>57.31838139849182</c:v>
                </c:pt>
                <c:pt idx="390">
                  <c:v>63.51883196249797</c:v>
                </c:pt>
                <c:pt idx="400">
                  <c:v>20.83140438575577</c:v>
                </c:pt>
                <c:pt idx="401">
                  <c:v>26.81337005747008</c:v>
                </c:pt>
                <c:pt idx="402">
                  <c:v>33.0891602395079</c:v>
                </c:pt>
                <c:pt idx="403">
                  <c:v>40.32929753235104</c:v>
                </c:pt>
                <c:pt idx="404">
                  <c:v>49.33991584893834</c:v>
                </c:pt>
                <c:pt idx="405">
                  <c:v>58.05670965520216</c:v>
                </c:pt>
                <c:pt idx="406">
                  <c:v>62.63735843152747</c:v>
                </c:pt>
                <c:pt idx="416">
                  <c:v>22.52654579146826</c:v>
                </c:pt>
                <c:pt idx="417">
                  <c:v>27.92086244253558</c:v>
                </c:pt>
                <c:pt idx="418">
                  <c:v>34.1966526245734</c:v>
                </c:pt>
                <c:pt idx="419">
                  <c:v>41.95663328183504</c:v>
                </c:pt>
                <c:pt idx="420">
                  <c:v>50.96725159842234</c:v>
                </c:pt>
                <c:pt idx="421">
                  <c:v>59.45802655059115</c:v>
                </c:pt>
                <c:pt idx="422">
                  <c:v>64.2571602192083</c:v>
                </c:pt>
                <c:pt idx="431">
                  <c:v>19.11366109463377</c:v>
                </c:pt>
                <c:pt idx="432">
                  <c:v>23.70937779456543</c:v>
                </c:pt>
                <c:pt idx="433">
                  <c:v>30.00023590020957</c:v>
                </c:pt>
                <c:pt idx="434">
                  <c:v>36.74313171404372</c:v>
                </c:pt>
                <c:pt idx="435">
                  <c:v>44.5181802949117</c:v>
                </c:pt>
                <c:pt idx="436">
                  <c:v>54.37260233345366</c:v>
                </c:pt>
                <c:pt idx="437">
                  <c:v>62.23052449415647</c:v>
                </c:pt>
                <c:pt idx="438">
                  <c:v>64.45304322609063</c:v>
                </c:pt>
                <c:pt idx="447">
                  <c:v>15.12819530075862</c:v>
                </c:pt>
                <c:pt idx="448">
                  <c:v>18.22465360186011</c:v>
                </c:pt>
                <c:pt idx="449">
                  <c:v>19.70131011528077</c:v>
                </c:pt>
                <c:pt idx="450">
                  <c:v>22.3607986317986</c:v>
                </c:pt>
                <c:pt idx="451">
                  <c:v>25.08809280454492</c:v>
                </c:pt>
                <c:pt idx="452">
                  <c:v>28.04140583138625</c:v>
                </c:pt>
                <c:pt idx="453">
                  <c:v>31.36388298658273</c:v>
                </c:pt>
                <c:pt idx="454">
                  <c:v>35.1233299263629</c:v>
                </c:pt>
                <c:pt idx="455">
                  <c:v>38.52114669959105</c:v>
                </c:pt>
                <c:pt idx="456">
                  <c:v>43.01892189608153</c:v>
                </c:pt>
                <c:pt idx="457">
                  <c:v>47.66737632863534</c:v>
                </c:pt>
                <c:pt idx="458">
                  <c:v>53.12949863593117</c:v>
                </c:pt>
                <c:pt idx="459">
                  <c:v>56.51978144735616</c:v>
                </c:pt>
                <c:pt idx="460">
                  <c:v>61.10043022368148</c:v>
                </c:pt>
                <c:pt idx="461">
                  <c:v>66.11804878459046</c:v>
                </c:pt>
                <c:pt idx="462">
                  <c:v>66.41187329491395</c:v>
                </c:pt>
                <c:pt idx="465">
                  <c:v>16.45417257811595</c:v>
                </c:pt>
                <c:pt idx="466">
                  <c:v>20.80880250034627</c:v>
                </c:pt>
                <c:pt idx="467">
                  <c:v>27.44622284893608</c:v>
                </c:pt>
                <c:pt idx="468">
                  <c:v>33.7220130309739</c:v>
                </c:pt>
                <c:pt idx="469">
                  <c:v>41.1731012543057</c:v>
                </c:pt>
                <c:pt idx="470">
                  <c:v>50.47001011941335</c:v>
                </c:pt>
                <c:pt idx="471">
                  <c:v>59.54843409222915</c:v>
                </c:pt>
                <c:pt idx="472">
                  <c:v>65.37972052788012</c:v>
                </c:pt>
              </c:numCache>
            </c:numRef>
          </c:xVal>
          <c:yVal>
            <c:numRef>
              <c:f>'AH;Data Set # 22'!$P$8:$P$480</c:f>
              <c:numCache>
                <c:formatCode>0.0000</c:formatCode>
                <c:ptCount val="473"/>
                <c:pt idx="0">
                  <c:v>7.049056603773585</c:v>
                </c:pt>
                <c:pt idx="1">
                  <c:v>6.047619047619047</c:v>
                </c:pt>
                <c:pt idx="2">
                  <c:v>5.24232633279483</c:v>
                </c:pt>
                <c:pt idx="3">
                  <c:v>4.707117852975496</c:v>
                </c:pt>
                <c:pt idx="4">
                  <c:v>4.154362416107382</c:v>
                </c:pt>
                <c:pt idx="5">
                  <c:v>3.692122669873722</c:v>
                </c:pt>
                <c:pt idx="6">
                  <c:v>3.289533303126416</c:v>
                </c:pt>
                <c:pt idx="7">
                  <c:v>2.928327645051194</c:v>
                </c:pt>
                <c:pt idx="15">
                  <c:v>6.923913043478261</c:v>
                </c:pt>
                <c:pt idx="16">
                  <c:v>5.836322869955157</c:v>
                </c:pt>
                <c:pt idx="17">
                  <c:v>5.221138211382113</c:v>
                </c:pt>
                <c:pt idx="18">
                  <c:v>4.616780045351474</c:v>
                </c:pt>
                <c:pt idx="19">
                  <c:v>4.13732097725358</c:v>
                </c:pt>
                <c:pt idx="20">
                  <c:v>3.656716417910448</c:v>
                </c:pt>
                <c:pt idx="21">
                  <c:v>3.281818181818182</c:v>
                </c:pt>
                <c:pt idx="22">
                  <c:v>2.873159303882196</c:v>
                </c:pt>
                <c:pt idx="30">
                  <c:v>6.975694444444444</c:v>
                </c:pt>
                <c:pt idx="31">
                  <c:v>5.873873873873874</c:v>
                </c:pt>
                <c:pt idx="32">
                  <c:v>5.167207792207792</c:v>
                </c:pt>
                <c:pt idx="33">
                  <c:v>4.662817551963048</c:v>
                </c:pt>
                <c:pt idx="34">
                  <c:v>4.071782178217821</c:v>
                </c:pt>
                <c:pt idx="35">
                  <c:v>3.574793875147232</c:v>
                </c:pt>
                <c:pt idx="36">
                  <c:v>3.237777777777777</c:v>
                </c:pt>
                <c:pt idx="37">
                  <c:v>2.852112676056338</c:v>
                </c:pt>
                <c:pt idx="45">
                  <c:v>7.415730337078652</c:v>
                </c:pt>
                <c:pt idx="46">
                  <c:v>6.39364303178484</c:v>
                </c:pt>
                <c:pt idx="47">
                  <c:v>5.42808798646362</c:v>
                </c:pt>
                <c:pt idx="48">
                  <c:v>4.676505312868949</c:v>
                </c:pt>
                <c:pt idx="49">
                  <c:v>4.262210796915167</c:v>
                </c:pt>
                <c:pt idx="50">
                  <c:v>3.7125</c:v>
                </c:pt>
                <c:pt idx="51">
                  <c:v>3.304307974335472</c:v>
                </c:pt>
                <c:pt idx="52">
                  <c:v>2.89553752535497</c:v>
                </c:pt>
                <c:pt idx="60">
                  <c:v>6.987261146496814</c:v>
                </c:pt>
                <c:pt idx="61">
                  <c:v>5.947807933194154</c:v>
                </c:pt>
                <c:pt idx="62">
                  <c:v>5.228228228228228</c:v>
                </c:pt>
                <c:pt idx="63">
                  <c:v>4.593383137673425</c:v>
                </c:pt>
                <c:pt idx="64">
                  <c:v>4.173153296266879</c:v>
                </c:pt>
                <c:pt idx="65">
                  <c:v>3.658356940509915</c:v>
                </c:pt>
                <c:pt idx="66">
                  <c:v>3.277223427331887</c:v>
                </c:pt>
                <c:pt idx="67">
                  <c:v>3.05858054825385</c:v>
                </c:pt>
                <c:pt idx="74">
                  <c:v>7.083044982698962</c:v>
                </c:pt>
                <c:pt idx="75">
                  <c:v>6.318840579710145</c:v>
                </c:pt>
                <c:pt idx="76">
                  <c:v>5.334975369458128</c:v>
                </c:pt>
                <c:pt idx="77">
                  <c:v>4.77039627039627</c:v>
                </c:pt>
                <c:pt idx="78">
                  <c:v>4.304728546409807</c:v>
                </c:pt>
                <c:pt idx="79">
                  <c:v>3.812861736334405</c:v>
                </c:pt>
                <c:pt idx="80">
                  <c:v>3.341418764302059</c:v>
                </c:pt>
                <c:pt idx="81">
                  <c:v>2.979327259985985</c:v>
                </c:pt>
                <c:pt idx="89">
                  <c:v>7.051470588235294</c:v>
                </c:pt>
                <c:pt idx="90">
                  <c:v>5.985849056603773</c:v>
                </c:pt>
                <c:pt idx="91">
                  <c:v>5.195275590551181</c:v>
                </c:pt>
                <c:pt idx="92">
                  <c:v>4.661308840413318</c:v>
                </c:pt>
                <c:pt idx="93">
                  <c:v>4.21255230125523</c:v>
                </c:pt>
                <c:pt idx="94">
                  <c:v>3.7339841366687</c:v>
                </c:pt>
                <c:pt idx="95">
                  <c:v>3.304600267976775</c:v>
                </c:pt>
                <c:pt idx="96">
                  <c:v>3.110589085652331</c:v>
                </c:pt>
                <c:pt idx="105">
                  <c:v>6.574829931972789</c:v>
                </c:pt>
                <c:pt idx="106">
                  <c:v>5.64</c:v>
                </c:pt>
                <c:pt idx="107">
                  <c:v>5.026521060842434</c:v>
                </c:pt>
                <c:pt idx="108">
                  <c:v>4.534078212290503</c:v>
                </c:pt>
                <c:pt idx="109">
                  <c:v>4.097601323407775</c:v>
                </c:pt>
                <c:pt idx="110">
                  <c:v>3.639736684619988</c:v>
                </c:pt>
                <c:pt idx="111">
                  <c:v>3.225537516454585</c:v>
                </c:pt>
                <c:pt idx="112">
                  <c:v>2.831732361709175</c:v>
                </c:pt>
                <c:pt idx="121">
                  <c:v>6.570491803278688</c:v>
                </c:pt>
                <c:pt idx="122">
                  <c:v>5.871559633027523</c:v>
                </c:pt>
                <c:pt idx="123">
                  <c:v>5.164296998420221</c:v>
                </c:pt>
                <c:pt idx="124">
                  <c:v>4.577827547592385</c:v>
                </c:pt>
                <c:pt idx="125">
                  <c:v>4.124386252045826</c:v>
                </c:pt>
                <c:pt idx="126">
                  <c:v>3.673690547862732</c:v>
                </c:pt>
                <c:pt idx="127">
                  <c:v>3.273924495171203</c:v>
                </c:pt>
                <c:pt idx="128">
                  <c:v>2.895917001338688</c:v>
                </c:pt>
                <c:pt idx="137">
                  <c:v>6.906896551724138</c:v>
                </c:pt>
                <c:pt idx="138">
                  <c:v>6.088992974238875</c:v>
                </c:pt>
                <c:pt idx="139">
                  <c:v>5.326366559485531</c:v>
                </c:pt>
                <c:pt idx="140">
                  <c:v>4.684684684684684</c:v>
                </c:pt>
                <c:pt idx="141">
                  <c:v>4.163446054750403</c:v>
                </c:pt>
                <c:pt idx="142">
                  <c:v>3.687976539589443</c:v>
                </c:pt>
                <c:pt idx="143">
                  <c:v>3.275488069414317</c:v>
                </c:pt>
                <c:pt idx="144">
                  <c:v>2.84387222946545</c:v>
                </c:pt>
                <c:pt idx="153">
                  <c:v>7.140794223826715</c:v>
                </c:pt>
                <c:pt idx="154">
                  <c:v>6.221686746987952</c:v>
                </c:pt>
                <c:pt idx="155">
                  <c:v>5.412935323383085</c:v>
                </c:pt>
                <c:pt idx="156">
                  <c:v>4.880668257756564</c:v>
                </c:pt>
                <c:pt idx="157">
                  <c:v>4.357324301439458</c:v>
                </c:pt>
                <c:pt idx="158">
                  <c:v>3.863608562691132</c:v>
                </c:pt>
                <c:pt idx="159">
                  <c:v>3.396946564885496</c:v>
                </c:pt>
                <c:pt idx="160">
                  <c:v>2.939966273187184</c:v>
                </c:pt>
                <c:pt idx="170">
                  <c:v>7.046099290780142</c:v>
                </c:pt>
                <c:pt idx="171">
                  <c:v>6.201900237529691</c:v>
                </c:pt>
                <c:pt idx="172">
                  <c:v>5.463815789473684</c:v>
                </c:pt>
                <c:pt idx="173">
                  <c:v>4.828143021914648</c:v>
                </c:pt>
                <c:pt idx="174">
                  <c:v>4.316402997502082</c:v>
                </c:pt>
                <c:pt idx="175">
                  <c:v>3.863608562691132</c:v>
                </c:pt>
                <c:pt idx="176">
                  <c:v>3.397849462365591</c:v>
                </c:pt>
                <c:pt idx="177">
                  <c:v>3.363994743758212</c:v>
                </c:pt>
                <c:pt idx="178">
                  <c:v>2.931803060545576</c:v>
                </c:pt>
                <c:pt idx="187">
                  <c:v>6.215469613259668</c:v>
                </c:pt>
                <c:pt idx="188">
                  <c:v>5.353479853479853</c:v>
                </c:pt>
                <c:pt idx="189">
                  <c:v>4.811345646437995</c:v>
                </c:pt>
                <c:pt idx="190">
                  <c:v>4.288825757575758</c:v>
                </c:pt>
                <c:pt idx="191">
                  <c:v>3.838101884159107</c:v>
                </c:pt>
                <c:pt idx="192">
                  <c:v>3.413758219524532</c:v>
                </c:pt>
                <c:pt idx="193">
                  <c:v>3.00485436893204</c:v>
                </c:pt>
                <c:pt idx="194">
                  <c:v>2.802204928664072</c:v>
                </c:pt>
                <c:pt idx="203">
                  <c:v>6.418032786885246</c:v>
                </c:pt>
                <c:pt idx="204">
                  <c:v>5.482242990654205</c:v>
                </c:pt>
                <c:pt idx="205">
                  <c:v>4.94868238557559</c:v>
                </c:pt>
                <c:pt idx="206">
                  <c:v>4.44889779559118</c:v>
                </c:pt>
                <c:pt idx="207">
                  <c:v>3.975753122703894</c:v>
                </c:pt>
                <c:pt idx="208">
                  <c:v>3.507739938080495</c:v>
                </c:pt>
                <c:pt idx="209">
                  <c:v>3.119455252918288</c:v>
                </c:pt>
                <c:pt idx="210">
                  <c:v>2.857471264367816</c:v>
                </c:pt>
                <c:pt idx="219">
                  <c:v>6.121951219512195</c:v>
                </c:pt>
                <c:pt idx="220">
                  <c:v>5.40147329650092</c:v>
                </c:pt>
                <c:pt idx="221">
                  <c:v>4.765480895915679</c:v>
                </c:pt>
                <c:pt idx="222">
                  <c:v>4.340116279069767</c:v>
                </c:pt>
                <c:pt idx="223">
                  <c:v>3.853146853146853</c:v>
                </c:pt>
                <c:pt idx="224">
                  <c:v>3.433933161953727</c:v>
                </c:pt>
                <c:pt idx="225">
                  <c:v>3.027464258841233</c:v>
                </c:pt>
                <c:pt idx="226">
                  <c:v>2.823510257245196</c:v>
                </c:pt>
                <c:pt idx="235">
                  <c:v>6.96</c:v>
                </c:pt>
                <c:pt idx="236">
                  <c:v>6.08904109589041</c:v>
                </c:pt>
                <c:pt idx="237">
                  <c:v>5.209800918836141</c:v>
                </c:pt>
                <c:pt idx="238">
                  <c:v>4.600891861761427</c:v>
                </c:pt>
                <c:pt idx="239">
                  <c:v>4.120414673046252</c:v>
                </c:pt>
                <c:pt idx="240">
                  <c:v>3.660523186682521</c:v>
                </c:pt>
                <c:pt idx="241">
                  <c:v>3.23010752688172</c:v>
                </c:pt>
                <c:pt idx="242">
                  <c:v>2.828655352480418</c:v>
                </c:pt>
                <c:pt idx="251">
                  <c:v>7.175438596491228</c:v>
                </c:pt>
                <c:pt idx="252">
                  <c:v>6.054794520547945</c:v>
                </c:pt>
                <c:pt idx="253">
                  <c:v>5.24920634920635</c:v>
                </c:pt>
                <c:pt idx="254">
                  <c:v>4.602197802197802</c:v>
                </c:pt>
                <c:pt idx="255">
                  <c:v>4.11697806661251</c:v>
                </c:pt>
                <c:pt idx="256">
                  <c:v>3.655575014594279</c:v>
                </c:pt>
                <c:pt idx="257">
                  <c:v>3.224631396357328</c:v>
                </c:pt>
                <c:pt idx="258">
                  <c:v>2.804660070220236</c:v>
                </c:pt>
                <c:pt idx="268">
                  <c:v>6.956810631229236</c:v>
                </c:pt>
                <c:pt idx="269">
                  <c:v>6.158508158508159</c:v>
                </c:pt>
                <c:pt idx="270">
                  <c:v>5.273449920508744</c:v>
                </c:pt>
                <c:pt idx="271">
                  <c:v>4.672789896670493</c:v>
                </c:pt>
                <c:pt idx="272">
                  <c:v>4.119838056680162</c:v>
                </c:pt>
                <c:pt idx="273">
                  <c:v>3.655990510083037</c:v>
                </c:pt>
                <c:pt idx="274">
                  <c:v>3.224211423699915</c:v>
                </c:pt>
                <c:pt idx="275">
                  <c:v>2.820504421880118</c:v>
                </c:pt>
                <c:pt idx="284">
                  <c:v>6.704697986577181</c:v>
                </c:pt>
                <c:pt idx="285">
                  <c:v>5.926773455377574</c:v>
                </c:pt>
                <c:pt idx="286">
                  <c:v>5.1671875</c:v>
                </c:pt>
                <c:pt idx="287">
                  <c:v>4.636978579481398</c:v>
                </c:pt>
                <c:pt idx="288">
                  <c:v>4.121654501216545</c:v>
                </c:pt>
                <c:pt idx="289">
                  <c:v>3.653914067098293</c:v>
                </c:pt>
                <c:pt idx="290">
                  <c:v>3.247053688345701</c:v>
                </c:pt>
                <c:pt idx="291">
                  <c:v>2.807567917205692</c:v>
                </c:pt>
                <c:pt idx="300">
                  <c:v>6.760942760942761</c:v>
                </c:pt>
                <c:pt idx="301">
                  <c:v>5.866817155756208</c:v>
                </c:pt>
                <c:pt idx="302">
                  <c:v>5.159126365054602</c:v>
                </c:pt>
                <c:pt idx="303">
                  <c:v>4.650684931506849</c:v>
                </c:pt>
                <c:pt idx="304">
                  <c:v>4.127659574468085</c:v>
                </c:pt>
                <c:pt idx="305">
                  <c:v>3.670011806375442</c:v>
                </c:pt>
                <c:pt idx="306">
                  <c:v>3.261789334508594</c:v>
                </c:pt>
                <c:pt idx="307">
                  <c:v>2.822083879423329</c:v>
                </c:pt>
                <c:pt idx="316">
                  <c:v>6.323204419889502</c:v>
                </c:pt>
                <c:pt idx="317">
                  <c:v>5.545283018867924</c:v>
                </c:pt>
                <c:pt idx="318">
                  <c:v>4.915094339622642</c:v>
                </c:pt>
                <c:pt idx="319">
                  <c:v>4.42270058708415</c:v>
                </c:pt>
                <c:pt idx="320">
                  <c:v>3.904292751583392</c:v>
                </c:pt>
                <c:pt idx="321">
                  <c:v>3.459857723577236</c:v>
                </c:pt>
                <c:pt idx="322">
                  <c:v>3.010022271714922</c:v>
                </c:pt>
                <c:pt idx="323">
                  <c:v>2.694145758661888</c:v>
                </c:pt>
                <c:pt idx="333">
                  <c:v>7.501440922190202</c:v>
                </c:pt>
                <c:pt idx="334">
                  <c:v>6.289827255278311</c:v>
                </c:pt>
                <c:pt idx="335">
                  <c:v>5.402328589909444</c:v>
                </c:pt>
                <c:pt idx="336">
                  <c:v>4.697674418604651</c:v>
                </c:pt>
                <c:pt idx="337">
                  <c:v>4.049709489993544</c:v>
                </c:pt>
                <c:pt idx="338">
                  <c:v>3.525176470588235</c:v>
                </c:pt>
                <c:pt idx="339">
                  <c:v>2.967296021577883</c:v>
                </c:pt>
                <c:pt idx="350">
                  <c:v>7.644970414201183</c:v>
                </c:pt>
                <c:pt idx="351">
                  <c:v>6.25381679389313</c:v>
                </c:pt>
                <c:pt idx="352">
                  <c:v>5.381889763779527</c:v>
                </c:pt>
                <c:pt idx="353">
                  <c:v>4.698884758364312</c:v>
                </c:pt>
                <c:pt idx="354">
                  <c:v>3.991849529780564</c:v>
                </c:pt>
                <c:pt idx="355">
                  <c:v>3.513804398689752</c:v>
                </c:pt>
                <c:pt idx="356">
                  <c:v>3.002418797512094</c:v>
                </c:pt>
                <c:pt idx="367">
                  <c:v>7.523809523809524</c:v>
                </c:pt>
                <c:pt idx="368">
                  <c:v>6.302103250478011</c:v>
                </c:pt>
                <c:pt idx="369">
                  <c:v>5.319745222929936</c:v>
                </c:pt>
                <c:pt idx="370">
                  <c:v>4.681734317343173</c:v>
                </c:pt>
                <c:pt idx="371">
                  <c:v>4.031847133757961</c:v>
                </c:pt>
                <c:pt idx="372">
                  <c:v>3.498840982846546</c:v>
                </c:pt>
                <c:pt idx="373">
                  <c:v>2.981368563685637</c:v>
                </c:pt>
                <c:pt idx="384">
                  <c:v>6.166666666666667</c:v>
                </c:pt>
                <c:pt idx="385">
                  <c:v>5.423895253682487</c:v>
                </c:pt>
                <c:pt idx="386">
                  <c:v>4.783659378596087</c:v>
                </c:pt>
                <c:pt idx="387">
                  <c:v>4.273260687342832</c:v>
                </c:pt>
                <c:pt idx="388">
                  <c:v>3.814700432365658</c:v>
                </c:pt>
                <c:pt idx="389">
                  <c:v>3.28213977566868</c:v>
                </c:pt>
                <c:pt idx="390">
                  <c:v>2.884365378036264</c:v>
                </c:pt>
                <c:pt idx="400">
                  <c:v>5.858050847457627</c:v>
                </c:pt>
                <c:pt idx="401">
                  <c:v>5.180494905385735</c:v>
                </c:pt>
                <c:pt idx="402">
                  <c:v>4.667375132837407</c:v>
                </c:pt>
                <c:pt idx="403">
                  <c:v>4.149612403100775</c:v>
                </c:pt>
                <c:pt idx="404">
                  <c:v>3.6875</c:v>
                </c:pt>
                <c:pt idx="405">
                  <c:v>3.235096557514693</c:v>
                </c:pt>
                <c:pt idx="406">
                  <c:v>2.972470504111548</c:v>
                </c:pt>
                <c:pt idx="416">
                  <c:v>5.588785046728972</c:v>
                </c:pt>
                <c:pt idx="417">
                  <c:v>5.028493894165536</c:v>
                </c:pt>
                <c:pt idx="418">
                  <c:v>4.580221997981836</c:v>
                </c:pt>
                <c:pt idx="419">
                  <c:v>4.053129548762737</c:v>
                </c:pt>
                <c:pt idx="420">
                  <c:v>3.575581395348837</c:v>
                </c:pt>
                <c:pt idx="421">
                  <c:v>3.108310358408822</c:v>
                </c:pt>
                <c:pt idx="422">
                  <c:v>2.863041289023162</c:v>
                </c:pt>
                <c:pt idx="431">
                  <c:v>6.295285359801489</c:v>
                </c:pt>
                <c:pt idx="432">
                  <c:v>5.660071942446043</c:v>
                </c:pt>
                <c:pt idx="433">
                  <c:v>4.891891891891892</c:v>
                </c:pt>
                <c:pt idx="434">
                  <c:v>4.417572463768116</c:v>
                </c:pt>
                <c:pt idx="435">
                  <c:v>3.939333333333333</c:v>
                </c:pt>
                <c:pt idx="436">
                  <c:v>3.478072289156627</c:v>
                </c:pt>
                <c:pt idx="437">
                  <c:v>3.011301494713817</c:v>
                </c:pt>
                <c:pt idx="438">
                  <c:v>2.891179452517742</c:v>
                </c:pt>
                <c:pt idx="447">
                  <c:v>7.045614035087719</c:v>
                </c:pt>
                <c:pt idx="448">
                  <c:v>6.663911845730028</c:v>
                </c:pt>
                <c:pt idx="449">
                  <c:v>5.943181818181818</c:v>
                </c:pt>
                <c:pt idx="450">
                  <c:v>5.763106796116505</c:v>
                </c:pt>
                <c:pt idx="451">
                  <c:v>5.328</c:v>
                </c:pt>
                <c:pt idx="452">
                  <c:v>5.043360433604336</c:v>
                </c:pt>
                <c:pt idx="453">
                  <c:v>4.785057471264368</c:v>
                </c:pt>
                <c:pt idx="454">
                  <c:v>4.517441860465116</c:v>
                </c:pt>
                <c:pt idx="455">
                  <c:v>4.243153526970954</c:v>
                </c:pt>
                <c:pt idx="456">
                  <c:v>4.055397727272727</c:v>
                </c:pt>
                <c:pt idx="457">
                  <c:v>3.8</c:v>
                </c:pt>
                <c:pt idx="458">
                  <c:v>3.594291539245668</c:v>
                </c:pt>
                <c:pt idx="459">
                  <c:v>3.315068493150685</c:v>
                </c:pt>
                <c:pt idx="460">
                  <c:v>3.101338432122371</c:v>
                </c:pt>
                <c:pt idx="461">
                  <c:v>2.866100587851078</c:v>
                </c:pt>
                <c:pt idx="462">
                  <c:v>2.829855537720706</c:v>
                </c:pt>
                <c:pt idx="465">
                  <c:v>6.91139240506329</c:v>
                </c:pt>
                <c:pt idx="466">
                  <c:v>5.952586206896552</c:v>
                </c:pt>
                <c:pt idx="467">
                  <c:v>5.204285714285715</c:v>
                </c:pt>
                <c:pt idx="468">
                  <c:v>4.682008368200837</c:v>
                </c:pt>
                <c:pt idx="469">
                  <c:v>4.17175572519084</c:v>
                </c:pt>
                <c:pt idx="470">
                  <c:v>3.68076923076923</c:v>
                </c:pt>
                <c:pt idx="471">
                  <c:v>3.224806201550387</c:v>
                </c:pt>
                <c:pt idx="472">
                  <c:v>2.905256109809173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735328"/>
        <c:axId val="-1393731168"/>
      </c:scatterChart>
      <c:valAx>
        <c:axId val="-1393735328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3731168"/>
        <c:crosses val="autoZero"/>
        <c:crossBetween val="midCat"/>
      </c:valAx>
      <c:valAx>
        <c:axId val="-1393731168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3735328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819089900110988"/>
          <c:y val="0.0391517128874388"/>
          <c:w val="0.137624861265261"/>
          <c:h val="0.2365415986949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7056323060574"/>
          <c:y val="0.0230582524271845"/>
          <c:w val="0.888416578108395"/>
          <c:h val="0.865291262135922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377258235919235"/>
                  <c:y val="0.059466019417475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'E;Data Set # 2'!$D$8:$D$175</c:f>
              <c:numCache>
                <c:formatCode>0.0</c:formatCode>
                <c:ptCount val="16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5">
                  <c:v>2.0</c:v>
                </c:pt>
                <c:pt idx="16">
                  <c:v>2.0</c:v>
                </c:pt>
                <c:pt idx="17">
                  <c:v>2.0</c:v>
                </c:pt>
                <c:pt idx="18">
                  <c:v>2.0</c:v>
                </c:pt>
                <c:pt idx="19">
                  <c:v>2.0</c:v>
                </c:pt>
                <c:pt idx="20">
                  <c:v>2.0</c:v>
                </c:pt>
                <c:pt idx="21">
                  <c:v>2.0</c:v>
                </c:pt>
                <c:pt idx="22">
                  <c:v>2.0</c:v>
                </c:pt>
                <c:pt idx="25">
                  <c:v>4.0</c:v>
                </c:pt>
                <c:pt idx="26">
                  <c:v>4.0</c:v>
                </c:pt>
                <c:pt idx="27">
                  <c:v>4.0</c:v>
                </c:pt>
                <c:pt idx="28">
                  <c:v>4.0</c:v>
                </c:pt>
                <c:pt idx="29">
                  <c:v>4.0</c:v>
                </c:pt>
                <c:pt idx="30">
                  <c:v>4.0</c:v>
                </c:pt>
                <c:pt idx="31">
                  <c:v>4.0</c:v>
                </c:pt>
                <c:pt idx="32">
                  <c:v>4.0</c:v>
                </c:pt>
                <c:pt idx="33">
                  <c:v>4.0</c:v>
                </c:pt>
                <c:pt idx="34">
                  <c:v>4.0</c:v>
                </c:pt>
                <c:pt idx="35">
                  <c:v>4.0</c:v>
                </c:pt>
                <c:pt idx="36">
                  <c:v>4.0</c:v>
                </c:pt>
                <c:pt idx="39">
                  <c:v>6.0</c:v>
                </c:pt>
                <c:pt idx="40">
                  <c:v>6.0</c:v>
                </c:pt>
                <c:pt idx="41">
                  <c:v>6.0</c:v>
                </c:pt>
                <c:pt idx="42">
                  <c:v>6.0</c:v>
                </c:pt>
                <c:pt idx="43">
                  <c:v>6.0</c:v>
                </c:pt>
                <c:pt idx="44">
                  <c:v>6.0</c:v>
                </c:pt>
                <c:pt idx="45">
                  <c:v>6.0</c:v>
                </c:pt>
                <c:pt idx="46">
                  <c:v>6.0</c:v>
                </c:pt>
                <c:pt idx="47">
                  <c:v>6.0</c:v>
                </c:pt>
                <c:pt idx="48">
                  <c:v>6.0</c:v>
                </c:pt>
                <c:pt idx="49">
                  <c:v>6.0</c:v>
                </c:pt>
                <c:pt idx="50">
                  <c:v>6.0</c:v>
                </c:pt>
                <c:pt idx="51">
                  <c:v>6.0</c:v>
                </c:pt>
                <c:pt idx="54">
                  <c:v>8.0</c:v>
                </c:pt>
                <c:pt idx="55">
                  <c:v>8.0</c:v>
                </c:pt>
                <c:pt idx="56">
                  <c:v>8.0</c:v>
                </c:pt>
                <c:pt idx="57">
                  <c:v>8.0</c:v>
                </c:pt>
                <c:pt idx="58">
                  <c:v>8.0</c:v>
                </c:pt>
                <c:pt idx="59">
                  <c:v>8.0</c:v>
                </c:pt>
                <c:pt idx="60">
                  <c:v>8.0</c:v>
                </c:pt>
                <c:pt idx="61">
                  <c:v>8.0</c:v>
                </c:pt>
                <c:pt idx="62">
                  <c:v>8.0</c:v>
                </c:pt>
                <c:pt idx="63">
                  <c:v>8.0</c:v>
                </c:pt>
                <c:pt idx="64">
                  <c:v>8.0</c:v>
                </c:pt>
                <c:pt idx="65">
                  <c:v>8.0</c:v>
                </c:pt>
                <c:pt idx="66">
                  <c:v>8.0</c:v>
                </c:pt>
                <c:pt idx="67">
                  <c:v>8.0</c:v>
                </c:pt>
                <c:pt idx="68">
                  <c:v>8.0</c:v>
                </c:pt>
                <c:pt idx="71">
                  <c:v>8.2</c:v>
                </c:pt>
                <c:pt idx="72">
                  <c:v>8.2</c:v>
                </c:pt>
                <c:pt idx="73">
                  <c:v>8.2</c:v>
                </c:pt>
                <c:pt idx="74">
                  <c:v>8.2</c:v>
                </c:pt>
                <c:pt idx="75">
                  <c:v>8.2</c:v>
                </c:pt>
                <c:pt idx="76">
                  <c:v>8.2</c:v>
                </c:pt>
                <c:pt idx="77">
                  <c:v>8.2</c:v>
                </c:pt>
                <c:pt idx="78">
                  <c:v>8.2</c:v>
                </c:pt>
                <c:pt idx="81">
                  <c:v>10.0</c:v>
                </c:pt>
                <c:pt idx="82">
                  <c:v>10.0</c:v>
                </c:pt>
                <c:pt idx="83">
                  <c:v>10.0</c:v>
                </c:pt>
                <c:pt idx="84">
                  <c:v>10.0</c:v>
                </c:pt>
                <c:pt idx="85">
                  <c:v>10.0</c:v>
                </c:pt>
                <c:pt idx="86">
                  <c:v>10.0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1">
                  <c:v>10.0</c:v>
                </c:pt>
                <c:pt idx="92">
                  <c:v>10.0</c:v>
                </c:pt>
                <c:pt idx="93">
                  <c:v>10.0</c:v>
                </c:pt>
                <c:pt idx="97">
                  <c:v>11.9</c:v>
                </c:pt>
                <c:pt idx="98">
                  <c:v>11.9</c:v>
                </c:pt>
                <c:pt idx="99">
                  <c:v>11.9</c:v>
                </c:pt>
                <c:pt idx="100">
                  <c:v>11.9</c:v>
                </c:pt>
                <c:pt idx="101">
                  <c:v>11.9</c:v>
                </c:pt>
                <c:pt idx="102">
                  <c:v>11.9</c:v>
                </c:pt>
                <c:pt idx="103">
                  <c:v>11.9</c:v>
                </c:pt>
                <c:pt idx="104">
                  <c:v>11.9</c:v>
                </c:pt>
                <c:pt idx="105">
                  <c:v>11.9</c:v>
                </c:pt>
                <c:pt idx="106">
                  <c:v>11.9</c:v>
                </c:pt>
                <c:pt idx="107">
                  <c:v>11.9</c:v>
                </c:pt>
                <c:pt idx="108">
                  <c:v>11.9</c:v>
                </c:pt>
                <c:pt idx="109">
                  <c:v>11.9</c:v>
                </c:pt>
                <c:pt idx="110">
                  <c:v>11.9</c:v>
                </c:pt>
                <c:pt idx="111">
                  <c:v>11.9</c:v>
                </c:pt>
                <c:pt idx="114">
                  <c:v>12.0</c:v>
                </c:pt>
                <c:pt idx="115">
                  <c:v>12.0</c:v>
                </c:pt>
                <c:pt idx="116">
                  <c:v>12.0</c:v>
                </c:pt>
                <c:pt idx="117">
                  <c:v>12.0</c:v>
                </c:pt>
                <c:pt idx="118">
                  <c:v>12.0</c:v>
                </c:pt>
                <c:pt idx="119">
                  <c:v>12.0</c:v>
                </c:pt>
                <c:pt idx="120">
                  <c:v>12.0</c:v>
                </c:pt>
                <c:pt idx="121">
                  <c:v>12.0</c:v>
                </c:pt>
                <c:pt idx="122">
                  <c:v>12.0</c:v>
                </c:pt>
                <c:pt idx="125">
                  <c:v>14.0</c:v>
                </c:pt>
                <c:pt idx="126">
                  <c:v>14.0</c:v>
                </c:pt>
                <c:pt idx="127">
                  <c:v>14.0</c:v>
                </c:pt>
                <c:pt idx="128">
                  <c:v>14.0</c:v>
                </c:pt>
                <c:pt idx="129">
                  <c:v>14.0</c:v>
                </c:pt>
                <c:pt idx="130">
                  <c:v>14.0</c:v>
                </c:pt>
                <c:pt idx="131">
                  <c:v>14.0</c:v>
                </c:pt>
                <c:pt idx="132">
                  <c:v>14.0</c:v>
                </c:pt>
                <c:pt idx="133">
                  <c:v>14.0</c:v>
                </c:pt>
                <c:pt idx="134">
                  <c:v>14.0</c:v>
                </c:pt>
                <c:pt idx="135">
                  <c:v>14.0</c:v>
                </c:pt>
                <c:pt idx="136">
                  <c:v>14.0</c:v>
                </c:pt>
                <c:pt idx="139">
                  <c:v>16.1</c:v>
                </c:pt>
                <c:pt idx="140">
                  <c:v>16.1</c:v>
                </c:pt>
                <c:pt idx="141">
                  <c:v>16.1</c:v>
                </c:pt>
                <c:pt idx="142">
                  <c:v>16.1</c:v>
                </c:pt>
                <c:pt idx="143">
                  <c:v>16.1</c:v>
                </c:pt>
                <c:pt idx="144">
                  <c:v>16.1</c:v>
                </c:pt>
                <c:pt idx="145">
                  <c:v>16.1</c:v>
                </c:pt>
                <c:pt idx="146">
                  <c:v>16.1</c:v>
                </c:pt>
                <c:pt idx="147">
                  <c:v>16.1</c:v>
                </c:pt>
                <c:pt idx="150">
                  <c:v>18.0</c:v>
                </c:pt>
                <c:pt idx="151">
                  <c:v>18.0</c:v>
                </c:pt>
                <c:pt idx="152">
                  <c:v>18.0</c:v>
                </c:pt>
                <c:pt idx="153">
                  <c:v>18.0</c:v>
                </c:pt>
                <c:pt idx="154">
                  <c:v>18.0</c:v>
                </c:pt>
                <c:pt idx="155">
                  <c:v>18.0</c:v>
                </c:pt>
                <c:pt idx="156">
                  <c:v>18.0</c:v>
                </c:pt>
                <c:pt idx="157">
                  <c:v>18.0</c:v>
                </c:pt>
                <c:pt idx="158">
                  <c:v>18.0</c:v>
                </c:pt>
                <c:pt idx="161">
                  <c:v>20.0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  <c:pt idx="166">
                  <c:v>20.0</c:v>
                </c:pt>
                <c:pt idx="167">
                  <c:v>20.0</c:v>
                </c:pt>
              </c:numCache>
            </c:numRef>
          </c:xVal>
          <c:yVal>
            <c:numRef>
              <c:f>'E;Data Set # 2'!$I$8:$I$175</c:f>
              <c:numCache>
                <c:formatCode>0.00000</c:formatCode>
                <c:ptCount val="168"/>
                <c:pt idx="0">
                  <c:v>0.0472621124116569</c:v>
                </c:pt>
                <c:pt idx="1">
                  <c:v>0.0460550505872092</c:v>
                </c:pt>
                <c:pt idx="2">
                  <c:v>0.0440051400471262</c:v>
                </c:pt>
                <c:pt idx="3">
                  <c:v>0.0419528095334243</c:v>
                </c:pt>
                <c:pt idx="4">
                  <c:v>0.0414003066346318</c:v>
                </c:pt>
                <c:pt idx="5">
                  <c:v>0.0408373251114235</c:v>
                </c:pt>
                <c:pt idx="6">
                  <c:v>0.0401155952661204</c:v>
                </c:pt>
                <c:pt idx="7">
                  <c:v>0.0394509606264768</c:v>
                </c:pt>
                <c:pt idx="8">
                  <c:v>0.0393811596500914</c:v>
                </c:pt>
                <c:pt idx="9">
                  <c:v>0.0394287758132856</c:v>
                </c:pt>
                <c:pt idx="12">
                  <c:v>0.0599998860738181</c:v>
                </c:pt>
                <c:pt idx="13">
                  <c:v>0.0598938659096581</c:v>
                </c:pt>
                <c:pt idx="14">
                  <c:v>0.0559891900305136</c:v>
                </c:pt>
                <c:pt idx="15">
                  <c:v>0.0571231414476111</c:v>
                </c:pt>
                <c:pt idx="16">
                  <c:v>0.0558468367975758</c:v>
                </c:pt>
                <c:pt idx="17">
                  <c:v>0.0559119795649316</c:v>
                </c:pt>
                <c:pt idx="18">
                  <c:v>0.0554501145912068</c:v>
                </c:pt>
                <c:pt idx="19">
                  <c:v>0.0545376287895181</c:v>
                </c:pt>
                <c:pt idx="20">
                  <c:v>0.0542379532389154</c:v>
                </c:pt>
                <c:pt idx="21">
                  <c:v>0.0528034929903778</c:v>
                </c:pt>
                <c:pt idx="22">
                  <c:v>0.0533524003612424</c:v>
                </c:pt>
                <c:pt idx="25">
                  <c:v>0.0772415240397879</c:v>
                </c:pt>
                <c:pt idx="26">
                  <c:v>0.0760226475488022</c:v>
                </c:pt>
                <c:pt idx="27">
                  <c:v>0.0743524808848314</c:v>
                </c:pt>
                <c:pt idx="28">
                  <c:v>0.0741034770256009</c:v>
                </c:pt>
                <c:pt idx="29">
                  <c:v>0.072569148972062</c:v>
                </c:pt>
                <c:pt idx="30">
                  <c:v>0.0736553418727892</c:v>
                </c:pt>
                <c:pt idx="31">
                  <c:v>0.073182698901602</c:v>
                </c:pt>
                <c:pt idx="32">
                  <c:v>0.0723691150207691</c:v>
                </c:pt>
                <c:pt idx="33">
                  <c:v>0.0707029256105513</c:v>
                </c:pt>
                <c:pt idx="34">
                  <c:v>0.0705349684546018</c:v>
                </c:pt>
                <c:pt idx="35">
                  <c:v>0.069608634713745</c:v>
                </c:pt>
                <c:pt idx="36">
                  <c:v>0.0702623724277146</c:v>
                </c:pt>
                <c:pt idx="39">
                  <c:v>0.098972471991519</c:v>
                </c:pt>
                <c:pt idx="40">
                  <c:v>0.0966413405422752</c:v>
                </c:pt>
                <c:pt idx="41">
                  <c:v>0.0967042982925703</c:v>
                </c:pt>
                <c:pt idx="42">
                  <c:v>0.0944424386613068</c:v>
                </c:pt>
                <c:pt idx="43">
                  <c:v>0.0936107495786019</c:v>
                </c:pt>
                <c:pt idx="44">
                  <c:v>0.0936291950004998</c:v>
                </c:pt>
                <c:pt idx="45">
                  <c:v>0.0923996042925138</c:v>
                </c:pt>
                <c:pt idx="46">
                  <c:v>0.0952749110702209</c:v>
                </c:pt>
                <c:pt idx="47">
                  <c:v>0.0927914449996228</c:v>
                </c:pt>
                <c:pt idx="48">
                  <c:v>0.0910347516915341</c:v>
                </c:pt>
                <c:pt idx="49">
                  <c:v>0.0907767096211487</c:v>
                </c:pt>
                <c:pt idx="50">
                  <c:v>0.0917812428696133</c:v>
                </c:pt>
                <c:pt idx="51">
                  <c:v>0.0916854677957229</c:v>
                </c:pt>
                <c:pt idx="54">
                  <c:v>0.122263751091614</c:v>
                </c:pt>
                <c:pt idx="55">
                  <c:v>0.121143638944263</c:v>
                </c:pt>
                <c:pt idx="56">
                  <c:v>0.116909777203125</c:v>
                </c:pt>
                <c:pt idx="57">
                  <c:v>0.118976429452755</c:v>
                </c:pt>
                <c:pt idx="58">
                  <c:v>0.117384555287512</c:v>
                </c:pt>
                <c:pt idx="59">
                  <c:v>0.117646815678763</c:v>
                </c:pt>
                <c:pt idx="60">
                  <c:v>0.118127134338857</c:v>
                </c:pt>
                <c:pt idx="61">
                  <c:v>0.116624140932535</c:v>
                </c:pt>
                <c:pt idx="62">
                  <c:v>0.116144601096516</c:v>
                </c:pt>
                <c:pt idx="63">
                  <c:v>0.112210215474973</c:v>
                </c:pt>
                <c:pt idx="64">
                  <c:v>0.115302352230725</c:v>
                </c:pt>
                <c:pt idx="65">
                  <c:v>0.115967608890359</c:v>
                </c:pt>
                <c:pt idx="66">
                  <c:v>0.114237262592631</c:v>
                </c:pt>
                <c:pt idx="67">
                  <c:v>0.113497437925728</c:v>
                </c:pt>
                <c:pt idx="68">
                  <c:v>0.117545300354628</c:v>
                </c:pt>
                <c:pt idx="71">
                  <c:v>0.123516116732515</c:v>
                </c:pt>
                <c:pt idx="72">
                  <c:v>0.119443774974044</c:v>
                </c:pt>
                <c:pt idx="73">
                  <c:v>0.118993928146837</c:v>
                </c:pt>
                <c:pt idx="74">
                  <c:v>0.119035464863491</c:v>
                </c:pt>
                <c:pt idx="75">
                  <c:v>0.117829311781188</c:v>
                </c:pt>
                <c:pt idx="76">
                  <c:v>0.118234018595332</c:v>
                </c:pt>
                <c:pt idx="77">
                  <c:v>0.118114387327661</c:v>
                </c:pt>
                <c:pt idx="78">
                  <c:v>0.117735220222862</c:v>
                </c:pt>
                <c:pt idx="81">
                  <c:v>0.14157418392124</c:v>
                </c:pt>
                <c:pt idx="82">
                  <c:v>0.140077703958019</c:v>
                </c:pt>
                <c:pt idx="83">
                  <c:v>0.137796883800209</c:v>
                </c:pt>
                <c:pt idx="84">
                  <c:v>0.140025900329715</c:v>
                </c:pt>
                <c:pt idx="85">
                  <c:v>0.139462235645446</c:v>
                </c:pt>
                <c:pt idx="86">
                  <c:v>0.142159622357913</c:v>
                </c:pt>
                <c:pt idx="87">
                  <c:v>0.140561745410917</c:v>
                </c:pt>
                <c:pt idx="88">
                  <c:v>0.139916446897962</c:v>
                </c:pt>
                <c:pt idx="89">
                  <c:v>0.139833967818346</c:v>
                </c:pt>
                <c:pt idx="90">
                  <c:v>0.138209914889551</c:v>
                </c:pt>
                <c:pt idx="91">
                  <c:v>0.140031890149795</c:v>
                </c:pt>
                <c:pt idx="92">
                  <c:v>0.142603444014854</c:v>
                </c:pt>
                <c:pt idx="93">
                  <c:v>0.14313645732292</c:v>
                </c:pt>
                <c:pt idx="97">
                  <c:v>0.165755862124649</c:v>
                </c:pt>
                <c:pt idx="98">
                  <c:v>0.16667607256002</c:v>
                </c:pt>
                <c:pt idx="99">
                  <c:v>0.166724760898928</c:v>
                </c:pt>
                <c:pt idx="100">
                  <c:v>0.167749574236563</c:v>
                </c:pt>
                <c:pt idx="101">
                  <c:v>0.168412969214739</c:v>
                </c:pt>
                <c:pt idx="102">
                  <c:v>0.17035070737577</c:v>
                </c:pt>
                <c:pt idx="103">
                  <c:v>0.170939693592268</c:v>
                </c:pt>
                <c:pt idx="104">
                  <c:v>0.172033177293905</c:v>
                </c:pt>
                <c:pt idx="105">
                  <c:v>0.172636553859443</c:v>
                </c:pt>
                <c:pt idx="106">
                  <c:v>0.173830931693771</c:v>
                </c:pt>
                <c:pt idx="107">
                  <c:v>0.173829746608051</c:v>
                </c:pt>
                <c:pt idx="108">
                  <c:v>0.17346321217238</c:v>
                </c:pt>
                <c:pt idx="109">
                  <c:v>0.175864549355454</c:v>
                </c:pt>
                <c:pt idx="110">
                  <c:v>0.179182308704667</c:v>
                </c:pt>
                <c:pt idx="111">
                  <c:v>0.179770548278581</c:v>
                </c:pt>
                <c:pt idx="114">
                  <c:v>0.168586703319825</c:v>
                </c:pt>
                <c:pt idx="115">
                  <c:v>0.167132803063614</c:v>
                </c:pt>
                <c:pt idx="116">
                  <c:v>0.166659693174238</c:v>
                </c:pt>
                <c:pt idx="117">
                  <c:v>0.167621368889406</c:v>
                </c:pt>
                <c:pt idx="118">
                  <c:v>0.168304447565407</c:v>
                </c:pt>
                <c:pt idx="119">
                  <c:v>0.170320520590977</c:v>
                </c:pt>
                <c:pt idx="120">
                  <c:v>0.170955034290036</c:v>
                </c:pt>
                <c:pt idx="121">
                  <c:v>0.172114950172243</c:v>
                </c:pt>
                <c:pt idx="122">
                  <c:v>0.172552171905808</c:v>
                </c:pt>
                <c:pt idx="125">
                  <c:v>0.192860459905588</c:v>
                </c:pt>
                <c:pt idx="126">
                  <c:v>0.191140259762385</c:v>
                </c:pt>
                <c:pt idx="127">
                  <c:v>0.195451395223943</c:v>
                </c:pt>
                <c:pt idx="128">
                  <c:v>0.194642009164289</c:v>
                </c:pt>
                <c:pt idx="129">
                  <c:v>0.197325127182828</c:v>
                </c:pt>
                <c:pt idx="130">
                  <c:v>0.198398049502382</c:v>
                </c:pt>
                <c:pt idx="131">
                  <c:v>0.198534258377348</c:v>
                </c:pt>
                <c:pt idx="132">
                  <c:v>0.20063628388012</c:v>
                </c:pt>
                <c:pt idx="133">
                  <c:v>0.204309398395377</c:v>
                </c:pt>
                <c:pt idx="134">
                  <c:v>0.203016875789798</c:v>
                </c:pt>
                <c:pt idx="135">
                  <c:v>0.204942903440987</c:v>
                </c:pt>
                <c:pt idx="136">
                  <c:v>0.206034087253639</c:v>
                </c:pt>
                <c:pt idx="139">
                  <c:v>0.211238145760264</c:v>
                </c:pt>
                <c:pt idx="140">
                  <c:v>0.216006838424485</c:v>
                </c:pt>
                <c:pt idx="141">
                  <c:v>0.212857505644291</c:v>
                </c:pt>
                <c:pt idx="142">
                  <c:v>0.213870919135293</c:v>
                </c:pt>
                <c:pt idx="143">
                  <c:v>0.218187024873412</c:v>
                </c:pt>
                <c:pt idx="144">
                  <c:v>0.221082662289619</c:v>
                </c:pt>
                <c:pt idx="145">
                  <c:v>0.222475058394704</c:v>
                </c:pt>
                <c:pt idx="146">
                  <c:v>0.225420424397078</c:v>
                </c:pt>
                <c:pt idx="147">
                  <c:v>0.223912867467288</c:v>
                </c:pt>
                <c:pt idx="150">
                  <c:v>0.227297781864351</c:v>
                </c:pt>
                <c:pt idx="151">
                  <c:v>0.226424962657726</c:v>
                </c:pt>
                <c:pt idx="152">
                  <c:v>0.227215150685918</c:v>
                </c:pt>
                <c:pt idx="153">
                  <c:v>0.23017409193108</c:v>
                </c:pt>
                <c:pt idx="154">
                  <c:v>0.225878646048312</c:v>
                </c:pt>
                <c:pt idx="155">
                  <c:v>0.226295734118107</c:v>
                </c:pt>
                <c:pt idx="156">
                  <c:v>0.234355456882288</c:v>
                </c:pt>
                <c:pt idx="157">
                  <c:v>0.232291760614275</c:v>
                </c:pt>
                <c:pt idx="161">
                  <c:v>0.229784990655414</c:v>
                </c:pt>
                <c:pt idx="162">
                  <c:v>0.237256289720158</c:v>
                </c:pt>
                <c:pt idx="163">
                  <c:v>0.231950110567838</c:v>
                </c:pt>
                <c:pt idx="164">
                  <c:v>0.233337497353805</c:v>
                </c:pt>
                <c:pt idx="165">
                  <c:v>0.231738444074006</c:v>
                </c:pt>
                <c:pt idx="166">
                  <c:v>0.237749826472584</c:v>
                </c:pt>
                <c:pt idx="167">
                  <c:v>0.237037837052658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6256784"/>
        <c:axId val="-1396252224"/>
      </c:scatterChart>
      <c:valAx>
        <c:axId val="-139625678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6252224"/>
        <c:crosses val="autoZero"/>
        <c:crossBetween val="midCat"/>
        <c:majorUnit val="2.0"/>
      </c:valAx>
      <c:valAx>
        <c:axId val="-139625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62567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59298618491"/>
          <c:y val="0.146844660194175"/>
          <c:w val="0.14240170031881"/>
          <c:h val="0.05946601941747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74388254486134"/>
        </c:manualLayout>
      </c:layout>
      <c:scatterChart>
        <c:scatterStyle val="lineMarker"/>
        <c:varyColors val="0"/>
        <c:ser>
          <c:idx val="6"/>
          <c:order val="0"/>
          <c:tx>
            <c:v>Data Set # 17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17'!$I$8:$I$119</c:f>
              <c:numCache>
                <c:formatCode>0.00000</c:formatCode>
                <c:ptCount val="112"/>
                <c:pt idx="0">
                  <c:v>0.102618943992265</c:v>
                </c:pt>
                <c:pt idx="1">
                  <c:v>0.102369972817159</c:v>
                </c:pt>
                <c:pt idx="2">
                  <c:v>0.102659994926282</c:v>
                </c:pt>
                <c:pt idx="3">
                  <c:v>0.104750431370688</c:v>
                </c:pt>
                <c:pt idx="4">
                  <c:v>0.105256160339442</c:v>
                </c:pt>
                <c:pt idx="5">
                  <c:v>0.105601311984345</c:v>
                </c:pt>
                <c:pt idx="6">
                  <c:v>0.106712707496218</c:v>
                </c:pt>
                <c:pt idx="7">
                  <c:v>0.107993032998644</c:v>
                </c:pt>
                <c:pt idx="8">
                  <c:v>0.108164143679998</c:v>
                </c:pt>
                <c:pt idx="9">
                  <c:v>0.107752572996072</c:v>
                </c:pt>
                <c:pt idx="10">
                  <c:v>0.10992534750332</c:v>
                </c:pt>
                <c:pt idx="11">
                  <c:v>0.110991193861779</c:v>
                </c:pt>
                <c:pt idx="14">
                  <c:v>0.123205467688565</c:v>
                </c:pt>
                <c:pt idx="15">
                  <c:v>0.122637895857803</c:v>
                </c:pt>
                <c:pt idx="16">
                  <c:v>0.124351293570152</c:v>
                </c:pt>
                <c:pt idx="17">
                  <c:v>0.125871422065469</c:v>
                </c:pt>
                <c:pt idx="18">
                  <c:v>0.12786606908137</c:v>
                </c:pt>
                <c:pt idx="19">
                  <c:v>0.127363439943637</c:v>
                </c:pt>
                <c:pt idx="20">
                  <c:v>0.130826364289997</c:v>
                </c:pt>
                <c:pt idx="21">
                  <c:v>0.132134742541647</c:v>
                </c:pt>
                <c:pt idx="22">
                  <c:v>0.132199662922225</c:v>
                </c:pt>
                <c:pt idx="23">
                  <c:v>0.132925186545949</c:v>
                </c:pt>
                <c:pt idx="24">
                  <c:v>0.134423905412887</c:v>
                </c:pt>
                <c:pt idx="25">
                  <c:v>0.136134434704778</c:v>
                </c:pt>
                <c:pt idx="28">
                  <c:v>0.147410433647672</c:v>
                </c:pt>
                <c:pt idx="29">
                  <c:v>0.148453565146596</c:v>
                </c:pt>
                <c:pt idx="30">
                  <c:v>0.148314738191865</c:v>
                </c:pt>
                <c:pt idx="31">
                  <c:v>0.151565837133515</c:v>
                </c:pt>
                <c:pt idx="32">
                  <c:v>0.153218678472743</c:v>
                </c:pt>
                <c:pt idx="33">
                  <c:v>0.155172527642952</c:v>
                </c:pt>
                <c:pt idx="34">
                  <c:v>0.156242004134403</c:v>
                </c:pt>
                <c:pt idx="35">
                  <c:v>0.159180425842703</c:v>
                </c:pt>
                <c:pt idx="36">
                  <c:v>0.160345431270205</c:v>
                </c:pt>
                <c:pt idx="37">
                  <c:v>0.162214094913388</c:v>
                </c:pt>
                <c:pt idx="38">
                  <c:v>0.164630625590235</c:v>
                </c:pt>
                <c:pt idx="39">
                  <c:v>0.165070233337051</c:v>
                </c:pt>
                <c:pt idx="42">
                  <c:v>0.168450571786815</c:v>
                </c:pt>
                <c:pt idx="43">
                  <c:v>0.172981558510995</c:v>
                </c:pt>
                <c:pt idx="44">
                  <c:v>0.175087129387674</c:v>
                </c:pt>
                <c:pt idx="45">
                  <c:v>0.177431055589054</c:v>
                </c:pt>
                <c:pt idx="46">
                  <c:v>0.179464087923776</c:v>
                </c:pt>
                <c:pt idx="47">
                  <c:v>0.179956375231938</c:v>
                </c:pt>
                <c:pt idx="48">
                  <c:v>0.183143851436434</c:v>
                </c:pt>
                <c:pt idx="49">
                  <c:v>0.187519992926406</c:v>
                </c:pt>
                <c:pt idx="50">
                  <c:v>0.192138672274599</c:v>
                </c:pt>
                <c:pt idx="51">
                  <c:v>0.194403731058204</c:v>
                </c:pt>
                <c:pt idx="52">
                  <c:v>0.196519801972196</c:v>
                </c:pt>
                <c:pt idx="55">
                  <c:v>0.200934125195236</c:v>
                </c:pt>
                <c:pt idx="56">
                  <c:v>0.203925844515763</c:v>
                </c:pt>
                <c:pt idx="57">
                  <c:v>0.203351367790767</c:v>
                </c:pt>
                <c:pt idx="58">
                  <c:v>0.208351249146991</c:v>
                </c:pt>
                <c:pt idx="59">
                  <c:v>0.209314475565794</c:v>
                </c:pt>
                <c:pt idx="60">
                  <c:v>0.213761682413762</c:v>
                </c:pt>
                <c:pt idx="61">
                  <c:v>0.218811301461093</c:v>
                </c:pt>
                <c:pt idx="62">
                  <c:v>0.222397940887546</c:v>
                </c:pt>
                <c:pt idx="63">
                  <c:v>0.226895294115141</c:v>
                </c:pt>
                <c:pt idx="64">
                  <c:v>0.230173086558688</c:v>
                </c:pt>
              </c:numCache>
            </c:numRef>
          </c:xVal>
          <c:yVal>
            <c:numRef>
              <c:f>'AC;Data Set # 17'!$L$8:$L$119</c:f>
              <c:numCache>
                <c:formatCode>0.0000</c:formatCode>
                <c:ptCount val="112"/>
                <c:pt idx="0">
                  <c:v>0.766831842184515</c:v>
                </c:pt>
                <c:pt idx="1">
                  <c:v>0.75641471099936</c:v>
                </c:pt>
                <c:pt idx="2">
                  <c:v>0.744569751559437</c:v>
                </c:pt>
                <c:pt idx="3">
                  <c:v>0.748948168410431</c:v>
                </c:pt>
                <c:pt idx="4">
                  <c:v>0.748257307984357</c:v>
                </c:pt>
                <c:pt idx="5">
                  <c:v>0.739742773624212</c:v>
                </c:pt>
                <c:pt idx="6">
                  <c:v>0.734734591614088</c:v>
                </c:pt>
                <c:pt idx="7">
                  <c:v>0.738838765849779</c:v>
                </c:pt>
                <c:pt idx="8">
                  <c:v>0.735397843297314</c:v>
                </c:pt>
                <c:pt idx="9">
                  <c:v>0.734192727940833</c:v>
                </c:pt>
                <c:pt idx="10">
                  <c:v>0.738893843748212</c:v>
                </c:pt>
                <c:pt idx="11">
                  <c:v>0.735740089193296</c:v>
                </c:pt>
                <c:pt idx="14">
                  <c:v>0.776904880875873</c:v>
                </c:pt>
                <c:pt idx="15">
                  <c:v>0.761706741742151</c:v>
                </c:pt>
                <c:pt idx="16">
                  <c:v>0.76235604613699</c:v>
                </c:pt>
                <c:pt idx="17">
                  <c:v>0.75537200689841</c:v>
                </c:pt>
                <c:pt idx="18">
                  <c:v>0.763423293022389</c:v>
                </c:pt>
                <c:pt idx="19">
                  <c:v>0.752526052332181</c:v>
                </c:pt>
                <c:pt idx="20">
                  <c:v>0.762993635359335</c:v>
                </c:pt>
                <c:pt idx="21">
                  <c:v>0.764413209971576</c:v>
                </c:pt>
                <c:pt idx="22">
                  <c:v>0.733679312452253</c:v>
                </c:pt>
                <c:pt idx="23">
                  <c:v>0.756649422165325</c:v>
                </c:pt>
                <c:pt idx="24">
                  <c:v>0.754056951141504</c:v>
                </c:pt>
                <c:pt idx="25">
                  <c:v>0.76169452994746</c:v>
                </c:pt>
                <c:pt idx="28">
                  <c:v>0.783040455196847</c:v>
                </c:pt>
                <c:pt idx="29">
                  <c:v>0.775539901313158</c:v>
                </c:pt>
                <c:pt idx="30">
                  <c:v>0.764323443133041</c:v>
                </c:pt>
                <c:pt idx="31">
                  <c:v>0.760324842053861</c:v>
                </c:pt>
                <c:pt idx="32">
                  <c:v>0.764484249302057</c:v>
                </c:pt>
                <c:pt idx="33">
                  <c:v>0.762159042700355</c:v>
                </c:pt>
                <c:pt idx="34">
                  <c:v>0.759636797651543</c:v>
                </c:pt>
                <c:pt idx="35">
                  <c:v>0.759766662182005</c:v>
                </c:pt>
                <c:pt idx="36">
                  <c:v>0.753807912753589</c:v>
                </c:pt>
                <c:pt idx="37">
                  <c:v>0.759381546409317</c:v>
                </c:pt>
                <c:pt idx="38">
                  <c:v>0.754702098403747</c:v>
                </c:pt>
                <c:pt idx="39">
                  <c:v>0.751577168857461</c:v>
                </c:pt>
                <c:pt idx="42">
                  <c:v>0.76070906147088</c:v>
                </c:pt>
                <c:pt idx="43">
                  <c:v>0.761064622243223</c:v>
                </c:pt>
                <c:pt idx="44">
                  <c:v>0.748327705339779</c:v>
                </c:pt>
                <c:pt idx="45">
                  <c:v>0.752908977837018</c:v>
                </c:pt>
                <c:pt idx="46">
                  <c:v>0.753600485312332</c:v>
                </c:pt>
                <c:pt idx="47">
                  <c:v>0.746919615799933</c:v>
                </c:pt>
                <c:pt idx="48">
                  <c:v>0.743015362862205</c:v>
                </c:pt>
                <c:pt idx="49">
                  <c:v>0.741764933435761</c:v>
                </c:pt>
                <c:pt idx="50">
                  <c:v>0.747100452938031</c:v>
                </c:pt>
                <c:pt idx="51">
                  <c:v>0.735483021894222</c:v>
                </c:pt>
                <c:pt idx="52">
                  <c:v>0.72937551368262</c:v>
                </c:pt>
                <c:pt idx="55">
                  <c:v>0.697094259504054</c:v>
                </c:pt>
                <c:pt idx="56">
                  <c:v>0.689010101039892</c:v>
                </c:pt>
                <c:pt idx="57">
                  <c:v>0.671464584880674</c:v>
                </c:pt>
                <c:pt idx="58">
                  <c:v>0.683341488945664</c:v>
                </c:pt>
                <c:pt idx="59">
                  <c:v>0.669752453925072</c:v>
                </c:pt>
                <c:pt idx="60">
                  <c:v>0.670037701495638</c:v>
                </c:pt>
                <c:pt idx="61">
                  <c:v>0.677248179172231</c:v>
                </c:pt>
                <c:pt idx="62">
                  <c:v>0.679001146734859</c:v>
                </c:pt>
                <c:pt idx="63">
                  <c:v>0.669055291935658</c:v>
                </c:pt>
                <c:pt idx="64">
                  <c:v>0.670143117345959</c:v>
                </c:pt>
              </c:numCache>
            </c:numRef>
          </c:yVal>
          <c:smooth val="1"/>
        </c:ser>
        <c:ser>
          <c:idx val="0"/>
          <c:order val="1"/>
          <c:tx>
            <c:v>Data Set # 18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'AD;Data Set # 18'!$I$8:$I$124</c:f>
              <c:numCache>
                <c:formatCode>0.00000</c:formatCode>
                <c:ptCount val="117"/>
                <c:pt idx="0">
                  <c:v>0.119345324531235</c:v>
                </c:pt>
                <c:pt idx="1">
                  <c:v>0.12178725099271</c:v>
                </c:pt>
                <c:pt idx="2">
                  <c:v>0.122686230680777</c:v>
                </c:pt>
                <c:pt idx="3">
                  <c:v>0.123101623548542</c:v>
                </c:pt>
                <c:pt idx="4">
                  <c:v>0.124862876001972</c:v>
                </c:pt>
                <c:pt idx="5">
                  <c:v>0.12497991594431</c:v>
                </c:pt>
                <c:pt idx="6">
                  <c:v>0.128410640231475</c:v>
                </c:pt>
                <c:pt idx="7">
                  <c:v>0.128680590974978</c:v>
                </c:pt>
                <c:pt idx="8">
                  <c:v>0.12688495377108</c:v>
                </c:pt>
                <c:pt idx="9">
                  <c:v>0.127081709165863</c:v>
                </c:pt>
                <c:pt idx="10">
                  <c:v>0.12727773080292</c:v>
                </c:pt>
                <c:pt idx="11">
                  <c:v>0.127719998091856</c:v>
                </c:pt>
                <c:pt idx="12">
                  <c:v>0.130138451077693</c:v>
                </c:pt>
                <c:pt idx="13">
                  <c:v>0.130561729166721</c:v>
                </c:pt>
                <c:pt idx="14">
                  <c:v>0.133136944701971</c:v>
                </c:pt>
                <c:pt idx="15">
                  <c:v>0.134083366374607</c:v>
                </c:pt>
                <c:pt idx="18">
                  <c:v>0.137209998868548</c:v>
                </c:pt>
                <c:pt idx="19">
                  <c:v>0.137755025348037</c:v>
                </c:pt>
                <c:pt idx="20">
                  <c:v>0.13876736271702</c:v>
                </c:pt>
                <c:pt idx="21">
                  <c:v>0.140427391742992</c:v>
                </c:pt>
                <c:pt idx="22">
                  <c:v>0.143063296646712</c:v>
                </c:pt>
                <c:pt idx="23">
                  <c:v>0.145139386007333</c:v>
                </c:pt>
                <c:pt idx="24">
                  <c:v>0.144548009077076</c:v>
                </c:pt>
                <c:pt idx="25">
                  <c:v>0.143908071669036</c:v>
                </c:pt>
                <c:pt idx="26">
                  <c:v>0.148455310309665</c:v>
                </c:pt>
                <c:pt idx="27">
                  <c:v>0.150693903623288</c:v>
                </c:pt>
                <c:pt idx="28">
                  <c:v>0.154141028337161</c:v>
                </c:pt>
                <c:pt idx="29">
                  <c:v>0.15959850088441</c:v>
                </c:pt>
                <c:pt idx="32">
                  <c:v>0.159482122769433</c:v>
                </c:pt>
                <c:pt idx="33">
                  <c:v>0.162355176314073</c:v>
                </c:pt>
                <c:pt idx="34">
                  <c:v>0.164860032249993</c:v>
                </c:pt>
                <c:pt idx="35">
                  <c:v>0.164516709364799</c:v>
                </c:pt>
                <c:pt idx="36">
                  <c:v>0.166886014984748</c:v>
                </c:pt>
                <c:pt idx="37">
                  <c:v>0.172550937491901</c:v>
                </c:pt>
                <c:pt idx="38">
                  <c:v>0.170502873289102</c:v>
                </c:pt>
                <c:pt idx="39">
                  <c:v>0.176283078775737</c:v>
                </c:pt>
                <c:pt idx="40">
                  <c:v>0.175947780556283</c:v>
                </c:pt>
                <c:pt idx="41">
                  <c:v>0.177744744687459</c:v>
                </c:pt>
                <c:pt idx="42">
                  <c:v>0.17864387944493</c:v>
                </c:pt>
                <c:pt idx="43">
                  <c:v>0.182974684658945</c:v>
                </c:pt>
                <c:pt idx="44">
                  <c:v>0.191835516175975</c:v>
                </c:pt>
                <c:pt idx="45">
                  <c:v>0.192694918054977</c:v>
                </c:pt>
                <c:pt idx="48">
                  <c:v>0.184006323155831</c:v>
                </c:pt>
                <c:pt idx="49">
                  <c:v>0.182887650104788</c:v>
                </c:pt>
                <c:pt idx="50">
                  <c:v>0.185826370083894</c:v>
                </c:pt>
                <c:pt idx="51">
                  <c:v>0.188031960333984</c:v>
                </c:pt>
                <c:pt idx="52">
                  <c:v>0.190012693575585</c:v>
                </c:pt>
                <c:pt idx="53">
                  <c:v>0.196417228764834</c:v>
                </c:pt>
                <c:pt idx="54">
                  <c:v>0.200503191490877</c:v>
                </c:pt>
                <c:pt idx="55">
                  <c:v>0.202627224023624</c:v>
                </c:pt>
                <c:pt idx="56">
                  <c:v>0.210852884316095</c:v>
                </c:pt>
                <c:pt idx="57">
                  <c:v>0.220982183352457</c:v>
                </c:pt>
                <c:pt idx="58">
                  <c:v>0.221713486549869</c:v>
                </c:pt>
                <c:pt idx="61">
                  <c:v>0.189510510532224</c:v>
                </c:pt>
                <c:pt idx="62">
                  <c:v>0.195296087077134</c:v>
                </c:pt>
                <c:pt idx="63">
                  <c:v>0.200889205171066</c:v>
                </c:pt>
                <c:pt idx="64">
                  <c:v>0.210252044974583</c:v>
                </c:pt>
                <c:pt idx="65">
                  <c:v>0.223822486657747</c:v>
                </c:pt>
                <c:pt idx="66">
                  <c:v>0.225023277784234</c:v>
                </c:pt>
                <c:pt idx="70">
                  <c:v>0.206234997043662</c:v>
                </c:pt>
                <c:pt idx="71">
                  <c:v>0.207820110402509</c:v>
                </c:pt>
                <c:pt idx="72">
                  <c:v>0.21161613601387</c:v>
                </c:pt>
                <c:pt idx="73">
                  <c:v>0.210030313917477</c:v>
                </c:pt>
                <c:pt idx="74">
                  <c:v>0.208608101548707</c:v>
                </c:pt>
                <c:pt idx="75">
                  <c:v>0.208608101548707</c:v>
                </c:pt>
                <c:pt idx="76">
                  <c:v>0.218090405554043</c:v>
                </c:pt>
                <c:pt idx="77">
                  <c:v>0.214172681130785</c:v>
                </c:pt>
                <c:pt idx="78">
                  <c:v>0.218961612790704</c:v>
                </c:pt>
                <c:pt idx="79">
                  <c:v>0.222312030669614</c:v>
                </c:pt>
                <c:pt idx="80">
                  <c:v>0.231916543114819</c:v>
                </c:pt>
                <c:pt idx="81">
                  <c:v>0.237951345210186</c:v>
                </c:pt>
                <c:pt idx="82">
                  <c:v>0.240475953955134</c:v>
                </c:pt>
              </c:numCache>
            </c:numRef>
          </c:xVal>
          <c:yVal>
            <c:numRef>
              <c:f>'AD;Data Set # 18'!$L$8:$L$124</c:f>
              <c:numCache>
                <c:formatCode>0.0000</c:formatCode>
                <c:ptCount val="117"/>
                <c:pt idx="0">
                  <c:v>0.749518333525229</c:v>
                </c:pt>
                <c:pt idx="1">
                  <c:v>0.737334342444663</c:v>
                </c:pt>
                <c:pt idx="2">
                  <c:v>0.73757203003245</c:v>
                </c:pt>
                <c:pt idx="3">
                  <c:v>0.745287532418048</c:v>
                </c:pt>
                <c:pt idx="4">
                  <c:v>0.743184203474533</c:v>
                </c:pt>
                <c:pt idx="5">
                  <c:v>0.733633963998507</c:v>
                </c:pt>
                <c:pt idx="6">
                  <c:v>0.743943421398767</c:v>
                </c:pt>
                <c:pt idx="7">
                  <c:v>0.756745376918512</c:v>
                </c:pt>
                <c:pt idx="8">
                  <c:v>0.745426391056906</c:v>
                </c:pt>
                <c:pt idx="9">
                  <c:v>0.742279138644941</c:v>
                </c:pt>
                <c:pt idx="10">
                  <c:v>0.739322154437601</c:v>
                </c:pt>
                <c:pt idx="11">
                  <c:v>0.737833546536472</c:v>
                </c:pt>
                <c:pt idx="12">
                  <c:v>0.758434908306942</c:v>
                </c:pt>
                <c:pt idx="13">
                  <c:v>0.760611677738987</c:v>
                </c:pt>
                <c:pt idx="14">
                  <c:v>0.752020054276394</c:v>
                </c:pt>
                <c:pt idx="15">
                  <c:v>0.757377380111525</c:v>
                </c:pt>
                <c:pt idx="18">
                  <c:v>0.730259465901553</c:v>
                </c:pt>
                <c:pt idx="19">
                  <c:v>0.736292446059374</c:v>
                </c:pt>
                <c:pt idx="20">
                  <c:v>0.724937600734147</c:v>
                </c:pt>
                <c:pt idx="21">
                  <c:v>0.728969073320258</c:v>
                </c:pt>
                <c:pt idx="22">
                  <c:v>0.740778854989544</c:v>
                </c:pt>
                <c:pt idx="23">
                  <c:v>0.746463911541059</c:v>
                </c:pt>
                <c:pt idx="24">
                  <c:v>0.73887867317693</c:v>
                </c:pt>
                <c:pt idx="25">
                  <c:v>0.745576803730885</c:v>
                </c:pt>
                <c:pt idx="26">
                  <c:v>0.747816844153474</c:v>
                </c:pt>
                <c:pt idx="27">
                  <c:v>0.756176784470084</c:v>
                </c:pt>
                <c:pt idx="28">
                  <c:v>0.751952040094055</c:v>
                </c:pt>
                <c:pt idx="29">
                  <c:v>0.761521657727098</c:v>
                </c:pt>
                <c:pt idx="32">
                  <c:v>0.756052359924408</c:v>
                </c:pt>
                <c:pt idx="33">
                  <c:v>0.758300997435579</c:v>
                </c:pt>
                <c:pt idx="34">
                  <c:v>0.755425777631819</c:v>
                </c:pt>
                <c:pt idx="35">
                  <c:v>0.746322340034368</c:v>
                </c:pt>
                <c:pt idx="36">
                  <c:v>0.755062099703757</c:v>
                </c:pt>
                <c:pt idx="37">
                  <c:v>0.766024068808562</c:v>
                </c:pt>
                <c:pt idx="38">
                  <c:v>0.756590274857718</c:v>
                </c:pt>
                <c:pt idx="39">
                  <c:v>0.764662360233246</c:v>
                </c:pt>
                <c:pt idx="40">
                  <c:v>0.766804271606448</c:v>
                </c:pt>
                <c:pt idx="41">
                  <c:v>0.761717699962371</c:v>
                </c:pt>
                <c:pt idx="42">
                  <c:v>0.762055071737824</c:v>
                </c:pt>
                <c:pt idx="43">
                  <c:v>0.768649488064059</c:v>
                </c:pt>
                <c:pt idx="44">
                  <c:v>0.78168104538632</c:v>
                </c:pt>
                <c:pt idx="45">
                  <c:v>0.774600316165539</c:v>
                </c:pt>
                <c:pt idx="48">
                  <c:v>0.737121997112241</c:v>
                </c:pt>
                <c:pt idx="49">
                  <c:v>0.726220760597538</c:v>
                </c:pt>
                <c:pt idx="50">
                  <c:v>0.735399380662797</c:v>
                </c:pt>
                <c:pt idx="51">
                  <c:v>0.731416916891088</c:v>
                </c:pt>
                <c:pt idx="52">
                  <c:v>0.730056295952782</c:v>
                </c:pt>
                <c:pt idx="53">
                  <c:v>0.742653871020557</c:v>
                </c:pt>
                <c:pt idx="54">
                  <c:v>0.739412782053841</c:v>
                </c:pt>
                <c:pt idx="55">
                  <c:v>0.731307707367841</c:v>
                </c:pt>
                <c:pt idx="56">
                  <c:v>0.734732353781666</c:v>
                </c:pt>
                <c:pt idx="57">
                  <c:v>0.737821511751527</c:v>
                </c:pt>
                <c:pt idx="58">
                  <c:v>0.735089721746795</c:v>
                </c:pt>
                <c:pt idx="61">
                  <c:v>0.736502213757247</c:v>
                </c:pt>
                <c:pt idx="62">
                  <c:v>0.744341451277216</c:v>
                </c:pt>
                <c:pt idx="63">
                  <c:v>0.745245118339582</c:v>
                </c:pt>
                <c:pt idx="64">
                  <c:v>0.742395723229082</c:v>
                </c:pt>
                <c:pt idx="65">
                  <c:v>0.740953940019019</c:v>
                </c:pt>
                <c:pt idx="66">
                  <c:v>0.737023003196573</c:v>
                </c:pt>
                <c:pt idx="70">
                  <c:v>0.683338125812244</c:v>
                </c:pt>
                <c:pt idx="71">
                  <c:v>0.682168049686967</c:v>
                </c:pt>
                <c:pt idx="72">
                  <c:v>0.690239203118096</c:v>
                </c:pt>
                <c:pt idx="73">
                  <c:v>0.682900067537233</c:v>
                </c:pt>
                <c:pt idx="74">
                  <c:v>0.684071886239482</c:v>
                </c:pt>
                <c:pt idx="75">
                  <c:v>0.67880574392817</c:v>
                </c:pt>
                <c:pt idx="76">
                  <c:v>0.687460304724678</c:v>
                </c:pt>
                <c:pt idx="77">
                  <c:v>0.683904279693834</c:v>
                </c:pt>
                <c:pt idx="78">
                  <c:v>0.684130472153195</c:v>
                </c:pt>
                <c:pt idx="79">
                  <c:v>0.682702668260835</c:v>
                </c:pt>
                <c:pt idx="80">
                  <c:v>0.687810761646574</c:v>
                </c:pt>
                <c:pt idx="81">
                  <c:v>0.688475014943343</c:v>
                </c:pt>
                <c:pt idx="82">
                  <c:v>0.693527428148174</c:v>
                </c:pt>
              </c:numCache>
            </c:numRef>
          </c:yVal>
          <c:smooth val="0"/>
        </c:ser>
        <c:ser>
          <c:idx val="1"/>
          <c:order val="2"/>
          <c:tx>
            <c:v>Data Set # 19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'AE;Data Set # 19'!$I$8:$I$117</c:f>
              <c:numCache>
                <c:formatCode>0.00000</c:formatCode>
                <c:ptCount val="110"/>
                <c:pt idx="0">
                  <c:v>0.107693532948008</c:v>
                </c:pt>
                <c:pt idx="1">
                  <c:v>0.110864200799443</c:v>
                </c:pt>
                <c:pt idx="2">
                  <c:v>0.113183817448831</c:v>
                </c:pt>
                <c:pt idx="3">
                  <c:v>0.115320474471234</c:v>
                </c:pt>
                <c:pt idx="4">
                  <c:v>0.1194468814863</c:v>
                </c:pt>
                <c:pt idx="5">
                  <c:v>0.120152797327332</c:v>
                </c:pt>
                <c:pt idx="6">
                  <c:v>0.119787217449785</c:v>
                </c:pt>
                <c:pt idx="7">
                  <c:v>0.122007874074507</c:v>
                </c:pt>
                <c:pt idx="8">
                  <c:v>0.126346341666363</c:v>
                </c:pt>
                <c:pt idx="9">
                  <c:v>0.129796638520158</c:v>
                </c:pt>
                <c:pt idx="12">
                  <c:v>0.128525305401983</c:v>
                </c:pt>
                <c:pt idx="13">
                  <c:v>0.127124236168303</c:v>
                </c:pt>
                <c:pt idx="14">
                  <c:v>0.129089432510265</c:v>
                </c:pt>
                <c:pt idx="15">
                  <c:v>0.134418266708683</c:v>
                </c:pt>
                <c:pt idx="16">
                  <c:v>0.137720037436098</c:v>
                </c:pt>
                <c:pt idx="17">
                  <c:v>0.138852446651094</c:v>
                </c:pt>
                <c:pt idx="18">
                  <c:v>0.140391784136276</c:v>
                </c:pt>
                <c:pt idx="19">
                  <c:v>0.143248449355829</c:v>
                </c:pt>
                <c:pt idx="20">
                  <c:v>0.14510661586762</c:v>
                </c:pt>
                <c:pt idx="21">
                  <c:v>0.149065116935038</c:v>
                </c:pt>
                <c:pt idx="22">
                  <c:v>0.152010653488285</c:v>
                </c:pt>
                <c:pt idx="23">
                  <c:v>0.158108833768518</c:v>
                </c:pt>
                <c:pt idx="26">
                  <c:v>0.141075603599903</c:v>
                </c:pt>
                <c:pt idx="27">
                  <c:v>0.150324524352448</c:v>
                </c:pt>
                <c:pt idx="28">
                  <c:v>0.148668325396645</c:v>
                </c:pt>
                <c:pt idx="29">
                  <c:v>0.149103613287197</c:v>
                </c:pt>
                <c:pt idx="30">
                  <c:v>0.156719961618095</c:v>
                </c:pt>
                <c:pt idx="31">
                  <c:v>0.160204405870883</c:v>
                </c:pt>
                <c:pt idx="32">
                  <c:v>0.166794395807701</c:v>
                </c:pt>
                <c:pt idx="33">
                  <c:v>0.17098173958906</c:v>
                </c:pt>
                <c:pt idx="34">
                  <c:v>0.175752168264928</c:v>
                </c:pt>
                <c:pt idx="35">
                  <c:v>0.17718026950452</c:v>
                </c:pt>
                <c:pt idx="38">
                  <c:v>0.158765247077898</c:v>
                </c:pt>
                <c:pt idx="39">
                  <c:v>0.163028932574818</c:v>
                </c:pt>
                <c:pt idx="40">
                  <c:v>0.168551412450698</c:v>
                </c:pt>
                <c:pt idx="41">
                  <c:v>0.172848992825561</c:v>
                </c:pt>
                <c:pt idx="42">
                  <c:v>0.179945258699164</c:v>
                </c:pt>
                <c:pt idx="43">
                  <c:v>0.182257733270469</c:v>
                </c:pt>
                <c:pt idx="44">
                  <c:v>0.187391826508506</c:v>
                </c:pt>
                <c:pt idx="45">
                  <c:v>0.186465592194338</c:v>
                </c:pt>
                <c:pt idx="46">
                  <c:v>0.185865542407326</c:v>
                </c:pt>
              </c:numCache>
            </c:numRef>
          </c:xVal>
          <c:yVal>
            <c:numRef>
              <c:f>'AE;Data Set # 19'!$L$8:$L$117</c:f>
              <c:numCache>
                <c:formatCode>0.0000</c:formatCode>
                <c:ptCount val="110"/>
                <c:pt idx="0">
                  <c:v>0.715946827282815</c:v>
                </c:pt>
                <c:pt idx="1">
                  <c:v>0.724428221214925</c:v>
                </c:pt>
                <c:pt idx="2">
                  <c:v>0.728505491326215</c:v>
                </c:pt>
                <c:pt idx="3">
                  <c:v>0.737161354120695</c:v>
                </c:pt>
                <c:pt idx="4">
                  <c:v>0.747831200002802</c:v>
                </c:pt>
                <c:pt idx="5">
                  <c:v>0.746983764854646</c:v>
                </c:pt>
                <c:pt idx="6">
                  <c:v>0.745002965528999</c:v>
                </c:pt>
                <c:pt idx="7">
                  <c:v>0.740856445204557</c:v>
                </c:pt>
                <c:pt idx="8">
                  <c:v>0.741018221851386</c:v>
                </c:pt>
                <c:pt idx="9">
                  <c:v>0.753272187420913</c:v>
                </c:pt>
                <c:pt idx="12">
                  <c:v>0.713745777392143</c:v>
                </c:pt>
                <c:pt idx="13">
                  <c:v>0.713390174417948</c:v>
                </c:pt>
                <c:pt idx="14">
                  <c:v>0.70628264186089</c:v>
                </c:pt>
                <c:pt idx="15">
                  <c:v>0.712984271848018</c:v>
                </c:pt>
                <c:pt idx="16">
                  <c:v>0.723550910397686</c:v>
                </c:pt>
                <c:pt idx="17">
                  <c:v>0.718847243599138</c:v>
                </c:pt>
                <c:pt idx="18">
                  <c:v>0.725432612057207</c:v>
                </c:pt>
                <c:pt idx="19">
                  <c:v>0.728498493450253</c:v>
                </c:pt>
                <c:pt idx="20">
                  <c:v>0.728957931029552</c:v>
                </c:pt>
                <c:pt idx="21">
                  <c:v>0.729876210650427</c:v>
                </c:pt>
                <c:pt idx="22">
                  <c:v>0.723908292106454</c:v>
                </c:pt>
                <c:pt idx="23">
                  <c:v>0.727991891453304</c:v>
                </c:pt>
                <c:pt idx="26">
                  <c:v>0.675968108665087</c:v>
                </c:pt>
                <c:pt idx="27">
                  <c:v>0.681345980896707</c:v>
                </c:pt>
                <c:pt idx="28">
                  <c:v>0.67733714721689</c:v>
                </c:pt>
                <c:pt idx="29">
                  <c:v>0.668862834561993</c:v>
                </c:pt>
                <c:pt idx="30">
                  <c:v>0.68430645742266</c:v>
                </c:pt>
                <c:pt idx="31">
                  <c:v>0.687151459960254</c:v>
                </c:pt>
                <c:pt idx="32">
                  <c:v>0.691394336044688</c:v>
                </c:pt>
                <c:pt idx="33">
                  <c:v>0.685488989192146</c:v>
                </c:pt>
                <c:pt idx="34">
                  <c:v>0.673399934340544</c:v>
                </c:pt>
                <c:pt idx="35">
                  <c:v>0.661682719553249</c:v>
                </c:pt>
                <c:pt idx="38">
                  <c:v>0.616585912992532</c:v>
                </c:pt>
                <c:pt idx="39">
                  <c:v>0.615332478569072</c:v>
                </c:pt>
                <c:pt idx="40">
                  <c:v>0.611879982954016</c:v>
                </c:pt>
                <c:pt idx="41">
                  <c:v>0.614186127323401</c:v>
                </c:pt>
                <c:pt idx="42">
                  <c:v>0.617048082779401</c:v>
                </c:pt>
                <c:pt idx="43">
                  <c:v>0.6114328627361</c:v>
                </c:pt>
                <c:pt idx="44">
                  <c:v>0.601351079416485</c:v>
                </c:pt>
                <c:pt idx="45">
                  <c:v>0.592024257881206</c:v>
                </c:pt>
                <c:pt idx="46">
                  <c:v>0.586187149871024</c:v>
                </c:pt>
              </c:numCache>
            </c:numRef>
          </c:yVal>
          <c:smooth val="0"/>
        </c:ser>
        <c:ser>
          <c:idx val="2"/>
          <c:order val="3"/>
          <c:tx>
            <c:v>Data Set # 20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'AF;Data Set # 20'!$I$8:$I$112</c:f>
              <c:numCache>
                <c:formatCode>0.00000</c:formatCode>
                <c:ptCount val="105"/>
                <c:pt idx="0">
                  <c:v>0.107580916310705</c:v>
                </c:pt>
                <c:pt idx="1">
                  <c:v>0.107068692290624</c:v>
                </c:pt>
                <c:pt idx="2">
                  <c:v>0.108668133471362</c:v>
                </c:pt>
                <c:pt idx="3">
                  <c:v>0.10966508049339</c:v>
                </c:pt>
                <c:pt idx="4">
                  <c:v>0.113491073549146</c:v>
                </c:pt>
                <c:pt idx="13">
                  <c:v>0.11334343614517</c:v>
                </c:pt>
                <c:pt idx="14">
                  <c:v>0.113662569587592</c:v>
                </c:pt>
                <c:pt idx="15">
                  <c:v>0.116252574151234</c:v>
                </c:pt>
                <c:pt idx="16">
                  <c:v>0.117560456042765</c:v>
                </c:pt>
                <c:pt idx="17">
                  <c:v>0.124738568488696</c:v>
                </c:pt>
                <c:pt idx="26">
                  <c:v>0.126768849853682</c:v>
                </c:pt>
                <c:pt idx="27">
                  <c:v>0.12976635359739</c:v>
                </c:pt>
                <c:pt idx="28">
                  <c:v>0.12864249271137</c:v>
                </c:pt>
                <c:pt idx="29">
                  <c:v>0.132435400118971</c:v>
                </c:pt>
                <c:pt idx="30">
                  <c:v>0.142207209498899</c:v>
                </c:pt>
                <c:pt idx="39">
                  <c:v>0.133926404439555</c:v>
                </c:pt>
                <c:pt idx="40">
                  <c:v>0.135456724121489</c:v>
                </c:pt>
                <c:pt idx="41">
                  <c:v>0.139611667900064</c:v>
                </c:pt>
                <c:pt idx="42">
                  <c:v>0.145276505652589</c:v>
                </c:pt>
                <c:pt idx="43">
                  <c:v>0.156349583502743</c:v>
                </c:pt>
              </c:numCache>
            </c:numRef>
          </c:xVal>
          <c:yVal>
            <c:numRef>
              <c:f>'AF;Data Set # 20'!$L$8:$L$112</c:f>
              <c:numCache>
                <c:formatCode>0.0000</c:formatCode>
                <c:ptCount val="105"/>
                <c:pt idx="0">
                  <c:v>0.838650389938283</c:v>
                </c:pt>
                <c:pt idx="1">
                  <c:v>0.811655797329084</c:v>
                </c:pt>
                <c:pt idx="2">
                  <c:v>0.800431308217568</c:v>
                </c:pt>
                <c:pt idx="3">
                  <c:v>0.771122058202655</c:v>
                </c:pt>
                <c:pt idx="4">
                  <c:v>0.765197208213373</c:v>
                </c:pt>
                <c:pt idx="13">
                  <c:v>0.821128856563989</c:v>
                </c:pt>
                <c:pt idx="14">
                  <c:v>0.794259928106942</c:v>
                </c:pt>
                <c:pt idx="15">
                  <c:v>0.780153453489254</c:v>
                </c:pt>
                <c:pt idx="16">
                  <c:v>0.767523645140591</c:v>
                </c:pt>
                <c:pt idx="17">
                  <c:v>0.772750788216385</c:v>
                </c:pt>
                <c:pt idx="26">
                  <c:v>0.859735940170747</c:v>
                </c:pt>
                <c:pt idx="27">
                  <c:v>0.833093486101997</c:v>
                </c:pt>
                <c:pt idx="28">
                  <c:v>0.804979152145684</c:v>
                </c:pt>
                <c:pt idx="29">
                  <c:v>0.789582111542592</c:v>
                </c:pt>
                <c:pt idx="30">
                  <c:v>0.786336220943894</c:v>
                </c:pt>
                <c:pt idx="39">
                  <c:v>0.825352306756301</c:v>
                </c:pt>
                <c:pt idx="40">
                  <c:v>0.813934824554351</c:v>
                </c:pt>
                <c:pt idx="41">
                  <c:v>0.79338575993245</c:v>
                </c:pt>
                <c:pt idx="42">
                  <c:v>0.785891910608726</c:v>
                </c:pt>
                <c:pt idx="43">
                  <c:v>0.779393676430849</c:v>
                </c:pt>
              </c:numCache>
            </c:numRef>
          </c:yVal>
          <c:smooth val="0"/>
        </c:ser>
        <c:ser>
          <c:idx val="3"/>
          <c:order val="4"/>
          <c:tx>
            <c:v>Data Set # 21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21'!$I$8:$I$223</c:f>
              <c:numCache>
                <c:formatCode>0.00000</c:formatCode>
                <c:ptCount val="216"/>
                <c:pt idx="0">
                  <c:v>0.0528459068860654</c:v>
                </c:pt>
                <c:pt idx="1">
                  <c:v>0.0511288362737168</c:v>
                </c:pt>
                <c:pt idx="2">
                  <c:v>0.050856009027471</c:v>
                </c:pt>
                <c:pt idx="3">
                  <c:v>0.0488244166140404</c:v>
                </c:pt>
                <c:pt idx="4">
                  <c:v>0.0489625789657577</c:v>
                </c:pt>
                <c:pt idx="5">
                  <c:v>0.0490079865205412</c:v>
                </c:pt>
                <c:pt idx="6">
                  <c:v>0.0480795234334209</c:v>
                </c:pt>
                <c:pt idx="7">
                  <c:v>0.0482785991054057</c:v>
                </c:pt>
                <c:pt idx="8">
                  <c:v>0.0472372969625109</c:v>
                </c:pt>
                <c:pt idx="9">
                  <c:v>0.0475404147425977</c:v>
                </c:pt>
                <c:pt idx="10">
                  <c:v>0.0466357340669344</c:v>
                </c:pt>
                <c:pt idx="11">
                  <c:v>0.0450456956005442</c:v>
                </c:pt>
                <c:pt idx="12">
                  <c:v>0.0431004209615213</c:v>
                </c:pt>
                <c:pt idx="13">
                  <c:v>0.0426336993718542</c:v>
                </c:pt>
                <c:pt idx="14">
                  <c:v>0.0414083132188719</c:v>
                </c:pt>
                <c:pt idx="17">
                  <c:v>0.0713440134045774</c:v>
                </c:pt>
                <c:pt idx="18">
                  <c:v>0.0700922042724177</c:v>
                </c:pt>
                <c:pt idx="19">
                  <c:v>0.068476766976907</c:v>
                </c:pt>
                <c:pt idx="20">
                  <c:v>0.0685238372503566</c:v>
                </c:pt>
                <c:pt idx="21">
                  <c:v>0.0681628629601934</c:v>
                </c:pt>
                <c:pt idx="22">
                  <c:v>0.0676349091666645</c:v>
                </c:pt>
                <c:pt idx="23">
                  <c:v>0.0667213581295289</c:v>
                </c:pt>
                <c:pt idx="24">
                  <c:v>0.066832382580942</c:v>
                </c:pt>
                <c:pt idx="25">
                  <c:v>0.0669476010405914</c:v>
                </c:pt>
                <c:pt idx="26">
                  <c:v>0.0678009274381805</c:v>
                </c:pt>
                <c:pt idx="27">
                  <c:v>0.0664070390745833</c:v>
                </c:pt>
                <c:pt idx="28">
                  <c:v>0.0662607019162707</c:v>
                </c:pt>
                <c:pt idx="29">
                  <c:v>0.0647725291565708</c:v>
                </c:pt>
                <c:pt idx="30">
                  <c:v>0.0616566496008067</c:v>
                </c:pt>
                <c:pt idx="31">
                  <c:v>0.0602210984273441</c:v>
                </c:pt>
                <c:pt idx="34">
                  <c:v>0.0919023349440481</c:v>
                </c:pt>
                <c:pt idx="35">
                  <c:v>0.0908268533329222</c:v>
                </c:pt>
                <c:pt idx="36">
                  <c:v>0.0901576430423822</c:v>
                </c:pt>
                <c:pt idx="37">
                  <c:v>0.092506561738839</c:v>
                </c:pt>
                <c:pt idx="38">
                  <c:v>0.0919605286670116</c:v>
                </c:pt>
                <c:pt idx="39">
                  <c:v>0.0922195308003115</c:v>
                </c:pt>
                <c:pt idx="40">
                  <c:v>0.0916656471578118</c:v>
                </c:pt>
                <c:pt idx="41">
                  <c:v>0.0933974719700251</c:v>
                </c:pt>
                <c:pt idx="42">
                  <c:v>0.0946777724442885</c:v>
                </c:pt>
                <c:pt idx="43">
                  <c:v>0.0950054261642616</c:v>
                </c:pt>
                <c:pt idx="44">
                  <c:v>0.0963384216315008</c:v>
                </c:pt>
                <c:pt idx="45">
                  <c:v>0.0956589378842361</c:v>
                </c:pt>
                <c:pt idx="46">
                  <c:v>0.0927447431858663</c:v>
                </c:pt>
                <c:pt idx="47">
                  <c:v>0.0902669491975338</c:v>
                </c:pt>
                <c:pt idx="48">
                  <c:v>0.088660082973915</c:v>
                </c:pt>
                <c:pt idx="51">
                  <c:v>0.111843407620587</c:v>
                </c:pt>
                <c:pt idx="52">
                  <c:v>0.112339611989621</c:v>
                </c:pt>
                <c:pt idx="53">
                  <c:v>0.11378689710057</c:v>
                </c:pt>
                <c:pt idx="54">
                  <c:v>0.118025616610618</c:v>
                </c:pt>
                <c:pt idx="55">
                  <c:v>0.119610825242924</c:v>
                </c:pt>
                <c:pt idx="56">
                  <c:v>0.120278575579893</c:v>
                </c:pt>
                <c:pt idx="57">
                  <c:v>0.121796773203033</c:v>
                </c:pt>
                <c:pt idx="58">
                  <c:v>0.124823532018653</c:v>
                </c:pt>
                <c:pt idx="59">
                  <c:v>0.12598037479504</c:v>
                </c:pt>
                <c:pt idx="60">
                  <c:v>0.126941476797251</c:v>
                </c:pt>
                <c:pt idx="61">
                  <c:v>0.124622419990696</c:v>
                </c:pt>
                <c:pt idx="62">
                  <c:v>0.123203492625566</c:v>
                </c:pt>
                <c:pt idx="63">
                  <c:v>0.120678856603497</c:v>
                </c:pt>
                <c:pt idx="64">
                  <c:v>0.119147838921638</c:v>
                </c:pt>
                <c:pt idx="65">
                  <c:v>0.116666980872062</c:v>
                </c:pt>
                <c:pt idx="68">
                  <c:v>0.137324324533573</c:v>
                </c:pt>
                <c:pt idx="69">
                  <c:v>0.139577470469886</c:v>
                </c:pt>
                <c:pt idx="70">
                  <c:v>0.142555797928031</c:v>
                </c:pt>
                <c:pt idx="71">
                  <c:v>0.152812505106728</c:v>
                </c:pt>
                <c:pt idx="72">
                  <c:v>0.155445838403097</c:v>
                </c:pt>
                <c:pt idx="73">
                  <c:v>0.158209215272629</c:v>
                </c:pt>
                <c:pt idx="74">
                  <c:v>0.160635395653296</c:v>
                </c:pt>
                <c:pt idx="75">
                  <c:v>0.162940178371949</c:v>
                </c:pt>
                <c:pt idx="76">
                  <c:v>0.164318769411618</c:v>
                </c:pt>
                <c:pt idx="77">
                  <c:v>0.163673618453591</c:v>
                </c:pt>
                <c:pt idx="78">
                  <c:v>0.161791555527695</c:v>
                </c:pt>
                <c:pt idx="81">
                  <c:v>0.159883556457122</c:v>
                </c:pt>
                <c:pt idx="82">
                  <c:v>0.161125915503823</c:v>
                </c:pt>
                <c:pt idx="83">
                  <c:v>0.167131392582622</c:v>
                </c:pt>
                <c:pt idx="84">
                  <c:v>0.178180936585609</c:v>
                </c:pt>
                <c:pt idx="85">
                  <c:v>0.18353271975793</c:v>
                </c:pt>
                <c:pt idx="86">
                  <c:v>0.186360695203542</c:v>
                </c:pt>
                <c:pt idx="89">
                  <c:v>0.175619754871</c:v>
                </c:pt>
                <c:pt idx="90">
                  <c:v>0.183501051656044</c:v>
                </c:pt>
                <c:pt idx="91">
                  <c:v>0.186206057613193</c:v>
                </c:pt>
                <c:pt idx="92">
                  <c:v>0.187661916008417</c:v>
                </c:pt>
                <c:pt idx="93">
                  <c:v>0.190161503140065</c:v>
                </c:pt>
                <c:pt idx="94">
                  <c:v>0.196055645056714</c:v>
                </c:pt>
                <c:pt idx="97">
                  <c:v>0.19527019851414</c:v>
                </c:pt>
                <c:pt idx="98">
                  <c:v>0.198023581203784</c:v>
                </c:pt>
                <c:pt idx="99">
                  <c:v>0.200316538682779</c:v>
                </c:pt>
                <c:pt idx="100">
                  <c:v>0.199982402343417</c:v>
                </c:pt>
                <c:pt idx="101">
                  <c:v>0.202369340051857</c:v>
                </c:pt>
                <c:pt idx="102">
                  <c:v>0.204519468018359</c:v>
                </c:pt>
                <c:pt idx="103">
                  <c:v>0.2040196543946</c:v>
                </c:pt>
                <c:pt idx="106">
                  <c:v>0.211525949637097</c:v>
                </c:pt>
                <c:pt idx="107">
                  <c:v>0.21436908595457</c:v>
                </c:pt>
                <c:pt idx="108">
                  <c:v>0.211417777957539</c:v>
                </c:pt>
                <c:pt idx="109">
                  <c:v>0.213889028563573</c:v>
                </c:pt>
                <c:pt idx="110">
                  <c:v>0.214856236738145</c:v>
                </c:pt>
              </c:numCache>
            </c:numRef>
          </c:xVal>
          <c:yVal>
            <c:numRef>
              <c:f>'AG;Data Set # 21'!$L$8:$L$223</c:f>
              <c:numCache>
                <c:formatCode>0.0000</c:formatCode>
                <c:ptCount val="216"/>
                <c:pt idx="0">
                  <c:v>0.689857547024938</c:v>
                </c:pt>
                <c:pt idx="1">
                  <c:v>0.641768109922318</c:v>
                </c:pt>
                <c:pt idx="2">
                  <c:v>0.636636668842185</c:v>
                </c:pt>
                <c:pt idx="3">
                  <c:v>0.58835145299213</c:v>
                </c:pt>
                <c:pt idx="4">
                  <c:v>0.592387864747676</c:v>
                </c:pt>
                <c:pt idx="5">
                  <c:v>0.590024754212985</c:v>
                </c:pt>
                <c:pt idx="6">
                  <c:v>0.565409565100968</c:v>
                </c:pt>
                <c:pt idx="7">
                  <c:v>0.569251763915105</c:v>
                </c:pt>
                <c:pt idx="8">
                  <c:v>0.539668995286952</c:v>
                </c:pt>
                <c:pt idx="9">
                  <c:v>0.532914392672075</c:v>
                </c:pt>
                <c:pt idx="10">
                  <c:v>0.50423540991502</c:v>
                </c:pt>
                <c:pt idx="11">
                  <c:v>0.467076013510373</c:v>
                </c:pt>
                <c:pt idx="12">
                  <c:v>0.421095493503006</c:v>
                </c:pt>
                <c:pt idx="13">
                  <c:v>0.3946379026132</c:v>
                </c:pt>
                <c:pt idx="14">
                  <c:v>0.370971427742605</c:v>
                </c:pt>
                <c:pt idx="17">
                  <c:v>0.767341322118216</c:v>
                </c:pt>
                <c:pt idx="18">
                  <c:v>0.727103694917298</c:v>
                </c:pt>
                <c:pt idx="19">
                  <c:v>0.712118162368263</c:v>
                </c:pt>
                <c:pt idx="20">
                  <c:v>0.692035965525655</c:v>
                </c:pt>
                <c:pt idx="21">
                  <c:v>0.690240641887424</c:v>
                </c:pt>
                <c:pt idx="22">
                  <c:v>0.675575471494177</c:v>
                </c:pt>
                <c:pt idx="23">
                  <c:v>0.662133902514936</c:v>
                </c:pt>
                <c:pt idx="24">
                  <c:v>0.65461669980982</c:v>
                </c:pt>
                <c:pt idx="25">
                  <c:v>0.644791263376719</c:v>
                </c:pt>
                <c:pt idx="26">
                  <c:v>0.646457986686983</c:v>
                </c:pt>
                <c:pt idx="27">
                  <c:v>0.622352202527998</c:v>
                </c:pt>
                <c:pt idx="28">
                  <c:v>0.610199373520055</c:v>
                </c:pt>
                <c:pt idx="29">
                  <c:v>0.572154111325219</c:v>
                </c:pt>
                <c:pt idx="30">
                  <c:v>0.520339727457392</c:v>
                </c:pt>
                <c:pt idx="31">
                  <c:v>0.485659506225456</c:v>
                </c:pt>
                <c:pt idx="34">
                  <c:v>0.791046857653069</c:v>
                </c:pt>
                <c:pt idx="35">
                  <c:v>0.758358962453152</c:v>
                </c:pt>
                <c:pt idx="36">
                  <c:v>0.733257062618729</c:v>
                </c:pt>
                <c:pt idx="37">
                  <c:v>0.723072256201831</c:v>
                </c:pt>
                <c:pt idx="38">
                  <c:v>0.715545873004458</c:v>
                </c:pt>
                <c:pt idx="39">
                  <c:v>0.708761111729097</c:v>
                </c:pt>
                <c:pt idx="40">
                  <c:v>0.69847577806686</c:v>
                </c:pt>
                <c:pt idx="41">
                  <c:v>0.705826131678454</c:v>
                </c:pt>
                <c:pt idx="42">
                  <c:v>0.706335892358623</c:v>
                </c:pt>
                <c:pt idx="43">
                  <c:v>0.699934681820909</c:v>
                </c:pt>
                <c:pt idx="44">
                  <c:v>0.70016011561696</c:v>
                </c:pt>
                <c:pt idx="45">
                  <c:v>0.687746139806402</c:v>
                </c:pt>
                <c:pt idx="46">
                  <c:v>0.646005454166135</c:v>
                </c:pt>
                <c:pt idx="47">
                  <c:v>0.61486427050563</c:v>
                </c:pt>
                <c:pt idx="48">
                  <c:v>0.584992984613055</c:v>
                </c:pt>
                <c:pt idx="51">
                  <c:v>0.752255994015898</c:v>
                </c:pt>
                <c:pt idx="52">
                  <c:v>0.729709991503539</c:v>
                </c:pt>
                <c:pt idx="53">
                  <c:v>0.720966186097375</c:v>
                </c:pt>
                <c:pt idx="54">
                  <c:v>0.705983847211286</c:v>
                </c:pt>
                <c:pt idx="55">
                  <c:v>0.7084015548569</c:v>
                </c:pt>
                <c:pt idx="56">
                  <c:v>0.701889027680957</c:v>
                </c:pt>
                <c:pt idx="57">
                  <c:v>0.701377490868144</c:v>
                </c:pt>
                <c:pt idx="58">
                  <c:v>0.711660055729416</c:v>
                </c:pt>
                <c:pt idx="59">
                  <c:v>0.701599062747022</c:v>
                </c:pt>
                <c:pt idx="60">
                  <c:v>0.693506232362269</c:v>
                </c:pt>
                <c:pt idx="61">
                  <c:v>0.682510929952111</c:v>
                </c:pt>
                <c:pt idx="62">
                  <c:v>0.663539885907848</c:v>
                </c:pt>
                <c:pt idx="63">
                  <c:v>0.641252692040642</c:v>
                </c:pt>
                <c:pt idx="64">
                  <c:v>0.631376185088547</c:v>
                </c:pt>
                <c:pt idx="65">
                  <c:v>0.601036128330052</c:v>
                </c:pt>
                <c:pt idx="68">
                  <c:v>0.728376584633072</c:v>
                </c:pt>
                <c:pt idx="69">
                  <c:v>0.711187257544269</c:v>
                </c:pt>
                <c:pt idx="70">
                  <c:v>0.698324911533908</c:v>
                </c:pt>
                <c:pt idx="71">
                  <c:v>0.696788912187519</c:v>
                </c:pt>
                <c:pt idx="72">
                  <c:v>0.696734309270049</c:v>
                </c:pt>
                <c:pt idx="73">
                  <c:v>0.691372507732103</c:v>
                </c:pt>
                <c:pt idx="74">
                  <c:v>0.694535846809801</c:v>
                </c:pt>
                <c:pt idx="75">
                  <c:v>0.690890694176431</c:v>
                </c:pt>
                <c:pt idx="76">
                  <c:v>0.68475851519095</c:v>
                </c:pt>
                <c:pt idx="77">
                  <c:v>0.682733113410808</c:v>
                </c:pt>
                <c:pt idx="78">
                  <c:v>0.672353063206914</c:v>
                </c:pt>
                <c:pt idx="81">
                  <c:v>0.694534689011152</c:v>
                </c:pt>
                <c:pt idx="82">
                  <c:v>0.674493394192922</c:v>
                </c:pt>
                <c:pt idx="83">
                  <c:v>0.665899658155633</c:v>
                </c:pt>
                <c:pt idx="84">
                  <c:v>0.661891833055648</c:v>
                </c:pt>
                <c:pt idx="85">
                  <c:v>0.660337473561514</c:v>
                </c:pt>
                <c:pt idx="86">
                  <c:v>0.662849107330064</c:v>
                </c:pt>
                <c:pt idx="89">
                  <c:v>0.636286994769596</c:v>
                </c:pt>
                <c:pt idx="90">
                  <c:v>0.638257095456611</c:v>
                </c:pt>
                <c:pt idx="91">
                  <c:v>0.633527471856943</c:v>
                </c:pt>
                <c:pt idx="92">
                  <c:v>0.625013837647593</c:v>
                </c:pt>
                <c:pt idx="93">
                  <c:v>0.627291722353015</c:v>
                </c:pt>
                <c:pt idx="94">
                  <c:v>0.624801170722958</c:v>
                </c:pt>
                <c:pt idx="97">
                  <c:v>0.571204315374772</c:v>
                </c:pt>
                <c:pt idx="98">
                  <c:v>0.594787576282758</c:v>
                </c:pt>
                <c:pt idx="99">
                  <c:v>0.592510205086185</c:v>
                </c:pt>
                <c:pt idx="100">
                  <c:v>0.585545790564706</c:v>
                </c:pt>
                <c:pt idx="101">
                  <c:v>0.583612831780606</c:v>
                </c:pt>
                <c:pt idx="102">
                  <c:v>0.582657424897656</c:v>
                </c:pt>
                <c:pt idx="103">
                  <c:v>0.576735948451023</c:v>
                </c:pt>
                <c:pt idx="106">
                  <c:v>0.543147457803153</c:v>
                </c:pt>
                <c:pt idx="107">
                  <c:v>0.545206965854137</c:v>
                </c:pt>
                <c:pt idx="108">
                  <c:v>0.539886604212634</c:v>
                </c:pt>
                <c:pt idx="109">
                  <c:v>0.539904170166904</c:v>
                </c:pt>
                <c:pt idx="110">
                  <c:v>0.537300756486982</c:v>
                </c:pt>
              </c:numCache>
            </c:numRef>
          </c:yVal>
          <c:smooth val="0"/>
        </c:ser>
        <c:ser>
          <c:idx val="4"/>
          <c:order val="5"/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'AH;Data Set # 22'!$I$8:$I$480</c:f>
              <c:numCache>
                <c:formatCode>0.00000</c:formatCode>
                <c:ptCount val="473"/>
                <c:pt idx="0">
                  <c:v>0.202218095319077</c:v>
                </c:pt>
                <c:pt idx="1">
                  <c:v>0.207397184619173</c:v>
                </c:pt>
                <c:pt idx="2">
                  <c:v>0.210163245404603</c:v>
                </c:pt>
                <c:pt idx="3">
                  <c:v>0.213553632229771</c:v>
                </c:pt>
                <c:pt idx="4">
                  <c:v>0.218674806714169</c:v>
                </c:pt>
                <c:pt idx="5">
                  <c:v>0.226175262304074</c:v>
                </c:pt>
                <c:pt idx="6">
                  <c:v>0.229989120069517</c:v>
                </c:pt>
                <c:pt idx="7">
                  <c:v>0.231542375283091</c:v>
                </c:pt>
                <c:pt idx="15">
                  <c:v>0.208060225773181</c:v>
                </c:pt>
                <c:pt idx="16">
                  <c:v>0.209928635671275</c:v>
                </c:pt>
                <c:pt idx="17">
                  <c:v>0.213110325094193</c:v>
                </c:pt>
                <c:pt idx="18">
                  <c:v>0.215996638773152</c:v>
                </c:pt>
                <c:pt idx="19">
                  <c:v>0.217657939611694</c:v>
                </c:pt>
                <c:pt idx="20">
                  <c:v>0.22524714853913</c:v>
                </c:pt>
                <c:pt idx="21">
                  <c:v>0.228721962383184</c:v>
                </c:pt>
                <c:pt idx="22">
                  <c:v>0.232671984549315</c:v>
                </c:pt>
                <c:pt idx="30">
                  <c:v>0.216244433150698</c:v>
                </c:pt>
                <c:pt idx="31">
                  <c:v>0.214010318414621</c:v>
                </c:pt>
                <c:pt idx="32">
                  <c:v>0.211251997749865</c:v>
                </c:pt>
                <c:pt idx="33">
                  <c:v>0.212067157241286</c:v>
                </c:pt>
                <c:pt idx="34">
                  <c:v>0.217130933939922</c:v>
                </c:pt>
                <c:pt idx="35">
                  <c:v>0.219916175421377</c:v>
                </c:pt>
                <c:pt idx="36">
                  <c:v>0.227953786849558</c:v>
                </c:pt>
                <c:pt idx="37">
                  <c:v>0.230174638743141</c:v>
                </c:pt>
                <c:pt idx="45">
                  <c:v>0.214342520734354</c:v>
                </c:pt>
                <c:pt idx="46">
                  <c:v>0.217823701667465</c:v>
                </c:pt>
                <c:pt idx="47">
                  <c:v>0.211489444815316</c:v>
                </c:pt>
                <c:pt idx="48">
                  <c:v>0.210108714680858</c:v>
                </c:pt>
                <c:pt idx="49">
                  <c:v>0.220047665868674</c:v>
                </c:pt>
                <c:pt idx="50">
                  <c:v>0.219906146234076</c:v>
                </c:pt>
                <c:pt idx="51">
                  <c:v>0.2284051729616</c:v>
                </c:pt>
                <c:pt idx="52">
                  <c:v>0.230808207851146</c:v>
                </c:pt>
                <c:pt idx="60">
                  <c:v>0.220194782982364</c:v>
                </c:pt>
                <c:pt idx="61">
                  <c:v>0.221498902255888</c:v>
                </c:pt>
                <c:pt idx="62">
                  <c:v>0.218218886661117</c:v>
                </c:pt>
                <c:pt idx="63">
                  <c:v>0.219008011551405</c:v>
                </c:pt>
                <c:pt idx="64">
                  <c:v>0.22177779787696</c:v>
                </c:pt>
                <c:pt idx="65">
                  <c:v>0.227499729474277</c:v>
                </c:pt>
                <c:pt idx="66">
                  <c:v>0.229968494285538</c:v>
                </c:pt>
                <c:pt idx="67">
                  <c:v>0.229855766025266</c:v>
                </c:pt>
                <c:pt idx="74">
                  <c:v>0.21784503398568</c:v>
                </c:pt>
                <c:pt idx="75">
                  <c:v>0.219554683561315</c:v>
                </c:pt>
                <c:pt idx="76">
                  <c:v>0.214670770777204</c:v>
                </c:pt>
                <c:pt idx="77">
                  <c:v>0.21929806859239</c:v>
                </c:pt>
                <c:pt idx="78">
                  <c:v>0.219079427142886</c:v>
                </c:pt>
                <c:pt idx="79">
                  <c:v>0.221716059296099</c:v>
                </c:pt>
                <c:pt idx="80">
                  <c:v>0.228454440327882</c:v>
                </c:pt>
                <c:pt idx="81">
                  <c:v>0.231109921718015</c:v>
                </c:pt>
                <c:pt idx="89">
                  <c:v>0.208822351142313</c:v>
                </c:pt>
                <c:pt idx="90">
                  <c:v>0.210880917644047</c:v>
                </c:pt>
                <c:pt idx="91">
                  <c:v>0.212719334214062</c:v>
                </c:pt>
                <c:pt idx="92">
                  <c:v>0.214073737351107</c:v>
                </c:pt>
                <c:pt idx="93">
                  <c:v>0.221486752067592</c:v>
                </c:pt>
                <c:pt idx="94">
                  <c:v>0.226191879686811</c:v>
                </c:pt>
                <c:pt idx="95">
                  <c:v>0.23259155853196</c:v>
                </c:pt>
                <c:pt idx="96">
                  <c:v>0.233936621924844</c:v>
                </c:pt>
                <c:pt idx="105">
                  <c:v>0.207472446239986</c:v>
                </c:pt>
                <c:pt idx="106">
                  <c:v>0.206720607179247</c:v>
                </c:pt>
                <c:pt idx="107">
                  <c:v>0.209135567291992</c:v>
                </c:pt>
                <c:pt idx="108">
                  <c:v>0.215685172376046</c:v>
                </c:pt>
                <c:pt idx="109">
                  <c:v>0.218364467395832</c:v>
                </c:pt>
                <c:pt idx="110">
                  <c:v>0.225163161851119</c:v>
                </c:pt>
                <c:pt idx="111">
                  <c:v>0.229313943835614</c:v>
                </c:pt>
                <c:pt idx="112">
                  <c:v>0.230705800267499</c:v>
                </c:pt>
                <c:pt idx="121">
                  <c:v>0.209689630074401</c:v>
                </c:pt>
                <c:pt idx="122">
                  <c:v>0.211647994082144</c:v>
                </c:pt>
                <c:pt idx="123">
                  <c:v>0.213601629877407</c:v>
                </c:pt>
                <c:pt idx="124">
                  <c:v>0.216845348552221</c:v>
                </c:pt>
                <c:pt idx="125">
                  <c:v>0.220945107774255</c:v>
                </c:pt>
                <c:pt idx="126">
                  <c:v>0.225903586585914</c:v>
                </c:pt>
                <c:pt idx="127">
                  <c:v>0.234085707555447</c:v>
                </c:pt>
                <c:pt idx="128">
                  <c:v>0.235523957825135</c:v>
                </c:pt>
                <c:pt idx="137">
                  <c:v>0.216214162094187</c:v>
                </c:pt>
                <c:pt idx="138">
                  <c:v>0.21549271734183</c:v>
                </c:pt>
                <c:pt idx="139">
                  <c:v>0.215996932941025</c:v>
                </c:pt>
                <c:pt idx="140">
                  <c:v>0.219784525318658</c:v>
                </c:pt>
                <c:pt idx="141">
                  <c:v>0.225865850016122</c:v>
                </c:pt>
                <c:pt idx="142">
                  <c:v>0.23124148081862</c:v>
                </c:pt>
                <c:pt idx="143">
                  <c:v>0.238070850291702</c:v>
                </c:pt>
                <c:pt idx="144">
                  <c:v>0.236804699232482</c:v>
                </c:pt>
                <c:pt idx="153">
                  <c:v>0.212302379028811</c:v>
                </c:pt>
                <c:pt idx="154">
                  <c:v>0.21293483964235</c:v>
                </c:pt>
                <c:pt idx="155">
                  <c:v>0.210927389795464</c:v>
                </c:pt>
                <c:pt idx="156">
                  <c:v>0.215655562996559</c:v>
                </c:pt>
                <c:pt idx="157">
                  <c:v>0.223555031791473</c:v>
                </c:pt>
                <c:pt idx="158">
                  <c:v>0.233083609185596</c:v>
                </c:pt>
                <c:pt idx="159">
                  <c:v>0.237444137524398</c:v>
                </c:pt>
                <c:pt idx="160">
                  <c:v>0.236587571714561</c:v>
                </c:pt>
                <c:pt idx="170">
                  <c:v>0.209674019284946</c:v>
                </c:pt>
                <c:pt idx="171">
                  <c:v>0.215326439313004</c:v>
                </c:pt>
                <c:pt idx="172">
                  <c:v>0.215626429094971</c:v>
                </c:pt>
                <c:pt idx="173">
                  <c:v>0.220717405062004</c:v>
                </c:pt>
                <c:pt idx="174">
                  <c:v>0.225205846250873</c:v>
                </c:pt>
                <c:pt idx="175">
                  <c:v>0.233083609185596</c:v>
                </c:pt>
                <c:pt idx="176">
                  <c:v>0.238040494247856</c:v>
                </c:pt>
                <c:pt idx="177">
                  <c:v>0.239210049149773</c:v>
                </c:pt>
                <c:pt idx="178">
                  <c:v>0.236815620462579</c:v>
                </c:pt>
                <c:pt idx="187">
                  <c:v>0.21217744476734</c:v>
                </c:pt>
                <c:pt idx="188">
                  <c:v>0.212097626980929</c:v>
                </c:pt>
                <c:pt idx="189">
                  <c:v>0.214804097782061</c:v>
                </c:pt>
                <c:pt idx="190">
                  <c:v>0.21790286788011</c:v>
                </c:pt>
                <c:pt idx="191">
                  <c:v>0.221755845813682</c:v>
                </c:pt>
                <c:pt idx="192">
                  <c:v>0.228751543087637</c:v>
                </c:pt>
                <c:pt idx="193">
                  <c:v>0.233172662491387</c:v>
                </c:pt>
                <c:pt idx="194">
                  <c:v>0.232883191155821</c:v>
                </c:pt>
                <c:pt idx="203">
                  <c:v>0.215722306855299</c:v>
                </c:pt>
                <c:pt idx="204">
                  <c:v>0.21183106161987</c:v>
                </c:pt>
                <c:pt idx="205">
                  <c:v>0.211039675931516</c:v>
                </c:pt>
                <c:pt idx="206">
                  <c:v>0.214846770726885</c:v>
                </c:pt>
                <c:pt idx="207">
                  <c:v>0.218930255646551</c:v>
                </c:pt>
                <c:pt idx="208">
                  <c:v>0.228581514071371</c:v>
                </c:pt>
                <c:pt idx="209">
                  <c:v>0.233336978696813</c:v>
                </c:pt>
                <c:pt idx="210">
                  <c:v>0.233141828036261</c:v>
                </c:pt>
                <c:pt idx="219">
                  <c:v>0.21416685480775</c:v>
                </c:pt>
                <c:pt idx="220">
                  <c:v>0.212823243221028</c:v>
                </c:pt>
                <c:pt idx="221">
                  <c:v>0.212588869175476</c:v>
                </c:pt>
                <c:pt idx="222">
                  <c:v>0.21714854163382</c:v>
                </c:pt>
                <c:pt idx="223">
                  <c:v>0.221772170178565</c:v>
                </c:pt>
                <c:pt idx="224">
                  <c:v>0.227104526471628</c:v>
                </c:pt>
                <c:pt idx="225">
                  <c:v>0.234905638043115</c:v>
                </c:pt>
                <c:pt idx="226">
                  <c:v>0.233998127748214</c:v>
                </c:pt>
                <c:pt idx="235">
                  <c:v>0.218479015766143</c:v>
                </c:pt>
                <c:pt idx="236">
                  <c:v>0.220494218834796</c:v>
                </c:pt>
                <c:pt idx="237">
                  <c:v>0.219845275761081</c:v>
                </c:pt>
                <c:pt idx="238">
                  <c:v>0.219352564414969</c:v>
                </c:pt>
                <c:pt idx="239">
                  <c:v>0.226512573783646</c:v>
                </c:pt>
                <c:pt idx="240">
                  <c:v>0.228703371340227</c:v>
                </c:pt>
                <c:pt idx="241">
                  <c:v>0.23644480458895</c:v>
                </c:pt>
                <c:pt idx="242">
                  <c:v>0.236243356816913</c:v>
                </c:pt>
                <c:pt idx="251">
                  <c:v>0.219493612292173</c:v>
                </c:pt>
                <c:pt idx="252">
                  <c:v>0.21816327917375</c:v>
                </c:pt>
                <c:pt idx="253">
                  <c:v>0.217047123749412</c:v>
                </c:pt>
                <c:pt idx="254">
                  <c:v>0.221263844239072</c:v>
                </c:pt>
                <c:pt idx="255">
                  <c:v>0.222172580595223</c:v>
                </c:pt>
                <c:pt idx="256">
                  <c:v>0.231826984464273</c:v>
                </c:pt>
                <c:pt idx="257">
                  <c:v>0.233036533608621</c:v>
                </c:pt>
                <c:pt idx="258">
                  <c:v>0.236116970044784</c:v>
                </c:pt>
                <c:pt idx="268">
                  <c:v>0.217272027650648</c:v>
                </c:pt>
                <c:pt idx="269">
                  <c:v>0.220072741799405</c:v>
                </c:pt>
                <c:pt idx="270">
                  <c:v>0.218188582984852</c:v>
                </c:pt>
                <c:pt idx="271">
                  <c:v>0.219386696445321</c:v>
                </c:pt>
                <c:pt idx="272">
                  <c:v>0.22183767319168</c:v>
                </c:pt>
                <c:pt idx="273">
                  <c:v>0.228198903263778</c:v>
                </c:pt>
                <c:pt idx="274">
                  <c:v>0.235236327126679</c:v>
                </c:pt>
                <c:pt idx="275">
                  <c:v>0.234716919989667</c:v>
                </c:pt>
                <c:pt idx="284">
                  <c:v>0.207311132400188</c:v>
                </c:pt>
                <c:pt idx="285">
                  <c:v>0.213594591275634</c:v>
                </c:pt>
                <c:pt idx="286">
                  <c:v>0.215605752259574</c:v>
                </c:pt>
                <c:pt idx="287">
                  <c:v>0.219046768468819</c:v>
                </c:pt>
                <c:pt idx="288">
                  <c:v>0.222786317005707</c:v>
                </c:pt>
                <c:pt idx="289">
                  <c:v>0.230597779645953</c:v>
                </c:pt>
                <c:pt idx="290">
                  <c:v>0.23493286733757</c:v>
                </c:pt>
                <c:pt idx="291">
                  <c:v>0.235273791248993</c:v>
                </c:pt>
                <c:pt idx="300">
                  <c:v>0.210108172250199</c:v>
                </c:pt>
                <c:pt idx="301">
                  <c:v>0.211165410770971</c:v>
                </c:pt>
                <c:pt idx="302">
                  <c:v>0.215128484553639</c:v>
                </c:pt>
                <c:pt idx="303">
                  <c:v>0.216969738570865</c:v>
                </c:pt>
                <c:pt idx="304">
                  <c:v>0.22192673369665</c:v>
                </c:pt>
                <c:pt idx="305">
                  <c:v>0.229776947060932</c:v>
                </c:pt>
                <c:pt idx="306">
                  <c:v>0.234455850913843</c:v>
                </c:pt>
                <c:pt idx="307">
                  <c:v>0.234099700782931</c:v>
                </c:pt>
                <c:pt idx="316">
                  <c:v>0.21244251065219</c:v>
                </c:pt>
                <c:pt idx="317">
                  <c:v>0.21425982573443</c:v>
                </c:pt>
                <c:pt idx="318">
                  <c:v>0.214804097782061</c:v>
                </c:pt>
                <c:pt idx="319">
                  <c:v>0.219136282247124</c:v>
                </c:pt>
                <c:pt idx="320">
                  <c:v>0.224473305918881</c:v>
                </c:pt>
                <c:pt idx="321">
                  <c:v>0.232641116326791</c:v>
                </c:pt>
                <c:pt idx="322">
                  <c:v>0.235316912105116</c:v>
                </c:pt>
                <c:pt idx="323">
                  <c:v>0.233650381050499</c:v>
                </c:pt>
                <c:pt idx="333">
                  <c:v>0.210447297945963</c:v>
                </c:pt>
                <c:pt idx="334">
                  <c:v>0.21270554128363</c:v>
                </c:pt>
                <c:pt idx="335">
                  <c:v>0.221070889487239</c:v>
                </c:pt>
                <c:pt idx="336">
                  <c:v>0.222595995225868</c:v>
                </c:pt>
                <c:pt idx="337">
                  <c:v>0.23223421806841</c:v>
                </c:pt>
                <c:pt idx="338">
                  <c:v>0.236940599983922</c:v>
                </c:pt>
                <c:pt idx="339">
                  <c:v>0.236493166423596</c:v>
                </c:pt>
                <c:pt idx="350">
                  <c:v>0.213632194026664</c:v>
                </c:pt>
                <c:pt idx="351">
                  <c:v>0.214124362529294</c:v>
                </c:pt>
                <c:pt idx="352">
                  <c:v>0.217534925247715</c:v>
                </c:pt>
                <c:pt idx="353">
                  <c:v>0.222454711651519</c:v>
                </c:pt>
                <c:pt idx="354">
                  <c:v>0.231824607566339</c:v>
                </c:pt>
                <c:pt idx="355">
                  <c:v>0.236413320593665</c:v>
                </c:pt>
                <c:pt idx="356">
                  <c:v>0.236503833299734</c:v>
                </c:pt>
                <c:pt idx="367">
                  <c:v>0.21163629878816</c:v>
                </c:pt>
                <c:pt idx="368">
                  <c:v>0.216325164765062</c:v>
                </c:pt>
                <c:pt idx="369">
                  <c:v>0.217579202771786</c:v>
                </c:pt>
                <c:pt idx="370">
                  <c:v>0.224515863346104</c:v>
                </c:pt>
                <c:pt idx="371">
                  <c:v>0.233953365754496</c:v>
                </c:pt>
                <c:pt idx="372">
                  <c:v>0.236151987557119</c:v>
                </c:pt>
                <c:pt idx="373">
                  <c:v>0.237506345555534</c:v>
                </c:pt>
                <c:pt idx="384">
                  <c:v>0.217187218927262</c:v>
                </c:pt>
                <c:pt idx="385">
                  <c:v>0.217506552193998</c:v>
                </c:pt>
                <c:pt idx="386">
                  <c:v>0.217882970046973</c:v>
                </c:pt>
                <c:pt idx="387">
                  <c:v>0.224711759140886</c:v>
                </c:pt>
                <c:pt idx="388">
                  <c:v>0.229409131297262</c:v>
                </c:pt>
                <c:pt idx="389">
                  <c:v>0.234088605971152</c:v>
                </c:pt>
                <c:pt idx="390">
                  <c:v>0.229152975420979</c:v>
                </c:pt>
                <c:pt idx="400">
                  <c:v>0.212901231957358</c:v>
                </c:pt>
                <c:pt idx="401">
                  <c:v>0.218743815741941</c:v>
                </c:pt>
                <c:pt idx="402">
                  <c:v>0.221312953230186</c:v>
                </c:pt>
                <c:pt idx="403">
                  <c:v>0.224752144618778</c:v>
                </c:pt>
                <c:pt idx="404">
                  <c:v>0.232252982622739</c:v>
                </c:pt>
                <c:pt idx="405">
                  <c:v>0.233886587818096</c:v>
                </c:pt>
                <c:pt idx="406">
                  <c:v>0.231239428107494</c:v>
                </c:pt>
                <c:pt idx="416">
                  <c:v>0.213945969375732</c:v>
                </c:pt>
                <c:pt idx="417">
                  <c:v>0.217361991613168</c:v>
                </c:pt>
                <c:pt idx="418">
                  <c:v>0.219637273047146</c:v>
                </c:pt>
                <c:pt idx="419">
                  <c:v>0.22492990832163</c:v>
                </c:pt>
                <c:pt idx="420">
                  <c:v>0.231137781164744</c:v>
                </c:pt>
                <c:pt idx="421">
                  <c:v>0.230380924001027</c:v>
                </c:pt>
                <c:pt idx="422">
                  <c:v>0.227884796462144</c:v>
                </c:pt>
                <c:pt idx="431">
                  <c:v>0.217275233897217</c:v>
                </c:pt>
                <c:pt idx="432">
                  <c:v>0.219031954788106</c:v>
                </c:pt>
                <c:pt idx="433">
                  <c:v>0.219483796897305</c:v>
                </c:pt>
                <c:pt idx="434">
                  <c:v>0.222615017100811</c:v>
                </c:pt>
                <c:pt idx="435">
                  <c:v>0.229756352536353</c:v>
                </c:pt>
                <c:pt idx="436">
                  <c:v>0.235491675338084</c:v>
                </c:pt>
                <c:pt idx="437">
                  <c:v>0.231410149618754</c:v>
                </c:pt>
                <c:pt idx="438">
                  <c:v>0.229882858624459</c:v>
                </c:pt>
                <c:pt idx="447">
                  <c:v>0.216136795304431</c:v>
                </c:pt>
                <c:pt idx="448">
                  <c:v>0.223915074841853</c:v>
                </c:pt>
                <c:pt idx="449">
                  <c:v>0.208831351600209</c:v>
                </c:pt>
                <c:pt idx="450">
                  <c:v>0.217392221244332</c:v>
                </c:pt>
                <c:pt idx="451">
                  <c:v>0.217587466348047</c:v>
                </c:pt>
                <c:pt idx="452">
                  <c:v>0.217385108885741</c:v>
                </c:pt>
                <c:pt idx="453">
                  <c:v>0.221265986348319</c:v>
                </c:pt>
                <c:pt idx="454">
                  <c:v>0.224301870182617</c:v>
                </c:pt>
                <c:pt idx="455">
                  <c:v>0.223738322913322</c:v>
                </c:pt>
                <c:pt idx="456">
                  <c:v>0.230222887199295</c:v>
                </c:pt>
                <c:pt idx="457">
                  <c:v>0.234233364852356</c:v>
                </c:pt>
                <c:pt idx="458">
                  <c:v>0.239404054479885</c:v>
                </c:pt>
                <c:pt idx="459">
                  <c:v>0.235466744178193</c:v>
                </c:pt>
                <c:pt idx="460">
                  <c:v>0.237096359897786</c:v>
                </c:pt>
                <c:pt idx="461">
                  <c:v>0.2375088335814</c:v>
                </c:pt>
                <c:pt idx="462">
                  <c:v>0.23519241683317</c:v>
                </c:pt>
                <c:pt idx="465">
                  <c:v>0.219795408713293</c:v>
                </c:pt>
                <c:pt idx="466">
                  <c:v>0.214215986764486</c:v>
                </c:pt>
                <c:pt idx="467">
                  <c:v>0.223906636905842</c:v>
                </c:pt>
                <c:pt idx="468">
                  <c:v>0.225106696312184</c:v>
                </c:pt>
                <c:pt idx="469">
                  <c:v>0.230684367224512</c:v>
                </c:pt>
                <c:pt idx="470">
                  <c:v>0.237572565367191</c:v>
                </c:pt>
                <c:pt idx="471">
                  <c:v>0.239533613886454</c:v>
                </c:pt>
                <c:pt idx="472">
                  <c:v>0.23688268765232</c:v>
                </c:pt>
              </c:numCache>
            </c:numRef>
          </c:xVal>
          <c:yVal>
            <c:numRef>
              <c:f>'AH;Data Set # 22'!$L$8:$L$480</c:f>
              <c:numCache>
                <c:formatCode>0.0000</c:formatCode>
                <c:ptCount val="473"/>
                <c:pt idx="0">
                  <c:v>0.697473831339643</c:v>
                </c:pt>
                <c:pt idx="1">
                  <c:v>0.697765943300167</c:v>
                </c:pt>
                <c:pt idx="2">
                  <c:v>0.683659552892589</c:v>
                </c:pt>
                <c:pt idx="3">
                  <c:v>0.684433885590655</c:v>
                </c:pt>
                <c:pt idx="4">
                  <c:v>0.669272811455785</c:v>
                </c:pt>
                <c:pt idx="5">
                  <c:v>0.662321405901817</c:v>
                </c:pt>
                <c:pt idx="6">
                  <c:v>0.641669034690457</c:v>
                </c:pt>
                <c:pt idx="7">
                  <c:v>0.620971681667413</c:v>
                </c:pt>
                <c:pt idx="15">
                  <c:v>0.69293170437316</c:v>
                </c:pt>
                <c:pt idx="16">
                  <c:v>0.681686788853709</c:v>
                </c:pt>
                <c:pt idx="17">
                  <c:v>0.677319885893764</c:v>
                </c:pt>
                <c:pt idx="18">
                  <c:v>0.674452785771017</c:v>
                </c:pt>
                <c:pt idx="19">
                  <c:v>0.663762428765535</c:v>
                </c:pt>
                <c:pt idx="20">
                  <c:v>0.65516820347231</c:v>
                </c:pt>
                <c:pt idx="21">
                  <c:v>0.63839812013848</c:v>
                </c:pt>
                <c:pt idx="22">
                  <c:v>0.609450363015914</c:v>
                </c:pt>
                <c:pt idx="30">
                  <c:v>0.715790452549087</c:v>
                </c:pt>
                <c:pt idx="31">
                  <c:v>0.686731382572714</c:v>
                </c:pt>
                <c:pt idx="32">
                  <c:v>0.667394663540636</c:v>
                </c:pt>
                <c:pt idx="33">
                  <c:v>0.678328499235381</c:v>
                </c:pt>
                <c:pt idx="34">
                  <c:v>0.654842110675895</c:v>
                </c:pt>
                <c:pt idx="35">
                  <c:v>0.637608113342747</c:v>
                </c:pt>
                <c:pt idx="36">
                  <c:v>0.632659887835193</c:v>
                </c:pt>
                <c:pt idx="37">
                  <c:v>0.602160580600608</c:v>
                </c:pt>
                <c:pt idx="45">
                  <c:v>0.755431357196329</c:v>
                </c:pt>
                <c:pt idx="46">
                  <c:v>0.748501570241006</c:v>
                </c:pt>
                <c:pt idx="47">
                  <c:v>0.70383772763879</c:v>
                </c:pt>
                <c:pt idx="48">
                  <c:v>0.673802064398673</c:v>
                </c:pt>
                <c:pt idx="49">
                  <c:v>0.688170892437635</c:v>
                </c:pt>
                <c:pt idx="50">
                  <c:v>0.655040524580061</c:v>
                </c:pt>
                <c:pt idx="51">
                  <c:v>0.642327675866965</c:v>
                </c:pt>
                <c:pt idx="52">
                  <c:v>0.613481350937287</c:v>
                </c:pt>
                <c:pt idx="60">
                  <c:v>0.749262109588642</c:v>
                </c:pt>
                <c:pt idx="61">
                  <c:v>0.726794520541765</c:v>
                </c:pt>
                <c:pt idx="62">
                  <c:v>0.706280807645301</c:v>
                </c:pt>
                <c:pt idx="63">
                  <c:v>0.689885928925208</c:v>
                </c:pt>
                <c:pt idx="64">
                  <c:v>0.69249693656995</c:v>
                </c:pt>
                <c:pt idx="65">
                  <c:v>0.672992080808281</c:v>
                </c:pt>
                <c:pt idx="66">
                  <c:v>0.65208322043139</c:v>
                </c:pt>
                <c:pt idx="67">
                  <c:v>0.63193724210054</c:v>
                </c:pt>
                <c:pt idx="74">
                  <c:v>0.733647437899232</c:v>
                </c:pt>
                <c:pt idx="75">
                  <c:v>0.739885902161794</c:v>
                </c:pt>
                <c:pt idx="76">
                  <c:v>0.696170727785389</c:v>
                </c:pt>
                <c:pt idx="77">
                  <c:v>0.698688850719507</c:v>
                </c:pt>
                <c:pt idx="78">
                  <c:v>0.690971590151784</c:v>
                </c:pt>
                <c:pt idx="79">
                  <c:v>0.672125335269476</c:v>
                </c:pt>
                <c:pt idx="80">
                  <c:v>0.653627875334249</c:v>
                </c:pt>
                <c:pt idx="81">
                  <c:v>0.628945166386341</c:v>
                </c:pt>
                <c:pt idx="89">
                  <c:v>0.706988719180062</c:v>
                </c:pt>
                <c:pt idx="90">
                  <c:v>0.690367048279146</c:v>
                </c:pt>
                <c:pt idx="91">
                  <c:v>0.683137666635871</c:v>
                </c:pt>
                <c:pt idx="92">
                  <c:v>0.679953759446002</c:v>
                </c:pt>
                <c:pt idx="93">
                  <c:v>0.684243050969245</c:v>
                </c:pt>
                <c:pt idx="94">
                  <c:v>0.668739018752142</c:v>
                </c:pt>
                <c:pt idx="95">
                  <c:v>0.650749632272356</c:v>
                </c:pt>
                <c:pt idx="96">
                  <c:v>0.660658503498351</c:v>
                </c:pt>
                <c:pt idx="105">
                  <c:v>0.661772832998161</c:v>
                </c:pt>
                <c:pt idx="106">
                  <c:v>0.650479174378573</c:v>
                </c:pt>
                <c:pt idx="107">
                  <c:v>0.653188843825001</c:v>
                </c:pt>
                <c:pt idx="108">
                  <c:v>0.661231466832934</c:v>
                </c:pt>
                <c:pt idx="109">
                  <c:v>0.660261822729893</c:v>
                </c:pt>
                <c:pt idx="110">
                  <c:v>0.649832844014316</c:v>
                </c:pt>
                <c:pt idx="111">
                  <c:v>0.633116734489713</c:v>
                </c:pt>
                <c:pt idx="112">
                  <c:v>0.599402219253881</c:v>
                </c:pt>
                <c:pt idx="121">
                  <c:v>0.673372258494716</c:v>
                </c:pt>
                <c:pt idx="122">
                  <c:v>0.6801143568462</c:v>
                </c:pt>
                <c:pt idx="123">
                  <c:v>0.675969583997569</c:v>
                </c:pt>
                <c:pt idx="124">
                  <c:v>0.670074908556388</c:v>
                </c:pt>
                <c:pt idx="125">
                  <c:v>0.670321397326179</c:v>
                </c:pt>
                <c:pt idx="126">
                  <c:v>0.65697244784991</c:v>
                </c:pt>
                <c:pt idx="127">
                  <c:v>0.647274253864339</c:v>
                </c:pt>
                <c:pt idx="128">
                  <c:v>0.616705677157934</c:v>
                </c:pt>
                <c:pt idx="137">
                  <c:v>0.707671832995541</c:v>
                </c:pt>
                <c:pt idx="138">
                  <c:v>0.710788889932662</c:v>
                </c:pt>
                <c:pt idx="139">
                  <c:v>0.701859613819367</c:v>
                </c:pt>
                <c:pt idx="140">
                  <c:v>0.691728252569862</c:v>
                </c:pt>
                <c:pt idx="141">
                  <c:v>0.685407251339052</c:v>
                </c:pt>
                <c:pt idx="142">
                  <c:v>0.66950357468217</c:v>
                </c:pt>
                <c:pt idx="143">
                  <c:v>0.651565351575229</c:v>
                </c:pt>
                <c:pt idx="144">
                  <c:v>0.608136796633024</c:v>
                </c:pt>
                <c:pt idx="153">
                  <c:v>0.727056473776013</c:v>
                </c:pt>
                <c:pt idx="154">
                  <c:v>0.723760278042461</c:v>
                </c:pt>
                <c:pt idx="155">
                  <c:v>0.707972513642267</c:v>
                </c:pt>
                <c:pt idx="156">
                  <c:v>0.71457764800888</c:v>
                </c:pt>
                <c:pt idx="157">
                  <c:v>0.715588346142958</c:v>
                </c:pt>
                <c:pt idx="158">
                  <c:v>0.70300277981383</c:v>
                </c:pt>
                <c:pt idx="159">
                  <c:v>0.67639698871044</c:v>
                </c:pt>
                <c:pt idx="160">
                  <c:v>0.628397364939699</c:v>
                </c:pt>
                <c:pt idx="170">
                  <c:v>0.719045174873838</c:v>
                </c:pt>
                <c:pt idx="171">
                  <c:v>0.725498795703062</c:v>
                </c:pt>
                <c:pt idx="172">
                  <c:v>0.720948673123864</c:v>
                </c:pt>
                <c:pt idx="173">
                  <c:v>0.715135310847991</c:v>
                </c:pt>
                <c:pt idx="174">
                  <c:v>0.711480441447174</c:v>
                </c:pt>
                <c:pt idx="175">
                  <c:v>0.70300277981383</c:v>
                </c:pt>
                <c:pt idx="176">
                  <c:v>0.677425873800357</c:v>
                </c:pt>
                <c:pt idx="177">
                  <c:v>0.67490773030537</c:v>
                </c:pt>
                <c:pt idx="178">
                  <c:v>0.630093737083297</c:v>
                </c:pt>
                <c:pt idx="187">
                  <c:v>0.674953246462783</c:v>
                </c:pt>
                <c:pt idx="188">
                  <c:v>0.662611645335958</c:v>
                </c:pt>
                <c:pt idx="189">
                  <c:v>0.665185729121243</c:v>
                </c:pt>
                <c:pt idx="190">
                  <c:v>0.660766545774251</c:v>
                </c:pt>
                <c:pt idx="191">
                  <c:v>0.651637888563942</c:v>
                </c:pt>
                <c:pt idx="192">
                  <c:v>0.642038330634994</c:v>
                </c:pt>
                <c:pt idx="193">
                  <c:v>0.617090574883486</c:v>
                </c:pt>
                <c:pt idx="194">
                  <c:v>0.596369614293165</c:v>
                </c:pt>
                <c:pt idx="203">
                  <c:v>0.712117934892356</c:v>
                </c:pt>
                <c:pt idx="204">
                  <c:v>0.679708649386864</c:v>
                </c:pt>
                <c:pt idx="205">
                  <c:v>0.676722299682039</c:v>
                </c:pt>
                <c:pt idx="206">
                  <c:v>0.67866022671233</c:v>
                </c:pt>
                <c:pt idx="207">
                  <c:v>0.669524786475942</c:v>
                </c:pt>
                <c:pt idx="208">
                  <c:v>0.662104365904909</c:v>
                </c:pt>
                <c:pt idx="209">
                  <c:v>0.639430261952564</c:v>
                </c:pt>
                <c:pt idx="210">
                  <c:v>0.610203845141402</c:v>
                </c:pt>
                <c:pt idx="219">
                  <c:v>0.666126121120397</c:v>
                </c:pt>
                <c:pt idx="220">
                  <c:v>0.669694525638991</c:v>
                </c:pt>
                <c:pt idx="221">
                  <c:v>0.656129359284165</c:v>
                </c:pt>
                <c:pt idx="222">
                  <c:v>0.664967439481608</c:v>
                </c:pt>
                <c:pt idx="223">
                  <c:v>0.654786692943642</c:v>
                </c:pt>
                <c:pt idx="224">
                  <c:v>0.642474719579979</c:v>
                </c:pt>
                <c:pt idx="225">
                  <c:v>0.621733844822413</c:v>
                </c:pt>
                <c:pt idx="226">
                  <c:v>0.60191123100101</c:v>
                </c:pt>
                <c:pt idx="235">
                  <c:v>0.728086486916354</c:v>
                </c:pt>
                <c:pt idx="236">
                  <c:v>0.719894568679825</c:v>
                </c:pt>
                <c:pt idx="237">
                  <c:v>0.695659574207456</c:v>
                </c:pt>
                <c:pt idx="238">
                  <c:v>0.676655699480574</c:v>
                </c:pt>
                <c:pt idx="239">
                  <c:v>0.678060803257421</c:v>
                </c:pt>
                <c:pt idx="240">
                  <c:v>0.65756126593227</c:v>
                </c:pt>
                <c:pt idx="241">
                  <c:v>0.640833832803032</c:v>
                </c:pt>
                <c:pt idx="242">
                  <c:v>0.602868951659185</c:v>
                </c:pt>
                <c:pt idx="251">
                  <c:v>0.742854215957199</c:v>
                </c:pt>
                <c:pt idx="252">
                  <c:v>0.713829765030038</c:v>
                </c:pt>
                <c:pt idx="253">
                  <c:v>0.691065523257588</c:v>
                </c:pt>
                <c:pt idx="254">
                  <c:v>0.681831562461413</c:v>
                </c:pt>
                <c:pt idx="255">
                  <c:v>0.67097345711205</c:v>
                </c:pt>
                <c:pt idx="256">
                  <c:v>0.662248092295829</c:v>
                </c:pt>
                <c:pt idx="257">
                  <c:v>0.636587714112323</c:v>
                </c:pt>
                <c:pt idx="258">
                  <c:v>0.601878775418016</c:v>
                </c:pt>
                <c:pt idx="268">
                  <c:v>0.72879771846108</c:v>
                </c:pt>
                <c:pt idx="269">
                  <c:v>0.72468690158785</c:v>
                </c:pt>
                <c:pt idx="270">
                  <c:v>0.695306110057148</c:v>
                </c:pt>
                <c:pt idx="271">
                  <c:v>0.682467450129993</c:v>
                </c:pt>
                <c:pt idx="272">
                  <c:v>0.672763126733876</c:v>
                </c:pt>
                <c:pt idx="273">
                  <c:v>0.657120262120019</c:v>
                </c:pt>
                <c:pt idx="274">
                  <c:v>0.641959686725695</c:v>
                </c:pt>
                <c:pt idx="275">
                  <c:v>0.599186560159732</c:v>
                </c:pt>
                <c:pt idx="284">
                  <c:v>0.686096882102906</c:v>
                </c:pt>
                <c:pt idx="285">
                  <c:v>0.690520685685707</c:v>
                </c:pt>
                <c:pt idx="286">
                  <c:v>0.680267624456688</c:v>
                </c:pt>
                <c:pt idx="287">
                  <c:v>0.680805300578989</c:v>
                </c:pt>
                <c:pt idx="288">
                  <c:v>0.672662780960031</c:v>
                </c:pt>
                <c:pt idx="289">
                  <c:v>0.659086881447722</c:v>
                </c:pt>
                <c:pt idx="290">
                  <c:v>0.641143483981112</c:v>
                </c:pt>
                <c:pt idx="291">
                  <c:v>0.598857693169357</c:v>
                </c:pt>
                <c:pt idx="300">
                  <c:v>0.693581654488303</c:v>
                </c:pt>
                <c:pt idx="301">
                  <c:v>0.684721834604162</c:v>
                </c:pt>
                <c:pt idx="302">
                  <c:v>0.679206364512138</c:v>
                </c:pt>
                <c:pt idx="303">
                  <c:v>0.679572685690637</c:v>
                </c:pt>
                <c:pt idx="304">
                  <c:v>0.671119557302388</c:v>
                </c:pt>
                <c:pt idx="305">
                  <c:v>0.662470248676663</c:v>
                </c:pt>
                <c:pt idx="306">
                  <c:v>0.642406008643222</c:v>
                </c:pt>
                <c:pt idx="307">
                  <c:v>0.599591718114032</c:v>
                </c:pt>
                <c:pt idx="316">
                  <c:v>0.692577857334166</c:v>
                </c:pt>
                <c:pt idx="317">
                  <c:v>0.688227454718178</c:v>
                </c:pt>
                <c:pt idx="318">
                  <c:v>0.679529356703373</c:v>
                </c:pt>
                <c:pt idx="319">
                  <c:v>0.680714874154533</c:v>
                </c:pt>
                <c:pt idx="320">
                  <c:v>0.665762124991123</c:v>
                </c:pt>
                <c:pt idx="321">
                  <c:v>0.653594503291939</c:v>
                </c:pt>
                <c:pt idx="322">
                  <c:v>0.620528657712132</c:v>
                </c:pt>
                <c:pt idx="323">
                  <c:v>0.585777708733115</c:v>
                </c:pt>
                <c:pt idx="333">
                  <c:v>0.87617379777739</c:v>
                </c:pt>
                <c:pt idx="334">
                  <c:v>0.824300233258632</c:v>
                </c:pt>
                <c:pt idx="335">
                  <c:v>0.799226223320327</c:v>
                </c:pt>
                <c:pt idx="336">
                  <c:v>0.764252885105388</c:v>
                </c:pt>
                <c:pt idx="337">
                  <c:v>0.734294030365587</c:v>
                </c:pt>
                <c:pt idx="338">
                  <c:v>0.698488475800905</c:v>
                </c:pt>
                <c:pt idx="339">
                  <c:v>0.637287453945542</c:v>
                </c:pt>
                <c:pt idx="350">
                  <c:v>0.889673280594629</c:v>
                </c:pt>
                <c:pt idx="351">
                  <c:v>0.819580957114021</c:v>
                </c:pt>
                <c:pt idx="352">
                  <c:v>0.789020281156677</c:v>
                </c:pt>
                <c:pt idx="353">
                  <c:v>0.764903786029251</c:v>
                </c:pt>
                <c:pt idx="354">
                  <c:v>0.729205727891566</c:v>
                </c:pt>
                <c:pt idx="355">
                  <c:v>0.697071165292201</c:v>
                </c:pt>
                <c:pt idx="356">
                  <c:v>0.64071464812284</c:v>
                </c:pt>
                <c:pt idx="367">
                  <c:v>0.866033737745305</c:v>
                </c:pt>
                <c:pt idx="368">
                  <c:v>0.828299882279549</c:v>
                </c:pt>
                <c:pt idx="369">
                  <c:v>0.78700875239059</c:v>
                </c:pt>
                <c:pt idx="370">
                  <c:v>0.763542598539763</c:v>
                </c:pt>
                <c:pt idx="371">
                  <c:v>0.734369103017821</c:v>
                </c:pt>
                <c:pt idx="372">
                  <c:v>0.695856781212654</c:v>
                </c:pt>
                <c:pt idx="373">
                  <c:v>0.640309819919538</c:v>
                </c:pt>
                <c:pt idx="384">
                  <c:v>0.723584064868074</c:v>
                </c:pt>
                <c:pt idx="385">
                  <c:v>0.714818904940877</c:v>
                </c:pt>
                <c:pt idx="386">
                  <c:v>0.706087859486913</c:v>
                </c:pt>
                <c:pt idx="387">
                  <c:v>0.69850221397699</c:v>
                </c:pt>
                <c:pt idx="388">
                  <c:v>0.686313538750866</c:v>
                </c:pt>
                <c:pt idx="389">
                  <c:v>0.655391505530705</c:v>
                </c:pt>
                <c:pt idx="390">
                  <c:v>0.606314985918717</c:v>
                </c:pt>
                <c:pt idx="400">
                  <c:v>0.705194942202096</c:v>
                </c:pt>
                <c:pt idx="401">
                  <c:v>0.707528158726176</c:v>
                </c:pt>
                <c:pt idx="402">
                  <c:v>0.708128962974957</c:v>
                </c:pt>
                <c:pt idx="403">
                  <c:v>0.695047745131745</c:v>
                </c:pt>
                <c:pt idx="404">
                  <c:v>0.683168774922804</c:v>
                </c:pt>
                <c:pt idx="405">
                  <c:v>0.65014501035761</c:v>
                </c:pt>
                <c:pt idx="406">
                  <c:v>0.620484658249215</c:v>
                </c:pt>
                <c:pt idx="416">
                  <c:v>0.699618821269292</c:v>
                </c:pt>
                <c:pt idx="417">
                  <c:v>0.70080810932508</c:v>
                </c:pt>
                <c:pt idx="418">
                  <c:v>0.706439710026689</c:v>
                </c:pt>
                <c:pt idx="419">
                  <c:v>0.692448658251741</c:v>
                </c:pt>
                <c:pt idx="420">
                  <c:v>0.673269674406907</c:v>
                </c:pt>
                <c:pt idx="421">
                  <c:v>0.632159105714303</c:v>
                </c:pt>
                <c:pt idx="422">
                  <c:v>0.605320179749002</c:v>
                </c:pt>
                <c:pt idx="431">
                  <c:v>0.725912272287873</c:v>
                </c:pt>
                <c:pt idx="432">
                  <c:v>0.726906925832656</c:v>
                </c:pt>
                <c:pt idx="433">
                  <c:v>0.706701417810515</c:v>
                </c:pt>
                <c:pt idx="434">
                  <c:v>0.706266397386943</c:v>
                </c:pt>
                <c:pt idx="435">
                  <c:v>0.693247336839796</c:v>
                </c:pt>
                <c:pt idx="436">
                  <c:v>0.676434018987424</c:v>
                </c:pt>
                <c:pt idx="437">
                  <c:v>0.626545690745371</c:v>
                </c:pt>
                <c:pt idx="438">
                  <c:v>0.612200302169777</c:v>
                </c:pt>
                <c:pt idx="447">
                  <c:v>0.722785092572021</c:v>
                </c:pt>
                <c:pt idx="448">
                  <c:v>0.750335788738424</c:v>
                </c:pt>
                <c:pt idx="449">
                  <c:v>0.695766232337662</c:v>
                </c:pt>
                <c:pt idx="450">
                  <c:v>0.718781846115739</c:v>
                </c:pt>
                <c:pt idx="451">
                  <c:v>0.703873827452691</c:v>
                </c:pt>
                <c:pt idx="452">
                  <c:v>0.704395666250723</c:v>
                </c:pt>
                <c:pt idx="453">
                  <c:v>0.706803754319826</c:v>
                </c:pt>
                <c:pt idx="454">
                  <c:v>0.706134109571721</c:v>
                </c:pt>
                <c:pt idx="455">
                  <c:v>0.694600555254706</c:v>
                </c:pt>
                <c:pt idx="456">
                  <c:v>0.701552201059904</c:v>
                </c:pt>
                <c:pt idx="457">
                  <c:v>0.691975945591728</c:v>
                </c:pt>
                <c:pt idx="458">
                  <c:v>0.690999823370602</c:v>
                </c:pt>
                <c:pt idx="459">
                  <c:v>0.657339181546781</c:v>
                </c:pt>
                <c:pt idx="460">
                  <c:v>0.639393286681509</c:v>
                </c:pt>
                <c:pt idx="461">
                  <c:v>0.614678778343132</c:v>
                </c:pt>
                <c:pt idx="462">
                  <c:v>0.608252507433615</c:v>
                </c:pt>
                <c:pt idx="465">
                  <c:v>0.739435594249096</c:v>
                </c:pt>
                <c:pt idx="466">
                  <c:v>0.716186309370109</c:v>
                </c:pt>
                <c:pt idx="467">
                  <c:v>0.719116412467711</c:v>
                </c:pt>
                <c:pt idx="468">
                  <c:v>0.717109884007949</c:v>
                </c:pt>
                <c:pt idx="469">
                  <c:v>0.706028833790914</c:v>
                </c:pt>
                <c:pt idx="470">
                  <c:v>0.689687036007807</c:v>
                </c:pt>
                <c:pt idx="471">
                  <c:v>0.656350121665084</c:v>
                </c:pt>
                <c:pt idx="472">
                  <c:v>0.619587617901473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5688048"/>
        <c:axId val="-1375684016"/>
      </c:scatterChart>
      <c:valAx>
        <c:axId val="-1375688048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684016"/>
        <c:crosses val="autoZero"/>
        <c:crossBetween val="midCat"/>
        <c:majorUnit val="0.02"/>
      </c:valAx>
      <c:valAx>
        <c:axId val="-1375684016"/>
        <c:scaling>
          <c:orientation val="minMax"/>
          <c:max val="0.9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6880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54051054384"/>
          <c:y val="0.56606851549755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74388254486134"/>
        </c:manualLayout>
      </c:layout>
      <c:scatterChart>
        <c:scatterStyle val="lineMarker"/>
        <c:varyColors val="0"/>
        <c:ser>
          <c:idx val="6"/>
          <c:order val="0"/>
          <c:tx>
            <c:v>Data Set # 17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17'!$O$8:$O$119</c:f>
              <c:numCache>
                <c:formatCode>General</c:formatCode>
                <c:ptCount val="112"/>
                <c:pt idx="0">
                  <c:v>11.96645376593361</c:v>
                </c:pt>
                <c:pt idx="1">
                  <c:v>13.52320076048331</c:v>
                </c:pt>
                <c:pt idx="2">
                  <c:v>15.60071009484678</c:v>
                </c:pt>
                <c:pt idx="3">
                  <c:v>18.25992204283203</c:v>
                </c:pt>
                <c:pt idx="4">
                  <c:v>19.64492826574101</c:v>
                </c:pt>
                <c:pt idx="5">
                  <c:v>21.2626155340987</c:v>
                </c:pt>
                <c:pt idx="6">
                  <c:v>22.94124307626439</c:v>
                </c:pt>
                <c:pt idx="7">
                  <c:v>25.42317422771729</c:v>
                </c:pt>
                <c:pt idx="8">
                  <c:v>27.38988306424804</c:v>
                </c:pt>
                <c:pt idx="9">
                  <c:v>28.19872669842689</c:v>
                </c:pt>
                <c:pt idx="10">
                  <c:v>30.62525760096343</c:v>
                </c:pt>
                <c:pt idx="11">
                  <c:v>32.59196643749418</c:v>
                </c:pt>
                <c:pt idx="14">
                  <c:v>14.40406471825342</c:v>
                </c:pt>
                <c:pt idx="15">
                  <c:v>16.47603402772526</c:v>
                </c:pt>
                <c:pt idx="16">
                  <c:v>18.89702490537016</c:v>
                </c:pt>
                <c:pt idx="17">
                  <c:v>22.12685941719391</c:v>
                </c:pt>
                <c:pt idx="18">
                  <c:v>23.62266613793561</c:v>
                </c:pt>
                <c:pt idx="19">
                  <c:v>25.69463544740745</c:v>
                </c:pt>
                <c:pt idx="20">
                  <c:v>28.2319668477767</c:v>
                </c:pt>
                <c:pt idx="21">
                  <c:v>30.76929824814596</c:v>
                </c:pt>
                <c:pt idx="22">
                  <c:v>33.30108962362358</c:v>
                </c:pt>
                <c:pt idx="23">
                  <c:v>35.14591791253834</c:v>
                </c:pt>
                <c:pt idx="24">
                  <c:v>37.4505682674589</c:v>
                </c:pt>
                <c:pt idx="25">
                  <c:v>39.52253757693073</c:v>
                </c:pt>
                <c:pt idx="28">
                  <c:v>16.96909624308086</c:v>
                </c:pt>
                <c:pt idx="29">
                  <c:v>19.70586853954901</c:v>
                </c:pt>
                <c:pt idx="30">
                  <c:v>22.43710081112552</c:v>
                </c:pt>
                <c:pt idx="31">
                  <c:v>26.30957821037904</c:v>
                </c:pt>
                <c:pt idx="32">
                  <c:v>28.24858692245161</c:v>
                </c:pt>
                <c:pt idx="33">
                  <c:v>31.55044175786663</c:v>
                </c:pt>
                <c:pt idx="34">
                  <c:v>33.71659149049628</c:v>
                </c:pt>
                <c:pt idx="35">
                  <c:v>37.13478684863564</c:v>
                </c:pt>
                <c:pt idx="36">
                  <c:v>40.32030116132631</c:v>
                </c:pt>
                <c:pt idx="37">
                  <c:v>42.59725139178867</c:v>
                </c:pt>
                <c:pt idx="38">
                  <c:v>45.5611647088139</c:v>
                </c:pt>
                <c:pt idx="39">
                  <c:v>47.61097391871919</c:v>
                </c:pt>
                <c:pt idx="42">
                  <c:v>19.04106555255269</c:v>
                </c:pt>
                <c:pt idx="43">
                  <c:v>22.57560143341642</c:v>
                </c:pt>
                <c:pt idx="44">
                  <c:v>26.90790089867572</c:v>
                </c:pt>
                <c:pt idx="45">
                  <c:v>30.66957780009651</c:v>
                </c:pt>
                <c:pt idx="46">
                  <c:v>32.95206805545052</c:v>
                </c:pt>
                <c:pt idx="47">
                  <c:v>36.02124184541682</c:v>
                </c:pt>
                <c:pt idx="48">
                  <c:v>39.2233762327824</c:v>
                </c:pt>
                <c:pt idx="49">
                  <c:v>43.66647619587441</c:v>
                </c:pt>
                <c:pt idx="50">
                  <c:v>48.5693982249722</c:v>
                </c:pt>
                <c:pt idx="51">
                  <c:v>50.96268897815892</c:v>
                </c:pt>
                <c:pt idx="52">
                  <c:v>54.38642436118993</c:v>
                </c:pt>
                <c:pt idx="55">
                  <c:v>22.89138285223967</c:v>
                </c:pt>
                <c:pt idx="56">
                  <c:v>27.52838368653894</c:v>
                </c:pt>
                <c:pt idx="57">
                  <c:v>30.90225884554522</c:v>
                </c:pt>
                <c:pt idx="58">
                  <c:v>35.93814147204228</c:v>
                </c:pt>
                <c:pt idx="59">
                  <c:v>39.14581588429949</c:v>
                </c:pt>
                <c:pt idx="60">
                  <c:v>43.37839490150934</c:v>
                </c:pt>
                <c:pt idx="61">
                  <c:v>47.0403513548807</c:v>
                </c:pt>
                <c:pt idx="62">
                  <c:v>51.69397226385486</c:v>
                </c:pt>
                <c:pt idx="63">
                  <c:v>57.45559815115624</c:v>
                </c:pt>
                <c:pt idx="64">
                  <c:v>60.54693204068908</c:v>
                </c:pt>
              </c:numCache>
            </c:numRef>
          </c:xVal>
          <c:yVal>
            <c:numRef>
              <c:f>'AC;Data Set # 17'!$Q$8:$Q$119</c:f>
              <c:numCache>
                <c:formatCode>0.0000</c:formatCode>
                <c:ptCount val="112"/>
                <c:pt idx="0">
                  <c:v>0.766831842184515</c:v>
                </c:pt>
                <c:pt idx="1">
                  <c:v>0.75641471099936</c:v>
                </c:pt>
                <c:pt idx="2">
                  <c:v>0.744569751559437</c:v>
                </c:pt>
                <c:pt idx="3">
                  <c:v>0.748948168410431</c:v>
                </c:pt>
                <c:pt idx="4">
                  <c:v>0.748257307984357</c:v>
                </c:pt>
                <c:pt idx="5">
                  <c:v>0.739742773624212</c:v>
                </c:pt>
                <c:pt idx="6">
                  <c:v>0.734734591614088</c:v>
                </c:pt>
                <c:pt idx="7">
                  <c:v>0.738838765849779</c:v>
                </c:pt>
                <c:pt idx="8">
                  <c:v>0.735397843297314</c:v>
                </c:pt>
                <c:pt idx="9">
                  <c:v>0.734192727940833</c:v>
                </c:pt>
                <c:pt idx="10">
                  <c:v>0.738893843748212</c:v>
                </c:pt>
                <c:pt idx="11">
                  <c:v>0.735740089193296</c:v>
                </c:pt>
                <c:pt idx="14">
                  <c:v>0.776904880875873</c:v>
                </c:pt>
                <c:pt idx="15">
                  <c:v>0.761706741742151</c:v>
                </c:pt>
                <c:pt idx="16">
                  <c:v>0.76235604613699</c:v>
                </c:pt>
                <c:pt idx="17">
                  <c:v>0.75537200689841</c:v>
                </c:pt>
                <c:pt idx="18">
                  <c:v>0.763423293022389</c:v>
                </c:pt>
                <c:pt idx="19">
                  <c:v>0.752526052332181</c:v>
                </c:pt>
                <c:pt idx="20">
                  <c:v>0.762993635359335</c:v>
                </c:pt>
                <c:pt idx="21">
                  <c:v>0.764413209971576</c:v>
                </c:pt>
                <c:pt idx="22">
                  <c:v>0.733679312452253</c:v>
                </c:pt>
                <c:pt idx="23">
                  <c:v>0.756649422165325</c:v>
                </c:pt>
                <c:pt idx="24">
                  <c:v>0.754056951141504</c:v>
                </c:pt>
                <c:pt idx="25">
                  <c:v>0.76169452994746</c:v>
                </c:pt>
                <c:pt idx="28">
                  <c:v>0.783040455196847</c:v>
                </c:pt>
                <c:pt idx="29">
                  <c:v>0.775539901313158</c:v>
                </c:pt>
                <c:pt idx="30">
                  <c:v>0.764323443133041</c:v>
                </c:pt>
                <c:pt idx="31">
                  <c:v>0.760324842053861</c:v>
                </c:pt>
                <c:pt idx="32">
                  <c:v>0.764484249302057</c:v>
                </c:pt>
                <c:pt idx="33">
                  <c:v>0.762159042700355</c:v>
                </c:pt>
                <c:pt idx="34">
                  <c:v>0.759636797651543</c:v>
                </c:pt>
                <c:pt idx="35">
                  <c:v>0.759766662182005</c:v>
                </c:pt>
                <c:pt idx="36">
                  <c:v>0.753807912753589</c:v>
                </c:pt>
                <c:pt idx="37">
                  <c:v>0.759381546409317</c:v>
                </c:pt>
                <c:pt idx="38">
                  <c:v>0.754702098403747</c:v>
                </c:pt>
                <c:pt idx="39">
                  <c:v>0.751577168857461</c:v>
                </c:pt>
                <c:pt idx="42">
                  <c:v>0.76070906147088</c:v>
                </c:pt>
                <c:pt idx="43">
                  <c:v>0.761064622243223</c:v>
                </c:pt>
                <c:pt idx="44">
                  <c:v>0.748327705339779</c:v>
                </c:pt>
                <c:pt idx="45">
                  <c:v>0.752908977837018</c:v>
                </c:pt>
                <c:pt idx="46">
                  <c:v>0.753600485312332</c:v>
                </c:pt>
                <c:pt idx="47">
                  <c:v>0.746919615799933</c:v>
                </c:pt>
                <c:pt idx="48">
                  <c:v>0.743015362862205</c:v>
                </c:pt>
                <c:pt idx="49">
                  <c:v>0.741764933435761</c:v>
                </c:pt>
                <c:pt idx="50">
                  <c:v>0.747100452938031</c:v>
                </c:pt>
                <c:pt idx="51">
                  <c:v>0.735483021894222</c:v>
                </c:pt>
                <c:pt idx="52">
                  <c:v>0.72937551368262</c:v>
                </c:pt>
                <c:pt idx="55">
                  <c:v>0.697094259504054</c:v>
                </c:pt>
                <c:pt idx="56">
                  <c:v>0.689010101039892</c:v>
                </c:pt>
                <c:pt idx="57">
                  <c:v>0.671464584880674</c:v>
                </c:pt>
                <c:pt idx="58">
                  <c:v>0.683341488945664</c:v>
                </c:pt>
                <c:pt idx="59">
                  <c:v>0.669752453925072</c:v>
                </c:pt>
                <c:pt idx="60">
                  <c:v>0.670037701495638</c:v>
                </c:pt>
                <c:pt idx="61">
                  <c:v>0.677248179172231</c:v>
                </c:pt>
                <c:pt idx="62">
                  <c:v>0.679001146734859</c:v>
                </c:pt>
                <c:pt idx="63">
                  <c:v>0.669055291935658</c:v>
                </c:pt>
                <c:pt idx="64">
                  <c:v>0.670143117345959</c:v>
                </c:pt>
              </c:numCache>
            </c:numRef>
          </c:yVal>
          <c:smooth val="0"/>
        </c:ser>
        <c:ser>
          <c:idx val="0"/>
          <c:order val="1"/>
          <c:tx>
            <c:v>Data Set # 18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'AD;Data Set # 18'!$O$8:$O$124</c:f>
              <c:numCache>
                <c:formatCode>General</c:formatCode>
                <c:ptCount val="117"/>
                <c:pt idx="0">
                  <c:v>14.8638867842592</c:v>
                </c:pt>
                <c:pt idx="1">
                  <c:v>17.03557654178049</c:v>
                </c:pt>
                <c:pt idx="2">
                  <c:v>19.15186605038541</c:v>
                </c:pt>
                <c:pt idx="3">
                  <c:v>21.3235558079067</c:v>
                </c:pt>
                <c:pt idx="4">
                  <c:v>24.16558857731593</c:v>
                </c:pt>
                <c:pt idx="5">
                  <c:v>26.61427957941901</c:v>
                </c:pt>
                <c:pt idx="6">
                  <c:v>30.0657150869082</c:v>
                </c:pt>
                <c:pt idx="7">
                  <c:v>31.40086108579246</c:v>
                </c:pt>
                <c:pt idx="8">
                  <c:v>31.73880260418225</c:v>
                </c:pt>
                <c:pt idx="9">
                  <c:v>32.29280509334584</c:v>
                </c:pt>
                <c:pt idx="10">
                  <c:v>32.625206586844</c:v>
                </c:pt>
                <c:pt idx="11">
                  <c:v>32.85234760740107</c:v>
                </c:pt>
                <c:pt idx="12">
                  <c:v>34.40909460195076</c:v>
                </c:pt>
                <c:pt idx="13">
                  <c:v>35.41183910733687</c:v>
                </c:pt>
                <c:pt idx="14">
                  <c:v>36.96858610188657</c:v>
                </c:pt>
                <c:pt idx="15">
                  <c:v>40.53082210720847</c:v>
                </c:pt>
                <c:pt idx="18">
                  <c:v>17.17407716407138</c:v>
                </c:pt>
                <c:pt idx="19">
                  <c:v>19.22388637397668</c:v>
                </c:pt>
                <c:pt idx="20">
                  <c:v>21.85539819750375</c:v>
                </c:pt>
                <c:pt idx="21">
                  <c:v>24.3761095231981</c:v>
                </c:pt>
                <c:pt idx="22">
                  <c:v>25.09631275911077</c:v>
                </c:pt>
                <c:pt idx="23">
                  <c:v>27.92172545384509</c:v>
                </c:pt>
                <c:pt idx="24">
                  <c:v>28.14332644951053</c:v>
                </c:pt>
                <c:pt idx="25">
                  <c:v>30.47013690399762</c:v>
                </c:pt>
                <c:pt idx="26">
                  <c:v>34.5697553238082</c:v>
                </c:pt>
                <c:pt idx="27">
                  <c:v>38.22617175228792</c:v>
                </c:pt>
                <c:pt idx="28">
                  <c:v>42.65819166559667</c:v>
                </c:pt>
                <c:pt idx="29">
                  <c:v>48.4752178018144</c:v>
                </c:pt>
                <c:pt idx="32">
                  <c:v>17.37351806017028</c:v>
                </c:pt>
                <c:pt idx="33">
                  <c:v>20.27095107849587</c:v>
                </c:pt>
                <c:pt idx="34">
                  <c:v>22.95232312604766</c:v>
                </c:pt>
                <c:pt idx="35">
                  <c:v>25.73895564654054</c:v>
                </c:pt>
                <c:pt idx="36">
                  <c:v>28.90784988455629</c:v>
                </c:pt>
                <c:pt idx="37">
                  <c:v>33.46175034548102</c:v>
                </c:pt>
                <c:pt idx="38">
                  <c:v>33.46175034548102</c:v>
                </c:pt>
                <c:pt idx="39">
                  <c:v>37.53920866572507</c:v>
                </c:pt>
                <c:pt idx="40">
                  <c:v>37.53920866572507</c:v>
                </c:pt>
                <c:pt idx="41">
                  <c:v>41.61666698596911</c:v>
                </c:pt>
                <c:pt idx="42">
                  <c:v>41.82718793185128</c:v>
                </c:pt>
                <c:pt idx="43">
                  <c:v>46.65808963735781</c:v>
                </c:pt>
                <c:pt idx="44">
                  <c:v>53.09005853654712</c:v>
                </c:pt>
                <c:pt idx="45">
                  <c:v>56.3088129985876</c:v>
                </c:pt>
                <c:pt idx="48">
                  <c:v>20.42053175057004</c:v>
                </c:pt>
                <c:pt idx="49">
                  <c:v>22.89138285223967</c:v>
                </c:pt>
                <c:pt idx="50">
                  <c:v>26.11567733917178</c:v>
                </c:pt>
                <c:pt idx="51">
                  <c:v>29.87735424059257</c:v>
                </c:pt>
                <c:pt idx="52">
                  <c:v>33.26230944938213</c:v>
                </c:pt>
                <c:pt idx="53">
                  <c:v>37.93809045792285</c:v>
                </c:pt>
                <c:pt idx="54">
                  <c:v>42.45321074460614</c:v>
                </c:pt>
                <c:pt idx="55">
                  <c:v>47.18439200206322</c:v>
                </c:pt>
                <c:pt idx="56">
                  <c:v>53.95430241964233</c:v>
                </c:pt>
                <c:pt idx="57">
                  <c:v>61.15633477876904</c:v>
                </c:pt>
                <c:pt idx="58">
                  <c:v>63.94850732415354</c:v>
                </c:pt>
                <c:pt idx="61">
                  <c:v>23.66144631217706</c:v>
                </c:pt>
                <c:pt idx="62">
                  <c:v>30.96319911935322</c:v>
                </c:pt>
                <c:pt idx="63">
                  <c:v>39.03501538646676</c:v>
                </c:pt>
                <c:pt idx="64">
                  <c:v>49.31730158534305</c:v>
                </c:pt>
                <c:pt idx="65">
                  <c:v>62.25325970731296</c:v>
                </c:pt>
                <c:pt idx="66">
                  <c:v>64.69087065963276</c:v>
                </c:pt>
                <c:pt idx="70">
                  <c:v>23.12960392258001</c:v>
                </c:pt>
                <c:pt idx="71">
                  <c:v>25.88299629372307</c:v>
                </c:pt>
                <c:pt idx="72">
                  <c:v>29.46185237371988</c:v>
                </c:pt>
                <c:pt idx="73">
                  <c:v>29.51725262263624</c:v>
                </c:pt>
                <c:pt idx="74">
                  <c:v>32.49224598944473</c:v>
                </c:pt>
                <c:pt idx="75">
                  <c:v>32.49224598944473</c:v>
                </c:pt>
                <c:pt idx="76">
                  <c:v>37.77742973606541</c:v>
                </c:pt>
                <c:pt idx="77">
                  <c:v>37.33422774473454</c:v>
                </c:pt>
                <c:pt idx="78">
                  <c:v>42.2925500227487</c:v>
                </c:pt>
                <c:pt idx="79">
                  <c:v>47.25087230076285</c:v>
                </c:pt>
                <c:pt idx="80">
                  <c:v>51.76599258744613</c:v>
                </c:pt>
                <c:pt idx="81">
                  <c:v>55.51104941419203</c:v>
                </c:pt>
                <c:pt idx="82">
                  <c:v>58.26444178533509</c:v>
                </c:pt>
              </c:numCache>
            </c:numRef>
          </c:xVal>
          <c:yVal>
            <c:numRef>
              <c:f>'AD;Data Set # 18'!$Q$8:$Q$124</c:f>
              <c:numCache>
                <c:formatCode>0.0000</c:formatCode>
                <c:ptCount val="117"/>
                <c:pt idx="0">
                  <c:v>0.749518333525229</c:v>
                </c:pt>
                <c:pt idx="1">
                  <c:v>0.737334342444663</c:v>
                </c:pt>
                <c:pt idx="2">
                  <c:v>0.73757203003245</c:v>
                </c:pt>
                <c:pt idx="3">
                  <c:v>0.745287532418048</c:v>
                </c:pt>
                <c:pt idx="4">
                  <c:v>0.743184203474533</c:v>
                </c:pt>
                <c:pt idx="5">
                  <c:v>0.733633963998507</c:v>
                </c:pt>
                <c:pt idx="6">
                  <c:v>0.743943421398767</c:v>
                </c:pt>
                <c:pt idx="7">
                  <c:v>0.756745376918512</c:v>
                </c:pt>
                <c:pt idx="8">
                  <c:v>0.745426391056906</c:v>
                </c:pt>
                <c:pt idx="9">
                  <c:v>0.742279138644941</c:v>
                </c:pt>
                <c:pt idx="10">
                  <c:v>0.739322154437601</c:v>
                </c:pt>
                <c:pt idx="11">
                  <c:v>0.737833546536472</c:v>
                </c:pt>
                <c:pt idx="12">
                  <c:v>0.758434908306942</c:v>
                </c:pt>
                <c:pt idx="13">
                  <c:v>0.760611677738987</c:v>
                </c:pt>
                <c:pt idx="14">
                  <c:v>0.752020054276394</c:v>
                </c:pt>
                <c:pt idx="15">
                  <c:v>0.757377380111525</c:v>
                </c:pt>
                <c:pt idx="18">
                  <c:v>0.730259465901553</c:v>
                </c:pt>
                <c:pt idx="19">
                  <c:v>0.736292446059374</c:v>
                </c:pt>
                <c:pt idx="20">
                  <c:v>0.724937600734147</c:v>
                </c:pt>
                <c:pt idx="21">
                  <c:v>0.728969073320258</c:v>
                </c:pt>
                <c:pt idx="22">
                  <c:v>0.740778854989544</c:v>
                </c:pt>
                <c:pt idx="23">
                  <c:v>0.746463911541059</c:v>
                </c:pt>
                <c:pt idx="24">
                  <c:v>0.73887867317693</c:v>
                </c:pt>
                <c:pt idx="25">
                  <c:v>0.745576803730885</c:v>
                </c:pt>
                <c:pt idx="26">
                  <c:v>0.747816844153474</c:v>
                </c:pt>
                <c:pt idx="27">
                  <c:v>0.756176784470084</c:v>
                </c:pt>
                <c:pt idx="28">
                  <c:v>0.751952040094055</c:v>
                </c:pt>
                <c:pt idx="29">
                  <c:v>0.761521657727098</c:v>
                </c:pt>
                <c:pt idx="32">
                  <c:v>0.756052359924408</c:v>
                </c:pt>
                <c:pt idx="33">
                  <c:v>0.758300997435579</c:v>
                </c:pt>
                <c:pt idx="34">
                  <c:v>0.755425777631819</c:v>
                </c:pt>
                <c:pt idx="35">
                  <c:v>0.746322340034368</c:v>
                </c:pt>
                <c:pt idx="36">
                  <c:v>0.755062099703757</c:v>
                </c:pt>
                <c:pt idx="37">
                  <c:v>0.766024068808562</c:v>
                </c:pt>
                <c:pt idx="38">
                  <c:v>0.756590274857718</c:v>
                </c:pt>
                <c:pt idx="39">
                  <c:v>0.764662360233246</c:v>
                </c:pt>
                <c:pt idx="40">
                  <c:v>0.766804271606448</c:v>
                </c:pt>
                <c:pt idx="41">
                  <c:v>0.761717699962371</c:v>
                </c:pt>
                <c:pt idx="42">
                  <c:v>0.762055071737824</c:v>
                </c:pt>
                <c:pt idx="43">
                  <c:v>0.768649488064059</c:v>
                </c:pt>
                <c:pt idx="44">
                  <c:v>0.78168104538632</c:v>
                </c:pt>
                <c:pt idx="45">
                  <c:v>0.774600316165539</c:v>
                </c:pt>
                <c:pt idx="48">
                  <c:v>0.737121997112241</c:v>
                </c:pt>
                <c:pt idx="49">
                  <c:v>0.726220760597538</c:v>
                </c:pt>
                <c:pt idx="50">
                  <c:v>0.735399380662797</c:v>
                </c:pt>
                <c:pt idx="51">
                  <c:v>0.731416916891088</c:v>
                </c:pt>
                <c:pt idx="52">
                  <c:v>0.730056295952782</c:v>
                </c:pt>
                <c:pt idx="53">
                  <c:v>0.742653871020557</c:v>
                </c:pt>
                <c:pt idx="54">
                  <c:v>0.739412782053841</c:v>
                </c:pt>
                <c:pt idx="55">
                  <c:v>0.731307707367841</c:v>
                </c:pt>
                <c:pt idx="56">
                  <c:v>0.734732353781666</c:v>
                </c:pt>
                <c:pt idx="57">
                  <c:v>0.737821511751527</c:v>
                </c:pt>
                <c:pt idx="58">
                  <c:v>0.735089721746795</c:v>
                </c:pt>
                <c:pt idx="61">
                  <c:v>0.736502213757247</c:v>
                </c:pt>
                <c:pt idx="62">
                  <c:v>0.744341451277216</c:v>
                </c:pt>
                <c:pt idx="63">
                  <c:v>0.745245118339582</c:v>
                </c:pt>
                <c:pt idx="64">
                  <c:v>0.742395723229082</c:v>
                </c:pt>
                <c:pt idx="65">
                  <c:v>0.740953940019019</c:v>
                </c:pt>
                <c:pt idx="66">
                  <c:v>0.737023003196573</c:v>
                </c:pt>
                <c:pt idx="70">
                  <c:v>0.683338125812244</c:v>
                </c:pt>
                <c:pt idx="71">
                  <c:v>0.682168049686967</c:v>
                </c:pt>
                <c:pt idx="72">
                  <c:v>0.690239203118096</c:v>
                </c:pt>
                <c:pt idx="73">
                  <c:v>0.682900067537233</c:v>
                </c:pt>
                <c:pt idx="74">
                  <c:v>0.684071886239482</c:v>
                </c:pt>
                <c:pt idx="75">
                  <c:v>0.67880574392817</c:v>
                </c:pt>
                <c:pt idx="76">
                  <c:v>0.687460304724678</c:v>
                </c:pt>
                <c:pt idx="77">
                  <c:v>0.683904279693834</c:v>
                </c:pt>
                <c:pt idx="78">
                  <c:v>0.684130472153195</c:v>
                </c:pt>
                <c:pt idx="79">
                  <c:v>0.682702668260835</c:v>
                </c:pt>
                <c:pt idx="80">
                  <c:v>0.687810761646574</c:v>
                </c:pt>
                <c:pt idx="81">
                  <c:v>0.688475014943343</c:v>
                </c:pt>
                <c:pt idx="82">
                  <c:v>0.693527428148174</c:v>
                </c:pt>
              </c:numCache>
            </c:numRef>
          </c:yVal>
          <c:smooth val="0"/>
        </c:ser>
        <c:ser>
          <c:idx val="1"/>
          <c:order val="2"/>
          <c:tx>
            <c:v>Data Set # 19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'AE;Data Set # 19'!$O$8:$O$117</c:f>
              <c:numCache>
                <c:formatCode>General</c:formatCode>
                <c:ptCount val="110"/>
                <c:pt idx="0">
                  <c:v>13.31267981460114</c:v>
                </c:pt>
                <c:pt idx="1">
                  <c:v>17.22947741298774</c:v>
                </c:pt>
                <c:pt idx="2">
                  <c:v>21.90525842152847</c:v>
                </c:pt>
                <c:pt idx="3">
                  <c:v>24.37056949830646</c:v>
                </c:pt>
                <c:pt idx="4">
                  <c:v>27.91618542895345</c:v>
                </c:pt>
                <c:pt idx="5">
                  <c:v>28.13224639972726</c:v>
                </c:pt>
                <c:pt idx="6">
                  <c:v>30.49229700356416</c:v>
                </c:pt>
                <c:pt idx="7">
                  <c:v>33.82185196343736</c:v>
                </c:pt>
                <c:pt idx="8">
                  <c:v>38.43669269817008</c:v>
                </c:pt>
                <c:pt idx="9">
                  <c:v>42.30363007253197</c:v>
                </c:pt>
                <c:pt idx="12">
                  <c:v>15.9275715634533</c:v>
                </c:pt>
                <c:pt idx="13">
                  <c:v>15.87217131453694</c:v>
                </c:pt>
                <c:pt idx="14">
                  <c:v>20.37621155143695</c:v>
                </c:pt>
                <c:pt idx="15">
                  <c:v>26.17107758808814</c:v>
                </c:pt>
                <c:pt idx="16">
                  <c:v>29.49509252306969</c:v>
                </c:pt>
                <c:pt idx="17">
                  <c:v>32.39252554139529</c:v>
                </c:pt>
                <c:pt idx="18">
                  <c:v>33.89387228702862</c:v>
                </c:pt>
                <c:pt idx="19">
                  <c:v>36.4644438367477</c:v>
                </c:pt>
                <c:pt idx="20">
                  <c:v>37.00182625123638</c:v>
                </c:pt>
                <c:pt idx="21">
                  <c:v>41.18454504442151</c:v>
                </c:pt>
                <c:pt idx="22">
                  <c:v>45.58332480838044</c:v>
                </c:pt>
                <c:pt idx="23">
                  <c:v>51.37265082013998</c:v>
                </c:pt>
                <c:pt idx="26">
                  <c:v>17.39567815973682</c:v>
                </c:pt>
                <c:pt idx="27">
                  <c:v>23.83318708381777</c:v>
                </c:pt>
                <c:pt idx="28">
                  <c:v>23.62266613793561</c:v>
                </c:pt>
                <c:pt idx="29">
                  <c:v>29.14607095489663</c:v>
                </c:pt>
                <c:pt idx="30">
                  <c:v>33.50053051972247</c:v>
                </c:pt>
                <c:pt idx="31">
                  <c:v>37.57798883996652</c:v>
                </c:pt>
                <c:pt idx="32">
                  <c:v>42.68035176516321</c:v>
                </c:pt>
                <c:pt idx="33">
                  <c:v>47.23979225097958</c:v>
                </c:pt>
                <c:pt idx="34">
                  <c:v>53.46678022917837</c:v>
                </c:pt>
                <c:pt idx="35">
                  <c:v>58.19242146174382</c:v>
                </c:pt>
                <c:pt idx="38">
                  <c:v>19.87206928629809</c:v>
                </c:pt>
                <c:pt idx="39">
                  <c:v>25.7334156216489</c:v>
                </c:pt>
                <c:pt idx="40">
                  <c:v>32.686146860652</c:v>
                </c:pt>
                <c:pt idx="41">
                  <c:v>36.80792538002912</c:v>
                </c:pt>
                <c:pt idx="42">
                  <c:v>42.13188930089125</c:v>
                </c:pt>
                <c:pt idx="43">
                  <c:v>46.47526881593382</c:v>
                </c:pt>
                <c:pt idx="44">
                  <c:v>52.12055418051083</c:v>
                </c:pt>
                <c:pt idx="45">
                  <c:v>55.37808881679276</c:v>
                </c:pt>
                <c:pt idx="46">
                  <c:v>55.37808881679276</c:v>
                </c:pt>
              </c:numCache>
            </c:numRef>
          </c:xVal>
          <c:yVal>
            <c:numRef>
              <c:f>'AE;Data Set # 19'!$Q$8:$Q$117</c:f>
              <c:numCache>
                <c:formatCode>0.0000</c:formatCode>
                <c:ptCount val="110"/>
                <c:pt idx="0">
                  <c:v>0.715946827282815</c:v>
                </c:pt>
                <c:pt idx="1">
                  <c:v>0.724428221214925</c:v>
                </c:pt>
                <c:pt idx="2">
                  <c:v>0.728505491326215</c:v>
                </c:pt>
                <c:pt idx="3">
                  <c:v>0.737161354120695</c:v>
                </c:pt>
                <c:pt idx="4">
                  <c:v>0.747831200002802</c:v>
                </c:pt>
                <c:pt idx="5">
                  <c:v>0.746983764854646</c:v>
                </c:pt>
                <c:pt idx="6">
                  <c:v>0.745002965528999</c:v>
                </c:pt>
                <c:pt idx="7">
                  <c:v>0.740856445204557</c:v>
                </c:pt>
                <c:pt idx="8">
                  <c:v>0.741018221851386</c:v>
                </c:pt>
                <c:pt idx="9">
                  <c:v>0.753272187420913</c:v>
                </c:pt>
                <c:pt idx="12">
                  <c:v>0.713745777392143</c:v>
                </c:pt>
                <c:pt idx="13">
                  <c:v>0.713390174417948</c:v>
                </c:pt>
                <c:pt idx="14">
                  <c:v>0.70628264186089</c:v>
                </c:pt>
                <c:pt idx="15">
                  <c:v>0.712984271848018</c:v>
                </c:pt>
                <c:pt idx="16">
                  <c:v>0.723550910397686</c:v>
                </c:pt>
                <c:pt idx="17">
                  <c:v>0.718847243599138</c:v>
                </c:pt>
                <c:pt idx="18">
                  <c:v>0.725432612057207</c:v>
                </c:pt>
                <c:pt idx="19">
                  <c:v>0.728498493450253</c:v>
                </c:pt>
                <c:pt idx="20">
                  <c:v>0.728957931029552</c:v>
                </c:pt>
                <c:pt idx="21">
                  <c:v>0.729876210650427</c:v>
                </c:pt>
                <c:pt idx="22">
                  <c:v>0.723908292106454</c:v>
                </c:pt>
                <c:pt idx="23">
                  <c:v>0.727991891453304</c:v>
                </c:pt>
                <c:pt idx="26">
                  <c:v>0.675968108665087</c:v>
                </c:pt>
                <c:pt idx="27">
                  <c:v>0.681345980896707</c:v>
                </c:pt>
                <c:pt idx="28">
                  <c:v>0.67733714721689</c:v>
                </c:pt>
                <c:pt idx="29">
                  <c:v>0.668862834561993</c:v>
                </c:pt>
                <c:pt idx="30">
                  <c:v>0.68430645742266</c:v>
                </c:pt>
                <c:pt idx="31">
                  <c:v>0.687151459960254</c:v>
                </c:pt>
                <c:pt idx="32">
                  <c:v>0.691394336044688</c:v>
                </c:pt>
                <c:pt idx="33">
                  <c:v>0.685488989192146</c:v>
                </c:pt>
                <c:pt idx="34">
                  <c:v>0.673399934340544</c:v>
                </c:pt>
                <c:pt idx="35">
                  <c:v>0.661682719553249</c:v>
                </c:pt>
                <c:pt idx="38">
                  <c:v>0.616585912992532</c:v>
                </c:pt>
                <c:pt idx="39">
                  <c:v>0.615332478569072</c:v>
                </c:pt>
                <c:pt idx="40">
                  <c:v>0.611879982954016</c:v>
                </c:pt>
                <c:pt idx="41">
                  <c:v>0.614186127323401</c:v>
                </c:pt>
                <c:pt idx="42">
                  <c:v>0.617048082779401</c:v>
                </c:pt>
                <c:pt idx="43">
                  <c:v>0.6114328627361</c:v>
                </c:pt>
                <c:pt idx="44">
                  <c:v>0.601351079416485</c:v>
                </c:pt>
                <c:pt idx="45">
                  <c:v>0.592024257881206</c:v>
                </c:pt>
                <c:pt idx="46">
                  <c:v>0.586187149871024</c:v>
                </c:pt>
              </c:numCache>
            </c:numRef>
          </c:yVal>
          <c:smooth val="0"/>
        </c:ser>
        <c:ser>
          <c:idx val="2"/>
          <c:order val="3"/>
          <c:tx>
            <c:v>Data Set # 20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'AF;Data Set # 20'!$O$8:$O$138</c:f>
              <c:numCache>
                <c:formatCode>General</c:formatCode>
                <c:ptCount val="131"/>
                <c:pt idx="0">
                  <c:v>11.42667530198547</c:v>
                </c:pt>
                <c:pt idx="1">
                  <c:v>14.31744875814438</c:v>
                </c:pt>
                <c:pt idx="2">
                  <c:v>17.86433034704948</c:v>
                </c:pt>
                <c:pt idx="3">
                  <c:v>21.93739766617676</c:v>
                </c:pt>
                <c:pt idx="4">
                  <c:v>28.37505271124077</c:v>
                </c:pt>
                <c:pt idx="13">
                  <c:v>11.97884551271245</c:v>
                </c:pt>
                <c:pt idx="14">
                  <c:v>15.40230081921975</c:v>
                </c:pt>
                <c:pt idx="15">
                  <c:v>19.61178666099723</c:v>
                </c:pt>
                <c:pt idx="16">
                  <c:v>23.43150529520272</c:v>
                </c:pt>
                <c:pt idx="17">
                  <c:v>30.9345240409635</c:v>
                </c:pt>
                <c:pt idx="26">
                  <c:v>13.29755789833101</c:v>
                </c:pt>
                <c:pt idx="27">
                  <c:v>17.50704374010849</c:v>
                </c:pt>
                <c:pt idx="28">
                  <c:v>21.19034385166378</c:v>
                </c:pt>
                <c:pt idx="29">
                  <c:v>26.58861967653582</c:v>
                </c:pt>
                <c:pt idx="30">
                  <c:v>35.67019561296315</c:v>
                </c:pt>
                <c:pt idx="39">
                  <c:v>14.08358843360119</c:v>
                </c:pt>
                <c:pt idx="40">
                  <c:v>18.03322947033067</c:v>
                </c:pt>
                <c:pt idx="41">
                  <c:v>22.90531956498053</c:v>
                </c:pt>
                <c:pt idx="42">
                  <c:v>29.21954832764675</c:v>
                </c:pt>
                <c:pt idx="43">
                  <c:v>38.96372851694646</c:v>
                </c:pt>
              </c:numCache>
            </c:numRef>
          </c:xVal>
          <c:yVal>
            <c:numRef>
              <c:f>'AF;Data Set # 20'!$Q$8:$Q$138</c:f>
              <c:numCache>
                <c:formatCode>0.0000</c:formatCode>
                <c:ptCount val="131"/>
                <c:pt idx="0">
                  <c:v>0.838650389938283</c:v>
                </c:pt>
                <c:pt idx="1">
                  <c:v>0.811655797329084</c:v>
                </c:pt>
                <c:pt idx="2">
                  <c:v>0.800431308217568</c:v>
                </c:pt>
                <c:pt idx="3">
                  <c:v>0.771122058202655</c:v>
                </c:pt>
                <c:pt idx="4">
                  <c:v>0.765197208213373</c:v>
                </c:pt>
                <c:pt idx="13">
                  <c:v>0.821128856563989</c:v>
                </c:pt>
                <c:pt idx="14">
                  <c:v>0.794259928106942</c:v>
                </c:pt>
                <c:pt idx="15">
                  <c:v>0.780153453489254</c:v>
                </c:pt>
                <c:pt idx="16">
                  <c:v>0.767523645140591</c:v>
                </c:pt>
                <c:pt idx="17">
                  <c:v>0.772750788216385</c:v>
                </c:pt>
                <c:pt idx="26">
                  <c:v>0.859735940170747</c:v>
                </c:pt>
                <c:pt idx="27">
                  <c:v>0.833093486101997</c:v>
                </c:pt>
                <c:pt idx="28">
                  <c:v>0.804979152145684</c:v>
                </c:pt>
                <c:pt idx="29">
                  <c:v>0.789582111542592</c:v>
                </c:pt>
                <c:pt idx="30">
                  <c:v>0.786336220943894</c:v>
                </c:pt>
                <c:pt idx="39">
                  <c:v>0.825352306756301</c:v>
                </c:pt>
                <c:pt idx="40">
                  <c:v>0.813934824554351</c:v>
                </c:pt>
                <c:pt idx="41">
                  <c:v>0.79338575993245</c:v>
                </c:pt>
                <c:pt idx="42">
                  <c:v>0.785891910608726</c:v>
                </c:pt>
                <c:pt idx="43">
                  <c:v>0.779393676430849</c:v>
                </c:pt>
              </c:numCache>
            </c:numRef>
          </c:yVal>
          <c:smooth val="0"/>
        </c:ser>
        <c:ser>
          <c:idx val="3"/>
          <c:order val="4"/>
          <c:tx>
            <c:v>Data Set # 21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21'!$O$8:$O$223</c:f>
              <c:numCache>
                <c:formatCode>General</c:formatCode>
                <c:ptCount val="216"/>
                <c:pt idx="0">
                  <c:v>5.912882777591251</c:v>
                </c:pt>
                <c:pt idx="1">
                  <c:v>7.75141976624853</c:v>
                </c:pt>
                <c:pt idx="2">
                  <c:v>10.07961735992508</c:v>
                </c:pt>
                <c:pt idx="3">
                  <c:v>12.20917904779193</c:v>
                </c:pt>
                <c:pt idx="4">
                  <c:v>12.98524491235078</c:v>
                </c:pt>
                <c:pt idx="5">
                  <c:v>13.76131077690964</c:v>
                </c:pt>
                <c:pt idx="6">
                  <c:v>14.24635194225892</c:v>
                </c:pt>
                <c:pt idx="7">
                  <c:v>15.02241780681777</c:v>
                </c:pt>
                <c:pt idx="8">
                  <c:v>15.31344250602734</c:v>
                </c:pt>
                <c:pt idx="9">
                  <c:v>16.28352483672591</c:v>
                </c:pt>
                <c:pt idx="10">
                  <c:v>16.71775216570526</c:v>
                </c:pt>
                <c:pt idx="11">
                  <c:v>16.9625824682149</c:v>
                </c:pt>
                <c:pt idx="12">
                  <c:v>17.05497126161476</c:v>
                </c:pt>
                <c:pt idx="13">
                  <c:v>17.44300419389419</c:v>
                </c:pt>
                <c:pt idx="14">
                  <c:v>17.6370206600339</c:v>
                </c:pt>
                <c:pt idx="17">
                  <c:v>8.051683344798085</c:v>
                </c:pt>
                <c:pt idx="18">
                  <c:v>10.57389740461435</c:v>
                </c:pt>
                <c:pt idx="19">
                  <c:v>13.48414439671005</c:v>
                </c:pt>
                <c:pt idx="20">
                  <c:v>17.26746548643445</c:v>
                </c:pt>
                <c:pt idx="21">
                  <c:v>18.0435313509933</c:v>
                </c:pt>
                <c:pt idx="22">
                  <c:v>18.81959721555215</c:v>
                </c:pt>
                <c:pt idx="23">
                  <c:v>19.595663080111</c:v>
                </c:pt>
                <c:pt idx="24">
                  <c:v>20.75976187694928</c:v>
                </c:pt>
                <c:pt idx="25">
                  <c:v>21.92386067378756</c:v>
                </c:pt>
                <c:pt idx="26">
                  <c:v>23.1849677036957</c:v>
                </c:pt>
                <c:pt idx="27">
                  <c:v>23.76701710211483</c:v>
                </c:pt>
                <c:pt idx="28">
                  <c:v>24.83410766588325</c:v>
                </c:pt>
                <c:pt idx="29">
                  <c:v>25.51316529737225</c:v>
                </c:pt>
                <c:pt idx="30">
                  <c:v>25.41615706430239</c:v>
                </c:pt>
                <c:pt idx="31">
                  <c:v>25.72565952219193</c:v>
                </c:pt>
                <c:pt idx="34">
                  <c:v>10.28287270540478</c:v>
                </c:pt>
                <c:pt idx="35">
                  <c:v>13.87217732898947</c:v>
                </c:pt>
                <c:pt idx="36">
                  <c:v>17.94652311792344</c:v>
                </c:pt>
                <c:pt idx="37">
                  <c:v>23.08795947062584</c:v>
                </c:pt>
                <c:pt idx="38">
                  <c:v>24.25205826746411</c:v>
                </c:pt>
                <c:pt idx="39">
                  <c:v>25.70718176351196</c:v>
                </c:pt>
                <c:pt idx="40">
                  <c:v>27.06529702648995</c:v>
                </c:pt>
                <c:pt idx="41">
                  <c:v>28.81144522174737</c:v>
                </c:pt>
                <c:pt idx="42">
                  <c:v>30.84861811621435</c:v>
                </c:pt>
                <c:pt idx="43">
                  <c:v>32.59476631147176</c:v>
                </c:pt>
                <c:pt idx="44">
                  <c:v>34.5349309728689</c:v>
                </c:pt>
                <c:pt idx="45">
                  <c:v>35.79603800277703</c:v>
                </c:pt>
                <c:pt idx="46">
                  <c:v>36.47509563426603</c:v>
                </c:pt>
                <c:pt idx="47">
                  <c:v>37.15415326575502</c:v>
                </c:pt>
                <c:pt idx="48">
                  <c:v>37.93021913031387</c:v>
                </c:pt>
                <c:pt idx="51">
                  <c:v>12.51406206601148</c:v>
                </c:pt>
                <c:pt idx="52">
                  <c:v>17.07344902029473</c:v>
                </c:pt>
                <c:pt idx="53">
                  <c:v>22.79693477141627</c:v>
                </c:pt>
                <c:pt idx="54">
                  <c:v>29.68451931937608</c:v>
                </c:pt>
                <c:pt idx="55">
                  <c:v>31.72169221384306</c:v>
                </c:pt>
                <c:pt idx="56">
                  <c:v>33.46784040910048</c:v>
                </c:pt>
                <c:pt idx="57">
                  <c:v>36.28107916812631</c:v>
                </c:pt>
                <c:pt idx="58">
                  <c:v>38.70628499487272</c:v>
                </c:pt>
                <c:pt idx="59">
                  <c:v>40.84046612240957</c:v>
                </c:pt>
                <c:pt idx="60">
                  <c:v>43.26567194915597</c:v>
                </c:pt>
                <c:pt idx="61">
                  <c:v>44.81780367827368</c:v>
                </c:pt>
                <c:pt idx="62">
                  <c:v>46.17591894125167</c:v>
                </c:pt>
                <c:pt idx="63">
                  <c:v>47.53403420422966</c:v>
                </c:pt>
                <c:pt idx="64">
                  <c:v>48.60112476799808</c:v>
                </c:pt>
                <c:pt idx="65">
                  <c:v>49.76522356483636</c:v>
                </c:pt>
                <c:pt idx="68">
                  <c:v>15.10094828120766</c:v>
                </c:pt>
                <c:pt idx="69">
                  <c:v>21.47577502579822</c:v>
                </c:pt>
                <c:pt idx="70">
                  <c:v>28.13238759025837</c:v>
                </c:pt>
                <c:pt idx="71">
                  <c:v>38.7293821932227</c:v>
                </c:pt>
                <c:pt idx="72">
                  <c:v>41.07143810590922</c:v>
                </c:pt>
                <c:pt idx="73">
                  <c:v>44.2634709178745</c:v>
                </c:pt>
                <c:pt idx="74">
                  <c:v>47.26148726370006</c:v>
                </c:pt>
                <c:pt idx="75">
                  <c:v>50.26412304919562</c:v>
                </c:pt>
                <c:pt idx="76">
                  <c:v>53.35914762809104</c:v>
                </c:pt>
                <c:pt idx="77">
                  <c:v>55.23464013410827</c:v>
                </c:pt>
                <c:pt idx="78">
                  <c:v>55.23464013410827</c:v>
                </c:pt>
                <c:pt idx="81">
                  <c:v>18.25140613614299</c:v>
                </c:pt>
                <c:pt idx="82">
                  <c:v>24.42759697492385</c:v>
                </c:pt>
                <c:pt idx="83">
                  <c:v>33.41240713306056</c:v>
                </c:pt>
                <c:pt idx="84">
                  <c:v>44.64226497081394</c:v>
                </c:pt>
                <c:pt idx="85">
                  <c:v>48.94758274324757</c:v>
                </c:pt>
                <c:pt idx="86">
                  <c:v>50.72606701619494</c:v>
                </c:pt>
                <c:pt idx="89">
                  <c:v>19.70652963219084</c:v>
                </c:pt>
                <c:pt idx="90">
                  <c:v>28.30330685804812</c:v>
                </c:pt>
                <c:pt idx="91">
                  <c:v>33.2507267446108</c:v>
                </c:pt>
                <c:pt idx="92">
                  <c:v>37.59761947407436</c:v>
                </c:pt>
                <c:pt idx="93">
                  <c:v>40.25841672399043</c:v>
                </c:pt>
                <c:pt idx="94">
                  <c:v>46.23597165696158</c:v>
                </c:pt>
                <c:pt idx="97">
                  <c:v>22.41814071847683</c:v>
                </c:pt>
                <c:pt idx="98">
                  <c:v>24.84796598489323</c:v>
                </c:pt>
                <c:pt idx="99">
                  <c:v>28.30330685804812</c:v>
                </c:pt>
                <c:pt idx="100">
                  <c:v>30.5437350979948</c:v>
                </c:pt>
                <c:pt idx="101">
                  <c:v>36.05472662429665</c:v>
                </c:pt>
                <c:pt idx="102">
                  <c:v>40.53558310419002</c:v>
                </c:pt>
                <c:pt idx="103">
                  <c:v>41.84750397046808</c:v>
                </c:pt>
                <c:pt idx="106">
                  <c:v>24.28439434515407</c:v>
                </c:pt>
                <c:pt idx="107">
                  <c:v>26.8989971983702</c:v>
                </c:pt>
                <c:pt idx="108">
                  <c:v>29.79538587145591</c:v>
                </c:pt>
                <c:pt idx="109">
                  <c:v>32.5069969577419</c:v>
                </c:pt>
                <c:pt idx="110">
                  <c:v>38.01798848404374</c:v>
                </c:pt>
              </c:numCache>
            </c:numRef>
          </c:xVal>
          <c:yVal>
            <c:numRef>
              <c:f>'AG;Data Set # 21'!$Q$8:$Q$223</c:f>
              <c:numCache>
                <c:formatCode>0.0000</c:formatCode>
                <c:ptCount val="216"/>
                <c:pt idx="0">
                  <c:v>0.689857547024938</c:v>
                </c:pt>
                <c:pt idx="1">
                  <c:v>0.641768109922318</c:v>
                </c:pt>
                <c:pt idx="2">
                  <c:v>0.636636668842185</c:v>
                </c:pt>
                <c:pt idx="3">
                  <c:v>0.58835145299213</c:v>
                </c:pt>
                <c:pt idx="4">
                  <c:v>0.592387864747676</c:v>
                </c:pt>
                <c:pt idx="5">
                  <c:v>0.590024754212985</c:v>
                </c:pt>
                <c:pt idx="6">
                  <c:v>0.565409565100968</c:v>
                </c:pt>
                <c:pt idx="7">
                  <c:v>0.569251763915105</c:v>
                </c:pt>
                <c:pt idx="8">
                  <c:v>0.539668995286952</c:v>
                </c:pt>
                <c:pt idx="9">
                  <c:v>0.532914392672075</c:v>
                </c:pt>
                <c:pt idx="10">
                  <c:v>0.50423540991502</c:v>
                </c:pt>
                <c:pt idx="11">
                  <c:v>0.467076013510373</c:v>
                </c:pt>
                <c:pt idx="12">
                  <c:v>0.421095493503006</c:v>
                </c:pt>
                <c:pt idx="13">
                  <c:v>0.3946379026132</c:v>
                </c:pt>
                <c:pt idx="14">
                  <c:v>0.370971427742605</c:v>
                </c:pt>
                <c:pt idx="17">
                  <c:v>0.767341322118216</c:v>
                </c:pt>
                <c:pt idx="18">
                  <c:v>0.727103694917298</c:v>
                </c:pt>
                <c:pt idx="19">
                  <c:v>0.712118162368263</c:v>
                </c:pt>
                <c:pt idx="20">
                  <c:v>0.692035965525655</c:v>
                </c:pt>
                <c:pt idx="21">
                  <c:v>0.690240641887424</c:v>
                </c:pt>
                <c:pt idx="22">
                  <c:v>0.675575471494177</c:v>
                </c:pt>
                <c:pt idx="23">
                  <c:v>0.662133902514936</c:v>
                </c:pt>
                <c:pt idx="24">
                  <c:v>0.65461669980982</c:v>
                </c:pt>
                <c:pt idx="25">
                  <c:v>0.644791263376719</c:v>
                </c:pt>
                <c:pt idx="26">
                  <c:v>0.646457986686983</c:v>
                </c:pt>
                <c:pt idx="27">
                  <c:v>0.622352202527998</c:v>
                </c:pt>
                <c:pt idx="28">
                  <c:v>0.610199373520055</c:v>
                </c:pt>
                <c:pt idx="29">
                  <c:v>0.572154111325219</c:v>
                </c:pt>
                <c:pt idx="30">
                  <c:v>0.520339727457392</c:v>
                </c:pt>
                <c:pt idx="31">
                  <c:v>0.485659506225456</c:v>
                </c:pt>
                <c:pt idx="34">
                  <c:v>0.791046857653069</c:v>
                </c:pt>
                <c:pt idx="35">
                  <c:v>0.758358962453152</c:v>
                </c:pt>
                <c:pt idx="36">
                  <c:v>0.733257062618729</c:v>
                </c:pt>
                <c:pt idx="37">
                  <c:v>0.723072256201831</c:v>
                </c:pt>
                <c:pt idx="38">
                  <c:v>0.715545873004458</c:v>
                </c:pt>
                <c:pt idx="39">
                  <c:v>0.708761111729097</c:v>
                </c:pt>
                <c:pt idx="40">
                  <c:v>0.69847577806686</c:v>
                </c:pt>
                <c:pt idx="41">
                  <c:v>0.705826131678454</c:v>
                </c:pt>
                <c:pt idx="42">
                  <c:v>0.706335892358623</c:v>
                </c:pt>
                <c:pt idx="43">
                  <c:v>0.699934681820909</c:v>
                </c:pt>
                <c:pt idx="44">
                  <c:v>0.70016011561696</c:v>
                </c:pt>
                <c:pt idx="45">
                  <c:v>0.687746139806402</c:v>
                </c:pt>
                <c:pt idx="46">
                  <c:v>0.646005454166135</c:v>
                </c:pt>
                <c:pt idx="47">
                  <c:v>0.61486427050563</c:v>
                </c:pt>
                <c:pt idx="48">
                  <c:v>0.584992984613055</c:v>
                </c:pt>
                <c:pt idx="51">
                  <c:v>0.752255994015898</c:v>
                </c:pt>
                <c:pt idx="52">
                  <c:v>0.729709991503539</c:v>
                </c:pt>
                <c:pt idx="53">
                  <c:v>0.720966186097375</c:v>
                </c:pt>
                <c:pt idx="54">
                  <c:v>0.705983847211286</c:v>
                </c:pt>
                <c:pt idx="55">
                  <c:v>0.7084015548569</c:v>
                </c:pt>
                <c:pt idx="56">
                  <c:v>0.701889027680957</c:v>
                </c:pt>
                <c:pt idx="57">
                  <c:v>0.701377490868144</c:v>
                </c:pt>
                <c:pt idx="58">
                  <c:v>0.711660055729416</c:v>
                </c:pt>
                <c:pt idx="59">
                  <c:v>0.701599062747022</c:v>
                </c:pt>
                <c:pt idx="60">
                  <c:v>0.693506232362269</c:v>
                </c:pt>
                <c:pt idx="61">
                  <c:v>0.682510929952111</c:v>
                </c:pt>
                <c:pt idx="62">
                  <c:v>0.663539885907848</c:v>
                </c:pt>
                <c:pt idx="63">
                  <c:v>0.641252692040642</c:v>
                </c:pt>
                <c:pt idx="64">
                  <c:v>0.631376185088547</c:v>
                </c:pt>
                <c:pt idx="65">
                  <c:v>0.601036128330052</c:v>
                </c:pt>
                <c:pt idx="68">
                  <c:v>0.728376584633072</c:v>
                </c:pt>
                <c:pt idx="69">
                  <c:v>0.711187257544269</c:v>
                </c:pt>
                <c:pt idx="70">
                  <c:v>0.698324911533908</c:v>
                </c:pt>
                <c:pt idx="71">
                  <c:v>0.696788912187519</c:v>
                </c:pt>
                <c:pt idx="72">
                  <c:v>0.696734309270049</c:v>
                </c:pt>
                <c:pt idx="73">
                  <c:v>0.691372507732103</c:v>
                </c:pt>
                <c:pt idx="74">
                  <c:v>0.694535846809801</c:v>
                </c:pt>
                <c:pt idx="75">
                  <c:v>0.690890694176431</c:v>
                </c:pt>
                <c:pt idx="76">
                  <c:v>0.68475851519095</c:v>
                </c:pt>
                <c:pt idx="77">
                  <c:v>0.682733113410808</c:v>
                </c:pt>
                <c:pt idx="78">
                  <c:v>0.672353063206914</c:v>
                </c:pt>
                <c:pt idx="81">
                  <c:v>0.694534689011152</c:v>
                </c:pt>
                <c:pt idx="82">
                  <c:v>0.674493394192922</c:v>
                </c:pt>
                <c:pt idx="83">
                  <c:v>0.665899658155633</c:v>
                </c:pt>
                <c:pt idx="84">
                  <c:v>0.661891833055648</c:v>
                </c:pt>
                <c:pt idx="85">
                  <c:v>0.660337473561514</c:v>
                </c:pt>
                <c:pt idx="86">
                  <c:v>0.662849107330064</c:v>
                </c:pt>
                <c:pt idx="89">
                  <c:v>0.636286994769596</c:v>
                </c:pt>
                <c:pt idx="90">
                  <c:v>0.638257095456611</c:v>
                </c:pt>
                <c:pt idx="91">
                  <c:v>0.633527471856943</c:v>
                </c:pt>
                <c:pt idx="92">
                  <c:v>0.625013837647593</c:v>
                </c:pt>
                <c:pt idx="93">
                  <c:v>0.627291722353015</c:v>
                </c:pt>
                <c:pt idx="94">
                  <c:v>0.624801170722958</c:v>
                </c:pt>
                <c:pt idx="97">
                  <c:v>0.571204315374772</c:v>
                </c:pt>
                <c:pt idx="98">
                  <c:v>0.594787576282758</c:v>
                </c:pt>
                <c:pt idx="99">
                  <c:v>0.592510205086185</c:v>
                </c:pt>
                <c:pt idx="100">
                  <c:v>0.585545790564706</c:v>
                </c:pt>
                <c:pt idx="101">
                  <c:v>0.583612831780606</c:v>
                </c:pt>
                <c:pt idx="102">
                  <c:v>0.582657424897656</c:v>
                </c:pt>
                <c:pt idx="103">
                  <c:v>0.576735948451023</c:v>
                </c:pt>
                <c:pt idx="106">
                  <c:v>0.543147457803153</c:v>
                </c:pt>
                <c:pt idx="107">
                  <c:v>0.545206965854137</c:v>
                </c:pt>
                <c:pt idx="108">
                  <c:v>0.539886604212634</c:v>
                </c:pt>
                <c:pt idx="109">
                  <c:v>0.539904170166904</c:v>
                </c:pt>
                <c:pt idx="110">
                  <c:v>0.537300756486982</c:v>
                </c:pt>
              </c:numCache>
            </c:numRef>
          </c:yVal>
          <c:smooth val="0"/>
        </c:ser>
        <c:ser>
          <c:idx val="4"/>
          <c:order val="5"/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'AH;Data Set # 22'!$P$8:$P$480</c:f>
              <c:numCache>
                <c:formatCode>0.0000</c:formatCode>
                <c:ptCount val="473"/>
                <c:pt idx="0">
                  <c:v>7.049056603773585</c:v>
                </c:pt>
                <c:pt idx="1">
                  <c:v>6.047619047619047</c:v>
                </c:pt>
                <c:pt idx="2">
                  <c:v>5.24232633279483</c:v>
                </c:pt>
                <c:pt idx="3">
                  <c:v>4.707117852975496</c:v>
                </c:pt>
                <c:pt idx="4">
                  <c:v>4.154362416107382</c:v>
                </c:pt>
                <c:pt idx="5">
                  <c:v>3.692122669873722</c:v>
                </c:pt>
                <c:pt idx="6">
                  <c:v>3.289533303126416</c:v>
                </c:pt>
                <c:pt idx="7">
                  <c:v>2.928327645051194</c:v>
                </c:pt>
                <c:pt idx="15">
                  <c:v>6.923913043478261</c:v>
                </c:pt>
                <c:pt idx="16">
                  <c:v>5.836322869955157</c:v>
                </c:pt>
                <c:pt idx="17">
                  <c:v>5.221138211382113</c:v>
                </c:pt>
                <c:pt idx="18">
                  <c:v>4.616780045351474</c:v>
                </c:pt>
                <c:pt idx="19">
                  <c:v>4.13732097725358</c:v>
                </c:pt>
                <c:pt idx="20">
                  <c:v>3.656716417910448</c:v>
                </c:pt>
                <c:pt idx="21">
                  <c:v>3.281818181818182</c:v>
                </c:pt>
                <c:pt idx="22">
                  <c:v>2.873159303882196</c:v>
                </c:pt>
                <c:pt idx="30">
                  <c:v>6.975694444444444</c:v>
                </c:pt>
                <c:pt idx="31">
                  <c:v>5.873873873873874</c:v>
                </c:pt>
                <c:pt idx="32">
                  <c:v>5.167207792207792</c:v>
                </c:pt>
                <c:pt idx="33">
                  <c:v>4.662817551963048</c:v>
                </c:pt>
                <c:pt idx="34">
                  <c:v>4.071782178217821</c:v>
                </c:pt>
                <c:pt idx="35">
                  <c:v>3.574793875147232</c:v>
                </c:pt>
                <c:pt idx="36">
                  <c:v>3.237777777777777</c:v>
                </c:pt>
                <c:pt idx="37">
                  <c:v>2.852112676056338</c:v>
                </c:pt>
                <c:pt idx="45">
                  <c:v>7.415730337078652</c:v>
                </c:pt>
                <c:pt idx="46">
                  <c:v>6.39364303178484</c:v>
                </c:pt>
                <c:pt idx="47">
                  <c:v>5.42808798646362</c:v>
                </c:pt>
                <c:pt idx="48">
                  <c:v>4.676505312868949</c:v>
                </c:pt>
                <c:pt idx="49">
                  <c:v>4.262210796915167</c:v>
                </c:pt>
                <c:pt idx="50">
                  <c:v>3.7125</c:v>
                </c:pt>
                <c:pt idx="51">
                  <c:v>3.304307974335472</c:v>
                </c:pt>
                <c:pt idx="52">
                  <c:v>2.89553752535497</c:v>
                </c:pt>
                <c:pt idx="60">
                  <c:v>6.987261146496814</c:v>
                </c:pt>
                <c:pt idx="61">
                  <c:v>5.947807933194154</c:v>
                </c:pt>
                <c:pt idx="62">
                  <c:v>5.228228228228228</c:v>
                </c:pt>
                <c:pt idx="63">
                  <c:v>4.593383137673425</c:v>
                </c:pt>
                <c:pt idx="64">
                  <c:v>4.173153296266879</c:v>
                </c:pt>
                <c:pt idx="65">
                  <c:v>3.658356940509915</c:v>
                </c:pt>
                <c:pt idx="66">
                  <c:v>3.277223427331887</c:v>
                </c:pt>
                <c:pt idx="67">
                  <c:v>3.05858054825385</c:v>
                </c:pt>
                <c:pt idx="74">
                  <c:v>7.083044982698962</c:v>
                </c:pt>
                <c:pt idx="75">
                  <c:v>6.318840579710145</c:v>
                </c:pt>
                <c:pt idx="76">
                  <c:v>5.334975369458128</c:v>
                </c:pt>
                <c:pt idx="77">
                  <c:v>4.77039627039627</c:v>
                </c:pt>
                <c:pt idx="78">
                  <c:v>4.304728546409807</c:v>
                </c:pt>
                <c:pt idx="79">
                  <c:v>3.812861736334405</c:v>
                </c:pt>
                <c:pt idx="80">
                  <c:v>3.341418764302059</c:v>
                </c:pt>
                <c:pt idx="81">
                  <c:v>2.979327259985985</c:v>
                </c:pt>
                <c:pt idx="89">
                  <c:v>7.051470588235294</c:v>
                </c:pt>
                <c:pt idx="90">
                  <c:v>5.985849056603773</c:v>
                </c:pt>
                <c:pt idx="91">
                  <c:v>5.195275590551181</c:v>
                </c:pt>
                <c:pt idx="92">
                  <c:v>4.661308840413318</c:v>
                </c:pt>
                <c:pt idx="93">
                  <c:v>4.21255230125523</c:v>
                </c:pt>
                <c:pt idx="94">
                  <c:v>3.7339841366687</c:v>
                </c:pt>
                <c:pt idx="95">
                  <c:v>3.304600267976775</c:v>
                </c:pt>
                <c:pt idx="96">
                  <c:v>3.110589085652331</c:v>
                </c:pt>
                <c:pt idx="105">
                  <c:v>6.574829931972789</c:v>
                </c:pt>
                <c:pt idx="106">
                  <c:v>5.64</c:v>
                </c:pt>
                <c:pt idx="107">
                  <c:v>5.026521060842434</c:v>
                </c:pt>
                <c:pt idx="108">
                  <c:v>4.534078212290503</c:v>
                </c:pt>
                <c:pt idx="109">
                  <c:v>4.097601323407775</c:v>
                </c:pt>
                <c:pt idx="110">
                  <c:v>3.639736684619988</c:v>
                </c:pt>
                <c:pt idx="111">
                  <c:v>3.225537516454585</c:v>
                </c:pt>
                <c:pt idx="112">
                  <c:v>2.831732361709175</c:v>
                </c:pt>
                <c:pt idx="121">
                  <c:v>6.570491803278688</c:v>
                </c:pt>
                <c:pt idx="122">
                  <c:v>5.871559633027523</c:v>
                </c:pt>
                <c:pt idx="123">
                  <c:v>5.164296998420221</c:v>
                </c:pt>
                <c:pt idx="124">
                  <c:v>4.577827547592385</c:v>
                </c:pt>
                <c:pt idx="125">
                  <c:v>4.124386252045826</c:v>
                </c:pt>
                <c:pt idx="126">
                  <c:v>3.673690547862732</c:v>
                </c:pt>
                <c:pt idx="127">
                  <c:v>3.273924495171203</c:v>
                </c:pt>
                <c:pt idx="128">
                  <c:v>2.895917001338688</c:v>
                </c:pt>
                <c:pt idx="137">
                  <c:v>6.906896551724138</c:v>
                </c:pt>
                <c:pt idx="138">
                  <c:v>6.088992974238875</c:v>
                </c:pt>
                <c:pt idx="139">
                  <c:v>5.326366559485531</c:v>
                </c:pt>
                <c:pt idx="140">
                  <c:v>4.684684684684684</c:v>
                </c:pt>
                <c:pt idx="141">
                  <c:v>4.163446054750403</c:v>
                </c:pt>
                <c:pt idx="142">
                  <c:v>3.687976539589443</c:v>
                </c:pt>
                <c:pt idx="143">
                  <c:v>3.275488069414317</c:v>
                </c:pt>
                <c:pt idx="144">
                  <c:v>2.84387222946545</c:v>
                </c:pt>
                <c:pt idx="153">
                  <c:v>7.140794223826715</c:v>
                </c:pt>
                <c:pt idx="154">
                  <c:v>6.221686746987952</c:v>
                </c:pt>
                <c:pt idx="155">
                  <c:v>5.412935323383085</c:v>
                </c:pt>
                <c:pt idx="156">
                  <c:v>4.880668257756564</c:v>
                </c:pt>
                <c:pt idx="157">
                  <c:v>4.357324301439458</c:v>
                </c:pt>
                <c:pt idx="158">
                  <c:v>3.863608562691132</c:v>
                </c:pt>
                <c:pt idx="159">
                  <c:v>3.396946564885496</c:v>
                </c:pt>
                <c:pt idx="160">
                  <c:v>2.939966273187184</c:v>
                </c:pt>
                <c:pt idx="170">
                  <c:v>7.046099290780142</c:v>
                </c:pt>
                <c:pt idx="171">
                  <c:v>6.201900237529691</c:v>
                </c:pt>
                <c:pt idx="172">
                  <c:v>5.463815789473684</c:v>
                </c:pt>
                <c:pt idx="173">
                  <c:v>4.828143021914648</c:v>
                </c:pt>
                <c:pt idx="174">
                  <c:v>4.316402997502082</c:v>
                </c:pt>
                <c:pt idx="175">
                  <c:v>3.863608562691132</c:v>
                </c:pt>
                <c:pt idx="176">
                  <c:v>3.397849462365591</c:v>
                </c:pt>
                <c:pt idx="177">
                  <c:v>3.363994743758212</c:v>
                </c:pt>
                <c:pt idx="178">
                  <c:v>2.931803060545576</c:v>
                </c:pt>
                <c:pt idx="187">
                  <c:v>6.215469613259668</c:v>
                </c:pt>
                <c:pt idx="188">
                  <c:v>5.353479853479853</c:v>
                </c:pt>
                <c:pt idx="189">
                  <c:v>4.811345646437995</c:v>
                </c:pt>
                <c:pt idx="190">
                  <c:v>4.288825757575758</c:v>
                </c:pt>
                <c:pt idx="191">
                  <c:v>3.838101884159107</c:v>
                </c:pt>
                <c:pt idx="192">
                  <c:v>3.413758219524532</c:v>
                </c:pt>
                <c:pt idx="193">
                  <c:v>3.00485436893204</c:v>
                </c:pt>
                <c:pt idx="194">
                  <c:v>2.802204928664072</c:v>
                </c:pt>
                <c:pt idx="203">
                  <c:v>6.418032786885246</c:v>
                </c:pt>
                <c:pt idx="204">
                  <c:v>5.482242990654205</c:v>
                </c:pt>
                <c:pt idx="205">
                  <c:v>4.94868238557559</c:v>
                </c:pt>
                <c:pt idx="206">
                  <c:v>4.44889779559118</c:v>
                </c:pt>
                <c:pt idx="207">
                  <c:v>3.975753122703894</c:v>
                </c:pt>
                <c:pt idx="208">
                  <c:v>3.507739938080495</c:v>
                </c:pt>
                <c:pt idx="209">
                  <c:v>3.119455252918288</c:v>
                </c:pt>
                <c:pt idx="210">
                  <c:v>2.857471264367816</c:v>
                </c:pt>
                <c:pt idx="219">
                  <c:v>6.121951219512195</c:v>
                </c:pt>
                <c:pt idx="220">
                  <c:v>5.40147329650092</c:v>
                </c:pt>
                <c:pt idx="221">
                  <c:v>4.765480895915679</c:v>
                </c:pt>
                <c:pt idx="222">
                  <c:v>4.340116279069767</c:v>
                </c:pt>
                <c:pt idx="223">
                  <c:v>3.853146853146853</c:v>
                </c:pt>
                <c:pt idx="224">
                  <c:v>3.433933161953727</c:v>
                </c:pt>
                <c:pt idx="225">
                  <c:v>3.027464258841233</c:v>
                </c:pt>
                <c:pt idx="226">
                  <c:v>2.823510257245196</c:v>
                </c:pt>
                <c:pt idx="235">
                  <c:v>6.96</c:v>
                </c:pt>
                <c:pt idx="236">
                  <c:v>6.08904109589041</c:v>
                </c:pt>
                <c:pt idx="237">
                  <c:v>5.209800918836141</c:v>
                </c:pt>
                <c:pt idx="238">
                  <c:v>4.600891861761427</c:v>
                </c:pt>
                <c:pt idx="239">
                  <c:v>4.120414673046252</c:v>
                </c:pt>
                <c:pt idx="240">
                  <c:v>3.660523186682521</c:v>
                </c:pt>
                <c:pt idx="241">
                  <c:v>3.23010752688172</c:v>
                </c:pt>
                <c:pt idx="242">
                  <c:v>2.828655352480418</c:v>
                </c:pt>
                <c:pt idx="251">
                  <c:v>7.175438596491228</c:v>
                </c:pt>
                <c:pt idx="252">
                  <c:v>6.054794520547945</c:v>
                </c:pt>
                <c:pt idx="253">
                  <c:v>5.24920634920635</c:v>
                </c:pt>
                <c:pt idx="254">
                  <c:v>4.602197802197802</c:v>
                </c:pt>
                <c:pt idx="255">
                  <c:v>4.11697806661251</c:v>
                </c:pt>
                <c:pt idx="256">
                  <c:v>3.655575014594279</c:v>
                </c:pt>
                <c:pt idx="257">
                  <c:v>3.224631396357328</c:v>
                </c:pt>
                <c:pt idx="258">
                  <c:v>2.804660070220236</c:v>
                </c:pt>
                <c:pt idx="268">
                  <c:v>6.956810631229236</c:v>
                </c:pt>
                <c:pt idx="269">
                  <c:v>6.158508158508159</c:v>
                </c:pt>
                <c:pt idx="270">
                  <c:v>5.273449920508744</c:v>
                </c:pt>
                <c:pt idx="271">
                  <c:v>4.672789896670493</c:v>
                </c:pt>
                <c:pt idx="272">
                  <c:v>4.119838056680162</c:v>
                </c:pt>
                <c:pt idx="273">
                  <c:v>3.655990510083037</c:v>
                </c:pt>
                <c:pt idx="274">
                  <c:v>3.224211423699915</c:v>
                </c:pt>
                <c:pt idx="275">
                  <c:v>2.820504421880118</c:v>
                </c:pt>
                <c:pt idx="284">
                  <c:v>6.704697986577181</c:v>
                </c:pt>
                <c:pt idx="285">
                  <c:v>5.926773455377574</c:v>
                </c:pt>
                <c:pt idx="286">
                  <c:v>5.1671875</c:v>
                </c:pt>
                <c:pt idx="287">
                  <c:v>4.636978579481398</c:v>
                </c:pt>
                <c:pt idx="288">
                  <c:v>4.121654501216545</c:v>
                </c:pt>
                <c:pt idx="289">
                  <c:v>3.653914067098293</c:v>
                </c:pt>
                <c:pt idx="290">
                  <c:v>3.247053688345701</c:v>
                </c:pt>
                <c:pt idx="291">
                  <c:v>2.807567917205692</c:v>
                </c:pt>
                <c:pt idx="300">
                  <c:v>6.760942760942761</c:v>
                </c:pt>
                <c:pt idx="301">
                  <c:v>5.866817155756208</c:v>
                </c:pt>
                <c:pt idx="302">
                  <c:v>5.159126365054602</c:v>
                </c:pt>
                <c:pt idx="303">
                  <c:v>4.650684931506849</c:v>
                </c:pt>
                <c:pt idx="304">
                  <c:v>4.127659574468085</c:v>
                </c:pt>
                <c:pt idx="305">
                  <c:v>3.670011806375442</c:v>
                </c:pt>
                <c:pt idx="306">
                  <c:v>3.261789334508594</c:v>
                </c:pt>
                <c:pt idx="307">
                  <c:v>2.822083879423329</c:v>
                </c:pt>
                <c:pt idx="316">
                  <c:v>6.323204419889502</c:v>
                </c:pt>
                <c:pt idx="317">
                  <c:v>5.545283018867924</c:v>
                </c:pt>
                <c:pt idx="318">
                  <c:v>4.915094339622642</c:v>
                </c:pt>
                <c:pt idx="319">
                  <c:v>4.42270058708415</c:v>
                </c:pt>
                <c:pt idx="320">
                  <c:v>3.904292751583392</c:v>
                </c:pt>
                <c:pt idx="321">
                  <c:v>3.459857723577236</c:v>
                </c:pt>
                <c:pt idx="322">
                  <c:v>3.010022271714922</c:v>
                </c:pt>
                <c:pt idx="323">
                  <c:v>2.694145758661888</c:v>
                </c:pt>
                <c:pt idx="333">
                  <c:v>7.501440922190202</c:v>
                </c:pt>
                <c:pt idx="334">
                  <c:v>6.289827255278311</c:v>
                </c:pt>
                <c:pt idx="335">
                  <c:v>5.402328589909444</c:v>
                </c:pt>
                <c:pt idx="336">
                  <c:v>4.697674418604651</c:v>
                </c:pt>
                <c:pt idx="337">
                  <c:v>4.049709489993544</c:v>
                </c:pt>
                <c:pt idx="338">
                  <c:v>3.525176470588235</c:v>
                </c:pt>
                <c:pt idx="339">
                  <c:v>2.967296021577883</c:v>
                </c:pt>
                <c:pt idx="350">
                  <c:v>7.644970414201183</c:v>
                </c:pt>
                <c:pt idx="351">
                  <c:v>6.25381679389313</c:v>
                </c:pt>
                <c:pt idx="352">
                  <c:v>5.381889763779527</c:v>
                </c:pt>
                <c:pt idx="353">
                  <c:v>4.698884758364312</c:v>
                </c:pt>
                <c:pt idx="354">
                  <c:v>3.991849529780564</c:v>
                </c:pt>
                <c:pt idx="355">
                  <c:v>3.513804398689752</c:v>
                </c:pt>
                <c:pt idx="356">
                  <c:v>3.002418797512094</c:v>
                </c:pt>
                <c:pt idx="367">
                  <c:v>7.523809523809524</c:v>
                </c:pt>
                <c:pt idx="368">
                  <c:v>6.302103250478011</c:v>
                </c:pt>
                <c:pt idx="369">
                  <c:v>5.319745222929936</c:v>
                </c:pt>
                <c:pt idx="370">
                  <c:v>4.681734317343173</c:v>
                </c:pt>
                <c:pt idx="371">
                  <c:v>4.031847133757961</c:v>
                </c:pt>
                <c:pt idx="372">
                  <c:v>3.498840982846546</c:v>
                </c:pt>
                <c:pt idx="373">
                  <c:v>2.981368563685637</c:v>
                </c:pt>
                <c:pt idx="384">
                  <c:v>6.166666666666667</c:v>
                </c:pt>
                <c:pt idx="385">
                  <c:v>5.423895253682487</c:v>
                </c:pt>
                <c:pt idx="386">
                  <c:v>4.783659378596087</c:v>
                </c:pt>
                <c:pt idx="387">
                  <c:v>4.273260687342832</c:v>
                </c:pt>
                <c:pt idx="388">
                  <c:v>3.814700432365658</c:v>
                </c:pt>
                <c:pt idx="389">
                  <c:v>3.28213977566868</c:v>
                </c:pt>
                <c:pt idx="390">
                  <c:v>2.884365378036264</c:v>
                </c:pt>
                <c:pt idx="400">
                  <c:v>5.858050847457627</c:v>
                </c:pt>
                <c:pt idx="401">
                  <c:v>5.180494905385735</c:v>
                </c:pt>
                <c:pt idx="402">
                  <c:v>4.667375132837407</c:v>
                </c:pt>
                <c:pt idx="403">
                  <c:v>4.149612403100775</c:v>
                </c:pt>
                <c:pt idx="404">
                  <c:v>3.6875</c:v>
                </c:pt>
                <c:pt idx="405">
                  <c:v>3.235096557514693</c:v>
                </c:pt>
                <c:pt idx="406">
                  <c:v>2.972470504111548</c:v>
                </c:pt>
                <c:pt idx="416">
                  <c:v>5.588785046728972</c:v>
                </c:pt>
                <c:pt idx="417">
                  <c:v>5.028493894165536</c:v>
                </c:pt>
                <c:pt idx="418">
                  <c:v>4.580221997981836</c:v>
                </c:pt>
                <c:pt idx="419">
                  <c:v>4.053129548762737</c:v>
                </c:pt>
                <c:pt idx="420">
                  <c:v>3.575581395348837</c:v>
                </c:pt>
                <c:pt idx="421">
                  <c:v>3.108310358408822</c:v>
                </c:pt>
                <c:pt idx="422">
                  <c:v>2.863041289023162</c:v>
                </c:pt>
                <c:pt idx="431">
                  <c:v>6.295285359801489</c:v>
                </c:pt>
                <c:pt idx="432">
                  <c:v>5.660071942446043</c:v>
                </c:pt>
                <c:pt idx="433">
                  <c:v>4.891891891891892</c:v>
                </c:pt>
                <c:pt idx="434">
                  <c:v>4.417572463768116</c:v>
                </c:pt>
                <c:pt idx="435">
                  <c:v>3.939333333333333</c:v>
                </c:pt>
                <c:pt idx="436">
                  <c:v>3.478072289156627</c:v>
                </c:pt>
                <c:pt idx="437">
                  <c:v>3.011301494713817</c:v>
                </c:pt>
                <c:pt idx="438">
                  <c:v>2.891179452517742</c:v>
                </c:pt>
                <c:pt idx="447">
                  <c:v>7.045614035087719</c:v>
                </c:pt>
                <c:pt idx="448">
                  <c:v>6.663911845730028</c:v>
                </c:pt>
                <c:pt idx="449">
                  <c:v>5.943181818181818</c:v>
                </c:pt>
                <c:pt idx="450">
                  <c:v>5.763106796116505</c:v>
                </c:pt>
                <c:pt idx="451">
                  <c:v>5.328</c:v>
                </c:pt>
                <c:pt idx="452">
                  <c:v>5.043360433604336</c:v>
                </c:pt>
                <c:pt idx="453">
                  <c:v>4.785057471264368</c:v>
                </c:pt>
                <c:pt idx="454">
                  <c:v>4.517441860465116</c:v>
                </c:pt>
                <c:pt idx="455">
                  <c:v>4.243153526970954</c:v>
                </c:pt>
                <c:pt idx="456">
                  <c:v>4.055397727272727</c:v>
                </c:pt>
                <c:pt idx="457">
                  <c:v>3.8</c:v>
                </c:pt>
                <c:pt idx="458">
                  <c:v>3.594291539245668</c:v>
                </c:pt>
                <c:pt idx="459">
                  <c:v>3.315068493150685</c:v>
                </c:pt>
                <c:pt idx="460">
                  <c:v>3.101338432122371</c:v>
                </c:pt>
                <c:pt idx="461">
                  <c:v>2.866100587851078</c:v>
                </c:pt>
                <c:pt idx="462">
                  <c:v>2.829855537720706</c:v>
                </c:pt>
                <c:pt idx="465">
                  <c:v>6.91139240506329</c:v>
                </c:pt>
                <c:pt idx="466">
                  <c:v>5.952586206896552</c:v>
                </c:pt>
                <c:pt idx="467">
                  <c:v>5.204285714285715</c:v>
                </c:pt>
                <c:pt idx="468">
                  <c:v>4.682008368200837</c:v>
                </c:pt>
                <c:pt idx="469">
                  <c:v>4.17175572519084</c:v>
                </c:pt>
                <c:pt idx="470">
                  <c:v>3.68076923076923</c:v>
                </c:pt>
                <c:pt idx="471">
                  <c:v>3.224806201550387</c:v>
                </c:pt>
                <c:pt idx="472">
                  <c:v>2.905256109809173</c:v>
                </c:pt>
              </c:numCache>
            </c:numRef>
          </c:xVal>
          <c:yVal>
            <c:numRef>
              <c:f>'AH;Data Set # 22'!$Q$8:$Q$480</c:f>
              <c:numCache>
                <c:formatCode>0.0000</c:formatCode>
                <c:ptCount val="473"/>
                <c:pt idx="0">
                  <c:v>0.697473831339643</c:v>
                </c:pt>
                <c:pt idx="1">
                  <c:v>0.697765943300167</c:v>
                </c:pt>
                <c:pt idx="2">
                  <c:v>0.683659552892589</c:v>
                </c:pt>
                <c:pt idx="3">
                  <c:v>0.684433885590655</c:v>
                </c:pt>
                <c:pt idx="4">
                  <c:v>0.669272811455785</c:v>
                </c:pt>
                <c:pt idx="5">
                  <c:v>0.662321405901817</c:v>
                </c:pt>
                <c:pt idx="6">
                  <c:v>0.641669034690457</c:v>
                </c:pt>
                <c:pt idx="7">
                  <c:v>0.620971681667413</c:v>
                </c:pt>
                <c:pt idx="15">
                  <c:v>0.69293170437316</c:v>
                </c:pt>
                <c:pt idx="16">
                  <c:v>0.681686788853709</c:v>
                </c:pt>
                <c:pt idx="17">
                  <c:v>0.677319885893764</c:v>
                </c:pt>
                <c:pt idx="18">
                  <c:v>0.674452785771017</c:v>
                </c:pt>
                <c:pt idx="19">
                  <c:v>0.663762428765535</c:v>
                </c:pt>
                <c:pt idx="20">
                  <c:v>0.65516820347231</c:v>
                </c:pt>
                <c:pt idx="21">
                  <c:v>0.63839812013848</c:v>
                </c:pt>
                <c:pt idx="22">
                  <c:v>0.609450363015914</c:v>
                </c:pt>
                <c:pt idx="30">
                  <c:v>0.715790452549087</c:v>
                </c:pt>
                <c:pt idx="31">
                  <c:v>0.686731382572714</c:v>
                </c:pt>
                <c:pt idx="32">
                  <c:v>0.667394663540636</c:v>
                </c:pt>
                <c:pt idx="33">
                  <c:v>0.678328499235381</c:v>
                </c:pt>
                <c:pt idx="34">
                  <c:v>0.654842110675895</c:v>
                </c:pt>
                <c:pt idx="35">
                  <c:v>0.637608113342747</c:v>
                </c:pt>
                <c:pt idx="36">
                  <c:v>0.632659887835193</c:v>
                </c:pt>
                <c:pt idx="37">
                  <c:v>0.602160580600608</c:v>
                </c:pt>
                <c:pt idx="45">
                  <c:v>0.755431357196329</c:v>
                </c:pt>
                <c:pt idx="46">
                  <c:v>0.748501570241006</c:v>
                </c:pt>
                <c:pt idx="47">
                  <c:v>0.70383772763879</c:v>
                </c:pt>
                <c:pt idx="48">
                  <c:v>0.673802064398673</c:v>
                </c:pt>
                <c:pt idx="49">
                  <c:v>0.688170892437635</c:v>
                </c:pt>
                <c:pt idx="50">
                  <c:v>0.655040524580061</c:v>
                </c:pt>
                <c:pt idx="51">
                  <c:v>0.642327675866965</c:v>
                </c:pt>
                <c:pt idx="52">
                  <c:v>0.613481350937287</c:v>
                </c:pt>
                <c:pt idx="60">
                  <c:v>0.749262109588642</c:v>
                </c:pt>
                <c:pt idx="61">
                  <c:v>0.726794520541765</c:v>
                </c:pt>
                <c:pt idx="62">
                  <c:v>0.706280807645301</c:v>
                </c:pt>
                <c:pt idx="63">
                  <c:v>0.689885928925208</c:v>
                </c:pt>
                <c:pt idx="64">
                  <c:v>0.69249693656995</c:v>
                </c:pt>
                <c:pt idx="65">
                  <c:v>0.672992080808281</c:v>
                </c:pt>
                <c:pt idx="66">
                  <c:v>0.65208322043139</c:v>
                </c:pt>
                <c:pt idx="67">
                  <c:v>0.63193724210054</c:v>
                </c:pt>
                <c:pt idx="74">
                  <c:v>0.733647437899232</c:v>
                </c:pt>
                <c:pt idx="75">
                  <c:v>0.739885902161794</c:v>
                </c:pt>
                <c:pt idx="76">
                  <c:v>0.696170727785389</c:v>
                </c:pt>
                <c:pt idx="77">
                  <c:v>0.698688850719507</c:v>
                </c:pt>
                <c:pt idx="78">
                  <c:v>0.690971590151784</c:v>
                </c:pt>
                <c:pt idx="79">
                  <c:v>0.672125335269476</c:v>
                </c:pt>
                <c:pt idx="80">
                  <c:v>0.653627875334249</c:v>
                </c:pt>
                <c:pt idx="81">
                  <c:v>0.628945166386341</c:v>
                </c:pt>
                <c:pt idx="89">
                  <c:v>0.706988719180062</c:v>
                </c:pt>
                <c:pt idx="90">
                  <c:v>0.690367048279146</c:v>
                </c:pt>
                <c:pt idx="91">
                  <c:v>0.683137666635871</c:v>
                </c:pt>
                <c:pt idx="92">
                  <c:v>0.679953759446002</c:v>
                </c:pt>
                <c:pt idx="93">
                  <c:v>0.684243050969245</c:v>
                </c:pt>
                <c:pt idx="94">
                  <c:v>0.668739018752142</c:v>
                </c:pt>
                <c:pt idx="95">
                  <c:v>0.650749632272356</c:v>
                </c:pt>
                <c:pt idx="96">
                  <c:v>0.660658503498351</c:v>
                </c:pt>
                <c:pt idx="105">
                  <c:v>0.661772832998161</c:v>
                </c:pt>
                <c:pt idx="106">
                  <c:v>0.650479174378573</c:v>
                </c:pt>
                <c:pt idx="107">
                  <c:v>0.653188843825001</c:v>
                </c:pt>
                <c:pt idx="108">
                  <c:v>0.661231466832934</c:v>
                </c:pt>
                <c:pt idx="109">
                  <c:v>0.660261822729893</c:v>
                </c:pt>
                <c:pt idx="110">
                  <c:v>0.649832844014316</c:v>
                </c:pt>
                <c:pt idx="111">
                  <c:v>0.633116734489713</c:v>
                </c:pt>
                <c:pt idx="112">
                  <c:v>0.599402219253881</c:v>
                </c:pt>
                <c:pt idx="121">
                  <c:v>0.673372258494716</c:v>
                </c:pt>
                <c:pt idx="122">
                  <c:v>0.6801143568462</c:v>
                </c:pt>
                <c:pt idx="123">
                  <c:v>0.675969583997569</c:v>
                </c:pt>
                <c:pt idx="124">
                  <c:v>0.670074908556388</c:v>
                </c:pt>
                <c:pt idx="125">
                  <c:v>0.670321397326179</c:v>
                </c:pt>
                <c:pt idx="126">
                  <c:v>0.65697244784991</c:v>
                </c:pt>
                <c:pt idx="127">
                  <c:v>0.647274253864339</c:v>
                </c:pt>
                <c:pt idx="128">
                  <c:v>0.616705677157934</c:v>
                </c:pt>
                <c:pt idx="137">
                  <c:v>0.707671832995541</c:v>
                </c:pt>
                <c:pt idx="138">
                  <c:v>0.710788889932662</c:v>
                </c:pt>
                <c:pt idx="139">
                  <c:v>0.701859613819367</c:v>
                </c:pt>
                <c:pt idx="140">
                  <c:v>0.691728252569862</c:v>
                </c:pt>
                <c:pt idx="141">
                  <c:v>0.685407251339052</c:v>
                </c:pt>
                <c:pt idx="142">
                  <c:v>0.66950357468217</c:v>
                </c:pt>
                <c:pt idx="143">
                  <c:v>0.651565351575229</c:v>
                </c:pt>
                <c:pt idx="144">
                  <c:v>0.608136796633024</c:v>
                </c:pt>
                <c:pt idx="153">
                  <c:v>0.727056473776013</c:v>
                </c:pt>
                <c:pt idx="154">
                  <c:v>0.723760278042461</c:v>
                </c:pt>
                <c:pt idx="155">
                  <c:v>0.707972513642267</c:v>
                </c:pt>
                <c:pt idx="156">
                  <c:v>0.71457764800888</c:v>
                </c:pt>
                <c:pt idx="157">
                  <c:v>0.715588346142958</c:v>
                </c:pt>
                <c:pt idx="158">
                  <c:v>0.70300277981383</c:v>
                </c:pt>
                <c:pt idx="159">
                  <c:v>0.67639698871044</c:v>
                </c:pt>
                <c:pt idx="160">
                  <c:v>0.628397364939699</c:v>
                </c:pt>
                <c:pt idx="170">
                  <c:v>0.719045174873838</c:v>
                </c:pt>
                <c:pt idx="171">
                  <c:v>0.725498795703062</c:v>
                </c:pt>
                <c:pt idx="172">
                  <c:v>0.720948673123864</c:v>
                </c:pt>
                <c:pt idx="173">
                  <c:v>0.715135310847991</c:v>
                </c:pt>
                <c:pt idx="174">
                  <c:v>0.711480441447174</c:v>
                </c:pt>
                <c:pt idx="175">
                  <c:v>0.70300277981383</c:v>
                </c:pt>
                <c:pt idx="176">
                  <c:v>0.677425873800357</c:v>
                </c:pt>
                <c:pt idx="177">
                  <c:v>0.67490773030537</c:v>
                </c:pt>
                <c:pt idx="178">
                  <c:v>0.630093737083297</c:v>
                </c:pt>
                <c:pt idx="187">
                  <c:v>0.674953246462783</c:v>
                </c:pt>
                <c:pt idx="188">
                  <c:v>0.662611645335958</c:v>
                </c:pt>
                <c:pt idx="189">
                  <c:v>0.665185729121243</c:v>
                </c:pt>
                <c:pt idx="190">
                  <c:v>0.660766545774251</c:v>
                </c:pt>
                <c:pt idx="191">
                  <c:v>0.651637888563942</c:v>
                </c:pt>
                <c:pt idx="192">
                  <c:v>0.642038330634994</c:v>
                </c:pt>
                <c:pt idx="193">
                  <c:v>0.617090574883486</c:v>
                </c:pt>
                <c:pt idx="194">
                  <c:v>0.596369614293165</c:v>
                </c:pt>
                <c:pt idx="203">
                  <c:v>0.712117934892356</c:v>
                </c:pt>
                <c:pt idx="204">
                  <c:v>0.679708649386864</c:v>
                </c:pt>
                <c:pt idx="205">
                  <c:v>0.676722299682039</c:v>
                </c:pt>
                <c:pt idx="206">
                  <c:v>0.67866022671233</c:v>
                </c:pt>
                <c:pt idx="207">
                  <c:v>0.669524786475942</c:v>
                </c:pt>
                <c:pt idx="208">
                  <c:v>0.662104365904909</c:v>
                </c:pt>
                <c:pt idx="209">
                  <c:v>0.639430261952564</c:v>
                </c:pt>
                <c:pt idx="210">
                  <c:v>0.610203845141402</c:v>
                </c:pt>
                <c:pt idx="219">
                  <c:v>0.666126121120397</c:v>
                </c:pt>
                <c:pt idx="220">
                  <c:v>0.669694525638991</c:v>
                </c:pt>
                <c:pt idx="221">
                  <c:v>0.656129359284165</c:v>
                </c:pt>
                <c:pt idx="222">
                  <c:v>0.664967439481608</c:v>
                </c:pt>
                <c:pt idx="223">
                  <c:v>0.654786692943642</c:v>
                </c:pt>
                <c:pt idx="224">
                  <c:v>0.642474719579979</c:v>
                </c:pt>
                <c:pt idx="225">
                  <c:v>0.621733844822413</c:v>
                </c:pt>
                <c:pt idx="226">
                  <c:v>0.60191123100101</c:v>
                </c:pt>
                <c:pt idx="235">
                  <c:v>0.728086486916354</c:v>
                </c:pt>
                <c:pt idx="236">
                  <c:v>0.719894568679825</c:v>
                </c:pt>
                <c:pt idx="237">
                  <c:v>0.695659574207456</c:v>
                </c:pt>
                <c:pt idx="238">
                  <c:v>0.676655699480574</c:v>
                </c:pt>
                <c:pt idx="239">
                  <c:v>0.678060803257421</c:v>
                </c:pt>
                <c:pt idx="240">
                  <c:v>0.65756126593227</c:v>
                </c:pt>
                <c:pt idx="241">
                  <c:v>0.640833832803032</c:v>
                </c:pt>
                <c:pt idx="242">
                  <c:v>0.602868951659185</c:v>
                </c:pt>
                <c:pt idx="251">
                  <c:v>0.742854215957199</c:v>
                </c:pt>
                <c:pt idx="252">
                  <c:v>0.713829765030038</c:v>
                </c:pt>
                <c:pt idx="253">
                  <c:v>0.691065523257588</c:v>
                </c:pt>
                <c:pt idx="254">
                  <c:v>0.681831562461413</c:v>
                </c:pt>
                <c:pt idx="255">
                  <c:v>0.67097345711205</c:v>
                </c:pt>
                <c:pt idx="256">
                  <c:v>0.662248092295829</c:v>
                </c:pt>
                <c:pt idx="257">
                  <c:v>0.636587714112323</c:v>
                </c:pt>
                <c:pt idx="258">
                  <c:v>0.601878775418016</c:v>
                </c:pt>
                <c:pt idx="268">
                  <c:v>0.72879771846108</c:v>
                </c:pt>
                <c:pt idx="269">
                  <c:v>0.72468690158785</c:v>
                </c:pt>
                <c:pt idx="270">
                  <c:v>0.695306110057148</c:v>
                </c:pt>
                <c:pt idx="271">
                  <c:v>0.682467450129993</c:v>
                </c:pt>
                <c:pt idx="272">
                  <c:v>0.672763126733876</c:v>
                </c:pt>
                <c:pt idx="273">
                  <c:v>0.657120262120019</c:v>
                </c:pt>
                <c:pt idx="274">
                  <c:v>0.641959686725695</c:v>
                </c:pt>
                <c:pt idx="275">
                  <c:v>0.599186560159732</c:v>
                </c:pt>
                <c:pt idx="284">
                  <c:v>0.686096882102906</c:v>
                </c:pt>
                <c:pt idx="285">
                  <c:v>0.690520685685707</c:v>
                </c:pt>
                <c:pt idx="286">
                  <c:v>0.680267624456688</c:v>
                </c:pt>
                <c:pt idx="287">
                  <c:v>0.680805300578989</c:v>
                </c:pt>
                <c:pt idx="288">
                  <c:v>0.672662780960031</c:v>
                </c:pt>
                <c:pt idx="289">
                  <c:v>0.659086881447722</c:v>
                </c:pt>
                <c:pt idx="290">
                  <c:v>0.641143483981112</c:v>
                </c:pt>
                <c:pt idx="291">
                  <c:v>0.598857693169357</c:v>
                </c:pt>
                <c:pt idx="300">
                  <c:v>0.693581654488303</c:v>
                </c:pt>
                <c:pt idx="301">
                  <c:v>0.684721834604162</c:v>
                </c:pt>
                <c:pt idx="302">
                  <c:v>0.679206364512138</c:v>
                </c:pt>
                <c:pt idx="303">
                  <c:v>0.679572685690637</c:v>
                </c:pt>
                <c:pt idx="304">
                  <c:v>0.671119557302388</c:v>
                </c:pt>
                <c:pt idx="305">
                  <c:v>0.662470248676663</c:v>
                </c:pt>
                <c:pt idx="306">
                  <c:v>0.642406008643222</c:v>
                </c:pt>
                <c:pt idx="307">
                  <c:v>0.599591718114032</c:v>
                </c:pt>
                <c:pt idx="316">
                  <c:v>0.692577857334166</c:v>
                </c:pt>
                <c:pt idx="317">
                  <c:v>0.688227454718178</c:v>
                </c:pt>
                <c:pt idx="318">
                  <c:v>0.679529356703373</c:v>
                </c:pt>
                <c:pt idx="319">
                  <c:v>0.680714874154533</c:v>
                </c:pt>
                <c:pt idx="320">
                  <c:v>0.665762124991123</c:v>
                </c:pt>
                <c:pt idx="321">
                  <c:v>0.653594503291939</c:v>
                </c:pt>
                <c:pt idx="322">
                  <c:v>0.620528657712132</c:v>
                </c:pt>
                <c:pt idx="323">
                  <c:v>0.585777708733115</c:v>
                </c:pt>
                <c:pt idx="333">
                  <c:v>0.87617379777739</c:v>
                </c:pt>
                <c:pt idx="334">
                  <c:v>0.824300233258632</c:v>
                </c:pt>
                <c:pt idx="335">
                  <c:v>0.799226223320327</c:v>
                </c:pt>
                <c:pt idx="336">
                  <c:v>0.764252885105388</c:v>
                </c:pt>
                <c:pt idx="337">
                  <c:v>0.734294030365587</c:v>
                </c:pt>
                <c:pt idx="338">
                  <c:v>0.698488475800905</c:v>
                </c:pt>
                <c:pt idx="339">
                  <c:v>0.637287453945542</c:v>
                </c:pt>
                <c:pt idx="350">
                  <c:v>0.889673280594629</c:v>
                </c:pt>
                <c:pt idx="351">
                  <c:v>0.819580957114021</c:v>
                </c:pt>
                <c:pt idx="352">
                  <c:v>0.789020281156677</c:v>
                </c:pt>
                <c:pt idx="353">
                  <c:v>0.764903786029251</c:v>
                </c:pt>
                <c:pt idx="354">
                  <c:v>0.729205727891566</c:v>
                </c:pt>
                <c:pt idx="355">
                  <c:v>0.697071165292201</c:v>
                </c:pt>
                <c:pt idx="356">
                  <c:v>0.64071464812284</c:v>
                </c:pt>
                <c:pt idx="367">
                  <c:v>0.866033737745305</c:v>
                </c:pt>
                <c:pt idx="368">
                  <c:v>0.828299882279549</c:v>
                </c:pt>
                <c:pt idx="369">
                  <c:v>0.78700875239059</c:v>
                </c:pt>
                <c:pt idx="370">
                  <c:v>0.763542598539763</c:v>
                </c:pt>
                <c:pt idx="371">
                  <c:v>0.734369103017821</c:v>
                </c:pt>
                <c:pt idx="372">
                  <c:v>0.695856781212654</c:v>
                </c:pt>
                <c:pt idx="373">
                  <c:v>0.640309819919538</c:v>
                </c:pt>
                <c:pt idx="384">
                  <c:v>0.723584064868074</c:v>
                </c:pt>
                <c:pt idx="385">
                  <c:v>0.714818904940877</c:v>
                </c:pt>
                <c:pt idx="386">
                  <c:v>0.706087859486913</c:v>
                </c:pt>
                <c:pt idx="387">
                  <c:v>0.69850221397699</c:v>
                </c:pt>
                <c:pt idx="388">
                  <c:v>0.686313538750866</c:v>
                </c:pt>
                <c:pt idx="389">
                  <c:v>0.655391505530705</c:v>
                </c:pt>
                <c:pt idx="390">
                  <c:v>0.606314985918717</c:v>
                </c:pt>
                <c:pt idx="400">
                  <c:v>0.705194942202096</c:v>
                </c:pt>
                <c:pt idx="401">
                  <c:v>0.707528158726176</c:v>
                </c:pt>
                <c:pt idx="402">
                  <c:v>0.708128962974957</c:v>
                </c:pt>
                <c:pt idx="403">
                  <c:v>0.695047745131745</c:v>
                </c:pt>
                <c:pt idx="404">
                  <c:v>0.683168774922804</c:v>
                </c:pt>
                <c:pt idx="405">
                  <c:v>0.65014501035761</c:v>
                </c:pt>
                <c:pt idx="406">
                  <c:v>0.620484658249215</c:v>
                </c:pt>
                <c:pt idx="416">
                  <c:v>0.699618821269292</c:v>
                </c:pt>
                <c:pt idx="417">
                  <c:v>0.70080810932508</c:v>
                </c:pt>
                <c:pt idx="418">
                  <c:v>0.706439710026689</c:v>
                </c:pt>
                <c:pt idx="419">
                  <c:v>0.692448658251741</c:v>
                </c:pt>
                <c:pt idx="420">
                  <c:v>0.673269674406907</c:v>
                </c:pt>
                <c:pt idx="421">
                  <c:v>0.632159105714303</c:v>
                </c:pt>
                <c:pt idx="422">
                  <c:v>0.605320179749002</c:v>
                </c:pt>
                <c:pt idx="431">
                  <c:v>0.725912272287873</c:v>
                </c:pt>
                <c:pt idx="432">
                  <c:v>0.726906925832656</c:v>
                </c:pt>
                <c:pt idx="433">
                  <c:v>0.706701417810515</c:v>
                </c:pt>
                <c:pt idx="434">
                  <c:v>0.706266397386943</c:v>
                </c:pt>
                <c:pt idx="435">
                  <c:v>0.693247336839796</c:v>
                </c:pt>
                <c:pt idx="436">
                  <c:v>0.676434018987424</c:v>
                </c:pt>
                <c:pt idx="437">
                  <c:v>0.626545690745371</c:v>
                </c:pt>
                <c:pt idx="438">
                  <c:v>0.612200302169777</c:v>
                </c:pt>
                <c:pt idx="447">
                  <c:v>0.722785092572021</c:v>
                </c:pt>
                <c:pt idx="448">
                  <c:v>0.750335788738424</c:v>
                </c:pt>
                <c:pt idx="449">
                  <c:v>0.695766232337662</c:v>
                </c:pt>
                <c:pt idx="450">
                  <c:v>0.718781846115739</c:v>
                </c:pt>
                <c:pt idx="451">
                  <c:v>0.703873827452691</c:v>
                </c:pt>
                <c:pt idx="452">
                  <c:v>0.704395666250723</c:v>
                </c:pt>
                <c:pt idx="453">
                  <c:v>0.706803754319826</c:v>
                </c:pt>
                <c:pt idx="454">
                  <c:v>0.706134109571721</c:v>
                </c:pt>
                <c:pt idx="455">
                  <c:v>0.694600555254706</c:v>
                </c:pt>
                <c:pt idx="456">
                  <c:v>0.701552201059904</c:v>
                </c:pt>
                <c:pt idx="457">
                  <c:v>0.691975945591728</c:v>
                </c:pt>
                <c:pt idx="458">
                  <c:v>0.690999823370602</c:v>
                </c:pt>
                <c:pt idx="459">
                  <c:v>0.657339181546781</c:v>
                </c:pt>
                <c:pt idx="460">
                  <c:v>0.639393286681509</c:v>
                </c:pt>
                <c:pt idx="461">
                  <c:v>0.614678778343132</c:v>
                </c:pt>
                <c:pt idx="462">
                  <c:v>0.608252507433615</c:v>
                </c:pt>
                <c:pt idx="465">
                  <c:v>0.739435594249096</c:v>
                </c:pt>
                <c:pt idx="466">
                  <c:v>0.716186309370109</c:v>
                </c:pt>
                <c:pt idx="467">
                  <c:v>0.719116412467711</c:v>
                </c:pt>
                <c:pt idx="468">
                  <c:v>0.717109884007949</c:v>
                </c:pt>
                <c:pt idx="469">
                  <c:v>0.706028833790914</c:v>
                </c:pt>
                <c:pt idx="470">
                  <c:v>0.689687036007807</c:v>
                </c:pt>
                <c:pt idx="471">
                  <c:v>0.656350121665084</c:v>
                </c:pt>
                <c:pt idx="472">
                  <c:v>0.619587617901473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5517808"/>
        <c:axId val="-1375513776"/>
      </c:scatterChart>
      <c:valAx>
        <c:axId val="-1375517808"/>
        <c:scaling>
          <c:orientation val="minMax"/>
          <c:max val="7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513776"/>
        <c:crosses val="autoZero"/>
        <c:crossBetween val="midCat"/>
      </c:valAx>
      <c:valAx>
        <c:axId val="-1375513776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5178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089900110988"/>
          <c:y val="0.566068515497553"/>
          <c:w val="0.128745837957825"/>
          <c:h val="0.22512234910277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23'!#REF!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23'!#REF!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5817184"/>
        <c:axId val="-1375813024"/>
      </c:scatterChart>
      <c:valAx>
        <c:axId val="-1375817184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813024"/>
        <c:crosses val="autoZero"/>
        <c:crossBetween val="midCat"/>
        <c:majorUnit val="0.1"/>
      </c:valAx>
      <c:valAx>
        <c:axId val="-137581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58171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9621451104101"/>
          <c:y val="0.0288809003658294"/>
          <c:w val="0.898264984227129"/>
          <c:h val="0.867630381823459"/>
        </c:manualLayout>
      </c:layout>
      <c:scatterChart>
        <c:scatterStyle val="lineMarker"/>
        <c:varyColors val="0"/>
        <c:ser>
          <c:idx val="0"/>
          <c:order val="0"/>
          <c:tx>
            <c:v>Beta = -2.0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23'!$I$8:$I$25</c:f>
              <c:numCache>
                <c:formatCode>0.00000</c:formatCode>
                <c:ptCount val="18"/>
                <c:pt idx="0">
                  <c:v>0.037582928221236</c:v>
                </c:pt>
                <c:pt idx="1">
                  <c:v>0.0351552021026133</c:v>
                </c:pt>
                <c:pt idx="2">
                  <c:v>0.0334041889022103</c:v>
                </c:pt>
                <c:pt idx="3">
                  <c:v>0.0337635793307107</c:v>
                </c:pt>
                <c:pt idx="4">
                  <c:v>0.0341226603659238</c:v>
                </c:pt>
                <c:pt idx="5">
                  <c:v>0.0315789017837723</c:v>
                </c:pt>
                <c:pt idx="6">
                  <c:v>0.0306430018991199</c:v>
                </c:pt>
                <c:pt idx="7">
                  <c:v>0.0299680765929755</c:v>
                </c:pt>
                <c:pt idx="8">
                  <c:v>0.0299926976936176</c:v>
                </c:pt>
                <c:pt idx="9">
                  <c:v>0.0305546820314182</c:v>
                </c:pt>
                <c:pt idx="10">
                  <c:v>0.0295403025467599</c:v>
                </c:pt>
                <c:pt idx="11">
                  <c:v>0.0281622350588144</c:v>
                </c:pt>
                <c:pt idx="12">
                  <c:v>0.0285844985034514</c:v>
                </c:pt>
                <c:pt idx="13">
                  <c:v>0.0270685762522795</c:v>
                </c:pt>
                <c:pt idx="14">
                  <c:v>0.0247286754678033</c:v>
                </c:pt>
                <c:pt idx="15">
                  <c:v>0.021531863898455</c:v>
                </c:pt>
                <c:pt idx="16">
                  <c:v>0.0178686971655322</c:v>
                </c:pt>
                <c:pt idx="17">
                  <c:v>0.0160148776389921</c:v>
                </c:pt>
              </c:numCache>
            </c:numRef>
          </c:xVal>
          <c:yVal>
            <c:numRef>
              <c:f>'AL;Data Set # 23'!$J$8:$J$25</c:f>
              <c:numCache>
                <c:formatCode>0.00000</c:formatCode>
                <c:ptCount val="18"/>
                <c:pt idx="0">
                  <c:v>0.0180027055553283</c:v>
                </c:pt>
                <c:pt idx="1">
                  <c:v>0.018070677215763</c:v>
                </c:pt>
                <c:pt idx="2">
                  <c:v>0.0178928061856139</c:v>
                </c:pt>
                <c:pt idx="3">
                  <c:v>0.018032317248642</c:v>
                </c:pt>
                <c:pt idx="4">
                  <c:v>0.0181771548165478</c:v>
                </c:pt>
                <c:pt idx="5">
                  <c:v>0.0184183507906376</c:v>
                </c:pt>
                <c:pt idx="6">
                  <c:v>0.0183060122174051</c:v>
                </c:pt>
                <c:pt idx="7">
                  <c:v>0.01862367256517</c:v>
                </c:pt>
                <c:pt idx="8">
                  <c:v>0.0188548442225109</c:v>
                </c:pt>
                <c:pt idx="9">
                  <c:v>0.0189910044398908</c:v>
                </c:pt>
                <c:pt idx="10">
                  <c:v>0.0193905898507764</c:v>
                </c:pt>
                <c:pt idx="11">
                  <c:v>0.0194555006671991</c:v>
                </c:pt>
                <c:pt idx="12">
                  <c:v>0.0196340985930451</c:v>
                </c:pt>
                <c:pt idx="13">
                  <c:v>0.0203922697798588</c:v>
                </c:pt>
                <c:pt idx="14">
                  <c:v>0.021307377598669</c:v>
                </c:pt>
                <c:pt idx="15">
                  <c:v>0.0227051978256885</c:v>
                </c:pt>
                <c:pt idx="16">
                  <c:v>0.0243676364279654</c:v>
                </c:pt>
                <c:pt idx="17">
                  <c:v>0.0261650898374898</c:v>
                </c:pt>
              </c:numCache>
            </c:numRef>
          </c:yVal>
          <c:smooth val="0"/>
        </c:ser>
        <c:ser>
          <c:idx val="1"/>
          <c:order val="1"/>
          <c:tx>
            <c:v>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'AL;Data Set # 23'!$I$28:$I$45</c:f>
              <c:numCache>
                <c:formatCode>0.00000</c:formatCode>
                <c:ptCount val="18"/>
                <c:pt idx="0">
                  <c:v>0.0519761575601633</c:v>
                </c:pt>
                <c:pt idx="1">
                  <c:v>0.0510556855660717</c:v>
                </c:pt>
                <c:pt idx="2">
                  <c:v>0.0502327263834065</c:v>
                </c:pt>
                <c:pt idx="3">
                  <c:v>0.0486533075532753</c:v>
                </c:pt>
                <c:pt idx="4">
                  <c:v>0.0483509726590642</c:v>
                </c:pt>
                <c:pt idx="5">
                  <c:v>0.0474295404454414</c:v>
                </c:pt>
                <c:pt idx="6">
                  <c:v>0.04730193444864</c:v>
                </c:pt>
                <c:pt idx="7">
                  <c:v>0.0470052066095905</c:v>
                </c:pt>
                <c:pt idx="8">
                  <c:v>0.0472513649948583</c:v>
                </c:pt>
                <c:pt idx="9">
                  <c:v>0.0463760942496181</c:v>
                </c:pt>
                <c:pt idx="10">
                  <c:v>0.0458397231786667</c:v>
                </c:pt>
                <c:pt idx="11">
                  <c:v>0.0448625367110811</c:v>
                </c:pt>
                <c:pt idx="12">
                  <c:v>0.0460532588560158</c:v>
                </c:pt>
                <c:pt idx="13">
                  <c:v>0.0443882879885782</c:v>
                </c:pt>
                <c:pt idx="14">
                  <c:v>0.0432815535395389</c:v>
                </c:pt>
                <c:pt idx="15">
                  <c:v>0.041753690803006</c:v>
                </c:pt>
                <c:pt idx="16">
                  <c:v>0.0406030647884812</c:v>
                </c:pt>
                <c:pt idx="17">
                  <c:v>0.0401092261926001</c:v>
                </c:pt>
              </c:numCache>
            </c:numRef>
          </c:xVal>
          <c:yVal>
            <c:numRef>
              <c:f>'AL;Data Set # 23'!$J$28:$J$45</c:f>
              <c:numCache>
                <c:formatCode>0.00000</c:formatCode>
                <c:ptCount val="18"/>
                <c:pt idx="0">
                  <c:v>0.0190957000769679</c:v>
                </c:pt>
                <c:pt idx="1">
                  <c:v>0.0193357364330773</c:v>
                </c:pt>
                <c:pt idx="2">
                  <c:v>0.0197439539842125</c:v>
                </c:pt>
                <c:pt idx="3">
                  <c:v>0.0193292622651929</c:v>
                </c:pt>
                <c:pt idx="4">
                  <c:v>0.0197207079201814</c:v>
                </c:pt>
                <c:pt idx="5">
                  <c:v>0.0199127822583038</c:v>
                </c:pt>
                <c:pt idx="6">
                  <c:v>0.0195421011968</c:v>
                </c:pt>
                <c:pt idx="7">
                  <c:v>0.020045674767445</c:v>
                </c:pt>
                <c:pt idx="8">
                  <c:v>0.0204454898905208</c:v>
                </c:pt>
                <c:pt idx="9">
                  <c:v>0.0200857762096162</c:v>
                </c:pt>
                <c:pt idx="10">
                  <c:v>0.0204744173037037</c:v>
                </c:pt>
                <c:pt idx="11">
                  <c:v>0.0204991551541729</c:v>
                </c:pt>
                <c:pt idx="12">
                  <c:v>0.0210465584382744</c:v>
                </c:pt>
                <c:pt idx="13">
                  <c:v>0.0215015787457987</c:v>
                </c:pt>
                <c:pt idx="14">
                  <c:v>0.0222730381480255</c:v>
                </c:pt>
                <c:pt idx="15">
                  <c:v>0.0234958568507307</c:v>
                </c:pt>
                <c:pt idx="16">
                  <c:v>0.024705449130803</c:v>
                </c:pt>
                <c:pt idx="17">
                  <c:v>0.027113404799276</c:v>
                </c:pt>
              </c:numCache>
            </c:numRef>
          </c:yVal>
          <c:smooth val="1"/>
        </c:ser>
        <c:ser>
          <c:idx val="3"/>
          <c:order val="2"/>
          <c:tx>
            <c:v>2.2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'AL;Data Set # 23'!$I$48:$I$65</c:f>
              <c:numCache>
                <c:formatCode>0.00000</c:formatCode>
                <c:ptCount val="18"/>
                <c:pt idx="0">
                  <c:v>0.0677442550684669</c:v>
                </c:pt>
                <c:pt idx="1">
                  <c:v>0.0658189050474511</c:v>
                </c:pt>
                <c:pt idx="2">
                  <c:v>0.0662907920407393</c:v>
                </c:pt>
                <c:pt idx="3">
                  <c:v>0.0659767526280346</c:v>
                </c:pt>
                <c:pt idx="4">
                  <c:v>0.0652076102533629</c:v>
                </c:pt>
                <c:pt idx="5">
                  <c:v>0.0652977285582303</c:v>
                </c:pt>
                <c:pt idx="6">
                  <c:v>0.0638715907141189</c:v>
                </c:pt>
                <c:pt idx="7">
                  <c:v>0.0641922888692911</c:v>
                </c:pt>
                <c:pt idx="8">
                  <c:v>0.0633848211225277</c:v>
                </c:pt>
                <c:pt idx="9">
                  <c:v>0.062808568590034</c:v>
                </c:pt>
                <c:pt idx="10">
                  <c:v>0.063596702852377</c:v>
                </c:pt>
                <c:pt idx="11">
                  <c:v>0.0634095376256512</c:v>
                </c:pt>
                <c:pt idx="12">
                  <c:v>0.062957107960418</c:v>
                </c:pt>
                <c:pt idx="13">
                  <c:v>0.0620632752576311</c:v>
                </c:pt>
                <c:pt idx="14">
                  <c:v>0.060845971705764</c:v>
                </c:pt>
                <c:pt idx="15">
                  <c:v>0.0597051470576326</c:v>
                </c:pt>
                <c:pt idx="16">
                  <c:v>0.0593037086389304</c:v>
                </c:pt>
                <c:pt idx="17">
                  <c:v>0.0582833260085285</c:v>
                </c:pt>
              </c:numCache>
            </c:numRef>
          </c:xVal>
          <c:yVal>
            <c:numRef>
              <c:f>'AL;Data Set # 23'!$J$48:$J$65</c:f>
              <c:numCache>
                <c:formatCode>0.00000</c:formatCode>
                <c:ptCount val="18"/>
                <c:pt idx="0">
                  <c:v>0.0239016117807854</c:v>
                </c:pt>
                <c:pt idx="1">
                  <c:v>0.0237321920960341</c:v>
                </c:pt>
                <c:pt idx="2">
                  <c:v>0.0238921588478492</c:v>
                </c:pt>
                <c:pt idx="3">
                  <c:v>0.0239502168835208</c:v>
                </c:pt>
                <c:pt idx="4">
                  <c:v>0.0236639833414555</c:v>
                </c:pt>
                <c:pt idx="5">
                  <c:v>0.023916161921597</c:v>
                </c:pt>
                <c:pt idx="6">
                  <c:v>0.0241558835914115</c:v>
                </c:pt>
                <c:pt idx="7">
                  <c:v>0.0242092847259484</c:v>
                </c:pt>
                <c:pt idx="8">
                  <c:v>0.0239939640144426</c:v>
                </c:pt>
                <c:pt idx="9">
                  <c:v>0.024357092415879</c:v>
                </c:pt>
                <c:pt idx="10">
                  <c:v>0.0246993493157905</c:v>
                </c:pt>
                <c:pt idx="11">
                  <c:v>0.0246430069519569</c:v>
                </c:pt>
                <c:pt idx="12">
                  <c:v>0.0246056033078778</c:v>
                </c:pt>
                <c:pt idx="13">
                  <c:v>0.0247934553553925</c:v>
                </c:pt>
                <c:pt idx="14">
                  <c:v>0.0253401988300571</c:v>
                </c:pt>
                <c:pt idx="15">
                  <c:v>0.0266283276688047</c:v>
                </c:pt>
                <c:pt idx="16">
                  <c:v>0.0280811368995712</c:v>
                </c:pt>
                <c:pt idx="17">
                  <c:v>0.0299641627174369</c:v>
                </c:pt>
              </c:numCache>
            </c:numRef>
          </c:yVal>
          <c:smooth val="1"/>
        </c:ser>
        <c:ser>
          <c:idx val="2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23'!$I$68:$I$85</c:f>
              <c:numCache>
                <c:formatCode>0.00000</c:formatCode>
                <c:ptCount val="18"/>
                <c:pt idx="0">
                  <c:v>0.145337728536955</c:v>
                </c:pt>
                <c:pt idx="1">
                  <c:v>0.145661211652337</c:v>
                </c:pt>
                <c:pt idx="2">
                  <c:v>0.150302522192323</c:v>
                </c:pt>
                <c:pt idx="3">
                  <c:v>0.148918523615685</c:v>
                </c:pt>
                <c:pt idx="4">
                  <c:v>0.15227826865604</c:v>
                </c:pt>
                <c:pt idx="5">
                  <c:v>0.151116996515433</c:v>
                </c:pt>
                <c:pt idx="6">
                  <c:v>0.151063386423939</c:v>
                </c:pt>
                <c:pt idx="7">
                  <c:v>0.150274209168218</c:v>
                </c:pt>
                <c:pt idx="8">
                  <c:v>0.154773561276297</c:v>
                </c:pt>
                <c:pt idx="9">
                  <c:v>0.154157750508159</c:v>
                </c:pt>
                <c:pt idx="10">
                  <c:v>0.157598753371985</c:v>
                </c:pt>
                <c:pt idx="11">
                  <c:v>0.156030452327441</c:v>
                </c:pt>
                <c:pt idx="12">
                  <c:v>0.158810282424998</c:v>
                </c:pt>
                <c:pt idx="13">
                  <c:v>0.159483450908035</c:v>
                </c:pt>
                <c:pt idx="14">
                  <c:v>0.159021628373246</c:v>
                </c:pt>
                <c:pt idx="15">
                  <c:v>0.156482931987583</c:v>
                </c:pt>
                <c:pt idx="16">
                  <c:v>0.14889023128078</c:v>
                </c:pt>
                <c:pt idx="17">
                  <c:v>0.145882393845543</c:v>
                </c:pt>
              </c:numCache>
            </c:numRef>
          </c:xVal>
          <c:yVal>
            <c:numRef>
              <c:f>'AL;Data Set # 23'!$J$68:$J$85</c:f>
              <c:numCache>
                <c:formatCode>0.00000</c:formatCode>
                <c:ptCount val="18"/>
                <c:pt idx="0">
                  <c:v>0.0602136666116585</c:v>
                </c:pt>
                <c:pt idx="1">
                  <c:v>0.0603951490990072</c:v>
                </c:pt>
                <c:pt idx="2">
                  <c:v>0.0619553371122625</c:v>
                </c:pt>
                <c:pt idx="3">
                  <c:v>0.0617192572082631</c:v>
                </c:pt>
                <c:pt idx="4">
                  <c:v>0.0628811331255374</c:v>
                </c:pt>
                <c:pt idx="5">
                  <c:v>0.0628229691272658</c:v>
                </c:pt>
                <c:pt idx="6">
                  <c:v>0.0628372214129008</c:v>
                </c:pt>
                <c:pt idx="7">
                  <c:v>0.0626782058217468</c:v>
                </c:pt>
                <c:pt idx="8">
                  <c:v>0.0646181217899324</c:v>
                </c:pt>
                <c:pt idx="9">
                  <c:v>0.0646345452369195</c:v>
                </c:pt>
                <c:pt idx="10">
                  <c:v>0.0665504020052219</c:v>
                </c:pt>
                <c:pt idx="11">
                  <c:v>0.0661467397980064</c:v>
                </c:pt>
                <c:pt idx="12">
                  <c:v>0.0674243127596607</c:v>
                </c:pt>
                <c:pt idx="13">
                  <c:v>0.0693098294559832</c:v>
                </c:pt>
                <c:pt idx="14">
                  <c:v>0.0710534931520212</c:v>
                </c:pt>
                <c:pt idx="15">
                  <c:v>0.0728418081002677</c:v>
                </c:pt>
                <c:pt idx="16">
                  <c:v>0.0735228523547501</c:v>
                </c:pt>
                <c:pt idx="17">
                  <c:v>0.0750767607569402</c:v>
                </c:pt>
              </c:numCache>
            </c:numRef>
          </c:yVal>
          <c:smooth val="0"/>
        </c:ser>
        <c:ser>
          <c:idx val="4"/>
          <c:order val="4"/>
          <c:tx>
            <c:v>10.5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23'!$I$88:$I$105</c:f>
              <c:numCache>
                <c:formatCode>0.00000</c:formatCode>
                <c:ptCount val="18"/>
                <c:pt idx="0">
                  <c:v>0.146232795130418</c:v>
                </c:pt>
                <c:pt idx="1">
                  <c:v>0.14611231877905</c:v>
                </c:pt>
                <c:pt idx="2">
                  <c:v>0.143529345024</c:v>
                </c:pt>
                <c:pt idx="3">
                  <c:v>0.14583027903223</c:v>
                </c:pt>
                <c:pt idx="4">
                  <c:v>0.14446041031547</c:v>
                </c:pt>
                <c:pt idx="5">
                  <c:v>0.147210171377817</c:v>
                </c:pt>
                <c:pt idx="6">
                  <c:v>0.148327126629137</c:v>
                </c:pt>
                <c:pt idx="7">
                  <c:v>0.149044183945507</c:v>
                </c:pt>
                <c:pt idx="8">
                  <c:v>0.148534724726479</c:v>
                </c:pt>
                <c:pt idx="9">
                  <c:v>0.150799522297952</c:v>
                </c:pt>
                <c:pt idx="10">
                  <c:v>0.153634559317333</c:v>
                </c:pt>
                <c:pt idx="11">
                  <c:v>0.152887893127512</c:v>
                </c:pt>
                <c:pt idx="12">
                  <c:v>0.153212537189289</c:v>
                </c:pt>
                <c:pt idx="13">
                  <c:v>0.154907983321307</c:v>
                </c:pt>
                <c:pt idx="14">
                  <c:v>0.156599985863773</c:v>
                </c:pt>
                <c:pt idx="15">
                  <c:v>0.154190853291638</c:v>
                </c:pt>
                <c:pt idx="16">
                  <c:v>0.151450542253969</c:v>
                </c:pt>
                <c:pt idx="17">
                  <c:v>0.148080908254023</c:v>
                </c:pt>
              </c:numCache>
            </c:numRef>
          </c:xVal>
          <c:yVal>
            <c:numRef>
              <c:f>'AL;Data Set # 23'!$J$88:$J$105</c:f>
              <c:numCache>
                <c:formatCode>0.00000</c:formatCode>
                <c:ptCount val="18"/>
                <c:pt idx="0">
                  <c:v>0.0587281805549279</c:v>
                </c:pt>
                <c:pt idx="1">
                  <c:v>0.058662907141978</c:v>
                </c:pt>
                <c:pt idx="2">
                  <c:v>0.0590348288</c:v>
                </c:pt>
                <c:pt idx="3">
                  <c:v>0.0597453353065974</c:v>
                </c:pt>
                <c:pt idx="4">
                  <c:v>0.0594345972936774</c:v>
                </c:pt>
                <c:pt idx="5">
                  <c:v>0.0610525311794722</c:v>
                </c:pt>
                <c:pt idx="6">
                  <c:v>0.0614779232957227</c:v>
                </c:pt>
                <c:pt idx="7">
                  <c:v>0.0619791630707124</c:v>
                </c:pt>
                <c:pt idx="8">
                  <c:v>0.0623996469469571</c:v>
                </c:pt>
                <c:pt idx="9">
                  <c:v>0.0631277278591202</c:v>
                </c:pt>
                <c:pt idx="10">
                  <c:v>0.0644990748444444</c:v>
                </c:pt>
                <c:pt idx="11">
                  <c:v>0.0646693934899355</c:v>
                </c:pt>
                <c:pt idx="12">
                  <c:v>0.0649408954852864</c:v>
                </c:pt>
                <c:pt idx="13">
                  <c:v>0.0669441054250747</c:v>
                </c:pt>
                <c:pt idx="14">
                  <c:v>0.0690631131205778</c:v>
                </c:pt>
                <c:pt idx="15">
                  <c:v>0.070733280822104</c:v>
                </c:pt>
                <c:pt idx="16">
                  <c:v>0.0716243329078098</c:v>
                </c:pt>
                <c:pt idx="17">
                  <c:v>0.0728781768317606</c:v>
                </c:pt>
              </c:numCache>
            </c:numRef>
          </c:yVal>
          <c:smooth val="1"/>
        </c:ser>
        <c:ser>
          <c:idx val="6"/>
          <c:order val="5"/>
          <c:tx>
            <c:v>10.5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'AL;Data Set # 23'!$I$108:$I$125</c:f>
              <c:numCache>
                <c:formatCode>0.00000</c:formatCode>
                <c:ptCount val="18"/>
                <c:pt idx="0">
                  <c:v>0.146674036363636</c:v>
                </c:pt>
                <c:pt idx="1">
                  <c:v>0.147895628706879</c:v>
                </c:pt>
                <c:pt idx="2">
                  <c:v>0.147870271254838</c:v>
                </c:pt>
                <c:pt idx="3">
                  <c:v>0.149020714380585</c:v>
                </c:pt>
                <c:pt idx="4">
                  <c:v>0.149696459713368</c:v>
                </c:pt>
                <c:pt idx="5">
                  <c:v>0.147575245098402</c:v>
                </c:pt>
                <c:pt idx="6">
                  <c:v>0.150569142719176</c:v>
                </c:pt>
                <c:pt idx="7">
                  <c:v>0.148809260218015</c:v>
                </c:pt>
                <c:pt idx="8">
                  <c:v>0.151097479134149</c:v>
                </c:pt>
                <c:pt idx="9">
                  <c:v>0.155346678518519</c:v>
                </c:pt>
                <c:pt idx="10">
                  <c:v>0.15459471512535</c:v>
                </c:pt>
                <c:pt idx="11">
                  <c:v>0.157067910279437</c:v>
                </c:pt>
                <c:pt idx="12">
                  <c:v>0.157090244418146</c:v>
                </c:pt>
                <c:pt idx="13">
                  <c:v>0.159965191290072</c:v>
                </c:pt>
                <c:pt idx="14">
                  <c:v>0.15793746091134</c:v>
                </c:pt>
                <c:pt idx="15">
                  <c:v>0.157048582422909</c:v>
                </c:pt>
                <c:pt idx="16">
                  <c:v>0.154383066774562</c:v>
                </c:pt>
                <c:pt idx="17">
                  <c:v>0.148508276934762</c:v>
                </c:pt>
              </c:numCache>
            </c:numRef>
          </c:xVal>
          <c:yVal>
            <c:numRef>
              <c:f>'AL;Data Set # 23'!$J$108:$J$125</c:f>
              <c:numCache>
                <c:formatCode>0.00000</c:formatCode>
                <c:ptCount val="18"/>
                <c:pt idx="0">
                  <c:v>0.0572393688955672</c:v>
                </c:pt>
                <c:pt idx="1">
                  <c:v>0.0578625823930675</c:v>
                </c:pt>
                <c:pt idx="2">
                  <c:v>0.0589410086114342</c:v>
                </c:pt>
                <c:pt idx="3">
                  <c:v>0.0593930286818446</c:v>
                </c:pt>
                <c:pt idx="4">
                  <c:v>0.0603900802344173</c:v>
                </c:pt>
                <c:pt idx="5">
                  <c:v>0.0599862497172097</c:v>
                </c:pt>
                <c:pt idx="6">
                  <c:v>0.0609026253763556</c:v>
                </c:pt>
                <c:pt idx="7">
                  <c:v>0.0605342788123232</c:v>
                </c:pt>
                <c:pt idx="8">
                  <c:v>0.0622786392282494</c:v>
                </c:pt>
                <c:pt idx="9">
                  <c:v>0.0638068587105624</c:v>
                </c:pt>
                <c:pt idx="10">
                  <c:v>0.0643071041551895</c:v>
                </c:pt>
                <c:pt idx="11">
                  <c:v>0.0653177118390514</c:v>
                </c:pt>
                <c:pt idx="12">
                  <c:v>0.0658188303916114</c:v>
                </c:pt>
                <c:pt idx="13">
                  <c:v>0.0681846274278286</c:v>
                </c:pt>
                <c:pt idx="14">
                  <c:v>0.0687347332657256</c:v>
                </c:pt>
                <c:pt idx="15">
                  <c:v>0.071536634720964</c:v>
                </c:pt>
                <c:pt idx="16">
                  <c:v>0.0729627402981385</c:v>
                </c:pt>
                <c:pt idx="17">
                  <c:v>0.0749665158806451</c:v>
                </c:pt>
              </c:numCache>
            </c:numRef>
          </c:yVal>
          <c:smooth val="1"/>
        </c:ser>
        <c:ser>
          <c:idx val="5"/>
          <c:order val="6"/>
          <c:tx>
            <c:v>10.5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'AL;Data Set # 23'!$I$128:$I$144</c:f>
              <c:numCache>
                <c:formatCode>0.00000</c:formatCode>
                <c:ptCount val="17"/>
                <c:pt idx="0">
                  <c:v>0.149316180641391</c:v>
                </c:pt>
                <c:pt idx="1">
                  <c:v>0.149992143996021</c:v>
                </c:pt>
                <c:pt idx="2">
                  <c:v>0.151135042994983</c:v>
                </c:pt>
                <c:pt idx="3">
                  <c:v>0.149409061693121</c:v>
                </c:pt>
                <c:pt idx="4">
                  <c:v>0.14505918965106</c:v>
                </c:pt>
                <c:pt idx="5">
                  <c:v>0.149209773858748</c:v>
                </c:pt>
                <c:pt idx="6">
                  <c:v>0.14991231025152</c:v>
                </c:pt>
                <c:pt idx="7">
                  <c:v>0.152490949043573</c:v>
                </c:pt>
                <c:pt idx="8">
                  <c:v>0.147950508773248</c:v>
                </c:pt>
                <c:pt idx="9">
                  <c:v>0.148814793938994</c:v>
                </c:pt>
                <c:pt idx="10">
                  <c:v>0.151309586602903</c:v>
                </c:pt>
                <c:pt idx="11">
                  <c:v>0.158032011550008</c:v>
                </c:pt>
                <c:pt idx="12">
                  <c:v>0.157857254753452</c:v>
                </c:pt>
                <c:pt idx="13">
                  <c:v>0.159565191925627</c:v>
                </c:pt>
                <c:pt idx="14">
                  <c:v>0.159365486862794</c:v>
                </c:pt>
                <c:pt idx="15">
                  <c:v>0.156366385613213</c:v>
                </c:pt>
                <c:pt idx="16">
                  <c:v>0.156342700680415</c:v>
                </c:pt>
              </c:numCache>
            </c:numRef>
          </c:xVal>
          <c:yVal>
            <c:numRef>
              <c:f>'AL;Data Set # 23'!$J$128:$J$144</c:f>
              <c:numCache>
                <c:formatCode>0.00000</c:formatCode>
                <c:ptCount val="17"/>
                <c:pt idx="0">
                  <c:v>0.0574196131117909</c:v>
                </c:pt>
                <c:pt idx="1">
                  <c:v>0.0585963901980874</c:v>
                </c:pt>
                <c:pt idx="2">
                  <c:v>0.0592567640147097</c:v>
                </c:pt>
                <c:pt idx="3">
                  <c:v>0.0586591299738653</c:v>
                </c:pt>
                <c:pt idx="4">
                  <c:v>0.0589401241900449</c:v>
                </c:pt>
                <c:pt idx="5">
                  <c:v>0.0596749356041405</c:v>
                </c:pt>
                <c:pt idx="6">
                  <c:v>0.0608811614208</c:v>
                </c:pt>
                <c:pt idx="7">
                  <c:v>0.0618291296960093</c:v>
                </c:pt>
                <c:pt idx="8">
                  <c:v>0.0610229920753341</c:v>
                </c:pt>
                <c:pt idx="9">
                  <c:v>0.0615281334505466</c:v>
                </c:pt>
                <c:pt idx="10">
                  <c:v>0.0626983482631605</c:v>
                </c:pt>
                <c:pt idx="11">
                  <c:v>0.0656891694576296</c:v>
                </c:pt>
                <c:pt idx="12">
                  <c:v>0.0659845513241963</c:v>
                </c:pt>
                <c:pt idx="13">
                  <c:v>0.0678578539905032</c:v>
                </c:pt>
                <c:pt idx="14">
                  <c:v>0.0696973215691202</c:v>
                </c:pt>
                <c:pt idx="15">
                  <c:v>0.0704209064105242</c:v>
                </c:pt>
                <c:pt idx="16">
                  <c:v>0.0731128148386005</c:v>
                </c:pt>
              </c:numCache>
            </c:numRef>
          </c:yVal>
          <c:smooth val="0"/>
        </c:ser>
        <c:ser>
          <c:idx val="9"/>
          <c:order val="7"/>
          <c:tx>
            <c:v>10.5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23'!$I$147:$I$162</c:f>
              <c:numCache>
                <c:formatCode>0.00000</c:formatCode>
                <c:ptCount val="16"/>
                <c:pt idx="0">
                  <c:v>0.146149940995696</c:v>
                </c:pt>
                <c:pt idx="1">
                  <c:v>0.144567164204485</c:v>
                </c:pt>
                <c:pt idx="2">
                  <c:v>0.143856529617884</c:v>
                </c:pt>
                <c:pt idx="3">
                  <c:v>0.14481117718319</c:v>
                </c:pt>
                <c:pt idx="4">
                  <c:v>0.147135473524874</c:v>
                </c:pt>
                <c:pt idx="5">
                  <c:v>0.148511297910267</c:v>
                </c:pt>
                <c:pt idx="6">
                  <c:v>0.15019104</c:v>
                </c:pt>
                <c:pt idx="7">
                  <c:v>0.151564625303052</c:v>
                </c:pt>
                <c:pt idx="8">
                  <c:v>0.154158326595918</c:v>
                </c:pt>
                <c:pt idx="9">
                  <c:v>0.155074606360526</c:v>
                </c:pt>
                <c:pt idx="10">
                  <c:v>0.155110851374577</c:v>
                </c:pt>
                <c:pt idx="11">
                  <c:v>0.159325001029861</c:v>
                </c:pt>
                <c:pt idx="12">
                  <c:v>0.161348768868393</c:v>
                </c:pt>
                <c:pt idx="13">
                  <c:v>0.158100940769534</c:v>
                </c:pt>
                <c:pt idx="14">
                  <c:v>0.154757099402972</c:v>
                </c:pt>
                <c:pt idx="15">
                  <c:v>0.1513746602542</c:v>
                </c:pt>
              </c:numCache>
            </c:numRef>
          </c:xVal>
          <c:yVal>
            <c:numRef>
              <c:f>'AL;Data Set # 23'!$J$147:$J$162</c:f>
              <c:numCache>
                <c:formatCode>0.00000</c:formatCode>
                <c:ptCount val="16"/>
                <c:pt idx="0">
                  <c:v>0.0594160075456921</c:v>
                </c:pt>
                <c:pt idx="1">
                  <c:v>0.0588240160495599</c:v>
                </c:pt>
                <c:pt idx="2">
                  <c:v>0.0588712338377753</c:v>
                </c:pt>
                <c:pt idx="3">
                  <c:v>0.0591428266252688</c:v>
                </c:pt>
                <c:pt idx="4">
                  <c:v>0.0603718775739245</c:v>
                </c:pt>
                <c:pt idx="5">
                  <c:v>0.0617045970191349</c:v>
                </c:pt>
                <c:pt idx="6">
                  <c:v>0.06235</c:v>
                </c:pt>
                <c:pt idx="7">
                  <c:v>0.062879267643654</c:v>
                </c:pt>
                <c:pt idx="8">
                  <c:v>0.0644278110787172</c:v>
                </c:pt>
                <c:pt idx="9">
                  <c:v>0.0648984663639468</c:v>
                </c:pt>
                <c:pt idx="10">
                  <c:v>0.0652518329058379</c:v>
                </c:pt>
                <c:pt idx="11">
                  <c:v>0.0681585215955615</c:v>
                </c:pt>
                <c:pt idx="12">
                  <c:v>0.0705586235109949</c:v>
                </c:pt>
                <c:pt idx="13">
                  <c:v>0.0718276003269145</c:v>
                </c:pt>
                <c:pt idx="14">
                  <c:v>0.0730180847796637</c:v>
                </c:pt>
                <c:pt idx="15">
                  <c:v>0.0751535014786883</c:v>
                </c:pt>
              </c:numCache>
            </c:numRef>
          </c:yVal>
          <c:smooth val="1"/>
        </c:ser>
        <c:ser>
          <c:idx val="10"/>
          <c:order val="8"/>
          <c:tx>
            <c:v>10.4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'AL;Data Set # 23'!$I$165:$I$179</c:f>
              <c:numCache>
                <c:formatCode>0.00000</c:formatCode>
                <c:ptCount val="15"/>
                <c:pt idx="0">
                  <c:v>0.147569724468059</c:v>
                </c:pt>
                <c:pt idx="1">
                  <c:v>0.147391236377889</c:v>
                </c:pt>
                <c:pt idx="2">
                  <c:v>0.145090351406397</c:v>
                </c:pt>
                <c:pt idx="3">
                  <c:v>0.148664928799049</c:v>
                </c:pt>
                <c:pt idx="4">
                  <c:v>0.147645324843424</c:v>
                </c:pt>
                <c:pt idx="5">
                  <c:v>0.14923910869156</c:v>
                </c:pt>
                <c:pt idx="6">
                  <c:v>0.148421288006747</c:v>
                </c:pt>
                <c:pt idx="7">
                  <c:v>0.150197039904677</c:v>
                </c:pt>
                <c:pt idx="8">
                  <c:v>0.153003768429821</c:v>
                </c:pt>
                <c:pt idx="9">
                  <c:v>0.154631160239533</c:v>
                </c:pt>
                <c:pt idx="10">
                  <c:v>0.157512166757869</c:v>
                </c:pt>
                <c:pt idx="11">
                  <c:v>0.158531712388974</c:v>
                </c:pt>
                <c:pt idx="12">
                  <c:v>0.157482954262504</c:v>
                </c:pt>
                <c:pt idx="13">
                  <c:v>0.153426557385232</c:v>
                </c:pt>
                <c:pt idx="14">
                  <c:v>0.149710172223615</c:v>
                </c:pt>
              </c:numCache>
            </c:numRef>
          </c:xVal>
          <c:yVal>
            <c:numRef>
              <c:f>'AL;Data Set # 23'!$J$165:$J$179</c:f>
              <c:numCache>
                <c:formatCode>0.00000</c:formatCode>
                <c:ptCount val="15"/>
                <c:pt idx="0">
                  <c:v>0.0596943226318422</c:v>
                </c:pt>
                <c:pt idx="1">
                  <c:v>0.0595097532263272</c:v>
                </c:pt>
                <c:pt idx="2">
                  <c:v>0.0587703126229942</c:v>
                </c:pt>
                <c:pt idx="3">
                  <c:v>0.0609974660707696</c:v>
                </c:pt>
                <c:pt idx="4">
                  <c:v>0.0611094657331378</c:v>
                </c:pt>
                <c:pt idx="5">
                  <c:v>0.0617411651413723</c:v>
                </c:pt>
                <c:pt idx="6">
                  <c:v>0.0616235820300857</c:v>
                </c:pt>
                <c:pt idx="7">
                  <c:v>0.0628295800709794</c:v>
                </c:pt>
                <c:pt idx="8">
                  <c:v>0.0643368432717157</c:v>
                </c:pt>
                <c:pt idx="9">
                  <c:v>0.0657375722773261</c:v>
                </c:pt>
                <c:pt idx="10">
                  <c:v>0.0671389147837981</c:v>
                </c:pt>
                <c:pt idx="11">
                  <c:v>0.0685090313251105</c:v>
                </c:pt>
                <c:pt idx="12">
                  <c:v>0.0703287746376824</c:v>
                </c:pt>
                <c:pt idx="13">
                  <c:v>0.0719374394831033</c:v>
                </c:pt>
                <c:pt idx="14">
                  <c:v>0.0736791764419623</c:v>
                </c:pt>
              </c:numCache>
            </c:numRef>
          </c:yVal>
          <c:smooth val="1"/>
        </c:ser>
        <c:ser>
          <c:idx val="7"/>
          <c:order val="9"/>
          <c:tx>
            <c:v>10.4</c:v>
          </c:tx>
          <c:spPr>
            <a:ln w="3175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'AL;Data Set # 23'!$I$182:$I$197</c:f>
              <c:numCache>
                <c:formatCode>0.00000</c:formatCode>
                <c:ptCount val="16"/>
                <c:pt idx="0">
                  <c:v>0.146966061891476</c:v>
                </c:pt>
                <c:pt idx="1">
                  <c:v>0.147772153241387</c:v>
                </c:pt>
                <c:pt idx="2">
                  <c:v>0.147666561299447</c:v>
                </c:pt>
                <c:pt idx="3">
                  <c:v>0.147803916574289</c:v>
                </c:pt>
                <c:pt idx="4">
                  <c:v>0.146828936872997</c:v>
                </c:pt>
                <c:pt idx="5">
                  <c:v>0.147254134926447</c:v>
                </c:pt>
                <c:pt idx="6">
                  <c:v>0.147755606101038</c:v>
                </c:pt>
                <c:pt idx="7">
                  <c:v>0.150822009601857</c:v>
                </c:pt>
                <c:pt idx="8">
                  <c:v>0.15248929382152</c:v>
                </c:pt>
                <c:pt idx="9">
                  <c:v>0.156770106187375</c:v>
                </c:pt>
                <c:pt idx="10">
                  <c:v>0.158630357135356</c:v>
                </c:pt>
                <c:pt idx="11">
                  <c:v>0.159905506927732</c:v>
                </c:pt>
                <c:pt idx="12">
                  <c:v>0.159699240289279</c:v>
                </c:pt>
                <c:pt idx="13">
                  <c:v>0.159076659315761</c:v>
                </c:pt>
                <c:pt idx="14">
                  <c:v>0.156119187375331</c:v>
                </c:pt>
                <c:pt idx="15">
                  <c:v>0.152245930875993</c:v>
                </c:pt>
              </c:numCache>
            </c:numRef>
          </c:xVal>
          <c:yVal>
            <c:numRef>
              <c:f>'AL;Data Set # 23'!$J$182:$J$197</c:f>
              <c:numCache>
                <c:formatCode>0.00000</c:formatCode>
                <c:ptCount val="16"/>
                <c:pt idx="0">
                  <c:v>0.053653476319028</c:v>
                </c:pt>
                <c:pt idx="1">
                  <c:v>0.0599676220127494</c:v>
                </c:pt>
                <c:pt idx="2">
                  <c:v>0.0597717459908365</c:v>
                </c:pt>
                <c:pt idx="3">
                  <c:v>0.0602832487021255</c:v>
                </c:pt>
                <c:pt idx="4">
                  <c:v>0.0601597780891422</c:v>
                </c:pt>
                <c:pt idx="5">
                  <c:v>0.0609204215522444</c:v>
                </c:pt>
                <c:pt idx="6">
                  <c:v>0.0616192839496121</c:v>
                </c:pt>
                <c:pt idx="7">
                  <c:v>0.0627903078066503</c:v>
                </c:pt>
                <c:pt idx="8">
                  <c:v>0.0637612168763111</c:v>
                </c:pt>
                <c:pt idx="9">
                  <c:v>0.0656981689057424</c:v>
                </c:pt>
                <c:pt idx="10">
                  <c:v>0.0670198960256698</c:v>
                </c:pt>
                <c:pt idx="11">
                  <c:v>0.0682411410463373</c:v>
                </c:pt>
                <c:pt idx="12">
                  <c:v>0.0695455789096197</c:v>
                </c:pt>
                <c:pt idx="13">
                  <c:v>0.0712396282592532</c:v>
                </c:pt>
                <c:pt idx="14">
                  <c:v>0.0731432514053809</c:v>
                </c:pt>
                <c:pt idx="15">
                  <c:v>0.0738764412476602</c:v>
                </c:pt>
              </c:numCache>
            </c:numRef>
          </c:yVal>
          <c:smooth val="0"/>
        </c:ser>
        <c:ser>
          <c:idx val="8"/>
          <c:order val="10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23'!$I$200:$I$219</c:f>
              <c:numCache>
                <c:formatCode>0.00000</c:formatCode>
                <c:ptCount val="20"/>
                <c:pt idx="0">
                  <c:v>0.118217450505004</c:v>
                </c:pt>
                <c:pt idx="1">
                  <c:v>0.117136199278121</c:v>
                </c:pt>
                <c:pt idx="2">
                  <c:v>0.114535009563736</c:v>
                </c:pt>
                <c:pt idx="3">
                  <c:v>0.116074490069058</c:v>
                </c:pt>
                <c:pt idx="4">
                  <c:v>0.117470582141256</c:v>
                </c:pt>
                <c:pt idx="5">
                  <c:v>0.117691960015663</c:v>
                </c:pt>
                <c:pt idx="6">
                  <c:v>0.11969858235255</c:v>
                </c:pt>
                <c:pt idx="7">
                  <c:v>0.116981195445159</c:v>
                </c:pt>
                <c:pt idx="8">
                  <c:v>0.119466753808312</c:v>
                </c:pt>
                <c:pt idx="9">
                  <c:v>0.121035520140214</c:v>
                </c:pt>
                <c:pt idx="10">
                  <c:v>0.120099572224323</c:v>
                </c:pt>
                <c:pt idx="11">
                  <c:v>0.120834511995029</c:v>
                </c:pt>
                <c:pt idx="12">
                  <c:v>0.121103712256</c:v>
                </c:pt>
                <c:pt idx="13">
                  <c:v>0.120960872575148</c:v>
                </c:pt>
                <c:pt idx="14">
                  <c:v>0.121855311193134</c:v>
                </c:pt>
                <c:pt idx="15">
                  <c:v>0.124921661233988</c:v>
                </c:pt>
                <c:pt idx="16">
                  <c:v>0.121810595103334</c:v>
                </c:pt>
                <c:pt idx="17">
                  <c:v>0.119265789772066</c:v>
                </c:pt>
                <c:pt idx="18">
                  <c:v>0.114505799086988</c:v>
                </c:pt>
                <c:pt idx="19">
                  <c:v>0.111582189966521</c:v>
                </c:pt>
              </c:numCache>
            </c:numRef>
          </c:xVal>
          <c:yVal>
            <c:numRef>
              <c:f>'AL;Data Set # 23'!$J$200:$J$219</c:f>
              <c:numCache>
                <c:formatCode>0.00000</c:formatCode>
                <c:ptCount val="20"/>
                <c:pt idx="0">
                  <c:v>0.0448354926817191</c:v>
                </c:pt>
                <c:pt idx="1">
                  <c:v>0.0435848023220509</c:v>
                </c:pt>
                <c:pt idx="2">
                  <c:v>0.0434873453694188</c:v>
                </c:pt>
                <c:pt idx="3">
                  <c:v>0.0442125431849194</c:v>
                </c:pt>
                <c:pt idx="4">
                  <c:v>0.0444274482937556</c:v>
                </c:pt>
                <c:pt idx="5">
                  <c:v>0.0447656912447666</c:v>
                </c:pt>
                <c:pt idx="6">
                  <c:v>0.0454703102179261</c:v>
                </c:pt>
                <c:pt idx="7">
                  <c:v>0.0447206994194895</c:v>
                </c:pt>
                <c:pt idx="8">
                  <c:v>0.0449877511617138</c:v>
                </c:pt>
                <c:pt idx="9">
                  <c:v>0.0460596957196898</c:v>
                </c:pt>
                <c:pt idx="10">
                  <c:v>0.0456046245308348</c:v>
                </c:pt>
                <c:pt idx="11">
                  <c:v>0.0462684307351706</c:v>
                </c:pt>
                <c:pt idx="12">
                  <c:v>0.0464791021037037</c:v>
                </c:pt>
                <c:pt idx="13">
                  <c:v>0.0461398506996314</c:v>
                </c:pt>
                <c:pt idx="14">
                  <c:v>0.0469031976415877</c:v>
                </c:pt>
                <c:pt idx="15">
                  <c:v>0.0486287262121074</c:v>
                </c:pt>
                <c:pt idx="16">
                  <c:v>0.0488140532575814</c:v>
                </c:pt>
                <c:pt idx="17">
                  <c:v>0.0502922802643499</c:v>
                </c:pt>
                <c:pt idx="18">
                  <c:v>0.0513666374461177</c:v>
                </c:pt>
                <c:pt idx="19">
                  <c:v>0.0530816328456124</c:v>
                </c:pt>
              </c:numCache>
            </c:numRef>
          </c:yVal>
          <c:smooth val="0"/>
        </c:ser>
        <c:ser>
          <c:idx val="11"/>
          <c:order val="11"/>
          <c:tx>
            <c:v>8.2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'AL;Data Set # 23'!$I$222:$I$239</c:f>
              <c:numCache>
                <c:formatCode>0.00000</c:formatCode>
                <c:ptCount val="18"/>
                <c:pt idx="0">
                  <c:v>0.121225227095587</c:v>
                </c:pt>
                <c:pt idx="1">
                  <c:v>0.120097315925758</c:v>
                </c:pt>
                <c:pt idx="2">
                  <c:v>0.122107480863925</c:v>
                </c:pt>
                <c:pt idx="3">
                  <c:v>0.123086146271104</c:v>
                </c:pt>
                <c:pt idx="4">
                  <c:v>0.121263596269923</c:v>
                </c:pt>
                <c:pt idx="5">
                  <c:v>0.123468412343668</c:v>
                </c:pt>
                <c:pt idx="6">
                  <c:v>0.1241644007424</c:v>
                </c:pt>
                <c:pt idx="7">
                  <c:v>0.125863081481896</c:v>
                </c:pt>
                <c:pt idx="8">
                  <c:v>0.126271680267498</c:v>
                </c:pt>
                <c:pt idx="9">
                  <c:v>0.129370435819659</c:v>
                </c:pt>
                <c:pt idx="10">
                  <c:v>0.128663248202764</c:v>
                </c:pt>
                <c:pt idx="11">
                  <c:v>0.129697777837747</c:v>
                </c:pt>
                <c:pt idx="12">
                  <c:v>0.128976164486317</c:v>
                </c:pt>
                <c:pt idx="13">
                  <c:v>0.129591069275627</c:v>
                </c:pt>
                <c:pt idx="14">
                  <c:v>0.127733727732222</c:v>
                </c:pt>
                <c:pt idx="15">
                  <c:v>0.125032324051404</c:v>
                </c:pt>
                <c:pt idx="16">
                  <c:v>0.121653328790069</c:v>
                </c:pt>
                <c:pt idx="17">
                  <c:v>0.117214131432107</c:v>
                </c:pt>
              </c:numCache>
            </c:numRef>
          </c:xVal>
          <c:yVal>
            <c:numRef>
              <c:f>'AL;Data Set # 23'!$J$222:$J$239</c:f>
              <c:numCache>
                <c:formatCode>0.00000</c:formatCode>
                <c:ptCount val="18"/>
                <c:pt idx="0">
                  <c:v>0.0478826836365862</c:v>
                </c:pt>
                <c:pt idx="1">
                  <c:v>0.0469633742041744</c:v>
                </c:pt>
                <c:pt idx="2">
                  <c:v>0.047978613648961</c:v>
                </c:pt>
                <c:pt idx="3">
                  <c:v>0.0478248413985723</c:v>
                </c:pt>
                <c:pt idx="4">
                  <c:v>0.0476365387289404</c:v>
                </c:pt>
                <c:pt idx="5">
                  <c:v>0.0481532271559119</c:v>
                </c:pt>
                <c:pt idx="6">
                  <c:v>0.048586817536</c:v>
                </c:pt>
                <c:pt idx="7">
                  <c:v>0.0487886608609043</c:v>
                </c:pt>
                <c:pt idx="8">
                  <c:v>0.04936947360399</c:v>
                </c:pt>
                <c:pt idx="9">
                  <c:v>0.0504533599863951</c:v>
                </c:pt>
                <c:pt idx="10">
                  <c:v>0.0507714961310183</c:v>
                </c:pt>
                <c:pt idx="11">
                  <c:v>0.0510182054747411</c:v>
                </c:pt>
                <c:pt idx="12">
                  <c:v>0.0507458815703487</c:v>
                </c:pt>
                <c:pt idx="13">
                  <c:v>0.0517130534328869</c:v>
                </c:pt>
                <c:pt idx="14">
                  <c:v>0.0530500086496068</c:v>
                </c:pt>
                <c:pt idx="15">
                  <c:v>0.0546448639323942</c:v>
                </c:pt>
                <c:pt idx="16">
                  <c:v>0.0565641680870556</c:v>
                </c:pt>
                <c:pt idx="17">
                  <c:v>0.0573139524721778</c:v>
                </c:pt>
              </c:numCache>
            </c:numRef>
          </c:yVal>
          <c:smooth val="0"/>
        </c:ser>
        <c:ser>
          <c:idx val="12"/>
          <c:order val="12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'AL;Data Set # 23'!$I$242:$I$259</c:f>
              <c:numCache>
                <c:formatCode>0.00000</c:formatCode>
                <c:ptCount val="18"/>
                <c:pt idx="0">
                  <c:v>0.136592917988109</c:v>
                </c:pt>
                <c:pt idx="1">
                  <c:v>0.141237510874203</c:v>
                </c:pt>
                <c:pt idx="2">
                  <c:v>0.140602944450898</c:v>
                </c:pt>
                <c:pt idx="3">
                  <c:v>0.146211852074417</c:v>
                </c:pt>
                <c:pt idx="4">
                  <c:v>0.143425623477564</c:v>
                </c:pt>
                <c:pt idx="5">
                  <c:v>0.145062222479298</c:v>
                </c:pt>
                <c:pt idx="6">
                  <c:v>0.146858791871586</c:v>
                </c:pt>
                <c:pt idx="7">
                  <c:v>0.143914982211972</c:v>
                </c:pt>
                <c:pt idx="8">
                  <c:v>0.146356937533627</c:v>
                </c:pt>
                <c:pt idx="9">
                  <c:v>0.149149909200074</c:v>
                </c:pt>
                <c:pt idx="10">
                  <c:v>0.150549464839392</c:v>
                </c:pt>
                <c:pt idx="11">
                  <c:v>0.147605955929324</c:v>
                </c:pt>
                <c:pt idx="12">
                  <c:v>0.151382457424282</c:v>
                </c:pt>
                <c:pt idx="13">
                  <c:v>0.15283577190703</c:v>
                </c:pt>
                <c:pt idx="14">
                  <c:v>0.15250489344</c:v>
                </c:pt>
                <c:pt idx="15">
                  <c:v>0.148271132308948</c:v>
                </c:pt>
                <c:pt idx="16">
                  <c:v>0.142102402859558</c:v>
                </c:pt>
                <c:pt idx="17">
                  <c:v>0.141708323439111</c:v>
                </c:pt>
              </c:numCache>
            </c:numRef>
          </c:xVal>
          <c:yVal>
            <c:numRef>
              <c:f>'AL;Data Set # 23'!$J$242:$J$259</c:f>
              <c:numCache>
                <c:formatCode>0.00000</c:formatCode>
                <c:ptCount val="18"/>
                <c:pt idx="0">
                  <c:v>0.0562300652582155</c:v>
                </c:pt>
                <c:pt idx="1">
                  <c:v>0.0567005602364692</c:v>
                </c:pt>
                <c:pt idx="2">
                  <c:v>0.0559907667932349</c:v>
                </c:pt>
                <c:pt idx="3">
                  <c:v>0.0586325998352711</c:v>
                </c:pt>
                <c:pt idx="4">
                  <c:v>0.0582322176183359</c:v>
                </c:pt>
                <c:pt idx="5">
                  <c:v>0.0587427250923478</c:v>
                </c:pt>
                <c:pt idx="6">
                  <c:v>0.0598235694570357</c:v>
                </c:pt>
                <c:pt idx="7">
                  <c:v>0.0589339313280457</c:v>
                </c:pt>
                <c:pt idx="8">
                  <c:v>0.059373722019244</c:v>
                </c:pt>
                <c:pt idx="9">
                  <c:v>0.0604823339700049</c:v>
                </c:pt>
                <c:pt idx="10">
                  <c:v>0.0621630130675763</c:v>
                </c:pt>
                <c:pt idx="11">
                  <c:v>0.0613223290746018</c:v>
                </c:pt>
                <c:pt idx="12">
                  <c:v>0.0634418209226752</c:v>
                </c:pt>
                <c:pt idx="13">
                  <c:v>0.0647079733716886</c:v>
                </c:pt>
                <c:pt idx="14">
                  <c:v>0.0659639594361022</c:v>
                </c:pt>
                <c:pt idx="15">
                  <c:v>0.0679614790198215</c:v>
                </c:pt>
                <c:pt idx="16">
                  <c:v>0.067643129579031</c:v>
                </c:pt>
                <c:pt idx="17">
                  <c:v>0.0706460376616203</c:v>
                </c:pt>
              </c:numCache>
            </c:numRef>
          </c:yVal>
          <c:smooth val="0"/>
        </c:ser>
        <c:ser>
          <c:idx val="13"/>
          <c:order val="13"/>
          <c:tx>
            <c:v>10.4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'AL;Data Set # 23'!$I$262:$I$271</c:f>
              <c:numCache>
                <c:formatCode>0.00000</c:formatCode>
                <c:ptCount val="10"/>
                <c:pt idx="0">
                  <c:v>0.146652326562942</c:v>
                </c:pt>
                <c:pt idx="1">
                  <c:v>0.14773911552</c:v>
                </c:pt>
                <c:pt idx="2">
                  <c:v>0.147877088867247</c:v>
                </c:pt>
                <c:pt idx="3">
                  <c:v>0.150782789930558</c:v>
                </c:pt>
                <c:pt idx="4">
                  <c:v>0.155244751812989</c:v>
                </c:pt>
                <c:pt idx="5">
                  <c:v>0.158982821205333</c:v>
                </c:pt>
                <c:pt idx="6">
                  <c:v>0.159072501272167</c:v>
                </c:pt>
                <c:pt idx="7">
                  <c:v>0.163187768116691</c:v>
                </c:pt>
                <c:pt idx="8">
                  <c:v>0.156307096155244</c:v>
                </c:pt>
                <c:pt idx="9">
                  <c:v>0.146567127744525</c:v>
                </c:pt>
              </c:numCache>
            </c:numRef>
          </c:xVal>
          <c:yVal>
            <c:numRef>
              <c:f>'AL;Data Set # 23'!$J$262:$J$271</c:f>
              <c:numCache>
                <c:formatCode>0.00000</c:formatCode>
                <c:ptCount val="10"/>
                <c:pt idx="0">
                  <c:v>0.0603117790975987</c:v>
                </c:pt>
                <c:pt idx="1">
                  <c:v>0.0609222656</c:v>
                </c:pt>
                <c:pt idx="2">
                  <c:v>0.0615825207913421</c:v>
                </c:pt>
                <c:pt idx="3">
                  <c:v>0.0624918821000793</c:v>
                </c:pt>
                <c:pt idx="4">
                  <c:v>0.0644711050292115</c:v>
                </c:pt>
                <c:pt idx="5">
                  <c:v>0.0654311424</c:v>
                </c:pt>
                <c:pt idx="6">
                  <c:v>0.0671702592168964</c:v>
                </c:pt>
                <c:pt idx="7">
                  <c:v>0.070653936830615</c:v>
                </c:pt>
                <c:pt idx="8">
                  <c:v>0.0733327383766032</c:v>
                </c:pt>
                <c:pt idx="9">
                  <c:v>0.0754007700173332</c:v>
                </c:pt>
              </c:numCache>
            </c:numRef>
          </c:yVal>
          <c:smooth val="0"/>
        </c:ser>
        <c:ser>
          <c:idx val="14"/>
          <c:order val="14"/>
          <c:tx>
            <c:v>12.0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'AL;Data Set # 23'!$I$276:$I$292</c:f>
              <c:numCache>
                <c:formatCode>0.00000</c:formatCode>
                <c:ptCount val="17"/>
                <c:pt idx="0">
                  <c:v>0.15909418489742</c:v>
                </c:pt>
                <c:pt idx="1">
                  <c:v>0.164695498219182</c:v>
                </c:pt>
                <c:pt idx="2">
                  <c:v>0.164163616544145</c:v>
                </c:pt>
                <c:pt idx="3">
                  <c:v>0.163695728711944</c:v>
                </c:pt>
                <c:pt idx="4">
                  <c:v>0.163540683184603</c:v>
                </c:pt>
                <c:pt idx="5">
                  <c:v>0.165862842784173</c:v>
                </c:pt>
                <c:pt idx="6">
                  <c:v>0.169015582821264</c:v>
                </c:pt>
                <c:pt idx="7">
                  <c:v>0.172772374361031</c:v>
                </c:pt>
                <c:pt idx="8">
                  <c:v>0.172402007914304</c:v>
                </c:pt>
                <c:pt idx="9">
                  <c:v>0.175630668858598</c:v>
                </c:pt>
                <c:pt idx="10">
                  <c:v>0.177622308181333</c:v>
                </c:pt>
                <c:pt idx="11">
                  <c:v>0.177879989755048</c:v>
                </c:pt>
                <c:pt idx="12">
                  <c:v>0.180663396964762</c:v>
                </c:pt>
                <c:pt idx="13">
                  <c:v>0.179708940645832</c:v>
                </c:pt>
                <c:pt idx="14">
                  <c:v>0.180256251292082</c:v>
                </c:pt>
                <c:pt idx="15">
                  <c:v>0.176065983029475</c:v>
                </c:pt>
                <c:pt idx="16">
                  <c:v>0.170206354285714</c:v>
                </c:pt>
              </c:numCache>
            </c:numRef>
          </c:xVal>
          <c:yVal>
            <c:numRef>
              <c:f>'AL;Data Set # 23'!$J$276:$J$292</c:f>
              <c:numCache>
                <c:formatCode>0.00000</c:formatCode>
                <c:ptCount val="17"/>
                <c:pt idx="0">
                  <c:v>0.0674147921351902</c:v>
                </c:pt>
                <c:pt idx="1">
                  <c:v>0.0710449795320159</c:v>
                </c:pt>
                <c:pt idx="2">
                  <c:v>0.0707607291627799</c:v>
                </c:pt>
                <c:pt idx="3">
                  <c:v>0.0709408025636751</c:v>
                </c:pt>
                <c:pt idx="4">
                  <c:v>0.0705925317042551</c:v>
                </c:pt>
                <c:pt idx="5">
                  <c:v>0.0721598474129126</c:v>
                </c:pt>
                <c:pt idx="6">
                  <c:v>0.0731847675682588</c:v>
                </c:pt>
                <c:pt idx="7">
                  <c:v>0.0753639606728531</c:v>
                </c:pt>
                <c:pt idx="8">
                  <c:v>0.075888010374145</c:v>
                </c:pt>
                <c:pt idx="9">
                  <c:v>0.0778612577776566</c:v>
                </c:pt>
                <c:pt idx="10">
                  <c:v>0.0795985692444444</c:v>
                </c:pt>
                <c:pt idx="11">
                  <c:v>0.0803834517211348</c:v>
                </c:pt>
                <c:pt idx="12">
                  <c:v>0.082875688943616</c:v>
                </c:pt>
                <c:pt idx="13">
                  <c:v>0.0833125506030779</c:v>
                </c:pt>
                <c:pt idx="14">
                  <c:v>0.0851949152230925</c:v>
                </c:pt>
                <c:pt idx="15">
                  <c:v>0.0893524986650962</c:v>
                </c:pt>
                <c:pt idx="16">
                  <c:v>0.0886196310632973</c:v>
                </c:pt>
              </c:numCache>
            </c:numRef>
          </c:yVal>
          <c:smooth val="0"/>
        </c:ser>
        <c:ser>
          <c:idx val="15"/>
          <c:order val="15"/>
          <c:tx>
            <c:v>13.0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23'!$I$297:$I$311</c:f>
              <c:numCache>
                <c:formatCode>0.00000</c:formatCode>
                <c:ptCount val="15"/>
                <c:pt idx="0">
                  <c:v>0.179018217650184</c:v>
                </c:pt>
                <c:pt idx="1">
                  <c:v>0.182815254943218</c:v>
                </c:pt>
                <c:pt idx="2">
                  <c:v>0.188089368576</c:v>
                </c:pt>
                <c:pt idx="3">
                  <c:v>0.189260228924797</c:v>
                </c:pt>
                <c:pt idx="4">
                  <c:v>0.187734707780651</c:v>
                </c:pt>
                <c:pt idx="5">
                  <c:v>0.191594757831116</c:v>
                </c:pt>
                <c:pt idx="6">
                  <c:v>0.19459624402944</c:v>
                </c:pt>
                <c:pt idx="7">
                  <c:v>0.196815461118258</c:v>
                </c:pt>
                <c:pt idx="8">
                  <c:v>0.201344270471405</c:v>
                </c:pt>
                <c:pt idx="9">
                  <c:v>0.201710922373548</c:v>
                </c:pt>
                <c:pt idx="10">
                  <c:v>0.206789312977238</c:v>
                </c:pt>
                <c:pt idx="11">
                  <c:v>0.210879924037597</c:v>
                </c:pt>
                <c:pt idx="12">
                  <c:v>0.208218826982249</c:v>
                </c:pt>
                <c:pt idx="13">
                  <c:v>0.208568594034483</c:v>
                </c:pt>
                <c:pt idx="14">
                  <c:v>0.201267017150996</c:v>
                </c:pt>
              </c:numCache>
            </c:numRef>
          </c:xVal>
          <c:yVal>
            <c:numRef>
              <c:f>'AL;Data Set # 23'!$J$297:$J$311</c:f>
              <c:numCache>
                <c:formatCode>0.00000</c:formatCode>
                <c:ptCount val="15"/>
                <c:pt idx="0">
                  <c:v>0.0855596979080056</c:v>
                </c:pt>
                <c:pt idx="1">
                  <c:v>0.0871382423905824</c:v>
                </c:pt>
                <c:pt idx="2">
                  <c:v>0.0897581056</c:v>
                </c:pt>
                <c:pt idx="3">
                  <c:v>0.09098752353999</c:v>
                </c:pt>
                <c:pt idx="4">
                  <c:v>0.0908690831223856</c:v>
                </c:pt>
                <c:pt idx="5">
                  <c:v>0.0924224423027784</c:v>
                </c:pt>
                <c:pt idx="6">
                  <c:v>0.0932544774144</c:v>
                </c:pt>
                <c:pt idx="7">
                  <c:v>0.0953045869050858</c:v>
                </c:pt>
                <c:pt idx="8">
                  <c:v>0.0980565880595041</c:v>
                </c:pt>
                <c:pt idx="9">
                  <c:v>0.099452592369679</c:v>
                </c:pt>
                <c:pt idx="10">
                  <c:v>0.103599554800523</c:v>
                </c:pt>
                <c:pt idx="11">
                  <c:v>0.106660592168274</c:v>
                </c:pt>
                <c:pt idx="12">
                  <c:v>0.107387164314975</c:v>
                </c:pt>
                <c:pt idx="13">
                  <c:v>0.111344558145417</c:v>
                </c:pt>
                <c:pt idx="14">
                  <c:v>0.110439747073755</c:v>
                </c:pt>
              </c:numCache>
            </c:numRef>
          </c:yVal>
          <c:smooth val="0"/>
        </c:ser>
        <c:ser>
          <c:idx val="16"/>
          <c:order val="16"/>
          <c:tx>
            <c:v>13.5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'AL;Data Set # 23'!$I$314:$I$327</c:f>
              <c:numCache>
                <c:formatCode>0.00000</c:formatCode>
                <c:ptCount val="14"/>
                <c:pt idx="0">
                  <c:v>0.186351603355638</c:v>
                </c:pt>
                <c:pt idx="1">
                  <c:v>0.188991894526965</c:v>
                </c:pt>
                <c:pt idx="2">
                  <c:v>0.188412339652588</c:v>
                </c:pt>
                <c:pt idx="3">
                  <c:v>0.18941979225052</c:v>
                </c:pt>
                <c:pt idx="4">
                  <c:v>0.19098748442129</c:v>
                </c:pt>
                <c:pt idx="5">
                  <c:v>0.194293281234128</c:v>
                </c:pt>
                <c:pt idx="6">
                  <c:v>0.197559044018958</c:v>
                </c:pt>
                <c:pt idx="7">
                  <c:v>0.203962326872816</c:v>
                </c:pt>
                <c:pt idx="8">
                  <c:v>0.201554332308099</c:v>
                </c:pt>
                <c:pt idx="9">
                  <c:v>0.205569293035191</c:v>
                </c:pt>
                <c:pt idx="10">
                  <c:v>0.211512284501333</c:v>
                </c:pt>
                <c:pt idx="11">
                  <c:v>0.215189323076543</c:v>
                </c:pt>
                <c:pt idx="12">
                  <c:v>0.207955433134397</c:v>
                </c:pt>
                <c:pt idx="13">
                  <c:v>0.204743991267955</c:v>
                </c:pt>
              </c:numCache>
            </c:numRef>
          </c:xVal>
          <c:yVal>
            <c:numRef>
              <c:f>'AL;Data Set # 23'!$J$314:$J$327</c:f>
              <c:numCache>
                <c:formatCode>0.00000</c:formatCode>
                <c:ptCount val="14"/>
                <c:pt idx="0">
                  <c:v>0.0885658851917058</c:v>
                </c:pt>
                <c:pt idx="1">
                  <c:v>0.0901579651760272</c:v>
                </c:pt>
                <c:pt idx="2">
                  <c:v>0.0896312831664249</c:v>
                </c:pt>
                <c:pt idx="3">
                  <c:v>0.0921255863539449</c:v>
                </c:pt>
                <c:pt idx="4">
                  <c:v>0.0916519904119698</c:v>
                </c:pt>
                <c:pt idx="5">
                  <c:v>0.0937397846426525</c:v>
                </c:pt>
                <c:pt idx="6">
                  <c:v>0.0951822925190957</c:v>
                </c:pt>
                <c:pt idx="7">
                  <c:v>0.0992466257795054</c:v>
                </c:pt>
                <c:pt idx="8">
                  <c:v>0.0985002830280991</c:v>
                </c:pt>
                <c:pt idx="9">
                  <c:v>0.100993683191058</c:v>
                </c:pt>
                <c:pt idx="10">
                  <c:v>0.106286770251852</c:v>
                </c:pt>
                <c:pt idx="11">
                  <c:v>0.112056126600749</c:v>
                </c:pt>
                <c:pt idx="12">
                  <c:v>0.111350107502892</c:v>
                </c:pt>
                <c:pt idx="13">
                  <c:v>0.112085910033283</c:v>
                </c:pt>
              </c:numCache>
            </c:numRef>
          </c:yVal>
          <c:smooth val="0"/>
        </c:ser>
        <c:ser>
          <c:idx val="17"/>
          <c:order val="17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'AL;Data Set # 23'!$I$330:$I$340</c:f>
              <c:numCache>
                <c:formatCode>0.00000</c:formatCode>
                <c:ptCount val="11"/>
                <c:pt idx="0">
                  <c:v>0.189438051307102</c:v>
                </c:pt>
                <c:pt idx="1">
                  <c:v>0.193371439104</c:v>
                </c:pt>
                <c:pt idx="2">
                  <c:v>0.198219261210215</c:v>
                </c:pt>
                <c:pt idx="3">
                  <c:v>0.204180111160289</c:v>
                </c:pt>
                <c:pt idx="4">
                  <c:v>0.204799120999349</c:v>
                </c:pt>
                <c:pt idx="5">
                  <c:v>0.211924090726706</c:v>
                </c:pt>
                <c:pt idx="6">
                  <c:v>0.210330435587365</c:v>
                </c:pt>
                <c:pt idx="7">
                  <c:v>0.220401118222079</c:v>
                </c:pt>
                <c:pt idx="8">
                  <c:v>0.21912533580009</c:v>
                </c:pt>
                <c:pt idx="9">
                  <c:v>0.216547059461408</c:v>
                </c:pt>
                <c:pt idx="10">
                  <c:v>0.212517544809291</c:v>
                </c:pt>
              </c:numCache>
            </c:numRef>
          </c:xVal>
          <c:yVal>
            <c:numRef>
              <c:f>'AL;Data Set # 23'!$J$330:$J$340</c:f>
              <c:numCache>
                <c:formatCode>0.00000</c:formatCode>
                <c:ptCount val="11"/>
                <c:pt idx="0">
                  <c:v>0.0896871815090379</c:v>
                </c:pt>
                <c:pt idx="1">
                  <c:v>0.0919601151999999</c:v>
                </c:pt>
                <c:pt idx="2">
                  <c:v>0.0939852153071034</c:v>
                </c:pt>
                <c:pt idx="3">
                  <c:v>0.0975195884673562</c:v>
                </c:pt>
                <c:pt idx="4">
                  <c:v>0.098244832868333</c:v>
                </c:pt>
                <c:pt idx="5">
                  <c:v>0.10273017873078</c:v>
                </c:pt>
                <c:pt idx="6">
                  <c:v>0.101490447597935</c:v>
                </c:pt>
                <c:pt idx="7">
                  <c:v>0.109880009154399</c:v>
                </c:pt>
                <c:pt idx="8">
                  <c:v>0.110516453494149</c:v>
                </c:pt>
                <c:pt idx="9">
                  <c:v>0.11526417439069</c:v>
                </c:pt>
                <c:pt idx="10">
                  <c:v>0.11653076915777</c:v>
                </c:pt>
              </c:numCache>
            </c:numRef>
          </c:yVal>
          <c:smooth val="0"/>
        </c:ser>
        <c:ser>
          <c:idx val="18"/>
          <c:order val="18"/>
          <c:tx>
            <c:v>16.0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'AL;Data Set # 23'!$I$343:$I$355</c:f>
              <c:numCache>
                <c:formatCode>0.00000</c:formatCode>
                <c:ptCount val="13"/>
                <c:pt idx="0">
                  <c:v>0.207672712095373</c:v>
                </c:pt>
                <c:pt idx="1">
                  <c:v>0.213337870324654</c:v>
                </c:pt>
                <c:pt idx="2">
                  <c:v>0.222363007247682</c:v>
                </c:pt>
                <c:pt idx="3">
                  <c:v>0.218166010221213</c:v>
                </c:pt>
                <c:pt idx="4">
                  <c:v>0.219988948626394</c:v>
                </c:pt>
                <c:pt idx="5">
                  <c:v>0.219650052194054</c:v>
                </c:pt>
                <c:pt idx="6">
                  <c:v>0.222592998066868</c:v>
                </c:pt>
                <c:pt idx="7">
                  <c:v>0.228713725954959</c:v>
                </c:pt>
                <c:pt idx="8">
                  <c:v>0.23581837049127</c:v>
                </c:pt>
                <c:pt idx="9">
                  <c:v>0.23902274297768</c:v>
                </c:pt>
                <c:pt idx="10">
                  <c:v>0.240283462314667</c:v>
                </c:pt>
                <c:pt idx="11">
                  <c:v>0.241020027903391</c:v>
                </c:pt>
                <c:pt idx="12">
                  <c:v>0.241417046751944</c:v>
                </c:pt>
              </c:numCache>
            </c:numRef>
          </c:xVal>
          <c:yVal>
            <c:numRef>
              <c:f>'AL;Data Set # 23'!$J$343:$J$355</c:f>
              <c:numCache>
                <c:formatCode>0.00000</c:formatCode>
                <c:ptCount val="13"/>
                <c:pt idx="0">
                  <c:v>0.106647025003814</c:v>
                </c:pt>
                <c:pt idx="1">
                  <c:v>0.109948368450211</c:v>
                </c:pt>
                <c:pt idx="2">
                  <c:v>0.113762782480462</c:v>
                </c:pt>
                <c:pt idx="3">
                  <c:v>0.113187464474932</c:v>
                </c:pt>
                <c:pt idx="4">
                  <c:v>0.113939726532995</c:v>
                </c:pt>
                <c:pt idx="5">
                  <c:v>0.114243554228414</c:v>
                </c:pt>
                <c:pt idx="6">
                  <c:v>0.116152182782951</c:v>
                </c:pt>
                <c:pt idx="7">
                  <c:v>0.121385606164905</c:v>
                </c:pt>
                <c:pt idx="8">
                  <c:v>0.126808856568845</c:v>
                </c:pt>
                <c:pt idx="9">
                  <c:v>0.131116739156238</c:v>
                </c:pt>
                <c:pt idx="10">
                  <c:v>0.137231413096296</c:v>
                </c:pt>
                <c:pt idx="11">
                  <c:v>0.137934620274958</c:v>
                </c:pt>
                <c:pt idx="12">
                  <c:v>0.139808321594817</c:v>
                </c:pt>
              </c:numCache>
            </c:numRef>
          </c:yVal>
          <c:smooth val="0"/>
        </c:ser>
        <c:ser>
          <c:idx val="19"/>
          <c:order val="19"/>
          <c:tx>
            <c:v>18.0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'AL;Data Set # 23'!$I$358:$I$367</c:f>
              <c:numCache>
                <c:formatCode>0.00000</c:formatCode>
                <c:ptCount val="10"/>
                <c:pt idx="0">
                  <c:v>0.240623720282885</c:v>
                </c:pt>
                <c:pt idx="1">
                  <c:v>0.24305891016704</c:v>
                </c:pt>
                <c:pt idx="2">
                  <c:v>0.249766477824</c:v>
                </c:pt>
                <c:pt idx="3">
                  <c:v>0.252556546714132</c:v>
                </c:pt>
                <c:pt idx="4">
                  <c:v>0.252769301643911</c:v>
                </c:pt>
                <c:pt idx="5">
                  <c:v>0.257462734783177</c:v>
                </c:pt>
                <c:pt idx="6">
                  <c:v>0.25854662934528</c:v>
                </c:pt>
                <c:pt idx="7">
                  <c:v>0.263880727182803</c:v>
                </c:pt>
                <c:pt idx="8">
                  <c:v>0.261110213256094</c:v>
                </c:pt>
                <c:pt idx="9">
                  <c:v>0.267619759357438</c:v>
                </c:pt>
              </c:numCache>
            </c:numRef>
          </c:xVal>
          <c:yVal>
            <c:numRef>
              <c:f>'AL;Data Set # 23'!$J$358:$J$367</c:f>
              <c:numCache>
                <c:formatCode>0.00000</c:formatCode>
                <c:ptCount val="10"/>
                <c:pt idx="0">
                  <c:v>0.142803708694566</c:v>
                </c:pt>
                <c:pt idx="1">
                  <c:v>0.14571074233837</c:v>
                </c:pt>
                <c:pt idx="2">
                  <c:v>0.15204352</c:v>
                </c:pt>
                <c:pt idx="3">
                  <c:v>0.154559376741869</c:v>
                </c:pt>
                <c:pt idx="4">
                  <c:v>0.156690634363821</c:v>
                </c:pt>
                <c:pt idx="5">
                  <c:v>0.161731917811957</c:v>
                </c:pt>
                <c:pt idx="6">
                  <c:v>0.163208757248</c:v>
                </c:pt>
                <c:pt idx="7">
                  <c:v>0.169414917744174</c:v>
                </c:pt>
                <c:pt idx="8">
                  <c:v>0.173745000269506</c:v>
                </c:pt>
                <c:pt idx="9">
                  <c:v>0.181482579753527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4485280"/>
        <c:axId val="-1374480928"/>
      </c:scatterChart>
      <c:valAx>
        <c:axId val="-1374485280"/>
        <c:scaling>
          <c:orientation val="minMax"/>
          <c:max val="0.28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480928"/>
        <c:crosses val="autoZero"/>
        <c:crossBetween val="midCat"/>
        <c:majorUnit val="0.02"/>
      </c:valAx>
      <c:valAx>
        <c:axId val="-1374480928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4852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296529968454"/>
          <c:y val="0.0385078671544393"/>
          <c:w val="0.0906940063091483"/>
          <c:h val="0.6426000331397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19748217028817"/>
          <c:y val="0.0229746070133011"/>
          <c:w val="0.923319801302255"/>
          <c:h val="0.8657799274486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'AL;Data Set # 23'!$D$8:$D$370</c:f>
              <c:numCache>
                <c:formatCode>0.0</c:formatCode>
                <c:ptCount val="363"/>
                <c:pt idx="0">
                  <c:v>-2.0</c:v>
                </c:pt>
                <c:pt idx="1">
                  <c:v>-2.0</c:v>
                </c:pt>
                <c:pt idx="2">
                  <c:v>-2.0</c:v>
                </c:pt>
                <c:pt idx="3">
                  <c:v>-2.0</c:v>
                </c:pt>
                <c:pt idx="4">
                  <c:v>-2.0</c:v>
                </c:pt>
                <c:pt idx="5">
                  <c:v>-2.0</c:v>
                </c:pt>
                <c:pt idx="6">
                  <c:v>-2.0</c:v>
                </c:pt>
                <c:pt idx="7">
                  <c:v>-2.0</c:v>
                </c:pt>
                <c:pt idx="8">
                  <c:v>-2.0</c:v>
                </c:pt>
                <c:pt idx="9">
                  <c:v>-2.0</c:v>
                </c:pt>
                <c:pt idx="10">
                  <c:v>-2.0</c:v>
                </c:pt>
                <c:pt idx="11">
                  <c:v>-2.0</c:v>
                </c:pt>
                <c:pt idx="12">
                  <c:v>-2.0</c:v>
                </c:pt>
                <c:pt idx="13">
                  <c:v>-2.0</c:v>
                </c:pt>
                <c:pt idx="14">
                  <c:v>-2.0</c:v>
                </c:pt>
                <c:pt idx="15">
                  <c:v>-2.0</c:v>
                </c:pt>
                <c:pt idx="16">
                  <c:v>-2.0</c:v>
                </c:pt>
                <c:pt idx="17">
                  <c:v>-2.0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40" formatCode="General">
                  <c:v>2.2</c:v>
                </c:pt>
                <c:pt idx="41" formatCode="General">
                  <c:v>2.2</c:v>
                </c:pt>
                <c:pt idx="42" formatCode="General">
                  <c:v>2.2</c:v>
                </c:pt>
                <c:pt idx="43" formatCode="General">
                  <c:v>2.2</c:v>
                </c:pt>
                <c:pt idx="44" formatCode="General">
                  <c:v>2.2</c:v>
                </c:pt>
                <c:pt idx="45" formatCode="General">
                  <c:v>2.2</c:v>
                </c:pt>
                <c:pt idx="46" formatCode="General">
                  <c:v>2.2</c:v>
                </c:pt>
                <c:pt idx="47" formatCode="General">
                  <c:v>2.2</c:v>
                </c:pt>
                <c:pt idx="48" formatCode="General">
                  <c:v>2.2</c:v>
                </c:pt>
                <c:pt idx="49" formatCode="General">
                  <c:v>2.2</c:v>
                </c:pt>
                <c:pt idx="50" formatCode="General">
                  <c:v>2.2</c:v>
                </c:pt>
                <c:pt idx="51" formatCode="General">
                  <c:v>2.2</c:v>
                </c:pt>
                <c:pt idx="52" formatCode="General">
                  <c:v>2.2</c:v>
                </c:pt>
                <c:pt idx="53" formatCode="General">
                  <c:v>2.2</c:v>
                </c:pt>
                <c:pt idx="54" formatCode="General">
                  <c:v>2.2</c:v>
                </c:pt>
                <c:pt idx="55" formatCode="General">
                  <c:v>2.2</c:v>
                </c:pt>
                <c:pt idx="56" formatCode="General">
                  <c:v>2.2</c:v>
                </c:pt>
                <c:pt idx="57" formatCode="General">
                  <c:v>2.2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6">
                  <c:v>10.0</c:v>
                </c:pt>
                <c:pt idx="67">
                  <c:v>10.0</c:v>
                </c:pt>
                <c:pt idx="68">
                  <c:v>10.0</c:v>
                </c:pt>
                <c:pt idx="69">
                  <c:v>10.0</c:v>
                </c:pt>
                <c:pt idx="70">
                  <c:v>10.0</c:v>
                </c:pt>
                <c:pt idx="71">
                  <c:v>10.0</c:v>
                </c:pt>
                <c:pt idx="72">
                  <c:v>10.0</c:v>
                </c:pt>
                <c:pt idx="73">
                  <c:v>10.0</c:v>
                </c:pt>
                <c:pt idx="74">
                  <c:v>10.0</c:v>
                </c:pt>
                <c:pt idx="75">
                  <c:v>10.0</c:v>
                </c:pt>
                <c:pt idx="76">
                  <c:v>10.0</c:v>
                </c:pt>
                <c:pt idx="77">
                  <c:v>10.0</c:v>
                </c:pt>
                <c:pt idx="80" formatCode="General">
                  <c:v>10.5</c:v>
                </c:pt>
                <c:pt idx="81" formatCode="General">
                  <c:v>10.5</c:v>
                </c:pt>
                <c:pt idx="82" formatCode="General">
                  <c:v>10.5</c:v>
                </c:pt>
                <c:pt idx="83" formatCode="General">
                  <c:v>10.5</c:v>
                </c:pt>
                <c:pt idx="84" formatCode="General">
                  <c:v>10.5</c:v>
                </c:pt>
                <c:pt idx="85" formatCode="General">
                  <c:v>10.5</c:v>
                </c:pt>
                <c:pt idx="86" formatCode="General">
                  <c:v>10.5</c:v>
                </c:pt>
                <c:pt idx="87" formatCode="General">
                  <c:v>10.5</c:v>
                </c:pt>
                <c:pt idx="88" formatCode="General">
                  <c:v>10.5</c:v>
                </c:pt>
                <c:pt idx="89" formatCode="General">
                  <c:v>10.5</c:v>
                </c:pt>
                <c:pt idx="90" formatCode="General">
                  <c:v>10.5</c:v>
                </c:pt>
                <c:pt idx="91" formatCode="General">
                  <c:v>10.5</c:v>
                </c:pt>
                <c:pt idx="92" formatCode="General">
                  <c:v>10.5</c:v>
                </c:pt>
                <c:pt idx="93" formatCode="General">
                  <c:v>10.5</c:v>
                </c:pt>
                <c:pt idx="94" formatCode="General">
                  <c:v>10.5</c:v>
                </c:pt>
                <c:pt idx="95" formatCode="General">
                  <c:v>10.5</c:v>
                </c:pt>
                <c:pt idx="96" formatCode="General">
                  <c:v>10.5</c:v>
                </c:pt>
                <c:pt idx="97" formatCode="General">
                  <c:v>10.5</c:v>
                </c:pt>
                <c:pt idx="100" formatCode="General">
                  <c:v>10.5</c:v>
                </c:pt>
                <c:pt idx="101" formatCode="General">
                  <c:v>10.5</c:v>
                </c:pt>
                <c:pt idx="102" formatCode="General">
                  <c:v>10.5</c:v>
                </c:pt>
                <c:pt idx="103" formatCode="General">
                  <c:v>10.5</c:v>
                </c:pt>
                <c:pt idx="104" formatCode="General">
                  <c:v>10.5</c:v>
                </c:pt>
                <c:pt idx="105" formatCode="General">
                  <c:v>10.5</c:v>
                </c:pt>
                <c:pt idx="106" formatCode="General">
                  <c:v>10.5</c:v>
                </c:pt>
                <c:pt idx="107" formatCode="General">
                  <c:v>10.5</c:v>
                </c:pt>
                <c:pt idx="108" formatCode="General">
                  <c:v>10.5</c:v>
                </c:pt>
                <c:pt idx="109" formatCode="General">
                  <c:v>10.5</c:v>
                </c:pt>
                <c:pt idx="110" formatCode="General">
                  <c:v>10.5</c:v>
                </c:pt>
                <c:pt idx="111" formatCode="General">
                  <c:v>10.5</c:v>
                </c:pt>
                <c:pt idx="112" formatCode="General">
                  <c:v>10.5</c:v>
                </c:pt>
                <c:pt idx="113" formatCode="General">
                  <c:v>10.5</c:v>
                </c:pt>
                <c:pt idx="114" formatCode="General">
                  <c:v>10.5</c:v>
                </c:pt>
                <c:pt idx="115" formatCode="General">
                  <c:v>10.5</c:v>
                </c:pt>
                <c:pt idx="116" formatCode="General">
                  <c:v>10.5</c:v>
                </c:pt>
                <c:pt idx="117" formatCode="General">
                  <c:v>10.5</c:v>
                </c:pt>
                <c:pt idx="120" formatCode="General">
                  <c:v>10.5</c:v>
                </c:pt>
                <c:pt idx="121" formatCode="General">
                  <c:v>10.5</c:v>
                </c:pt>
                <c:pt idx="122" formatCode="General">
                  <c:v>10.5</c:v>
                </c:pt>
                <c:pt idx="123" formatCode="General">
                  <c:v>10.5</c:v>
                </c:pt>
                <c:pt idx="124" formatCode="General">
                  <c:v>10.5</c:v>
                </c:pt>
                <c:pt idx="125" formatCode="General">
                  <c:v>10.5</c:v>
                </c:pt>
                <c:pt idx="126" formatCode="General">
                  <c:v>10.5</c:v>
                </c:pt>
                <c:pt idx="127" formatCode="General">
                  <c:v>10.5</c:v>
                </c:pt>
                <c:pt idx="128" formatCode="General">
                  <c:v>10.5</c:v>
                </c:pt>
                <c:pt idx="129" formatCode="General">
                  <c:v>10.5</c:v>
                </c:pt>
                <c:pt idx="130" formatCode="General">
                  <c:v>10.5</c:v>
                </c:pt>
                <c:pt idx="131" formatCode="General">
                  <c:v>10.5</c:v>
                </c:pt>
                <c:pt idx="132" formatCode="General">
                  <c:v>10.5</c:v>
                </c:pt>
                <c:pt idx="133" formatCode="General">
                  <c:v>10.5</c:v>
                </c:pt>
                <c:pt idx="134" formatCode="General">
                  <c:v>10.5</c:v>
                </c:pt>
                <c:pt idx="135" formatCode="General">
                  <c:v>10.5</c:v>
                </c:pt>
                <c:pt idx="136" formatCode="General">
                  <c:v>10.5</c:v>
                </c:pt>
                <c:pt idx="139" formatCode="General">
                  <c:v>10.5</c:v>
                </c:pt>
                <c:pt idx="140" formatCode="General">
                  <c:v>10.5</c:v>
                </c:pt>
                <c:pt idx="141" formatCode="General">
                  <c:v>10.5</c:v>
                </c:pt>
                <c:pt idx="142" formatCode="General">
                  <c:v>10.5</c:v>
                </c:pt>
                <c:pt idx="143" formatCode="General">
                  <c:v>10.5</c:v>
                </c:pt>
                <c:pt idx="144" formatCode="General">
                  <c:v>10.5</c:v>
                </c:pt>
                <c:pt idx="145" formatCode="General">
                  <c:v>10.5</c:v>
                </c:pt>
                <c:pt idx="146" formatCode="General">
                  <c:v>10.5</c:v>
                </c:pt>
                <c:pt idx="147" formatCode="General">
                  <c:v>10.5</c:v>
                </c:pt>
                <c:pt idx="148" formatCode="General">
                  <c:v>10.5</c:v>
                </c:pt>
                <c:pt idx="149" formatCode="General">
                  <c:v>10.5</c:v>
                </c:pt>
                <c:pt idx="150" formatCode="General">
                  <c:v>10.5</c:v>
                </c:pt>
                <c:pt idx="151" formatCode="General">
                  <c:v>10.5</c:v>
                </c:pt>
                <c:pt idx="152" formatCode="General">
                  <c:v>10.5</c:v>
                </c:pt>
                <c:pt idx="153" formatCode="General">
                  <c:v>10.5</c:v>
                </c:pt>
                <c:pt idx="154" formatCode="General">
                  <c:v>10.5</c:v>
                </c:pt>
                <c:pt idx="157" formatCode="General">
                  <c:v>10.4</c:v>
                </c:pt>
                <c:pt idx="158" formatCode="General">
                  <c:v>10.4</c:v>
                </c:pt>
                <c:pt idx="159" formatCode="General">
                  <c:v>10.4</c:v>
                </c:pt>
                <c:pt idx="160" formatCode="General">
                  <c:v>10.4</c:v>
                </c:pt>
                <c:pt idx="161" formatCode="General">
                  <c:v>10.4</c:v>
                </c:pt>
                <c:pt idx="162" formatCode="General">
                  <c:v>10.4</c:v>
                </c:pt>
                <c:pt idx="163" formatCode="General">
                  <c:v>10.4</c:v>
                </c:pt>
                <c:pt idx="164" formatCode="General">
                  <c:v>10.4</c:v>
                </c:pt>
                <c:pt idx="165" formatCode="General">
                  <c:v>10.4</c:v>
                </c:pt>
                <c:pt idx="166" formatCode="General">
                  <c:v>10.4</c:v>
                </c:pt>
                <c:pt idx="167" formatCode="General">
                  <c:v>10.4</c:v>
                </c:pt>
                <c:pt idx="168" formatCode="General">
                  <c:v>10.4</c:v>
                </c:pt>
                <c:pt idx="169" formatCode="General">
                  <c:v>10.4</c:v>
                </c:pt>
                <c:pt idx="170" formatCode="General">
                  <c:v>10.4</c:v>
                </c:pt>
                <c:pt idx="171" formatCode="General">
                  <c:v>10.4</c:v>
                </c:pt>
                <c:pt idx="174" formatCode="General">
                  <c:v>10.4</c:v>
                </c:pt>
                <c:pt idx="175" formatCode="General">
                  <c:v>10.4</c:v>
                </c:pt>
                <c:pt idx="176" formatCode="General">
                  <c:v>10.4</c:v>
                </c:pt>
                <c:pt idx="177" formatCode="General">
                  <c:v>10.4</c:v>
                </c:pt>
                <c:pt idx="178" formatCode="General">
                  <c:v>10.4</c:v>
                </c:pt>
                <c:pt idx="179" formatCode="General">
                  <c:v>10.4</c:v>
                </c:pt>
                <c:pt idx="180" formatCode="General">
                  <c:v>10.4</c:v>
                </c:pt>
                <c:pt idx="181" formatCode="General">
                  <c:v>10.4</c:v>
                </c:pt>
                <c:pt idx="182" formatCode="General">
                  <c:v>10.4</c:v>
                </c:pt>
                <c:pt idx="183" formatCode="General">
                  <c:v>10.4</c:v>
                </c:pt>
                <c:pt idx="184" formatCode="General">
                  <c:v>10.4</c:v>
                </c:pt>
                <c:pt idx="185" formatCode="General">
                  <c:v>10.4</c:v>
                </c:pt>
                <c:pt idx="186" formatCode="General">
                  <c:v>10.4</c:v>
                </c:pt>
                <c:pt idx="187" formatCode="General">
                  <c:v>10.4</c:v>
                </c:pt>
                <c:pt idx="188" formatCode="General">
                  <c:v>10.4</c:v>
                </c:pt>
                <c:pt idx="189" formatCode="General">
                  <c:v>10.4</c:v>
                </c:pt>
                <c:pt idx="192" formatCode="General">
                  <c:v>8.0</c:v>
                </c:pt>
                <c:pt idx="193" formatCode="General">
                  <c:v>8.0</c:v>
                </c:pt>
                <c:pt idx="194" formatCode="General">
                  <c:v>8.0</c:v>
                </c:pt>
                <c:pt idx="195" formatCode="General">
                  <c:v>8.0</c:v>
                </c:pt>
                <c:pt idx="196" formatCode="General">
                  <c:v>8.0</c:v>
                </c:pt>
                <c:pt idx="197" formatCode="General">
                  <c:v>8.0</c:v>
                </c:pt>
                <c:pt idx="198" formatCode="General">
                  <c:v>8.0</c:v>
                </c:pt>
                <c:pt idx="199" formatCode="General">
                  <c:v>8.0</c:v>
                </c:pt>
                <c:pt idx="200" formatCode="General">
                  <c:v>8.0</c:v>
                </c:pt>
                <c:pt idx="201" formatCode="General">
                  <c:v>8.0</c:v>
                </c:pt>
                <c:pt idx="202" formatCode="General">
                  <c:v>8.0</c:v>
                </c:pt>
                <c:pt idx="203" formatCode="General">
                  <c:v>8.0</c:v>
                </c:pt>
                <c:pt idx="204" formatCode="General">
                  <c:v>8.0</c:v>
                </c:pt>
                <c:pt idx="205" formatCode="General">
                  <c:v>8.0</c:v>
                </c:pt>
                <c:pt idx="206" formatCode="General">
                  <c:v>8.0</c:v>
                </c:pt>
                <c:pt idx="207" formatCode="General">
                  <c:v>8.0</c:v>
                </c:pt>
                <c:pt idx="208" formatCode="General">
                  <c:v>8.0</c:v>
                </c:pt>
                <c:pt idx="209" formatCode="General">
                  <c:v>8.0</c:v>
                </c:pt>
                <c:pt idx="210" formatCode="General">
                  <c:v>8.0</c:v>
                </c:pt>
                <c:pt idx="211" formatCode="General">
                  <c:v>8.0</c:v>
                </c:pt>
                <c:pt idx="214" formatCode="General">
                  <c:v>8.2</c:v>
                </c:pt>
                <c:pt idx="215" formatCode="General">
                  <c:v>8.2</c:v>
                </c:pt>
                <c:pt idx="216" formatCode="General">
                  <c:v>8.2</c:v>
                </c:pt>
                <c:pt idx="217" formatCode="General">
                  <c:v>8.2</c:v>
                </c:pt>
                <c:pt idx="218" formatCode="General">
                  <c:v>8.2</c:v>
                </c:pt>
                <c:pt idx="219" formatCode="General">
                  <c:v>8.2</c:v>
                </c:pt>
                <c:pt idx="220" formatCode="General">
                  <c:v>8.2</c:v>
                </c:pt>
                <c:pt idx="221" formatCode="General">
                  <c:v>8.2</c:v>
                </c:pt>
                <c:pt idx="222" formatCode="General">
                  <c:v>8.2</c:v>
                </c:pt>
                <c:pt idx="223" formatCode="General">
                  <c:v>8.2</c:v>
                </c:pt>
                <c:pt idx="224" formatCode="General">
                  <c:v>8.2</c:v>
                </c:pt>
                <c:pt idx="225" formatCode="General">
                  <c:v>8.2</c:v>
                </c:pt>
                <c:pt idx="226" formatCode="General">
                  <c:v>8.2</c:v>
                </c:pt>
                <c:pt idx="227" formatCode="General">
                  <c:v>8.2</c:v>
                </c:pt>
                <c:pt idx="228" formatCode="General">
                  <c:v>8.2</c:v>
                </c:pt>
                <c:pt idx="229" formatCode="General">
                  <c:v>8.2</c:v>
                </c:pt>
                <c:pt idx="230" formatCode="General">
                  <c:v>8.2</c:v>
                </c:pt>
                <c:pt idx="231" formatCode="General">
                  <c:v>8.2</c:v>
                </c:pt>
                <c:pt idx="234" formatCode="General">
                  <c:v>10.0</c:v>
                </c:pt>
                <c:pt idx="235" formatCode="General">
                  <c:v>10.0</c:v>
                </c:pt>
                <c:pt idx="236" formatCode="General">
                  <c:v>10.0</c:v>
                </c:pt>
                <c:pt idx="237" formatCode="General">
                  <c:v>10.0</c:v>
                </c:pt>
                <c:pt idx="238" formatCode="General">
                  <c:v>10.0</c:v>
                </c:pt>
                <c:pt idx="239" formatCode="General">
                  <c:v>10.0</c:v>
                </c:pt>
                <c:pt idx="240" formatCode="General">
                  <c:v>10.0</c:v>
                </c:pt>
                <c:pt idx="241" formatCode="General">
                  <c:v>10.0</c:v>
                </c:pt>
                <c:pt idx="242" formatCode="General">
                  <c:v>10.0</c:v>
                </c:pt>
                <c:pt idx="243" formatCode="General">
                  <c:v>10.0</c:v>
                </c:pt>
                <c:pt idx="244" formatCode="General">
                  <c:v>10.0</c:v>
                </c:pt>
                <c:pt idx="245" formatCode="General">
                  <c:v>10.0</c:v>
                </c:pt>
                <c:pt idx="246" formatCode="General">
                  <c:v>10.0</c:v>
                </c:pt>
                <c:pt idx="247" formatCode="General">
                  <c:v>10.0</c:v>
                </c:pt>
                <c:pt idx="248" formatCode="General">
                  <c:v>10.0</c:v>
                </c:pt>
                <c:pt idx="249" formatCode="General">
                  <c:v>10.0</c:v>
                </c:pt>
                <c:pt idx="250" formatCode="General">
                  <c:v>10.0</c:v>
                </c:pt>
                <c:pt idx="251" formatCode="General">
                  <c:v>10.0</c:v>
                </c:pt>
                <c:pt idx="254" formatCode="General">
                  <c:v>10.4</c:v>
                </c:pt>
                <c:pt idx="255" formatCode="General">
                  <c:v>10.4</c:v>
                </c:pt>
                <c:pt idx="256" formatCode="General">
                  <c:v>10.4</c:v>
                </c:pt>
                <c:pt idx="257" formatCode="General">
                  <c:v>10.4</c:v>
                </c:pt>
                <c:pt idx="258" formatCode="General">
                  <c:v>10.4</c:v>
                </c:pt>
                <c:pt idx="259" formatCode="General">
                  <c:v>10.4</c:v>
                </c:pt>
                <c:pt idx="260" formatCode="General">
                  <c:v>10.4</c:v>
                </c:pt>
                <c:pt idx="261" formatCode="General">
                  <c:v>10.4</c:v>
                </c:pt>
                <c:pt idx="262" formatCode="General">
                  <c:v>10.4</c:v>
                </c:pt>
                <c:pt idx="263" formatCode="General">
                  <c:v>10.4</c:v>
                </c:pt>
                <c:pt idx="268">
                  <c:v>12.0</c:v>
                </c:pt>
                <c:pt idx="269">
                  <c:v>12.0</c:v>
                </c:pt>
                <c:pt idx="270">
                  <c:v>12.0</c:v>
                </c:pt>
                <c:pt idx="271">
                  <c:v>12.0</c:v>
                </c:pt>
                <c:pt idx="272">
                  <c:v>12.0</c:v>
                </c:pt>
                <c:pt idx="273">
                  <c:v>12.0</c:v>
                </c:pt>
                <c:pt idx="274">
                  <c:v>12.0</c:v>
                </c:pt>
                <c:pt idx="275">
                  <c:v>12.0</c:v>
                </c:pt>
                <c:pt idx="276">
                  <c:v>12.0</c:v>
                </c:pt>
                <c:pt idx="277">
                  <c:v>12.0</c:v>
                </c:pt>
                <c:pt idx="278">
                  <c:v>12.0</c:v>
                </c:pt>
                <c:pt idx="279">
                  <c:v>12.0</c:v>
                </c:pt>
                <c:pt idx="280">
                  <c:v>12.0</c:v>
                </c:pt>
                <c:pt idx="281">
                  <c:v>12.0</c:v>
                </c:pt>
                <c:pt idx="282">
                  <c:v>12.0</c:v>
                </c:pt>
                <c:pt idx="283">
                  <c:v>12.0</c:v>
                </c:pt>
                <c:pt idx="284">
                  <c:v>12.0</c:v>
                </c:pt>
                <c:pt idx="289" formatCode="General">
                  <c:v>13.0</c:v>
                </c:pt>
                <c:pt idx="290" formatCode="General">
                  <c:v>13.0</c:v>
                </c:pt>
                <c:pt idx="291" formatCode="General">
                  <c:v>13.0</c:v>
                </c:pt>
                <c:pt idx="292" formatCode="General">
                  <c:v>13.0</c:v>
                </c:pt>
                <c:pt idx="293" formatCode="General">
                  <c:v>13.0</c:v>
                </c:pt>
                <c:pt idx="294" formatCode="General">
                  <c:v>13.0</c:v>
                </c:pt>
                <c:pt idx="295" formatCode="General">
                  <c:v>13.0</c:v>
                </c:pt>
                <c:pt idx="296" formatCode="General">
                  <c:v>13.0</c:v>
                </c:pt>
                <c:pt idx="297" formatCode="General">
                  <c:v>13.0</c:v>
                </c:pt>
                <c:pt idx="298" formatCode="General">
                  <c:v>13.0</c:v>
                </c:pt>
                <c:pt idx="299" formatCode="General">
                  <c:v>13.0</c:v>
                </c:pt>
                <c:pt idx="300" formatCode="General">
                  <c:v>13.0</c:v>
                </c:pt>
                <c:pt idx="301" formatCode="General">
                  <c:v>13.0</c:v>
                </c:pt>
                <c:pt idx="302" formatCode="General">
                  <c:v>13.0</c:v>
                </c:pt>
                <c:pt idx="303" formatCode="General">
                  <c:v>13.0</c:v>
                </c:pt>
                <c:pt idx="306" formatCode="General">
                  <c:v>13.5</c:v>
                </c:pt>
                <c:pt idx="307" formatCode="General">
                  <c:v>13.5</c:v>
                </c:pt>
                <c:pt idx="308" formatCode="General">
                  <c:v>13.5</c:v>
                </c:pt>
                <c:pt idx="309" formatCode="General">
                  <c:v>13.5</c:v>
                </c:pt>
                <c:pt idx="310" formatCode="General">
                  <c:v>13.5</c:v>
                </c:pt>
                <c:pt idx="311" formatCode="General">
                  <c:v>13.5</c:v>
                </c:pt>
                <c:pt idx="312" formatCode="General">
                  <c:v>13.5</c:v>
                </c:pt>
                <c:pt idx="313" formatCode="General">
                  <c:v>13.5</c:v>
                </c:pt>
                <c:pt idx="314" formatCode="General">
                  <c:v>13.5</c:v>
                </c:pt>
                <c:pt idx="315" formatCode="General">
                  <c:v>13.5</c:v>
                </c:pt>
                <c:pt idx="316" formatCode="General">
                  <c:v>13.5</c:v>
                </c:pt>
                <c:pt idx="317" formatCode="General">
                  <c:v>13.5</c:v>
                </c:pt>
                <c:pt idx="318" formatCode="General">
                  <c:v>13.5</c:v>
                </c:pt>
                <c:pt idx="319" formatCode="General">
                  <c:v>13.5</c:v>
                </c:pt>
                <c:pt idx="322" formatCode="General">
                  <c:v>14.0</c:v>
                </c:pt>
                <c:pt idx="323" formatCode="General">
                  <c:v>14.0</c:v>
                </c:pt>
                <c:pt idx="324" formatCode="General">
                  <c:v>14.0</c:v>
                </c:pt>
                <c:pt idx="325" formatCode="General">
                  <c:v>14.0</c:v>
                </c:pt>
                <c:pt idx="326" formatCode="General">
                  <c:v>14.0</c:v>
                </c:pt>
                <c:pt idx="327" formatCode="General">
                  <c:v>14.0</c:v>
                </c:pt>
                <c:pt idx="328" formatCode="General">
                  <c:v>14.0</c:v>
                </c:pt>
                <c:pt idx="329" formatCode="General">
                  <c:v>14.0</c:v>
                </c:pt>
                <c:pt idx="330" formatCode="General">
                  <c:v>14.0</c:v>
                </c:pt>
                <c:pt idx="331" formatCode="General">
                  <c:v>14.0</c:v>
                </c:pt>
                <c:pt idx="332" formatCode="General">
                  <c:v>14.0</c:v>
                </c:pt>
                <c:pt idx="335" formatCode="General">
                  <c:v>16.0</c:v>
                </c:pt>
                <c:pt idx="336" formatCode="General">
                  <c:v>16.0</c:v>
                </c:pt>
                <c:pt idx="337" formatCode="General">
                  <c:v>16.0</c:v>
                </c:pt>
                <c:pt idx="338" formatCode="General">
                  <c:v>16.0</c:v>
                </c:pt>
                <c:pt idx="339" formatCode="General">
                  <c:v>16.0</c:v>
                </c:pt>
                <c:pt idx="340" formatCode="General">
                  <c:v>16.0</c:v>
                </c:pt>
                <c:pt idx="341" formatCode="General">
                  <c:v>16.0</c:v>
                </c:pt>
                <c:pt idx="342" formatCode="General">
                  <c:v>16.0</c:v>
                </c:pt>
                <c:pt idx="343" formatCode="General">
                  <c:v>16.0</c:v>
                </c:pt>
                <c:pt idx="344" formatCode="General">
                  <c:v>16.0</c:v>
                </c:pt>
                <c:pt idx="345" formatCode="General">
                  <c:v>16.0</c:v>
                </c:pt>
                <c:pt idx="346" formatCode="General">
                  <c:v>16.0</c:v>
                </c:pt>
                <c:pt idx="347" formatCode="General">
                  <c:v>16.0</c:v>
                </c:pt>
                <c:pt idx="350" formatCode="General">
                  <c:v>18.0</c:v>
                </c:pt>
                <c:pt idx="351" formatCode="General">
                  <c:v>18.0</c:v>
                </c:pt>
                <c:pt idx="352" formatCode="General">
                  <c:v>18.0</c:v>
                </c:pt>
                <c:pt idx="353" formatCode="General">
                  <c:v>18.0</c:v>
                </c:pt>
                <c:pt idx="354" formatCode="General">
                  <c:v>18.0</c:v>
                </c:pt>
                <c:pt idx="355" formatCode="General">
                  <c:v>18.0</c:v>
                </c:pt>
                <c:pt idx="356" formatCode="General">
                  <c:v>18.0</c:v>
                </c:pt>
                <c:pt idx="357" formatCode="General">
                  <c:v>18.0</c:v>
                </c:pt>
                <c:pt idx="358" formatCode="General">
                  <c:v>18.0</c:v>
                </c:pt>
                <c:pt idx="359" formatCode="General">
                  <c:v>18.0</c:v>
                </c:pt>
              </c:numCache>
            </c:numRef>
          </c:xVal>
          <c:yVal>
            <c:numRef>
              <c:f>'AL;Data Set # 23'!$I$8:$I$370</c:f>
              <c:numCache>
                <c:formatCode>0.00000</c:formatCode>
                <c:ptCount val="363"/>
                <c:pt idx="0">
                  <c:v>0.037582928221236</c:v>
                </c:pt>
                <c:pt idx="1">
                  <c:v>0.0351552021026133</c:v>
                </c:pt>
                <c:pt idx="2">
                  <c:v>0.0334041889022103</c:v>
                </c:pt>
                <c:pt idx="3">
                  <c:v>0.0337635793307107</c:v>
                </c:pt>
                <c:pt idx="4">
                  <c:v>0.0341226603659238</c:v>
                </c:pt>
                <c:pt idx="5">
                  <c:v>0.0315789017837723</c:v>
                </c:pt>
                <c:pt idx="6">
                  <c:v>0.0306430018991199</c:v>
                </c:pt>
                <c:pt idx="7">
                  <c:v>0.0299680765929755</c:v>
                </c:pt>
                <c:pt idx="8">
                  <c:v>0.0299926976936176</c:v>
                </c:pt>
                <c:pt idx="9">
                  <c:v>0.0305546820314182</c:v>
                </c:pt>
                <c:pt idx="10">
                  <c:v>0.0295403025467599</c:v>
                </c:pt>
                <c:pt idx="11">
                  <c:v>0.0281622350588144</c:v>
                </c:pt>
                <c:pt idx="12">
                  <c:v>0.0285844985034514</c:v>
                </c:pt>
                <c:pt idx="13">
                  <c:v>0.0270685762522795</c:v>
                </c:pt>
                <c:pt idx="14">
                  <c:v>0.0247286754678033</c:v>
                </c:pt>
                <c:pt idx="15">
                  <c:v>0.021531863898455</c:v>
                </c:pt>
                <c:pt idx="16">
                  <c:v>0.0178686971655322</c:v>
                </c:pt>
                <c:pt idx="17">
                  <c:v>0.0160148776389921</c:v>
                </c:pt>
                <c:pt idx="20">
                  <c:v>0.0519761575601633</c:v>
                </c:pt>
                <c:pt idx="21">
                  <c:v>0.0510556855660717</c:v>
                </c:pt>
                <c:pt idx="22">
                  <c:v>0.0502327263834065</c:v>
                </c:pt>
                <c:pt idx="23">
                  <c:v>0.0486533075532753</c:v>
                </c:pt>
                <c:pt idx="24">
                  <c:v>0.0483509726590642</c:v>
                </c:pt>
                <c:pt idx="25">
                  <c:v>0.0474295404454414</c:v>
                </c:pt>
                <c:pt idx="26">
                  <c:v>0.04730193444864</c:v>
                </c:pt>
                <c:pt idx="27">
                  <c:v>0.0470052066095905</c:v>
                </c:pt>
                <c:pt idx="28">
                  <c:v>0.0472513649948583</c:v>
                </c:pt>
                <c:pt idx="29">
                  <c:v>0.0463760942496181</c:v>
                </c:pt>
                <c:pt idx="30">
                  <c:v>0.0458397231786667</c:v>
                </c:pt>
                <c:pt idx="31">
                  <c:v>0.0448625367110811</c:v>
                </c:pt>
                <c:pt idx="32">
                  <c:v>0.0460532588560158</c:v>
                </c:pt>
                <c:pt idx="33">
                  <c:v>0.0443882879885782</c:v>
                </c:pt>
                <c:pt idx="34">
                  <c:v>0.0432815535395389</c:v>
                </c:pt>
                <c:pt idx="35">
                  <c:v>0.041753690803006</c:v>
                </c:pt>
                <c:pt idx="36">
                  <c:v>0.0406030647884812</c:v>
                </c:pt>
                <c:pt idx="37">
                  <c:v>0.0401092261926001</c:v>
                </c:pt>
                <c:pt idx="40">
                  <c:v>0.0677442550684669</c:v>
                </c:pt>
                <c:pt idx="41">
                  <c:v>0.0658189050474511</c:v>
                </c:pt>
                <c:pt idx="42">
                  <c:v>0.0662907920407393</c:v>
                </c:pt>
                <c:pt idx="43">
                  <c:v>0.0659767526280346</c:v>
                </c:pt>
                <c:pt idx="44">
                  <c:v>0.0652076102533629</c:v>
                </c:pt>
                <c:pt idx="45">
                  <c:v>0.0652977285582303</c:v>
                </c:pt>
                <c:pt idx="46">
                  <c:v>0.0638715907141189</c:v>
                </c:pt>
                <c:pt idx="47">
                  <c:v>0.0641922888692911</c:v>
                </c:pt>
                <c:pt idx="48">
                  <c:v>0.0633848211225277</c:v>
                </c:pt>
                <c:pt idx="49">
                  <c:v>0.062808568590034</c:v>
                </c:pt>
                <c:pt idx="50">
                  <c:v>0.063596702852377</c:v>
                </c:pt>
                <c:pt idx="51">
                  <c:v>0.0634095376256512</c:v>
                </c:pt>
                <c:pt idx="52">
                  <c:v>0.062957107960418</c:v>
                </c:pt>
                <c:pt idx="53">
                  <c:v>0.0620632752576311</c:v>
                </c:pt>
                <c:pt idx="54">
                  <c:v>0.060845971705764</c:v>
                </c:pt>
                <c:pt idx="55">
                  <c:v>0.0597051470576326</c:v>
                </c:pt>
                <c:pt idx="56">
                  <c:v>0.0593037086389304</c:v>
                </c:pt>
                <c:pt idx="57">
                  <c:v>0.0582833260085285</c:v>
                </c:pt>
                <c:pt idx="60">
                  <c:v>0.145337728536955</c:v>
                </c:pt>
                <c:pt idx="61">
                  <c:v>0.145661211652337</c:v>
                </c:pt>
                <c:pt idx="62">
                  <c:v>0.150302522192323</c:v>
                </c:pt>
                <c:pt idx="63">
                  <c:v>0.148918523615685</c:v>
                </c:pt>
                <c:pt idx="64">
                  <c:v>0.15227826865604</c:v>
                </c:pt>
                <c:pt idx="65">
                  <c:v>0.151116996515433</c:v>
                </c:pt>
                <c:pt idx="66">
                  <c:v>0.151063386423939</c:v>
                </c:pt>
                <c:pt idx="67">
                  <c:v>0.150274209168218</c:v>
                </c:pt>
                <c:pt idx="68">
                  <c:v>0.154773561276297</c:v>
                </c:pt>
                <c:pt idx="69">
                  <c:v>0.154157750508159</c:v>
                </c:pt>
                <c:pt idx="70">
                  <c:v>0.157598753371985</c:v>
                </c:pt>
                <c:pt idx="71">
                  <c:v>0.156030452327441</c:v>
                </c:pt>
                <c:pt idx="72">
                  <c:v>0.158810282424998</c:v>
                </c:pt>
                <c:pt idx="73">
                  <c:v>0.159483450908035</c:v>
                </c:pt>
                <c:pt idx="74">
                  <c:v>0.159021628373246</c:v>
                </c:pt>
                <c:pt idx="75">
                  <c:v>0.156482931987583</c:v>
                </c:pt>
                <c:pt idx="76">
                  <c:v>0.14889023128078</c:v>
                </c:pt>
                <c:pt idx="77">
                  <c:v>0.145882393845543</c:v>
                </c:pt>
                <c:pt idx="80">
                  <c:v>0.146232795130418</c:v>
                </c:pt>
                <c:pt idx="81">
                  <c:v>0.14611231877905</c:v>
                </c:pt>
                <c:pt idx="82">
                  <c:v>0.143529345024</c:v>
                </c:pt>
                <c:pt idx="83">
                  <c:v>0.14583027903223</c:v>
                </c:pt>
                <c:pt idx="84">
                  <c:v>0.14446041031547</c:v>
                </c:pt>
                <c:pt idx="85">
                  <c:v>0.147210171377817</c:v>
                </c:pt>
                <c:pt idx="86">
                  <c:v>0.148327126629137</c:v>
                </c:pt>
                <c:pt idx="87">
                  <c:v>0.149044183945507</c:v>
                </c:pt>
                <c:pt idx="88">
                  <c:v>0.148534724726479</c:v>
                </c:pt>
                <c:pt idx="89">
                  <c:v>0.150799522297952</c:v>
                </c:pt>
                <c:pt idx="90">
                  <c:v>0.153634559317333</c:v>
                </c:pt>
                <c:pt idx="91">
                  <c:v>0.152887893127512</c:v>
                </c:pt>
                <c:pt idx="92">
                  <c:v>0.153212537189289</c:v>
                </c:pt>
                <c:pt idx="93">
                  <c:v>0.154907983321307</c:v>
                </c:pt>
                <c:pt idx="94">
                  <c:v>0.156599985863773</c:v>
                </c:pt>
                <c:pt idx="95">
                  <c:v>0.154190853291638</c:v>
                </c:pt>
                <c:pt idx="96">
                  <c:v>0.151450542253969</c:v>
                </c:pt>
                <c:pt idx="97">
                  <c:v>0.148080908254023</c:v>
                </c:pt>
                <c:pt idx="100">
                  <c:v>0.146674036363636</c:v>
                </c:pt>
                <c:pt idx="101">
                  <c:v>0.147895628706879</c:v>
                </c:pt>
                <c:pt idx="102">
                  <c:v>0.147870271254838</c:v>
                </c:pt>
                <c:pt idx="103">
                  <c:v>0.149020714380585</c:v>
                </c:pt>
                <c:pt idx="104">
                  <c:v>0.149696459713368</c:v>
                </c:pt>
                <c:pt idx="105">
                  <c:v>0.147575245098402</c:v>
                </c:pt>
                <c:pt idx="106">
                  <c:v>0.150569142719176</c:v>
                </c:pt>
                <c:pt idx="107">
                  <c:v>0.148809260218015</c:v>
                </c:pt>
                <c:pt idx="108">
                  <c:v>0.151097479134149</c:v>
                </c:pt>
                <c:pt idx="109">
                  <c:v>0.155346678518519</c:v>
                </c:pt>
                <c:pt idx="110">
                  <c:v>0.15459471512535</c:v>
                </c:pt>
                <c:pt idx="111">
                  <c:v>0.157067910279437</c:v>
                </c:pt>
                <c:pt idx="112">
                  <c:v>0.157090244418146</c:v>
                </c:pt>
                <c:pt idx="113">
                  <c:v>0.159965191290072</c:v>
                </c:pt>
                <c:pt idx="114">
                  <c:v>0.15793746091134</c:v>
                </c:pt>
                <c:pt idx="115">
                  <c:v>0.157048582422909</c:v>
                </c:pt>
                <c:pt idx="116">
                  <c:v>0.154383066774562</c:v>
                </c:pt>
                <c:pt idx="117">
                  <c:v>0.148508276934762</c:v>
                </c:pt>
                <c:pt idx="120">
                  <c:v>0.149316180641391</c:v>
                </c:pt>
                <c:pt idx="121">
                  <c:v>0.149992143996021</c:v>
                </c:pt>
                <c:pt idx="122">
                  <c:v>0.151135042994983</c:v>
                </c:pt>
                <c:pt idx="123">
                  <c:v>0.149409061693121</c:v>
                </c:pt>
                <c:pt idx="124">
                  <c:v>0.14505918965106</c:v>
                </c:pt>
                <c:pt idx="125">
                  <c:v>0.149209773858748</c:v>
                </c:pt>
                <c:pt idx="126">
                  <c:v>0.14991231025152</c:v>
                </c:pt>
                <c:pt idx="127">
                  <c:v>0.152490949043573</c:v>
                </c:pt>
                <c:pt idx="128">
                  <c:v>0.147950508773248</c:v>
                </c:pt>
                <c:pt idx="129">
                  <c:v>0.148814793938994</c:v>
                </c:pt>
                <c:pt idx="130">
                  <c:v>0.151309586602903</c:v>
                </c:pt>
                <c:pt idx="131">
                  <c:v>0.158032011550008</c:v>
                </c:pt>
                <c:pt idx="132">
                  <c:v>0.157857254753452</c:v>
                </c:pt>
                <c:pt idx="133">
                  <c:v>0.159565191925627</c:v>
                </c:pt>
                <c:pt idx="134">
                  <c:v>0.159365486862794</c:v>
                </c:pt>
                <c:pt idx="135">
                  <c:v>0.156366385613213</c:v>
                </c:pt>
                <c:pt idx="136">
                  <c:v>0.156342700680415</c:v>
                </c:pt>
                <c:pt idx="139">
                  <c:v>0.146149940995696</c:v>
                </c:pt>
                <c:pt idx="140">
                  <c:v>0.144567164204485</c:v>
                </c:pt>
                <c:pt idx="141">
                  <c:v>0.143856529617884</c:v>
                </c:pt>
                <c:pt idx="142">
                  <c:v>0.14481117718319</c:v>
                </c:pt>
                <c:pt idx="143">
                  <c:v>0.147135473524874</c:v>
                </c:pt>
                <c:pt idx="144">
                  <c:v>0.148511297910267</c:v>
                </c:pt>
                <c:pt idx="145">
                  <c:v>0.15019104</c:v>
                </c:pt>
                <c:pt idx="146">
                  <c:v>0.151564625303052</c:v>
                </c:pt>
                <c:pt idx="147">
                  <c:v>0.154158326595918</c:v>
                </c:pt>
                <c:pt idx="148">
                  <c:v>0.155074606360526</c:v>
                </c:pt>
                <c:pt idx="149">
                  <c:v>0.155110851374577</c:v>
                </c:pt>
                <c:pt idx="150">
                  <c:v>0.159325001029861</c:v>
                </c:pt>
                <c:pt idx="151">
                  <c:v>0.161348768868393</c:v>
                </c:pt>
                <c:pt idx="152">
                  <c:v>0.158100940769534</c:v>
                </c:pt>
                <c:pt idx="153">
                  <c:v>0.154757099402972</c:v>
                </c:pt>
                <c:pt idx="154">
                  <c:v>0.1513746602542</c:v>
                </c:pt>
                <c:pt idx="157">
                  <c:v>0.147569724468059</c:v>
                </c:pt>
                <c:pt idx="158">
                  <c:v>0.147391236377889</c:v>
                </c:pt>
                <c:pt idx="159">
                  <c:v>0.145090351406397</c:v>
                </c:pt>
                <c:pt idx="160">
                  <c:v>0.148664928799049</c:v>
                </c:pt>
                <c:pt idx="161">
                  <c:v>0.147645324843424</c:v>
                </c:pt>
                <c:pt idx="162">
                  <c:v>0.14923910869156</c:v>
                </c:pt>
                <c:pt idx="163">
                  <c:v>0.148421288006747</c:v>
                </c:pt>
                <c:pt idx="164">
                  <c:v>0.150197039904677</c:v>
                </c:pt>
                <c:pt idx="165">
                  <c:v>0.153003768429821</c:v>
                </c:pt>
                <c:pt idx="166">
                  <c:v>0.154631160239533</c:v>
                </c:pt>
                <c:pt idx="167">
                  <c:v>0.157512166757869</c:v>
                </c:pt>
                <c:pt idx="168">
                  <c:v>0.158531712388974</c:v>
                </c:pt>
                <c:pt idx="169">
                  <c:v>0.157482954262504</c:v>
                </c:pt>
                <c:pt idx="170">
                  <c:v>0.153426557385232</c:v>
                </c:pt>
                <c:pt idx="171">
                  <c:v>0.149710172223615</c:v>
                </c:pt>
                <c:pt idx="174">
                  <c:v>0.146966061891476</c:v>
                </c:pt>
                <c:pt idx="175">
                  <c:v>0.147772153241387</c:v>
                </c:pt>
                <c:pt idx="176">
                  <c:v>0.147666561299447</c:v>
                </c:pt>
                <c:pt idx="177">
                  <c:v>0.147803916574289</c:v>
                </c:pt>
                <c:pt idx="178">
                  <c:v>0.146828936872997</c:v>
                </c:pt>
                <c:pt idx="179">
                  <c:v>0.147254134926447</c:v>
                </c:pt>
                <c:pt idx="180">
                  <c:v>0.147755606101038</c:v>
                </c:pt>
                <c:pt idx="181">
                  <c:v>0.150822009601857</c:v>
                </c:pt>
                <c:pt idx="182">
                  <c:v>0.15248929382152</c:v>
                </c:pt>
                <c:pt idx="183">
                  <c:v>0.156770106187375</c:v>
                </c:pt>
                <c:pt idx="184">
                  <c:v>0.158630357135356</c:v>
                </c:pt>
                <c:pt idx="185">
                  <c:v>0.159905506927732</c:v>
                </c:pt>
                <c:pt idx="186">
                  <c:v>0.159699240289279</c:v>
                </c:pt>
                <c:pt idx="187">
                  <c:v>0.159076659315761</c:v>
                </c:pt>
                <c:pt idx="188">
                  <c:v>0.156119187375331</c:v>
                </c:pt>
                <c:pt idx="189">
                  <c:v>0.152245930875993</c:v>
                </c:pt>
                <c:pt idx="192">
                  <c:v>0.118217450505004</c:v>
                </c:pt>
                <c:pt idx="193">
                  <c:v>0.117136199278121</c:v>
                </c:pt>
                <c:pt idx="194">
                  <c:v>0.114535009563736</c:v>
                </c:pt>
                <c:pt idx="195">
                  <c:v>0.116074490069058</c:v>
                </c:pt>
                <c:pt idx="196">
                  <c:v>0.117470582141256</c:v>
                </c:pt>
                <c:pt idx="197">
                  <c:v>0.117691960015663</c:v>
                </c:pt>
                <c:pt idx="198">
                  <c:v>0.11969858235255</c:v>
                </c:pt>
                <c:pt idx="199">
                  <c:v>0.116981195445159</c:v>
                </c:pt>
                <c:pt idx="200">
                  <c:v>0.119466753808312</c:v>
                </c:pt>
                <c:pt idx="201">
                  <c:v>0.121035520140214</c:v>
                </c:pt>
                <c:pt idx="202">
                  <c:v>0.120099572224323</c:v>
                </c:pt>
                <c:pt idx="203">
                  <c:v>0.120834511995029</c:v>
                </c:pt>
                <c:pt idx="204">
                  <c:v>0.121103712256</c:v>
                </c:pt>
                <c:pt idx="205">
                  <c:v>0.120960872575148</c:v>
                </c:pt>
                <c:pt idx="206">
                  <c:v>0.121855311193134</c:v>
                </c:pt>
                <c:pt idx="207">
                  <c:v>0.124921661233988</c:v>
                </c:pt>
                <c:pt idx="208">
                  <c:v>0.121810595103334</c:v>
                </c:pt>
                <c:pt idx="209">
                  <c:v>0.119265789772066</c:v>
                </c:pt>
                <c:pt idx="210">
                  <c:v>0.114505799086988</c:v>
                </c:pt>
                <c:pt idx="211">
                  <c:v>0.111582189966521</c:v>
                </c:pt>
                <c:pt idx="214">
                  <c:v>0.121225227095587</c:v>
                </c:pt>
                <c:pt idx="215">
                  <c:v>0.120097315925758</c:v>
                </c:pt>
                <c:pt idx="216">
                  <c:v>0.122107480863925</c:v>
                </c:pt>
                <c:pt idx="217">
                  <c:v>0.123086146271104</c:v>
                </c:pt>
                <c:pt idx="218">
                  <c:v>0.121263596269923</c:v>
                </c:pt>
                <c:pt idx="219">
                  <c:v>0.123468412343668</c:v>
                </c:pt>
                <c:pt idx="220">
                  <c:v>0.1241644007424</c:v>
                </c:pt>
                <c:pt idx="221">
                  <c:v>0.125863081481896</c:v>
                </c:pt>
                <c:pt idx="222">
                  <c:v>0.126271680267498</c:v>
                </c:pt>
                <c:pt idx="223">
                  <c:v>0.129370435819659</c:v>
                </c:pt>
                <c:pt idx="224">
                  <c:v>0.128663248202764</c:v>
                </c:pt>
                <c:pt idx="225">
                  <c:v>0.129697777837747</c:v>
                </c:pt>
                <c:pt idx="226">
                  <c:v>0.128976164486317</c:v>
                </c:pt>
                <c:pt idx="227">
                  <c:v>0.129591069275627</c:v>
                </c:pt>
                <c:pt idx="228">
                  <c:v>0.127733727732222</c:v>
                </c:pt>
                <c:pt idx="229">
                  <c:v>0.125032324051404</c:v>
                </c:pt>
                <c:pt idx="230">
                  <c:v>0.121653328790069</c:v>
                </c:pt>
                <c:pt idx="231">
                  <c:v>0.117214131432107</c:v>
                </c:pt>
                <c:pt idx="234">
                  <c:v>0.136592917988109</c:v>
                </c:pt>
                <c:pt idx="235">
                  <c:v>0.141237510874203</c:v>
                </c:pt>
                <c:pt idx="236">
                  <c:v>0.140602944450898</c:v>
                </c:pt>
                <c:pt idx="237">
                  <c:v>0.146211852074417</c:v>
                </c:pt>
                <c:pt idx="238">
                  <c:v>0.143425623477564</c:v>
                </c:pt>
                <c:pt idx="239">
                  <c:v>0.145062222479298</c:v>
                </c:pt>
                <c:pt idx="240">
                  <c:v>0.146858791871586</c:v>
                </c:pt>
                <c:pt idx="241">
                  <c:v>0.143914982211972</c:v>
                </c:pt>
                <c:pt idx="242">
                  <c:v>0.146356937533627</c:v>
                </c:pt>
                <c:pt idx="243">
                  <c:v>0.149149909200074</c:v>
                </c:pt>
                <c:pt idx="244">
                  <c:v>0.150549464839392</c:v>
                </c:pt>
                <c:pt idx="245">
                  <c:v>0.147605955929324</c:v>
                </c:pt>
                <c:pt idx="246">
                  <c:v>0.151382457424282</c:v>
                </c:pt>
                <c:pt idx="247">
                  <c:v>0.15283577190703</c:v>
                </c:pt>
                <c:pt idx="248">
                  <c:v>0.15250489344</c:v>
                </c:pt>
                <c:pt idx="249">
                  <c:v>0.148271132308948</c:v>
                </c:pt>
                <c:pt idx="250">
                  <c:v>0.142102402859558</c:v>
                </c:pt>
                <c:pt idx="251">
                  <c:v>0.141708323439111</c:v>
                </c:pt>
                <c:pt idx="254">
                  <c:v>0.146652326562942</c:v>
                </c:pt>
                <c:pt idx="255">
                  <c:v>0.14773911552</c:v>
                </c:pt>
                <c:pt idx="256">
                  <c:v>0.147877088867247</c:v>
                </c:pt>
                <c:pt idx="257">
                  <c:v>0.150782789930558</c:v>
                </c:pt>
                <c:pt idx="258">
                  <c:v>0.155244751812989</c:v>
                </c:pt>
                <c:pt idx="259">
                  <c:v>0.158982821205333</c:v>
                </c:pt>
                <c:pt idx="260">
                  <c:v>0.159072501272167</c:v>
                </c:pt>
                <c:pt idx="261">
                  <c:v>0.163187768116691</c:v>
                </c:pt>
                <c:pt idx="262">
                  <c:v>0.156307096155244</c:v>
                </c:pt>
                <c:pt idx="263">
                  <c:v>0.146567127744525</c:v>
                </c:pt>
                <c:pt idx="268">
                  <c:v>0.15909418489742</c:v>
                </c:pt>
                <c:pt idx="269">
                  <c:v>0.164695498219182</c:v>
                </c:pt>
                <c:pt idx="270">
                  <c:v>0.164163616544145</c:v>
                </c:pt>
                <c:pt idx="271">
                  <c:v>0.163695728711944</c:v>
                </c:pt>
                <c:pt idx="272">
                  <c:v>0.163540683184603</c:v>
                </c:pt>
                <c:pt idx="273">
                  <c:v>0.165862842784173</c:v>
                </c:pt>
                <c:pt idx="274">
                  <c:v>0.169015582821264</c:v>
                </c:pt>
                <c:pt idx="275">
                  <c:v>0.172772374361031</c:v>
                </c:pt>
                <c:pt idx="276">
                  <c:v>0.172402007914304</c:v>
                </c:pt>
                <c:pt idx="277">
                  <c:v>0.175630668858598</c:v>
                </c:pt>
                <c:pt idx="278">
                  <c:v>0.177622308181333</c:v>
                </c:pt>
                <c:pt idx="279">
                  <c:v>0.177879989755048</c:v>
                </c:pt>
                <c:pt idx="280">
                  <c:v>0.180663396964762</c:v>
                </c:pt>
                <c:pt idx="281">
                  <c:v>0.179708940645832</c:v>
                </c:pt>
                <c:pt idx="282">
                  <c:v>0.180256251292082</c:v>
                </c:pt>
                <c:pt idx="283">
                  <c:v>0.176065983029475</c:v>
                </c:pt>
                <c:pt idx="284">
                  <c:v>0.170206354285714</c:v>
                </c:pt>
                <c:pt idx="289">
                  <c:v>0.179018217650184</c:v>
                </c:pt>
                <c:pt idx="290">
                  <c:v>0.182815254943218</c:v>
                </c:pt>
                <c:pt idx="291">
                  <c:v>0.188089368576</c:v>
                </c:pt>
                <c:pt idx="292">
                  <c:v>0.189260228924797</c:v>
                </c:pt>
                <c:pt idx="293">
                  <c:v>0.187734707780651</c:v>
                </c:pt>
                <c:pt idx="294">
                  <c:v>0.191594757831116</c:v>
                </c:pt>
                <c:pt idx="295">
                  <c:v>0.19459624402944</c:v>
                </c:pt>
                <c:pt idx="296">
                  <c:v>0.196815461118258</c:v>
                </c:pt>
                <c:pt idx="297">
                  <c:v>0.201344270471405</c:v>
                </c:pt>
                <c:pt idx="298">
                  <c:v>0.201710922373548</c:v>
                </c:pt>
                <c:pt idx="299">
                  <c:v>0.206789312977238</c:v>
                </c:pt>
                <c:pt idx="300">
                  <c:v>0.210879924037597</c:v>
                </c:pt>
                <c:pt idx="301">
                  <c:v>0.208218826982249</c:v>
                </c:pt>
                <c:pt idx="302">
                  <c:v>0.208568594034483</c:v>
                </c:pt>
                <c:pt idx="303">
                  <c:v>0.201267017150996</c:v>
                </c:pt>
                <c:pt idx="306">
                  <c:v>0.186351603355638</c:v>
                </c:pt>
                <c:pt idx="307">
                  <c:v>0.188991894526965</c:v>
                </c:pt>
                <c:pt idx="308">
                  <c:v>0.188412339652588</c:v>
                </c:pt>
                <c:pt idx="309">
                  <c:v>0.18941979225052</c:v>
                </c:pt>
                <c:pt idx="310">
                  <c:v>0.19098748442129</c:v>
                </c:pt>
                <c:pt idx="311">
                  <c:v>0.194293281234128</c:v>
                </c:pt>
                <c:pt idx="312">
                  <c:v>0.197559044018958</c:v>
                </c:pt>
                <c:pt idx="313">
                  <c:v>0.203962326872816</c:v>
                </c:pt>
                <c:pt idx="314">
                  <c:v>0.201554332308099</c:v>
                </c:pt>
                <c:pt idx="315">
                  <c:v>0.205569293035191</c:v>
                </c:pt>
                <c:pt idx="316">
                  <c:v>0.211512284501333</c:v>
                </c:pt>
                <c:pt idx="317">
                  <c:v>0.215189323076543</c:v>
                </c:pt>
                <c:pt idx="318">
                  <c:v>0.207955433134397</c:v>
                </c:pt>
                <c:pt idx="319">
                  <c:v>0.204743991267955</c:v>
                </c:pt>
                <c:pt idx="322">
                  <c:v>0.189438051307102</c:v>
                </c:pt>
                <c:pt idx="323">
                  <c:v>0.193371439104</c:v>
                </c:pt>
                <c:pt idx="324">
                  <c:v>0.198219261210215</c:v>
                </c:pt>
                <c:pt idx="325">
                  <c:v>0.204180111160289</c:v>
                </c:pt>
                <c:pt idx="326">
                  <c:v>0.204799120999349</c:v>
                </c:pt>
                <c:pt idx="327">
                  <c:v>0.211924090726706</c:v>
                </c:pt>
                <c:pt idx="328">
                  <c:v>0.210330435587365</c:v>
                </c:pt>
                <c:pt idx="329">
                  <c:v>0.220401118222079</c:v>
                </c:pt>
                <c:pt idx="330">
                  <c:v>0.21912533580009</c:v>
                </c:pt>
                <c:pt idx="331">
                  <c:v>0.216547059461408</c:v>
                </c:pt>
                <c:pt idx="332">
                  <c:v>0.212517544809291</c:v>
                </c:pt>
                <c:pt idx="335">
                  <c:v>0.207672712095373</c:v>
                </c:pt>
                <c:pt idx="336">
                  <c:v>0.213337870324654</c:v>
                </c:pt>
                <c:pt idx="337">
                  <c:v>0.222363007247682</c:v>
                </c:pt>
                <c:pt idx="338">
                  <c:v>0.218166010221213</c:v>
                </c:pt>
                <c:pt idx="339">
                  <c:v>0.219988948626394</c:v>
                </c:pt>
                <c:pt idx="340">
                  <c:v>0.219650052194054</c:v>
                </c:pt>
                <c:pt idx="341">
                  <c:v>0.222592998066868</c:v>
                </c:pt>
                <c:pt idx="342">
                  <c:v>0.228713725954959</c:v>
                </c:pt>
                <c:pt idx="343">
                  <c:v>0.23581837049127</c:v>
                </c:pt>
                <c:pt idx="344">
                  <c:v>0.23902274297768</c:v>
                </c:pt>
                <c:pt idx="345">
                  <c:v>0.240283462314667</c:v>
                </c:pt>
                <c:pt idx="346">
                  <c:v>0.241020027903391</c:v>
                </c:pt>
                <c:pt idx="347">
                  <c:v>0.241417046751944</c:v>
                </c:pt>
                <c:pt idx="350">
                  <c:v>0.240623720282885</c:v>
                </c:pt>
                <c:pt idx="351">
                  <c:v>0.24305891016704</c:v>
                </c:pt>
                <c:pt idx="352">
                  <c:v>0.249766477824</c:v>
                </c:pt>
                <c:pt idx="353">
                  <c:v>0.252556546714132</c:v>
                </c:pt>
                <c:pt idx="354">
                  <c:v>0.252769301643911</c:v>
                </c:pt>
                <c:pt idx="355">
                  <c:v>0.257462734783177</c:v>
                </c:pt>
                <c:pt idx="356">
                  <c:v>0.25854662934528</c:v>
                </c:pt>
                <c:pt idx="357">
                  <c:v>0.263880727182803</c:v>
                </c:pt>
                <c:pt idx="358">
                  <c:v>0.261110213256094</c:v>
                </c:pt>
                <c:pt idx="359">
                  <c:v>0.267619759357438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4350352"/>
        <c:axId val="-1374345840"/>
      </c:scatterChart>
      <c:valAx>
        <c:axId val="-1374350352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345840"/>
        <c:crosses val="autoZero"/>
        <c:crossBetween val="midCat"/>
        <c:majorUnit val="2.0"/>
      </c:valAx>
      <c:valAx>
        <c:axId val="-137434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3503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9916115084667"/>
          <c:y val="0.0967351874244256"/>
          <c:w val="0.134453850474048"/>
          <c:h val="0.0592503022974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4221904"/>
        <c:axId val="-1374217744"/>
      </c:scatterChart>
      <c:valAx>
        <c:axId val="-1374221904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217744"/>
        <c:crosses val="autoZero"/>
        <c:crossBetween val="midCat"/>
        <c:majorUnit val="0.1"/>
      </c:valAx>
      <c:valAx>
        <c:axId val="-137421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2219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3280757097792"/>
          <c:y val="0.0288809003658294"/>
          <c:w val="0.89589905362776"/>
          <c:h val="0.867630381823459"/>
        </c:manualLayout>
      </c:layout>
      <c:scatterChart>
        <c:scatterStyle val="lineMarker"/>
        <c:varyColors val="0"/>
        <c:ser>
          <c:idx val="0"/>
          <c:order val="0"/>
          <c:tx>
            <c:v>Beta = -2.0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'AM;Data Set # 24'!$I$8:$I$19</c:f>
              <c:numCache>
                <c:formatCode>0.00000</c:formatCode>
                <c:ptCount val="12"/>
                <c:pt idx="0">
                  <c:v>0.037936240456102</c:v>
                </c:pt>
                <c:pt idx="1">
                  <c:v>0.0399692415811727</c:v>
                </c:pt>
                <c:pt idx="2">
                  <c:v>0.0383740725029508</c:v>
                </c:pt>
                <c:pt idx="3">
                  <c:v>0.0398793356489523</c:v>
                </c:pt>
                <c:pt idx="4">
                  <c:v>0.0380578313684562</c:v>
                </c:pt>
                <c:pt idx="5">
                  <c:v>0.036639564095086</c:v>
                </c:pt>
                <c:pt idx="6">
                  <c:v>0.0373976196617164</c:v>
                </c:pt>
                <c:pt idx="7">
                  <c:v>0.0373270051659704</c:v>
                </c:pt>
                <c:pt idx="8">
                  <c:v>0.0365461825120866</c:v>
                </c:pt>
                <c:pt idx="9">
                  <c:v>0.0374665413321347</c:v>
                </c:pt>
                <c:pt idx="10">
                  <c:v>0.036672062678369</c:v>
                </c:pt>
                <c:pt idx="11">
                  <c:v>0.0364022848179366</c:v>
                </c:pt>
              </c:numCache>
            </c:numRef>
          </c:xVal>
          <c:yVal>
            <c:numRef>
              <c:f>'AM;Data Set # 24'!$J$8:$J$19</c:f>
              <c:numCache>
                <c:formatCode>0.00000</c:formatCode>
                <c:ptCount val="12"/>
                <c:pt idx="0">
                  <c:v>0.0168108427724678</c:v>
                </c:pt>
                <c:pt idx="1">
                  <c:v>0.0175996672485617</c:v>
                </c:pt>
                <c:pt idx="2">
                  <c:v>0.0168773992668038</c:v>
                </c:pt>
                <c:pt idx="3">
                  <c:v>0.0168678852987605</c:v>
                </c:pt>
                <c:pt idx="4">
                  <c:v>0.0170384673126591</c:v>
                </c:pt>
                <c:pt idx="5">
                  <c:v>0.0169206257876635</c:v>
                </c:pt>
                <c:pt idx="6">
                  <c:v>0.0170350101478189</c:v>
                </c:pt>
                <c:pt idx="7">
                  <c:v>0.0173214935119954</c:v>
                </c:pt>
                <c:pt idx="8">
                  <c:v>0.0170251095837036</c:v>
                </c:pt>
                <c:pt idx="9">
                  <c:v>0.0176612314535593</c:v>
                </c:pt>
                <c:pt idx="10">
                  <c:v>0.0177809462480891</c:v>
                </c:pt>
                <c:pt idx="11">
                  <c:v>0.0175791517048741</c:v>
                </c:pt>
              </c:numCache>
            </c:numRef>
          </c:yVal>
          <c:smooth val="0"/>
        </c:ser>
        <c:ser>
          <c:idx val="1"/>
          <c:order val="1"/>
          <c:tx>
            <c:v>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'AM;Data Set # 24'!$I$22:$I$33</c:f>
              <c:numCache>
                <c:formatCode>0.00000</c:formatCode>
                <c:ptCount val="12"/>
                <c:pt idx="0">
                  <c:v>0.0500554932580502</c:v>
                </c:pt>
                <c:pt idx="1">
                  <c:v>0.0494637958749347</c:v>
                </c:pt>
                <c:pt idx="2">
                  <c:v>0.0494836289276777</c:v>
                </c:pt>
                <c:pt idx="3">
                  <c:v>0.0494201748566749</c:v>
                </c:pt>
                <c:pt idx="4">
                  <c:v>0.0475777084492373</c:v>
                </c:pt>
                <c:pt idx="5">
                  <c:v>0.0464154520526118</c:v>
                </c:pt>
                <c:pt idx="6">
                  <c:v>0.0478448914833954</c:v>
                </c:pt>
                <c:pt idx="7">
                  <c:v>0.0471038798670873</c:v>
                </c:pt>
                <c:pt idx="8">
                  <c:v>0.048690845893762</c:v>
                </c:pt>
                <c:pt idx="9">
                  <c:v>0.0474764121156117</c:v>
                </c:pt>
                <c:pt idx="10">
                  <c:v>0.0481236689535916</c:v>
                </c:pt>
                <c:pt idx="11">
                  <c:v>0.0479858309850477</c:v>
                </c:pt>
              </c:numCache>
            </c:numRef>
          </c:xVal>
          <c:yVal>
            <c:numRef>
              <c:f>'AM;Data Set # 24'!$J$22:$J$33</c:f>
              <c:numCache>
                <c:formatCode>0.00000</c:formatCode>
                <c:ptCount val="12"/>
                <c:pt idx="0">
                  <c:v>0.0180725489131597</c:v>
                </c:pt>
                <c:pt idx="1">
                  <c:v>0.0181595748127523</c:v>
                </c:pt>
                <c:pt idx="2">
                  <c:v>0.0182145065651415</c:v>
                </c:pt>
                <c:pt idx="3">
                  <c:v>0.0182877542518939</c:v>
                </c:pt>
                <c:pt idx="4">
                  <c:v>0.0183406880793578</c:v>
                </c:pt>
                <c:pt idx="5">
                  <c:v>0.0186433211310889</c:v>
                </c:pt>
                <c:pt idx="6">
                  <c:v>0.0186152304964877</c:v>
                </c:pt>
                <c:pt idx="7">
                  <c:v>0.0189250261758213</c:v>
                </c:pt>
                <c:pt idx="8">
                  <c:v>0.0192711879015938</c:v>
                </c:pt>
                <c:pt idx="9">
                  <c:v>0.0193555746735294</c:v>
                </c:pt>
                <c:pt idx="10">
                  <c:v>0.0195122452544971</c:v>
                </c:pt>
                <c:pt idx="11">
                  <c:v>0.0199926827791088</c:v>
                </c:pt>
              </c:numCache>
            </c:numRef>
          </c:yVal>
          <c:smooth val="1"/>
        </c:ser>
        <c:ser>
          <c:idx val="3"/>
          <c:order val="2"/>
          <c:tx>
            <c:v>2.1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'AM;Data Set # 24'!$I$36:$I$47</c:f>
              <c:numCache>
                <c:formatCode>0.00000</c:formatCode>
                <c:ptCount val="12"/>
                <c:pt idx="0">
                  <c:v>0.0709203109134834</c:v>
                </c:pt>
                <c:pt idx="1">
                  <c:v>0.0726381031413159</c:v>
                </c:pt>
                <c:pt idx="2">
                  <c:v>0.0706203528532189</c:v>
                </c:pt>
                <c:pt idx="3">
                  <c:v>0.0699135702983499</c:v>
                </c:pt>
                <c:pt idx="4">
                  <c:v>0.068504211255969</c:v>
                </c:pt>
                <c:pt idx="5">
                  <c:v>0.0693813022226096</c:v>
                </c:pt>
                <c:pt idx="6">
                  <c:v>0.0686208173728319</c:v>
                </c:pt>
                <c:pt idx="7">
                  <c:v>0.068790319607875</c:v>
                </c:pt>
                <c:pt idx="8">
                  <c:v>0.0685851547232645</c:v>
                </c:pt>
                <c:pt idx="9">
                  <c:v>0.0676218285442465</c:v>
                </c:pt>
                <c:pt idx="10">
                  <c:v>0.0673825540827686</c:v>
                </c:pt>
                <c:pt idx="11">
                  <c:v>0.0701002484012804</c:v>
                </c:pt>
              </c:numCache>
            </c:numRef>
          </c:xVal>
          <c:yVal>
            <c:numRef>
              <c:f>'AM;Data Set # 24'!$J$36:$J$47</c:f>
              <c:numCache>
                <c:formatCode>0.00000</c:formatCode>
                <c:ptCount val="12"/>
                <c:pt idx="0">
                  <c:v>0.0232969649306612</c:v>
                </c:pt>
                <c:pt idx="1">
                  <c:v>0.023165121645108</c:v>
                </c:pt>
                <c:pt idx="2">
                  <c:v>0.0228266764793321</c:v>
                </c:pt>
                <c:pt idx="3">
                  <c:v>0.0232025831158895</c:v>
                </c:pt>
                <c:pt idx="4">
                  <c:v>0.0233594871494398</c:v>
                </c:pt>
                <c:pt idx="5">
                  <c:v>0.0235237968267517</c:v>
                </c:pt>
                <c:pt idx="6">
                  <c:v>0.0242220444554476</c:v>
                </c:pt>
                <c:pt idx="7">
                  <c:v>0.0242459755643855</c:v>
                </c:pt>
                <c:pt idx="8">
                  <c:v>0.0242491673851257</c:v>
                </c:pt>
                <c:pt idx="9">
                  <c:v>0.023980040110253</c:v>
                </c:pt>
                <c:pt idx="10">
                  <c:v>0.0242907542964148</c:v>
                </c:pt>
                <c:pt idx="11">
                  <c:v>0.0258561697365213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'AM;Data Set # 24'!$I$64:$I$78</c:f>
              <c:numCache>
                <c:formatCode>0.00000</c:formatCode>
                <c:ptCount val="15"/>
                <c:pt idx="0">
                  <c:v>0.106034415923505</c:v>
                </c:pt>
                <c:pt idx="1">
                  <c:v>0.106713910756708</c:v>
                </c:pt>
                <c:pt idx="2">
                  <c:v>0.107855809687717</c:v>
                </c:pt>
                <c:pt idx="3">
                  <c:v>0.105437250299018</c:v>
                </c:pt>
                <c:pt idx="4">
                  <c:v>0.106315505499757</c:v>
                </c:pt>
                <c:pt idx="5">
                  <c:v>0.10372660056675</c:v>
                </c:pt>
                <c:pt idx="6">
                  <c:v>0.104545768274039</c:v>
                </c:pt>
                <c:pt idx="7">
                  <c:v>0.103583849771833</c:v>
                </c:pt>
                <c:pt idx="8">
                  <c:v>0.10451895949913</c:v>
                </c:pt>
                <c:pt idx="9">
                  <c:v>0.106220688779496</c:v>
                </c:pt>
                <c:pt idx="10">
                  <c:v>0.106745470037333</c:v>
                </c:pt>
                <c:pt idx="11">
                  <c:v>0.105779703633777</c:v>
                </c:pt>
                <c:pt idx="12">
                  <c:v>0.106858417127427</c:v>
                </c:pt>
                <c:pt idx="13">
                  <c:v>0.10791983743211</c:v>
                </c:pt>
                <c:pt idx="14">
                  <c:v>0.107038111574616</c:v>
                </c:pt>
              </c:numCache>
            </c:numRef>
          </c:xVal>
          <c:yVal>
            <c:numRef>
              <c:f>'AM;Data Set # 24'!$J$64:$J$78</c:f>
              <c:numCache>
                <c:formatCode>0.00000</c:formatCode>
                <c:ptCount val="15"/>
                <c:pt idx="0">
                  <c:v>0.0371241319531195</c:v>
                </c:pt>
                <c:pt idx="1">
                  <c:v>0.0380935799317606</c:v>
                </c:pt>
                <c:pt idx="2">
                  <c:v>0.037698880676998</c:v>
                </c:pt>
                <c:pt idx="3">
                  <c:v>0.0386378485896352</c:v>
                </c:pt>
                <c:pt idx="4">
                  <c:v>0.0378352235356609</c:v>
                </c:pt>
                <c:pt idx="5">
                  <c:v>0.0371275843731944</c:v>
                </c:pt>
                <c:pt idx="6">
                  <c:v>0.0371081615402507</c:v>
                </c:pt>
                <c:pt idx="7">
                  <c:v>0.036237852884679</c:v>
                </c:pt>
                <c:pt idx="8">
                  <c:v>0.0369458374089219</c:v>
                </c:pt>
                <c:pt idx="9">
                  <c:v>0.0378448250357638</c:v>
                </c:pt>
                <c:pt idx="10">
                  <c:v>0.0384467695811224</c:v>
                </c:pt>
                <c:pt idx="11">
                  <c:v>0.0380663345398175</c:v>
                </c:pt>
                <c:pt idx="12">
                  <c:v>0.0384026674858586</c:v>
                </c:pt>
                <c:pt idx="13">
                  <c:v>0.0391068842548718</c:v>
                </c:pt>
                <c:pt idx="14">
                  <c:v>0.0389831482181398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'AM;Data Set # 24'!$I$81:$I$92</c:f>
              <c:numCache>
                <c:formatCode>0.00000</c:formatCode>
                <c:ptCount val="12"/>
                <c:pt idx="0">
                  <c:v>0.131395219823919</c:v>
                </c:pt>
                <c:pt idx="1">
                  <c:v>0.1267291132692</c:v>
                </c:pt>
                <c:pt idx="2">
                  <c:v>0.127739246369221</c:v>
                </c:pt>
                <c:pt idx="3">
                  <c:v>0.12914254075295</c:v>
                </c:pt>
                <c:pt idx="4">
                  <c:v>0.128853594061833</c:v>
                </c:pt>
                <c:pt idx="5">
                  <c:v>0.129553920871947</c:v>
                </c:pt>
                <c:pt idx="6">
                  <c:v>0.129660506558266</c:v>
                </c:pt>
                <c:pt idx="7">
                  <c:v>0.130847349457522</c:v>
                </c:pt>
                <c:pt idx="8">
                  <c:v>0.128605512440612</c:v>
                </c:pt>
                <c:pt idx="9">
                  <c:v>0.131317907254935</c:v>
                </c:pt>
                <c:pt idx="10">
                  <c:v>0.131523306407373</c:v>
                </c:pt>
                <c:pt idx="11">
                  <c:v>0.130287107343608</c:v>
                </c:pt>
              </c:numCache>
            </c:numRef>
          </c:xVal>
          <c:yVal>
            <c:numRef>
              <c:f>'AM;Data Set # 24'!$J$81:$J$92</c:f>
              <c:numCache>
                <c:formatCode>0.00000</c:formatCode>
                <c:ptCount val="12"/>
                <c:pt idx="0">
                  <c:v>0.0492603957855485</c:v>
                </c:pt>
                <c:pt idx="1">
                  <c:v>0.0487415536765692</c:v>
                </c:pt>
                <c:pt idx="2">
                  <c:v>0.0482496870481498</c:v>
                </c:pt>
                <c:pt idx="3">
                  <c:v>0.0489039059519517</c:v>
                </c:pt>
                <c:pt idx="4">
                  <c:v>0.0483950680459906</c:v>
                </c:pt>
                <c:pt idx="5">
                  <c:v>0.0488425808143548</c:v>
                </c:pt>
                <c:pt idx="6">
                  <c:v>0.0485454316976741</c:v>
                </c:pt>
                <c:pt idx="7">
                  <c:v>0.0488210820187854</c:v>
                </c:pt>
                <c:pt idx="8">
                  <c:v>0.048634313533859</c:v>
                </c:pt>
                <c:pt idx="9">
                  <c:v>0.0493845430506158</c:v>
                </c:pt>
                <c:pt idx="10">
                  <c:v>0.0498754875557596</c:v>
                </c:pt>
                <c:pt idx="11">
                  <c:v>0.0499403781903999</c:v>
                </c:pt>
              </c:numCache>
            </c:numRef>
          </c:yVal>
          <c:smooth val="1"/>
        </c:ser>
        <c:ser>
          <c:idx val="6"/>
          <c:order val="5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'AM;Data Set # 24'!$I$95:$I$106</c:f>
              <c:numCache>
                <c:formatCode>0.00000</c:formatCode>
                <c:ptCount val="12"/>
                <c:pt idx="0">
                  <c:v>0.150309368877784</c:v>
                </c:pt>
                <c:pt idx="1">
                  <c:v>0.14857786071852</c:v>
                </c:pt>
                <c:pt idx="2">
                  <c:v>0.149961125097586</c:v>
                </c:pt>
                <c:pt idx="3">
                  <c:v>0.149645903579656</c:v>
                </c:pt>
                <c:pt idx="4">
                  <c:v>0.153273597048752</c:v>
                </c:pt>
                <c:pt idx="5">
                  <c:v>0.153472660705411</c:v>
                </c:pt>
                <c:pt idx="6">
                  <c:v>0.15145643046452</c:v>
                </c:pt>
                <c:pt idx="7">
                  <c:v>0.155565227011538</c:v>
                </c:pt>
                <c:pt idx="8">
                  <c:v>0.154245033700821</c:v>
                </c:pt>
                <c:pt idx="9">
                  <c:v>0.157420107242435</c:v>
                </c:pt>
                <c:pt idx="10">
                  <c:v>0.16190323740087</c:v>
                </c:pt>
                <c:pt idx="11">
                  <c:v>0.162997379374019</c:v>
                </c:pt>
              </c:numCache>
            </c:numRef>
          </c:xVal>
          <c:yVal>
            <c:numRef>
              <c:f>'AM;Data Set # 24'!$J$95:$J$106</c:f>
              <c:numCache>
                <c:formatCode>0.00000</c:formatCode>
                <c:ptCount val="12"/>
                <c:pt idx="0">
                  <c:v>0.0613077751896229</c:v>
                </c:pt>
                <c:pt idx="1">
                  <c:v>0.061478174642489</c:v>
                </c:pt>
                <c:pt idx="2">
                  <c:v>0.061246316873575</c:v>
                </c:pt>
                <c:pt idx="3">
                  <c:v>0.0610592821724566</c:v>
                </c:pt>
                <c:pt idx="4">
                  <c:v>0.0625789410173144</c:v>
                </c:pt>
                <c:pt idx="5">
                  <c:v>0.0621798606180804</c:v>
                </c:pt>
                <c:pt idx="6">
                  <c:v>0.0614364042788373</c:v>
                </c:pt>
                <c:pt idx="7">
                  <c:v>0.0627542896960567</c:v>
                </c:pt>
                <c:pt idx="8">
                  <c:v>0.0633523754347031</c:v>
                </c:pt>
                <c:pt idx="9">
                  <c:v>0.0644922662351776</c:v>
                </c:pt>
                <c:pt idx="10">
                  <c:v>0.0674653246628164</c:v>
                </c:pt>
                <c:pt idx="11">
                  <c:v>0.0678998126663395</c:v>
                </c:pt>
              </c:numCache>
            </c:numRef>
          </c:yVal>
          <c:smooth val="1"/>
        </c:ser>
        <c:ser>
          <c:idx val="7"/>
          <c:order val="6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'AM;Data Set # 24'!$I$109:$I$120</c:f>
              <c:numCache>
                <c:formatCode>0.00000</c:formatCode>
                <c:ptCount val="12"/>
                <c:pt idx="0">
                  <c:v>0.172446319865408</c:v>
                </c:pt>
                <c:pt idx="1">
                  <c:v>0.174465326535622</c:v>
                </c:pt>
                <c:pt idx="2">
                  <c:v>0.173625363336702</c:v>
                </c:pt>
                <c:pt idx="3">
                  <c:v>0.174818846179994</c:v>
                </c:pt>
                <c:pt idx="4">
                  <c:v>0.174935882847239</c:v>
                </c:pt>
                <c:pt idx="5">
                  <c:v>0.176689206488869</c:v>
                </c:pt>
                <c:pt idx="6">
                  <c:v>0.178427813002858</c:v>
                </c:pt>
                <c:pt idx="7">
                  <c:v>0.179156612662434</c:v>
                </c:pt>
                <c:pt idx="8">
                  <c:v>0.180633956374704</c:v>
                </c:pt>
                <c:pt idx="9">
                  <c:v>0.18392206399052</c:v>
                </c:pt>
                <c:pt idx="10">
                  <c:v>0.186931399545202</c:v>
                </c:pt>
                <c:pt idx="11">
                  <c:v>0.188639102823801</c:v>
                </c:pt>
              </c:numCache>
            </c:numRef>
          </c:xVal>
          <c:yVal>
            <c:numRef>
              <c:f>'AM;Data Set # 24'!$J$109:$J$120</c:f>
              <c:numCache>
                <c:formatCode>0.00000</c:formatCode>
                <c:ptCount val="12"/>
                <c:pt idx="0">
                  <c:v>0.0740244534494792</c:v>
                </c:pt>
                <c:pt idx="1">
                  <c:v>0.0754142852096465</c:v>
                </c:pt>
                <c:pt idx="2">
                  <c:v>0.0748654423152439</c:v>
                </c:pt>
                <c:pt idx="3">
                  <c:v>0.0756367311777359</c:v>
                </c:pt>
                <c:pt idx="4">
                  <c:v>0.0755929404261045</c:v>
                </c:pt>
                <c:pt idx="5">
                  <c:v>0.0763468426346369</c:v>
                </c:pt>
                <c:pt idx="6">
                  <c:v>0.0773078715918194</c:v>
                </c:pt>
                <c:pt idx="7">
                  <c:v>0.0779568025417864</c:v>
                </c:pt>
                <c:pt idx="8">
                  <c:v>0.0790881403125292</c:v>
                </c:pt>
                <c:pt idx="9">
                  <c:v>0.0807813218113926</c:v>
                </c:pt>
                <c:pt idx="10">
                  <c:v>0.0827652668997584</c:v>
                </c:pt>
                <c:pt idx="11">
                  <c:v>0.0854250638196856</c:v>
                </c:pt>
              </c:numCache>
            </c:numRef>
          </c:yVal>
          <c:smooth val="1"/>
        </c:ser>
        <c:ser>
          <c:idx val="9"/>
          <c:order val="7"/>
          <c:tx>
            <c:v>13.9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'AM;Data Set # 24'!$I$123:$I$134</c:f>
              <c:numCache>
                <c:formatCode>0.00000</c:formatCode>
                <c:ptCount val="12"/>
                <c:pt idx="0">
                  <c:v>0.193013520850209</c:v>
                </c:pt>
                <c:pt idx="1">
                  <c:v>0.196819274742809</c:v>
                </c:pt>
                <c:pt idx="2">
                  <c:v>0.19578702302217</c:v>
                </c:pt>
                <c:pt idx="3">
                  <c:v>0.198749723474002</c:v>
                </c:pt>
                <c:pt idx="4">
                  <c:v>0.198989147476121</c:v>
                </c:pt>
                <c:pt idx="5">
                  <c:v>0.203425648347263</c:v>
                </c:pt>
                <c:pt idx="6">
                  <c:v>0.205019500116675</c:v>
                </c:pt>
                <c:pt idx="7">
                  <c:v>0.20767849956079</c:v>
                </c:pt>
                <c:pt idx="8">
                  <c:v>0.210310066745791</c:v>
                </c:pt>
                <c:pt idx="9">
                  <c:v>0.214448071405754</c:v>
                </c:pt>
                <c:pt idx="10">
                  <c:v>0.21786657390871</c:v>
                </c:pt>
                <c:pt idx="11">
                  <c:v>0.219577456422862</c:v>
                </c:pt>
              </c:numCache>
            </c:numRef>
          </c:xVal>
          <c:yVal>
            <c:numRef>
              <c:f>'AM;Data Set # 24'!$J$123:$J$134</c:f>
              <c:numCache>
                <c:formatCode>0.00000</c:formatCode>
                <c:ptCount val="12"/>
                <c:pt idx="0">
                  <c:v>0.0914319794879247</c:v>
                </c:pt>
                <c:pt idx="1">
                  <c:v>0.0929790489485104</c:v>
                </c:pt>
                <c:pt idx="2">
                  <c:v>0.0926255805583564</c:v>
                </c:pt>
                <c:pt idx="3">
                  <c:v>0.0936361003577614</c:v>
                </c:pt>
                <c:pt idx="4">
                  <c:v>0.094300457338726</c:v>
                </c:pt>
                <c:pt idx="5">
                  <c:v>0.096862677485978</c:v>
                </c:pt>
                <c:pt idx="6">
                  <c:v>0.0974175333610311</c:v>
                </c:pt>
                <c:pt idx="7">
                  <c:v>0.0996666967124266</c:v>
                </c:pt>
                <c:pt idx="8">
                  <c:v>0.101489162853704</c:v>
                </c:pt>
                <c:pt idx="9">
                  <c:v>0.104202269281219</c:v>
                </c:pt>
                <c:pt idx="10">
                  <c:v>0.10798736111184</c:v>
                </c:pt>
                <c:pt idx="11">
                  <c:v>0.110587645153971</c:v>
                </c:pt>
              </c:numCache>
            </c:numRef>
          </c:yVal>
          <c:smooth val="1"/>
        </c:ser>
        <c:ser>
          <c:idx val="10"/>
          <c:order val="8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'AM;Data Set # 24'!$I$137:$I$148</c:f>
              <c:numCache>
                <c:formatCode>0.00000</c:formatCode>
                <c:ptCount val="12"/>
                <c:pt idx="0">
                  <c:v>0.216699615271957</c:v>
                </c:pt>
                <c:pt idx="1">
                  <c:v>0.219346251858119</c:v>
                </c:pt>
                <c:pt idx="2">
                  <c:v>0.218000858089308</c:v>
                </c:pt>
                <c:pt idx="3">
                  <c:v>0.223352420262447</c:v>
                </c:pt>
                <c:pt idx="4">
                  <c:v>0.225598405714547</c:v>
                </c:pt>
                <c:pt idx="5">
                  <c:v>0.229293849309211</c:v>
                </c:pt>
                <c:pt idx="6">
                  <c:v>0.231553674327069</c:v>
                </c:pt>
                <c:pt idx="7">
                  <c:v>0.23627570688906</c:v>
                </c:pt>
                <c:pt idx="8">
                  <c:v>0.239149399145388</c:v>
                </c:pt>
                <c:pt idx="9">
                  <c:v>0.243957551935259</c:v>
                </c:pt>
                <c:pt idx="10">
                  <c:v>0.249119895428498</c:v>
                </c:pt>
                <c:pt idx="11">
                  <c:v>0.249737296672827</c:v>
                </c:pt>
              </c:numCache>
            </c:numRef>
          </c:xVal>
          <c:yVal>
            <c:numRef>
              <c:f>'AM;Data Set # 24'!$J$137:$J$148</c:f>
              <c:numCache>
                <c:formatCode>0.00000</c:formatCode>
                <c:ptCount val="12"/>
                <c:pt idx="0">
                  <c:v>0.113102194122407</c:v>
                </c:pt>
                <c:pt idx="1">
                  <c:v>0.115048679203167</c:v>
                </c:pt>
                <c:pt idx="2">
                  <c:v>0.114000048697972</c:v>
                </c:pt>
                <c:pt idx="3">
                  <c:v>0.11732755767784</c:v>
                </c:pt>
                <c:pt idx="4">
                  <c:v>0.11726153151838</c:v>
                </c:pt>
                <c:pt idx="5">
                  <c:v>0.120026390241759</c:v>
                </c:pt>
                <c:pt idx="6">
                  <c:v>0.122057739740532</c:v>
                </c:pt>
                <c:pt idx="7">
                  <c:v>0.125279672470305</c:v>
                </c:pt>
                <c:pt idx="8">
                  <c:v>0.127822226704116</c:v>
                </c:pt>
                <c:pt idx="9">
                  <c:v>0.13160279213571</c:v>
                </c:pt>
                <c:pt idx="10">
                  <c:v>0.137457579423897</c:v>
                </c:pt>
                <c:pt idx="11">
                  <c:v>0.141617304555625</c:v>
                </c:pt>
              </c:numCache>
            </c:numRef>
          </c:yVal>
          <c:smooth val="1"/>
        </c:ser>
        <c:ser>
          <c:idx val="5"/>
          <c:order val="9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'AM;Data Set # 24'!$I$151:$I$161</c:f>
              <c:numCache>
                <c:formatCode>0.00000</c:formatCode>
                <c:ptCount val="11"/>
                <c:pt idx="0">
                  <c:v>0.2364717621932</c:v>
                </c:pt>
                <c:pt idx="1">
                  <c:v>0.23589594758864</c:v>
                </c:pt>
                <c:pt idx="2">
                  <c:v>0.239269523458707</c:v>
                </c:pt>
                <c:pt idx="3">
                  <c:v>0.241917782774016</c:v>
                </c:pt>
                <c:pt idx="4">
                  <c:v>0.244080257099951</c:v>
                </c:pt>
                <c:pt idx="5">
                  <c:v>0.249342340562427</c:v>
                </c:pt>
                <c:pt idx="6">
                  <c:v>0.251756698887402</c:v>
                </c:pt>
                <c:pt idx="7">
                  <c:v>0.259211566954449</c:v>
                </c:pt>
                <c:pt idx="8">
                  <c:v>0.264439106087951</c:v>
                </c:pt>
                <c:pt idx="9">
                  <c:v>0.268907203334212</c:v>
                </c:pt>
                <c:pt idx="10">
                  <c:v>0.273697481206214</c:v>
                </c:pt>
              </c:numCache>
            </c:numRef>
          </c:xVal>
          <c:yVal>
            <c:numRef>
              <c:f>'AM;Data Set # 24'!$J$151:$J$161</c:f>
              <c:numCache>
                <c:formatCode>0.00000</c:formatCode>
                <c:ptCount val="11"/>
                <c:pt idx="0">
                  <c:v>0.136549840691852</c:v>
                </c:pt>
                <c:pt idx="1">
                  <c:v>0.136221424503867</c:v>
                </c:pt>
                <c:pt idx="2">
                  <c:v>0.137497450049589</c:v>
                </c:pt>
                <c:pt idx="3">
                  <c:v>0.139643871059365</c:v>
                </c:pt>
                <c:pt idx="4">
                  <c:v>0.140352707202145</c:v>
                </c:pt>
                <c:pt idx="5">
                  <c:v>0.142720376814938</c:v>
                </c:pt>
                <c:pt idx="6">
                  <c:v>0.146862189832863</c:v>
                </c:pt>
                <c:pt idx="7">
                  <c:v>0.149640946858406</c:v>
                </c:pt>
                <c:pt idx="8">
                  <c:v>0.155891654387799</c:v>
                </c:pt>
                <c:pt idx="9">
                  <c:v>0.16170702840885</c:v>
                </c:pt>
                <c:pt idx="10">
                  <c:v>0.168402622818915</c:v>
                </c:pt>
              </c:numCache>
            </c:numRef>
          </c:yVal>
          <c:smooth val="0"/>
        </c:ser>
        <c:ser>
          <c:idx val="8"/>
          <c:order val="10"/>
          <c:tx>
            <c:v>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'AM;Data Set # 24'!$I$164:$I$173</c:f>
              <c:numCache>
                <c:formatCode>0.00000</c:formatCode>
                <c:ptCount val="10"/>
                <c:pt idx="0">
                  <c:v>0.254188578831273</c:v>
                </c:pt>
                <c:pt idx="1">
                  <c:v>0.255412649431243</c:v>
                </c:pt>
                <c:pt idx="2">
                  <c:v>0.25615730443733</c:v>
                </c:pt>
                <c:pt idx="3">
                  <c:v>0.25921568171819</c:v>
                </c:pt>
                <c:pt idx="4">
                  <c:v>0.261722351574991</c:v>
                </c:pt>
                <c:pt idx="5">
                  <c:v>0.266155386716151</c:v>
                </c:pt>
                <c:pt idx="6">
                  <c:v>0.264252267478096</c:v>
                </c:pt>
                <c:pt idx="7">
                  <c:v>0.271847842833981</c:v>
                </c:pt>
                <c:pt idx="8">
                  <c:v>0.277986784568704</c:v>
                </c:pt>
                <c:pt idx="9">
                  <c:v>0.282429002402106</c:v>
                </c:pt>
              </c:numCache>
            </c:numRef>
          </c:xVal>
          <c:yVal>
            <c:numRef>
              <c:f>'AM;Data Set # 24'!$J$164:$J$173</c:f>
              <c:numCache>
                <c:formatCode>0.00000</c:formatCode>
                <c:ptCount val="10"/>
                <c:pt idx="0">
                  <c:v>0.165772045258058</c:v>
                </c:pt>
                <c:pt idx="1">
                  <c:v>0.167007775396393</c:v>
                </c:pt>
                <c:pt idx="2">
                  <c:v>0.166937845237206</c:v>
                </c:pt>
                <c:pt idx="3">
                  <c:v>0.168855480058796</c:v>
                </c:pt>
                <c:pt idx="4">
                  <c:v>0.171058251788968</c:v>
                </c:pt>
                <c:pt idx="5">
                  <c:v>0.173404831224936</c:v>
                </c:pt>
                <c:pt idx="6">
                  <c:v>0.173937603559573</c:v>
                </c:pt>
                <c:pt idx="7">
                  <c:v>0.179673113525416</c:v>
                </c:pt>
                <c:pt idx="8">
                  <c:v>0.185020091135392</c:v>
                </c:pt>
                <c:pt idx="9">
                  <c:v>0.191091465104182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4056688"/>
        <c:axId val="-1374052336"/>
      </c:scatterChart>
      <c:valAx>
        <c:axId val="-1374056688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052336"/>
        <c:crosses val="autoZero"/>
        <c:crossBetween val="midCat"/>
        <c:majorUnit val="0.02"/>
      </c:valAx>
      <c:valAx>
        <c:axId val="-1374052336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0566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451104100946"/>
          <c:y val="0.111913488917589"/>
          <c:w val="0.0906940063091483"/>
          <c:h val="0.3898921549386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25"/>
          <c:y val="0.0229746070133011"/>
          <c:w val="0.922669491525424"/>
          <c:h val="0.8657799274486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36016949152542"/>
                  <c:y val="0.078597339782345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'AM;Data Set # 24'!$D$8:$D$179</c:f>
              <c:numCache>
                <c:formatCode>General</c:formatCode>
                <c:ptCount val="172"/>
                <c:pt idx="0">
                  <c:v>-2.0</c:v>
                </c:pt>
                <c:pt idx="1">
                  <c:v>-2.0</c:v>
                </c:pt>
                <c:pt idx="2">
                  <c:v>-2.0</c:v>
                </c:pt>
                <c:pt idx="3">
                  <c:v>-2.0</c:v>
                </c:pt>
                <c:pt idx="4">
                  <c:v>-2.0</c:v>
                </c:pt>
                <c:pt idx="5">
                  <c:v>-2.0</c:v>
                </c:pt>
                <c:pt idx="6">
                  <c:v>-2.0</c:v>
                </c:pt>
                <c:pt idx="7">
                  <c:v>-2.0</c:v>
                </c:pt>
                <c:pt idx="8">
                  <c:v>-2.0</c:v>
                </c:pt>
                <c:pt idx="9">
                  <c:v>-2.0</c:v>
                </c:pt>
                <c:pt idx="10">
                  <c:v>-2.0</c:v>
                </c:pt>
                <c:pt idx="11">
                  <c:v>-2.0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8">
                  <c:v>2.1</c:v>
                </c:pt>
                <c:pt idx="29">
                  <c:v>2.1</c:v>
                </c:pt>
                <c:pt idx="30">
                  <c:v>2.1</c:v>
                </c:pt>
                <c:pt idx="31">
                  <c:v>2.1</c:v>
                </c:pt>
                <c:pt idx="32">
                  <c:v>2.1</c:v>
                </c:pt>
                <c:pt idx="33">
                  <c:v>2.1</c:v>
                </c:pt>
                <c:pt idx="34">
                  <c:v>2.1</c:v>
                </c:pt>
                <c:pt idx="35">
                  <c:v>2.1</c:v>
                </c:pt>
                <c:pt idx="36">
                  <c:v>2.1</c:v>
                </c:pt>
                <c:pt idx="37">
                  <c:v>2.1</c:v>
                </c:pt>
                <c:pt idx="38">
                  <c:v>2.1</c:v>
                </c:pt>
                <c:pt idx="39">
                  <c:v>2.1</c:v>
                </c:pt>
                <c:pt idx="42">
                  <c:v>4.0</c:v>
                </c:pt>
                <c:pt idx="43">
                  <c:v>4.0</c:v>
                </c:pt>
                <c:pt idx="44">
                  <c:v>4.0</c:v>
                </c:pt>
                <c:pt idx="45">
                  <c:v>4.0</c:v>
                </c:pt>
                <c:pt idx="46">
                  <c:v>4.0</c:v>
                </c:pt>
                <c:pt idx="47">
                  <c:v>4.0</c:v>
                </c:pt>
                <c:pt idx="48">
                  <c:v>4.0</c:v>
                </c:pt>
                <c:pt idx="49">
                  <c:v>4.0</c:v>
                </c:pt>
                <c:pt idx="50">
                  <c:v>4.0</c:v>
                </c:pt>
                <c:pt idx="51">
                  <c:v>4.0</c:v>
                </c:pt>
                <c:pt idx="52">
                  <c:v>4.0</c:v>
                </c:pt>
                <c:pt idx="53">
                  <c:v>4.0</c:v>
                </c:pt>
                <c:pt idx="56">
                  <c:v>6.0</c:v>
                </c:pt>
                <c:pt idx="57">
                  <c:v>6.0</c:v>
                </c:pt>
                <c:pt idx="58">
                  <c:v>6.0</c:v>
                </c:pt>
                <c:pt idx="59">
                  <c:v>6.0</c:v>
                </c:pt>
                <c:pt idx="60">
                  <c:v>6.0</c:v>
                </c:pt>
                <c:pt idx="61">
                  <c:v>6.0</c:v>
                </c:pt>
                <c:pt idx="62">
                  <c:v>6.0</c:v>
                </c:pt>
                <c:pt idx="63">
                  <c:v>6.0</c:v>
                </c:pt>
                <c:pt idx="64">
                  <c:v>6.0</c:v>
                </c:pt>
                <c:pt idx="65">
                  <c:v>6.0</c:v>
                </c:pt>
                <c:pt idx="66">
                  <c:v>6.0</c:v>
                </c:pt>
                <c:pt idx="67">
                  <c:v>6.0</c:v>
                </c:pt>
                <c:pt idx="68">
                  <c:v>6.0</c:v>
                </c:pt>
                <c:pt idx="69">
                  <c:v>6.0</c:v>
                </c:pt>
                <c:pt idx="70">
                  <c:v>6.0</c:v>
                </c:pt>
                <c:pt idx="73">
                  <c:v>8.0</c:v>
                </c:pt>
                <c:pt idx="74">
                  <c:v>8.0</c:v>
                </c:pt>
                <c:pt idx="75">
                  <c:v>8.0</c:v>
                </c:pt>
                <c:pt idx="76">
                  <c:v>8.0</c:v>
                </c:pt>
                <c:pt idx="77">
                  <c:v>8.0</c:v>
                </c:pt>
                <c:pt idx="78">
                  <c:v>8.0</c:v>
                </c:pt>
                <c:pt idx="79">
                  <c:v>8.0</c:v>
                </c:pt>
                <c:pt idx="80">
                  <c:v>8.0</c:v>
                </c:pt>
                <c:pt idx="81">
                  <c:v>8.0</c:v>
                </c:pt>
                <c:pt idx="82">
                  <c:v>8.0</c:v>
                </c:pt>
                <c:pt idx="83">
                  <c:v>8.0</c:v>
                </c:pt>
                <c:pt idx="84">
                  <c:v>8.0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1">
                  <c:v>10.0</c:v>
                </c:pt>
                <c:pt idx="92">
                  <c:v>10.0</c:v>
                </c:pt>
                <c:pt idx="93">
                  <c:v>10.0</c:v>
                </c:pt>
                <c:pt idx="94">
                  <c:v>10.0</c:v>
                </c:pt>
                <c:pt idx="95">
                  <c:v>10.0</c:v>
                </c:pt>
                <c:pt idx="96">
                  <c:v>10.0</c:v>
                </c:pt>
                <c:pt idx="97">
                  <c:v>10.0</c:v>
                </c:pt>
                <c:pt idx="98">
                  <c:v>10.0</c:v>
                </c:pt>
                <c:pt idx="101">
                  <c:v>12.0</c:v>
                </c:pt>
                <c:pt idx="102">
                  <c:v>12.0</c:v>
                </c:pt>
                <c:pt idx="103">
                  <c:v>12.0</c:v>
                </c:pt>
                <c:pt idx="104">
                  <c:v>12.0</c:v>
                </c:pt>
                <c:pt idx="105">
                  <c:v>12.0</c:v>
                </c:pt>
                <c:pt idx="106">
                  <c:v>12.0</c:v>
                </c:pt>
                <c:pt idx="107">
                  <c:v>12.0</c:v>
                </c:pt>
                <c:pt idx="108">
                  <c:v>12.0</c:v>
                </c:pt>
                <c:pt idx="109">
                  <c:v>12.0</c:v>
                </c:pt>
                <c:pt idx="110">
                  <c:v>12.0</c:v>
                </c:pt>
                <c:pt idx="111">
                  <c:v>12.0</c:v>
                </c:pt>
                <c:pt idx="112">
                  <c:v>12.0</c:v>
                </c:pt>
                <c:pt idx="115">
                  <c:v>13.9</c:v>
                </c:pt>
                <c:pt idx="116">
                  <c:v>13.9</c:v>
                </c:pt>
                <c:pt idx="117">
                  <c:v>13.9</c:v>
                </c:pt>
                <c:pt idx="118">
                  <c:v>13.9</c:v>
                </c:pt>
                <c:pt idx="119">
                  <c:v>13.9</c:v>
                </c:pt>
                <c:pt idx="120">
                  <c:v>13.9</c:v>
                </c:pt>
                <c:pt idx="121">
                  <c:v>13.9</c:v>
                </c:pt>
                <c:pt idx="122">
                  <c:v>13.9</c:v>
                </c:pt>
                <c:pt idx="123">
                  <c:v>13.9</c:v>
                </c:pt>
                <c:pt idx="124">
                  <c:v>13.9</c:v>
                </c:pt>
                <c:pt idx="125">
                  <c:v>13.9</c:v>
                </c:pt>
                <c:pt idx="126">
                  <c:v>13.9</c:v>
                </c:pt>
                <c:pt idx="129">
                  <c:v>16.0</c:v>
                </c:pt>
                <c:pt idx="130">
                  <c:v>16.0</c:v>
                </c:pt>
                <c:pt idx="131">
                  <c:v>16.0</c:v>
                </c:pt>
                <c:pt idx="132">
                  <c:v>16.0</c:v>
                </c:pt>
                <c:pt idx="133">
                  <c:v>16.0</c:v>
                </c:pt>
                <c:pt idx="134">
                  <c:v>16.0</c:v>
                </c:pt>
                <c:pt idx="135">
                  <c:v>16.0</c:v>
                </c:pt>
                <c:pt idx="136">
                  <c:v>16.0</c:v>
                </c:pt>
                <c:pt idx="137">
                  <c:v>16.0</c:v>
                </c:pt>
                <c:pt idx="138">
                  <c:v>16.0</c:v>
                </c:pt>
                <c:pt idx="139">
                  <c:v>16.0</c:v>
                </c:pt>
                <c:pt idx="140">
                  <c:v>16.0</c:v>
                </c:pt>
                <c:pt idx="143">
                  <c:v>18.0</c:v>
                </c:pt>
                <c:pt idx="144">
                  <c:v>18.0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  <c:pt idx="148">
                  <c:v>18.0</c:v>
                </c:pt>
                <c:pt idx="149">
                  <c:v>18.0</c:v>
                </c:pt>
                <c:pt idx="150">
                  <c:v>18.0</c:v>
                </c:pt>
                <c:pt idx="151">
                  <c:v>18.0</c:v>
                </c:pt>
                <c:pt idx="152">
                  <c:v>18.0</c:v>
                </c:pt>
                <c:pt idx="153">
                  <c:v>18.0</c:v>
                </c:pt>
                <c:pt idx="156">
                  <c:v>20.0</c:v>
                </c:pt>
                <c:pt idx="157">
                  <c:v>20.0</c:v>
                </c:pt>
                <c:pt idx="158">
                  <c:v>20.0</c:v>
                </c:pt>
                <c:pt idx="159">
                  <c:v>20.0</c:v>
                </c:pt>
                <c:pt idx="160">
                  <c:v>20.0</c:v>
                </c:pt>
                <c:pt idx="161">
                  <c:v>20.0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</c:numCache>
            </c:numRef>
          </c:xVal>
          <c:yVal>
            <c:numRef>
              <c:f>'AM;Data Set # 24'!$I$8:$I$179</c:f>
              <c:numCache>
                <c:formatCode>0.00000</c:formatCode>
                <c:ptCount val="172"/>
                <c:pt idx="0">
                  <c:v>0.037936240456102</c:v>
                </c:pt>
                <c:pt idx="1">
                  <c:v>0.0399692415811727</c:v>
                </c:pt>
                <c:pt idx="2">
                  <c:v>0.0383740725029508</c:v>
                </c:pt>
                <c:pt idx="3">
                  <c:v>0.0398793356489523</c:v>
                </c:pt>
                <c:pt idx="4">
                  <c:v>0.0380578313684562</c:v>
                </c:pt>
                <c:pt idx="5">
                  <c:v>0.036639564095086</c:v>
                </c:pt>
                <c:pt idx="6">
                  <c:v>0.0373976196617164</c:v>
                </c:pt>
                <c:pt idx="7">
                  <c:v>0.0373270051659704</c:v>
                </c:pt>
                <c:pt idx="8">
                  <c:v>0.0365461825120866</c:v>
                </c:pt>
                <c:pt idx="9">
                  <c:v>0.0374665413321347</c:v>
                </c:pt>
                <c:pt idx="10">
                  <c:v>0.036672062678369</c:v>
                </c:pt>
                <c:pt idx="11">
                  <c:v>0.0364022848179366</c:v>
                </c:pt>
                <c:pt idx="14">
                  <c:v>0.0500554932580502</c:v>
                </c:pt>
                <c:pt idx="15">
                  <c:v>0.0494637958749347</c:v>
                </c:pt>
                <c:pt idx="16">
                  <c:v>0.0494836289276777</c:v>
                </c:pt>
                <c:pt idx="17">
                  <c:v>0.0494201748566749</c:v>
                </c:pt>
                <c:pt idx="18">
                  <c:v>0.0475777084492373</c:v>
                </c:pt>
                <c:pt idx="19">
                  <c:v>0.0464154520526118</c:v>
                </c:pt>
                <c:pt idx="20">
                  <c:v>0.0478448914833954</c:v>
                </c:pt>
                <c:pt idx="21">
                  <c:v>0.0471038798670873</c:v>
                </c:pt>
                <c:pt idx="22">
                  <c:v>0.048690845893762</c:v>
                </c:pt>
                <c:pt idx="23">
                  <c:v>0.0474764121156117</c:v>
                </c:pt>
                <c:pt idx="24">
                  <c:v>0.0481236689535916</c:v>
                </c:pt>
                <c:pt idx="25">
                  <c:v>0.0479858309850477</c:v>
                </c:pt>
                <c:pt idx="28">
                  <c:v>0.0709203109134834</c:v>
                </c:pt>
                <c:pt idx="29">
                  <c:v>0.0726381031413159</c:v>
                </c:pt>
                <c:pt idx="30">
                  <c:v>0.0706203528532189</c:v>
                </c:pt>
                <c:pt idx="31">
                  <c:v>0.0699135702983499</c:v>
                </c:pt>
                <c:pt idx="32">
                  <c:v>0.068504211255969</c:v>
                </c:pt>
                <c:pt idx="33">
                  <c:v>0.0693813022226096</c:v>
                </c:pt>
                <c:pt idx="34">
                  <c:v>0.0686208173728319</c:v>
                </c:pt>
                <c:pt idx="35">
                  <c:v>0.068790319607875</c:v>
                </c:pt>
                <c:pt idx="36">
                  <c:v>0.0685851547232645</c:v>
                </c:pt>
                <c:pt idx="37">
                  <c:v>0.0676218285442465</c:v>
                </c:pt>
                <c:pt idx="38">
                  <c:v>0.0673825540827686</c:v>
                </c:pt>
                <c:pt idx="39">
                  <c:v>0.0701002484012804</c:v>
                </c:pt>
                <c:pt idx="42">
                  <c:v>0.0884887095893175</c:v>
                </c:pt>
                <c:pt idx="43">
                  <c:v>0.0885756634504927</c:v>
                </c:pt>
                <c:pt idx="44">
                  <c:v>0.0864766672641122</c:v>
                </c:pt>
                <c:pt idx="45">
                  <c:v>0.08827327167489</c:v>
                </c:pt>
                <c:pt idx="46">
                  <c:v>0.0870811596232624</c:v>
                </c:pt>
                <c:pt idx="47">
                  <c:v>0.0873492104618185</c:v>
                </c:pt>
                <c:pt idx="48">
                  <c:v>0.086033698031807</c:v>
                </c:pt>
                <c:pt idx="49">
                  <c:v>0.0868255273176109</c:v>
                </c:pt>
                <c:pt idx="50">
                  <c:v>0.0867539921423828</c:v>
                </c:pt>
                <c:pt idx="51">
                  <c:v>0.0860315204110142</c:v>
                </c:pt>
                <c:pt idx="52">
                  <c:v>0.0865396881303723</c:v>
                </c:pt>
                <c:pt idx="53">
                  <c:v>0.0859086823714589</c:v>
                </c:pt>
                <c:pt idx="56">
                  <c:v>0.106034415923505</c:v>
                </c:pt>
                <c:pt idx="57">
                  <c:v>0.106713910756708</c:v>
                </c:pt>
                <c:pt idx="58">
                  <c:v>0.107855809687717</c:v>
                </c:pt>
                <c:pt idx="59">
                  <c:v>0.105437250299018</c:v>
                </c:pt>
                <c:pt idx="60">
                  <c:v>0.106315505499757</c:v>
                </c:pt>
                <c:pt idx="61">
                  <c:v>0.10372660056675</c:v>
                </c:pt>
                <c:pt idx="62">
                  <c:v>0.104545768274039</c:v>
                </c:pt>
                <c:pt idx="63">
                  <c:v>0.103583849771833</c:v>
                </c:pt>
                <c:pt idx="64">
                  <c:v>0.10451895949913</c:v>
                </c:pt>
                <c:pt idx="65">
                  <c:v>0.106220688779496</c:v>
                </c:pt>
                <c:pt idx="66">
                  <c:v>0.106745470037333</c:v>
                </c:pt>
                <c:pt idx="67">
                  <c:v>0.105779703633777</c:v>
                </c:pt>
                <c:pt idx="68">
                  <c:v>0.106858417127427</c:v>
                </c:pt>
                <c:pt idx="69">
                  <c:v>0.10791983743211</c:v>
                </c:pt>
                <c:pt idx="70">
                  <c:v>0.107038111574616</c:v>
                </c:pt>
                <c:pt idx="73">
                  <c:v>0.131395219823919</c:v>
                </c:pt>
                <c:pt idx="74">
                  <c:v>0.1267291132692</c:v>
                </c:pt>
                <c:pt idx="75">
                  <c:v>0.127739246369221</c:v>
                </c:pt>
                <c:pt idx="76">
                  <c:v>0.12914254075295</c:v>
                </c:pt>
                <c:pt idx="77">
                  <c:v>0.128853594061833</c:v>
                </c:pt>
                <c:pt idx="78">
                  <c:v>0.129553920871947</c:v>
                </c:pt>
                <c:pt idx="79">
                  <c:v>0.129660506558266</c:v>
                </c:pt>
                <c:pt idx="80">
                  <c:v>0.130847349457522</c:v>
                </c:pt>
                <c:pt idx="81">
                  <c:v>0.128605512440612</c:v>
                </c:pt>
                <c:pt idx="82">
                  <c:v>0.131317907254935</c:v>
                </c:pt>
                <c:pt idx="83">
                  <c:v>0.131523306407373</c:v>
                </c:pt>
                <c:pt idx="84">
                  <c:v>0.130287107343608</c:v>
                </c:pt>
                <c:pt idx="87">
                  <c:v>0.150309368877784</c:v>
                </c:pt>
                <c:pt idx="88">
                  <c:v>0.14857786071852</c:v>
                </c:pt>
                <c:pt idx="89">
                  <c:v>0.149961125097586</c:v>
                </c:pt>
                <c:pt idx="90">
                  <c:v>0.149645903579656</c:v>
                </c:pt>
                <c:pt idx="91">
                  <c:v>0.153273597048752</c:v>
                </c:pt>
                <c:pt idx="92">
                  <c:v>0.153472660705411</c:v>
                </c:pt>
                <c:pt idx="93">
                  <c:v>0.15145643046452</c:v>
                </c:pt>
                <c:pt idx="94">
                  <c:v>0.155565227011538</c:v>
                </c:pt>
                <c:pt idx="95">
                  <c:v>0.154245033700821</c:v>
                </c:pt>
                <c:pt idx="96">
                  <c:v>0.157420107242435</c:v>
                </c:pt>
                <c:pt idx="97">
                  <c:v>0.16190323740087</c:v>
                </c:pt>
                <c:pt idx="98">
                  <c:v>0.162997379374019</c:v>
                </c:pt>
                <c:pt idx="101">
                  <c:v>0.172446319865408</c:v>
                </c:pt>
                <c:pt idx="102">
                  <c:v>0.174465326535622</c:v>
                </c:pt>
                <c:pt idx="103">
                  <c:v>0.173625363336702</c:v>
                </c:pt>
                <c:pt idx="104">
                  <c:v>0.174818846179994</c:v>
                </c:pt>
                <c:pt idx="105">
                  <c:v>0.174935882847239</c:v>
                </c:pt>
                <c:pt idx="106">
                  <c:v>0.176689206488869</c:v>
                </c:pt>
                <c:pt idx="107">
                  <c:v>0.178427813002858</c:v>
                </c:pt>
                <c:pt idx="108">
                  <c:v>0.179156612662434</c:v>
                </c:pt>
                <c:pt idx="109">
                  <c:v>0.180633956374704</c:v>
                </c:pt>
                <c:pt idx="110">
                  <c:v>0.18392206399052</c:v>
                </c:pt>
                <c:pt idx="111">
                  <c:v>0.186931399545202</c:v>
                </c:pt>
                <c:pt idx="112">
                  <c:v>0.188639102823801</c:v>
                </c:pt>
                <c:pt idx="115">
                  <c:v>0.193013520850209</c:v>
                </c:pt>
                <c:pt idx="116">
                  <c:v>0.196819274742809</c:v>
                </c:pt>
                <c:pt idx="117">
                  <c:v>0.19578702302217</c:v>
                </c:pt>
                <c:pt idx="118">
                  <c:v>0.198749723474002</c:v>
                </c:pt>
                <c:pt idx="119">
                  <c:v>0.198989147476121</c:v>
                </c:pt>
                <c:pt idx="120">
                  <c:v>0.203425648347263</c:v>
                </c:pt>
                <c:pt idx="121">
                  <c:v>0.205019500116675</c:v>
                </c:pt>
                <c:pt idx="122">
                  <c:v>0.20767849956079</c:v>
                </c:pt>
                <c:pt idx="123">
                  <c:v>0.210310066745791</c:v>
                </c:pt>
                <c:pt idx="124">
                  <c:v>0.214448071405754</c:v>
                </c:pt>
                <c:pt idx="125">
                  <c:v>0.21786657390871</c:v>
                </c:pt>
                <c:pt idx="126">
                  <c:v>0.219577456422862</c:v>
                </c:pt>
                <c:pt idx="129">
                  <c:v>0.216699615271957</c:v>
                </c:pt>
                <c:pt idx="130">
                  <c:v>0.219346251858119</c:v>
                </c:pt>
                <c:pt idx="131">
                  <c:v>0.218000858089308</c:v>
                </c:pt>
                <c:pt idx="132">
                  <c:v>0.223352420262447</c:v>
                </c:pt>
                <c:pt idx="133">
                  <c:v>0.225598405714547</c:v>
                </c:pt>
                <c:pt idx="134">
                  <c:v>0.229293849309211</c:v>
                </c:pt>
                <c:pt idx="135">
                  <c:v>0.231553674327069</c:v>
                </c:pt>
                <c:pt idx="136">
                  <c:v>0.23627570688906</c:v>
                </c:pt>
                <c:pt idx="137">
                  <c:v>0.239149399145388</c:v>
                </c:pt>
                <c:pt idx="138">
                  <c:v>0.243957551935259</c:v>
                </c:pt>
                <c:pt idx="139">
                  <c:v>0.249119895428498</c:v>
                </c:pt>
                <c:pt idx="140">
                  <c:v>0.249737296672827</c:v>
                </c:pt>
                <c:pt idx="143">
                  <c:v>0.2364717621932</c:v>
                </c:pt>
                <c:pt idx="144">
                  <c:v>0.23589594758864</c:v>
                </c:pt>
                <c:pt idx="145">
                  <c:v>0.239269523458707</c:v>
                </c:pt>
                <c:pt idx="146">
                  <c:v>0.241917782774016</c:v>
                </c:pt>
                <c:pt idx="147">
                  <c:v>0.244080257099951</c:v>
                </c:pt>
                <c:pt idx="148">
                  <c:v>0.249342340562427</c:v>
                </c:pt>
                <c:pt idx="149">
                  <c:v>0.251756698887402</c:v>
                </c:pt>
                <c:pt idx="150">
                  <c:v>0.259211566954449</c:v>
                </c:pt>
                <c:pt idx="151">
                  <c:v>0.264439106087951</c:v>
                </c:pt>
                <c:pt idx="152">
                  <c:v>0.268907203334212</c:v>
                </c:pt>
                <c:pt idx="153">
                  <c:v>0.273697481206214</c:v>
                </c:pt>
                <c:pt idx="156">
                  <c:v>0.254188578831273</c:v>
                </c:pt>
                <c:pt idx="157">
                  <c:v>0.255412649431243</c:v>
                </c:pt>
                <c:pt idx="158">
                  <c:v>0.25615730443733</c:v>
                </c:pt>
                <c:pt idx="159">
                  <c:v>0.25921568171819</c:v>
                </c:pt>
                <c:pt idx="160">
                  <c:v>0.261722351574991</c:v>
                </c:pt>
                <c:pt idx="161">
                  <c:v>0.266155386716151</c:v>
                </c:pt>
                <c:pt idx="162">
                  <c:v>0.264252267478096</c:v>
                </c:pt>
                <c:pt idx="163">
                  <c:v>0.271847842833981</c:v>
                </c:pt>
                <c:pt idx="164">
                  <c:v>0.277986784568704</c:v>
                </c:pt>
                <c:pt idx="165">
                  <c:v>0.282429002402106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3948192"/>
        <c:axId val="-1373943680"/>
      </c:scatterChart>
      <c:valAx>
        <c:axId val="-1373948192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943680"/>
        <c:crosses val="autoZero"/>
        <c:crossBetween val="midCat"/>
        <c:majorUnit val="2.0"/>
      </c:valAx>
      <c:valAx>
        <c:axId val="-137394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9481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737288135593"/>
          <c:y val="0.162031438935913"/>
          <c:w val="0.135593220338983"/>
          <c:h val="0.0592503022974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25'!#REF!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25'!#REF!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3815664"/>
        <c:axId val="-1373811504"/>
      </c:scatterChart>
      <c:valAx>
        <c:axId val="-1373815664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811504"/>
        <c:crosses val="autoZero"/>
        <c:crossBetween val="midCat"/>
        <c:majorUnit val="0.1"/>
      </c:valAx>
      <c:valAx>
        <c:axId val="-137381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8156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6824938147146"/>
          <c:y val="0.0288461707752937"/>
          <c:w val="0.897557822317818"/>
          <c:h val="0.867788970823418"/>
        </c:manualLayout>
      </c:layout>
      <c:scatterChart>
        <c:scatterStyle val="lineMarker"/>
        <c:varyColors val="0"/>
        <c:ser>
          <c:idx val="0"/>
          <c:order val="0"/>
          <c:tx>
            <c:v>Beta = 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'AN;Data Set # 25'!$I$8:$I$19</c:f>
              <c:numCache>
                <c:formatCode>0.00000</c:formatCode>
                <c:ptCount val="12"/>
                <c:pt idx="0">
                  <c:v>0.0668832469671337</c:v>
                </c:pt>
                <c:pt idx="1">
                  <c:v>0.0671654677766908</c:v>
                </c:pt>
                <c:pt idx="2">
                  <c:v>0.0678451672006808</c:v>
                </c:pt>
                <c:pt idx="3">
                  <c:v>0.0680588850424537</c:v>
                </c:pt>
                <c:pt idx="4">
                  <c:v>0.0685854582898738</c:v>
                </c:pt>
                <c:pt idx="5">
                  <c:v>0.0678967823255488</c:v>
                </c:pt>
                <c:pt idx="6">
                  <c:v>0.0679115342025123</c:v>
                </c:pt>
                <c:pt idx="7">
                  <c:v>0.0667092871614188</c:v>
                </c:pt>
                <c:pt idx="8">
                  <c:v>0.0664270294388124</c:v>
                </c:pt>
                <c:pt idx="9">
                  <c:v>0.066226610287071</c:v>
                </c:pt>
                <c:pt idx="10">
                  <c:v>0.0656469830938258</c:v>
                </c:pt>
                <c:pt idx="11">
                  <c:v>0.065772799996036</c:v>
                </c:pt>
              </c:numCache>
            </c:numRef>
          </c:xVal>
          <c:yVal>
            <c:numRef>
              <c:f>'AN;Data Set # 25'!$J$8:$J$19</c:f>
              <c:numCache>
                <c:formatCode>0.00000</c:formatCode>
                <c:ptCount val="12"/>
                <c:pt idx="0">
                  <c:v>0.023152684443881</c:v>
                </c:pt>
                <c:pt idx="1">
                  <c:v>0.0230330014987129</c:v>
                </c:pt>
                <c:pt idx="2">
                  <c:v>0.023702935978226</c:v>
                </c:pt>
                <c:pt idx="3">
                  <c:v>0.0232025831158895</c:v>
                </c:pt>
                <c:pt idx="4">
                  <c:v>0.0233209090542406</c:v>
                </c:pt>
                <c:pt idx="5">
                  <c:v>0.0235113508738382</c:v>
                </c:pt>
                <c:pt idx="6">
                  <c:v>0.0236052529048073</c:v>
                </c:pt>
                <c:pt idx="7">
                  <c:v>0.0235900687988196</c:v>
                </c:pt>
                <c:pt idx="8">
                  <c:v>0.0235060726625474</c:v>
                </c:pt>
                <c:pt idx="9">
                  <c:v>0.0234112771170182</c:v>
                </c:pt>
                <c:pt idx="10">
                  <c:v>0.0237256312351157</c:v>
                </c:pt>
                <c:pt idx="11">
                  <c:v>0.0240118835035666</c:v>
                </c:pt>
              </c:numCache>
            </c:numRef>
          </c:yVal>
          <c:smooth val="0"/>
        </c:ser>
        <c:ser>
          <c:idx val="1"/>
          <c:order val="1"/>
          <c:tx>
            <c:v>4.0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'AN;Data Set # 25'!$I$22:$I$36</c:f>
              <c:numCache>
                <c:formatCode>0.00000</c:formatCode>
                <c:ptCount val="15"/>
                <c:pt idx="0">
                  <c:v>0.0859447460184001</c:v>
                </c:pt>
                <c:pt idx="1">
                  <c:v>0.086458700282746</c:v>
                </c:pt>
                <c:pt idx="2">
                  <c:v>0.08671120160431</c:v>
                </c:pt>
                <c:pt idx="3">
                  <c:v>0.0853681983573022</c:v>
                </c:pt>
                <c:pt idx="4">
                  <c:v>0.0856858540565179</c:v>
                </c:pt>
                <c:pt idx="5">
                  <c:v>0.0864300540633388</c:v>
                </c:pt>
                <c:pt idx="6">
                  <c:v>0.0856739735420603</c:v>
                </c:pt>
                <c:pt idx="7">
                  <c:v>0.0854103614720008</c:v>
                </c:pt>
                <c:pt idx="8">
                  <c:v>0.0853266267436998</c:v>
                </c:pt>
                <c:pt idx="9">
                  <c:v>0.0830820470288503</c:v>
                </c:pt>
                <c:pt idx="10">
                  <c:v>0.0842755820160073</c:v>
                </c:pt>
                <c:pt idx="11">
                  <c:v>0.0842697447619861</c:v>
                </c:pt>
                <c:pt idx="12">
                  <c:v>0.084956647126058</c:v>
                </c:pt>
                <c:pt idx="13">
                  <c:v>0.0852643382246244</c:v>
                </c:pt>
                <c:pt idx="14">
                  <c:v>0.0853791035929464</c:v>
                </c:pt>
              </c:numCache>
            </c:numRef>
          </c:xVal>
          <c:yVal>
            <c:numRef>
              <c:f>'AN;Data Set # 25'!$J$22:$J$36</c:f>
              <c:numCache>
                <c:formatCode>0.00000</c:formatCode>
                <c:ptCount val="15"/>
                <c:pt idx="0">
                  <c:v>0.0283124743846755</c:v>
                </c:pt>
                <c:pt idx="1">
                  <c:v>0.0289657443089874</c:v>
                </c:pt>
                <c:pt idx="2">
                  <c:v>0.0296430480547573</c:v>
                </c:pt>
                <c:pt idx="3">
                  <c:v>0.028927502486951</c:v>
                </c:pt>
                <c:pt idx="4">
                  <c:v>0.0293843454083432</c:v>
                </c:pt>
                <c:pt idx="5">
                  <c:v>0.0290264393593252</c:v>
                </c:pt>
                <c:pt idx="6">
                  <c:v>0.0288854519897799</c:v>
                </c:pt>
                <c:pt idx="7">
                  <c:v>0.0288136736067747</c:v>
                </c:pt>
                <c:pt idx="8">
                  <c:v>0.0288896890744513</c:v>
                </c:pt>
                <c:pt idx="9">
                  <c:v>0.0282807241576356</c:v>
                </c:pt>
                <c:pt idx="10">
                  <c:v>0.028562230551671</c:v>
                </c:pt>
                <c:pt idx="11">
                  <c:v>0.0288149062039437</c:v>
                </c:pt>
                <c:pt idx="12">
                  <c:v>0.0294832318364154</c:v>
                </c:pt>
                <c:pt idx="13">
                  <c:v>0.0294102385946369</c:v>
                </c:pt>
                <c:pt idx="14">
                  <c:v>0.0298269213353191</c:v>
                </c:pt>
              </c:numCache>
            </c:numRef>
          </c:yVal>
          <c:smooth val="1"/>
        </c:ser>
        <c:ser>
          <c:idx val="3"/>
          <c:order val="2"/>
          <c:tx>
            <c:v>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'AN;Data Set # 25'!$I$39:$I$51</c:f>
              <c:numCache>
                <c:formatCode>0.00000</c:formatCode>
                <c:ptCount val="13"/>
                <c:pt idx="0">
                  <c:v>0.106670939252104</c:v>
                </c:pt>
                <c:pt idx="1">
                  <c:v>0.104631265886611</c:v>
                </c:pt>
                <c:pt idx="2">
                  <c:v>0.105920430995596</c:v>
                </c:pt>
                <c:pt idx="3">
                  <c:v>0.105023591774299</c:v>
                </c:pt>
                <c:pt idx="4">
                  <c:v>0.105306414534698</c:v>
                </c:pt>
                <c:pt idx="5">
                  <c:v>0.102910125183771</c:v>
                </c:pt>
                <c:pt idx="6">
                  <c:v>0.104351528273303</c:v>
                </c:pt>
                <c:pt idx="7">
                  <c:v>0.106044664877577</c:v>
                </c:pt>
                <c:pt idx="8">
                  <c:v>0.10505776172114</c:v>
                </c:pt>
                <c:pt idx="9">
                  <c:v>0.104099370140235</c:v>
                </c:pt>
                <c:pt idx="10">
                  <c:v>0.105117041199938</c:v>
                </c:pt>
                <c:pt idx="11">
                  <c:v>0.10637162564336</c:v>
                </c:pt>
                <c:pt idx="12">
                  <c:v>0.106437073925804</c:v>
                </c:pt>
              </c:numCache>
            </c:numRef>
          </c:xVal>
          <c:yVal>
            <c:numRef>
              <c:f>'AN;Data Set # 25'!$J$39:$J$51</c:f>
              <c:numCache>
                <c:formatCode>0.00000</c:formatCode>
                <c:ptCount val="13"/>
                <c:pt idx="0">
                  <c:v>0.0351764737530636</c:v>
                </c:pt>
                <c:pt idx="1">
                  <c:v>0.0352781548910156</c:v>
                </c:pt>
                <c:pt idx="2">
                  <c:v>0.0364167828249249</c:v>
                </c:pt>
                <c:pt idx="3">
                  <c:v>0.0362085495941979</c:v>
                </c:pt>
                <c:pt idx="4">
                  <c:v>0.0363285987179166</c:v>
                </c:pt>
                <c:pt idx="5">
                  <c:v>0.0355729609789326</c:v>
                </c:pt>
                <c:pt idx="6">
                  <c:v>0.0354714913148222</c:v>
                </c:pt>
                <c:pt idx="7">
                  <c:v>0.0364245857428268</c:v>
                </c:pt>
                <c:pt idx="8">
                  <c:v>0.0356420454209838</c:v>
                </c:pt>
                <c:pt idx="9">
                  <c:v>0.0358531755549444</c:v>
                </c:pt>
                <c:pt idx="10">
                  <c:v>0.0373916932155051</c:v>
                </c:pt>
                <c:pt idx="11">
                  <c:v>0.0373469649755494</c:v>
                </c:pt>
                <c:pt idx="12">
                  <c:v>0.0375723689965026</c:v>
                </c:pt>
              </c:numCache>
            </c:numRef>
          </c:yVal>
          <c:smooth val="1"/>
        </c:ser>
        <c:ser>
          <c:idx val="2"/>
          <c:order val="3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'AN;Data Set # 25'!$I$54:$I$65</c:f>
              <c:numCache>
                <c:formatCode>0.00000</c:formatCode>
                <c:ptCount val="12"/>
                <c:pt idx="0">
                  <c:v>0.127094289415637</c:v>
                </c:pt>
                <c:pt idx="1">
                  <c:v>0.125860968607892</c:v>
                </c:pt>
                <c:pt idx="2">
                  <c:v>0.126944039658038</c:v>
                </c:pt>
                <c:pt idx="3">
                  <c:v>0.127752433115697</c:v>
                </c:pt>
                <c:pt idx="4">
                  <c:v>0.127241990674498</c:v>
                </c:pt>
                <c:pt idx="5">
                  <c:v>0.127408311772332</c:v>
                </c:pt>
                <c:pt idx="6">
                  <c:v>0.127927607898468</c:v>
                </c:pt>
                <c:pt idx="7">
                  <c:v>0.129081888551873</c:v>
                </c:pt>
                <c:pt idx="8">
                  <c:v>0.129688050424119</c:v>
                </c:pt>
                <c:pt idx="9">
                  <c:v>0.130797106163066</c:v>
                </c:pt>
                <c:pt idx="10">
                  <c:v>0.131314263039343</c:v>
                </c:pt>
                <c:pt idx="11">
                  <c:v>0.133081069632781</c:v>
                </c:pt>
              </c:numCache>
            </c:numRef>
          </c:xVal>
          <c:yVal>
            <c:numRef>
              <c:f>'AN;Data Set # 25'!$J$54:$J$65</c:f>
              <c:numCache>
                <c:formatCode>0.00000</c:formatCode>
                <c:ptCount val="12"/>
                <c:pt idx="0">
                  <c:v>0.0451126199524365</c:v>
                </c:pt>
                <c:pt idx="1">
                  <c:v>0.0449262965238458</c:v>
                </c:pt>
                <c:pt idx="2">
                  <c:v>0.04601041267603</c:v>
                </c:pt>
                <c:pt idx="3">
                  <c:v>0.0459899046227389</c:v>
                </c:pt>
                <c:pt idx="4">
                  <c:v>0.0462472684200746</c:v>
                </c:pt>
                <c:pt idx="5">
                  <c:v>0.0466256126071784</c:v>
                </c:pt>
                <c:pt idx="6">
                  <c:v>0.0463525094964204</c:v>
                </c:pt>
                <c:pt idx="7">
                  <c:v>0.0474538042890409</c:v>
                </c:pt>
                <c:pt idx="8">
                  <c:v>0.0479472495686985</c:v>
                </c:pt>
                <c:pt idx="9">
                  <c:v>0.0477514453219804</c:v>
                </c:pt>
                <c:pt idx="10">
                  <c:v>0.0489181400213927</c:v>
                </c:pt>
                <c:pt idx="11">
                  <c:v>0.0499163788167096</c:v>
                </c:pt>
              </c:numCache>
            </c:numRef>
          </c:yVal>
          <c:smooth val="0"/>
        </c:ser>
        <c:ser>
          <c:idx val="4"/>
          <c:order val="4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'AN;Data Set # 25'!$I$68:$I$83</c:f>
              <c:numCache>
                <c:formatCode>0.00000</c:formatCode>
                <c:ptCount val="16"/>
                <c:pt idx="0">
                  <c:v>0.143463149068587</c:v>
                </c:pt>
                <c:pt idx="1">
                  <c:v>0.146346907483818</c:v>
                </c:pt>
                <c:pt idx="2">
                  <c:v>0.14643532494978</c:v>
                </c:pt>
                <c:pt idx="3">
                  <c:v>0.143497739537401</c:v>
                </c:pt>
                <c:pt idx="4">
                  <c:v>0.143833511628439</c:v>
                </c:pt>
                <c:pt idx="5">
                  <c:v>0.145534964937691</c:v>
                </c:pt>
                <c:pt idx="6">
                  <c:v>0.146929759642941</c:v>
                </c:pt>
                <c:pt idx="7">
                  <c:v>0.147257375691374</c:v>
                </c:pt>
                <c:pt idx="8">
                  <c:v>0.147920223948649</c:v>
                </c:pt>
                <c:pt idx="9">
                  <c:v>0.148762135240113</c:v>
                </c:pt>
                <c:pt idx="10">
                  <c:v>0.15145643046452</c:v>
                </c:pt>
                <c:pt idx="11">
                  <c:v>0.151501261994178</c:v>
                </c:pt>
                <c:pt idx="12">
                  <c:v>0.152313094279412</c:v>
                </c:pt>
                <c:pt idx="13">
                  <c:v>0.154301694672658</c:v>
                </c:pt>
                <c:pt idx="14">
                  <c:v>0.155770509669268</c:v>
                </c:pt>
                <c:pt idx="15">
                  <c:v>0.159665786099164</c:v>
                </c:pt>
              </c:numCache>
            </c:numRef>
          </c:xVal>
          <c:yVal>
            <c:numRef>
              <c:f>'AN;Data Set # 25'!$J$68:$J$83</c:f>
              <c:numCache>
                <c:formatCode>0.00000</c:formatCode>
                <c:ptCount val="16"/>
                <c:pt idx="0">
                  <c:v>0.0561212443846586</c:v>
                </c:pt>
                <c:pt idx="1">
                  <c:v>0.0580951406818697</c:v>
                </c:pt>
                <c:pt idx="2">
                  <c:v>0.0580297996766342</c:v>
                </c:pt>
                <c:pt idx="3">
                  <c:v>0.0572263978081633</c:v>
                </c:pt>
                <c:pt idx="4">
                  <c:v>0.0582770649216802</c:v>
                </c:pt>
                <c:pt idx="5">
                  <c:v>0.0574457514746771</c:v>
                </c:pt>
                <c:pt idx="6">
                  <c:v>0.0577829413188159</c:v>
                </c:pt>
                <c:pt idx="7">
                  <c:v>0.0587974290210328</c:v>
                </c:pt>
                <c:pt idx="8">
                  <c:v>0.0593200181116063</c:v>
                </c:pt>
                <c:pt idx="9">
                  <c:v>0.061182862325677</c:v>
                </c:pt>
                <c:pt idx="10">
                  <c:v>0.0611292222574431</c:v>
                </c:pt>
                <c:pt idx="11">
                  <c:v>0.0608376439110374</c:v>
                </c:pt>
                <c:pt idx="12">
                  <c:v>0.0617866808669309</c:v>
                </c:pt>
                <c:pt idx="13">
                  <c:v>0.0623711760174145</c:v>
                </c:pt>
                <c:pt idx="14">
                  <c:v>0.0633080913861631</c:v>
                </c:pt>
                <c:pt idx="15">
                  <c:v>0.0657035058751134</c:v>
                </c:pt>
              </c:numCache>
            </c:numRef>
          </c:yVal>
          <c:smooth val="1"/>
        </c:ser>
        <c:ser>
          <c:idx val="6"/>
          <c:order val="5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'AN;Data Set # 25'!$I$86:$I$98</c:f>
              <c:numCache>
                <c:formatCode>0.00000</c:formatCode>
                <c:ptCount val="13"/>
                <c:pt idx="0">
                  <c:v>0.166249875336956</c:v>
                </c:pt>
                <c:pt idx="1">
                  <c:v>0.171233452591148</c:v>
                </c:pt>
                <c:pt idx="2">
                  <c:v>0.169701897350414</c:v>
                </c:pt>
                <c:pt idx="3">
                  <c:v>0.168162519325233</c:v>
                </c:pt>
                <c:pt idx="4">
                  <c:v>0.176522871726132</c:v>
                </c:pt>
                <c:pt idx="5">
                  <c:v>0.168180321460811</c:v>
                </c:pt>
                <c:pt idx="6">
                  <c:v>0.172389930324568</c:v>
                </c:pt>
                <c:pt idx="7">
                  <c:v>0.172960317419685</c:v>
                </c:pt>
                <c:pt idx="8">
                  <c:v>0.171127965401213</c:v>
                </c:pt>
                <c:pt idx="9">
                  <c:v>0.174474506259335</c:v>
                </c:pt>
                <c:pt idx="10">
                  <c:v>0.178774003997785</c:v>
                </c:pt>
                <c:pt idx="11">
                  <c:v>0.183747682016621</c:v>
                </c:pt>
                <c:pt idx="12">
                  <c:v>0.185202389401127</c:v>
                </c:pt>
              </c:numCache>
            </c:numRef>
          </c:xVal>
          <c:yVal>
            <c:numRef>
              <c:f>'AN;Data Set # 25'!$J$86:$J$98</c:f>
              <c:numCache>
                <c:formatCode>0.00000</c:formatCode>
                <c:ptCount val="13"/>
                <c:pt idx="0">
                  <c:v>0.0708671495655003</c:v>
                </c:pt>
                <c:pt idx="1">
                  <c:v>0.07282150978886</c:v>
                </c:pt>
                <c:pt idx="2">
                  <c:v>0.0710994331343772</c:v>
                </c:pt>
                <c:pt idx="3">
                  <c:v>0.0713206825109798</c:v>
                </c:pt>
                <c:pt idx="4">
                  <c:v>0.0768124661514267</c:v>
                </c:pt>
                <c:pt idx="5">
                  <c:v>0.0720321892858475</c:v>
                </c:pt>
                <c:pt idx="6">
                  <c:v>0.0730161893706587</c:v>
                </c:pt>
                <c:pt idx="7">
                  <c:v>0.0731685524829661</c:v>
                </c:pt>
                <c:pt idx="8">
                  <c:v>0.0732915694814859</c:v>
                </c:pt>
                <c:pt idx="9">
                  <c:v>0.0750158015049255</c:v>
                </c:pt>
                <c:pt idx="10">
                  <c:v>0.0782290033476212</c:v>
                </c:pt>
                <c:pt idx="11">
                  <c:v>0.0794812805031495</c:v>
                </c:pt>
                <c:pt idx="12">
                  <c:v>0.0812698834829561</c:v>
                </c:pt>
              </c:numCache>
            </c:numRef>
          </c:yVal>
          <c:smooth val="1"/>
        </c:ser>
        <c:ser>
          <c:idx val="7"/>
          <c:order val="6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'AN;Data Set # 25'!$I$101:$I$112</c:f>
              <c:numCache>
                <c:formatCode>0.00000</c:formatCode>
                <c:ptCount val="12"/>
                <c:pt idx="0">
                  <c:v>0.185920485977382</c:v>
                </c:pt>
                <c:pt idx="1">
                  <c:v>0.191825730677411</c:v>
                </c:pt>
                <c:pt idx="2">
                  <c:v>0.188592431278739</c:v>
                </c:pt>
                <c:pt idx="3">
                  <c:v>0.192764612391651</c:v>
                </c:pt>
                <c:pt idx="4">
                  <c:v>0.195275487141678</c:v>
                </c:pt>
                <c:pt idx="5">
                  <c:v>0.201297290620459</c:v>
                </c:pt>
                <c:pt idx="6">
                  <c:v>0.20121888987202</c:v>
                </c:pt>
                <c:pt idx="7">
                  <c:v>0.200081674475336</c:v>
                </c:pt>
                <c:pt idx="8">
                  <c:v>0.204494567796168</c:v>
                </c:pt>
                <c:pt idx="9">
                  <c:v>0.204133279813654</c:v>
                </c:pt>
                <c:pt idx="10">
                  <c:v>0.210548485501331</c:v>
                </c:pt>
                <c:pt idx="11">
                  <c:v>0.215365838208686</c:v>
                </c:pt>
              </c:numCache>
            </c:numRef>
          </c:xVal>
          <c:yVal>
            <c:numRef>
              <c:f>'AN;Data Set # 25'!$J$101:$J$112</c:f>
              <c:numCache>
                <c:formatCode>0.00000</c:formatCode>
                <c:ptCount val="12"/>
                <c:pt idx="0">
                  <c:v>0.0848386584180148</c:v>
                </c:pt>
                <c:pt idx="1">
                  <c:v>0.0875952026693475</c:v>
                </c:pt>
                <c:pt idx="2">
                  <c:v>0.0878202992222543</c:v>
                </c:pt>
                <c:pt idx="3">
                  <c:v>0.0899608250291414</c:v>
                </c:pt>
                <c:pt idx="4">
                  <c:v>0.0906405998574819</c:v>
                </c:pt>
                <c:pt idx="5">
                  <c:v>0.0924443945472346</c:v>
                </c:pt>
                <c:pt idx="6">
                  <c:v>0.093629080120948</c:v>
                </c:pt>
                <c:pt idx="7">
                  <c:v>0.093625252103154</c:v>
                </c:pt>
                <c:pt idx="8">
                  <c:v>0.0964736760021938</c:v>
                </c:pt>
                <c:pt idx="9">
                  <c:v>0.0974244872914385</c:v>
                </c:pt>
                <c:pt idx="10">
                  <c:v>0.101590479298476</c:v>
                </c:pt>
                <c:pt idx="11">
                  <c:v>0.105570777439741</c:v>
                </c:pt>
              </c:numCache>
            </c:numRef>
          </c:yVal>
          <c:smooth val="1"/>
        </c:ser>
        <c:ser>
          <c:idx val="9"/>
          <c:order val="7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'AN;Data Set # 25'!$I$115:$I$126</c:f>
              <c:numCache>
                <c:formatCode>0.00000</c:formatCode>
                <c:ptCount val="12"/>
                <c:pt idx="0">
                  <c:v>0.211169601904695</c:v>
                </c:pt>
                <c:pt idx="1">
                  <c:v>0.212436973681</c:v>
                </c:pt>
                <c:pt idx="2">
                  <c:v>0.212835019492859</c:v>
                </c:pt>
                <c:pt idx="3">
                  <c:v>0.217868014006637</c:v>
                </c:pt>
                <c:pt idx="4">
                  <c:v>0.215713735513462</c:v>
                </c:pt>
                <c:pt idx="5">
                  <c:v>0.220248476939768</c:v>
                </c:pt>
                <c:pt idx="6">
                  <c:v>0.224135966432482</c:v>
                </c:pt>
                <c:pt idx="7">
                  <c:v>0.227075451624434</c:v>
                </c:pt>
                <c:pt idx="8">
                  <c:v>0.230274781076155</c:v>
                </c:pt>
                <c:pt idx="9">
                  <c:v>0.234237094221699</c:v>
                </c:pt>
                <c:pt idx="10">
                  <c:v>0.240472069748778</c:v>
                </c:pt>
                <c:pt idx="11">
                  <c:v>0.242906734279398</c:v>
                </c:pt>
              </c:numCache>
            </c:numRef>
          </c:xVal>
          <c:yVal>
            <c:numRef>
              <c:f>'AN;Data Set # 25'!$J$115:$J$126</c:f>
              <c:numCache>
                <c:formatCode>0.00000</c:formatCode>
                <c:ptCount val="12"/>
                <c:pt idx="0">
                  <c:v>0.10665431343979</c:v>
                </c:pt>
                <c:pt idx="1">
                  <c:v>0.108295763433384</c:v>
                </c:pt>
                <c:pt idx="2">
                  <c:v>0.10866244396855</c:v>
                </c:pt>
                <c:pt idx="3">
                  <c:v>0.110280540250253</c:v>
                </c:pt>
                <c:pt idx="4">
                  <c:v>0.109882521650317</c:v>
                </c:pt>
                <c:pt idx="5">
                  <c:v>0.112026174718882</c:v>
                </c:pt>
                <c:pt idx="6">
                  <c:v>0.114621158175064</c:v>
                </c:pt>
                <c:pt idx="7">
                  <c:v>0.116555816904013</c:v>
                </c:pt>
                <c:pt idx="8">
                  <c:v>0.119079050302539</c:v>
                </c:pt>
                <c:pt idx="9">
                  <c:v>0.122995879061791</c:v>
                </c:pt>
                <c:pt idx="10">
                  <c:v>0.128554569932877</c:v>
                </c:pt>
                <c:pt idx="11">
                  <c:v>0.140147462837099</c:v>
                </c:pt>
              </c:numCache>
            </c:numRef>
          </c:yVal>
          <c:smooth val="1"/>
        </c:ser>
        <c:ser>
          <c:idx val="10"/>
          <c:order val="8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25'!$I$129:$I$142</c:f>
              <c:numCache>
                <c:formatCode>0.00000</c:formatCode>
                <c:ptCount val="14"/>
                <c:pt idx="0">
                  <c:v>0.235822779183061</c:v>
                </c:pt>
                <c:pt idx="1">
                  <c:v>0.236896117082735</c:v>
                </c:pt>
                <c:pt idx="2">
                  <c:v>0.233997080930635</c:v>
                </c:pt>
                <c:pt idx="3">
                  <c:v>0.232700318772101</c:v>
                </c:pt>
                <c:pt idx="4">
                  <c:v>0.241720554009539</c:v>
                </c:pt>
                <c:pt idx="5">
                  <c:v>0.23783459212327</c:v>
                </c:pt>
                <c:pt idx="6">
                  <c:v>0.238601870787646</c:v>
                </c:pt>
                <c:pt idx="7">
                  <c:v>0.242425461293372</c:v>
                </c:pt>
                <c:pt idx="8">
                  <c:v>0.246888355536406</c:v>
                </c:pt>
                <c:pt idx="9">
                  <c:v>0.251928393999429</c:v>
                </c:pt>
                <c:pt idx="10">
                  <c:v>0.253713867707944</c:v>
                </c:pt>
                <c:pt idx="11">
                  <c:v>0.258271165527141</c:v>
                </c:pt>
                <c:pt idx="12">
                  <c:v>0.265032834031107</c:v>
                </c:pt>
                <c:pt idx="13">
                  <c:v>0.268092844482162</c:v>
                </c:pt>
              </c:numCache>
            </c:numRef>
          </c:xVal>
          <c:yVal>
            <c:numRef>
              <c:f>'AN;Data Set # 25'!$J$129:$J$142</c:f>
              <c:numCache>
                <c:formatCode>0.00000</c:formatCode>
                <c:ptCount val="14"/>
                <c:pt idx="0">
                  <c:v>0.13371458217601</c:v>
                </c:pt>
                <c:pt idx="1">
                  <c:v>0.132105910965195</c:v>
                </c:pt>
                <c:pt idx="2">
                  <c:v>0.133491938369031</c:v>
                </c:pt>
                <c:pt idx="3">
                  <c:v>0.130587006137563</c:v>
                </c:pt>
                <c:pt idx="4">
                  <c:v>0.136301532224302</c:v>
                </c:pt>
                <c:pt idx="5">
                  <c:v>0.134943082390084</c:v>
                </c:pt>
                <c:pt idx="6">
                  <c:v>0.134580336285243</c:v>
                </c:pt>
                <c:pt idx="7">
                  <c:v>0.137827537820535</c:v>
                </c:pt>
                <c:pt idx="8">
                  <c:v>0.141264596399235</c:v>
                </c:pt>
                <c:pt idx="9">
                  <c:v>0.145446415833537</c:v>
                </c:pt>
                <c:pt idx="10">
                  <c:v>0.149601374933303</c:v>
                </c:pt>
                <c:pt idx="11">
                  <c:v>0.153675156773786</c:v>
                </c:pt>
                <c:pt idx="12">
                  <c:v>0.160121947890751</c:v>
                </c:pt>
                <c:pt idx="13">
                  <c:v>0.161145835679467</c:v>
                </c:pt>
              </c:numCache>
            </c:numRef>
          </c:yVal>
          <c:smooth val="1"/>
        </c:ser>
        <c:ser>
          <c:idx val="5"/>
          <c:order val="9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25'!$I$151:$I$161</c:f>
              <c:numCache>
                <c:formatCode>General</c:formatCode>
                <c:ptCount val="11"/>
              </c:numCache>
            </c:numRef>
          </c:xVal>
          <c:yVal>
            <c:numRef>
              <c:f>'AN;Data Set # 25'!$J$151:$J$161</c:f>
              <c:numCache>
                <c:formatCode>General</c:formatCode>
                <c:ptCount val="1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3660752"/>
        <c:axId val="-1373656432"/>
      </c:scatterChart>
      <c:valAx>
        <c:axId val="-1373660752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656432"/>
        <c:crosses val="autoZero"/>
        <c:crossBetween val="midCat"/>
        <c:majorUnit val="0.02"/>
      </c:valAx>
      <c:valAx>
        <c:axId val="-1373656432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6607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9"/>
        <c:delete val="1"/>
      </c:legendEntry>
      <c:layout>
        <c:manualLayout>
          <c:xMode val="edge"/>
          <c:yMode val="edge"/>
          <c:x val="0.119779445998515"/>
          <c:y val="0.111778911754263"/>
          <c:w val="0.0906226071699289"/>
          <c:h val="0.38942330546646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1280808343955"/>
          <c:y val="0.0289855414326"/>
          <c:w val="0.898628383219048"/>
          <c:h val="0.86715078119195"/>
        </c:manualLayout>
      </c:layout>
      <c:scatterChart>
        <c:scatterStyle val="lineMarker"/>
        <c:varyColors val="0"/>
        <c:ser>
          <c:idx val="0"/>
          <c:order val="0"/>
          <c:tx>
            <c:v>Beta = 0 deg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'E;Data Set # 2'!$I$8:$I$17</c:f>
              <c:numCache>
                <c:formatCode>0.00000</c:formatCode>
                <c:ptCount val="10"/>
                <c:pt idx="0">
                  <c:v>0.0472621124116569</c:v>
                </c:pt>
                <c:pt idx="1">
                  <c:v>0.0460550505872092</c:v>
                </c:pt>
                <c:pt idx="2">
                  <c:v>0.0440051400471262</c:v>
                </c:pt>
                <c:pt idx="3">
                  <c:v>0.0419528095334243</c:v>
                </c:pt>
                <c:pt idx="4">
                  <c:v>0.0414003066346318</c:v>
                </c:pt>
                <c:pt idx="5">
                  <c:v>0.0408373251114235</c:v>
                </c:pt>
                <c:pt idx="6">
                  <c:v>0.0401155952661204</c:v>
                </c:pt>
                <c:pt idx="7">
                  <c:v>0.0394509606264768</c:v>
                </c:pt>
                <c:pt idx="8">
                  <c:v>0.0393811596500914</c:v>
                </c:pt>
                <c:pt idx="9">
                  <c:v>0.0394287758132856</c:v>
                </c:pt>
              </c:numCache>
            </c:numRef>
          </c:xVal>
          <c:yVal>
            <c:numRef>
              <c:f>'E;Data Set # 2'!$J$8:$J$17</c:f>
              <c:numCache>
                <c:formatCode>0.00000</c:formatCode>
                <c:ptCount val="10"/>
                <c:pt idx="0">
                  <c:v>0.0155120771006856</c:v>
                </c:pt>
                <c:pt idx="1">
                  <c:v>0.0169591089527108</c:v>
                </c:pt>
                <c:pt idx="2">
                  <c:v>0.0171614352693156</c:v>
                </c:pt>
                <c:pt idx="3">
                  <c:v>0.0177187090730242</c:v>
                </c:pt>
                <c:pt idx="4">
                  <c:v>0.0179227972016463</c:v>
                </c:pt>
                <c:pt idx="5">
                  <c:v>0.0180953847458624</c:v>
                </c:pt>
                <c:pt idx="6">
                  <c:v>0.0182842900931687</c:v>
                </c:pt>
                <c:pt idx="7">
                  <c:v>0.0183555886664962</c:v>
                </c:pt>
                <c:pt idx="8">
                  <c:v>0.0187253512417437</c:v>
                </c:pt>
                <c:pt idx="9">
                  <c:v>0.0191624895599197</c:v>
                </c:pt>
              </c:numCache>
            </c:numRef>
          </c:yVal>
          <c:smooth val="1"/>
        </c:ser>
        <c:ser>
          <c:idx val="1"/>
          <c:order val="1"/>
          <c:tx>
            <c:v>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'E;Data Set # 2'!$I$20:$I$30</c:f>
              <c:numCache>
                <c:formatCode>0.00000</c:formatCode>
                <c:ptCount val="11"/>
                <c:pt idx="0">
                  <c:v>0.0599998860738181</c:v>
                </c:pt>
                <c:pt idx="1">
                  <c:v>0.0598938659096581</c:v>
                </c:pt>
                <c:pt idx="2">
                  <c:v>0.0559891900305136</c:v>
                </c:pt>
                <c:pt idx="3">
                  <c:v>0.0571231414476111</c:v>
                </c:pt>
                <c:pt idx="4">
                  <c:v>0.0558468367975758</c:v>
                </c:pt>
                <c:pt idx="5">
                  <c:v>0.0559119795649316</c:v>
                </c:pt>
                <c:pt idx="6">
                  <c:v>0.0554501145912068</c:v>
                </c:pt>
                <c:pt idx="7">
                  <c:v>0.0545376287895181</c:v>
                </c:pt>
                <c:pt idx="8">
                  <c:v>0.0542379532389154</c:v>
                </c:pt>
                <c:pt idx="9">
                  <c:v>0.0528034929903778</c:v>
                </c:pt>
                <c:pt idx="10">
                  <c:v>0.0533524003612424</c:v>
                </c:pt>
              </c:numCache>
            </c:numRef>
          </c:xVal>
          <c:yVal>
            <c:numRef>
              <c:f>'E;Data Set # 2'!$J$20:$J$30</c:f>
              <c:numCache>
                <c:formatCode>0.00000</c:formatCode>
                <c:ptCount val="11"/>
                <c:pt idx="0">
                  <c:v>0.0207583221313533</c:v>
                </c:pt>
                <c:pt idx="1">
                  <c:v>0.0211979403486695</c:v>
                </c:pt>
                <c:pt idx="2">
                  <c:v>0.0208664992679568</c:v>
                </c:pt>
                <c:pt idx="3">
                  <c:v>0.0218104745322455</c:v>
                </c:pt>
                <c:pt idx="4">
                  <c:v>0.021521036134497</c:v>
                </c:pt>
                <c:pt idx="5">
                  <c:v>0.0218744913580804</c:v>
                </c:pt>
                <c:pt idx="6">
                  <c:v>0.0220307451748796</c:v>
                </c:pt>
                <c:pt idx="7">
                  <c:v>0.0219018292828119</c:v>
                </c:pt>
                <c:pt idx="8">
                  <c:v>0.0221327820721418</c:v>
                </c:pt>
                <c:pt idx="9">
                  <c:v>0.0221835062207972</c:v>
                </c:pt>
                <c:pt idx="10">
                  <c:v>0.022412124085292</c:v>
                </c:pt>
              </c:numCache>
            </c:numRef>
          </c:yVal>
          <c:smooth val="1"/>
        </c:ser>
        <c:ser>
          <c:idx val="3"/>
          <c:order val="2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'E;Data Set # 2'!$I$33:$I$44</c:f>
              <c:numCache>
                <c:formatCode>0.00000</c:formatCode>
                <c:ptCount val="12"/>
                <c:pt idx="0">
                  <c:v>0.0772415240397879</c:v>
                </c:pt>
                <c:pt idx="1">
                  <c:v>0.0760226475488022</c:v>
                </c:pt>
                <c:pt idx="2">
                  <c:v>0.0743524808848314</c:v>
                </c:pt>
                <c:pt idx="3">
                  <c:v>0.0741034770256009</c:v>
                </c:pt>
                <c:pt idx="4">
                  <c:v>0.072569148972062</c:v>
                </c:pt>
                <c:pt idx="5">
                  <c:v>0.0736553418727892</c:v>
                </c:pt>
                <c:pt idx="6">
                  <c:v>0.073182698901602</c:v>
                </c:pt>
                <c:pt idx="7">
                  <c:v>0.0723691150207691</c:v>
                </c:pt>
                <c:pt idx="8">
                  <c:v>0.0707029256105513</c:v>
                </c:pt>
                <c:pt idx="9">
                  <c:v>0.0705349684546018</c:v>
                </c:pt>
                <c:pt idx="10">
                  <c:v>0.069608634713745</c:v>
                </c:pt>
                <c:pt idx="11">
                  <c:v>0.0702623724277146</c:v>
                </c:pt>
              </c:numCache>
            </c:numRef>
          </c:xVal>
          <c:yVal>
            <c:numRef>
              <c:f>'E;Data Set # 2'!$J$33:$J$44</c:f>
              <c:numCache>
                <c:formatCode>0.00000</c:formatCode>
                <c:ptCount val="12"/>
                <c:pt idx="0">
                  <c:v>0.0260197032733593</c:v>
                </c:pt>
                <c:pt idx="1">
                  <c:v>0.0260072542054115</c:v>
                </c:pt>
                <c:pt idx="2">
                  <c:v>0.026794870799998</c:v>
                </c:pt>
                <c:pt idx="3">
                  <c:v>0.026721310871798</c:v>
                </c:pt>
                <c:pt idx="4">
                  <c:v>0.0267637680866436</c:v>
                </c:pt>
                <c:pt idx="5">
                  <c:v>0.0272695368363556</c:v>
                </c:pt>
                <c:pt idx="6">
                  <c:v>0.0272798363191021</c:v>
                </c:pt>
                <c:pt idx="7">
                  <c:v>0.0272612575889055</c:v>
                </c:pt>
                <c:pt idx="8">
                  <c:v>0.0269199499774608</c:v>
                </c:pt>
                <c:pt idx="9">
                  <c:v>0.0272238882629161</c:v>
                </c:pt>
                <c:pt idx="10">
                  <c:v>0.0271344988594745</c:v>
                </c:pt>
                <c:pt idx="11">
                  <c:v>0.0275906630145105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'E;Data Set # 2'!$I$47:$I$59</c:f>
              <c:numCache>
                <c:formatCode>0.00000</c:formatCode>
                <c:ptCount val="13"/>
                <c:pt idx="0">
                  <c:v>0.098972471991519</c:v>
                </c:pt>
                <c:pt idx="1">
                  <c:v>0.0966413405422752</c:v>
                </c:pt>
                <c:pt idx="2">
                  <c:v>0.0967042982925703</c:v>
                </c:pt>
                <c:pt idx="3">
                  <c:v>0.0944424386613068</c:v>
                </c:pt>
                <c:pt idx="4">
                  <c:v>0.0936107495786019</c:v>
                </c:pt>
                <c:pt idx="5">
                  <c:v>0.0936291950004998</c:v>
                </c:pt>
                <c:pt idx="6">
                  <c:v>0.0923996042925138</c:v>
                </c:pt>
                <c:pt idx="7">
                  <c:v>0.0952749110702209</c:v>
                </c:pt>
                <c:pt idx="8">
                  <c:v>0.0927914449996228</c:v>
                </c:pt>
                <c:pt idx="9">
                  <c:v>0.0910347516915341</c:v>
                </c:pt>
                <c:pt idx="10">
                  <c:v>0.0907767096211487</c:v>
                </c:pt>
                <c:pt idx="11">
                  <c:v>0.0917812428696133</c:v>
                </c:pt>
                <c:pt idx="12">
                  <c:v>0.0916854677957229</c:v>
                </c:pt>
              </c:numCache>
            </c:numRef>
          </c:xVal>
          <c:yVal>
            <c:numRef>
              <c:f>'E;Data Set # 2'!$J$47:$J$59</c:f>
              <c:numCache>
                <c:formatCode>0.00000</c:formatCode>
                <c:ptCount val="13"/>
                <c:pt idx="0">
                  <c:v>0.035382955614539</c:v>
                </c:pt>
                <c:pt idx="1">
                  <c:v>0.034682265242784</c:v>
                </c:pt>
                <c:pt idx="2">
                  <c:v>0.0347547159067334</c:v>
                </c:pt>
                <c:pt idx="3">
                  <c:v>0.0349859437965991</c:v>
                </c:pt>
                <c:pt idx="4">
                  <c:v>0.0349918500546618</c:v>
                </c:pt>
                <c:pt idx="5">
                  <c:v>0.0355080322236533</c:v>
                </c:pt>
                <c:pt idx="6">
                  <c:v>0.0348420451628406</c:v>
                </c:pt>
                <c:pt idx="7">
                  <c:v>0.0356791164495974</c:v>
                </c:pt>
                <c:pt idx="8">
                  <c:v>0.0351953206863417</c:v>
                </c:pt>
                <c:pt idx="9">
                  <c:v>0.0347994935334172</c:v>
                </c:pt>
                <c:pt idx="10">
                  <c:v>0.0351403820009989</c:v>
                </c:pt>
                <c:pt idx="11">
                  <c:v>0.0357783502258776</c:v>
                </c:pt>
                <c:pt idx="12">
                  <c:v>0.0356762475839601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'E;Data Set # 2'!$I$62:$I$76</c:f>
              <c:numCache>
                <c:formatCode>0.00000</c:formatCode>
                <c:ptCount val="15"/>
                <c:pt idx="0">
                  <c:v>0.122263751091614</c:v>
                </c:pt>
                <c:pt idx="1">
                  <c:v>0.121143638944263</c:v>
                </c:pt>
                <c:pt idx="2">
                  <c:v>0.116909777203125</c:v>
                </c:pt>
                <c:pt idx="3">
                  <c:v>0.118976429452755</c:v>
                </c:pt>
                <c:pt idx="4">
                  <c:v>0.117384555287512</c:v>
                </c:pt>
                <c:pt idx="5">
                  <c:v>0.117646815678763</c:v>
                </c:pt>
                <c:pt idx="6">
                  <c:v>0.118127134338857</c:v>
                </c:pt>
                <c:pt idx="7">
                  <c:v>0.116624140932535</c:v>
                </c:pt>
                <c:pt idx="8">
                  <c:v>0.116144601096516</c:v>
                </c:pt>
                <c:pt idx="9">
                  <c:v>0.112210215474973</c:v>
                </c:pt>
                <c:pt idx="10">
                  <c:v>0.115302352230725</c:v>
                </c:pt>
                <c:pt idx="11">
                  <c:v>0.115967608890359</c:v>
                </c:pt>
                <c:pt idx="12">
                  <c:v>0.114237262592631</c:v>
                </c:pt>
                <c:pt idx="13">
                  <c:v>0.113497437925728</c:v>
                </c:pt>
                <c:pt idx="14">
                  <c:v>0.117545300354628</c:v>
                </c:pt>
              </c:numCache>
            </c:numRef>
          </c:xVal>
          <c:yVal>
            <c:numRef>
              <c:f>'E;Data Set # 2'!$J$62:$J$76</c:f>
              <c:numCache>
                <c:formatCode>0.00000</c:formatCode>
                <c:ptCount val="15"/>
                <c:pt idx="0">
                  <c:v>0.0454028772499269</c:v>
                </c:pt>
                <c:pt idx="1">
                  <c:v>0.046337817310994</c:v>
                </c:pt>
                <c:pt idx="2">
                  <c:v>0.0454969835842993</c:v>
                </c:pt>
                <c:pt idx="3">
                  <c:v>0.0468429384433137</c:v>
                </c:pt>
                <c:pt idx="4">
                  <c:v>0.0465607659993456</c:v>
                </c:pt>
                <c:pt idx="5">
                  <c:v>0.046082097434907</c:v>
                </c:pt>
                <c:pt idx="6">
                  <c:v>0.0467960141182238</c:v>
                </c:pt>
                <c:pt idx="7">
                  <c:v>0.0463050580090644</c:v>
                </c:pt>
                <c:pt idx="8">
                  <c:v>0.0460298534703041</c:v>
                </c:pt>
                <c:pt idx="9">
                  <c:v>0.045553075542864</c:v>
                </c:pt>
                <c:pt idx="10">
                  <c:v>0.0462987190635403</c:v>
                </c:pt>
                <c:pt idx="11">
                  <c:v>0.0465037354818205</c:v>
                </c:pt>
                <c:pt idx="12">
                  <c:v>0.0470311749802535</c:v>
                </c:pt>
                <c:pt idx="13">
                  <c:v>0.047463783833795</c:v>
                </c:pt>
                <c:pt idx="14">
                  <c:v>0.0495263893460036</c:v>
                </c:pt>
              </c:numCache>
            </c:numRef>
          </c:yVal>
          <c:smooth val="1"/>
        </c:ser>
        <c:ser>
          <c:idx val="5"/>
          <c:order val="5"/>
          <c:tx>
            <c:v>8.2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'E;Data Set # 2'!$I$79:$I$86</c:f>
              <c:numCache>
                <c:formatCode>0.00000</c:formatCode>
                <c:ptCount val="8"/>
                <c:pt idx="0">
                  <c:v>0.123516116732515</c:v>
                </c:pt>
                <c:pt idx="1">
                  <c:v>0.119443774974044</c:v>
                </c:pt>
                <c:pt idx="2">
                  <c:v>0.118993928146837</c:v>
                </c:pt>
                <c:pt idx="3">
                  <c:v>0.119035464863491</c:v>
                </c:pt>
                <c:pt idx="4">
                  <c:v>0.117829311781188</c:v>
                </c:pt>
                <c:pt idx="5">
                  <c:v>0.118234018595332</c:v>
                </c:pt>
                <c:pt idx="6">
                  <c:v>0.118114387327661</c:v>
                </c:pt>
                <c:pt idx="7">
                  <c:v>0.117735220222862</c:v>
                </c:pt>
              </c:numCache>
            </c:numRef>
          </c:xVal>
          <c:yVal>
            <c:numRef>
              <c:f>'E;Data Set # 2'!$J$79:$J$86</c:f>
              <c:numCache>
                <c:formatCode>0.00000</c:formatCode>
                <c:ptCount val="8"/>
                <c:pt idx="0">
                  <c:v>0.0454310191285203</c:v>
                </c:pt>
                <c:pt idx="1">
                  <c:v>0.0453163423802908</c:v>
                </c:pt>
                <c:pt idx="2">
                  <c:v>0.0457875141480957</c:v>
                </c:pt>
                <c:pt idx="3">
                  <c:v>0.0462471082428634</c:v>
                </c:pt>
                <c:pt idx="4">
                  <c:v>0.0461486992148604</c:v>
                </c:pt>
                <c:pt idx="5">
                  <c:v>0.0467155484422403</c:v>
                </c:pt>
                <c:pt idx="6">
                  <c:v>0.0462343915607868</c:v>
                </c:pt>
                <c:pt idx="7">
                  <c:v>0.0461395958288237</c:v>
                </c:pt>
              </c:numCache>
            </c:numRef>
          </c:yVal>
          <c:smooth val="1"/>
        </c:ser>
        <c:ser>
          <c:idx val="6"/>
          <c:order val="6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'E;Data Set # 2'!$I$89:$I$101</c:f>
              <c:numCache>
                <c:formatCode>0.00000</c:formatCode>
                <c:ptCount val="13"/>
                <c:pt idx="0">
                  <c:v>0.14157418392124</c:v>
                </c:pt>
                <c:pt idx="1">
                  <c:v>0.140077703958019</c:v>
                </c:pt>
                <c:pt idx="2">
                  <c:v>0.137796883800209</c:v>
                </c:pt>
                <c:pt idx="3">
                  <c:v>0.140025900329715</c:v>
                </c:pt>
                <c:pt idx="4">
                  <c:v>0.139462235645446</c:v>
                </c:pt>
                <c:pt idx="5">
                  <c:v>0.142159622357913</c:v>
                </c:pt>
                <c:pt idx="6">
                  <c:v>0.140561745410917</c:v>
                </c:pt>
                <c:pt idx="7">
                  <c:v>0.139916446897962</c:v>
                </c:pt>
                <c:pt idx="8">
                  <c:v>0.139833967818346</c:v>
                </c:pt>
                <c:pt idx="9">
                  <c:v>0.138209914889551</c:v>
                </c:pt>
                <c:pt idx="10">
                  <c:v>0.140031890149795</c:v>
                </c:pt>
                <c:pt idx="11">
                  <c:v>0.142603444014854</c:v>
                </c:pt>
                <c:pt idx="12">
                  <c:v>0.14313645732292</c:v>
                </c:pt>
              </c:numCache>
            </c:numRef>
          </c:xVal>
          <c:yVal>
            <c:numRef>
              <c:f>'E;Data Set # 2'!$J$89:$J$101</c:f>
              <c:numCache>
                <c:formatCode>0.00000</c:formatCode>
                <c:ptCount val="13"/>
                <c:pt idx="0">
                  <c:v>0.0577613311580271</c:v>
                </c:pt>
                <c:pt idx="1">
                  <c:v>0.0583254117920205</c:v>
                </c:pt>
                <c:pt idx="2">
                  <c:v>0.0584961217512419</c:v>
                </c:pt>
                <c:pt idx="3">
                  <c:v>0.0593570012519471</c:v>
                </c:pt>
                <c:pt idx="4">
                  <c:v>0.0595919337263747</c:v>
                </c:pt>
                <c:pt idx="5">
                  <c:v>0.0596748172161057</c:v>
                </c:pt>
                <c:pt idx="6">
                  <c:v>0.0601466076017188</c:v>
                </c:pt>
                <c:pt idx="7">
                  <c:v>0.0595834518605644</c:v>
                </c:pt>
                <c:pt idx="8">
                  <c:v>0.0596103739580455</c:v>
                </c:pt>
                <c:pt idx="9">
                  <c:v>0.059071988156138</c:v>
                </c:pt>
                <c:pt idx="10">
                  <c:v>0.059946433882386</c:v>
                </c:pt>
                <c:pt idx="11">
                  <c:v>0.0623857919131259</c:v>
                </c:pt>
                <c:pt idx="12">
                  <c:v>0.0632390703933255</c:v>
                </c:pt>
              </c:numCache>
            </c:numRef>
          </c:yVal>
          <c:smooth val="1"/>
        </c:ser>
        <c:ser>
          <c:idx val="7"/>
          <c:order val="7"/>
          <c:tx>
            <c:v>11.9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'E;Data Set # 2'!$I$105:$I$119</c:f>
              <c:numCache>
                <c:formatCode>0.00000</c:formatCode>
                <c:ptCount val="15"/>
                <c:pt idx="0">
                  <c:v>0.165755862124649</c:v>
                </c:pt>
                <c:pt idx="1">
                  <c:v>0.16667607256002</c:v>
                </c:pt>
                <c:pt idx="2">
                  <c:v>0.166724760898928</c:v>
                </c:pt>
                <c:pt idx="3">
                  <c:v>0.167749574236563</c:v>
                </c:pt>
                <c:pt idx="4">
                  <c:v>0.168412969214739</c:v>
                </c:pt>
                <c:pt idx="5">
                  <c:v>0.17035070737577</c:v>
                </c:pt>
                <c:pt idx="6">
                  <c:v>0.170939693592268</c:v>
                </c:pt>
                <c:pt idx="7">
                  <c:v>0.172033177293905</c:v>
                </c:pt>
                <c:pt idx="8">
                  <c:v>0.172636553859443</c:v>
                </c:pt>
                <c:pt idx="9">
                  <c:v>0.173830931693771</c:v>
                </c:pt>
                <c:pt idx="10">
                  <c:v>0.173829746608051</c:v>
                </c:pt>
                <c:pt idx="11">
                  <c:v>0.17346321217238</c:v>
                </c:pt>
                <c:pt idx="12">
                  <c:v>0.175864549355454</c:v>
                </c:pt>
                <c:pt idx="13">
                  <c:v>0.179182308704667</c:v>
                </c:pt>
                <c:pt idx="14">
                  <c:v>0.179770548278581</c:v>
                </c:pt>
              </c:numCache>
            </c:numRef>
          </c:xVal>
          <c:yVal>
            <c:numRef>
              <c:f>'E;Data Set # 2'!$J$105:$J$119</c:f>
              <c:numCache>
                <c:formatCode>0.00000</c:formatCode>
                <c:ptCount val="15"/>
                <c:pt idx="0">
                  <c:v>0.0748964939525977</c:v>
                </c:pt>
                <c:pt idx="1">
                  <c:v>0.0767252885186355</c:v>
                </c:pt>
                <c:pt idx="2">
                  <c:v>0.0770742447810658</c:v>
                </c:pt>
                <c:pt idx="3">
                  <c:v>0.0782636883161097</c:v>
                </c:pt>
                <c:pt idx="4">
                  <c:v>0.0786818955177049</c:v>
                </c:pt>
                <c:pt idx="5">
                  <c:v>0.079317246327804</c:v>
                </c:pt>
                <c:pt idx="6">
                  <c:v>0.0795342639753151</c:v>
                </c:pt>
                <c:pt idx="7">
                  <c:v>0.0803543483289142</c:v>
                </c:pt>
                <c:pt idx="8">
                  <c:v>0.0808416433802094</c:v>
                </c:pt>
                <c:pt idx="9">
                  <c:v>0.0811678906847456</c:v>
                </c:pt>
                <c:pt idx="10">
                  <c:v>0.0813848556553872</c:v>
                </c:pt>
                <c:pt idx="11">
                  <c:v>0.0815916081075534</c:v>
                </c:pt>
                <c:pt idx="12">
                  <c:v>0.0819879921613709</c:v>
                </c:pt>
                <c:pt idx="13">
                  <c:v>0.0853082593025637</c:v>
                </c:pt>
                <c:pt idx="14">
                  <c:v>0.0862655545583102</c:v>
                </c:pt>
              </c:numCache>
            </c:numRef>
          </c:yVal>
          <c:smooth val="1"/>
        </c:ser>
        <c:ser>
          <c:idx val="8"/>
          <c:order val="8"/>
          <c:tx>
            <c:v>12.0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'E;Data Set # 2'!$I$122:$I$130</c:f>
              <c:numCache>
                <c:formatCode>0.00000</c:formatCode>
                <c:ptCount val="9"/>
                <c:pt idx="0">
                  <c:v>0.168586703319825</c:v>
                </c:pt>
                <c:pt idx="1">
                  <c:v>0.167132803063614</c:v>
                </c:pt>
                <c:pt idx="2">
                  <c:v>0.166659693174238</c:v>
                </c:pt>
                <c:pt idx="3">
                  <c:v>0.167621368889406</c:v>
                </c:pt>
                <c:pt idx="4">
                  <c:v>0.168304447565407</c:v>
                </c:pt>
                <c:pt idx="5">
                  <c:v>0.170320520590977</c:v>
                </c:pt>
                <c:pt idx="6">
                  <c:v>0.170955034290036</c:v>
                </c:pt>
                <c:pt idx="7">
                  <c:v>0.172114950172243</c:v>
                </c:pt>
                <c:pt idx="8">
                  <c:v>0.172552171905808</c:v>
                </c:pt>
              </c:numCache>
            </c:numRef>
          </c:xVal>
          <c:yVal>
            <c:numRef>
              <c:f>'E;Data Set # 2'!$J$122:$J$130</c:f>
              <c:numCache>
                <c:formatCode>0.00000</c:formatCode>
                <c:ptCount val="9"/>
                <c:pt idx="0">
                  <c:v>0.0748964939525977</c:v>
                </c:pt>
                <c:pt idx="1">
                  <c:v>0.0756954038871748</c:v>
                </c:pt>
                <c:pt idx="2">
                  <c:v>0.076960999581216</c:v>
                </c:pt>
                <c:pt idx="3">
                  <c:v>0.078873797696202</c:v>
                </c:pt>
                <c:pt idx="4">
                  <c:v>0.0788296158715343</c:v>
                </c:pt>
                <c:pt idx="5">
                  <c:v>0.0797995227923123</c:v>
                </c:pt>
                <c:pt idx="6">
                  <c:v>0.0800368689463398</c:v>
                </c:pt>
                <c:pt idx="7">
                  <c:v>0.0808632560964802</c:v>
                </c:pt>
                <c:pt idx="8">
                  <c:v>0.0812970464639925</c:v>
                </c:pt>
              </c:numCache>
            </c:numRef>
          </c:yVal>
          <c:smooth val="1"/>
        </c:ser>
        <c:ser>
          <c:idx val="9"/>
          <c:order val="9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'E;Data Set # 2'!$I$133:$I$144</c:f>
              <c:numCache>
                <c:formatCode>0.00000</c:formatCode>
                <c:ptCount val="12"/>
                <c:pt idx="0">
                  <c:v>0.192860459905588</c:v>
                </c:pt>
                <c:pt idx="1">
                  <c:v>0.191140259762385</c:v>
                </c:pt>
                <c:pt idx="2">
                  <c:v>0.195451395223943</c:v>
                </c:pt>
                <c:pt idx="3">
                  <c:v>0.194642009164289</c:v>
                </c:pt>
                <c:pt idx="4">
                  <c:v>0.197325127182828</c:v>
                </c:pt>
                <c:pt idx="5">
                  <c:v>0.198398049502382</c:v>
                </c:pt>
                <c:pt idx="6">
                  <c:v>0.198534258377348</c:v>
                </c:pt>
                <c:pt idx="7">
                  <c:v>0.20063628388012</c:v>
                </c:pt>
                <c:pt idx="8">
                  <c:v>0.204309398395377</c:v>
                </c:pt>
                <c:pt idx="9">
                  <c:v>0.203016875789798</c:v>
                </c:pt>
                <c:pt idx="10">
                  <c:v>0.204942903440987</c:v>
                </c:pt>
                <c:pt idx="11">
                  <c:v>0.206034087253639</c:v>
                </c:pt>
              </c:numCache>
            </c:numRef>
          </c:xVal>
          <c:yVal>
            <c:numRef>
              <c:f>'E;Data Set # 2'!$J$133:$J$144</c:f>
              <c:numCache>
                <c:formatCode>0.00000</c:formatCode>
                <c:ptCount val="12"/>
                <c:pt idx="0">
                  <c:v>0.096088785196387</c:v>
                </c:pt>
                <c:pt idx="1">
                  <c:v>0.0981544547048511</c:v>
                </c:pt>
                <c:pt idx="2">
                  <c:v>0.0990912862172618</c:v>
                </c:pt>
                <c:pt idx="3">
                  <c:v>0.0999020301278934</c:v>
                </c:pt>
                <c:pt idx="4">
                  <c:v>0.101511687274085</c:v>
                </c:pt>
                <c:pt idx="5">
                  <c:v>0.102372015309819</c:v>
                </c:pt>
                <c:pt idx="6">
                  <c:v>0.1038938720618</c:v>
                </c:pt>
                <c:pt idx="7">
                  <c:v>0.105264573738535</c:v>
                </c:pt>
                <c:pt idx="8">
                  <c:v>0.106497973315246</c:v>
                </c:pt>
                <c:pt idx="9">
                  <c:v>0.107276304362197</c:v>
                </c:pt>
                <c:pt idx="10">
                  <c:v>0.109157160856139</c:v>
                </c:pt>
                <c:pt idx="11">
                  <c:v>0.110035503988075</c:v>
                </c:pt>
              </c:numCache>
            </c:numRef>
          </c:yVal>
          <c:smooth val="1"/>
        </c:ser>
        <c:ser>
          <c:idx val="10"/>
          <c:order val="10"/>
          <c:tx>
            <c:v>16.1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'E;Data Set # 2'!$I$147:$I$155</c:f>
              <c:numCache>
                <c:formatCode>0.00000</c:formatCode>
                <c:ptCount val="9"/>
                <c:pt idx="0">
                  <c:v>0.211238145760264</c:v>
                </c:pt>
                <c:pt idx="1">
                  <c:v>0.216006838424485</c:v>
                </c:pt>
                <c:pt idx="2">
                  <c:v>0.212857505644291</c:v>
                </c:pt>
                <c:pt idx="3">
                  <c:v>0.213870919135293</c:v>
                </c:pt>
                <c:pt idx="4">
                  <c:v>0.218187024873412</c:v>
                </c:pt>
                <c:pt idx="5">
                  <c:v>0.221082662289619</c:v>
                </c:pt>
                <c:pt idx="6">
                  <c:v>0.222475058394704</c:v>
                </c:pt>
                <c:pt idx="7">
                  <c:v>0.225420424397078</c:v>
                </c:pt>
                <c:pt idx="8">
                  <c:v>0.223912867467288</c:v>
                </c:pt>
              </c:numCache>
            </c:numRef>
          </c:xVal>
          <c:yVal>
            <c:numRef>
              <c:f>'E;Data Set # 2'!$J$147:$J$155</c:f>
              <c:numCache>
                <c:formatCode>0.00000</c:formatCode>
                <c:ptCount val="9"/>
                <c:pt idx="0">
                  <c:v>0.118190726188031</c:v>
                </c:pt>
                <c:pt idx="1">
                  <c:v>0.121799097986909</c:v>
                </c:pt>
                <c:pt idx="2">
                  <c:v>0.124987409320223</c:v>
                </c:pt>
                <c:pt idx="3">
                  <c:v>0.124668075833468</c:v>
                </c:pt>
                <c:pt idx="4">
                  <c:v>0.128001890804552</c:v>
                </c:pt>
                <c:pt idx="5">
                  <c:v>0.131675005738035</c:v>
                </c:pt>
                <c:pt idx="6">
                  <c:v>0.132346861807046</c:v>
                </c:pt>
                <c:pt idx="7">
                  <c:v>0.135013287206274</c:v>
                </c:pt>
                <c:pt idx="8">
                  <c:v>0.13409913034398</c:v>
                </c:pt>
              </c:numCache>
            </c:numRef>
          </c:yVal>
          <c:smooth val="1"/>
        </c:ser>
        <c:ser>
          <c:idx val="11"/>
          <c:order val="11"/>
          <c:tx>
            <c:v>18.0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'E;Data Set # 2'!$I$158:$I$165</c:f>
              <c:numCache>
                <c:formatCode>0.00000</c:formatCode>
                <c:ptCount val="8"/>
                <c:pt idx="0">
                  <c:v>0.227297781864351</c:v>
                </c:pt>
                <c:pt idx="1">
                  <c:v>0.226424962657726</c:v>
                </c:pt>
                <c:pt idx="2">
                  <c:v>0.227215150685918</c:v>
                </c:pt>
                <c:pt idx="3">
                  <c:v>0.23017409193108</c:v>
                </c:pt>
                <c:pt idx="4">
                  <c:v>0.225878646048312</c:v>
                </c:pt>
                <c:pt idx="5">
                  <c:v>0.226295734118107</c:v>
                </c:pt>
                <c:pt idx="6">
                  <c:v>0.234355456882288</c:v>
                </c:pt>
                <c:pt idx="7">
                  <c:v>0.232291760614275</c:v>
                </c:pt>
              </c:numCache>
            </c:numRef>
          </c:xVal>
          <c:yVal>
            <c:numRef>
              <c:f>'E;Data Set # 2'!$J$158:$J$165</c:f>
              <c:numCache>
                <c:formatCode>0.00000</c:formatCode>
                <c:ptCount val="8"/>
                <c:pt idx="0">
                  <c:v>0.141269936098953</c:v>
                </c:pt>
                <c:pt idx="1">
                  <c:v>0.141484879560311</c:v>
                </c:pt>
                <c:pt idx="2">
                  <c:v>0.145513746946548</c:v>
                </c:pt>
                <c:pt idx="3">
                  <c:v>0.146830650048789</c:v>
                </c:pt>
                <c:pt idx="4">
                  <c:v>0.143143713137761</c:v>
                </c:pt>
                <c:pt idx="5">
                  <c:v>0.14701397211515</c:v>
                </c:pt>
                <c:pt idx="6">
                  <c:v>0.156455119529207</c:v>
                </c:pt>
                <c:pt idx="7">
                  <c:v>0.152278589197203</c:v>
                </c:pt>
              </c:numCache>
            </c:numRef>
          </c:yVal>
          <c:smooth val="0"/>
        </c:ser>
        <c:ser>
          <c:idx val="12"/>
          <c:order val="12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'E;Data Set # 2'!$I$169:$I$175</c:f>
              <c:numCache>
                <c:formatCode>0.00000</c:formatCode>
                <c:ptCount val="7"/>
                <c:pt idx="0">
                  <c:v>0.229784990655414</c:v>
                </c:pt>
                <c:pt idx="1">
                  <c:v>0.237256289720158</c:v>
                </c:pt>
                <c:pt idx="2">
                  <c:v>0.231950110567838</c:v>
                </c:pt>
                <c:pt idx="3">
                  <c:v>0.233337497353805</c:v>
                </c:pt>
                <c:pt idx="4">
                  <c:v>0.231738444074006</c:v>
                </c:pt>
                <c:pt idx="5">
                  <c:v>0.237749826472584</c:v>
                </c:pt>
                <c:pt idx="6">
                  <c:v>0.237037837052658</c:v>
                </c:pt>
              </c:numCache>
            </c:numRef>
          </c:xVal>
          <c:yVal>
            <c:numRef>
              <c:f>'E;Data Set # 2'!$J$169:$J$175</c:f>
              <c:numCache>
                <c:formatCode>0.00000</c:formatCode>
                <c:ptCount val="7"/>
                <c:pt idx="0">
                  <c:v>0.16938322825302</c:v>
                </c:pt>
                <c:pt idx="1">
                  <c:v>0.176622154674553</c:v>
                </c:pt>
                <c:pt idx="2">
                  <c:v>0.17409126391594</c:v>
                </c:pt>
                <c:pt idx="3">
                  <c:v>0.173701092548431</c:v>
                </c:pt>
                <c:pt idx="4">
                  <c:v>0.174522067247161</c:v>
                </c:pt>
                <c:pt idx="5">
                  <c:v>0.177010299036797</c:v>
                </c:pt>
                <c:pt idx="6">
                  <c:v>0.180703976271613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9072560"/>
        <c:axId val="-1389068304"/>
      </c:scatterChart>
      <c:valAx>
        <c:axId val="-1389072560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9068304"/>
        <c:crosses val="autoZero"/>
        <c:crossBetween val="midCat"/>
        <c:majorUnit val="0.02"/>
      </c:valAx>
      <c:valAx>
        <c:axId val="-138906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907256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140287870189"/>
          <c:y val="0.153381823414175"/>
          <c:w val="0.0937500348905367"/>
          <c:h val="0.3780197695168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7894736842105"/>
          <c:y val="0.022946886967475"/>
          <c:w val="0.889473684210526"/>
          <c:h val="0.865943050298925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54736842105263"/>
                  <c:y val="0.140096783590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'AN;Data Set # 25'!$D$8:$D$179</c:f>
              <c:numCache>
                <c:formatCode>General</c:formatCode>
                <c:ptCount val="172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4">
                  <c:v>4.0</c:v>
                </c:pt>
                <c:pt idx="15">
                  <c:v>4.0</c:v>
                </c:pt>
                <c:pt idx="16">
                  <c:v>4.0</c:v>
                </c:pt>
                <c:pt idx="17">
                  <c:v>4.0</c:v>
                </c:pt>
                <c:pt idx="18">
                  <c:v>4.0</c:v>
                </c:pt>
                <c:pt idx="19">
                  <c:v>4.0</c:v>
                </c:pt>
                <c:pt idx="20">
                  <c:v>4.0</c:v>
                </c:pt>
                <c:pt idx="21">
                  <c:v>4.0</c:v>
                </c:pt>
                <c:pt idx="22">
                  <c:v>4.0</c:v>
                </c:pt>
                <c:pt idx="23">
                  <c:v>4.0</c:v>
                </c:pt>
                <c:pt idx="24">
                  <c:v>4.0</c:v>
                </c:pt>
                <c:pt idx="25">
                  <c:v>4.0</c:v>
                </c:pt>
                <c:pt idx="26">
                  <c:v>4.0</c:v>
                </c:pt>
                <c:pt idx="27">
                  <c:v>4.0</c:v>
                </c:pt>
                <c:pt idx="28">
                  <c:v>4.0</c:v>
                </c:pt>
                <c:pt idx="31">
                  <c:v>6.0</c:v>
                </c:pt>
                <c:pt idx="32">
                  <c:v>6.0</c:v>
                </c:pt>
                <c:pt idx="33">
                  <c:v>6.0</c:v>
                </c:pt>
                <c:pt idx="34">
                  <c:v>6.0</c:v>
                </c:pt>
                <c:pt idx="35">
                  <c:v>6.0</c:v>
                </c:pt>
                <c:pt idx="36">
                  <c:v>6.0</c:v>
                </c:pt>
                <c:pt idx="37">
                  <c:v>6.0</c:v>
                </c:pt>
                <c:pt idx="38">
                  <c:v>6.0</c:v>
                </c:pt>
                <c:pt idx="39">
                  <c:v>6.0</c:v>
                </c:pt>
                <c:pt idx="40">
                  <c:v>6.0</c:v>
                </c:pt>
                <c:pt idx="41">
                  <c:v>6.0</c:v>
                </c:pt>
                <c:pt idx="42">
                  <c:v>6.0</c:v>
                </c:pt>
                <c:pt idx="43">
                  <c:v>6.0</c:v>
                </c:pt>
                <c:pt idx="46">
                  <c:v>8.0</c:v>
                </c:pt>
                <c:pt idx="47">
                  <c:v>8.0</c:v>
                </c:pt>
                <c:pt idx="48">
                  <c:v>8.0</c:v>
                </c:pt>
                <c:pt idx="49">
                  <c:v>8.0</c:v>
                </c:pt>
                <c:pt idx="50">
                  <c:v>8.0</c:v>
                </c:pt>
                <c:pt idx="51">
                  <c:v>8.0</c:v>
                </c:pt>
                <c:pt idx="52">
                  <c:v>8.0</c:v>
                </c:pt>
                <c:pt idx="53">
                  <c:v>8.0</c:v>
                </c:pt>
                <c:pt idx="54">
                  <c:v>8.0</c:v>
                </c:pt>
                <c:pt idx="55">
                  <c:v>8.0</c:v>
                </c:pt>
                <c:pt idx="56">
                  <c:v>8.0</c:v>
                </c:pt>
                <c:pt idx="57">
                  <c:v>8.0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6">
                  <c:v>10.0</c:v>
                </c:pt>
                <c:pt idx="67">
                  <c:v>10.0</c:v>
                </c:pt>
                <c:pt idx="68">
                  <c:v>10.0</c:v>
                </c:pt>
                <c:pt idx="69">
                  <c:v>10.0</c:v>
                </c:pt>
                <c:pt idx="70">
                  <c:v>10.0</c:v>
                </c:pt>
                <c:pt idx="71">
                  <c:v>10.0</c:v>
                </c:pt>
                <c:pt idx="72">
                  <c:v>10.0</c:v>
                </c:pt>
                <c:pt idx="73">
                  <c:v>10.0</c:v>
                </c:pt>
                <c:pt idx="74">
                  <c:v>10.0</c:v>
                </c:pt>
                <c:pt idx="75">
                  <c:v>10.0</c:v>
                </c:pt>
                <c:pt idx="78">
                  <c:v>12.0</c:v>
                </c:pt>
                <c:pt idx="79">
                  <c:v>12.0</c:v>
                </c:pt>
                <c:pt idx="80">
                  <c:v>12.0</c:v>
                </c:pt>
                <c:pt idx="81">
                  <c:v>12.0</c:v>
                </c:pt>
                <c:pt idx="82">
                  <c:v>12.0</c:v>
                </c:pt>
                <c:pt idx="83">
                  <c:v>12.0</c:v>
                </c:pt>
                <c:pt idx="84">
                  <c:v>12.0</c:v>
                </c:pt>
                <c:pt idx="85">
                  <c:v>12.0</c:v>
                </c:pt>
                <c:pt idx="86">
                  <c:v>12.0</c:v>
                </c:pt>
                <c:pt idx="87">
                  <c:v>12.0</c:v>
                </c:pt>
                <c:pt idx="88">
                  <c:v>12.0</c:v>
                </c:pt>
                <c:pt idx="89">
                  <c:v>12.0</c:v>
                </c:pt>
                <c:pt idx="90">
                  <c:v>12.0</c:v>
                </c:pt>
                <c:pt idx="93">
                  <c:v>14.0</c:v>
                </c:pt>
                <c:pt idx="94">
                  <c:v>14.0</c:v>
                </c:pt>
                <c:pt idx="95">
                  <c:v>14.0</c:v>
                </c:pt>
                <c:pt idx="96">
                  <c:v>14.0</c:v>
                </c:pt>
                <c:pt idx="97">
                  <c:v>14.0</c:v>
                </c:pt>
                <c:pt idx="98">
                  <c:v>14.0</c:v>
                </c:pt>
                <c:pt idx="99">
                  <c:v>14.0</c:v>
                </c:pt>
                <c:pt idx="100">
                  <c:v>14.0</c:v>
                </c:pt>
                <c:pt idx="101">
                  <c:v>14.0</c:v>
                </c:pt>
                <c:pt idx="102">
                  <c:v>14.0</c:v>
                </c:pt>
                <c:pt idx="103">
                  <c:v>14.0</c:v>
                </c:pt>
                <c:pt idx="104">
                  <c:v>14.0</c:v>
                </c:pt>
                <c:pt idx="107">
                  <c:v>16.0</c:v>
                </c:pt>
                <c:pt idx="108">
                  <c:v>16.0</c:v>
                </c:pt>
                <c:pt idx="109">
                  <c:v>16.0</c:v>
                </c:pt>
                <c:pt idx="110">
                  <c:v>16.0</c:v>
                </c:pt>
                <c:pt idx="111">
                  <c:v>16.0</c:v>
                </c:pt>
                <c:pt idx="112">
                  <c:v>16.0</c:v>
                </c:pt>
                <c:pt idx="113">
                  <c:v>16.0</c:v>
                </c:pt>
                <c:pt idx="114">
                  <c:v>16.0</c:v>
                </c:pt>
                <c:pt idx="115">
                  <c:v>16.0</c:v>
                </c:pt>
                <c:pt idx="116">
                  <c:v>16.0</c:v>
                </c:pt>
                <c:pt idx="117">
                  <c:v>16.0</c:v>
                </c:pt>
                <c:pt idx="118">
                  <c:v>16.0</c:v>
                </c:pt>
                <c:pt idx="121">
                  <c:v>18.0</c:v>
                </c:pt>
                <c:pt idx="122">
                  <c:v>18.0</c:v>
                </c:pt>
                <c:pt idx="123">
                  <c:v>18.0</c:v>
                </c:pt>
                <c:pt idx="124">
                  <c:v>18.0</c:v>
                </c:pt>
                <c:pt idx="125">
                  <c:v>18.0</c:v>
                </c:pt>
                <c:pt idx="126">
                  <c:v>18.0</c:v>
                </c:pt>
                <c:pt idx="127">
                  <c:v>18.0</c:v>
                </c:pt>
                <c:pt idx="128">
                  <c:v>18.0</c:v>
                </c:pt>
                <c:pt idx="129">
                  <c:v>18.0</c:v>
                </c:pt>
                <c:pt idx="130">
                  <c:v>18.0</c:v>
                </c:pt>
                <c:pt idx="131">
                  <c:v>18.0</c:v>
                </c:pt>
                <c:pt idx="132">
                  <c:v>18.0</c:v>
                </c:pt>
                <c:pt idx="133">
                  <c:v>18.0</c:v>
                </c:pt>
                <c:pt idx="134">
                  <c:v>18.0</c:v>
                </c:pt>
              </c:numCache>
            </c:numRef>
          </c:xVal>
          <c:yVal>
            <c:numRef>
              <c:f>'AN;Data Set # 25'!$I$8:$I$179</c:f>
              <c:numCache>
                <c:formatCode>0.00000</c:formatCode>
                <c:ptCount val="172"/>
                <c:pt idx="0">
                  <c:v>0.0668832469671337</c:v>
                </c:pt>
                <c:pt idx="1">
                  <c:v>0.0671654677766908</c:v>
                </c:pt>
                <c:pt idx="2">
                  <c:v>0.0678451672006808</c:v>
                </c:pt>
                <c:pt idx="3">
                  <c:v>0.0680588850424537</c:v>
                </c:pt>
                <c:pt idx="4">
                  <c:v>0.0685854582898738</c:v>
                </c:pt>
                <c:pt idx="5">
                  <c:v>0.0678967823255488</c:v>
                </c:pt>
                <c:pt idx="6">
                  <c:v>0.0679115342025123</c:v>
                </c:pt>
                <c:pt idx="7">
                  <c:v>0.0667092871614188</c:v>
                </c:pt>
                <c:pt idx="8">
                  <c:v>0.0664270294388124</c:v>
                </c:pt>
                <c:pt idx="9">
                  <c:v>0.066226610287071</c:v>
                </c:pt>
                <c:pt idx="10">
                  <c:v>0.0656469830938258</c:v>
                </c:pt>
                <c:pt idx="11">
                  <c:v>0.065772799996036</c:v>
                </c:pt>
                <c:pt idx="14">
                  <c:v>0.0859447460184001</c:v>
                </c:pt>
                <c:pt idx="15">
                  <c:v>0.086458700282746</c:v>
                </c:pt>
                <c:pt idx="16">
                  <c:v>0.08671120160431</c:v>
                </c:pt>
                <c:pt idx="17">
                  <c:v>0.0853681983573022</c:v>
                </c:pt>
                <c:pt idx="18">
                  <c:v>0.0856858540565179</c:v>
                </c:pt>
                <c:pt idx="19">
                  <c:v>0.0864300540633388</c:v>
                </c:pt>
                <c:pt idx="20">
                  <c:v>0.0856739735420603</c:v>
                </c:pt>
                <c:pt idx="21">
                  <c:v>0.0854103614720008</c:v>
                </c:pt>
                <c:pt idx="22">
                  <c:v>0.0853266267436998</c:v>
                </c:pt>
                <c:pt idx="23">
                  <c:v>0.0830820470288503</c:v>
                </c:pt>
                <c:pt idx="24">
                  <c:v>0.0842755820160073</c:v>
                </c:pt>
                <c:pt idx="25">
                  <c:v>0.0842697447619861</c:v>
                </c:pt>
                <c:pt idx="26">
                  <c:v>0.084956647126058</c:v>
                </c:pt>
                <c:pt idx="27">
                  <c:v>0.0852643382246244</c:v>
                </c:pt>
                <c:pt idx="28">
                  <c:v>0.0853791035929464</c:v>
                </c:pt>
                <c:pt idx="31">
                  <c:v>0.106670939252104</c:v>
                </c:pt>
                <c:pt idx="32">
                  <c:v>0.104631265886611</c:v>
                </c:pt>
                <c:pt idx="33">
                  <c:v>0.105920430995596</c:v>
                </c:pt>
                <c:pt idx="34">
                  <c:v>0.105023591774299</c:v>
                </c:pt>
                <c:pt idx="35">
                  <c:v>0.105306414534698</c:v>
                </c:pt>
                <c:pt idx="36">
                  <c:v>0.102910125183771</c:v>
                </c:pt>
                <c:pt idx="37">
                  <c:v>0.104351528273303</c:v>
                </c:pt>
                <c:pt idx="38">
                  <c:v>0.106044664877577</c:v>
                </c:pt>
                <c:pt idx="39">
                  <c:v>0.10505776172114</c:v>
                </c:pt>
                <c:pt idx="40">
                  <c:v>0.104099370140235</c:v>
                </c:pt>
                <c:pt idx="41">
                  <c:v>0.105117041199938</c:v>
                </c:pt>
                <c:pt idx="42">
                  <c:v>0.10637162564336</c:v>
                </c:pt>
                <c:pt idx="43">
                  <c:v>0.106437073925804</c:v>
                </c:pt>
                <c:pt idx="46">
                  <c:v>0.127094289415637</c:v>
                </c:pt>
                <c:pt idx="47">
                  <c:v>0.125860968607892</c:v>
                </c:pt>
                <c:pt idx="48">
                  <c:v>0.126944039658038</c:v>
                </c:pt>
                <c:pt idx="49">
                  <c:v>0.127752433115697</c:v>
                </c:pt>
                <c:pt idx="50">
                  <c:v>0.127241990674498</c:v>
                </c:pt>
                <c:pt idx="51">
                  <c:v>0.127408311772332</c:v>
                </c:pt>
                <c:pt idx="52">
                  <c:v>0.127927607898468</c:v>
                </c:pt>
                <c:pt idx="53">
                  <c:v>0.129081888551873</c:v>
                </c:pt>
                <c:pt idx="54">
                  <c:v>0.129688050424119</c:v>
                </c:pt>
                <c:pt idx="55">
                  <c:v>0.130797106163066</c:v>
                </c:pt>
                <c:pt idx="56">
                  <c:v>0.131314263039343</c:v>
                </c:pt>
                <c:pt idx="57">
                  <c:v>0.133081069632781</c:v>
                </c:pt>
                <c:pt idx="60">
                  <c:v>0.143463149068587</c:v>
                </c:pt>
                <c:pt idx="61">
                  <c:v>0.146346907483818</c:v>
                </c:pt>
                <c:pt idx="62">
                  <c:v>0.14643532494978</c:v>
                </c:pt>
                <c:pt idx="63">
                  <c:v>0.143497739537401</c:v>
                </c:pt>
                <c:pt idx="64">
                  <c:v>0.143833511628439</c:v>
                </c:pt>
                <c:pt idx="65">
                  <c:v>0.145534964937691</c:v>
                </c:pt>
                <c:pt idx="66">
                  <c:v>0.146929759642941</c:v>
                </c:pt>
                <c:pt idx="67">
                  <c:v>0.147257375691374</c:v>
                </c:pt>
                <c:pt idx="68">
                  <c:v>0.147920223948649</c:v>
                </c:pt>
                <c:pt idx="69">
                  <c:v>0.148762135240113</c:v>
                </c:pt>
                <c:pt idx="70">
                  <c:v>0.15145643046452</c:v>
                </c:pt>
                <c:pt idx="71">
                  <c:v>0.151501261994178</c:v>
                </c:pt>
                <c:pt idx="72">
                  <c:v>0.152313094279412</c:v>
                </c:pt>
                <c:pt idx="73">
                  <c:v>0.154301694672658</c:v>
                </c:pt>
                <c:pt idx="74">
                  <c:v>0.155770509669268</c:v>
                </c:pt>
                <c:pt idx="75">
                  <c:v>0.159665786099164</c:v>
                </c:pt>
                <c:pt idx="78">
                  <c:v>0.166249875336956</c:v>
                </c:pt>
                <c:pt idx="79">
                  <c:v>0.171233452591148</c:v>
                </c:pt>
                <c:pt idx="80">
                  <c:v>0.169701897350414</c:v>
                </c:pt>
                <c:pt idx="81">
                  <c:v>0.168162519325233</c:v>
                </c:pt>
                <c:pt idx="82">
                  <c:v>0.176522871726132</c:v>
                </c:pt>
                <c:pt idx="83">
                  <c:v>0.168180321460811</c:v>
                </c:pt>
                <c:pt idx="84">
                  <c:v>0.172389930324568</c:v>
                </c:pt>
                <c:pt idx="85">
                  <c:v>0.172960317419685</c:v>
                </c:pt>
                <c:pt idx="86">
                  <c:v>0.171127965401213</c:v>
                </c:pt>
                <c:pt idx="87">
                  <c:v>0.174474506259335</c:v>
                </c:pt>
                <c:pt idx="88">
                  <c:v>0.178774003997785</c:v>
                </c:pt>
                <c:pt idx="89">
                  <c:v>0.183747682016621</c:v>
                </c:pt>
                <c:pt idx="90">
                  <c:v>0.185202389401127</c:v>
                </c:pt>
                <c:pt idx="93">
                  <c:v>0.185920485977382</c:v>
                </c:pt>
                <c:pt idx="94">
                  <c:v>0.191825730677411</c:v>
                </c:pt>
                <c:pt idx="95">
                  <c:v>0.188592431278739</c:v>
                </c:pt>
                <c:pt idx="96">
                  <c:v>0.192764612391651</c:v>
                </c:pt>
                <c:pt idx="97">
                  <c:v>0.195275487141678</c:v>
                </c:pt>
                <c:pt idx="98">
                  <c:v>0.201297290620459</c:v>
                </c:pt>
                <c:pt idx="99">
                  <c:v>0.20121888987202</c:v>
                </c:pt>
                <c:pt idx="100">
                  <c:v>0.200081674475336</c:v>
                </c:pt>
                <c:pt idx="101">
                  <c:v>0.204494567796168</c:v>
                </c:pt>
                <c:pt idx="102">
                  <c:v>0.204133279813654</c:v>
                </c:pt>
                <c:pt idx="103">
                  <c:v>0.210548485501331</c:v>
                </c:pt>
                <c:pt idx="104">
                  <c:v>0.215365838208686</c:v>
                </c:pt>
                <c:pt idx="107">
                  <c:v>0.211169601904695</c:v>
                </c:pt>
                <c:pt idx="108">
                  <c:v>0.212436973681</c:v>
                </c:pt>
                <c:pt idx="109">
                  <c:v>0.212835019492859</c:v>
                </c:pt>
                <c:pt idx="110">
                  <c:v>0.217868014006637</c:v>
                </c:pt>
                <c:pt idx="111">
                  <c:v>0.215713735513462</c:v>
                </c:pt>
                <c:pt idx="112">
                  <c:v>0.220248476939768</c:v>
                </c:pt>
                <c:pt idx="113">
                  <c:v>0.224135966432482</c:v>
                </c:pt>
                <c:pt idx="114">
                  <c:v>0.227075451624434</c:v>
                </c:pt>
                <c:pt idx="115">
                  <c:v>0.230274781076155</c:v>
                </c:pt>
                <c:pt idx="116">
                  <c:v>0.234237094221699</c:v>
                </c:pt>
                <c:pt idx="117">
                  <c:v>0.240472069748778</c:v>
                </c:pt>
                <c:pt idx="118">
                  <c:v>0.242906734279398</c:v>
                </c:pt>
                <c:pt idx="121">
                  <c:v>0.235822779183061</c:v>
                </c:pt>
                <c:pt idx="122">
                  <c:v>0.236896117082735</c:v>
                </c:pt>
                <c:pt idx="123">
                  <c:v>0.233997080930635</c:v>
                </c:pt>
                <c:pt idx="124">
                  <c:v>0.232700318772101</c:v>
                </c:pt>
                <c:pt idx="125">
                  <c:v>0.241720554009539</c:v>
                </c:pt>
                <c:pt idx="126">
                  <c:v>0.23783459212327</c:v>
                </c:pt>
                <c:pt idx="127">
                  <c:v>0.238601870787646</c:v>
                </c:pt>
                <c:pt idx="128">
                  <c:v>0.242425461293372</c:v>
                </c:pt>
                <c:pt idx="129">
                  <c:v>0.246888355536406</c:v>
                </c:pt>
                <c:pt idx="130">
                  <c:v>0.251928393999429</c:v>
                </c:pt>
                <c:pt idx="131">
                  <c:v>0.253713867707944</c:v>
                </c:pt>
                <c:pt idx="132">
                  <c:v>0.258271165527141</c:v>
                </c:pt>
                <c:pt idx="133">
                  <c:v>0.265032834031107</c:v>
                </c:pt>
                <c:pt idx="134">
                  <c:v>0.268092844482162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3537904"/>
        <c:axId val="-1373533392"/>
      </c:scatterChart>
      <c:valAx>
        <c:axId val="-137353790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533392"/>
        <c:crosses val="autoZero"/>
        <c:crossBetween val="midCat"/>
        <c:majorUnit val="2.0"/>
      </c:valAx>
      <c:valAx>
        <c:axId val="-137353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5379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947368421053"/>
          <c:y val="0.16183593966535"/>
          <c:w val="0.134736842105263"/>
          <c:h val="0.0591788137582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26'!#REF!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26'!#REF!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3403904"/>
        <c:axId val="-1373399744"/>
      </c:scatterChart>
      <c:valAx>
        <c:axId val="-1373403904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399744"/>
        <c:crosses val="autoZero"/>
        <c:crossBetween val="midCat"/>
        <c:majorUnit val="0.1"/>
      </c:valAx>
      <c:valAx>
        <c:axId val="-137339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4039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6142065292071"/>
          <c:y val="0.0288115246098439"/>
          <c:w val="0.897638140393601"/>
          <c:h val="0.867947178871549"/>
        </c:manualLayout>
      </c:layout>
      <c:scatterChart>
        <c:scatterStyle val="lineMarker"/>
        <c:varyColors val="0"/>
        <c:ser>
          <c:idx val="0"/>
          <c:order val="0"/>
          <c:tx>
            <c:v>Beta = 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'AO;Data Set # 26'!$I$8:$I$22</c:f>
              <c:numCache>
                <c:formatCode>0.00000</c:formatCode>
                <c:ptCount val="15"/>
                <c:pt idx="0">
                  <c:v>0.0684713328877357</c:v>
                </c:pt>
                <c:pt idx="1">
                  <c:v>0.0703049366548404</c:v>
                </c:pt>
                <c:pt idx="2">
                  <c:v>0.0696102358658906</c:v>
                </c:pt>
                <c:pt idx="3">
                  <c:v>0.0681960728958596</c:v>
                </c:pt>
                <c:pt idx="4">
                  <c:v>0.0693997058926508</c:v>
                </c:pt>
                <c:pt idx="5">
                  <c:v>0.0688305935195013</c:v>
                </c:pt>
                <c:pt idx="6">
                  <c:v>0.068549636001756</c:v>
                </c:pt>
                <c:pt idx="7">
                  <c:v>0.0696847060142712</c:v>
                </c:pt>
                <c:pt idx="8">
                  <c:v>0.0691832354200229</c:v>
                </c:pt>
                <c:pt idx="9">
                  <c:v>0.068340279690165</c:v>
                </c:pt>
                <c:pt idx="10">
                  <c:v>0.0685851547232645</c:v>
                </c:pt>
                <c:pt idx="11">
                  <c:v>0.0687610690234633</c:v>
                </c:pt>
                <c:pt idx="12">
                  <c:v>0.06859815366497</c:v>
                </c:pt>
                <c:pt idx="13">
                  <c:v>0.068247076083008</c:v>
                </c:pt>
                <c:pt idx="14">
                  <c:v>0.0682022652136338</c:v>
                </c:pt>
              </c:numCache>
            </c:numRef>
          </c:xVal>
          <c:yVal>
            <c:numRef>
              <c:f>'AO;Data Set # 26'!$J$8:$J$22</c:f>
              <c:numCache>
                <c:formatCode>0.00000</c:formatCode>
                <c:ptCount val="15"/>
                <c:pt idx="0">
                  <c:v>0.0216852829273339</c:v>
                </c:pt>
                <c:pt idx="1">
                  <c:v>0.0218421233535125</c:v>
                </c:pt>
                <c:pt idx="2">
                  <c:v>0.0220150613156225</c:v>
                </c:pt>
                <c:pt idx="3">
                  <c:v>0.0215936924559062</c:v>
                </c:pt>
                <c:pt idx="4">
                  <c:v>0.022522020394994</c:v>
                </c:pt>
                <c:pt idx="5">
                  <c:v>0.0227126730863455</c:v>
                </c:pt>
                <c:pt idx="6">
                  <c:v>0.0229855263720048</c:v>
                </c:pt>
                <c:pt idx="7">
                  <c:v>0.0228797649138359</c:v>
                </c:pt>
                <c:pt idx="8">
                  <c:v>0.0227143353863345</c:v>
                </c:pt>
                <c:pt idx="9">
                  <c:v>0.0229951167524513</c:v>
                </c:pt>
                <c:pt idx="10">
                  <c:v>0.0231648550223761</c:v>
                </c:pt>
                <c:pt idx="11">
                  <c:v>0.0233092114152021</c:v>
                </c:pt>
                <c:pt idx="12">
                  <c:v>0.0235437937799447</c:v>
                </c:pt>
                <c:pt idx="13">
                  <c:v>0.0239883068001125</c:v>
                </c:pt>
                <c:pt idx="14">
                  <c:v>0.0245446193438436</c:v>
                </c:pt>
              </c:numCache>
            </c:numRef>
          </c:yVal>
          <c:smooth val="0"/>
        </c:ser>
        <c:ser>
          <c:idx val="1"/>
          <c:order val="1"/>
          <c:tx>
            <c:v>4.0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'AO;Data Set # 26'!$I$25:$I$36</c:f>
              <c:numCache>
                <c:formatCode>0.00000</c:formatCode>
                <c:ptCount val="12"/>
                <c:pt idx="0">
                  <c:v>0.0883875744519772</c:v>
                </c:pt>
                <c:pt idx="1">
                  <c:v>0.0893712797876975</c:v>
                </c:pt>
                <c:pt idx="2">
                  <c:v>0.0895802596761259</c:v>
                </c:pt>
                <c:pt idx="3">
                  <c:v>0.0902857142100723</c:v>
                </c:pt>
                <c:pt idx="4">
                  <c:v>0.0890691581651873</c:v>
                </c:pt>
                <c:pt idx="5">
                  <c:v>0.0893788441431468</c:v>
                </c:pt>
                <c:pt idx="6">
                  <c:v>0.0894848957147465</c:v>
                </c:pt>
                <c:pt idx="7">
                  <c:v>0.0884072200723241</c:v>
                </c:pt>
                <c:pt idx="8">
                  <c:v>0.0887681146475606</c:v>
                </c:pt>
                <c:pt idx="9">
                  <c:v>0.088828293542674</c:v>
                </c:pt>
                <c:pt idx="10">
                  <c:v>0.088667131979521</c:v>
                </c:pt>
                <c:pt idx="11">
                  <c:v>0.0888629392834036</c:v>
                </c:pt>
              </c:numCache>
            </c:numRef>
          </c:xVal>
          <c:yVal>
            <c:numRef>
              <c:f>'AO;Data Set # 26'!$J$25:$J$36</c:f>
              <c:numCache>
                <c:formatCode>0.00000</c:formatCode>
                <c:ptCount val="12"/>
                <c:pt idx="0">
                  <c:v>0.0297168707847168</c:v>
                </c:pt>
                <c:pt idx="1">
                  <c:v>0.0296319679208553</c:v>
                </c:pt>
                <c:pt idx="2">
                  <c:v>0.0288911322653055</c:v>
                </c:pt>
                <c:pt idx="3">
                  <c:v>0.029573735787139</c:v>
                </c:pt>
                <c:pt idx="4">
                  <c:v>0.0289956635907725</c:v>
                </c:pt>
                <c:pt idx="5">
                  <c:v>0.0290952223909823</c:v>
                </c:pt>
                <c:pt idx="6">
                  <c:v>0.0294827684931582</c:v>
                </c:pt>
                <c:pt idx="7">
                  <c:v>0.0297314903979569</c:v>
                </c:pt>
                <c:pt idx="8">
                  <c:v>0.029838206486969</c:v>
                </c:pt>
                <c:pt idx="9">
                  <c:v>0.0298780231357206</c:v>
                </c:pt>
                <c:pt idx="10">
                  <c:v>0.0301656563289052</c:v>
                </c:pt>
                <c:pt idx="11">
                  <c:v>0.0306065023141539</c:v>
                </c:pt>
              </c:numCache>
            </c:numRef>
          </c:yVal>
          <c:smooth val="1"/>
        </c:ser>
        <c:ser>
          <c:idx val="3"/>
          <c:order val="2"/>
          <c:tx>
            <c:v>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'AO;Data Set # 26'!$I$39:$I$55</c:f>
              <c:numCache>
                <c:formatCode>0.00000</c:formatCode>
                <c:ptCount val="17"/>
                <c:pt idx="0">
                  <c:v>0.105399145688176</c:v>
                </c:pt>
                <c:pt idx="1">
                  <c:v>0.104894893630627</c:v>
                </c:pt>
                <c:pt idx="2">
                  <c:v>0.105287603833482</c:v>
                </c:pt>
                <c:pt idx="3">
                  <c:v>0.105112270915685</c:v>
                </c:pt>
                <c:pt idx="4">
                  <c:v>0.103449521444997</c:v>
                </c:pt>
                <c:pt idx="5">
                  <c:v>0.10428374064867</c:v>
                </c:pt>
                <c:pt idx="6">
                  <c:v>0.103538446340187</c:v>
                </c:pt>
                <c:pt idx="7">
                  <c:v>0.102999418787858</c:v>
                </c:pt>
                <c:pt idx="8">
                  <c:v>0.104774653951483</c:v>
                </c:pt>
                <c:pt idx="9">
                  <c:v>0.101165916619592</c:v>
                </c:pt>
                <c:pt idx="10">
                  <c:v>0.103145735319645</c:v>
                </c:pt>
                <c:pt idx="11">
                  <c:v>0.105879571112654</c:v>
                </c:pt>
                <c:pt idx="12">
                  <c:v>0.107586685129806</c:v>
                </c:pt>
                <c:pt idx="13">
                  <c:v>0.107126682179633</c:v>
                </c:pt>
                <c:pt idx="14">
                  <c:v>0.105188841783551</c:v>
                </c:pt>
                <c:pt idx="15">
                  <c:v>0.105102087107512</c:v>
                </c:pt>
                <c:pt idx="16">
                  <c:v>0.106207091936124</c:v>
                </c:pt>
              </c:numCache>
            </c:numRef>
          </c:xVal>
          <c:yVal>
            <c:numRef>
              <c:f>'AO;Data Set # 26'!$J$39:$J$55</c:f>
              <c:numCache>
                <c:formatCode>0.00000</c:formatCode>
                <c:ptCount val="17"/>
                <c:pt idx="0">
                  <c:v>0.038110064019521</c:v>
                </c:pt>
                <c:pt idx="1">
                  <c:v>0.038647887898499</c:v>
                </c:pt>
                <c:pt idx="2">
                  <c:v>0.0379450434329541</c:v>
                </c:pt>
                <c:pt idx="3">
                  <c:v>0.0374810958025907</c:v>
                </c:pt>
                <c:pt idx="4">
                  <c:v>0.0362630041487685</c:v>
                </c:pt>
                <c:pt idx="5">
                  <c:v>0.0361599220182603</c:v>
                </c:pt>
                <c:pt idx="6">
                  <c:v>0.0367686394506281</c:v>
                </c:pt>
                <c:pt idx="7">
                  <c:v>0.0360599311056228</c:v>
                </c:pt>
                <c:pt idx="8">
                  <c:v>0.0379062614400426</c:v>
                </c:pt>
                <c:pt idx="9">
                  <c:v>0.036295144532686</c:v>
                </c:pt>
                <c:pt idx="10">
                  <c:v>0.0360418653864426</c:v>
                </c:pt>
                <c:pt idx="11">
                  <c:v>0.0378415653099856</c:v>
                </c:pt>
                <c:pt idx="12">
                  <c:v>0.0382466542497104</c:v>
                </c:pt>
                <c:pt idx="13">
                  <c:v>0.0390998080474162</c:v>
                </c:pt>
                <c:pt idx="14">
                  <c:v>0.0386557522264993</c:v>
                </c:pt>
                <c:pt idx="15">
                  <c:v>0.0381153303944542</c:v>
                </c:pt>
                <c:pt idx="16">
                  <c:v>0.0386138546053629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'AO;Data Set # 26'!$I$58:$I$69</c:f>
              <c:numCache>
                <c:formatCode>0.00000</c:formatCode>
                <c:ptCount val="12"/>
                <c:pt idx="0">
                  <c:v>0.105455043030102</c:v>
                </c:pt>
                <c:pt idx="1">
                  <c:v>0.105439439958081</c:v>
                </c:pt>
                <c:pt idx="2">
                  <c:v>0.104913603143491</c:v>
                </c:pt>
                <c:pt idx="3">
                  <c:v>0.105774457936346</c:v>
                </c:pt>
                <c:pt idx="4">
                  <c:v>0.105983978410513</c:v>
                </c:pt>
                <c:pt idx="5">
                  <c:v>0.104459199607857</c:v>
                </c:pt>
                <c:pt idx="6">
                  <c:v>0.105628804180549</c:v>
                </c:pt>
                <c:pt idx="7">
                  <c:v>0.105567812033404</c:v>
                </c:pt>
                <c:pt idx="8">
                  <c:v>0.104404971475164</c:v>
                </c:pt>
                <c:pt idx="9">
                  <c:v>0.105130013358562</c:v>
                </c:pt>
                <c:pt idx="10">
                  <c:v>0.104768507171784</c:v>
                </c:pt>
                <c:pt idx="11">
                  <c:v>0.104799501568778</c:v>
                </c:pt>
              </c:numCache>
            </c:numRef>
          </c:xVal>
          <c:yVal>
            <c:numRef>
              <c:f>'AO;Data Set # 26'!$J$58:$J$69</c:f>
              <c:numCache>
                <c:formatCode>0.00000</c:formatCode>
                <c:ptCount val="12"/>
                <c:pt idx="0">
                  <c:v>0.0377691211431951</c:v>
                </c:pt>
                <c:pt idx="1">
                  <c:v>0.037663287911922</c:v>
                </c:pt>
                <c:pt idx="2">
                  <c:v>0.0374280909782289</c:v>
                </c:pt>
                <c:pt idx="3">
                  <c:v>0.0370272031832973</c:v>
                </c:pt>
                <c:pt idx="4">
                  <c:v>0.0373119192330429</c:v>
                </c:pt>
                <c:pt idx="5">
                  <c:v>0.0374388959662584</c:v>
                </c:pt>
                <c:pt idx="6">
                  <c:v>0.0376244686770262</c:v>
                </c:pt>
                <c:pt idx="7">
                  <c:v>0.0375781010808242</c:v>
                </c:pt>
                <c:pt idx="8">
                  <c:v>0.0379682001913276</c:v>
                </c:pt>
                <c:pt idx="9">
                  <c:v>0.0381206267018617</c:v>
                </c:pt>
                <c:pt idx="10">
                  <c:v>0.0380252752368574</c:v>
                </c:pt>
                <c:pt idx="11">
                  <c:v>0.0383981347472324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'AO;Data Set # 26'!$I$72:$I$84</c:f>
              <c:numCache>
                <c:formatCode>0.00000</c:formatCode>
                <c:ptCount val="13"/>
                <c:pt idx="0">
                  <c:v>0.127540116083945</c:v>
                </c:pt>
                <c:pt idx="1">
                  <c:v>0.127980046050142</c:v>
                </c:pt>
                <c:pt idx="2">
                  <c:v>0.126506452482381</c:v>
                </c:pt>
                <c:pt idx="3">
                  <c:v>0.126702098721506</c:v>
                </c:pt>
                <c:pt idx="4">
                  <c:v>0.125902646337369</c:v>
                </c:pt>
                <c:pt idx="5">
                  <c:v>0.125390976039588</c:v>
                </c:pt>
                <c:pt idx="6">
                  <c:v>0.125815043405143</c:v>
                </c:pt>
                <c:pt idx="7">
                  <c:v>0.127808661995948</c:v>
                </c:pt>
                <c:pt idx="8">
                  <c:v>0.127772151238494</c:v>
                </c:pt>
                <c:pt idx="9">
                  <c:v>0.128595069219576</c:v>
                </c:pt>
                <c:pt idx="10">
                  <c:v>0.129859391691764</c:v>
                </c:pt>
                <c:pt idx="11">
                  <c:v>0.131296762849195</c:v>
                </c:pt>
                <c:pt idx="12">
                  <c:v>0.132859710568189</c:v>
                </c:pt>
              </c:numCache>
            </c:numRef>
          </c:xVal>
          <c:yVal>
            <c:numRef>
              <c:f>'AO;Data Set # 26'!$J$72:$J$84</c:f>
              <c:numCache>
                <c:formatCode>0.00000</c:formatCode>
                <c:ptCount val="13"/>
                <c:pt idx="0">
                  <c:v>0.0490540613357193</c:v>
                </c:pt>
                <c:pt idx="1">
                  <c:v>0.0486252253861717</c:v>
                </c:pt>
                <c:pt idx="2">
                  <c:v>0.0484320133431895</c:v>
                </c:pt>
                <c:pt idx="3">
                  <c:v>0.048068682505571</c:v>
                </c:pt>
                <c:pt idx="4">
                  <c:v>0.0481680008030048</c:v>
                </c:pt>
                <c:pt idx="5">
                  <c:v>0.0483171371795719</c:v>
                </c:pt>
                <c:pt idx="6">
                  <c:v>0.0482169051916752</c:v>
                </c:pt>
                <c:pt idx="7">
                  <c:v>0.0484841369606821</c:v>
                </c:pt>
                <c:pt idx="8">
                  <c:v>0.048493737716367</c:v>
                </c:pt>
                <c:pt idx="9">
                  <c:v>0.049249474798773</c:v>
                </c:pt>
                <c:pt idx="10">
                  <c:v>0.0503878570496012</c:v>
                </c:pt>
                <c:pt idx="11">
                  <c:v>0.0505476106128551</c:v>
                </c:pt>
                <c:pt idx="12">
                  <c:v>0.0510417662663954</c:v>
                </c:pt>
              </c:numCache>
            </c:numRef>
          </c:yVal>
          <c:smooth val="1"/>
        </c:ser>
        <c:ser>
          <c:idx val="6"/>
          <c:order val="5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'AO;Data Set # 26'!$I$87:$I$98</c:f>
              <c:numCache>
                <c:formatCode>0.00000</c:formatCode>
                <c:ptCount val="12"/>
                <c:pt idx="0">
                  <c:v>0.151706873008648</c:v>
                </c:pt>
                <c:pt idx="1">
                  <c:v>0.150883749432456</c:v>
                </c:pt>
                <c:pt idx="2">
                  <c:v>0.149810189678973</c:v>
                </c:pt>
                <c:pt idx="3">
                  <c:v>0.151532398172214</c:v>
                </c:pt>
                <c:pt idx="4">
                  <c:v>0.15176581118775</c:v>
                </c:pt>
                <c:pt idx="5">
                  <c:v>0.151312343584181</c:v>
                </c:pt>
                <c:pt idx="6">
                  <c:v>0.152305190037484</c:v>
                </c:pt>
                <c:pt idx="7">
                  <c:v>0.154054213326959</c:v>
                </c:pt>
                <c:pt idx="8">
                  <c:v>0.156738925155522</c:v>
                </c:pt>
                <c:pt idx="9">
                  <c:v>0.155638841470835</c:v>
                </c:pt>
                <c:pt idx="10">
                  <c:v>0.155789783496045</c:v>
                </c:pt>
                <c:pt idx="11">
                  <c:v>0.158888375657237</c:v>
                </c:pt>
              </c:numCache>
            </c:numRef>
          </c:xVal>
          <c:yVal>
            <c:numRef>
              <c:f>'AO;Data Set # 26'!$J$87:$J$98</c:f>
              <c:numCache>
                <c:formatCode>0.00000</c:formatCode>
                <c:ptCount val="12"/>
                <c:pt idx="0">
                  <c:v>0.0599257190412962</c:v>
                </c:pt>
                <c:pt idx="1">
                  <c:v>0.0610716910900205</c:v>
                </c:pt>
                <c:pt idx="2">
                  <c:v>0.0609137584152017</c:v>
                </c:pt>
                <c:pt idx="3">
                  <c:v>0.0608298098376182</c:v>
                </c:pt>
                <c:pt idx="4">
                  <c:v>0.0611757301386516</c:v>
                </c:pt>
                <c:pt idx="5">
                  <c:v>0.0613041037456901</c:v>
                </c:pt>
                <c:pt idx="6">
                  <c:v>0.0618664591087892</c:v>
                </c:pt>
                <c:pt idx="7">
                  <c:v>0.0620128722716071</c:v>
                </c:pt>
                <c:pt idx="8">
                  <c:v>0.0639301745359488</c:v>
                </c:pt>
                <c:pt idx="9">
                  <c:v>0.0632987926579002</c:v>
                </c:pt>
                <c:pt idx="10">
                  <c:v>0.0641913047964273</c:v>
                </c:pt>
                <c:pt idx="11">
                  <c:v>0.0654535218191725</c:v>
                </c:pt>
              </c:numCache>
            </c:numRef>
          </c:yVal>
          <c:smooth val="1"/>
        </c:ser>
        <c:ser>
          <c:idx val="7"/>
          <c:order val="6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'AO;Data Set # 26'!$I$101:$I$112</c:f>
              <c:numCache>
                <c:formatCode>0.00000</c:formatCode>
                <c:ptCount val="12"/>
                <c:pt idx="0">
                  <c:v>0.178031944766663</c:v>
                </c:pt>
                <c:pt idx="1">
                  <c:v>0.177779825573925</c:v>
                </c:pt>
                <c:pt idx="2">
                  <c:v>0.178948001971133</c:v>
                </c:pt>
                <c:pt idx="3">
                  <c:v>0.179481129257596</c:v>
                </c:pt>
                <c:pt idx="4">
                  <c:v>0.180583909174797</c:v>
                </c:pt>
                <c:pt idx="5">
                  <c:v>0.179826144543949</c:v>
                </c:pt>
                <c:pt idx="6">
                  <c:v>0.183614987952247</c:v>
                </c:pt>
                <c:pt idx="7">
                  <c:v>0.184702066460019</c:v>
                </c:pt>
                <c:pt idx="8">
                  <c:v>0.187114681421441</c:v>
                </c:pt>
                <c:pt idx="9">
                  <c:v>0.186001199266939</c:v>
                </c:pt>
                <c:pt idx="10">
                  <c:v>0.190245109415787</c:v>
                </c:pt>
                <c:pt idx="11">
                  <c:v>0.193344212677169</c:v>
                </c:pt>
              </c:numCache>
            </c:numRef>
          </c:xVal>
          <c:yVal>
            <c:numRef>
              <c:f>'AO;Data Set # 26'!$J$101:$J$112</c:f>
              <c:numCache>
                <c:formatCode>0.00000</c:formatCode>
                <c:ptCount val="12"/>
                <c:pt idx="0">
                  <c:v>0.0777373217672664</c:v>
                </c:pt>
                <c:pt idx="1">
                  <c:v>0.0782700322251377</c:v>
                </c:pt>
                <c:pt idx="2">
                  <c:v>0.0782086305285744</c:v>
                </c:pt>
                <c:pt idx="3">
                  <c:v>0.0799154325889447</c:v>
                </c:pt>
                <c:pt idx="4">
                  <c:v>0.0789483978012066</c:v>
                </c:pt>
                <c:pt idx="5">
                  <c:v>0.0781926838648236</c:v>
                </c:pt>
                <c:pt idx="6">
                  <c:v>0.0803557054842403</c:v>
                </c:pt>
                <c:pt idx="7">
                  <c:v>0.0805127406103566</c:v>
                </c:pt>
                <c:pt idx="8">
                  <c:v>0.0832188906977814</c:v>
                </c:pt>
                <c:pt idx="9">
                  <c:v>0.0832767428968217</c:v>
                </c:pt>
                <c:pt idx="10">
                  <c:v>0.0855116049224175</c:v>
                </c:pt>
                <c:pt idx="11">
                  <c:v>0.0853434413680983</c:v>
                </c:pt>
              </c:numCache>
            </c:numRef>
          </c:yVal>
          <c:smooth val="1"/>
        </c:ser>
        <c:ser>
          <c:idx val="9"/>
          <c:order val="7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'AO;Data Set # 26'!$I$115:$I$126</c:f>
              <c:numCache>
                <c:formatCode>0.00000</c:formatCode>
                <c:ptCount val="12"/>
                <c:pt idx="0">
                  <c:v>0.201568572528973</c:v>
                </c:pt>
                <c:pt idx="1">
                  <c:v>0.199186988965258</c:v>
                </c:pt>
                <c:pt idx="2">
                  <c:v>0.204591457511781</c:v>
                </c:pt>
                <c:pt idx="3">
                  <c:v>0.202671574368501</c:v>
                </c:pt>
                <c:pt idx="4">
                  <c:v>0.202463907994175</c:v>
                </c:pt>
                <c:pt idx="5">
                  <c:v>0.203961934105949</c:v>
                </c:pt>
                <c:pt idx="6">
                  <c:v>0.206724950557073</c:v>
                </c:pt>
                <c:pt idx="7">
                  <c:v>0.209800040348354</c:v>
                </c:pt>
                <c:pt idx="8">
                  <c:v>0.2120521621895</c:v>
                </c:pt>
                <c:pt idx="9">
                  <c:v>0.214209948464398</c:v>
                </c:pt>
                <c:pt idx="10">
                  <c:v>0.217859062596849</c:v>
                </c:pt>
                <c:pt idx="11">
                  <c:v>0.22100690982579</c:v>
                </c:pt>
              </c:numCache>
            </c:numRef>
          </c:xVal>
          <c:yVal>
            <c:numRef>
              <c:f>'AO;Data Set # 26'!$J$115:$J$126</c:f>
              <c:numCache>
                <c:formatCode>0.00000</c:formatCode>
                <c:ptCount val="12"/>
                <c:pt idx="0">
                  <c:v>0.095611821391731</c:v>
                </c:pt>
                <c:pt idx="1">
                  <c:v>0.0955055264163802</c:v>
                </c:pt>
                <c:pt idx="2">
                  <c:v>0.0981688120986614</c:v>
                </c:pt>
                <c:pt idx="3">
                  <c:v>0.0967787222016255</c:v>
                </c:pt>
                <c:pt idx="4">
                  <c:v>0.095552624322889</c:v>
                </c:pt>
                <c:pt idx="5">
                  <c:v>0.0971480744317829</c:v>
                </c:pt>
                <c:pt idx="6">
                  <c:v>0.098598245437667</c:v>
                </c:pt>
                <c:pt idx="7">
                  <c:v>0.0994482491579884</c:v>
                </c:pt>
                <c:pt idx="8">
                  <c:v>0.0992638681171607</c:v>
                </c:pt>
                <c:pt idx="9">
                  <c:v>0.100780958129672</c:v>
                </c:pt>
                <c:pt idx="10">
                  <c:v>0.103676871645269</c:v>
                </c:pt>
                <c:pt idx="11">
                  <c:v>0.106866586786642</c:v>
                </c:pt>
              </c:numCache>
            </c:numRef>
          </c:yVal>
          <c:smooth val="1"/>
        </c:ser>
        <c:ser>
          <c:idx val="10"/>
          <c:order val="8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'AO;Data Set # 26'!$I$129:$I$140</c:f>
              <c:numCache>
                <c:formatCode>0.00000</c:formatCode>
                <c:ptCount val="12"/>
                <c:pt idx="0">
                  <c:v>0.2211596851298</c:v>
                </c:pt>
                <c:pt idx="1">
                  <c:v>0.22503778350219</c:v>
                </c:pt>
                <c:pt idx="2">
                  <c:v>0.226573632070744</c:v>
                </c:pt>
                <c:pt idx="3">
                  <c:v>0.226143059985224</c:v>
                </c:pt>
                <c:pt idx="4">
                  <c:v>0.228787205275419</c:v>
                </c:pt>
                <c:pt idx="5">
                  <c:v>0.230300787212507</c:v>
                </c:pt>
                <c:pt idx="6">
                  <c:v>0.233597495803621</c:v>
                </c:pt>
                <c:pt idx="7">
                  <c:v>0.236944137548155</c:v>
                </c:pt>
                <c:pt idx="8">
                  <c:v>0.23992475932947</c:v>
                </c:pt>
                <c:pt idx="9">
                  <c:v>0.243596514098226</c:v>
                </c:pt>
                <c:pt idx="10">
                  <c:v>0.245253550879404</c:v>
                </c:pt>
                <c:pt idx="11">
                  <c:v>0.252944127900073</c:v>
                </c:pt>
              </c:numCache>
            </c:numRef>
          </c:xVal>
          <c:yVal>
            <c:numRef>
              <c:f>'AO;Data Set # 26'!$J$129:$J$140</c:f>
              <c:numCache>
                <c:formatCode>0.00000</c:formatCode>
                <c:ptCount val="12"/>
                <c:pt idx="0">
                  <c:v>0.114268661740554</c:v>
                </c:pt>
                <c:pt idx="1">
                  <c:v>0.116388996214907</c:v>
                </c:pt>
                <c:pt idx="2">
                  <c:v>0.11687258357418</c:v>
                </c:pt>
                <c:pt idx="3">
                  <c:v>0.116308926379411</c:v>
                </c:pt>
                <c:pt idx="4">
                  <c:v>0.118112373765545</c:v>
                </c:pt>
                <c:pt idx="5">
                  <c:v>0.118184912519876</c:v>
                </c:pt>
                <c:pt idx="6">
                  <c:v>0.120231043173685</c:v>
                </c:pt>
                <c:pt idx="7">
                  <c:v>0.122439854262608</c:v>
                </c:pt>
                <c:pt idx="8">
                  <c:v>0.124953072285958</c:v>
                </c:pt>
                <c:pt idx="9">
                  <c:v>0.12867058163653</c:v>
                </c:pt>
                <c:pt idx="10">
                  <c:v>0.130714377414423</c:v>
                </c:pt>
                <c:pt idx="11">
                  <c:v>0.132456026268078</c:v>
                </c:pt>
              </c:numCache>
            </c:numRef>
          </c:yVal>
          <c:smooth val="1"/>
        </c:ser>
        <c:ser>
          <c:idx val="5"/>
          <c:order val="9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25'!$I$151:$I$161</c:f>
              <c:numCache>
                <c:formatCode>General</c:formatCode>
                <c:ptCount val="11"/>
              </c:numCache>
            </c:numRef>
          </c:xVal>
          <c:yVal>
            <c:numRef>
              <c:f>'AN;Data Set # 25'!$J$151:$J$161</c:f>
              <c:numCache>
                <c:formatCode>General</c:formatCode>
                <c:ptCount val="11"/>
              </c:numCache>
            </c:numRef>
          </c:yVal>
          <c:smooth val="0"/>
        </c:ser>
        <c:ser>
          <c:idx val="8"/>
          <c:order val="10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'AO;Data Set # 26'!$I$143:$I$155</c:f>
              <c:numCache>
                <c:formatCode>0.00000</c:formatCode>
                <c:ptCount val="13"/>
                <c:pt idx="0">
                  <c:v>0.247464201317716</c:v>
                </c:pt>
                <c:pt idx="1">
                  <c:v>0.251341263370654</c:v>
                </c:pt>
                <c:pt idx="2">
                  <c:v>0.251000003956741</c:v>
                </c:pt>
                <c:pt idx="3">
                  <c:v>0.252250738059467</c:v>
                </c:pt>
                <c:pt idx="4">
                  <c:v>0.252918461071624</c:v>
                </c:pt>
                <c:pt idx="5">
                  <c:v>0.251673649830724</c:v>
                </c:pt>
                <c:pt idx="6">
                  <c:v>0.253826885650465</c:v>
                </c:pt>
                <c:pt idx="7">
                  <c:v>0.253901967732565</c:v>
                </c:pt>
                <c:pt idx="8">
                  <c:v>0.262886977335354</c:v>
                </c:pt>
                <c:pt idx="9">
                  <c:v>0.263140778894584</c:v>
                </c:pt>
                <c:pt idx="10">
                  <c:v>0.272667850720349</c:v>
                </c:pt>
                <c:pt idx="11">
                  <c:v>0.275956824121898</c:v>
                </c:pt>
                <c:pt idx="12">
                  <c:v>0.279752079101124</c:v>
                </c:pt>
              </c:numCache>
            </c:numRef>
          </c:xVal>
          <c:yVal>
            <c:numRef>
              <c:f>'AO;Data Set # 26'!$J$143:$J$155</c:f>
              <c:numCache>
                <c:formatCode>0.00000</c:formatCode>
                <c:ptCount val="13"/>
                <c:pt idx="0">
                  <c:v>0.139961154811948</c:v>
                </c:pt>
                <c:pt idx="1">
                  <c:v>0.141571529413806</c:v>
                </c:pt>
                <c:pt idx="2">
                  <c:v>0.141360938945434</c:v>
                </c:pt>
                <c:pt idx="3">
                  <c:v>0.14216717574477</c:v>
                </c:pt>
                <c:pt idx="4">
                  <c:v>0.141600384282713</c:v>
                </c:pt>
                <c:pt idx="5">
                  <c:v>0.141902788423842</c:v>
                </c:pt>
                <c:pt idx="6">
                  <c:v>0.142297031674588</c:v>
                </c:pt>
                <c:pt idx="7">
                  <c:v>0.143137000332463</c:v>
                </c:pt>
                <c:pt idx="8">
                  <c:v>0.149056338793416</c:v>
                </c:pt>
                <c:pt idx="9">
                  <c:v>0.150133546902929</c:v>
                </c:pt>
                <c:pt idx="10">
                  <c:v>0.156081383896358</c:v>
                </c:pt>
                <c:pt idx="11">
                  <c:v>0.160742712129867</c:v>
                </c:pt>
                <c:pt idx="12">
                  <c:v>0.165324331554575</c:v>
                </c:pt>
              </c:numCache>
            </c:numRef>
          </c:yVal>
          <c:smooth val="0"/>
        </c:ser>
        <c:ser>
          <c:idx val="11"/>
          <c:order val="11"/>
          <c:tx>
            <c:v>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'AO;Data Set # 26'!$I$158:$I$170</c:f>
              <c:numCache>
                <c:formatCode>0.00000</c:formatCode>
                <c:ptCount val="13"/>
                <c:pt idx="0">
                  <c:v>0.268616645075452</c:v>
                </c:pt>
                <c:pt idx="1">
                  <c:v>0.270393931880374</c:v>
                </c:pt>
                <c:pt idx="2">
                  <c:v>0.267461410992602</c:v>
                </c:pt>
                <c:pt idx="3">
                  <c:v>0.268257349652612</c:v>
                </c:pt>
                <c:pt idx="4">
                  <c:v>0.274630886763217</c:v>
                </c:pt>
                <c:pt idx="5">
                  <c:v>0.277856678104175</c:v>
                </c:pt>
                <c:pt idx="6">
                  <c:v>0.275080709485466</c:v>
                </c:pt>
                <c:pt idx="7">
                  <c:v>0.281916997900324</c:v>
                </c:pt>
                <c:pt idx="8">
                  <c:v>0.282973219936124</c:v>
                </c:pt>
                <c:pt idx="9">
                  <c:v>0.280772569454707</c:v>
                </c:pt>
                <c:pt idx="10">
                  <c:v>0.290192270446561</c:v>
                </c:pt>
                <c:pt idx="11">
                  <c:v>0.292518750288872</c:v>
                </c:pt>
                <c:pt idx="12">
                  <c:v>0.29476357941541</c:v>
                </c:pt>
              </c:numCache>
            </c:numRef>
          </c:xVal>
          <c:yVal>
            <c:numRef>
              <c:f>'AO;Data Set # 26'!$J$158:$J$170</c:f>
              <c:numCache>
                <c:formatCode>0.00000</c:formatCode>
                <c:ptCount val="13"/>
                <c:pt idx="0">
                  <c:v>0.164156070812</c:v>
                </c:pt>
                <c:pt idx="1">
                  <c:v>0.165767813816494</c:v>
                </c:pt>
                <c:pt idx="2">
                  <c:v>0.163946263069336</c:v>
                </c:pt>
                <c:pt idx="3">
                  <c:v>0.166180723943336</c:v>
                </c:pt>
                <c:pt idx="4">
                  <c:v>0.167089209346884</c:v>
                </c:pt>
                <c:pt idx="5">
                  <c:v>0.169343772727758</c:v>
                </c:pt>
                <c:pt idx="6">
                  <c:v>0.168420303488931</c:v>
                </c:pt>
                <c:pt idx="7">
                  <c:v>0.173752555599397</c:v>
                </c:pt>
                <c:pt idx="8">
                  <c:v>0.174115085605062</c:v>
                </c:pt>
                <c:pt idx="9">
                  <c:v>0.17554490407539</c:v>
                </c:pt>
                <c:pt idx="10">
                  <c:v>0.182380700877854</c:v>
                </c:pt>
                <c:pt idx="11">
                  <c:v>0.186075243398136</c:v>
                </c:pt>
                <c:pt idx="12">
                  <c:v>0.190580111434453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3227008"/>
        <c:axId val="-1373223200"/>
      </c:scatterChart>
      <c:valAx>
        <c:axId val="-1373227008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223200"/>
        <c:crosses val="autoZero"/>
        <c:crossBetween val="midCat"/>
        <c:majorUnit val="0.02"/>
      </c:valAx>
      <c:valAx>
        <c:axId val="-1373223200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2270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9"/>
        <c:delete val="1"/>
      </c:legendEntry>
      <c:layout>
        <c:manualLayout>
          <c:xMode val="edge"/>
          <c:yMode val="edge"/>
          <c:x val="0.119685085385813"/>
          <c:y val="0.112845138055222"/>
          <c:w val="0.0905512159168984"/>
          <c:h val="0.38895558223289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1945528224065"/>
          <c:y val="0.0229191932340317"/>
          <c:w val="0.889006801358723"/>
          <c:h val="0.86610424958077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42283577998841"/>
                  <c:y val="0.16043435263822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'AO;Data Set # 26'!$D$8:$D$179</c:f>
              <c:numCache>
                <c:formatCode>General</c:formatCode>
                <c:ptCount val="172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7">
                  <c:v>4.0</c:v>
                </c:pt>
                <c:pt idx="18">
                  <c:v>4.0</c:v>
                </c:pt>
                <c:pt idx="19">
                  <c:v>4.0</c:v>
                </c:pt>
                <c:pt idx="20">
                  <c:v>4.0</c:v>
                </c:pt>
                <c:pt idx="21">
                  <c:v>4.0</c:v>
                </c:pt>
                <c:pt idx="22">
                  <c:v>4.0</c:v>
                </c:pt>
                <c:pt idx="23">
                  <c:v>4.0</c:v>
                </c:pt>
                <c:pt idx="24">
                  <c:v>4.0</c:v>
                </c:pt>
                <c:pt idx="25">
                  <c:v>4.0</c:v>
                </c:pt>
                <c:pt idx="26">
                  <c:v>4.0</c:v>
                </c:pt>
                <c:pt idx="27">
                  <c:v>4.0</c:v>
                </c:pt>
                <c:pt idx="28">
                  <c:v>4.0</c:v>
                </c:pt>
                <c:pt idx="31">
                  <c:v>6.0</c:v>
                </c:pt>
                <c:pt idx="32">
                  <c:v>6.0</c:v>
                </c:pt>
                <c:pt idx="33">
                  <c:v>6.0</c:v>
                </c:pt>
                <c:pt idx="34">
                  <c:v>6.0</c:v>
                </c:pt>
                <c:pt idx="35">
                  <c:v>6.0</c:v>
                </c:pt>
                <c:pt idx="36">
                  <c:v>6.0</c:v>
                </c:pt>
                <c:pt idx="37">
                  <c:v>6.0</c:v>
                </c:pt>
                <c:pt idx="38">
                  <c:v>6.0</c:v>
                </c:pt>
                <c:pt idx="39">
                  <c:v>6.0</c:v>
                </c:pt>
                <c:pt idx="40">
                  <c:v>6.0</c:v>
                </c:pt>
                <c:pt idx="41">
                  <c:v>6.0</c:v>
                </c:pt>
                <c:pt idx="42">
                  <c:v>6.0</c:v>
                </c:pt>
                <c:pt idx="43">
                  <c:v>6.0</c:v>
                </c:pt>
                <c:pt idx="44">
                  <c:v>6.0</c:v>
                </c:pt>
                <c:pt idx="45">
                  <c:v>6.0</c:v>
                </c:pt>
                <c:pt idx="46">
                  <c:v>6.0</c:v>
                </c:pt>
                <c:pt idx="47">
                  <c:v>6.0</c:v>
                </c:pt>
                <c:pt idx="50">
                  <c:v>6.0</c:v>
                </c:pt>
                <c:pt idx="51">
                  <c:v>6.0</c:v>
                </c:pt>
                <c:pt idx="52">
                  <c:v>6.0</c:v>
                </c:pt>
                <c:pt idx="53">
                  <c:v>6.0</c:v>
                </c:pt>
                <c:pt idx="54">
                  <c:v>6.0</c:v>
                </c:pt>
                <c:pt idx="55">
                  <c:v>6.0</c:v>
                </c:pt>
                <c:pt idx="56">
                  <c:v>6.0</c:v>
                </c:pt>
                <c:pt idx="57">
                  <c:v>6.0</c:v>
                </c:pt>
                <c:pt idx="58">
                  <c:v>6.0</c:v>
                </c:pt>
                <c:pt idx="59">
                  <c:v>6.0</c:v>
                </c:pt>
                <c:pt idx="60">
                  <c:v>6.0</c:v>
                </c:pt>
                <c:pt idx="61">
                  <c:v>6.0</c:v>
                </c:pt>
                <c:pt idx="64">
                  <c:v>8.0</c:v>
                </c:pt>
                <c:pt idx="65">
                  <c:v>8.0</c:v>
                </c:pt>
                <c:pt idx="66">
                  <c:v>8.0</c:v>
                </c:pt>
                <c:pt idx="67">
                  <c:v>8.0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2">
                  <c:v>8.0</c:v>
                </c:pt>
                <c:pt idx="73">
                  <c:v>8.0</c:v>
                </c:pt>
                <c:pt idx="74">
                  <c:v>8.0</c:v>
                </c:pt>
                <c:pt idx="75">
                  <c:v>8.0</c:v>
                </c:pt>
                <c:pt idx="76">
                  <c:v>8.0</c:v>
                </c:pt>
                <c:pt idx="79">
                  <c:v>10.0</c:v>
                </c:pt>
                <c:pt idx="80">
                  <c:v>10.0</c:v>
                </c:pt>
                <c:pt idx="81">
                  <c:v>10.0</c:v>
                </c:pt>
                <c:pt idx="82">
                  <c:v>10.0</c:v>
                </c:pt>
                <c:pt idx="83">
                  <c:v>10.0</c:v>
                </c:pt>
                <c:pt idx="84">
                  <c:v>10.0</c:v>
                </c:pt>
                <c:pt idx="85">
                  <c:v>10.0</c:v>
                </c:pt>
                <c:pt idx="86">
                  <c:v>10.0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3">
                  <c:v>12.0</c:v>
                </c:pt>
                <c:pt idx="94">
                  <c:v>12.0</c:v>
                </c:pt>
                <c:pt idx="95">
                  <c:v>12.0</c:v>
                </c:pt>
                <c:pt idx="96">
                  <c:v>12.0</c:v>
                </c:pt>
                <c:pt idx="97">
                  <c:v>12.0</c:v>
                </c:pt>
                <c:pt idx="98">
                  <c:v>12.0</c:v>
                </c:pt>
                <c:pt idx="99">
                  <c:v>12.0</c:v>
                </c:pt>
                <c:pt idx="100">
                  <c:v>12.0</c:v>
                </c:pt>
                <c:pt idx="101">
                  <c:v>12.0</c:v>
                </c:pt>
                <c:pt idx="102">
                  <c:v>12.0</c:v>
                </c:pt>
                <c:pt idx="103">
                  <c:v>12.0</c:v>
                </c:pt>
                <c:pt idx="104">
                  <c:v>12.0</c:v>
                </c:pt>
                <c:pt idx="107">
                  <c:v>14.0</c:v>
                </c:pt>
                <c:pt idx="108">
                  <c:v>14.0</c:v>
                </c:pt>
                <c:pt idx="109">
                  <c:v>14.0</c:v>
                </c:pt>
                <c:pt idx="110">
                  <c:v>14.0</c:v>
                </c:pt>
                <c:pt idx="111">
                  <c:v>14.0</c:v>
                </c:pt>
                <c:pt idx="112">
                  <c:v>14.0</c:v>
                </c:pt>
                <c:pt idx="113">
                  <c:v>14.0</c:v>
                </c:pt>
                <c:pt idx="114">
                  <c:v>14.0</c:v>
                </c:pt>
                <c:pt idx="115">
                  <c:v>14.0</c:v>
                </c:pt>
                <c:pt idx="116">
                  <c:v>14.0</c:v>
                </c:pt>
                <c:pt idx="117">
                  <c:v>14.0</c:v>
                </c:pt>
                <c:pt idx="118">
                  <c:v>14.0</c:v>
                </c:pt>
                <c:pt idx="121">
                  <c:v>16.0</c:v>
                </c:pt>
                <c:pt idx="122">
                  <c:v>16.0</c:v>
                </c:pt>
                <c:pt idx="123">
                  <c:v>16.0</c:v>
                </c:pt>
                <c:pt idx="124">
                  <c:v>16.0</c:v>
                </c:pt>
                <c:pt idx="125">
                  <c:v>16.0</c:v>
                </c:pt>
                <c:pt idx="126">
                  <c:v>16.0</c:v>
                </c:pt>
                <c:pt idx="127">
                  <c:v>16.0</c:v>
                </c:pt>
                <c:pt idx="128">
                  <c:v>16.0</c:v>
                </c:pt>
                <c:pt idx="129">
                  <c:v>16.0</c:v>
                </c:pt>
                <c:pt idx="130">
                  <c:v>16.0</c:v>
                </c:pt>
                <c:pt idx="131">
                  <c:v>16.0</c:v>
                </c:pt>
                <c:pt idx="132">
                  <c:v>16.0</c:v>
                </c:pt>
                <c:pt idx="135">
                  <c:v>18.0</c:v>
                </c:pt>
                <c:pt idx="136">
                  <c:v>18.0</c:v>
                </c:pt>
                <c:pt idx="137">
                  <c:v>18.0</c:v>
                </c:pt>
                <c:pt idx="138">
                  <c:v>18.0</c:v>
                </c:pt>
                <c:pt idx="139">
                  <c:v>18.0</c:v>
                </c:pt>
                <c:pt idx="140">
                  <c:v>18.0</c:v>
                </c:pt>
                <c:pt idx="141">
                  <c:v>18.0</c:v>
                </c:pt>
                <c:pt idx="142">
                  <c:v>18.0</c:v>
                </c:pt>
                <c:pt idx="143">
                  <c:v>18.0</c:v>
                </c:pt>
                <c:pt idx="144">
                  <c:v>18.0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  <c:pt idx="150">
                  <c:v>20.0</c:v>
                </c:pt>
                <c:pt idx="151">
                  <c:v>20.0</c:v>
                </c:pt>
                <c:pt idx="152">
                  <c:v>20.0</c:v>
                </c:pt>
                <c:pt idx="153">
                  <c:v>20.0</c:v>
                </c:pt>
                <c:pt idx="154">
                  <c:v>20.0</c:v>
                </c:pt>
                <c:pt idx="155">
                  <c:v>20.0</c:v>
                </c:pt>
                <c:pt idx="156">
                  <c:v>20.0</c:v>
                </c:pt>
                <c:pt idx="157">
                  <c:v>20.0</c:v>
                </c:pt>
                <c:pt idx="158">
                  <c:v>20.0</c:v>
                </c:pt>
                <c:pt idx="159">
                  <c:v>20.0</c:v>
                </c:pt>
                <c:pt idx="160">
                  <c:v>20.0</c:v>
                </c:pt>
                <c:pt idx="161">
                  <c:v>20.0</c:v>
                </c:pt>
                <c:pt idx="162">
                  <c:v>20.0</c:v>
                </c:pt>
              </c:numCache>
            </c:numRef>
          </c:xVal>
          <c:yVal>
            <c:numRef>
              <c:f>'AO;Data Set # 26'!$I$8:$I$179</c:f>
              <c:numCache>
                <c:formatCode>0.00000</c:formatCode>
                <c:ptCount val="172"/>
                <c:pt idx="0">
                  <c:v>0.0684713328877357</c:v>
                </c:pt>
                <c:pt idx="1">
                  <c:v>0.0703049366548404</c:v>
                </c:pt>
                <c:pt idx="2">
                  <c:v>0.0696102358658906</c:v>
                </c:pt>
                <c:pt idx="3">
                  <c:v>0.0681960728958596</c:v>
                </c:pt>
                <c:pt idx="4">
                  <c:v>0.0693997058926508</c:v>
                </c:pt>
                <c:pt idx="5">
                  <c:v>0.0688305935195013</c:v>
                </c:pt>
                <c:pt idx="6">
                  <c:v>0.068549636001756</c:v>
                </c:pt>
                <c:pt idx="7">
                  <c:v>0.0696847060142712</c:v>
                </c:pt>
                <c:pt idx="8">
                  <c:v>0.0691832354200229</c:v>
                </c:pt>
                <c:pt idx="9">
                  <c:v>0.068340279690165</c:v>
                </c:pt>
                <c:pt idx="10">
                  <c:v>0.0685851547232645</c:v>
                </c:pt>
                <c:pt idx="11">
                  <c:v>0.0687610690234633</c:v>
                </c:pt>
                <c:pt idx="12">
                  <c:v>0.06859815366497</c:v>
                </c:pt>
                <c:pt idx="13">
                  <c:v>0.068247076083008</c:v>
                </c:pt>
                <c:pt idx="14">
                  <c:v>0.0682022652136338</c:v>
                </c:pt>
                <c:pt idx="17">
                  <c:v>0.0883875744519772</c:v>
                </c:pt>
                <c:pt idx="18">
                  <c:v>0.0893712797876975</c:v>
                </c:pt>
                <c:pt idx="19">
                  <c:v>0.0895802596761259</c:v>
                </c:pt>
                <c:pt idx="20">
                  <c:v>0.0902857142100723</c:v>
                </c:pt>
                <c:pt idx="21">
                  <c:v>0.0890691581651873</c:v>
                </c:pt>
                <c:pt idx="22">
                  <c:v>0.0893788441431468</c:v>
                </c:pt>
                <c:pt idx="23">
                  <c:v>0.0894848957147465</c:v>
                </c:pt>
                <c:pt idx="24">
                  <c:v>0.0884072200723241</c:v>
                </c:pt>
                <c:pt idx="25">
                  <c:v>0.0887681146475606</c:v>
                </c:pt>
                <c:pt idx="26">
                  <c:v>0.088828293542674</c:v>
                </c:pt>
                <c:pt idx="27">
                  <c:v>0.088667131979521</c:v>
                </c:pt>
                <c:pt idx="28">
                  <c:v>0.0888629392834036</c:v>
                </c:pt>
                <c:pt idx="31">
                  <c:v>0.105399145688176</c:v>
                </c:pt>
                <c:pt idx="32">
                  <c:v>0.104894893630627</c:v>
                </c:pt>
                <c:pt idx="33">
                  <c:v>0.105287603833482</c:v>
                </c:pt>
                <c:pt idx="34">
                  <c:v>0.105112270915685</c:v>
                </c:pt>
                <c:pt idx="35">
                  <c:v>0.103449521444997</c:v>
                </c:pt>
                <c:pt idx="36">
                  <c:v>0.10428374064867</c:v>
                </c:pt>
                <c:pt idx="37">
                  <c:v>0.103538446340187</c:v>
                </c:pt>
                <c:pt idx="38">
                  <c:v>0.102999418787858</c:v>
                </c:pt>
                <c:pt idx="39">
                  <c:v>0.104774653951483</c:v>
                </c:pt>
                <c:pt idx="40">
                  <c:v>0.101165916619592</c:v>
                </c:pt>
                <c:pt idx="41">
                  <c:v>0.103145735319645</c:v>
                </c:pt>
                <c:pt idx="42">
                  <c:v>0.105879571112654</c:v>
                </c:pt>
                <c:pt idx="43">
                  <c:v>0.107586685129806</c:v>
                </c:pt>
                <c:pt idx="44">
                  <c:v>0.107126682179633</c:v>
                </c:pt>
                <c:pt idx="45">
                  <c:v>0.105188841783551</c:v>
                </c:pt>
                <c:pt idx="46">
                  <c:v>0.105102087107512</c:v>
                </c:pt>
                <c:pt idx="47">
                  <c:v>0.106207091936124</c:v>
                </c:pt>
                <c:pt idx="50">
                  <c:v>0.105455043030102</c:v>
                </c:pt>
                <c:pt idx="51">
                  <c:v>0.105439439958081</c:v>
                </c:pt>
                <c:pt idx="52">
                  <c:v>0.104913603143491</c:v>
                </c:pt>
                <c:pt idx="53">
                  <c:v>0.105774457936346</c:v>
                </c:pt>
                <c:pt idx="54">
                  <c:v>0.105983978410513</c:v>
                </c:pt>
                <c:pt idx="55">
                  <c:v>0.104459199607857</c:v>
                </c:pt>
                <c:pt idx="56">
                  <c:v>0.105628804180549</c:v>
                </c:pt>
                <c:pt idx="57">
                  <c:v>0.105567812033404</c:v>
                </c:pt>
                <c:pt idx="58">
                  <c:v>0.104404971475164</c:v>
                </c:pt>
                <c:pt idx="59">
                  <c:v>0.105130013358562</c:v>
                </c:pt>
                <c:pt idx="60">
                  <c:v>0.104768507171784</c:v>
                </c:pt>
                <c:pt idx="61">
                  <c:v>0.104799501568778</c:v>
                </c:pt>
                <c:pt idx="64">
                  <c:v>0.127540116083945</c:v>
                </c:pt>
                <c:pt idx="65">
                  <c:v>0.127980046050142</c:v>
                </c:pt>
                <c:pt idx="66">
                  <c:v>0.126506452482381</c:v>
                </c:pt>
                <c:pt idx="67">
                  <c:v>0.126702098721506</c:v>
                </c:pt>
                <c:pt idx="68">
                  <c:v>0.125902646337369</c:v>
                </c:pt>
                <c:pt idx="69">
                  <c:v>0.125390976039588</c:v>
                </c:pt>
                <c:pt idx="70">
                  <c:v>0.125815043405143</c:v>
                </c:pt>
                <c:pt idx="71">
                  <c:v>0.127808661995948</c:v>
                </c:pt>
                <c:pt idx="72">
                  <c:v>0.127772151238494</c:v>
                </c:pt>
                <c:pt idx="73">
                  <c:v>0.128595069219576</c:v>
                </c:pt>
                <c:pt idx="74">
                  <c:v>0.129859391691764</c:v>
                </c:pt>
                <c:pt idx="75">
                  <c:v>0.131296762849195</c:v>
                </c:pt>
                <c:pt idx="76">
                  <c:v>0.132859710568189</c:v>
                </c:pt>
                <c:pt idx="79">
                  <c:v>0.151706873008648</c:v>
                </c:pt>
                <c:pt idx="80">
                  <c:v>0.150883749432456</c:v>
                </c:pt>
                <c:pt idx="81">
                  <c:v>0.149810189678973</c:v>
                </c:pt>
                <c:pt idx="82">
                  <c:v>0.151532398172214</c:v>
                </c:pt>
                <c:pt idx="83">
                  <c:v>0.15176581118775</c:v>
                </c:pt>
                <c:pt idx="84">
                  <c:v>0.151312343584181</c:v>
                </c:pt>
                <c:pt idx="85">
                  <c:v>0.152305190037484</c:v>
                </c:pt>
                <c:pt idx="86">
                  <c:v>0.154054213326959</c:v>
                </c:pt>
                <c:pt idx="87">
                  <c:v>0.156738925155522</c:v>
                </c:pt>
                <c:pt idx="88">
                  <c:v>0.155638841470835</c:v>
                </c:pt>
                <c:pt idx="89">
                  <c:v>0.155789783496045</c:v>
                </c:pt>
                <c:pt idx="90">
                  <c:v>0.158888375657237</c:v>
                </c:pt>
                <c:pt idx="93">
                  <c:v>0.178031944766663</c:v>
                </c:pt>
                <c:pt idx="94">
                  <c:v>0.177779825573925</c:v>
                </c:pt>
                <c:pt idx="95">
                  <c:v>0.178948001971133</c:v>
                </c:pt>
                <c:pt idx="96">
                  <c:v>0.179481129257596</c:v>
                </c:pt>
                <c:pt idx="97">
                  <c:v>0.180583909174797</c:v>
                </c:pt>
                <c:pt idx="98">
                  <c:v>0.179826144543949</c:v>
                </c:pt>
                <c:pt idx="99">
                  <c:v>0.183614987952247</c:v>
                </c:pt>
                <c:pt idx="100">
                  <c:v>0.184702066460019</c:v>
                </c:pt>
                <c:pt idx="101">
                  <c:v>0.187114681421441</c:v>
                </c:pt>
                <c:pt idx="102">
                  <c:v>0.186001199266939</c:v>
                </c:pt>
                <c:pt idx="103">
                  <c:v>0.190245109415787</c:v>
                </c:pt>
                <c:pt idx="104">
                  <c:v>0.193344212677169</c:v>
                </c:pt>
                <c:pt idx="107">
                  <c:v>0.201568572528973</c:v>
                </c:pt>
                <c:pt idx="108">
                  <c:v>0.199186988965258</c:v>
                </c:pt>
                <c:pt idx="109">
                  <c:v>0.204591457511781</c:v>
                </c:pt>
                <c:pt idx="110">
                  <c:v>0.202671574368501</c:v>
                </c:pt>
                <c:pt idx="111">
                  <c:v>0.202463907994175</c:v>
                </c:pt>
                <c:pt idx="112">
                  <c:v>0.203961934105949</c:v>
                </c:pt>
                <c:pt idx="113">
                  <c:v>0.206724950557073</c:v>
                </c:pt>
                <c:pt idx="114">
                  <c:v>0.209800040348354</c:v>
                </c:pt>
                <c:pt idx="115">
                  <c:v>0.2120521621895</c:v>
                </c:pt>
                <c:pt idx="116">
                  <c:v>0.214209948464398</c:v>
                </c:pt>
                <c:pt idx="117">
                  <c:v>0.217859062596849</c:v>
                </c:pt>
                <c:pt idx="118">
                  <c:v>0.22100690982579</c:v>
                </c:pt>
                <c:pt idx="121">
                  <c:v>0.2211596851298</c:v>
                </c:pt>
                <c:pt idx="122">
                  <c:v>0.22503778350219</c:v>
                </c:pt>
                <c:pt idx="123">
                  <c:v>0.226573632070744</c:v>
                </c:pt>
                <c:pt idx="124">
                  <c:v>0.226143059985224</c:v>
                </c:pt>
                <c:pt idx="125">
                  <c:v>0.228787205275419</c:v>
                </c:pt>
                <c:pt idx="126">
                  <c:v>0.230300787212507</c:v>
                </c:pt>
                <c:pt idx="127">
                  <c:v>0.233597495803621</c:v>
                </c:pt>
                <c:pt idx="128">
                  <c:v>0.236944137548155</c:v>
                </c:pt>
                <c:pt idx="129">
                  <c:v>0.23992475932947</c:v>
                </c:pt>
                <c:pt idx="130">
                  <c:v>0.243596514098226</c:v>
                </c:pt>
                <c:pt idx="131">
                  <c:v>0.245253550879404</c:v>
                </c:pt>
                <c:pt idx="132">
                  <c:v>0.252944127900073</c:v>
                </c:pt>
                <c:pt idx="135">
                  <c:v>0.247464201317716</c:v>
                </c:pt>
                <c:pt idx="136">
                  <c:v>0.251341263370654</c:v>
                </c:pt>
                <c:pt idx="137">
                  <c:v>0.251000003956741</c:v>
                </c:pt>
                <c:pt idx="138">
                  <c:v>0.252250738059467</c:v>
                </c:pt>
                <c:pt idx="139">
                  <c:v>0.252918461071624</c:v>
                </c:pt>
                <c:pt idx="140">
                  <c:v>0.251673649830724</c:v>
                </c:pt>
                <c:pt idx="141">
                  <c:v>0.253826885650465</c:v>
                </c:pt>
                <c:pt idx="142">
                  <c:v>0.253901967732565</c:v>
                </c:pt>
                <c:pt idx="143">
                  <c:v>0.262886977335354</c:v>
                </c:pt>
                <c:pt idx="144">
                  <c:v>0.263140778894584</c:v>
                </c:pt>
                <c:pt idx="145">
                  <c:v>0.272667850720349</c:v>
                </c:pt>
                <c:pt idx="146">
                  <c:v>0.275956824121898</c:v>
                </c:pt>
                <c:pt idx="147">
                  <c:v>0.279752079101124</c:v>
                </c:pt>
                <c:pt idx="150">
                  <c:v>0.268616645075452</c:v>
                </c:pt>
                <c:pt idx="151">
                  <c:v>0.270393931880374</c:v>
                </c:pt>
                <c:pt idx="152">
                  <c:v>0.267461410992602</c:v>
                </c:pt>
                <c:pt idx="153">
                  <c:v>0.268257349652612</c:v>
                </c:pt>
                <c:pt idx="154">
                  <c:v>0.274630886763217</c:v>
                </c:pt>
                <c:pt idx="155">
                  <c:v>0.277856678104175</c:v>
                </c:pt>
                <c:pt idx="156">
                  <c:v>0.275080709485466</c:v>
                </c:pt>
                <c:pt idx="157">
                  <c:v>0.281916997900324</c:v>
                </c:pt>
                <c:pt idx="158">
                  <c:v>0.282973219936124</c:v>
                </c:pt>
                <c:pt idx="159">
                  <c:v>0.280772569454707</c:v>
                </c:pt>
                <c:pt idx="160">
                  <c:v>0.290192270446561</c:v>
                </c:pt>
                <c:pt idx="161">
                  <c:v>0.292518750288872</c:v>
                </c:pt>
                <c:pt idx="162">
                  <c:v>0.29476357941541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3114336"/>
        <c:axId val="-1373109824"/>
      </c:scatterChart>
      <c:valAx>
        <c:axId val="-137311433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109824"/>
        <c:crosses val="autoZero"/>
        <c:crossBetween val="midCat"/>
        <c:majorUnit val="2.0"/>
      </c:valAx>
      <c:valAx>
        <c:axId val="-137310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1143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323642373544"/>
          <c:y val="0.161640625966329"/>
          <c:w val="0.135306623750198"/>
          <c:h val="0.05910739307723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27'!#REF!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27'!#REF!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2987248"/>
        <c:axId val="-1372983088"/>
      </c:scatterChart>
      <c:valAx>
        <c:axId val="-1372987248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983088"/>
        <c:crosses val="autoZero"/>
        <c:crossBetween val="midCat"/>
        <c:majorUnit val="0.1"/>
      </c:valAx>
      <c:valAx>
        <c:axId val="-137298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9872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2359841995935"/>
          <c:y val="0.0287770121133704"/>
          <c:w val="0.899544047534996"/>
          <c:h val="0.868106532086673"/>
        </c:manualLayout>
      </c:layout>
      <c:scatterChart>
        <c:scatterStyle val="lineMarker"/>
        <c:varyColors val="0"/>
        <c:ser>
          <c:idx val="0"/>
          <c:order val="0"/>
          <c:tx>
            <c:v>Beta = 8.0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27'!$I$8:$I$20</c:f>
              <c:numCache>
                <c:formatCode>0.00000</c:formatCode>
                <c:ptCount val="13"/>
                <c:pt idx="0">
                  <c:v>0.1251696848067</c:v>
                </c:pt>
                <c:pt idx="1">
                  <c:v>0.126150748274679</c:v>
                </c:pt>
                <c:pt idx="2">
                  <c:v>0.126048096147238</c:v>
                </c:pt>
                <c:pt idx="3">
                  <c:v>0.126664720335588</c:v>
                </c:pt>
                <c:pt idx="4">
                  <c:v>0.124754390227521</c:v>
                </c:pt>
                <c:pt idx="5">
                  <c:v>0.126038213751087</c:v>
                </c:pt>
                <c:pt idx="6">
                  <c:v>0.124235544992565</c:v>
                </c:pt>
                <c:pt idx="7">
                  <c:v>0.126634039173667</c:v>
                </c:pt>
                <c:pt idx="8">
                  <c:v>0.127814665620667</c:v>
                </c:pt>
                <c:pt idx="9">
                  <c:v>0.127132416079096</c:v>
                </c:pt>
                <c:pt idx="10">
                  <c:v>0.128567926103967</c:v>
                </c:pt>
                <c:pt idx="11">
                  <c:v>0.129733921195041</c:v>
                </c:pt>
                <c:pt idx="12">
                  <c:v>0.130039318384853</c:v>
                </c:pt>
              </c:numCache>
            </c:numRef>
          </c:xVal>
          <c:yVal>
            <c:numRef>
              <c:f>'AP;Data Set # 27'!$J$8:$J$20</c:f>
              <c:numCache>
                <c:formatCode>0.00000</c:formatCode>
                <c:ptCount val="13"/>
                <c:pt idx="0">
                  <c:v>0.0459235756404116</c:v>
                </c:pt>
                <c:pt idx="1">
                  <c:v>0.0466812299818086</c:v>
                </c:pt>
                <c:pt idx="2">
                  <c:v>0.0466637523279552</c:v>
                </c:pt>
                <c:pt idx="3">
                  <c:v>0.0473711037308963</c:v>
                </c:pt>
                <c:pt idx="4">
                  <c:v>0.0465636993800422</c:v>
                </c:pt>
                <c:pt idx="5">
                  <c:v>0.045567832348323</c:v>
                </c:pt>
                <c:pt idx="6">
                  <c:v>0.045686380354207</c:v>
                </c:pt>
                <c:pt idx="7">
                  <c:v>0.0468577585435359</c:v>
                </c:pt>
                <c:pt idx="8">
                  <c:v>0.0481175076139903</c:v>
                </c:pt>
                <c:pt idx="9">
                  <c:v>0.0484264748688999</c:v>
                </c:pt>
                <c:pt idx="10">
                  <c:v>0.0481035486423261</c:v>
                </c:pt>
                <c:pt idx="11">
                  <c:v>0.0489034363957982</c:v>
                </c:pt>
                <c:pt idx="12">
                  <c:v>0.0495403886417373</c:v>
                </c:pt>
              </c:numCache>
            </c:numRef>
          </c:yVal>
          <c:smooth val="0"/>
        </c:ser>
        <c:ser>
          <c:idx val="1"/>
          <c:order val="1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'AP;Data Set # 27'!$I$23:$I$35</c:f>
              <c:numCache>
                <c:formatCode>0.00000</c:formatCode>
                <c:ptCount val="13"/>
                <c:pt idx="0">
                  <c:v>0.145739501618383</c:v>
                </c:pt>
                <c:pt idx="1">
                  <c:v>0.149634329023564</c:v>
                </c:pt>
                <c:pt idx="2">
                  <c:v>0.150628450458798</c:v>
                </c:pt>
                <c:pt idx="3">
                  <c:v>0.151532398172214</c:v>
                </c:pt>
                <c:pt idx="4">
                  <c:v>0.151459856692247</c:v>
                </c:pt>
                <c:pt idx="5">
                  <c:v>0.149669947468906</c:v>
                </c:pt>
                <c:pt idx="6">
                  <c:v>0.152066454451676</c:v>
                </c:pt>
                <c:pt idx="7">
                  <c:v>0.150907902100345</c:v>
                </c:pt>
                <c:pt idx="8">
                  <c:v>0.150969054322111</c:v>
                </c:pt>
                <c:pt idx="9">
                  <c:v>0.151555240256234</c:v>
                </c:pt>
                <c:pt idx="10">
                  <c:v>0.153469131571906</c:v>
                </c:pt>
                <c:pt idx="11">
                  <c:v>0.155502491742819</c:v>
                </c:pt>
                <c:pt idx="12">
                  <c:v>0.158553805082119</c:v>
                </c:pt>
              </c:numCache>
            </c:numRef>
          </c:xVal>
          <c:yVal>
            <c:numRef>
              <c:f>'AP;Data Set # 27'!$J$23:$J$35</c:f>
              <c:numCache>
                <c:formatCode>0.00000</c:formatCode>
                <c:ptCount val="13"/>
                <c:pt idx="0">
                  <c:v>0.0549128922328358</c:v>
                </c:pt>
                <c:pt idx="1">
                  <c:v>0.0567223158493908</c:v>
                </c:pt>
                <c:pt idx="2">
                  <c:v>0.057164134862412</c:v>
                </c:pt>
                <c:pt idx="3">
                  <c:v>0.0579963980256768</c:v>
                </c:pt>
                <c:pt idx="4">
                  <c:v>0.0583497582955347</c:v>
                </c:pt>
                <c:pt idx="5">
                  <c:v>0.0577357399553743</c:v>
                </c:pt>
                <c:pt idx="6">
                  <c:v>0.058221377647557</c:v>
                </c:pt>
                <c:pt idx="7">
                  <c:v>0.0587145159468661</c:v>
                </c:pt>
                <c:pt idx="8">
                  <c:v>0.0590025386661893</c:v>
                </c:pt>
                <c:pt idx="9">
                  <c:v>0.0591159355514996</c:v>
                </c:pt>
                <c:pt idx="10">
                  <c:v>0.0604275982944923</c:v>
                </c:pt>
                <c:pt idx="11">
                  <c:v>0.0613272277429695</c:v>
                </c:pt>
                <c:pt idx="12">
                  <c:v>0.063406975542206</c:v>
                </c:pt>
              </c:numCache>
            </c:numRef>
          </c:yVal>
          <c:smooth val="1"/>
        </c:ser>
        <c:ser>
          <c:idx val="3"/>
          <c:order val="2"/>
          <c:tx>
            <c:v>12.0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'AP;Data Set # 27'!$I$38:$I$54</c:f>
              <c:numCache>
                <c:formatCode>0.00000</c:formatCode>
                <c:ptCount val="17"/>
                <c:pt idx="0">
                  <c:v>0.168272527197097</c:v>
                </c:pt>
                <c:pt idx="1">
                  <c:v>0.17262872376989</c:v>
                </c:pt>
                <c:pt idx="2">
                  <c:v>0.171884242597992</c:v>
                </c:pt>
                <c:pt idx="3">
                  <c:v>0.172327359891005</c:v>
                </c:pt>
                <c:pt idx="4">
                  <c:v>0.170695231624481</c:v>
                </c:pt>
                <c:pt idx="5">
                  <c:v>0.170445725795204</c:v>
                </c:pt>
                <c:pt idx="6">
                  <c:v>0.175486092336029</c:v>
                </c:pt>
                <c:pt idx="7">
                  <c:v>0.171194401441838</c:v>
                </c:pt>
                <c:pt idx="8">
                  <c:v>0.17598345693734</c:v>
                </c:pt>
                <c:pt idx="9">
                  <c:v>0.175233819858936</c:v>
                </c:pt>
                <c:pt idx="10">
                  <c:v>0.176727221485225</c:v>
                </c:pt>
                <c:pt idx="11">
                  <c:v>0.176804746259354</c:v>
                </c:pt>
                <c:pt idx="12">
                  <c:v>0.177121982453385</c:v>
                </c:pt>
                <c:pt idx="13">
                  <c:v>0.181378178779958</c:v>
                </c:pt>
                <c:pt idx="14">
                  <c:v>0.177839108732109</c:v>
                </c:pt>
                <c:pt idx="15">
                  <c:v>0.182667546481112</c:v>
                </c:pt>
                <c:pt idx="16">
                  <c:v>0.185392109511802</c:v>
                </c:pt>
              </c:numCache>
            </c:numRef>
          </c:xVal>
          <c:yVal>
            <c:numRef>
              <c:f>'AP;Data Set # 27'!$J$38:$J$54</c:f>
              <c:numCache>
                <c:formatCode>0.00000</c:formatCode>
                <c:ptCount val="17"/>
                <c:pt idx="0">
                  <c:v>0.0734890143648536</c:v>
                </c:pt>
                <c:pt idx="1">
                  <c:v>0.0747990907256182</c:v>
                </c:pt>
                <c:pt idx="2">
                  <c:v>0.0760786209599268</c:v>
                </c:pt>
                <c:pt idx="3">
                  <c:v>0.0752733011401133</c:v>
                </c:pt>
                <c:pt idx="4">
                  <c:v>0.0750279692259447</c:v>
                </c:pt>
                <c:pt idx="5">
                  <c:v>0.074141246082648</c:v>
                </c:pt>
                <c:pt idx="6">
                  <c:v>0.0772666325419774</c:v>
                </c:pt>
                <c:pt idx="7">
                  <c:v>0.073442574759108</c:v>
                </c:pt>
                <c:pt idx="8">
                  <c:v>0.076600110266994</c:v>
                </c:pt>
                <c:pt idx="9">
                  <c:v>0.0772559420353501</c:v>
                </c:pt>
                <c:pt idx="10">
                  <c:v>0.0781044737260223</c:v>
                </c:pt>
                <c:pt idx="11">
                  <c:v>0.0786528741093275</c:v>
                </c:pt>
                <c:pt idx="12">
                  <c:v>0.077649556546775</c:v>
                </c:pt>
                <c:pt idx="13">
                  <c:v>0.0813012798339029</c:v>
                </c:pt>
                <c:pt idx="14">
                  <c:v>0.0792765577177368</c:v>
                </c:pt>
                <c:pt idx="15">
                  <c:v>0.0815290179137099</c:v>
                </c:pt>
                <c:pt idx="16">
                  <c:v>0.0837334402731646</c:v>
                </c:pt>
              </c:numCache>
            </c:numRef>
          </c:yVal>
          <c:smooth val="1"/>
        </c:ser>
        <c:ser>
          <c:idx val="2"/>
          <c:order val="3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27'!$I$57:$I$68</c:f>
              <c:numCache>
                <c:formatCode>0.00000</c:formatCode>
                <c:ptCount val="12"/>
                <c:pt idx="0">
                  <c:v>0.196439937787813</c:v>
                </c:pt>
                <c:pt idx="1">
                  <c:v>0.196857661061915</c:v>
                </c:pt>
                <c:pt idx="2">
                  <c:v>0.196941975197881</c:v>
                </c:pt>
                <c:pt idx="3">
                  <c:v>0.200345243216042</c:v>
                </c:pt>
                <c:pt idx="4">
                  <c:v>0.20166934478777</c:v>
                </c:pt>
                <c:pt idx="5">
                  <c:v>0.20272084445209</c:v>
                </c:pt>
                <c:pt idx="6">
                  <c:v>0.206053685916713</c:v>
                </c:pt>
                <c:pt idx="7">
                  <c:v>0.208329058031026</c:v>
                </c:pt>
                <c:pt idx="8">
                  <c:v>0.20976672193005</c:v>
                </c:pt>
                <c:pt idx="9">
                  <c:v>0.214044404447814</c:v>
                </c:pt>
                <c:pt idx="10">
                  <c:v>0.215421797673937</c:v>
                </c:pt>
                <c:pt idx="11">
                  <c:v>0.220261017494273</c:v>
                </c:pt>
              </c:numCache>
            </c:numRef>
          </c:xVal>
          <c:yVal>
            <c:numRef>
              <c:f>'AP;Data Set # 27'!$J$57:$J$68</c:f>
              <c:numCache>
                <c:formatCode>0.00000</c:formatCode>
                <c:ptCount val="12"/>
                <c:pt idx="0">
                  <c:v>0.0894172640591266</c:v>
                </c:pt>
                <c:pt idx="1">
                  <c:v>0.0895014044941996</c:v>
                </c:pt>
                <c:pt idx="2">
                  <c:v>0.0900158835229587</c:v>
                </c:pt>
                <c:pt idx="3">
                  <c:v>0.0917317074116048</c:v>
                </c:pt>
                <c:pt idx="4">
                  <c:v>0.0929734662951842</c:v>
                </c:pt>
                <c:pt idx="5">
                  <c:v>0.093407356990435</c:v>
                </c:pt>
                <c:pt idx="6">
                  <c:v>0.0950325466685764</c:v>
                </c:pt>
                <c:pt idx="7">
                  <c:v>0.0966451455949644</c:v>
                </c:pt>
                <c:pt idx="8">
                  <c:v>0.0990193310909808</c:v>
                </c:pt>
                <c:pt idx="9">
                  <c:v>0.101463591580737</c:v>
                </c:pt>
                <c:pt idx="10">
                  <c:v>0.103923828609427</c:v>
                </c:pt>
                <c:pt idx="11">
                  <c:v>0.107591961554826</c:v>
                </c:pt>
              </c:numCache>
            </c:numRef>
          </c:yVal>
          <c:smooth val="0"/>
        </c:ser>
        <c:ser>
          <c:idx val="4"/>
          <c:order val="4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27'!$I$71:$I$82</c:f>
              <c:numCache>
                <c:formatCode>0.00000</c:formatCode>
                <c:ptCount val="12"/>
                <c:pt idx="0">
                  <c:v>0.213127590176795</c:v>
                </c:pt>
                <c:pt idx="1">
                  <c:v>0.214413944172426</c:v>
                </c:pt>
                <c:pt idx="2">
                  <c:v>0.214403047839765</c:v>
                </c:pt>
                <c:pt idx="3">
                  <c:v>0.217321136535607</c:v>
                </c:pt>
                <c:pt idx="4">
                  <c:v>0.222556217627739</c:v>
                </c:pt>
                <c:pt idx="5">
                  <c:v>0.224880268011952</c:v>
                </c:pt>
                <c:pt idx="6">
                  <c:v>0.230874145117632</c:v>
                </c:pt>
                <c:pt idx="7">
                  <c:v>0.23048466188101</c:v>
                </c:pt>
                <c:pt idx="8">
                  <c:v>0.231394460012799</c:v>
                </c:pt>
                <c:pt idx="9">
                  <c:v>0.237835525781417</c:v>
                </c:pt>
                <c:pt idx="10">
                  <c:v>0.242259491381021</c:v>
                </c:pt>
                <c:pt idx="11">
                  <c:v>0.246261959358731</c:v>
                </c:pt>
              </c:numCache>
            </c:numRef>
          </c:xVal>
          <c:yVal>
            <c:numRef>
              <c:f>'AP;Data Set # 27'!$J$71:$J$82</c:f>
              <c:numCache>
                <c:formatCode>0.00000</c:formatCode>
                <c:ptCount val="12"/>
                <c:pt idx="0">
                  <c:v>0.104946060586603</c:v>
                </c:pt>
                <c:pt idx="1">
                  <c:v>0.107561710326884</c:v>
                </c:pt>
                <c:pt idx="2">
                  <c:v>0.107629640622159</c:v>
                </c:pt>
                <c:pt idx="3">
                  <c:v>0.107955935251732</c:v>
                </c:pt>
                <c:pt idx="4">
                  <c:v>0.111769731559406</c:v>
                </c:pt>
                <c:pt idx="5">
                  <c:v>0.113481060104841</c:v>
                </c:pt>
                <c:pt idx="6">
                  <c:v>0.116680887415472</c:v>
                </c:pt>
                <c:pt idx="7">
                  <c:v>0.116034677154287</c:v>
                </c:pt>
                <c:pt idx="8">
                  <c:v>0.118870854982319</c:v>
                </c:pt>
                <c:pt idx="9">
                  <c:v>0.121738641008495</c:v>
                </c:pt>
                <c:pt idx="10">
                  <c:v>0.121497337981355</c:v>
                </c:pt>
                <c:pt idx="11">
                  <c:v>0.129020225683335</c:v>
                </c:pt>
              </c:numCache>
            </c:numRef>
          </c:yVal>
          <c:smooth val="1"/>
        </c:ser>
        <c:ser>
          <c:idx val="6"/>
          <c:order val="5"/>
          <c:tx>
            <c:v>18.0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'AP;Data Set # 27'!$I$85:$I$98</c:f>
              <c:numCache>
                <c:formatCode>0.00000</c:formatCode>
                <c:ptCount val="14"/>
                <c:pt idx="0">
                  <c:v>0.243385298298688</c:v>
                </c:pt>
                <c:pt idx="1">
                  <c:v>0.243526662231715</c:v>
                </c:pt>
                <c:pt idx="2">
                  <c:v>0.246433757845423</c:v>
                </c:pt>
                <c:pt idx="3">
                  <c:v>0.251533714567722</c:v>
                </c:pt>
                <c:pt idx="4">
                  <c:v>0.248313106363246</c:v>
                </c:pt>
                <c:pt idx="5">
                  <c:v>0.248073172366933</c:v>
                </c:pt>
                <c:pt idx="6">
                  <c:v>0.24975053394489</c:v>
                </c:pt>
                <c:pt idx="7">
                  <c:v>0.261198921606386</c:v>
                </c:pt>
                <c:pt idx="8">
                  <c:v>0.259517985614051</c:v>
                </c:pt>
                <c:pt idx="9">
                  <c:v>0.263519147451783</c:v>
                </c:pt>
                <c:pt idx="10">
                  <c:v>0.265951341215359</c:v>
                </c:pt>
                <c:pt idx="11">
                  <c:v>0.272024173916628</c:v>
                </c:pt>
                <c:pt idx="12">
                  <c:v>0.280471639896997</c:v>
                </c:pt>
                <c:pt idx="13">
                  <c:v>0.278866171486569</c:v>
                </c:pt>
              </c:numCache>
            </c:numRef>
          </c:xVal>
          <c:yVal>
            <c:numRef>
              <c:f>'AP;Data Set # 27'!$J$85:$J$98</c:f>
              <c:numCache>
                <c:formatCode>0.00000</c:formatCode>
                <c:ptCount val="14"/>
                <c:pt idx="0">
                  <c:v>0.133308154874563</c:v>
                </c:pt>
                <c:pt idx="1">
                  <c:v>0.134933866245795</c:v>
                </c:pt>
                <c:pt idx="2">
                  <c:v>0.136220428055519</c:v>
                </c:pt>
                <c:pt idx="3">
                  <c:v>0.139128635315458</c:v>
                </c:pt>
                <c:pt idx="4">
                  <c:v>0.137365866457847</c:v>
                </c:pt>
                <c:pt idx="5">
                  <c:v>0.136090748893358</c:v>
                </c:pt>
                <c:pt idx="6">
                  <c:v>0.139262458290153</c:v>
                </c:pt>
                <c:pt idx="7">
                  <c:v>0.145342896311</c:v>
                </c:pt>
                <c:pt idx="8">
                  <c:v>0.145544135505028</c:v>
                </c:pt>
                <c:pt idx="9">
                  <c:v>0.149038880137322</c:v>
                </c:pt>
                <c:pt idx="10">
                  <c:v>0.153377124123122</c:v>
                </c:pt>
                <c:pt idx="11">
                  <c:v>0.159000008598681</c:v>
                </c:pt>
                <c:pt idx="12">
                  <c:v>0.167398400953452</c:v>
                </c:pt>
                <c:pt idx="13">
                  <c:v>0.166387189689123</c:v>
                </c:pt>
              </c:numCache>
            </c:numRef>
          </c:yVal>
          <c:smooth val="1"/>
        </c:ser>
        <c:ser>
          <c:idx val="7"/>
          <c:order val="6"/>
          <c:tx>
            <c:v>20.0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'AP;Data Set # 27'!$I$101:$I$110</c:f>
              <c:numCache>
                <c:formatCode>0.00000</c:formatCode>
                <c:ptCount val="10"/>
                <c:pt idx="0">
                  <c:v>0.260201631537113</c:v>
                </c:pt>
                <c:pt idx="1">
                  <c:v>0.266737359136085</c:v>
                </c:pt>
                <c:pt idx="2">
                  <c:v>0.266405440465108</c:v>
                </c:pt>
                <c:pt idx="3">
                  <c:v>0.268905239175064</c:v>
                </c:pt>
                <c:pt idx="4">
                  <c:v>0.269508363835985</c:v>
                </c:pt>
                <c:pt idx="5">
                  <c:v>0.275490473644727</c:v>
                </c:pt>
                <c:pt idx="6">
                  <c:v>0.281505258366495</c:v>
                </c:pt>
                <c:pt idx="7">
                  <c:v>0.287390540388937</c:v>
                </c:pt>
                <c:pt idx="8">
                  <c:v>0.288111700914231</c:v>
                </c:pt>
                <c:pt idx="9">
                  <c:v>0.295604448366496</c:v>
                </c:pt>
              </c:numCache>
            </c:numRef>
          </c:xVal>
          <c:yVal>
            <c:numRef>
              <c:f>'AP;Data Set # 27'!$J$101:$J$110</c:f>
              <c:numCache>
                <c:formatCode>0.00000</c:formatCode>
                <c:ptCount val="10"/>
                <c:pt idx="0">
                  <c:v>0.157686810422218</c:v>
                </c:pt>
                <c:pt idx="1">
                  <c:v>0.159951399296617</c:v>
                </c:pt>
                <c:pt idx="2">
                  <c:v>0.160565454914421</c:v>
                </c:pt>
                <c:pt idx="3">
                  <c:v>0.162231964889126</c:v>
                </c:pt>
                <c:pt idx="4">
                  <c:v>0.161107990354248</c:v>
                </c:pt>
                <c:pt idx="5">
                  <c:v>0.165666219479616</c:v>
                </c:pt>
                <c:pt idx="6">
                  <c:v>0.17067033108661</c:v>
                </c:pt>
                <c:pt idx="7">
                  <c:v>0.177521532978726</c:v>
                </c:pt>
                <c:pt idx="8">
                  <c:v>0.182270005104169</c:v>
                </c:pt>
                <c:pt idx="9">
                  <c:v>0.189366222884611</c:v>
                </c:pt>
              </c:numCache>
            </c:numRef>
          </c:yVal>
          <c:smooth val="1"/>
        </c:ser>
        <c:ser>
          <c:idx val="5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25'!$I$151:$I$161</c:f>
              <c:numCache>
                <c:formatCode>General</c:formatCode>
                <c:ptCount val="11"/>
              </c:numCache>
            </c:numRef>
          </c:xVal>
          <c:yVal>
            <c:numRef>
              <c:f>'AN;Data Set # 25'!$J$151:$J$161</c:f>
              <c:numCache>
                <c:formatCode>General</c:formatCode>
                <c:ptCount val="1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2854368"/>
        <c:axId val="-1372849792"/>
      </c:scatterChart>
      <c:valAx>
        <c:axId val="-1372854368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849792"/>
        <c:crosses val="autoZero"/>
        <c:crossBetween val="midCat"/>
        <c:majorUnit val="0.02"/>
      </c:valAx>
      <c:valAx>
        <c:axId val="-1372849792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8543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delete val="1"/>
      </c:legendEntry>
      <c:layout>
        <c:manualLayout>
          <c:xMode val="edge"/>
          <c:yMode val="edge"/>
          <c:x val="0.120243620567284"/>
          <c:y val="0.112709964110701"/>
          <c:w val="0.0875190909192254"/>
          <c:h val="0.38848966353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0929250263992"/>
          <c:y val="0.0228915662650602"/>
          <c:w val="0.889123548046462"/>
          <c:h val="0.866265060240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44878563885956"/>
                  <c:y val="0.16626506024096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'AP;Data Set # 27'!$D$8:$D$179</c:f>
              <c:numCache>
                <c:formatCode>General</c:formatCode>
                <c:ptCount val="172"/>
                <c:pt idx="0">
                  <c:v>8.0</c:v>
                </c:pt>
                <c:pt idx="1">
                  <c:v>8.0</c:v>
                </c:pt>
                <c:pt idx="2">
                  <c:v>8.0</c:v>
                </c:pt>
                <c:pt idx="3">
                  <c:v>8.0</c:v>
                </c:pt>
                <c:pt idx="4">
                  <c:v>8.0</c:v>
                </c:pt>
                <c:pt idx="5">
                  <c:v>8.0</c:v>
                </c:pt>
                <c:pt idx="6">
                  <c:v>8.0</c:v>
                </c:pt>
                <c:pt idx="7">
                  <c:v>8.0</c:v>
                </c:pt>
                <c:pt idx="8">
                  <c:v>8.0</c:v>
                </c:pt>
                <c:pt idx="9">
                  <c:v>8.0</c:v>
                </c:pt>
                <c:pt idx="10">
                  <c:v>8.0</c:v>
                </c:pt>
                <c:pt idx="11">
                  <c:v>8.0</c:v>
                </c:pt>
                <c:pt idx="12">
                  <c:v>8.0</c:v>
                </c:pt>
                <c:pt idx="15">
                  <c:v>10.0</c:v>
                </c:pt>
                <c:pt idx="16">
                  <c:v>10.0</c:v>
                </c:pt>
                <c:pt idx="17">
                  <c:v>10.0</c:v>
                </c:pt>
                <c:pt idx="18">
                  <c:v>10.0</c:v>
                </c:pt>
                <c:pt idx="19">
                  <c:v>10.0</c:v>
                </c:pt>
                <c:pt idx="20">
                  <c:v>10.0</c:v>
                </c:pt>
                <c:pt idx="21">
                  <c:v>10.0</c:v>
                </c:pt>
                <c:pt idx="22">
                  <c:v>10.0</c:v>
                </c:pt>
                <c:pt idx="23">
                  <c:v>10.0</c:v>
                </c:pt>
                <c:pt idx="24">
                  <c:v>10.0</c:v>
                </c:pt>
                <c:pt idx="25">
                  <c:v>10.0</c:v>
                </c:pt>
                <c:pt idx="26">
                  <c:v>10.0</c:v>
                </c:pt>
                <c:pt idx="27">
                  <c:v>10.0</c:v>
                </c:pt>
                <c:pt idx="30">
                  <c:v>12.0</c:v>
                </c:pt>
                <c:pt idx="31">
                  <c:v>12.0</c:v>
                </c:pt>
                <c:pt idx="32">
                  <c:v>12.0</c:v>
                </c:pt>
                <c:pt idx="33">
                  <c:v>12.0</c:v>
                </c:pt>
                <c:pt idx="34">
                  <c:v>12.0</c:v>
                </c:pt>
                <c:pt idx="35">
                  <c:v>12.0</c:v>
                </c:pt>
                <c:pt idx="36">
                  <c:v>12.0</c:v>
                </c:pt>
                <c:pt idx="37">
                  <c:v>12.0</c:v>
                </c:pt>
                <c:pt idx="38">
                  <c:v>12.0</c:v>
                </c:pt>
                <c:pt idx="39">
                  <c:v>12.0</c:v>
                </c:pt>
                <c:pt idx="40">
                  <c:v>12.0</c:v>
                </c:pt>
                <c:pt idx="41">
                  <c:v>12.0</c:v>
                </c:pt>
                <c:pt idx="42">
                  <c:v>12.0</c:v>
                </c:pt>
                <c:pt idx="43">
                  <c:v>12.0</c:v>
                </c:pt>
                <c:pt idx="44">
                  <c:v>12.0</c:v>
                </c:pt>
                <c:pt idx="45">
                  <c:v>12.0</c:v>
                </c:pt>
                <c:pt idx="46">
                  <c:v>12.0</c:v>
                </c:pt>
                <c:pt idx="49">
                  <c:v>14.0</c:v>
                </c:pt>
                <c:pt idx="50">
                  <c:v>14.0</c:v>
                </c:pt>
                <c:pt idx="51">
                  <c:v>14.0</c:v>
                </c:pt>
                <c:pt idx="52">
                  <c:v>14.0</c:v>
                </c:pt>
                <c:pt idx="53">
                  <c:v>14.0</c:v>
                </c:pt>
                <c:pt idx="54">
                  <c:v>14.0</c:v>
                </c:pt>
                <c:pt idx="55">
                  <c:v>14.0</c:v>
                </c:pt>
                <c:pt idx="56">
                  <c:v>14.0</c:v>
                </c:pt>
                <c:pt idx="57">
                  <c:v>14.0</c:v>
                </c:pt>
                <c:pt idx="58">
                  <c:v>14.0</c:v>
                </c:pt>
                <c:pt idx="59">
                  <c:v>14.0</c:v>
                </c:pt>
                <c:pt idx="60">
                  <c:v>14.0</c:v>
                </c:pt>
                <c:pt idx="63">
                  <c:v>16.0</c:v>
                </c:pt>
                <c:pt idx="64">
                  <c:v>16.0</c:v>
                </c:pt>
                <c:pt idx="65">
                  <c:v>16.0</c:v>
                </c:pt>
                <c:pt idx="66">
                  <c:v>16.0</c:v>
                </c:pt>
                <c:pt idx="67">
                  <c:v>16.0</c:v>
                </c:pt>
                <c:pt idx="68">
                  <c:v>16.0</c:v>
                </c:pt>
                <c:pt idx="69">
                  <c:v>16.0</c:v>
                </c:pt>
                <c:pt idx="70">
                  <c:v>16.0</c:v>
                </c:pt>
                <c:pt idx="71">
                  <c:v>16.0</c:v>
                </c:pt>
                <c:pt idx="72">
                  <c:v>16.0</c:v>
                </c:pt>
                <c:pt idx="73">
                  <c:v>16.0</c:v>
                </c:pt>
                <c:pt idx="74">
                  <c:v>16.0</c:v>
                </c:pt>
                <c:pt idx="77">
                  <c:v>18.0</c:v>
                </c:pt>
                <c:pt idx="78">
                  <c:v>18.0</c:v>
                </c:pt>
                <c:pt idx="79">
                  <c:v>18.0</c:v>
                </c:pt>
                <c:pt idx="80">
                  <c:v>18.0</c:v>
                </c:pt>
                <c:pt idx="81">
                  <c:v>18.0</c:v>
                </c:pt>
                <c:pt idx="82">
                  <c:v>18.0</c:v>
                </c:pt>
                <c:pt idx="83">
                  <c:v>18.0</c:v>
                </c:pt>
                <c:pt idx="84">
                  <c:v>18.0</c:v>
                </c:pt>
                <c:pt idx="85">
                  <c:v>18.0</c:v>
                </c:pt>
                <c:pt idx="86">
                  <c:v>18.0</c:v>
                </c:pt>
                <c:pt idx="87">
                  <c:v>18.0</c:v>
                </c:pt>
                <c:pt idx="88">
                  <c:v>18.0</c:v>
                </c:pt>
                <c:pt idx="89">
                  <c:v>18.0</c:v>
                </c:pt>
                <c:pt idx="90">
                  <c:v>18.0</c:v>
                </c:pt>
                <c:pt idx="93">
                  <c:v>20.0</c:v>
                </c:pt>
                <c:pt idx="94">
                  <c:v>20.0</c:v>
                </c:pt>
                <c:pt idx="95">
                  <c:v>20.0</c:v>
                </c:pt>
                <c:pt idx="96">
                  <c:v>20.0</c:v>
                </c:pt>
                <c:pt idx="97">
                  <c:v>20.0</c:v>
                </c:pt>
                <c:pt idx="98">
                  <c:v>20.0</c:v>
                </c:pt>
                <c:pt idx="99">
                  <c:v>20.0</c:v>
                </c:pt>
                <c:pt idx="100">
                  <c:v>20.0</c:v>
                </c:pt>
                <c:pt idx="101">
                  <c:v>20.0</c:v>
                </c:pt>
                <c:pt idx="102">
                  <c:v>20.0</c:v>
                </c:pt>
              </c:numCache>
            </c:numRef>
          </c:xVal>
          <c:yVal>
            <c:numRef>
              <c:f>'AP;Data Set # 27'!$I$8:$I$179</c:f>
              <c:numCache>
                <c:formatCode>0.00000</c:formatCode>
                <c:ptCount val="172"/>
                <c:pt idx="0">
                  <c:v>0.1251696848067</c:v>
                </c:pt>
                <c:pt idx="1">
                  <c:v>0.126150748274679</c:v>
                </c:pt>
                <c:pt idx="2">
                  <c:v>0.126048096147238</c:v>
                </c:pt>
                <c:pt idx="3">
                  <c:v>0.126664720335588</c:v>
                </c:pt>
                <c:pt idx="4">
                  <c:v>0.124754390227521</c:v>
                </c:pt>
                <c:pt idx="5">
                  <c:v>0.126038213751087</c:v>
                </c:pt>
                <c:pt idx="6">
                  <c:v>0.124235544992565</c:v>
                </c:pt>
                <c:pt idx="7">
                  <c:v>0.126634039173667</c:v>
                </c:pt>
                <c:pt idx="8">
                  <c:v>0.127814665620667</c:v>
                </c:pt>
                <c:pt idx="9">
                  <c:v>0.127132416079096</c:v>
                </c:pt>
                <c:pt idx="10">
                  <c:v>0.128567926103967</c:v>
                </c:pt>
                <c:pt idx="11">
                  <c:v>0.129733921195041</c:v>
                </c:pt>
                <c:pt idx="12">
                  <c:v>0.130039318384853</c:v>
                </c:pt>
                <c:pt idx="15">
                  <c:v>0.145739501618383</c:v>
                </c:pt>
                <c:pt idx="16">
                  <c:v>0.149634329023564</c:v>
                </c:pt>
                <c:pt idx="17">
                  <c:v>0.150628450458798</c:v>
                </c:pt>
                <c:pt idx="18">
                  <c:v>0.151532398172214</c:v>
                </c:pt>
                <c:pt idx="19">
                  <c:v>0.151459856692247</c:v>
                </c:pt>
                <c:pt idx="20">
                  <c:v>0.149669947468906</c:v>
                </c:pt>
                <c:pt idx="21">
                  <c:v>0.152066454451676</c:v>
                </c:pt>
                <c:pt idx="22">
                  <c:v>0.150907902100345</c:v>
                </c:pt>
                <c:pt idx="23">
                  <c:v>0.150969054322111</c:v>
                </c:pt>
                <c:pt idx="24">
                  <c:v>0.151555240256234</c:v>
                </c:pt>
                <c:pt idx="25">
                  <c:v>0.153469131571906</c:v>
                </c:pt>
                <c:pt idx="26">
                  <c:v>0.155502491742819</c:v>
                </c:pt>
                <c:pt idx="27">
                  <c:v>0.158553805082119</c:v>
                </c:pt>
                <c:pt idx="30">
                  <c:v>0.168272527197097</c:v>
                </c:pt>
                <c:pt idx="31">
                  <c:v>0.17262872376989</c:v>
                </c:pt>
                <c:pt idx="32">
                  <c:v>0.171884242597992</c:v>
                </c:pt>
                <c:pt idx="33">
                  <c:v>0.172327359891005</c:v>
                </c:pt>
                <c:pt idx="34">
                  <c:v>0.170695231624481</c:v>
                </c:pt>
                <c:pt idx="35">
                  <c:v>0.170445725795204</c:v>
                </c:pt>
                <c:pt idx="36">
                  <c:v>0.175486092336029</c:v>
                </c:pt>
                <c:pt idx="37">
                  <c:v>0.171194401441838</c:v>
                </c:pt>
                <c:pt idx="38">
                  <c:v>0.17598345693734</c:v>
                </c:pt>
                <c:pt idx="39">
                  <c:v>0.175233819858936</c:v>
                </c:pt>
                <c:pt idx="40">
                  <c:v>0.176727221485225</c:v>
                </c:pt>
                <c:pt idx="41">
                  <c:v>0.176804746259354</c:v>
                </c:pt>
                <c:pt idx="42">
                  <c:v>0.177121982453385</c:v>
                </c:pt>
                <c:pt idx="43">
                  <c:v>0.181378178779958</c:v>
                </c:pt>
                <c:pt idx="44">
                  <c:v>0.177839108732109</c:v>
                </c:pt>
                <c:pt idx="45">
                  <c:v>0.182667546481112</c:v>
                </c:pt>
                <c:pt idx="46">
                  <c:v>0.185392109511802</c:v>
                </c:pt>
                <c:pt idx="49">
                  <c:v>0.196439937787813</c:v>
                </c:pt>
                <c:pt idx="50">
                  <c:v>0.196857661061915</c:v>
                </c:pt>
                <c:pt idx="51">
                  <c:v>0.196941975197881</c:v>
                </c:pt>
                <c:pt idx="52">
                  <c:v>0.200345243216042</c:v>
                </c:pt>
                <c:pt idx="53">
                  <c:v>0.20166934478777</c:v>
                </c:pt>
                <c:pt idx="54">
                  <c:v>0.20272084445209</c:v>
                </c:pt>
                <c:pt idx="55">
                  <c:v>0.206053685916713</c:v>
                </c:pt>
                <c:pt idx="56">
                  <c:v>0.208329058031026</c:v>
                </c:pt>
                <c:pt idx="57">
                  <c:v>0.20976672193005</c:v>
                </c:pt>
                <c:pt idx="58">
                  <c:v>0.214044404447814</c:v>
                </c:pt>
                <c:pt idx="59">
                  <c:v>0.215421797673937</c:v>
                </c:pt>
                <c:pt idx="60">
                  <c:v>0.220261017494273</c:v>
                </c:pt>
                <c:pt idx="63">
                  <c:v>0.213127590176795</c:v>
                </c:pt>
                <c:pt idx="64">
                  <c:v>0.214413944172426</c:v>
                </c:pt>
                <c:pt idx="65">
                  <c:v>0.214403047839765</c:v>
                </c:pt>
                <c:pt idx="66">
                  <c:v>0.217321136535607</c:v>
                </c:pt>
                <c:pt idx="67">
                  <c:v>0.222556217627739</c:v>
                </c:pt>
                <c:pt idx="68">
                  <c:v>0.224880268011952</c:v>
                </c:pt>
                <c:pt idx="69">
                  <c:v>0.230874145117632</c:v>
                </c:pt>
                <c:pt idx="70">
                  <c:v>0.23048466188101</c:v>
                </c:pt>
                <c:pt idx="71">
                  <c:v>0.231394460012799</c:v>
                </c:pt>
                <c:pt idx="72">
                  <c:v>0.237835525781417</c:v>
                </c:pt>
                <c:pt idx="73">
                  <c:v>0.242259491381021</c:v>
                </c:pt>
                <c:pt idx="74">
                  <c:v>0.246261959358731</c:v>
                </c:pt>
                <c:pt idx="77">
                  <c:v>0.243385298298688</c:v>
                </c:pt>
                <c:pt idx="78">
                  <c:v>0.243526662231715</c:v>
                </c:pt>
                <c:pt idx="79">
                  <c:v>0.246433757845423</c:v>
                </c:pt>
                <c:pt idx="80">
                  <c:v>0.251533714567722</c:v>
                </c:pt>
                <c:pt idx="81">
                  <c:v>0.248313106363246</c:v>
                </c:pt>
                <c:pt idx="82">
                  <c:v>0.248073172366933</c:v>
                </c:pt>
                <c:pt idx="83">
                  <c:v>0.24975053394489</c:v>
                </c:pt>
                <c:pt idx="84">
                  <c:v>0.261198921606386</c:v>
                </c:pt>
                <c:pt idx="85">
                  <c:v>0.259517985614051</c:v>
                </c:pt>
                <c:pt idx="86">
                  <c:v>0.263519147451783</c:v>
                </c:pt>
                <c:pt idx="87">
                  <c:v>0.265951341215359</c:v>
                </c:pt>
                <c:pt idx="88">
                  <c:v>0.272024173916628</c:v>
                </c:pt>
                <c:pt idx="89">
                  <c:v>0.280471639896997</c:v>
                </c:pt>
                <c:pt idx="90">
                  <c:v>0.278866171486569</c:v>
                </c:pt>
                <c:pt idx="93">
                  <c:v>0.260201631537113</c:v>
                </c:pt>
                <c:pt idx="94">
                  <c:v>0.266737359136085</c:v>
                </c:pt>
                <c:pt idx="95">
                  <c:v>0.266405440465108</c:v>
                </c:pt>
                <c:pt idx="96">
                  <c:v>0.268905239175064</c:v>
                </c:pt>
                <c:pt idx="97">
                  <c:v>0.269508363835985</c:v>
                </c:pt>
                <c:pt idx="98">
                  <c:v>0.275490473644727</c:v>
                </c:pt>
                <c:pt idx="99">
                  <c:v>0.281505258366495</c:v>
                </c:pt>
                <c:pt idx="100">
                  <c:v>0.287390540388937</c:v>
                </c:pt>
                <c:pt idx="101">
                  <c:v>0.288111700914231</c:v>
                </c:pt>
                <c:pt idx="102">
                  <c:v>0.295604448366496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0338752"/>
        <c:axId val="-1390334192"/>
      </c:scatterChart>
      <c:valAx>
        <c:axId val="-1390338752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0334192"/>
        <c:crosses val="autoZero"/>
        <c:crossBetween val="midCat"/>
        <c:majorUnit val="2.0"/>
      </c:valAx>
      <c:valAx>
        <c:axId val="-139033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03387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9651531151"/>
          <c:y val="0.162650602409639"/>
          <c:w val="0.135163674762408"/>
          <c:h val="0.05903614457831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28'!#REF!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28'!#REF!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0185344"/>
        <c:axId val="-1390181248"/>
      </c:scatterChart>
      <c:valAx>
        <c:axId val="-1390185344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0181248"/>
        <c:crosses val="autoZero"/>
        <c:crossBetween val="midCat"/>
        <c:majorUnit val="0.1"/>
      </c:valAx>
      <c:valAx>
        <c:axId val="-139018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01853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24479754435065"/>
          <c:y val="0.0239334148660122"/>
          <c:w val="0.889974524163897"/>
          <c:h val="0.863684101686527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28'!$F$8:$F$246</c:f>
              <c:numCache>
                <c:formatCode>General</c:formatCode>
                <c:ptCount val="239"/>
                <c:pt idx="0">
                  <c:v>32.0</c:v>
                </c:pt>
                <c:pt idx="1">
                  <c:v>54.0</c:v>
                </c:pt>
                <c:pt idx="2">
                  <c:v>121.0</c:v>
                </c:pt>
                <c:pt idx="3">
                  <c:v>143.0</c:v>
                </c:pt>
                <c:pt idx="4">
                  <c:v>168.0</c:v>
                </c:pt>
                <c:pt idx="5">
                  <c:v>202.0</c:v>
                </c:pt>
                <c:pt idx="6">
                  <c:v>230.0</c:v>
                </c:pt>
                <c:pt idx="7">
                  <c:v>263.0</c:v>
                </c:pt>
                <c:pt idx="8">
                  <c:v>306.0</c:v>
                </c:pt>
                <c:pt idx="9">
                  <c:v>342.0</c:v>
                </c:pt>
                <c:pt idx="10">
                  <c:v>394.0</c:v>
                </c:pt>
                <c:pt idx="11">
                  <c:v>449.0</c:v>
                </c:pt>
                <c:pt idx="12">
                  <c:v>502.0</c:v>
                </c:pt>
                <c:pt idx="13">
                  <c:v>569.0</c:v>
                </c:pt>
                <c:pt idx="16">
                  <c:v>39.0</c:v>
                </c:pt>
                <c:pt idx="17">
                  <c:v>66.0</c:v>
                </c:pt>
                <c:pt idx="18">
                  <c:v>139.0</c:v>
                </c:pt>
                <c:pt idx="19">
                  <c:v>167.0</c:v>
                </c:pt>
                <c:pt idx="20">
                  <c:v>193.0</c:v>
                </c:pt>
                <c:pt idx="21">
                  <c:v>218.0</c:v>
                </c:pt>
                <c:pt idx="22">
                  <c:v>245.0</c:v>
                </c:pt>
                <c:pt idx="23">
                  <c:v>285.0</c:v>
                </c:pt>
                <c:pt idx="24">
                  <c:v>333.0</c:v>
                </c:pt>
                <c:pt idx="25">
                  <c:v>379.0</c:v>
                </c:pt>
                <c:pt idx="26">
                  <c:v>418.0</c:v>
                </c:pt>
                <c:pt idx="27">
                  <c:v>503.0</c:v>
                </c:pt>
                <c:pt idx="28">
                  <c:v>543.0</c:v>
                </c:pt>
                <c:pt idx="29">
                  <c:v>612.0</c:v>
                </c:pt>
                <c:pt idx="32">
                  <c:v>50.0</c:v>
                </c:pt>
                <c:pt idx="33">
                  <c:v>83.0</c:v>
                </c:pt>
                <c:pt idx="34">
                  <c:v>168.0</c:v>
                </c:pt>
                <c:pt idx="35">
                  <c:v>198.0</c:v>
                </c:pt>
                <c:pt idx="36">
                  <c:v>229.0</c:v>
                </c:pt>
                <c:pt idx="37">
                  <c:v>256.0</c:v>
                </c:pt>
                <c:pt idx="38">
                  <c:v>259.0</c:v>
                </c:pt>
                <c:pt idx="39">
                  <c:v>306.0</c:v>
                </c:pt>
                <c:pt idx="40">
                  <c:v>349.0</c:v>
                </c:pt>
                <c:pt idx="41">
                  <c:v>386.0</c:v>
                </c:pt>
                <c:pt idx="42">
                  <c:v>428.0</c:v>
                </c:pt>
                <c:pt idx="43">
                  <c:v>434.0</c:v>
                </c:pt>
                <c:pt idx="44">
                  <c:v>489.0</c:v>
                </c:pt>
                <c:pt idx="45">
                  <c:v>577.0</c:v>
                </c:pt>
                <c:pt idx="46">
                  <c:v>620.0</c:v>
                </c:pt>
                <c:pt idx="47">
                  <c:v>689.0</c:v>
                </c:pt>
                <c:pt idx="50">
                  <c:v>69.0</c:v>
                </c:pt>
                <c:pt idx="51">
                  <c:v>103.0</c:v>
                </c:pt>
                <c:pt idx="52">
                  <c:v>203.0</c:v>
                </c:pt>
                <c:pt idx="53">
                  <c:v>235.0</c:v>
                </c:pt>
                <c:pt idx="54">
                  <c:v>274.0</c:v>
                </c:pt>
                <c:pt idx="55">
                  <c:v>311.0</c:v>
                </c:pt>
                <c:pt idx="56">
                  <c:v>348.0</c:v>
                </c:pt>
                <c:pt idx="57">
                  <c:v>415.0</c:v>
                </c:pt>
                <c:pt idx="58">
                  <c:v>467.0</c:v>
                </c:pt>
                <c:pt idx="59">
                  <c:v>516.0</c:v>
                </c:pt>
                <c:pt idx="60">
                  <c:v>587.0</c:v>
                </c:pt>
                <c:pt idx="61">
                  <c:v>679.0</c:v>
                </c:pt>
                <c:pt idx="62">
                  <c:v>736.0</c:v>
                </c:pt>
                <c:pt idx="63">
                  <c:v>821.0</c:v>
                </c:pt>
                <c:pt idx="66">
                  <c:v>265.0</c:v>
                </c:pt>
                <c:pt idx="67">
                  <c:v>311.0</c:v>
                </c:pt>
                <c:pt idx="68">
                  <c:v>372.0</c:v>
                </c:pt>
                <c:pt idx="69">
                  <c:v>422.0</c:v>
                </c:pt>
                <c:pt idx="70">
                  <c:v>480.0</c:v>
                </c:pt>
                <c:pt idx="71">
                  <c:v>539.0</c:v>
                </c:pt>
                <c:pt idx="72">
                  <c:v>612.0</c:v>
                </c:pt>
                <c:pt idx="73">
                  <c:v>702.0</c:v>
                </c:pt>
                <c:pt idx="74">
                  <c:v>777.0</c:v>
                </c:pt>
                <c:pt idx="75">
                  <c:v>862.0</c:v>
                </c:pt>
                <c:pt idx="76">
                  <c:v>965.0</c:v>
                </c:pt>
                <c:pt idx="77">
                  <c:v>1078.0</c:v>
                </c:pt>
                <c:pt idx="80">
                  <c:v>351.0</c:v>
                </c:pt>
                <c:pt idx="81">
                  <c:v>379.0</c:v>
                </c:pt>
                <c:pt idx="82">
                  <c:v>450.0</c:v>
                </c:pt>
                <c:pt idx="83">
                  <c:v>518.0</c:v>
                </c:pt>
                <c:pt idx="84">
                  <c:v>586.0</c:v>
                </c:pt>
                <c:pt idx="85">
                  <c:v>660.0</c:v>
                </c:pt>
                <c:pt idx="86">
                  <c:v>760.0</c:v>
                </c:pt>
                <c:pt idx="87">
                  <c:v>848.0</c:v>
                </c:pt>
                <c:pt idx="88">
                  <c:v>965.0</c:v>
                </c:pt>
                <c:pt idx="89">
                  <c:v>1074.0</c:v>
                </c:pt>
                <c:pt idx="90">
                  <c:v>1207.0</c:v>
                </c:pt>
                <c:pt idx="91">
                  <c:v>1344.0</c:v>
                </c:pt>
                <c:pt idx="94">
                  <c:v>403.0</c:v>
                </c:pt>
                <c:pt idx="95">
                  <c:v>469.0</c:v>
                </c:pt>
                <c:pt idx="96">
                  <c:v>538.0</c:v>
                </c:pt>
                <c:pt idx="97">
                  <c:v>618.0</c:v>
                </c:pt>
                <c:pt idx="98">
                  <c:v>713.0</c:v>
                </c:pt>
                <c:pt idx="99">
                  <c:v>827.0</c:v>
                </c:pt>
                <c:pt idx="100">
                  <c:v>927.0</c:v>
                </c:pt>
                <c:pt idx="101">
                  <c:v>1059.0</c:v>
                </c:pt>
                <c:pt idx="102">
                  <c:v>1171.0</c:v>
                </c:pt>
                <c:pt idx="103">
                  <c:v>1173.0</c:v>
                </c:pt>
                <c:pt idx="104">
                  <c:v>1304.0</c:v>
                </c:pt>
                <c:pt idx="105">
                  <c:v>1338.0</c:v>
                </c:pt>
                <c:pt idx="106">
                  <c:v>1454.0</c:v>
                </c:pt>
                <c:pt idx="107">
                  <c:v>1680.0</c:v>
                </c:pt>
                <c:pt idx="108">
                  <c:v>1673.0</c:v>
                </c:pt>
                <c:pt idx="111">
                  <c:v>512.0</c:v>
                </c:pt>
                <c:pt idx="112">
                  <c:v>575.0</c:v>
                </c:pt>
                <c:pt idx="113">
                  <c:v>678.0</c:v>
                </c:pt>
                <c:pt idx="114">
                  <c:v>792.0</c:v>
                </c:pt>
                <c:pt idx="115">
                  <c:v>903.0</c:v>
                </c:pt>
                <c:pt idx="116">
                  <c:v>1049.0</c:v>
                </c:pt>
                <c:pt idx="117">
                  <c:v>1161.0</c:v>
                </c:pt>
                <c:pt idx="118">
                  <c:v>1333.0</c:v>
                </c:pt>
                <c:pt idx="119">
                  <c:v>1474.0</c:v>
                </c:pt>
                <c:pt idx="120">
                  <c:v>1692.0</c:v>
                </c:pt>
                <c:pt idx="121">
                  <c:v>1901.0</c:v>
                </c:pt>
                <c:pt idx="122">
                  <c:v>2120.0</c:v>
                </c:pt>
                <c:pt idx="125">
                  <c:v>611.0</c:v>
                </c:pt>
                <c:pt idx="126">
                  <c:v>750.0</c:v>
                </c:pt>
                <c:pt idx="127">
                  <c:v>856.0</c:v>
                </c:pt>
                <c:pt idx="128">
                  <c:v>928.0</c:v>
                </c:pt>
                <c:pt idx="129">
                  <c:v>1004.0</c:v>
                </c:pt>
                <c:pt idx="130">
                  <c:v>1120.0</c:v>
                </c:pt>
                <c:pt idx="131">
                  <c:v>1280.0</c:v>
                </c:pt>
                <c:pt idx="132">
                  <c:v>1460.0</c:v>
                </c:pt>
                <c:pt idx="133">
                  <c:v>1654.0</c:v>
                </c:pt>
                <c:pt idx="134">
                  <c:v>1908.0</c:v>
                </c:pt>
                <c:pt idx="135">
                  <c:v>2257.0</c:v>
                </c:pt>
                <c:pt idx="136">
                  <c:v>2397.0</c:v>
                </c:pt>
                <c:pt idx="137">
                  <c:v>2841.0</c:v>
                </c:pt>
                <c:pt idx="140">
                  <c:v>765.0</c:v>
                </c:pt>
                <c:pt idx="141">
                  <c:v>899.0</c:v>
                </c:pt>
                <c:pt idx="142">
                  <c:v>919.0</c:v>
                </c:pt>
                <c:pt idx="143">
                  <c:v>1039.0</c:v>
                </c:pt>
                <c:pt idx="144">
                  <c:v>1040.0</c:v>
                </c:pt>
                <c:pt idx="145">
                  <c:v>1182.0</c:v>
                </c:pt>
                <c:pt idx="146">
                  <c:v>1329.0</c:v>
                </c:pt>
                <c:pt idx="147">
                  <c:v>1522.0</c:v>
                </c:pt>
                <c:pt idx="148">
                  <c:v>1745.0</c:v>
                </c:pt>
                <c:pt idx="149">
                  <c:v>2022.0</c:v>
                </c:pt>
                <c:pt idx="150">
                  <c:v>2306.0</c:v>
                </c:pt>
                <c:pt idx="151">
                  <c:v>2320.0</c:v>
                </c:pt>
                <c:pt idx="152">
                  <c:v>2770.0</c:v>
                </c:pt>
                <c:pt idx="153">
                  <c:v>3019.0</c:v>
                </c:pt>
                <c:pt idx="154">
                  <c:v>3517.0</c:v>
                </c:pt>
                <c:pt idx="157">
                  <c:v>304.0</c:v>
                </c:pt>
                <c:pt idx="158">
                  <c:v>455.0</c:v>
                </c:pt>
                <c:pt idx="159">
                  <c:v>936.0</c:v>
                </c:pt>
                <c:pt idx="160">
                  <c:v>1049.0</c:v>
                </c:pt>
                <c:pt idx="161">
                  <c:v>1212.0</c:v>
                </c:pt>
                <c:pt idx="162">
                  <c:v>1372.0</c:v>
                </c:pt>
                <c:pt idx="163">
                  <c:v>1579.0</c:v>
                </c:pt>
                <c:pt idx="164">
                  <c:v>1821.0</c:v>
                </c:pt>
                <c:pt idx="165">
                  <c:v>2083.0</c:v>
                </c:pt>
                <c:pt idx="166">
                  <c:v>2367.0</c:v>
                </c:pt>
                <c:pt idx="167">
                  <c:v>2750.0</c:v>
                </c:pt>
                <c:pt idx="168">
                  <c:v>3287.0</c:v>
                </c:pt>
                <c:pt idx="169">
                  <c:v>3534.0</c:v>
                </c:pt>
                <c:pt idx="170">
                  <c:v>4167.0</c:v>
                </c:pt>
                <c:pt idx="173">
                  <c:v>356.0</c:v>
                </c:pt>
                <c:pt idx="174">
                  <c:v>521.0</c:v>
                </c:pt>
                <c:pt idx="175">
                  <c:v>1073.0</c:v>
                </c:pt>
                <c:pt idx="176">
                  <c:v>1273.0</c:v>
                </c:pt>
                <c:pt idx="177">
                  <c:v>1469.0</c:v>
                </c:pt>
                <c:pt idx="178">
                  <c:v>1478.0</c:v>
                </c:pt>
                <c:pt idx="179">
                  <c:v>1653.0</c:v>
                </c:pt>
                <c:pt idx="180">
                  <c:v>1782.0</c:v>
                </c:pt>
                <c:pt idx="181">
                  <c:v>1768.0</c:v>
                </c:pt>
                <c:pt idx="182">
                  <c:v>1877.0</c:v>
                </c:pt>
                <c:pt idx="183">
                  <c:v>1937.0</c:v>
                </c:pt>
                <c:pt idx="184">
                  <c:v>1930.0</c:v>
                </c:pt>
                <c:pt idx="185">
                  <c:v>2043.0</c:v>
                </c:pt>
                <c:pt idx="186">
                  <c:v>2007.0</c:v>
                </c:pt>
                <c:pt idx="187">
                  <c:v>2137.0</c:v>
                </c:pt>
                <c:pt idx="188">
                  <c:v>2176.0</c:v>
                </c:pt>
                <c:pt idx="189">
                  <c:v>2371.0</c:v>
                </c:pt>
                <c:pt idx="190">
                  <c:v>2527.0</c:v>
                </c:pt>
                <c:pt idx="191">
                  <c:v>2709.0</c:v>
                </c:pt>
                <c:pt idx="192">
                  <c:v>2838.0</c:v>
                </c:pt>
                <c:pt idx="193">
                  <c:v>3324.0</c:v>
                </c:pt>
                <c:pt idx="194">
                  <c:v>4142.0</c:v>
                </c:pt>
              </c:numCache>
            </c:numRef>
          </c:xVal>
          <c:yVal>
            <c:numRef>
              <c:f>'AQ;Data Set # 28'!$G$8:$G$246</c:f>
              <c:numCache>
                <c:formatCode>General</c:formatCode>
                <c:ptCount val="239"/>
                <c:pt idx="0">
                  <c:v>428.0</c:v>
                </c:pt>
                <c:pt idx="1">
                  <c:v>535.0</c:v>
                </c:pt>
                <c:pt idx="2">
                  <c:v>749.0</c:v>
                </c:pt>
                <c:pt idx="3">
                  <c:v>813.0</c:v>
                </c:pt>
                <c:pt idx="4">
                  <c:v>856.0</c:v>
                </c:pt>
                <c:pt idx="5">
                  <c:v>963.0</c:v>
                </c:pt>
                <c:pt idx="6">
                  <c:v>1005.0</c:v>
                </c:pt>
                <c:pt idx="7">
                  <c:v>1080.0</c:v>
                </c:pt>
                <c:pt idx="8">
                  <c:v>1187.0</c:v>
                </c:pt>
                <c:pt idx="9">
                  <c:v>1262.0</c:v>
                </c:pt>
                <c:pt idx="10">
                  <c:v>1305.0</c:v>
                </c:pt>
                <c:pt idx="11">
                  <c:v>1390.0</c:v>
                </c:pt>
                <c:pt idx="12">
                  <c:v>1497.0</c:v>
                </c:pt>
                <c:pt idx="13">
                  <c:v>1583.0</c:v>
                </c:pt>
                <c:pt idx="16">
                  <c:v>570.0</c:v>
                </c:pt>
                <c:pt idx="17">
                  <c:v>717.0</c:v>
                </c:pt>
                <c:pt idx="18">
                  <c:v>1013.0</c:v>
                </c:pt>
                <c:pt idx="19">
                  <c:v>1139.0</c:v>
                </c:pt>
                <c:pt idx="20">
                  <c:v>1234.0</c:v>
                </c:pt>
                <c:pt idx="21">
                  <c:v>1308.0</c:v>
                </c:pt>
                <c:pt idx="22">
                  <c:v>1414.0</c:v>
                </c:pt>
                <c:pt idx="23">
                  <c:v>1540.0</c:v>
                </c:pt>
                <c:pt idx="24">
                  <c:v>1688.0</c:v>
                </c:pt>
                <c:pt idx="25">
                  <c:v>1793.0</c:v>
                </c:pt>
                <c:pt idx="26">
                  <c:v>1878.0</c:v>
                </c:pt>
                <c:pt idx="27">
                  <c:v>2110.0</c:v>
                </c:pt>
                <c:pt idx="28">
                  <c:v>2173.0</c:v>
                </c:pt>
                <c:pt idx="29">
                  <c:v>2310.0</c:v>
                </c:pt>
                <c:pt idx="32">
                  <c:v>722.0</c:v>
                </c:pt>
                <c:pt idx="33">
                  <c:v>934.0</c:v>
                </c:pt>
                <c:pt idx="34">
                  <c:v>1380.0</c:v>
                </c:pt>
                <c:pt idx="35">
                  <c:v>1497.0</c:v>
                </c:pt>
                <c:pt idx="36">
                  <c:v>1624.0</c:v>
                </c:pt>
                <c:pt idx="37">
                  <c:v>1699.0</c:v>
                </c:pt>
                <c:pt idx="38">
                  <c:v>1688.0</c:v>
                </c:pt>
                <c:pt idx="39">
                  <c:v>1911.0</c:v>
                </c:pt>
                <c:pt idx="40">
                  <c:v>2081.0</c:v>
                </c:pt>
                <c:pt idx="41">
                  <c:v>2208.0</c:v>
                </c:pt>
                <c:pt idx="42">
                  <c:v>2335.0</c:v>
                </c:pt>
                <c:pt idx="43">
                  <c:v>2346.0</c:v>
                </c:pt>
                <c:pt idx="44">
                  <c:v>2527.0</c:v>
                </c:pt>
                <c:pt idx="45">
                  <c:v>2792.0</c:v>
                </c:pt>
                <c:pt idx="46">
                  <c:v>2909.0</c:v>
                </c:pt>
                <c:pt idx="47">
                  <c:v>3057.0</c:v>
                </c:pt>
                <c:pt idx="50">
                  <c:v>913.0</c:v>
                </c:pt>
                <c:pt idx="51">
                  <c:v>1115.0</c:v>
                </c:pt>
                <c:pt idx="52">
                  <c:v>1677.0</c:v>
                </c:pt>
                <c:pt idx="53">
                  <c:v>1805.0</c:v>
                </c:pt>
                <c:pt idx="54">
                  <c:v>1985.0</c:v>
                </c:pt>
                <c:pt idx="55">
                  <c:v>2144.0</c:v>
                </c:pt>
                <c:pt idx="56">
                  <c:v>2272.0</c:v>
                </c:pt>
                <c:pt idx="57">
                  <c:v>2527.0</c:v>
                </c:pt>
                <c:pt idx="58">
                  <c:v>2696.0</c:v>
                </c:pt>
                <c:pt idx="59">
                  <c:v>2887.0</c:v>
                </c:pt>
                <c:pt idx="60">
                  <c:v>3100.0</c:v>
                </c:pt>
                <c:pt idx="61">
                  <c:v>3418.0</c:v>
                </c:pt>
                <c:pt idx="62">
                  <c:v>3567.0</c:v>
                </c:pt>
                <c:pt idx="63">
                  <c:v>3811.0</c:v>
                </c:pt>
                <c:pt idx="66">
                  <c:v>2013.0</c:v>
                </c:pt>
                <c:pt idx="67">
                  <c:v>2203.0</c:v>
                </c:pt>
                <c:pt idx="68">
                  <c:v>2447.0</c:v>
                </c:pt>
                <c:pt idx="69">
                  <c:v>2648.0</c:v>
                </c:pt>
                <c:pt idx="70">
                  <c:v>2881.0</c:v>
                </c:pt>
                <c:pt idx="71">
                  <c:v>3104.0</c:v>
                </c:pt>
                <c:pt idx="72">
                  <c:v>3316.0</c:v>
                </c:pt>
                <c:pt idx="73">
                  <c:v>3602.0</c:v>
                </c:pt>
                <c:pt idx="74">
                  <c:v>3877.0</c:v>
                </c:pt>
                <c:pt idx="75">
                  <c:v>4110.0</c:v>
                </c:pt>
                <c:pt idx="76">
                  <c:v>4428.0</c:v>
                </c:pt>
                <c:pt idx="77">
                  <c:v>4767.0</c:v>
                </c:pt>
                <c:pt idx="80">
                  <c:v>2460.0</c:v>
                </c:pt>
                <c:pt idx="81">
                  <c:v>2566.0</c:v>
                </c:pt>
                <c:pt idx="82">
                  <c:v>2863.0</c:v>
                </c:pt>
                <c:pt idx="83">
                  <c:v>3118.0</c:v>
                </c:pt>
                <c:pt idx="84">
                  <c:v>3383.0</c:v>
                </c:pt>
                <c:pt idx="85">
                  <c:v>3648.0</c:v>
                </c:pt>
                <c:pt idx="86">
                  <c:v>3966.0</c:v>
                </c:pt>
                <c:pt idx="87">
                  <c:v>4263.0</c:v>
                </c:pt>
                <c:pt idx="88">
                  <c:v>4655.0</c:v>
                </c:pt>
                <c:pt idx="89">
                  <c:v>5005.0</c:v>
                </c:pt>
                <c:pt idx="90">
                  <c:v>5408.0</c:v>
                </c:pt>
                <c:pt idx="91">
                  <c:v>5811.0</c:v>
                </c:pt>
                <c:pt idx="94">
                  <c:v>2694.0</c:v>
                </c:pt>
                <c:pt idx="95">
                  <c:v>2948.0</c:v>
                </c:pt>
                <c:pt idx="96">
                  <c:v>3213.0</c:v>
                </c:pt>
                <c:pt idx="97">
                  <c:v>3542.0</c:v>
                </c:pt>
                <c:pt idx="98">
                  <c:v>3902.0</c:v>
                </c:pt>
                <c:pt idx="99">
                  <c:v>4305.0</c:v>
                </c:pt>
                <c:pt idx="100">
                  <c:v>4687.0</c:v>
                </c:pt>
                <c:pt idx="101">
                  <c:v>5069.0</c:v>
                </c:pt>
                <c:pt idx="102">
                  <c:v>5387.0</c:v>
                </c:pt>
                <c:pt idx="103">
                  <c:v>5408.0</c:v>
                </c:pt>
                <c:pt idx="104">
                  <c:v>5854.0</c:v>
                </c:pt>
                <c:pt idx="105">
                  <c:v>5917.0</c:v>
                </c:pt>
                <c:pt idx="106">
                  <c:v>6257.0</c:v>
                </c:pt>
                <c:pt idx="107">
                  <c:v>6893.0</c:v>
                </c:pt>
                <c:pt idx="108">
                  <c:v>6808.0</c:v>
                </c:pt>
                <c:pt idx="111">
                  <c:v>3167.0</c:v>
                </c:pt>
                <c:pt idx="112">
                  <c:v>3401.0</c:v>
                </c:pt>
                <c:pt idx="113">
                  <c:v>3773.0</c:v>
                </c:pt>
                <c:pt idx="114">
                  <c:v>4187.0</c:v>
                </c:pt>
                <c:pt idx="115">
                  <c:v>4570.0</c:v>
                </c:pt>
                <c:pt idx="116">
                  <c:v>5101.0</c:v>
                </c:pt>
                <c:pt idx="117">
                  <c:v>5441.0</c:v>
                </c:pt>
                <c:pt idx="118">
                  <c:v>5930.0</c:v>
                </c:pt>
                <c:pt idx="119">
                  <c:v>6376.0</c:v>
                </c:pt>
                <c:pt idx="120">
                  <c:v>6993.0</c:v>
                </c:pt>
                <c:pt idx="121">
                  <c:v>7503.0</c:v>
                </c:pt>
                <c:pt idx="122">
                  <c:v>8087.0</c:v>
                </c:pt>
                <c:pt idx="125">
                  <c:v>3450.0</c:v>
                </c:pt>
                <c:pt idx="126">
                  <c:v>3989.0</c:v>
                </c:pt>
                <c:pt idx="127">
                  <c:v>4340.0</c:v>
                </c:pt>
                <c:pt idx="128">
                  <c:v>4737.0</c:v>
                </c:pt>
                <c:pt idx="129">
                  <c:v>4842.0</c:v>
                </c:pt>
                <c:pt idx="130">
                  <c:v>5263.0</c:v>
                </c:pt>
                <c:pt idx="131">
                  <c:v>5768.0</c:v>
                </c:pt>
                <c:pt idx="132">
                  <c:v>6316.0</c:v>
                </c:pt>
                <c:pt idx="133">
                  <c:v>6842.0</c:v>
                </c:pt>
                <c:pt idx="134">
                  <c:v>7557.0</c:v>
                </c:pt>
                <c:pt idx="135">
                  <c:v>8379.0</c:v>
                </c:pt>
                <c:pt idx="136">
                  <c:v>8695.0</c:v>
                </c:pt>
                <c:pt idx="137">
                  <c:v>9747.0</c:v>
                </c:pt>
                <c:pt idx="140">
                  <c:v>4004.0</c:v>
                </c:pt>
                <c:pt idx="141">
                  <c:v>4415.0</c:v>
                </c:pt>
                <c:pt idx="142">
                  <c:v>4531.0</c:v>
                </c:pt>
                <c:pt idx="143">
                  <c:v>4837.0</c:v>
                </c:pt>
                <c:pt idx="144">
                  <c:v>4995.0</c:v>
                </c:pt>
                <c:pt idx="145">
                  <c:v>5332.0</c:v>
                </c:pt>
                <c:pt idx="146">
                  <c:v>5774.0</c:v>
                </c:pt>
                <c:pt idx="147">
                  <c:v>6322.0</c:v>
                </c:pt>
                <c:pt idx="148">
                  <c:v>6913.0</c:v>
                </c:pt>
                <c:pt idx="149">
                  <c:v>7597.0</c:v>
                </c:pt>
                <c:pt idx="150">
                  <c:v>8430.0</c:v>
                </c:pt>
                <c:pt idx="151">
                  <c:v>8409.0</c:v>
                </c:pt>
                <c:pt idx="152">
                  <c:v>9442.0</c:v>
                </c:pt>
                <c:pt idx="153">
                  <c:v>9989.0</c:v>
                </c:pt>
                <c:pt idx="154">
                  <c:v>10917.0</c:v>
                </c:pt>
                <c:pt idx="157">
                  <c:v>2185.0</c:v>
                </c:pt>
                <c:pt idx="158">
                  <c:v>2810.0</c:v>
                </c:pt>
                <c:pt idx="159">
                  <c:v>4454.0</c:v>
                </c:pt>
                <c:pt idx="160">
                  <c:v>4772.0</c:v>
                </c:pt>
                <c:pt idx="161">
                  <c:v>5270.0</c:v>
                </c:pt>
                <c:pt idx="162">
                  <c:v>5748.0</c:v>
                </c:pt>
                <c:pt idx="163">
                  <c:v>6384.0</c:v>
                </c:pt>
                <c:pt idx="164">
                  <c:v>6935.0</c:v>
                </c:pt>
                <c:pt idx="165">
                  <c:v>7635.0</c:v>
                </c:pt>
                <c:pt idx="166">
                  <c:v>8293.0</c:v>
                </c:pt>
                <c:pt idx="167">
                  <c:v>9205.0</c:v>
                </c:pt>
                <c:pt idx="168">
                  <c:v>10255.0</c:v>
                </c:pt>
                <c:pt idx="169">
                  <c:v>10923.0</c:v>
                </c:pt>
                <c:pt idx="170">
                  <c:v>11813.0</c:v>
                </c:pt>
                <c:pt idx="173">
                  <c:v>2266.0</c:v>
                </c:pt>
                <c:pt idx="174">
                  <c:v>2872.0</c:v>
                </c:pt>
                <c:pt idx="175">
                  <c:v>4596.0</c:v>
                </c:pt>
                <c:pt idx="176">
                  <c:v>5191.0</c:v>
                </c:pt>
                <c:pt idx="177">
                  <c:v>5723.0</c:v>
                </c:pt>
                <c:pt idx="178">
                  <c:v>5745.0</c:v>
                </c:pt>
                <c:pt idx="179">
                  <c:v>6149.0</c:v>
                </c:pt>
                <c:pt idx="180">
                  <c:v>6596.0</c:v>
                </c:pt>
                <c:pt idx="181">
                  <c:v>6521.0</c:v>
                </c:pt>
                <c:pt idx="182">
                  <c:v>6745.0</c:v>
                </c:pt>
                <c:pt idx="183">
                  <c:v>6957.0</c:v>
                </c:pt>
                <c:pt idx="184">
                  <c:v>6915.0</c:v>
                </c:pt>
                <c:pt idx="185">
                  <c:v>7213.0</c:v>
                </c:pt>
                <c:pt idx="186">
                  <c:v>7053.0</c:v>
                </c:pt>
                <c:pt idx="187">
                  <c:v>7394.0</c:v>
                </c:pt>
                <c:pt idx="188">
                  <c:v>7511.0</c:v>
                </c:pt>
                <c:pt idx="189">
                  <c:v>7915.0</c:v>
                </c:pt>
                <c:pt idx="190">
                  <c:v>8298.0</c:v>
                </c:pt>
                <c:pt idx="191">
                  <c:v>8702.0</c:v>
                </c:pt>
                <c:pt idx="192">
                  <c:v>8968.0</c:v>
                </c:pt>
                <c:pt idx="193">
                  <c:v>10021.0</c:v>
                </c:pt>
                <c:pt idx="194">
                  <c:v>11319.0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9956752"/>
        <c:axId val="-1389952656"/>
      </c:scatterChart>
      <c:valAx>
        <c:axId val="-1389956752"/>
        <c:scaling>
          <c:orientation val="minMax"/>
          <c:max val="500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9952656"/>
        <c:crosses val="autoZero"/>
        <c:crossBetween val="midCat"/>
      </c:valAx>
      <c:valAx>
        <c:axId val="-1389952656"/>
        <c:scaling>
          <c:orientation val="minMax"/>
          <c:max val="1200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99567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104287531718"/>
          <c:y val="0.147762822216249"/>
          <c:w val="0.0761719234288047"/>
          <c:h val="0.03433924741645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58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2585391568004"/>
          <c:y val="0.0288461707752937"/>
          <c:w val="0.895981776975732"/>
          <c:h val="0.867788970823418"/>
        </c:manualLayout>
      </c:layout>
      <c:scatterChart>
        <c:scatterStyle val="lineMarker"/>
        <c:varyColors val="0"/>
        <c:ser>
          <c:idx val="0"/>
          <c:order val="0"/>
          <c:tx>
            <c:v>Beta = -2.0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28'!$I$8:$I$21</c:f>
              <c:numCache>
                <c:formatCode>0.00000</c:formatCode>
                <c:ptCount val="14"/>
                <c:pt idx="0">
                  <c:v>0.0454196899265686</c:v>
                </c:pt>
                <c:pt idx="1">
                  <c:v>0.0444528333095213</c:v>
                </c:pt>
                <c:pt idx="2">
                  <c:v>0.0396508851115762</c:v>
                </c:pt>
                <c:pt idx="3">
                  <c:v>0.039115705804047</c:v>
                </c:pt>
                <c:pt idx="4">
                  <c:v>0.0375255976695957</c:v>
                </c:pt>
                <c:pt idx="5">
                  <c:v>0.0385580323593786</c:v>
                </c:pt>
                <c:pt idx="6">
                  <c:v>0.0370823218666335</c:v>
                </c:pt>
                <c:pt idx="7">
                  <c:v>0.0366642624557964</c:v>
                </c:pt>
                <c:pt idx="8">
                  <c:v>0.0370852414698639</c:v>
                </c:pt>
                <c:pt idx="9">
                  <c:v>0.0369494908827298</c:v>
                </c:pt>
                <c:pt idx="10">
                  <c:v>0.0347200499940537</c:v>
                </c:pt>
                <c:pt idx="11">
                  <c:v>0.0342138472966661</c:v>
                </c:pt>
                <c:pt idx="12">
                  <c:v>0.0353392849866008</c:v>
                </c:pt>
                <c:pt idx="13">
                  <c:v>0.0349057153562352</c:v>
                </c:pt>
              </c:numCache>
            </c:numRef>
          </c:xVal>
          <c:yVal>
            <c:numRef>
              <c:f>'AQ;Data Set # 28'!$J$8:$J$21</c:f>
              <c:numCache>
                <c:formatCode>0.00000</c:formatCode>
                <c:ptCount val="14"/>
                <c:pt idx="0">
                  <c:v>0.0121939659991928</c:v>
                </c:pt>
                <c:pt idx="1">
                  <c:v>0.0142562947114323</c:v>
                </c:pt>
                <c:pt idx="2">
                  <c:v>0.0162456233745065</c:v>
                </c:pt>
                <c:pt idx="3">
                  <c:v>0.0166349455268482</c:v>
                </c:pt>
                <c:pt idx="4">
                  <c:v>0.0169974772688234</c:v>
                </c:pt>
                <c:pt idx="5">
                  <c:v>0.0178393341903121</c:v>
                </c:pt>
                <c:pt idx="6">
                  <c:v>0.0179689843120878</c:v>
                </c:pt>
                <c:pt idx="7">
                  <c:v>0.0181333879173591</c:v>
                </c:pt>
                <c:pt idx="8">
                  <c:v>0.01862693598984</c:v>
                </c:pt>
                <c:pt idx="9">
                  <c:v>0.0188861819421172</c:v>
                </c:pt>
                <c:pt idx="10">
                  <c:v>0.0188471364368084</c:v>
                </c:pt>
                <c:pt idx="11">
                  <c:v>0.0191126724531083</c:v>
                </c:pt>
                <c:pt idx="12">
                  <c:v>0.0200702166894275</c:v>
                </c:pt>
                <c:pt idx="13">
                  <c:v>0.0205366743122094</c:v>
                </c:pt>
              </c:numCache>
            </c:numRef>
          </c:yVal>
          <c:smooth val="0"/>
        </c:ser>
        <c:ser>
          <c:idx val="1"/>
          <c:order val="1"/>
          <c:tx>
            <c:v>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'AQ;Data Set # 28'!$I$24:$I$37</c:f>
              <c:numCache>
                <c:formatCode>0.00000</c:formatCode>
                <c:ptCount val="14"/>
                <c:pt idx="0">
                  <c:v>0.0617046650598897</c:v>
                </c:pt>
                <c:pt idx="1">
                  <c:v>0.0591302401330615</c:v>
                </c:pt>
                <c:pt idx="2">
                  <c:v>0.0537339378873288</c:v>
                </c:pt>
                <c:pt idx="3">
                  <c:v>0.0548004783650794</c:v>
                </c:pt>
                <c:pt idx="4">
                  <c:v>0.0535111308943854</c:v>
                </c:pt>
                <c:pt idx="5">
                  <c:v>0.0522807741058125</c:v>
                </c:pt>
                <c:pt idx="6">
                  <c:v>0.0523480287499972</c:v>
                </c:pt>
                <c:pt idx="7">
                  <c:v>0.0522805223906726</c:v>
                </c:pt>
                <c:pt idx="8">
                  <c:v>0.052981586799892</c:v>
                </c:pt>
                <c:pt idx="9">
                  <c:v>0.0517249565010747</c:v>
                </c:pt>
                <c:pt idx="10">
                  <c:v>0.0508978435624477</c:v>
                </c:pt>
                <c:pt idx="11">
                  <c:v>0.0517245038405187</c:v>
                </c:pt>
                <c:pt idx="12">
                  <c:v>0.0512290652754922</c:v>
                </c:pt>
                <c:pt idx="13">
                  <c:v>0.0507398494826068</c:v>
                </c:pt>
              </c:numCache>
            </c:numRef>
          </c:xVal>
          <c:yVal>
            <c:numRef>
              <c:f>'AQ;Data Set # 28'!$J$24:$J$37</c:f>
              <c:numCache>
                <c:formatCode>0.00000</c:formatCode>
                <c:ptCount val="14"/>
                <c:pt idx="0">
                  <c:v>0.0153117112235762</c:v>
                </c:pt>
                <c:pt idx="1">
                  <c:v>0.0172295555050918</c:v>
                </c:pt>
                <c:pt idx="2">
                  <c:v>0.0187183706668318</c:v>
                </c:pt>
                <c:pt idx="3">
                  <c:v>0.0194268244963892</c:v>
                </c:pt>
                <c:pt idx="4">
                  <c:v>0.019210787624736</c:v>
                </c:pt>
                <c:pt idx="5">
                  <c:v>0.019202257938265</c:v>
                </c:pt>
                <c:pt idx="6">
                  <c:v>0.0192369792239699</c:v>
                </c:pt>
                <c:pt idx="7">
                  <c:v>0.0196502492640583</c:v>
                </c:pt>
                <c:pt idx="8">
                  <c:v>0.0204111474183403</c:v>
                </c:pt>
                <c:pt idx="9">
                  <c:v>0.0204697898551829</c:v>
                </c:pt>
                <c:pt idx="10">
                  <c:v>0.0205577879039325</c:v>
                </c:pt>
                <c:pt idx="11">
                  <c:v>0.0212805677126674</c:v>
                </c:pt>
                <c:pt idx="12">
                  <c:v>0.0216660277582514</c:v>
                </c:pt>
                <c:pt idx="13">
                  <c:v>0.0219609752023863</c:v>
                </c:pt>
              </c:numCache>
            </c:numRef>
          </c:yVal>
          <c:smooth val="1"/>
        </c:ser>
        <c:ser>
          <c:idx val="3"/>
          <c:order val="2"/>
          <c:tx>
            <c:v>2.0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'AQ;Data Set # 28'!$I$40:$I$55</c:f>
              <c:numCache>
                <c:formatCode>0.00000</c:formatCode>
                <c:ptCount val="16"/>
                <c:pt idx="0">
                  <c:v>0.0783830339694452</c:v>
                </c:pt>
                <c:pt idx="1">
                  <c:v>0.0760744866451601</c:v>
                </c:pt>
                <c:pt idx="2">
                  <c:v>0.0732012184447323</c:v>
                </c:pt>
                <c:pt idx="3">
                  <c:v>0.0716150470497417</c:v>
                </c:pt>
                <c:pt idx="4">
                  <c:v>0.0708066787074073</c:v>
                </c:pt>
                <c:pt idx="5">
                  <c:v>0.068264127708529</c:v>
                </c:pt>
                <c:pt idx="6">
                  <c:v>0.067704258368104</c:v>
                </c:pt>
                <c:pt idx="7">
                  <c:v>0.0703942876649977</c:v>
                </c:pt>
                <c:pt idx="8">
                  <c:v>0.070196624797591</c:v>
                </c:pt>
                <c:pt idx="9">
                  <c:v>0.0696238989992157</c:v>
                </c:pt>
                <c:pt idx="10">
                  <c:v>0.0681626276662947</c:v>
                </c:pt>
                <c:pt idx="11">
                  <c:v>0.0680791066467631</c:v>
                </c:pt>
                <c:pt idx="12">
                  <c:v>0.0683893371080444</c:v>
                </c:pt>
                <c:pt idx="13">
                  <c:v>0.0685361916088682</c:v>
                </c:pt>
                <c:pt idx="14">
                  <c:v>0.0685804652031324</c:v>
                </c:pt>
                <c:pt idx="15">
                  <c:v>0.0674949478307761</c:v>
                </c:pt>
              </c:numCache>
            </c:numRef>
          </c:xVal>
          <c:yVal>
            <c:numRef>
              <c:f>'AQ;Data Set # 28'!$J$40:$J$55</c:f>
              <c:numCache>
                <c:formatCode>0.00000</c:formatCode>
                <c:ptCount val="16"/>
                <c:pt idx="0">
                  <c:v>0.0197147702318095</c:v>
                </c:pt>
                <c:pt idx="1">
                  <c:v>0.0212672203590509</c:v>
                </c:pt>
                <c:pt idx="2">
                  <c:v>0.022623642244804</c:v>
                </c:pt>
                <c:pt idx="3">
                  <c:v>0.0228366985693963</c:v>
                </c:pt>
                <c:pt idx="4">
                  <c:v>0.0229806436195736</c:v>
                </c:pt>
                <c:pt idx="5">
                  <c:v>0.0227265295557516</c:v>
                </c:pt>
                <c:pt idx="6">
                  <c:v>0.0229329268529012</c:v>
                </c:pt>
                <c:pt idx="7">
                  <c:v>0.0238468451241113</c:v>
                </c:pt>
                <c:pt idx="8">
                  <c:v>0.0238334032042126</c:v>
                </c:pt>
                <c:pt idx="9">
                  <c:v>0.0238243257864424</c:v>
                </c:pt>
                <c:pt idx="10">
                  <c:v>0.0235302930085559</c:v>
                </c:pt>
                <c:pt idx="11">
                  <c:v>0.0236490063283504</c:v>
                </c:pt>
                <c:pt idx="12">
                  <c:v>0.023998162783105</c:v>
                </c:pt>
                <c:pt idx="13">
                  <c:v>0.0244611601892786</c:v>
                </c:pt>
                <c:pt idx="14">
                  <c:v>0.0247383742359408</c:v>
                </c:pt>
                <c:pt idx="15">
                  <c:v>0.024915945382466</c:v>
                </c:pt>
              </c:numCache>
            </c:numRef>
          </c:yVal>
          <c:smooth val="1"/>
        </c:ser>
        <c:ser>
          <c:idx val="2"/>
          <c:order val="3"/>
          <c:tx>
            <c:v>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28'!$I$58:$I$71</c:f>
              <c:numCache>
                <c:formatCode>0.00000</c:formatCode>
                <c:ptCount val="14"/>
                <c:pt idx="0">
                  <c:v>0.0958011670497276</c:v>
                </c:pt>
                <c:pt idx="1">
                  <c:v>0.0903684946222977</c:v>
                </c:pt>
                <c:pt idx="2">
                  <c:v>0.087202621035886</c:v>
                </c:pt>
                <c:pt idx="3">
                  <c:v>0.0870092556724886</c:v>
                </c:pt>
                <c:pt idx="4">
                  <c:v>0.0867034833266297</c:v>
                </c:pt>
                <c:pt idx="5">
                  <c:v>0.0865953893771905</c:v>
                </c:pt>
                <c:pt idx="6">
                  <c:v>0.084112249872697</c:v>
                </c:pt>
                <c:pt idx="7">
                  <c:v>0.0852411681227835</c:v>
                </c:pt>
                <c:pt idx="8">
                  <c:v>0.0843601110976538</c:v>
                </c:pt>
                <c:pt idx="9">
                  <c:v>0.0839025788178001</c:v>
                </c:pt>
                <c:pt idx="10">
                  <c:v>0.0834193308570388</c:v>
                </c:pt>
                <c:pt idx="11">
                  <c:v>0.0837887934250678</c:v>
                </c:pt>
                <c:pt idx="12">
                  <c:v>0.0837576283986808</c:v>
                </c:pt>
                <c:pt idx="13">
                  <c:v>0.0841423768999306</c:v>
                </c:pt>
              </c:numCache>
            </c:numRef>
          </c:xVal>
          <c:yVal>
            <c:numRef>
              <c:f>'AQ;Data Set # 28'!$J$58:$J$71</c:f>
              <c:numCache>
                <c:formatCode>0.00000</c:formatCode>
                <c:ptCount val="14"/>
                <c:pt idx="0">
                  <c:v>0.0258519633376476</c:v>
                </c:pt>
                <c:pt idx="1">
                  <c:v>0.026196598421641</c:v>
                </c:pt>
                <c:pt idx="2">
                  <c:v>0.026532926829931</c:v>
                </c:pt>
                <c:pt idx="3">
                  <c:v>0.0274154033913425</c:v>
                </c:pt>
                <c:pt idx="4">
                  <c:v>0.0275714128956678</c:v>
                </c:pt>
                <c:pt idx="5">
                  <c:v>0.0278265765324354</c:v>
                </c:pt>
                <c:pt idx="6">
                  <c:v>0.0273243623262919</c:v>
                </c:pt>
                <c:pt idx="7">
                  <c:v>0.0283405797413989</c:v>
                </c:pt>
                <c:pt idx="8">
                  <c:v>0.0284929339060303</c:v>
                </c:pt>
                <c:pt idx="9">
                  <c:v>0.0281797345225272</c:v>
                </c:pt>
                <c:pt idx="10">
                  <c:v>0.0285620924578884</c:v>
                </c:pt>
                <c:pt idx="11">
                  <c:v>0.0287266510475172</c:v>
                </c:pt>
                <c:pt idx="12">
                  <c:v>0.0291913456506954</c:v>
                </c:pt>
                <c:pt idx="13">
                  <c:v>0.0296893921030545</c:v>
                </c:pt>
              </c:numCache>
            </c:numRef>
          </c:yVal>
          <c:smooth val="0"/>
        </c:ser>
        <c:ser>
          <c:idx val="4"/>
          <c:order val="4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28'!$I$74:$I$85</c:f>
              <c:numCache>
                <c:formatCode>0.00000</c:formatCode>
                <c:ptCount val="12"/>
                <c:pt idx="0">
                  <c:v>0.106778299079164</c:v>
                </c:pt>
                <c:pt idx="1">
                  <c:v>0.106397434322021</c:v>
                </c:pt>
                <c:pt idx="2">
                  <c:v>0.106496429187359</c:v>
                </c:pt>
                <c:pt idx="3">
                  <c:v>0.106394002455671</c:v>
                </c:pt>
                <c:pt idx="4">
                  <c:v>0.105948903663875</c:v>
                </c:pt>
                <c:pt idx="5">
                  <c:v>0.105207406985335</c:v>
                </c:pt>
                <c:pt idx="6">
                  <c:v>0.104240249775913</c:v>
                </c:pt>
                <c:pt idx="7">
                  <c:v>0.104218688438321</c:v>
                </c:pt>
                <c:pt idx="8">
                  <c:v>0.104775261649421</c:v>
                </c:pt>
                <c:pt idx="9">
                  <c:v>0.103406493797119</c:v>
                </c:pt>
                <c:pt idx="10">
                  <c:v>0.104113481783474</c:v>
                </c:pt>
                <c:pt idx="11">
                  <c:v>0.104843488767758</c:v>
                </c:pt>
              </c:numCache>
            </c:numRef>
          </c:xVal>
          <c:yVal>
            <c:numRef>
              <c:f>'AQ;Data Set # 28'!$J$74:$J$85</c:f>
              <c:numCache>
                <c:formatCode>0.00000</c:formatCode>
                <c:ptCount val="12"/>
                <c:pt idx="0">
                  <c:v>0.0356861023504348</c:v>
                </c:pt>
                <c:pt idx="1">
                  <c:v>0.0363856203617606</c:v>
                </c:pt>
                <c:pt idx="2">
                  <c:v>0.0372296507814981</c:v>
                </c:pt>
                <c:pt idx="3">
                  <c:v>0.0374632635645593</c:v>
                </c:pt>
                <c:pt idx="4">
                  <c:v>0.037313454486785</c:v>
                </c:pt>
                <c:pt idx="5">
                  <c:v>0.0370740540632139</c:v>
                </c:pt>
                <c:pt idx="6">
                  <c:v>0.0375990794186484</c:v>
                </c:pt>
                <c:pt idx="7">
                  <c:v>0.0380832814087224</c:v>
                </c:pt>
                <c:pt idx="8">
                  <c:v>0.0380504551224986</c:v>
                </c:pt>
                <c:pt idx="9">
                  <c:v>0.0379193303831416</c:v>
                </c:pt>
                <c:pt idx="10">
                  <c:v>0.0383504759495589</c:v>
                </c:pt>
                <c:pt idx="11">
                  <c:v>0.0387576678441166</c:v>
                </c:pt>
              </c:numCache>
            </c:numRef>
          </c:yVal>
          <c:smooth val="1"/>
        </c:ser>
        <c:ser>
          <c:idx val="6"/>
          <c:order val="5"/>
          <c:tx>
            <c:v>8.0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'AQ;Data Set # 28'!$I$88:$I$99</c:f>
              <c:numCache>
                <c:formatCode>0.00000</c:formatCode>
                <c:ptCount val="12"/>
                <c:pt idx="0">
                  <c:v>0.126910752941963</c:v>
                </c:pt>
                <c:pt idx="1">
                  <c:v>0.123457442919046</c:v>
                </c:pt>
                <c:pt idx="2">
                  <c:v>0.125737605857441</c:v>
                </c:pt>
                <c:pt idx="3">
                  <c:v>0.124194887045092</c:v>
                </c:pt>
                <c:pt idx="4">
                  <c:v>0.124617412438873</c:v>
                </c:pt>
                <c:pt idx="5">
                  <c:v>0.123843730961801</c:v>
                </c:pt>
                <c:pt idx="6">
                  <c:v>0.124481619222969</c:v>
                </c:pt>
                <c:pt idx="7">
                  <c:v>0.123892169553267</c:v>
                </c:pt>
                <c:pt idx="8">
                  <c:v>0.125621183792866</c:v>
                </c:pt>
                <c:pt idx="9">
                  <c:v>0.126098081916525</c:v>
                </c:pt>
                <c:pt idx="10">
                  <c:v>0.127325245450598</c:v>
                </c:pt>
                <c:pt idx="11">
                  <c:v>0.127476259710199</c:v>
                </c:pt>
              </c:numCache>
            </c:numRef>
          </c:xVal>
          <c:yVal>
            <c:numRef>
              <c:f>'AQ;Data Set # 28'!$J$88:$J$99</c:f>
              <c:numCache>
                <c:formatCode>0.00000</c:formatCode>
                <c:ptCount val="12"/>
                <c:pt idx="0">
                  <c:v>0.0453363439290035</c:v>
                </c:pt>
                <c:pt idx="1">
                  <c:v>0.0440884220606676</c:v>
                </c:pt>
                <c:pt idx="2">
                  <c:v>0.0456533529586642</c:v>
                </c:pt>
                <c:pt idx="3">
                  <c:v>0.0453905636853874</c:v>
                </c:pt>
                <c:pt idx="4">
                  <c:v>0.0456674877213374</c:v>
                </c:pt>
                <c:pt idx="5">
                  <c:v>0.0455058404009771</c:v>
                </c:pt>
                <c:pt idx="6">
                  <c:v>0.0465840001139297</c:v>
                </c:pt>
                <c:pt idx="7">
                  <c:v>0.0463108815408974</c:v>
                </c:pt>
                <c:pt idx="8">
                  <c:v>0.0471559518148218</c:v>
                </c:pt>
                <c:pt idx="9">
                  <c:v>0.0473429468353156</c:v>
                </c:pt>
                <c:pt idx="10">
                  <c:v>0.0480638367799552</c:v>
                </c:pt>
                <c:pt idx="11">
                  <c:v>0.0481350393774387</c:v>
                </c:pt>
              </c:numCache>
            </c:numRef>
          </c:yVal>
          <c:smooth val="1"/>
        </c:ser>
        <c:ser>
          <c:idx val="7"/>
          <c:order val="6"/>
          <c:tx>
            <c:v>10.0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'AQ;Data Set # 28'!$I$102:$I$116</c:f>
              <c:numCache>
                <c:formatCode>0.00000</c:formatCode>
                <c:ptCount val="15"/>
                <c:pt idx="0">
                  <c:v>0.142331613271265</c:v>
                </c:pt>
                <c:pt idx="1">
                  <c:v>0.141297742479949</c:v>
                </c:pt>
                <c:pt idx="2">
                  <c:v>0.141366097416205</c:v>
                </c:pt>
                <c:pt idx="3">
                  <c:v>0.142314031985644</c:v>
                </c:pt>
                <c:pt idx="4">
                  <c:v>0.143496224261173</c:v>
                </c:pt>
                <c:pt idx="5">
                  <c:v>0.144294938423248</c:v>
                </c:pt>
                <c:pt idx="6">
                  <c:v>0.147338374758656</c:v>
                </c:pt>
                <c:pt idx="7">
                  <c:v>0.147753444954372</c:v>
                </c:pt>
                <c:pt idx="8">
                  <c:v>0.146208242379987</c:v>
                </c:pt>
                <c:pt idx="9">
                  <c:v>0.146359135370124</c:v>
                </c:pt>
                <c:pt idx="10">
                  <c:v>0.14830468797154</c:v>
                </c:pt>
                <c:pt idx="11">
                  <c:v>0.148870127444661</c:v>
                </c:pt>
                <c:pt idx="12">
                  <c:v>0.147707352145064</c:v>
                </c:pt>
                <c:pt idx="13">
                  <c:v>0.151797307471287</c:v>
                </c:pt>
                <c:pt idx="14">
                  <c:v>0.148964075469976</c:v>
                </c:pt>
              </c:numCache>
            </c:numRef>
          </c:xVal>
          <c:yVal>
            <c:numRef>
              <c:f>'AQ;Data Set # 28'!$J$102:$J$116</c:f>
              <c:numCache>
                <c:formatCode>0.00000</c:formatCode>
                <c:ptCount val="15"/>
                <c:pt idx="0">
                  <c:v>0.0539454877760219</c:v>
                </c:pt>
                <c:pt idx="1">
                  <c:v>0.0542473922750371</c:v>
                </c:pt>
                <c:pt idx="2">
                  <c:v>0.0547303843617408</c:v>
                </c:pt>
                <c:pt idx="3">
                  <c:v>0.0548632627556817</c:v>
                </c:pt>
                <c:pt idx="4">
                  <c:v>0.0554260271855786</c:v>
                </c:pt>
                <c:pt idx="5">
                  <c:v>0.0559392744359273</c:v>
                </c:pt>
                <c:pt idx="6">
                  <c:v>0.0569515467664822</c:v>
                </c:pt>
                <c:pt idx="7">
                  <c:v>0.058091602087521</c:v>
                </c:pt>
                <c:pt idx="8">
                  <c:v>0.0577149898536223</c:v>
                </c:pt>
                <c:pt idx="9">
                  <c:v>0.0575661450809451</c:v>
                </c:pt>
                <c:pt idx="10">
                  <c:v>0.0579595814832866</c:v>
                </c:pt>
                <c:pt idx="11">
                  <c:v>0.0588585429845052</c:v>
                </c:pt>
                <c:pt idx="12">
                  <c:v>0.0581316634789393</c:v>
                </c:pt>
                <c:pt idx="13">
                  <c:v>0.0605183911151403</c:v>
                </c:pt>
                <c:pt idx="14">
                  <c:v>0.0596874941084197</c:v>
                </c:pt>
              </c:numCache>
            </c:numRef>
          </c:yVal>
          <c:smooth val="1"/>
        </c:ser>
        <c:ser>
          <c:idx val="9"/>
          <c:order val="7"/>
          <c:tx>
            <c:v>12.0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28'!$I$119:$I$130</c:f>
              <c:numCache>
                <c:formatCode>0.00000</c:formatCode>
                <c:ptCount val="12"/>
                <c:pt idx="0">
                  <c:v>0.165993593009084</c:v>
                </c:pt>
                <c:pt idx="1">
                  <c:v>0.163943755425005</c:v>
                </c:pt>
                <c:pt idx="2">
                  <c:v>0.165401962625449</c:v>
                </c:pt>
                <c:pt idx="3">
                  <c:v>0.167937043712827</c:v>
                </c:pt>
                <c:pt idx="4">
                  <c:v>0.168623095453249</c:v>
                </c:pt>
                <c:pt idx="5">
                  <c:v>0.17234250659681</c:v>
                </c:pt>
                <c:pt idx="6">
                  <c:v>0.170777733280932</c:v>
                </c:pt>
                <c:pt idx="7">
                  <c:v>0.171829736370564</c:v>
                </c:pt>
                <c:pt idx="8">
                  <c:v>0.172803328303603</c:v>
                </c:pt>
                <c:pt idx="9">
                  <c:v>0.176184592775677</c:v>
                </c:pt>
                <c:pt idx="10">
                  <c:v>0.176885263121039</c:v>
                </c:pt>
                <c:pt idx="11">
                  <c:v>0.17855140435312</c:v>
                </c:pt>
              </c:numCache>
            </c:numRef>
          </c:xVal>
          <c:yVal>
            <c:numRef>
              <c:f>'AQ;Data Set # 28'!$J$119:$J$130</c:f>
              <c:numCache>
                <c:formatCode>0.00000</c:formatCode>
                <c:ptCount val="12"/>
                <c:pt idx="0">
                  <c:v>0.0677219198786856</c:v>
                </c:pt>
                <c:pt idx="1">
                  <c:v>0.0670802423405188</c:v>
                </c:pt>
                <c:pt idx="2">
                  <c:v>0.0685969618348945</c:v>
                </c:pt>
                <c:pt idx="3">
                  <c:v>0.0701269423455512</c:v>
                </c:pt>
                <c:pt idx="4">
                  <c:v>0.0705477949296316</c:v>
                </c:pt>
                <c:pt idx="5">
                  <c:v>0.0718084442987922</c:v>
                </c:pt>
                <c:pt idx="6">
                  <c:v>0.0711631896477269</c:v>
                </c:pt>
                <c:pt idx="7">
                  <c:v>0.0724752967790385</c:v>
                </c:pt>
                <c:pt idx="8">
                  <c:v>0.0724932520822882</c:v>
                </c:pt>
                <c:pt idx="9">
                  <c:v>0.0745849776958604</c:v>
                </c:pt>
                <c:pt idx="10">
                  <c:v>0.0758510474556831</c:v>
                </c:pt>
                <c:pt idx="11">
                  <c:v>0.0766644473306646</c:v>
                </c:pt>
              </c:numCache>
            </c:numRef>
          </c:yVal>
          <c:smooth val="1"/>
        </c:ser>
        <c:ser>
          <c:idx val="10"/>
          <c:order val="8"/>
          <c:tx>
            <c:v>14.0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'AQ;Data Set # 28'!$I$133:$I$145</c:f>
              <c:numCache>
                <c:formatCode>0.00000</c:formatCode>
                <c:ptCount val="13"/>
                <c:pt idx="0">
                  <c:v>0.182637588297647</c:v>
                </c:pt>
                <c:pt idx="1">
                  <c:v>0.190468007296888</c:v>
                </c:pt>
                <c:pt idx="2">
                  <c:v>0.189224744821519</c:v>
                </c:pt>
                <c:pt idx="3">
                  <c:v>0.189667081294264</c:v>
                </c:pt>
                <c:pt idx="4">
                  <c:v>0.189564953244282</c:v>
                </c:pt>
                <c:pt idx="5">
                  <c:v>0.19419329351651</c:v>
                </c:pt>
                <c:pt idx="6">
                  <c:v>0.195189215054318</c:v>
                </c:pt>
                <c:pt idx="7">
                  <c:v>0.198852914218882</c:v>
                </c:pt>
                <c:pt idx="8">
                  <c:v>0.198843589979698</c:v>
                </c:pt>
                <c:pt idx="9">
                  <c:v>0.204226632005332</c:v>
                </c:pt>
                <c:pt idx="10">
                  <c:v>0.200736132079208</c:v>
                </c:pt>
                <c:pt idx="11">
                  <c:v>0.20526057645858</c:v>
                </c:pt>
                <c:pt idx="12">
                  <c:v>0.21492483106584</c:v>
                </c:pt>
              </c:numCache>
            </c:numRef>
          </c:xVal>
          <c:yVal>
            <c:numRef>
              <c:f>'AQ;Data Set # 28'!$J$133:$J$145</c:f>
              <c:numCache>
                <c:formatCode>0.00000</c:formatCode>
                <c:ptCount val="13"/>
                <c:pt idx="0">
                  <c:v>0.0820336849737474</c:v>
                </c:pt>
                <c:pt idx="1">
                  <c:v>0.0862566671553162</c:v>
                </c:pt>
                <c:pt idx="2">
                  <c:v>0.0859014451456551</c:v>
                </c:pt>
                <c:pt idx="3">
                  <c:v>0.0819549610327211</c:v>
                </c:pt>
                <c:pt idx="4">
                  <c:v>0.0857290506943222</c:v>
                </c:pt>
                <c:pt idx="5">
                  <c:v>0.0875011409979926</c:v>
                </c:pt>
                <c:pt idx="6">
                  <c:v>0.0878314850468948</c:v>
                </c:pt>
                <c:pt idx="7">
                  <c:v>0.0899046223706355</c:v>
                </c:pt>
                <c:pt idx="8">
                  <c:v>0.0903280637601937</c:v>
                </c:pt>
                <c:pt idx="9">
                  <c:v>0.0934366388336258</c:v>
                </c:pt>
                <c:pt idx="10">
                  <c:v>0.0922520462906822</c:v>
                </c:pt>
                <c:pt idx="11">
                  <c:v>0.0958332856664495</c:v>
                </c:pt>
                <c:pt idx="12">
                  <c:v>0.102539001267112</c:v>
                </c:pt>
              </c:numCache>
            </c:numRef>
          </c:yVal>
          <c:smooth val="1"/>
        </c:ser>
        <c:ser>
          <c:idx val="5"/>
          <c:order val="9"/>
          <c:tx>
            <c:v>16.1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'AQ;Data Set # 28'!$I$148:$I$162</c:f>
              <c:numCache>
                <c:formatCode>0.00000</c:formatCode>
                <c:ptCount val="15"/>
                <c:pt idx="0">
                  <c:v>0.212389622212107</c:v>
                </c:pt>
                <c:pt idx="1">
                  <c:v>0.208822846452104</c:v>
                </c:pt>
                <c:pt idx="2">
                  <c:v>0.21310039381351</c:v>
                </c:pt>
                <c:pt idx="3">
                  <c:v>0.212045929822236</c:v>
                </c:pt>
                <c:pt idx="4">
                  <c:v>0.218574794240572</c:v>
                </c:pt>
                <c:pt idx="5">
                  <c:v>0.213862029394982</c:v>
                </c:pt>
                <c:pt idx="6">
                  <c:v>0.212693153834483</c:v>
                </c:pt>
                <c:pt idx="7">
                  <c:v>0.214965536211054</c:v>
                </c:pt>
                <c:pt idx="8">
                  <c:v>0.217313886218602</c:v>
                </c:pt>
                <c:pt idx="9">
                  <c:v>0.220133306443031</c:v>
                </c:pt>
                <c:pt idx="10">
                  <c:v>0.228144880024066</c:v>
                </c:pt>
                <c:pt idx="11">
                  <c:v>0.226927719551924</c:v>
                </c:pt>
                <c:pt idx="12">
                  <c:v>0.232408018831023</c:v>
                </c:pt>
                <c:pt idx="13">
                  <c:v>0.236122628990519</c:v>
                </c:pt>
                <c:pt idx="14">
                  <c:v>0.239795210736631</c:v>
                </c:pt>
              </c:numCache>
            </c:numRef>
          </c:xVal>
          <c:yVal>
            <c:numRef>
              <c:f>'AQ;Data Set # 28'!$J$148:$J$162</c:f>
              <c:numCache>
                <c:formatCode>0.00000</c:formatCode>
                <c:ptCount val="15"/>
                <c:pt idx="0">
                  <c:v>0.103018370936161</c:v>
                </c:pt>
                <c:pt idx="1">
                  <c:v>0.101935405342001</c:v>
                </c:pt>
                <c:pt idx="2">
                  <c:v>0.103322570919927</c:v>
                </c:pt>
                <c:pt idx="3">
                  <c:v>0.105121302870878</c:v>
                </c:pt>
                <c:pt idx="4">
                  <c:v>0.104936028910244</c:v>
                </c:pt>
                <c:pt idx="5">
                  <c:v>0.104659148803588</c:v>
                </c:pt>
                <c:pt idx="6">
                  <c:v>0.103570121470405</c:v>
                </c:pt>
                <c:pt idx="7">
                  <c:v>0.105191483541083</c:v>
                </c:pt>
                <c:pt idx="8">
                  <c:v>0.107206525466571</c:v>
                </c:pt>
                <c:pt idx="9">
                  <c:v>0.10993627163332</c:v>
                </c:pt>
                <c:pt idx="10">
                  <c:v>0.113169250261432</c:v>
                </c:pt>
                <c:pt idx="11">
                  <c:v>0.113369749440815</c:v>
                </c:pt>
                <c:pt idx="12">
                  <c:v>0.117911141859933</c:v>
                </c:pt>
                <c:pt idx="13">
                  <c:v>0.120943049743645</c:v>
                </c:pt>
                <c:pt idx="14">
                  <c:v>0.126203839520903</c:v>
                </c:pt>
              </c:numCache>
            </c:numRef>
          </c:yVal>
          <c:smooth val="0"/>
        </c:ser>
        <c:ser>
          <c:idx val="8"/>
          <c:order val="10"/>
          <c:tx>
            <c:v>18.0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28'!$I$165:$I$178</c:f>
              <c:numCache>
                <c:formatCode>0.00000</c:formatCode>
                <c:ptCount val="14"/>
                <c:pt idx="0">
                  <c:v>0.233191346922508</c:v>
                </c:pt>
                <c:pt idx="1">
                  <c:v>0.231737761190938</c:v>
                </c:pt>
                <c:pt idx="2">
                  <c:v>0.232063642036766</c:v>
                </c:pt>
                <c:pt idx="3">
                  <c:v>0.229594278101983</c:v>
                </c:pt>
                <c:pt idx="4">
                  <c:v>0.231870318513351</c:v>
                </c:pt>
                <c:pt idx="5">
                  <c:v>0.230147009347568</c:v>
                </c:pt>
                <c:pt idx="6">
                  <c:v>0.233991912604658</c:v>
                </c:pt>
                <c:pt idx="7">
                  <c:v>0.23543209271384</c:v>
                </c:pt>
                <c:pt idx="8">
                  <c:v>0.240751118142669</c:v>
                </c:pt>
                <c:pt idx="9">
                  <c:v>0.241728017164452</c:v>
                </c:pt>
                <c:pt idx="10">
                  <c:v>0.249119053454511</c:v>
                </c:pt>
                <c:pt idx="11">
                  <c:v>0.252075882753334</c:v>
                </c:pt>
                <c:pt idx="12">
                  <c:v>0.258200768491684</c:v>
                </c:pt>
                <c:pt idx="13">
                  <c:v>0.259476122051097</c:v>
                </c:pt>
              </c:numCache>
            </c:numRef>
          </c:xVal>
          <c:yVal>
            <c:numRef>
              <c:f>'AQ;Data Set # 28'!$J$165:$J$178</c:f>
              <c:numCache>
                <c:formatCode>0.00000</c:formatCode>
                <c:ptCount val="14"/>
                <c:pt idx="0">
                  <c:v>0.116831371626059</c:v>
                </c:pt>
                <c:pt idx="1">
                  <c:v>0.118779511436618</c:v>
                </c:pt>
                <c:pt idx="2">
                  <c:v>0.122703116343365</c:v>
                </c:pt>
                <c:pt idx="3">
                  <c:v>0.122028376627019</c:v>
                </c:pt>
                <c:pt idx="4">
                  <c:v>0.12329595882236</c:v>
                </c:pt>
                <c:pt idx="5">
                  <c:v>0.12116617083717</c:v>
                </c:pt>
                <c:pt idx="6">
                  <c:v>0.12213453711578</c:v>
                </c:pt>
                <c:pt idx="7">
                  <c:v>0.125554750560878</c:v>
                </c:pt>
                <c:pt idx="8">
                  <c:v>0.128564949775025</c:v>
                </c:pt>
                <c:pt idx="9">
                  <c:v>0.129842136110635</c:v>
                </c:pt>
                <c:pt idx="10">
                  <c:v>0.134958993156521</c:v>
                </c:pt>
                <c:pt idx="11">
                  <c:v>0.139632836226526</c:v>
                </c:pt>
                <c:pt idx="12">
                  <c:v>0.141574275519722</c:v>
                </c:pt>
                <c:pt idx="13">
                  <c:v>0.149528404686836</c:v>
                </c:pt>
              </c:numCache>
            </c:numRef>
          </c:yVal>
          <c:smooth val="0"/>
        </c:ser>
        <c:ser>
          <c:idx val="11"/>
          <c:order val="11"/>
          <c:tx>
            <c:v>20.0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8000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'AQ;Data Set # 28'!$I$181:$I$202</c:f>
              <c:numCache>
                <c:formatCode>0.00000</c:formatCode>
                <c:ptCount val="22"/>
                <c:pt idx="0">
                  <c:v>0.243213948877293</c:v>
                </c:pt>
                <c:pt idx="1">
                  <c:v>0.237442593360905</c:v>
                </c:pt>
                <c:pt idx="2">
                  <c:v>0.245261244151385</c:v>
                </c:pt>
                <c:pt idx="3">
                  <c:v>0.248332471099004</c:v>
                </c:pt>
                <c:pt idx="4">
                  <c:v>0.250431140628387</c:v>
                </c:pt>
                <c:pt idx="5">
                  <c:v>0.251393832414832</c:v>
                </c:pt>
                <c:pt idx="6">
                  <c:v>0.247060695279426</c:v>
                </c:pt>
                <c:pt idx="7">
                  <c:v>0.254286817431236</c:v>
                </c:pt>
                <c:pt idx="8">
                  <c:v>0.250114448357713</c:v>
                </c:pt>
                <c:pt idx="9">
                  <c:v>0.249708241809569</c:v>
                </c:pt>
                <c:pt idx="10">
                  <c:v>0.254570604085217</c:v>
                </c:pt>
                <c:pt idx="11">
                  <c:v>0.25219518606631</c:v>
                </c:pt>
                <c:pt idx="12">
                  <c:v>0.256639693486231</c:v>
                </c:pt>
                <c:pt idx="13">
                  <c:v>0.250126780644095</c:v>
                </c:pt>
                <c:pt idx="14">
                  <c:v>0.251819582262664</c:v>
                </c:pt>
                <c:pt idx="15">
                  <c:v>0.254986366023599</c:v>
                </c:pt>
                <c:pt idx="16">
                  <c:v>0.257862859318264</c:v>
                </c:pt>
                <c:pt idx="17">
                  <c:v>0.259253019138105</c:v>
                </c:pt>
                <c:pt idx="18">
                  <c:v>0.262921769222555</c:v>
                </c:pt>
                <c:pt idx="19">
                  <c:v>0.262569757714993</c:v>
                </c:pt>
                <c:pt idx="20">
                  <c:v>0.271590676431996</c:v>
                </c:pt>
                <c:pt idx="21">
                  <c:v>0.276720790628867</c:v>
                </c:pt>
              </c:numCache>
            </c:numRef>
          </c:xVal>
          <c:yVal>
            <c:numRef>
              <c:f>'AQ;Data Set # 28'!$J$181:$J$202</c:f>
              <c:numCache>
                <c:formatCode>0.00000</c:formatCode>
                <c:ptCount val="22"/>
                <c:pt idx="0">
                  <c:v>0.137986711834841</c:v>
                </c:pt>
                <c:pt idx="1">
                  <c:v>0.13651910041245</c:v>
                </c:pt>
                <c:pt idx="2">
                  <c:v>0.145803345743011</c:v>
                </c:pt>
                <c:pt idx="3">
                  <c:v>0.146823824640614</c:v>
                </c:pt>
                <c:pt idx="4">
                  <c:v>0.14822214083572</c:v>
                </c:pt>
                <c:pt idx="5">
                  <c:v>0.149130241085904</c:v>
                </c:pt>
                <c:pt idx="6">
                  <c:v>0.146745911545537</c:v>
                </c:pt>
                <c:pt idx="7">
                  <c:v>0.148684914057838</c:v>
                </c:pt>
                <c:pt idx="8">
                  <c:v>0.146390717120629</c:v>
                </c:pt>
                <c:pt idx="9">
                  <c:v>0.147378816340374</c:v>
                </c:pt>
                <c:pt idx="10">
                  <c:v>0.149452575213035</c:v>
                </c:pt>
                <c:pt idx="11">
                  <c:v>0.148172847983072</c:v>
                </c:pt>
                <c:pt idx="12">
                  <c:v>0.151138329450038</c:v>
                </c:pt>
                <c:pt idx="13">
                  <c:v>0.147747875296051</c:v>
                </c:pt>
                <c:pt idx="14">
                  <c:v>0.148051908085498</c:v>
                </c:pt>
                <c:pt idx="15">
                  <c:v>0.150031376837161</c:v>
                </c:pt>
                <c:pt idx="16">
                  <c:v>0.153685457264458</c:v>
                </c:pt>
                <c:pt idx="17">
                  <c:v>0.15382440276577</c:v>
                </c:pt>
                <c:pt idx="18">
                  <c:v>0.15682475329727</c:v>
                </c:pt>
                <c:pt idx="19">
                  <c:v>0.156722176467042</c:v>
                </c:pt>
                <c:pt idx="20">
                  <c:v>0.163478677015961</c:v>
                </c:pt>
                <c:pt idx="21">
                  <c:v>0.174523975324879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9429744"/>
        <c:axId val="-1389425296"/>
      </c:scatterChart>
      <c:valAx>
        <c:axId val="-1389429744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9425296"/>
        <c:crosses val="autoZero"/>
        <c:crossBetween val="midCat"/>
        <c:majorUnit val="0.02"/>
      </c:valAx>
      <c:valAx>
        <c:axId val="-1389425296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94297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54913406"/>
          <c:y val="0.111778911754263"/>
          <c:w val="0.0906226071699289"/>
          <c:h val="0.4278848665001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6030725466434"/>
          <c:y val="0.0230303302915841"/>
          <c:w val="0.888535952983961"/>
          <c:h val="0.865455569904794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27813192315627"/>
                  <c:y val="0.14060622704335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'F;Data Set # 3'!$D$8:$D$175</c:f>
              <c:numCache>
                <c:formatCode>0.0</c:formatCode>
                <c:ptCount val="168"/>
                <c:pt idx="0">
                  <c:v>13.0</c:v>
                </c:pt>
                <c:pt idx="1">
                  <c:v>13.0</c:v>
                </c:pt>
                <c:pt idx="2">
                  <c:v>13.0</c:v>
                </c:pt>
                <c:pt idx="3">
                  <c:v>13.0</c:v>
                </c:pt>
                <c:pt idx="4">
                  <c:v>13.0</c:v>
                </c:pt>
                <c:pt idx="5">
                  <c:v>13.0</c:v>
                </c:pt>
                <c:pt idx="18">
                  <c:v>17.0</c:v>
                </c:pt>
                <c:pt idx="19">
                  <c:v>17.0</c:v>
                </c:pt>
                <c:pt idx="20">
                  <c:v>17.0</c:v>
                </c:pt>
                <c:pt idx="21">
                  <c:v>17.0</c:v>
                </c:pt>
                <c:pt idx="22">
                  <c:v>17.0</c:v>
                </c:pt>
                <c:pt idx="29">
                  <c:v>19.0</c:v>
                </c:pt>
                <c:pt idx="30">
                  <c:v>19.0</c:v>
                </c:pt>
                <c:pt idx="31">
                  <c:v>19.0</c:v>
                </c:pt>
                <c:pt idx="32">
                  <c:v>19.0</c:v>
                </c:pt>
                <c:pt idx="33">
                  <c:v>19.0</c:v>
                </c:pt>
                <c:pt idx="34">
                  <c:v>19.0</c:v>
                </c:pt>
                <c:pt idx="47">
                  <c:v>18.0</c:v>
                </c:pt>
                <c:pt idx="48">
                  <c:v>18.0</c:v>
                </c:pt>
                <c:pt idx="49">
                  <c:v>18.0</c:v>
                </c:pt>
                <c:pt idx="50">
                  <c:v>18.0</c:v>
                </c:pt>
                <c:pt idx="51">
                  <c:v>18.0</c:v>
                </c:pt>
                <c:pt idx="52">
                  <c:v>18.0</c:v>
                </c:pt>
                <c:pt idx="65">
                  <c:v>21.0</c:v>
                </c:pt>
                <c:pt idx="66">
                  <c:v>21.0</c:v>
                </c:pt>
                <c:pt idx="67">
                  <c:v>21.0</c:v>
                </c:pt>
                <c:pt idx="68">
                  <c:v>21.0</c:v>
                </c:pt>
                <c:pt idx="69">
                  <c:v>21.0</c:v>
                </c:pt>
                <c:pt idx="70">
                  <c:v>21.0</c:v>
                </c:pt>
                <c:pt idx="83">
                  <c:v>23.0</c:v>
                </c:pt>
                <c:pt idx="84">
                  <c:v>23.0</c:v>
                </c:pt>
                <c:pt idx="85">
                  <c:v>23.0</c:v>
                </c:pt>
                <c:pt idx="86">
                  <c:v>23.0</c:v>
                </c:pt>
                <c:pt idx="87">
                  <c:v>23.0</c:v>
                </c:pt>
              </c:numCache>
            </c:numRef>
          </c:xVal>
          <c:yVal>
            <c:numRef>
              <c:f>'F;Data Set # 3'!$I$8:$I$175</c:f>
              <c:numCache>
                <c:formatCode>0.00000</c:formatCode>
                <c:ptCount val="168"/>
                <c:pt idx="0">
                  <c:v>0.0737668756027738</c:v>
                </c:pt>
                <c:pt idx="1">
                  <c:v>0.077396204383049</c:v>
                </c:pt>
                <c:pt idx="2">
                  <c:v>0.0807764803997794</c:v>
                </c:pt>
                <c:pt idx="3">
                  <c:v>0.0811410367947961</c:v>
                </c:pt>
                <c:pt idx="4">
                  <c:v>0.0821781739798308</c:v>
                </c:pt>
                <c:pt idx="5">
                  <c:v>0.0838909105560248</c:v>
                </c:pt>
                <c:pt idx="18">
                  <c:v>0.121476814089729</c:v>
                </c:pt>
                <c:pt idx="19">
                  <c:v>0.124929938168917</c:v>
                </c:pt>
                <c:pt idx="20">
                  <c:v>0.128742279111257</c:v>
                </c:pt>
                <c:pt idx="21">
                  <c:v>0.132391412667643</c:v>
                </c:pt>
                <c:pt idx="22">
                  <c:v>0.132033500595</c:v>
                </c:pt>
                <c:pt idx="29">
                  <c:v>0.147167433417694</c:v>
                </c:pt>
                <c:pt idx="30">
                  <c:v>0.154554680433193</c:v>
                </c:pt>
                <c:pt idx="31">
                  <c:v>0.185050224663295</c:v>
                </c:pt>
                <c:pt idx="32">
                  <c:v>0.163936680189111</c:v>
                </c:pt>
                <c:pt idx="33">
                  <c:v>0.171172722623659</c:v>
                </c:pt>
                <c:pt idx="34">
                  <c:v>0.16446064434681</c:v>
                </c:pt>
                <c:pt idx="47">
                  <c:v>0.134580395626285</c:v>
                </c:pt>
                <c:pt idx="48">
                  <c:v>0.146011996575374</c:v>
                </c:pt>
                <c:pt idx="49">
                  <c:v>0.150225293946936</c:v>
                </c:pt>
                <c:pt idx="50">
                  <c:v>0.141466607547843</c:v>
                </c:pt>
                <c:pt idx="51">
                  <c:v>0.163060047059291</c:v>
                </c:pt>
                <c:pt idx="52">
                  <c:v>0.162238161124652</c:v>
                </c:pt>
                <c:pt idx="65">
                  <c:v>0.17233980185258</c:v>
                </c:pt>
                <c:pt idx="66">
                  <c:v>0.175727781280876</c:v>
                </c:pt>
                <c:pt idx="67">
                  <c:v>0.182471735889059</c:v>
                </c:pt>
                <c:pt idx="68">
                  <c:v>0.188991012648787</c:v>
                </c:pt>
                <c:pt idx="69">
                  <c:v>0.193975376123914</c:v>
                </c:pt>
                <c:pt idx="70">
                  <c:v>0.190793893480144</c:v>
                </c:pt>
                <c:pt idx="83">
                  <c:v>0.205251227299399</c:v>
                </c:pt>
                <c:pt idx="84">
                  <c:v>0.205009065862923</c:v>
                </c:pt>
                <c:pt idx="85">
                  <c:v>0.213393706097935</c:v>
                </c:pt>
                <c:pt idx="86">
                  <c:v>0.225449147031851</c:v>
                </c:pt>
                <c:pt idx="87">
                  <c:v>0.216628935860245</c:v>
                </c:pt>
              </c:numCache>
            </c:numRef>
          </c:yVal>
          <c:smooth val="1"/>
        </c:ser>
        <c:ser>
          <c:idx val="2"/>
          <c:order val="1"/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'F;Data Set # 3'!$D$8:$D$13</c:f>
              <c:numCache>
                <c:formatCode>0.0</c:formatCode>
                <c:ptCount val="6"/>
                <c:pt idx="0">
                  <c:v>13.0</c:v>
                </c:pt>
                <c:pt idx="1">
                  <c:v>13.0</c:v>
                </c:pt>
                <c:pt idx="2">
                  <c:v>13.0</c:v>
                </c:pt>
                <c:pt idx="3">
                  <c:v>13.0</c:v>
                </c:pt>
                <c:pt idx="4">
                  <c:v>13.0</c:v>
                </c:pt>
                <c:pt idx="5">
                  <c:v>13.0</c:v>
                </c:pt>
              </c:numCache>
            </c:numRef>
          </c:xVal>
          <c:yVal>
            <c:numRef>
              <c:f>'F;Data Set # 3'!$I$8:$I$13</c:f>
              <c:numCache>
                <c:formatCode>0.00000</c:formatCode>
                <c:ptCount val="6"/>
                <c:pt idx="0">
                  <c:v>0.0737668756027738</c:v>
                </c:pt>
                <c:pt idx="1">
                  <c:v>0.077396204383049</c:v>
                </c:pt>
                <c:pt idx="2">
                  <c:v>0.0807764803997794</c:v>
                </c:pt>
                <c:pt idx="3">
                  <c:v>0.0811410367947961</c:v>
                </c:pt>
                <c:pt idx="4">
                  <c:v>0.0821781739798308</c:v>
                </c:pt>
                <c:pt idx="5">
                  <c:v>0.0838909105560248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8793952"/>
        <c:axId val="-1388785792"/>
      </c:scatterChart>
      <c:valAx>
        <c:axId val="-1388793952"/>
        <c:scaling>
          <c:orientation val="minMax"/>
          <c:max val="26.0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8785792"/>
        <c:crosses val="autoZero"/>
        <c:crossBetween val="midCat"/>
        <c:majorUnit val="2.0"/>
      </c:valAx>
      <c:valAx>
        <c:axId val="-138878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87939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420550545455"/>
          <c:y val="0.132121368514877"/>
          <c:w val="0.142250678255497"/>
          <c:h val="0.08848495322556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24339269530495"/>
          <c:y val="0.022946886967475"/>
          <c:w val="0.922752276323037"/>
          <c:h val="0.865943050298925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36508490935527"/>
                  <c:y val="0.11231897305132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'AQ;Data Set # 28'!$D$8:$D$209</c:f>
              <c:numCache>
                <c:formatCode>General</c:formatCode>
                <c:ptCount val="202"/>
                <c:pt idx="0">
                  <c:v>-2.0</c:v>
                </c:pt>
                <c:pt idx="1">
                  <c:v>-2.0</c:v>
                </c:pt>
                <c:pt idx="2">
                  <c:v>-2.0</c:v>
                </c:pt>
                <c:pt idx="3">
                  <c:v>-2.0</c:v>
                </c:pt>
                <c:pt idx="4">
                  <c:v>-2.0</c:v>
                </c:pt>
                <c:pt idx="5">
                  <c:v>-2.0</c:v>
                </c:pt>
                <c:pt idx="6">
                  <c:v>-2.0</c:v>
                </c:pt>
                <c:pt idx="7">
                  <c:v>-2.0</c:v>
                </c:pt>
                <c:pt idx="8">
                  <c:v>-2.0</c:v>
                </c:pt>
                <c:pt idx="9">
                  <c:v>-2.0</c:v>
                </c:pt>
                <c:pt idx="10">
                  <c:v>-2.0</c:v>
                </c:pt>
                <c:pt idx="11">
                  <c:v>-2.0</c:v>
                </c:pt>
                <c:pt idx="12">
                  <c:v>-2.0</c:v>
                </c:pt>
                <c:pt idx="13">
                  <c:v>-2.0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2">
                  <c:v>2.0</c:v>
                </c:pt>
                <c:pt idx="33">
                  <c:v>2.0</c:v>
                </c:pt>
                <c:pt idx="34">
                  <c:v>2.0</c:v>
                </c:pt>
                <c:pt idx="35">
                  <c:v>2.0</c:v>
                </c:pt>
                <c:pt idx="36">
                  <c:v>2.0</c:v>
                </c:pt>
                <c:pt idx="37">
                  <c:v>2.0</c:v>
                </c:pt>
                <c:pt idx="38">
                  <c:v>2.0</c:v>
                </c:pt>
                <c:pt idx="39">
                  <c:v>2.0</c:v>
                </c:pt>
                <c:pt idx="40">
                  <c:v>2.0</c:v>
                </c:pt>
                <c:pt idx="41">
                  <c:v>2.0</c:v>
                </c:pt>
                <c:pt idx="42">
                  <c:v>2.0</c:v>
                </c:pt>
                <c:pt idx="43">
                  <c:v>2.0</c:v>
                </c:pt>
                <c:pt idx="44">
                  <c:v>2.0</c:v>
                </c:pt>
                <c:pt idx="45">
                  <c:v>2.0</c:v>
                </c:pt>
                <c:pt idx="46">
                  <c:v>2.0</c:v>
                </c:pt>
                <c:pt idx="47">
                  <c:v>2.0</c:v>
                </c:pt>
                <c:pt idx="50">
                  <c:v>4.0</c:v>
                </c:pt>
                <c:pt idx="51">
                  <c:v>4.0</c:v>
                </c:pt>
                <c:pt idx="52">
                  <c:v>4.0</c:v>
                </c:pt>
                <c:pt idx="53">
                  <c:v>4.0</c:v>
                </c:pt>
                <c:pt idx="54">
                  <c:v>4.0</c:v>
                </c:pt>
                <c:pt idx="55">
                  <c:v>4.0</c:v>
                </c:pt>
                <c:pt idx="56">
                  <c:v>4.0</c:v>
                </c:pt>
                <c:pt idx="57">
                  <c:v>4.0</c:v>
                </c:pt>
                <c:pt idx="58">
                  <c:v>4.0</c:v>
                </c:pt>
                <c:pt idx="59">
                  <c:v>4.0</c:v>
                </c:pt>
                <c:pt idx="60">
                  <c:v>4.0</c:v>
                </c:pt>
                <c:pt idx="61">
                  <c:v>4.0</c:v>
                </c:pt>
                <c:pt idx="62">
                  <c:v>4.0</c:v>
                </c:pt>
                <c:pt idx="63">
                  <c:v>4.0</c:v>
                </c:pt>
                <c:pt idx="66">
                  <c:v>6.0</c:v>
                </c:pt>
                <c:pt idx="67">
                  <c:v>6.0</c:v>
                </c:pt>
                <c:pt idx="68">
                  <c:v>6.0</c:v>
                </c:pt>
                <c:pt idx="69">
                  <c:v>6.0</c:v>
                </c:pt>
                <c:pt idx="70">
                  <c:v>6.0</c:v>
                </c:pt>
                <c:pt idx="71">
                  <c:v>6.0</c:v>
                </c:pt>
                <c:pt idx="72">
                  <c:v>6.0</c:v>
                </c:pt>
                <c:pt idx="73">
                  <c:v>6.0</c:v>
                </c:pt>
                <c:pt idx="74">
                  <c:v>6.0</c:v>
                </c:pt>
                <c:pt idx="75">
                  <c:v>6.0</c:v>
                </c:pt>
                <c:pt idx="76">
                  <c:v>6.0</c:v>
                </c:pt>
                <c:pt idx="77">
                  <c:v>6.0</c:v>
                </c:pt>
                <c:pt idx="80">
                  <c:v>8.0</c:v>
                </c:pt>
                <c:pt idx="81">
                  <c:v>8.0</c:v>
                </c:pt>
                <c:pt idx="82">
                  <c:v>8.0</c:v>
                </c:pt>
                <c:pt idx="83">
                  <c:v>8.0</c:v>
                </c:pt>
                <c:pt idx="84">
                  <c:v>8.0</c:v>
                </c:pt>
                <c:pt idx="85">
                  <c:v>8.0</c:v>
                </c:pt>
                <c:pt idx="86">
                  <c:v>8.0</c:v>
                </c:pt>
                <c:pt idx="87">
                  <c:v>8.0</c:v>
                </c:pt>
                <c:pt idx="88">
                  <c:v>8.0</c:v>
                </c:pt>
                <c:pt idx="89">
                  <c:v>8.0</c:v>
                </c:pt>
                <c:pt idx="90">
                  <c:v>8.0</c:v>
                </c:pt>
                <c:pt idx="91">
                  <c:v>8.0</c:v>
                </c:pt>
                <c:pt idx="94">
                  <c:v>10.0</c:v>
                </c:pt>
                <c:pt idx="95">
                  <c:v>10.0</c:v>
                </c:pt>
                <c:pt idx="96">
                  <c:v>10.0</c:v>
                </c:pt>
                <c:pt idx="97">
                  <c:v>10.0</c:v>
                </c:pt>
                <c:pt idx="98">
                  <c:v>10.0</c:v>
                </c:pt>
                <c:pt idx="99">
                  <c:v>10.0</c:v>
                </c:pt>
                <c:pt idx="100">
                  <c:v>10.0</c:v>
                </c:pt>
                <c:pt idx="101">
                  <c:v>10.0</c:v>
                </c:pt>
                <c:pt idx="102">
                  <c:v>10.0</c:v>
                </c:pt>
                <c:pt idx="103">
                  <c:v>10.0</c:v>
                </c:pt>
                <c:pt idx="104">
                  <c:v>10.0</c:v>
                </c:pt>
                <c:pt idx="105">
                  <c:v>10.0</c:v>
                </c:pt>
                <c:pt idx="106">
                  <c:v>10.0</c:v>
                </c:pt>
                <c:pt idx="107">
                  <c:v>10.0</c:v>
                </c:pt>
                <c:pt idx="108">
                  <c:v>10.0</c:v>
                </c:pt>
                <c:pt idx="111">
                  <c:v>12.0</c:v>
                </c:pt>
                <c:pt idx="112">
                  <c:v>12.0</c:v>
                </c:pt>
                <c:pt idx="113">
                  <c:v>12.0</c:v>
                </c:pt>
                <c:pt idx="114">
                  <c:v>12.0</c:v>
                </c:pt>
                <c:pt idx="115">
                  <c:v>12.0</c:v>
                </c:pt>
                <c:pt idx="116">
                  <c:v>12.0</c:v>
                </c:pt>
                <c:pt idx="117">
                  <c:v>12.0</c:v>
                </c:pt>
                <c:pt idx="118">
                  <c:v>12.0</c:v>
                </c:pt>
                <c:pt idx="119">
                  <c:v>12.0</c:v>
                </c:pt>
                <c:pt idx="120">
                  <c:v>12.0</c:v>
                </c:pt>
                <c:pt idx="121">
                  <c:v>12.0</c:v>
                </c:pt>
                <c:pt idx="122">
                  <c:v>12.0</c:v>
                </c:pt>
                <c:pt idx="125">
                  <c:v>14.0</c:v>
                </c:pt>
                <c:pt idx="126">
                  <c:v>14.0</c:v>
                </c:pt>
                <c:pt idx="127">
                  <c:v>14.0</c:v>
                </c:pt>
                <c:pt idx="128">
                  <c:v>14.0</c:v>
                </c:pt>
                <c:pt idx="129">
                  <c:v>14.0</c:v>
                </c:pt>
                <c:pt idx="130">
                  <c:v>14.0</c:v>
                </c:pt>
                <c:pt idx="131">
                  <c:v>14.0</c:v>
                </c:pt>
                <c:pt idx="132">
                  <c:v>14.0</c:v>
                </c:pt>
                <c:pt idx="133">
                  <c:v>14.0</c:v>
                </c:pt>
                <c:pt idx="134">
                  <c:v>14.0</c:v>
                </c:pt>
                <c:pt idx="135">
                  <c:v>14.0</c:v>
                </c:pt>
                <c:pt idx="136">
                  <c:v>14.0</c:v>
                </c:pt>
                <c:pt idx="137">
                  <c:v>14.0</c:v>
                </c:pt>
                <c:pt idx="140">
                  <c:v>16.1</c:v>
                </c:pt>
                <c:pt idx="141">
                  <c:v>16.1</c:v>
                </c:pt>
                <c:pt idx="142">
                  <c:v>16.1</c:v>
                </c:pt>
                <c:pt idx="143">
                  <c:v>16.1</c:v>
                </c:pt>
                <c:pt idx="144">
                  <c:v>16.1</c:v>
                </c:pt>
                <c:pt idx="145">
                  <c:v>16.1</c:v>
                </c:pt>
                <c:pt idx="146">
                  <c:v>16.1</c:v>
                </c:pt>
                <c:pt idx="147">
                  <c:v>16.1</c:v>
                </c:pt>
                <c:pt idx="148">
                  <c:v>16.1</c:v>
                </c:pt>
                <c:pt idx="149">
                  <c:v>16.1</c:v>
                </c:pt>
                <c:pt idx="150">
                  <c:v>16.1</c:v>
                </c:pt>
                <c:pt idx="151">
                  <c:v>16.1</c:v>
                </c:pt>
                <c:pt idx="152">
                  <c:v>16.1</c:v>
                </c:pt>
                <c:pt idx="153">
                  <c:v>16.1</c:v>
                </c:pt>
                <c:pt idx="154">
                  <c:v>16.1</c:v>
                </c:pt>
                <c:pt idx="157">
                  <c:v>18.0</c:v>
                </c:pt>
                <c:pt idx="158">
                  <c:v>18.0</c:v>
                </c:pt>
                <c:pt idx="159">
                  <c:v>18.0</c:v>
                </c:pt>
                <c:pt idx="160">
                  <c:v>18.0</c:v>
                </c:pt>
                <c:pt idx="161">
                  <c:v>18.0</c:v>
                </c:pt>
                <c:pt idx="162">
                  <c:v>18.0</c:v>
                </c:pt>
                <c:pt idx="163">
                  <c:v>18.0</c:v>
                </c:pt>
                <c:pt idx="164">
                  <c:v>18.0</c:v>
                </c:pt>
                <c:pt idx="165">
                  <c:v>18.0</c:v>
                </c:pt>
                <c:pt idx="166">
                  <c:v>18.0</c:v>
                </c:pt>
                <c:pt idx="167">
                  <c:v>18.0</c:v>
                </c:pt>
                <c:pt idx="168">
                  <c:v>18.0</c:v>
                </c:pt>
                <c:pt idx="169">
                  <c:v>18.0</c:v>
                </c:pt>
                <c:pt idx="170">
                  <c:v>18.0</c:v>
                </c:pt>
                <c:pt idx="173">
                  <c:v>20.0</c:v>
                </c:pt>
                <c:pt idx="174">
                  <c:v>20.0</c:v>
                </c:pt>
                <c:pt idx="175">
                  <c:v>20.0</c:v>
                </c:pt>
                <c:pt idx="176">
                  <c:v>20.0</c:v>
                </c:pt>
                <c:pt idx="177">
                  <c:v>20.0</c:v>
                </c:pt>
                <c:pt idx="178">
                  <c:v>20.0</c:v>
                </c:pt>
                <c:pt idx="179">
                  <c:v>20.0</c:v>
                </c:pt>
                <c:pt idx="180">
                  <c:v>20.0</c:v>
                </c:pt>
                <c:pt idx="181">
                  <c:v>20.0</c:v>
                </c:pt>
                <c:pt idx="182">
                  <c:v>20.0</c:v>
                </c:pt>
                <c:pt idx="183">
                  <c:v>20.0</c:v>
                </c:pt>
                <c:pt idx="184">
                  <c:v>20.0</c:v>
                </c:pt>
                <c:pt idx="185">
                  <c:v>20.0</c:v>
                </c:pt>
                <c:pt idx="186">
                  <c:v>20.0</c:v>
                </c:pt>
                <c:pt idx="187">
                  <c:v>20.0</c:v>
                </c:pt>
                <c:pt idx="188">
                  <c:v>20.0</c:v>
                </c:pt>
                <c:pt idx="189">
                  <c:v>20.0</c:v>
                </c:pt>
                <c:pt idx="190">
                  <c:v>20.0</c:v>
                </c:pt>
                <c:pt idx="191">
                  <c:v>20.0</c:v>
                </c:pt>
                <c:pt idx="192">
                  <c:v>20.0</c:v>
                </c:pt>
                <c:pt idx="193">
                  <c:v>20.0</c:v>
                </c:pt>
                <c:pt idx="194">
                  <c:v>20.0</c:v>
                </c:pt>
              </c:numCache>
            </c:numRef>
          </c:xVal>
          <c:yVal>
            <c:numRef>
              <c:f>'AQ;Data Set # 28'!$I$8:$I$209</c:f>
              <c:numCache>
                <c:formatCode>0.00000</c:formatCode>
                <c:ptCount val="202"/>
                <c:pt idx="0">
                  <c:v>0.0454196899265686</c:v>
                </c:pt>
                <c:pt idx="1">
                  <c:v>0.0444528333095213</c:v>
                </c:pt>
                <c:pt idx="2">
                  <c:v>0.0396508851115762</c:v>
                </c:pt>
                <c:pt idx="3">
                  <c:v>0.039115705804047</c:v>
                </c:pt>
                <c:pt idx="4">
                  <c:v>0.0375255976695957</c:v>
                </c:pt>
                <c:pt idx="5">
                  <c:v>0.0385580323593786</c:v>
                </c:pt>
                <c:pt idx="6">
                  <c:v>0.0370823218666335</c:v>
                </c:pt>
                <c:pt idx="7">
                  <c:v>0.0366642624557964</c:v>
                </c:pt>
                <c:pt idx="8">
                  <c:v>0.0370852414698639</c:v>
                </c:pt>
                <c:pt idx="9">
                  <c:v>0.0369494908827298</c:v>
                </c:pt>
                <c:pt idx="10">
                  <c:v>0.0347200499940537</c:v>
                </c:pt>
                <c:pt idx="11">
                  <c:v>0.0342138472966661</c:v>
                </c:pt>
                <c:pt idx="12">
                  <c:v>0.0353392849866008</c:v>
                </c:pt>
                <c:pt idx="13">
                  <c:v>0.0349057153562352</c:v>
                </c:pt>
                <c:pt idx="16">
                  <c:v>0.0617046650598897</c:v>
                </c:pt>
                <c:pt idx="17">
                  <c:v>0.0591302401330615</c:v>
                </c:pt>
                <c:pt idx="18">
                  <c:v>0.0537339378873288</c:v>
                </c:pt>
                <c:pt idx="19">
                  <c:v>0.0548004783650794</c:v>
                </c:pt>
                <c:pt idx="20">
                  <c:v>0.0535111308943854</c:v>
                </c:pt>
                <c:pt idx="21">
                  <c:v>0.0522807741058125</c:v>
                </c:pt>
                <c:pt idx="22">
                  <c:v>0.0523480287499972</c:v>
                </c:pt>
                <c:pt idx="23">
                  <c:v>0.0522805223906726</c:v>
                </c:pt>
                <c:pt idx="24">
                  <c:v>0.052981586799892</c:v>
                </c:pt>
                <c:pt idx="25">
                  <c:v>0.0517249565010747</c:v>
                </c:pt>
                <c:pt idx="26">
                  <c:v>0.0508978435624477</c:v>
                </c:pt>
                <c:pt idx="27">
                  <c:v>0.0517245038405187</c:v>
                </c:pt>
                <c:pt idx="28">
                  <c:v>0.0512290652754922</c:v>
                </c:pt>
                <c:pt idx="29">
                  <c:v>0.0507398494826068</c:v>
                </c:pt>
                <c:pt idx="32">
                  <c:v>0.0783830339694452</c:v>
                </c:pt>
                <c:pt idx="33">
                  <c:v>0.0760744866451601</c:v>
                </c:pt>
                <c:pt idx="34">
                  <c:v>0.0732012184447323</c:v>
                </c:pt>
                <c:pt idx="35">
                  <c:v>0.0716150470497417</c:v>
                </c:pt>
                <c:pt idx="36">
                  <c:v>0.0708066787074073</c:v>
                </c:pt>
                <c:pt idx="37">
                  <c:v>0.068264127708529</c:v>
                </c:pt>
                <c:pt idx="38">
                  <c:v>0.067704258368104</c:v>
                </c:pt>
                <c:pt idx="39">
                  <c:v>0.0703942876649977</c:v>
                </c:pt>
                <c:pt idx="40">
                  <c:v>0.070196624797591</c:v>
                </c:pt>
                <c:pt idx="41">
                  <c:v>0.0696238989992157</c:v>
                </c:pt>
                <c:pt idx="42">
                  <c:v>0.0681626276662947</c:v>
                </c:pt>
                <c:pt idx="43">
                  <c:v>0.0680791066467631</c:v>
                </c:pt>
                <c:pt idx="44">
                  <c:v>0.0683893371080444</c:v>
                </c:pt>
                <c:pt idx="45">
                  <c:v>0.0685361916088682</c:v>
                </c:pt>
                <c:pt idx="46">
                  <c:v>0.0685804652031324</c:v>
                </c:pt>
                <c:pt idx="47">
                  <c:v>0.0674949478307761</c:v>
                </c:pt>
                <c:pt idx="50">
                  <c:v>0.0958011670497276</c:v>
                </c:pt>
                <c:pt idx="51">
                  <c:v>0.0903684946222977</c:v>
                </c:pt>
                <c:pt idx="52">
                  <c:v>0.087202621035886</c:v>
                </c:pt>
                <c:pt idx="53">
                  <c:v>0.0870092556724886</c:v>
                </c:pt>
                <c:pt idx="54">
                  <c:v>0.0867034833266297</c:v>
                </c:pt>
                <c:pt idx="55">
                  <c:v>0.0865953893771905</c:v>
                </c:pt>
                <c:pt idx="56">
                  <c:v>0.084112249872697</c:v>
                </c:pt>
                <c:pt idx="57">
                  <c:v>0.0852411681227835</c:v>
                </c:pt>
                <c:pt idx="58">
                  <c:v>0.0843601110976538</c:v>
                </c:pt>
                <c:pt idx="59">
                  <c:v>0.0839025788178001</c:v>
                </c:pt>
                <c:pt idx="60">
                  <c:v>0.0834193308570388</c:v>
                </c:pt>
                <c:pt idx="61">
                  <c:v>0.0837887934250678</c:v>
                </c:pt>
                <c:pt idx="62">
                  <c:v>0.0837576283986808</c:v>
                </c:pt>
                <c:pt idx="63">
                  <c:v>0.0841423768999306</c:v>
                </c:pt>
                <c:pt idx="66">
                  <c:v>0.106778299079164</c:v>
                </c:pt>
                <c:pt idx="67">
                  <c:v>0.106397434322021</c:v>
                </c:pt>
                <c:pt idx="68">
                  <c:v>0.106496429187359</c:v>
                </c:pt>
                <c:pt idx="69">
                  <c:v>0.106394002455671</c:v>
                </c:pt>
                <c:pt idx="70">
                  <c:v>0.105948903663875</c:v>
                </c:pt>
                <c:pt idx="71">
                  <c:v>0.105207406985335</c:v>
                </c:pt>
                <c:pt idx="72">
                  <c:v>0.104240249775913</c:v>
                </c:pt>
                <c:pt idx="73">
                  <c:v>0.104218688438321</c:v>
                </c:pt>
                <c:pt idx="74">
                  <c:v>0.104775261649421</c:v>
                </c:pt>
                <c:pt idx="75">
                  <c:v>0.103406493797119</c:v>
                </c:pt>
                <c:pt idx="76">
                  <c:v>0.104113481783474</c:v>
                </c:pt>
                <c:pt idx="77">
                  <c:v>0.104843488767758</c:v>
                </c:pt>
                <c:pt idx="80">
                  <c:v>0.126910752941963</c:v>
                </c:pt>
                <c:pt idx="81">
                  <c:v>0.123457442919046</c:v>
                </c:pt>
                <c:pt idx="82">
                  <c:v>0.125737605857441</c:v>
                </c:pt>
                <c:pt idx="83">
                  <c:v>0.124194887045092</c:v>
                </c:pt>
                <c:pt idx="84">
                  <c:v>0.124617412438873</c:v>
                </c:pt>
                <c:pt idx="85">
                  <c:v>0.123843730961801</c:v>
                </c:pt>
                <c:pt idx="86">
                  <c:v>0.124481619222969</c:v>
                </c:pt>
                <c:pt idx="87">
                  <c:v>0.123892169553267</c:v>
                </c:pt>
                <c:pt idx="88">
                  <c:v>0.125621183792866</c:v>
                </c:pt>
                <c:pt idx="89">
                  <c:v>0.126098081916525</c:v>
                </c:pt>
                <c:pt idx="90">
                  <c:v>0.127325245450598</c:v>
                </c:pt>
                <c:pt idx="91">
                  <c:v>0.127476259710199</c:v>
                </c:pt>
                <c:pt idx="94">
                  <c:v>0.142331613271265</c:v>
                </c:pt>
                <c:pt idx="95">
                  <c:v>0.141297742479949</c:v>
                </c:pt>
                <c:pt idx="96">
                  <c:v>0.141366097416205</c:v>
                </c:pt>
                <c:pt idx="97">
                  <c:v>0.142314031985644</c:v>
                </c:pt>
                <c:pt idx="98">
                  <c:v>0.143496224261173</c:v>
                </c:pt>
                <c:pt idx="99">
                  <c:v>0.144294938423248</c:v>
                </c:pt>
                <c:pt idx="100">
                  <c:v>0.147338374758656</c:v>
                </c:pt>
                <c:pt idx="101">
                  <c:v>0.147753444954372</c:v>
                </c:pt>
                <c:pt idx="102">
                  <c:v>0.146208242379987</c:v>
                </c:pt>
                <c:pt idx="103">
                  <c:v>0.146359135370124</c:v>
                </c:pt>
                <c:pt idx="104">
                  <c:v>0.14830468797154</c:v>
                </c:pt>
                <c:pt idx="105">
                  <c:v>0.148870127444661</c:v>
                </c:pt>
                <c:pt idx="106">
                  <c:v>0.147707352145064</c:v>
                </c:pt>
                <c:pt idx="107">
                  <c:v>0.151797307471287</c:v>
                </c:pt>
                <c:pt idx="108">
                  <c:v>0.148964075469976</c:v>
                </c:pt>
                <c:pt idx="111">
                  <c:v>0.165993593009084</c:v>
                </c:pt>
                <c:pt idx="112">
                  <c:v>0.163943755425005</c:v>
                </c:pt>
                <c:pt idx="113">
                  <c:v>0.165401962625449</c:v>
                </c:pt>
                <c:pt idx="114">
                  <c:v>0.167937043712827</c:v>
                </c:pt>
                <c:pt idx="115">
                  <c:v>0.168623095453249</c:v>
                </c:pt>
                <c:pt idx="116">
                  <c:v>0.17234250659681</c:v>
                </c:pt>
                <c:pt idx="117">
                  <c:v>0.170777733280932</c:v>
                </c:pt>
                <c:pt idx="118">
                  <c:v>0.171829736370564</c:v>
                </c:pt>
                <c:pt idx="119">
                  <c:v>0.172803328303603</c:v>
                </c:pt>
                <c:pt idx="120">
                  <c:v>0.176184592775677</c:v>
                </c:pt>
                <c:pt idx="121">
                  <c:v>0.176885263121039</c:v>
                </c:pt>
                <c:pt idx="122">
                  <c:v>0.17855140435312</c:v>
                </c:pt>
                <c:pt idx="125">
                  <c:v>0.182637588297647</c:v>
                </c:pt>
                <c:pt idx="126">
                  <c:v>0.190468007296888</c:v>
                </c:pt>
                <c:pt idx="127">
                  <c:v>0.189224744821519</c:v>
                </c:pt>
                <c:pt idx="128">
                  <c:v>0.189667081294264</c:v>
                </c:pt>
                <c:pt idx="129">
                  <c:v>0.189564953244282</c:v>
                </c:pt>
                <c:pt idx="130">
                  <c:v>0.19419329351651</c:v>
                </c:pt>
                <c:pt idx="131">
                  <c:v>0.195189215054318</c:v>
                </c:pt>
                <c:pt idx="132">
                  <c:v>0.198852914218882</c:v>
                </c:pt>
                <c:pt idx="133">
                  <c:v>0.198843589979698</c:v>
                </c:pt>
                <c:pt idx="134">
                  <c:v>0.204226632005332</c:v>
                </c:pt>
                <c:pt idx="135">
                  <c:v>0.200736132079208</c:v>
                </c:pt>
                <c:pt idx="136">
                  <c:v>0.20526057645858</c:v>
                </c:pt>
                <c:pt idx="137">
                  <c:v>0.21492483106584</c:v>
                </c:pt>
                <c:pt idx="140">
                  <c:v>0.212389622212107</c:v>
                </c:pt>
                <c:pt idx="141">
                  <c:v>0.208822846452104</c:v>
                </c:pt>
                <c:pt idx="142">
                  <c:v>0.21310039381351</c:v>
                </c:pt>
                <c:pt idx="143">
                  <c:v>0.212045929822236</c:v>
                </c:pt>
                <c:pt idx="144">
                  <c:v>0.218574794240572</c:v>
                </c:pt>
                <c:pt idx="145">
                  <c:v>0.213862029394982</c:v>
                </c:pt>
                <c:pt idx="146">
                  <c:v>0.212693153834483</c:v>
                </c:pt>
                <c:pt idx="147">
                  <c:v>0.214965536211054</c:v>
                </c:pt>
                <c:pt idx="148">
                  <c:v>0.217313886218602</c:v>
                </c:pt>
                <c:pt idx="149">
                  <c:v>0.220133306443031</c:v>
                </c:pt>
                <c:pt idx="150">
                  <c:v>0.228144880024066</c:v>
                </c:pt>
                <c:pt idx="151">
                  <c:v>0.226927719551924</c:v>
                </c:pt>
                <c:pt idx="152">
                  <c:v>0.232408018831023</c:v>
                </c:pt>
                <c:pt idx="153">
                  <c:v>0.236122628990519</c:v>
                </c:pt>
                <c:pt idx="154">
                  <c:v>0.239795210736631</c:v>
                </c:pt>
                <c:pt idx="157">
                  <c:v>0.233191346922508</c:v>
                </c:pt>
                <c:pt idx="158">
                  <c:v>0.231737761190938</c:v>
                </c:pt>
                <c:pt idx="159">
                  <c:v>0.232063642036766</c:v>
                </c:pt>
                <c:pt idx="160">
                  <c:v>0.229594278101983</c:v>
                </c:pt>
                <c:pt idx="161">
                  <c:v>0.231870318513351</c:v>
                </c:pt>
                <c:pt idx="162">
                  <c:v>0.230147009347568</c:v>
                </c:pt>
                <c:pt idx="163">
                  <c:v>0.233991912604658</c:v>
                </c:pt>
                <c:pt idx="164">
                  <c:v>0.23543209271384</c:v>
                </c:pt>
                <c:pt idx="165">
                  <c:v>0.240751118142669</c:v>
                </c:pt>
                <c:pt idx="166">
                  <c:v>0.241728017164452</c:v>
                </c:pt>
                <c:pt idx="167">
                  <c:v>0.249119053454511</c:v>
                </c:pt>
                <c:pt idx="168">
                  <c:v>0.252075882753334</c:v>
                </c:pt>
                <c:pt idx="169">
                  <c:v>0.258200768491684</c:v>
                </c:pt>
                <c:pt idx="170">
                  <c:v>0.259476122051097</c:v>
                </c:pt>
                <c:pt idx="173">
                  <c:v>0.243213948877293</c:v>
                </c:pt>
                <c:pt idx="174">
                  <c:v>0.237442593360905</c:v>
                </c:pt>
                <c:pt idx="175">
                  <c:v>0.245261244151385</c:v>
                </c:pt>
                <c:pt idx="176">
                  <c:v>0.248332471099004</c:v>
                </c:pt>
                <c:pt idx="177">
                  <c:v>0.250431140628387</c:v>
                </c:pt>
                <c:pt idx="178">
                  <c:v>0.251393832414832</c:v>
                </c:pt>
                <c:pt idx="179">
                  <c:v>0.247060695279426</c:v>
                </c:pt>
                <c:pt idx="180">
                  <c:v>0.254286817431236</c:v>
                </c:pt>
                <c:pt idx="181">
                  <c:v>0.250114448357713</c:v>
                </c:pt>
                <c:pt idx="182">
                  <c:v>0.249708241809569</c:v>
                </c:pt>
                <c:pt idx="183">
                  <c:v>0.254570604085217</c:v>
                </c:pt>
                <c:pt idx="184">
                  <c:v>0.25219518606631</c:v>
                </c:pt>
                <c:pt idx="185">
                  <c:v>0.256639693486231</c:v>
                </c:pt>
                <c:pt idx="186">
                  <c:v>0.250126780644095</c:v>
                </c:pt>
                <c:pt idx="187">
                  <c:v>0.251819582262664</c:v>
                </c:pt>
                <c:pt idx="188">
                  <c:v>0.254986366023599</c:v>
                </c:pt>
                <c:pt idx="189">
                  <c:v>0.257862859318264</c:v>
                </c:pt>
                <c:pt idx="190">
                  <c:v>0.259253019138105</c:v>
                </c:pt>
                <c:pt idx="191">
                  <c:v>0.262921769222555</c:v>
                </c:pt>
                <c:pt idx="192">
                  <c:v>0.262569757714993</c:v>
                </c:pt>
                <c:pt idx="193">
                  <c:v>0.271590676431996</c:v>
                </c:pt>
                <c:pt idx="194">
                  <c:v>0.276720790628867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2527648"/>
        <c:axId val="-1372523136"/>
      </c:scatterChart>
      <c:valAx>
        <c:axId val="-1372527648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523136"/>
        <c:crosses val="autoZero"/>
        <c:crossBetween val="midCat"/>
        <c:majorUnit val="2.0"/>
      </c:valAx>
      <c:valAx>
        <c:axId val="-1372523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5276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402443372234"/>
          <c:y val="0.16183593966535"/>
          <c:w val="0.135449875423565"/>
          <c:h val="0.0591788137582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29'!#REF!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29'!#REF!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2404112"/>
        <c:axId val="-1372399952"/>
      </c:scatterChart>
      <c:valAx>
        <c:axId val="-1372404112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399952"/>
        <c:crosses val="autoZero"/>
        <c:crossBetween val="midCat"/>
        <c:majorUnit val="0.1"/>
      </c:valAx>
      <c:valAx>
        <c:axId val="-137239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4041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1890102842836"/>
          <c:y val="0.0288115246098439"/>
          <c:w val="0.896063336638525"/>
          <c:h val="0.867947178871549"/>
        </c:manualLayout>
      </c:layout>
      <c:scatterChart>
        <c:scatterStyle val="lineMarker"/>
        <c:varyColors val="0"/>
        <c:ser>
          <c:idx val="4"/>
          <c:order val="0"/>
          <c:tx>
            <c:v>Beta = 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29'!$I$8:$I$21</c:f>
              <c:numCache>
                <c:formatCode>0.00000</c:formatCode>
                <c:ptCount val="14"/>
                <c:pt idx="0">
                  <c:v>0.111195785982734</c:v>
                </c:pt>
                <c:pt idx="1">
                  <c:v>0.109795171027133</c:v>
                </c:pt>
                <c:pt idx="2">
                  <c:v>0.106088616082451</c:v>
                </c:pt>
                <c:pt idx="3">
                  <c:v>0.107027767624738</c:v>
                </c:pt>
                <c:pt idx="4">
                  <c:v>0.10725642217994</c:v>
                </c:pt>
                <c:pt idx="5">
                  <c:v>0.106563763724648</c:v>
                </c:pt>
                <c:pt idx="6">
                  <c:v>0.105963442879083</c:v>
                </c:pt>
                <c:pt idx="7">
                  <c:v>0.104973175455065</c:v>
                </c:pt>
                <c:pt idx="8">
                  <c:v>0.103996599406612</c:v>
                </c:pt>
                <c:pt idx="9">
                  <c:v>0.103611083647315</c:v>
                </c:pt>
                <c:pt idx="10">
                  <c:v>0.10466851535579</c:v>
                </c:pt>
                <c:pt idx="11">
                  <c:v>0.105490786426677</c:v>
                </c:pt>
                <c:pt idx="12">
                  <c:v>0.104412596857539</c:v>
                </c:pt>
                <c:pt idx="13">
                  <c:v>0.104516178914657</c:v>
                </c:pt>
              </c:numCache>
            </c:numRef>
          </c:xVal>
          <c:yVal>
            <c:numRef>
              <c:f>'AR;Data Set # 29'!$J$8:$J$21</c:f>
              <c:numCache>
                <c:formatCode>0.00000</c:formatCode>
                <c:ptCount val="14"/>
                <c:pt idx="0">
                  <c:v>0.0356594873281049</c:v>
                </c:pt>
                <c:pt idx="1">
                  <c:v>0.0347208137307482</c:v>
                </c:pt>
                <c:pt idx="2">
                  <c:v>0.0352530977710219</c:v>
                </c:pt>
                <c:pt idx="3">
                  <c:v>0.0357408192174552</c:v>
                </c:pt>
                <c:pt idx="4">
                  <c:v>0.0356250152181163</c:v>
                </c:pt>
                <c:pt idx="5">
                  <c:v>0.0353393188995855</c:v>
                </c:pt>
                <c:pt idx="6">
                  <c:v>0.0359674222665216</c:v>
                </c:pt>
                <c:pt idx="7">
                  <c:v>0.0362122660000582</c:v>
                </c:pt>
                <c:pt idx="8">
                  <c:v>0.0359095660541354</c:v>
                </c:pt>
                <c:pt idx="9">
                  <c:v>0.0357505447982166</c:v>
                </c:pt>
                <c:pt idx="10">
                  <c:v>0.0365908952165688</c:v>
                </c:pt>
                <c:pt idx="11">
                  <c:v>0.0370368359030827</c:v>
                </c:pt>
                <c:pt idx="12">
                  <c:v>0.0367420899155057</c:v>
                </c:pt>
                <c:pt idx="13">
                  <c:v>0.0367433088913352</c:v>
                </c:pt>
              </c:numCache>
            </c:numRef>
          </c:yVal>
          <c:smooth val="1"/>
        </c:ser>
        <c:ser>
          <c:idx val="6"/>
          <c:order val="1"/>
          <c:tx>
            <c:v>8.0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'AR;Data Set # 29'!$I$24:$I$35</c:f>
              <c:numCache>
                <c:formatCode>0.00000</c:formatCode>
                <c:ptCount val="12"/>
                <c:pt idx="0">
                  <c:v>0.124474120589124</c:v>
                </c:pt>
                <c:pt idx="1">
                  <c:v>0.123505555718313</c:v>
                </c:pt>
                <c:pt idx="2">
                  <c:v>0.123194856136126</c:v>
                </c:pt>
                <c:pt idx="3">
                  <c:v>0.122867813150816</c:v>
                </c:pt>
                <c:pt idx="4">
                  <c:v>0.123201863395711</c:v>
                </c:pt>
                <c:pt idx="5">
                  <c:v>0.123752696352682</c:v>
                </c:pt>
                <c:pt idx="6">
                  <c:v>0.124127771153976</c:v>
                </c:pt>
                <c:pt idx="7">
                  <c:v>0.124541465865494</c:v>
                </c:pt>
                <c:pt idx="8">
                  <c:v>0.124561495747076</c:v>
                </c:pt>
                <c:pt idx="9">
                  <c:v>0.124758319188406</c:v>
                </c:pt>
                <c:pt idx="10">
                  <c:v>0.125037670654044</c:v>
                </c:pt>
                <c:pt idx="11">
                  <c:v>0.125959658938364</c:v>
                </c:pt>
              </c:numCache>
            </c:numRef>
          </c:xVal>
          <c:yVal>
            <c:numRef>
              <c:f>'AR;Data Set # 29'!$J$24:$J$35</c:f>
              <c:numCache>
                <c:formatCode>0.00000</c:formatCode>
                <c:ptCount val="12"/>
                <c:pt idx="0">
                  <c:v>0.0461816210489517</c:v>
                </c:pt>
                <c:pt idx="1">
                  <c:v>0.0459496747070283</c:v>
                </c:pt>
                <c:pt idx="2">
                  <c:v>0.0459816612109792</c:v>
                </c:pt>
                <c:pt idx="3">
                  <c:v>0.045627383541382</c:v>
                </c:pt>
                <c:pt idx="4">
                  <c:v>0.0460162250426943</c:v>
                </c:pt>
                <c:pt idx="5">
                  <c:v>0.046426344608666</c:v>
                </c:pt>
                <c:pt idx="6">
                  <c:v>0.0452281484982062</c:v>
                </c:pt>
                <c:pt idx="7">
                  <c:v>0.0453192040961083</c:v>
                </c:pt>
                <c:pt idx="8">
                  <c:v>0.0452468059129614</c:v>
                </c:pt>
                <c:pt idx="9">
                  <c:v>0.0459391098145263</c:v>
                </c:pt>
                <c:pt idx="10">
                  <c:v>0.0451355317262111</c:v>
                </c:pt>
                <c:pt idx="11">
                  <c:v>0.045564718696527</c:v>
                </c:pt>
              </c:numCache>
            </c:numRef>
          </c:yVal>
          <c:smooth val="1"/>
        </c:ser>
        <c:ser>
          <c:idx val="7"/>
          <c:order val="2"/>
          <c:tx>
            <c:v>10.0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'AR;Data Set # 29'!$I$38:$I$49</c:f>
              <c:numCache>
                <c:formatCode>0.00000</c:formatCode>
                <c:ptCount val="12"/>
                <c:pt idx="0">
                  <c:v>0.139810397302634</c:v>
                </c:pt>
                <c:pt idx="1">
                  <c:v>0.140438899838306</c:v>
                </c:pt>
                <c:pt idx="2">
                  <c:v>0.141504214485741</c:v>
                </c:pt>
                <c:pt idx="3">
                  <c:v>0.139060407979481</c:v>
                </c:pt>
                <c:pt idx="4">
                  <c:v>0.141436821760244</c:v>
                </c:pt>
                <c:pt idx="5">
                  <c:v>0.142779735910237</c:v>
                </c:pt>
                <c:pt idx="6">
                  <c:v>0.143251162413926</c:v>
                </c:pt>
                <c:pt idx="7">
                  <c:v>0.143712591705584</c:v>
                </c:pt>
                <c:pt idx="8">
                  <c:v>0.144423080228944</c:v>
                </c:pt>
                <c:pt idx="9">
                  <c:v>0.145269646488745</c:v>
                </c:pt>
                <c:pt idx="10">
                  <c:v>0.146513498971722</c:v>
                </c:pt>
                <c:pt idx="11">
                  <c:v>0.149296969980932</c:v>
                </c:pt>
              </c:numCache>
            </c:numRef>
          </c:xVal>
          <c:yVal>
            <c:numRef>
              <c:f>'AR;Data Set # 29'!$J$38:$J$49</c:f>
              <c:numCache>
                <c:formatCode>0.00000</c:formatCode>
                <c:ptCount val="12"/>
                <c:pt idx="0">
                  <c:v>0.0516906198279751</c:v>
                </c:pt>
                <c:pt idx="1">
                  <c:v>0.0512005494882652</c:v>
                </c:pt>
                <c:pt idx="2">
                  <c:v>0.0526535337456593</c:v>
                </c:pt>
                <c:pt idx="3">
                  <c:v>0.0522475198764315</c:v>
                </c:pt>
                <c:pt idx="4">
                  <c:v>0.0537158271882676</c:v>
                </c:pt>
                <c:pt idx="5">
                  <c:v>0.0544210802836414</c:v>
                </c:pt>
                <c:pt idx="6">
                  <c:v>0.0540619580269553</c:v>
                </c:pt>
                <c:pt idx="7">
                  <c:v>0.0553764550500825</c:v>
                </c:pt>
                <c:pt idx="8">
                  <c:v>0.0556644527629035</c:v>
                </c:pt>
                <c:pt idx="9">
                  <c:v>0.0562312373018192</c:v>
                </c:pt>
                <c:pt idx="10">
                  <c:v>0.0567846157814549</c:v>
                </c:pt>
                <c:pt idx="11">
                  <c:v>0.0586193722278336</c:v>
                </c:pt>
              </c:numCache>
            </c:numRef>
          </c:yVal>
          <c:smooth val="1"/>
        </c:ser>
        <c:ser>
          <c:idx val="9"/>
          <c:order val="3"/>
          <c:tx>
            <c:v>12.0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29'!$I$52:$I$71</c:f>
              <c:numCache>
                <c:formatCode>0.00000</c:formatCode>
                <c:ptCount val="20"/>
                <c:pt idx="0">
                  <c:v>0.169636045028419</c:v>
                </c:pt>
                <c:pt idx="1">
                  <c:v>0.166920820332753</c:v>
                </c:pt>
                <c:pt idx="2">
                  <c:v>0.164596652778264</c:v>
                </c:pt>
                <c:pt idx="3">
                  <c:v>0.163943755425005</c:v>
                </c:pt>
                <c:pt idx="4">
                  <c:v>0.161471500456416</c:v>
                </c:pt>
                <c:pt idx="5">
                  <c:v>0.162923925848025</c:v>
                </c:pt>
                <c:pt idx="6">
                  <c:v>0.164527765299741</c:v>
                </c:pt>
                <c:pt idx="7">
                  <c:v>0.165028892193888</c:v>
                </c:pt>
                <c:pt idx="8">
                  <c:v>0.165416244394071</c:v>
                </c:pt>
                <c:pt idx="9">
                  <c:v>0.166446300236865</c:v>
                </c:pt>
                <c:pt idx="10">
                  <c:v>0.168301247452652</c:v>
                </c:pt>
                <c:pt idx="11">
                  <c:v>0.164805282653782</c:v>
                </c:pt>
                <c:pt idx="12">
                  <c:v>0.170417406700218</c:v>
                </c:pt>
                <c:pt idx="13">
                  <c:v>0.171574726949832</c:v>
                </c:pt>
                <c:pt idx="14">
                  <c:v>0.173206077361094</c:v>
                </c:pt>
                <c:pt idx="15">
                  <c:v>0.171987875437236</c:v>
                </c:pt>
                <c:pt idx="16">
                  <c:v>0.171833437152617</c:v>
                </c:pt>
                <c:pt idx="17">
                  <c:v>0.171109321569039</c:v>
                </c:pt>
                <c:pt idx="18">
                  <c:v>0.174109619995473</c:v>
                </c:pt>
                <c:pt idx="19">
                  <c:v>0.175288987933508</c:v>
                </c:pt>
              </c:numCache>
            </c:numRef>
          </c:xVal>
          <c:yVal>
            <c:numRef>
              <c:f>'AR;Data Set # 29'!$J$52:$J$71</c:f>
              <c:numCache>
                <c:formatCode>0.00000</c:formatCode>
                <c:ptCount val="20"/>
                <c:pt idx="0">
                  <c:v>0.0623773246538024</c:v>
                </c:pt>
                <c:pt idx="1">
                  <c:v>0.0649841399276155</c:v>
                </c:pt>
                <c:pt idx="2">
                  <c:v>0.0651776359909828</c:v>
                </c:pt>
                <c:pt idx="3">
                  <c:v>0.06509700039306</c:v>
                </c:pt>
                <c:pt idx="4">
                  <c:v>0.0627178223130197</c:v>
                </c:pt>
                <c:pt idx="5">
                  <c:v>0.0653060108368189</c:v>
                </c:pt>
                <c:pt idx="6">
                  <c:v>0.0672049864144865</c:v>
                </c:pt>
                <c:pt idx="7">
                  <c:v>0.0667640988158078</c:v>
                </c:pt>
                <c:pt idx="8">
                  <c:v>0.0667168869847145</c:v>
                </c:pt>
                <c:pt idx="9">
                  <c:v>0.0679758633241422</c:v>
                </c:pt>
                <c:pt idx="10">
                  <c:v>0.0678545543489267</c:v>
                </c:pt>
                <c:pt idx="11">
                  <c:v>0.0678009633429424</c:v>
                </c:pt>
                <c:pt idx="12">
                  <c:v>0.0699402656953301</c:v>
                </c:pt>
                <c:pt idx="13">
                  <c:v>0.0692399617846256</c:v>
                </c:pt>
                <c:pt idx="14">
                  <c:v>0.0721540635045966</c:v>
                </c:pt>
                <c:pt idx="15">
                  <c:v>0.0703657746964143</c:v>
                </c:pt>
                <c:pt idx="16">
                  <c:v>0.070845466082999</c:v>
                </c:pt>
                <c:pt idx="17">
                  <c:v>0.0707836707976759</c:v>
                </c:pt>
                <c:pt idx="18">
                  <c:v>0.0725099801286972</c:v>
                </c:pt>
                <c:pt idx="19">
                  <c:v>0.0727694988093618</c:v>
                </c:pt>
              </c:numCache>
            </c:numRef>
          </c:yVal>
          <c:smooth val="1"/>
        </c:ser>
        <c:ser>
          <c:idx val="10"/>
          <c:order val="4"/>
          <c:tx>
            <c:v>14.0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'AR;Data Set # 29'!$I$74:$I$87</c:f>
              <c:numCache>
                <c:formatCode>0.00000</c:formatCode>
                <c:ptCount val="14"/>
                <c:pt idx="0">
                  <c:v>0.188366230967507</c:v>
                </c:pt>
                <c:pt idx="1">
                  <c:v>0.182629069893537</c:v>
                </c:pt>
                <c:pt idx="2">
                  <c:v>0.185332436305022</c:v>
                </c:pt>
                <c:pt idx="3">
                  <c:v>0.185506230108481</c:v>
                </c:pt>
                <c:pt idx="4">
                  <c:v>0.185260719336111</c:v>
                </c:pt>
                <c:pt idx="5">
                  <c:v>0.185462934463802</c:v>
                </c:pt>
                <c:pt idx="6">
                  <c:v>0.189086009902679</c:v>
                </c:pt>
                <c:pt idx="7">
                  <c:v>0.187553481136123</c:v>
                </c:pt>
                <c:pt idx="8">
                  <c:v>0.19085597941654</c:v>
                </c:pt>
                <c:pt idx="9">
                  <c:v>0.192263113615908</c:v>
                </c:pt>
                <c:pt idx="10">
                  <c:v>0.190091432575069</c:v>
                </c:pt>
                <c:pt idx="11">
                  <c:v>0.19777947135886</c:v>
                </c:pt>
                <c:pt idx="12">
                  <c:v>0.197257892684059</c:v>
                </c:pt>
                <c:pt idx="13">
                  <c:v>0.205730857514528</c:v>
                </c:pt>
              </c:numCache>
            </c:numRef>
          </c:xVal>
          <c:yVal>
            <c:numRef>
              <c:f>'AR;Data Set # 29'!$J$74:$J$87</c:f>
              <c:numCache>
                <c:formatCode>0.00000</c:formatCode>
                <c:ptCount val="14"/>
                <c:pt idx="0">
                  <c:v>0.0743490243196823</c:v>
                </c:pt>
                <c:pt idx="1">
                  <c:v>0.073631223063145</c:v>
                </c:pt>
                <c:pt idx="2">
                  <c:v>0.0775429211069434</c:v>
                </c:pt>
                <c:pt idx="3">
                  <c:v>0.0789936545878019</c:v>
                </c:pt>
                <c:pt idx="4">
                  <c:v>0.0793215605878426</c:v>
                </c:pt>
                <c:pt idx="5">
                  <c:v>0.079747122642831</c:v>
                </c:pt>
                <c:pt idx="6">
                  <c:v>0.0814287503208011</c:v>
                </c:pt>
                <c:pt idx="7">
                  <c:v>0.0817507026396294</c:v>
                </c:pt>
                <c:pt idx="8">
                  <c:v>0.0827615153877632</c:v>
                </c:pt>
                <c:pt idx="9">
                  <c:v>0.0837638115086351</c:v>
                </c:pt>
                <c:pt idx="10">
                  <c:v>0.0867376315764856</c:v>
                </c:pt>
                <c:pt idx="11">
                  <c:v>0.0879466057460615</c:v>
                </c:pt>
                <c:pt idx="12">
                  <c:v>0.088197008001747</c:v>
                </c:pt>
                <c:pt idx="13">
                  <c:v>0.0935162307853907</c:v>
                </c:pt>
              </c:numCache>
            </c:numRef>
          </c:yVal>
          <c:smooth val="1"/>
        </c:ser>
        <c:ser>
          <c:idx val="5"/>
          <c:order val="5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'AR;Data Set # 29'!$I$90:$I$103</c:f>
              <c:numCache>
                <c:formatCode>0.00000</c:formatCode>
                <c:ptCount val="14"/>
                <c:pt idx="0">
                  <c:v>0.205311700600671</c:v>
                </c:pt>
                <c:pt idx="1">
                  <c:v>0.204321950621357</c:v>
                </c:pt>
                <c:pt idx="2">
                  <c:v>0.209444394589296</c:v>
                </c:pt>
                <c:pt idx="3">
                  <c:v>0.209324788258574</c:v>
                </c:pt>
                <c:pt idx="4">
                  <c:v>0.211543167250891</c:v>
                </c:pt>
                <c:pt idx="5">
                  <c:v>0.210961716919326</c:v>
                </c:pt>
                <c:pt idx="6">
                  <c:v>0.213675349183756</c:v>
                </c:pt>
                <c:pt idx="7">
                  <c:v>0.213976709498967</c:v>
                </c:pt>
                <c:pt idx="8">
                  <c:v>0.216276513407201</c:v>
                </c:pt>
                <c:pt idx="9">
                  <c:v>0.219550802003513</c:v>
                </c:pt>
                <c:pt idx="10">
                  <c:v>0.22321933219911</c:v>
                </c:pt>
                <c:pt idx="11">
                  <c:v>0.227857470709773</c:v>
                </c:pt>
                <c:pt idx="12">
                  <c:v>0.230024043359678</c:v>
                </c:pt>
                <c:pt idx="13">
                  <c:v>0.233064006968162</c:v>
                </c:pt>
              </c:numCache>
            </c:numRef>
          </c:xVal>
          <c:yVal>
            <c:numRef>
              <c:f>'AR;Data Set # 29'!$J$90:$J$103</c:f>
              <c:numCache>
                <c:formatCode>0.00000</c:formatCode>
                <c:ptCount val="14"/>
                <c:pt idx="0">
                  <c:v>0.0946051012575077</c:v>
                </c:pt>
                <c:pt idx="1">
                  <c:v>0.0941042855923026</c:v>
                </c:pt>
                <c:pt idx="2">
                  <c:v>0.0982761454489519</c:v>
                </c:pt>
                <c:pt idx="3">
                  <c:v>0.0994090484313454</c:v>
                </c:pt>
                <c:pt idx="4">
                  <c:v>0.0996947521830966</c:v>
                </c:pt>
                <c:pt idx="5">
                  <c:v>0.100327393539834</c:v>
                </c:pt>
                <c:pt idx="6">
                  <c:v>0.102110706503907</c:v>
                </c:pt>
                <c:pt idx="7">
                  <c:v>0.103353416304643</c:v>
                </c:pt>
                <c:pt idx="8">
                  <c:v>0.105424869742485</c:v>
                </c:pt>
                <c:pt idx="9">
                  <c:v>0.106875910300544</c:v>
                </c:pt>
                <c:pt idx="10">
                  <c:v>0.110273766408255</c:v>
                </c:pt>
                <c:pt idx="11">
                  <c:v>0.113468156273109</c:v>
                </c:pt>
                <c:pt idx="12">
                  <c:v>0.114664106504538</c:v>
                </c:pt>
                <c:pt idx="13">
                  <c:v>0.118576756036438</c:v>
                </c:pt>
              </c:numCache>
            </c:numRef>
          </c:yVal>
          <c:smooth val="0"/>
        </c:ser>
        <c:ser>
          <c:idx val="8"/>
          <c:order val="6"/>
          <c:tx>
            <c:v>18.0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29'!$I$106:$I$119</c:f>
              <c:numCache>
                <c:formatCode>0.00000</c:formatCode>
                <c:ptCount val="14"/>
                <c:pt idx="0">
                  <c:v>0.221451857259367</c:v>
                </c:pt>
                <c:pt idx="1">
                  <c:v>0.222012970464382</c:v>
                </c:pt>
                <c:pt idx="2">
                  <c:v>0.223333975311559</c:v>
                </c:pt>
                <c:pt idx="3">
                  <c:v>0.223580178193612</c:v>
                </c:pt>
                <c:pt idx="4">
                  <c:v>0.224772988745507</c:v>
                </c:pt>
                <c:pt idx="5">
                  <c:v>0.228859606490748</c:v>
                </c:pt>
                <c:pt idx="6">
                  <c:v>0.228753807639788</c:v>
                </c:pt>
                <c:pt idx="7">
                  <c:v>0.234787073281748</c:v>
                </c:pt>
                <c:pt idx="8">
                  <c:v>0.235733918511399</c:v>
                </c:pt>
                <c:pt idx="9">
                  <c:v>0.238176339464598</c:v>
                </c:pt>
                <c:pt idx="10">
                  <c:v>0.243976998032853</c:v>
                </c:pt>
                <c:pt idx="11">
                  <c:v>0.24827761843449</c:v>
                </c:pt>
                <c:pt idx="12">
                  <c:v>0.253433152334943</c:v>
                </c:pt>
                <c:pt idx="13">
                  <c:v>0.253692874230266</c:v>
                </c:pt>
              </c:numCache>
            </c:numRef>
          </c:xVal>
          <c:yVal>
            <c:numRef>
              <c:f>'AR;Data Set # 29'!$J$106:$J$119</c:f>
              <c:numCache>
                <c:formatCode>0.00000</c:formatCode>
                <c:ptCount val="14"/>
                <c:pt idx="0">
                  <c:v>0.113649851257587</c:v>
                </c:pt>
                <c:pt idx="1">
                  <c:v>0.115476724973204</c:v>
                </c:pt>
                <c:pt idx="2">
                  <c:v>0.117587474164358</c:v>
                </c:pt>
                <c:pt idx="3">
                  <c:v>0.11725891672072</c:v>
                </c:pt>
                <c:pt idx="4">
                  <c:v>0.119713236647164</c:v>
                </c:pt>
                <c:pt idx="5">
                  <c:v>0.120202035228468</c:v>
                </c:pt>
                <c:pt idx="6">
                  <c:v>0.120481119483255</c:v>
                </c:pt>
                <c:pt idx="7">
                  <c:v>0.124658423401465</c:v>
                </c:pt>
                <c:pt idx="8">
                  <c:v>0.126106657893816</c:v>
                </c:pt>
                <c:pt idx="9">
                  <c:v>0.128124922321541</c:v>
                </c:pt>
                <c:pt idx="10">
                  <c:v>0.132063509303345</c:v>
                </c:pt>
                <c:pt idx="11">
                  <c:v>0.138091000028124</c:v>
                </c:pt>
                <c:pt idx="12">
                  <c:v>0.142861705269066</c:v>
                </c:pt>
                <c:pt idx="13">
                  <c:v>0.146793121306069</c:v>
                </c:pt>
              </c:numCache>
            </c:numRef>
          </c:yVal>
          <c:smooth val="0"/>
        </c:ser>
        <c:ser>
          <c:idx val="11"/>
          <c:order val="7"/>
          <c:tx>
            <c:v>20.0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8000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'AR;Data Set # 29'!$I$122:$I$136</c:f>
              <c:numCache>
                <c:formatCode>0.00000</c:formatCode>
                <c:ptCount val="15"/>
                <c:pt idx="0">
                  <c:v>0.233917168875738</c:v>
                </c:pt>
                <c:pt idx="1">
                  <c:v>0.238368098105809</c:v>
                </c:pt>
                <c:pt idx="2">
                  <c:v>0.233749317881989</c:v>
                </c:pt>
                <c:pt idx="3">
                  <c:v>0.236766948010506</c:v>
                </c:pt>
                <c:pt idx="4">
                  <c:v>0.247873925064408</c:v>
                </c:pt>
                <c:pt idx="5">
                  <c:v>0.242248260443605</c:v>
                </c:pt>
                <c:pt idx="6">
                  <c:v>0.241015929226266</c:v>
                </c:pt>
                <c:pt idx="7">
                  <c:v>0.237994750097764</c:v>
                </c:pt>
                <c:pt idx="8">
                  <c:v>0.24462759707466</c:v>
                </c:pt>
                <c:pt idx="9">
                  <c:v>0.246622118655295</c:v>
                </c:pt>
                <c:pt idx="10">
                  <c:v>0.24998292256142</c:v>
                </c:pt>
                <c:pt idx="11">
                  <c:v>0.249598185530985</c:v>
                </c:pt>
                <c:pt idx="12">
                  <c:v>0.257089245314177</c:v>
                </c:pt>
                <c:pt idx="13">
                  <c:v>0.264089857926498</c:v>
                </c:pt>
                <c:pt idx="14">
                  <c:v>0.268604234176107</c:v>
                </c:pt>
              </c:numCache>
            </c:numRef>
          </c:xVal>
          <c:yVal>
            <c:numRef>
              <c:f>'AR;Data Set # 29'!$J$122:$J$136</c:f>
              <c:numCache>
                <c:formatCode>0.00000</c:formatCode>
                <c:ptCount val="15"/>
                <c:pt idx="0">
                  <c:v>0.135261838988007</c:v>
                </c:pt>
                <c:pt idx="1">
                  <c:v>0.137820737261408</c:v>
                </c:pt>
                <c:pt idx="2">
                  <c:v>0.140645904926335</c:v>
                </c:pt>
                <c:pt idx="3">
                  <c:v>0.139272033493618</c:v>
                </c:pt>
                <c:pt idx="4">
                  <c:v>0.14456895103577</c:v>
                </c:pt>
                <c:pt idx="5">
                  <c:v>0.144085239695989</c:v>
                </c:pt>
                <c:pt idx="6">
                  <c:v>0.141050781763211</c:v>
                </c:pt>
                <c:pt idx="7">
                  <c:v>0.139976953919033</c:v>
                </c:pt>
                <c:pt idx="8">
                  <c:v>0.144589636136292</c:v>
                </c:pt>
                <c:pt idx="9">
                  <c:v>0.147005443818583</c:v>
                </c:pt>
                <c:pt idx="10">
                  <c:v>0.149820511114902</c:v>
                </c:pt>
                <c:pt idx="11">
                  <c:v>0.148246043524834</c:v>
                </c:pt>
                <c:pt idx="12">
                  <c:v>0.153155574153313</c:v>
                </c:pt>
                <c:pt idx="13">
                  <c:v>0.161247557797966</c:v>
                </c:pt>
                <c:pt idx="14">
                  <c:v>0.1694677519934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2270048"/>
        <c:axId val="-1372265472"/>
      </c:scatterChart>
      <c:valAx>
        <c:axId val="-1372270048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265472"/>
        <c:crosses val="autoZero"/>
        <c:crossBetween val="midCat"/>
        <c:majorUnit val="0.02"/>
      </c:valAx>
      <c:valAx>
        <c:axId val="-1372265472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2700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25988914089"/>
          <c:y val="0.112845138055222"/>
          <c:w val="0.0905512159168984"/>
          <c:h val="0.4273709483793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5882843213938"/>
          <c:y val="0.0229191932340317"/>
          <c:w val="0.889706338683743"/>
          <c:h val="0.86610424958077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4726918825765"/>
                  <c:y val="0.13992770606040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'AR;Data Set # 29'!$D$8:$D$209</c:f>
              <c:numCache>
                <c:formatCode>General</c:formatCode>
                <c:ptCount val="202"/>
                <c:pt idx="0">
                  <c:v>6.0</c:v>
                </c:pt>
                <c:pt idx="1">
                  <c:v>6.0</c:v>
                </c:pt>
                <c:pt idx="2">
                  <c:v>6.0</c:v>
                </c:pt>
                <c:pt idx="3">
                  <c:v>6.0</c:v>
                </c:pt>
                <c:pt idx="4">
                  <c:v>6.0</c:v>
                </c:pt>
                <c:pt idx="5">
                  <c:v>6.0</c:v>
                </c:pt>
                <c:pt idx="6">
                  <c:v>6.0</c:v>
                </c:pt>
                <c:pt idx="7">
                  <c:v>6.0</c:v>
                </c:pt>
                <c:pt idx="8">
                  <c:v>6.0</c:v>
                </c:pt>
                <c:pt idx="9">
                  <c:v>6.0</c:v>
                </c:pt>
                <c:pt idx="10">
                  <c:v>6.0</c:v>
                </c:pt>
                <c:pt idx="11">
                  <c:v>6.0</c:v>
                </c:pt>
                <c:pt idx="12">
                  <c:v>6.0</c:v>
                </c:pt>
                <c:pt idx="13">
                  <c:v>6.0</c:v>
                </c:pt>
                <c:pt idx="16">
                  <c:v>8.0</c:v>
                </c:pt>
                <c:pt idx="17">
                  <c:v>8.0</c:v>
                </c:pt>
                <c:pt idx="18">
                  <c:v>8.0</c:v>
                </c:pt>
                <c:pt idx="19">
                  <c:v>8.0</c:v>
                </c:pt>
                <c:pt idx="20">
                  <c:v>8.0</c:v>
                </c:pt>
                <c:pt idx="21">
                  <c:v>8.0</c:v>
                </c:pt>
                <c:pt idx="22">
                  <c:v>8.0</c:v>
                </c:pt>
                <c:pt idx="23">
                  <c:v>8.0</c:v>
                </c:pt>
                <c:pt idx="24">
                  <c:v>8.0</c:v>
                </c:pt>
                <c:pt idx="25">
                  <c:v>8.0</c:v>
                </c:pt>
                <c:pt idx="26">
                  <c:v>8.0</c:v>
                </c:pt>
                <c:pt idx="27">
                  <c:v>8.0</c:v>
                </c:pt>
                <c:pt idx="30">
                  <c:v>10.0</c:v>
                </c:pt>
                <c:pt idx="31">
                  <c:v>10.0</c:v>
                </c:pt>
                <c:pt idx="32">
                  <c:v>10.0</c:v>
                </c:pt>
                <c:pt idx="33">
                  <c:v>10.0</c:v>
                </c:pt>
                <c:pt idx="34">
                  <c:v>10.0</c:v>
                </c:pt>
                <c:pt idx="35">
                  <c:v>10.0</c:v>
                </c:pt>
                <c:pt idx="36">
                  <c:v>10.0</c:v>
                </c:pt>
                <c:pt idx="37">
                  <c:v>10.0</c:v>
                </c:pt>
                <c:pt idx="38">
                  <c:v>10.0</c:v>
                </c:pt>
                <c:pt idx="39">
                  <c:v>10.0</c:v>
                </c:pt>
                <c:pt idx="40">
                  <c:v>10.0</c:v>
                </c:pt>
                <c:pt idx="41">
                  <c:v>10.0</c:v>
                </c:pt>
                <c:pt idx="44">
                  <c:v>12.0</c:v>
                </c:pt>
                <c:pt idx="45">
                  <c:v>12.0</c:v>
                </c:pt>
                <c:pt idx="46">
                  <c:v>12.0</c:v>
                </c:pt>
                <c:pt idx="47">
                  <c:v>12.0</c:v>
                </c:pt>
                <c:pt idx="48">
                  <c:v>12.0</c:v>
                </c:pt>
                <c:pt idx="49">
                  <c:v>12.0</c:v>
                </c:pt>
                <c:pt idx="50">
                  <c:v>12.0</c:v>
                </c:pt>
                <c:pt idx="51">
                  <c:v>12.0</c:v>
                </c:pt>
                <c:pt idx="52">
                  <c:v>12.0</c:v>
                </c:pt>
                <c:pt idx="53">
                  <c:v>12.0</c:v>
                </c:pt>
                <c:pt idx="54">
                  <c:v>12.0</c:v>
                </c:pt>
                <c:pt idx="55">
                  <c:v>12.0</c:v>
                </c:pt>
                <c:pt idx="56">
                  <c:v>12.0</c:v>
                </c:pt>
                <c:pt idx="57">
                  <c:v>12.0</c:v>
                </c:pt>
                <c:pt idx="58">
                  <c:v>12.0</c:v>
                </c:pt>
                <c:pt idx="59">
                  <c:v>12.0</c:v>
                </c:pt>
                <c:pt idx="60">
                  <c:v>12.0</c:v>
                </c:pt>
                <c:pt idx="61">
                  <c:v>12.0</c:v>
                </c:pt>
                <c:pt idx="62">
                  <c:v>12.0</c:v>
                </c:pt>
                <c:pt idx="63">
                  <c:v>12.0</c:v>
                </c:pt>
                <c:pt idx="66">
                  <c:v>14.0</c:v>
                </c:pt>
                <c:pt idx="67">
                  <c:v>14.0</c:v>
                </c:pt>
                <c:pt idx="68">
                  <c:v>14.0</c:v>
                </c:pt>
                <c:pt idx="69">
                  <c:v>14.0</c:v>
                </c:pt>
                <c:pt idx="70">
                  <c:v>14.0</c:v>
                </c:pt>
                <c:pt idx="71">
                  <c:v>14.0</c:v>
                </c:pt>
                <c:pt idx="72">
                  <c:v>14.0</c:v>
                </c:pt>
                <c:pt idx="73">
                  <c:v>14.0</c:v>
                </c:pt>
                <c:pt idx="74">
                  <c:v>14.0</c:v>
                </c:pt>
                <c:pt idx="75">
                  <c:v>14.0</c:v>
                </c:pt>
                <c:pt idx="76">
                  <c:v>14.0</c:v>
                </c:pt>
                <c:pt idx="77">
                  <c:v>14.0</c:v>
                </c:pt>
                <c:pt idx="78">
                  <c:v>14.0</c:v>
                </c:pt>
                <c:pt idx="79">
                  <c:v>14.0</c:v>
                </c:pt>
                <c:pt idx="82">
                  <c:v>16.0</c:v>
                </c:pt>
                <c:pt idx="83">
                  <c:v>16.0</c:v>
                </c:pt>
                <c:pt idx="84">
                  <c:v>16.0</c:v>
                </c:pt>
                <c:pt idx="85">
                  <c:v>16.0</c:v>
                </c:pt>
                <c:pt idx="86">
                  <c:v>16.0</c:v>
                </c:pt>
                <c:pt idx="87">
                  <c:v>16.0</c:v>
                </c:pt>
                <c:pt idx="88">
                  <c:v>16.0</c:v>
                </c:pt>
                <c:pt idx="89">
                  <c:v>16.0</c:v>
                </c:pt>
                <c:pt idx="90">
                  <c:v>16.0</c:v>
                </c:pt>
                <c:pt idx="91">
                  <c:v>16.0</c:v>
                </c:pt>
                <c:pt idx="92">
                  <c:v>16.0</c:v>
                </c:pt>
                <c:pt idx="93">
                  <c:v>16.0</c:v>
                </c:pt>
                <c:pt idx="94">
                  <c:v>16.0</c:v>
                </c:pt>
                <c:pt idx="95">
                  <c:v>16.0</c:v>
                </c:pt>
                <c:pt idx="98">
                  <c:v>18.0</c:v>
                </c:pt>
                <c:pt idx="99">
                  <c:v>18.0</c:v>
                </c:pt>
                <c:pt idx="100">
                  <c:v>18.0</c:v>
                </c:pt>
                <c:pt idx="101">
                  <c:v>18.0</c:v>
                </c:pt>
                <c:pt idx="102">
                  <c:v>18.0</c:v>
                </c:pt>
                <c:pt idx="103">
                  <c:v>18.0</c:v>
                </c:pt>
                <c:pt idx="104">
                  <c:v>18.0</c:v>
                </c:pt>
                <c:pt idx="105">
                  <c:v>18.0</c:v>
                </c:pt>
                <c:pt idx="106">
                  <c:v>18.0</c:v>
                </c:pt>
                <c:pt idx="107">
                  <c:v>18.0</c:v>
                </c:pt>
                <c:pt idx="108">
                  <c:v>18.0</c:v>
                </c:pt>
                <c:pt idx="109">
                  <c:v>18.0</c:v>
                </c:pt>
                <c:pt idx="110">
                  <c:v>18.0</c:v>
                </c:pt>
                <c:pt idx="111">
                  <c:v>18.0</c:v>
                </c:pt>
                <c:pt idx="114">
                  <c:v>20.0</c:v>
                </c:pt>
                <c:pt idx="115">
                  <c:v>20.0</c:v>
                </c:pt>
                <c:pt idx="116">
                  <c:v>20.0</c:v>
                </c:pt>
                <c:pt idx="117">
                  <c:v>20.0</c:v>
                </c:pt>
                <c:pt idx="118">
                  <c:v>20.0</c:v>
                </c:pt>
                <c:pt idx="119">
                  <c:v>20.0</c:v>
                </c:pt>
                <c:pt idx="120">
                  <c:v>20.0</c:v>
                </c:pt>
                <c:pt idx="121">
                  <c:v>20.0</c:v>
                </c:pt>
                <c:pt idx="122">
                  <c:v>20.0</c:v>
                </c:pt>
                <c:pt idx="123">
                  <c:v>20.0</c:v>
                </c:pt>
                <c:pt idx="124">
                  <c:v>20.0</c:v>
                </c:pt>
                <c:pt idx="125">
                  <c:v>20.0</c:v>
                </c:pt>
                <c:pt idx="126">
                  <c:v>20.0</c:v>
                </c:pt>
                <c:pt idx="127">
                  <c:v>20.0</c:v>
                </c:pt>
                <c:pt idx="128">
                  <c:v>20.0</c:v>
                </c:pt>
              </c:numCache>
            </c:numRef>
          </c:xVal>
          <c:yVal>
            <c:numRef>
              <c:f>'AR;Data Set # 29'!$I$8:$I$209</c:f>
              <c:numCache>
                <c:formatCode>0.00000</c:formatCode>
                <c:ptCount val="202"/>
                <c:pt idx="0">
                  <c:v>0.111195785982734</c:v>
                </c:pt>
                <c:pt idx="1">
                  <c:v>0.109795171027133</c:v>
                </c:pt>
                <c:pt idx="2">
                  <c:v>0.106088616082451</c:v>
                </c:pt>
                <c:pt idx="3">
                  <c:v>0.107027767624738</c:v>
                </c:pt>
                <c:pt idx="4">
                  <c:v>0.10725642217994</c:v>
                </c:pt>
                <c:pt idx="5">
                  <c:v>0.106563763724648</c:v>
                </c:pt>
                <c:pt idx="6">
                  <c:v>0.105963442879083</c:v>
                </c:pt>
                <c:pt idx="7">
                  <c:v>0.104973175455065</c:v>
                </c:pt>
                <c:pt idx="8">
                  <c:v>0.103996599406612</c:v>
                </c:pt>
                <c:pt idx="9">
                  <c:v>0.103611083647315</c:v>
                </c:pt>
                <c:pt idx="10">
                  <c:v>0.10466851535579</c:v>
                </c:pt>
                <c:pt idx="11">
                  <c:v>0.105490786426677</c:v>
                </c:pt>
                <c:pt idx="12">
                  <c:v>0.104412596857539</c:v>
                </c:pt>
                <c:pt idx="13">
                  <c:v>0.104516178914657</c:v>
                </c:pt>
                <c:pt idx="16">
                  <c:v>0.124474120589124</c:v>
                </c:pt>
                <c:pt idx="17">
                  <c:v>0.123505555718313</c:v>
                </c:pt>
                <c:pt idx="18">
                  <c:v>0.123194856136126</c:v>
                </c:pt>
                <c:pt idx="19">
                  <c:v>0.122867813150816</c:v>
                </c:pt>
                <c:pt idx="20">
                  <c:v>0.123201863395711</c:v>
                </c:pt>
                <c:pt idx="21">
                  <c:v>0.123752696352682</c:v>
                </c:pt>
                <c:pt idx="22">
                  <c:v>0.124127771153976</c:v>
                </c:pt>
                <c:pt idx="23">
                  <c:v>0.124541465865494</c:v>
                </c:pt>
                <c:pt idx="24">
                  <c:v>0.124561495747076</c:v>
                </c:pt>
                <c:pt idx="25">
                  <c:v>0.124758319188406</c:v>
                </c:pt>
                <c:pt idx="26">
                  <c:v>0.125037670654044</c:v>
                </c:pt>
                <c:pt idx="27">
                  <c:v>0.125959658938364</c:v>
                </c:pt>
                <c:pt idx="30">
                  <c:v>0.139810397302634</c:v>
                </c:pt>
                <c:pt idx="31">
                  <c:v>0.140438899838306</c:v>
                </c:pt>
                <c:pt idx="32">
                  <c:v>0.141504214485741</c:v>
                </c:pt>
                <c:pt idx="33">
                  <c:v>0.139060407979481</c:v>
                </c:pt>
                <c:pt idx="34">
                  <c:v>0.141436821760244</c:v>
                </c:pt>
                <c:pt idx="35">
                  <c:v>0.142779735910237</c:v>
                </c:pt>
                <c:pt idx="36">
                  <c:v>0.143251162413926</c:v>
                </c:pt>
                <c:pt idx="37">
                  <c:v>0.143712591705584</c:v>
                </c:pt>
                <c:pt idx="38">
                  <c:v>0.144423080228944</c:v>
                </c:pt>
                <c:pt idx="39">
                  <c:v>0.145269646488745</c:v>
                </c:pt>
                <c:pt idx="40">
                  <c:v>0.146513498971722</c:v>
                </c:pt>
                <c:pt idx="41">
                  <c:v>0.149296969980932</c:v>
                </c:pt>
                <c:pt idx="44">
                  <c:v>0.169636045028419</c:v>
                </c:pt>
                <c:pt idx="45">
                  <c:v>0.166920820332753</c:v>
                </c:pt>
                <c:pt idx="46">
                  <c:v>0.164596652778264</c:v>
                </c:pt>
                <c:pt idx="47">
                  <c:v>0.163943755425005</c:v>
                </c:pt>
                <c:pt idx="48">
                  <c:v>0.161471500456416</c:v>
                </c:pt>
                <c:pt idx="49">
                  <c:v>0.162923925848025</c:v>
                </c:pt>
                <c:pt idx="50">
                  <c:v>0.164527765299741</c:v>
                </c:pt>
                <c:pt idx="51">
                  <c:v>0.165028892193888</c:v>
                </c:pt>
                <c:pt idx="52">
                  <c:v>0.165416244394071</c:v>
                </c:pt>
                <c:pt idx="53">
                  <c:v>0.166446300236865</c:v>
                </c:pt>
                <c:pt idx="54">
                  <c:v>0.168301247452652</c:v>
                </c:pt>
                <c:pt idx="55">
                  <c:v>0.164805282653782</c:v>
                </c:pt>
                <c:pt idx="56">
                  <c:v>0.170417406700218</c:v>
                </c:pt>
                <c:pt idx="57">
                  <c:v>0.171574726949832</c:v>
                </c:pt>
                <c:pt idx="58">
                  <c:v>0.173206077361094</c:v>
                </c:pt>
                <c:pt idx="59">
                  <c:v>0.171987875437236</c:v>
                </c:pt>
                <c:pt idx="60">
                  <c:v>0.171833437152617</c:v>
                </c:pt>
                <c:pt idx="61">
                  <c:v>0.171109321569039</c:v>
                </c:pt>
                <c:pt idx="62">
                  <c:v>0.174109619995473</c:v>
                </c:pt>
                <c:pt idx="63">
                  <c:v>0.175288987933508</c:v>
                </c:pt>
                <c:pt idx="66">
                  <c:v>0.188366230967507</c:v>
                </c:pt>
                <c:pt idx="67">
                  <c:v>0.182629069893537</c:v>
                </c:pt>
                <c:pt idx="68">
                  <c:v>0.185332436305022</c:v>
                </c:pt>
                <c:pt idx="69">
                  <c:v>0.185506230108481</c:v>
                </c:pt>
                <c:pt idx="70">
                  <c:v>0.185260719336111</c:v>
                </c:pt>
                <c:pt idx="71">
                  <c:v>0.185462934463802</c:v>
                </c:pt>
                <c:pt idx="72">
                  <c:v>0.189086009902679</c:v>
                </c:pt>
                <c:pt idx="73">
                  <c:v>0.187553481136123</c:v>
                </c:pt>
                <c:pt idx="74">
                  <c:v>0.19085597941654</c:v>
                </c:pt>
                <c:pt idx="75">
                  <c:v>0.192263113615908</c:v>
                </c:pt>
                <c:pt idx="76">
                  <c:v>0.190091432575069</c:v>
                </c:pt>
                <c:pt idx="77">
                  <c:v>0.19777947135886</c:v>
                </c:pt>
                <c:pt idx="78">
                  <c:v>0.197257892684059</c:v>
                </c:pt>
                <c:pt idx="79">
                  <c:v>0.205730857514528</c:v>
                </c:pt>
                <c:pt idx="82">
                  <c:v>0.205311700600671</c:v>
                </c:pt>
                <c:pt idx="83">
                  <c:v>0.204321950621357</c:v>
                </c:pt>
                <c:pt idx="84">
                  <c:v>0.209444394589296</c:v>
                </c:pt>
                <c:pt idx="85">
                  <c:v>0.209324788258574</c:v>
                </c:pt>
                <c:pt idx="86">
                  <c:v>0.211543167250891</c:v>
                </c:pt>
                <c:pt idx="87">
                  <c:v>0.210961716919326</c:v>
                </c:pt>
                <c:pt idx="88">
                  <c:v>0.213675349183756</c:v>
                </c:pt>
                <c:pt idx="89">
                  <c:v>0.213976709498967</c:v>
                </c:pt>
                <c:pt idx="90">
                  <c:v>0.216276513407201</c:v>
                </c:pt>
                <c:pt idx="91">
                  <c:v>0.219550802003513</c:v>
                </c:pt>
                <c:pt idx="92">
                  <c:v>0.22321933219911</c:v>
                </c:pt>
                <c:pt idx="93">
                  <c:v>0.227857470709773</c:v>
                </c:pt>
                <c:pt idx="94">
                  <c:v>0.230024043359678</c:v>
                </c:pt>
                <c:pt idx="95">
                  <c:v>0.233064006968162</c:v>
                </c:pt>
                <c:pt idx="98">
                  <c:v>0.221451857259367</c:v>
                </c:pt>
                <c:pt idx="99">
                  <c:v>0.222012970464382</c:v>
                </c:pt>
                <c:pt idx="100">
                  <c:v>0.223333975311559</c:v>
                </c:pt>
                <c:pt idx="101">
                  <c:v>0.223580178193612</c:v>
                </c:pt>
                <c:pt idx="102">
                  <c:v>0.224772988745507</c:v>
                </c:pt>
                <c:pt idx="103">
                  <c:v>0.228859606490748</c:v>
                </c:pt>
                <c:pt idx="104">
                  <c:v>0.228753807639788</c:v>
                </c:pt>
                <c:pt idx="105">
                  <c:v>0.234787073281748</c:v>
                </c:pt>
                <c:pt idx="106">
                  <c:v>0.235733918511399</c:v>
                </c:pt>
                <c:pt idx="107">
                  <c:v>0.238176339464598</c:v>
                </c:pt>
                <c:pt idx="108">
                  <c:v>0.243976998032853</c:v>
                </c:pt>
                <c:pt idx="109">
                  <c:v>0.24827761843449</c:v>
                </c:pt>
                <c:pt idx="110">
                  <c:v>0.253433152334943</c:v>
                </c:pt>
                <c:pt idx="111">
                  <c:v>0.253692874230266</c:v>
                </c:pt>
                <c:pt idx="114">
                  <c:v>0.233917168875738</c:v>
                </c:pt>
                <c:pt idx="115">
                  <c:v>0.238368098105809</c:v>
                </c:pt>
                <c:pt idx="116">
                  <c:v>0.233749317881989</c:v>
                </c:pt>
                <c:pt idx="117">
                  <c:v>0.236766948010506</c:v>
                </c:pt>
                <c:pt idx="118">
                  <c:v>0.247873925064408</c:v>
                </c:pt>
                <c:pt idx="119">
                  <c:v>0.242248260443605</c:v>
                </c:pt>
                <c:pt idx="120">
                  <c:v>0.241015929226266</c:v>
                </c:pt>
                <c:pt idx="121">
                  <c:v>0.237994750097764</c:v>
                </c:pt>
                <c:pt idx="122">
                  <c:v>0.24462759707466</c:v>
                </c:pt>
                <c:pt idx="123">
                  <c:v>0.246622118655295</c:v>
                </c:pt>
                <c:pt idx="124">
                  <c:v>0.24998292256142</c:v>
                </c:pt>
                <c:pt idx="125">
                  <c:v>0.249598185530985</c:v>
                </c:pt>
                <c:pt idx="126">
                  <c:v>0.257089245314177</c:v>
                </c:pt>
                <c:pt idx="127">
                  <c:v>0.264089857926498</c:v>
                </c:pt>
                <c:pt idx="128">
                  <c:v>0.268604234176107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2170944"/>
        <c:axId val="-1372166432"/>
      </c:scatterChart>
      <c:valAx>
        <c:axId val="-137217094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166432"/>
        <c:crosses val="autoZero"/>
        <c:crossBetween val="midCat"/>
        <c:majorUnit val="2.0"/>
      </c:valAx>
      <c:valAx>
        <c:axId val="-1372166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1709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285888305607"/>
          <c:y val="0.161640625966329"/>
          <c:w val="0.134453850474048"/>
          <c:h val="0.05910739307723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30'!#REF!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30'!#REF!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354288"/>
        <c:axId val="-1384350128"/>
      </c:scatterChart>
      <c:valAx>
        <c:axId val="-1384354288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350128"/>
        <c:crosses val="autoZero"/>
        <c:crossBetween val="midCat"/>
        <c:majorUnit val="0.1"/>
      </c:valAx>
      <c:valAx>
        <c:axId val="-138435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3542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1063829787234"/>
          <c:y val="0.0287770121133704"/>
          <c:w val="0.899696048632219"/>
          <c:h val="0.868106532086673"/>
        </c:manualLayout>
      </c:layout>
      <c:scatterChart>
        <c:scatterStyle val="lineMarker"/>
        <c:varyColors val="0"/>
        <c:ser>
          <c:idx val="0"/>
          <c:order val="0"/>
          <c:tx>
            <c:v>Beta = 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'AS;Data Set # 30'!$I$8:$I$23</c:f>
              <c:numCache>
                <c:formatCode>0.00000</c:formatCode>
                <c:ptCount val="16"/>
                <c:pt idx="0">
                  <c:v>0.0690325029230969</c:v>
                </c:pt>
                <c:pt idx="1">
                  <c:v>0.0659739567318308</c:v>
                </c:pt>
                <c:pt idx="2">
                  <c:v>0.0647493964204827</c:v>
                </c:pt>
                <c:pt idx="3">
                  <c:v>0.0652207883240317</c:v>
                </c:pt>
                <c:pt idx="4">
                  <c:v>0.0655886813655627</c:v>
                </c:pt>
                <c:pt idx="5">
                  <c:v>0.0645914299988216</c:v>
                </c:pt>
                <c:pt idx="6">
                  <c:v>0.0636163970682632</c:v>
                </c:pt>
                <c:pt idx="7">
                  <c:v>0.0633471676623211</c:v>
                </c:pt>
                <c:pt idx="8">
                  <c:v>0.0633707486664585</c:v>
                </c:pt>
                <c:pt idx="9">
                  <c:v>0.0645303242659774</c:v>
                </c:pt>
                <c:pt idx="10">
                  <c:v>0.0633813082155161</c:v>
                </c:pt>
                <c:pt idx="11">
                  <c:v>0.063084257387957</c:v>
                </c:pt>
                <c:pt idx="12">
                  <c:v>0.0630866806714868</c:v>
                </c:pt>
                <c:pt idx="13">
                  <c:v>0.0619795308051997</c:v>
                </c:pt>
                <c:pt idx="14">
                  <c:v>0.0627208679512563</c:v>
                </c:pt>
                <c:pt idx="15">
                  <c:v>0.0635743233508562</c:v>
                </c:pt>
              </c:numCache>
            </c:numRef>
          </c:xVal>
          <c:yVal>
            <c:numRef>
              <c:f>'AS;Data Set # 30'!$J$8:$J$23</c:f>
              <c:numCache>
                <c:formatCode>0.00000</c:formatCode>
                <c:ptCount val="16"/>
                <c:pt idx="0">
                  <c:v>0.0235431787717508</c:v>
                </c:pt>
                <c:pt idx="1">
                  <c:v>0.0232306067341799</c:v>
                </c:pt>
                <c:pt idx="2">
                  <c:v>0.022020865684195</c:v>
                </c:pt>
                <c:pt idx="3">
                  <c:v>0.0229822743323169</c:v>
                </c:pt>
                <c:pt idx="4">
                  <c:v>0.0236658084464498</c:v>
                </c:pt>
                <c:pt idx="5">
                  <c:v>0.0231133424115976</c:v>
                </c:pt>
                <c:pt idx="6">
                  <c:v>0.022989605593506</c:v>
                </c:pt>
                <c:pt idx="7">
                  <c:v>0.0228076146968182</c:v>
                </c:pt>
                <c:pt idx="8">
                  <c:v>0.0229855263720048</c:v>
                </c:pt>
                <c:pt idx="9">
                  <c:v>0.0237597184489421</c:v>
                </c:pt>
                <c:pt idx="10">
                  <c:v>0.0234544528497127</c:v>
                </c:pt>
                <c:pt idx="11">
                  <c:v>0.0244335833643226</c:v>
                </c:pt>
                <c:pt idx="12">
                  <c:v>0.0242491917300994</c:v>
                </c:pt>
                <c:pt idx="13">
                  <c:v>0.0243168039729687</c:v>
                </c:pt>
                <c:pt idx="14">
                  <c:v>0.0237332615748577</c:v>
                </c:pt>
                <c:pt idx="15">
                  <c:v>0.0253756718493673</c:v>
                </c:pt>
              </c:numCache>
            </c:numRef>
          </c:yVal>
          <c:smooth val="0"/>
        </c:ser>
        <c:ser>
          <c:idx val="1"/>
          <c:order val="1"/>
          <c:tx>
            <c:v>4.0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'AS;Data Set # 30'!$I$26:$I$40</c:f>
              <c:numCache>
                <c:formatCode>0.00000</c:formatCode>
                <c:ptCount val="15"/>
                <c:pt idx="0">
                  <c:v>0.092227022070983</c:v>
                </c:pt>
                <c:pt idx="1">
                  <c:v>0.088157861946546</c:v>
                </c:pt>
                <c:pt idx="2">
                  <c:v>0.0854892326219578</c:v>
                </c:pt>
                <c:pt idx="3">
                  <c:v>0.0836226467888767</c:v>
                </c:pt>
                <c:pt idx="4">
                  <c:v>0.0845195164922058</c:v>
                </c:pt>
                <c:pt idx="5">
                  <c:v>0.0831775924420457</c:v>
                </c:pt>
                <c:pt idx="6">
                  <c:v>0.0821714734298436</c:v>
                </c:pt>
                <c:pt idx="7">
                  <c:v>0.0824784336632213</c:v>
                </c:pt>
                <c:pt idx="8">
                  <c:v>0.0815126444211972</c:v>
                </c:pt>
                <c:pt idx="9">
                  <c:v>0.0815440279954835</c:v>
                </c:pt>
                <c:pt idx="10">
                  <c:v>0.082881141625703</c:v>
                </c:pt>
                <c:pt idx="11">
                  <c:v>0.0826600288479652</c:v>
                </c:pt>
                <c:pt idx="12">
                  <c:v>0.0831321926349855</c:v>
                </c:pt>
                <c:pt idx="13">
                  <c:v>0.0826393744069329</c:v>
                </c:pt>
                <c:pt idx="14">
                  <c:v>0.0830698252728806</c:v>
                </c:pt>
              </c:numCache>
            </c:numRef>
          </c:xVal>
          <c:yVal>
            <c:numRef>
              <c:f>'AS;Data Set # 30'!$J$26:$J$40</c:f>
              <c:numCache>
                <c:formatCode>0.00000</c:formatCode>
                <c:ptCount val="15"/>
                <c:pt idx="0">
                  <c:v>0.030605505440302</c:v>
                </c:pt>
                <c:pt idx="1">
                  <c:v>0.0287765948804838</c:v>
                </c:pt>
                <c:pt idx="2">
                  <c:v>0.0277203005886059</c:v>
                </c:pt>
                <c:pt idx="3">
                  <c:v>0.0286035416424762</c:v>
                </c:pt>
                <c:pt idx="4">
                  <c:v>0.027873289679197</c:v>
                </c:pt>
                <c:pt idx="5">
                  <c:v>0.0286272194033768</c:v>
                </c:pt>
                <c:pt idx="6">
                  <c:v>0.028594122861844</c:v>
                </c:pt>
                <c:pt idx="7">
                  <c:v>0.0284026772591086</c:v>
                </c:pt>
                <c:pt idx="8">
                  <c:v>0.0286198403094555</c:v>
                </c:pt>
                <c:pt idx="9">
                  <c:v>0.0287711413395599</c:v>
                </c:pt>
                <c:pt idx="10">
                  <c:v>0.0299245091339035</c:v>
                </c:pt>
                <c:pt idx="11">
                  <c:v>0.0298159490414803</c:v>
                </c:pt>
                <c:pt idx="12">
                  <c:v>0.0302035127949681</c:v>
                </c:pt>
                <c:pt idx="13">
                  <c:v>0.0300054137986056</c:v>
                </c:pt>
                <c:pt idx="14">
                  <c:v>0.0305243599254685</c:v>
                </c:pt>
              </c:numCache>
            </c:numRef>
          </c:yVal>
          <c:smooth val="1"/>
        </c:ser>
        <c:ser>
          <c:idx val="3"/>
          <c:order val="2"/>
          <c:tx>
            <c:v>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'AS;Data Set # 30'!$I$43:$I$64</c:f>
              <c:numCache>
                <c:formatCode>0.00000</c:formatCode>
                <c:ptCount val="22"/>
                <c:pt idx="0">
                  <c:v>0.109624438074639</c:v>
                </c:pt>
                <c:pt idx="1">
                  <c:v>0.106554858134538</c:v>
                </c:pt>
                <c:pt idx="2">
                  <c:v>0.105493297050319</c:v>
                </c:pt>
                <c:pt idx="3">
                  <c:v>0.102520065475924</c:v>
                </c:pt>
                <c:pt idx="4">
                  <c:v>0.101276163453234</c:v>
                </c:pt>
                <c:pt idx="5">
                  <c:v>0.100616435563883</c:v>
                </c:pt>
                <c:pt idx="6">
                  <c:v>0.0988575097562884</c:v>
                </c:pt>
                <c:pt idx="7">
                  <c:v>0.0993651365794605</c:v>
                </c:pt>
                <c:pt idx="8">
                  <c:v>0.0991974981147094</c:v>
                </c:pt>
                <c:pt idx="9">
                  <c:v>0.0989808908066876</c:v>
                </c:pt>
                <c:pt idx="10">
                  <c:v>0.100119105005707</c:v>
                </c:pt>
                <c:pt idx="11">
                  <c:v>0.100049191751374</c:v>
                </c:pt>
                <c:pt idx="12">
                  <c:v>0.0998601938267138</c:v>
                </c:pt>
                <c:pt idx="13">
                  <c:v>0.1003227232695</c:v>
                </c:pt>
                <c:pt idx="14">
                  <c:v>0.100359273009448</c:v>
                </c:pt>
                <c:pt idx="15">
                  <c:v>0.0996457361818111</c:v>
                </c:pt>
                <c:pt idx="16">
                  <c:v>0.102405261392465</c:v>
                </c:pt>
                <c:pt idx="17">
                  <c:v>0.100261890701633</c:v>
                </c:pt>
                <c:pt idx="18">
                  <c:v>0.100264995197548</c:v>
                </c:pt>
                <c:pt idx="19">
                  <c:v>0.100525880075325</c:v>
                </c:pt>
                <c:pt idx="20">
                  <c:v>0.0994963918776311</c:v>
                </c:pt>
                <c:pt idx="21">
                  <c:v>0.0991825064259924</c:v>
                </c:pt>
              </c:numCache>
            </c:numRef>
          </c:xVal>
          <c:yVal>
            <c:numRef>
              <c:f>'AS;Data Set # 30'!$J$43:$J$64</c:f>
              <c:numCache>
                <c:formatCode>0.00000</c:formatCode>
                <c:ptCount val="22"/>
                <c:pt idx="0">
                  <c:v>0.0342021462525138</c:v>
                </c:pt>
                <c:pt idx="1">
                  <c:v>0.0340477367377553</c:v>
                </c:pt>
                <c:pt idx="2">
                  <c:v>0.0353744310089842</c:v>
                </c:pt>
                <c:pt idx="3">
                  <c:v>0.0342753690886834</c:v>
                </c:pt>
                <c:pt idx="4">
                  <c:v>0.0341214940749167</c:v>
                </c:pt>
                <c:pt idx="5">
                  <c:v>0.0343921925621937</c:v>
                </c:pt>
                <c:pt idx="6">
                  <c:v>0.0344422788822858</c:v>
                </c:pt>
                <c:pt idx="7">
                  <c:v>0.0344032621865767</c:v>
                </c:pt>
                <c:pt idx="8">
                  <c:v>0.0347235313993627</c:v>
                </c:pt>
                <c:pt idx="9">
                  <c:v>0.0350175037915361</c:v>
                </c:pt>
                <c:pt idx="10">
                  <c:v>0.0352229068465778</c:v>
                </c:pt>
                <c:pt idx="11">
                  <c:v>0.0341383802324378</c:v>
                </c:pt>
                <c:pt idx="12">
                  <c:v>0.0348651364845664</c:v>
                </c:pt>
                <c:pt idx="13">
                  <c:v>0.0353885038189876</c:v>
                </c:pt>
                <c:pt idx="14">
                  <c:v>0.0357548129333945</c:v>
                </c:pt>
                <c:pt idx="15">
                  <c:v>0.0360553841759716</c:v>
                </c:pt>
                <c:pt idx="16">
                  <c:v>0.0365304267467435</c:v>
                </c:pt>
                <c:pt idx="17">
                  <c:v>0.0358354883242018</c:v>
                </c:pt>
                <c:pt idx="18">
                  <c:v>0.0358533963417062</c:v>
                </c:pt>
                <c:pt idx="19">
                  <c:v>0.0364078580160279</c:v>
                </c:pt>
                <c:pt idx="20">
                  <c:v>0.0357591759970172</c:v>
                </c:pt>
                <c:pt idx="21">
                  <c:v>0.0363452214980578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'AS;Data Set # 30'!$I$67:$I$81</c:f>
              <c:numCache>
                <c:formatCode>0.00000</c:formatCode>
                <c:ptCount val="15"/>
                <c:pt idx="0">
                  <c:v>0.133499929737438</c:v>
                </c:pt>
                <c:pt idx="1">
                  <c:v>0.130167044937932</c:v>
                </c:pt>
                <c:pt idx="2">
                  <c:v>0.124051458040435</c:v>
                </c:pt>
                <c:pt idx="3">
                  <c:v>0.124855345141613</c:v>
                </c:pt>
                <c:pt idx="4">
                  <c:v>0.124288307571275</c:v>
                </c:pt>
                <c:pt idx="5">
                  <c:v>0.125301008970354</c:v>
                </c:pt>
                <c:pt idx="6">
                  <c:v>0.125096285144078</c:v>
                </c:pt>
                <c:pt idx="7">
                  <c:v>0.123960920741755</c:v>
                </c:pt>
                <c:pt idx="8">
                  <c:v>0.12407842541745</c:v>
                </c:pt>
                <c:pt idx="9">
                  <c:v>0.123323331870678</c:v>
                </c:pt>
                <c:pt idx="10">
                  <c:v>0.125503305416536</c:v>
                </c:pt>
                <c:pt idx="11">
                  <c:v>0.12756042350528</c:v>
                </c:pt>
                <c:pt idx="12">
                  <c:v>0.127452734749739</c:v>
                </c:pt>
                <c:pt idx="13">
                  <c:v>0.127673036604396</c:v>
                </c:pt>
                <c:pt idx="14">
                  <c:v>0.12728438804201</c:v>
                </c:pt>
              </c:numCache>
            </c:numRef>
          </c:xVal>
          <c:yVal>
            <c:numRef>
              <c:f>'AS;Data Set # 30'!$J$67:$J$81</c:f>
              <c:numCache>
                <c:formatCode>0.00000</c:formatCode>
                <c:ptCount val="15"/>
                <c:pt idx="0">
                  <c:v>0.0461084339344477</c:v>
                </c:pt>
                <c:pt idx="1">
                  <c:v>0.0461999781222954</c:v>
                </c:pt>
                <c:pt idx="2">
                  <c:v>0.0457800417354826</c:v>
                </c:pt>
                <c:pt idx="3">
                  <c:v>0.0459346361479729</c:v>
                </c:pt>
                <c:pt idx="4">
                  <c:v>0.046059160540519</c:v>
                </c:pt>
                <c:pt idx="5">
                  <c:v>0.0459543978249256</c:v>
                </c:pt>
                <c:pt idx="6">
                  <c:v>0.0459012803205933</c:v>
                </c:pt>
                <c:pt idx="7">
                  <c:v>0.0461381234102821</c:v>
                </c:pt>
                <c:pt idx="8">
                  <c:v>0.0458759888124134</c:v>
                </c:pt>
                <c:pt idx="9">
                  <c:v>0.0462689254005715</c:v>
                </c:pt>
                <c:pt idx="10">
                  <c:v>0.0472080292639493</c:v>
                </c:pt>
                <c:pt idx="11">
                  <c:v>0.0481019146454444</c:v>
                </c:pt>
                <c:pt idx="12">
                  <c:v>0.0484414727207956</c:v>
                </c:pt>
                <c:pt idx="13">
                  <c:v>0.0481666081356118</c:v>
                </c:pt>
                <c:pt idx="14">
                  <c:v>0.0487831789854087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'AS;Data Set # 30'!$I$67:$I$81</c:f>
              <c:numCache>
                <c:formatCode>0.00000</c:formatCode>
                <c:ptCount val="15"/>
                <c:pt idx="0">
                  <c:v>0.133499929737438</c:v>
                </c:pt>
                <c:pt idx="1">
                  <c:v>0.130167044937932</c:v>
                </c:pt>
                <c:pt idx="2">
                  <c:v>0.124051458040435</c:v>
                </c:pt>
                <c:pt idx="3">
                  <c:v>0.124855345141613</c:v>
                </c:pt>
                <c:pt idx="4">
                  <c:v>0.124288307571275</c:v>
                </c:pt>
                <c:pt idx="5">
                  <c:v>0.125301008970354</c:v>
                </c:pt>
                <c:pt idx="6">
                  <c:v>0.125096285144078</c:v>
                </c:pt>
                <c:pt idx="7">
                  <c:v>0.123960920741755</c:v>
                </c:pt>
                <c:pt idx="8">
                  <c:v>0.12407842541745</c:v>
                </c:pt>
                <c:pt idx="9">
                  <c:v>0.123323331870678</c:v>
                </c:pt>
                <c:pt idx="10">
                  <c:v>0.125503305416536</c:v>
                </c:pt>
                <c:pt idx="11">
                  <c:v>0.12756042350528</c:v>
                </c:pt>
                <c:pt idx="12">
                  <c:v>0.127452734749739</c:v>
                </c:pt>
                <c:pt idx="13">
                  <c:v>0.127673036604396</c:v>
                </c:pt>
                <c:pt idx="14">
                  <c:v>0.12728438804201</c:v>
                </c:pt>
              </c:numCache>
            </c:numRef>
          </c:xVal>
          <c:yVal>
            <c:numRef>
              <c:f>'AS;Data Set # 30'!$J$67:$J$81</c:f>
              <c:numCache>
                <c:formatCode>0.00000</c:formatCode>
                <c:ptCount val="15"/>
                <c:pt idx="0">
                  <c:v>0.0461084339344477</c:v>
                </c:pt>
                <c:pt idx="1">
                  <c:v>0.0461999781222954</c:v>
                </c:pt>
                <c:pt idx="2">
                  <c:v>0.0457800417354826</c:v>
                </c:pt>
                <c:pt idx="3">
                  <c:v>0.0459346361479729</c:v>
                </c:pt>
                <c:pt idx="4">
                  <c:v>0.046059160540519</c:v>
                </c:pt>
                <c:pt idx="5">
                  <c:v>0.0459543978249256</c:v>
                </c:pt>
                <c:pt idx="6">
                  <c:v>0.0459012803205933</c:v>
                </c:pt>
                <c:pt idx="7">
                  <c:v>0.0461381234102821</c:v>
                </c:pt>
                <c:pt idx="8">
                  <c:v>0.0458759888124134</c:v>
                </c:pt>
                <c:pt idx="9">
                  <c:v>0.0462689254005715</c:v>
                </c:pt>
                <c:pt idx="10">
                  <c:v>0.0472080292639493</c:v>
                </c:pt>
                <c:pt idx="11">
                  <c:v>0.0481019146454444</c:v>
                </c:pt>
                <c:pt idx="12">
                  <c:v>0.0484414727207956</c:v>
                </c:pt>
                <c:pt idx="13">
                  <c:v>0.0481666081356118</c:v>
                </c:pt>
                <c:pt idx="14">
                  <c:v>0.0487831789854087</c:v>
                </c:pt>
              </c:numCache>
            </c:numRef>
          </c:yVal>
          <c:smooth val="1"/>
        </c:ser>
        <c:ser>
          <c:idx val="6"/>
          <c:order val="5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'AS;Data Set # 30'!$I$84:$I$97</c:f>
              <c:numCache>
                <c:formatCode>0.00000</c:formatCode>
                <c:ptCount val="14"/>
                <c:pt idx="0">
                  <c:v>0.152418570582622</c:v>
                </c:pt>
                <c:pt idx="1">
                  <c:v>0.153362120711866</c:v>
                </c:pt>
                <c:pt idx="2">
                  <c:v>0.151721544365524</c:v>
                </c:pt>
                <c:pt idx="3">
                  <c:v>0.149493778424342</c:v>
                </c:pt>
                <c:pt idx="4">
                  <c:v>0.152425821375215</c:v>
                </c:pt>
                <c:pt idx="5">
                  <c:v>0.14992751045176</c:v>
                </c:pt>
                <c:pt idx="6">
                  <c:v>0.155006813239581</c:v>
                </c:pt>
                <c:pt idx="7">
                  <c:v>0.154286120037772</c:v>
                </c:pt>
                <c:pt idx="8">
                  <c:v>0.155221886896651</c:v>
                </c:pt>
                <c:pt idx="9">
                  <c:v>0.155259540063409</c:v>
                </c:pt>
                <c:pt idx="10">
                  <c:v>0.156338635192648</c:v>
                </c:pt>
                <c:pt idx="11">
                  <c:v>0.156972851025138</c:v>
                </c:pt>
                <c:pt idx="12">
                  <c:v>0.158568500710874</c:v>
                </c:pt>
                <c:pt idx="13">
                  <c:v>0.16037732747944</c:v>
                </c:pt>
              </c:numCache>
            </c:numRef>
          </c:xVal>
          <c:yVal>
            <c:numRef>
              <c:f>'AS;Data Set # 30'!$J$84:$J$97</c:f>
              <c:numCache>
                <c:formatCode>0.00000</c:formatCode>
                <c:ptCount val="14"/>
                <c:pt idx="0">
                  <c:v>0.0582485954023498</c:v>
                </c:pt>
                <c:pt idx="1">
                  <c:v>0.0592194178372625</c:v>
                </c:pt>
                <c:pt idx="2">
                  <c:v>0.0596120394899245</c:v>
                </c:pt>
                <c:pt idx="3">
                  <c:v>0.0597993641923117</c:v>
                </c:pt>
                <c:pt idx="4">
                  <c:v>0.0609076268799505</c:v>
                </c:pt>
                <c:pt idx="5">
                  <c:v>0.0598969513670652</c:v>
                </c:pt>
                <c:pt idx="6">
                  <c:v>0.0618004089937377</c:v>
                </c:pt>
                <c:pt idx="7">
                  <c:v>0.0616983793964802</c:v>
                </c:pt>
                <c:pt idx="8">
                  <c:v>0.0628046495679717</c:v>
                </c:pt>
                <c:pt idx="9">
                  <c:v>0.0631151919843333</c:v>
                </c:pt>
                <c:pt idx="10">
                  <c:v>0.0634174252041643</c:v>
                </c:pt>
                <c:pt idx="11">
                  <c:v>0.06440017636733</c:v>
                </c:pt>
                <c:pt idx="12">
                  <c:v>0.0652156798271774</c:v>
                </c:pt>
                <c:pt idx="13">
                  <c:v>0.0663338563751346</c:v>
                </c:pt>
              </c:numCache>
            </c:numRef>
          </c:yVal>
          <c:smooth val="1"/>
        </c:ser>
        <c:ser>
          <c:idx val="7"/>
          <c:order val="6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'AS;Data Set # 30'!$I$100:$I$113</c:f>
              <c:numCache>
                <c:formatCode>0.00000</c:formatCode>
                <c:ptCount val="14"/>
                <c:pt idx="0">
                  <c:v>0.174918675095191</c:v>
                </c:pt>
                <c:pt idx="1">
                  <c:v>0.171579627633947</c:v>
                </c:pt>
                <c:pt idx="2">
                  <c:v>0.170914168126408</c:v>
                </c:pt>
                <c:pt idx="3">
                  <c:v>0.173068716880913</c:v>
                </c:pt>
                <c:pt idx="4">
                  <c:v>0.17463867981879</c:v>
                </c:pt>
                <c:pt idx="5">
                  <c:v>0.175566280638639</c:v>
                </c:pt>
                <c:pt idx="6">
                  <c:v>0.175744377164951</c:v>
                </c:pt>
                <c:pt idx="7">
                  <c:v>0.174407368240073</c:v>
                </c:pt>
                <c:pt idx="8">
                  <c:v>0.178154255644836</c:v>
                </c:pt>
                <c:pt idx="9">
                  <c:v>0.179113853922937</c:v>
                </c:pt>
                <c:pt idx="10">
                  <c:v>0.181069485005704</c:v>
                </c:pt>
                <c:pt idx="11">
                  <c:v>0.183968967076497</c:v>
                </c:pt>
                <c:pt idx="12">
                  <c:v>0.183825659445999</c:v>
                </c:pt>
                <c:pt idx="13">
                  <c:v>0.186124439062297</c:v>
                </c:pt>
              </c:numCache>
            </c:numRef>
          </c:xVal>
          <c:yVal>
            <c:numRef>
              <c:f>'AS;Data Set # 30'!$J$100:$J$113</c:f>
              <c:numCache>
                <c:formatCode>0.00000</c:formatCode>
                <c:ptCount val="14"/>
                <c:pt idx="0">
                  <c:v>0.0719835868802908</c:v>
                </c:pt>
                <c:pt idx="1">
                  <c:v>0.0715454790147808</c:v>
                </c:pt>
                <c:pt idx="2">
                  <c:v>0.0724181361956026</c:v>
                </c:pt>
                <c:pt idx="3">
                  <c:v>0.0741217992387745</c:v>
                </c:pt>
                <c:pt idx="4">
                  <c:v>0.0751797449354893</c:v>
                </c:pt>
                <c:pt idx="5">
                  <c:v>0.0746774602663135</c:v>
                </c:pt>
                <c:pt idx="6">
                  <c:v>0.074844725960783</c:v>
                </c:pt>
                <c:pt idx="7">
                  <c:v>0.0744762757098318</c:v>
                </c:pt>
                <c:pt idx="8">
                  <c:v>0.0768264903990433</c:v>
                </c:pt>
                <c:pt idx="9">
                  <c:v>0.0778308070346207</c:v>
                </c:pt>
                <c:pt idx="10">
                  <c:v>0.0793786355907823</c:v>
                </c:pt>
                <c:pt idx="11">
                  <c:v>0.0807873961941226</c:v>
                </c:pt>
                <c:pt idx="12">
                  <c:v>0.0808405939163792</c:v>
                </c:pt>
                <c:pt idx="13">
                  <c:v>0.0832098553338958</c:v>
                </c:pt>
              </c:numCache>
            </c:numRef>
          </c:yVal>
          <c:smooth val="1"/>
        </c:ser>
        <c:ser>
          <c:idx val="9"/>
          <c:order val="7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'AS;Data Set # 30'!$I$116:$I$131</c:f>
              <c:numCache>
                <c:formatCode>0.00000</c:formatCode>
                <c:ptCount val="16"/>
                <c:pt idx="0">
                  <c:v>0.200421669749427</c:v>
                </c:pt>
                <c:pt idx="1">
                  <c:v>0.195806280401461</c:v>
                </c:pt>
                <c:pt idx="2">
                  <c:v>0.196039668060715</c:v>
                </c:pt>
                <c:pt idx="3">
                  <c:v>0.198101476174335</c:v>
                </c:pt>
                <c:pt idx="4">
                  <c:v>0.198193022271311</c:v>
                </c:pt>
                <c:pt idx="5">
                  <c:v>0.199356638751138</c:v>
                </c:pt>
                <c:pt idx="6">
                  <c:v>0.196859826461319</c:v>
                </c:pt>
                <c:pt idx="7">
                  <c:v>0.201772077492609</c:v>
                </c:pt>
                <c:pt idx="8">
                  <c:v>0.203046276302921</c:v>
                </c:pt>
                <c:pt idx="9">
                  <c:v>0.204988442180573</c:v>
                </c:pt>
                <c:pt idx="10">
                  <c:v>0.205867955112009</c:v>
                </c:pt>
                <c:pt idx="11">
                  <c:v>0.21009618104419</c:v>
                </c:pt>
                <c:pt idx="12">
                  <c:v>0.207351436432704</c:v>
                </c:pt>
                <c:pt idx="13">
                  <c:v>0.21015257782767</c:v>
                </c:pt>
                <c:pt idx="14">
                  <c:v>0.216571129627767</c:v>
                </c:pt>
                <c:pt idx="15">
                  <c:v>0.217741307002654</c:v>
                </c:pt>
              </c:numCache>
            </c:numRef>
          </c:xVal>
          <c:yVal>
            <c:numRef>
              <c:f>'AS;Data Set # 30'!$J$116:$J$131</c:f>
              <c:numCache>
                <c:formatCode>0.00000</c:formatCode>
                <c:ptCount val="16"/>
                <c:pt idx="0">
                  <c:v>0.0871946672649677</c:v>
                </c:pt>
                <c:pt idx="1">
                  <c:v>0.0876311971421134</c:v>
                </c:pt>
                <c:pt idx="2">
                  <c:v>0.0895494820854534</c:v>
                </c:pt>
                <c:pt idx="3">
                  <c:v>0.0912314574161236</c:v>
                </c:pt>
                <c:pt idx="4">
                  <c:v>0.0908555630202584</c:v>
                </c:pt>
                <c:pt idx="5">
                  <c:v>0.0918460770194288</c:v>
                </c:pt>
                <c:pt idx="6">
                  <c:v>0.0910349036117984</c:v>
                </c:pt>
                <c:pt idx="7">
                  <c:v>0.0931979582758894</c:v>
                </c:pt>
                <c:pt idx="8">
                  <c:v>0.0948747585093729</c:v>
                </c:pt>
                <c:pt idx="9">
                  <c:v>0.0959475420054079</c:v>
                </c:pt>
                <c:pt idx="10">
                  <c:v>0.0965429130512427</c:v>
                </c:pt>
                <c:pt idx="11">
                  <c:v>0.099299943296052</c:v>
                </c:pt>
                <c:pt idx="12">
                  <c:v>0.0985229398264879</c:v>
                </c:pt>
                <c:pt idx="13">
                  <c:v>0.100308868971588</c:v>
                </c:pt>
                <c:pt idx="14">
                  <c:v>0.104003278548581</c:v>
                </c:pt>
                <c:pt idx="15">
                  <c:v>0.105811402306379</c:v>
                </c:pt>
              </c:numCache>
            </c:numRef>
          </c:yVal>
          <c:smooth val="1"/>
        </c:ser>
        <c:ser>
          <c:idx val="10"/>
          <c:order val="8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'AS;Data Set # 30'!$I$134:$I$148</c:f>
              <c:numCache>
                <c:formatCode>0.00000</c:formatCode>
                <c:ptCount val="15"/>
                <c:pt idx="0">
                  <c:v>0.221261807235737</c:v>
                </c:pt>
                <c:pt idx="1">
                  <c:v>0.217553101075336</c:v>
                </c:pt>
                <c:pt idx="2">
                  <c:v>0.218967122999895</c:v>
                </c:pt>
                <c:pt idx="3">
                  <c:v>0.223353961993407</c:v>
                </c:pt>
                <c:pt idx="4">
                  <c:v>0.222219357348041</c:v>
                </c:pt>
                <c:pt idx="5">
                  <c:v>0.221253688655614</c:v>
                </c:pt>
                <c:pt idx="6">
                  <c:v>0.223346001461994</c:v>
                </c:pt>
                <c:pt idx="7">
                  <c:v>0.227536736420998</c:v>
                </c:pt>
                <c:pt idx="8">
                  <c:v>0.232804912278628</c:v>
                </c:pt>
                <c:pt idx="9">
                  <c:v>0.235344508692366</c:v>
                </c:pt>
                <c:pt idx="10">
                  <c:v>0.237577474264332</c:v>
                </c:pt>
                <c:pt idx="11">
                  <c:v>0.242629070906957</c:v>
                </c:pt>
                <c:pt idx="12">
                  <c:v>0.243865801847422</c:v>
                </c:pt>
                <c:pt idx="13">
                  <c:v>0.244782045446588</c:v>
                </c:pt>
                <c:pt idx="14">
                  <c:v>0.24930441437689</c:v>
                </c:pt>
              </c:numCache>
            </c:numRef>
          </c:xVal>
          <c:yVal>
            <c:numRef>
              <c:f>'AS;Data Set # 30'!$J$134:$J$148</c:f>
              <c:numCache>
                <c:formatCode>0.00000</c:formatCode>
                <c:ptCount val="15"/>
                <c:pt idx="0">
                  <c:v>0.105935079617987</c:v>
                </c:pt>
                <c:pt idx="1">
                  <c:v>0.105465764000865</c:v>
                </c:pt>
                <c:pt idx="2">
                  <c:v>0.109482268720391</c:v>
                </c:pt>
                <c:pt idx="3">
                  <c:v>0.111155104427102</c:v>
                </c:pt>
                <c:pt idx="4">
                  <c:v>0.110788234986877</c:v>
                </c:pt>
                <c:pt idx="5">
                  <c:v>0.111057826207321</c:v>
                </c:pt>
                <c:pt idx="6">
                  <c:v>0.112861747253511</c:v>
                </c:pt>
                <c:pt idx="7">
                  <c:v>0.114450983695481</c:v>
                </c:pt>
                <c:pt idx="8">
                  <c:v>0.117640323701967</c:v>
                </c:pt>
                <c:pt idx="9">
                  <c:v>0.120077919706878</c:v>
                </c:pt>
                <c:pt idx="10">
                  <c:v>0.121625381546471</c:v>
                </c:pt>
                <c:pt idx="11">
                  <c:v>0.125139902023609</c:v>
                </c:pt>
                <c:pt idx="12">
                  <c:v>0.126768603573654</c:v>
                </c:pt>
                <c:pt idx="13">
                  <c:v>0.12855974481968</c:v>
                </c:pt>
                <c:pt idx="14">
                  <c:v>0.132756090506653</c:v>
                </c:pt>
              </c:numCache>
            </c:numRef>
          </c:yVal>
          <c:smooth val="1"/>
        </c:ser>
        <c:ser>
          <c:idx val="5"/>
          <c:order val="9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25'!$I$151:$I$161</c:f>
              <c:numCache>
                <c:formatCode>General</c:formatCode>
                <c:ptCount val="11"/>
              </c:numCache>
            </c:numRef>
          </c:xVal>
          <c:yVal>
            <c:numRef>
              <c:f>'AN;Data Set # 25'!$J$151:$J$161</c:f>
              <c:numCache>
                <c:formatCode>General</c:formatCode>
                <c:ptCount val="11"/>
              </c:numCache>
            </c:numRef>
          </c:yVal>
          <c:smooth val="0"/>
        </c:ser>
        <c:ser>
          <c:idx val="8"/>
          <c:order val="10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'AS;Data Set # 30'!$I$151:$I$164</c:f>
              <c:numCache>
                <c:formatCode>0.00000</c:formatCode>
                <c:ptCount val="14"/>
                <c:pt idx="0">
                  <c:v>0.240967242867094</c:v>
                </c:pt>
                <c:pt idx="1">
                  <c:v>0.24358965241063</c:v>
                </c:pt>
                <c:pt idx="2">
                  <c:v>0.2453027766958</c:v>
                </c:pt>
                <c:pt idx="3">
                  <c:v>0.244089359062846</c:v>
                </c:pt>
                <c:pt idx="4">
                  <c:v>0.241855984045747</c:v>
                </c:pt>
                <c:pt idx="5">
                  <c:v>0.245187281637571</c:v>
                </c:pt>
                <c:pt idx="6">
                  <c:v>0.245495785943326</c:v>
                </c:pt>
                <c:pt idx="7">
                  <c:v>0.253798172332901</c:v>
                </c:pt>
                <c:pt idx="8">
                  <c:v>0.254362495976878</c:v>
                </c:pt>
                <c:pt idx="9">
                  <c:v>0.261598199392161</c:v>
                </c:pt>
                <c:pt idx="10">
                  <c:v>0.264572283169071</c:v>
                </c:pt>
                <c:pt idx="11">
                  <c:v>0.268849676749499</c:v>
                </c:pt>
                <c:pt idx="12">
                  <c:v>0.270315380371367</c:v>
                </c:pt>
                <c:pt idx="13">
                  <c:v>0.270347614528998</c:v>
                </c:pt>
              </c:numCache>
            </c:numRef>
          </c:xVal>
          <c:yVal>
            <c:numRef>
              <c:f>'AS;Data Set # 30'!$J$151:$J$164</c:f>
              <c:numCache>
                <c:formatCode>0.00000</c:formatCode>
                <c:ptCount val="14"/>
                <c:pt idx="0">
                  <c:v>0.126796742840481</c:v>
                </c:pt>
                <c:pt idx="1">
                  <c:v>0.12835213699154</c:v>
                </c:pt>
                <c:pt idx="2">
                  <c:v>0.132253453902505</c:v>
                </c:pt>
                <c:pt idx="3">
                  <c:v>0.131570169634242</c:v>
                </c:pt>
                <c:pt idx="4">
                  <c:v>0.131528097913514</c:v>
                </c:pt>
                <c:pt idx="5">
                  <c:v>0.133435987518618</c:v>
                </c:pt>
                <c:pt idx="6">
                  <c:v>0.134484170674404</c:v>
                </c:pt>
                <c:pt idx="7">
                  <c:v>0.138654916736917</c:v>
                </c:pt>
                <c:pt idx="8">
                  <c:v>0.140494665841432</c:v>
                </c:pt>
                <c:pt idx="9">
                  <c:v>0.145754879840503</c:v>
                </c:pt>
                <c:pt idx="10">
                  <c:v>0.148896576449776</c:v>
                </c:pt>
                <c:pt idx="11">
                  <c:v>0.152740512834608</c:v>
                </c:pt>
                <c:pt idx="12">
                  <c:v>0.153210802294719</c:v>
                </c:pt>
                <c:pt idx="13">
                  <c:v>0.156278784936446</c:v>
                </c:pt>
              </c:numCache>
            </c:numRef>
          </c:yVal>
          <c:smooth val="0"/>
        </c:ser>
        <c:ser>
          <c:idx val="11"/>
          <c:order val="11"/>
          <c:tx>
            <c:v>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'AS;Data Set # 30'!$I$167:$I$178</c:f>
              <c:numCache>
                <c:formatCode>0.00000</c:formatCode>
                <c:ptCount val="12"/>
                <c:pt idx="0">
                  <c:v>0.260839364093259</c:v>
                </c:pt>
                <c:pt idx="1">
                  <c:v>0.266216387731522</c:v>
                </c:pt>
                <c:pt idx="2">
                  <c:v>0.267953968179894</c:v>
                </c:pt>
                <c:pt idx="3">
                  <c:v>0.268865953273945</c:v>
                </c:pt>
                <c:pt idx="4">
                  <c:v>0.270544703707514</c:v>
                </c:pt>
                <c:pt idx="5">
                  <c:v>0.271045513890861</c:v>
                </c:pt>
                <c:pt idx="6">
                  <c:v>0.272810096518563</c:v>
                </c:pt>
                <c:pt idx="7">
                  <c:v>0.279502800957745</c:v>
                </c:pt>
                <c:pt idx="8">
                  <c:v>0.279964916919264</c:v>
                </c:pt>
                <c:pt idx="9">
                  <c:v>0.288433261679608</c:v>
                </c:pt>
                <c:pt idx="10">
                  <c:v>0.291067400315401</c:v>
                </c:pt>
                <c:pt idx="11">
                  <c:v>0.294588572282587</c:v>
                </c:pt>
              </c:numCache>
            </c:numRef>
          </c:xVal>
          <c:yVal>
            <c:numRef>
              <c:f>'AS;Data Set # 30'!$J$167:$J$178</c:f>
              <c:numCache>
                <c:formatCode>0.00000</c:formatCode>
                <c:ptCount val="12"/>
                <c:pt idx="0">
                  <c:v>0.153073189334484</c:v>
                </c:pt>
                <c:pt idx="1">
                  <c:v>0.156231904452817</c:v>
                </c:pt>
                <c:pt idx="2">
                  <c:v>0.163133282345966</c:v>
                </c:pt>
                <c:pt idx="3">
                  <c:v>0.163636500034879</c:v>
                </c:pt>
                <c:pt idx="4">
                  <c:v>0.164191153085222</c:v>
                </c:pt>
                <c:pt idx="5">
                  <c:v>0.16349771748183</c:v>
                </c:pt>
                <c:pt idx="6">
                  <c:v>0.165914814605337</c:v>
                </c:pt>
                <c:pt idx="7">
                  <c:v>0.170435084370769</c:v>
                </c:pt>
                <c:pt idx="8">
                  <c:v>0.173619278491994</c:v>
                </c:pt>
                <c:pt idx="9">
                  <c:v>0.180893683016471</c:v>
                </c:pt>
                <c:pt idx="10">
                  <c:v>0.184771130630655</c:v>
                </c:pt>
                <c:pt idx="11">
                  <c:v>0.189776091371377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175632"/>
        <c:axId val="-1384171824"/>
      </c:scatterChart>
      <c:valAx>
        <c:axId val="-1384175632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171824"/>
        <c:crosses val="autoZero"/>
        <c:crossBetween val="midCat"/>
        <c:majorUnit val="0.02"/>
      </c:valAx>
      <c:valAx>
        <c:axId val="-1384171824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1756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9"/>
        <c:delete val="1"/>
      </c:legendEntry>
      <c:layout>
        <c:manualLayout>
          <c:xMode val="edge"/>
          <c:yMode val="edge"/>
          <c:x val="0.120060790273556"/>
          <c:y val="0.112709964110701"/>
          <c:w val="0.0873860182370821"/>
          <c:h val="0.38848966353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0929250263992"/>
          <c:y val="0.0228915662650602"/>
          <c:w val="0.889123548046462"/>
          <c:h val="0.866265060240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41710665258712"/>
                  <c:y val="0.16987951807228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'AS;Data Set # 30'!$D$8:$D$179</c:f>
              <c:numCache>
                <c:formatCode>General</c:formatCode>
                <c:ptCount val="172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5">
                  <c:v>2.0</c:v>
                </c:pt>
                <c:pt idx="18">
                  <c:v>4.0</c:v>
                </c:pt>
                <c:pt idx="19">
                  <c:v>4.0</c:v>
                </c:pt>
                <c:pt idx="20">
                  <c:v>4.0</c:v>
                </c:pt>
                <c:pt idx="21">
                  <c:v>4.0</c:v>
                </c:pt>
                <c:pt idx="22">
                  <c:v>4.0</c:v>
                </c:pt>
                <c:pt idx="23">
                  <c:v>4.0</c:v>
                </c:pt>
                <c:pt idx="24">
                  <c:v>4.0</c:v>
                </c:pt>
                <c:pt idx="25">
                  <c:v>4.0</c:v>
                </c:pt>
                <c:pt idx="26">
                  <c:v>4.0</c:v>
                </c:pt>
                <c:pt idx="27">
                  <c:v>4.0</c:v>
                </c:pt>
                <c:pt idx="28">
                  <c:v>4.0</c:v>
                </c:pt>
                <c:pt idx="29">
                  <c:v>4.0</c:v>
                </c:pt>
                <c:pt idx="30">
                  <c:v>4.0</c:v>
                </c:pt>
                <c:pt idx="31">
                  <c:v>4.0</c:v>
                </c:pt>
                <c:pt idx="32">
                  <c:v>4.0</c:v>
                </c:pt>
                <c:pt idx="35">
                  <c:v>6.0</c:v>
                </c:pt>
                <c:pt idx="36">
                  <c:v>6.0</c:v>
                </c:pt>
                <c:pt idx="37">
                  <c:v>6.0</c:v>
                </c:pt>
                <c:pt idx="38">
                  <c:v>6.0</c:v>
                </c:pt>
                <c:pt idx="39">
                  <c:v>6.0</c:v>
                </c:pt>
                <c:pt idx="40">
                  <c:v>6.0</c:v>
                </c:pt>
                <c:pt idx="41">
                  <c:v>6.0</c:v>
                </c:pt>
                <c:pt idx="42">
                  <c:v>6.0</c:v>
                </c:pt>
                <c:pt idx="43">
                  <c:v>6.0</c:v>
                </c:pt>
                <c:pt idx="44">
                  <c:v>6.0</c:v>
                </c:pt>
                <c:pt idx="45">
                  <c:v>6.0</c:v>
                </c:pt>
                <c:pt idx="46">
                  <c:v>6.0</c:v>
                </c:pt>
                <c:pt idx="47">
                  <c:v>6.0</c:v>
                </c:pt>
                <c:pt idx="48">
                  <c:v>6.0</c:v>
                </c:pt>
                <c:pt idx="49">
                  <c:v>6.0</c:v>
                </c:pt>
                <c:pt idx="50">
                  <c:v>6.0</c:v>
                </c:pt>
                <c:pt idx="51">
                  <c:v>6.0</c:v>
                </c:pt>
                <c:pt idx="52">
                  <c:v>6.0</c:v>
                </c:pt>
                <c:pt idx="53">
                  <c:v>6.0</c:v>
                </c:pt>
                <c:pt idx="54">
                  <c:v>6.0</c:v>
                </c:pt>
                <c:pt idx="55">
                  <c:v>6.0</c:v>
                </c:pt>
                <c:pt idx="56">
                  <c:v>6.0</c:v>
                </c:pt>
                <c:pt idx="59">
                  <c:v>8.0</c:v>
                </c:pt>
                <c:pt idx="60">
                  <c:v>8.0</c:v>
                </c:pt>
                <c:pt idx="61">
                  <c:v>8.0</c:v>
                </c:pt>
                <c:pt idx="62">
                  <c:v>8.0</c:v>
                </c:pt>
                <c:pt idx="63">
                  <c:v>8.0</c:v>
                </c:pt>
                <c:pt idx="64">
                  <c:v>8.0</c:v>
                </c:pt>
                <c:pt idx="65">
                  <c:v>8.0</c:v>
                </c:pt>
                <c:pt idx="66">
                  <c:v>8.0</c:v>
                </c:pt>
                <c:pt idx="67">
                  <c:v>8.0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2">
                  <c:v>8.0</c:v>
                </c:pt>
                <c:pt idx="73">
                  <c:v>8.0</c:v>
                </c:pt>
                <c:pt idx="76">
                  <c:v>10.0</c:v>
                </c:pt>
                <c:pt idx="77">
                  <c:v>10.0</c:v>
                </c:pt>
                <c:pt idx="78">
                  <c:v>10.0</c:v>
                </c:pt>
                <c:pt idx="79">
                  <c:v>10.0</c:v>
                </c:pt>
                <c:pt idx="80">
                  <c:v>10.0</c:v>
                </c:pt>
                <c:pt idx="81">
                  <c:v>10.0</c:v>
                </c:pt>
                <c:pt idx="82">
                  <c:v>10.0</c:v>
                </c:pt>
                <c:pt idx="83">
                  <c:v>10.0</c:v>
                </c:pt>
                <c:pt idx="84">
                  <c:v>10.0</c:v>
                </c:pt>
                <c:pt idx="85">
                  <c:v>10.0</c:v>
                </c:pt>
                <c:pt idx="86">
                  <c:v>10.0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2">
                  <c:v>12.0</c:v>
                </c:pt>
                <c:pt idx="93">
                  <c:v>12.0</c:v>
                </c:pt>
                <c:pt idx="94">
                  <c:v>12.0</c:v>
                </c:pt>
                <c:pt idx="95">
                  <c:v>12.0</c:v>
                </c:pt>
                <c:pt idx="96">
                  <c:v>12.0</c:v>
                </c:pt>
                <c:pt idx="97">
                  <c:v>12.0</c:v>
                </c:pt>
                <c:pt idx="98">
                  <c:v>12.0</c:v>
                </c:pt>
                <c:pt idx="99">
                  <c:v>12.0</c:v>
                </c:pt>
                <c:pt idx="100">
                  <c:v>12.0</c:v>
                </c:pt>
                <c:pt idx="101">
                  <c:v>12.0</c:v>
                </c:pt>
                <c:pt idx="102">
                  <c:v>12.0</c:v>
                </c:pt>
                <c:pt idx="103">
                  <c:v>12.0</c:v>
                </c:pt>
                <c:pt idx="104">
                  <c:v>12.0</c:v>
                </c:pt>
                <c:pt idx="105">
                  <c:v>12.0</c:v>
                </c:pt>
                <c:pt idx="108">
                  <c:v>14.0</c:v>
                </c:pt>
                <c:pt idx="109">
                  <c:v>14.0</c:v>
                </c:pt>
                <c:pt idx="110">
                  <c:v>14.0</c:v>
                </c:pt>
                <c:pt idx="111">
                  <c:v>14.0</c:v>
                </c:pt>
                <c:pt idx="112">
                  <c:v>14.0</c:v>
                </c:pt>
                <c:pt idx="113">
                  <c:v>14.0</c:v>
                </c:pt>
                <c:pt idx="114">
                  <c:v>14.0</c:v>
                </c:pt>
                <c:pt idx="115">
                  <c:v>14.0</c:v>
                </c:pt>
                <c:pt idx="116">
                  <c:v>14.0</c:v>
                </c:pt>
                <c:pt idx="117">
                  <c:v>14.0</c:v>
                </c:pt>
                <c:pt idx="118">
                  <c:v>14.0</c:v>
                </c:pt>
                <c:pt idx="119">
                  <c:v>14.0</c:v>
                </c:pt>
                <c:pt idx="120">
                  <c:v>14.0</c:v>
                </c:pt>
                <c:pt idx="121">
                  <c:v>14.0</c:v>
                </c:pt>
                <c:pt idx="122">
                  <c:v>14.0</c:v>
                </c:pt>
                <c:pt idx="123">
                  <c:v>14.0</c:v>
                </c:pt>
                <c:pt idx="126">
                  <c:v>16.0</c:v>
                </c:pt>
                <c:pt idx="127">
                  <c:v>16.0</c:v>
                </c:pt>
                <c:pt idx="128">
                  <c:v>16.0</c:v>
                </c:pt>
                <c:pt idx="129">
                  <c:v>16.0</c:v>
                </c:pt>
                <c:pt idx="130">
                  <c:v>16.0</c:v>
                </c:pt>
                <c:pt idx="131">
                  <c:v>16.0</c:v>
                </c:pt>
                <c:pt idx="132">
                  <c:v>16.0</c:v>
                </c:pt>
                <c:pt idx="133">
                  <c:v>16.0</c:v>
                </c:pt>
                <c:pt idx="134">
                  <c:v>16.0</c:v>
                </c:pt>
                <c:pt idx="135">
                  <c:v>16.0</c:v>
                </c:pt>
                <c:pt idx="136">
                  <c:v>16.0</c:v>
                </c:pt>
                <c:pt idx="137">
                  <c:v>16.0</c:v>
                </c:pt>
                <c:pt idx="138">
                  <c:v>16.0</c:v>
                </c:pt>
                <c:pt idx="139">
                  <c:v>16.0</c:v>
                </c:pt>
                <c:pt idx="140">
                  <c:v>16.0</c:v>
                </c:pt>
                <c:pt idx="143">
                  <c:v>18.0</c:v>
                </c:pt>
                <c:pt idx="144">
                  <c:v>18.0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  <c:pt idx="148">
                  <c:v>18.0</c:v>
                </c:pt>
                <c:pt idx="149">
                  <c:v>18.0</c:v>
                </c:pt>
                <c:pt idx="150">
                  <c:v>18.0</c:v>
                </c:pt>
                <c:pt idx="151">
                  <c:v>18.0</c:v>
                </c:pt>
                <c:pt idx="152">
                  <c:v>18.0</c:v>
                </c:pt>
                <c:pt idx="153">
                  <c:v>18.0</c:v>
                </c:pt>
                <c:pt idx="154">
                  <c:v>18.0</c:v>
                </c:pt>
                <c:pt idx="155">
                  <c:v>18.0</c:v>
                </c:pt>
                <c:pt idx="156">
                  <c:v>18.0</c:v>
                </c:pt>
                <c:pt idx="159">
                  <c:v>20.0</c:v>
                </c:pt>
                <c:pt idx="160">
                  <c:v>20.0</c:v>
                </c:pt>
                <c:pt idx="161">
                  <c:v>20.0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  <c:pt idx="166">
                  <c:v>20.0</c:v>
                </c:pt>
                <c:pt idx="167">
                  <c:v>20.0</c:v>
                </c:pt>
                <c:pt idx="168">
                  <c:v>20.0</c:v>
                </c:pt>
                <c:pt idx="169">
                  <c:v>20.0</c:v>
                </c:pt>
                <c:pt idx="170">
                  <c:v>20.0</c:v>
                </c:pt>
              </c:numCache>
            </c:numRef>
          </c:xVal>
          <c:yVal>
            <c:numRef>
              <c:f>'AS;Data Set # 30'!$I$8:$I$179</c:f>
              <c:numCache>
                <c:formatCode>0.00000</c:formatCode>
                <c:ptCount val="172"/>
                <c:pt idx="0">
                  <c:v>0.0690325029230969</c:v>
                </c:pt>
                <c:pt idx="1">
                  <c:v>0.0659739567318308</c:v>
                </c:pt>
                <c:pt idx="2">
                  <c:v>0.0647493964204827</c:v>
                </c:pt>
                <c:pt idx="3">
                  <c:v>0.0652207883240317</c:v>
                </c:pt>
                <c:pt idx="4">
                  <c:v>0.0655886813655627</c:v>
                </c:pt>
                <c:pt idx="5">
                  <c:v>0.0645914299988216</c:v>
                </c:pt>
                <c:pt idx="6">
                  <c:v>0.0636163970682632</c:v>
                </c:pt>
                <c:pt idx="7">
                  <c:v>0.0633471676623211</c:v>
                </c:pt>
                <c:pt idx="8">
                  <c:v>0.0633707486664585</c:v>
                </c:pt>
                <c:pt idx="9">
                  <c:v>0.0645303242659774</c:v>
                </c:pt>
                <c:pt idx="10">
                  <c:v>0.0633813082155161</c:v>
                </c:pt>
                <c:pt idx="11">
                  <c:v>0.063084257387957</c:v>
                </c:pt>
                <c:pt idx="12">
                  <c:v>0.0630866806714868</c:v>
                </c:pt>
                <c:pt idx="13">
                  <c:v>0.0619795308051997</c:v>
                </c:pt>
                <c:pt idx="14">
                  <c:v>0.0627208679512563</c:v>
                </c:pt>
                <c:pt idx="15">
                  <c:v>0.0635743233508562</c:v>
                </c:pt>
                <c:pt idx="18">
                  <c:v>0.092227022070983</c:v>
                </c:pt>
                <c:pt idx="19">
                  <c:v>0.088157861946546</c:v>
                </c:pt>
                <c:pt idx="20">
                  <c:v>0.0854892326219578</c:v>
                </c:pt>
                <c:pt idx="21">
                  <c:v>0.0836226467888767</c:v>
                </c:pt>
                <c:pt idx="22">
                  <c:v>0.0845195164922058</c:v>
                </c:pt>
                <c:pt idx="23">
                  <c:v>0.0831775924420457</c:v>
                </c:pt>
                <c:pt idx="24">
                  <c:v>0.0821714734298436</c:v>
                </c:pt>
                <c:pt idx="25">
                  <c:v>0.0824784336632213</c:v>
                </c:pt>
                <c:pt idx="26">
                  <c:v>0.0815126444211972</c:v>
                </c:pt>
                <c:pt idx="27">
                  <c:v>0.0815440279954835</c:v>
                </c:pt>
                <c:pt idx="28">
                  <c:v>0.082881141625703</c:v>
                </c:pt>
                <c:pt idx="29">
                  <c:v>0.0826600288479652</c:v>
                </c:pt>
                <c:pt idx="30">
                  <c:v>0.0831321926349855</c:v>
                </c:pt>
                <c:pt idx="31">
                  <c:v>0.0826393744069329</c:v>
                </c:pt>
                <c:pt idx="32">
                  <c:v>0.0830698252728806</c:v>
                </c:pt>
                <c:pt idx="35">
                  <c:v>0.109624438074639</c:v>
                </c:pt>
                <c:pt idx="36">
                  <c:v>0.106554858134538</c:v>
                </c:pt>
                <c:pt idx="37">
                  <c:v>0.105493297050319</c:v>
                </c:pt>
                <c:pt idx="38">
                  <c:v>0.102520065475924</c:v>
                </c:pt>
                <c:pt idx="39">
                  <c:v>0.101276163453234</c:v>
                </c:pt>
                <c:pt idx="40">
                  <c:v>0.100616435563883</c:v>
                </c:pt>
                <c:pt idx="41">
                  <c:v>0.0988575097562884</c:v>
                </c:pt>
                <c:pt idx="42">
                  <c:v>0.0993651365794605</c:v>
                </c:pt>
                <c:pt idx="43">
                  <c:v>0.0991974981147094</c:v>
                </c:pt>
                <c:pt idx="44">
                  <c:v>0.0989808908066876</c:v>
                </c:pt>
                <c:pt idx="45">
                  <c:v>0.100119105005707</c:v>
                </c:pt>
                <c:pt idx="46">
                  <c:v>0.100049191751374</c:v>
                </c:pt>
                <c:pt idx="47">
                  <c:v>0.0998601938267138</c:v>
                </c:pt>
                <c:pt idx="48">
                  <c:v>0.1003227232695</c:v>
                </c:pt>
                <c:pt idx="49">
                  <c:v>0.100359273009448</c:v>
                </c:pt>
                <c:pt idx="50">
                  <c:v>0.0996457361818111</c:v>
                </c:pt>
                <c:pt idx="51">
                  <c:v>0.102405261392465</c:v>
                </c:pt>
                <c:pt idx="52">
                  <c:v>0.100261890701633</c:v>
                </c:pt>
                <c:pt idx="53">
                  <c:v>0.100264995197548</c:v>
                </c:pt>
                <c:pt idx="54">
                  <c:v>0.100525880075325</c:v>
                </c:pt>
                <c:pt idx="55">
                  <c:v>0.0994963918776311</c:v>
                </c:pt>
                <c:pt idx="56">
                  <c:v>0.0991825064259924</c:v>
                </c:pt>
                <c:pt idx="59">
                  <c:v>0.133499929737438</c:v>
                </c:pt>
                <c:pt idx="60">
                  <c:v>0.130167044937932</c:v>
                </c:pt>
                <c:pt idx="61">
                  <c:v>0.124051458040435</c:v>
                </c:pt>
                <c:pt idx="62">
                  <c:v>0.124855345141613</c:v>
                </c:pt>
                <c:pt idx="63">
                  <c:v>0.124288307571275</c:v>
                </c:pt>
                <c:pt idx="64">
                  <c:v>0.125301008970354</c:v>
                </c:pt>
                <c:pt idx="65">
                  <c:v>0.125096285144078</c:v>
                </c:pt>
                <c:pt idx="66">
                  <c:v>0.123960920741755</c:v>
                </c:pt>
                <c:pt idx="67">
                  <c:v>0.12407842541745</c:v>
                </c:pt>
                <c:pt idx="68">
                  <c:v>0.123323331870678</c:v>
                </c:pt>
                <c:pt idx="69">
                  <c:v>0.125503305416536</c:v>
                </c:pt>
                <c:pt idx="70">
                  <c:v>0.12756042350528</c:v>
                </c:pt>
                <c:pt idx="71">
                  <c:v>0.127452734749739</c:v>
                </c:pt>
                <c:pt idx="72">
                  <c:v>0.127673036604396</c:v>
                </c:pt>
                <c:pt idx="73">
                  <c:v>0.12728438804201</c:v>
                </c:pt>
                <c:pt idx="76">
                  <c:v>0.152418570582622</c:v>
                </c:pt>
                <c:pt idx="77">
                  <c:v>0.153362120711866</c:v>
                </c:pt>
                <c:pt idx="78">
                  <c:v>0.151721544365524</c:v>
                </c:pt>
                <c:pt idx="79">
                  <c:v>0.149493778424342</c:v>
                </c:pt>
                <c:pt idx="80">
                  <c:v>0.152425821375215</c:v>
                </c:pt>
                <c:pt idx="81">
                  <c:v>0.14992751045176</c:v>
                </c:pt>
                <c:pt idx="82">
                  <c:v>0.155006813239581</c:v>
                </c:pt>
                <c:pt idx="83">
                  <c:v>0.154286120037772</c:v>
                </c:pt>
                <c:pt idx="84">
                  <c:v>0.155221886896651</c:v>
                </c:pt>
                <c:pt idx="85">
                  <c:v>0.155259540063409</c:v>
                </c:pt>
                <c:pt idx="86">
                  <c:v>0.156338635192648</c:v>
                </c:pt>
                <c:pt idx="87">
                  <c:v>0.156972851025138</c:v>
                </c:pt>
                <c:pt idx="88">
                  <c:v>0.158568500710874</c:v>
                </c:pt>
                <c:pt idx="89">
                  <c:v>0.16037732747944</c:v>
                </c:pt>
                <c:pt idx="92">
                  <c:v>0.174918675095191</c:v>
                </c:pt>
                <c:pt idx="93">
                  <c:v>0.171579627633947</c:v>
                </c:pt>
                <c:pt idx="94">
                  <c:v>0.170914168126408</c:v>
                </c:pt>
                <c:pt idx="95">
                  <c:v>0.173068716880913</c:v>
                </c:pt>
                <c:pt idx="96">
                  <c:v>0.17463867981879</c:v>
                </c:pt>
                <c:pt idx="97">
                  <c:v>0.175566280638639</c:v>
                </c:pt>
                <c:pt idx="98">
                  <c:v>0.175744377164951</c:v>
                </c:pt>
                <c:pt idx="99">
                  <c:v>0.174407368240073</c:v>
                </c:pt>
                <c:pt idx="100">
                  <c:v>0.178154255644836</c:v>
                </c:pt>
                <c:pt idx="101">
                  <c:v>0.179113853922937</c:v>
                </c:pt>
                <c:pt idx="102">
                  <c:v>0.181069485005704</c:v>
                </c:pt>
                <c:pt idx="103">
                  <c:v>0.183968967076497</c:v>
                </c:pt>
                <c:pt idx="104">
                  <c:v>0.183825659445999</c:v>
                </c:pt>
                <c:pt idx="105">
                  <c:v>0.186124439062297</c:v>
                </c:pt>
                <c:pt idx="108">
                  <c:v>0.200421669749427</c:v>
                </c:pt>
                <c:pt idx="109">
                  <c:v>0.195806280401461</c:v>
                </c:pt>
                <c:pt idx="110">
                  <c:v>0.196039668060715</c:v>
                </c:pt>
                <c:pt idx="111">
                  <c:v>0.198101476174335</c:v>
                </c:pt>
                <c:pt idx="112">
                  <c:v>0.198193022271311</c:v>
                </c:pt>
                <c:pt idx="113">
                  <c:v>0.199356638751138</c:v>
                </c:pt>
                <c:pt idx="114">
                  <c:v>0.196859826461319</c:v>
                </c:pt>
                <c:pt idx="115">
                  <c:v>0.201772077492609</c:v>
                </c:pt>
                <c:pt idx="116">
                  <c:v>0.203046276302921</c:v>
                </c:pt>
                <c:pt idx="117">
                  <c:v>0.204988442180573</c:v>
                </c:pt>
                <c:pt idx="118">
                  <c:v>0.205867955112009</c:v>
                </c:pt>
                <c:pt idx="119">
                  <c:v>0.21009618104419</c:v>
                </c:pt>
                <c:pt idx="120">
                  <c:v>0.207351436432704</c:v>
                </c:pt>
                <c:pt idx="121">
                  <c:v>0.21015257782767</c:v>
                </c:pt>
                <c:pt idx="122">
                  <c:v>0.216571129627767</c:v>
                </c:pt>
                <c:pt idx="123">
                  <c:v>0.217741307002654</c:v>
                </c:pt>
                <c:pt idx="126">
                  <c:v>0.221261807235737</c:v>
                </c:pt>
                <c:pt idx="127">
                  <c:v>0.217553101075336</c:v>
                </c:pt>
                <c:pt idx="128">
                  <c:v>0.218967122999895</c:v>
                </c:pt>
                <c:pt idx="129">
                  <c:v>0.223353961993407</c:v>
                </c:pt>
                <c:pt idx="130">
                  <c:v>0.222219357348041</c:v>
                </c:pt>
                <c:pt idx="131">
                  <c:v>0.221253688655614</c:v>
                </c:pt>
                <c:pt idx="132">
                  <c:v>0.223346001461994</c:v>
                </c:pt>
                <c:pt idx="133">
                  <c:v>0.227536736420998</c:v>
                </c:pt>
                <c:pt idx="134">
                  <c:v>0.232804912278628</c:v>
                </c:pt>
                <c:pt idx="135">
                  <c:v>0.235344508692366</c:v>
                </c:pt>
                <c:pt idx="136">
                  <c:v>0.237577474264332</c:v>
                </c:pt>
                <c:pt idx="137">
                  <c:v>0.242629070906957</c:v>
                </c:pt>
                <c:pt idx="138">
                  <c:v>0.243865801847422</c:v>
                </c:pt>
                <c:pt idx="139">
                  <c:v>0.244782045446588</c:v>
                </c:pt>
                <c:pt idx="140">
                  <c:v>0.24930441437689</c:v>
                </c:pt>
                <c:pt idx="143">
                  <c:v>0.240967242867094</c:v>
                </c:pt>
                <c:pt idx="144">
                  <c:v>0.24358965241063</c:v>
                </c:pt>
                <c:pt idx="145">
                  <c:v>0.2453027766958</c:v>
                </c:pt>
                <c:pt idx="146">
                  <c:v>0.244089359062846</c:v>
                </c:pt>
                <c:pt idx="147">
                  <c:v>0.241855984045747</c:v>
                </c:pt>
                <c:pt idx="148">
                  <c:v>0.245187281637571</c:v>
                </c:pt>
                <c:pt idx="149">
                  <c:v>0.245495785943326</c:v>
                </c:pt>
                <c:pt idx="150">
                  <c:v>0.253798172332901</c:v>
                </c:pt>
                <c:pt idx="151">
                  <c:v>0.254362495976878</c:v>
                </c:pt>
                <c:pt idx="152">
                  <c:v>0.261598199392161</c:v>
                </c:pt>
                <c:pt idx="153">
                  <c:v>0.264572283169071</c:v>
                </c:pt>
                <c:pt idx="154">
                  <c:v>0.268849676749499</c:v>
                </c:pt>
                <c:pt idx="155">
                  <c:v>0.270315380371367</c:v>
                </c:pt>
                <c:pt idx="156">
                  <c:v>0.270347614528998</c:v>
                </c:pt>
                <c:pt idx="159">
                  <c:v>0.260839364093259</c:v>
                </c:pt>
                <c:pt idx="160">
                  <c:v>0.266216387731522</c:v>
                </c:pt>
                <c:pt idx="161">
                  <c:v>0.267953968179894</c:v>
                </c:pt>
                <c:pt idx="162">
                  <c:v>0.268865953273945</c:v>
                </c:pt>
                <c:pt idx="163">
                  <c:v>0.270544703707514</c:v>
                </c:pt>
                <c:pt idx="164">
                  <c:v>0.271045513890861</c:v>
                </c:pt>
                <c:pt idx="165">
                  <c:v>0.272810096518563</c:v>
                </c:pt>
                <c:pt idx="166">
                  <c:v>0.279502800957745</c:v>
                </c:pt>
                <c:pt idx="167">
                  <c:v>0.279964916919264</c:v>
                </c:pt>
                <c:pt idx="168">
                  <c:v>0.288433261679608</c:v>
                </c:pt>
                <c:pt idx="169">
                  <c:v>0.291067400315401</c:v>
                </c:pt>
                <c:pt idx="170">
                  <c:v>0.294588572282587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1464560"/>
        <c:axId val="-1371460048"/>
      </c:scatterChart>
      <c:valAx>
        <c:axId val="-1371464560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1460048"/>
        <c:crosses val="autoZero"/>
        <c:crossBetween val="midCat"/>
        <c:majorUnit val="2.0"/>
      </c:valAx>
      <c:valAx>
        <c:axId val="-137146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146456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9651531151"/>
          <c:y val="0.162650602409639"/>
          <c:w val="0.135163674762408"/>
          <c:h val="0.05903614457831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31'!#REF!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31'!#REF!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8350448"/>
        <c:axId val="-1378346288"/>
      </c:scatterChart>
      <c:valAx>
        <c:axId val="-1378350448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346288"/>
        <c:crosses val="autoZero"/>
        <c:crossBetween val="midCat"/>
        <c:majorUnit val="0.1"/>
      </c:valAx>
      <c:valAx>
        <c:axId val="-137834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3504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1678640576755"/>
          <c:y val="0.0288115246098439"/>
          <c:w val="0.898715704952423"/>
          <c:h val="0.867947178871549"/>
        </c:manualLayout>
      </c:layout>
      <c:scatterChart>
        <c:scatterStyle val="lineMarker"/>
        <c:varyColors val="0"/>
        <c:ser>
          <c:idx val="2"/>
          <c:order val="0"/>
          <c:tx>
            <c:v>Beta = 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'AT;Data Set # 31'!$I$8:$I$21</c:f>
              <c:numCache>
                <c:formatCode>0.00000</c:formatCode>
                <c:ptCount val="14"/>
                <c:pt idx="0">
                  <c:v>0.0908590410699823</c:v>
                </c:pt>
                <c:pt idx="1">
                  <c:v>0.0885635745644585</c:v>
                </c:pt>
                <c:pt idx="2">
                  <c:v>0.0895954854516181</c:v>
                </c:pt>
                <c:pt idx="3">
                  <c:v>0.0890157637650869</c:v>
                </c:pt>
                <c:pt idx="4">
                  <c:v>0.0870628936586647</c:v>
                </c:pt>
                <c:pt idx="5">
                  <c:v>0.0874208990250167</c:v>
                </c:pt>
                <c:pt idx="6">
                  <c:v>0.0880020686717318</c:v>
                </c:pt>
                <c:pt idx="7">
                  <c:v>0.0890399027546631</c:v>
                </c:pt>
                <c:pt idx="8">
                  <c:v>0.0872421509342183</c:v>
                </c:pt>
                <c:pt idx="9">
                  <c:v>0.0880880941933413</c:v>
                </c:pt>
                <c:pt idx="10">
                  <c:v>0.0871820980348286</c:v>
                </c:pt>
                <c:pt idx="11">
                  <c:v>0.0872619243163811</c:v>
                </c:pt>
                <c:pt idx="12">
                  <c:v>0.0867805749098421</c:v>
                </c:pt>
                <c:pt idx="13">
                  <c:v>0.0858623686699177</c:v>
                </c:pt>
              </c:numCache>
            </c:numRef>
          </c:xVal>
          <c:yVal>
            <c:numRef>
              <c:f>'AT;Data Set # 31'!$J$8:$J$21</c:f>
              <c:numCache>
                <c:formatCode>0.00000</c:formatCode>
                <c:ptCount val="14"/>
                <c:pt idx="0">
                  <c:v>0.0311456283264218</c:v>
                </c:pt>
                <c:pt idx="1">
                  <c:v>0.0303747996415552</c:v>
                </c:pt>
                <c:pt idx="2">
                  <c:v>0.0302475291915868</c:v>
                </c:pt>
                <c:pt idx="3">
                  <c:v>0.030047700128621</c:v>
                </c:pt>
                <c:pt idx="4">
                  <c:v>0.0304538134399753</c:v>
                </c:pt>
                <c:pt idx="5">
                  <c:v>0.0301736102863889</c:v>
                </c:pt>
                <c:pt idx="6">
                  <c:v>0.0305488996361165</c:v>
                </c:pt>
                <c:pt idx="7">
                  <c:v>0.0314338454673261</c:v>
                </c:pt>
                <c:pt idx="8">
                  <c:v>0.0304197831856808</c:v>
                </c:pt>
                <c:pt idx="9">
                  <c:v>0.0304472364563103</c:v>
                </c:pt>
                <c:pt idx="10">
                  <c:v>0.0314393721861571</c:v>
                </c:pt>
                <c:pt idx="11">
                  <c:v>0.0313829902270013</c:v>
                </c:pt>
                <c:pt idx="12">
                  <c:v>0.0311623714165642</c:v>
                </c:pt>
                <c:pt idx="13">
                  <c:v>0.0316137567864418</c:v>
                </c:pt>
              </c:numCache>
            </c:numRef>
          </c:yVal>
          <c:smooth val="0"/>
        </c:ser>
        <c:ser>
          <c:idx val="4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'AT;Data Set # 31'!$I$24:$I$37</c:f>
              <c:numCache>
                <c:formatCode>0.00000</c:formatCode>
                <c:ptCount val="14"/>
                <c:pt idx="0">
                  <c:v>0.107401611127323</c:v>
                </c:pt>
                <c:pt idx="1">
                  <c:v>0.107969519678007</c:v>
                </c:pt>
                <c:pt idx="2">
                  <c:v>0.106656303062523</c:v>
                </c:pt>
                <c:pt idx="3">
                  <c:v>0.104459311380766</c:v>
                </c:pt>
                <c:pt idx="4">
                  <c:v>0.104948926192771</c:v>
                </c:pt>
                <c:pt idx="5">
                  <c:v>0.105492714707444</c:v>
                </c:pt>
                <c:pt idx="6">
                  <c:v>0.105332122737323</c:v>
                </c:pt>
                <c:pt idx="7">
                  <c:v>0.108094818034632</c:v>
                </c:pt>
                <c:pt idx="8">
                  <c:v>0.106740510149403</c:v>
                </c:pt>
                <c:pt idx="9">
                  <c:v>0.106751767870171</c:v>
                </c:pt>
                <c:pt idx="10">
                  <c:v>0.107899131843081</c:v>
                </c:pt>
                <c:pt idx="11">
                  <c:v>0.108539078890699</c:v>
                </c:pt>
                <c:pt idx="12">
                  <c:v>0.107978331506653</c:v>
                </c:pt>
                <c:pt idx="13">
                  <c:v>0.10909674469937</c:v>
                </c:pt>
              </c:numCache>
            </c:numRef>
          </c:xVal>
          <c:yVal>
            <c:numRef>
              <c:f>'AT;Data Set # 31'!$J$24:$J$37</c:f>
              <c:numCache>
                <c:formatCode>0.00000</c:formatCode>
                <c:ptCount val="14"/>
                <c:pt idx="0">
                  <c:v>0.038406902825354</c:v>
                </c:pt>
                <c:pt idx="1">
                  <c:v>0.038481191552128</c:v>
                </c:pt>
                <c:pt idx="2">
                  <c:v>0.0383932165030943</c:v>
                </c:pt>
                <c:pt idx="3">
                  <c:v>0.0362816615093937</c:v>
                </c:pt>
                <c:pt idx="4">
                  <c:v>0.0373337447154514</c:v>
                </c:pt>
                <c:pt idx="5">
                  <c:v>0.0373832339831367</c:v>
                </c:pt>
                <c:pt idx="6">
                  <c:v>0.0377632010723559</c:v>
                </c:pt>
                <c:pt idx="7">
                  <c:v>0.0385656030328017</c:v>
                </c:pt>
                <c:pt idx="8">
                  <c:v>0.0380374800694045</c:v>
                </c:pt>
                <c:pt idx="9">
                  <c:v>0.0387568417330897</c:v>
                </c:pt>
                <c:pt idx="10">
                  <c:v>0.0388144375641815</c:v>
                </c:pt>
                <c:pt idx="11">
                  <c:v>0.039458978368536</c:v>
                </c:pt>
                <c:pt idx="12">
                  <c:v>0.0401341119372339</c:v>
                </c:pt>
                <c:pt idx="13">
                  <c:v>0.0404176397804687</c:v>
                </c:pt>
              </c:numCache>
            </c:numRef>
          </c:yVal>
          <c:smooth val="1"/>
        </c:ser>
        <c:ser>
          <c:idx val="6"/>
          <c:order val="2"/>
          <c:tx>
            <c:v>8.0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'AT;Data Set # 31'!$I$40:$I$54</c:f>
              <c:numCache>
                <c:formatCode>0.00000</c:formatCode>
                <c:ptCount val="15"/>
                <c:pt idx="0">
                  <c:v>0.125876509710097</c:v>
                </c:pt>
                <c:pt idx="1">
                  <c:v>0.127977297814337</c:v>
                </c:pt>
                <c:pt idx="2">
                  <c:v>0.125055281593573</c:v>
                </c:pt>
                <c:pt idx="3">
                  <c:v>0.125578393783145</c:v>
                </c:pt>
                <c:pt idx="4">
                  <c:v>0.12611262402429</c:v>
                </c:pt>
                <c:pt idx="5">
                  <c:v>0.126563862437826</c:v>
                </c:pt>
                <c:pt idx="6">
                  <c:v>0.125551277009166</c:v>
                </c:pt>
                <c:pt idx="7">
                  <c:v>0.127817409021945</c:v>
                </c:pt>
                <c:pt idx="8">
                  <c:v>0.127150542113177</c:v>
                </c:pt>
                <c:pt idx="9">
                  <c:v>0.128108326905237</c:v>
                </c:pt>
                <c:pt idx="10">
                  <c:v>0.128145433797622</c:v>
                </c:pt>
                <c:pt idx="11">
                  <c:v>0.128290405070383</c:v>
                </c:pt>
                <c:pt idx="12">
                  <c:v>0.127760592188087</c:v>
                </c:pt>
                <c:pt idx="13">
                  <c:v>0.131381476817429</c:v>
                </c:pt>
                <c:pt idx="14">
                  <c:v>0.131074387943653</c:v>
                </c:pt>
              </c:numCache>
            </c:numRef>
          </c:xVal>
          <c:yVal>
            <c:numRef>
              <c:f>'AT;Data Set # 31'!$J$40:$J$54</c:f>
              <c:numCache>
                <c:formatCode>0.00000</c:formatCode>
                <c:ptCount val="15"/>
                <c:pt idx="0">
                  <c:v>0.0479171835249655</c:v>
                </c:pt>
                <c:pt idx="1">
                  <c:v>0.0477541953127544</c:v>
                </c:pt>
                <c:pt idx="2">
                  <c:v>0.0465832003624209</c:v>
                </c:pt>
                <c:pt idx="3">
                  <c:v>0.047249049893714</c:v>
                </c:pt>
                <c:pt idx="4">
                  <c:v>0.0472212130096098</c:v>
                </c:pt>
                <c:pt idx="5">
                  <c:v>0.047583671257355</c:v>
                </c:pt>
                <c:pt idx="6">
                  <c:v>0.0474630248685826</c:v>
                </c:pt>
                <c:pt idx="7">
                  <c:v>0.0481268145195166</c:v>
                </c:pt>
                <c:pt idx="8">
                  <c:v>0.0483429931680936</c:v>
                </c:pt>
                <c:pt idx="9">
                  <c:v>0.048663170530055</c:v>
                </c:pt>
                <c:pt idx="10">
                  <c:v>0.0491250735089736</c:v>
                </c:pt>
                <c:pt idx="11">
                  <c:v>0.0490311652828117</c:v>
                </c:pt>
                <c:pt idx="12">
                  <c:v>0.0492520263876892</c:v>
                </c:pt>
                <c:pt idx="13">
                  <c:v>0.0503962757792334</c:v>
                </c:pt>
                <c:pt idx="14">
                  <c:v>0.051051673450839</c:v>
                </c:pt>
              </c:numCache>
            </c:numRef>
          </c:yVal>
          <c:smooth val="1"/>
        </c:ser>
        <c:ser>
          <c:idx val="7"/>
          <c:order val="3"/>
          <c:tx>
            <c:v>10.0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'AT;Data Set # 31'!$I$57:$I$70</c:f>
              <c:numCache>
                <c:formatCode>0.00000</c:formatCode>
                <c:ptCount val="14"/>
                <c:pt idx="0">
                  <c:v>0.146757384260263</c:v>
                </c:pt>
                <c:pt idx="1">
                  <c:v>0.147710451534046</c:v>
                </c:pt>
                <c:pt idx="2">
                  <c:v>0.148290314676147</c:v>
                </c:pt>
                <c:pt idx="3">
                  <c:v>0.149775144118079</c:v>
                </c:pt>
                <c:pt idx="4">
                  <c:v>0.150923816884031</c:v>
                </c:pt>
                <c:pt idx="5">
                  <c:v>0.153537856062264</c:v>
                </c:pt>
                <c:pt idx="6">
                  <c:v>0.151839483911628</c:v>
                </c:pt>
                <c:pt idx="7">
                  <c:v>0.154908918397642</c:v>
                </c:pt>
                <c:pt idx="8">
                  <c:v>0.154639343117435</c:v>
                </c:pt>
                <c:pt idx="9">
                  <c:v>0.156935203715593</c:v>
                </c:pt>
                <c:pt idx="10">
                  <c:v>0.156478519010865</c:v>
                </c:pt>
                <c:pt idx="11">
                  <c:v>0.160230553117405</c:v>
                </c:pt>
                <c:pt idx="12">
                  <c:v>0.160214377794172</c:v>
                </c:pt>
                <c:pt idx="13">
                  <c:v>0.160253736612296</c:v>
                </c:pt>
              </c:numCache>
            </c:numRef>
          </c:xVal>
          <c:yVal>
            <c:numRef>
              <c:f>'AT;Data Set # 31'!$J$57:$J$70</c:f>
              <c:numCache>
                <c:formatCode>0.00000</c:formatCode>
                <c:ptCount val="14"/>
                <c:pt idx="0">
                  <c:v>0.0592129096670926</c:v>
                </c:pt>
                <c:pt idx="1">
                  <c:v>0.0594931371783938</c:v>
                </c:pt>
                <c:pt idx="2">
                  <c:v>0.0597445707776009</c:v>
                </c:pt>
                <c:pt idx="3">
                  <c:v>0.059909069554733</c:v>
                </c:pt>
                <c:pt idx="4">
                  <c:v>0.0606409167067852</c:v>
                </c:pt>
                <c:pt idx="5">
                  <c:v>0.0616267069097268</c:v>
                </c:pt>
                <c:pt idx="6">
                  <c:v>0.0610198684058143</c:v>
                </c:pt>
                <c:pt idx="7">
                  <c:v>0.0627724913460366</c:v>
                </c:pt>
                <c:pt idx="8">
                  <c:v>0.063209163868624</c:v>
                </c:pt>
                <c:pt idx="9">
                  <c:v>0.0635222617727567</c:v>
                </c:pt>
                <c:pt idx="10">
                  <c:v>0.0641308992495689</c:v>
                </c:pt>
                <c:pt idx="11">
                  <c:v>0.065728264811553</c:v>
                </c:pt>
                <c:pt idx="12">
                  <c:v>0.0655336112340131</c:v>
                </c:pt>
                <c:pt idx="13">
                  <c:v>0.0662820474118203</c:v>
                </c:pt>
              </c:numCache>
            </c:numRef>
          </c:yVal>
          <c:smooth val="1"/>
        </c:ser>
        <c:ser>
          <c:idx val="9"/>
          <c:order val="4"/>
          <c:tx>
            <c:v>11.9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'AT;Data Set # 31'!$I$73:$I$86</c:f>
              <c:numCache>
                <c:formatCode>0.00000</c:formatCode>
                <c:ptCount val="14"/>
                <c:pt idx="0">
                  <c:v>0.175111878798724</c:v>
                </c:pt>
                <c:pt idx="1">
                  <c:v>0.17555094118967</c:v>
                </c:pt>
                <c:pt idx="2">
                  <c:v>0.173917491130116</c:v>
                </c:pt>
                <c:pt idx="3">
                  <c:v>0.174902058342567</c:v>
                </c:pt>
                <c:pt idx="4">
                  <c:v>0.177147497283372</c:v>
                </c:pt>
                <c:pt idx="5">
                  <c:v>0.175028677224276</c:v>
                </c:pt>
                <c:pt idx="6">
                  <c:v>0.176814537306117</c:v>
                </c:pt>
                <c:pt idx="7">
                  <c:v>0.180333336229484</c:v>
                </c:pt>
                <c:pt idx="8">
                  <c:v>0.178240356011435</c:v>
                </c:pt>
                <c:pt idx="9">
                  <c:v>0.18199527601237</c:v>
                </c:pt>
                <c:pt idx="10">
                  <c:v>0.182076504199885</c:v>
                </c:pt>
                <c:pt idx="11">
                  <c:v>0.184594193031771</c:v>
                </c:pt>
                <c:pt idx="12">
                  <c:v>0.188836234253488</c:v>
                </c:pt>
                <c:pt idx="13">
                  <c:v>0.188244005628131</c:v>
                </c:pt>
              </c:numCache>
            </c:numRef>
          </c:xVal>
          <c:yVal>
            <c:numRef>
              <c:f>'AT;Data Set # 31'!$J$73:$J$86</c:f>
              <c:numCache>
                <c:formatCode>0.00000</c:formatCode>
                <c:ptCount val="14"/>
                <c:pt idx="0">
                  <c:v>0.0746289067452218</c:v>
                </c:pt>
                <c:pt idx="1">
                  <c:v>0.0743662955903211</c:v>
                </c:pt>
                <c:pt idx="2">
                  <c:v>0.0747805095256386</c:v>
                </c:pt>
                <c:pt idx="3">
                  <c:v>0.075560840428057</c:v>
                </c:pt>
                <c:pt idx="4">
                  <c:v>0.0764683425245201</c:v>
                </c:pt>
                <c:pt idx="5">
                  <c:v>0.0753116079688835</c:v>
                </c:pt>
                <c:pt idx="6">
                  <c:v>0.0772294886208964</c:v>
                </c:pt>
                <c:pt idx="7">
                  <c:v>0.0778710082770707</c:v>
                </c:pt>
                <c:pt idx="8">
                  <c:v>0.0780992120096884</c:v>
                </c:pt>
                <c:pt idx="9">
                  <c:v>0.0798012072127124</c:v>
                </c:pt>
                <c:pt idx="10">
                  <c:v>0.0808736790192021</c:v>
                </c:pt>
                <c:pt idx="11">
                  <c:v>0.0818719691631906</c:v>
                </c:pt>
                <c:pt idx="12">
                  <c:v>0.0839251187457493</c:v>
                </c:pt>
                <c:pt idx="13">
                  <c:v>0.0842585671134191</c:v>
                </c:pt>
              </c:numCache>
            </c:numRef>
          </c:yVal>
          <c:smooth val="1"/>
        </c:ser>
        <c:ser>
          <c:idx val="10"/>
          <c:order val="5"/>
          <c:tx>
            <c:v>12.2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'AT;Data Set # 31'!$I$89:$I$102</c:f>
              <c:numCache>
                <c:formatCode>0.00000</c:formatCode>
                <c:ptCount val="14"/>
                <c:pt idx="0">
                  <c:v>0.177582250967505</c:v>
                </c:pt>
                <c:pt idx="1">
                  <c:v>0.176048655955739</c:v>
                </c:pt>
                <c:pt idx="2">
                  <c:v>0.177346398979131</c:v>
                </c:pt>
                <c:pt idx="3">
                  <c:v>0.175030807394353</c:v>
                </c:pt>
                <c:pt idx="4">
                  <c:v>0.178735845729254</c:v>
                </c:pt>
                <c:pt idx="5">
                  <c:v>0.179585258453682</c:v>
                </c:pt>
                <c:pt idx="6">
                  <c:v>0.181484845394385</c:v>
                </c:pt>
                <c:pt idx="7">
                  <c:v>0.183773122246326</c:v>
                </c:pt>
                <c:pt idx="8">
                  <c:v>0.185121681839907</c:v>
                </c:pt>
                <c:pt idx="9">
                  <c:v>0.186490466065102</c:v>
                </c:pt>
                <c:pt idx="10">
                  <c:v>0.186223596612764</c:v>
                </c:pt>
                <c:pt idx="11">
                  <c:v>0.189555940401218</c:v>
                </c:pt>
                <c:pt idx="12">
                  <c:v>0.195631363038041</c:v>
                </c:pt>
                <c:pt idx="13">
                  <c:v>0.198828070351973</c:v>
                </c:pt>
              </c:numCache>
            </c:numRef>
          </c:xVal>
          <c:yVal>
            <c:numRef>
              <c:f>'AT;Data Set # 31'!$J$89:$J$102</c:f>
              <c:numCache>
                <c:formatCode>0.00000</c:formatCode>
                <c:ptCount val="14"/>
                <c:pt idx="0">
                  <c:v>0.0778640708160545</c:v>
                </c:pt>
                <c:pt idx="1">
                  <c:v>0.0775210610335032</c:v>
                </c:pt>
                <c:pt idx="2">
                  <c:v>0.0772211872748993</c:v>
                </c:pt>
                <c:pt idx="3">
                  <c:v>0.0768797907867859</c:v>
                </c:pt>
                <c:pt idx="4">
                  <c:v>0.079393594068182</c:v>
                </c:pt>
                <c:pt idx="5">
                  <c:v>0.0790992093053303</c:v>
                </c:pt>
                <c:pt idx="6">
                  <c:v>0.080923554418215</c:v>
                </c:pt>
                <c:pt idx="7">
                  <c:v>0.081127180331361</c:v>
                </c:pt>
                <c:pt idx="8">
                  <c:v>0.0823801265172652</c:v>
                </c:pt>
                <c:pt idx="9">
                  <c:v>0.0834762802601887</c:v>
                </c:pt>
                <c:pt idx="10">
                  <c:v>0.0840671837371347</c:v>
                </c:pt>
                <c:pt idx="11">
                  <c:v>0.0852962230852349</c:v>
                </c:pt>
                <c:pt idx="12">
                  <c:v>0.0891129490579735</c:v>
                </c:pt>
                <c:pt idx="13">
                  <c:v>0.0927940064265209</c:v>
                </c:pt>
              </c:numCache>
            </c:numRef>
          </c:yVal>
          <c:smooth val="1"/>
        </c:ser>
        <c:ser>
          <c:idx val="5"/>
          <c:order val="6"/>
          <c:tx>
            <c:v>14.0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'AT;Data Set # 31'!$I$105:$I$118</c:f>
              <c:numCache>
                <c:formatCode>0.00000</c:formatCode>
                <c:ptCount val="14"/>
                <c:pt idx="0">
                  <c:v>0.201614232032212</c:v>
                </c:pt>
                <c:pt idx="1">
                  <c:v>0.203008557957449</c:v>
                </c:pt>
                <c:pt idx="2">
                  <c:v>0.202947725919961</c:v>
                </c:pt>
                <c:pt idx="3">
                  <c:v>0.205008637676561</c:v>
                </c:pt>
                <c:pt idx="4">
                  <c:v>0.204394976479404</c:v>
                </c:pt>
                <c:pt idx="5">
                  <c:v>0.205719870361377</c:v>
                </c:pt>
                <c:pt idx="6">
                  <c:v>0.208057559969469</c:v>
                </c:pt>
                <c:pt idx="7">
                  <c:v>0.208879039693848</c:v>
                </c:pt>
                <c:pt idx="8">
                  <c:v>0.21033704258102</c:v>
                </c:pt>
                <c:pt idx="9">
                  <c:v>0.212497602777277</c:v>
                </c:pt>
                <c:pt idx="10">
                  <c:v>0.214325121736399</c:v>
                </c:pt>
                <c:pt idx="11">
                  <c:v>0.218106303212087</c:v>
                </c:pt>
                <c:pt idx="12">
                  <c:v>0.223367857181246</c:v>
                </c:pt>
                <c:pt idx="13">
                  <c:v>0.228022743208357</c:v>
                </c:pt>
              </c:numCache>
            </c:numRef>
          </c:xVal>
          <c:yVal>
            <c:numRef>
              <c:f>'AT;Data Set # 31'!$J$105:$J$118</c:f>
              <c:numCache>
                <c:formatCode>0.00000</c:formatCode>
                <c:ptCount val="14"/>
                <c:pt idx="0">
                  <c:v>0.0939286430454764</c:v>
                </c:pt>
                <c:pt idx="1">
                  <c:v>0.0954961814844647</c:v>
                </c:pt>
                <c:pt idx="2">
                  <c:v>0.0946691696315308</c:v>
                </c:pt>
                <c:pt idx="3">
                  <c:v>0.0959708395779704</c:v>
                </c:pt>
                <c:pt idx="4">
                  <c:v>0.0963793006905132</c:v>
                </c:pt>
                <c:pt idx="5">
                  <c:v>0.0966901780825024</c:v>
                </c:pt>
                <c:pt idx="6">
                  <c:v>0.0980137292719874</c:v>
                </c:pt>
                <c:pt idx="7">
                  <c:v>0.0988329970195455</c:v>
                </c:pt>
                <c:pt idx="8">
                  <c:v>0.100976029153062</c:v>
                </c:pt>
                <c:pt idx="9">
                  <c:v>0.101968209216244</c:v>
                </c:pt>
                <c:pt idx="10">
                  <c:v>0.10320556500819</c:v>
                </c:pt>
                <c:pt idx="11">
                  <c:v>0.106499224771945</c:v>
                </c:pt>
                <c:pt idx="12">
                  <c:v>0.111995027151854</c:v>
                </c:pt>
                <c:pt idx="13">
                  <c:v>0.115965438603038</c:v>
                </c:pt>
              </c:numCache>
            </c:numRef>
          </c:yVal>
          <c:smooth val="0"/>
        </c:ser>
        <c:ser>
          <c:idx val="8"/>
          <c:order val="7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'AT;Data Set # 31'!$I$121:$I$134</c:f>
              <c:numCache>
                <c:formatCode>0.00000</c:formatCode>
                <c:ptCount val="14"/>
                <c:pt idx="0">
                  <c:v>0.227370397602532</c:v>
                </c:pt>
                <c:pt idx="1">
                  <c:v>0.227560760696053</c:v>
                </c:pt>
                <c:pt idx="2">
                  <c:v>0.22693925260078</c:v>
                </c:pt>
                <c:pt idx="3">
                  <c:v>0.232856179136413</c:v>
                </c:pt>
                <c:pt idx="4">
                  <c:v>0.230926815641252</c:v>
                </c:pt>
                <c:pt idx="5">
                  <c:v>0.232234642822424</c:v>
                </c:pt>
                <c:pt idx="6">
                  <c:v>0.237335768017352</c:v>
                </c:pt>
                <c:pt idx="7">
                  <c:v>0.238504436148203</c:v>
                </c:pt>
                <c:pt idx="8">
                  <c:v>0.238900556221165</c:v>
                </c:pt>
                <c:pt idx="9">
                  <c:v>0.242542699639235</c:v>
                </c:pt>
                <c:pt idx="10">
                  <c:v>0.248997245600871</c:v>
                </c:pt>
                <c:pt idx="11">
                  <c:v>0.249138200603743</c:v>
                </c:pt>
                <c:pt idx="12">
                  <c:v>0.254633542340072</c:v>
                </c:pt>
                <c:pt idx="13">
                  <c:v>0.257896947617103</c:v>
                </c:pt>
              </c:numCache>
            </c:numRef>
          </c:xVal>
          <c:yVal>
            <c:numRef>
              <c:f>'AT;Data Set # 31'!$J$121:$J$134</c:f>
              <c:numCache>
                <c:formatCode>0.00000</c:formatCode>
                <c:ptCount val="14"/>
                <c:pt idx="0">
                  <c:v>0.115822585468451</c:v>
                </c:pt>
                <c:pt idx="1">
                  <c:v>0.11630899657198</c:v>
                </c:pt>
                <c:pt idx="2">
                  <c:v>0.117444616982373</c:v>
                </c:pt>
                <c:pt idx="3">
                  <c:v>0.119498810653519</c:v>
                </c:pt>
                <c:pt idx="4">
                  <c:v>0.119349120182527</c:v>
                </c:pt>
                <c:pt idx="5">
                  <c:v>0.119935708710236</c:v>
                </c:pt>
                <c:pt idx="6">
                  <c:v>0.123219288908217</c:v>
                </c:pt>
                <c:pt idx="7">
                  <c:v>0.12337578915181</c:v>
                </c:pt>
                <c:pt idx="8">
                  <c:v>0.124265430098591</c:v>
                </c:pt>
                <c:pt idx="9">
                  <c:v>0.126691105330449</c:v>
                </c:pt>
                <c:pt idx="10">
                  <c:v>0.131420015282619</c:v>
                </c:pt>
                <c:pt idx="11">
                  <c:v>0.133930173997734</c:v>
                </c:pt>
                <c:pt idx="12">
                  <c:v>0.139845019887518</c:v>
                </c:pt>
                <c:pt idx="13">
                  <c:v>0.145898530715608</c:v>
                </c:pt>
              </c:numCache>
            </c:numRef>
          </c:yVal>
          <c:smooth val="0"/>
        </c:ser>
        <c:ser>
          <c:idx val="11"/>
          <c:order val="8"/>
          <c:tx>
            <c:v>20.0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8000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'AT;Data Set # 31'!$I$181:$I$202</c:f>
              <c:numCache>
                <c:formatCode>General</c:formatCode>
                <c:ptCount val="22"/>
              </c:numCache>
            </c:numRef>
          </c:xVal>
          <c:yVal>
            <c:numRef>
              <c:f>'AT;Data Set # 31'!$J$181:$J$202</c:f>
              <c:numCache>
                <c:formatCode>General</c:formatCode>
                <c:ptCount val="22"/>
              </c:numCache>
            </c:numRef>
          </c:yVal>
          <c:smooth val="0"/>
        </c:ser>
        <c:ser>
          <c:idx val="0"/>
          <c:order val="9"/>
          <c:tx>
            <c:v>16.0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'AT;Data Set # 31'!$I$137:$I$150</c:f>
              <c:numCache>
                <c:formatCode>0.00000</c:formatCode>
                <c:ptCount val="14"/>
                <c:pt idx="0">
                  <c:v>0.223129937108855</c:v>
                </c:pt>
                <c:pt idx="1">
                  <c:v>0.218573624038725</c:v>
                </c:pt>
                <c:pt idx="2">
                  <c:v>0.219769856484714</c:v>
                </c:pt>
                <c:pt idx="3">
                  <c:v>0.224556466834661</c:v>
                </c:pt>
                <c:pt idx="4">
                  <c:v>0.223697955598273</c:v>
                </c:pt>
                <c:pt idx="5">
                  <c:v>0.228493758639512</c:v>
                </c:pt>
                <c:pt idx="6">
                  <c:v>0.229836599907721</c:v>
                </c:pt>
                <c:pt idx="7">
                  <c:v>0.233318714602609</c:v>
                </c:pt>
                <c:pt idx="8">
                  <c:v>0.234211256339333</c:v>
                </c:pt>
                <c:pt idx="9">
                  <c:v>0.237033348447904</c:v>
                </c:pt>
                <c:pt idx="10">
                  <c:v>0.241398877854484</c:v>
                </c:pt>
                <c:pt idx="11">
                  <c:v>0.246615146072659</c:v>
                </c:pt>
                <c:pt idx="12">
                  <c:v>0.254295495855807</c:v>
                </c:pt>
                <c:pt idx="13">
                  <c:v>0.250564532459667</c:v>
                </c:pt>
              </c:numCache>
            </c:numRef>
          </c:xVal>
          <c:yVal>
            <c:numRef>
              <c:f>'AT;Data Set # 31'!$J$137:$J$150</c:f>
              <c:numCache>
                <c:formatCode>0.00000</c:formatCode>
                <c:ptCount val="14"/>
                <c:pt idx="0">
                  <c:v>0.113940478381884</c:v>
                </c:pt>
                <c:pt idx="1">
                  <c:v>0.111712260716979</c:v>
                </c:pt>
                <c:pt idx="2">
                  <c:v>0.112164429799073</c:v>
                </c:pt>
                <c:pt idx="3">
                  <c:v>0.114875514015751</c:v>
                </c:pt>
                <c:pt idx="4">
                  <c:v>0.114758769406276</c:v>
                </c:pt>
                <c:pt idx="5">
                  <c:v>0.117490163947001</c:v>
                </c:pt>
                <c:pt idx="6">
                  <c:v>0.118439044422283</c:v>
                </c:pt>
                <c:pt idx="7">
                  <c:v>0.120536622786968</c:v>
                </c:pt>
                <c:pt idx="8">
                  <c:v>0.121976526614105</c:v>
                </c:pt>
                <c:pt idx="9">
                  <c:v>0.123752077851813</c:v>
                </c:pt>
                <c:pt idx="10">
                  <c:v>0.128363221122641</c:v>
                </c:pt>
                <c:pt idx="11">
                  <c:v>0.132915490923751</c:v>
                </c:pt>
                <c:pt idx="12">
                  <c:v>0.140670545927233</c:v>
                </c:pt>
                <c:pt idx="13">
                  <c:v>0.141922927542183</c:v>
                </c:pt>
              </c:numCache>
            </c:numRef>
          </c:yVal>
          <c:smooth val="0"/>
        </c:ser>
        <c:ser>
          <c:idx val="1"/>
          <c:order val="10"/>
          <c:tx>
            <c:v>18.0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'AT;Data Set # 31'!$I$153:$I$165</c:f>
              <c:numCache>
                <c:formatCode>0.00000</c:formatCode>
                <c:ptCount val="13"/>
                <c:pt idx="0">
                  <c:v>0.250191760385031</c:v>
                </c:pt>
                <c:pt idx="1">
                  <c:v>0.253608540673324</c:v>
                </c:pt>
                <c:pt idx="2">
                  <c:v>0.252544203634326</c:v>
                </c:pt>
                <c:pt idx="3">
                  <c:v>0.252011716882571</c:v>
                </c:pt>
                <c:pt idx="4">
                  <c:v>0.256103436431983</c:v>
                </c:pt>
                <c:pt idx="5">
                  <c:v>0.257900509128571</c:v>
                </c:pt>
                <c:pt idx="6">
                  <c:v>0.261568736032403</c:v>
                </c:pt>
                <c:pt idx="7">
                  <c:v>0.260297406761064</c:v>
                </c:pt>
                <c:pt idx="8">
                  <c:v>0.263215955591555</c:v>
                </c:pt>
                <c:pt idx="9">
                  <c:v>0.26824256343708</c:v>
                </c:pt>
                <c:pt idx="10">
                  <c:v>0.270750509685225</c:v>
                </c:pt>
                <c:pt idx="11">
                  <c:v>0.276940762331878</c:v>
                </c:pt>
                <c:pt idx="12">
                  <c:v>0.283289455177049</c:v>
                </c:pt>
              </c:numCache>
            </c:numRef>
          </c:xVal>
          <c:yVal>
            <c:numRef>
              <c:f>'AT;Data Set # 31'!$J$153:$J$165</c:f>
              <c:numCache>
                <c:formatCode>0.00000</c:formatCode>
                <c:ptCount val="13"/>
                <c:pt idx="0">
                  <c:v>0.139910860292361</c:v>
                </c:pt>
                <c:pt idx="1">
                  <c:v>0.141227161220015</c:v>
                </c:pt>
                <c:pt idx="2">
                  <c:v>0.140455112269825</c:v>
                </c:pt>
                <c:pt idx="3">
                  <c:v>0.140511672200882</c:v>
                </c:pt>
                <c:pt idx="4">
                  <c:v>0.14245504758633</c:v>
                </c:pt>
                <c:pt idx="5">
                  <c:v>0.145082616123153</c:v>
                </c:pt>
                <c:pt idx="6">
                  <c:v>0.140626833746774</c:v>
                </c:pt>
                <c:pt idx="7">
                  <c:v>0.145813988847384</c:v>
                </c:pt>
                <c:pt idx="8">
                  <c:v>0.148847631011142</c:v>
                </c:pt>
                <c:pt idx="9">
                  <c:v>0.152672017955046</c:v>
                </c:pt>
                <c:pt idx="10">
                  <c:v>0.157527738412191</c:v>
                </c:pt>
                <c:pt idx="11">
                  <c:v>0.164364834249858</c:v>
                </c:pt>
                <c:pt idx="12">
                  <c:v>0.171197184892471</c:v>
                </c:pt>
              </c:numCache>
            </c:numRef>
          </c:yVal>
          <c:smooth val="0"/>
        </c:ser>
        <c:ser>
          <c:idx val="3"/>
          <c:order val="11"/>
          <c:tx>
            <c:v>20.0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'AT;Data Set # 31'!$I$168:$I$179</c:f>
              <c:numCache>
                <c:formatCode>0.00000</c:formatCode>
                <c:ptCount val="12"/>
                <c:pt idx="0">
                  <c:v>0.266005578229098</c:v>
                </c:pt>
                <c:pt idx="1">
                  <c:v>0.268644536348204</c:v>
                </c:pt>
                <c:pt idx="2">
                  <c:v>0.271032359347287</c:v>
                </c:pt>
                <c:pt idx="3">
                  <c:v>0.27582194617025</c:v>
                </c:pt>
                <c:pt idx="4">
                  <c:v>0.2745322299039</c:v>
                </c:pt>
                <c:pt idx="5">
                  <c:v>0.275788683102615</c:v>
                </c:pt>
                <c:pt idx="6">
                  <c:v>0.277709332656419</c:v>
                </c:pt>
                <c:pt idx="7">
                  <c:v>0.286064541174551</c:v>
                </c:pt>
                <c:pt idx="8">
                  <c:v>0.287691686192461</c:v>
                </c:pt>
                <c:pt idx="9">
                  <c:v>0.291091866484945</c:v>
                </c:pt>
                <c:pt idx="10">
                  <c:v>0.298455722052835</c:v>
                </c:pt>
                <c:pt idx="11">
                  <c:v>0.295846489960167</c:v>
                </c:pt>
              </c:numCache>
            </c:numRef>
          </c:xVal>
          <c:yVal>
            <c:numRef>
              <c:f>'AT;Data Set # 31'!$J$168:$J$179</c:f>
              <c:numCache>
                <c:formatCode>0.00000</c:formatCode>
                <c:ptCount val="12"/>
                <c:pt idx="0">
                  <c:v>0.16275379908064</c:v>
                </c:pt>
                <c:pt idx="1">
                  <c:v>0.164350401293665</c:v>
                </c:pt>
                <c:pt idx="2">
                  <c:v>0.167458573716634</c:v>
                </c:pt>
                <c:pt idx="3">
                  <c:v>0.170462536550113</c:v>
                </c:pt>
                <c:pt idx="4">
                  <c:v>0.169931924901694</c:v>
                </c:pt>
                <c:pt idx="5">
                  <c:v>0.169827543125597</c:v>
                </c:pt>
                <c:pt idx="6">
                  <c:v>0.171993422185992</c:v>
                </c:pt>
                <c:pt idx="7">
                  <c:v>0.178085126286139</c:v>
                </c:pt>
                <c:pt idx="8">
                  <c:v>0.182726672744985</c:v>
                </c:pt>
                <c:pt idx="9">
                  <c:v>0.186576492323207</c:v>
                </c:pt>
                <c:pt idx="10">
                  <c:v>0.194095570157833</c:v>
                </c:pt>
                <c:pt idx="11">
                  <c:v>0.194546622017841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8174320"/>
        <c:axId val="-1378170448"/>
      </c:scatterChart>
      <c:valAx>
        <c:axId val="-1378174320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170448"/>
        <c:crosses val="autoZero"/>
        <c:crossBetween val="midCat"/>
        <c:majorUnit val="0.0714"/>
      </c:valAx>
      <c:valAx>
        <c:axId val="-1378170448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1743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0.120937353063404"/>
          <c:y val="0.112845138055222"/>
          <c:w val="0.0869237225143218"/>
          <c:h val="0.4273709483793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4879328436516"/>
          <c:y val="0.0229191932340317"/>
          <c:w val="0.889821615949633"/>
          <c:h val="0.86610424958077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55089192025184"/>
                  <c:y val="0.15560925932579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'AT;Data Set # 31'!$D$8:$D$209</c:f>
              <c:numCache>
                <c:formatCode>General</c:formatCode>
                <c:ptCount val="202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6">
                  <c:v>6.0</c:v>
                </c:pt>
                <c:pt idx="17">
                  <c:v>6.0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2">
                  <c:v>8.0</c:v>
                </c:pt>
                <c:pt idx="33">
                  <c:v>8.0</c:v>
                </c:pt>
                <c:pt idx="34">
                  <c:v>8.0</c:v>
                </c:pt>
                <c:pt idx="35">
                  <c:v>8.0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9">
                  <c:v>10.0</c:v>
                </c:pt>
                <c:pt idx="50">
                  <c:v>10.0</c:v>
                </c:pt>
                <c:pt idx="51">
                  <c:v>10.0</c:v>
                </c:pt>
                <c:pt idx="52">
                  <c:v>10.0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5">
                  <c:v>11.9</c:v>
                </c:pt>
                <c:pt idx="66">
                  <c:v>11.9</c:v>
                </c:pt>
                <c:pt idx="67">
                  <c:v>11.9</c:v>
                </c:pt>
                <c:pt idx="68">
                  <c:v>11.9</c:v>
                </c:pt>
                <c:pt idx="69">
                  <c:v>11.9</c:v>
                </c:pt>
                <c:pt idx="70">
                  <c:v>11.9</c:v>
                </c:pt>
                <c:pt idx="71">
                  <c:v>11.9</c:v>
                </c:pt>
                <c:pt idx="72">
                  <c:v>11.9</c:v>
                </c:pt>
                <c:pt idx="73">
                  <c:v>11.9</c:v>
                </c:pt>
                <c:pt idx="74">
                  <c:v>11.9</c:v>
                </c:pt>
                <c:pt idx="75">
                  <c:v>11.9</c:v>
                </c:pt>
                <c:pt idx="76">
                  <c:v>11.9</c:v>
                </c:pt>
                <c:pt idx="77">
                  <c:v>11.9</c:v>
                </c:pt>
                <c:pt idx="78">
                  <c:v>11.9</c:v>
                </c:pt>
                <c:pt idx="81">
                  <c:v>12.2</c:v>
                </c:pt>
                <c:pt idx="82">
                  <c:v>12.2</c:v>
                </c:pt>
                <c:pt idx="83">
                  <c:v>12.2</c:v>
                </c:pt>
                <c:pt idx="84">
                  <c:v>12.2</c:v>
                </c:pt>
                <c:pt idx="85">
                  <c:v>12.2</c:v>
                </c:pt>
                <c:pt idx="86">
                  <c:v>12.2</c:v>
                </c:pt>
                <c:pt idx="87">
                  <c:v>12.2</c:v>
                </c:pt>
                <c:pt idx="88">
                  <c:v>12.2</c:v>
                </c:pt>
                <c:pt idx="89">
                  <c:v>12.2</c:v>
                </c:pt>
                <c:pt idx="90">
                  <c:v>12.2</c:v>
                </c:pt>
                <c:pt idx="91">
                  <c:v>12.2</c:v>
                </c:pt>
                <c:pt idx="92">
                  <c:v>12.2</c:v>
                </c:pt>
                <c:pt idx="93">
                  <c:v>12.2</c:v>
                </c:pt>
                <c:pt idx="94">
                  <c:v>12.2</c:v>
                </c:pt>
                <c:pt idx="97">
                  <c:v>14.0</c:v>
                </c:pt>
                <c:pt idx="98">
                  <c:v>14.0</c:v>
                </c:pt>
                <c:pt idx="99">
                  <c:v>14.0</c:v>
                </c:pt>
                <c:pt idx="100">
                  <c:v>14.0</c:v>
                </c:pt>
                <c:pt idx="101">
                  <c:v>14.0</c:v>
                </c:pt>
                <c:pt idx="102">
                  <c:v>14.0</c:v>
                </c:pt>
                <c:pt idx="103">
                  <c:v>14.0</c:v>
                </c:pt>
                <c:pt idx="104">
                  <c:v>14.0</c:v>
                </c:pt>
                <c:pt idx="105">
                  <c:v>14.0</c:v>
                </c:pt>
                <c:pt idx="106">
                  <c:v>14.0</c:v>
                </c:pt>
                <c:pt idx="107">
                  <c:v>14.0</c:v>
                </c:pt>
                <c:pt idx="108">
                  <c:v>14.0</c:v>
                </c:pt>
                <c:pt idx="109">
                  <c:v>14.0</c:v>
                </c:pt>
                <c:pt idx="110">
                  <c:v>14.0</c:v>
                </c:pt>
                <c:pt idx="113">
                  <c:v>16.0</c:v>
                </c:pt>
                <c:pt idx="114">
                  <c:v>16.0</c:v>
                </c:pt>
                <c:pt idx="115">
                  <c:v>16.0</c:v>
                </c:pt>
                <c:pt idx="116">
                  <c:v>16.0</c:v>
                </c:pt>
                <c:pt idx="117">
                  <c:v>16.0</c:v>
                </c:pt>
                <c:pt idx="118">
                  <c:v>16.0</c:v>
                </c:pt>
                <c:pt idx="119">
                  <c:v>16.0</c:v>
                </c:pt>
                <c:pt idx="120">
                  <c:v>16.0</c:v>
                </c:pt>
                <c:pt idx="121">
                  <c:v>16.0</c:v>
                </c:pt>
                <c:pt idx="122">
                  <c:v>16.0</c:v>
                </c:pt>
                <c:pt idx="123">
                  <c:v>16.0</c:v>
                </c:pt>
                <c:pt idx="124">
                  <c:v>16.0</c:v>
                </c:pt>
                <c:pt idx="125">
                  <c:v>16.0</c:v>
                </c:pt>
                <c:pt idx="126">
                  <c:v>16.0</c:v>
                </c:pt>
                <c:pt idx="129">
                  <c:v>16.0</c:v>
                </c:pt>
                <c:pt idx="130">
                  <c:v>16.0</c:v>
                </c:pt>
                <c:pt idx="131">
                  <c:v>16.0</c:v>
                </c:pt>
                <c:pt idx="132">
                  <c:v>16.0</c:v>
                </c:pt>
                <c:pt idx="133">
                  <c:v>16.0</c:v>
                </c:pt>
                <c:pt idx="134">
                  <c:v>16.0</c:v>
                </c:pt>
                <c:pt idx="135">
                  <c:v>16.0</c:v>
                </c:pt>
                <c:pt idx="136">
                  <c:v>16.0</c:v>
                </c:pt>
                <c:pt idx="137">
                  <c:v>16.0</c:v>
                </c:pt>
                <c:pt idx="138">
                  <c:v>16.0</c:v>
                </c:pt>
                <c:pt idx="139">
                  <c:v>16.0</c:v>
                </c:pt>
                <c:pt idx="140">
                  <c:v>16.0</c:v>
                </c:pt>
                <c:pt idx="141">
                  <c:v>16.0</c:v>
                </c:pt>
                <c:pt idx="142">
                  <c:v>16.0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  <c:pt idx="148">
                  <c:v>18.0</c:v>
                </c:pt>
                <c:pt idx="149">
                  <c:v>18.0</c:v>
                </c:pt>
                <c:pt idx="150">
                  <c:v>18.0</c:v>
                </c:pt>
                <c:pt idx="151">
                  <c:v>18.0</c:v>
                </c:pt>
                <c:pt idx="152">
                  <c:v>18.0</c:v>
                </c:pt>
                <c:pt idx="153">
                  <c:v>18.0</c:v>
                </c:pt>
                <c:pt idx="154">
                  <c:v>18.0</c:v>
                </c:pt>
                <c:pt idx="155">
                  <c:v>18.0</c:v>
                </c:pt>
                <c:pt idx="156">
                  <c:v>18.0</c:v>
                </c:pt>
                <c:pt idx="157">
                  <c:v>18.0</c:v>
                </c:pt>
                <c:pt idx="160">
                  <c:v>20.0</c:v>
                </c:pt>
                <c:pt idx="161">
                  <c:v>20.0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  <c:pt idx="166">
                  <c:v>20.0</c:v>
                </c:pt>
                <c:pt idx="167">
                  <c:v>20.0</c:v>
                </c:pt>
                <c:pt idx="168">
                  <c:v>20.0</c:v>
                </c:pt>
                <c:pt idx="169">
                  <c:v>20.0</c:v>
                </c:pt>
                <c:pt idx="170">
                  <c:v>20.0</c:v>
                </c:pt>
                <c:pt idx="171">
                  <c:v>20.0</c:v>
                </c:pt>
              </c:numCache>
            </c:numRef>
          </c:xVal>
          <c:yVal>
            <c:numRef>
              <c:f>'AT;Data Set # 31'!$I$8:$I$209</c:f>
              <c:numCache>
                <c:formatCode>0.00000</c:formatCode>
                <c:ptCount val="202"/>
                <c:pt idx="0">
                  <c:v>0.0908590410699823</c:v>
                </c:pt>
                <c:pt idx="1">
                  <c:v>0.0885635745644585</c:v>
                </c:pt>
                <c:pt idx="2">
                  <c:v>0.0895954854516181</c:v>
                </c:pt>
                <c:pt idx="3">
                  <c:v>0.0890157637650869</c:v>
                </c:pt>
                <c:pt idx="4">
                  <c:v>0.0870628936586647</c:v>
                </c:pt>
                <c:pt idx="5">
                  <c:v>0.0874208990250167</c:v>
                </c:pt>
                <c:pt idx="6">
                  <c:v>0.0880020686717318</c:v>
                </c:pt>
                <c:pt idx="7">
                  <c:v>0.0890399027546631</c:v>
                </c:pt>
                <c:pt idx="8">
                  <c:v>0.0872421509342183</c:v>
                </c:pt>
                <c:pt idx="9">
                  <c:v>0.0880880941933413</c:v>
                </c:pt>
                <c:pt idx="10">
                  <c:v>0.0871820980348286</c:v>
                </c:pt>
                <c:pt idx="11">
                  <c:v>0.0872619243163811</c:v>
                </c:pt>
                <c:pt idx="12">
                  <c:v>0.0867805749098421</c:v>
                </c:pt>
                <c:pt idx="13">
                  <c:v>0.0858623686699177</c:v>
                </c:pt>
                <c:pt idx="16">
                  <c:v>0.107401611127323</c:v>
                </c:pt>
                <c:pt idx="17">
                  <c:v>0.107969519678007</c:v>
                </c:pt>
                <c:pt idx="18">
                  <c:v>0.106656303062523</c:v>
                </c:pt>
                <c:pt idx="19">
                  <c:v>0.104459311380766</c:v>
                </c:pt>
                <c:pt idx="20">
                  <c:v>0.104948926192771</c:v>
                </c:pt>
                <c:pt idx="21">
                  <c:v>0.105492714707444</c:v>
                </c:pt>
                <c:pt idx="22">
                  <c:v>0.105332122737323</c:v>
                </c:pt>
                <c:pt idx="23">
                  <c:v>0.108094818034632</c:v>
                </c:pt>
                <c:pt idx="24">
                  <c:v>0.106740510149403</c:v>
                </c:pt>
                <c:pt idx="25">
                  <c:v>0.106751767870171</c:v>
                </c:pt>
                <c:pt idx="26">
                  <c:v>0.107899131843081</c:v>
                </c:pt>
                <c:pt idx="27">
                  <c:v>0.108539078890699</c:v>
                </c:pt>
                <c:pt idx="28">
                  <c:v>0.107978331506653</c:v>
                </c:pt>
                <c:pt idx="29">
                  <c:v>0.10909674469937</c:v>
                </c:pt>
                <c:pt idx="32">
                  <c:v>0.125876509710097</c:v>
                </c:pt>
                <c:pt idx="33">
                  <c:v>0.127977297814337</c:v>
                </c:pt>
                <c:pt idx="34">
                  <c:v>0.125055281593573</c:v>
                </c:pt>
                <c:pt idx="35">
                  <c:v>0.125578393783145</c:v>
                </c:pt>
                <c:pt idx="36">
                  <c:v>0.12611262402429</c:v>
                </c:pt>
                <c:pt idx="37">
                  <c:v>0.126563862437826</c:v>
                </c:pt>
                <c:pt idx="38">
                  <c:v>0.125551277009166</c:v>
                </c:pt>
                <c:pt idx="39">
                  <c:v>0.127817409021945</c:v>
                </c:pt>
                <c:pt idx="40">
                  <c:v>0.127150542113177</c:v>
                </c:pt>
                <c:pt idx="41">
                  <c:v>0.128108326905237</c:v>
                </c:pt>
                <c:pt idx="42">
                  <c:v>0.128145433797622</c:v>
                </c:pt>
                <c:pt idx="43">
                  <c:v>0.128290405070383</c:v>
                </c:pt>
                <c:pt idx="44">
                  <c:v>0.127760592188087</c:v>
                </c:pt>
                <c:pt idx="45">
                  <c:v>0.131381476817429</c:v>
                </c:pt>
                <c:pt idx="46">
                  <c:v>0.131074387943653</c:v>
                </c:pt>
                <c:pt idx="49">
                  <c:v>0.146757384260263</c:v>
                </c:pt>
                <c:pt idx="50">
                  <c:v>0.147710451534046</c:v>
                </c:pt>
                <c:pt idx="51">
                  <c:v>0.148290314676147</c:v>
                </c:pt>
                <c:pt idx="52">
                  <c:v>0.149775144118079</c:v>
                </c:pt>
                <c:pt idx="53">
                  <c:v>0.150923816884031</c:v>
                </c:pt>
                <c:pt idx="54">
                  <c:v>0.153537856062264</c:v>
                </c:pt>
                <c:pt idx="55">
                  <c:v>0.151839483911628</c:v>
                </c:pt>
                <c:pt idx="56">
                  <c:v>0.154908918397642</c:v>
                </c:pt>
                <c:pt idx="57">
                  <c:v>0.154639343117435</c:v>
                </c:pt>
                <c:pt idx="58">
                  <c:v>0.156935203715593</c:v>
                </c:pt>
                <c:pt idx="59">
                  <c:v>0.156478519010865</c:v>
                </c:pt>
                <c:pt idx="60">
                  <c:v>0.160230553117405</c:v>
                </c:pt>
                <c:pt idx="61">
                  <c:v>0.160214377794172</c:v>
                </c:pt>
                <c:pt idx="62">
                  <c:v>0.160253736612296</c:v>
                </c:pt>
                <c:pt idx="65">
                  <c:v>0.175111878798724</c:v>
                </c:pt>
                <c:pt idx="66">
                  <c:v>0.17555094118967</c:v>
                </c:pt>
                <c:pt idx="67">
                  <c:v>0.173917491130116</c:v>
                </c:pt>
                <c:pt idx="68">
                  <c:v>0.174902058342567</c:v>
                </c:pt>
                <c:pt idx="69">
                  <c:v>0.177147497283372</c:v>
                </c:pt>
                <c:pt idx="70">
                  <c:v>0.175028677224276</c:v>
                </c:pt>
                <c:pt idx="71">
                  <c:v>0.176814537306117</c:v>
                </c:pt>
                <c:pt idx="72">
                  <c:v>0.180333336229484</c:v>
                </c:pt>
                <c:pt idx="73">
                  <c:v>0.178240356011435</c:v>
                </c:pt>
                <c:pt idx="74">
                  <c:v>0.18199527601237</c:v>
                </c:pt>
                <c:pt idx="75">
                  <c:v>0.182076504199885</c:v>
                </c:pt>
                <c:pt idx="76">
                  <c:v>0.184594193031771</c:v>
                </c:pt>
                <c:pt idx="77">
                  <c:v>0.188836234253488</c:v>
                </c:pt>
                <c:pt idx="78">
                  <c:v>0.188244005628131</c:v>
                </c:pt>
                <c:pt idx="81">
                  <c:v>0.177582250967505</c:v>
                </c:pt>
                <c:pt idx="82">
                  <c:v>0.176048655955739</c:v>
                </c:pt>
                <c:pt idx="83">
                  <c:v>0.177346398979131</c:v>
                </c:pt>
                <c:pt idx="84">
                  <c:v>0.175030807394353</c:v>
                </c:pt>
                <c:pt idx="85">
                  <c:v>0.178735845729254</c:v>
                </c:pt>
                <c:pt idx="86">
                  <c:v>0.179585258453682</c:v>
                </c:pt>
                <c:pt idx="87">
                  <c:v>0.181484845394385</c:v>
                </c:pt>
                <c:pt idx="88">
                  <c:v>0.183773122246326</c:v>
                </c:pt>
                <c:pt idx="89">
                  <c:v>0.185121681839907</c:v>
                </c:pt>
                <c:pt idx="90">
                  <c:v>0.186490466065102</c:v>
                </c:pt>
                <c:pt idx="91">
                  <c:v>0.186223596612764</c:v>
                </c:pt>
                <c:pt idx="92">
                  <c:v>0.189555940401218</c:v>
                </c:pt>
                <c:pt idx="93">
                  <c:v>0.195631363038041</c:v>
                </c:pt>
                <c:pt idx="94">
                  <c:v>0.198828070351973</c:v>
                </c:pt>
                <c:pt idx="97">
                  <c:v>0.201614232032212</c:v>
                </c:pt>
                <c:pt idx="98">
                  <c:v>0.203008557957449</c:v>
                </c:pt>
                <c:pt idx="99">
                  <c:v>0.202947725919961</c:v>
                </c:pt>
                <c:pt idx="100">
                  <c:v>0.205008637676561</c:v>
                </c:pt>
                <c:pt idx="101">
                  <c:v>0.204394976479404</c:v>
                </c:pt>
                <c:pt idx="102">
                  <c:v>0.205719870361377</c:v>
                </c:pt>
                <c:pt idx="103">
                  <c:v>0.208057559969469</c:v>
                </c:pt>
                <c:pt idx="104">
                  <c:v>0.208879039693848</c:v>
                </c:pt>
                <c:pt idx="105">
                  <c:v>0.21033704258102</c:v>
                </c:pt>
                <c:pt idx="106">
                  <c:v>0.212497602777277</c:v>
                </c:pt>
                <c:pt idx="107">
                  <c:v>0.214325121736399</c:v>
                </c:pt>
                <c:pt idx="108">
                  <c:v>0.218106303212087</c:v>
                </c:pt>
                <c:pt idx="109">
                  <c:v>0.223367857181246</c:v>
                </c:pt>
                <c:pt idx="110">
                  <c:v>0.228022743208357</c:v>
                </c:pt>
                <c:pt idx="113">
                  <c:v>0.227370397602532</c:v>
                </c:pt>
                <c:pt idx="114">
                  <c:v>0.227560760696053</c:v>
                </c:pt>
                <c:pt idx="115">
                  <c:v>0.22693925260078</c:v>
                </c:pt>
                <c:pt idx="116">
                  <c:v>0.232856179136413</c:v>
                </c:pt>
                <c:pt idx="117">
                  <c:v>0.230926815641252</c:v>
                </c:pt>
                <c:pt idx="118">
                  <c:v>0.232234642822424</c:v>
                </c:pt>
                <c:pt idx="119">
                  <c:v>0.237335768017352</c:v>
                </c:pt>
                <c:pt idx="120">
                  <c:v>0.238504436148203</c:v>
                </c:pt>
                <c:pt idx="121">
                  <c:v>0.238900556221165</c:v>
                </c:pt>
                <c:pt idx="122">
                  <c:v>0.242542699639235</c:v>
                </c:pt>
                <c:pt idx="123">
                  <c:v>0.248997245600871</c:v>
                </c:pt>
                <c:pt idx="124">
                  <c:v>0.249138200603743</c:v>
                </c:pt>
                <c:pt idx="125">
                  <c:v>0.254633542340072</c:v>
                </c:pt>
                <c:pt idx="126">
                  <c:v>0.257896947617103</c:v>
                </c:pt>
                <c:pt idx="129">
                  <c:v>0.223129937108855</c:v>
                </c:pt>
                <c:pt idx="130">
                  <c:v>0.218573624038725</c:v>
                </c:pt>
                <c:pt idx="131">
                  <c:v>0.219769856484714</c:v>
                </c:pt>
                <c:pt idx="132">
                  <c:v>0.224556466834661</c:v>
                </c:pt>
                <c:pt idx="133">
                  <c:v>0.223697955598273</c:v>
                </c:pt>
                <c:pt idx="134">
                  <c:v>0.228493758639512</c:v>
                </c:pt>
                <c:pt idx="135">
                  <c:v>0.229836599907721</c:v>
                </c:pt>
                <c:pt idx="136">
                  <c:v>0.233318714602609</c:v>
                </c:pt>
                <c:pt idx="137">
                  <c:v>0.234211256339333</c:v>
                </c:pt>
                <c:pt idx="138">
                  <c:v>0.237033348447904</c:v>
                </c:pt>
                <c:pt idx="139">
                  <c:v>0.241398877854484</c:v>
                </c:pt>
                <c:pt idx="140">
                  <c:v>0.246615146072659</c:v>
                </c:pt>
                <c:pt idx="141">
                  <c:v>0.254295495855807</c:v>
                </c:pt>
                <c:pt idx="142">
                  <c:v>0.250564532459667</c:v>
                </c:pt>
                <c:pt idx="145">
                  <c:v>0.250191760385031</c:v>
                </c:pt>
                <c:pt idx="146">
                  <c:v>0.253608540673324</c:v>
                </c:pt>
                <c:pt idx="147">
                  <c:v>0.252544203634326</c:v>
                </c:pt>
                <c:pt idx="148">
                  <c:v>0.252011716882571</c:v>
                </c:pt>
                <c:pt idx="149">
                  <c:v>0.256103436431983</c:v>
                </c:pt>
                <c:pt idx="150">
                  <c:v>0.257900509128571</c:v>
                </c:pt>
                <c:pt idx="151">
                  <c:v>0.261568736032403</c:v>
                </c:pt>
                <c:pt idx="152">
                  <c:v>0.260297406761064</c:v>
                </c:pt>
                <c:pt idx="153">
                  <c:v>0.263215955591555</c:v>
                </c:pt>
                <c:pt idx="154">
                  <c:v>0.26824256343708</c:v>
                </c:pt>
                <c:pt idx="155">
                  <c:v>0.270750509685225</c:v>
                </c:pt>
                <c:pt idx="156">
                  <c:v>0.276940762331878</c:v>
                </c:pt>
                <c:pt idx="157">
                  <c:v>0.283289455177049</c:v>
                </c:pt>
                <c:pt idx="160">
                  <c:v>0.266005578229098</c:v>
                </c:pt>
                <c:pt idx="161">
                  <c:v>0.268644536348204</c:v>
                </c:pt>
                <c:pt idx="162">
                  <c:v>0.271032359347287</c:v>
                </c:pt>
                <c:pt idx="163">
                  <c:v>0.27582194617025</c:v>
                </c:pt>
                <c:pt idx="164">
                  <c:v>0.2745322299039</c:v>
                </c:pt>
                <c:pt idx="165">
                  <c:v>0.275788683102615</c:v>
                </c:pt>
                <c:pt idx="166">
                  <c:v>0.277709332656419</c:v>
                </c:pt>
                <c:pt idx="167">
                  <c:v>0.286064541174551</c:v>
                </c:pt>
                <c:pt idx="168">
                  <c:v>0.287691686192461</c:v>
                </c:pt>
                <c:pt idx="169">
                  <c:v>0.291091866484945</c:v>
                </c:pt>
                <c:pt idx="170">
                  <c:v>0.298455722052835</c:v>
                </c:pt>
                <c:pt idx="171">
                  <c:v>0.295846489960167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8061456"/>
        <c:axId val="-1378056944"/>
      </c:scatterChart>
      <c:valAx>
        <c:axId val="-137806145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056944"/>
        <c:crosses val="autoZero"/>
        <c:crossBetween val="midCat"/>
        <c:majorUnit val="2.0"/>
      </c:valAx>
      <c:valAx>
        <c:axId val="-137805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0614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929695697796"/>
          <c:y val="0.161640625966329"/>
          <c:w val="0.134312696747114"/>
          <c:h val="0.05910739307723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drawing" Target="../drawings/drawing19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Relationship Id="rId2" Type="http://schemas.openxmlformats.org/officeDocument/2006/relationships/drawing" Target="../drawings/drawing88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drawing" Target="../drawings/drawing9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Relationship Id="rId2" Type="http://schemas.openxmlformats.org/officeDocument/2006/relationships/drawing" Target="../drawings/drawing12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Relationship Id="rId2" Type="http://schemas.openxmlformats.org/officeDocument/2006/relationships/drawing" Target="../drawings/drawing131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Relationship Id="rId2" Type="http://schemas.openxmlformats.org/officeDocument/2006/relationships/drawing" Target="../drawings/drawing13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Relationship Id="rId2" Type="http://schemas.openxmlformats.org/officeDocument/2006/relationships/drawing" Target="../drawings/drawing14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Relationship Id="rId2" Type="http://schemas.openxmlformats.org/officeDocument/2006/relationships/drawing" Target="../drawings/drawing40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drawing" Target="../drawings/drawing44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drawing" Target="../drawings/drawing64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drawing" Target="../drawings/drawing68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indexed="17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indexed="60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indexed="60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>
    <tabColor indexed="60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>
    <tabColor indexed="8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>
    <tabColor indexed="8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>
    <tabColor indexed="8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indexed="14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>
    <tabColor indexed="14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>
    <tabColor indexed="14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indexed="17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indexed="17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indexed="10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indexed="10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indexed="10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indexed="12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indexed="12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indexed="12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Relationship Id="rId2" Type="http://schemas.openxmlformats.org/officeDocument/2006/relationships/chart" Target="../charts/chart79.xml"/><Relationship Id="rId3" Type="http://schemas.openxmlformats.org/officeDocument/2006/relationships/chart" Target="../charts/chart80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Relationship Id="rId2" Type="http://schemas.openxmlformats.org/officeDocument/2006/relationships/chart" Target="../charts/chart82.xml"/><Relationship Id="rId3" Type="http://schemas.openxmlformats.org/officeDocument/2006/relationships/chart" Target="../charts/chart83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Relationship Id="rId2" Type="http://schemas.openxmlformats.org/officeDocument/2006/relationships/chart" Target="../charts/chart85.xml"/><Relationship Id="rId3" Type="http://schemas.openxmlformats.org/officeDocument/2006/relationships/chart" Target="../charts/chart86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4" Type="http://schemas.openxmlformats.org/officeDocument/2006/relationships/chart" Target="../charts/chart90.xml"/><Relationship Id="rId1" Type="http://schemas.openxmlformats.org/officeDocument/2006/relationships/chart" Target="../charts/chart87.xml"/><Relationship Id="rId2" Type="http://schemas.openxmlformats.org/officeDocument/2006/relationships/chart" Target="../charts/chart88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Relationship Id="rId2" Type="http://schemas.openxmlformats.org/officeDocument/2006/relationships/chart" Target="../charts/chart92.xml"/><Relationship Id="rId3" Type="http://schemas.openxmlformats.org/officeDocument/2006/relationships/chart" Target="../charts/chart93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Relationship Id="rId2" Type="http://schemas.openxmlformats.org/officeDocument/2006/relationships/chart" Target="../charts/chart95.xml"/><Relationship Id="rId3" Type="http://schemas.openxmlformats.org/officeDocument/2006/relationships/chart" Target="../charts/chart96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Relationship Id="rId2" Type="http://schemas.openxmlformats.org/officeDocument/2006/relationships/chart" Target="../charts/chart98.xml"/><Relationship Id="rId3" Type="http://schemas.openxmlformats.org/officeDocument/2006/relationships/chart" Target="../charts/chart99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Relationship Id="rId2" Type="http://schemas.openxmlformats.org/officeDocument/2006/relationships/chart" Target="../charts/chart101.xml"/><Relationship Id="rId3" Type="http://schemas.openxmlformats.org/officeDocument/2006/relationships/chart" Target="../charts/chart102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4" Type="http://schemas.openxmlformats.org/officeDocument/2006/relationships/chart" Target="../charts/chart110.xml"/><Relationship Id="rId1" Type="http://schemas.openxmlformats.org/officeDocument/2006/relationships/chart" Target="../charts/chart107.xml"/><Relationship Id="rId2" Type="http://schemas.openxmlformats.org/officeDocument/2006/relationships/chart" Target="../charts/chart108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Relationship Id="rId2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Relationship Id="rId2" Type="http://schemas.openxmlformats.org/officeDocument/2006/relationships/chart" Target="../charts/chart2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Relationship Id="rId2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Relationship Id="rId2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Relationship Id="rId2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Relationship Id="rId2" Type="http://schemas.openxmlformats.org/officeDocument/2006/relationships/chart" Target="../charts/chart3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Relationship Id="rId2" Type="http://schemas.openxmlformats.org/officeDocument/2006/relationships/chart" Target="../charts/chart34.xml"/><Relationship Id="rId3" Type="http://schemas.openxmlformats.org/officeDocument/2006/relationships/chart" Target="../charts/chart3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Relationship Id="rId2" Type="http://schemas.openxmlformats.org/officeDocument/2006/relationships/chart" Target="../charts/chart37.xml"/><Relationship Id="rId3" Type="http://schemas.openxmlformats.org/officeDocument/2006/relationships/chart" Target="../charts/chart3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Relationship Id="rId2" Type="http://schemas.openxmlformats.org/officeDocument/2006/relationships/chart" Target="../charts/chart40.xml"/><Relationship Id="rId3" Type="http://schemas.openxmlformats.org/officeDocument/2006/relationships/chart" Target="../charts/chart41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Relationship Id="rId2" Type="http://schemas.openxmlformats.org/officeDocument/2006/relationships/chart" Target="../charts/chart43.xml"/><Relationship Id="rId3" Type="http://schemas.openxmlformats.org/officeDocument/2006/relationships/chart" Target="../charts/chart4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Relationship Id="rId2" Type="http://schemas.openxmlformats.org/officeDocument/2006/relationships/chart" Target="../charts/chart46.xml"/><Relationship Id="rId3" Type="http://schemas.openxmlformats.org/officeDocument/2006/relationships/chart" Target="../charts/chart47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4" Type="http://schemas.openxmlformats.org/officeDocument/2006/relationships/chart" Target="../charts/chart8.xml"/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Relationship Id="rId2" Type="http://schemas.openxmlformats.org/officeDocument/2006/relationships/chart" Target="../charts/chart52.xml"/><Relationship Id="rId3" Type="http://schemas.openxmlformats.org/officeDocument/2006/relationships/chart" Target="../charts/chart53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Relationship Id="rId2" Type="http://schemas.openxmlformats.org/officeDocument/2006/relationships/chart" Target="../charts/chart55.xml"/><Relationship Id="rId3" Type="http://schemas.openxmlformats.org/officeDocument/2006/relationships/chart" Target="../charts/chart56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Relationship Id="rId2" Type="http://schemas.openxmlformats.org/officeDocument/2006/relationships/chart" Target="../charts/chart58.xml"/><Relationship Id="rId3" Type="http://schemas.openxmlformats.org/officeDocument/2006/relationships/chart" Target="../charts/chart5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Relationship Id="rId2" Type="http://schemas.openxmlformats.org/officeDocument/2006/relationships/chart" Target="../charts/chart61.xml"/><Relationship Id="rId3" Type="http://schemas.openxmlformats.org/officeDocument/2006/relationships/chart" Target="../charts/chart62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Relationship Id="rId2" Type="http://schemas.openxmlformats.org/officeDocument/2006/relationships/chart" Target="../charts/chart64.xml"/><Relationship Id="rId3" Type="http://schemas.openxmlformats.org/officeDocument/2006/relationships/chart" Target="../charts/chart65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Relationship Id="rId2" Type="http://schemas.openxmlformats.org/officeDocument/2006/relationships/chart" Target="../charts/chart67.xml"/><Relationship Id="rId3" Type="http://schemas.openxmlformats.org/officeDocument/2006/relationships/chart" Target="../charts/chart68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Relationship Id="rId2" Type="http://schemas.openxmlformats.org/officeDocument/2006/relationships/chart" Target="../charts/chart73.xml"/><Relationship Id="rId3" Type="http://schemas.openxmlformats.org/officeDocument/2006/relationships/chart" Target="../charts/chart74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Relationship Id="rId2" Type="http://schemas.openxmlformats.org/officeDocument/2006/relationships/chart" Target="../charts/chart76.xml"/><Relationship Id="rId3" Type="http://schemas.openxmlformats.org/officeDocument/2006/relationships/chart" Target="../charts/chart7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Relationship Id="rId2" Type="http://schemas.openxmlformats.org/officeDocument/2006/relationships/image" Target="../media/image6.emf"/><Relationship Id="rId3" Type="http://schemas.openxmlformats.org/officeDocument/2006/relationships/image" Target="../media/image7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142875</xdr:colOff>
      <xdr:row>1</xdr:row>
      <xdr:rowOff>47625</xdr:rowOff>
    </xdr:from>
    <xdr:to>
      <xdr:col>27</xdr:col>
      <xdr:colOff>371475</xdr:colOff>
      <xdr:row>42</xdr:row>
      <xdr:rowOff>85725</xdr:rowOff>
    </xdr:to>
    <xdr:pic>
      <xdr:nvPicPr>
        <xdr:cNvPr id="3870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247650"/>
          <a:ext cx="10515600" cy="839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101</xdr:row>
      <xdr:rowOff>85725</xdr:rowOff>
    </xdr:from>
    <xdr:to>
      <xdr:col>11</xdr:col>
      <xdr:colOff>447675</xdr:colOff>
      <xdr:row>151</xdr:row>
      <xdr:rowOff>142875</xdr:rowOff>
    </xdr:to>
    <xdr:pic>
      <xdr:nvPicPr>
        <xdr:cNvPr id="387100" name="Picture 28" descr="CHOPIN EXCEL FILE LETTER_Page_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440650"/>
          <a:ext cx="7772400" cy="1005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47625</xdr:rowOff>
    </xdr:from>
    <xdr:to>
      <xdr:col>11</xdr:col>
      <xdr:colOff>342900</xdr:colOff>
      <xdr:row>49</xdr:row>
      <xdr:rowOff>152400</xdr:rowOff>
    </xdr:to>
    <xdr:pic>
      <xdr:nvPicPr>
        <xdr:cNvPr id="387101" name="Picture 29" descr="CHOPIN EXCEL FILE LETTER_Page_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7625"/>
          <a:ext cx="7772400" cy="1005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50</xdr:row>
      <xdr:rowOff>104775</xdr:rowOff>
    </xdr:from>
    <xdr:to>
      <xdr:col>11</xdr:col>
      <xdr:colOff>371475</xdr:colOff>
      <xdr:row>100</xdr:row>
      <xdr:rowOff>161925</xdr:rowOff>
    </xdr:to>
    <xdr:pic>
      <xdr:nvPicPr>
        <xdr:cNvPr id="387102" name="Picture 30" descr="CHOPIN EXCEL FILE LETTER_Page_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58425"/>
          <a:ext cx="7772400" cy="1005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558800</xdr:colOff>
          <xdr:row>0</xdr:row>
          <xdr:rowOff>114300</xdr:rowOff>
        </xdr:from>
        <xdr:to>
          <xdr:col>20</xdr:col>
          <xdr:colOff>63500</xdr:colOff>
          <xdr:row>2</xdr:row>
          <xdr:rowOff>165100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523875</xdr:colOff>
      <xdr:row>5</xdr:row>
      <xdr:rowOff>114300</xdr:rowOff>
    </xdr:from>
    <xdr:to>
      <xdr:col>38</xdr:col>
      <xdr:colOff>276225</xdr:colOff>
      <xdr:row>5</xdr:row>
      <xdr:rowOff>114300</xdr:rowOff>
    </xdr:to>
    <xdr:sp macro="" textlink="">
      <xdr:nvSpPr>
        <xdr:cNvPr id="4098" name="Line 2"/>
        <xdr:cNvSpPr>
          <a:spLocks noChangeShapeType="1"/>
        </xdr:cNvSpPr>
      </xdr:nvSpPr>
      <xdr:spPr bwMode="auto">
        <a:xfrm>
          <a:off x="26717625" y="1209675"/>
          <a:ext cx="5762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5</xdr:row>
      <xdr:rowOff>114300</xdr:rowOff>
    </xdr:from>
    <xdr:to>
      <xdr:col>16</xdr:col>
      <xdr:colOff>152400</xdr:colOff>
      <xdr:row>5</xdr:row>
      <xdr:rowOff>114300</xdr:rowOff>
    </xdr:to>
    <xdr:sp macro="" textlink="">
      <xdr:nvSpPr>
        <xdr:cNvPr id="4099" name="Line 3"/>
        <xdr:cNvSpPr>
          <a:spLocks noChangeShapeType="1"/>
        </xdr:cNvSpPr>
      </xdr:nvSpPr>
      <xdr:spPr bwMode="auto">
        <a:xfrm>
          <a:off x="8648700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685800</xdr:colOff>
      <xdr:row>107</xdr:row>
      <xdr:rowOff>28575</xdr:rowOff>
    </xdr:from>
    <xdr:to>
      <xdr:col>25</xdr:col>
      <xdr:colOff>38100</xdr:colOff>
      <xdr:row>146</xdr:row>
      <xdr:rowOff>85725</xdr:rowOff>
    </xdr:to>
    <xdr:graphicFrame macro="">
      <xdr:nvGraphicFramePr>
        <xdr:cNvPr id="410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107</xdr:row>
      <xdr:rowOff>0</xdr:rowOff>
    </xdr:from>
    <xdr:to>
      <xdr:col>14</xdr:col>
      <xdr:colOff>76200</xdr:colOff>
      <xdr:row>146</xdr:row>
      <xdr:rowOff>95250</xdr:rowOff>
    </xdr:to>
    <xdr:graphicFrame macro="">
      <xdr:nvGraphicFramePr>
        <xdr:cNvPr id="410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711200</xdr:colOff>
          <xdr:row>1</xdr:row>
          <xdr:rowOff>25400</xdr:rowOff>
        </xdr:from>
        <xdr:to>
          <xdr:col>20</xdr:col>
          <xdr:colOff>901700</xdr:colOff>
          <xdr:row>3</xdr:row>
          <xdr:rowOff>101600</xdr:rowOff>
        </xdr:to>
        <xdr:sp macro="" textlink="">
          <xdr:nvSpPr>
            <xdr:cNvPr id="145409" name="Object 1" hidden="1">
              <a:extLst>
                <a:ext uri="{63B3BB69-23CF-44E3-9099-C40C66FF867C}">
                  <a14:compatExt spid="_x0000_s14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45410" name="Line 2"/>
        <xdr:cNvSpPr>
          <a:spLocks noChangeShapeType="1"/>
        </xdr:cNvSpPr>
      </xdr:nvSpPr>
      <xdr:spPr bwMode="auto">
        <a:xfrm>
          <a:off x="2734627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45411" name="Line 3"/>
        <xdr:cNvSpPr>
          <a:spLocks noChangeShapeType="1"/>
        </xdr:cNvSpPr>
      </xdr:nvSpPr>
      <xdr:spPr bwMode="auto">
        <a:xfrm>
          <a:off x="9201150" y="1209675"/>
          <a:ext cx="60960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4541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145</xdr:row>
      <xdr:rowOff>66675</xdr:rowOff>
    </xdr:from>
    <xdr:to>
      <xdr:col>13</xdr:col>
      <xdr:colOff>133350</xdr:colOff>
      <xdr:row>184</xdr:row>
      <xdr:rowOff>190500</xdr:rowOff>
    </xdr:to>
    <xdr:graphicFrame macro="">
      <xdr:nvGraphicFramePr>
        <xdr:cNvPr id="14542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733425</xdr:colOff>
      <xdr:row>151</xdr:row>
      <xdr:rowOff>0</xdr:rowOff>
    </xdr:from>
    <xdr:to>
      <xdr:col>23</xdr:col>
      <xdr:colOff>847725</xdr:colOff>
      <xdr:row>190</xdr:row>
      <xdr:rowOff>85725</xdr:rowOff>
    </xdr:to>
    <xdr:graphicFrame macro="">
      <xdr:nvGraphicFramePr>
        <xdr:cNvPr id="14542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0.00865</cdr:x>
      <cdr:y>0.26263</cdr:y>
    </cdr:from>
    <cdr:to>
      <cdr:x>0.04288</cdr:x>
      <cdr:y>0.33822</cdr:y>
    </cdr:to>
    <cdr:sp macro="" textlink="">
      <cdr:nvSpPr>
        <cdr:cNvPr id="343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807" y="2087000"/>
          <a:ext cx="414052" cy="5996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0.54217</cdr:x>
      <cdr:y>0.94336</cdr:y>
    </cdr:from>
    <cdr:to>
      <cdr:x>0.58607</cdr:x>
      <cdr:y>0.98708</cdr:y>
    </cdr:to>
    <cdr:sp macro="" textlink="">
      <cdr:nvSpPr>
        <cdr:cNvPr id="3430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61614" y="7488122"/>
          <a:ext cx="531066" cy="34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0.01268</cdr:x>
      <cdr:y>0.21053</cdr:y>
    </cdr:from>
    <cdr:to>
      <cdr:x>0.10371</cdr:x>
      <cdr:y>0.27549</cdr:y>
    </cdr:to>
    <cdr:sp macro="" textlink="">
      <cdr:nvSpPr>
        <cdr:cNvPr id="344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023" y="1665602"/>
          <a:ext cx="824598" cy="512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0.94926</cdr:y>
    </cdr:from>
    <cdr:to>
      <cdr:x>0.61552</cdr:x>
      <cdr:y>0.99372</cdr:y>
    </cdr:to>
    <cdr:sp macro="" textlink="">
      <cdr:nvSpPr>
        <cdr:cNvPr id="3440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3864" y="7498781"/>
          <a:ext cx="1664882" cy="35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330200</xdr:colOff>
          <xdr:row>0</xdr:row>
          <xdr:rowOff>139700</xdr:rowOff>
        </xdr:from>
        <xdr:to>
          <xdr:col>20</xdr:col>
          <xdr:colOff>584200</xdr:colOff>
          <xdr:row>2</xdr:row>
          <xdr:rowOff>177800</xdr:rowOff>
        </xdr:to>
        <xdr:sp macro="" textlink="">
          <xdr:nvSpPr>
            <xdr:cNvPr id="149505" name="Object 1" hidden="1">
              <a:extLst>
                <a:ext uri="{63B3BB69-23CF-44E3-9099-C40C66FF867C}">
                  <a14:compatExt spid="_x0000_s149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49506" name="Line 2"/>
        <xdr:cNvSpPr>
          <a:spLocks noChangeShapeType="1"/>
        </xdr:cNvSpPr>
      </xdr:nvSpPr>
      <xdr:spPr bwMode="auto">
        <a:xfrm>
          <a:off x="27822525" y="1209675"/>
          <a:ext cx="57435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49507" name="Line 3"/>
        <xdr:cNvSpPr>
          <a:spLocks noChangeShapeType="1"/>
        </xdr:cNvSpPr>
      </xdr:nvSpPr>
      <xdr:spPr bwMode="auto">
        <a:xfrm>
          <a:off x="9020175" y="1209675"/>
          <a:ext cx="62484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49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390525</xdr:colOff>
      <xdr:row>172</xdr:row>
      <xdr:rowOff>123825</xdr:rowOff>
    </xdr:from>
    <xdr:to>
      <xdr:col>13</xdr:col>
      <xdr:colOff>419100</xdr:colOff>
      <xdr:row>212</xdr:row>
      <xdr:rowOff>57150</xdr:rowOff>
    </xdr:to>
    <xdr:graphicFrame macro="">
      <xdr:nvGraphicFramePr>
        <xdr:cNvPr id="14951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172</xdr:row>
      <xdr:rowOff>0</xdr:rowOff>
    </xdr:from>
    <xdr:to>
      <xdr:col>26</xdr:col>
      <xdr:colOff>419100</xdr:colOff>
      <xdr:row>211</xdr:row>
      <xdr:rowOff>95250</xdr:rowOff>
    </xdr:to>
    <xdr:graphicFrame macro="">
      <xdr:nvGraphicFramePr>
        <xdr:cNvPr id="14952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0.00865</cdr:x>
      <cdr:y>0.26288</cdr:y>
    </cdr:from>
    <cdr:to>
      <cdr:x>0.04288</cdr:x>
      <cdr:y>0.33821</cdr:y>
    </cdr:to>
    <cdr:sp macro="" textlink="">
      <cdr:nvSpPr>
        <cdr:cNvPr id="346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852" y="2091436"/>
          <a:ext cx="414381" cy="598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0.54217</cdr:x>
      <cdr:y>0.94337</cdr:y>
    </cdr:from>
    <cdr:to>
      <cdr:x>0.58607</cdr:x>
      <cdr:y>0.98709</cdr:y>
    </cdr:to>
    <cdr:sp macro="" textlink="">
      <cdr:nvSpPr>
        <cdr:cNvPr id="3461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66781" y="7497159"/>
          <a:ext cx="531488" cy="347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0.0127</cdr:x>
      <cdr:y>0.21078</cdr:y>
    </cdr:from>
    <cdr:to>
      <cdr:x>0.10398</cdr:x>
      <cdr:y>0.27573</cdr:y>
    </cdr:to>
    <cdr:sp macro="" textlink="">
      <cdr:nvSpPr>
        <cdr:cNvPr id="347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737" y="1669526"/>
          <a:ext cx="823324" cy="513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0.94927</cdr:y>
    </cdr:from>
    <cdr:to>
      <cdr:x>0.61552</cdr:x>
      <cdr:y>0.99373</cdr:y>
    </cdr:to>
    <cdr:sp macro="" textlink="">
      <cdr:nvSpPr>
        <cdr:cNvPr id="3471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7443" y="7507875"/>
          <a:ext cx="1657804" cy="35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88900</xdr:colOff>
          <xdr:row>0</xdr:row>
          <xdr:rowOff>177800</xdr:rowOff>
        </xdr:from>
        <xdr:to>
          <xdr:col>20</xdr:col>
          <xdr:colOff>266700</xdr:colOff>
          <xdr:row>2</xdr:row>
          <xdr:rowOff>215900</xdr:rowOff>
        </xdr:to>
        <xdr:sp macro="" textlink="">
          <xdr:nvSpPr>
            <xdr:cNvPr id="153601" name="Object 1" hidden="1">
              <a:extLst>
                <a:ext uri="{63B3BB69-23CF-44E3-9099-C40C66FF867C}">
                  <a14:compatExt spid="_x0000_s15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53602" name="Line 2"/>
        <xdr:cNvSpPr>
          <a:spLocks noChangeShapeType="1"/>
        </xdr:cNvSpPr>
      </xdr:nvSpPr>
      <xdr:spPr bwMode="auto">
        <a:xfrm>
          <a:off x="28108275" y="1209675"/>
          <a:ext cx="57435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53603" name="Line 3"/>
        <xdr:cNvSpPr>
          <a:spLocks noChangeShapeType="1"/>
        </xdr:cNvSpPr>
      </xdr:nvSpPr>
      <xdr:spPr bwMode="auto">
        <a:xfrm>
          <a:off x="9144000" y="1209675"/>
          <a:ext cx="60864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5360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447675</xdr:colOff>
      <xdr:row>113</xdr:row>
      <xdr:rowOff>85725</xdr:rowOff>
    </xdr:from>
    <xdr:to>
      <xdr:col>16</xdr:col>
      <xdr:colOff>390525</xdr:colOff>
      <xdr:row>153</xdr:row>
      <xdr:rowOff>28575</xdr:rowOff>
    </xdr:to>
    <xdr:graphicFrame macro="">
      <xdr:nvGraphicFramePr>
        <xdr:cNvPr id="15360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238125</xdr:colOff>
      <xdr:row>113</xdr:row>
      <xdr:rowOff>104775</xdr:rowOff>
    </xdr:from>
    <xdr:to>
      <xdr:col>27</xdr:col>
      <xdr:colOff>1152525</xdr:colOff>
      <xdr:row>153</xdr:row>
      <xdr:rowOff>9525</xdr:rowOff>
    </xdr:to>
    <xdr:graphicFrame macro="">
      <xdr:nvGraphicFramePr>
        <xdr:cNvPr id="1536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0.00852</cdr:x>
      <cdr:y>0.26287</cdr:y>
    </cdr:from>
    <cdr:to>
      <cdr:x>0.04201</cdr:x>
      <cdr:y>0.33821</cdr:y>
    </cdr:to>
    <cdr:sp macro="" textlink="">
      <cdr:nvSpPr>
        <cdr:cNvPr id="350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843" y="2093913"/>
          <a:ext cx="419517" cy="5991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0.54168</cdr:x>
      <cdr:y>0.94338</cdr:y>
    </cdr:from>
    <cdr:to>
      <cdr:x>0.58584</cdr:x>
      <cdr:y>0.9871</cdr:y>
    </cdr:to>
    <cdr:sp macro="" textlink="">
      <cdr:nvSpPr>
        <cdr:cNvPr id="3502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87928" y="7506196"/>
          <a:ext cx="553140" cy="3477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0.0127</cdr:x>
      <cdr:y>0.21053</cdr:y>
    </cdr:from>
    <cdr:to>
      <cdr:x>0.10397</cdr:x>
      <cdr:y>0.27548</cdr:y>
    </cdr:to>
    <cdr:sp macro="" textlink="">
      <cdr:nvSpPr>
        <cdr:cNvPr id="3512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808" y="1669545"/>
          <a:ext cx="824203" cy="51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0.94928</cdr:y>
    </cdr:from>
    <cdr:to>
      <cdr:x>0.61577</cdr:x>
      <cdr:y>0.99374</cdr:y>
    </cdr:to>
    <cdr:sp macro="" textlink="">
      <cdr:nvSpPr>
        <cdr:cNvPr id="3512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1548" y="7516969"/>
          <a:ext cx="1661808" cy="3519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406400</xdr:colOff>
          <xdr:row>0</xdr:row>
          <xdr:rowOff>177800</xdr:rowOff>
        </xdr:from>
        <xdr:to>
          <xdr:col>19</xdr:col>
          <xdr:colOff>812800</xdr:colOff>
          <xdr:row>2</xdr:row>
          <xdr:rowOff>228600</xdr:rowOff>
        </xdr:to>
        <xdr:sp macro="" textlink="">
          <xdr:nvSpPr>
            <xdr:cNvPr id="158721" name="Object 1" hidden="1">
              <a:extLst>
                <a:ext uri="{63B3BB69-23CF-44E3-9099-C40C66FF867C}">
                  <a14:compatExt spid="_x0000_s158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37</xdr:col>
      <xdr:colOff>0</xdr:colOff>
      <xdr:row>5</xdr:row>
      <xdr:rowOff>114300</xdr:rowOff>
    </xdr:to>
    <xdr:sp macro="" textlink="">
      <xdr:nvSpPr>
        <xdr:cNvPr id="158722" name="Line 2"/>
        <xdr:cNvSpPr>
          <a:spLocks noChangeShapeType="1"/>
        </xdr:cNvSpPr>
      </xdr:nvSpPr>
      <xdr:spPr bwMode="auto">
        <a:xfrm>
          <a:off x="27917775" y="1209675"/>
          <a:ext cx="50768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58723" name="Line 3"/>
        <xdr:cNvSpPr>
          <a:spLocks noChangeShapeType="1"/>
        </xdr:cNvSpPr>
      </xdr:nvSpPr>
      <xdr:spPr bwMode="auto">
        <a:xfrm>
          <a:off x="9115425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37</xdr:col>
      <xdr:colOff>0</xdr:colOff>
      <xdr:row>7</xdr:row>
      <xdr:rowOff>0</xdr:rowOff>
    </xdr:to>
    <xdr:graphicFrame macro="">
      <xdr:nvGraphicFramePr>
        <xdr:cNvPr id="15872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828675</xdr:colOff>
      <xdr:row>253</xdr:row>
      <xdr:rowOff>190500</xdr:rowOff>
    </xdr:from>
    <xdr:to>
      <xdr:col>16</xdr:col>
      <xdr:colOff>647700</xdr:colOff>
      <xdr:row>299</xdr:row>
      <xdr:rowOff>142875</xdr:rowOff>
    </xdr:to>
    <xdr:graphicFrame macro="">
      <xdr:nvGraphicFramePr>
        <xdr:cNvPr id="15872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204</xdr:row>
      <xdr:rowOff>104775</xdr:rowOff>
    </xdr:from>
    <xdr:to>
      <xdr:col>13</xdr:col>
      <xdr:colOff>209550</xdr:colOff>
      <xdr:row>244</xdr:row>
      <xdr:rowOff>28575</xdr:rowOff>
    </xdr:to>
    <xdr:graphicFrame macro="">
      <xdr:nvGraphicFramePr>
        <xdr:cNvPr id="158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228600</xdr:colOff>
      <xdr:row>205</xdr:row>
      <xdr:rowOff>9525</xdr:rowOff>
    </xdr:from>
    <xdr:to>
      <xdr:col>24</xdr:col>
      <xdr:colOff>304800</xdr:colOff>
      <xdr:row>244</xdr:row>
      <xdr:rowOff>95250</xdr:rowOff>
    </xdr:to>
    <xdr:graphicFrame macro="">
      <xdr:nvGraphicFramePr>
        <xdr:cNvPr id="158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0.01297</cdr:x>
      <cdr:y>0.21055</cdr:y>
    </cdr:from>
    <cdr:to>
      <cdr:x>0.07679</cdr:x>
      <cdr:y>0.2755</cdr:y>
    </cdr:to>
    <cdr:sp macro="" textlink="">
      <cdr:nvSpPr>
        <cdr:cNvPr id="2539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673" y="1659687"/>
          <a:ext cx="573200" cy="511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0.94924</cdr:y>
    </cdr:from>
    <cdr:to>
      <cdr:x>0.61576</cdr:x>
      <cdr:y>0.9937</cdr:y>
    </cdr:to>
    <cdr:sp macro="" textlink="">
      <cdr:nvSpPr>
        <cdr:cNvPr id="2539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3243" y="7471499"/>
          <a:ext cx="1650728" cy="349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0.02089</cdr:x>
      <cdr:y>0.20856</cdr:y>
    </cdr:from>
    <cdr:to>
      <cdr:x>0.07429</cdr:x>
      <cdr:y>0.28897</cdr:y>
    </cdr:to>
    <cdr:sp macro="" textlink="">
      <cdr:nvSpPr>
        <cdr:cNvPr id="2201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8968" y="1914233"/>
          <a:ext cx="781776" cy="7367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</a:t>
          </a:r>
        </a:p>
        <a:p xmlns:a="http://schemas.openxmlformats.org/drawingml/2006/main">
          <a:pPr algn="ctr" rtl="0">
            <a:defRPr sz="1000"/>
          </a:pPr>
          <a:r>
            <a:rPr lang="en-US" sz="16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(lbs)</a:t>
          </a:r>
        </a:p>
      </cdr:txBody>
    </cdr:sp>
  </cdr:relSizeAnchor>
  <cdr:relSizeAnchor xmlns:cdr="http://schemas.openxmlformats.org/drawingml/2006/chartDrawing">
    <cdr:from>
      <cdr:x>0.46423</cdr:x>
      <cdr:y>0.93518</cdr:y>
    </cdr:from>
    <cdr:to>
      <cdr:x>0.58345</cdr:x>
      <cdr:y>0.97946</cdr:y>
    </cdr:to>
    <cdr:sp macro="" textlink="">
      <cdr:nvSpPr>
        <cdr:cNvPr id="2201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99529" y="8572265"/>
          <a:ext cx="1745361" cy="4057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0.0089</cdr:x>
      <cdr:y>0.26263</cdr:y>
    </cdr:from>
    <cdr:to>
      <cdr:x>0.04362</cdr:x>
      <cdr:y>0.33822</cdr:y>
    </cdr:to>
    <cdr:sp macro="" textlink="">
      <cdr:nvSpPr>
        <cdr:cNvPr id="352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808" y="2087000"/>
          <a:ext cx="420052" cy="5996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0.54316</cdr:x>
      <cdr:y>0.94336</cdr:y>
    </cdr:from>
    <cdr:to>
      <cdr:x>0.58706</cdr:x>
      <cdr:y>0.98708</cdr:y>
    </cdr:to>
    <cdr:sp macro="" textlink="">
      <cdr:nvSpPr>
        <cdr:cNvPr id="352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73615" y="7488122"/>
          <a:ext cx="531067" cy="34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0.00999</cdr:x>
      <cdr:y>0.21053</cdr:y>
    </cdr:from>
    <cdr:to>
      <cdr:x>0.07084</cdr:x>
      <cdr:y>0.27549</cdr:y>
    </cdr:to>
    <cdr:sp macro="" textlink="">
      <cdr:nvSpPr>
        <cdr:cNvPr id="353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148" y="1665602"/>
          <a:ext cx="548297" cy="512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0.4107</cdr:x>
      <cdr:y>0.94926</cdr:y>
    </cdr:from>
    <cdr:to>
      <cdr:x>0.60166</cdr:x>
      <cdr:y>0.99372</cdr:y>
    </cdr:to>
    <cdr:sp macro="" textlink="">
      <cdr:nvSpPr>
        <cdr:cNvPr id="3532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03885" y="7498781"/>
          <a:ext cx="1720672" cy="35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635000</xdr:colOff>
          <xdr:row>1</xdr:row>
          <xdr:rowOff>63500</xdr:rowOff>
        </xdr:from>
        <xdr:to>
          <xdr:col>20</xdr:col>
          <xdr:colOff>825500</xdr:colOff>
          <xdr:row>3</xdr:row>
          <xdr:rowOff>139700</xdr:rowOff>
        </xdr:to>
        <xdr:sp macro="" textlink="">
          <xdr:nvSpPr>
            <xdr:cNvPr id="163841" name="Object 1" hidden="1">
              <a:extLst>
                <a:ext uri="{63B3BB69-23CF-44E3-9099-C40C66FF867C}">
                  <a14:compatExt spid="_x0000_s16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63842" name="Line 2"/>
        <xdr:cNvSpPr>
          <a:spLocks noChangeShapeType="1"/>
        </xdr:cNvSpPr>
      </xdr:nvSpPr>
      <xdr:spPr bwMode="auto">
        <a:xfrm>
          <a:off x="27879675" y="1209675"/>
          <a:ext cx="57435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63843" name="Line 3"/>
        <xdr:cNvSpPr>
          <a:spLocks noChangeShapeType="1"/>
        </xdr:cNvSpPr>
      </xdr:nvSpPr>
      <xdr:spPr bwMode="auto">
        <a:xfrm>
          <a:off x="9191625" y="1209675"/>
          <a:ext cx="61055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638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138</xdr:row>
      <xdr:rowOff>85725</xdr:rowOff>
    </xdr:from>
    <xdr:to>
      <xdr:col>13</xdr:col>
      <xdr:colOff>200025</xdr:colOff>
      <xdr:row>178</xdr:row>
      <xdr:rowOff>19050</xdr:rowOff>
    </xdr:to>
    <xdr:graphicFrame macro="">
      <xdr:nvGraphicFramePr>
        <xdr:cNvPr id="16385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138</xdr:row>
      <xdr:rowOff>0</xdr:rowOff>
    </xdr:from>
    <xdr:to>
      <xdr:col>25</xdr:col>
      <xdr:colOff>142875</xdr:colOff>
      <xdr:row>177</xdr:row>
      <xdr:rowOff>95250</xdr:rowOff>
    </xdr:to>
    <xdr:graphicFrame macro="">
      <xdr:nvGraphicFramePr>
        <xdr:cNvPr id="16385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0.00889</cdr:x>
      <cdr:y>0.26288</cdr:y>
    </cdr:from>
    <cdr:to>
      <cdr:x>0.04362</cdr:x>
      <cdr:y>0.33821</cdr:y>
    </cdr:to>
    <cdr:sp macro="" textlink="">
      <cdr:nvSpPr>
        <cdr:cNvPr id="3573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855" y="2091436"/>
          <a:ext cx="420386" cy="598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0.54291</cdr:x>
      <cdr:y>0.94337</cdr:y>
    </cdr:from>
    <cdr:to>
      <cdr:x>0.58681</cdr:x>
      <cdr:y>0.98709</cdr:y>
    </cdr:to>
    <cdr:sp macro="" textlink="">
      <cdr:nvSpPr>
        <cdr:cNvPr id="3573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75789" y="7497159"/>
          <a:ext cx="531488" cy="347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0.01267</cdr:x>
      <cdr:y>0.21078</cdr:y>
    </cdr:from>
    <cdr:to>
      <cdr:x>0.10346</cdr:x>
      <cdr:y>0.27573</cdr:y>
    </cdr:to>
    <cdr:sp macro="" textlink="">
      <cdr:nvSpPr>
        <cdr:cNvPr id="35840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166" y="1669526"/>
          <a:ext cx="824105" cy="513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0.43148</cdr:x>
      <cdr:y>0.94927</cdr:y>
    </cdr:from>
    <cdr:to>
      <cdr:x>0.61552</cdr:x>
      <cdr:y>0.99373</cdr:y>
    </cdr:to>
    <cdr:sp macro="" textlink="">
      <cdr:nvSpPr>
        <cdr:cNvPr id="35840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9829" y="7507875"/>
          <a:ext cx="1670666" cy="35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0</xdr:row>
          <xdr:rowOff>101600</xdr:rowOff>
        </xdr:from>
        <xdr:to>
          <xdr:col>19</xdr:col>
          <xdr:colOff>673100</xdr:colOff>
          <xdr:row>2</xdr:row>
          <xdr:rowOff>152400</xdr:rowOff>
        </xdr:to>
        <xdr:sp macro="" textlink="">
          <xdr:nvSpPr>
            <xdr:cNvPr id="167937" name="Object 1" hidden="1">
              <a:extLst>
                <a:ext uri="{63B3BB69-23CF-44E3-9099-C40C66FF867C}">
                  <a14:compatExt spid="_x0000_s167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67938" name="Line 2"/>
        <xdr:cNvSpPr>
          <a:spLocks noChangeShapeType="1"/>
        </xdr:cNvSpPr>
      </xdr:nvSpPr>
      <xdr:spPr bwMode="auto">
        <a:xfrm>
          <a:off x="27870150" y="1209675"/>
          <a:ext cx="6143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67939" name="Line 3"/>
        <xdr:cNvSpPr>
          <a:spLocks noChangeShapeType="1"/>
        </xdr:cNvSpPr>
      </xdr:nvSpPr>
      <xdr:spPr bwMode="auto">
        <a:xfrm>
          <a:off x="9163050" y="1209675"/>
          <a:ext cx="60864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6794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180</xdr:row>
      <xdr:rowOff>76200</xdr:rowOff>
    </xdr:from>
    <xdr:to>
      <xdr:col>13</xdr:col>
      <xdr:colOff>619125</xdr:colOff>
      <xdr:row>220</xdr:row>
      <xdr:rowOff>19050</xdr:rowOff>
    </xdr:to>
    <xdr:graphicFrame macro="">
      <xdr:nvGraphicFramePr>
        <xdr:cNvPr id="16794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180</xdr:row>
      <xdr:rowOff>0</xdr:rowOff>
    </xdr:from>
    <xdr:to>
      <xdr:col>28</xdr:col>
      <xdr:colOff>9525</xdr:colOff>
      <xdr:row>219</xdr:row>
      <xdr:rowOff>104775</xdr:rowOff>
    </xdr:to>
    <xdr:graphicFrame macro="">
      <xdr:nvGraphicFramePr>
        <xdr:cNvPr id="16794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0.00851</cdr:x>
      <cdr:y>0.26287</cdr:y>
    </cdr:from>
    <cdr:to>
      <cdr:x>0.042</cdr:x>
      <cdr:y>0.33821</cdr:y>
    </cdr:to>
    <cdr:sp macro="" textlink="">
      <cdr:nvSpPr>
        <cdr:cNvPr id="3604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934" y="2093913"/>
          <a:ext cx="420159" cy="5991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0.54168</cdr:x>
      <cdr:y>0.94338</cdr:y>
    </cdr:from>
    <cdr:to>
      <cdr:x>0.58584</cdr:x>
      <cdr:y>0.9871</cdr:y>
    </cdr:to>
    <cdr:sp macro="" textlink="">
      <cdr:nvSpPr>
        <cdr:cNvPr id="3604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98253" y="7506196"/>
          <a:ext cx="553988" cy="3477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0.0127</cdr:x>
      <cdr:y>0.21053</cdr:y>
    </cdr:from>
    <cdr:to>
      <cdr:x>0.10397</cdr:x>
      <cdr:y>0.27548</cdr:y>
    </cdr:to>
    <cdr:sp macro="" textlink="">
      <cdr:nvSpPr>
        <cdr:cNvPr id="3614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808" y="1669545"/>
          <a:ext cx="824203" cy="51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0.94928</cdr:y>
    </cdr:from>
    <cdr:to>
      <cdr:x>0.61577</cdr:x>
      <cdr:y>0.99374</cdr:y>
    </cdr:to>
    <cdr:sp macro="" textlink="">
      <cdr:nvSpPr>
        <cdr:cNvPr id="3614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1548" y="7516969"/>
          <a:ext cx="1661808" cy="3519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546100</xdr:colOff>
          <xdr:row>1</xdr:row>
          <xdr:rowOff>63500</xdr:rowOff>
        </xdr:from>
        <xdr:to>
          <xdr:col>20</xdr:col>
          <xdr:colOff>723900</xdr:colOff>
          <xdr:row>3</xdr:row>
          <xdr:rowOff>127000</xdr:rowOff>
        </xdr:to>
        <xdr:sp macro="" textlink="">
          <xdr:nvSpPr>
            <xdr:cNvPr id="173057" name="Object 1" hidden="1">
              <a:extLst>
                <a:ext uri="{63B3BB69-23CF-44E3-9099-C40C66FF867C}">
                  <a14:compatExt spid="_x0000_s17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73058" name="Line 2"/>
        <xdr:cNvSpPr>
          <a:spLocks noChangeShapeType="1"/>
        </xdr:cNvSpPr>
      </xdr:nvSpPr>
      <xdr:spPr bwMode="auto">
        <a:xfrm>
          <a:off x="27965400" y="1209675"/>
          <a:ext cx="6143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73059" name="Line 3"/>
        <xdr:cNvSpPr>
          <a:spLocks noChangeShapeType="1"/>
        </xdr:cNvSpPr>
      </xdr:nvSpPr>
      <xdr:spPr bwMode="auto">
        <a:xfrm>
          <a:off x="9324975" y="1209675"/>
          <a:ext cx="60483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7306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180</xdr:row>
      <xdr:rowOff>190500</xdr:rowOff>
    </xdr:from>
    <xdr:to>
      <xdr:col>13</xdr:col>
      <xdr:colOff>609600</xdr:colOff>
      <xdr:row>220</xdr:row>
      <xdr:rowOff>123825</xdr:rowOff>
    </xdr:to>
    <xdr:graphicFrame macro="">
      <xdr:nvGraphicFramePr>
        <xdr:cNvPr id="17306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181</xdr:row>
      <xdr:rowOff>0</xdr:rowOff>
    </xdr:from>
    <xdr:to>
      <xdr:col>25</xdr:col>
      <xdr:colOff>142875</xdr:colOff>
      <xdr:row>220</xdr:row>
      <xdr:rowOff>95250</xdr:rowOff>
    </xdr:to>
    <xdr:graphicFrame macro="">
      <xdr:nvGraphicFramePr>
        <xdr:cNvPr id="17306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0.00886</cdr:x>
      <cdr:y>0.26289</cdr:y>
    </cdr:from>
    <cdr:to>
      <cdr:x>0.04359</cdr:x>
      <cdr:y>0.33822</cdr:y>
    </cdr:to>
    <cdr:sp macro="" textlink="">
      <cdr:nvSpPr>
        <cdr:cNvPr id="2549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79" y="2081530"/>
          <a:ext cx="424053" cy="595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0.54242</cdr:x>
      <cdr:y>0.9431</cdr:y>
    </cdr:from>
    <cdr:to>
      <cdr:x>0.58632</cdr:x>
      <cdr:y>0.98706</cdr:y>
    </cdr:to>
    <cdr:sp macro="" textlink="">
      <cdr:nvSpPr>
        <cdr:cNvPr id="2549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6650" y="7459059"/>
          <a:ext cx="536125" cy="3475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0.00874</cdr:x>
      <cdr:y>0.26288</cdr:y>
    </cdr:from>
    <cdr:to>
      <cdr:x>0.04248</cdr:x>
      <cdr:y>0.33821</cdr:y>
    </cdr:to>
    <cdr:sp macro="" textlink="">
      <cdr:nvSpPr>
        <cdr:cNvPr id="3624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379" y="2091436"/>
          <a:ext cx="425539" cy="598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0.54218</cdr:x>
      <cdr:y>0.94337</cdr:y>
    </cdr:from>
    <cdr:to>
      <cdr:x>0.58634</cdr:x>
      <cdr:y>0.98709</cdr:y>
    </cdr:to>
    <cdr:sp macro="" textlink="">
      <cdr:nvSpPr>
        <cdr:cNvPr id="3624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40649" y="7497159"/>
          <a:ext cx="556955" cy="347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0.01266</cdr:x>
      <cdr:y>0.21078</cdr:y>
    </cdr:from>
    <cdr:to>
      <cdr:x>0.1032</cdr:x>
      <cdr:y>0.27573</cdr:y>
    </cdr:to>
    <cdr:sp macro="" textlink="">
      <cdr:nvSpPr>
        <cdr:cNvPr id="3635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237" y="1669526"/>
          <a:ext cx="822731" cy="513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0.43123</cdr:x>
      <cdr:y>0.94927</cdr:y>
    </cdr:from>
    <cdr:to>
      <cdr:x>0.61528</cdr:x>
      <cdr:y>0.99373</cdr:y>
    </cdr:to>
    <cdr:sp macro="" textlink="">
      <cdr:nvSpPr>
        <cdr:cNvPr id="3635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1684" y="7507875"/>
          <a:ext cx="1672437" cy="35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647700</xdr:colOff>
          <xdr:row>0</xdr:row>
          <xdr:rowOff>177800</xdr:rowOff>
        </xdr:from>
        <xdr:to>
          <xdr:col>20</xdr:col>
          <xdr:colOff>901700</xdr:colOff>
          <xdr:row>2</xdr:row>
          <xdr:rowOff>215900</xdr:rowOff>
        </xdr:to>
        <xdr:sp macro="" textlink="">
          <xdr:nvSpPr>
            <xdr:cNvPr id="174081" name="Object 1" hidden="1">
              <a:extLst>
                <a:ext uri="{63B3BB69-23CF-44E3-9099-C40C66FF867C}">
                  <a14:compatExt spid="_x0000_s17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74082" name="Line 2"/>
        <xdr:cNvSpPr>
          <a:spLocks noChangeShapeType="1"/>
        </xdr:cNvSpPr>
      </xdr:nvSpPr>
      <xdr:spPr bwMode="auto">
        <a:xfrm>
          <a:off x="27984450" y="1209675"/>
          <a:ext cx="6143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74083" name="Line 3"/>
        <xdr:cNvSpPr>
          <a:spLocks noChangeShapeType="1"/>
        </xdr:cNvSpPr>
      </xdr:nvSpPr>
      <xdr:spPr bwMode="auto">
        <a:xfrm>
          <a:off x="9210675" y="1209675"/>
          <a:ext cx="62484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7408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419100</xdr:colOff>
      <xdr:row>172</xdr:row>
      <xdr:rowOff>9525</xdr:rowOff>
    </xdr:from>
    <xdr:to>
      <xdr:col>14</xdr:col>
      <xdr:colOff>600075</xdr:colOff>
      <xdr:row>176</xdr:row>
      <xdr:rowOff>19050</xdr:rowOff>
    </xdr:to>
    <xdr:sp macro="" textlink="">
      <xdr:nvSpPr>
        <xdr:cNvPr id="174088" name="Text Box 8"/>
        <xdr:cNvSpPr txBox="1">
          <a:spLocks noChangeArrowheads="1"/>
        </xdr:cNvSpPr>
      </xdr:nvSpPr>
      <xdr:spPr bwMode="auto">
        <a:xfrm>
          <a:off x="9991725" y="34509075"/>
          <a:ext cx="36957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Page 332 unreadable, </a:t>
          </a:r>
        </a:p>
        <a:p>
          <a:pPr algn="ctr" rtl="0">
            <a:defRPr sz="1000"/>
          </a:pPr>
          <a:r>
            <a:rPr lang="en-US" sz="20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But we took our best shot.</a:t>
          </a:r>
        </a:p>
      </xdr:txBody>
    </xdr:sp>
    <xdr:clientData/>
  </xdr:twoCellAnchor>
  <xdr:twoCellAnchor>
    <xdr:from>
      <xdr:col>24</xdr:col>
      <xdr:colOff>866775</xdr:colOff>
      <xdr:row>170</xdr:row>
      <xdr:rowOff>28575</xdr:rowOff>
    </xdr:from>
    <xdr:to>
      <xdr:col>28</xdr:col>
      <xdr:colOff>409575</xdr:colOff>
      <xdr:row>173</xdr:row>
      <xdr:rowOff>133350</xdr:rowOff>
    </xdr:to>
    <xdr:sp macro="" textlink="">
      <xdr:nvSpPr>
        <xdr:cNvPr id="174090" name="Text Box 10"/>
        <xdr:cNvSpPr txBox="1">
          <a:spLocks noChangeArrowheads="1"/>
        </xdr:cNvSpPr>
      </xdr:nvSpPr>
      <xdr:spPr bwMode="auto">
        <a:xfrm>
          <a:off x="22879050" y="34128075"/>
          <a:ext cx="3105150" cy="704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Page 332 unreadable, </a:t>
          </a:r>
        </a:p>
        <a:p>
          <a:pPr algn="ctr" rtl="0">
            <a:defRPr sz="1000"/>
          </a:pPr>
          <a:r>
            <a:rPr lang="en-US" sz="20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But we took our best shot.</a:t>
          </a:r>
        </a:p>
      </xdr:txBody>
    </xdr:sp>
    <xdr:clientData/>
  </xdr:twoCellAnchor>
  <xdr:twoCellAnchor>
    <xdr:from>
      <xdr:col>0</xdr:col>
      <xdr:colOff>314325</xdr:colOff>
      <xdr:row>182</xdr:row>
      <xdr:rowOff>95250</xdr:rowOff>
    </xdr:from>
    <xdr:to>
      <xdr:col>13</xdr:col>
      <xdr:colOff>152400</xdr:colOff>
      <xdr:row>222</xdr:row>
      <xdr:rowOff>28575</xdr:rowOff>
    </xdr:to>
    <xdr:graphicFrame macro="">
      <xdr:nvGraphicFramePr>
        <xdr:cNvPr id="17409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523875</xdr:colOff>
      <xdr:row>181</xdr:row>
      <xdr:rowOff>161925</xdr:rowOff>
    </xdr:from>
    <xdr:to>
      <xdr:col>23</xdr:col>
      <xdr:colOff>647700</xdr:colOff>
      <xdr:row>221</xdr:row>
      <xdr:rowOff>57150</xdr:rowOff>
    </xdr:to>
    <xdr:graphicFrame macro="">
      <xdr:nvGraphicFramePr>
        <xdr:cNvPr id="1740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0.00889</cdr:x>
      <cdr:y>0.26288</cdr:y>
    </cdr:from>
    <cdr:to>
      <cdr:x>0.04362</cdr:x>
      <cdr:y>0.33821</cdr:y>
    </cdr:to>
    <cdr:sp macro="" textlink="">
      <cdr:nvSpPr>
        <cdr:cNvPr id="3676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855" y="2091436"/>
          <a:ext cx="420386" cy="598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0.54291</cdr:x>
      <cdr:y>0.94337</cdr:y>
    </cdr:from>
    <cdr:to>
      <cdr:x>0.58681</cdr:x>
      <cdr:y>0.98709</cdr:y>
    </cdr:to>
    <cdr:sp macro="" textlink="">
      <cdr:nvSpPr>
        <cdr:cNvPr id="3676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75789" y="7497159"/>
          <a:ext cx="531488" cy="347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0.0127</cdr:x>
      <cdr:y>0.21078</cdr:y>
    </cdr:from>
    <cdr:to>
      <cdr:x>0.10398</cdr:x>
      <cdr:y>0.27573</cdr:y>
    </cdr:to>
    <cdr:sp macro="" textlink="">
      <cdr:nvSpPr>
        <cdr:cNvPr id="3686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737" y="1669526"/>
          <a:ext cx="823324" cy="513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0.94927</cdr:y>
    </cdr:from>
    <cdr:to>
      <cdr:x>0.61552</cdr:x>
      <cdr:y>0.99373</cdr:y>
    </cdr:to>
    <cdr:sp macro="" textlink="">
      <cdr:nvSpPr>
        <cdr:cNvPr id="3686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7443" y="7507875"/>
          <a:ext cx="1657804" cy="35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279400</xdr:colOff>
          <xdr:row>0</xdr:row>
          <xdr:rowOff>101600</xdr:rowOff>
        </xdr:from>
        <xdr:to>
          <xdr:col>19</xdr:col>
          <xdr:colOff>558800</xdr:colOff>
          <xdr:row>2</xdr:row>
          <xdr:rowOff>139700</xdr:rowOff>
        </xdr:to>
        <xdr:sp macro="" textlink="">
          <xdr:nvSpPr>
            <xdr:cNvPr id="373761" name="Object 1" hidden="1">
              <a:extLst>
                <a:ext uri="{63B3BB69-23CF-44E3-9099-C40C66FF867C}">
                  <a14:compatExt spid="_x0000_s37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552450</xdr:colOff>
      <xdr:row>5</xdr:row>
      <xdr:rowOff>104775</xdr:rowOff>
    </xdr:from>
    <xdr:to>
      <xdr:col>38</xdr:col>
      <xdr:colOff>0</xdr:colOff>
      <xdr:row>5</xdr:row>
      <xdr:rowOff>104775</xdr:rowOff>
    </xdr:to>
    <xdr:sp macro="" textlink="">
      <xdr:nvSpPr>
        <xdr:cNvPr id="373762" name="Line 2"/>
        <xdr:cNvSpPr>
          <a:spLocks noChangeShapeType="1"/>
        </xdr:cNvSpPr>
      </xdr:nvSpPr>
      <xdr:spPr bwMode="auto">
        <a:xfrm>
          <a:off x="27070050" y="1200150"/>
          <a:ext cx="54578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361950</xdr:colOff>
      <xdr:row>5</xdr:row>
      <xdr:rowOff>85725</xdr:rowOff>
    </xdr:from>
    <xdr:to>
      <xdr:col>16</xdr:col>
      <xdr:colOff>352425</xdr:colOff>
      <xdr:row>5</xdr:row>
      <xdr:rowOff>85725</xdr:rowOff>
    </xdr:to>
    <xdr:sp macro="" textlink="">
      <xdr:nvSpPr>
        <xdr:cNvPr id="373763" name="Line 3"/>
        <xdr:cNvSpPr>
          <a:spLocks noChangeShapeType="1"/>
        </xdr:cNvSpPr>
      </xdr:nvSpPr>
      <xdr:spPr bwMode="auto">
        <a:xfrm>
          <a:off x="8467725" y="1181100"/>
          <a:ext cx="65913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102</xdr:row>
      <xdr:rowOff>28575</xdr:rowOff>
    </xdr:from>
    <xdr:to>
      <xdr:col>10</xdr:col>
      <xdr:colOff>161925</xdr:colOff>
      <xdr:row>140</xdr:row>
      <xdr:rowOff>85725</xdr:rowOff>
    </xdr:to>
    <xdr:graphicFrame macro="">
      <xdr:nvGraphicFramePr>
        <xdr:cNvPr id="37376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0.01824</cdr:x>
      <cdr:y>0.27434</cdr:y>
    </cdr:from>
    <cdr:to>
      <cdr:x>0.09021</cdr:x>
      <cdr:y>0.34199</cdr:y>
    </cdr:to>
    <cdr:sp macro="" textlink="">
      <cdr:nvSpPr>
        <cdr:cNvPr id="3747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4595" y="2106700"/>
          <a:ext cx="636815" cy="518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 (lbs)</a:t>
          </a:r>
        </a:p>
      </cdr:txBody>
    </cdr:sp>
  </cdr:relSizeAnchor>
  <cdr:relSizeAnchor xmlns:cdr="http://schemas.openxmlformats.org/drawingml/2006/chartDrawing">
    <cdr:from>
      <cdr:x>0.44534</cdr:x>
      <cdr:y>0.95231</cdr:y>
    </cdr:from>
    <cdr:to>
      <cdr:x>0.57147</cdr:x>
      <cdr:y>0.99379</cdr:y>
    </cdr:to>
    <cdr:sp macro="" textlink="">
      <cdr:nvSpPr>
        <cdr:cNvPr id="3747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908" y="7305135"/>
          <a:ext cx="1116068" cy="3180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0.88575</cdr:x>
      <cdr:y>0.4435</cdr:y>
    </cdr:from>
    <cdr:to>
      <cdr:x>0.9745</cdr:x>
      <cdr:y>0.51925</cdr:y>
    </cdr:to>
    <cdr:sp macro="" textlink="">
      <cdr:nvSpPr>
        <cdr:cNvPr id="1280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01529" y="2589519"/>
          <a:ext cx="761654" cy="44229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0.90025</cdr:x>
      <cdr:y>0.52625</cdr:y>
    </cdr:from>
    <cdr:to>
      <cdr:x>0.9645</cdr:x>
      <cdr:y>0.562</cdr:y>
    </cdr:to>
    <cdr:sp macro="" textlink="">
      <cdr:nvSpPr>
        <cdr:cNvPr id="12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968" y="3072682"/>
          <a:ext cx="551395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0.94375</cdr:x>
      <cdr:y>0.6485</cdr:y>
    </cdr:from>
    <cdr:to>
      <cdr:x>0.98075</cdr:x>
      <cdr:y>0.67475</cdr:y>
    </cdr:to>
    <cdr:sp macro="" textlink="">
      <cdr:nvSpPr>
        <cdr:cNvPr id="1280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9286" y="3786478"/>
          <a:ext cx="317535" cy="15326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1280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0.9055</cdr:x>
      <cdr:y>0.61525</cdr:y>
    </cdr:from>
    <cdr:to>
      <cdr:x>0.94375</cdr:x>
      <cdr:y>0.64425</cdr:y>
    </cdr:to>
    <cdr:sp macro="" textlink="">
      <cdr:nvSpPr>
        <cdr:cNvPr id="12800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71024" y="3592337"/>
          <a:ext cx="328262" cy="1693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  <cdr:relSizeAnchor xmlns:cdr="http://schemas.openxmlformats.org/drawingml/2006/chartDrawing">
    <cdr:from>
      <cdr:x>0.24</cdr:x>
      <cdr:y>0.9545</cdr:y>
    </cdr:from>
    <cdr:to>
      <cdr:x>0.6835</cdr:x>
      <cdr:y>1</cdr:y>
    </cdr:to>
    <cdr:sp macro="" textlink="">
      <cdr:nvSpPr>
        <cdr:cNvPr id="12800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9686" y="5573158"/>
          <a:ext cx="3806128" cy="265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635000</xdr:colOff>
          <xdr:row>0</xdr:row>
          <xdr:rowOff>152400</xdr:rowOff>
        </xdr:from>
        <xdr:to>
          <xdr:col>20</xdr:col>
          <xdr:colOff>152400</xdr:colOff>
          <xdr:row>2</xdr:row>
          <xdr:rowOff>203200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504825</xdr:colOff>
      <xdr:row>5</xdr:row>
      <xdr:rowOff>114300</xdr:rowOff>
    </xdr:from>
    <xdr:to>
      <xdr:col>38</xdr:col>
      <xdr:colOff>257175</xdr:colOff>
      <xdr:row>5</xdr:row>
      <xdr:rowOff>114300</xdr:rowOff>
    </xdr:to>
    <xdr:sp macro="" textlink="">
      <xdr:nvSpPr>
        <xdr:cNvPr id="6146" name="Line 2"/>
        <xdr:cNvSpPr>
          <a:spLocks noChangeShapeType="1"/>
        </xdr:cNvSpPr>
      </xdr:nvSpPr>
      <xdr:spPr bwMode="auto">
        <a:xfrm>
          <a:off x="26679525" y="1209675"/>
          <a:ext cx="5762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533400</xdr:colOff>
      <xdr:row>5</xdr:row>
      <xdr:rowOff>76200</xdr:rowOff>
    </xdr:from>
    <xdr:to>
      <xdr:col>16</xdr:col>
      <xdr:colOff>161925</xdr:colOff>
      <xdr:row>5</xdr:row>
      <xdr:rowOff>76200</xdr:rowOff>
    </xdr:to>
    <xdr:sp macro="" textlink="">
      <xdr:nvSpPr>
        <xdr:cNvPr id="6151" name="Line 7"/>
        <xdr:cNvSpPr>
          <a:spLocks noChangeShapeType="1"/>
        </xdr:cNvSpPr>
      </xdr:nvSpPr>
      <xdr:spPr bwMode="auto">
        <a:xfrm>
          <a:off x="8439150" y="1171575"/>
          <a:ext cx="60864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323850</xdr:colOff>
      <xdr:row>156</xdr:row>
      <xdr:rowOff>76200</xdr:rowOff>
    </xdr:from>
    <xdr:to>
      <xdr:col>14</xdr:col>
      <xdr:colOff>85725</xdr:colOff>
      <xdr:row>195</xdr:row>
      <xdr:rowOff>171450</xdr:rowOff>
    </xdr:to>
    <xdr:graphicFrame macro="">
      <xdr:nvGraphicFramePr>
        <xdr:cNvPr id="615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638175</xdr:colOff>
      <xdr:row>156</xdr:row>
      <xdr:rowOff>142875</xdr:rowOff>
    </xdr:from>
    <xdr:to>
      <xdr:col>24</xdr:col>
      <xdr:colOff>676275</xdr:colOff>
      <xdr:row>196</xdr:row>
      <xdr:rowOff>0</xdr:rowOff>
    </xdr:to>
    <xdr:graphicFrame macro="">
      <xdr:nvGraphicFramePr>
        <xdr:cNvPr id="615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0.23075</cdr:y>
    </cdr:from>
    <cdr:to>
      <cdr:x>0.0805</cdr:x>
      <cdr:y>0.373</cdr:y>
    </cdr:to>
    <cdr:sp macro="" textlink="">
      <cdr:nvSpPr>
        <cdr:cNvPr id="129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7309"/>
          <a:ext cx="690853" cy="830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0.95275</cdr:y>
    </cdr:from>
    <cdr:to>
      <cdr:x>0.70475</cdr:x>
      <cdr:y>0.9965</cdr:y>
    </cdr:to>
    <cdr:sp macro="" textlink="">
      <cdr:nvSpPr>
        <cdr:cNvPr id="129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62941"/>
          <a:ext cx="2724793" cy="255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0.23075</cdr:y>
    </cdr:from>
    <cdr:to>
      <cdr:x>0.0805</cdr:x>
      <cdr:y>0.373</cdr:y>
    </cdr:to>
    <cdr:sp macro="" textlink="">
      <cdr:nvSpPr>
        <cdr:cNvPr id="130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7309"/>
          <a:ext cx="690853" cy="830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0.341</cdr:x>
      <cdr:y>0.95725</cdr:y>
    </cdr:from>
    <cdr:to>
      <cdr:x>0.7855</cdr:x>
      <cdr:y>1</cdr:y>
    </cdr:to>
    <cdr:sp macro="" textlink="">
      <cdr:nvSpPr>
        <cdr:cNvPr id="1300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6471" y="5589215"/>
          <a:ext cx="3814710" cy="249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863600</xdr:colOff>
          <xdr:row>0</xdr:row>
          <xdr:rowOff>63500</xdr:rowOff>
        </xdr:from>
        <xdr:to>
          <xdr:col>21</xdr:col>
          <xdr:colOff>25400</xdr:colOff>
          <xdr:row>2</xdr:row>
          <xdr:rowOff>114300</xdr:rowOff>
        </xdr:to>
        <xdr:sp macro="" textlink="">
          <xdr:nvSpPr>
            <xdr:cNvPr id="187393" name="Object 1" hidden="1">
              <a:extLst>
                <a:ext uri="{63B3BB69-23CF-44E3-9099-C40C66FF867C}">
                  <a14:compatExt spid="_x0000_s187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87394" name="Line 2"/>
        <xdr:cNvSpPr>
          <a:spLocks noChangeShapeType="1"/>
        </xdr:cNvSpPr>
      </xdr:nvSpPr>
      <xdr:spPr bwMode="auto">
        <a:xfrm>
          <a:off x="28174950" y="1209675"/>
          <a:ext cx="6143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87395" name="Line 3"/>
        <xdr:cNvSpPr>
          <a:spLocks noChangeShapeType="1"/>
        </xdr:cNvSpPr>
      </xdr:nvSpPr>
      <xdr:spPr bwMode="auto">
        <a:xfrm>
          <a:off x="9229725" y="1209675"/>
          <a:ext cx="62388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8739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390525</xdr:colOff>
      <xdr:row>282</xdr:row>
      <xdr:rowOff>133350</xdr:rowOff>
    </xdr:from>
    <xdr:to>
      <xdr:col>15</xdr:col>
      <xdr:colOff>257175</xdr:colOff>
      <xdr:row>329</xdr:row>
      <xdr:rowOff>171450</xdr:rowOff>
    </xdr:to>
    <xdr:graphicFrame macro="">
      <xdr:nvGraphicFramePr>
        <xdr:cNvPr id="18740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219075</xdr:colOff>
      <xdr:row>235</xdr:row>
      <xdr:rowOff>114300</xdr:rowOff>
    </xdr:from>
    <xdr:to>
      <xdr:col>13</xdr:col>
      <xdr:colOff>657225</xdr:colOff>
      <xdr:row>275</xdr:row>
      <xdr:rowOff>57150</xdr:rowOff>
    </xdr:to>
    <xdr:graphicFrame macro="">
      <xdr:nvGraphicFramePr>
        <xdr:cNvPr id="18740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123825</xdr:colOff>
      <xdr:row>233</xdr:row>
      <xdr:rowOff>190500</xdr:rowOff>
    </xdr:from>
    <xdr:to>
      <xdr:col>25</xdr:col>
      <xdr:colOff>161925</xdr:colOff>
      <xdr:row>273</xdr:row>
      <xdr:rowOff>95250</xdr:rowOff>
    </xdr:to>
    <xdr:graphicFrame macro="">
      <xdr:nvGraphicFramePr>
        <xdr:cNvPr id="18740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0.02033</cdr:x>
      <cdr:y>0.20748</cdr:y>
    </cdr:from>
    <cdr:to>
      <cdr:x>0.0712</cdr:x>
      <cdr:y>0.28939</cdr:y>
    </cdr:to>
    <cdr:sp macro="" textlink="">
      <cdr:nvSpPr>
        <cdr:cNvPr id="228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429" y="1963601"/>
          <a:ext cx="653641" cy="774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</a:t>
          </a:r>
        </a:p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(lbs)</a:t>
          </a:r>
        </a:p>
      </cdr:txBody>
    </cdr:sp>
  </cdr:relSizeAnchor>
  <cdr:relSizeAnchor xmlns:cdr="http://schemas.openxmlformats.org/drawingml/2006/chartDrawing">
    <cdr:from>
      <cdr:x>0.46228</cdr:x>
      <cdr:y>0.94225</cdr:y>
    </cdr:from>
    <cdr:to>
      <cdr:x>0.58238</cdr:x>
      <cdr:y>0.98184</cdr:y>
    </cdr:to>
    <cdr:sp macro="" textlink="">
      <cdr:nvSpPr>
        <cdr:cNvPr id="2283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3136" y="8906273"/>
          <a:ext cx="1543231" cy="374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0.00846</cdr:x>
      <cdr:y>0.26287</cdr:y>
    </cdr:from>
    <cdr:to>
      <cdr:x>0.04221</cdr:x>
      <cdr:y>0.33821</cdr:y>
    </cdr:to>
    <cdr:sp macro="" textlink="">
      <cdr:nvSpPr>
        <cdr:cNvPr id="38912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748" y="2093913"/>
          <a:ext cx="429101" cy="5991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0.54193</cdr:x>
      <cdr:y>0.94338</cdr:y>
    </cdr:from>
    <cdr:to>
      <cdr:x>0.5861</cdr:x>
      <cdr:y>0.98734</cdr:y>
    </cdr:to>
    <cdr:sp macro="" textlink="">
      <cdr:nvSpPr>
        <cdr:cNvPr id="3891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94334" y="7506196"/>
          <a:ext cx="561618" cy="3496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0.01266</cdr:x>
      <cdr:y>0.21053</cdr:y>
    </cdr:from>
    <cdr:to>
      <cdr:x>0.1032</cdr:x>
      <cdr:y>0.27548</cdr:y>
    </cdr:to>
    <cdr:sp macro="" textlink="">
      <cdr:nvSpPr>
        <cdr:cNvPr id="390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308" y="1669545"/>
          <a:ext cx="823603" cy="51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0.43148</cdr:x>
      <cdr:y>0.94928</cdr:y>
    </cdr:from>
    <cdr:to>
      <cdr:x>0.61528</cdr:x>
      <cdr:y>0.99374</cdr:y>
    </cdr:to>
    <cdr:sp macro="" textlink="">
      <cdr:nvSpPr>
        <cdr:cNvPr id="3901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8035" y="7516969"/>
          <a:ext cx="1671959" cy="3519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0.88575</cdr:x>
      <cdr:y>0.4435</cdr:y>
    </cdr:from>
    <cdr:to>
      <cdr:x>0.9745</cdr:x>
      <cdr:y>0.51925</cdr:y>
    </cdr:to>
    <cdr:sp macro="" textlink="">
      <cdr:nvSpPr>
        <cdr:cNvPr id="184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01529" y="2589519"/>
          <a:ext cx="761654" cy="44229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0.90025</cdr:x>
      <cdr:y>0.52625</cdr:y>
    </cdr:from>
    <cdr:to>
      <cdr:x>0.9645</cdr:x>
      <cdr:y>0.562</cdr:y>
    </cdr:to>
    <cdr:sp macro="" textlink="">
      <cdr:nvSpPr>
        <cdr:cNvPr id="1843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968" y="3072682"/>
          <a:ext cx="551395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0.94375</cdr:x>
      <cdr:y>0.6485</cdr:y>
    </cdr:from>
    <cdr:to>
      <cdr:x>0.98075</cdr:x>
      <cdr:y>0.67475</cdr:y>
    </cdr:to>
    <cdr:sp macro="" textlink="">
      <cdr:nvSpPr>
        <cdr:cNvPr id="1843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9286" y="3786478"/>
          <a:ext cx="317535" cy="15326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18432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0.9055</cdr:x>
      <cdr:y>0.61525</cdr:y>
    </cdr:from>
    <cdr:to>
      <cdr:x>0.94375</cdr:x>
      <cdr:y>0.64425</cdr:y>
    </cdr:to>
    <cdr:sp macro="" textlink="">
      <cdr:nvSpPr>
        <cdr:cNvPr id="18432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71024" y="3592337"/>
          <a:ext cx="328262" cy="1693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  <cdr:relSizeAnchor xmlns:cdr="http://schemas.openxmlformats.org/drawingml/2006/chartDrawing">
    <cdr:from>
      <cdr:x>0.24</cdr:x>
      <cdr:y>0.9545</cdr:y>
    </cdr:from>
    <cdr:to>
      <cdr:x>0.6835</cdr:x>
      <cdr:y>1</cdr:y>
    </cdr:to>
    <cdr:sp macro="" textlink="">
      <cdr:nvSpPr>
        <cdr:cNvPr id="18432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9686" y="5573158"/>
          <a:ext cx="3806128" cy="265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0.00886</cdr:x>
      <cdr:y>0.26289</cdr:y>
    </cdr:from>
    <cdr:to>
      <cdr:x>0.04359</cdr:x>
      <cdr:y>0.33822</cdr:y>
    </cdr:to>
    <cdr:sp macro="" textlink="">
      <cdr:nvSpPr>
        <cdr:cNvPr id="2560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31" y="2081530"/>
          <a:ext cx="423720" cy="595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0.54266</cdr:x>
      <cdr:y>0.9431</cdr:y>
    </cdr:from>
    <cdr:to>
      <cdr:x>0.58657</cdr:x>
      <cdr:y>0.98706</cdr:y>
    </cdr:to>
    <cdr:sp macro="" textlink="">
      <cdr:nvSpPr>
        <cdr:cNvPr id="256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4507" y="7459059"/>
          <a:ext cx="535703" cy="3475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0.23125</cdr:y>
    </cdr:from>
    <cdr:to>
      <cdr:x>0.0805</cdr:x>
      <cdr:y>0.3735</cdr:y>
    </cdr:to>
    <cdr:sp macro="" textlink="">
      <cdr:nvSpPr>
        <cdr:cNvPr id="185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50228"/>
          <a:ext cx="690853" cy="830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0.9535</cdr:y>
    </cdr:from>
    <cdr:to>
      <cdr:x>0.70475</cdr:x>
      <cdr:y>0.9965</cdr:y>
    </cdr:to>
    <cdr:sp macro="" textlink="">
      <cdr:nvSpPr>
        <cdr:cNvPr id="1853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67320"/>
          <a:ext cx="2724793" cy="2510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0.23075</cdr:y>
    </cdr:from>
    <cdr:to>
      <cdr:x>0.0805</cdr:x>
      <cdr:y>0.373</cdr:y>
    </cdr:to>
    <cdr:sp macro="" textlink="">
      <cdr:nvSpPr>
        <cdr:cNvPr id="186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7309"/>
          <a:ext cx="690853" cy="830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0.341</cdr:x>
      <cdr:y>0.95725</cdr:y>
    </cdr:from>
    <cdr:to>
      <cdr:x>0.7855</cdr:x>
      <cdr:y>1</cdr:y>
    </cdr:to>
    <cdr:sp macro="" textlink="">
      <cdr:nvSpPr>
        <cdr:cNvPr id="1863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6471" y="5589215"/>
          <a:ext cx="3814710" cy="249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1</xdr:row>
          <xdr:rowOff>88900</xdr:rowOff>
        </xdr:from>
        <xdr:to>
          <xdr:col>2</xdr:col>
          <xdr:colOff>38100</xdr:colOff>
          <xdr:row>6</xdr:row>
          <xdr:rowOff>38100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0.01297</cdr:x>
      <cdr:y>0.21055</cdr:y>
    </cdr:from>
    <cdr:to>
      <cdr:x>0.07679</cdr:x>
      <cdr:y>0.2755</cdr:y>
    </cdr:to>
    <cdr:sp macro="" textlink="">
      <cdr:nvSpPr>
        <cdr:cNvPr id="25702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673" y="1659687"/>
          <a:ext cx="573200" cy="511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0.94924</cdr:y>
    </cdr:from>
    <cdr:to>
      <cdr:x>0.61576</cdr:x>
      <cdr:y>0.9937</cdr:y>
    </cdr:to>
    <cdr:sp macro="" textlink="">
      <cdr:nvSpPr>
        <cdr:cNvPr id="25702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3243" y="7471499"/>
          <a:ext cx="1650728" cy="349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279400</xdr:colOff>
          <xdr:row>0</xdr:row>
          <xdr:rowOff>101600</xdr:rowOff>
        </xdr:from>
        <xdr:to>
          <xdr:col>19</xdr:col>
          <xdr:colOff>825500</xdr:colOff>
          <xdr:row>2</xdr:row>
          <xdr:rowOff>139700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552450</xdr:colOff>
      <xdr:row>5</xdr:row>
      <xdr:rowOff>104775</xdr:rowOff>
    </xdr:from>
    <xdr:to>
      <xdr:col>38</xdr:col>
      <xdr:colOff>304800</xdr:colOff>
      <xdr:row>5</xdr:row>
      <xdr:rowOff>104775</xdr:rowOff>
    </xdr:to>
    <xdr:sp macro="" textlink="">
      <xdr:nvSpPr>
        <xdr:cNvPr id="10242" name="Line 2"/>
        <xdr:cNvSpPr>
          <a:spLocks noChangeShapeType="1"/>
        </xdr:cNvSpPr>
      </xdr:nvSpPr>
      <xdr:spPr bwMode="auto">
        <a:xfrm>
          <a:off x="26812875" y="1200150"/>
          <a:ext cx="5762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5</xdr:row>
      <xdr:rowOff>76200</xdr:rowOff>
    </xdr:from>
    <xdr:to>
      <xdr:col>16</xdr:col>
      <xdr:colOff>304800</xdr:colOff>
      <xdr:row>5</xdr:row>
      <xdr:rowOff>76200</xdr:rowOff>
    </xdr:to>
    <xdr:sp macro="" textlink="">
      <xdr:nvSpPr>
        <xdr:cNvPr id="10245" name="Line 5"/>
        <xdr:cNvSpPr>
          <a:spLocks noChangeShapeType="1"/>
        </xdr:cNvSpPr>
      </xdr:nvSpPr>
      <xdr:spPr bwMode="auto">
        <a:xfrm>
          <a:off x="8420100" y="1171575"/>
          <a:ext cx="63341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561975</xdr:colOff>
      <xdr:row>233</xdr:row>
      <xdr:rowOff>123825</xdr:rowOff>
    </xdr:from>
    <xdr:to>
      <xdr:col>11</xdr:col>
      <xdr:colOff>19050</xdr:colOff>
      <xdr:row>271</xdr:row>
      <xdr:rowOff>180975</xdr:rowOff>
    </xdr:to>
    <xdr:graphicFrame macro="">
      <xdr:nvGraphicFramePr>
        <xdr:cNvPr id="1024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533400</xdr:colOff>
      <xdr:row>233</xdr:row>
      <xdr:rowOff>123825</xdr:rowOff>
    </xdr:from>
    <xdr:to>
      <xdr:col>21</xdr:col>
      <xdr:colOff>76200</xdr:colOff>
      <xdr:row>271</xdr:row>
      <xdr:rowOff>161925</xdr:rowOff>
    </xdr:to>
    <xdr:graphicFrame macro="">
      <xdr:nvGraphicFramePr>
        <xdr:cNvPr id="1024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0.00538</cdr:x>
      <cdr:y>0.29286</cdr:y>
    </cdr:from>
    <cdr:to>
      <cdr:x>0.07735</cdr:x>
      <cdr:y>0.36125</cdr:y>
    </cdr:to>
    <cdr:sp macro="" textlink="">
      <cdr:nvSpPr>
        <cdr:cNvPr id="205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248682"/>
          <a:ext cx="636815" cy="5243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 (lbs)</a:t>
          </a:r>
        </a:p>
      </cdr:txBody>
    </cdr:sp>
  </cdr:relSizeAnchor>
  <cdr:relSizeAnchor xmlns:cdr="http://schemas.openxmlformats.org/drawingml/2006/chartDrawing">
    <cdr:from>
      <cdr:x>0.44534</cdr:x>
      <cdr:y>0.95231</cdr:y>
    </cdr:from>
    <cdr:to>
      <cdr:x>0.57147</cdr:x>
      <cdr:y>0.99379</cdr:y>
    </cdr:to>
    <cdr:sp macro="" textlink="">
      <cdr:nvSpPr>
        <cdr:cNvPr id="2058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908" y="7305135"/>
          <a:ext cx="1116068" cy="3180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0.01317</cdr:x>
      <cdr:y>0.21065</cdr:y>
    </cdr:from>
    <cdr:to>
      <cdr:x>0.07794</cdr:x>
      <cdr:y>0.27509</cdr:y>
    </cdr:to>
    <cdr:sp macro="" textlink="">
      <cdr:nvSpPr>
        <cdr:cNvPr id="259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163" y="1614338"/>
          <a:ext cx="560875" cy="4928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0.43275</cdr:x>
      <cdr:y>0.9481</cdr:y>
    </cdr:from>
    <cdr:to>
      <cdr:x>0.61596</cdr:x>
      <cdr:y>0.99353</cdr:y>
    </cdr:to>
    <cdr:sp macro="" textlink="">
      <cdr:nvSpPr>
        <cdr:cNvPr id="2590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50005" y="7254784"/>
          <a:ext cx="1586291" cy="3474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38</xdr:row>
      <xdr:rowOff>76200</xdr:rowOff>
    </xdr:from>
    <xdr:to>
      <xdr:col>2</xdr:col>
      <xdr:colOff>2905125</xdr:colOff>
      <xdr:row>56</xdr:row>
      <xdr:rowOff>95250</xdr:rowOff>
    </xdr:to>
    <xdr:sp macro="" textlink="">
      <xdr:nvSpPr>
        <xdr:cNvPr id="388097" name="Text Box 1"/>
        <xdr:cNvSpPr txBox="1">
          <a:spLocks noChangeArrowheads="1"/>
        </xdr:cNvSpPr>
      </xdr:nvSpPr>
      <xdr:spPr bwMode="auto">
        <a:xfrm>
          <a:off x="2809875" y="7867650"/>
          <a:ext cx="2886075" cy="3619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Note: The blade geometric shape for each of these blades is included in Appendix I of ASD-TR-69-15 Part I. The graphs are in the standard format of the time. The graphs give blade chord and airfoil thickness non-dimensionalized by propeller diameter versus blade radius station (r/R). Additionally, twist (i.e., beta) and the airfoil design C</a:t>
          </a:r>
          <a:r>
            <a:rPr lang="en-US" sz="1400" b="1" i="0" u="none" strike="noStrike" baseline="-25000">
              <a:solidFill>
                <a:srgbClr val="000000"/>
              </a:solidFill>
              <a:latin typeface="Times New Roman"/>
              <a:cs typeface="Times New Roman"/>
            </a:rPr>
            <a:t>l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following NACA airfoil shape standards are provided versus radius station. See Abbott and von Doenhoff's book "Theory of Wing Sections."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0.90475</cdr:x>
      <cdr:y>0.399</cdr:y>
    </cdr:from>
    <cdr:to>
      <cdr:x>0.969</cdr:x>
      <cdr:y>0.50625</cdr:y>
    </cdr:to>
    <cdr:sp macro="" textlink="">
      <cdr:nvSpPr>
        <cdr:cNvPr id="71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4587" y="2329691"/>
          <a:ext cx="551395" cy="6262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of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Merit</a:t>
          </a:r>
        </a:p>
      </cdr:txBody>
    </cdr:sp>
  </cdr:relSizeAnchor>
  <cdr:relSizeAnchor xmlns:cdr="http://schemas.openxmlformats.org/drawingml/2006/chartDrawing">
    <cdr:from>
      <cdr:x>0.91275</cdr:x>
      <cdr:y>0.5315</cdr:y>
    </cdr:from>
    <cdr:to>
      <cdr:x>0.97725</cdr:x>
      <cdr:y>0.56725</cdr:y>
    </cdr:to>
    <cdr:sp macro="" textlink="">
      <cdr:nvSpPr>
        <cdr:cNvPr id="71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33243" y="3103335"/>
          <a:ext cx="553541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0.8975</cdr:x>
      <cdr:y>0.63625</cdr:y>
    </cdr:from>
    <cdr:to>
      <cdr:x>0.94</cdr:x>
      <cdr:y>0.6615</cdr:y>
    </cdr:to>
    <cdr:sp macro="" textlink="">
      <cdr:nvSpPr>
        <cdr:cNvPr id="717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2367" y="3714952"/>
          <a:ext cx="364737" cy="14743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717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0.396</cdr:x>
      <cdr:y>0.95325</cdr:y>
    </cdr:from>
    <cdr:to>
      <cdr:x>0.74225</cdr:x>
      <cdr:y>0.99825</cdr:y>
    </cdr:to>
    <cdr:sp macro="" textlink="">
      <cdr:nvSpPr>
        <cdr:cNvPr id="717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98482" y="5565860"/>
          <a:ext cx="2971526" cy="2627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 </a:t>
          </a:r>
        </a:p>
      </cdr:txBody>
    </cdr:sp>
  </cdr:relSizeAnchor>
  <cdr:relSizeAnchor xmlns:cdr="http://schemas.openxmlformats.org/drawingml/2006/chartDrawing">
    <cdr:from>
      <cdr:x>0.9465</cdr:x>
      <cdr:y>0.6215</cdr:y>
    </cdr:from>
    <cdr:to>
      <cdr:x>0.9835</cdr:x>
      <cdr:y>0.6485</cdr:y>
    </cdr:to>
    <cdr:sp macro="" textlink="">
      <cdr:nvSpPr>
        <cdr:cNvPr id="7176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22887" y="3628830"/>
          <a:ext cx="317535" cy="15764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0.22875</cdr:y>
    </cdr:from>
    <cdr:to>
      <cdr:x>0.0805</cdr:x>
      <cdr:y>0.36925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35631"/>
          <a:ext cx="690853" cy="820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0.94825</cdr:y>
    </cdr:from>
    <cdr:to>
      <cdr:x>0.70475</cdr:x>
      <cdr:y>0.9965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36666"/>
          <a:ext cx="2724793" cy="2817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0.22875</cdr:y>
    </cdr:from>
    <cdr:to>
      <cdr:x>0.0805</cdr:x>
      <cdr:y>0.36925</cdr:y>
    </cdr:to>
    <cdr:sp macro="" textlink="">
      <cdr:nvSpPr>
        <cdr:cNvPr id="56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35631"/>
          <a:ext cx="690853" cy="820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0.348</cdr:x>
      <cdr:y>0.9545</cdr:y>
    </cdr:from>
    <cdr:to>
      <cdr:x>0.6945</cdr:x>
      <cdr:y>1</cdr:y>
    </cdr:to>
    <cdr:sp macro="" textlink="">
      <cdr:nvSpPr>
        <cdr:cNvPr id="563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6545" y="5573158"/>
          <a:ext cx="2973671" cy="265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279400</xdr:colOff>
          <xdr:row>1</xdr:row>
          <xdr:rowOff>12700</xdr:rowOff>
        </xdr:from>
        <xdr:to>
          <xdr:col>20</xdr:col>
          <xdr:colOff>673100</xdr:colOff>
          <xdr:row>3</xdr:row>
          <xdr:rowOff>76200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15362" name="Line 2"/>
        <xdr:cNvSpPr>
          <a:spLocks noChangeShapeType="1"/>
        </xdr:cNvSpPr>
      </xdr:nvSpPr>
      <xdr:spPr bwMode="auto">
        <a:xfrm>
          <a:off x="27070050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638175</xdr:colOff>
      <xdr:row>5</xdr:row>
      <xdr:rowOff>95250</xdr:rowOff>
    </xdr:from>
    <xdr:to>
      <xdr:col>16</xdr:col>
      <xdr:colOff>266700</xdr:colOff>
      <xdr:row>5</xdr:row>
      <xdr:rowOff>95250</xdr:rowOff>
    </xdr:to>
    <xdr:sp macro="" textlink="">
      <xdr:nvSpPr>
        <xdr:cNvPr id="15364" name="Line 4"/>
        <xdr:cNvSpPr>
          <a:spLocks noChangeShapeType="1"/>
        </xdr:cNvSpPr>
      </xdr:nvSpPr>
      <xdr:spPr bwMode="auto">
        <a:xfrm>
          <a:off x="9163050" y="1190625"/>
          <a:ext cx="58674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371475</xdr:colOff>
      <xdr:row>199</xdr:row>
      <xdr:rowOff>38100</xdr:rowOff>
    </xdr:from>
    <xdr:to>
      <xdr:col>14</xdr:col>
      <xdr:colOff>600075</xdr:colOff>
      <xdr:row>238</xdr:row>
      <xdr:rowOff>123825</xdr:rowOff>
    </xdr:to>
    <xdr:graphicFrame macro="">
      <xdr:nvGraphicFramePr>
        <xdr:cNvPr id="1537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857250</xdr:colOff>
      <xdr:row>199</xdr:row>
      <xdr:rowOff>133350</xdr:rowOff>
    </xdr:from>
    <xdr:to>
      <xdr:col>26</xdr:col>
      <xdr:colOff>476250</xdr:colOff>
      <xdr:row>238</xdr:row>
      <xdr:rowOff>180975</xdr:rowOff>
    </xdr:to>
    <xdr:graphicFrame macro="">
      <xdr:nvGraphicFramePr>
        <xdr:cNvPr id="1537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0.00893</cdr:x>
      <cdr:y>0.2629</cdr:y>
    </cdr:from>
    <cdr:to>
      <cdr:x>0.0439</cdr:x>
      <cdr:y>0.33823</cdr:y>
    </cdr:to>
    <cdr:sp macro="" textlink="">
      <cdr:nvSpPr>
        <cdr:cNvPr id="260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236" y="2079054"/>
          <a:ext cx="419024" cy="5948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0.54291</cdr:x>
      <cdr:y>0.94309</cdr:y>
    </cdr:from>
    <cdr:to>
      <cdr:x>0.5868</cdr:x>
      <cdr:y>0.98705</cdr:y>
    </cdr:to>
    <cdr:sp macro="" textlink="">
      <cdr:nvSpPr>
        <cdr:cNvPr id="2600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08521" y="7450025"/>
          <a:ext cx="526009" cy="3471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0.00531</cdr:x>
      <cdr:y>0.25649</cdr:y>
    </cdr:from>
    <cdr:to>
      <cdr:x>0.07184</cdr:x>
      <cdr:y>0.32119</cdr:y>
    </cdr:to>
    <cdr:sp macro="" textlink="">
      <cdr:nvSpPr>
        <cdr:cNvPr id="261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018689"/>
          <a:ext cx="596998" cy="508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0.41096</cdr:x>
      <cdr:y>0.94899</cdr:y>
    </cdr:from>
    <cdr:to>
      <cdr:x>0.60166</cdr:x>
      <cdr:y>0.99369</cdr:y>
    </cdr:to>
    <cdr:sp macro="" textlink="">
      <cdr:nvSpPr>
        <cdr:cNvPr id="2611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90493" y="7460464"/>
          <a:ext cx="1711100" cy="3512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406400</xdr:colOff>
          <xdr:row>1</xdr:row>
          <xdr:rowOff>76200</xdr:rowOff>
        </xdr:from>
        <xdr:to>
          <xdr:col>19</xdr:col>
          <xdr:colOff>939800</xdr:colOff>
          <xdr:row>3</xdr:row>
          <xdr:rowOff>139700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32770" name="Line 2"/>
        <xdr:cNvSpPr>
          <a:spLocks noChangeShapeType="1"/>
        </xdr:cNvSpPr>
      </xdr:nvSpPr>
      <xdr:spPr bwMode="auto">
        <a:xfrm>
          <a:off x="27146250" y="1209675"/>
          <a:ext cx="59912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32771" name="Line 3"/>
        <xdr:cNvSpPr>
          <a:spLocks noChangeShapeType="1"/>
        </xdr:cNvSpPr>
      </xdr:nvSpPr>
      <xdr:spPr bwMode="auto">
        <a:xfrm>
          <a:off x="9296400" y="1209675"/>
          <a:ext cx="59817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685800</xdr:colOff>
      <xdr:row>63</xdr:row>
      <xdr:rowOff>114300</xdr:rowOff>
    </xdr:from>
    <xdr:to>
      <xdr:col>13</xdr:col>
      <xdr:colOff>447675</xdr:colOff>
      <xdr:row>103</xdr:row>
      <xdr:rowOff>9525</xdr:rowOff>
    </xdr:to>
    <xdr:graphicFrame macro="">
      <xdr:nvGraphicFramePr>
        <xdr:cNvPr id="3277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65</xdr:row>
      <xdr:rowOff>0</xdr:rowOff>
    </xdr:from>
    <xdr:to>
      <xdr:col>25</xdr:col>
      <xdr:colOff>314325</xdr:colOff>
      <xdr:row>104</xdr:row>
      <xdr:rowOff>57150</xdr:rowOff>
    </xdr:to>
    <xdr:graphicFrame macro="">
      <xdr:nvGraphicFramePr>
        <xdr:cNvPr id="3277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0.00893</cdr:x>
      <cdr:y>0.26289</cdr:y>
    </cdr:from>
    <cdr:to>
      <cdr:x>0.0439</cdr:x>
      <cdr:y>0.33822</cdr:y>
    </cdr:to>
    <cdr:sp macro="" textlink="">
      <cdr:nvSpPr>
        <cdr:cNvPr id="265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284" y="2081530"/>
          <a:ext cx="419359" cy="595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0.54266</cdr:x>
      <cdr:y>0.9431</cdr:y>
    </cdr:from>
    <cdr:to>
      <cdr:x>0.58656</cdr:x>
      <cdr:y>0.98706</cdr:y>
    </cdr:to>
    <cdr:sp macro="" textlink="">
      <cdr:nvSpPr>
        <cdr:cNvPr id="265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10722" y="7459059"/>
          <a:ext cx="526430" cy="3475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355600</xdr:colOff>
          <xdr:row>4</xdr:row>
          <xdr:rowOff>63500</xdr:rowOff>
        </xdr:from>
        <xdr:to>
          <xdr:col>14</xdr:col>
          <xdr:colOff>660400</xdr:colOff>
          <xdr:row>4</xdr:row>
          <xdr:rowOff>939800</xdr:rowOff>
        </xdr:to>
        <xdr:sp macro="" textlink="">
          <xdr:nvSpPr>
            <xdr:cNvPr id="219137" name="Object 1" hidden="1">
              <a:extLst>
                <a:ext uri="{63B3BB69-23CF-44E3-9099-C40C66FF867C}">
                  <a14:compatExt spid="_x0000_s219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63500</xdr:colOff>
          <xdr:row>4</xdr:row>
          <xdr:rowOff>12700</xdr:rowOff>
        </xdr:from>
        <xdr:to>
          <xdr:col>15</xdr:col>
          <xdr:colOff>1206500</xdr:colOff>
          <xdr:row>4</xdr:row>
          <xdr:rowOff>876300</xdr:rowOff>
        </xdr:to>
        <xdr:sp macro="" textlink="">
          <xdr:nvSpPr>
            <xdr:cNvPr id="219139" name="Object 3" hidden="1">
              <a:extLst>
                <a:ext uri="{63B3BB69-23CF-44E3-9099-C40C66FF867C}">
                  <a14:compatExt spid="_x0000_s219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139700</xdr:colOff>
          <xdr:row>0</xdr:row>
          <xdr:rowOff>215900</xdr:rowOff>
        </xdr:from>
        <xdr:to>
          <xdr:col>8</xdr:col>
          <xdr:colOff>1663700</xdr:colOff>
          <xdr:row>3</xdr:row>
          <xdr:rowOff>0</xdr:rowOff>
        </xdr:to>
        <xdr:sp macro="" textlink="">
          <xdr:nvSpPr>
            <xdr:cNvPr id="219140" name="Object 4" hidden="1">
              <a:extLst>
                <a:ext uri="{63B3BB69-23CF-44E3-9099-C40C66FF867C}">
                  <a14:compatExt spid="_x0000_s219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0.0053</cdr:x>
      <cdr:y>0.25648</cdr:y>
    </cdr:from>
    <cdr:to>
      <cdr:x>0.10548</cdr:x>
      <cdr:y>0.32119</cdr:y>
    </cdr:to>
    <cdr:sp macro="" textlink="">
      <cdr:nvSpPr>
        <cdr:cNvPr id="266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021103"/>
          <a:ext cx="899791" cy="509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0.94924</cdr:y>
    </cdr:from>
    <cdr:to>
      <cdr:x>0.61576</cdr:x>
      <cdr:y>0.9937</cdr:y>
    </cdr:to>
    <cdr:sp macro="" textlink="">
      <cdr:nvSpPr>
        <cdr:cNvPr id="266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3243" y="7471499"/>
          <a:ext cx="1650728" cy="349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292100</xdr:colOff>
          <xdr:row>0</xdr:row>
          <xdr:rowOff>215900</xdr:rowOff>
        </xdr:from>
        <xdr:to>
          <xdr:col>21</xdr:col>
          <xdr:colOff>546100</xdr:colOff>
          <xdr:row>3</xdr:row>
          <xdr:rowOff>25400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39938" name="Line 2"/>
        <xdr:cNvSpPr>
          <a:spLocks noChangeShapeType="1"/>
        </xdr:cNvSpPr>
      </xdr:nvSpPr>
      <xdr:spPr bwMode="auto">
        <a:xfrm>
          <a:off x="26603325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39939" name="Line 3"/>
        <xdr:cNvSpPr>
          <a:spLocks noChangeShapeType="1"/>
        </xdr:cNvSpPr>
      </xdr:nvSpPr>
      <xdr:spPr bwMode="auto">
        <a:xfrm>
          <a:off x="8972550" y="1209675"/>
          <a:ext cx="5762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447675</xdr:colOff>
      <xdr:row>138</xdr:row>
      <xdr:rowOff>28575</xdr:rowOff>
    </xdr:from>
    <xdr:to>
      <xdr:col>14</xdr:col>
      <xdr:colOff>142875</xdr:colOff>
      <xdr:row>177</xdr:row>
      <xdr:rowOff>123825</xdr:rowOff>
    </xdr:to>
    <xdr:graphicFrame macro="">
      <xdr:nvGraphicFramePr>
        <xdr:cNvPr id="3995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457200</xdr:colOff>
      <xdr:row>138</xdr:row>
      <xdr:rowOff>85725</xdr:rowOff>
    </xdr:from>
    <xdr:to>
      <xdr:col>26</xdr:col>
      <xdr:colOff>85725</xdr:colOff>
      <xdr:row>177</xdr:row>
      <xdr:rowOff>142875</xdr:rowOff>
    </xdr:to>
    <xdr:graphicFrame macro="">
      <xdr:nvGraphicFramePr>
        <xdr:cNvPr id="3995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0.00891</cdr:x>
      <cdr:y>0.26289</cdr:y>
    </cdr:from>
    <cdr:to>
      <cdr:x>0.04338</cdr:x>
      <cdr:y>0.33822</cdr:y>
    </cdr:to>
    <cdr:sp macro="" textlink="">
      <cdr:nvSpPr>
        <cdr:cNvPr id="27033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665" y="2081530"/>
          <a:ext cx="416059" cy="595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0.54266</cdr:x>
      <cdr:y>0.9431</cdr:y>
    </cdr:from>
    <cdr:to>
      <cdr:x>0.58656</cdr:x>
      <cdr:y>0.98706</cdr:y>
    </cdr:to>
    <cdr:sp macro="" textlink="">
      <cdr:nvSpPr>
        <cdr:cNvPr id="2703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52098" y="7459059"/>
          <a:ext cx="529802" cy="3475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0.01297</cdr:x>
      <cdr:y>0.21055</cdr:y>
    </cdr:from>
    <cdr:to>
      <cdr:x>0.07679</cdr:x>
      <cdr:y>0.2755</cdr:y>
    </cdr:to>
    <cdr:sp macro="" textlink="">
      <cdr:nvSpPr>
        <cdr:cNvPr id="27136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673" y="1659687"/>
          <a:ext cx="573200" cy="511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0.94924</cdr:y>
    </cdr:from>
    <cdr:to>
      <cdr:x>0.61576</cdr:x>
      <cdr:y>0.9937</cdr:y>
    </cdr:to>
    <cdr:sp macro="" textlink="">
      <cdr:nvSpPr>
        <cdr:cNvPr id="27136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3243" y="7471499"/>
          <a:ext cx="1650728" cy="349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431800</xdr:colOff>
          <xdr:row>0</xdr:row>
          <xdr:rowOff>139700</xdr:rowOff>
        </xdr:from>
        <xdr:to>
          <xdr:col>19</xdr:col>
          <xdr:colOff>977900</xdr:colOff>
          <xdr:row>2</xdr:row>
          <xdr:rowOff>177800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44034" name="Line 2"/>
        <xdr:cNvSpPr>
          <a:spLocks noChangeShapeType="1"/>
        </xdr:cNvSpPr>
      </xdr:nvSpPr>
      <xdr:spPr bwMode="auto">
        <a:xfrm>
          <a:off x="27089100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44035" name="Line 3"/>
        <xdr:cNvSpPr>
          <a:spLocks noChangeShapeType="1"/>
        </xdr:cNvSpPr>
      </xdr:nvSpPr>
      <xdr:spPr bwMode="auto">
        <a:xfrm>
          <a:off x="9458325" y="1209675"/>
          <a:ext cx="5762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600075</xdr:colOff>
      <xdr:row>77</xdr:row>
      <xdr:rowOff>38100</xdr:rowOff>
    </xdr:from>
    <xdr:to>
      <xdr:col>13</xdr:col>
      <xdr:colOff>419100</xdr:colOff>
      <xdr:row>116</xdr:row>
      <xdr:rowOff>133350</xdr:rowOff>
    </xdr:to>
    <xdr:graphicFrame macro="">
      <xdr:nvGraphicFramePr>
        <xdr:cNvPr id="4404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71</xdr:row>
      <xdr:rowOff>0</xdr:rowOff>
    </xdr:from>
    <xdr:to>
      <xdr:col>26</xdr:col>
      <xdr:colOff>600075</xdr:colOff>
      <xdr:row>110</xdr:row>
      <xdr:rowOff>57150</xdr:rowOff>
    </xdr:to>
    <xdr:graphicFrame macro="">
      <xdr:nvGraphicFramePr>
        <xdr:cNvPr id="4404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0.00893</cdr:x>
      <cdr:y>0.26289</cdr:y>
    </cdr:from>
    <cdr:to>
      <cdr:x>0.0439</cdr:x>
      <cdr:y>0.33822</cdr:y>
    </cdr:to>
    <cdr:sp macro="" textlink="">
      <cdr:nvSpPr>
        <cdr:cNvPr id="273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284" y="2081530"/>
          <a:ext cx="419359" cy="595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0.54266</cdr:x>
      <cdr:y>0.9431</cdr:y>
    </cdr:from>
    <cdr:to>
      <cdr:x>0.58656</cdr:x>
      <cdr:y>0.98706</cdr:y>
    </cdr:to>
    <cdr:sp macro="" textlink="">
      <cdr:nvSpPr>
        <cdr:cNvPr id="273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10722" y="7459059"/>
          <a:ext cx="526430" cy="3475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0.0053</cdr:x>
      <cdr:y>0.25648</cdr:y>
    </cdr:from>
    <cdr:to>
      <cdr:x>0.10548</cdr:x>
      <cdr:y>0.32119</cdr:y>
    </cdr:to>
    <cdr:sp macro="" textlink="">
      <cdr:nvSpPr>
        <cdr:cNvPr id="274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021103"/>
          <a:ext cx="899791" cy="509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0.94924</cdr:y>
    </cdr:from>
    <cdr:to>
      <cdr:x>0.61576</cdr:x>
      <cdr:y>0.9937</cdr:y>
    </cdr:to>
    <cdr:sp macro="" textlink="">
      <cdr:nvSpPr>
        <cdr:cNvPr id="274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3243" y="7471499"/>
          <a:ext cx="1650728" cy="349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673100</xdr:colOff>
          <xdr:row>0</xdr:row>
          <xdr:rowOff>101600</xdr:rowOff>
        </xdr:from>
        <xdr:to>
          <xdr:col>21</xdr:col>
          <xdr:colOff>38100</xdr:colOff>
          <xdr:row>2</xdr:row>
          <xdr:rowOff>139700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48130" name="Line 2"/>
        <xdr:cNvSpPr>
          <a:spLocks noChangeShapeType="1"/>
        </xdr:cNvSpPr>
      </xdr:nvSpPr>
      <xdr:spPr bwMode="auto">
        <a:xfrm>
          <a:off x="27136725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48131" name="Line 3"/>
        <xdr:cNvSpPr>
          <a:spLocks noChangeShapeType="1"/>
        </xdr:cNvSpPr>
      </xdr:nvSpPr>
      <xdr:spPr bwMode="auto">
        <a:xfrm>
          <a:off x="9277350" y="1209675"/>
          <a:ext cx="5962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600075</xdr:colOff>
      <xdr:row>179</xdr:row>
      <xdr:rowOff>161925</xdr:rowOff>
    </xdr:from>
    <xdr:to>
      <xdr:col>13</xdr:col>
      <xdr:colOff>485775</xdr:colOff>
      <xdr:row>219</xdr:row>
      <xdr:rowOff>66675</xdr:rowOff>
    </xdr:to>
    <xdr:graphicFrame macro="">
      <xdr:nvGraphicFramePr>
        <xdr:cNvPr id="4814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895350</xdr:colOff>
      <xdr:row>181</xdr:row>
      <xdr:rowOff>133350</xdr:rowOff>
    </xdr:from>
    <xdr:to>
      <xdr:col>25</xdr:col>
      <xdr:colOff>228600</xdr:colOff>
      <xdr:row>221</xdr:row>
      <xdr:rowOff>0</xdr:rowOff>
    </xdr:to>
    <xdr:graphicFrame macro="">
      <xdr:nvGraphicFramePr>
        <xdr:cNvPr id="4814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0.00866</cdr:x>
      <cdr:y>0.26264</cdr:y>
    </cdr:from>
    <cdr:to>
      <cdr:x>0.04313</cdr:x>
      <cdr:y>0.33797</cdr:y>
    </cdr:to>
    <cdr:sp macro="" textlink="">
      <cdr:nvSpPr>
        <cdr:cNvPr id="276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717" y="2082051"/>
          <a:ext cx="416390" cy="596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0.54216</cdr:x>
      <cdr:y>0.9431</cdr:y>
    </cdr:from>
    <cdr:to>
      <cdr:x>0.58631</cdr:x>
      <cdr:y>0.98707</cdr:y>
    </cdr:to>
    <cdr:sp macro="" textlink="">
      <cdr:nvSpPr>
        <cdr:cNvPr id="276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51279" y="7468094"/>
          <a:ext cx="533219" cy="3479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0.01296</cdr:x>
      <cdr:y>0.21054</cdr:y>
    </cdr:from>
    <cdr:to>
      <cdr:x>0.07653</cdr:x>
      <cdr:y>0.27525</cdr:y>
    </cdr:to>
    <cdr:sp macro="" textlink="">
      <cdr:nvSpPr>
        <cdr:cNvPr id="277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747" y="1661658"/>
          <a:ext cx="571590" cy="509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0.94925</cdr:y>
    </cdr:from>
    <cdr:to>
      <cdr:x>0.61576</cdr:x>
      <cdr:y>0.99371</cdr:y>
    </cdr:to>
    <cdr:sp macro="" textlink="">
      <cdr:nvSpPr>
        <cdr:cNvPr id="2775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7351" y="7480593"/>
          <a:ext cx="1652497" cy="350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800100</xdr:colOff>
          <xdr:row>0</xdr:row>
          <xdr:rowOff>165100</xdr:rowOff>
        </xdr:from>
        <xdr:to>
          <xdr:col>19</xdr:col>
          <xdr:colOff>990600</xdr:colOff>
          <xdr:row>2</xdr:row>
          <xdr:rowOff>215900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36</xdr:col>
      <xdr:colOff>457200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381000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30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676275</xdr:colOff>
      <xdr:row>5</xdr:row>
      <xdr:rowOff>114300</xdr:rowOff>
    </xdr:from>
    <xdr:to>
      <xdr:col>38</xdr:col>
      <xdr:colOff>361950</xdr:colOff>
      <xdr:row>5</xdr:row>
      <xdr:rowOff>114300</xdr:rowOff>
    </xdr:to>
    <xdr:sp macro="" textlink="">
      <xdr:nvSpPr>
        <xdr:cNvPr id="3076" name="Line 4"/>
        <xdr:cNvSpPr>
          <a:spLocks noChangeShapeType="1"/>
        </xdr:cNvSpPr>
      </xdr:nvSpPr>
      <xdr:spPr bwMode="auto">
        <a:xfrm>
          <a:off x="28174950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5</xdr:row>
      <xdr:rowOff>104775</xdr:rowOff>
    </xdr:from>
    <xdr:to>
      <xdr:col>16</xdr:col>
      <xdr:colOff>152400</xdr:colOff>
      <xdr:row>5</xdr:row>
      <xdr:rowOff>104775</xdr:rowOff>
    </xdr:to>
    <xdr:sp macro="" textlink="">
      <xdr:nvSpPr>
        <xdr:cNvPr id="3079" name="Line 7"/>
        <xdr:cNvSpPr>
          <a:spLocks noChangeShapeType="1"/>
        </xdr:cNvSpPr>
      </xdr:nvSpPr>
      <xdr:spPr bwMode="auto">
        <a:xfrm>
          <a:off x="9324975" y="1200150"/>
          <a:ext cx="62293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666750</xdr:colOff>
      <xdr:row>174</xdr:row>
      <xdr:rowOff>28575</xdr:rowOff>
    </xdr:from>
    <xdr:to>
      <xdr:col>13</xdr:col>
      <xdr:colOff>161925</xdr:colOff>
      <xdr:row>213</xdr:row>
      <xdr:rowOff>104775</xdr:rowOff>
    </xdr:to>
    <xdr:graphicFrame macro="">
      <xdr:nvGraphicFramePr>
        <xdr:cNvPr id="3102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174</xdr:row>
      <xdr:rowOff>19050</xdr:rowOff>
    </xdr:from>
    <xdr:to>
      <xdr:col>23</xdr:col>
      <xdr:colOff>733425</xdr:colOff>
      <xdr:row>213</xdr:row>
      <xdr:rowOff>57150</xdr:rowOff>
    </xdr:to>
    <xdr:graphicFrame macro="">
      <xdr:nvGraphicFramePr>
        <xdr:cNvPr id="3108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0.88575</cdr:x>
      <cdr:y>0.4435</cdr:y>
    </cdr:from>
    <cdr:to>
      <cdr:x>0.9745</cdr:x>
      <cdr:y>0.51925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01529" y="2589519"/>
          <a:ext cx="761654" cy="44229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0.90025</cdr:x>
      <cdr:y>0.52625</cdr:y>
    </cdr:from>
    <cdr:to>
      <cdr:x>0.9645</cdr:x>
      <cdr:y>0.562</cdr:y>
    </cdr:to>
    <cdr:sp macro="" textlink="">
      <cdr:nvSpPr>
        <cdr:cNvPr id="25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968" y="3072682"/>
          <a:ext cx="551395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0.94375</cdr:x>
      <cdr:y>0.6485</cdr:y>
    </cdr:from>
    <cdr:to>
      <cdr:x>0.98075</cdr:x>
      <cdr:y>0.67475</cdr:y>
    </cdr:to>
    <cdr:sp macro="" textlink="">
      <cdr:nvSpPr>
        <cdr:cNvPr id="2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9286" y="3786478"/>
          <a:ext cx="317535" cy="15326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256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0.396</cdr:x>
      <cdr:y>0.95325</cdr:y>
    </cdr:from>
    <cdr:to>
      <cdr:x>0.74225</cdr:x>
      <cdr:y>0.99825</cdr:y>
    </cdr:to>
    <cdr:sp macro="" textlink="">
      <cdr:nvSpPr>
        <cdr:cNvPr id="2560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98482" y="5565860"/>
          <a:ext cx="2971526" cy="2627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 </a:t>
          </a:r>
        </a:p>
      </cdr:txBody>
    </cdr:sp>
  </cdr:relSizeAnchor>
  <cdr:relSizeAnchor xmlns:cdr="http://schemas.openxmlformats.org/drawingml/2006/chartDrawing">
    <cdr:from>
      <cdr:x>0.9055</cdr:x>
      <cdr:y>0.61525</cdr:y>
    </cdr:from>
    <cdr:to>
      <cdr:x>0.94375</cdr:x>
      <cdr:y>0.64425</cdr:y>
    </cdr:to>
    <cdr:sp macro="" textlink="">
      <cdr:nvSpPr>
        <cdr:cNvPr id="2560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71024" y="3592337"/>
          <a:ext cx="328262" cy="1693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0.22925</cdr:y>
    </cdr:from>
    <cdr:to>
      <cdr:x>0.0805</cdr:x>
      <cdr:y>0.3705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38551"/>
          <a:ext cx="690853" cy="8247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0.94975</cdr:y>
    </cdr:from>
    <cdr:to>
      <cdr:x>0.70475</cdr:x>
      <cdr:y>0.9965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45424"/>
          <a:ext cx="2724793" cy="272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0.22925</cdr:y>
    </cdr:from>
    <cdr:to>
      <cdr:x>0.0805</cdr:x>
      <cdr:y>0.3705</cdr:y>
    </cdr:to>
    <cdr:sp macro="" textlink="">
      <cdr:nvSpPr>
        <cdr:cNvPr id="368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38551"/>
          <a:ext cx="690853" cy="8247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0.341</cdr:x>
      <cdr:y>0.95475</cdr:y>
    </cdr:from>
    <cdr:to>
      <cdr:x>0.7855</cdr:x>
      <cdr:y>1</cdr:y>
    </cdr:to>
    <cdr:sp macro="" textlink="">
      <cdr:nvSpPr>
        <cdr:cNvPr id="3686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6471" y="5574618"/>
          <a:ext cx="3814710" cy="2642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0</xdr:row>
          <xdr:rowOff>139700</xdr:rowOff>
        </xdr:from>
        <xdr:to>
          <xdr:col>19</xdr:col>
          <xdr:colOff>863600</xdr:colOff>
          <xdr:row>2</xdr:row>
          <xdr:rowOff>177800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60418" name="Line 2"/>
        <xdr:cNvSpPr>
          <a:spLocks noChangeShapeType="1"/>
        </xdr:cNvSpPr>
      </xdr:nvSpPr>
      <xdr:spPr bwMode="auto">
        <a:xfrm>
          <a:off x="27117675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60419" name="Line 3"/>
        <xdr:cNvSpPr>
          <a:spLocks noChangeShapeType="1"/>
        </xdr:cNvSpPr>
      </xdr:nvSpPr>
      <xdr:spPr bwMode="auto">
        <a:xfrm>
          <a:off x="9267825" y="1209675"/>
          <a:ext cx="59531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638175</xdr:colOff>
      <xdr:row>147</xdr:row>
      <xdr:rowOff>190500</xdr:rowOff>
    </xdr:from>
    <xdr:to>
      <xdr:col>13</xdr:col>
      <xdr:colOff>676275</xdr:colOff>
      <xdr:row>187</xdr:row>
      <xdr:rowOff>95250</xdr:rowOff>
    </xdr:to>
    <xdr:graphicFrame macro="">
      <xdr:nvGraphicFramePr>
        <xdr:cNvPr id="6043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876300</xdr:colOff>
      <xdr:row>132</xdr:row>
      <xdr:rowOff>123825</xdr:rowOff>
    </xdr:from>
    <xdr:to>
      <xdr:col>25</xdr:col>
      <xdr:colOff>209550</xdr:colOff>
      <xdr:row>171</xdr:row>
      <xdr:rowOff>190500</xdr:rowOff>
    </xdr:to>
    <xdr:graphicFrame macro="">
      <xdr:nvGraphicFramePr>
        <xdr:cNvPr id="6043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0.00886</cdr:x>
      <cdr:y>0.26264</cdr:y>
    </cdr:from>
    <cdr:to>
      <cdr:x>0.04359</cdr:x>
      <cdr:y>0.33797</cdr:y>
    </cdr:to>
    <cdr:sp macro="" textlink="">
      <cdr:nvSpPr>
        <cdr:cNvPr id="281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79" y="2082051"/>
          <a:ext cx="424053" cy="596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0.54242</cdr:x>
      <cdr:y>0.9431</cdr:y>
    </cdr:from>
    <cdr:to>
      <cdr:x>0.58632</cdr:x>
      <cdr:y>0.98707</cdr:y>
    </cdr:to>
    <cdr:sp macro="" textlink="">
      <cdr:nvSpPr>
        <cdr:cNvPr id="281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6650" y="7468094"/>
          <a:ext cx="536125" cy="3479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0.01296</cdr:x>
      <cdr:y>0.21054</cdr:y>
    </cdr:from>
    <cdr:to>
      <cdr:x>0.07653</cdr:x>
      <cdr:y>0.27525</cdr:y>
    </cdr:to>
    <cdr:sp macro="" textlink="">
      <cdr:nvSpPr>
        <cdr:cNvPr id="28262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747" y="1661658"/>
          <a:ext cx="571590" cy="509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0.94925</cdr:y>
    </cdr:from>
    <cdr:to>
      <cdr:x>0.61576</cdr:x>
      <cdr:y>0.99371</cdr:y>
    </cdr:to>
    <cdr:sp macro="" textlink="">
      <cdr:nvSpPr>
        <cdr:cNvPr id="28262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7351" y="7480593"/>
          <a:ext cx="1652497" cy="350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139700</xdr:colOff>
          <xdr:row>1</xdr:row>
          <xdr:rowOff>88900</xdr:rowOff>
        </xdr:from>
        <xdr:to>
          <xdr:col>22</xdr:col>
          <xdr:colOff>304800</xdr:colOff>
          <xdr:row>3</xdr:row>
          <xdr:rowOff>152400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66562" name="Line 2"/>
        <xdr:cNvSpPr>
          <a:spLocks noChangeShapeType="1"/>
        </xdr:cNvSpPr>
      </xdr:nvSpPr>
      <xdr:spPr bwMode="auto">
        <a:xfrm>
          <a:off x="27327225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66563" name="Line 3"/>
        <xdr:cNvSpPr>
          <a:spLocks noChangeShapeType="1"/>
        </xdr:cNvSpPr>
      </xdr:nvSpPr>
      <xdr:spPr bwMode="auto">
        <a:xfrm>
          <a:off x="9286875" y="1209675"/>
          <a:ext cx="60864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6656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685800</xdr:colOff>
      <xdr:row>129</xdr:row>
      <xdr:rowOff>19050</xdr:rowOff>
    </xdr:from>
    <xdr:to>
      <xdr:col>14</xdr:col>
      <xdr:colOff>533400</xdr:colOff>
      <xdr:row>168</xdr:row>
      <xdr:rowOff>133350</xdr:rowOff>
    </xdr:to>
    <xdr:graphicFrame macro="">
      <xdr:nvGraphicFramePr>
        <xdr:cNvPr id="6656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129</xdr:row>
      <xdr:rowOff>0</xdr:rowOff>
    </xdr:from>
    <xdr:to>
      <xdr:col>27</xdr:col>
      <xdr:colOff>476250</xdr:colOff>
      <xdr:row>168</xdr:row>
      <xdr:rowOff>76200</xdr:rowOff>
    </xdr:to>
    <xdr:graphicFrame macro="">
      <xdr:nvGraphicFramePr>
        <xdr:cNvPr id="6656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0.00893</cdr:x>
      <cdr:y>0.2629</cdr:y>
    </cdr:from>
    <cdr:to>
      <cdr:x>0.0439</cdr:x>
      <cdr:y>0.33823</cdr:y>
    </cdr:to>
    <cdr:sp macro="" textlink="">
      <cdr:nvSpPr>
        <cdr:cNvPr id="24268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379" y="2076577"/>
          <a:ext cx="420031" cy="5940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0.54291</cdr:x>
      <cdr:y>0.94308</cdr:y>
    </cdr:from>
    <cdr:to>
      <cdr:x>0.58681</cdr:x>
      <cdr:y>0.98705</cdr:y>
    </cdr:to>
    <cdr:sp macro="" textlink="">
      <cdr:nvSpPr>
        <cdr:cNvPr id="2426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4045" y="7440990"/>
          <a:ext cx="527273" cy="346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0.00867</cdr:x>
      <cdr:y>0.26264</cdr:y>
    </cdr:from>
    <cdr:to>
      <cdr:x>0.04241</cdr:x>
      <cdr:y>0.33822</cdr:y>
    </cdr:to>
    <cdr:sp macro="" textlink="">
      <cdr:nvSpPr>
        <cdr:cNvPr id="291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618" y="2084526"/>
          <a:ext cx="433959" cy="598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0.54194</cdr:x>
      <cdr:y>0.94336</cdr:y>
    </cdr:from>
    <cdr:to>
      <cdr:x>0.58611</cdr:x>
      <cdr:y>0.98707</cdr:y>
    </cdr:to>
    <cdr:sp macro="" textlink="">
      <cdr:nvSpPr>
        <cdr:cNvPr id="2918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71808" y="7479086"/>
          <a:ext cx="567976" cy="346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0.01293</cdr:x>
      <cdr:y>0.21079</cdr:y>
    </cdr:from>
    <cdr:to>
      <cdr:x>0.07625</cdr:x>
      <cdr:y>0.27549</cdr:y>
    </cdr:to>
    <cdr:sp macro="" textlink="">
      <cdr:nvSpPr>
        <cdr:cNvPr id="2928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263" y="1665578"/>
          <a:ext cx="573634" cy="5103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0.94926</cdr:y>
    </cdr:from>
    <cdr:to>
      <cdr:x>0.61552</cdr:x>
      <cdr:y>0.99371</cdr:y>
    </cdr:to>
    <cdr:sp macro="" textlink="">
      <cdr:nvSpPr>
        <cdr:cNvPr id="2928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3864" y="7489687"/>
          <a:ext cx="1664882" cy="350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0</xdr:row>
          <xdr:rowOff>203200</xdr:rowOff>
        </xdr:from>
        <xdr:to>
          <xdr:col>20</xdr:col>
          <xdr:colOff>622300</xdr:colOff>
          <xdr:row>3</xdr:row>
          <xdr:rowOff>12700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74754" name="Line 2"/>
        <xdr:cNvSpPr>
          <a:spLocks noChangeShapeType="1"/>
        </xdr:cNvSpPr>
      </xdr:nvSpPr>
      <xdr:spPr bwMode="auto">
        <a:xfrm>
          <a:off x="2730817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74755" name="Line 3"/>
        <xdr:cNvSpPr>
          <a:spLocks noChangeShapeType="1"/>
        </xdr:cNvSpPr>
      </xdr:nvSpPr>
      <xdr:spPr bwMode="auto">
        <a:xfrm>
          <a:off x="9363075" y="1209675"/>
          <a:ext cx="59721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7475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126</xdr:row>
      <xdr:rowOff>171450</xdr:rowOff>
    </xdr:from>
    <xdr:to>
      <xdr:col>14</xdr:col>
      <xdr:colOff>247650</xdr:colOff>
      <xdr:row>166</xdr:row>
      <xdr:rowOff>95250</xdr:rowOff>
    </xdr:to>
    <xdr:graphicFrame macro="">
      <xdr:nvGraphicFramePr>
        <xdr:cNvPr id="7476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590550</xdr:colOff>
      <xdr:row>127</xdr:row>
      <xdr:rowOff>47625</xdr:rowOff>
    </xdr:from>
    <xdr:to>
      <xdr:col>26</xdr:col>
      <xdr:colOff>219075</xdr:colOff>
      <xdr:row>166</xdr:row>
      <xdr:rowOff>133350</xdr:rowOff>
    </xdr:to>
    <xdr:graphicFrame macro="">
      <xdr:nvGraphicFramePr>
        <xdr:cNvPr id="7476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0.00866</cdr:x>
      <cdr:y>0.26263</cdr:y>
    </cdr:from>
    <cdr:to>
      <cdr:x>0.04241</cdr:x>
      <cdr:y>0.33822</cdr:y>
    </cdr:to>
    <cdr:sp macro="" textlink="">
      <cdr:nvSpPr>
        <cdr:cNvPr id="29491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665" y="2087000"/>
          <a:ext cx="434283" cy="5996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0.54194</cdr:x>
      <cdr:y>0.94336</cdr:y>
    </cdr:from>
    <cdr:to>
      <cdr:x>0.58611</cdr:x>
      <cdr:y>0.98708</cdr:y>
    </cdr:to>
    <cdr:sp macro="" textlink="">
      <cdr:nvSpPr>
        <cdr:cNvPr id="29491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76973" y="7488122"/>
          <a:ext cx="568399" cy="34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0.01291</cdr:x>
      <cdr:y>0.21053</cdr:y>
    </cdr:from>
    <cdr:to>
      <cdr:x>0.07574</cdr:x>
      <cdr:y>0.27549</cdr:y>
    </cdr:to>
    <cdr:sp macro="" textlink="">
      <cdr:nvSpPr>
        <cdr:cNvPr id="2959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485" y="1665602"/>
          <a:ext cx="570967" cy="512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0.43123</cdr:x>
      <cdr:y>0.94926</cdr:y>
    </cdr:from>
    <cdr:to>
      <cdr:x>0.61528</cdr:x>
      <cdr:y>0.99372</cdr:y>
    </cdr:to>
    <cdr:sp macro="" textlink="">
      <cdr:nvSpPr>
        <cdr:cNvPr id="2959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1684" y="7498781"/>
          <a:ext cx="1672437" cy="35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241300</xdr:colOff>
          <xdr:row>0</xdr:row>
          <xdr:rowOff>215900</xdr:rowOff>
        </xdr:from>
        <xdr:to>
          <xdr:col>20</xdr:col>
          <xdr:colOff>635000</xdr:colOff>
          <xdr:row>3</xdr:row>
          <xdr:rowOff>25400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81922" name="Line 2"/>
        <xdr:cNvSpPr>
          <a:spLocks noChangeShapeType="1"/>
        </xdr:cNvSpPr>
      </xdr:nvSpPr>
      <xdr:spPr bwMode="auto">
        <a:xfrm>
          <a:off x="2707957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81923" name="Line 3"/>
        <xdr:cNvSpPr>
          <a:spLocks noChangeShapeType="1"/>
        </xdr:cNvSpPr>
      </xdr:nvSpPr>
      <xdr:spPr bwMode="auto">
        <a:xfrm>
          <a:off x="9191625" y="1209675"/>
          <a:ext cx="59912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8192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714375</xdr:colOff>
      <xdr:row>128</xdr:row>
      <xdr:rowOff>152400</xdr:rowOff>
    </xdr:from>
    <xdr:to>
      <xdr:col>15</xdr:col>
      <xdr:colOff>247650</xdr:colOff>
      <xdr:row>168</xdr:row>
      <xdr:rowOff>76200</xdr:rowOff>
    </xdr:to>
    <xdr:graphicFrame macro="">
      <xdr:nvGraphicFramePr>
        <xdr:cNvPr id="8192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276225</xdr:colOff>
      <xdr:row>129</xdr:row>
      <xdr:rowOff>28575</xdr:rowOff>
    </xdr:from>
    <xdr:to>
      <xdr:col>26</xdr:col>
      <xdr:colOff>876300</xdr:colOff>
      <xdr:row>168</xdr:row>
      <xdr:rowOff>114300</xdr:rowOff>
    </xdr:to>
    <xdr:graphicFrame macro="">
      <xdr:nvGraphicFramePr>
        <xdr:cNvPr id="8193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0.26263</cdr:y>
    </cdr:from>
    <cdr:to>
      <cdr:x>0.04155</cdr:x>
      <cdr:y>0.33822</cdr:y>
    </cdr:to>
    <cdr:sp macro="" textlink="">
      <cdr:nvSpPr>
        <cdr:cNvPr id="299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598" y="2087000"/>
          <a:ext cx="442894" cy="5996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0.5412</cdr:x>
      <cdr:y>0.94336</cdr:y>
    </cdr:from>
    <cdr:to>
      <cdr:x>0.58538</cdr:x>
      <cdr:y>0.98708</cdr:y>
    </cdr:to>
    <cdr:sp macro="" textlink="">
      <cdr:nvSpPr>
        <cdr:cNvPr id="299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09809" y="7488122"/>
          <a:ext cx="588321" cy="34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0.01295</cdr:x>
      <cdr:y>0.21053</cdr:y>
    </cdr:from>
    <cdr:to>
      <cdr:x>0.07652</cdr:x>
      <cdr:y>0.27549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894" y="1665602"/>
          <a:ext cx="572815" cy="512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0.94926</cdr:y>
    </cdr:from>
    <cdr:to>
      <cdr:x>0.61576</cdr:x>
      <cdr:y>0.99372</cdr:y>
    </cdr:to>
    <cdr:sp macro="" textlink="">
      <cdr:nvSpPr>
        <cdr:cNvPr id="3000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5566" y="7498781"/>
          <a:ext cx="1656036" cy="35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0</xdr:row>
          <xdr:rowOff>215900</xdr:rowOff>
        </xdr:from>
        <xdr:to>
          <xdr:col>20</xdr:col>
          <xdr:colOff>622300</xdr:colOff>
          <xdr:row>3</xdr:row>
          <xdr:rowOff>25400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87042" name="Line 2"/>
        <xdr:cNvSpPr>
          <a:spLocks noChangeShapeType="1"/>
        </xdr:cNvSpPr>
      </xdr:nvSpPr>
      <xdr:spPr bwMode="auto">
        <a:xfrm>
          <a:off x="27279600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87043" name="Line 3"/>
        <xdr:cNvSpPr>
          <a:spLocks noChangeShapeType="1"/>
        </xdr:cNvSpPr>
      </xdr:nvSpPr>
      <xdr:spPr bwMode="auto">
        <a:xfrm>
          <a:off x="9248775" y="1209675"/>
          <a:ext cx="60198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870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129</xdr:row>
      <xdr:rowOff>114300</xdr:rowOff>
    </xdr:from>
    <xdr:to>
      <xdr:col>14</xdr:col>
      <xdr:colOff>676275</xdr:colOff>
      <xdr:row>169</xdr:row>
      <xdr:rowOff>47625</xdr:rowOff>
    </xdr:to>
    <xdr:graphicFrame macro="">
      <xdr:nvGraphicFramePr>
        <xdr:cNvPr id="8704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130</xdr:row>
      <xdr:rowOff>0</xdr:rowOff>
    </xdr:from>
    <xdr:to>
      <xdr:col>26</xdr:col>
      <xdr:colOff>609600</xdr:colOff>
      <xdr:row>169</xdr:row>
      <xdr:rowOff>95250</xdr:rowOff>
    </xdr:to>
    <xdr:graphicFrame macro="">
      <xdr:nvGraphicFramePr>
        <xdr:cNvPr id="8704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0.00829</cdr:x>
      <cdr:y>0.26288</cdr:y>
    </cdr:from>
    <cdr:to>
      <cdr:x>0.04155</cdr:x>
      <cdr:y>0.33821</cdr:y>
    </cdr:to>
    <cdr:sp macro="" textlink="">
      <cdr:nvSpPr>
        <cdr:cNvPr id="302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644" y="2091436"/>
          <a:ext cx="443212" cy="598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0.5412</cdr:x>
      <cdr:y>0.94337</cdr:y>
    </cdr:from>
    <cdr:to>
      <cdr:x>0.58539</cdr:x>
      <cdr:y>0.98709</cdr:y>
    </cdr:to>
    <cdr:sp macro="" textlink="">
      <cdr:nvSpPr>
        <cdr:cNvPr id="302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14967" y="7497159"/>
          <a:ext cx="588745" cy="347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0.00527</cdr:x>
      <cdr:y>0.25649</cdr:y>
    </cdr:from>
    <cdr:to>
      <cdr:x>0.07453</cdr:x>
      <cdr:y>0.3212</cdr:y>
    </cdr:to>
    <cdr:sp macro="" textlink="">
      <cdr:nvSpPr>
        <cdr:cNvPr id="2437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016274"/>
          <a:ext cx="626078" cy="5078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0.43692</cdr:x>
      <cdr:y>0.94898</cdr:y>
    </cdr:from>
    <cdr:to>
      <cdr:x>0.61898</cdr:x>
      <cdr:y>0.99369</cdr:y>
    </cdr:to>
    <cdr:sp macro="" textlink="">
      <cdr:nvSpPr>
        <cdr:cNvPr id="2437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2609" y="7451373"/>
          <a:ext cx="1645691" cy="35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0.0129</cdr:x>
      <cdr:y>0.21078</cdr:y>
    </cdr:from>
    <cdr:to>
      <cdr:x>0.07573</cdr:x>
      <cdr:y>0.27573</cdr:y>
    </cdr:to>
    <cdr:sp macro="" textlink="">
      <cdr:nvSpPr>
        <cdr:cNvPr id="303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633" y="1669526"/>
          <a:ext cx="572176" cy="513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0.43147</cdr:x>
      <cdr:y>0.94927</cdr:y>
    </cdr:from>
    <cdr:to>
      <cdr:x>0.61528</cdr:x>
      <cdr:y>0.99373</cdr:y>
    </cdr:to>
    <cdr:sp macro="" textlink="">
      <cdr:nvSpPr>
        <cdr:cNvPr id="3031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32137" y="7507875"/>
          <a:ext cx="1673729" cy="35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787400</xdr:colOff>
          <xdr:row>1</xdr:row>
          <xdr:rowOff>50800</xdr:rowOff>
        </xdr:from>
        <xdr:to>
          <xdr:col>21</xdr:col>
          <xdr:colOff>12700</xdr:colOff>
          <xdr:row>3</xdr:row>
          <xdr:rowOff>114300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91138" name="Line 2"/>
        <xdr:cNvSpPr>
          <a:spLocks noChangeShapeType="1"/>
        </xdr:cNvSpPr>
      </xdr:nvSpPr>
      <xdr:spPr bwMode="auto">
        <a:xfrm>
          <a:off x="2740342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91139" name="Line 3"/>
        <xdr:cNvSpPr>
          <a:spLocks noChangeShapeType="1"/>
        </xdr:cNvSpPr>
      </xdr:nvSpPr>
      <xdr:spPr bwMode="auto">
        <a:xfrm>
          <a:off x="9267825" y="1209675"/>
          <a:ext cx="62103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9114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609600</xdr:colOff>
      <xdr:row>131</xdr:row>
      <xdr:rowOff>114300</xdr:rowOff>
    </xdr:from>
    <xdr:to>
      <xdr:col>14</xdr:col>
      <xdr:colOff>828675</xdr:colOff>
      <xdr:row>171</xdr:row>
      <xdr:rowOff>57150</xdr:rowOff>
    </xdr:to>
    <xdr:graphicFrame macro="">
      <xdr:nvGraphicFramePr>
        <xdr:cNvPr id="9114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952500</xdr:colOff>
      <xdr:row>131</xdr:row>
      <xdr:rowOff>9525</xdr:rowOff>
    </xdr:from>
    <xdr:to>
      <xdr:col>26</xdr:col>
      <xdr:colOff>600075</xdr:colOff>
      <xdr:row>170</xdr:row>
      <xdr:rowOff>114300</xdr:rowOff>
    </xdr:to>
    <xdr:graphicFrame macro="">
      <xdr:nvGraphicFramePr>
        <xdr:cNvPr id="9114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0.00829</cdr:x>
      <cdr:y>0.26287</cdr:y>
    </cdr:from>
    <cdr:to>
      <cdr:x>0.0413</cdr:x>
      <cdr:y>0.33821</cdr:y>
    </cdr:to>
    <cdr:sp macro="" textlink="">
      <cdr:nvSpPr>
        <cdr:cNvPr id="304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689" y="2093913"/>
          <a:ext cx="440222" cy="5991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0.5412</cdr:x>
      <cdr:y>0.94338</cdr:y>
    </cdr:from>
    <cdr:to>
      <cdr:x>0.58539</cdr:x>
      <cdr:y>0.9871</cdr:y>
    </cdr:to>
    <cdr:sp macro="" textlink="">
      <cdr:nvSpPr>
        <cdr:cNvPr id="3041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20125" y="7506196"/>
          <a:ext cx="589169" cy="3477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0.01294</cdr:x>
      <cdr:y>0.21053</cdr:y>
    </cdr:from>
    <cdr:to>
      <cdr:x>0.07627</cdr:x>
      <cdr:y>0.27548</cdr:y>
    </cdr:to>
    <cdr:sp macro="" textlink="">
      <cdr:nvSpPr>
        <cdr:cNvPr id="3051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042" y="1669545"/>
          <a:ext cx="571805" cy="51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0.94928</cdr:y>
    </cdr:from>
    <cdr:to>
      <cdr:x>0.61577</cdr:x>
      <cdr:y>0.99374</cdr:y>
    </cdr:to>
    <cdr:sp macro="" textlink="">
      <cdr:nvSpPr>
        <cdr:cNvPr id="3051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1548" y="7516969"/>
          <a:ext cx="1661808" cy="3519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0.88575</cdr:x>
      <cdr:y>0.4435</cdr:y>
    </cdr:from>
    <cdr:to>
      <cdr:x>0.9745</cdr:x>
      <cdr:y>0.51925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01529" y="2589519"/>
          <a:ext cx="761654" cy="44229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0.90025</cdr:x>
      <cdr:y>0.52625</cdr:y>
    </cdr:from>
    <cdr:to>
      <cdr:x>0.9645</cdr:x>
      <cdr:y>0.562</cdr:y>
    </cdr:to>
    <cdr:sp macro="" textlink="">
      <cdr:nvSpPr>
        <cdr:cNvPr id="573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968" y="3072682"/>
          <a:ext cx="551395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0.94375</cdr:x>
      <cdr:y>0.6485</cdr:y>
    </cdr:from>
    <cdr:to>
      <cdr:x>0.98075</cdr:x>
      <cdr:y>0.67475</cdr:y>
    </cdr:to>
    <cdr:sp macro="" textlink="">
      <cdr:nvSpPr>
        <cdr:cNvPr id="5734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9286" y="3786478"/>
          <a:ext cx="317535" cy="15326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5734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0.9055</cdr:x>
      <cdr:y>0.61525</cdr:y>
    </cdr:from>
    <cdr:to>
      <cdr:x>0.94375</cdr:x>
      <cdr:y>0.64425</cdr:y>
    </cdr:to>
    <cdr:sp macro="" textlink="">
      <cdr:nvSpPr>
        <cdr:cNvPr id="57350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71024" y="3592337"/>
          <a:ext cx="328262" cy="1693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  <cdr:relSizeAnchor xmlns:cdr="http://schemas.openxmlformats.org/drawingml/2006/chartDrawing">
    <cdr:from>
      <cdr:x>0.24</cdr:x>
      <cdr:y>0.9545</cdr:y>
    </cdr:from>
    <cdr:to>
      <cdr:x>0.6835</cdr:x>
      <cdr:y>1</cdr:y>
    </cdr:to>
    <cdr:sp macro="" textlink="">
      <cdr:nvSpPr>
        <cdr:cNvPr id="57351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9686" y="5573158"/>
          <a:ext cx="3806128" cy="265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0.2295</cdr:y>
    </cdr:from>
    <cdr:to>
      <cdr:x>0.0805</cdr:x>
      <cdr:y>0.371</cdr:y>
    </cdr:to>
    <cdr:sp macro="" textlink="">
      <cdr:nvSpPr>
        <cdr:cNvPr id="58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0010"/>
          <a:ext cx="690853" cy="8261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0.9505</cdr:y>
    </cdr:from>
    <cdr:to>
      <cdr:x>0.70475</cdr:x>
      <cdr:y>0.9965</cdr:y>
    </cdr:to>
    <cdr:sp macro="" textlink="">
      <cdr:nvSpPr>
        <cdr:cNvPr id="583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49803"/>
          <a:ext cx="2724793" cy="26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0.2295</cdr:y>
    </cdr:from>
    <cdr:to>
      <cdr:x>0.0805</cdr:x>
      <cdr:y>0.371</cdr:y>
    </cdr:to>
    <cdr:sp macro="" textlink="">
      <cdr:nvSpPr>
        <cdr:cNvPr id="59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0010"/>
          <a:ext cx="690853" cy="8261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0.341</cdr:x>
      <cdr:y>0.95525</cdr:y>
    </cdr:from>
    <cdr:to>
      <cdr:x>0.7855</cdr:x>
      <cdr:y>1</cdr:y>
    </cdr:to>
    <cdr:sp macro="" textlink="">
      <cdr:nvSpPr>
        <cdr:cNvPr id="593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6471" y="5577538"/>
          <a:ext cx="3814710" cy="2612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787400</xdr:colOff>
          <xdr:row>0</xdr:row>
          <xdr:rowOff>127000</xdr:rowOff>
        </xdr:from>
        <xdr:to>
          <xdr:col>20</xdr:col>
          <xdr:colOff>952500</xdr:colOff>
          <xdr:row>2</xdr:row>
          <xdr:rowOff>177800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36</xdr:col>
      <xdr:colOff>457200</xdr:colOff>
      <xdr:row>7</xdr:row>
      <xdr:rowOff>0</xdr:rowOff>
    </xdr:from>
    <xdr:to>
      <xdr:col>54</xdr:col>
      <xdr:colOff>76200</xdr:colOff>
      <xdr:row>7</xdr:row>
      <xdr:rowOff>0</xdr:rowOff>
    </xdr:to>
    <xdr:graphicFrame macro="">
      <xdr:nvGraphicFramePr>
        <xdr:cNvPr id="20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381000</xdr:colOff>
      <xdr:row>7</xdr:row>
      <xdr:rowOff>0</xdr:rowOff>
    </xdr:from>
    <xdr:to>
      <xdr:col>55</xdr:col>
      <xdr:colOff>180975</xdr:colOff>
      <xdr:row>7</xdr:row>
      <xdr:rowOff>0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47625</xdr:colOff>
      <xdr:row>5</xdr:row>
      <xdr:rowOff>85725</xdr:rowOff>
    </xdr:from>
    <xdr:to>
      <xdr:col>38</xdr:col>
      <xdr:colOff>419100</xdr:colOff>
      <xdr:row>5</xdr:row>
      <xdr:rowOff>85725</xdr:rowOff>
    </xdr:to>
    <xdr:sp macro="" textlink="">
      <xdr:nvSpPr>
        <xdr:cNvPr id="2052" name="Line 4"/>
        <xdr:cNvSpPr>
          <a:spLocks noChangeShapeType="1"/>
        </xdr:cNvSpPr>
      </xdr:nvSpPr>
      <xdr:spPr bwMode="auto">
        <a:xfrm>
          <a:off x="27089100" y="1181100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447675</xdr:colOff>
      <xdr:row>5</xdr:row>
      <xdr:rowOff>104775</xdr:rowOff>
    </xdr:from>
    <xdr:to>
      <xdr:col>15</xdr:col>
      <xdr:colOff>1019175</xdr:colOff>
      <xdr:row>5</xdr:row>
      <xdr:rowOff>104775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>
          <a:off x="8639175" y="1200150"/>
          <a:ext cx="61722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133350</xdr:colOff>
      <xdr:row>178</xdr:row>
      <xdr:rowOff>57150</xdr:rowOff>
    </xdr:from>
    <xdr:to>
      <xdr:col>25</xdr:col>
      <xdr:colOff>381000</xdr:colOff>
      <xdr:row>217</xdr:row>
      <xdr:rowOff>104775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485775</xdr:colOff>
      <xdr:row>178</xdr:row>
      <xdr:rowOff>57150</xdr:rowOff>
    </xdr:from>
    <xdr:to>
      <xdr:col>14</xdr:col>
      <xdr:colOff>219075</xdr:colOff>
      <xdr:row>217</xdr:row>
      <xdr:rowOff>142875</xdr:rowOff>
    </xdr:to>
    <xdr:graphicFrame macro="">
      <xdr:nvGraphicFramePr>
        <xdr:cNvPr id="206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165100</xdr:colOff>
          <xdr:row>0</xdr:row>
          <xdr:rowOff>241300</xdr:rowOff>
        </xdr:from>
        <xdr:to>
          <xdr:col>19</xdr:col>
          <xdr:colOff>444500</xdr:colOff>
          <xdr:row>3</xdr:row>
          <xdr:rowOff>50800</xdr:rowOff>
        </xdr:to>
        <xdr:sp macro="" textlink="">
          <xdr:nvSpPr>
            <xdr:cNvPr id="99329" name="Object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99330" name="Line 2"/>
        <xdr:cNvSpPr>
          <a:spLocks noChangeShapeType="1"/>
        </xdr:cNvSpPr>
      </xdr:nvSpPr>
      <xdr:spPr bwMode="auto">
        <a:xfrm>
          <a:off x="28708350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99331" name="Line 3"/>
        <xdr:cNvSpPr>
          <a:spLocks noChangeShapeType="1"/>
        </xdr:cNvSpPr>
      </xdr:nvSpPr>
      <xdr:spPr bwMode="auto">
        <a:xfrm>
          <a:off x="10572750" y="1209675"/>
          <a:ext cx="60960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9933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276225</xdr:colOff>
      <xdr:row>73</xdr:row>
      <xdr:rowOff>47625</xdr:rowOff>
    </xdr:from>
    <xdr:to>
      <xdr:col>13</xdr:col>
      <xdr:colOff>333375</xdr:colOff>
      <xdr:row>113</xdr:row>
      <xdr:rowOff>0</xdr:rowOff>
    </xdr:to>
    <xdr:graphicFrame macro="">
      <xdr:nvGraphicFramePr>
        <xdr:cNvPr id="9934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74</xdr:row>
      <xdr:rowOff>0</xdr:rowOff>
    </xdr:from>
    <xdr:to>
      <xdr:col>25</xdr:col>
      <xdr:colOff>342900</xdr:colOff>
      <xdr:row>113</xdr:row>
      <xdr:rowOff>114300</xdr:rowOff>
    </xdr:to>
    <xdr:graphicFrame macro="">
      <xdr:nvGraphicFramePr>
        <xdr:cNvPr id="9934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0.00824</cdr:x>
      <cdr:y>0.26287</cdr:y>
    </cdr:from>
    <cdr:to>
      <cdr:x>0.041</cdr:x>
      <cdr:y>0.33821</cdr:y>
    </cdr:to>
    <cdr:sp macro="" textlink="">
      <cdr:nvSpPr>
        <cdr:cNvPr id="306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639" y="2096389"/>
          <a:ext cx="443513" cy="5999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0.54121</cdr:x>
      <cdr:y>0.94363</cdr:y>
    </cdr:from>
    <cdr:to>
      <cdr:x>0.58539</cdr:x>
      <cdr:y>0.9871</cdr:y>
    </cdr:to>
    <cdr:sp macro="" textlink="">
      <cdr:nvSpPr>
        <cdr:cNvPr id="3061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28438" y="7517200"/>
          <a:ext cx="598070" cy="346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0.01287</cdr:x>
      <cdr:y>0.21052</cdr:y>
    </cdr:from>
    <cdr:to>
      <cdr:x>0.07522</cdr:x>
      <cdr:y>0.27548</cdr:y>
    </cdr:to>
    <cdr:sp macro="" textlink="">
      <cdr:nvSpPr>
        <cdr:cNvPr id="3072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2" y="1671517"/>
          <a:ext cx="570671" cy="5147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0.43098</cdr:x>
      <cdr:y>0.94928</cdr:y>
    </cdr:from>
    <cdr:to>
      <cdr:x>0.61529</cdr:x>
      <cdr:y>0.99374</cdr:y>
    </cdr:to>
    <cdr:sp macro="" textlink="">
      <cdr:nvSpPr>
        <cdr:cNvPr id="3072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8123" y="7526063"/>
          <a:ext cx="1687104" cy="352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787400</xdr:colOff>
          <xdr:row>0</xdr:row>
          <xdr:rowOff>139700</xdr:rowOff>
        </xdr:from>
        <xdr:to>
          <xdr:col>21</xdr:col>
          <xdr:colOff>0</xdr:colOff>
          <xdr:row>2</xdr:row>
          <xdr:rowOff>190500</xdr:rowOff>
        </xdr:to>
        <xdr:sp macro="" textlink="">
          <xdr:nvSpPr>
            <xdr:cNvPr id="103425" name="Object 1" hidden="1">
              <a:extLst>
                <a:ext uri="{63B3BB69-23CF-44E3-9099-C40C66FF867C}">
                  <a14:compatExt spid="_x0000_s10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03426" name="Line 2"/>
        <xdr:cNvSpPr>
          <a:spLocks noChangeShapeType="1"/>
        </xdr:cNvSpPr>
      </xdr:nvSpPr>
      <xdr:spPr bwMode="auto">
        <a:xfrm>
          <a:off x="2862262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03427" name="Line 3"/>
        <xdr:cNvSpPr>
          <a:spLocks noChangeShapeType="1"/>
        </xdr:cNvSpPr>
      </xdr:nvSpPr>
      <xdr:spPr bwMode="auto">
        <a:xfrm>
          <a:off x="10467975" y="1209675"/>
          <a:ext cx="61531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034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92</xdr:row>
      <xdr:rowOff>47625</xdr:rowOff>
    </xdr:from>
    <xdr:to>
      <xdr:col>13</xdr:col>
      <xdr:colOff>495300</xdr:colOff>
      <xdr:row>132</xdr:row>
      <xdr:rowOff>9525</xdr:rowOff>
    </xdr:to>
    <xdr:graphicFrame macro="">
      <xdr:nvGraphicFramePr>
        <xdr:cNvPr id="10343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295275</xdr:colOff>
      <xdr:row>91</xdr:row>
      <xdr:rowOff>9525</xdr:rowOff>
    </xdr:from>
    <xdr:to>
      <xdr:col>24</xdr:col>
      <xdr:colOff>371475</xdr:colOff>
      <xdr:row>130</xdr:row>
      <xdr:rowOff>133350</xdr:rowOff>
    </xdr:to>
    <xdr:graphicFrame macro="">
      <xdr:nvGraphicFramePr>
        <xdr:cNvPr id="10343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0.00823</cdr:x>
      <cdr:y>0.26287</cdr:y>
    </cdr:from>
    <cdr:to>
      <cdr:x>0.041</cdr:x>
      <cdr:y>0.33821</cdr:y>
    </cdr:to>
    <cdr:sp macro="" textlink="">
      <cdr:nvSpPr>
        <cdr:cNvPr id="3102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684" y="2098866"/>
          <a:ext cx="443827" cy="600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0.54096</cdr:x>
      <cdr:y>0.94364</cdr:y>
    </cdr:from>
    <cdr:to>
      <cdr:x>0.58515</cdr:x>
      <cdr:y>0.98711</cdr:y>
    </cdr:to>
    <cdr:sp macro="" textlink="">
      <cdr:nvSpPr>
        <cdr:cNvPr id="3102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30234" y="7526239"/>
          <a:ext cx="598493" cy="3465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0.01293</cdr:x>
      <cdr:y>0.21052</cdr:y>
    </cdr:from>
    <cdr:to>
      <cdr:x>0.07601</cdr:x>
      <cdr:y>0.27548</cdr:y>
    </cdr:to>
    <cdr:sp macro="" textlink="">
      <cdr:nvSpPr>
        <cdr:cNvPr id="3112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190" y="1673489"/>
          <a:ext cx="570785" cy="5154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0.43148</cdr:x>
      <cdr:y>0.94929</cdr:y>
    </cdr:from>
    <cdr:to>
      <cdr:x>0.61552</cdr:x>
      <cdr:y>0.99375</cdr:y>
    </cdr:to>
    <cdr:sp macro="" textlink="">
      <cdr:nvSpPr>
        <cdr:cNvPr id="3112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7520" y="7535157"/>
          <a:ext cx="1665351" cy="352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101600</xdr:colOff>
          <xdr:row>0</xdr:row>
          <xdr:rowOff>88900</xdr:rowOff>
        </xdr:from>
        <xdr:to>
          <xdr:col>20</xdr:col>
          <xdr:colOff>355600</xdr:colOff>
          <xdr:row>2</xdr:row>
          <xdr:rowOff>139700</xdr:rowOff>
        </xdr:to>
        <xdr:sp macro="" textlink="">
          <xdr:nvSpPr>
            <xdr:cNvPr id="107521" name="Object 1" hidden="1">
              <a:extLst>
                <a:ext uri="{63B3BB69-23CF-44E3-9099-C40C66FF867C}">
                  <a14:compatExt spid="_x0000_s10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07522" name="Line 2"/>
        <xdr:cNvSpPr>
          <a:spLocks noChangeShapeType="1"/>
        </xdr:cNvSpPr>
      </xdr:nvSpPr>
      <xdr:spPr bwMode="auto">
        <a:xfrm>
          <a:off x="2877502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07523" name="Line 3"/>
        <xdr:cNvSpPr>
          <a:spLocks noChangeShapeType="1"/>
        </xdr:cNvSpPr>
      </xdr:nvSpPr>
      <xdr:spPr bwMode="auto">
        <a:xfrm>
          <a:off x="10620375" y="1209675"/>
          <a:ext cx="61531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0752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56</xdr:row>
      <xdr:rowOff>161925</xdr:rowOff>
    </xdr:from>
    <xdr:to>
      <xdr:col>14</xdr:col>
      <xdr:colOff>57150</xdr:colOff>
      <xdr:row>96</xdr:row>
      <xdr:rowOff>133350</xdr:rowOff>
    </xdr:to>
    <xdr:graphicFrame macro="">
      <xdr:nvGraphicFramePr>
        <xdr:cNvPr id="10752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56</xdr:row>
      <xdr:rowOff>0</xdr:rowOff>
    </xdr:from>
    <xdr:to>
      <xdr:col>25</xdr:col>
      <xdr:colOff>361950</xdr:colOff>
      <xdr:row>95</xdr:row>
      <xdr:rowOff>133350</xdr:rowOff>
    </xdr:to>
    <xdr:graphicFrame macro="">
      <xdr:nvGraphicFramePr>
        <xdr:cNvPr id="10752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0.00808</cdr:x>
      <cdr:y>0.26286</cdr:y>
    </cdr:from>
    <cdr:to>
      <cdr:x>0.04011</cdr:x>
      <cdr:y>0.33845</cdr:y>
    </cdr:to>
    <cdr:sp macro="" textlink="">
      <cdr:nvSpPr>
        <cdr:cNvPr id="312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670" y="2101342"/>
          <a:ext cx="454014" cy="6033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0.54048</cdr:x>
      <cdr:y>0.94364</cdr:y>
    </cdr:from>
    <cdr:to>
      <cdr:x>0.58468</cdr:x>
      <cdr:y>0.98712</cdr:y>
    </cdr:to>
    <cdr:sp macro="" textlink="">
      <cdr:nvSpPr>
        <cdr:cNvPr id="3123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63451" y="7535278"/>
          <a:ext cx="626469" cy="347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0.01293</cdr:x>
      <cdr:y>0.21076</cdr:y>
    </cdr:from>
    <cdr:to>
      <cdr:x>0.07601</cdr:x>
      <cdr:y>0.27547</cdr:y>
    </cdr:to>
    <cdr:sp macro="" textlink="">
      <cdr:nvSpPr>
        <cdr:cNvPr id="313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263" y="1677422"/>
          <a:ext cx="571393" cy="51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0.9493</cdr:y>
    </cdr:from>
    <cdr:to>
      <cdr:x>0.61552</cdr:x>
      <cdr:y>0.99376</cdr:y>
    </cdr:to>
    <cdr:sp macro="" textlink="">
      <cdr:nvSpPr>
        <cdr:cNvPr id="3133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3864" y="7544251"/>
          <a:ext cx="1664882" cy="353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139700</xdr:colOff>
          <xdr:row>1</xdr:row>
          <xdr:rowOff>25400</xdr:rowOff>
        </xdr:from>
        <xdr:to>
          <xdr:col>20</xdr:col>
          <xdr:colOff>393700</xdr:colOff>
          <xdr:row>3</xdr:row>
          <xdr:rowOff>88900</xdr:rowOff>
        </xdr:to>
        <xdr:sp macro="" textlink="">
          <xdr:nvSpPr>
            <xdr:cNvPr id="112641" name="Object 1" hidden="1">
              <a:extLst>
                <a:ext uri="{63B3BB69-23CF-44E3-9099-C40C66FF867C}">
                  <a14:compatExt spid="_x0000_s1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12642" name="Line 2"/>
        <xdr:cNvSpPr>
          <a:spLocks noChangeShapeType="1"/>
        </xdr:cNvSpPr>
      </xdr:nvSpPr>
      <xdr:spPr bwMode="auto">
        <a:xfrm>
          <a:off x="2747962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12643" name="Line 3"/>
        <xdr:cNvSpPr>
          <a:spLocks noChangeShapeType="1"/>
        </xdr:cNvSpPr>
      </xdr:nvSpPr>
      <xdr:spPr bwMode="auto">
        <a:xfrm>
          <a:off x="9277350" y="1209675"/>
          <a:ext cx="62007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126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60</xdr:row>
      <xdr:rowOff>66675</xdr:rowOff>
    </xdr:from>
    <xdr:to>
      <xdr:col>11</xdr:col>
      <xdr:colOff>514350</xdr:colOff>
      <xdr:row>100</xdr:row>
      <xdr:rowOff>47625</xdr:rowOff>
    </xdr:to>
    <xdr:graphicFrame macro="">
      <xdr:nvGraphicFramePr>
        <xdr:cNvPr id="11264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304800</xdr:colOff>
      <xdr:row>60</xdr:row>
      <xdr:rowOff>66675</xdr:rowOff>
    </xdr:from>
    <xdr:to>
      <xdr:col>23</xdr:col>
      <xdr:colOff>476250</xdr:colOff>
      <xdr:row>100</xdr:row>
      <xdr:rowOff>9525</xdr:rowOff>
    </xdr:to>
    <xdr:graphicFrame macro="">
      <xdr:nvGraphicFramePr>
        <xdr:cNvPr id="11264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0.01298</cdr:x>
      <cdr:y>0.21055</cdr:y>
    </cdr:from>
    <cdr:to>
      <cdr:x>0.07679</cdr:x>
      <cdr:y>0.2755</cdr:y>
    </cdr:to>
    <cdr:sp macro="" textlink="">
      <cdr:nvSpPr>
        <cdr:cNvPr id="2457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599" y="1657715"/>
          <a:ext cx="572586" cy="5104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0.94899</cdr:y>
    </cdr:from>
    <cdr:to>
      <cdr:x>0.61576</cdr:x>
      <cdr:y>0.99369</cdr:y>
    </cdr:to>
    <cdr:sp macro="" textlink="">
      <cdr:nvSpPr>
        <cdr:cNvPr id="2457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79136" y="7460464"/>
          <a:ext cx="1648958" cy="3512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0.0099</cdr:x>
      <cdr:y>0.26286</cdr:y>
    </cdr:from>
    <cdr:to>
      <cdr:x>0.04632</cdr:x>
      <cdr:y>0.3382</cdr:y>
    </cdr:to>
    <cdr:sp macro="" textlink="">
      <cdr:nvSpPr>
        <cdr:cNvPr id="314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212" y="2103819"/>
          <a:ext cx="390299" cy="6020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0.54386</cdr:x>
      <cdr:y>0.94365</cdr:y>
    </cdr:from>
    <cdr:to>
      <cdr:x>0.58747</cdr:x>
      <cdr:y>0.98712</cdr:y>
    </cdr:to>
    <cdr:sp macro="" textlink="">
      <cdr:nvSpPr>
        <cdr:cNvPr id="3143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30939" y="7544318"/>
          <a:ext cx="467297" cy="3474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0.01292</cdr:x>
      <cdr:y>0.21076</cdr:y>
    </cdr:from>
    <cdr:to>
      <cdr:x>0.07575</cdr:x>
      <cdr:y>0.27547</cdr:y>
    </cdr:to>
    <cdr:sp macro="" textlink="">
      <cdr:nvSpPr>
        <cdr:cNvPr id="315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337" y="1679396"/>
          <a:ext cx="569757" cy="51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0.43148</cdr:x>
      <cdr:y>0.9493</cdr:y>
    </cdr:from>
    <cdr:to>
      <cdr:x>0.61528</cdr:x>
      <cdr:y>0.99376</cdr:y>
    </cdr:to>
    <cdr:sp macro="" textlink="">
      <cdr:nvSpPr>
        <cdr:cNvPr id="3153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726" y="7553345"/>
          <a:ext cx="1666651" cy="353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215900</xdr:colOff>
          <xdr:row>0</xdr:row>
          <xdr:rowOff>114300</xdr:rowOff>
        </xdr:from>
        <xdr:to>
          <xdr:col>20</xdr:col>
          <xdr:colOff>355600</xdr:colOff>
          <xdr:row>2</xdr:row>
          <xdr:rowOff>165100</xdr:rowOff>
        </xdr:to>
        <xdr:sp macro="" textlink="">
          <xdr:nvSpPr>
            <xdr:cNvPr id="118785" name="Object 1" hidden="1">
              <a:extLst>
                <a:ext uri="{63B3BB69-23CF-44E3-9099-C40C66FF867C}">
                  <a14:compatExt spid="_x0000_s118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18786" name="Line 2"/>
        <xdr:cNvSpPr>
          <a:spLocks noChangeShapeType="1"/>
        </xdr:cNvSpPr>
      </xdr:nvSpPr>
      <xdr:spPr bwMode="auto">
        <a:xfrm>
          <a:off x="2742247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18787" name="Line 3"/>
        <xdr:cNvSpPr>
          <a:spLocks noChangeShapeType="1"/>
        </xdr:cNvSpPr>
      </xdr:nvSpPr>
      <xdr:spPr bwMode="auto">
        <a:xfrm>
          <a:off x="9144000" y="1209675"/>
          <a:ext cx="61722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187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361950</xdr:colOff>
      <xdr:row>6</xdr:row>
      <xdr:rowOff>76200</xdr:rowOff>
    </xdr:from>
    <xdr:to>
      <xdr:col>21</xdr:col>
      <xdr:colOff>666750</xdr:colOff>
      <xdr:row>15</xdr:row>
      <xdr:rowOff>133350</xdr:rowOff>
    </xdr:to>
    <xdr:sp macro="" textlink="">
      <xdr:nvSpPr>
        <xdr:cNvPr id="118791" name="Text Box 7"/>
        <xdr:cNvSpPr txBox="1">
          <a:spLocks noChangeArrowheads="1"/>
        </xdr:cNvSpPr>
      </xdr:nvSpPr>
      <xdr:spPr bwMode="auto">
        <a:xfrm>
          <a:off x="18011775" y="1371600"/>
          <a:ext cx="2362200" cy="1857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Looks like an OAT error screwed up Tip Mach number on page 182. I think an OAT of 120.5 C was used. Density ratio looks OK.</a:t>
          </a: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Also the RPM looks OK and so does tip speed. Therefore, I have arbitrarly changed the speed of sound to 1127.34 and recalculated the tip Mach No.</a:t>
          </a:r>
        </a:p>
      </xdr:txBody>
    </xdr:sp>
    <xdr:clientData/>
  </xdr:twoCellAnchor>
  <xdr:twoCellAnchor>
    <xdr:from>
      <xdr:col>0</xdr:col>
      <xdr:colOff>485775</xdr:colOff>
      <xdr:row>121</xdr:row>
      <xdr:rowOff>9525</xdr:rowOff>
    </xdr:from>
    <xdr:to>
      <xdr:col>13</xdr:col>
      <xdr:colOff>581025</xdr:colOff>
      <xdr:row>160</xdr:row>
      <xdr:rowOff>123825</xdr:rowOff>
    </xdr:to>
    <xdr:graphicFrame macro="">
      <xdr:nvGraphicFramePr>
        <xdr:cNvPr id="11879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121</xdr:row>
      <xdr:rowOff>0</xdr:rowOff>
    </xdr:from>
    <xdr:to>
      <xdr:col>27</xdr:col>
      <xdr:colOff>476250</xdr:colOff>
      <xdr:row>160</xdr:row>
      <xdr:rowOff>76200</xdr:rowOff>
    </xdr:to>
    <xdr:graphicFrame macro="">
      <xdr:nvGraphicFramePr>
        <xdr:cNvPr id="11879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0.00886</cdr:x>
      <cdr:y>0.26264</cdr:y>
    </cdr:from>
    <cdr:to>
      <cdr:x>0.04359</cdr:x>
      <cdr:y>0.33822</cdr:y>
    </cdr:to>
    <cdr:sp macro="" textlink="">
      <cdr:nvSpPr>
        <cdr:cNvPr id="3164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427" y="2084526"/>
          <a:ext cx="424386" cy="598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0.54266</cdr:x>
      <cdr:y>0.94336</cdr:y>
    </cdr:from>
    <cdr:to>
      <cdr:x>0.58657</cdr:x>
      <cdr:y>0.98707</cdr:y>
    </cdr:to>
    <cdr:sp macro="" textlink="">
      <cdr:nvSpPr>
        <cdr:cNvPr id="3164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4851" y="7479086"/>
          <a:ext cx="536546" cy="346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0.0129</cdr:x>
      <cdr:y>0.21079</cdr:y>
    </cdr:from>
    <cdr:to>
      <cdr:x>0.07573</cdr:x>
      <cdr:y>0.27549</cdr:y>
    </cdr:to>
    <cdr:sp macro="" textlink="">
      <cdr:nvSpPr>
        <cdr:cNvPr id="3174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633" y="1665578"/>
          <a:ext cx="572176" cy="5103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0.43147</cdr:x>
      <cdr:y>0.94926</cdr:y>
    </cdr:from>
    <cdr:to>
      <cdr:x>0.61528</cdr:x>
      <cdr:y>0.99371</cdr:y>
    </cdr:to>
    <cdr:sp macro="" textlink="">
      <cdr:nvSpPr>
        <cdr:cNvPr id="3174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32137" y="7489687"/>
          <a:ext cx="1673729" cy="350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0</xdr:row>
          <xdr:rowOff>165100</xdr:rowOff>
        </xdr:from>
        <xdr:to>
          <xdr:col>22</xdr:col>
          <xdr:colOff>101600</xdr:colOff>
          <xdr:row>2</xdr:row>
          <xdr:rowOff>215900</xdr:rowOff>
        </xdr:to>
        <xdr:sp macro="" textlink="">
          <xdr:nvSpPr>
            <xdr:cNvPr id="123905" name="Object 1" hidden="1">
              <a:extLst>
                <a:ext uri="{63B3BB69-23CF-44E3-9099-C40C66FF867C}">
                  <a14:compatExt spid="_x0000_s12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31</xdr:col>
      <xdr:colOff>495300</xdr:colOff>
      <xdr:row>5</xdr:row>
      <xdr:rowOff>114300</xdr:rowOff>
    </xdr:from>
    <xdr:to>
      <xdr:col>39</xdr:col>
      <xdr:colOff>0</xdr:colOff>
      <xdr:row>5</xdr:row>
      <xdr:rowOff>114300</xdr:rowOff>
    </xdr:to>
    <xdr:sp macro="" textlink="">
      <xdr:nvSpPr>
        <xdr:cNvPr id="123906" name="Line 2"/>
        <xdr:cNvSpPr>
          <a:spLocks noChangeShapeType="1"/>
        </xdr:cNvSpPr>
      </xdr:nvSpPr>
      <xdr:spPr bwMode="auto">
        <a:xfrm>
          <a:off x="28270200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23907" name="Line 3"/>
        <xdr:cNvSpPr>
          <a:spLocks noChangeShapeType="1"/>
        </xdr:cNvSpPr>
      </xdr:nvSpPr>
      <xdr:spPr bwMode="auto">
        <a:xfrm>
          <a:off x="9239250" y="1209675"/>
          <a:ext cx="62007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504825</xdr:colOff>
      <xdr:row>7</xdr:row>
      <xdr:rowOff>0</xdr:rowOff>
    </xdr:from>
    <xdr:to>
      <xdr:col>39</xdr:col>
      <xdr:colOff>0</xdr:colOff>
      <xdr:row>7</xdr:row>
      <xdr:rowOff>0</xdr:rowOff>
    </xdr:to>
    <xdr:graphicFrame macro="">
      <xdr:nvGraphicFramePr>
        <xdr:cNvPr id="1239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1028700</xdr:colOff>
      <xdr:row>483</xdr:row>
      <xdr:rowOff>28575</xdr:rowOff>
    </xdr:from>
    <xdr:to>
      <xdr:col>16</xdr:col>
      <xdr:colOff>142875</xdr:colOff>
      <xdr:row>527</xdr:row>
      <xdr:rowOff>47625</xdr:rowOff>
    </xdr:to>
    <xdr:graphicFrame macro="">
      <xdr:nvGraphicFramePr>
        <xdr:cNvPr id="12391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180975</xdr:colOff>
      <xdr:row>346</xdr:row>
      <xdr:rowOff>76200</xdr:rowOff>
    </xdr:from>
    <xdr:to>
      <xdr:col>8</xdr:col>
      <xdr:colOff>723900</xdr:colOff>
      <xdr:row>351</xdr:row>
      <xdr:rowOff>95250</xdr:rowOff>
    </xdr:to>
    <xdr:sp macro="" textlink="">
      <xdr:nvSpPr>
        <xdr:cNvPr id="123922" name="Text Box 18"/>
        <xdr:cNvSpPr txBox="1">
          <a:spLocks noChangeArrowheads="1"/>
        </xdr:cNvSpPr>
      </xdr:nvSpPr>
      <xdr:spPr bwMode="auto">
        <a:xfrm>
          <a:off x="4143375" y="69380100"/>
          <a:ext cx="4143375" cy="1019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NOTE: I have grayed these Runs 252, 253, and 254 out because the horsepower is so out of line with the other 17 Runs.</a:t>
          </a:r>
        </a:p>
      </xdr:txBody>
    </xdr:sp>
    <xdr:clientData/>
  </xdr:twoCellAnchor>
  <xdr:twoCellAnchor>
    <xdr:from>
      <xdr:col>7</xdr:col>
      <xdr:colOff>981075</xdr:colOff>
      <xdr:row>481</xdr:row>
      <xdr:rowOff>76200</xdr:rowOff>
    </xdr:from>
    <xdr:to>
      <xdr:col>24</xdr:col>
      <xdr:colOff>542925</xdr:colOff>
      <xdr:row>525</xdr:row>
      <xdr:rowOff>104775</xdr:rowOff>
    </xdr:to>
    <xdr:graphicFrame macro="">
      <xdr:nvGraphicFramePr>
        <xdr:cNvPr id="12392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0.00337</cdr:x>
      <cdr:y>0.28287</cdr:y>
    </cdr:from>
    <cdr:to>
      <cdr:x>0.06098</cdr:x>
      <cdr:y>0.34964</cdr:y>
    </cdr:to>
    <cdr:sp macro="" textlink="">
      <cdr:nvSpPr>
        <cdr:cNvPr id="398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500806"/>
          <a:ext cx="813759" cy="5895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</a:t>
          </a:r>
        </a:p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(lbs)</a:t>
          </a:r>
        </a:p>
      </cdr:txBody>
    </cdr:sp>
  </cdr:relSizeAnchor>
  <cdr:relSizeAnchor xmlns:cdr="http://schemas.openxmlformats.org/drawingml/2006/chartDrawing">
    <cdr:from>
      <cdr:x>0.43271</cdr:x>
      <cdr:y>0.94069</cdr:y>
    </cdr:from>
    <cdr:to>
      <cdr:x>0.56853</cdr:x>
      <cdr:y>0.98991</cdr:y>
    </cdr:to>
    <cdr:sp macro="" textlink="">
      <cdr:nvSpPr>
        <cdr:cNvPr id="3983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15408" y="8309199"/>
          <a:ext cx="1918647" cy="434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 (hp)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0.41579</cdr:x>
      <cdr:y>0.9454</cdr:y>
    </cdr:from>
    <cdr:to>
      <cdr:x>0.6021</cdr:x>
      <cdr:y>0.99461</cdr:y>
    </cdr:to>
    <cdr:sp macro="" textlink="">
      <cdr:nvSpPr>
        <cdr:cNvPr id="400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24955" y="8359738"/>
          <a:ext cx="2787848" cy="4350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Thrust^1.5    (lbs)</a:t>
          </a:r>
        </a:p>
      </cdr:txBody>
    </cdr:sp>
  </cdr:relSizeAnchor>
  <cdr:relSizeAnchor xmlns:cdr="http://schemas.openxmlformats.org/drawingml/2006/chartDrawing">
    <cdr:from>
      <cdr:x>0.00318</cdr:x>
      <cdr:y>0.24552</cdr:y>
    </cdr:from>
    <cdr:to>
      <cdr:x>0.10801</cdr:x>
      <cdr:y>0.3254</cdr:y>
    </cdr:to>
    <cdr:sp macro="" textlink="">
      <cdr:nvSpPr>
        <cdr:cNvPr id="400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173394"/>
          <a:ext cx="1568629" cy="706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</a:t>
          </a:r>
        </a:p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(hp)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0.88575</cdr:x>
      <cdr:y>0.4435</cdr:y>
    </cdr:from>
    <cdr:to>
      <cdr:x>0.9745</cdr:x>
      <cdr:y>0.51925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01529" y="2589519"/>
          <a:ext cx="761654" cy="44229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0.90025</cdr:x>
      <cdr:y>0.52625</cdr:y>
    </cdr:from>
    <cdr:to>
      <cdr:x>0.9645</cdr:x>
      <cdr:y>0.562</cdr:y>
    </cdr:to>
    <cdr:sp macro="" textlink="">
      <cdr:nvSpPr>
        <cdr:cNvPr id="96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968" y="3072682"/>
          <a:ext cx="551395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0.94375</cdr:x>
      <cdr:y>0.6485</cdr:y>
    </cdr:from>
    <cdr:to>
      <cdr:x>0.98075</cdr:x>
      <cdr:y>0.67475</cdr:y>
    </cdr:to>
    <cdr:sp macro="" textlink="">
      <cdr:nvSpPr>
        <cdr:cNvPr id="962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9286" y="3786478"/>
          <a:ext cx="317535" cy="15326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962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0.9055</cdr:x>
      <cdr:y>0.61525</cdr:y>
    </cdr:from>
    <cdr:to>
      <cdr:x>0.94375</cdr:x>
      <cdr:y>0.64425</cdr:y>
    </cdr:to>
    <cdr:sp macro="" textlink="">
      <cdr:nvSpPr>
        <cdr:cNvPr id="9626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71024" y="3592337"/>
          <a:ext cx="328262" cy="1693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  <cdr:relSizeAnchor xmlns:cdr="http://schemas.openxmlformats.org/drawingml/2006/chartDrawing">
    <cdr:from>
      <cdr:x>0.24</cdr:x>
      <cdr:y>0.9545</cdr:y>
    </cdr:from>
    <cdr:to>
      <cdr:x>0.6835</cdr:x>
      <cdr:y>1</cdr:y>
    </cdr:to>
    <cdr:sp macro="" textlink="">
      <cdr:nvSpPr>
        <cdr:cNvPr id="96262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9686" y="5573158"/>
          <a:ext cx="3806128" cy="265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0.00877</cdr:x>
      <cdr:y>0.2629</cdr:y>
    </cdr:from>
    <cdr:to>
      <cdr:x>0.04276</cdr:x>
      <cdr:y>0.33823</cdr:y>
    </cdr:to>
    <cdr:sp macro="" textlink="">
      <cdr:nvSpPr>
        <cdr:cNvPr id="25088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2855" y="2079054"/>
          <a:ext cx="425080" cy="5948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0.54218</cdr:x>
      <cdr:y>0.94309</cdr:y>
    </cdr:from>
    <cdr:to>
      <cdr:x>0.58634</cdr:x>
      <cdr:y>0.98705</cdr:y>
    </cdr:to>
    <cdr:sp macro="" textlink="">
      <cdr:nvSpPr>
        <cdr:cNvPr id="25088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83808" y="7450025"/>
          <a:ext cx="552293" cy="3471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0.23</cdr:y>
    </cdr:from>
    <cdr:to>
      <cdr:x>0.0805</cdr:x>
      <cdr:y>0.37175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2930"/>
          <a:ext cx="690853" cy="8276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0.95125</cdr:y>
    </cdr:from>
    <cdr:to>
      <cdr:x>0.70475</cdr:x>
      <cdr:y>0.9965</cdr:y>
    </cdr:to>
    <cdr:sp macro="" textlink="">
      <cdr:nvSpPr>
        <cdr:cNvPr id="972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54182"/>
          <a:ext cx="2724793" cy="2642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0.23</cdr:y>
    </cdr:from>
    <cdr:to>
      <cdr:x>0.0805</cdr:x>
      <cdr:y>0.37175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2930"/>
          <a:ext cx="690853" cy="8276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0.341</cdr:x>
      <cdr:y>0.956</cdr:y>
    </cdr:from>
    <cdr:to>
      <cdr:x>0.7855</cdr:x>
      <cdr:y>1</cdr:y>
    </cdr:to>
    <cdr:sp macro="" textlink="">
      <cdr:nvSpPr>
        <cdr:cNvPr id="983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6471" y="5581917"/>
          <a:ext cx="3814710" cy="2569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787400</xdr:colOff>
          <xdr:row>0</xdr:row>
          <xdr:rowOff>190500</xdr:rowOff>
        </xdr:from>
        <xdr:to>
          <xdr:col>20</xdr:col>
          <xdr:colOff>965200</xdr:colOff>
          <xdr:row>3</xdr:row>
          <xdr:rowOff>0</xdr:rowOff>
        </xdr:to>
        <xdr:sp macro="" textlink="">
          <xdr:nvSpPr>
            <xdr:cNvPr id="125953" name="Object 1" hidden="1">
              <a:extLst>
                <a:ext uri="{63B3BB69-23CF-44E3-9099-C40C66FF867C}">
                  <a14:compatExt spid="_x0000_s12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25954" name="Line 2"/>
        <xdr:cNvSpPr>
          <a:spLocks noChangeShapeType="1"/>
        </xdr:cNvSpPr>
      </xdr:nvSpPr>
      <xdr:spPr bwMode="auto">
        <a:xfrm>
          <a:off x="27489150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25955" name="Line 3"/>
        <xdr:cNvSpPr>
          <a:spLocks noChangeShapeType="1"/>
        </xdr:cNvSpPr>
      </xdr:nvSpPr>
      <xdr:spPr bwMode="auto">
        <a:xfrm>
          <a:off x="9220200" y="1209675"/>
          <a:ext cx="61912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2595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369</xdr:row>
      <xdr:rowOff>114300</xdr:rowOff>
    </xdr:from>
    <xdr:to>
      <xdr:col>13</xdr:col>
      <xdr:colOff>47625</xdr:colOff>
      <xdr:row>409</xdr:row>
      <xdr:rowOff>28575</xdr:rowOff>
    </xdr:to>
    <xdr:graphicFrame macro="">
      <xdr:nvGraphicFramePr>
        <xdr:cNvPr id="12597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342900</xdr:colOff>
      <xdr:row>369</xdr:row>
      <xdr:rowOff>171450</xdr:rowOff>
    </xdr:from>
    <xdr:to>
      <xdr:col>24</xdr:col>
      <xdr:colOff>371475</xdr:colOff>
      <xdr:row>409</xdr:row>
      <xdr:rowOff>47625</xdr:rowOff>
    </xdr:to>
    <xdr:graphicFrame macro="">
      <xdr:nvGraphicFramePr>
        <xdr:cNvPr id="125976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0.0084</cdr:x>
      <cdr:y>0.26264</cdr:y>
    </cdr:from>
    <cdr:to>
      <cdr:x>0.04238</cdr:x>
      <cdr:y>0.33822</cdr:y>
    </cdr:to>
    <cdr:sp macro="" textlink="">
      <cdr:nvSpPr>
        <cdr:cNvPr id="3235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64" y="2084526"/>
          <a:ext cx="410725" cy="598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0.54167</cdr:x>
      <cdr:y>0.94336</cdr:y>
    </cdr:from>
    <cdr:to>
      <cdr:x>0.58582</cdr:x>
      <cdr:y>0.98707</cdr:y>
    </cdr:to>
    <cdr:sp macro="" textlink="">
      <cdr:nvSpPr>
        <cdr:cNvPr id="3235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50450" y="7479086"/>
          <a:ext cx="533643" cy="346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0.00995</cdr:x>
      <cdr:y>0.21079</cdr:y>
    </cdr:from>
    <cdr:to>
      <cdr:x>0.07031</cdr:x>
      <cdr:y>0.27549</cdr:y>
    </cdr:to>
    <cdr:sp macro="" textlink="">
      <cdr:nvSpPr>
        <cdr:cNvPr id="3246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465" y="1665578"/>
          <a:ext cx="547906" cy="5103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0.4107</cdr:x>
      <cdr:y>0.94926</cdr:y>
    </cdr:from>
    <cdr:to>
      <cdr:x>0.60142</cdr:x>
      <cdr:y>0.99371</cdr:y>
    </cdr:to>
    <cdr:sp macro="" textlink="">
      <cdr:nvSpPr>
        <cdr:cNvPr id="3246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1205" y="7489687"/>
          <a:ext cx="1731295" cy="350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0</xdr:row>
          <xdr:rowOff>190500</xdr:rowOff>
        </xdr:from>
        <xdr:to>
          <xdr:col>19</xdr:col>
          <xdr:colOff>596900</xdr:colOff>
          <xdr:row>3</xdr:row>
          <xdr:rowOff>0</xdr:rowOff>
        </xdr:to>
        <xdr:sp macro="" textlink="">
          <xdr:nvSpPr>
            <xdr:cNvPr id="140289" name="Object 1" hidden="1">
              <a:extLst>
                <a:ext uri="{63B3BB69-23CF-44E3-9099-C40C66FF867C}">
                  <a14:compatExt spid="_x0000_s140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40290" name="Line 2"/>
        <xdr:cNvSpPr>
          <a:spLocks noChangeShapeType="1"/>
        </xdr:cNvSpPr>
      </xdr:nvSpPr>
      <xdr:spPr bwMode="auto">
        <a:xfrm>
          <a:off x="2761297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40291" name="Line 3"/>
        <xdr:cNvSpPr>
          <a:spLocks noChangeShapeType="1"/>
        </xdr:cNvSpPr>
      </xdr:nvSpPr>
      <xdr:spPr bwMode="auto">
        <a:xfrm>
          <a:off x="9705975" y="1209675"/>
          <a:ext cx="59055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4029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276225</xdr:colOff>
      <xdr:row>175</xdr:row>
      <xdr:rowOff>123825</xdr:rowOff>
    </xdr:from>
    <xdr:to>
      <xdr:col>12</xdr:col>
      <xdr:colOff>828675</xdr:colOff>
      <xdr:row>215</xdr:row>
      <xdr:rowOff>38100</xdr:rowOff>
    </xdr:to>
    <xdr:graphicFrame macro="">
      <xdr:nvGraphicFramePr>
        <xdr:cNvPr id="14029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152400</xdr:colOff>
      <xdr:row>175</xdr:row>
      <xdr:rowOff>114300</xdr:rowOff>
    </xdr:from>
    <xdr:to>
      <xdr:col>24</xdr:col>
      <xdr:colOff>180975</xdr:colOff>
      <xdr:row>214</xdr:row>
      <xdr:rowOff>190500</xdr:rowOff>
    </xdr:to>
    <xdr:graphicFrame macro="">
      <xdr:nvGraphicFramePr>
        <xdr:cNvPr id="14030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0.0089</cdr:x>
      <cdr:y>0.26264</cdr:y>
    </cdr:from>
    <cdr:to>
      <cdr:x>0.04362</cdr:x>
      <cdr:y>0.33822</cdr:y>
    </cdr:to>
    <cdr:sp macro="" textlink="">
      <cdr:nvSpPr>
        <cdr:cNvPr id="3389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760" y="2084526"/>
          <a:ext cx="419719" cy="598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0.54291</cdr:x>
      <cdr:y>0.94336</cdr:y>
    </cdr:from>
    <cdr:to>
      <cdr:x>0.58681</cdr:x>
      <cdr:y>0.98707</cdr:y>
    </cdr:to>
    <cdr:sp macro="" textlink="">
      <cdr:nvSpPr>
        <cdr:cNvPr id="3389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65440" y="7479086"/>
          <a:ext cx="530645" cy="346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0.00999</cdr:x>
      <cdr:y>0.21079</cdr:y>
    </cdr:from>
    <cdr:to>
      <cdr:x>0.07084</cdr:x>
      <cdr:y>0.27549</cdr:y>
    </cdr:to>
    <cdr:sp macro="" textlink="">
      <cdr:nvSpPr>
        <cdr:cNvPr id="3399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103" y="1665578"/>
          <a:ext cx="547711" cy="5103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0.41071</cdr:x>
      <cdr:y>0.94926</cdr:y>
    </cdr:from>
    <cdr:to>
      <cdr:x>0.60166</cdr:x>
      <cdr:y>0.99371</cdr:y>
    </cdr:to>
    <cdr:sp macro="" textlink="">
      <cdr:nvSpPr>
        <cdr:cNvPr id="33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99982" y="7489687"/>
          <a:ext cx="1718834" cy="350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4" Type="http://schemas.openxmlformats.org/officeDocument/2006/relationships/image" Target="../media/image8.emf"/><Relationship Id="rId1" Type="http://schemas.openxmlformats.org/officeDocument/2006/relationships/drawing" Target="../drawings/drawing28.xml"/><Relationship Id="rId2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4" Type="http://schemas.openxmlformats.org/officeDocument/2006/relationships/image" Target="../media/image8.emf"/><Relationship Id="rId1" Type="http://schemas.openxmlformats.org/officeDocument/2006/relationships/drawing" Target="../drawings/drawing31.xml"/><Relationship Id="rId2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4" Type="http://schemas.openxmlformats.org/officeDocument/2006/relationships/image" Target="../media/image8.emf"/><Relationship Id="rId1" Type="http://schemas.openxmlformats.org/officeDocument/2006/relationships/drawing" Target="../drawings/drawing34.xml"/><Relationship Id="rId2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4" Type="http://schemas.openxmlformats.org/officeDocument/2006/relationships/image" Target="../media/image8.emf"/><Relationship Id="rId1" Type="http://schemas.openxmlformats.org/officeDocument/2006/relationships/drawing" Target="../drawings/drawing37.xml"/><Relationship Id="rId2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.bin"/><Relationship Id="rId4" Type="http://schemas.openxmlformats.org/officeDocument/2006/relationships/image" Target="../media/image8.emf"/><Relationship Id="rId1" Type="http://schemas.openxmlformats.org/officeDocument/2006/relationships/drawing" Target="../drawings/drawing46.xml"/><Relationship Id="rId2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.bin"/><Relationship Id="rId4" Type="http://schemas.openxmlformats.org/officeDocument/2006/relationships/image" Target="../media/image8.emf"/><Relationship Id="rId1" Type="http://schemas.openxmlformats.org/officeDocument/2006/relationships/drawing" Target="../drawings/drawing49.xml"/><Relationship Id="rId2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4" Type="http://schemas.openxmlformats.org/officeDocument/2006/relationships/image" Target="../media/image8.emf"/><Relationship Id="rId1" Type="http://schemas.openxmlformats.org/officeDocument/2006/relationships/drawing" Target="../drawings/drawing52.xml"/><Relationship Id="rId2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4" Type="http://schemas.openxmlformats.org/officeDocument/2006/relationships/image" Target="../media/image8.emf"/><Relationship Id="rId1" Type="http://schemas.openxmlformats.org/officeDocument/2006/relationships/drawing" Target="../drawings/drawing55.xml"/><Relationship Id="rId2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.bin"/><Relationship Id="rId4" Type="http://schemas.openxmlformats.org/officeDocument/2006/relationships/image" Target="../media/image8.emf"/><Relationship Id="rId1" Type="http://schemas.openxmlformats.org/officeDocument/2006/relationships/drawing" Target="../drawings/drawing58.xml"/><Relationship Id="rId2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4" Type="http://schemas.openxmlformats.org/officeDocument/2006/relationships/image" Target="../media/image8.emf"/><Relationship Id="rId1" Type="http://schemas.openxmlformats.org/officeDocument/2006/relationships/drawing" Target="../drawings/drawing61.xml"/><Relationship Id="rId2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0.bin"/><Relationship Id="rId4" Type="http://schemas.openxmlformats.org/officeDocument/2006/relationships/image" Target="../media/image8.emf"/><Relationship Id="rId1" Type="http://schemas.openxmlformats.org/officeDocument/2006/relationships/drawing" Target="../drawings/drawing70.xml"/><Relationship Id="rId2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4" Type="http://schemas.openxmlformats.org/officeDocument/2006/relationships/image" Target="../media/image8.emf"/><Relationship Id="rId1" Type="http://schemas.openxmlformats.org/officeDocument/2006/relationships/drawing" Target="../drawings/drawing73.xml"/><Relationship Id="rId2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2.bin"/><Relationship Id="rId4" Type="http://schemas.openxmlformats.org/officeDocument/2006/relationships/image" Target="../media/image8.emf"/><Relationship Id="rId1" Type="http://schemas.openxmlformats.org/officeDocument/2006/relationships/drawing" Target="../drawings/drawing76.xml"/><Relationship Id="rId2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3.bin"/><Relationship Id="rId4" Type="http://schemas.openxmlformats.org/officeDocument/2006/relationships/image" Target="../media/image8.emf"/><Relationship Id="rId1" Type="http://schemas.openxmlformats.org/officeDocument/2006/relationships/drawing" Target="../drawings/drawing79.xml"/><Relationship Id="rId2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4.bin"/><Relationship Id="rId4" Type="http://schemas.openxmlformats.org/officeDocument/2006/relationships/image" Target="../media/image8.emf"/><Relationship Id="rId1" Type="http://schemas.openxmlformats.org/officeDocument/2006/relationships/drawing" Target="../drawings/drawing82.xml"/><Relationship Id="rId2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5.bin"/><Relationship Id="rId4" Type="http://schemas.openxmlformats.org/officeDocument/2006/relationships/image" Target="../media/image8.emf"/><Relationship Id="rId1" Type="http://schemas.openxmlformats.org/officeDocument/2006/relationships/drawing" Target="../drawings/drawing85.xml"/><Relationship Id="rId2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6.bin"/><Relationship Id="rId4" Type="http://schemas.openxmlformats.org/officeDocument/2006/relationships/image" Target="../media/image8.emf"/><Relationship Id="rId1" Type="http://schemas.openxmlformats.org/officeDocument/2006/relationships/drawing" Target="../drawings/drawing94.xml"/><Relationship Id="rId2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7.bin"/><Relationship Id="rId4" Type="http://schemas.openxmlformats.org/officeDocument/2006/relationships/image" Target="../media/image8.emf"/><Relationship Id="rId1" Type="http://schemas.openxmlformats.org/officeDocument/2006/relationships/drawing" Target="../drawings/drawing97.xml"/><Relationship Id="rId2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8.bin"/><Relationship Id="rId4" Type="http://schemas.openxmlformats.org/officeDocument/2006/relationships/image" Target="../media/image8.emf"/><Relationship Id="rId1" Type="http://schemas.openxmlformats.org/officeDocument/2006/relationships/drawing" Target="../drawings/drawing100.xml"/><Relationship Id="rId2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9.bin"/><Relationship Id="rId4" Type="http://schemas.openxmlformats.org/officeDocument/2006/relationships/image" Target="../media/image8.emf"/><Relationship Id="rId1" Type="http://schemas.openxmlformats.org/officeDocument/2006/relationships/drawing" Target="../drawings/drawing103.xml"/><Relationship Id="rId2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oleObject" Target="../embeddings/oleObject1.bin"/><Relationship Id="rId5" Type="http://schemas.openxmlformats.org/officeDocument/2006/relationships/image" Target="../media/image5.emf"/><Relationship Id="rId6" Type="http://schemas.openxmlformats.org/officeDocument/2006/relationships/oleObject" Target="../embeddings/oleObject2.bin"/><Relationship Id="rId7" Type="http://schemas.openxmlformats.org/officeDocument/2006/relationships/image" Target="../media/image6.emf"/><Relationship Id="rId8" Type="http://schemas.openxmlformats.org/officeDocument/2006/relationships/oleObject" Target="../embeddings/oleObject3.bin"/><Relationship Id="rId9" Type="http://schemas.openxmlformats.org/officeDocument/2006/relationships/image" Target="../media/image7.emf"/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0.bin"/><Relationship Id="rId4" Type="http://schemas.openxmlformats.org/officeDocument/2006/relationships/image" Target="../media/image8.emf"/><Relationship Id="rId1" Type="http://schemas.openxmlformats.org/officeDocument/2006/relationships/drawing" Target="../drawings/drawing106.xml"/><Relationship Id="rId2" Type="http://schemas.openxmlformats.org/officeDocument/2006/relationships/vmlDrawing" Target="../drawings/vmlDrawing28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1.bin"/><Relationship Id="rId4" Type="http://schemas.openxmlformats.org/officeDocument/2006/relationships/image" Target="../media/image8.emf"/><Relationship Id="rId1" Type="http://schemas.openxmlformats.org/officeDocument/2006/relationships/drawing" Target="../drawings/drawing109.xml"/><Relationship Id="rId2" Type="http://schemas.openxmlformats.org/officeDocument/2006/relationships/vmlDrawing" Target="../drawings/vmlDrawing29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2.bin"/><Relationship Id="rId4" Type="http://schemas.openxmlformats.org/officeDocument/2006/relationships/image" Target="../media/image8.emf"/><Relationship Id="rId1" Type="http://schemas.openxmlformats.org/officeDocument/2006/relationships/drawing" Target="../drawings/drawing113.xml"/><Relationship Id="rId2" Type="http://schemas.openxmlformats.org/officeDocument/2006/relationships/vmlDrawing" Target="../drawings/vmlDrawing30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3.bin"/><Relationship Id="rId4" Type="http://schemas.openxmlformats.org/officeDocument/2006/relationships/image" Target="../media/image8.emf"/><Relationship Id="rId1" Type="http://schemas.openxmlformats.org/officeDocument/2006/relationships/drawing" Target="../drawings/drawing116.xml"/><Relationship Id="rId2" Type="http://schemas.openxmlformats.org/officeDocument/2006/relationships/vmlDrawing" Target="../drawings/vmlDrawing31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4.bin"/><Relationship Id="rId4" Type="http://schemas.openxmlformats.org/officeDocument/2006/relationships/image" Target="../media/image8.emf"/><Relationship Id="rId1" Type="http://schemas.openxmlformats.org/officeDocument/2006/relationships/drawing" Target="../drawings/drawing119.xml"/><Relationship Id="rId2" Type="http://schemas.openxmlformats.org/officeDocument/2006/relationships/vmlDrawing" Target="../drawings/vmlDrawing32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5.bin"/><Relationship Id="rId4" Type="http://schemas.openxmlformats.org/officeDocument/2006/relationships/image" Target="../media/image8.emf"/><Relationship Id="rId1" Type="http://schemas.openxmlformats.org/officeDocument/2006/relationships/drawing" Target="../drawings/drawing122.xml"/><Relationship Id="rId2" Type="http://schemas.openxmlformats.org/officeDocument/2006/relationships/vmlDrawing" Target="../drawings/vmlDrawing33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6.bin"/><Relationship Id="rId4" Type="http://schemas.openxmlformats.org/officeDocument/2006/relationships/image" Target="../media/image8.emf"/><Relationship Id="rId1" Type="http://schemas.openxmlformats.org/officeDocument/2006/relationships/drawing" Target="../drawings/drawing125.xml"/><Relationship Id="rId2" Type="http://schemas.openxmlformats.org/officeDocument/2006/relationships/vmlDrawing" Target="../drawings/vmlDrawing34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7.bin"/><Relationship Id="rId4" Type="http://schemas.openxmlformats.org/officeDocument/2006/relationships/image" Target="../media/image8.emf"/><Relationship Id="rId1" Type="http://schemas.openxmlformats.org/officeDocument/2006/relationships/drawing" Target="../drawings/drawing133.xml"/><Relationship Id="rId2" Type="http://schemas.openxmlformats.org/officeDocument/2006/relationships/vmlDrawing" Target="../drawings/vmlDrawing35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8.bin"/><Relationship Id="rId4" Type="http://schemas.openxmlformats.org/officeDocument/2006/relationships/image" Target="../media/image9.emf"/><Relationship Id="rId1" Type="http://schemas.openxmlformats.org/officeDocument/2006/relationships/drawing" Target="../drawings/drawing143.xml"/><Relationship Id="rId2" Type="http://schemas.openxmlformats.org/officeDocument/2006/relationships/vmlDrawing" Target="../drawings/vmlDrawing3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4" Type="http://schemas.openxmlformats.org/officeDocument/2006/relationships/oleObject" Target="../embeddings/oleObject4.bin"/><Relationship Id="rId5" Type="http://schemas.openxmlformats.org/officeDocument/2006/relationships/image" Target="../media/image8.emf"/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4" Type="http://schemas.openxmlformats.org/officeDocument/2006/relationships/oleObject" Target="../embeddings/oleObject5.bin"/><Relationship Id="rId5" Type="http://schemas.openxmlformats.org/officeDocument/2006/relationships/image" Target="../media/image8.emf"/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4" Type="http://schemas.openxmlformats.org/officeDocument/2006/relationships/image" Target="../media/image8.emf"/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4" Type="http://schemas.openxmlformats.org/officeDocument/2006/relationships/image" Target="../media/image8.emf"/><Relationship Id="rId1" Type="http://schemas.openxmlformats.org/officeDocument/2006/relationships/drawing" Target="../drawings/drawing13.xml"/><Relationship Id="rId2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4" Type="http://schemas.openxmlformats.org/officeDocument/2006/relationships/image" Target="../media/image8.emf"/><Relationship Id="rId1" Type="http://schemas.openxmlformats.org/officeDocument/2006/relationships/drawing" Target="../drawings/drawing16.xml"/><Relationship Id="rId2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4" Type="http://schemas.openxmlformats.org/officeDocument/2006/relationships/image" Target="../media/image8.emf"/><Relationship Id="rId1" Type="http://schemas.openxmlformats.org/officeDocument/2006/relationships/drawing" Target="../drawings/drawing25.xml"/><Relationship Id="rId2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59"/>
  <sheetViews>
    <sheetView tabSelected="1" workbookViewId="0"/>
  </sheetViews>
  <sheetFormatPr baseColWidth="10" defaultColWidth="8.83203125" defaultRowHeight="16" x14ac:dyDescent="0.2"/>
  <sheetData>
    <row r="2" spans="1:19" ht="18" x14ac:dyDescent="0.2">
      <c r="A2" s="329"/>
    </row>
    <row r="3" spans="1:19" ht="18" x14ac:dyDescent="0.2">
      <c r="A3" s="329"/>
    </row>
    <row r="4" spans="1:19" ht="18" x14ac:dyDescent="0.2">
      <c r="A4" s="218"/>
      <c r="S4" s="329"/>
    </row>
    <row r="5" spans="1:19" ht="18" x14ac:dyDescent="0.2">
      <c r="A5" s="218"/>
      <c r="S5" s="329"/>
    </row>
    <row r="6" spans="1:19" x14ac:dyDescent="0.2">
      <c r="B6" s="334"/>
      <c r="S6" s="218"/>
    </row>
    <row r="7" spans="1:19" x14ac:dyDescent="0.2">
      <c r="A7" s="218"/>
      <c r="S7" s="218"/>
    </row>
    <row r="8" spans="1:19" x14ac:dyDescent="0.2">
      <c r="B8" s="330"/>
    </row>
    <row r="9" spans="1:19" x14ac:dyDescent="0.2">
      <c r="A9" s="330"/>
      <c r="S9" s="218"/>
    </row>
    <row r="10" spans="1:19" x14ac:dyDescent="0.2">
      <c r="B10" s="334"/>
    </row>
    <row r="11" spans="1:19" x14ac:dyDescent="0.2">
      <c r="A11" s="330"/>
      <c r="S11" s="330"/>
    </row>
    <row r="12" spans="1:19" x14ac:dyDescent="0.2">
      <c r="B12" s="330"/>
    </row>
    <row r="13" spans="1:19" x14ac:dyDescent="0.2">
      <c r="A13" s="330"/>
      <c r="S13" s="330"/>
    </row>
    <row r="14" spans="1:19" x14ac:dyDescent="0.2">
      <c r="B14" s="330"/>
      <c r="S14" s="218"/>
    </row>
    <row r="15" spans="1:19" x14ac:dyDescent="0.2">
      <c r="A15" s="330"/>
      <c r="S15" s="218"/>
    </row>
    <row r="16" spans="1:19" x14ac:dyDescent="0.2">
      <c r="B16" s="330"/>
      <c r="S16" s="218"/>
    </row>
    <row r="17" spans="1:19" x14ac:dyDescent="0.2">
      <c r="B17" s="330"/>
      <c r="S17" s="218"/>
    </row>
    <row r="18" spans="1:19" x14ac:dyDescent="0.2">
      <c r="B18" s="330"/>
      <c r="S18" s="218"/>
    </row>
    <row r="19" spans="1:19" x14ac:dyDescent="0.2">
      <c r="B19" s="330"/>
    </row>
    <row r="20" spans="1:19" x14ac:dyDescent="0.2">
      <c r="B20" s="330"/>
      <c r="S20" s="218"/>
    </row>
    <row r="21" spans="1:19" x14ac:dyDescent="0.2">
      <c r="B21" s="330"/>
      <c r="S21" s="218"/>
    </row>
    <row r="22" spans="1:19" x14ac:dyDescent="0.2">
      <c r="B22" s="330"/>
      <c r="S22" s="218"/>
    </row>
    <row r="23" spans="1:19" x14ac:dyDescent="0.2">
      <c r="B23" s="330"/>
      <c r="S23" s="218"/>
    </row>
    <row r="24" spans="1:19" x14ac:dyDescent="0.2">
      <c r="S24" s="218"/>
    </row>
    <row r="25" spans="1:19" x14ac:dyDescent="0.2">
      <c r="A25" s="335"/>
      <c r="S25" s="218"/>
    </row>
    <row r="26" spans="1:19" x14ac:dyDescent="0.2">
      <c r="B26" s="330"/>
      <c r="S26" s="218"/>
    </row>
    <row r="27" spans="1:19" x14ac:dyDescent="0.2">
      <c r="S27" s="218"/>
    </row>
    <row r="28" spans="1:19" x14ac:dyDescent="0.2">
      <c r="A28" s="335"/>
    </row>
    <row r="29" spans="1:19" x14ac:dyDescent="0.2">
      <c r="B29" s="330"/>
    </row>
    <row r="30" spans="1:19" x14ac:dyDescent="0.2">
      <c r="A30" s="330"/>
      <c r="S30" s="331"/>
    </row>
    <row r="31" spans="1:19" x14ac:dyDescent="0.2">
      <c r="A31" s="330"/>
      <c r="S31" s="332"/>
    </row>
    <row r="32" spans="1:19" x14ac:dyDescent="0.2">
      <c r="A32" s="330"/>
      <c r="S32" s="331"/>
    </row>
    <row r="33" spans="1:5" x14ac:dyDescent="0.2">
      <c r="B33" s="330"/>
    </row>
    <row r="34" spans="1:5" x14ac:dyDescent="0.2">
      <c r="A34" s="330"/>
    </row>
    <row r="35" spans="1:5" x14ac:dyDescent="0.2">
      <c r="B35" s="334"/>
    </row>
    <row r="36" spans="1:5" x14ac:dyDescent="0.2">
      <c r="A36" s="330"/>
    </row>
    <row r="37" spans="1:5" x14ac:dyDescent="0.2">
      <c r="B37" s="330"/>
    </row>
    <row r="38" spans="1:5" x14ac:dyDescent="0.2">
      <c r="A38" s="330"/>
    </row>
    <row r="39" spans="1:5" x14ac:dyDescent="0.2">
      <c r="B39" s="218"/>
    </row>
    <row r="40" spans="1:5" x14ac:dyDescent="0.2">
      <c r="C40" s="218"/>
    </row>
    <row r="41" spans="1:5" x14ac:dyDescent="0.2">
      <c r="C41" s="218"/>
    </row>
    <row r="42" spans="1:5" x14ac:dyDescent="0.2">
      <c r="E42" s="218"/>
    </row>
    <row r="43" spans="1:5" x14ac:dyDescent="0.2">
      <c r="A43" s="218"/>
    </row>
    <row r="44" spans="1:5" x14ac:dyDescent="0.2">
      <c r="A44" s="218"/>
    </row>
    <row r="45" spans="1:5" x14ac:dyDescent="0.2">
      <c r="A45" s="218"/>
    </row>
    <row r="46" spans="1:5" x14ac:dyDescent="0.2">
      <c r="A46" s="218"/>
    </row>
    <row r="47" spans="1:5" x14ac:dyDescent="0.2">
      <c r="A47" s="218"/>
    </row>
    <row r="48" spans="1:5" x14ac:dyDescent="0.2">
      <c r="A48" s="218"/>
    </row>
    <row r="49" spans="1:1" x14ac:dyDescent="0.2">
      <c r="A49" s="218"/>
    </row>
    <row r="50" spans="1:1" x14ac:dyDescent="0.2">
      <c r="A50" s="218"/>
    </row>
    <row r="51" spans="1:1" x14ac:dyDescent="0.2">
      <c r="A51" s="218"/>
    </row>
    <row r="52" spans="1:1" x14ac:dyDescent="0.2">
      <c r="A52" s="218"/>
    </row>
    <row r="53" spans="1:1" x14ac:dyDescent="0.2">
      <c r="A53" s="218"/>
    </row>
    <row r="56" spans="1:1" x14ac:dyDescent="0.2">
      <c r="A56" s="331"/>
    </row>
    <row r="57" spans="1:1" x14ac:dyDescent="0.2">
      <c r="A57" s="332"/>
    </row>
    <row r="58" spans="1:1" x14ac:dyDescent="0.2">
      <c r="A58" s="331"/>
    </row>
    <row r="59" spans="1:1" x14ac:dyDescent="0.2">
      <c r="A59" s="331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Q234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3.1640625" customWidth="1"/>
    <col min="10" max="10" width="11.83203125" customWidth="1"/>
    <col min="11" max="11" width="12.1640625" customWidth="1"/>
    <col min="12" max="12" width="11.5" customWidth="1"/>
    <col min="13" max="13" width="11.6640625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5" width="8.83203125" style="24"/>
    <col min="36" max="36" width="14.1640625" style="51" customWidth="1"/>
    <col min="37" max="37" width="13.6640625" style="2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352</v>
      </c>
      <c r="B1" s="20"/>
      <c r="C1" s="20"/>
      <c r="I1" s="25"/>
      <c r="J1" s="25"/>
      <c r="K1" s="27"/>
      <c r="L1" s="27"/>
      <c r="M1" s="27"/>
      <c r="N1" s="27"/>
      <c r="O1" s="51"/>
      <c r="P1" s="27"/>
      <c r="Q1" s="61"/>
      <c r="R1" s="155"/>
      <c r="V1" s="29"/>
      <c r="Z1" s="34"/>
      <c r="AA1" s="36"/>
      <c r="AB1" s="34"/>
      <c r="AC1" s="21"/>
      <c r="AD1" s="27"/>
      <c r="AE1" s="27"/>
      <c r="AG1" s="29"/>
      <c r="AH1" s="29"/>
    </row>
    <row r="2" spans="1:43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0.14016000000000001</v>
      </c>
      <c r="L2" s="27"/>
      <c r="M2" s="27"/>
      <c r="N2" s="27"/>
      <c r="O2" s="51"/>
      <c r="P2" s="27"/>
      <c r="Q2" s="61"/>
      <c r="R2" s="155"/>
      <c r="V2" s="29"/>
      <c r="Z2" s="34"/>
      <c r="AA2" s="36"/>
      <c r="AB2" s="34"/>
      <c r="AC2" s="21"/>
      <c r="AD2" s="27"/>
      <c r="AE2" s="27"/>
      <c r="AG2" s="29"/>
      <c r="AH2" s="29"/>
    </row>
    <row r="3" spans="1:43" ht="18" x14ac:dyDescent="0.2">
      <c r="A3" s="32" t="s">
        <v>122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29</v>
      </c>
      <c r="L3" s="27"/>
      <c r="M3" s="24"/>
      <c r="N3" s="24"/>
      <c r="O3" s="51"/>
      <c r="P3" s="27"/>
      <c r="Q3" s="61"/>
      <c r="R3" s="155"/>
      <c r="V3" s="29"/>
      <c r="Z3" s="34"/>
      <c r="AA3" s="34"/>
      <c r="AB3" s="34"/>
      <c r="AC3" s="16"/>
      <c r="AD3" s="27"/>
      <c r="AF3" s="29"/>
      <c r="AG3" s="29"/>
    </row>
    <row r="4" spans="1:43" x14ac:dyDescent="0.2">
      <c r="A4" s="42"/>
      <c r="B4" s="87" t="s">
        <v>173</v>
      </c>
      <c r="C4" s="7">
        <v>86</v>
      </c>
      <c r="D4" s="5">
        <v>15.625</v>
      </c>
      <c r="E4" s="9">
        <v>4</v>
      </c>
      <c r="F4" s="1">
        <v>26.2</v>
      </c>
      <c r="G4" s="5">
        <v>538.85</v>
      </c>
      <c r="H4" s="5">
        <v>0.93799999999999994</v>
      </c>
      <c r="I4" s="25"/>
      <c r="J4" s="25"/>
      <c r="K4" s="27"/>
      <c r="L4" s="27"/>
      <c r="M4" s="24"/>
      <c r="N4" s="24"/>
      <c r="O4" s="51"/>
      <c r="P4" s="27"/>
      <c r="Q4" s="61"/>
      <c r="R4" s="157"/>
      <c r="V4" s="29"/>
      <c r="Z4" s="34"/>
      <c r="AA4" s="34"/>
      <c r="AB4" s="34"/>
      <c r="AC4" s="16"/>
      <c r="AD4" s="27"/>
      <c r="AF4" s="29"/>
      <c r="AG4" s="29"/>
    </row>
    <row r="5" spans="1:43" x14ac:dyDescent="0.2">
      <c r="A5" s="42"/>
      <c r="C5" s="41" t="s">
        <v>379</v>
      </c>
      <c r="E5" s="9"/>
      <c r="F5" s="1"/>
      <c r="G5" s="1"/>
      <c r="H5" s="5"/>
      <c r="I5" s="25"/>
      <c r="J5" s="25"/>
      <c r="K5" s="27"/>
      <c r="L5" s="27"/>
      <c r="M5" s="27"/>
      <c r="N5" s="27"/>
      <c r="O5" s="51"/>
      <c r="P5" s="27"/>
      <c r="Q5" s="61"/>
      <c r="R5" s="215" t="s">
        <v>426</v>
      </c>
      <c r="S5" s="215" t="s">
        <v>186</v>
      </c>
      <c r="V5" s="29"/>
      <c r="Z5" s="34"/>
      <c r="AA5" s="36"/>
      <c r="AB5" s="34"/>
      <c r="AC5" s="21"/>
      <c r="AD5" s="27"/>
      <c r="AE5" s="27"/>
      <c r="AG5" s="29"/>
      <c r="AH5" s="29"/>
    </row>
    <row r="6" spans="1:43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27"/>
      <c r="Q6" s="61"/>
      <c r="R6" s="336" t="s">
        <v>427</v>
      </c>
      <c r="S6" s="215" t="s">
        <v>428</v>
      </c>
      <c r="V6" s="29"/>
      <c r="W6" s="86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N6" s="112"/>
      <c r="AQ6" s="162"/>
    </row>
    <row r="7" spans="1:43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10</v>
      </c>
      <c r="L7" s="28" t="s">
        <v>106</v>
      </c>
      <c r="M7" s="28" t="s">
        <v>159</v>
      </c>
      <c r="N7" s="2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8</v>
      </c>
      <c r="Z7" s="39" t="s">
        <v>351</v>
      </c>
      <c r="AA7" s="38" t="s">
        <v>405</v>
      </c>
      <c r="AB7" s="39" t="s">
        <v>406</v>
      </c>
      <c r="AC7" s="22" t="s">
        <v>350</v>
      </c>
      <c r="AD7" s="28" t="s">
        <v>369</v>
      </c>
      <c r="AE7" s="28" t="s">
        <v>68</v>
      </c>
      <c r="AF7" s="79" t="s">
        <v>10</v>
      </c>
      <c r="AG7" s="30" t="s">
        <v>106</v>
      </c>
      <c r="AH7" s="30" t="s">
        <v>355</v>
      </c>
      <c r="AI7" s="79"/>
      <c r="AJ7" s="55" t="s">
        <v>123</v>
      </c>
      <c r="AK7" s="30" t="s">
        <v>124</v>
      </c>
      <c r="AN7" s="112"/>
      <c r="AQ7" s="162"/>
    </row>
    <row r="8" spans="1:43" x14ac:dyDescent="0.2">
      <c r="A8" s="1">
        <v>80</v>
      </c>
      <c r="B8" s="1">
        <v>178</v>
      </c>
      <c r="C8" s="1" t="s">
        <v>92</v>
      </c>
      <c r="D8" s="66">
        <v>8</v>
      </c>
      <c r="E8">
        <v>749</v>
      </c>
      <c r="F8">
        <v>304</v>
      </c>
      <c r="G8">
        <v>2530</v>
      </c>
      <c r="H8">
        <v>0.53900000000000003</v>
      </c>
      <c r="I8" s="25">
        <f t="shared" ref="I8:I23" si="0">0.1515*(G8/1000)/(E8/1000)^2/($D$4/10)^4</f>
        <v>0.11462765675497903</v>
      </c>
      <c r="J8" s="25">
        <f t="shared" ref="J8:J23" si="1">0.5*(F8/1000)/(E8/1000)^3/($D$4/10)^5</f>
        <v>3.8841679892576343E-2</v>
      </c>
      <c r="K8" s="27">
        <f t="shared" ref="K8:K23" si="2">I8/J8</f>
        <v>2.9511508532072366</v>
      </c>
      <c r="L8" s="27">
        <f t="shared" ref="L8:L23" si="3">0.798*I8^1.5/J8</f>
        <v>0.79733165862804745</v>
      </c>
      <c r="M8" s="27">
        <f t="shared" ref="M8:M23" si="4">G8/F8</f>
        <v>8.3223684210526319</v>
      </c>
      <c r="N8" s="27"/>
      <c r="O8" s="51">
        <f t="shared" ref="O8:O23" si="5">G8/(PI()*$D$4^2/4)</f>
        <v>13.194428613345124</v>
      </c>
      <c r="P8" s="27">
        <f t="shared" ref="P8:P23" si="6">M8</f>
        <v>8.3223684210526319</v>
      </c>
      <c r="Q8" s="58">
        <f>L8</f>
        <v>0.79733165862804745</v>
      </c>
      <c r="R8" s="156">
        <f t="shared" ref="R8:R59" si="7">E8*(PI()/30)*($D$4/2)</f>
        <v>612.77419206738409</v>
      </c>
      <c r="S8" s="156">
        <f t="shared" ref="S8:S59" si="8">R8/H8</f>
        <v>1136.8723414979297</v>
      </c>
      <c r="T8" s="153"/>
      <c r="U8" s="153"/>
      <c r="W8" s="1">
        <v>80</v>
      </c>
      <c r="X8" s="66">
        <v>8</v>
      </c>
      <c r="Y8" s="17">
        <v>0.72499999999999998</v>
      </c>
      <c r="Z8">
        <v>808</v>
      </c>
      <c r="AA8">
        <v>4644</v>
      </c>
      <c r="AB8">
        <v>824</v>
      </c>
      <c r="AC8">
        <v>1007</v>
      </c>
      <c r="AD8" s="27">
        <f t="shared" ref="AD8:AD19" si="9">0.1515*(AA8/1000)/(AC8/1000)^2/($D$4/10)^4</f>
        <v>0.11640343565504234</v>
      </c>
      <c r="AE8" s="27">
        <f t="shared" ref="AE8:AE19" si="10">0.5*(Z8/1000)/(AC8/1000)^3/($D$4/10)^5</f>
        <v>4.2480813358587E-2</v>
      </c>
      <c r="AF8" s="24">
        <f t="shared" ref="AF8:AF19" si="11">AD8/AE8</f>
        <v>2.7401414062499994</v>
      </c>
      <c r="AG8" s="29">
        <f t="shared" ref="AG8:AG19" si="12">0.798*AD8^1.5/AE8</f>
        <v>0.74603424990209433</v>
      </c>
      <c r="AH8" s="29">
        <f t="shared" ref="AH8:AH19" si="13">AA8/Z8</f>
        <v>5.7475247524752477</v>
      </c>
      <c r="AJ8" s="51">
        <f t="shared" ref="AJ8:AJ19" si="14">AA8/(PI()*$D$4^2/4)</f>
        <v>24.219338529792392</v>
      </c>
      <c r="AK8" s="29">
        <f t="shared" ref="AK8:AK19" si="15">AH8</f>
        <v>5.7475247524752477</v>
      </c>
      <c r="AN8" s="122"/>
      <c r="AO8" s="160"/>
      <c r="AP8" s="160"/>
      <c r="AQ8" s="128"/>
    </row>
    <row r="9" spans="1:43" x14ac:dyDescent="0.2">
      <c r="A9" s="1">
        <v>80</v>
      </c>
      <c r="B9" s="1">
        <v>178</v>
      </c>
      <c r="C9" s="1" t="s">
        <v>92</v>
      </c>
      <c r="D9" s="66">
        <v>8</v>
      </c>
      <c r="E9">
        <v>855</v>
      </c>
      <c r="F9">
        <v>468</v>
      </c>
      <c r="G9">
        <v>3288</v>
      </c>
      <c r="H9">
        <v>0.61599999999999999</v>
      </c>
      <c r="I9" s="25">
        <f t="shared" si="0"/>
        <v>0.11432260402191444</v>
      </c>
      <c r="J9" s="25">
        <f t="shared" si="1"/>
        <v>4.0199197484426165E-2</v>
      </c>
      <c r="K9" s="27">
        <f t="shared" si="2"/>
        <v>2.8439026442307687</v>
      </c>
      <c r="L9" s="27">
        <f t="shared" si="3"/>
        <v>0.76733263703538324</v>
      </c>
      <c r="M9" s="27">
        <f t="shared" si="4"/>
        <v>7.0256410256410255</v>
      </c>
      <c r="N9" s="27"/>
      <c r="O9" s="51">
        <f t="shared" si="5"/>
        <v>17.147542008173424</v>
      </c>
      <c r="P9" s="27">
        <f t="shared" si="6"/>
        <v>7.0256410256410255</v>
      </c>
      <c r="Q9" s="58">
        <f t="shared" ref="Q9:Q61" si="16">L9</f>
        <v>0.76733263703538324</v>
      </c>
      <c r="R9" s="156">
        <f t="shared" si="7"/>
        <v>699.49523927585233</v>
      </c>
      <c r="S9" s="156">
        <f t="shared" si="8"/>
        <v>1135.5442196036563</v>
      </c>
      <c r="T9" s="153"/>
      <c r="U9" s="153"/>
      <c r="W9" s="1">
        <v>80</v>
      </c>
      <c r="X9" s="66">
        <v>8</v>
      </c>
      <c r="Y9" s="17">
        <v>0.75</v>
      </c>
      <c r="Z9">
        <v>906</v>
      </c>
      <c r="AA9">
        <v>5004</v>
      </c>
      <c r="AB9">
        <v>852</v>
      </c>
      <c r="AC9">
        <v>1041</v>
      </c>
      <c r="AD9" s="27">
        <f t="shared" si="9"/>
        <v>0.11736763967344634</v>
      </c>
      <c r="AE9" s="27">
        <f t="shared" si="10"/>
        <v>4.3116736665705362E-2</v>
      </c>
      <c r="AF9" s="24">
        <f t="shared" si="11"/>
        <v>2.7220900455298009</v>
      </c>
      <c r="AG9" s="29">
        <f t="shared" si="12"/>
        <v>0.74418269030719086</v>
      </c>
      <c r="AH9" s="29">
        <f t="shared" si="13"/>
        <v>5.5231788079470201</v>
      </c>
      <c r="AJ9" s="51">
        <f t="shared" si="14"/>
        <v>26.096806632877076</v>
      </c>
      <c r="AK9" s="29">
        <f t="shared" si="15"/>
        <v>5.5231788079470201</v>
      </c>
      <c r="AN9" s="122"/>
      <c r="AO9" s="160"/>
      <c r="AP9" s="160"/>
      <c r="AQ9" s="128"/>
    </row>
    <row r="10" spans="1:43" x14ac:dyDescent="0.2">
      <c r="A10" s="1">
        <v>80</v>
      </c>
      <c r="B10" s="1">
        <v>178</v>
      </c>
      <c r="C10" s="1" t="s">
        <v>92</v>
      </c>
      <c r="D10" s="66">
        <v>8</v>
      </c>
      <c r="E10">
        <v>981</v>
      </c>
      <c r="F10">
        <v>739</v>
      </c>
      <c r="G10">
        <v>4385</v>
      </c>
      <c r="H10">
        <v>0.70599999999999996</v>
      </c>
      <c r="I10" s="25">
        <f t="shared" si="0"/>
        <v>0.11581481338333534</v>
      </c>
      <c r="J10" s="25">
        <f t="shared" si="1"/>
        <v>4.2024958235651458E-2</v>
      </c>
      <c r="K10" s="27">
        <f t="shared" si="2"/>
        <v>2.7558579055311228</v>
      </c>
      <c r="L10" s="27">
        <f t="shared" si="3"/>
        <v>0.74841376821878403</v>
      </c>
      <c r="M10" s="27">
        <f t="shared" si="4"/>
        <v>5.9336941813261168</v>
      </c>
      <c r="N10" s="27"/>
      <c r="O10" s="51">
        <f t="shared" si="5"/>
        <v>22.868604533406469</v>
      </c>
      <c r="P10" s="27">
        <f t="shared" si="6"/>
        <v>5.9336941813261168</v>
      </c>
      <c r="Q10" s="58">
        <f t="shared" si="16"/>
        <v>0.74841376821878403</v>
      </c>
      <c r="R10" s="156">
        <f t="shared" si="7"/>
        <v>802.57874822176746</v>
      </c>
      <c r="S10" s="156">
        <f t="shared" si="8"/>
        <v>1136.7970937985376</v>
      </c>
      <c r="T10" s="153"/>
      <c r="U10" s="153"/>
      <c r="W10" s="1">
        <v>80</v>
      </c>
      <c r="X10" s="66">
        <v>8</v>
      </c>
      <c r="Y10" s="17">
        <v>0.77500000000000002</v>
      </c>
      <c r="Z10">
        <v>1011</v>
      </c>
      <c r="AA10">
        <v>5383</v>
      </c>
      <c r="AB10">
        <v>880</v>
      </c>
      <c r="AC10">
        <v>1076</v>
      </c>
      <c r="AD10" s="27">
        <f t="shared" si="9"/>
        <v>0.11817683809123697</v>
      </c>
      <c r="AE10" s="27">
        <f t="shared" si="10"/>
        <v>4.3569664510997586E-2</v>
      </c>
      <c r="AF10" s="24">
        <f t="shared" si="11"/>
        <v>2.7123651149851637</v>
      </c>
      <c r="AG10" s="29">
        <f t="shared" si="12"/>
        <v>0.74407587611764014</v>
      </c>
      <c r="AH10" s="29">
        <f t="shared" si="13"/>
        <v>5.324431256181998</v>
      </c>
      <c r="AJ10" s="51">
        <f t="shared" si="14"/>
        <v>28.073363330291226</v>
      </c>
      <c r="AK10" s="29">
        <f t="shared" si="15"/>
        <v>5.324431256181998</v>
      </c>
      <c r="AN10" s="122"/>
      <c r="AO10" s="160"/>
      <c r="AP10" s="160"/>
      <c r="AQ10" s="128"/>
    </row>
    <row r="11" spans="1:43" x14ac:dyDescent="0.2">
      <c r="A11" s="1">
        <v>80</v>
      </c>
      <c r="B11" s="1">
        <v>178</v>
      </c>
      <c r="C11" s="1" t="s">
        <v>92</v>
      </c>
      <c r="D11" s="66">
        <v>8</v>
      </c>
      <c r="E11">
        <v>1101</v>
      </c>
      <c r="F11">
        <v>1085</v>
      </c>
      <c r="G11">
        <v>5649</v>
      </c>
      <c r="H11">
        <v>0.79300000000000004</v>
      </c>
      <c r="I11" s="25">
        <f t="shared" si="0"/>
        <v>0.11844847279763011</v>
      </c>
      <c r="J11" s="25">
        <f t="shared" si="1"/>
        <v>4.3645317337994406E-2</v>
      </c>
      <c r="K11" s="27">
        <f t="shared" si="2"/>
        <v>2.7138873084677422</v>
      </c>
      <c r="L11" s="27">
        <f t="shared" si="3"/>
        <v>0.74534858990205988</v>
      </c>
      <c r="M11" s="27">
        <f t="shared" si="4"/>
        <v>5.2064516129032254</v>
      </c>
      <c r="N11" s="27"/>
      <c r="O11" s="51">
        <f t="shared" si="5"/>
        <v>29.460603650903796</v>
      </c>
      <c r="P11" s="27">
        <f t="shared" si="6"/>
        <v>5.2064516129032254</v>
      </c>
      <c r="Q11" s="58">
        <f t="shared" si="16"/>
        <v>0.74534858990205988</v>
      </c>
      <c r="R11" s="156">
        <f t="shared" si="7"/>
        <v>900.75351864644847</v>
      </c>
      <c r="S11" s="156">
        <f t="shared" si="8"/>
        <v>1135.880855796278</v>
      </c>
      <c r="T11" s="153"/>
      <c r="U11" s="153"/>
      <c r="W11" s="1">
        <v>80</v>
      </c>
      <c r="X11" s="66">
        <v>8</v>
      </c>
      <c r="Y11" s="17">
        <v>0.8</v>
      </c>
      <c r="Z11">
        <v>1122</v>
      </c>
      <c r="AA11">
        <v>5772</v>
      </c>
      <c r="AB11">
        <v>909</v>
      </c>
      <c r="AC11">
        <v>1111</v>
      </c>
      <c r="AD11" s="27">
        <f t="shared" si="9"/>
        <v>0.11885863360445134</v>
      </c>
      <c r="AE11" s="27">
        <f t="shared" si="10"/>
        <v>4.3925888450748102E-2</v>
      </c>
      <c r="AF11" s="24">
        <f t="shared" si="11"/>
        <v>2.7058902573529404</v>
      </c>
      <c r="AG11" s="29">
        <f t="shared" si="12"/>
        <v>0.7444378342213035</v>
      </c>
      <c r="AH11" s="29">
        <f t="shared" si="13"/>
        <v>5.144385026737968</v>
      </c>
      <c r="AJ11" s="51">
        <f t="shared" si="14"/>
        <v>30.102071919457728</v>
      </c>
      <c r="AK11" s="29">
        <f t="shared" si="15"/>
        <v>5.144385026737968</v>
      </c>
      <c r="AN11" s="122"/>
      <c r="AO11" s="160"/>
      <c r="AP11" s="160"/>
      <c r="AQ11" s="128"/>
    </row>
    <row r="12" spans="1:43" x14ac:dyDescent="0.2">
      <c r="A12" s="1">
        <v>80</v>
      </c>
      <c r="B12" s="1">
        <v>178</v>
      </c>
      <c r="C12" s="1" t="s">
        <v>92</v>
      </c>
      <c r="D12" s="66">
        <v>8</v>
      </c>
      <c r="E12">
        <v>1134</v>
      </c>
      <c r="F12">
        <v>1204</v>
      </c>
      <c r="G12">
        <v>6071</v>
      </c>
      <c r="H12">
        <v>0.81699999999999995</v>
      </c>
      <c r="I12" s="25">
        <f t="shared" si="0"/>
        <v>0.11999596773065331</v>
      </c>
      <c r="J12" s="25">
        <f t="shared" si="1"/>
        <v>4.432586276304061E-2</v>
      </c>
      <c r="K12" s="27">
        <f t="shared" si="2"/>
        <v>2.7071321402616277</v>
      </c>
      <c r="L12" s="27">
        <f t="shared" si="3"/>
        <v>0.74833433622028278</v>
      </c>
      <c r="M12" s="27">
        <f t="shared" si="4"/>
        <v>5.0423588039867111</v>
      </c>
      <c r="N12" s="27"/>
      <c r="O12" s="51">
        <f t="shared" si="5"/>
        <v>31.66141348285306</v>
      </c>
      <c r="P12" s="27">
        <f t="shared" si="6"/>
        <v>5.0423588039867111</v>
      </c>
      <c r="Q12" s="58">
        <f t="shared" si="16"/>
        <v>0.74833433622028278</v>
      </c>
      <c r="R12" s="156">
        <f t="shared" si="7"/>
        <v>927.75158051323569</v>
      </c>
      <c r="S12" s="156">
        <f t="shared" si="8"/>
        <v>1135.5588500773999</v>
      </c>
      <c r="T12" s="153"/>
      <c r="U12" s="153"/>
      <c r="W12" s="1">
        <v>80</v>
      </c>
      <c r="X12" s="66">
        <v>8</v>
      </c>
      <c r="Y12" s="17">
        <v>0.82499999999999996</v>
      </c>
      <c r="Z12">
        <v>1244</v>
      </c>
      <c r="AA12">
        <v>6183</v>
      </c>
      <c r="AB12">
        <v>937</v>
      </c>
      <c r="AC12">
        <v>1146</v>
      </c>
      <c r="AD12" s="27">
        <f t="shared" si="9"/>
        <v>0.11966373111263399</v>
      </c>
      <c r="AE12" s="27">
        <f t="shared" si="10"/>
        <v>4.4374799288950148E-2</v>
      </c>
      <c r="AF12" s="24">
        <f t="shared" si="11"/>
        <v>2.69665965886254</v>
      </c>
      <c r="AG12" s="29">
        <f t="shared" si="12"/>
        <v>0.74440674512220473</v>
      </c>
      <c r="AH12" s="29">
        <f t="shared" si="13"/>
        <v>4.970257234726688</v>
      </c>
      <c r="AJ12" s="51">
        <f t="shared" si="14"/>
        <v>32.245514670479409</v>
      </c>
      <c r="AK12" s="29">
        <f t="shared" si="15"/>
        <v>4.970257234726688</v>
      </c>
      <c r="AN12" s="122"/>
      <c r="AO12" s="160"/>
      <c r="AP12" s="160"/>
      <c r="AQ12" s="128"/>
    </row>
    <row r="13" spans="1:43" x14ac:dyDescent="0.2">
      <c r="A13" s="1">
        <v>80</v>
      </c>
      <c r="B13" s="1">
        <v>178</v>
      </c>
      <c r="C13" s="1" t="s">
        <v>92</v>
      </c>
      <c r="D13" s="66">
        <v>8</v>
      </c>
      <c r="E13">
        <v>1160</v>
      </c>
      <c r="F13">
        <v>1295</v>
      </c>
      <c r="G13">
        <v>6366</v>
      </c>
      <c r="H13">
        <v>0.83499999999999996</v>
      </c>
      <c r="I13" s="25">
        <f t="shared" si="0"/>
        <v>0.1202494737959572</v>
      </c>
      <c r="J13" s="25">
        <f t="shared" si="1"/>
        <v>4.4541585796875643E-2</v>
      </c>
      <c r="K13" s="27">
        <f t="shared" si="2"/>
        <v>2.6997124517374518</v>
      </c>
      <c r="L13" s="27">
        <f t="shared" si="3"/>
        <v>0.7470711979741258</v>
      </c>
      <c r="M13" s="27">
        <f t="shared" si="4"/>
        <v>4.9158301158301159</v>
      </c>
      <c r="N13" s="27"/>
      <c r="O13" s="51">
        <f t="shared" si="5"/>
        <v>33.199894289547451</v>
      </c>
      <c r="P13" s="27">
        <f t="shared" si="6"/>
        <v>4.9158301158301159</v>
      </c>
      <c r="Q13" s="58">
        <f t="shared" si="16"/>
        <v>0.7470711979741258</v>
      </c>
      <c r="R13" s="156">
        <f t="shared" si="7"/>
        <v>949.02278077191659</v>
      </c>
      <c r="S13" s="156">
        <f t="shared" si="8"/>
        <v>1136.5542284693613</v>
      </c>
      <c r="T13" s="153"/>
      <c r="U13" s="153"/>
      <c r="W13" s="1">
        <v>80</v>
      </c>
      <c r="X13" s="66">
        <v>8</v>
      </c>
      <c r="Y13" s="17">
        <v>0.85</v>
      </c>
      <c r="Z13">
        <v>1382</v>
      </c>
      <c r="AA13">
        <v>6614</v>
      </c>
      <c r="AB13">
        <v>966</v>
      </c>
      <c r="AC13">
        <v>1180</v>
      </c>
      <c r="AD13" s="27">
        <f t="shared" si="9"/>
        <v>0.12073486608399886</v>
      </c>
      <c r="AE13" s="27">
        <f t="shared" si="10"/>
        <v>4.515770845510008E-2</v>
      </c>
      <c r="AF13" s="24">
        <f t="shared" si="11"/>
        <v>2.6736269446454419</v>
      </c>
      <c r="AG13" s="29">
        <f t="shared" si="12"/>
        <v>0.74134447130079784</v>
      </c>
      <c r="AH13" s="29">
        <f t="shared" si="13"/>
        <v>4.785817655571635</v>
      </c>
      <c r="AJ13" s="51">
        <f t="shared" si="14"/>
        <v>34.493261205005787</v>
      </c>
      <c r="AK13" s="29">
        <f t="shared" si="15"/>
        <v>4.785817655571635</v>
      </c>
      <c r="AN13" s="122"/>
      <c r="AO13" s="160"/>
      <c r="AP13" s="160"/>
      <c r="AQ13" s="128"/>
    </row>
    <row r="14" spans="1:43" x14ac:dyDescent="0.2">
      <c r="A14" s="1">
        <v>80</v>
      </c>
      <c r="B14" s="1">
        <v>178</v>
      </c>
      <c r="C14" s="1" t="s">
        <v>92</v>
      </c>
      <c r="D14" s="66">
        <v>8</v>
      </c>
      <c r="E14">
        <v>1192</v>
      </c>
      <c r="F14">
        <v>1427</v>
      </c>
      <c r="G14">
        <v>6703</v>
      </c>
      <c r="H14">
        <v>0.85799999999999998</v>
      </c>
      <c r="I14" s="25">
        <f t="shared" si="0"/>
        <v>0.11990829766587091</v>
      </c>
      <c r="J14" s="25">
        <f t="shared" si="1"/>
        <v>4.5234009109572128E-2</v>
      </c>
      <c r="K14" s="27">
        <f t="shared" si="2"/>
        <v>2.6508439120532583</v>
      </c>
      <c r="L14" s="27">
        <f t="shared" si="3"/>
        <v>0.73250680935902879</v>
      </c>
      <c r="M14" s="27">
        <f t="shared" si="4"/>
        <v>4.697266993693062</v>
      </c>
      <c r="N14" s="27"/>
      <c r="O14" s="51">
        <f t="shared" si="5"/>
        <v>34.957413041601725</v>
      </c>
      <c r="P14" s="27">
        <f t="shared" si="6"/>
        <v>4.697266993693062</v>
      </c>
      <c r="Q14" s="58">
        <f t="shared" si="16"/>
        <v>0.73250680935902879</v>
      </c>
      <c r="R14" s="156">
        <f t="shared" si="7"/>
        <v>975.20271955183159</v>
      </c>
      <c r="S14" s="156">
        <f t="shared" si="8"/>
        <v>1136.5999062375661</v>
      </c>
      <c r="T14" s="153"/>
      <c r="U14" s="153"/>
      <c r="W14" s="1">
        <v>80</v>
      </c>
      <c r="X14" s="66">
        <v>8</v>
      </c>
      <c r="Y14" s="17">
        <v>0.875</v>
      </c>
      <c r="Z14">
        <v>1534</v>
      </c>
      <c r="AA14">
        <v>7043</v>
      </c>
      <c r="AB14">
        <v>994</v>
      </c>
      <c r="AC14">
        <v>1215</v>
      </c>
      <c r="AD14" s="27">
        <f t="shared" si="9"/>
        <v>0.12126561155401107</v>
      </c>
      <c r="AE14" s="27">
        <f t="shared" si="10"/>
        <v>4.591624875723286E-2</v>
      </c>
      <c r="AF14" s="24">
        <f t="shared" si="11"/>
        <v>2.6410173922343549</v>
      </c>
      <c r="AG14" s="29">
        <f t="shared" si="12"/>
        <v>0.73391030071186181</v>
      </c>
      <c r="AH14" s="29">
        <f t="shared" si="13"/>
        <v>4.5912646675358539</v>
      </c>
      <c r="AJ14" s="51">
        <f t="shared" si="14"/>
        <v>36.730577361181702</v>
      </c>
      <c r="AK14" s="29">
        <f t="shared" si="15"/>
        <v>4.5912646675358539</v>
      </c>
      <c r="AN14" s="122"/>
      <c r="AO14" s="160"/>
      <c r="AP14" s="160"/>
      <c r="AQ14" s="128"/>
    </row>
    <row r="15" spans="1:43" x14ac:dyDescent="0.2">
      <c r="A15" s="1">
        <v>80</v>
      </c>
      <c r="B15" s="1">
        <v>178</v>
      </c>
      <c r="C15" s="1" t="s">
        <v>92</v>
      </c>
      <c r="D15" s="66">
        <v>8</v>
      </c>
      <c r="E15">
        <v>1219</v>
      </c>
      <c r="F15">
        <v>1561</v>
      </c>
      <c r="G15">
        <v>7146</v>
      </c>
      <c r="H15">
        <v>0.878</v>
      </c>
      <c r="I15" s="25">
        <f t="shared" si="0"/>
        <v>0.12223290388310322</v>
      </c>
      <c r="J15" s="25">
        <f t="shared" si="1"/>
        <v>4.6265968781430522E-2</v>
      </c>
      <c r="K15" s="27">
        <f t="shared" si="2"/>
        <v>2.6419614049487508</v>
      </c>
      <c r="L15" s="27">
        <f t="shared" si="3"/>
        <v>0.73709493172191842</v>
      </c>
      <c r="M15" s="27">
        <f t="shared" si="4"/>
        <v>4.5778347213324793</v>
      </c>
      <c r="N15" s="27"/>
      <c r="O15" s="51">
        <f t="shared" si="5"/>
        <v>37.267741846230933</v>
      </c>
      <c r="P15" s="27">
        <f t="shared" si="6"/>
        <v>4.5778347213324793</v>
      </c>
      <c r="Q15" s="58">
        <f t="shared" si="16"/>
        <v>0.73709493172191842</v>
      </c>
      <c r="R15" s="156">
        <f t="shared" si="7"/>
        <v>997.29204289738482</v>
      </c>
      <c r="S15" s="156">
        <f t="shared" si="8"/>
        <v>1135.8679304070442</v>
      </c>
      <c r="T15" s="153"/>
      <c r="U15" s="153"/>
      <c r="W15" s="1">
        <v>80</v>
      </c>
      <c r="X15" s="66">
        <v>8</v>
      </c>
      <c r="Y15" s="17">
        <v>0.9</v>
      </c>
      <c r="Z15">
        <v>1705</v>
      </c>
      <c r="AA15">
        <v>7462</v>
      </c>
      <c r="AB15">
        <v>1022</v>
      </c>
      <c r="AC15">
        <v>1250</v>
      </c>
      <c r="AD15" s="27">
        <f t="shared" si="9"/>
        <v>0.1213857615839232</v>
      </c>
      <c r="AE15" s="27">
        <f t="shared" si="10"/>
        <v>4.6866683133952002E-2</v>
      </c>
      <c r="AF15" s="24">
        <f t="shared" si="11"/>
        <v>2.5900224523460409</v>
      </c>
      <c r="AG15" s="29">
        <f t="shared" si="12"/>
        <v>0.72009582670164407</v>
      </c>
      <c r="AH15" s="29">
        <f t="shared" si="13"/>
        <v>4.3765395894428156</v>
      </c>
      <c r="AJ15" s="51">
        <f t="shared" si="14"/>
        <v>38.915741625605264</v>
      </c>
      <c r="AK15" s="29">
        <f t="shared" si="15"/>
        <v>4.3765395894428156</v>
      </c>
      <c r="AN15" s="122"/>
      <c r="AO15" s="160"/>
      <c r="AP15" s="160"/>
      <c r="AQ15" s="128"/>
    </row>
    <row r="16" spans="1:43" x14ac:dyDescent="0.2">
      <c r="A16" s="1">
        <v>80</v>
      </c>
      <c r="B16" s="1">
        <v>178</v>
      </c>
      <c r="C16" s="1" t="s">
        <v>92</v>
      </c>
      <c r="D16" s="66">
        <v>8</v>
      </c>
      <c r="E16">
        <v>1253</v>
      </c>
      <c r="F16">
        <v>1716</v>
      </c>
      <c r="G16">
        <v>7504</v>
      </c>
      <c r="H16">
        <v>0.90200000000000002</v>
      </c>
      <c r="I16" s="25">
        <f t="shared" si="0"/>
        <v>0.12148515500800314</v>
      </c>
      <c r="J16" s="25">
        <f t="shared" si="1"/>
        <v>4.6831055345076984E-2</v>
      </c>
      <c r="K16" s="27">
        <f t="shared" si="2"/>
        <v>2.5941152534965028</v>
      </c>
      <c r="L16" s="27">
        <f t="shared" si="3"/>
        <v>0.72152895625804059</v>
      </c>
      <c r="M16" s="27">
        <f t="shared" si="4"/>
        <v>4.3729603729603728</v>
      </c>
      <c r="N16" s="27"/>
      <c r="O16" s="51">
        <f t="shared" si="5"/>
        <v>39.134779570965144</v>
      </c>
      <c r="P16" s="27">
        <f t="shared" si="6"/>
        <v>4.3729603729603728</v>
      </c>
      <c r="Q16" s="58">
        <f t="shared" si="16"/>
        <v>0.72152895625804059</v>
      </c>
      <c r="R16" s="156">
        <f t="shared" si="7"/>
        <v>1025.1082278510444</v>
      </c>
      <c r="S16" s="156">
        <f t="shared" si="8"/>
        <v>1136.4836228947277</v>
      </c>
      <c r="T16" s="153"/>
      <c r="U16" s="153"/>
      <c r="W16" s="1">
        <v>80</v>
      </c>
      <c r="X16" s="66">
        <v>8</v>
      </c>
      <c r="Y16" s="17">
        <v>0.92500000000000004</v>
      </c>
      <c r="Z16">
        <v>1894</v>
      </c>
      <c r="AA16">
        <v>7791</v>
      </c>
      <c r="AB16">
        <v>1051</v>
      </c>
      <c r="AC16">
        <v>1285</v>
      </c>
      <c r="AD16" s="27">
        <f t="shared" si="9"/>
        <v>0.11992769255058519</v>
      </c>
      <c r="AE16" s="27">
        <f t="shared" si="10"/>
        <v>4.7922610330769062E-2</v>
      </c>
      <c r="AF16" s="24">
        <f t="shared" si="11"/>
        <v>2.5025283832167369</v>
      </c>
      <c r="AG16" s="29">
        <f t="shared" si="12"/>
        <v>0.69157875284063741</v>
      </c>
      <c r="AH16" s="29">
        <f t="shared" si="13"/>
        <v>4.1135163674762412</v>
      </c>
      <c r="AJ16" s="51">
        <f t="shared" si="14"/>
        <v>40.631538864257649</v>
      </c>
      <c r="AK16" s="29">
        <f t="shared" si="15"/>
        <v>4.1135163674762412</v>
      </c>
      <c r="AN16" s="122"/>
      <c r="AO16" s="160"/>
      <c r="AP16" s="160"/>
      <c r="AQ16" s="128"/>
    </row>
    <row r="17" spans="1:43" x14ac:dyDescent="0.2">
      <c r="A17" s="1">
        <v>80</v>
      </c>
      <c r="B17" s="1">
        <v>178</v>
      </c>
      <c r="C17" s="1" t="s">
        <v>92</v>
      </c>
      <c r="D17" s="66">
        <v>8</v>
      </c>
      <c r="E17">
        <v>1281</v>
      </c>
      <c r="F17">
        <v>1871</v>
      </c>
      <c r="G17">
        <v>7779</v>
      </c>
      <c r="H17">
        <v>0.92200000000000004</v>
      </c>
      <c r="I17" s="25">
        <f t="shared" si="0"/>
        <v>0.12049195218226394</v>
      </c>
      <c r="J17" s="25">
        <f t="shared" si="1"/>
        <v>4.7785515178123801E-2</v>
      </c>
      <c r="K17" s="27">
        <f t="shared" si="2"/>
        <v>2.5215162321285409</v>
      </c>
      <c r="L17" s="27">
        <f t="shared" si="3"/>
        <v>0.69846344229110757</v>
      </c>
      <c r="M17" s="27">
        <f t="shared" si="4"/>
        <v>4.15766969535008</v>
      </c>
      <c r="N17" s="27"/>
      <c r="O17" s="51">
        <f t="shared" si="5"/>
        <v>40.568956594154827</v>
      </c>
      <c r="P17" s="27">
        <f t="shared" si="6"/>
        <v>4.15766969535008</v>
      </c>
      <c r="Q17" s="58">
        <f t="shared" si="16"/>
        <v>0.69846344229110757</v>
      </c>
      <c r="R17" s="156">
        <f t="shared" si="7"/>
        <v>1048.0156742834702</v>
      </c>
      <c r="S17" s="156">
        <f t="shared" si="8"/>
        <v>1136.676436316128</v>
      </c>
      <c r="T17" s="153"/>
      <c r="U17" s="153"/>
      <c r="W17" s="1">
        <v>80</v>
      </c>
      <c r="X17" s="66">
        <v>8</v>
      </c>
      <c r="Y17" s="17">
        <v>0.95</v>
      </c>
      <c r="Z17">
        <v>2085</v>
      </c>
      <c r="AA17">
        <v>8069</v>
      </c>
      <c r="AB17">
        <v>1079</v>
      </c>
      <c r="AC17">
        <v>1319</v>
      </c>
      <c r="AD17" s="27">
        <f t="shared" si="9"/>
        <v>0.11788611435396013</v>
      </c>
      <c r="AE17" s="27">
        <f t="shared" si="10"/>
        <v>4.8779972026509813E-2</v>
      </c>
      <c r="AF17" s="24">
        <f t="shared" si="11"/>
        <v>2.4166908970323742</v>
      </c>
      <c r="AG17" s="29">
        <f t="shared" si="12"/>
        <v>0.6621483850234704</v>
      </c>
      <c r="AH17" s="29">
        <f t="shared" si="13"/>
        <v>3.8700239808153478</v>
      </c>
      <c r="AJ17" s="51">
        <f t="shared" si="14"/>
        <v>42.081361454973042</v>
      </c>
      <c r="AK17" s="29">
        <f t="shared" si="15"/>
        <v>3.8700239808153478</v>
      </c>
      <c r="AN17" s="122"/>
      <c r="AO17" s="160"/>
      <c r="AP17" s="160"/>
      <c r="AQ17" s="128"/>
    </row>
    <row r="18" spans="1:43" x14ac:dyDescent="0.2">
      <c r="A18" s="1">
        <v>80</v>
      </c>
      <c r="B18" s="1">
        <v>178</v>
      </c>
      <c r="C18" s="1" t="s">
        <v>92</v>
      </c>
      <c r="D18" s="66">
        <v>8</v>
      </c>
      <c r="E18">
        <v>1322</v>
      </c>
      <c r="F18">
        <v>2107</v>
      </c>
      <c r="G18">
        <v>8053</v>
      </c>
      <c r="H18">
        <v>0.95199999999999996</v>
      </c>
      <c r="I18" s="25">
        <f t="shared" si="0"/>
        <v>0.11711898974798647</v>
      </c>
      <c r="J18" s="25">
        <f t="shared" si="1"/>
        <v>4.8959846148807343E-2</v>
      </c>
      <c r="K18" s="27">
        <f t="shared" si="2"/>
        <v>2.3921437455505461</v>
      </c>
      <c r="L18" s="27">
        <f t="shared" si="3"/>
        <v>0.65328670997724958</v>
      </c>
      <c r="M18" s="27">
        <f t="shared" si="4"/>
        <v>3.8220218319886095</v>
      </c>
      <c r="N18" s="27"/>
      <c r="O18" s="51">
        <f t="shared" si="5"/>
        <v>41.997918428169278</v>
      </c>
      <c r="P18" s="27">
        <f t="shared" si="6"/>
        <v>3.8220218319886095</v>
      </c>
      <c r="Q18" s="58">
        <f t="shared" si="16"/>
        <v>0.65328670997724958</v>
      </c>
      <c r="R18" s="156">
        <f t="shared" si="7"/>
        <v>1081.5587208452359</v>
      </c>
      <c r="S18" s="156">
        <f t="shared" si="8"/>
        <v>1136.0910933248276</v>
      </c>
      <c r="T18" s="153"/>
      <c r="U18" s="153"/>
      <c r="W18" s="1">
        <v>80</v>
      </c>
      <c r="X18" s="66">
        <v>8</v>
      </c>
      <c r="Y18" s="17">
        <v>0.97499999999999998</v>
      </c>
      <c r="Z18">
        <v>2289</v>
      </c>
      <c r="AA18">
        <v>8313</v>
      </c>
      <c r="AB18">
        <v>1108</v>
      </c>
      <c r="AC18">
        <v>1354</v>
      </c>
      <c r="AD18" s="27">
        <f t="shared" si="9"/>
        <v>0.11525319686356308</v>
      </c>
      <c r="AE18" s="27">
        <f t="shared" si="10"/>
        <v>4.9506209333098794E-2</v>
      </c>
      <c r="AF18" s="24">
        <f t="shared" si="11"/>
        <v>2.328055377621232</v>
      </c>
      <c r="AG18" s="29">
        <f t="shared" si="12"/>
        <v>0.63069979282495858</v>
      </c>
      <c r="AH18" s="29">
        <f t="shared" si="13"/>
        <v>3.6317169069462647</v>
      </c>
      <c r="AJ18" s="51">
        <f t="shared" si="14"/>
        <v>43.353867613730436</v>
      </c>
      <c r="AK18" s="29">
        <f t="shared" si="15"/>
        <v>3.6317169069462647</v>
      </c>
      <c r="AN18" s="122"/>
      <c r="AO18" s="160"/>
      <c r="AP18" s="160"/>
      <c r="AQ18" s="128"/>
    </row>
    <row r="19" spans="1:43" x14ac:dyDescent="0.2">
      <c r="A19" s="1">
        <v>80</v>
      </c>
      <c r="B19" s="1">
        <v>178</v>
      </c>
      <c r="C19" s="1" t="s">
        <v>92</v>
      </c>
      <c r="D19" s="66">
        <v>8</v>
      </c>
      <c r="E19">
        <v>1344</v>
      </c>
      <c r="F19">
        <v>2233</v>
      </c>
      <c r="G19">
        <v>8263</v>
      </c>
      <c r="H19">
        <v>0.96799999999999997</v>
      </c>
      <c r="I19" s="25">
        <f t="shared" si="0"/>
        <v>0.11627109006802722</v>
      </c>
      <c r="J19" s="25">
        <f t="shared" si="1"/>
        <v>4.938110355253212E-2</v>
      </c>
      <c r="K19" s="27">
        <f t="shared" si="2"/>
        <v>2.3545664576802512</v>
      </c>
      <c r="L19" s="27">
        <f t="shared" si="3"/>
        <v>0.64069261239219455</v>
      </c>
      <c r="M19" s="27">
        <f t="shared" si="4"/>
        <v>3.7004030452306313</v>
      </c>
      <c r="N19" s="27"/>
      <c r="O19" s="51">
        <f t="shared" si="5"/>
        <v>43.093108154968675</v>
      </c>
      <c r="P19" s="27">
        <f t="shared" si="6"/>
        <v>3.7004030452306313</v>
      </c>
      <c r="Q19" s="58">
        <f t="shared" si="16"/>
        <v>0.64069261239219455</v>
      </c>
      <c r="R19" s="156">
        <f t="shared" si="7"/>
        <v>1099.5574287564275</v>
      </c>
      <c r="S19" s="156">
        <f t="shared" si="8"/>
        <v>1135.906434665731</v>
      </c>
      <c r="T19" s="153"/>
      <c r="U19" s="153"/>
      <c r="W19" s="1">
        <v>80</v>
      </c>
      <c r="X19" s="66">
        <v>8</v>
      </c>
      <c r="Y19" s="17">
        <v>1</v>
      </c>
      <c r="Z19">
        <v>2499</v>
      </c>
      <c r="AA19">
        <v>8568</v>
      </c>
      <c r="AB19">
        <v>1136</v>
      </c>
      <c r="AC19">
        <v>1389</v>
      </c>
      <c r="AD19" s="27">
        <f t="shared" si="9"/>
        <v>0.11287752936516007</v>
      </c>
      <c r="AE19" s="27">
        <f t="shared" si="10"/>
        <v>5.0064443513421611E-2</v>
      </c>
      <c r="AF19" s="24">
        <f t="shared" si="11"/>
        <v>2.2546446428571429</v>
      </c>
      <c r="AG19" s="29">
        <f t="shared" si="12"/>
        <v>0.6044839036746128</v>
      </c>
      <c r="AH19" s="29">
        <f t="shared" si="13"/>
        <v>3.4285714285714284</v>
      </c>
      <c r="AJ19" s="51">
        <f t="shared" si="14"/>
        <v>44.683740853415422</v>
      </c>
      <c r="AK19" s="29">
        <f t="shared" si="15"/>
        <v>3.4285714285714284</v>
      </c>
      <c r="AN19" s="122"/>
      <c r="AO19" s="160"/>
      <c r="AP19" s="160"/>
      <c r="AQ19" s="128"/>
    </row>
    <row r="20" spans="1:43" x14ac:dyDescent="0.2">
      <c r="A20" s="1">
        <v>80</v>
      </c>
      <c r="B20" s="1">
        <v>178</v>
      </c>
      <c r="C20" s="1" t="s">
        <v>92</v>
      </c>
      <c r="D20" s="66">
        <v>8</v>
      </c>
      <c r="E20">
        <v>1380</v>
      </c>
      <c r="F20">
        <v>2433</v>
      </c>
      <c r="G20">
        <v>8453</v>
      </c>
      <c r="H20">
        <v>0.99399999999999999</v>
      </c>
      <c r="I20" s="25">
        <f t="shared" si="0"/>
        <v>0.11281977387876498</v>
      </c>
      <c r="J20" s="25">
        <f t="shared" si="1"/>
        <v>4.9702098302329627E-2</v>
      </c>
      <c r="K20" s="27">
        <f t="shared" si="2"/>
        <v>2.2699197364364978</v>
      </c>
      <c r="L20" s="27">
        <f t="shared" si="3"/>
        <v>0.60842353462409127</v>
      </c>
      <c r="M20" s="27">
        <f t="shared" si="4"/>
        <v>3.4743115495273327</v>
      </c>
      <c r="N20" s="27"/>
      <c r="O20" s="51">
        <f t="shared" si="5"/>
        <v>44.083994098263375</v>
      </c>
      <c r="P20" s="27">
        <f t="shared" si="6"/>
        <v>3.4743115495273327</v>
      </c>
      <c r="Q20" s="58">
        <f t="shared" si="16"/>
        <v>0.60842353462409127</v>
      </c>
      <c r="R20" s="156">
        <f t="shared" si="7"/>
        <v>1129.009859883832</v>
      </c>
      <c r="S20" s="156">
        <f t="shared" si="8"/>
        <v>1135.8248087362495</v>
      </c>
      <c r="T20" s="153"/>
      <c r="U20" s="153"/>
      <c r="AD20" s="27"/>
      <c r="AE20" s="27"/>
      <c r="AG20" s="29"/>
      <c r="AH20" s="29"/>
      <c r="AN20" s="122"/>
      <c r="AO20" s="160"/>
      <c r="AP20" s="160"/>
      <c r="AQ20" s="128"/>
    </row>
    <row r="21" spans="1:43" x14ac:dyDescent="0.2">
      <c r="A21" s="1">
        <v>80</v>
      </c>
      <c r="B21" s="1">
        <v>178</v>
      </c>
      <c r="C21" s="1" t="s">
        <v>92</v>
      </c>
      <c r="D21" s="66">
        <v>8</v>
      </c>
      <c r="E21">
        <v>1407</v>
      </c>
      <c r="F21">
        <v>2631</v>
      </c>
      <c r="G21">
        <v>8769</v>
      </c>
      <c r="H21">
        <v>1.0129999999999999</v>
      </c>
      <c r="I21" s="25">
        <f t="shared" si="0"/>
        <v>0.11258859614131596</v>
      </c>
      <c r="J21" s="25">
        <f t="shared" si="1"/>
        <v>5.0711730413677249E-2</v>
      </c>
      <c r="K21" s="27">
        <f t="shared" si="2"/>
        <v>2.2201686912058154</v>
      </c>
      <c r="L21" s="27">
        <f t="shared" si="3"/>
        <v>0.59447838338560544</v>
      </c>
      <c r="M21" s="27">
        <f t="shared" si="4"/>
        <v>3.3329532497149374</v>
      </c>
      <c r="N21" s="27"/>
      <c r="O21" s="51">
        <f t="shared" si="5"/>
        <v>45.731993877637706</v>
      </c>
      <c r="P21" s="27">
        <f t="shared" si="6"/>
        <v>3.3329532497149374</v>
      </c>
      <c r="Q21" s="58">
        <f t="shared" si="16"/>
        <v>0.59447838338560544</v>
      </c>
      <c r="R21" s="156">
        <f t="shared" si="7"/>
        <v>1151.0991832293851</v>
      </c>
      <c r="S21" s="156">
        <f t="shared" si="8"/>
        <v>1136.326933099097</v>
      </c>
      <c r="T21" s="153"/>
      <c r="U21" s="153"/>
      <c r="AD21" s="27"/>
      <c r="AE21" s="27"/>
      <c r="AG21" s="29"/>
      <c r="AH21" s="29"/>
      <c r="AN21" s="122"/>
      <c r="AO21" s="160"/>
      <c r="AP21" s="160"/>
      <c r="AQ21" s="128"/>
    </row>
    <row r="22" spans="1:43" x14ac:dyDescent="0.2">
      <c r="A22" s="1">
        <v>80</v>
      </c>
      <c r="B22" s="1">
        <v>178</v>
      </c>
      <c r="C22" s="1" t="s">
        <v>92</v>
      </c>
      <c r="D22" s="66">
        <v>8</v>
      </c>
      <c r="E22">
        <v>1447</v>
      </c>
      <c r="F22">
        <v>2887</v>
      </c>
      <c r="G22">
        <v>8980</v>
      </c>
      <c r="H22">
        <v>1.042</v>
      </c>
      <c r="I22" s="25">
        <f t="shared" si="0"/>
        <v>0.10901137138831669</v>
      </c>
      <c r="J22" s="25">
        <f t="shared" si="1"/>
        <v>5.115770635943763E-2</v>
      </c>
      <c r="K22" s="27">
        <f t="shared" si="2"/>
        <v>2.1308885629546244</v>
      </c>
      <c r="L22" s="27">
        <f t="shared" si="3"/>
        <v>0.56143506231845275</v>
      </c>
      <c r="M22" s="27">
        <f t="shared" si="4"/>
        <v>3.1104953238656043</v>
      </c>
      <c r="N22" s="27"/>
      <c r="O22" s="51">
        <f t="shared" si="5"/>
        <v>46.832398793612334</v>
      </c>
      <c r="P22" s="27">
        <f t="shared" si="6"/>
        <v>3.1104953238656043</v>
      </c>
      <c r="Q22" s="58">
        <f t="shared" si="16"/>
        <v>0.56143506231845275</v>
      </c>
      <c r="R22" s="156">
        <f t="shared" si="7"/>
        <v>1183.8241067042786</v>
      </c>
      <c r="S22" s="156">
        <f t="shared" si="8"/>
        <v>1136.107588007945</v>
      </c>
      <c r="T22" s="153"/>
      <c r="U22" s="153"/>
      <c r="AD22" s="27"/>
      <c r="AE22" s="27"/>
      <c r="AG22" s="29"/>
      <c r="AH22" s="29"/>
      <c r="AN22" s="122"/>
      <c r="AO22" s="160"/>
      <c r="AP22" s="160"/>
      <c r="AQ22" s="128"/>
    </row>
    <row r="23" spans="1:43" x14ac:dyDescent="0.2">
      <c r="A23" s="1">
        <v>80</v>
      </c>
      <c r="B23" s="1">
        <v>178</v>
      </c>
      <c r="C23" s="1" t="s">
        <v>92</v>
      </c>
      <c r="D23" s="66">
        <v>8</v>
      </c>
      <c r="E23">
        <v>1468</v>
      </c>
      <c r="F23">
        <v>3052</v>
      </c>
      <c r="G23">
        <v>9233</v>
      </c>
      <c r="H23">
        <v>1.0569999999999999</v>
      </c>
      <c r="I23" s="25">
        <f t="shared" si="0"/>
        <v>0.10889883988388063</v>
      </c>
      <c r="J23" s="25">
        <f t="shared" si="1"/>
        <v>5.1793616502305455E-2</v>
      </c>
      <c r="K23" s="27">
        <f t="shared" si="2"/>
        <v>2.1025533113532107</v>
      </c>
      <c r="L23" s="27">
        <f t="shared" si="3"/>
        <v>0.55368343978211398</v>
      </c>
      <c r="M23" s="27">
        <f t="shared" si="4"/>
        <v>3.0252293577981653</v>
      </c>
      <c r="N23" s="27"/>
      <c r="O23" s="51">
        <f t="shared" si="5"/>
        <v>48.15184165494685</v>
      </c>
      <c r="P23" s="27">
        <f t="shared" si="6"/>
        <v>3.0252293577981653</v>
      </c>
      <c r="Q23" s="58">
        <f t="shared" si="16"/>
        <v>0.55368343978211398</v>
      </c>
      <c r="R23" s="156">
        <f t="shared" si="7"/>
        <v>1201.004691528598</v>
      </c>
      <c r="S23" s="156">
        <f t="shared" si="8"/>
        <v>1136.2390648331107</v>
      </c>
      <c r="T23" s="153"/>
      <c r="U23" s="153"/>
      <c r="AD23" s="27"/>
      <c r="AE23" s="27"/>
      <c r="AG23" s="29"/>
      <c r="AH23" s="29"/>
      <c r="AN23" s="122"/>
      <c r="AO23" s="160"/>
      <c r="AP23" s="160"/>
      <c r="AQ23" s="128"/>
    </row>
    <row r="24" spans="1:43" x14ac:dyDescent="0.2">
      <c r="E24"/>
      <c r="F24"/>
      <c r="G24"/>
      <c r="H24"/>
      <c r="I24" s="25"/>
      <c r="J24" s="25"/>
      <c r="K24" s="27"/>
      <c r="L24" s="27"/>
      <c r="M24" s="27"/>
      <c r="N24" s="27"/>
      <c r="O24" s="51"/>
      <c r="P24" s="27"/>
      <c r="Q24" s="58"/>
      <c r="R24" s="156"/>
      <c r="T24" s="153"/>
      <c r="U24" s="153"/>
      <c r="AD24" s="27"/>
      <c r="AE24" s="27"/>
      <c r="AG24" s="29"/>
      <c r="AH24" s="29"/>
      <c r="AN24" s="122"/>
      <c r="AO24" s="160"/>
      <c r="AP24" s="160"/>
      <c r="AQ24" s="128"/>
    </row>
    <row r="25" spans="1:43" x14ac:dyDescent="0.2">
      <c r="I25" s="25"/>
      <c r="J25" s="25"/>
      <c r="K25" s="27"/>
      <c r="L25" s="27"/>
      <c r="M25" s="27"/>
      <c r="N25" s="27"/>
      <c r="O25" s="51"/>
      <c r="P25" s="27"/>
      <c r="Q25" s="58"/>
      <c r="R25" s="156"/>
      <c r="T25" s="153"/>
      <c r="U25" s="153"/>
      <c r="AD25" s="27"/>
      <c r="AE25" s="27"/>
      <c r="AG25" s="29"/>
      <c r="AH25" s="29"/>
      <c r="AN25" s="122"/>
      <c r="AO25" s="160"/>
      <c r="AP25" s="160"/>
      <c r="AQ25" s="128"/>
    </row>
    <row r="26" spans="1:43" x14ac:dyDescent="0.2">
      <c r="A26" s="1">
        <v>81</v>
      </c>
      <c r="B26" s="1">
        <v>179</v>
      </c>
      <c r="C26" s="1" t="s">
        <v>92</v>
      </c>
      <c r="D26" s="66">
        <v>10</v>
      </c>
      <c r="E26">
        <v>738</v>
      </c>
      <c r="F26">
        <v>381</v>
      </c>
      <c r="G26">
        <v>2887</v>
      </c>
      <c r="H26">
        <v>0.53200000000000003</v>
      </c>
      <c r="I26" s="25">
        <f t="shared" ref="I26:I40" si="17">0.1515*(G26/1000)/(E26/1000)^2/($D$4/10)^4</f>
        <v>0.13473070708000087</v>
      </c>
      <c r="J26" s="25">
        <f t="shared" ref="J26:J40" si="18">0.5*(F26/1000)/(E26/1000)^3/($D$4/10)^5</f>
        <v>5.0889216502009248E-2</v>
      </c>
      <c r="K26" s="27">
        <f t="shared" ref="K26:K40" si="19">I26/J26</f>
        <v>2.6475296013779528</v>
      </c>
      <c r="L26" s="27">
        <f t="shared" ref="L26:L40" si="20">0.798*I26^1.5/J26</f>
        <v>0.77549144363953493</v>
      </c>
      <c r="M26" s="27">
        <f t="shared" ref="M26:M40" si="21">G26/F26</f>
        <v>7.5774278215223099</v>
      </c>
      <c r="N26" s="27"/>
      <c r="O26" s="51">
        <f t="shared" ref="O26:O40" si="22">G26/(PI()*$D$4^2/4)</f>
        <v>15.056251148904099</v>
      </c>
      <c r="P26" s="27">
        <f t="shared" ref="P26:P40" si="23">M26</f>
        <v>7.5774278215223099</v>
      </c>
      <c r="Q26" s="58">
        <f t="shared" si="16"/>
        <v>0.77549144363953493</v>
      </c>
      <c r="R26" s="156">
        <f t="shared" si="7"/>
        <v>603.77483811178831</v>
      </c>
      <c r="S26" s="156">
        <f t="shared" si="8"/>
        <v>1134.9151092326847</v>
      </c>
      <c r="T26" s="153"/>
      <c r="U26" s="153"/>
      <c r="W26" s="9">
        <v>81</v>
      </c>
      <c r="X26" s="7">
        <v>10</v>
      </c>
      <c r="Y26" s="62">
        <v>0.72499999999999998</v>
      </c>
      <c r="Z26" s="21">
        <v>1061</v>
      </c>
      <c r="AA26">
        <v>5535</v>
      </c>
      <c r="AB26">
        <v>822</v>
      </c>
      <c r="AC26">
        <v>1005</v>
      </c>
      <c r="AD26" s="27">
        <f t="shared" ref="AD26:AD37" si="24">0.1515*(AA26/1000)/(AC26/1000)^2/($D$4/10)^4</f>
        <v>0.13928938808286928</v>
      </c>
      <c r="AE26" s="27">
        <f t="shared" ref="AE26:AE37" si="25">0.5*(Z26/1000)/(AC26/1000)^3/($D$4/10)^5</f>
        <v>5.6116047335117207E-2</v>
      </c>
      <c r="AF26" s="24">
        <f t="shared" ref="AF26:AF37" si="26">AD26/AE26</f>
        <v>2.4821667722078229</v>
      </c>
      <c r="AG26" s="29">
        <f t="shared" ref="AG26:AG37" si="27">0.798*AD26^1.5/AE26</f>
        <v>0.73925260601514897</v>
      </c>
      <c r="AH26" s="29">
        <f t="shared" ref="AH26:AH37" si="28">AA26/Z26</f>
        <v>5.2167766258246937</v>
      </c>
      <c r="AJ26" s="51">
        <f t="shared" ref="AJ26:AJ37" si="29">AA26/(PI()*$D$4^2/4)</f>
        <v>28.86607208492698</v>
      </c>
      <c r="AK26" s="29">
        <f t="shared" ref="AK26:AK37" si="30">AH26</f>
        <v>5.2167766258246937</v>
      </c>
      <c r="AN26" s="122"/>
      <c r="AO26" s="160"/>
      <c r="AP26" s="160"/>
      <c r="AQ26" s="128"/>
    </row>
    <row r="27" spans="1:43" x14ac:dyDescent="0.2">
      <c r="A27" s="1">
        <v>81</v>
      </c>
      <c r="B27" s="1">
        <v>179</v>
      </c>
      <c r="C27" s="1" t="s">
        <v>92</v>
      </c>
      <c r="D27" s="66">
        <v>10</v>
      </c>
      <c r="E27">
        <v>863</v>
      </c>
      <c r="F27">
        <v>613</v>
      </c>
      <c r="G27">
        <v>3975</v>
      </c>
      <c r="H27">
        <v>0.623</v>
      </c>
      <c r="I27" s="25">
        <f t="shared" si="17"/>
        <v>0.13565883099860496</v>
      </c>
      <c r="J27" s="25">
        <f t="shared" si="18"/>
        <v>5.1203301169321952E-2</v>
      </c>
      <c r="K27" s="27">
        <f t="shared" si="19"/>
        <v>2.6494157193107668</v>
      </c>
      <c r="L27" s="27">
        <f t="shared" si="20"/>
        <v>0.77871230118578005</v>
      </c>
      <c r="M27" s="27">
        <f t="shared" si="21"/>
        <v>6.4845024469820558</v>
      </c>
      <c r="N27" s="27"/>
      <c r="O27" s="51">
        <f t="shared" si="22"/>
        <v>20.730376971560027</v>
      </c>
      <c r="P27" s="27">
        <f t="shared" si="23"/>
        <v>6.4845024469820558</v>
      </c>
      <c r="Q27" s="58">
        <f t="shared" si="16"/>
        <v>0.77871230118578005</v>
      </c>
      <c r="R27" s="156">
        <f t="shared" si="7"/>
        <v>706.04022397083111</v>
      </c>
      <c r="S27" s="156">
        <f t="shared" si="8"/>
        <v>1133.2908891987659</v>
      </c>
      <c r="T27" s="153"/>
      <c r="U27" s="153"/>
      <c r="W27" s="9">
        <v>81</v>
      </c>
      <c r="X27" s="7">
        <v>10</v>
      </c>
      <c r="Y27" s="62">
        <v>0.75</v>
      </c>
      <c r="Z27" s="21">
        <v>1197</v>
      </c>
      <c r="AA27">
        <v>5973</v>
      </c>
      <c r="AB27">
        <v>851</v>
      </c>
      <c r="AC27">
        <v>1040</v>
      </c>
      <c r="AD27" s="27">
        <f t="shared" si="24"/>
        <v>0.14036484968520707</v>
      </c>
      <c r="AE27" s="27">
        <f t="shared" si="25"/>
        <v>5.712997141556668E-2</v>
      </c>
      <c r="AF27" s="24">
        <f t="shared" si="26"/>
        <v>2.4569389097744359</v>
      </c>
      <c r="AG27" s="29">
        <f t="shared" si="27"/>
        <v>0.73455857339828368</v>
      </c>
      <c r="AH27" s="29">
        <f t="shared" si="28"/>
        <v>4.9899749373433586</v>
      </c>
      <c r="AJ27" s="51">
        <f t="shared" si="29"/>
        <v>31.150324943680008</v>
      </c>
      <c r="AK27" s="29">
        <f t="shared" si="30"/>
        <v>4.9899749373433586</v>
      </c>
      <c r="AN27" s="122"/>
      <c r="AO27" s="160"/>
      <c r="AP27" s="160"/>
      <c r="AQ27" s="128"/>
    </row>
    <row r="28" spans="1:43" x14ac:dyDescent="0.2">
      <c r="A28" s="1">
        <v>81</v>
      </c>
      <c r="B28" s="1">
        <v>179</v>
      </c>
      <c r="C28" s="1" t="s">
        <v>92</v>
      </c>
      <c r="D28" s="66">
        <v>10</v>
      </c>
      <c r="E28">
        <v>988</v>
      </c>
      <c r="F28">
        <v>999</v>
      </c>
      <c r="G28">
        <v>5303</v>
      </c>
      <c r="H28">
        <v>0.71299999999999997</v>
      </c>
      <c r="I28" s="25">
        <f t="shared" si="17"/>
        <v>0.13808301676670653</v>
      </c>
      <c r="J28" s="25">
        <f t="shared" si="18"/>
        <v>5.5611489670038067E-2</v>
      </c>
      <c r="K28" s="27">
        <f t="shared" si="19"/>
        <v>2.4829943881381378</v>
      </c>
      <c r="L28" s="27">
        <f t="shared" si="20"/>
        <v>0.73628976367783083</v>
      </c>
      <c r="M28" s="27">
        <f t="shared" si="21"/>
        <v>5.308308308308308</v>
      </c>
      <c r="N28" s="27"/>
      <c r="O28" s="51">
        <f t="shared" si="22"/>
        <v>27.656148196272408</v>
      </c>
      <c r="P28" s="27">
        <f t="shared" si="23"/>
        <v>5.308308308308308</v>
      </c>
      <c r="Q28" s="58">
        <f t="shared" si="16"/>
        <v>0.73628976367783083</v>
      </c>
      <c r="R28" s="156">
        <f t="shared" si="7"/>
        <v>808.3056098298739</v>
      </c>
      <c r="S28" s="156">
        <f t="shared" si="8"/>
        <v>1133.6684569843953</v>
      </c>
      <c r="T28" s="153"/>
      <c r="U28" s="153"/>
      <c r="W28" s="9">
        <v>81</v>
      </c>
      <c r="X28" s="7">
        <v>10</v>
      </c>
      <c r="Y28" s="62">
        <v>0.77500000000000002</v>
      </c>
      <c r="Z28" s="21">
        <v>1343</v>
      </c>
      <c r="AA28">
        <v>6433</v>
      </c>
      <c r="AB28">
        <v>879</v>
      </c>
      <c r="AC28">
        <v>1074</v>
      </c>
      <c r="AD28" s="27">
        <f t="shared" si="24"/>
        <v>0.1417547163962839</v>
      </c>
      <c r="AE28" s="27">
        <f t="shared" si="25"/>
        <v>5.8201347917352902E-2</v>
      </c>
      <c r="AF28" s="24">
        <f t="shared" si="26"/>
        <v>2.4355916395197319</v>
      </c>
      <c r="AG28" s="29">
        <f t="shared" si="27"/>
        <v>0.7317725674173442</v>
      </c>
      <c r="AH28" s="29">
        <f t="shared" si="28"/>
        <v>4.7900223380491438</v>
      </c>
      <c r="AJ28" s="51">
        <f t="shared" si="29"/>
        <v>33.549311964288215</v>
      </c>
      <c r="AK28" s="29">
        <f t="shared" si="30"/>
        <v>4.7900223380491438</v>
      </c>
      <c r="AN28" s="122"/>
      <c r="AO28" s="160"/>
      <c r="AP28" s="160"/>
      <c r="AQ28" s="128"/>
    </row>
    <row r="29" spans="1:43" x14ac:dyDescent="0.2">
      <c r="A29" s="1">
        <v>81</v>
      </c>
      <c r="B29" s="1">
        <v>179</v>
      </c>
      <c r="C29" s="1" t="s">
        <v>92</v>
      </c>
      <c r="D29" s="66">
        <v>10</v>
      </c>
      <c r="E29">
        <v>1102</v>
      </c>
      <c r="F29">
        <v>1473</v>
      </c>
      <c r="G29">
        <v>6841</v>
      </c>
      <c r="H29">
        <v>0.79500000000000004</v>
      </c>
      <c r="I29" s="25">
        <f t="shared" si="17"/>
        <v>0.14318216672856807</v>
      </c>
      <c r="J29" s="25">
        <f t="shared" si="18"/>
        <v>5.909188412714602E-2</v>
      </c>
      <c r="K29" s="27">
        <f t="shared" si="19"/>
        <v>2.4230428398676174</v>
      </c>
      <c r="L29" s="27">
        <f t="shared" si="20"/>
        <v>0.73165854497680571</v>
      </c>
      <c r="M29" s="27">
        <f t="shared" si="21"/>
        <v>4.644263408010862</v>
      </c>
      <c r="N29" s="27"/>
      <c r="O29" s="51">
        <f t="shared" si="22"/>
        <v>35.677109147784186</v>
      </c>
      <c r="P29" s="27">
        <f t="shared" si="23"/>
        <v>4.644263408010862</v>
      </c>
      <c r="Q29" s="58">
        <f t="shared" si="16"/>
        <v>0.73165854497680571</v>
      </c>
      <c r="R29" s="156">
        <f t="shared" si="7"/>
        <v>901.5716417333208</v>
      </c>
      <c r="S29" s="156">
        <f t="shared" si="8"/>
        <v>1134.0523795387683</v>
      </c>
      <c r="T29" s="153"/>
      <c r="U29" s="153"/>
      <c r="W29" s="9">
        <v>81</v>
      </c>
      <c r="X29" s="7">
        <v>10</v>
      </c>
      <c r="Y29" s="62">
        <v>0.8</v>
      </c>
      <c r="Z29" s="21">
        <v>1503</v>
      </c>
      <c r="AA29">
        <v>6917</v>
      </c>
      <c r="AB29">
        <v>907</v>
      </c>
      <c r="AC29">
        <v>1109</v>
      </c>
      <c r="AD29" s="27">
        <f t="shared" si="24"/>
        <v>0.14295100473466943</v>
      </c>
      <c r="AE29" s="27">
        <f t="shared" si="25"/>
        <v>5.9160824288153925E-2</v>
      </c>
      <c r="AF29" s="24">
        <f t="shared" si="26"/>
        <v>2.4163119167914169</v>
      </c>
      <c r="AG29" s="29">
        <f t="shared" si="27"/>
        <v>0.72903687082212243</v>
      </c>
      <c r="AH29" s="29">
        <f t="shared" si="28"/>
        <v>4.6021290751829671</v>
      </c>
      <c r="AJ29" s="51">
        <f t="shared" si="29"/>
        <v>36.073463525102063</v>
      </c>
      <c r="AK29" s="29">
        <f t="shared" si="30"/>
        <v>4.6021290751829671</v>
      </c>
      <c r="AN29" s="122"/>
      <c r="AO29" s="160"/>
      <c r="AP29" s="160"/>
      <c r="AQ29" s="128"/>
    </row>
    <row r="30" spans="1:43" x14ac:dyDescent="0.2">
      <c r="A30" s="1">
        <v>81</v>
      </c>
      <c r="B30" s="1">
        <v>179</v>
      </c>
      <c r="C30" s="1" t="s">
        <v>92</v>
      </c>
      <c r="D30" s="66">
        <v>10</v>
      </c>
      <c r="E30">
        <v>1129</v>
      </c>
      <c r="F30">
        <v>1597</v>
      </c>
      <c r="G30">
        <v>7217</v>
      </c>
      <c r="H30">
        <v>0.81399999999999995</v>
      </c>
      <c r="I30" s="25">
        <f t="shared" si="17"/>
        <v>0.14391343862788031</v>
      </c>
      <c r="J30" s="25">
        <f t="shared" si="18"/>
        <v>5.9578966398756525E-2</v>
      </c>
      <c r="K30" s="27">
        <f t="shared" si="19"/>
        <v>2.4155074739746398</v>
      </c>
      <c r="L30" s="27">
        <f t="shared" si="20"/>
        <v>0.73124338783963039</v>
      </c>
      <c r="M30" s="27">
        <f t="shared" si="21"/>
        <v>4.5190983093299941</v>
      </c>
      <c r="N30" s="27"/>
      <c r="O30" s="51">
        <f t="shared" si="22"/>
        <v>37.638020277672631</v>
      </c>
      <c r="P30" s="27">
        <f t="shared" si="23"/>
        <v>4.5190983093299941</v>
      </c>
      <c r="Q30" s="58">
        <f t="shared" si="16"/>
        <v>0.73124338783963039</v>
      </c>
      <c r="R30" s="156">
        <f t="shared" si="7"/>
        <v>923.66096507887403</v>
      </c>
      <c r="S30" s="156">
        <f t="shared" si="8"/>
        <v>1134.7186303180272</v>
      </c>
      <c r="T30" s="153"/>
      <c r="U30" s="153"/>
      <c r="W30" s="9">
        <v>81</v>
      </c>
      <c r="X30" s="7">
        <v>10</v>
      </c>
      <c r="Y30" s="62">
        <v>0.82499999999999996</v>
      </c>
      <c r="Z30" s="21">
        <v>1671</v>
      </c>
      <c r="AA30">
        <v>7435</v>
      </c>
      <c r="AB30">
        <v>936</v>
      </c>
      <c r="AC30">
        <v>1144</v>
      </c>
      <c r="AD30" s="27">
        <f t="shared" si="24"/>
        <v>0.1443980913296494</v>
      </c>
      <c r="AE30" s="27">
        <f t="shared" si="25"/>
        <v>5.9919509665355454E-2</v>
      </c>
      <c r="AF30" s="24">
        <f t="shared" si="26"/>
        <v>2.4098677064631953</v>
      </c>
      <c r="AG30" s="29">
        <f t="shared" si="27"/>
        <v>0.73076345366674755</v>
      </c>
      <c r="AH30" s="29">
        <f t="shared" si="28"/>
        <v>4.4494314781567921</v>
      </c>
      <c r="AJ30" s="51">
        <f t="shared" si="29"/>
        <v>38.77493151787391</v>
      </c>
      <c r="AK30" s="29">
        <f t="shared" si="30"/>
        <v>4.4494314781567921</v>
      </c>
      <c r="AN30" s="122"/>
      <c r="AO30" s="160"/>
      <c r="AP30" s="160"/>
      <c r="AQ30" s="128"/>
    </row>
    <row r="31" spans="1:43" x14ac:dyDescent="0.2">
      <c r="A31" s="1">
        <v>81</v>
      </c>
      <c r="B31" s="1">
        <v>179</v>
      </c>
      <c r="C31" s="1" t="s">
        <v>92</v>
      </c>
      <c r="D31" s="66">
        <v>10</v>
      </c>
      <c r="E31">
        <v>1160</v>
      </c>
      <c r="F31">
        <v>1748</v>
      </c>
      <c r="G31">
        <v>7636</v>
      </c>
      <c r="H31">
        <v>0.83699999999999997</v>
      </c>
      <c r="I31" s="25">
        <f t="shared" si="17"/>
        <v>0.14423892269964331</v>
      </c>
      <c r="J31" s="25">
        <f t="shared" si="18"/>
        <v>6.0122542064045277E-2</v>
      </c>
      <c r="K31" s="27">
        <f t="shared" si="19"/>
        <v>2.3990822368421054</v>
      </c>
      <c r="L31" s="27">
        <f t="shared" si="20"/>
        <v>0.72709182470672773</v>
      </c>
      <c r="M31" s="27">
        <f t="shared" si="21"/>
        <v>4.3684210526315788</v>
      </c>
      <c r="N31" s="27"/>
      <c r="O31" s="51">
        <f t="shared" si="22"/>
        <v>39.823184542096193</v>
      </c>
      <c r="P31" s="27">
        <f t="shared" si="23"/>
        <v>4.3684210526315788</v>
      </c>
      <c r="Q31" s="58">
        <f t="shared" si="16"/>
        <v>0.72709182470672773</v>
      </c>
      <c r="R31" s="156">
        <f t="shared" si="7"/>
        <v>949.02278077191659</v>
      </c>
      <c r="S31" s="156">
        <f t="shared" si="8"/>
        <v>1133.8384477561729</v>
      </c>
      <c r="T31" s="153"/>
      <c r="U31" s="153"/>
      <c r="W31" s="9">
        <v>81</v>
      </c>
      <c r="X31" s="7">
        <v>10</v>
      </c>
      <c r="Y31" s="62">
        <v>0.85</v>
      </c>
      <c r="Z31" s="21">
        <v>1853</v>
      </c>
      <c r="AA31">
        <v>7957</v>
      </c>
      <c r="AB31">
        <v>964</v>
      </c>
      <c r="AC31">
        <v>1178</v>
      </c>
      <c r="AD31" s="27">
        <f t="shared" si="24"/>
        <v>0.14574420846797975</v>
      </c>
      <c r="AE31" s="27">
        <f t="shared" si="25"/>
        <v>6.0856843421327807E-2</v>
      </c>
      <c r="AF31" s="24">
        <f t="shared" si="26"/>
        <v>2.3948696691176465</v>
      </c>
      <c r="AG31" s="29">
        <f t="shared" si="27"/>
        <v>0.72959261273672593</v>
      </c>
      <c r="AH31" s="29">
        <f t="shared" si="28"/>
        <v>4.2941176470588234</v>
      </c>
      <c r="AJ31" s="51">
        <f t="shared" si="29"/>
        <v>41.497260267346697</v>
      </c>
      <c r="AK31" s="29">
        <f t="shared" si="30"/>
        <v>4.2941176470588234</v>
      </c>
      <c r="AN31" s="122"/>
      <c r="AO31" s="160"/>
      <c r="AP31" s="160"/>
      <c r="AQ31" s="128"/>
    </row>
    <row r="32" spans="1:43" x14ac:dyDescent="0.2">
      <c r="A32" s="1">
        <v>81</v>
      </c>
      <c r="B32" s="1">
        <v>179</v>
      </c>
      <c r="C32" s="1" t="s">
        <v>92</v>
      </c>
      <c r="D32" s="66">
        <v>10</v>
      </c>
      <c r="E32">
        <v>1195</v>
      </c>
      <c r="F32">
        <v>1952</v>
      </c>
      <c r="G32">
        <v>8263</v>
      </c>
      <c r="H32">
        <v>0.86199999999999999</v>
      </c>
      <c r="I32" s="25">
        <f t="shared" si="17"/>
        <v>0.14707351464373522</v>
      </c>
      <c r="J32" s="25">
        <f t="shared" si="18"/>
        <v>6.1410972053027847E-2</v>
      </c>
      <c r="K32" s="27">
        <f t="shared" si="19"/>
        <v>2.3949061499423672</v>
      </c>
      <c r="L32" s="27">
        <f t="shared" si="20"/>
        <v>0.73292346489332494</v>
      </c>
      <c r="M32" s="27">
        <f t="shared" si="21"/>
        <v>4.233094262295082</v>
      </c>
      <c r="N32" s="27"/>
      <c r="O32" s="51">
        <f t="shared" si="22"/>
        <v>43.093108154968675</v>
      </c>
      <c r="P32" s="27">
        <f t="shared" si="23"/>
        <v>4.233094262295082</v>
      </c>
      <c r="Q32" s="58">
        <f t="shared" si="16"/>
        <v>0.73292346489332494</v>
      </c>
      <c r="R32" s="156">
        <f t="shared" si="7"/>
        <v>977.65708881244859</v>
      </c>
      <c r="S32" s="156">
        <f t="shared" si="8"/>
        <v>1134.1729568589892</v>
      </c>
      <c r="T32" s="153"/>
      <c r="U32" s="153"/>
      <c r="W32" s="9">
        <v>81</v>
      </c>
      <c r="X32" s="7">
        <v>10</v>
      </c>
      <c r="Y32" s="62">
        <v>0.875</v>
      </c>
      <c r="Z32" s="21">
        <v>2075</v>
      </c>
      <c r="AA32">
        <v>8516</v>
      </c>
      <c r="AB32">
        <v>992</v>
      </c>
      <c r="AC32">
        <v>1213</v>
      </c>
      <c r="AD32" s="27">
        <f t="shared" si="24"/>
        <v>0.14711148512428898</v>
      </c>
      <c r="AE32" s="27">
        <f t="shared" si="25"/>
        <v>6.241738542043003E-2</v>
      </c>
      <c r="AF32" s="24">
        <f t="shared" si="26"/>
        <v>2.3568991897590355</v>
      </c>
      <c r="AG32" s="29">
        <f t="shared" si="27"/>
        <v>0.72138513406644156</v>
      </c>
      <c r="AH32" s="29">
        <f t="shared" si="28"/>
        <v>4.104096385542169</v>
      </c>
      <c r="AJ32" s="51">
        <f t="shared" si="29"/>
        <v>44.41255101630319</v>
      </c>
      <c r="AK32" s="29">
        <f t="shared" si="30"/>
        <v>4.104096385542169</v>
      </c>
      <c r="AN32" s="122"/>
      <c r="AO32" s="160"/>
      <c r="AP32" s="160"/>
      <c r="AQ32" s="128"/>
    </row>
    <row r="33" spans="1:43" x14ac:dyDescent="0.2">
      <c r="A33" s="1">
        <v>81</v>
      </c>
      <c r="B33" s="1">
        <v>179</v>
      </c>
      <c r="C33" s="1" t="s">
        <v>92</v>
      </c>
      <c r="D33" s="66">
        <v>10</v>
      </c>
      <c r="E33">
        <v>1235</v>
      </c>
      <c r="F33">
        <v>2228</v>
      </c>
      <c r="G33">
        <v>8870</v>
      </c>
      <c r="H33">
        <v>0.89100000000000001</v>
      </c>
      <c r="I33" s="25">
        <f t="shared" si="17"/>
        <v>0.14781626807113701</v>
      </c>
      <c r="J33" s="25">
        <f t="shared" si="18"/>
        <v>6.3501529810050583E-2</v>
      </c>
      <c r="K33" s="27">
        <f t="shared" si="19"/>
        <v>2.3277591660121182</v>
      </c>
      <c r="L33" s="27">
        <f t="shared" si="20"/>
        <v>0.71417074096029542</v>
      </c>
      <c r="M33" s="27">
        <f t="shared" si="21"/>
        <v>3.9811490125673248</v>
      </c>
      <c r="N33" s="27"/>
      <c r="O33" s="51">
        <f t="shared" si="22"/>
        <v>46.25872798433646</v>
      </c>
      <c r="P33" s="27">
        <f t="shared" si="23"/>
        <v>3.9811490125673248</v>
      </c>
      <c r="Q33" s="58">
        <f t="shared" si="16"/>
        <v>0.71417074096029542</v>
      </c>
      <c r="R33" s="156">
        <f t="shared" si="7"/>
        <v>1010.3820122873424</v>
      </c>
      <c r="S33" s="156">
        <f t="shared" si="8"/>
        <v>1133.9865457770397</v>
      </c>
      <c r="T33" s="153"/>
      <c r="U33" s="153"/>
      <c r="W33" s="9">
        <v>81</v>
      </c>
      <c r="X33" s="7">
        <v>10</v>
      </c>
      <c r="Y33" s="62">
        <v>0.9</v>
      </c>
      <c r="Z33" s="21">
        <v>2321</v>
      </c>
      <c r="AA33">
        <v>8984</v>
      </c>
      <c r="AB33">
        <v>1021</v>
      </c>
      <c r="AC33">
        <v>1248</v>
      </c>
      <c r="AD33" s="27">
        <f t="shared" si="24"/>
        <v>0.14661320962524654</v>
      </c>
      <c r="AE33" s="27">
        <f t="shared" si="25"/>
        <v>6.4106380754901465E-2</v>
      </c>
      <c r="AF33" s="24">
        <f t="shared" si="26"/>
        <v>2.2870299009047823</v>
      </c>
      <c r="AG33" s="29">
        <f t="shared" si="27"/>
        <v>0.69881349740642262</v>
      </c>
      <c r="AH33" s="29">
        <f t="shared" si="28"/>
        <v>3.8707453683757</v>
      </c>
      <c r="AJ33" s="51">
        <f t="shared" si="29"/>
        <v>46.853259550313275</v>
      </c>
      <c r="AK33" s="29">
        <f t="shared" si="30"/>
        <v>3.8707453683757</v>
      </c>
      <c r="AN33" s="122"/>
      <c r="AO33" s="160"/>
      <c r="AP33" s="160"/>
      <c r="AQ33" s="128"/>
    </row>
    <row r="34" spans="1:43" x14ac:dyDescent="0.2">
      <c r="A34" s="1">
        <v>81</v>
      </c>
      <c r="B34" s="1">
        <v>179</v>
      </c>
      <c r="C34" s="1" t="s">
        <v>92</v>
      </c>
      <c r="D34" s="66">
        <v>10</v>
      </c>
      <c r="E34">
        <v>1237</v>
      </c>
      <c r="F34">
        <v>2261</v>
      </c>
      <c r="G34">
        <v>8888</v>
      </c>
      <c r="H34">
        <v>0.89200000000000002</v>
      </c>
      <c r="I34" s="25">
        <f t="shared" si="17"/>
        <v>0.14763766757078461</v>
      </c>
      <c r="J34" s="25">
        <f t="shared" si="18"/>
        <v>6.413001444105812E-2</v>
      </c>
      <c r="K34" s="27">
        <f t="shared" si="19"/>
        <v>2.3021617702344095</v>
      </c>
      <c r="L34" s="27">
        <f t="shared" si="20"/>
        <v>0.70589046698440194</v>
      </c>
      <c r="M34" s="27">
        <f t="shared" si="21"/>
        <v>3.9310039805395842</v>
      </c>
      <c r="N34" s="27"/>
      <c r="O34" s="51">
        <f t="shared" si="22"/>
        <v>46.352601389490694</v>
      </c>
      <c r="P34" s="27">
        <f t="shared" si="23"/>
        <v>3.9310039805395842</v>
      </c>
      <c r="Q34" s="58">
        <f t="shared" si="16"/>
        <v>0.70589046698440194</v>
      </c>
      <c r="R34" s="156">
        <f t="shared" si="7"/>
        <v>1012.018258461087</v>
      </c>
      <c r="S34" s="156">
        <f t="shared" si="8"/>
        <v>1134.5496171088419</v>
      </c>
      <c r="T34" s="153"/>
      <c r="U34" s="153"/>
      <c r="W34" s="9">
        <v>81</v>
      </c>
      <c r="X34" s="7">
        <v>10</v>
      </c>
      <c r="Y34" s="62">
        <v>0.92500000000000004</v>
      </c>
      <c r="Z34" s="21">
        <v>2570</v>
      </c>
      <c r="AA34">
        <v>9316</v>
      </c>
      <c r="AB34">
        <v>1049</v>
      </c>
      <c r="AC34">
        <v>1282</v>
      </c>
      <c r="AD34" s="27">
        <f t="shared" si="24"/>
        <v>0.14407411424952726</v>
      </c>
      <c r="AE34" s="27">
        <f t="shared" si="25"/>
        <v>6.5484561246103801E-2</v>
      </c>
      <c r="AF34" s="24">
        <f t="shared" si="26"/>
        <v>2.2001233803501949</v>
      </c>
      <c r="AG34" s="29">
        <f t="shared" si="27"/>
        <v>0.6664121503191679</v>
      </c>
      <c r="AH34" s="29">
        <f t="shared" si="28"/>
        <v>3.6249027237354086</v>
      </c>
      <c r="AJ34" s="51">
        <f t="shared" si="29"/>
        <v>48.58470235649137</v>
      </c>
      <c r="AK34" s="29">
        <f t="shared" si="30"/>
        <v>3.6249027237354086</v>
      </c>
      <c r="AN34" s="122"/>
      <c r="AO34" s="160"/>
      <c r="AP34" s="160"/>
      <c r="AQ34" s="128"/>
    </row>
    <row r="35" spans="1:43" x14ac:dyDescent="0.2">
      <c r="A35" s="1">
        <v>81</v>
      </c>
      <c r="B35" s="1">
        <v>179</v>
      </c>
      <c r="C35" s="1" t="s">
        <v>92</v>
      </c>
      <c r="D35" s="66">
        <v>10</v>
      </c>
      <c r="E35">
        <v>1253</v>
      </c>
      <c r="F35">
        <v>2345</v>
      </c>
      <c r="G35">
        <v>9017</v>
      </c>
      <c r="H35">
        <v>0.90400000000000003</v>
      </c>
      <c r="I35" s="25">
        <f t="shared" si="17"/>
        <v>0.14597969652280973</v>
      </c>
      <c r="J35" s="25">
        <f t="shared" si="18"/>
        <v>6.3996984139979923E-2</v>
      </c>
      <c r="K35" s="27">
        <f t="shared" si="19"/>
        <v>2.2810402472014912</v>
      </c>
      <c r="L35" s="27">
        <f t="shared" si="20"/>
        <v>0.69547587202624073</v>
      </c>
      <c r="M35" s="27">
        <f t="shared" si="21"/>
        <v>3.8452025586353944</v>
      </c>
      <c r="N35" s="27"/>
      <c r="O35" s="51">
        <f t="shared" si="22"/>
        <v>47.025360793096041</v>
      </c>
      <c r="P35" s="27">
        <f t="shared" si="23"/>
        <v>3.8452025586353944</v>
      </c>
      <c r="Q35" s="58">
        <f t="shared" si="16"/>
        <v>0.69547587202624073</v>
      </c>
      <c r="R35" s="156">
        <f t="shared" si="7"/>
        <v>1025.1082278510444</v>
      </c>
      <c r="S35" s="156">
        <f t="shared" si="8"/>
        <v>1133.9692785962879</v>
      </c>
      <c r="T35" s="153"/>
      <c r="U35" s="153"/>
      <c r="W35" s="9">
        <v>81</v>
      </c>
      <c r="X35" s="7">
        <v>10</v>
      </c>
      <c r="Y35" s="62">
        <v>0.95</v>
      </c>
      <c r="Z35" s="21">
        <v>2804</v>
      </c>
      <c r="AA35">
        <v>9666</v>
      </c>
      <c r="AB35">
        <v>1077</v>
      </c>
      <c r="AC35">
        <v>1317</v>
      </c>
      <c r="AD35" s="27">
        <f t="shared" si="24"/>
        <v>0.14164712680901406</v>
      </c>
      <c r="AE35" s="27">
        <f t="shared" si="25"/>
        <v>6.5900780567752643E-2</v>
      </c>
      <c r="AF35" s="24">
        <f t="shared" si="26"/>
        <v>2.1493998339425819</v>
      </c>
      <c r="AG35" s="29">
        <f t="shared" si="27"/>
        <v>0.64554123263423491</v>
      </c>
      <c r="AH35" s="29">
        <f t="shared" si="28"/>
        <v>3.4472182596291012</v>
      </c>
      <c r="AJ35" s="51">
        <f t="shared" si="29"/>
        <v>50.410018567823698</v>
      </c>
      <c r="AK35" s="29">
        <f t="shared" si="30"/>
        <v>3.4472182596291012</v>
      </c>
      <c r="AN35" s="122"/>
      <c r="AO35" s="160"/>
      <c r="AP35" s="160"/>
      <c r="AQ35" s="128"/>
    </row>
    <row r="36" spans="1:43" x14ac:dyDescent="0.2">
      <c r="A36" s="1">
        <v>81</v>
      </c>
      <c r="B36" s="1">
        <v>179</v>
      </c>
      <c r="C36" s="1" t="s">
        <v>92</v>
      </c>
      <c r="D36" s="66">
        <v>10</v>
      </c>
      <c r="E36">
        <v>1284</v>
      </c>
      <c r="F36">
        <v>2582</v>
      </c>
      <c r="G36">
        <v>9330</v>
      </c>
      <c r="H36">
        <v>0.92600000000000005</v>
      </c>
      <c r="I36" s="25">
        <f t="shared" si="17"/>
        <v>0.14384147408507292</v>
      </c>
      <c r="J36" s="25">
        <f t="shared" si="18"/>
        <v>6.5483372922268704E-2</v>
      </c>
      <c r="K36" s="27">
        <f t="shared" si="19"/>
        <v>2.1966106458171955</v>
      </c>
      <c r="L36" s="27">
        <f t="shared" si="20"/>
        <v>0.66481075698677305</v>
      </c>
      <c r="M36" s="27">
        <f t="shared" si="21"/>
        <v>3.6134779240898527</v>
      </c>
      <c r="N36" s="27"/>
      <c r="O36" s="51">
        <f t="shared" si="22"/>
        <v>48.657715004944663</v>
      </c>
      <c r="P36" s="27">
        <f t="shared" si="23"/>
        <v>3.6134779240898527</v>
      </c>
      <c r="Q36" s="58">
        <f t="shared" si="16"/>
        <v>0.66481075698677305</v>
      </c>
      <c r="R36" s="156">
        <f t="shared" si="7"/>
        <v>1050.470043544087</v>
      </c>
      <c r="S36" s="156">
        <f t="shared" si="8"/>
        <v>1134.4168936761198</v>
      </c>
      <c r="T36" s="153"/>
      <c r="U36" s="153"/>
      <c r="W36" s="9">
        <v>81</v>
      </c>
      <c r="X36" s="7">
        <v>10</v>
      </c>
      <c r="Y36" s="62">
        <v>0.97499999999999998</v>
      </c>
      <c r="Z36" s="21">
        <v>3059</v>
      </c>
      <c r="AA36">
        <v>10023</v>
      </c>
      <c r="AB36">
        <v>1106</v>
      </c>
      <c r="AC36">
        <v>1352</v>
      </c>
      <c r="AD36" s="27">
        <f t="shared" si="24"/>
        <v>0.13937243120619025</v>
      </c>
      <c r="AE36" s="27">
        <f t="shared" si="25"/>
        <v>6.6453716813737601E-2</v>
      </c>
      <c r="AF36" s="24">
        <f t="shared" si="26"/>
        <v>2.0972857183720168</v>
      </c>
      <c r="AG36" s="29">
        <f t="shared" si="27"/>
        <v>0.62481137690066091</v>
      </c>
      <c r="AH36" s="29">
        <f t="shared" si="28"/>
        <v>3.2765609676364824</v>
      </c>
      <c r="AJ36" s="51">
        <f t="shared" si="29"/>
        <v>52.271841103382677</v>
      </c>
      <c r="AK36" s="29">
        <f t="shared" si="30"/>
        <v>3.2765609676364824</v>
      </c>
      <c r="AN36" s="122"/>
      <c r="AO36" s="160"/>
      <c r="AP36" s="160"/>
      <c r="AQ36" s="128"/>
    </row>
    <row r="37" spans="1:43" x14ac:dyDescent="0.2">
      <c r="A37" s="1">
        <v>81</v>
      </c>
      <c r="B37" s="1">
        <v>179</v>
      </c>
      <c r="C37" s="1" t="s">
        <v>92</v>
      </c>
      <c r="D37" s="66">
        <v>10</v>
      </c>
      <c r="E37">
        <v>1320</v>
      </c>
      <c r="F37">
        <v>2838</v>
      </c>
      <c r="G37">
        <v>9707</v>
      </c>
      <c r="H37">
        <v>0.95199999999999996</v>
      </c>
      <c r="I37" s="25">
        <f t="shared" si="17"/>
        <v>0.14160210061046832</v>
      </c>
      <c r="J37" s="25">
        <f t="shared" si="18"/>
        <v>6.6246123783287411E-2</v>
      </c>
      <c r="K37" s="27">
        <f t="shared" si="19"/>
        <v>2.1375152616279074</v>
      </c>
      <c r="L37" s="27">
        <f t="shared" si="20"/>
        <v>0.64186983100575479</v>
      </c>
      <c r="M37" s="27">
        <f t="shared" si="21"/>
        <v>3.4203664552501762</v>
      </c>
      <c r="N37" s="27"/>
      <c r="O37" s="51">
        <f t="shared" si="22"/>
        <v>50.623841324008346</v>
      </c>
      <c r="P37" s="27">
        <f t="shared" si="23"/>
        <v>3.4203664552501762</v>
      </c>
      <c r="Q37" s="58">
        <f t="shared" si="16"/>
        <v>0.64186983100575479</v>
      </c>
      <c r="R37" s="156">
        <f t="shared" si="7"/>
        <v>1079.9224746714913</v>
      </c>
      <c r="S37" s="156">
        <f t="shared" si="8"/>
        <v>1134.3723473440034</v>
      </c>
      <c r="T37" s="153"/>
      <c r="U37" s="153"/>
      <c r="W37" s="9">
        <v>81</v>
      </c>
      <c r="X37" s="7">
        <v>10</v>
      </c>
      <c r="Y37" s="62">
        <v>1</v>
      </c>
      <c r="Z37" s="21">
        <v>3327</v>
      </c>
      <c r="AA37">
        <v>10406</v>
      </c>
      <c r="AB37">
        <v>1134</v>
      </c>
      <c r="AC37">
        <v>1386</v>
      </c>
      <c r="AD37" s="27">
        <f t="shared" si="24"/>
        <v>0.13768603380196526</v>
      </c>
      <c r="AE37" s="27">
        <f t="shared" si="25"/>
        <v>6.7086167823890153E-2</v>
      </c>
      <c r="AF37" s="24">
        <f t="shared" si="26"/>
        <v>2.0523758960775469</v>
      </c>
      <c r="AG37" s="29">
        <f t="shared" si="27"/>
        <v>0.60772169677029875</v>
      </c>
      <c r="AH37" s="29">
        <f t="shared" si="28"/>
        <v>3.1277427111511873</v>
      </c>
      <c r="AJ37" s="51">
        <f t="shared" si="29"/>
        <v>54.269258557497771</v>
      </c>
      <c r="AK37" s="29">
        <f t="shared" si="30"/>
        <v>3.1277427111511873</v>
      </c>
      <c r="AN37" s="122"/>
      <c r="AO37" s="160"/>
      <c r="AP37" s="160"/>
      <c r="AQ37" s="128"/>
    </row>
    <row r="38" spans="1:43" x14ac:dyDescent="0.2">
      <c r="A38" s="1">
        <v>81</v>
      </c>
      <c r="B38" s="1">
        <v>179</v>
      </c>
      <c r="C38" s="1" t="s">
        <v>92</v>
      </c>
      <c r="D38" s="66">
        <v>10</v>
      </c>
      <c r="E38">
        <v>1352</v>
      </c>
      <c r="F38">
        <v>3034</v>
      </c>
      <c r="G38">
        <v>10021</v>
      </c>
      <c r="H38">
        <v>0.97499999999999998</v>
      </c>
      <c r="I38" s="25">
        <f t="shared" si="17"/>
        <v>0.13934462068414971</v>
      </c>
      <c r="J38" s="25">
        <f t="shared" si="18"/>
        <v>6.5910616807087249E-2</v>
      </c>
      <c r="K38" s="27">
        <f t="shared" si="19"/>
        <v>2.1141452991100858</v>
      </c>
      <c r="L38" s="27">
        <f t="shared" si="20"/>
        <v>0.62977124484076641</v>
      </c>
      <c r="M38" s="27">
        <f t="shared" si="21"/>
        <v>3.302900461437047</v>
      </c>
      <c r="N38" s="27"/>
      <c r="O38" s="51">
        <f t="shared" si="22"/>
        <v>52.261410725032206</v>
      </c>
      <c r="P38" s="27">
        <f t="shared" si="23"/>
        <v>3.302900461437047</v>
      </c>
      <c r="Q38" s="58">
        <f t="shared" si="16"/>
        <v>0.62977124484076641</v>
      </c>
      <c r="R38" s="156">
        <f t="shared" si="7"/>
        <v>1106.1024134514064</v>
      </c>
      <c r="S38" s="156">
        <f t="shared" si="8"/>
        <v>1134.4640137963142</v>
      </c>
      <c r="T38" s="153"/>
      <c r="U38" s="153"/>
      <c r="AD38" s="27"/>
      <c r="AE38" s="27"/>
      <c r="AG38" s="29"/>
      <c r="AH38" s="29"/>
      <c r="AN38" s="122"/>
      <c r="AO38" s="160"/>
      <c r="AP38" s="160"/>
      <c r="AQ38" s="128"/>
    </row>
    <row r="39" spans="1:43" x14ac:dyDescent="0.2">
      <c r="A39" s="1">
        <v>81</v>
      </c>
      <c r="B39" s="1">
        <v>179</v>
      </c>
      <c r="C39" s="1" t="s">
        <v>92</v>
      </c>
      <c r="D39" s="66">
        <v>10</v>
      </c>
      <c r="E39">
        <v>1377</v>
      </c>
      <c r="F39">
        <v>3255</v>
      </c>
      <c r="G39">
        <v>10272</v>
      </c>
      <c r="H39">
        <v>0.99299999999999999</v>
      </c>
      <c r="I39" s="25">
        <f t="shared" si="17"/>
        <v>0.13769547196909071</v>
      </c>
      <c r="J39" s="25">
        <f t="shared" si="18"/>
        <v>6.692972589467111E-2</v>
      </c>
      <c r="K39" s="27">
        <f t="shared" si="19"/>
        <v>2.0573141474654375</v>
      </c>
      <c r="L39" s="27">
        <f t="shared" si="20"/>
        <v>0.60920482370864082</v>
      </c>
      <c r="M39" s="27">
        <f t="shared" si="21"/>
        <v>3.1557603686635947</v>
      </c>
      <c r="N39" s="27"/>
      <c r="O39" s="51">
        <f t="shared" si="22"/>
        <v>53.570423208016251</v>
      </c>
      <c r="P39" s="27">
        <f t="shared" si="23"/>
        <v>3.1557603686635947</v>
      </c>
      <c r="Q39" s="58">
        <f t="shared" si="16"/>
        <v>0.60920482370864082</v>
      </c>
      <c r="R39" s="156">
        <f t="shared" si="7"/>
        <v>1126.5554906232148</v>
      </c>
      <c r="S39" s="156">
        <f t="shared" si="8"/>
        <v>1134.4969694090785</v>
      </c>
      <c r="T39" s="153"/>
      <c r="U39" s="153"/>
      <c r="AD39" s="27"/>
      <c r="AE39" s="27"/>
      <c r="AG39" s="29"/>
      <c r="AH39" s="29"/>
      <c r="AN39" s="122"/>
      <c r="AO39" s="160"/>
      <c r="AP39" s="160"/>
      <c r="AQ39" s="128"/>
    </row>
    <row r="40" spans="1:43" x14ac:dyDescent="0.2">
      <c r="A40" s="1">
        <v>81</v>
      </c>
      <c r="B40" s="1">
        <v>179</v>
      </c>
      <c r="C40" s="1" t="s">
        <v>92</v>
      </c>
      <c r="D40" s="66">
        <v>10</v>
      </c>
      <c r="E40">
        <v>1406</v>
      </c>
      <c r="F40">
        <v>3492</v>
      </c>
      <c r="G40">
        <v>10648</v>
      </c>
      <c r="H40">
        <v>1.014</v>
      </c>
      <c r="I40" s="25">
        <f t="shared" si="17"/>
        <v>0.13690834793150267</v>
      </c>
      <c r="J40" s="25">
        <f t="shared" si="18"/>
        <v>6.7450961873419382E-2</v>
      </c>
      <c r="K40" s="27">
        <f t="shared" si="19"/>
        <v>2.0297464132302401</v>
      </c>
      <c r="L40" s="27">
        <f t="shared" si="20"/>
        <v>0.59932119793350891</v>
      </c>
      <c r="M40" s="27">
        <f t="shared" si="21"/>
        <v>3.0492554410080182</v>
      </c>
      <c r="N40" s="27"/>
      <c r="O40" s="51">
        <f t="shared" si="22"/>
        <v>55.531334337904696</v>
      </c>
      <c r="P40" s="27">
        <f t="shared" si="23"/>
        <v>3.0492554410080182</v>
      </c>
      <c r="Q40" s="58">
        <f t="shared" si="16"/>
        <v>0.59932119793350891</v>
      </c>
      <c r="R40" s="156">
        <f t="shared" si="7"/>
        <v>1150.2810601425126</v>
      </c>
      <c r="S40" s="156">
        <f t="shared" si="8"/>
        <v>1134.3994675961662</v>
      </c>
      <c r="T40" s="153"/>
      <c r="U40" s="153"/>
      <c r="AD40" s="27"/>
      <c r="AE40" s="27"/>
      <c r="AG40" s="29"/>
      <c r="AH40" s="29"/>
      <c r="AN40" s="122"/>
      <c r="AO40" s="160"/>
      <c r="AP40" s="160"/>
      <c r="AQ40" s="128"/>
    </row>
    <row r="41" spans="1:43" x14ac:dyDescent="0.2">
      <c r="E41"/>
      <c r="F41"/>
      <c r="G41"/>
      <c r="H41"/>
      <c r="I41" s="25"/>
      <c r="J41" s="25"/>
      <c r="K41" s="27"/>
      <c r="L41" s="27"/>
      <c r="M41" s="27"/>
      <c r="N41" s="27"/>
      <c r="O41" s="51"/>
      <c r="P41" s="27"/>
      <c r="Q41" s="58"/>
      <c r="R41" s="156"/>
      <c r="T41" s="153"/>
      <c r="U41" s="153"/>
      <c r="AD41" s="27"/>
      <c r="AE41" s="27"/>
      <c r="AG41" s="29"/>
      <c r="AH41" s="29"/>
      <c r="AN41" s="122"/>
      <c r="AO41" s="160"/>
      <c r="AP41" s="160"/>
      <c r="AQ41" s="128"/>
    </row>
    <row r="42" spans="1:43" x14ac:dyDescent="0.2">
      <c r="I42" s="25"/>
      <c r="J42" s="25"/>
      <c r="K42" s="27"/>
      <c r="L42" s="27"/>
      <c r="M42" s="27"/>
      <c r="N42" s="27"/>
      <c r="O42" s="51"/>
      <c r="P42" s="27"/>
      <c r="Q42" s="58"/>
      <c r="R42" s="156"/>
      <c r="T42" s="153"/>
      <c r="U42" s="153"/>
      <c r="AD42" s="27"/>
      <c r="AE42" s="27"/>
      <c r="AG42" s="29"/>
      <c r="AH42" s="29"/>
      <c r="AN42" s="122"/>
      <c r="AO42" s="160"/>
      <c r="AP42" s="160"/>
      <c r="AQ42" s="128"/>
    </row>
    <row r="43" spans="1:43" x14ac:dyDescent="0.2">
      <c r="A43" s="1">
        <v>82</v>
      </c>
      <c r="B43" s="1">
        <v>180</v>
      </c>
      <c r="C43" s="1" t="s">
        <v>92</v>
      </c>
      <c r="D43" s="66">
        <v>14</v>
      </c>
      <c r="E43">
        <v>725</v>
      </c>
      <c r="F43">
        <v>577</v>
      </c>
      <c r="G43">
        <v>3591</v>
      </c>
      <c r="H43">
        <v>0.52300000000000002</v>
      </c>
      <c r="I43" s="25">
        <f t="shared" ref="I43:I52" si="31">0.1515*(G43/1000)/(E43/1000)^2/($D$4/10)^4</f>
        <v>0.17364885369577168</v>
      </c>
      <c r="J43" s="25">
        <f t="shared" ref="J43:J52" si="32">0.5*(F43/1000)/(E43/1000)^3/($D$4/10)^5</f>
        <v>8.1288978795096153E-2</v>
      </c>
      <c r="K43" s="27">
        <f t="shared" ref="K43:K52" si="33">I43/J43</f>
        <v>2.1361918462954934</v>
      </c>
      <c r="L43" s="27">
        <f t="shared" ref="L43:L52" si="34">0.798*I43^1.5/J43</f>
        <v>0.71036099158214761</v>
      </c>
      <c r="M43" s="27">
        <f t="shared" ref="M43:M52" si="35">G43/F43</f>
        <v>6.2235701906412482</v>
      </c>
      <c r="N43" s="27"/>
      <c r="O43" s="51">
        <f t="shared" ref="O43:O52" si="36">G43/(PI()*$D$4^2/4)</f>
        <v>18.727744328269701</v>
      </c>
      <c r="P43" s="27">
        <f t="shared" ref="P43:P52" si="37">M43</f>
        <v>6.2235701906412482</v>
      </c>
      <c r="Q43" s="58">
        <f t="shared" si="16"/>
        <v>0.71036099158214761</v>
      </c>
      <c r="R43" s="156">
        <f>E43*(PI()/30)*($D$4/2)</f>
        <v>593.13923798244798</v>
      </c>
      <c r="S43" s="156">
        <f>R43/H43</f>
        <v>1134.10944164904</v>
      </c>
      <c r="T43" s="153"/>
      <c r="U43" s="153"/>
      <c r="W43" s="1">
        <v>82</v>
      </c>
      <c r="X43" s="66">
        <v>14</v>
      </c>
      <c r="Y43" s="17">
        <v>0.72499999999999998</v>
      </c>
      <c r="Z43">
        <v>1745</v>
      </c>
      <c r="AA43">
        <v>7295</v>
      </c>
      <c r="AB43">
        <v>822</v>
      </c>
      <c r="AC43">
        <v>1005</v>
      </c>
      <c r="AD43" s="27">
        <f t="shared" ref="AD43:AD49" si="38">0.1515*(AA43/1000)/(AC43/1000)^2/($D$4/10)^4</f>
        <v>0.18358014201707884</v>
      </c>
      <c r="AE43" s="27">
        <f t="shared" ref="AE43:AE49" si="39">0.5*(Z43/1000)/(AC43/1000)^3/($D$4/10)^5</f>
        <v>9.2292650895173925E-2</v>
      </c>
      <c r="AF43" s="24">
        <f t="shared" ref="AF43:AF49" si="40">AD43/AE43</f>
        <v>1.9891089944484239</v>
      </c>
      <c r="AG43" s="29">
        <f t="shared" ref="AG43:AG49" si="41">0.798*AD43^1.5/AE43</f>
        <v>0.68010242487258399</v>
      </c>
      <c r="AH43" s="29">
        <f t="shared" ref="AH43:AH49" si="42">AA43/Z43</f>
        <v>4.1805157593123212</v>
      </c>
      <c r="AJ43" s="51">
        <f t="shared" ref="AJ43:AJ49" si="43">AA43/(PI()*$D$4^2/4)</f>
        <v>38.044805033340978</v>
      </c>
      <c r="AK43" s="29">
        <f t="shared" ref="AK43:AK49" si="44">AH43</f>
        <v>4.1805157593123212</v>
      </c>
      <c r="AL43" s="29"/>
      <c r="AN43" s="122"/>
      <c r="AO43" s="160"/>
      <c r="AP43" s="160"/>
      <c r="AQ43" s="128"/>
    </row>
    <row r="44" spans="1:43" x14ac:dyDescent="0.2">
      <c r="A44" s="1">
        <v>82</v>
      </c>
      <c r="B44" s="1">
        <v>180</v>
      </c>
      <c r="C44" s="1" t="s">
        <v>92</v>
      </c>
      <c r="D44" s="66">
        <v>14</v>
      </c>
      <c r="E44">
        <v>863</v>
      </c>
      <c r="F44">
        <v>1020</v>
      </c>
      <c r="G44">
        <v>5168</v>
      </c>
      <c r="H44">
        <v>0.623</v>
      </c>
      <c r="I44" s="25">
        <f t="shared" si="31"/>
        <v>0.1763735443020856</v>
      </c>
      <c r="J44" s="25">
        <f t="shared" si="32"/>
        <v>8.5199620216490038E-2</v>
      </c>
      <c r="K44" s="27">
        <f t="shared" si="33"/>
        <v>2.0701212499999997</v>
      </c>
      <c r="L44" s="27">
        <f t="shared" si="34"/>
        <v>0.69376980802179988</v>
      </c>
      <c r="M44" s="27">
        <f t="shared" si="35"/>
        <v>5.0666666666666664</v>
      </c>
      <c r="N44" s="27"/>
      <c r="O44" s="51">
        <f t="shared" si="36"/>
        <v>26.952097657615653</v>
      </c>
      <c r="P44" s="27">
        <f t="shared" si="37"/>
        <v>5.0666666666666664</v>
      </c>
      <c r="Q44" s="58">
        <f t="shared" si="16"/>
        <v>0.69376980802179988</v>
      </c>
      <c r="R44" s="156">
        <f t="shared" si="7"/>
        <v>706.04022397083111</v>
      </c>
      <c r="S44" s="156">
        <f t="shared" si="8"/>
        <v>1133.2908891987659</v>
      </c>
      <c r="T44" s="153"/>
      <c r="U44" s="153"/>
      <c r="W44" s="1">
        <v>82</v>
      </c>
      <c r="X44" s="66">
        <v>14</v>
      </c>
      <c r="Y44" s="17">
        <v>0.75</v>
      </c>
      <c r="Z44">
        <v>1974</v>
      </c>
      <c r="AA44">
        <v>7885</v>
      </c>
      <c r="AB44">
        <v>851</v>
      </c>
      <c r="AC44">
        <v>1040</v>
      </c>
      <c r="AD44" s="27">
        <f t="shared" si="38"/>
        <v>0.18529664151479286</v>
      </c>
      <c r="AE44" s="27">
        <f t="shared" si="39"/>
        <v>9.4214338825671359E-2</v>
      </c>
      <c r="AF44" s="24">
        <f t="shared" si="40"/>
        <v>1.9667562689969602</v>
      </c>
      <c r="AG44" s="29">
        <f t="shared" si="41"/>
        <v>0.67559621598163955</v>
      </c>
      <c r="AH44" s="29">
        <f t="shared" si="42"/>
        <v>3.9944275582573456</v>
      </c>
      <c r="AJ44" s="51">
        <f t="shared" si="43"/>
        <v>41.12176664672976</v>
      </c>
      <c r="AK44" s="29">
        <f t="shared" si="44"/>
        <v>3.9944275582573456</v>
      </c>
      <c r="AL44" s="29"/>
      <c r="AN44" s="122"/>
      <c r="AO44" s="160"/>
      <c r="AP44" s="160"/>
      <c r="AQ44" s="128"/>
    </row>
    <row r="45" spans="1:43" x14ac:dyDescent="0.2">
      <c r="A45" s="1">
        <v>82</v>
      </c>
      <c r="B45" s="1">
        <v>180</v>
      </c>
      <c r="C45" s="1" t="s">
        <v>92</v>
      </c>
      <c r="D45" s="66">
        <v>14</v>
      </c>
      <c r="E45">
        <v>980</v>
      </c>
      <c r="F45">
        <v>1573</v>
      </c>
      <c r="G45">
        <v>6890</v>
      </c>
      <c r="H45">
        <v>0.70699999999999996</v>
      </c>
      <c r="I45" s="25">
        <f t="shared" si="31"/>
        <v>0.1823474100724698</v>
      </c>
      <c r="J45" s="25">
        <f t="shared" si="32"/>
        <v>8.9726426125168943E-2</v>
      </c>
      <c r="K45" s="27">
        <f t="shared" si="33"/>
        <v>2.0322598140495867</v>
      </c>
      <c r="L45" s="27">
        <f t="shared" si="34"/>
        <v>0.69251936238577172</v>
      </c>
      <c r="M45" s="27">
        <f t="shared" si="35"/>
        <v>4.3801652892561984</v>
      </c>
      <c r="N45" s="27"/>
      <c r="O45" s="51">
        <f t="shared" si="36"/>
        <v>35.932653417370709</v>
      </c>
      <c r="P45" s="27">
        <f t="shared" si="37"/>
        <v>4.3801652892561984</v>
      </c>
      <c r="Q45" s="58">
        <f t="shared" si="16"/>
        <v>0.69251936238577172</v>
      </c>
      <c r="R45" s="156">
        <f t="shared" si="7"/>
        <v>801.76062513489512</v>
      </c>
      <c r="S45" s="156">
        <f t="shared" si="8"/>
        <v>1134.0320016052265</v>
      </c>
      <c r="T45" s="153"/>
      <c r="U45" s="153"/>
      <c r="W45" s="1">
        <v>82</v>
      </c>
      <c r="X45" s="66">
        <v>14</v>
      </c>
      <c r="Y45" s="17">
        <v>0.77500000000000002</v>
      </c>
      <c r="Z45">
        <v>2221</v>
      </c>
      <c r="AA45">
        <v>8505</v>
      </c>
      <c r="AB45">
        <v>879</v>
      </c>
      <c r="AC45">
        <v>1074</v>
      </c>
      <c r="AD45" s="27">
        <f t="shared" si="38"/>
        <v>0.18741238348366157</v>
      </c>
      <c r="AE45" s="27">
        <f t="shared" si="39"/>
        <v>9.625107499958363E-2</v>
      </c>
      <c r="AF45" s="24">
        <f t="shared" si="40"/>
        <v>1.9471198995384964</v>
      </c>
      <c r="AG45" s="29">
        <f t="shared" si="41"/>
        <v>0.67265864580100998</v>
      </c>
      <c r="AH45" s="29">
        <f t="shared" si="42"/>
        <v>3.8293561458802343</v>
      </c>
      <c r="AJ45" s="51">
        <f t="shared" si="43"/>
        <v>44.355183935375607</v>
      </c>
      <c r="AK45" s="29">
        <f t="shared" si="44"/>
        <v>3.8293561458802343</v>
      </c>
      <c r="AL45" s="29"/>
      <c r="AN45" s="122"/>
      <c r="AO45" s="160"/>
      <c r="AP45" s="160"/>
      <c r="AQ45" s="128"/>
    </row>
    <row r="46" spans="1:43" x14ac:dyDescent="0.2">
      <c r="A46" s="1">
        <v>82</v>
      </c>
      <c r="B46" s="1">
        <v>180</v>
      </c>
      <c r="C46" s="1" t="s">
        <v>92</v>
      </c>
      <c r="D46" s="66">
        <v>14</v>
      </c>
      <c r="E46">
        <v>1106</v>
      </c>
      <c r="F46">
        <v>2464</v>
      </c>
      <c r="G46">
        <v>9125</v>
      </c>
      <c r="H46">
        <v>0.79800000000000004</v>
      </c>
      <c r="I46" s="25">
        <f t="shared" si="31"/>
        <v>0.18960734105274857</v>
      </c>
      <c r="J46" s="25">
        <f t="shared" si="32"/>
        <v>9.7778911176915187E-2</v>
      </c>
      <c r="K46" s="27">
        <f t="shared" si="33"/>
        <v>1.9391435102982957</v>
      </c>
      <c r="L46" s="27">
        <f t="shared" si="34"/>
        <v>0.67381459930956644</v>
      </c>
      <c r="M46" s="27">
        <f t="shared" si="35"/>
        <v>3.7033279220779223</v>
      </c>
      <c r="N46" s="27"/>
      <c r="O46" s="51">
        <f t="shared" si="36"/>
        <v>47.588601224021446</v>
      </c>
      <c r="P46" s="27">
        <f t="shared" si="37"/>
        <v>3.7033279220779223</v>
      </c>
      <c r="Q46" s="58">
        <f t="shared" si="16"/>
        <v>0.67381459930956644</v>
      </c>
      <c r="R46" s="156">
        <f t="shared" si="7"/>
        <v>904.84413408081025</v>
      </c>
      <c r="S46" s="156">
        <f t="shared" si="8"/>
        <v>1133.8898923318422</v>
      </c>
      <c r="T46" s="153"/>
      <c r="U46" s="153"/>
      <c r="W46" s="1">
        <v>82</v>
      </c>
      <c r="X46" s="66">
        <v>14</v>
      </c>
      <c r="Y46" s="17">
        <v>0.8</v>
      </c>
      <c r="Z46">
        <v>2494</v>
      </c>
      <c r="AA46">
        <v>9166</v>
      </c>
      <c r="AB46">
        <v>907</v>
      </c>
      <c r="AC46">
        <v>1109</v>
      </c>
      <c r="AD46" s="27">
        <f t="shared" si="38"/>
        <v>0.18943023122711872</v>
      </c>
      <c r="AE46" s="27">
        <f t="shared" si="39"/>
        <v>9.8168393728979314E-2</v>
      </c>
      <c r="AF46" s="24">
        <f t="shared" si="40"/>
        <v>1.929645826232959</v>
      </c>
      <c r="AG46" s="29">
        <f t="shared" si="41"/>
        <v>0.67020110643517117</v>
      </c>
      <c r="AH46" s="29">
        <f t="shared" si="42"/>
        <v>3.6752205292702484</v>
      </c>
      <c r="AJ46" s="51">
        <f t="shared" si="43"/>
        <v>47.802423980206086</v>
      </c>
      <c r="AK46" s="29">
        <f t="shared" si="44"/>
        <v>3.6752205292702484</v>
      </c>
      <c r="AL46" s="29"/>
      <c r="AN46" s="122"/>
      <c r="AO46" s="160"/>
      <c r="AP46" s="160"/>
      <c r="AQ46" s="128"/>
    </row>
    <row r="47" spans="1:43" x14ac:dyDescent="0.2">
      <c r="A47" s="1">
        <v>82</v>
      </c>
      <c r="B47" s="1">
        <v>180</v>
      </c>
      <c r="C47" s="1" t="s">
        <v>92</v>
      </c>
      <c r="D47" s="66">
        <v>14</v>
      </c>
      <c r="E47">
        <v>1109</v>
      </c>
      <c r="F47">
        <v>2493</v>
      </c>
      <c r="G47">
        <v>9145</v>
      </c>
      <c r="H47" s="76">
        <v>0.8</v>
      </c>
      <c r="I47" s="25">
        <f t="shared" si="31"/>
        <v>0.18899623222474365</v>
      </c>
      <c r="J47" s="25">
        <f t="shared" si="32"/>
        <v>9.812903190310561E-2</v>
      </c>
      <c r="K47" s="27">
        <f t="shared" si="33"/>
        <v>1.925997113793622</v>
      </c>
      <c r="L47" s="27">
        <f t="shared" si="34"/>
        <v>0.66816711376428428</v>
      </c>
      <c r="M47" s="27">
        <f t="shared" si="35"/>
        <v>3.6682711592458883</v>
      </c>
      <c r="N47" s="27"/>
      <c r="O47" s="51">
        <f t="shared" si="36"/>
        <v>47.69290500752615</v>
      </c>
      <c r="P47" s="27">
        <f t="shared" si="37"/>
        <v>3.6682711592458883</v>
      </c>
      <c r="Q47" s="58">
        <f t="shared" si="16"/>
        <v>0.66816711376428428</v>
      </c>
      <c r="R47" s="156">
        <f t="shared" si="7"/>
        <v>907.29850334142714</v>
      </c>
      <c r="S47" s="156">
        <f t="shared" si="8"/>
        <v>1134.1231291767838</v>
      </c>
      <c r="T47" s="153"/>
      <c r="U47" s="153"/>
      <c r="W47" s="1">
        <v>82</v>
      </c>
      <c r="X47" s="66">
        <v>14</v>
      </c>
      <c r="Y47" s="17">
        <v>0.82499999999999996</v>
      </c>
      <c r="Z47">
        <v>2767</v>
      </c>
      <c r="AA47">
        <v>9713</v>
      </c>
      <c r="AB47">
        <v>936</v>
      </c>
      <c r="AC47">
        <v>1144</v>
      </c>
      <c r="AD47" s="27">
        <f t="shared" si="38"/>
        <v>0.18864003511565361</v>
      </c>
      <c r="AE47" s="27">
        <f t="shared" si="39"/>
        <v>9.9220396914445549E-2</v>
      </c>
      <c r="AF47" s="24">
        <f t="shared" si="40"/>
        <v>1.9012223391760028</v>
      </c>
      <c r="AG47" s="29">
        <f t="shared" si="41"/>
        <v>0.65895041254755071</v>
      </c>
      <c r="AH47" s="29">
        <f t="shared" si="42"/>
        <v>3.5102999638597758</v>
      </c>
      <c r="AJ47" s="51">
        <f t="shared" si="43"/>
        <v>50.655132459059757</v>
      </c>
      <c r="AK47" s="29">
        <f t="shared" si="44"/>
        <v>3.5102999638597758</v>
      </c>
      <c r="AL47" s="29"/>
      <c r="AN47" s="122"/>
      <c r="AO47" s="160"/>
      <c r="AP47" s="160"/>
      <c r="AQ47" s="128"/>
    </row>
    <row r="48" spans="1:43" x14ac:dyDescent="0.2">
      <c r="A48" s="1">
        <v>82</v>
      </c>
      <c r="B48" s="1">
        <v>180</v>
      </c>
      <c r="C48" s="1" t="s">
        <v>92</v>
      </c>
      <c r="D48" s="66">
        <v>14</v>
      </c>
      <c r="E48">
        <v>1127</v>
      </c>
      <c r="F48">
        <v>2631</v>
      </c>
      <c r="G48">
        <v>9480</v>
      </c>
      <c r="H48">
        <v>0.81299999999999994</v>
      </c>
      <c r="I48" s="25">
        <f t="shared" si="31"/>
        <v>0.18971122746996563</v>
      </c>
      <c r="J48" s="25">
        <f t="shared" si="32"/>
        <v>9.867768997799041E-2</v>
      </c>
      <c r="K48" s="27">
        <f t="shared" si="33"/>
        <v>1.9225341362599775</v>
      </c>
      <c r="L48" s="27">
        <f t="shared" si="34"/>
        <v>0.66822615168932797</v>
      </c>
      <c r="M48" s="27">
        <f t="shared" si="35"/>
        <v>3.6031927023945269</v>
      </c>
      <c r="N48" s="27"/>
      <c r="O48" s="51">
        <f t="shared" si="36"/>
        <v>49.439993381229947</v>
      </c>
      <c r="P48" s="27">
        <f t="shared" si="37"/>
        <v>3.6031927023945269</v>
      </c>
      <c r="Q48" s="58">
        <f t="shared" si="16"/>
        <v>0.66822615168932797</v>
      </c>
      <c r="R48" s="156">
        <f t="shared" si="7"/>
        <v>922.02471890512936</v>
      </c>
      <c r="S48" s="156">
        <f t="shared" si="8"/>
        <v>1134.101745270762</v>
      </c>
      <c r="T48" s="153"/>
      <c r="U48" s="153"/>
      <c r="W48" s="1">
        <v>82</v>
      </c>
      <c r="X48" s="66">
        <v>14</v>
      </c>
      <c r="Y48" s="17">
        <v>0.85</v>
      </c>
      <c r="Z48">
        <v>3050</v>
      </c>
      <c r="AA48">
        <v>10239</v>
      </c>
      <c r="AB48">
        <v>964</v>
      </c>
      <c r="AC48">
        <v>1178</v>
      </c>
      <c r="AD48" s="27">
        <f t="shared" si="38"/>
        <v>0.18754240926274282</v>
      </c>
      <c r="AE48" s="27">
        <f t="shared" si="39"/>
        <v>0.10016911626284392</v>
      </c>
      <c r="AF48" s="24">
        <f t="shared" si="40"/>
        <v>1.8722578002049179</v>
      </c>
      <c r="AG48" s="29">
        <f t="shared" si="41"/>
        <v>0.64702086421079164</v>
      </c>
      <c r="AH48" s="29">
        <f t="shared" si="42"/>
        <v>3.357049180327869</v>
      </c>
      <c r="AJ48" s="51">
        <f t="shared" si="43"/>
        <v>53.398321965233485</v>
      </c>
      <c r="AK48" s="29">
        <f t="shared" si="44"/>
        <v>3.357049180327869</v>
      </c>
      <c r="AL48" s="29"/>
      <c r="AN48" s="122"/>
      <c r="AO48" s="160"/>
      <c r="AP48" s="160"/>
      <c r="AQ48" s="128"/>
    </row>
    <row r="49" spans="1:43" x14ac:dyDescent="0.2">
      <c r="A49" s="1">
        <v>82</v>
      </c>
      <c r="B49" s="1">
        <v>180</v>
      </c>
      <c r="C49" s="1" t="s">
        <v>92</v>
      </c>
      <c r="D49" s="66">
        <v>14</v>
      </c>
      <c r="E49">
        <v>1158</v>
      </c>
      <c r="F49">
        <v>2896</v>
      </c>
      <c r="G49">
        <v>9918</v>
      </c>
      <c r="H49">
        <v>0.83499999999999996</v>
      </c>
      <c r="I49" s="25">
        <f t="shared" si="31"/>
        <v>0.18799206306531721</v>
      </c>
      <c r="J49" s="25">
        <f t="shared" si="32"/>
        <v>0.10012505176089675</v>
      </c>
      <c r="K49" s="27">
        <f t="shared" si="33"/>
        <v>1.8775726929385359</v>
      </c>
      <c r="L49" s="27">
        <f t="shared" si="34"/>
        <v>0.64963499038724237</v>
      </c>
      <c r="M49" s="27">
        <f t="shared" si="35"/>
        <v>3.4247237569060776</v>
      </c>
      <c r="N49" s="27"/>
      <c r="O49" s="51">
        <f t="shared" si="36"/>
        <v>51.724246239982982</v>
      </c>
      <c r="P49" s="27">
        <f t="shared" si="37"/>
        <v>3.4247237569060776</v>
      </c>
      <c r="Q49" s="58">
        <f t="shared" si="16"/>
        <v>0.64963499038724237</v>
      </c>
      <c r="R49" s="156">
        <f t="shared" si="7"/>
        <v>947.38653459817192</v>
      </c>
      <c r="S49" s="156">
        <f t="shared" si="8"/>
        <v>1134.5946522133795</v>
      </c>
      <c r="T49" s="153"/>
      <c r="U49" s="153"/>
      <c r="W49" s="1">
        <v>82</v>
      </c>
      <c r="X49" s="66">
        <v>14</v>
      </c>
      <c r="Y49" s="17">
        <v>0.875</v>
      </c>
      <c r="Z49">
        <v>3355</v>
      </c>
      <c r="AA49">
        <v>10769</v>
      </c>
      <c r="AB49">
        <v>992</v>
      </c>
      <c r="AC49">
        <v>1213</v>
      </c>
      <c r="AD49" s="27">
        <f t="shared" si="38"/>
        <v>0.18603142124277458</v>
      </c>
      <c r="AE49" s="27">
        <f t="shared" si="39"/>
        <v>0.1009206400412254</v>
      </c>
      <c r="AF49" s="24">
        <f t="shared" si="40"/>
        <v>1.8433436526639346</v>
      </c>
      <c r="AG49" s="29">
        <f t="shared" si="41"/>
        <v>0.63445723060507053</v>
      </c>
      <c r="AH49" s="29">
        <f t="shared" si="42"/>
        <v>3.2098360655737705</v>
      </c>
      <c r="AJ49" s="51">
        <f t="shared" si="43"/>
        <v>56.162372228108154</v>
      </c>
      <c r="AK49" s="29">
        <f t="shared" si="44"/>
        <v>3.2098360655737705</v>
      </c>
      <c r="AL49" s="29"/>
      <c r="AN49" s="122"/>
      <c r="AO49" s="160"/>
      <c r="AP49" s="160"/>
      <c r="AQ49" s="128"/>
    </row>
    <row r="50" spans="1:43" x14ac:dyDescent="0.2">
      <c r="A50" s="1">
        <v>82</v>
      </c>
      <c r="B50" s="1">
        <v>180</v>
      </c>
      <c r="C50" s="1" t="s">
        <v>92</v>
      </c>
      <c r="D50" s="66">
        <v>14</v>
      </c>
      <c r="E50">
        <v>1193</v>
      </c>
      <c r="F50">
        <v>3163</v>
      </c>
      <c r="G50">
        <v>10461</v>
      </c>
      <c r="H50">
        <v>0.86099999999999999</v>
      </c>
      <c r="I50" s="25">
        <f t="shared" si="31"/>
        <v>0.18682063483806416</v>
      </c>
      <c r="J50" s="25">
        <f t="shared" si="32"/>
        <v>0.10001099203089717</v>
      </c>
      <c r="K50" s="27">
        <f t="shared" si="33"/>
        <v>1.868001017131679</v>
      </c>
      <c r="L50" s="27">
        <f t="shared" si="34"/>
        <v>0.64430636468880376</v>
      </c>
      <c r="M50" s="27">
        <f t="shared" si="35"/>
        <v>3.3073031931710402</v>
      </c>
      <c r="N50" s="27"/>
      <c r="O50" s="51">
        <f t="shared" si="36"/>
        <v>54.556093962135705</v>
      </c>
      <c r="P50" s="27">
        <f t="shared" si="37"/>
        <v>3.3073031931710402</v>
      </c>
      <c r="Q50" s="58">
        <f t="shared" si="16"/>
        <v>0.64430636468880376</v>
      </c>
      <c r="R50" s="156">
        <f t="shared" si="7"/>
        <v>976.02084263870393</v>
      </c>
      <c r="S50" s="156">
        <f t="shared" si="8"/>
        <v>1133.589828848669</v>
      </c>
      <c r="T50" s="153"/>
      <c r="U50" s="153"/>
      <c r="W50"/>
      <c r="X50" s="9"/>
      <c r="Y50" s="7"/>
      <c r="Z50" s="62"/>
      <c r="AA50" s="21"/>
      <c r="AD50"/>
      <c r="AJ50" s="24"/>
      <c r="AK50" s="51"/>
      <c r="AL50" s="29"/>
      <c r="AN50" s="122"/>
      <c r="AO50" s="160"/>
      <c r="AP50" s="160"/>
      <c r="AQ50" s="128"/>
    </row>
    <row r="51" spans="1:43" x14ac:dyDescent="0.2">
      <c r="A51" s="1">
        <v>82</v>
      </c>
      <c r="B51" s="1">
        <v>180</v>
      </c>
      <c r="C51" s="1" t="s">
        <v>92</v>
      </c>
      <c r="D51" s="66">
        <v>14</v>
      </c>
      <c r="E51">
        <v>1232</v>
      </c>
      <c r="F51">
        <v>3520</v>
      </c>
      <c r="G51">
        <v>11025</v>
      </c>
      <c r="H51">
        <v>0.88900000000000001</v>
      </c>
      <c r="I51" s="25">
        <f t="shared" si="31"/>
        <v>0.18462466115702475</v>
      </c>
      <c r="J51" s="25">
        <f t="shared" si="32"/>
        <v>0.10106026070404549</v>
      </c>
      <c r="K51" s="27">
        <f t="shared" si="33"/>
        <v>1.8268769531249995</v>
      </c>
      <c r="L51" s="27">
        <f t="shared" si="34"/>
        <v>0.62640763714356296</v>
      </c>
      <c r="M51" s="27">
        <f t="shared" si="35"/>
        <v>3.1321022727272729</v>
      </c>
      <c r="N51" s="27"/>
      <c r="O51" s="51">
        <f t="shared" si="36"/>
        <v>57.497460656968371</v>
      </c>
      <c r="P51" s="27">
        <f t="shared" si="37"/>
        <v>3.1321022727272729</v>
      </c>
      <c r="Q51" s="58">
        <f t="shared" si="16"/>
        <v>0.62640763714356296</v>
      </c>
      <c r="R51" s="156">
        <f t="shared" si="7"/>
        <v>1007.9276430267253</v>
      </c>
      <c r="S51" s="156">
        <f t="shared" si="8"/>
        <v>1133.7768762955291</v>
      </c>
      <c r="T51" s="153"/>
      <c r="U51" s="153"/>
      <c r="W51"/>
      <c r="X51" s="9"/>
      <c r="Y51" s="7"/>
      <c r="Z51" s="62"/>
      <c r="AA51" s="21"/>
      <c r="AD51"/>
      <c r="AJ51" s="24"/>
      <c r="AK51" s="51"/>
      <c r="AL51" s="29"/>
      <c r="AN51" s="122"/>
      <c r="AO51" s="160"/>
      <c r="AP51" s="160"/>
      <c r="AQ51" s="128"/>
    </row>
    <row r="52" spans="1:43" x14ac:dyDescent="0.2">
      <c r="A52" s="1">
        <v>82</v>
      </c>
      <c r="B52" s="1">
        <v>180</v>
      </c>
      <c r="C52" s="1" t="s">
        <v>92</v>
      </c>
      <c r="D52" s="66">
        <v>14</v>
      </c>
      <c r="E52">
        <v>1239</v>
      </c>
      <c r="F52">
        <v>3609</v>
      </c>
      <c r="G52">
        <v>11192</v>
      </c>
      <c r="H52">
        <v>0.89400000000000002</v>
      </c>
      <c r="I52" s="25">
        <f t="shared" si="31"/>
        <v>0.18530947152053806</v>
      </c>
      <c r="J52" s="25">
        <f t="shared" si="32"/>
        <v>0.10186918630620896</v>
      </c>
      <c r="K52" s="27">
        <f t="shared" si="33"/>
        <v>1.819092487531172</v>
      </c>
      <c r="L52" s="27">
        <f t="shared" si="34"/>
        <v>0.62489418082165848</v>
      </c>
      <c r="M52" s="27">
        <f t="shared" si="35"/>
        <v>3.1011360487669712</v>
      </c>
      <c r="N52" s="27"/>
      <c r="O52" s="51">
        <f t="shared" si="36"/>
        <v>58.368397249232657</v>
      </c>
      <c r="P52" s="27">
        <f t="shared" si="37"/>
        <v>3.1011360487669712</v>
      </c>
      <c r="Q52" s="58">
        <f t="shared" si="16"/>
        <v>0.62489418082165848</v>
      </c>
      <c r="R52" s="156">
        <f t="shared" si="7"/>
        <v>1013.6545046348315</v>
      </c>
      <c r="S52" s="156">
        <f t="shared" si="8"/>
        <v>1133.8417277794535</v>
      </c>
      <c r="T52" s="153"/>
      <c r="U52" s="153"/>
      <c r="W52"/>
      <c r="X52" s="9"/>
      <c r="Y52" s="7"/>
      <c r="Z52" s="62"/>
      <c r="AA52" s="21"/>
      <c r="AD52"/>
      <c r="AJ52" s="24"/>
      <c r="AK52" s="51"/>
      <c r="AL52" s="29"/>
      <c r="AN52" s="122"/>
      <c r="AO52" s="160"/>
      <c r="AP52" s="160"/>
      <c r="AQ52" s="128"/>
    </row>
    <row r="53" spans="1:43" x14ac:dyDescent="0.2">
      <c r="E53"/>
      <c r="F53"/>
      <c r="G53"/>
      <c r="H53"/>
      <c r="I53" s="25"/>
      <c r="J53" s="25"/>
      <c r="K53" s="27"/>
      <c r="L53" s="27"/>
      <c r="M53" s="27"/>
      <c r="N53" s="27"/>
      <c r="O53" s="51"/>
      <c r="P53" s="27"/>
      <c r="Q53" s="58"/>
      <c r="R53" s="156"/>
      <c r="T53" s="153"/>
      <c r="U53" s="153"/>
      <c r="AN53" s="122"/>
      <c r="AO53" s="160"/>
      <c r="AP53" s="160"/>
      <c r="AQ53" s="128"/>
    </row>
    <row r="54" spans="1:43" x14ac:dyDescent="0.2">
      <c r="E54"/>
      <c r="F54"/>
      <c r="G54"/>
      <c r="H54"/>
      <c r="I54" s="25"/>
      <c r="J54" s="25"/>
      <c r="K54" s="27"/>
      <c r="L54" s="27"/>
      <c r="M54" s="27"/>
      <c r="N54" s="27"/>
      <c r="O54" s="51"/>
      <c r="P54" s="27"/>
      <c r="Q54" s="58"/>
      <c r="R54" s="156"/>
      <c r="T54" s="153"/>
      <c r="U54" s="153"/>
      <c r="AN54" s="122"/>
      <c r="AO54" s="160"/>
      <c r="AP54" s="160"/>
      <c r="AQ54" s="128"/>
    </row>
    <row r="55" spans="1:43" x14ac:dyDescent="0.2">
      <c r="A55" s="1">
        <v>83</v>
      </c>
      <c r="B55" s="1">
        <v>181</v>
      </c>
      <c r="C55" s="1" t="s">
        <v>92</v>
      </c>
      <c r="D55" s="89">
        <v>18</v>
      </c>
      <c r="E55">
        <v>739</v>
      </c>
      <c r="F55">
        <v>914</v>
      </c>
      <c r="G55">
        <v>4347</v>
      </c>
      <c r="H55">
        <v>0.53200000000000003</v>
      </c>
      <c r="I55" s="25">
        <f t="shared" ref="I55:I61" si="45">0.1515*(G55/1000)/(E55/1000)^2/($D$4/10)^4</f>
        <v>0.20231742653602411</v>
      </c>
      <c r="J55" s="25">
        <f t="shared" ref="J55:J61" si="46">0.5*(F55/1000)/(E55/1000)^3/($D$4/10)^5</f>
        <v>0.12158577148284679</v>
      </c>
      <c r="K55" s="27">
        <f t="shared" ref="K55:K61" si="47">I55/J55</f>
        <v>1.6639893308944202</v>
      </c>
      <c r="L55" s="27">
        <f t="shared" ref="L55:L61" si="48">0.798*I55^1.5/J55</f>
        <v>0.59726913838514273</v>
      </c>
      <c r="M55" s="27">
        <f t="shared" ref="M55:M61" si="49">G55/F55</f>
        <v>4.7560175054704592</v>
      </c>
      <c r="N55" s="27"/>
      <c r="O55" s="51">
        <f t="shared" ref="O55:O61" si="50">G55/(PI()*$D$4^2/4)</f>
        <v>22.67042734474753</v>
      </c>
      <c r="P55" s="27">
        <f t="shared" ref="P55:P61" si="51">M55</f>
        <v>4.7560175054704592</v>
      </c>
      <c r="Q55" s="58">
        <f t="shared" si="16"/>
        <v>0.59726913838514273</v>
      </c>
      <c r="R55" s="156">
        <f t="shared" si="7"/>
        <v>604.59296119866065</v>
      </c>
      <c r="S55" s="156">
        <f t="shared" si="8"/>
        <v>1136.4529345839485</v>
      </c>
      <c r="T55" s="153"/>
      <c r="U55" s="153"/>
      <c r="W55" s="1">
        <v>83</v>
      </c>
      <c r="X55" s="89">
        <v>19</v>
      </c>
      <c r="Y55" s="17">
        <v>0.72499999999999998</v>
      </c>
      <c r="Z55">
        <v>2485</v>
      </c>
      <c r="AA55">
        <v>8087</v>
      </c>
      <c r="AB55">
        <v>824</v>
      </c>
      <c r="AC55">
        <v>1007</v>
      </c>
      <c r="AD55" s="27">
        <f>0.1515*(AA55/1000)/(AC55/1000)^2/($D$4/10)^4</f>
        <v>0.20270339882479058</v>
      </c>
      <c r="AE55" s="27">
        <f>0.5*(Z55/1000)/(AC55/1000)^3/($D$4/10)^5</f>
        <v>0.13064953118327807</v>
      </c>
      <c r="AF55" s="24">
        <f>AD55/AE55</f>
        <v>1.5515049842806841</v>
      </c>
      <c r="AG55" s="29">
        <f>0.798*AD55^1.5/AE55</f>
        <v>0.55742517883187181</v>
      </c>
      <c r="AH55" s="29">
        <f>AA55/Z55</f>
        <v>3.2543259557344064</v>
      </c>
      <c r="AJ55" s="51">
        <f>AA55/(PI()*$D$4^2/4)</f>
        <v>42.175234860127276</v>
      </c>
      <c r="AK55" s="29">
        <f>AH55</f>
        <v>3.2543259557344064</v>
      </c>
      <c r="AN55" s="122"/>
      <c r="AO55" s="160"/>
      <c r="AP55" s="160"/>
      <c r="AQ55" s="128"/>
    </row>
    <row r="56" spans="1:43" x14ac:dyDescent="0.2">
      <c r="A56" s="1">
        <v>83</v>
      </c>
      <c r="B56" s="1">
        <v>181</v>
      </c>
      <c r="C56" s="1" t="s">
        <v>92</v>
      </c>
      <c r="D56" s="89">
        <v>18</v>
      </c>
      <c r="E56">
        <v>802</v>
      </c>
      <c r="F56">
        <v>1190</v>
      </c>
      <c r="G56">
        <v>5106</v>
      </c>
      <c r="H56">
        <v>0.57699999999999996</v>
      </c>
      <c r="I56" s="25">
        <f t="shared" si="45"/>
        <v>0.20177372080621384</v>
      </c>
      <c r="J56" s="25">
        <f t="shared" si="46"/>
        <v>0.12384934976629851</v>
      </c>
      <c r="K56" s="27">
        <f t="shared" si="47"/>
        <v>1.6291867594537817</v>
      </c>
      <c r="L56" s="27">
        <f t="shared" si="48"/>
        <v>0.58399087951518946</v>
      </c>
      <c r="M56" s="27">
        <f t="shared" si="49"/>
        <v>4.2907563025210083</v>
      </c>
      <c r="N56" s="27"/>
      <c r="O56" s="51">
        <f t="shared" si="50"/>
        <v>26.628755928751069</v>
      </c>
      <c r="P56" s="27">
        <f t="shared" si="51"/>
        <v>4.2907563025210083</v>
      </c>
      <c r="Q56" s="58">
        <f t="shared" si="16"/>
        <v>0.58399087951518946</v>
      </c>
      <c r="R56" s="156">
        <f t="shared" si="7"/>
        <v>656.13471567161821</v>
      </c>
      <c r="S56" s="156">
        <f t="shared" si="8"/>
        <v>1137.1485540236019</v>
      </c>
      <c r="T56" s="153"/>
      <c r="U56" s="153"/>
      <c r="W56" s="1">
        <v>83</v>
      </c>
      <c r="X56" s="89">
        <v>19</v>
      </c>
      <c r="Y56" s="17">
        <v>0.75</v>
      </c>
      <c r="Z56">
        <v>2782</v>
      </c>
      <c r="AA56">
        <v>8679</v>
      </c>
      <c r="AB56">
        <v>852</v>
      </c>
      <c r="AC56">
        <v>1042</v>
      </c>
      <c r="AD56" s="27">
        <f>0.1515*(AA56/1000)/(AC56/1000)^2/($D$4/10)^4</f>
        <v>0.20317336765720725</v>
      </c>
      <c r="AE56" s="27">
        <f>0.5*(Z56/1000)/(AC56/1000)^3/($D$4/10)^5</f>
        <v>0.13201517113035474</v>
      </c>
      <c r="AF56" s="24">
        <f>AD56/AE56</f>
        <v>1.5390152958752696</v>
      </c>
      <c r="AG56" s="29">
        <f>0.798*AD56^1.5/AE56</f>
        <v>0.553578503310445</v>
      </c>
      <c r="AH56" s="29">
        <f>AA56/Z56</f>
        <v>3.1196980589503953</v>
      </c>
      <c r="AJ56" s="51">
        <f>AA56/(PI()*$D$4^2/4)</f>
        <v>45.262626851866536</v>
      </c>
      <c r="AK56" s="29">
        <f>AH56</f>
        <v>3.1196980589503953</v>
      </c>
      <c r="AN56" s="122"/>
      <c r="AO56" s="160"/>
      <c r="AP56" s="160"/>
      <c r="AQ56" s="128"/>
    </row>
    <row r="57" spans="1:43" x14ac:dyDescent="0.2">
      <c r="A57" s="1">
        <v>83</v>
      </c>
      <c r="B57" s="1">
        <v>181</v>
      </c>
      <c r="C57" s="1" t="s">
        <v>92</v>
      </c>
      <c r="D57" s="89">
        <v>18</v>
      </c>
      <c r="E57">
        <v>861</v>
      </c>
      <c r="F57">
        <v>1492</v>
      </c>
      <c r="G57">
        <v>5887</v>
      </c>
      <c r="H57" s="17">
        <v>0.62</v>
      </c>
      <c r="I57" s="25">
        <f t="shared" si="45"/>
        <v>0.20184605312257442</v>
      </c>
      <c r="J57" s="25">
        <f t="shared" si="46"/>
        <v>0.12549581491498915</v>
      </c>
      <c r="K57" s="27">
        <f t="shared" si="47"/>
        <v>1.6083887200485922</v>
      </c>
      <c r="L57" s="27">
        <f t="shared" si="48"/>
        <v>0.5766390385343102</v>
      </c>
      <c r="M57" s="27">
        <f t="shared" si="49"/>
        <v>3.945710455764075</v>
      </c>
      <c r="N57" s="27"/>
      <c r="O57" s="51">
        <f t="shared" si="50"/>
        <v>30.701818674609779</v>
      </c>
      <c r="P57" s="27">
        <f t="shared" si="51"/>
        <v>3.945710455764075</v>
      </c>
      <c r="Q57" s="58">
        <f t="shared" si="16"/>
        <v>0.5766390385343102</v>
      </c>
      <c r="R57" s="156">
        <f t="shared" si="7"/>
        <v>704.40397779708644</v>
      </c>
      <c r="S57" s="156">
        <f t="shared" si="8"/>
        <v>1136.1354480598168</v>
      </c>
      <c r="T57" s="153"/>
      <c r="U57" s="153"/>
      <c r="W57" s="1">
        <v>83</v>
      </c>
      <c r="X57" s="89">
        <v>19</v>
      </c>
      <c r="Y57" s="17">
        <v>0.77500000000000002</v>
      </c>
      <c r="Z57">
        <v>3102</v>
      </c>
      <c r="AA57">
        <v>9297</v>
      </c>
      <c r="AB57">
        <v>881</v>
      </c>
      <c r="AC57">
        <v>1077</v>
      </c>
      <c r="AD57" s="27">
        <f>0.1515*(AA57/1000)/(AC57/1000)^2/($D$4/10)^4</f>
        <v>0.2037248248688325</v>
      </c>
      <c r="AE57" s="27">
        <f>0.5*(Z57/1000)/(AC57/1000)^3/($D$4/10)^5</f>
        <v>0.13331056155437387</v>
      </c>
      <c r="AF57" s="24">
        <f>AD57/AE57</f>
        <v>1.5281971847799809</v>
      </c>
      <c r="AG57" s="29">
        <f>0.798*AD57^1.5/AE57</f>
        <v>0.55043274656492369</v>
      </c>
      <c r="AH57" s="29">
        <f>AA57/Z57</f>
        <v>2.9970986460348161</v>
      </c>
      <c r="AJ57" s="51">
        <f>AA57/(PI()*$D$4^2/4)</f>
        <v>48.485613762161904</v>
      </c>
      <c r="AK57" s="29">
        <f>AH57</f>
        <v>2.9970986460348161</v>
      </c>
      <c r="AN57" s="122"/>
      <c r="AO57" s="160"/>
      <c r="AP57" s="160"/>
      <c r="AQ57" s="128"/>
    </row>
    <row r="58" spans="1:43" x14ac:dyDescent="0.2">
      <c r="A58" s="1">
        <v>83</v>
      </c>
      <c r="B58" s="1">
        <v>181</v>
      </c>
      <c r="C58" s="1" t="s">
        <v>92</v>
      </c>
      <c r="D58" s="89">
        <v>18</v>
      </c>
      <c r="E58">
        <v>926</v>
      </c>
      <c r="F58">
        <v>1891</v>
      </c>
      <c r="G58">
        <v>6836</v>
      </c>
      <c r="H58">
        <v>0.66700000000000004</v>
      </c>
      <c r="I58" s="25">
        <f t="shared" si="45"/>
        <v>0.202634136223801</v>
      </c>
      <c r="J58" s="25">
        <f t="shared" si="46"/>
        <v>0.1278581578863929</v>
      </c>
      <c r="K58" s="27">
        <f t="shared" si="47"/>
        <v>1.5848354111581175</v>
      </c>
      <c r="L58" s="27">
        <f t="shared" si="48"/>
        <v>0.56930285594554553</v>
      </c>
      <c r="M58" s="27">
        <f t="shared" si="49"/>
        <v>3.6150185087255422</v>
      </c>
      <c r="N58" s="27"/>
      <c r="O58" s="51">
        <f t="shared" si="50"/>
        <v>35.651033201908007</v>
      </c>
      <c r="P58" s="27">
        <f t="shared" si="51"/>
        <v>3.6150185087255422</v>
      </c>
      <c r="Q58" s="58">
        <f t="shared" si="16"/>
        <v>0.56930285594554553</v>
      </c>
      <c r="R58" s="156">
        <f t="shared" si="7"/>
        <v>757.58197844378856</v>
      </c>
      <c r="S58" s="156">
        <f t="shared" si="8"/>
        <v>1135.8050651331162</v>
      </c>
      <c r="T58" s="153"/>
      <c r="U58" s="153"/>
      <c r="AN58" s="122"/>
      <c r="AO58" s="160"/>
      <c r="AP58" s="160"/>
      <c r="AQ58" s="128"/>
    </row>
    <row r="59" spans="1:43" x14ac:dyDescent="0.2">
      <c r="A59" s="1">
        <v>83</v>
      </c>
      <c r="B59" s="1">
        <v>181</v>
      </c>
      <c r="C59" s="1" t="s">
        <v>92</v>
      </c>
      <c r="D59" s="89">
        <v>18</v>
      </c>
      <c r="E59">
        <v>983</v>
      </c>
      <c r="F59">
        <v>2274</v>
      </c>
      <c r="G59">
        <v>7638</v>
      </c>
      <c r="H59">
        <v>0.70799999999999996</v>
      </c>
      <c r="I59" s="25">
        <f t="shared" si="45"/>
        <v>0.2009116624002964</v>
      </c>
      <c r="J59" s="25">
        <f t="shared" si="46"/>
        <v>0.12852860121450452</v>
      </c>
      <c r="K59" s="27">
        <f t="shared" si="47"/>
        <v>1.5631669566292876</v>
      </c>
      <c r="L59" s="27">
        <f t="shared" si="48"/>
        <v>0.55912747159286513</v>
      </c>
      <c r="M59" s="27">
        <f t="shared" si="49"/>
        <v>3.3588390501319263</v>
      </c>
      <c r="N59" s="27"/>
      <c r="O59" s="51">
        <f t="shared" si="50"/>
        <v>39.833614920446664</v>
      </c>
      <c r="P59" s="27">
        <f t="shared" si="51"/>
        <v>3.3588390501319263</v>
      </c>
      <c r="Q59" s="58">
        <f t="shared" si="16"/>
        <v>0.55912747159286513</v>
      </c>
      <c r="R59" s="156">
        <f t="shared" si="7"/>
        <v>804.21499439551212</v>
      </c>
      <c r="S59" s="156">
        <f t="shared" si="8"/>
        <v>1135.896884739424</v>
      </c>
      <c r="T59" s="153"/>
      <c r="U59" s="153"/>
      <c r="AN59" s="122"/>
      <c r="AO59" s="160"/>
      <c r="AP59" s="160"/>
      <c r="AQ59" s="128"/>
    </row>
    <row r="60" spans="1:43" x14ac:dyDescent="0.2">
      <c r="A60" s="1">
        <v>83</v>
      </c>
      <c r="B60" s="1">
        <v>181</v>
      </c>
      <c r="C60" s="1" t="s">
        <v>92</v>
      </c>
      <c r="D60" s="89">
        <v>18</v>
      </c>
      <c r="E60">
        <v>1046</v>
      </c>
      <c r="F60">
        <v>2822</v>
      </c>
      <c r="G60">
        <v>8778</v>
      </c>
      <c r="H60">
        <v>0.753</v>
      </c>
      <c r="I60" s="25">
        <f t="shared" si="45"/>
        <v>0.20392230723499152</v>
      </c>
      <c r="J60" s="25">
        <f t="shared" si="46"/>
        <v>0.1323828815589668</v>
      </c>
      <c r="K60" s="27">
        <f t="shared" si="47"/>
        <v>1.5403978583451456</v>
      </c>
      <c r="L60" s="27">
        <f t="shared" si="48"/>
        <v>0.55509608661685261</v>
      </c>
      <c r="M60" s="27">
        <f t="shared" si="49"/>
        <v>3.1105598866052446</v>
      </c>
      <c r="N60" s="27"/>
      <c r="O60" s="51">
        <f t="shared" si="50"/>
        <v>45.778930580214819</v>
      </c>
      <c r="P60" s="27">
        <f t="shared" si="51"/>
        <v>3.1105598866052446</v>
      </c>
      <c r="Q60" s="58">
        <f t="shared" si="16"/>
        <v>0.55509608661685261</v>
      </c>
      <c r="R60" s="156">
        <f>E60*(PI()/30)*($D$4/2)</f>
        <v>855.75674886846969</v>
      </c>
      <c r="S60" s="156">
        <f>R60/H60</f>
        <v>1136.4631459076622</v>
      </c>
      <c r="T60" s="153"/>
      <c r="U60" s="153"/>
      <c r="AN60" s="122"/>
      <c r="AO60" s="160"/>
      <c r="AP60" s="160"/>
      <c r="AQ60" s="128"/>
    </row>
    <row r="61" spans="1:43" x14ac:dyDescent="0.2">
      <c r="A61" s="1">
        <v>83</v>
      </c>
      <c r="B61" s="1">
        <v>181</v>
      </c>
      <c r="C61" s="1" t="s">
        <v>92</v>
      </c>
      <c r="D61" s="89">
        <v>18</v>
      </c>
      <c r="E61">
        <v>1091</v>
      </c>
      <c r="F61">
        <v>3245</v>
      </c>
      <c r="G61">
        <v>9558</v>
      </c>
      <c r="H61">
        <v>0.78500000000000003</v>
      </c>
      <c r="I61" s="25">
        <f t="shared" si="45"/>
        <v>0.20410331278909771</v>
      </c>
      <c r="J61" s="25">
        <f t="shared" si="46"/>
        <v>0.13415606881654088</v>
      </c>
      <c r="K61" s="27">
        <f t="shared" si="47"/>
        <v>1.5213871022727272</v>
      </c>
      <c r="L61" s="27">
        <f t="shared" si="48"/>
        <v>0.54848865422748527</v>
      </c>
      <c r="M61" s="27">
        <f t="shared" si="49"/>
        <v>2.9454545454545453</v>
      </c>
      <c r="N61" s="27"/>
      <c r="O61" s="51">
        <f t="shared" si="50"/>
        <v>49.846778136898294</v>
      </c>
      <c r="P61" s="27">
        <f t="shared" si="51"/>
        <v>2.9454545454545453</v>
      </c>
      <c r="Q61" s="58">
        <f t="shared" si="16"/>
        <v>0.54848865422748527</v>
      </c>
      <c r="R61" s="156">
        <f>E61*(PI()/30)*($D$4/2)</f>
        <v>892.57228777772502</v>
      </c>
      <c r="S61" s="156">
        <f>R61/H61</f>
        <v>1137.0347615002865</v>
      </c>
      <c r="T61" s="153"/>
      <c r="U61" s="153"/>
      <c r="AN61" s="122"/>
      <c r="AO61" s="160"/>
      <c r="AP61" s="160"/>
      <c r="AQ61" s="128"/>
    </row>
    <row r="62" spans="1:43" x14ac:dyDescent="0.2">
      <c r="E62"/>
      <c r="F62"/>
      <c r="G62"/>
      <c r="H62"/>
      <c r="Q62" s="58"/>
      <c r="R62" s="156"/>
      <c r="T62" s="153"/>
      <c r="U62" s="153"/>
      <c r="AN62" s="122"/>
      <c r="AO62" s="160"/>
      <c r="AP62" s="160"/>
      <c r="AQ62" s="128"/>
    </row>
    <row r="63" spans="1:43" x14ac:dyDescent="0.2">
      <c r="E63"/>
      <c r="F63"/>
      <c r="G63"/>
      <c r="H63"/>
      <c r="Q63" s="58"/>
      <c r="R63" s="156"/>
      <c r="T63" s="153"/>
      <c r="U63" s="153"/>
      <c r="AN63" s="122"/>
      <c r="AO63" s="160"/>
      <c r="AP63" s="160"/>
      <c r="AQ63" s="128"/>
    </row>
    <row r="64" spans="1:43" x14ac:dyDescent="0.2">
      <c r="E64"/>
      <c r="F64"/>
      <c r="G64"/>
      <c r="H64"/>
      <c r="Q64" s="58"/>
      <c r="R64" s="156"/>
      <c r="T64" s="153"/>
      <c r="U64" s="153"/>
      <c r="AN64" s="122"/>
      <c r="AO64" s="160"/>
      <c r="AP64" s="160"/>
      <c r="AQ64" s="128"/>
    </row>
    <row r="65" spans="4:43" x14ac:dyDescent="0.2">
      <c r="E65"/>
      <c r="F65"/>
      <c r="G65"/>
      <c r="H65"/>
      <c r="Q65" s="58"/>
      <c r="R65" s="156"/>
      <c r="T65" s="153"/>
      <c r="U65" s="153"/>
      <c r="AN65" s="122"/>
      <c r="AO65" s="160"/>
      <c r="AP65" s="160"/>
      <c r="AQ65" s="128"/>
    </row>
    <row r="66" spans="4:43" x14ac:dyDescent="0.2">
      <c r="D66" s="89"/>
      <c r="E66" s="17"/>
      <c r="F66"/>
      <c r="G66"/>
      <c r="H66"/>
      <c r="Q66" s="58"/>
      <c r="R66" s="156"/>
      <c r="T66" s="153"/>
      <c r="U66" s="153"/>
      <c r="AN66" s="122"/>
      <c r="AO66" s="160"/>
      <c r="AP66" s="160"/>
      <c r="AQ66" s="128"/>
    </row>
    <row r="67" spans="4:43" x14ac:dyDescent="0.2">
      <c r="D67" s="89"/>
      <c r="E67" s="17"/>
      <c r="F67"/>
      <c r="G67"/>
      <c r="H67"/>
      <c r="Q67" s="58"/>
      <c r="R67" s="156"/>
      <c r="T67" s="153"/>
      <c r="U67" s="153"/>
      <c r="AN67" s="122"/>
      <c r="AO67" s="160"/>
      <c r="AP67" s="160"/>
      <c r="AQ67" s="128"/>
    </row>
    <row r="68" spans="4:43" x14ac:dyDescent="0.2">
      <c r="D68" s="89"/>
      <c r="E68" s="17"/>
      <c r="F68"/>
      <c r="G68"/>
      <c r="H68"/>
      <c r="Q68" s="58"/>
      <c r="R68" s="156"/>
      <c r="T68" s="153"/>
      <c r="U68" s="153"/>
      <c r="AN68" s="122"/>
      <c r="AO68" s="160"/>
      <c r="AP68" s="160"/>
      <c r="AQ68" s="128"/>
    </row>
    <row r="69" spans="4:43" x14ac:dyDescent="0.2">
      <c r="Q69" s="58"/>
      <c r="R69" s="156"/>
      <c r="T69" s="153"/>
      <c r="U69" s="153"/>
      <c r="AN69" s="122"/>
      <c r="AO69" s="160"/>
      <c r="AP69" s="160"/>
      <c r="AQ69" s="128"/>
    </row>
    <row r="70" spans="4:43" x14ac:dyDescent="0.2">
      <c r="Q70" s="58"/>
      <c r="R70" s="156"/>
      <c r="T70" s="153"/>
      <c r="U70" s="153"/>
      <c r="AN70" s="122"/>
      <c r="AO70" s="160"/>
      <c r="AP70" s="160"/>
      <c r="AQ70" s="128"/>
    </row>
    <row r="71" spans="4:43" x14ac:dyDescent="0.2">
      <c r="Q71" s="58"/>
      <c r="R71" s="156"/>
      <c r="T71" s="153"/>
      <c r="U71" s="153"/>
      <c r="AN71" s="122"/>
      <c r="AO71" s="160"/>
      <c r="AP71" s="160"/>
      <c r="AQ71" s="128"/>
    </row>
    <row r="72" spans="4:43" x14ac:dyDescent="0.2">
      <c r="Q72" s="58"/>
      <c r="R72" s="156"/>
      <c r="T72" s="153"/>
      <c r="U72" s="153"/>
      <c r="AN72" s="122"/>
      <c r="AO72" s="160"/>
      <c r="AP72" s="160"/>
      <c r="AQ72" s="128"/>
    </row>
    <row r="73" spans="4:43" x14ac:dyDescent="0.2">
      <c r="Q73" s="58"/>
      <c r="R73" s="156"/>
      <c r="T73" s="153"/>
      <c r="U73" s="153"/>
      <c r="AN73" s="122"/>
      <c r="AO73" s="160"/>
      <c r="AP73" s="160"/>
      <c r="AQ73" s="128"/>
    </row>
    <row r="74" spans="4:43" x14ac:dyDescent="0.2">
      <c r="Q74" s="58"/>
      <c r="R74" s="156"/>
      <c r="T74" s="153"/>
      <c r="U74" s="153"/>
      <c r="AN74" s="122"/>
      <c r="AO74" s="160"/>
      <c r="AP74" s="160"/>
      <c r="AQ74" s="128"/>
    </row>
    <row r="75" spans="4:43" x14ac:dyDescent="0.2">
      <c r="Q75" s="58"/>
      <c r="R75" s="156"/>
      <c r="T75" s="153"/>
      <c r="U75" s="153"/>
      <c r="AN75" s="122"/>
      <c r="AO75" s="160"/>
      <c r="AP75" s="160"/>
      <c r="AQ75" s="128"/>
    </row>
    <row r="76" spans="4:43" x14ac:dyDescent="0.2">
      <c r="Q76" s="58"/>
      <c r="R76" s="156"/>
      <c r="T76" s="153"/>
      <c r="U76" s="153"/>
      <c r="AN76" s="122"/>
      <c r="AO76" s="160"/>
      <c r="AP76" s="160"/>
      <c r="AQ76" s="128"/>
    </row>
    <row r="77" spans="4:43" x14ac:dyDescent="0.2">
      <c r="Q77" s="58"/>
      <c r="R77" s="156"/>
      <c r="T77" s="153"/>
      <c r="U77" s="153"/>
      <c r="AN77" s="122"/>
      <c r="AO77" s="160"/>
      <c r="AP77" s="160"/>
      <c r="AQ77" s="128"/>
    </row>
    <row r="78" spans="4:43" x14ac:dyDescent="0.2">
      <c r="Q78" s="58"/>
      <c r="R78" s="156"/>
      <c r="T78" s="153"/>
      <c r="U78" s="153"/>
      <c r="AN78" s="122"/>
      <c r="AO78" s="160"/>
      <c r="AP78" s="160"/>
      <c r="AQ78" s="128"/>
    </row>
    <row r="79" spans="4:43" x14ac:dyDescent="0.2">
      <c r="Q79" s="58"/>
      <c r="R79" s="156"/>
      <c r="T79" s="153"/>
      <c r="U79" s="153"/>
      <c r="AN79" s="122"/>
      <c r="AO79" s="160"/>
      <c r="AP79" s="160"/>
      <c r="AQ79" s="128"/>
    </row>
    <row r="80" spans="4:43" x14ac:dyDescent="0.2">
      <c r="Q80" s="58"/>
      <c r="R80" s="156"/>
      <c r="T80" s="153"/>
      <c r="U80" s="153"/>
      <c r="AN80" s="122"/>
      <c r="AO80" s="160"/>
      <c r="AP80" s="160"/>
      <c r="AQ80" s="128"/>
    </row>
    <row r="81" spans="17:43" x14ac:dyDescent="0.2">
      <c r="Q81" s="58"/>
      <c r="R81" s="156"/>
      <c r="T81" s="153"/>
      <c r="U81" s="153"/>
      <c r="AN81" s="122"/>
      <c r="AO81" s="160"/>
      <c r="AP81" s="160"/>
      <c r="AQ81" s="128"/>
    </row>
    <row r="82" spans="17:43" x14ac:dyDescent="0.2">
      <c r="Q82" s="58"/>
      <c r="R82" s="156"/>
      <c r="T82" s="153"/>
      <c r="U82" s="153"/>
      <c r="AN82" s="122"/>
      <c r="AO82" s="160"/>
      <c r="AP82" s="160"/>
      <c r="AQ82" s="128"/>
    </row>
    <row r="83" spans="17:43" x14ac:dyDescent="0.2">
      <c r="Q83" s="58"/>
      <c r="R83" s="156"/>
      <c r="T83" s="153"/>
      <c r="U83" s="153"/>
      <c r="AN83" s="122"/>
      <c r="AO83" s="160"/>
      <c r="AP83" s="160"/>
      <c r="AQ83" s="128"/>
    </row>
    <row r="84" spans="17:43" x14ac:dyDescent="0.2">
      <c r="Q84" s="58"/>
      <c r="R84" s="156"/>
      <c r="T84" s="153"/>
      <c r="U84" s="153"/>
      <c r="AN84" s="122"/>
      <c r="AO84" s="160"/>
      <c r="AP84" s="160"/>
      <c r="AQ84" s="128"/>
    </row>
    <row r="85" spans="17:43" x14ac:dyDescent="0.2">
      <c r="Q85" s="58"/>
      <c r="R85" s="156"/>
      <c r="T85" s="153"/>
      <c r="U85" s="153"/>
      <c r="AN85" s="122"/>
      <c r="AO85" s="160"/>
      <c r="AP85" s="160"/>
      <c r="AQ85" s="128"/>
    </row>
    <row r="86" spans="17:43" x14ac:dyDescent="0.2">
      <c r="Q86" s="58"/>
      <c r="R86" s="156"/>
      <c r="T86" s="153"/>
      <c r="U86" s="153"/>
      <c r="AN86" s="122"/>
      <c r="AO86" s="160"/>
      <c r="AP86" s="160"/>
      <c r="AQ86" s="128"/>
    </row>
    <row r="87" spans="17:43" x14ac:dyDescent="0.2">
      <c r="Q87" s="58"/>
      <c r="R87" s="156"/>
      <c r="T87" s="153"/>
      <c r="U87" s="153"/>
      <c r="AN87" s="122"/>
      <c r="AO87" s="160"/>
      <c r="AP87" s="160"/>
      <c r="AQ87" s="128"/>
    </row>
    <row r="88" spans="17:43" x14ac:dyDescent="0.2">
      <c r="Q88" s="58"/>
      <c r="R88" s="156"/>
      <c r="T88" s="153"/>
      <c r="U88" s="153"/>
      <c r="AN88" s="122"/>
      <c r="AO88" s="160"/>
      <c r="AP88" s="160"/>
      <c r="AQ88" s="128"/>
    </row>
    <row r="89" spans="17:43" x14ac:dyDescent="0.2">
      <c r="Q89" s="58"/>
      <c r="R89" s="156"/>
      <c r="T89" s="153"/>
      <c r="U89" s="153"/>
      <c r="AN89" s="122"/>
      <c r="AO89" s="160"/>
      <c r="AP89" s="160"/>
      <c r="AQ89" s="128"/>
    </row>
    <row r="90" spans="17:43" x14ac:dyDescent="0.2">
      <c r="Q90" s="58"/>
      <c r="R90" s="156"/>
      <c r="T90" s="153"/>
      <c r="U90" s="153"/>
      <c r="AN90" s="122"/>
      <c r="AO90" s="160"/>
      <c r="AP90" s="160"/>
      <c r="AQ90" s="128"/>
    </row>
    <row r="91" spans="17:43" x14ac:dyDescent="0.2">
      <c r="Q91" s="58"/>
      <c r="R91" s="156"/>
      <c r="T91" s="153"/>
      <c r="U91" s="153"/>
      <c r="AN91" s="122"/>
      <c r="AO91" s="160"/>
      <c r="AP91" s="160"/>
      <c r="AQ91" s="128"/>
    </row>
    <row r="92" spans="17:43" x14ac:dyDescent="0.2">
      <c r="Q92" s="58"/>
      <c r="R92" s="156"/>
      <c r="T92" s="153"/>
      <c r="U92" s="153"/>
      <c r="AN92" s="122"/>
      <c r="AO92" s="160"/>
      <c r="AP92" s="160"/>
      <c r="AQ92" s="128"/>
    </row>
    <row r="93" spans="17:43" x14ac:dyDescent="0.2">
      <c r="Q93" s="58"/>
      <c r="R93" s="156"/>
      <c r="T93" s="153"/>
      <c r="U93" s="153"/>
      <c r="AN93" s="122"/>
      <c r="AO93" s="160"/>
      <c r="AP93" s="160"/>
      <c r="AQ93" s="128"/>
    </row>
    <row r="94" spans="17:43" x14ac:dyDescent="0.2">
      <c r="Q94" s="58"/>
      <c r="R94" s="156"/>
      <c r="T94" s="153"/>
      <c r="U94" s="153"/>
      <c r="AN94" s="122"/>
      <c r="AO94" s="160"/>
      <c r="AP94" s="160"/>
      <c r="AQ94" s="128"/>
    </row>
    <row r="95" spans="17:43" x14ac:dyDescent="0.2">
      <c r="Q95" s="58"/>
      <c r="R95" s="156"/>
      <c r="T95" s="153"/>
      <c r="U95" s="153"/>
      <c r="AN95" s="122"/>
      <c r="AO95" s="160"/>
      <c r="AP95" s="160"/>
      <c r="AQ95" s="128"/>
    </row>
    <row r="96" spans="17:43" x14ac:dyDescent="0.2">
      <c r="Q96" s="58"/>
      <c r="R96" s="156"/>
      <c r="T96" s="153"/>
      <c r="U96" s="153"/>
      <c r="AN96" s="122"/>
      <c r="AO96" s="160"/>
      <c r="AP96" s="160"/>
      <c r="AQ96" s="128"/>
    </row>
    <row r="97" spans="17:43" x14ac:dyDescent="0.2">
      <c r="Q97" s="58"/>
      <c r="R97" s="156"/>
      <c r="T97" s="153"/>
      <c r="U97" s="153"/>
      <c r="AN97" s="122"/>
      <c r="AO97" s="160"/>
      <c r="AP97" s="160"/>
      <c r="AQ97" s="128"/>
    </row>
    <row r="98" spans="17:43" x14ac:dyDescent="0.2">
      <c r="Q98" s="58"/>
      <c r="R98" s="156"/>
      <c r="T98" s="153"/>
      <c r="U98" s="153"/>
      <c r="AN98" s="122"/>
      <c r="AO98" s="160"/>
      <c r="AP98" s="160"/>
      <c r="AQ98" s="128"/>
    </row>
    <row r="99" spans="17:43" x14ac:dyDescent="0.2">
      <c r="Q99" s="58"/>
      <c r="R99" s="156"/>
      <c r="T99" s="153"/>
      <c r="U99" s="153"/>
      <c r="AN99" s="122"/>
      <c r="AO99" s="160"/>
      <c r="AP99" s="160"/>
      <c r="AQ99" s="128"/>
    </row>
    <row r="100" spans="17:43" x14ac:dyDescent="0.2">
      <c r="Q100" s="58"/>
      <c r="R100" s="156"/>
      <c r="T100" s="153"/>
      <c r="U100" s="153"/>
      <c r="AN100" s="122"/>
      <c r="AO100" s="160"/>
      <c r="AP100" s="160"/>
      <c r="AQ100" s="128"/>
    </row>
    <row r="101" spans="17:43" x14ac:dyDescent="0.2">
      <c r="Q101" s="58"/>
      <c r="R101" s="156"/>
      <c r="T101" s="153"/>
      <c r="U101" s="153"/>
      <c r="AN101" s="122"/>
      <c r="AO101" s="160"/>
      <c r="AP101" s="160"/>
      <c r="AQ101" s="128"/>
    </row>
    <row r="102" spans="17:43" x14ac:dyDescent="0.2">
      <c r="Q102" s="58"/>
      <c r="R102" s="156"/>
      <c r="T102" s="153"/>
      <c r="U102" s="153"/>
      <c r="AN102" s="122"/>
      <c r="AO102" s="160"/>
      <c r="AP102" s="160"/>
      <c r="AQ102" s="128"/>
    </row>
    <row r="103" spans="17:43" x14ac:dyDescent="0.2">
      <c r="Q103" s="58"/>
      <c r="R103" s="156"/>
      <c r="T103" s="153"/>
      <c r="U103" s="153"/>
      <c r="AN103" s="122"/>
      <c r="AO103" s="160"/>
      <c r="AP103" s="160"/>
      <c r="AQ103" s="128"/>
    </row>
    <row r="104" spans="17:43" x14ac:dyDescent="0.2">
      <c r="Q104" s="58"/>
      <c r="R104" s="156"/>
      <c r="T104" s="153"/>
      <c r="U104" s="153"/>
      <c r="AN104" s="122"/>
      <c r="AO104" s="160"/>
      <c r="AP104" s="160"/>
      <c r="AQ104" s="128"/>
    </row>
    <row r="105" spans="17:43" x14ac:dyDescent="0.2">
      <c r="Q105" s="58"/>
      <c r="R105" s="156"/>
      <c r="T105" s="153"/>
      <c r="U105" s="153"/>
      <c r="AN105" s="122"/>
      <c r="AO105" s="160"/>
      <c r="AP105" s="160"/>
      <c r="AQ105" s="128"/>
    </row>
    <row r="106" spans="17:43" x14ac:dyDescent="0.2">
      <c r="Q106" s="58"/>
      <c r="R106" s="156"/>
      <c r="T106" s="153"/>
      <c r="U106" s="153"/>
      <c r="AN106" s="122"/>
      <c r="AO106" s="160"/>
      <c r="AP106" s="160"/>
      <c r="AQ106" s="128"/>
    </row>
    <row r="107" spans="17:43" x14ac:dyDescent="0.2">
      <c r="Q107" s="58"/>
      <c r="R107" s="156"/>
      <c r="T107" s="153"/>
      <c r="U107" s="153"/>
      <c r="AN107" s="122"/>
      <c r="AO107" s="160"/>
      <c r="AP107" s="160"/>
      <c r="AQ107" s="128"/>
    </row>
    <row r="108" spans="17:43" x14ac:dyDescent="0.2">
      <c r="Q108" s="58"/>
      <c r="R108" s="156"/>
      <c r="T108" s="153"/>
      <c r="U108" s="153"/>
      <c r="AN108" s="122"/>
      <c r="AO108" s="160"/>
      <c r="AP108" s="160"/>
      <c r="AQ108" s="128"/>
    </row>
    <row r="109" spans="17:43" x14ac:dyDescent="0.2">
      <c r="Q109" s="58"/>
      <c r="R109" s="156"/>
      <c r="T109" s="153"/>
      <c r="U109" s="153"/>
      <c r="AN109" s="122"/>
      <c r="AO109" s="160"/>
      <c r="AP109" s="160"/>
      <c r="AQ109" s="128"/>
    </row>
    <row r="110" spans="17:43" x14ac:dyDescent="0.2">
      <c r="Q110" s="58"/>
      <c r="R110" s="156"/>
      <c r="T110" s="153"/>
      <c r="U110" s="153"/>
      <c r="AN110" s="122"/>
      <c r="AO110" s="160"/>
      <c r="AP110" s="160"/>
      <c r="AQ110" s="128"/>
    </row>
    <row r="111" spans="17:43" x14ac:dyDescent="0.2">
      <c r="Q111" s="58"/>
      <c r="R111" s="156"/>
      <c r="T111" s="153"/>
      <c r="U111" s="153"/>
      <c r="AN111" s="122"/>
      <c r="AO111" s="160"/>
      <c r="AP111" s="160"/>
      <c r="AQ111" s="128"/>
    </row>
    <row r="112" spans="17:43" x14ac:dyDescent="0.2">
      <c r="Q112" s="58"/>
      <c r="R112" s="156"/>
      <c r="T112" s="153"/>
      <c r="U112" s="153"/>
      <c r="AN112" s="122"/>
      <c r="AO112" s="160"/>
      <c r="AP112" s="160"/>
      <c r="AQ112" s="128"/>
    </row>
    <row r="113" spans="17:43" x14ac:dyDescent="0.2">
      <c r="Q113" s="58"/>
      <c r="R113" s="156"/>
      <c r="T113" s="153"/>
      <c r="U113" s="153"/>
      <c r="AN113" s="122"/>
      <c r="AO113" s="160"/>
      <c r="AP113" s="160"/>
      <c r="AQ113" s="128"/>
    </row>
    <row r="114" spans="17:43" x14ac:dyDescent="0.2">
      <c r="Q114" s="58"/>
      <c r="R114" s="156"/>
      <c r="T114" s="153"/>
      <c r="U114" s="153"/>
      <c r="AN114" s="122"/>
      <c r="AO114" s="160"/>
      <c r="AP114" s="160"/>
      <c r="AQ114" s="128"/>
    </row>
    <row r="115" spans="17:43" x14ac:dyDescent="0.2">
      <c r="Q115" s="58"/>
      <c r="R115" s="156"/>
      <c r="T115" s="153"/>
      <c r="U115" s="153"/>
      <c r="AN115" s="122"/>
      <c r="AO115" s="160"/>
      <c r="AP115" s="160"/>
      <c r="AQ115" s="128"/>
    </row>
    <row r="116" spans="17:43" x14ac:dyDescent="0.2">
      <c r="Q116" s="58"/>
      <c r="R116" s="156"/>
      <c r="T116" s="153"/>
      <c r="U116" s="153"/>
      <c r="AN116" s="122"/>
      <c r="AO116" s="160"/>
      <c r="AP116" s="160"/>
      <c r="AQ116" s="128"/>
    </row>
    <row r="117" spans="17:43" x14ac:dyDescent="0.2">
      <c r="Q117" s="58"/>
      <c r="R117" s="156"/>
      <c r="T117" s="153"/>
      <c r="U117" s="153"/>
      <c r="AN117" s="122"/>
      <c r="AO117" s="160"/>
      <c r="AP117" s="160"/>
      <c r="AQ117" s="128"/>
    </row>
    <row r="118" spans="17:43" x14ac:dyDescent="0.2">
      <c r="Q118" s="58"/>
      <c r="R118" s="156"/>
      <c r="T118" s="153"/>
      <c r="U118" s="153"/>
      <c r="AN118" s="122"/>
      <c r="AO118" s="160"/>
      <c r="AP118" s="160"/>
      <c r="AQ118" s="128"/>
    </row>
    <row r="119" spans="17:43" x14ac:dyDescent="0.2">
      <c r="Q119" s="58"/>
      <c r="R119" s="156"/>
      <c r="T119" s="153"/>
      <c r="U119" s="153"/>
      <c r="AN119" s="122"/>
      <c r="AO119" s="160"/>
      <c r="AP119" s="160"/>
      <c r="AQ119" s="128"/>
    </row>
    <row r="120" spans="17:43" x14ac:dyDescent="0.2">
      <c r="Q120" s="58"/>
      <c r="R120" s="156"/>
      <c r="T120" s="153"/>
      <c r="U120" s="153"/>
      <c r="AN120" s="122"/>
      <c r="AO120" s="160"/>
      <c r="AP120" s="160"/>
      <c r="AQ120" s="128"/>
    </row>
    <row r="121" spans="17:43" x14ac:dyDescent="0.2">
      <c r="Q121" s="58"/>
      <c r="R121" s="156"/>
      <c r="T121" s="153"/>
      <c r="U121" s="153"/>
      <c r="AN121" s="122"/>
      <c r="AO121" s="160"/>
      <c r="AP121" s="160"/>
      <c r="AQ121" s="128"/>
    </row>
    <row r="122" spans="17:43" x14ac:dyDescent="0.2">
      <c r="Q122" s="58"/>
      <c r="R122" s="156"/>
      <c r="T122" s="153"/>
      <c r="U122" s="153"/>
      <c r="AN122" s="122"/>
      <c r="AO122" s="160"/>
      <c r="AP122" s="160"/>
      <c r="AQ122" s="128"/>
    </row>
    <row r="123" spans="17:43" x14ac:dyDescent="0.2">
      <c r="Q123" s="58"/>
      <c r="R123" s="156"/>
      <c r="T123" s="153"/>
      <c r="U123" s="153"/>
      <c r="AN123" s="122"/>
      <c r="AO123" s="160"/>
      <c r="AP123" s="160"/>
      <c r="AQ123" s="128"/>
    </row>
    <row r="124" spans="17:43" x14ac:dyDescent="0.2">
      <c r="Q124" s="58"/>
      <c r="R124" s="156"/>
      <c r="T124" s="153"/>
      <c r="U124" s="153"/>
      <c r="AN124" s="122"/>
      <c r="AO124" s="160"/>
      <c r="AP124" s="160"/>
      <c r="AQ124" s="128"/>
    </row>
    <row r="125" spans="17:43" x14ac:dyDescent="0.2">
      <c r="Q125" s="58"/>
      <c r="R125" s="156"/>
      <c r="T125" s="153"/>
      <c r="U125" s="153"/>
      <c r="AN125" s="122"/>
      <c r="AO125" s="160"/>
      <c r="AP125" s="160"/>
      <c r="AQ125" s="128"/>
    </row>
    <row r="126" spans="17:43" x14ac:dyDescent="0.2">
      <c r="Q126" s="58"/>
      <c r="R126" s="156"/>
      <c r="T126" s="153"/>
      <c r="U126" s="153"/>
      <c r="AN126" s="122"/>
      <c r="AO126" s="160"/>
      <c r="AP126" s="160"/>
      <c r="AQ126" s="128"/>
    </row>
    <row r="127" spans="17:43" x14ac:dyDescent="0.2">
      <c r="Q127" s="58"/>
      <c r="R127" s="156"/>
      <c r="T127" s="153"/>
      <c r="U127" s="153"/>
      <c r="AN127" s="122"/>
      <c r="AO127" s="160"/>
      <c r="AP127" s="160"/>
      <c r="AQ127" s="128"/>
    </row>
    <row r="128" spans="17:43" x14ac:dyDescent="0.2">
      <c r="Q128" s="58"/>
      <c r="R128" s="156"/>
      <c r="T128" s="153"/>
      <c r="U128" s="153"/>
      <c r="AN128" s="122"/>
      <c r="AO128" s="160"/>
      <c r="AP128" s="160"/>
      <c r="AQ128" s="128"/>
    </row>
    <row r="129" spans="17:43" x14ac:dyDescent="0.2">
      <c r="Q129" s="58"/>
      <c r="R129" s="156"/>
      <c r="T129" s="153"/>
      <c r="U129" s="153"/>
      <c r="AN129" s="122"/>
      <c r="AO129" s="160"/>
      <c r="AP129" s="160"/>
      <c r="AQ129" s="128"/>
    </row>
    <row r="130" spans="17:43" x14ac:dyDescent="0.2">
      <c r="Q130" s="58"/>
      <c r="R130" s="156"/>
      <c r="T130" s="153"/>
      <c r="U130" s="153"/>
      <c r="AN130" s="122"/>
      <c r="AO130" s="160"/>
      <c r="AP130" s="160"/>
      <c r="AQ130" s="128"/>
    </row>
    <row r="131" spans="17:43" x14ac:dyDescent="0.2">
      <c r="Q131" s="58"/>
      <c r="R131" s="156"/>
      <c r="T131" s="153"/>
      <c r="U131" s="153"/>
      <c r="AN131" s="122"/>
      <c r="AO131" s="160"/>
      <c r="AP131" s="160"/>
      <c r="AQ131" s="128"/>
    </row>
    <row r="132" spans="17:43" x14ac:dyDescent="0.2">
      <c r="Q132" s="58"/>
      <c r="R132" s="156"/>
      <c r="T132" s="153"/>
      <c r="U132" s="153"/>
      <c r="AN132" s="122"/>
      <c r="AO132" s="160"/>
      <c r="AP132" s="160"/>
      <c r="AQ132" s="128"/>
    </row>
    <row r="133" spans="17:43" x14ac:dyDescent="0.2">
      <c r="Q133" s="58"/>
      <c r="R133" s="156"/>
      <c r="T133" s="153"/>
      <c r="U133" s="153"/>
      <c r="AN133" s="122"/>
      <c r="AO133" s="160"/>
      <c r="AP133" s="160"/>
      <c r="AQ133" s="128"/>
    </row>
    <row r="134" spans="17:43" x14ac:dyDescent="0.2">
      <c r="Q134" s="58"/>
      <c r="R134" s="156"/>
      <c r="T134" s="153"/>
      <c r="U134" s="153"/>
      <c r="AN134" s="122"/>
      <c r="AO134" s="160"/>
      <c r="AP134" s="160"/>
      <c r="AQ134" s="128"/>
    </row>
    <row r="135" spans="17:43" x14ac:dyDescent="0.2">
      <c r="Q135" s="58"/>
      <c r="R135" s="156"/>
      <c r="T135" s="153"/>
      <c r="U135" s="153"/>
      <c r="AN135" s="122"/>
      <c r="AO135" s="160"/>
      <c r="AP135" s="160"/>
      <c r="AQ135" s="128"/>
    </row>
    <row r="136" spans="17:43" x14ac:dyDescent="0.2">
      <c r="Q136" s="58"/>
      <c r="R136" s="156"/>
      <c r="T136" s="153"/>
      <c r="U136" s="153"/>
      <c r="AN136" s="122"/>
      <c r="AO136" s="160"/>
      <c r="AP136" s="160"/>
      <c r="AQ136" s="128"/>
    </row>
    <row r="137" spans="17:43" x14ac:dyDescent="0.2">
      <c r="Q137" s="58"/>
      <c r="R137" s="156"/>
      <c r="T137" s="153"/>
      <c r="U137" s="153"/>
      <c r="AN137" s="122"/>
      <c r="AO137" s="160"/>
      <c r="AP137" s="160"/>
      <c r="AQ137" s="128"/>
    </row>
    <row r="138" spans="17:43" x14ac:dyDescent="0.2">
      <c r="Q138" s="58"/>
      <c r="R138" s="156"/>
      <c r="T138" s="153"/>
      <c r="U138" s="153"/>
      <c r="AN138" s="122"/>
      <c r="AO138" s="160"/>
      <c r="AP138" s="160"/>
      <c r="AQ138" s="128"/>
    </row>
    <row r="139" spans="17:43" x14ac:dyDescent="0.2">
      <c r="Q139" s="58"/>
      <c r="R139" s="156"/>
      <c r="T139" s="153"/>
      <c r="U139" s="153"/>
      <c r="AN139" s="122"/>
      <c r="AO139" s="160"/>
      <c r="AP139" s="160"/>
      <c r="AQ139" s="128"/>
    </row>
    <row r="140" spans="17:43" x14ac:dyDescent="0.2">
      <c r="Q140" s="58"/>
      <c r="R140" s="156"/>
      <c r="T140" s="153"/>
      <c r="U140" s="153"/>
      <c r="AN140" s="122"/>
      <c r="AO140" s="160"/>
      <c r="AP140" s="160"/>
      <c r="AQ140" s="128"/>
    </row>
    <row r="141" spans="17:43" x14ac:dyDescent="0.2">
      <c r="Q141" s="58"/>
      <c r="R141" s="156"/>
      <c r="T141" s="153"/>
      <c r="U141" s="153"/>
      <c r="AN141" s="122"/>
      <c r="AO141" s="160"/>
      <c r="AP141" s="160"/>
      <c r="AQ141" s="128"/>
    </row>
    <row r="142" spans="17:43" x14ac:dyDescent="0.2">
      <c r="Q142" s="58"/>
      <c r="R142" s="156"/>
      <c r="T142" s="153"/>
      <c r="U142" s="153"/>
      <c r="AN142" s="122"/>
      <c r="AO142" s="160"/>
      <c r="AP142" s="160"/>
      <c r="AQ142" s="128"/>
    </row>
    <row r="143" spans="17:43" x14ac:dyDescent="0.2">
      <c r="Q143" s="58"/>
      <c r="R143" s="156"/>
      <c r="T143" s="153"/>
      <c r="U143" s="153"/>
      <c r="AN143" s="122"/>
      <c r="AO143" s="160"/>
      <c r="AP143" s="160"/>
      <c r="AQ143" s="128"/>
    </row>
    <row r="144" spans="17:43" x14ac:dyDescent="0.2">
      <c r="Q144" s="58"/>
      <c r="R144" s="156"/>
      <c r="T144" s="153"/>
      <c r="U144" s="153"/>
      <c r="AN144" s="122"/>
      <c r="AO144" s="160"/>
      <c r="AP144" s="160"/>
      <c r="AQ144" s="128"/>
    </row>
    <row r="145" spans="17:43" x14ac:dyDescent="0.2">
      <c r="Q145" s="58"/>
      <c r="R145" s="156"/>
      <c r="T145" s="153"/>
      <c r="U145" s="153"/>
      <c r="AN145" s="122"/>
      <c r="AO145" s="160"/>
      <c r="AP145" s="160"/>
      <c r="AQ145" s="128"/>
    </row>
    <row r="146" spans="17:43" x14ac:dyDescent="0.2">
      <c r="Q146" s="58"/>
      <c r="R146" s="156"/>
      <c r="T146" s="153"/>
      <c r="U146" s="153"/>
      <c r="AN146" s="122"/>
      <c r="AO146" s="160"/>
      <c r="AP146" s="160"/>
      <c r="AQ146" s="128"/>
    </row>
    <row r="147" spans="17:43" x14ac:dyDescent="0.2">
      <c r="Q147" s="58"/>
      <c r="R147" s="156"/>
      <c r="T147" s="153"/>
      <c r="U147" s="153"/>
      <c r="AN147" s="122"/>
      <c r="AO147" s="160"/>
      <c r="AP147" s="160"/>
      <c r="AQ147" s="128"/>
    </row>
    <row r="148" spans="17:43" x14ac:dyDescent="0.2">
      <c r="Q148" s="58"/>
      <c r="R148" s="156"/>
      <c r="T148" s="153"/>
      <c r="U148" s="153"/>
      <c r="AN148" s="122"/>
      <c r="AO148" s="160"/>
      <c r="AP148" s="160"/>
      <c r="AQ148" s="128"/>
    </row>
    <row r="149" spans="17:43" x14ac:dyDescent="0.2">
      <c r="Q149" s="58"/>
      <c r="R149" s="156"/>
      <c r="T149" s="153"/>
      <c r="U149" s="153"/>
      <c r="AN149" s="122"/>
      <c r="AO149" s="160"/>
      <c r="AP149" s="160"/>
      <c r="AQ149" s="128"/>
    </row>
    <row r="150" spans="17:43" x14ac:dyDescent="0.2">
      <c r="Q150" s="58"/>
      <c r="R150" s="156"/>
      <c r="T150" s="153"/>
      <c r="U150" s="153"/>
      <c r="AN150" s="122"/>
      <c r="AO150" s="160"/>
      <c r="AP150" s="160"/>
      <c r="AQ150" s="128"/>
    </row>
    <row r="151" spans="17:43" x14ac:dyDescent="0.2">
      <c r="Q151" s="58"/>
      <c r="R151" s="156"/>
      <c r="T151" s="153"/>
      <c r="U151" s="153"/>
      <c r="AN151" s="122"/>
      <c r="AO151" s="160"/>
      <c r="AP151" s="160"/>
      <c r="AQ151" s="128"/>
    </row>
    <row r="152" spans="17:43" x14ac:dyDescent="0.2">
      <c r="Q152" s="58"/>
      <c r="R152" s="156"/>
      <c r="T152" s="153"/>
      <c r="U152" s="153"/>
      <c r="AN152" s="122"/>
      <c r="AO152" s="160"/>
      <c r="AP152" s="160"/>
      <c r="AQ152" s="128"/>
    </row>
    <row r="153" spans="17:43" x14ac:dyDescent="0.2">
      <c r="Q153" s="58"/>
      <c r="R153" s="156"/>
      <c r="T153" s="153"/>
      <c r="U153" s="153"/>
      <c r="AN153" s="122"/>
      <c r="AO153" s="160"/>
      <c r="AP153" s="160"/>
      <c r="AQ153" s="128"/>
    </row>
    <row r="154" spans="17:43" x14ac:dyDescent="0.2">
      <c r="Q154" s="58"/>
      <c r="R154" s="156"/>
      <c r="T154" s="153"/>
      <c r="U154" s="153"/>
      <c r="AN154" s="122"/>
      <c r="AO154" s="160"/>
      <c r="AP154" s="160"/>
      <c r="AQ154" s="128"/>
    </row>
    <row r="155" spans="17:43" x14ac:dyDescent="0.2">
      <c r="Q155" s="58"/>
      <c r="R155" s="156"/>
      <c r="T155" s="153"/>
      <c r="U155" s="153"/>
      <c r="AN155" s="122"/>
      <c r="AO155" s="160"/>
      <c r="AP155" s="160"/>
      <c r="AQ155" s="128"/>
    </row>
    <row r="156" spans="17:43" x14ac:dyDescent="0.2">
      <c r="Q156" s="58"/>
      <c r="R156" s="156"/>
      <c r="T156" s="153"/>
      <c r="U156" s="153"/>
      <c r="AN156" s="122"/>
      <c r="AO156" s="160"/>
      <c r="AP156" s="160"/>
      <c r="AQ156" s="128"/>
    </row>
    <row r="157" spans="17:43" x14ac:dyDescent="0.2">
      <c r="Q157" s="58"/>
      <c r="R157" s="156"/>
      <c r="T157" s="153"/>
      <c r="U157" s="153"/>
      <c r="AN157" s="122"/>
      <c r="AO157" s="160"/>
      <c r="AP157" s="160"/>
      <c r="AQ157" s="128"/>
    </row>
    <row r="158" spans="17:43" x14ac:dyDescent="0.2">
      <c r="Q158" s="58"/>
      <c r="R158" s="156"/>
      <c r="T158" s="153"/>
      <c r="U158" s="153"/>
      <c r="AN158" s="122"/>
      <c r="AO158" s="160"/>
      <c r="AP158" s="160"/>
      <c r="AQ158" s="128"/>
    </row>
    <row r="159" spans="17:43" x14ac:dyDescent="0.2">
      <c r="Q159" s="58"/>
      <c r="R159" s="156"/>
      <c r="T159" s="153"/>
      <c r="U159" s="153"/>
      <c r="AN159" s="122"/>
      <c r="AO159" s="160"/>
      <c r="AP159" s="160"/>
      <c r="AQ159" s="128"/>
    </row>
    <row r="160" spans="17:43" x14ac:dyDescent="0.2">
      <c r="Q160" s="58"/>
      <c r="R160" s="156"/>
      <c r="T160" s="153"/>
      <c r="U160" s="153"/>
      <c r="AN160" s="122"/>
      <c r="AO160" s="160"/>
      <c r="AP160" s="160"/>
      <c r="AQ160" s="128"/>
    </row>
    <row r="161" spans="17:43" x14ac:dyDescent="0.2">
      <c r="Q161" s="58"/>
      <c r="R161" s="156"/>
      <c r="T161" s="153"/>
      <c r="U161" s="153"/>
      <c r="AN161" s="122"/>
      <c r="AO161" s="160"/>
      <c r="AP161" s="160"/>
      <c r="AQ161" s="128"/>
    </row>
    <row r="162" spans="17:43" x14ac:dyDescent="0.2">
      <c r="Q162" s="58"/>
      <c r="R162" s="156"/>
      <c r="T162" s="153"/>
      <c r="U162" s="153"/>
      <c r="AN162" s="122"/>
      <c r="AO162" s="160"/>
      <c r="AP162" s="160"/>
      <c r="AQ162" s="128"/>
    </row>
    <row r="163" spans="17:43" x14ac:dyDescent="0.2">
      <c r="Q163" s="58"/>
      <c r="R163" s="156"/>
      <c r="T163" s="153"/>
      <c r="U163" s="153"/>
      <c r="AN163" s="122"/>
      <c r="AO163" s="160"/>
      <c r="AP163" s="160"/>
      <c r="AQ163" s="128"/>
    </row>
    <row r="164" spans="17:43" x14ac:dyDescent="0.2">
      <c r="Q164" s="58"/>
      <c r="R164" s="156"/>
      <c r="T164" s="153"/>
      <c r="U164" s="153"/>
      <c r="AN164" s="122"/>
      <c r="AO164" s="160"/>
      <c r="AP164" s="160"/>
      <c r="AQ164" s="128"/>
    </row>
    <row r="165" spans="17:43" x14ac:dyDescent="0.2">
      <c r="Q165" s="58"/>
      <c r="R165" s="156"/>
      <c r="T165" s="153"/>
      <c r="U165" s="153"/>
      <c r="AN165" s="122"/>
      <c r="AO165" s="160"/>
      <c r="AP165" s="160"/>
      <c r="AQ165" s="128"/>
    </row>
    <row r="166" spans="17:43" x14ac:dyDescent="0.2">
      <c r="Q166" s="58"/>
      <c r="R166" s="156"/>
      <c r="T166" s="153"/>
      <c r="U166" s="153"/>
      <c r="AN166" s="122"/>
      <c r="AO166" s="160"/>
      <c r="AP166" s="160"/>
      <c r="AQ166" s="128"/>
    </row>
    <row r="167" spans="17:43" x14ac:dyDescent="0.2">
      <c r="Q167" s="58"/>
      <c r="R167" s="156"/>
      <c r="T167" s="153"/>
      <c r="U167" s="153"/>
      <c r="AN167" s="122"/>
      <c r="AO167" s="160"/>
      <c r="AP167" s="160"/>
      <c r="AQ167" s="128"/>
    </row>
    <row r="168" spans="17:43" x14ac:dyDescent="0.2">
      <c r="Q168" s="58"/>
      <c r="R168" s="156"/>
      <c r="T168" s="153"/>
      <c r="U168" s="153"/>
      <c r="AN168" s="122"/>
      <c r="AO168" s="160"/>
      <c r="AP168" s="160"/>
      <c r="AQ168" s="128"/>
    </row>
    <row r="169" spans="17:43" x14ac:dyDescent="0.2">
      <c r="Q169" s="58"/>
      <c r="R169" s="156"/>
      <c r="T169" s="153"/>
      <c r="U169" s="153"/>
      <c r="AN169" s="122"/>
      <c r="AO169" s="160"/>
      <c r="AP169" s="160"/>
      <c r="AQ169" s="128"/>
    </row>
    <row r="170" spans="17:43" x14ac:dyDescent="0.2">
      <c r="Q170" s="58"/>
      <c r="R170" s="156"/>
      <c r="T170" s="153"/>
      <c r="U170" s="153"/>
      <c r="AN170" s="122"/>
      <c r="AO170" s="160"/>
      <c r="AP170" s="160"/>
      <c r="AQ170" s="128"/>
    </row>
    <row r="171" spans="17:43" x14ac:dyDescent="0.2">
      <c r="Q171" s="58"/>
      <c r="R171" s="156"/>
      <c r="T171" s="153"/>
      <c r="U171" s="153"/>
      <c r="AN171" s="122"/>
      <c r="AO171" s="160"/>
      <c r="AP171" s="160"/>
      <c r="AQ171" s="128"/>
    </row>
    <row r="172" spans="17:43" x14ac:dyDescent="0.2">
      <c r="Q172" s="58"/>
      <c r="R172" s="156"/>
      <c r="T172" s="153"/>
      <c r="U172" s="153"/>
      <c r="AN172" s="122"/>
      <c r="AO172" s="160"/>
      <c r="AP172" s="160"/>
      <c r="AQ172" s="128"/>
    </row>
    <row r="173" spans="17:43" x14ac:dyDescent="0.2">
      <c r="Q173" s="58"/>
      <c r="R173" s="156"/>
      <c r="T173" s="153"/>
      <c r="U173" s="153"/>
      <c r="AN173" s="122"/>
      <c r="AO173" s="160"/>
      <c r="AP173" s="160"/>
      <c r="AQ173" s="128"/>
    </row>
    <row r="174" spans="17:43" x14ac:dyDescent="0.2">
      <c r="Q174" s="58"/>
      <c r="R174" s="156"/>
      <c r="T174" s="153"/>
      <c r="U174" s="153"/>
      <c r="AN174" s="122"/>
      <c r="AO174" s="160"/>
      <c r="AP174" s="160"/>
      <c r="AQ174" s="128"/>
    </row>
    <row r="175" spans="17:43" x14ac:dyDescent="0.2">
      <c r="Q175" s="58"/>
      <c r="R175" s="156"/>
      <c r="T175" s="153"/>
      <c r="U175" s="153"/>
      <c r="AN175" s="122"/>
      <c r="AO175" s="160"/>
      <c r="AP175" s="160"/>
      <c r="AQ175" s="128"/>
    </row>
    <row r="176" spans="17:43" x14ac:dyDescent="0.2">
      <c r="Q176" s="58"/>
      <c r="R176" s="156"/>
      <c r="T176" s="153"/>
      <c r="U176" s="153"/>
      <c r="AN176" s="122"/>
      <c r="AO176" s="160"/>
      <c r="AP176" s="160"/>
      <c r="AQ176" s="128"/>
    </row>
    <row r="177" spans="17:43" x14ac:dyDescent="0.2">
      <c r="Q177" s="58"/>
      <c r="R177" s="156"/>
      <c r="T177" s="153"/>
      <c r="U177" s="153"/>
      <c r="AN177" s="122"/>
      <c r="AO177" s="160"/>
      <c r="AP177" s="160"/>
      <c r="AQ177" s="128"/>
    </row>
    <row r="178" spans="17:43" x14ac:dyDescent="0.2">
      <c r="Q178" s="58"/>
      <c r="R178" s="156"/>
      <c r="T178" s="153"/>
      <c r="U178" s="153"/>
      <c r="AN178" s="122"/>
      <c r="AO178" s="160"/>
      <c r="AP178" s="160"/>
      <c r="AQ178" s="128"/>
    </row>
    <row r="179" spans="17:43" x14ac:dyDescent="0.2">
      <c r="Q179" s="58"/>
      <c r="R179" s="156"/>
      <c r="T179" s="153"/>
      <c r="U179" s="153"/>
      <c r="AN179" s="122"/>
      <c r="AO179" s="160"/>
      <c r="AP179" s="160"/>
      <c r="AQ179" s="128"/>
    </row>
    <row r="180" spans="17:43" x14ac:dyDescent="0.2">
      <c r="Q180" s="58"/>
      <c r="R180" s="156"/>
      <c r="T180" s="153"/>
      <c r="U180" s="153"/>
      <c r="AN180" s="122"/>
      <c r="AO180" s="160"/>
      <c r="AP180" s="160"/>
      <c r="AQ180" s="128"/>
    </row>
    <row r="181" spans="17:43" x14ac:dyDescent="0.2">
      <c r="Q181" s="58"/>
      <c r="R181" s="156"/>
      <c r="T181" s="153"/>
      <c r="U181" s="153"/>
      <c r="AN181" s="122"/>
      <c r="AO181" s="160"/>
      <c r="AP181" s="160"/>
      <c r="AQ181" s="128"/>
    </row>
    <row r="182" spans="17:43" x14ac:dyDescent="0.2">
      <c r="Q182" s="58"/>
      <c r="R182" s="156"/>
      <c r="T182" s="153"/>
      <c r="U182" s="153"/>
      <c r="AN182" s="122"/>
      <c r="AO182" s="160"/>
      <c r="AP182" s="160"/>
      <c r="AQ182" s="128"/>
    </row>
    <row r="183" spans="17:43" x14ac:dyDescent="0.2">
      <c r="Q183" s="58"/>
      <c r="R183" s="156"/>
      <c r="T183" s="153"/>
      <c r="U183" s="153"/>
      <c r="AN183" s="122"/>
      <c r="AO183" s="160"/>
      <c r="AP183" s="160"/>
      <c r="AQ183" s="128"/>
    </row>
    <row r="184" spans="17:43" x14ac:dyDescent="0.2">
      <c r="Q184" s="58"/>
      <c r="R184" s="156"/>
      <c r="T184" s="153"/>
      <c r="U184" s="153"/>
      <c r="AN184" s="122"/>
      <c r="AO184" s="160"/>
      <c r="AP184" s="160"/>
      <c r="AQ184" s="128"/>
    </row>
    <row r="185" spans="17:43" x14ac:dyDescent="0.2">
      <c r="Q185" s="58"/>
      <c r="R185" s="156"/>
      <c r="T185" s="153"/>
      <c r="U185" s="153"/>
      <c r="AN185" s="122"/>
      <c r="AO185" s="160"/>
      <c r="AP185" s="160"/>
      <c r="AQ185" s="128"/>
    </row>
    <row r="186" spans="17:43" x14ac:dyDescent="0.2">
      <c r="Q186" s="58"/>
      <c r="R186" s="156"/>
      <c r="T186" s="153"/>
      <c r="U186" s="153"/>
      <c r="AN186" s="122"/>
      <c r="AO186" s="160"/>
      <c r="AP186" s="160"/>
      <c r="AQ186" s="128"/>
    </row>
    <row r="187" spans="17:43" x14ac:dyDescent="0.2">
      <c r="Q187" s="58"/>
      <c r="R187" s="156"/>
      <c r="T187" s="153"/>
      <c r="U187" s="153"/>
      <c r="AN187" s="122"/>
      <c r="AO187" s="160"/>
      <c r="AP187" s="160"/>
      <c r="AQ187" s="128"/>
    </row>
    <row r="188" spans="17:43" x14ac:dyDescent="0.2">
      <c r="Q188" s="58"/>
      <c r="R188" s="156"/>
      <c r="T188" s="153"/>
      <c r="U188" s="153"/>
      <c r="AN188" s="122"/>
      <c r="AO188" s="160"/>
      <c r="AP188" s="160"/>
      <c r="AQ188" s="128"/>
    </row>
    <row r="189" spans="17:43" x14ac:dyDescent="0.2">
      <c r="Q189" s="58"/>
      <c r="R189" s="156"/>
      <c r="T189" s="153"/>
      <c r="U189" s="153"/>
      <c r="AN189" s="122"/>
      <c r="AO189" s="160"/>
      <c r="AP189" s="160"/>
      <c r="AQ189" s="128"/>
    </row>
    <row r="190" spans="17:43" x14ac:dyDescent="0.2">
      <c r="Q190" s="58"/>
      <c r="R190" s="156"/>
      <c r="T190" s="153"/>
      <c r="U190" s="153"/>
      <c r="AN190" s="122"/>
      <c r="AO190" s="160"/>
      <c r="AP190" s="160"/>
      <c r="AQ190" s="128"/>
    </row>
    <row r="191" spans="17:43" x14ac:dyDescent="0.2">
      <c r="Q191" s="58"/>
      <c r="R191" s="156"/>
      <c r="T191" s="153"/>
      <c r="U191" s="153"/>
      <c r="AN191" s="122"/>
      <c r="AO191" s="160"/>
      <c r="AP191" s="160"/>
      <c r="AQ191" s="128"/>
    </row>
    <row r="192" spans="17:43" x14ac:dyDescent="0.2">
      <c r="Q192" s="58"/>
      <c r="R192" s="156"/>
      <c r="T192" s="153"/>
      <c r="U192" s="153"/>
      <c r="AN192" s="122"/>
      <c r="AO192" s="160"/>
      <c r="AP192" s="160"/>
      <c r="AQ192" s="128"/>
    </row>
    <row r="193" spans="17:43" x14ac:dyDescent="0.2">
      <c r="Q193" s="58"/>
      <c r="R193" s="156"/>
      <c r="T193" s="153"/>
      <c r="U193" s="153"/>
      <c r="AN193" s="122"/>
      <c r="AO193" s="160"/>
      <c r="AP193" s="160"/>
      <c r="AQ193" s="128"/>
    </row>
    <row r="194" spans="17:43" x14ac:dyDescent="0.2">
      <c r="Q194" s="58"/>
      <c r="R194" s="156"/>
      <c r="T194" s="153"/>
      <c r="U194" s="153"/>
      <c r="AN194" s="122"/>
      <c r="AO194" s="160"/>
      <c r="AP194" s="160"/>
      <c r="AQ194" s="128"/>
    </row>
    <row r="195" spans="17:43" x14ac:dyDescent="0.2">
      <c r="Q195" s="58"/>
      <c r="R195" s="156"/>
      <c r="T195" s="153"/>
      <c r="U195" s="153"/>
      <c r="AN195" s="122"/>
      <c r="AO195" s="160"/>
      <c r="AP195" s="160"/>
      <c r="AQ195" s="128"/>
    </row>
    <row r="196" spans="17:43" x14ac:dyDescent="0.2">
      <c r="R196" s="156"/>
      <c r="T196" s="153"/>
      <c r="U196" s="153"/>
      <c r="AN196" s="122"/>
      <c r="AO196" s="160"/>
      <c r="AP196" s="160"/>
      <c r="AQ196" s="128"/>
    </row>
    <row r="197" spans="17:43" x14ac:dyDescent="0.2">
      <c r="R197" s="156"/>
      <c r="T197" s="153"/>
      <c r="U197" s="153"/>
      <c r="AN197" s="122"/>
      <c r="AO197" s="160"/>
      <c r="AP197" s="160"/>
      <c r="AQ197" s="128"/>
    </row>
    <row r="198" spans="17:43" x14ac:dyDescent="0.2">
      <c r="R198" s="156"/>
      <c r="T198" s="153"/>
      <c r="U198" s="153"/>
      <c r="AN198" s="122"/>
      <c r="AO198" s="160"/>
      <c r="AP198" s="160"/>
      <c r="AQ198" s="128"/>
    </row>
    <row r="199" spans="17:43" x14ac:dyDescent="0.2">
      <c r="R199" s="156"/>
      <c r="T199" s="153"/>
      <c r="U199" s="153"/>
      <c r="AN199" s="122"/>
      <c r="AO199" s="160"/>
      <c r="AP199" s="160"/>
      <c r="AQ199" s="128"/>
    </row>
    <row r="200" spans="17:43" x14ac:dyDescent="0.2">
      <c r="R200" s="156"/>
      <c r="T200" s="153"/>
      <c r="U200" s="153"/>
      <c r="AN200" s="122"/>
      <c r="AO200" s="160"/>
      <c r="AP200" s="160"/>
      <c r="AQ200" s="128"/>
    </row>
    <row r="201" spans="17:43" x14ac:dyDescent="0.2">
      <c r="R201" s="156"/>
      <c r="T201" s="153"/>
      <c r="U201" s="153"/>
      <c r="AN201" s="122"/>
      <c r="AO201" s="160"/>
      <c r="AP201" s="160"/>
      <c r="AQ201" s="128"/>
    </row>
    <row r="202" spans="17:43" x14ac:dyDescent="0.2">
      <c r="R202" s="156"/>
      <c r="T202" s="153"/>
      <c r="U202" s="153"/>
      <c r="AN202" s="122"/>
      <c r="AO202" s="160"/>
      <c r="AP202" s="160"/>
      <c r="AQ202" s="128"/>
    </row>
    <row r="203" spans="17:43" x14ac:dyDescent="0.2">
      <c r="R203" s="156"/>
      <c r="T203" s="153"/>
      <c r="U203" s="153"/>
      <c r="AN203" s="122"/>
      <c r="AO203" s="160"/>
      <c r="AP203" s="160"/>
      <c r="AQ203" s="128"/>
    </row>
    <row r="204" spans="17:43" x14ac:dyDescent="0.2">
      <c r="R204" s="156"/>
      <c r="T204" s="153"/>
      <c r="U204" s="153"/>
      <c r="AN204" s="122"/>
      <c r="AO204" s="160"/>
      <c r="AP204" s="160"/>
      <c r="AQ204" s="128"/>
    </row>
    <row r="205" spans="17:43" x14ac:dyDescent="0.2">
      <c r="R205" s="156"/>
      <c r="T205" s="153"/>
      <c r="U205" s="153"/>
      <c r="AN205" s="122"/>
      <c r="AO205" s="160"/>
      <c r="AP205" s="160"/>
      <c r="AQ205" s="128"/>
    </row>
    <row r="206" spans="17:43" x14ac:dyDescent="0.2">
      <c r="R206" s="156"/>
      <c r="T206" s="153"/>
      <c r="U206" s="153"/>
      <c r="AN206" s="122"/>
      <c r="AO206" s="160"/>
      <c r="AP206" s="160"/>
      <c r="AQ206" s="128"/>
    </row>
    <row r="207" spans="17:43" x14ac:dyDescent="0.2">
      <c r="R207" s="156"/>
      <c r="T207" s="153"/>
      <c r="U207" s="153"/>
      <c r="AN207" s="122"/>
      <c r="AO207" s="160"/>
      <c r="AP207" s="160"/>
      <c r="AQ207" s="128"/>
    </row>
    <row r="208" spans="17:43" x14ac:dyDescent="0.2">
      <c r="R208" s="156"/>
      <c r="T208" s="153"/>
      <c r="U208" s="153"/>
      <c r="AN208" s="122"/>
      <c r="AO208" s="160"/>
      <c r="AP208" s="160"/>
      <c r="AQ208" s="128"/>
    </row>
    <row r="209" spans="18:43" x14ac:dyDescent="0.2">
      <c r="R209" s="156"/>
      <c r="T209" s="153"/>
      <c r="U209" s="153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R230" s="156"/>
      <c r="T230" s="153"/>
      <c r="U230" s="153"/>
      <c r="AN230" s="122"/>
      <c r="AO230" s="160"/>
      <c r="AP230" s="160"/>
      <c r="AQ230" s="128"/>
    </row>
    <row r="231" spans="18:43" x14ac:dyDescent="0.2">
      <c r="R231" s="156"/>
      <c r="T231" s="153"/>
      <c r="U231" s="153"/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32769" r:id="rId3">
          <objectPr defaultSize="0" r:id="rId4">
            <anchor moveWithCells="1">
              <from>
                <xdr:col>11</xdr:col>
                <xdr:colOff>406400</xdr:colOff>
                <xdr:row>1</xdr:row>
                <xdr:rowOff>76200</xdr:rowOff>
              </from>
              <to>
                <xdr:col>19</xdr:col>
                <xdr:colOff>939800</xdr:colOff>
                <xdr:row>3</xdr:row>
                <xdr:rowOff>139700</xdr:rowOff>
              </to>
            </anchor>
          </objectPr>
        </oleObject>
      </mc:Choice>
      <mc:Fallback>
        <oleObject progId="Equation.DSMT4" shapeId="32769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Q234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11" max="11" width="12.1640625" customWidth="1"/>
    <col min="12" max="12" width="11.5" customWidth="1"/>
    <col min="13" max="13" width="11.6640625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68"/>
    <col min="27" max="27" width="12.33203125" customWidth="1"/>
    <col min="28" max="28" width="14.6640625" customWidth="1"/>
    <col min="30" max="35" width="8.83203125" style="24"/>
    <col min="36" max="36" width="14.1640625" style="51" customWidth="1"/>
    <col min="37" max="37" width="13.6640625" style="29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280</v>
      </c>
      <c r="B1" s="20"/>
      <c r="C1" s="20"/>
      <c r="I1" s="25"/>
      <c r="J1" s="25"/>
      <c r="K1" s="27"/>
      <c r="L1" s="27"/>
      <c r="M1" s="27"/>
      <c r="N1" s="27"/>
      <c r="O1" s="51"/>
      <c r="P1" s="27"/>
      <c r="Q1" s="61"/>
      <c r="R1" s="155"/>
      <c r="V1" s="29"/>
      <c r="Z1" s="54"/>
      <c r="AA1" s="36"/>
      <c r="AB1" s="34"/>
      <c r="AC1" s="21"/>
      <c r="AD1" s="27"/>
      <c r="AE1" s="27"/>
      <c r="AG1" s="29"/>
      <c r="AH1" s="29"/>
      <c r="AL1" s="61"/>
    </row>
    <row r="2" spans="1:43" x14ac:dyDescent="0.2">
      <c r="A2" s="42"/>
      <c r="F2" s="13" t="s">
        <v>157</v>
      </c>
      <c r="G2" s="13" t="s">
        <v>157</v>
      </c>
      <c r="H2" s="18" t="s">
        <v>157</v>
      </c>
      <c r="I2" s="25"/>
      <c r="J2" s="25"/>
      <c r="K2" s="283" t="s">
        <v>82</v>
      </c>
      <c r="L2" s="282">
        <v>0.19882</v>
      </c>
      <c r="M2" s="27"/>
      <c r="N2" s="27"/>
      <c r="O2" s="51"/>
      <c r="P2" s="27"/>
      <c r="Q2" s="61"/>
      <c r="R2" s="155"/>
      <c r="V2" s="29"/>
      <c r="Z2" s="54"/>
      <c r="AA2" s="36"/>
      <c r="AB2" s="34"/>
      <c r="AC2" s="21"/>
      <c r="AD2" s="27"/>
      <c r="AE2" s="27"/>
      <c r="AG2" s="29"/>
      <c r="AH2" s="29"/>
      <c r="AL2" s="61"/>
    </row>
    <row r="3" spans="1:43" ht="18" x14ac:dyDescent="0.2">
      <c r="A3" s="32" t="s">
        <v>377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5"/>
      <c r="K3" s="283" t="s">
        <v>83</v>
      </c>
      <c r="L3" s="288">
        <v>35.200000000000003</v>
      </c>
      <c r="M3" s="24"/>
      <c r="N3" s="24"/>
      <c r="O3" s="51"/>
      <c r="P3" s="27"/>
      <c r="Q3" s="61"/>
      <c r="R3" s="155"/>
      <c r="V3" s="29"/>
      <c r="Z3" s="54"/>
      <c r="AA3" s="34"/>
      <c r="AB3" s="34"/>
      <c r="AC3" s="16"/>
      <c r="AD3" s="27"/>
      <c r="AF3" s="29"/>
      <c r="AG3" s="29"/>
      <c r="AL3" s="61"/>
    </row>
    <row r="4" spans="1:43" x14ac:dyDescent="0.2">
      <c r="A4" s="42"/>
      <c r="B4" s="87"/>
      <c r="C4" s="7">
        <v>122</v>
      </c>
      <c r="D4" s="5">
        <v>14.917</v>
      </c>
      <c r="E4" s="9">
        <v>4</v>
      </c>
      <c r="F4" s="1">
        <v>22.8</v>
      </c>
      <c r="G4" s="5">
        <v>512.73</v>
      </c>
      <c r="H4" s="5">
        <v>0.95799999999999996</v>
      </c>
      <c r="I4" s="25"/>
      <c r="J4" s="25"/>
      <c r="L4" s="27"/>
      <c r="M4" s="14"/>
      <c r="N4" s="11"/>
      <c r="O4" s="11"/>
      <c r="P4" s="11"/>
      <c r="Q4" s="19"/>
      <c r="R4" s="157"/>
      <c r="V4" s="29"/>
      <c r="Z4" s="54"/>
      <c r="AA4" s="34"/>
      <c r="AB4" s="34"/>
      <c r="AC4" s="16"/>
      <c r="AD4" s="27"/>
      <c r="AF4" s="29"/>
      <c r="AG4" s="29"/>
      <c r="AL4" s="19"/>
    </row>
    <row r="5" spans="1:43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34"/>
      <c r="AC5" s="21"/>
      <c r="AD5" s="27"/>
      <c r="AE5" s="27"/>
      <c r="AG5" s="29"/>
      <c r="AH5" s="29"/>
      <c r="AL5" s="5"/>
    </row>
    <row r="6" spans="1:43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27"/>
      <c r="Q6" s="61"/>
      <c r="R6" s="336" t="s">
        <v>427</v>
      </c>
      <c r="S6" s="215" t="s">
        <v>428</v>
      </c>
      <c r="V6" s="29"/>
      <c r="W6" s="86" t="s">
        <v>332</v>
      </c>
      <c r="Z6" s="5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3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125</v>
      </c>
      <c r="G7" s="13" t="s">
        <v>405</v>
      </c>
      <c r="H7" s="18" t="s">
        <v>375</v>
      </c>
      <c r="I7" s="26" t="s">
        <v>167</v>
      </c>
      <c r="J7" s="26" t="s">
        <v>291</v>
      </c>
      <c r="K7" s="28" t="s">
        <v>409</v>
      </c>
      <c r="L7" s="28" t="s">
        <v>144</v>
      </c>
      <c r="M7" s="28" t="s">
        <v>159</v>
      </c>
      <c r="N7" s="2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42</v>
      </c>
      <c r="Z7" s="92" t="s">
        <v>125</v>
      </c>
      <c r="AA7" s="38" t="s">
        <v>405</v>
      </c>
      <c r="AB7" s="39" t="s">
        <v>406</v>
      </c>
      <c r="AC7" s="22" t="s">
        <v>408</v>
      </c>
      <c r="AD7" s="28" t="s">
        <v>167</v>
      </c>
      <c r="AE7" s="28" t="s">
        <v>291</v>
      </c>
      <c r="AF7" s="79" t="s">
        <v>409</v>
      </c>
      <c r="AG7" s="30" t="s">
        <v>144</v>
      </c>
      <c r="AH7" s="30" t="s">
        <v>102</v>
      </c>
      <c r="AI7" s="79"/>
      <c r="AJ7" s="55" t="s">
        <v>123</v>
      </c>
      <c r="AK7" s="30" t="s">
        <v>124</v>
      </c>
      <c r="AL7" s="61" t="s">
        <v>353</v>
      </c>
      <c r="AN7" s="112"/>
      <c r="AQ7" s="162"/>
    </row>
    <row r="8" spans="1:43" x14ac:dyDescent="0.2">
      <c r="A8" s="1">
        <v>84</v>
      </c>
      <c r="B8" s="1">
        <v>123</v>
      </c>
      <c r="C8" s="1" t="s">
        <v>92</v>
      </c>
      <c r="D8" s="7">
        <v>2</v>
      </c>
      <c r="E8" s="21">
        <v>778</v>
      </c>
      <c r="F8">
        <v>141</v>
      </c>
      <c r="G8">
        <v>1170</v>
      </c>
      <c r="H8">
        <v>0.53700000000000003</v>
      </c>
      <c r="I8" s="25">
        <f t="shared" ref="I8:I17" si="0">0.1515*(G8/1000)/(E8/1000)^2/($D$4/10)^4</f>
        <v>5.9144360684916096E-2</v>
      </c>
      <c r="J8" s="25">
        <f t="shared" ref="J8:J17" si="1">0.5*(F8/1000)/(E8/1000)^3/($D$4/10)^5</f>
        <v>2.0269492605213591E-2</v>
      </c>
      <c r="K8" s="27">
        <f t="shared" ref="K8:K17" si="2">I8/J8</f>
        <v>2.9179004051489357</v>
      </c>
      <c r="L8" s="27">
        <f t="shared" ref="L8:L17" si="3">0.798*I8^1.5/J8</f>
        <v>0.56627843937700106</v>
      </c>
      <c r="M8" s="27">
        <f t="shared" ref="M8:M17" si="4">G8/F8</f>
        <v>8.2978723404255312</v>
      </c>
      <c r="N8" s="27"/>
      <c r="O8" s="51">
        <f t="shared" ref="O8:O17" si="5">G8/(PI()*$D$4^2/4)</f>
        <v>6.6947289890437958</v>
      </c>
      <c r="P8" s="27">
        <f t="shared" ref="P8:P17" si="6">M8</f>
        <v>8.2978723404255312</v>
      </c>
      <c r="Q8" s="58">
        <f t="shared" ref="Q8:Q17" si="7">L8</f>
        <v>0.56627843937700106</v>
      </c>
      <c r="R8" s="156">
        <f>E8*(PI()/30)*($D$4/2)</f>
        <v>607.65868438966629</v>
      </c>
      <c r="S8" s="156">
        <f>R8/H8</f>
        <v>1131.5804178578514</v>
      </c>
      <c r="T8" s="153"/>
      <c r="U8" s="153"/>
      <c r="W8" s="1">
        <v>84</v>
      </c>
      <c r="X8" s="7">
        <v>2</v>
      </c>
      <c r="Y8" s="17">
        <v>0.72499999999999998</v>
      </c>
      <c r="Z8" s="47">
        <v>361</v>
      </c>
      <c r="AA8">
        <v>2131</v>
      </c>
      <c r="AB8">
        <v>821</v>
      </c>
      <c r="AC8">
        <v>1051</v>
      </c>
      <c r="AD8" s="27">
        <f t="shared" ref="AD8:AD16" si="8">0.1515*(AA8/1000)/(AC8/1000)^2/($D$4/10)^4</f>
        <v>5.9028900181743678E-2</v>
      </c>
      <c r="AE8" s="27">
        <f t="shared" ref="AE8:AE16" si="9">0.5*(Z8/1000)/(AC8/1000)^3/($D$4/10)^5</f>
        <v>2.1050460917348343E-2</v>
      </c>
      <c r="AF8" s="24">
        <f t="shared" ref="AF8:AF16" si="10">AD8/AE8</f>
        <v>2.8041618857426593</v>
      </c>
      <c r="AG8" s="29">
        <f t="shared" ref="AG8:AG16" si="11">0.798*AD8^1.5/AE8</f>
        <v>0.54367369314380187</v>
      </c>
      <c r="AH8" s="29">
        <f t="shared" ref="AH8:AH16" si="12">AA8/Z8</f>
        <v>5.9030470914127422</v>
      </c>
      <c r="AJ8" s="51">
        <f t="shared" ref="AJ8:AJ16" si="13">AA8/(PI()*$D$4^2/4)</f>
        <v>12.19356194500199</v>
      </c>
      <c r="AK8" s="29">
        <f t="shared" ref="AK8:AK16" si="14">AH8</f>
        <v>5.9030470914127422</v>
      </c>
      <c r="AL8" s="58">
        <f t="shared" ref="AL8:AL16" si="15">AG8</f>
        <v>0.54367369314380187</v>
      </c>
      <c r="AN8" s="122"/>
      <c r="AO8" s="160"/>
      <c r="AP8" s="160"/>
      <c r="AQ8" s="128"/>
    </row>
    <row r="9" spans="1:43" x14ac:dyDescent="0.2">
      <c r="A9" s="1">
        <v>84</v>
      </c>
      <c r="B9" s="1">
        <v>123</v>
      </c>
      <c r="C9" s="1" t="s">
        <v>92</v>
      </c>
      <c r="D9" s="7">
        <v>2</v>
      </c>
      <c r="E9" s="21">
        <v>892</v>
      </c>
      <c r="F9">
        <v>216</v>
      </c>
      <c r="G9">
        <v>1575</v>
      </c>
      <c r="H9">
        <v>0.61599999999999999</v>
      </c>
      <c r="I9" s="25">
        <f t="shared" si="0"/>
        <v>6.0567203688622444E-2</v>
      </c>
      <c r="J9" s="25">
        <f t="shared" si="1"/>
        <v>2.0602586382064185E-2</v>
      </c>
      <c r="K9" s="27">
        <f t="shared" si="2"/>
        <v>2.9397864212499996</v>
      </c>
      <c r="L9" s="27">
        <f t="shared" si="3"/>
        <v>0.57734769008468101</v>
      </c>
      <c r="M9" s="27">
        <f t="shared" si="4"/>
        <v>7.291666666666667</v>
      </c>
      <c r="N9" s="27"/>
      <c r="O9" s="51">
        <f t="shared" si="5"/>
        <v>9.0121351775589567</v>
      </c>
      <c r="P9" s="27">
        <f t="shared" si="6"/>
        <v>7.291666666666667</v>
      </c>
      <c r="Q9" s="58">
        <f t="shared" si="7"/>
        <v>0.57734769008468101</v>
      </c>
      <c r="R9" s="156">
        <f t="shared" ref="R9:R72" si="16">E9*(PI()/30)*($D$4/2)</f>
        <v>696.69864585550431</v>
      </c>
      <c r="S9" s="156">
        <f t="shared" ref="S9:S72" si="17">R9/H9</f>
        <v>1131.0042952199744</v>
      </c>
      <c r="T9" s="153"/>
      <c r="U9" s="153"/>
      <c r="W9" s="1">
        <v>84</v>
      </c>
      <c r="X9" s="7">
        <v>2</v>
      </c>
      <c r="Y9" s="17">
        <v>0.75</v>
      </c>
      <c r="Z9" s="47">
        <v>401</v>
      </c>
      <c r="AA9">
        <v>2264</v>
      </c>
      <c r="AB9">
        <v>849</v>
      </c>
      <c r="AC9">
        <v>1087</v>
      </c>
      <c r="AD9" s="27">
        <f t="shared" si="8"/>
        <v>5.8627855431513651E-2</v>
      </c>
      <c r="AE9" s="27">
        <f t="shared" si="9"/>
        <v>2.113578079250927E-2</v>
      </c>
      <c r="AF9" s="24">
        <f t="shared" si="10"/>
        <v>2.7738675001915207</v>
      </c>
      <c r="AG9" s="29">
        <f t="shared" si="11"/>
        <v>0.53597015576080942</v>
      </c>
      <c r="AH9" s="29">
        <f t="shared" si="12"/>
        <v>5.6458852867830425</v>
      </c>
      <c r="AJ9" s="51">
        <f t="shared" si="13"/>
        <v>12.954586693329192</v>
      </c>
      <c r="AK9" s="29">
        <f t="shared" si="14"/>
        <v>5.6458852867830425</v>
      </c>
      <c r="AL9" s="58">
        <f t="shared" si="15"/>
        <v>0.53597015576080942</v>
      </c>
      <c r="AN9" s="122"/>
      <c r="AO9" s="160"/>
      <c r="AP9" s="160"/>
      <c r="AQ9" s="128"/>
    </row>
    <row r="10" spans="1:43" x14ac:dyDescent="0.2">
      <c r="A10" s="1">
        <v>84</v>
      </c>
      <c r="B10" s="1">
        <v>123</v>
      </c>
      <c r="C10" s="1" t="s">
        <v>92</v>
      </c>
      <c r="D10" s="7">
        <v>2</v>
      </c>
      <c r="E10" s="21">
        <v>1021</v>
      </c>
      <c r="F10">
        <v>331</v>
      </c>
      <c r="G10">
        <v>2005</v>
      </c>
      <c r="H10">
        <v>0.70499999999999996</v>
      </c>
      <c r="I10" s="25">
        <f t="shared" si="0"/>
        <v>5.8850420009571691E-2</v>
      </c>
      <c r="J10" s="25">
        <f t="shared" si="1"/>
        <v>2.105296765403513E-2</v>
      </c>
      <c r="K10" s="27">
        <f t="shared" si="2"/>
        <v>2.7953503266933528</v>
      </c>
      <c r="L10" s="27">
        <f t="shared" si="3"/>
        <v>0.54114533410828092</v>
      </c>
      <c r="M10" s="27">
        <f t="shared" si="4"/>
        <v>6.0574018126888216</v>
      </c>
      <c r="N10" s="27"/>
      <c r="O10" s="51">
        <f t="shared" si="5"/>
        <v>11.472591130797275</v>
      </c>
      <c r="P10" s="27">
        <f t="shared" si="6"/>
        <v>6.0574018126888216</v>
      </c>
      <c r="Q10" s="58">
        <f t="shared" si="7"/>
        <v>0.54114533410828092</v>
      </c>
      <c r="R10" s="156">
        <f t="shared" si="16"/>
        <v>797.45439172474198</v>
      </c>
      <c r="S10" s="156">
        <f t="shared" si="17"/>
        <v>1131.1409811698468</v>
      </c>
      <c r="T10" s="153"/>
      <c r="U10" s="153"/>
      <c r="W10" s="1">
        <v>84</v>
      </c>
      <c r="X10" s="7">
        <v>2</v>
      </c>
      <c r="Y10" s="17">
        <v>0.77500000000000002</v>
      </c>
      <c r="Z10" s="47">
        <v>444</v>
      </c>
      <c r="AA10">
        <v>2399</v>
      </c>
      <c r="AB10">
        <v>877</v>
      </c>
      <c r="AC10">
        <v>1123</v>
      </c>
      <c r="AD10" s="27">
        <f t="shared" si="8"/>
        <v>5.8204613455078692E-2</v>
      </c>
      <c r="AE10" s="27">
        <f t="shared" si="9"/>
        <v>2.1222974733208361E-2</v>
      </c>
      <c r="AF10" s="24">
        <f t="shared" si="10"/>
        <v>2.7425285185871617</v>
      </c>
      <c r="AG10" s="29">
        <f t="shared" si="11"/>
        <v>0.52799857250795346</v>
      </c>
      <c r="AH10" s="29">
        <f t="shared" si="12"/>
        <v>5.4031531531531529</v>
      </c>
      <c r="AJ10" s="51">
        <f t="shared" si="13"/>
        <v>13.727055422834246</v>
      </c>
      <c r="AK10" s="29">
        <f t="shared" si="14"/>
        <v>5.4031531531531529</v>
      </c>
      <c r="AL10" s="58">
        <f t="shared" si="15"/>
        <v>0.52799857250795346</v>
      </c>
      <c r="AN10" s="122"/>
      <c r="AO10" s="160"/>
      <c r="AP10" s="160"/>
      <c r="AQ10" s="128"/>
    </row>
    <row r="11" spans="1:43" x14ac:dyDescent="0.2">
      <c r="A11" s="1">
        <v>84</v>
      </c>
      <c r="B11" s="1">
        <v>123</v>
      </c>
      <c r="C11" s="1" t="s">
        <v>92</v>
      </c>
      <c r="D11" s="7">
        <v>2</v>
      </c>
      <c r="E11" s="21">
        <v>1148</v>
      </c>
      <c r="F11">
        <v>475</v>
      </c>
      <c r="G11">
        <v>2506</v>
      </c>
      <c r="H11">
        <v>0.79200000000000004</v>
      </c>
      <c r="I11" s="25">
        <f t="shared" si="0"/>
        <v>5.8181372822778764E-2</v>
      </c>
      <c r="J11" s="25">
        <f t="shared" si="1"/>
        <v>2.1253502044662875E-2</v>
      </c>
      <c r="K11" s="27">
        <f t="shared" si="2"/>
        <v>2.7374958113027366</v>
      </c>
      <c r="L11" s="27">
        <f t="shared" si="3"/>
        <v>0.52692443303856162</v>
      </c>
      <c r="M11" s="27">
        <f t="shared" si="4"/>
        <v>5.2757894736842106</v>
      </c>
      <c r="N11" s="27"/>
      <c r="O11" s="51">
        <f t="shared" si="5"/>
        <v>14.339308415849361</v>
      </c>
      <c r="P11" s="27">
        <f t="shared" si="6"/>
        <v>5.2757894736842106</v>
      </c>
      <c r="Q11" s="58">
        <f t="shared" si="7"/>
        <v>0.52692443303856162</v>
      </c>
      <c r="R11" s="156">
        <f t="shared" si="16"/>
        <v>896.64803300685981</v>
      </c>
      <c r="S11" s="156">
        <f t="shared" si="17"/>
        <v>1132.1313548066412</v>
      </c>
      <c r="T11" s="153"/>
      <c r="U11" s="153"/>
      <c r="W11" s="1">
        <v>84</v>
      </c>
      <c r="X11" s="7">
        <v>2</v>
      </c>
      <c r="Y11" s="17">
        <v>0.8</v>
      </c>
      <c r="Z11" s="47">
        <v>489</v>
      </c>
      <c r="AA11">
        <v>2532</v>
      </c>
      <c r="AB11">
        <v>906</v>
      </c>
      <c r="AC11">
        <v>1159</v>
      </c>
      <c r="AD11" s="27">
        <f t="shared" si="8"/>
        <v>5.767445553588104E-2</v>
      </c>
      <c r="AE11" s="27">
        <f t="shared" si="9"/>
        <v>2.1262831957660669E-2</v>
      </c>
      <c r="AF11" s="24">
        <f t="shared" si="10"/>
        <v>2.7124540912858897</v>
      </c>
      <c r="AG11" s="29">
        <f t="shared" si="11"/>
        <v>0.51982485301479164</v>
      </c>
      <c r="AH11" s="29">
        <f t="shared" si="12"/>
        <v>5.1779141104294482</v>
      </c>
      <c r="AJ11" s="51">
        <f t="shared" si="13"/>
        <v>14.488080171161446</v>
      </c>
      <c r="AK11" s="29">
        <f t="shared" si="14"/>
        <v>5.1779141104294482</v>
      </c>
      <c r="AL11" s="58">
        <f t="shared" si="15"/>
        <v>0.51982485301479164</v>
      </c>
      <c r="AN11" s="122"/>
      <c r="AO11" s="160"/>
      <c r="AP11" s="160"/>
      <c r="AQ11" s="128"/>
    </row>
    <row r="12" spans="1:43" x14ac:dyDescent="0.2">
      <c r="A12" s="1">
        <v>84</v>
      </c>
      <c r="B12" s="1">
        <v>123</v>
      </c>
      <c r="C12" s="1" t="s">
        <v>92</v>
      </c>
      <c r="D12" s="7">
        <v>2</v>
      </c>
      <c r="E12" s="21">
        <v>1178</v>
      </c>
      <c r="F12">
        <v>511</v>
      </c>
      <c r="G12">
        <v>2611</v>
      </c>
      <c r="H12">
        <v>0.81299999999999994</v>
      </c>
      <c r="I12" s="25">
        <f t="shared" si="0"/>
        <v>5.7570892849052833E-2</v>
      </c>
      <c r="J12" s="25">
        <f t="shared" si="1"/>
        <v>2.1161555339942642E-2</v>
      </c>
      <c r="K12" s="27">
        <f t="shared" si="2"/>
        <v>2.7205416579369861</v>
      </c>
      <c r="L12" s="27">
        <f t="shared" si="3"/>
        <v>0.52090647294453452</v>
      </c>
      <c r="M12" s="27">
        <f t="shared" si="4"/>
        <v>5.1095890410958908</v>
      </c>
      <c r="N12" s="27"/>
      <c r="O12" s="51">
        <f t="shared" si="5"/>
        <v>14.940117427686625</v>
      </c>
      <c r="P12" s="27">
        <f t="shared" si="6"/>
        <v>5.1095890410958908</v>
      </c>
      <c r="Q12" s="58">
        <f t="shared" si="7"/>
        <v>0.52090647294453452</v>
      </c>
      <c r="R12" s="156">
        <f t="shared" si="16"/>
        <v>920.07960181365922</v>
      </c>
      <c r="S12" s="156">
        <f t="shared" si="17"/>
        <v>1131.7092273230742</v>
      </c>
      <c r="T12" s="153"/>
      <c r="U12" s="153"/>
      <c r="W12" s="1">
        <v>84</v>
      </c>
      <c r="X12" s="7">
        <v>2</v>
      </c>
      <c r="Y12" s="17">
        <v>0.82499999999999996</v>
      </c>
      <c r="Z12" s="47">
        <v>537</v>
      </c>
      <c r="AA12">
        <v>2677</v>
      </c>
      <c r="AB12">
        <v>934</v>
      </c>
      <c r="AC12">
        <v>1196</v>
      </c>
      <c r="AD12" s="27">
        <f t="shared" si="8"/>
        <v>5.7262813942912417E-2</v>
      </c>
      <c r="AE12" s="27">
        <f t="shared" si="9"/>
        <v>2.124923514348441E-2</v>
      </c>
      <c r="AF12" s="24">
        <f t="shared" si="10"/>
        <v>2.6948176513765363</v>
      </c>
      <c r="AG12" s="29">
        <f t="shared" si="11"/>
        <v>0.51459862047034544</v>
      </c>
      <c r="AH12" s="29">
        <f t="shared" si="12"/>
        <v>4.9851024208566104</v>
      </c>
      <c r="AJ12" s="51">
        <f t="shared" si="13"/>
        <v>15.317768806555762</v>
      </c>
      <c r="AK12" s="29">
        <f t="shared" si="14"/>
        <v>4.9851024208566104</v>
      </c>
      <c r="AL12" s="58">
        <f t="shared" si="15"/>
        <v>0.51459862047034544</v>
      </c>
      <c r="AN12" s="122"/>
      <c r="AO12" s="160"/>
      <c r="AP12" s="160"/>
      <c r="AQ12" s="128"/>
    </row>
    <row r="13" spans="1:43" x14ac:dyDescent="0.2">
      <c r="A13" s="1">
        <v>84</v>
      </c>
      <c r="B13" s="1">
        <v>123</v>
      </c>
      <c r="C13" s="1" t="s">
        <v>92</v>
      </c>
      <c r="D13" s="7">
        <v>2</v>
      </c>
      <c r="E13" s="21">
        <v>1221</v>
      </c>
      <c r="F13">
        <v>573</v>
      </c>
      <c r="G13">
        <v>2758</v>
      </c>
      <c r="H13">
        <v>0.84299999999999997</v>
      </c>
      <c r="I13" s="25">
        <f t="shared" si="0"/>
        <v>5.6604323960465303E-2</v>
      </c>
      <c r="J13" s="25">
        <f t="shared" si="1"/>
        <v>2.1309349176323537E-2</v>
      </c>
      <c r="K13" s="27">
        <f t="shared" si="2"/>
        <v>2.656314066285864</v>
      </c>
      <c r="L13" s="27">
        <f t="shared" si="3"/>
        <v>0.50432107514962687</v>
      </c>
      <c r="M13" s="27">
        <f t="shared" si="4"/>
        <v>4.8132635253054099</v>
      </c>
      <c r="N13" s="27"/>
      <c r="O13" s="51">
        <f t="shared" si="5"/>
        <v>15.781250044258794</v>
      </c>
      <c r="P13" s="27">
        <f t="shared" si="6"/>
        <v>4.8132635253054099</v>
      </c>
      <c r="Q13" s="58">
        <f t="shared" si="7"/>
        <v>0.50432107514962687</v>
      </c>
      <c r="R13" s="156">
        <f t="shared" si="16"/>
        <v>953.66485043673845</v>
      </c>
      <c r="S13" s="156">
        <f t="shared" si="17"/>
        <v>1131.2750301740671</v>
      </c>
      <c r="T13" s="153"/>
      <c r="U13" s="153"/>
      <c r="W13" s="1">
        <v>84</v>
      </c>
      <c r="X13" s="7">
        <v>2</v>
      </c>
      <c r="Y13" s="17">
        <v>0.85</v>
      </c>
      <c r="Z13" s="47">
        <v>588</v>
      </c>
      <c r="AA13">
        <v>2802</v>
      </c>
      <c r="AB13">
        <v>962</v>
      </c>
      <c r="AC13">
        <v>1232</v>
      </c>
      <c r="AD13" s="27">
        <f t="shared" si="8"/>
        <v>5.64850333121346E-2</v>
      </c>
      <c r="AE13" s="27">
        <f t="shared" si="9"/>
        <v>2.1286671509329232E-2</v>
      </c>
      <c r="AF13" s="24">
        <f t="shared" si="10"/>
        <v>2.6535399528000001</v>
      </c>
      <c r="AG13" s="29">
        <f t="shared" si="11"/>
        <v>0.50326324884399076</v>
      </c>
      <c r="AH13" s="29">
        <f t="shared" si="12"/>
        <v>4.7653061224489797</v>
      </c>
      <c r="AJ13" s="51">
        <f t="shared" si="13"/>
        <v>16.033017630171553</v>
      </c>
      <c r="AK13" s="29">
        <f t="shared" si="14"/>
        <v>4.7653061224489797</v>
      </c>
      <c r="AL13" s="58">
        <f t="shared" si="15"/>
        <v>0.50326324884399076</v>
      </c>
      <c r="AN13" s="122"/>
      <c r="AO13" s="160"/>
      <c r="AP13" s="160"/>
      <c r="AQ13" s="128"/>
    </row>
    <row r="14" spans="1:43" x14ac:dyDescent="0.2">
      <c r="A14" s="1">
        <v>84</v>
      </c>
      <c r="B14" s="1">
        <v>123</v>
      </c>
      <c r="C14" s="1" t="s">
        <v>92</v>
      </c>
      <c r="D14" s="7">
        <v>2</v>
      </c>
      <c r="E14" s="21">
        <v>1245</v>
      </c>
      <c r="F14">
        <v>608</v>
      </c>
      <c r="G14">
        <v>2861</v>
      </c>
      <c r="H14">
        <v>0.85899999999999999</v>
      </c>
      <c r="I14" s="25">
        <f t="shared" si="0"/>
        <v>5.6476246988487147E-2</v>
      </c>
      <c r="J14" s="25">
        <f t="shared" si="1"/>
        <v>2.1328390355690268E-2</v>
      </c>
      <c r="K14" s="27">
        <f t="shared" si="2"/>
        <v>2.647937610229441</v>
      </c>
      <c r="L14" s="27">
        <f t="shared" si="3"/>
        <v>0.50216166310223476</v>
      </c>
      <c r="M14" s="27">
        <f t="shared" si="4"/>
        <v>4.7055921052631575</v>
      </c>
      <c r="N14" s="27"/>
      <c r="O14" s="51">
        <f t="shared" si="5"/>
        <v>16.370615074918206</v>
      </c>
      <c r="P14" s="27">
        <f t="shared" si="6"/>
        <v>4.7055921052631575</v>
      </c>
      <c r="Q14" s="58">
        <f t="shared" si="7"/>
        <v>0.50216166310223476</v>
      </c>
      <c r="R14" s="156">
        <f t="shared" si="16"/>
        <v>972.41010548217798</v>
      </c>
      <c r="S14" s="156">
        <f t="shared" si="17"/>
        <v>1132.0257339722677</v>
      </c>
      <c r="T14" s="153"/>
      <c r="U14" s="153"/>
      <c r="W14" s="1">
        <v>84</v>
      </c>
      <c r="X14" s="7">
        <v>2</v>
      </c>
      <c r="Y14" s="17">
        <v>0.875</v>
      </c>
      <c r="Z14" s="47">
        <v>646</v>
      </c>
      <c r="AA14">
        <v>2933</v>
      </c>
      <c r="AB14">
        <v>990</v>
      </c>
      <c r="AC14">
        <v>1268</v>
      </c>
      <c r="AD14" s="27">
        <f t="shared" si="8"/>
        <v>5.5816195332159112E-2</v>
      </c>
      <c r="AE14" s="27">
        <f t="shared" si="9"/>
        <v>2.1450494726677378E-2</v>
      </c>
      <c r="AF14" s="24">
        <f t="shared" si="10"/>
        <v>2.6020936133814234</v>
      </c>
      <c r="AG14" s="29">
        <f t="shared" si="11"/>
        <v>0.49057557665165596</v>
      </c>
      <c r="AH14" s="29">
        <f t="shared" si="12"/>
        <v>4.5402476780185754</v>
      </c>
      <c r="AJ14" s="51">
        <f t="shared" si="13"/>
        <v>16.7825983973209</v>
      </c>
      <c r="AK14" s="29">
        <f t="shared" si="14"/>
        <v>4.5402476780185754</v>
      </c>
      <c r="AL14" s="58">
        <f t="shared" si="15"/>
        <v>0.49057557665165596</v>
      </c>
      <c r="AN14" s="122"/>
      <c r="AO14" s="160"/>
      <c r="AP14" s="160"/>
      <c r="AQ14" s="128"/>
    </row>
    <row r="15" spans="1:43" x14ac:dyDescent="0.2">
      <c r="A15" s="1">
        <v>84</v>
      </c>
      <c r="B15" s="1">
        <v>123</v>
      </c>
      <c r="C15" s="1" t="s">
        <v>92</v>
      </c>
      <c r="D15" s="7">
        <v>2</v>
      </c>
      <c r="E15" s="21">
        <v>1277</v>
      </c>
      <c r="F15">
        <v>659</v>
      </c>
      <c r="G15">
        <v>2956</v>
      </c>
      <c r="H15">
        <v>0.88100000000000001</v>
      </c>
      <c r="I15" s="25">
        <f t="shared" si="0"/>
        <v>5.5463760151075993E-2</v>
      </c>
      <c r="J15" s="25">
        <f t="shared" si="1"/>
        <v>2.142275290142065E-2</v>
      </c>
      <c r="K15" s="27">
        <f t="shared" si="2"/>
        <v>2.5890118047059167</v>
      </c>
      <c r="L15" s="27">
        <f t="shared" si="3"/>
        <v>0.48656579640553327</v>
      </c>
      <c r="M15" s="27">
        <f t="shared" si="4"/>
        <v>4.4855842185128987</v>
      </c>
      <c r="N15" s="27"/>
      <c r="O15" s="51">
        <f t="shared" si="5"/>
        <v>16.914204180866207</v>
      </c>
      <c r="P15" s="27">
        <f t="shared" si="6"/>
        <v>4.4855842185128987</v>
      </c>
      <c r="Q15" s="58">
        <f t="shared" si="7"/>
        <v>0.48656579640553327</v>
      </c>
      <c r="R15" s="156">
        <f t="shared" si="16"/>
        <v>997.40377887609748</v>
      </c>
      <c r="S15" s="156">
        <f t="shared" si="17"/>
        <v>1132.1268772713934</v>
      </c>
      <c r="T15" s="153"/>
      <c r="U15" s="153"/>
      <c r="W15" s="1">
        <v>84</v>
      </c>
      <c r="X15" s="7">
        <v>2</v>
      </c>
      <c r="Y15" s="17">
        <v>0.9</v>
      </c>
      <c r="Z15" s="47">
        <v>708</v>
      </c>
      <c r="AA15">
        <v>3068</v>
      </c>
      <c r="AB15">
        <v>1019</v>
      </c>
      <c r="AC15">
        <v>1304</v>
      </c>
      <c r="AD15" s="27">
        <f t="shared" si="8"/>
        <v>5.5206071862041517E-2</v>
      </c>
      <c r="AE15" s="27">
        <f t="shared" si="9"/>
        <v>2.161538817888518E-2</v>
      </c>
      <c r="AF15" s="24">
        <f t="shared" si="10"/>
        <v>2.5540171383999999</v>
      </c>
      <c r="AG15" s="29">
        <f t="shared" si="11"/>
        <v>0.47887274704594457</v>
      </c>
      <c r="AH15" s="29">
        <f t="shared" si="12"/>
        <v>4.333333333333333</v>
      </c>
      <c r="AJ15" s="51">
        <f t="shared" si="13"/>
        <v>17.555067126825953</v>
      </c>
      <c r="AK15" s="29">
        <f t="shared" si="14"/>
        <v>4.333333333333333</v>
      </c>
      <c r="AL15" s="58">
        <f t="shared" si="15"/>
        <v>0.47887274704594457</v>
      </c>
      <c r="AN15" s="122"/>
      <c r="AO15" s="160"/>
      <c r="AP15" s="160"/>
      <c r="AQ15" s="128"/>
    </row>
    <row r="16" spans="1:43" x14ac:dyDescent="0.2">
      <c r="A16" s="1">
        <v>84</v>
      </c>
      <c r="B16" s="1">
        <v>123</v>
      </c>
      <c r="C16" s="1" t="s">
        <v>92</v>
      </c>
      <c r="D16" s="7">
        <v>2</v>
      </c>
      <c r="E16" s="21">
        <v>1316</v>
      </c>
      <c r="F16">
        <v>731</v>
      </c>
      <c r="G16">
        <v>3113</v>
      </c>
      <c r="H16">
        <v>0.90800000000000003</v>
      </c>
      <c r="I16" s="25">
        <f t="shared" si="0"/>
        <v>5.4998901587223446E-2</v>
      </c>
      <c r="J16" s="25">
        <f t="shared" si="1"/>
        <v>2.1712621656010164E-2</v>
      </c>
      <c r="K16" s="27">
        <f t="shared" si="2"/>
        <v>2.5330382695633382</v>
      </c>
      <c r="L16" s="27">
        <f t="shared" si="3"/>
        <v>0.47404727082641107</v>
      </c>
      <c r="M16" s="27">
        <f t="shared" si="4"/>
        <v>4.2585499316005473</v>
      </c>
      <c r="N16" s="27"/>
      <c r="O16" s="51">
        <f t="shared" si="5"/>
        <v>17.812556703327637</v>
      </c>
      <c r="P16" s="27">
        <f t="shared" si="6"/>
        <v>4.2585499316005473</v>
      </c>
      <c r="Q16" s="58">
        <f t="shared" si="7"/>
        <v>0.47404727082641107</v>
      </c>
      <c r="R16" s="156">
        <f t="shared" si="16"/>
        <v>1027.8648183249368</v>
      </c>
      <c r="S16" s="156">
        <f t="shared" si="17"/>
        <v>1132.0097118116043</v>
      </c>
      <c r="T16" s="153"/>
      <c r="U16" s="153"/>
      <c r="W16" s="1">
        <v>84</v>
      </c>
      <c r="X16" s="7">
        <v>2</v>
      </c>
      <c r="Y16" s="17">
        <v>0.92500000000000004</v>
      </c>
      <c r="Z16" s="47">
        <v>774</v>
      </c>
      <c r="AA16">
        <v>3206</v>
      </c>
      <c r="AB16">
        <v>1047</v>
      </c>
      <c r="AC16">
        <v>1340</v>
      </c>
      <c r="AD16" s="27">
        <f t="shared" si="8"/>
        <v>5.4631181773996867E-2</v>
      </c>
      <c r="AE16" s="27">
        <f t="shared" si="9"/>
        <v>2.1776552232065559E-2</v>
      </c>
      <c r="AF16" s="24">
        <f t="shared" si="10"/>
        <v>2.5087158514263561</v>
      </c>
      <c r="AG16" s="29">
        <f t="shared" si="11"/>
        <v>0.46792329104342467</v>
      </c>
      <c r="AH16" s="29">
        <f t="shared" si="12"/>
        <v>4.1421188630490953</v>
      </c>
      <c r="AJ16" s="51">
        <f t="shared" si="13"/>
        <v>18.344701828097786</v>
      </c>
      <c r="AK16" s="29">
        <f t="shared" si="14"/>
        <v>4.1421188630490953</v>
      </c>
      <c r="AL16" s="58">
        <f t="shared" si="15"/>
        <v>0.46792329104342467</v>
      </c>
      <c r="AN16" s="122"/>
      <c r="AO16" s="160"/>
      <c r="AP16" s="160"/>
      <c r="AQ16" s="128"/>
    </row>
    <row r="17" spans="1:43" x14ac:dyDescent="0.2">
      <c r="A17" s="1">
        <v>84</v>
      </c>
      <c r="B17" s="1">
        <v>123</v>
      </c>
      <c r="C17" s="1" t="s">
        <v>92</v>
      </c>
      <c r="D17" s="7">
        <v>2</v>
      </c>
      <c r="E17" s="21">
        <v>1346</v>
      </c>
      <c r="F17">
        <v>784</v>
      </c>
      <c r="G17">
        <v>3228</v>
      </c>
      <c r="H17">
        <v>0.92900000000000005</v>
      </c>
      <c r="I17" s="25">
        <f t="shared" si="0"/>
        <v>5.4516765390157977E-2</v>
      </c>
      <c r="J17" s="25">
        <f t="shared" si="1"/>
        <v>2.1764236611015713E-2</v>
      </c>
      <c r="K17" s="27">
        <f t="shared" si="2"/>
        <v>2.5048783637357146</v>
      </c>
      <c r="L17" s="27">
        <f t="shared" si="3"/>
        <v>0.46671802386820921</v>
      </c>
      <c r="M17" s="27">
        <f t="shared" si="4"/>
        <v>4.1173469387755102</v>
      </c>
      <c r="N17" s="27"/>
      <c r="O17" s="51">
        <f t="shared" si="5"/>
        <v>18.470585621054166</v>
      </c>
      <c r="P17" s="27">
        <f t="shared" si="6"/>
        <v>4.1173469387755102</v>
      </c>
      <c r="Q17" s="58">
        <f t="shared" si="7"/>
        <v>0.46671802386820921</v>
      </c>
      <c r="R17" s="156">
        <f t="shared" si="16"/>
        <v>1051.2963871317363</v>
      </c>
      <c r="S17" s="156">
        <f t="shared" si="17"/>
        <v>1131.6430431988549</v>
      </c>
      <c r="T17" s="153"/>
      <c r="U17" s="153"/>
      <c r="AD17" s="27"/>
      <c r="AE17" s="27"/>
      <c r="AG17" s="29"/>
      <c r="AH17" s="29"/>
      <c r="AL17" s="58"/>
      <c r="AN17" s="122"/>
      <c r="AO17" s="160"/>
      <c r="AP17" s="160"/>
      <c r="AQ17" s="128"/>
    </row>
    <row r="18" spans="1:43" x14ac:dyDescent="0.2">
      <c r="D18"/>
      <c r="E18" s="21"/>
      <c r="F18"/>
      <c r="G18"/>
      <c r="H18"/>
      <c r="I18" s="25"/>
      <c r="J18" s="25"/>
      <c r="K18" s="27"/>
      <c r="L18" s="27"/>
      <c r="M18" s="27"/>
      <c r="N18" s="27"/>
      <c r="O18" s="51"/>
      <c r="P18" s="27"/>
      <c r="Q18" s="58"/>
      <c r="R18" s="156"/>
      <c r="T18" s="153"/>
      <c r="U18" s="153"/>
      <c r="AD18" s="27"/>
      <c r="AE18" s="27"/>
      <c r="AG18" s="29"/>
      <c r="AH18" s="29"/>
      <c r="AL18" s="58"/>
      <c r="AN18" s="122"/>
      <c r="AO18" s="160"/>
      <c r="AP18" s="160"/>
      <c r="AQ18" s="128"/>
    </row>
    <row r="19" spans="1:43" x14ac:dyDescent="0.2">
      <c r="D19"/>
      <c r="E19" s="21"/>
      <c r="F19"/>
      <c r="G19"/>
      <c r="H19"/>
      <c r="I19" s="25"/>
      <c r="J19" s="25"/>
      <c r="K19" s="27"/>
      <c r="L19" s="27"/>
      <c r="M19" s="27"/>
      <c r="N19" s="27"/>
      <c r="O19" s="51"/>
      <c r="P19" s="27"/>
      <c r="Q19" s="58"/>
      <c r="R19" s="156"/>
      <c r="T19" s="153"/>
      <c r="U19" s="153"/>
      <c r="AD19" s="27"/>
      <c r="AE19" s="27"/>
      <c r="AG19" s="29"/>
      <c r="AH19" s="29"/>
      <c r="AL19" s="58"/>
      <c r="AN19" s="122"/>
      <c r="AO19" s="160"/>
      <c r="AP19" s="160"/>
      <c r="AQ19" s="128"/>
    </row>
    <row r="20" spans="1:43" x14ac:dyDescent="0.2">
      <c r="A20" s="1">
        <v>85</v>
      </c>
      <c r="B20" s="1">
        <v>125</v>
      </c>
      <c r="C20" s="7" t="s">
        <v>92</v>
      </c>
      <c r="D20" s="7">
        <v>4</v>
      </c>
      <c r="E20" s="21">
        <v>772</v>
      </c>
      <c r="F20">
        <v>179</v>
      </c>
      <c r="G20">
        <v>1509</v>
      </c>
      <c r="H20" s="17">
        <v>0.53300000000000003</v>
      </c>
      <c r="I20" s="25">
        <f t="shared" ref="I20:I33" si="18">0.1515*(G20/1000)/(E20/1000)^2/($D$4/10)^4</f>
        <v>7.7471383726885459E-2</v>
      </c>
      <c r="J20" s="25">
        <f t="shared" ref="J20:J33" si="19">0.5*(F20/1000)/(E20/1000)^3/($D$4/10)^5</f>
        <v>2.6336841231876545E-2</v>
      </c>
      <c r="K20" s="27">
        <f t="shared" ref="K20:K33" si="20">I20/J20</f>
        <v>2.9415594317027929</v>
      </c>
      <c r="L20" s="27">
        <f t="shared" ref="L20:L33" si="21">0.798*I20^1.5/J20</f>
        <v>0.65335794293381899</v>
      </c>
      <c r="M20" s="27">
        <f t="shared" ref="M20:M33" si="22">G20/F20</f>
        <v>8.4301675977653634</v>
      </c>
      <c r="N20" s="27"/>
      <c r="O20" s="51">
        <f t="shared" ref="O20:O33" si="23">G20/(PI()*$D$4^2/4)</f>
        <v>8.6344837986898195</v>
      </c>
      <c r="P20" s="27">
        <f t="shared" ref="P20:P33" si="24">M20</f>
        <v>8.4301675977653634</v>
      </c>
      <c r="Q20" s="58">
        <f t="shared" ref="Q20:Q33" si="25">L20</f>
        <v>0.65335794293381899</v>
      </c>
      <c r="R20" s="156">
        <f t="shared" si="16"/>
        <v>602.97237062830641</v>
      </c>
      <c r="S20" s="156">
        <f t="shared" si="17"/>
        <v>1131.2802450812503</v>
      </c>
      <c r="T20" s="153"/>
      <c r="U20" s="153"/>
      <c r="W20" s="1">
        <v>85</v>
      </c>
      <c r="X20" s="66">
        <v>4</v>
      </c>
      <c r="Y20" s="17">
        <v>0.72499999999999998</v>
      </c>
      <c r="Z20" s="47">
        <v>449</v>
      </c>
      <c r="AA20">
        <v>2738</v>
      </c>
      <c r="AB20">
        <v>820</v>
      </c>
      <c r="AC20">
        <v>1049</v>
      </c>
      <c r="AD20" s="27">
        <f t="shared" ref="AD20:AD31" si="26">0.1515*(AA20/1000)/(AC20/1000)^2/($D$4/10)^4</f>
        <v>7.6132333493213189E-2</v>
      </c>
      <c r="AE20" s="27">
        <f t="shared" ref="AE20:AE31" si="27">0.5*(Z20/1000)/(AC20/1000)^3/($D$4/10)^5</f>
        <v>2.6331914248545477E-2</v>
      </c>
      <c r="AF20" s="24">
        <f t="shared" ref="AF20:AF31" si="28">AD20/AE20</f>
        <v>2.8912570797020041</v>
      </c>
      <c r="AG20" s="29">
        <f t="shared" ref="AG20:AG31" si="29">0.798*AD20^1.5/AE20</f>
        <v>0.63661104795414913</v>
      </c>
      <c r="AH20" s="29">
        <f t="shared" ref="AH20:AH31" si="30">AA20/Z20</f>
        <v>6.0979955456570156</v>
      </c>
      <c r="AJ20" s="51">
        <f t="shared" ref="AJ20:AJ31" si="31">AA20/(PI()*$D$4^2/4)</f>
        <v>15.666810232480268</v>
      </c>
      <c r="AK20" s="29">
        <f t="shared" ref="AK20:AK31" si="32">AH20</f>
        <v>6.0979955456570156</v>
      </c>
      <c r="AL20" s="58">
        <f t="shared" ref="AL20:AL31" si="33">AG20</f>
        <v>0.63661104795414913</v>
      </c>
      <c r="AN20" s="122"/>
      <c r="AO20" s="160"/>
      <c r="AP20" s="160"/>
      <c r="AQ20" s="128"/>
    </row>
    <row r="21" spans="1:43" x14ac:dyDescent="0.2">
      <c r="A21" s="1">
        <v>85</v>
      </c>
      <c r="B21" s="1">
        <v>125</v>
      </c>
      <c r="C21" s="7" t="s">
        <v>92</v>
      </c>
      <c r="D21" s="7">
        <v>4</v>
      </c>
      <c r="E21" s="21">
        <v>900</v>
      </c>
      <c r="F21">
        <v>279</v>
      </c>
      <c r="G21">
        <v>2019</v>
      </c>
      <c r="H21" s="17">
        <v>0.622</v>
      </c>
      <c r="I21" s="25">
        <f t="shared" si="18"/>
        <v>7.6267230130485253E-2</v>
      </c>
      <c r="J21" s="25">
        <f t="shared" si="19"/>
        <v>2.5908318696928542E-2</v>
      </c>
      <c r="K21" s="27">
        <f t="shared" si="20"/>
        <v>2.9437352158064511</v>
      </c>
      <c r="L21" s="27">
        <f t="shared" si="21"/>
        <v>0.64873991815279342</v>
      </c>
      <c r="M21" s="27">
        <f t="shared" si="22"/>
        <v>7.236559139784946</v>
      </c>
      <c r="N21" s="27"/>
      <c r="O21" s="51">
        <f t="shared" si="23"/>
        <v>11.552698999042242</v>
      </c>
      <c r="P21" s="27">
        <f t="shared" si="24"/>
        <v>7.236559139784946</v>
      </c>
      <c r="Q21" s="58">
        <f t="shared" si="25"/>
        <v>0.64873991815279342</v>
      </c>
      <c r="R21" s="156">
        <f t="shared" si="16"/>
        <v>702.94706420398404</v>
      </c>
      <c r="S21" s="156">
        <f t="shared" si="17"/>
        <v>1130.139974604476</v>
      </c>
      <c r="T21" s="153"/>
      <c r="U21" s="153"/>
      <c r="W21" s="1">
        <v>85</v>
      </c>
      <c r="X21" s="66">
        <v>4</v>
      </c>
      <c r="Y21" s="17">
        <v>0.75</v>
      </c>
      <c r="Z21" s="47">
        <v>498</v>
      </c>
      <c r="AA21">
        <v>2917</v>
      </c>
      <c r="AB21">
        <v>848</v>
      </c>
      <c r="AC21">
        <v>1085</v>
      </c>
      <c r="AD21" s="27">
        <f t="shared" si="26"/>
        <v>7.5816481658400381E-2</v>
      </c>
      <c r="AE21" s="27">
        <f t="shared" si="27"/>
        <v>2.6393846334686551E-2</v>
      </c>
      <c r="AF21" s="24">
        <f t="shared" si="28"/>
        <v>2.8725059885933737</v>
      </c>
      <c r="AG21" s="29">
        <f t="shared" si="29"/>
        <v>0.63116898140842481</v>
      </c>
      <c r="AH21" s="29">
        <f t="shared" si="30"/>
        <v>5.857429718875502</v>
      </c>
      <c r="AJ21" s="51">
        <f t="shared" si="31"/>
        <v>16.691046547898079</v>
      </c>
      <c r="AK21" s="29">
        <f t="shared" si="32"/>
        <v>5.857429718875502</v>
      </c>
      <c r="AL21" s="58">
        <f t="shared" si="33"/>
        <v>0.63116898140842481</v>
      </c>
      <c r="AN21" s="122"/>
      <c r="AO21" s="160"/>
      <c r="AP21" s="160"/>
      <c r="AQ21" s="128"/>
    </row>
    <row r="22" spans="1:43" x14ac:dyDescent="0.2">
      <c r="A22" s="1">
        <v>85</v>
      </c>
      <c r="B22" s="1">
        <v>125</v>
      </c>
      <c r="C22" s="7" t="s">
        <v>92</v>
      </c>
      <c r="D22" s="7">
        <v>4</v>
      </c>
      <c r="E22" s="21">
        <v>1022</v>
      </c>
      <c r="F22">
        <v>415</v>
      </c>
      <c r="G22">
        <v>2623</v>
      </c>
      <c r="H22" s="17">
        <v>0.70599999999999996</v>
      </c>
      <c r="I22" s="25">
        <f t="shared" si="18"/>
        <v>7.6839259854542818E-2</v>
      </c>
      <c r="J22" s="25">
        <f t="shared" si="19"/>
        <v>2.6318307993711518E-2</v>
      </c>
      <c r="K22" s="27">
        <f t="shared" si="20"/>
        <v>2.9196124565797601</v>
      </c>
      <c r="L22" s="27">
        <f t="shared" si="21"/>
        <v>0.64583218717528257</v>
      </c>
      <c r="M22" s="27">
        <f t="shared" si="22"/>
        <v>6.3204819277108433</v>
      </c>
      <c r="N22" s="27"/>
      <c r="O22" s="51">
        <f t="shared" si="23"/>
        <v>15.00878131475374</v>
      </c>
      <c r="P22" s="27">
        <f t="shared" si="24"/>
        <v>6.3204819277108433</v>
      </c>
      <c r="Q22" s="58">
        <f t="shared" si="25"/>
        <v>0.64583218717528257</v>
      </c>
      <c r="R22" s="156">
        <f t="shared" si="16"/>
        <v>798.23544401830191</v>
      </c>
      <c r="S22" s="156">
        <f t="shared" si="17"/>
        <v>1130.6451048417875</v>
      </c>
      <c r="T22" s="153"/>
      <c r="U22" s="153"/>
      <c r="W22" s="1">
        <v>85</v>
      </c>
      <c r="X22" s="66">
        <v>4</v>
      </c>
      <c r="Y22" s="17">
        <v>0.77500000000000002</v>
      </c>
      <c r="Z22" s="47">
        <v>551</v>
      </c>
      <c r="AA22">
        <v>3100</v>
      </c>
      <c r="AB22">
        <v>876</v>
      </c>
      <c r="AC22">
        <v>1122</v>
      </c>
      <c r="AD22" s="27">
        <f t="shared" si="26"/>
        <v>7.5346425515147725E-2</v>
      </c>
      <c r="AE22" s="27">
        <f t="shared" si="27"/>
        <v>2.6408004406223356E-2</v>
      </c>
      <c r="AF22" s="24">
        <f t="shared" si="28"/>
        <v>2.853166197495463</v>
      </c>
      <c r="AG22" s="29">
        <f t="shared" si="29"/>
        <v>0.62497304752642036</v>
      </c>
      <c r="AH22" s="29">
        <f t="shared" si="30"/>
        <v>5.626134301270417</v>
      </c>
      <c r="AJ22" s="51">
        <f t="shared" si="31"/>
        <v>17.738170825671595</v>
      </c>
      <c r="AK22" s="29">
        <f t="shared" si="32"/>
        <v>5.626134301270417</v>
      </c>
      <c r="AL22" s="58">
        <f t="shared" si="33"/>
        <v>0.62497304752642036</v>
      </c>
      <c r="AN22" s="122"/>
      <c r="AO22" s="160"/>
      <c r="AP22" s="160"/>
      <c r="AQ22" s="128"/>
    </row>
    <row r="23" spans="1:43" x14ac:dyDescent="0.2">
      <c r="A23" s="1">
        <v>85</v>
      </c>
      <c r="B23" s="1">
        <v>125</v>
      </c>
      <c r="C23" s="7" t="s">
        <v>92</v>
      </c>
      <c r="D23" s="7">
        <v>4</v>
      </c>
      <c r="E23" s="21">
        <v>1153</v>
      </c>
      <c r="F23">
        <v>598</v>
      </c>
      <c r="G23">
        <v>3269</v>
      </c>
      <c r="H23" s="17">
        <v>0.79700000000000004</v>
      </c>
      <c r="I23" s="25">
        <f t="shared" si="18"/>
        <v>7.5238993970717039E-2</v>
      </c>
      <c r="J23" s="25">
        <f t="shared" si="19"/>
        <v>2.641045101619291E-2</v>
      </c>
      <c r="K23" s="27">
        <f t="shared" si="20"/>
        <v>2.8488341196667228</v>
      </c>
      <c r="L23" s="27">
        <f t="shared" si="21"/>
        <v>0.62357908932391337</v>
      </c>
      <c r="M23" s="27">
        <f t="shared" si="22"/>
        <v>5.4665551839464879</v>
      </c>
      <c r="N23" s="27"/>
      <c r="O23" s="51">
        <f t="shared" si="23"/>
        <v>18.705187235200146</v>
      </c>
      <c r="P23" s="27">
        <f t="shared" si="24"/>
        <v>5.4665551839464879</v>
      </c>
      <c r="Q23" s="58">
        <f t="shared" si="25"/>
        <v>0.62357908932391337</v>
      </c>
      <c r="R23" s="156">
        <f t="shared" si="16"/>
        <v>900.55329447465965</v>
      </c>
      <c r="S23" s="156">
        <f t="shared" si="17"/>
        <v>1129.9288512856456</v>
      </c>
      <c r="T23" s="153"/>
      <c r="U23" s="153"/>
      <c r="W23" s="1">
        <v>85</v>
      </c>
      <c r="X23" s="66">
        <v>4</v>
      </c>
      <c r="Y23" s="17">
        <v>0.8</v>
      </c>
      <c r="Z23" s="47">
        <v>607</v>
      </c>
      <c r="AA23">
        <v>3293</v>
      </c>
      <c r="AB23">
        <v>904</v>
      </c>
      <c r="AC23">
        <v>1158</v>
      </c>
      <c r="AD23" s="27">
        <f t="shared" si="26"/>
        <v>7.5138286315480141E-2</v>
      </c>
      <c r="AE23" s="27">
        <f t="shared" si="27"/>
        <v>2.6462176913302826E-2</v>
      </c>
      <c r="AF23" s="24">
        <f t="shared" si="28"/>
        <v>2.8394597527502472</v>
      </c>
      <c r="AG23" s="29">
        <f t="shared" si="29"/>
        <v>0.62111104402117112</v>
      </c>
      <c r="AH23" s="29">
        <f t="shared" si="30"/>
        <v>5.42504118616145</v>
      </c>
      <c r="AJ23" s="51">
        <f t="shared" si="31"/>
        <v>18.842515009334377</v>
      </c>
      <c r="AK23" s="29">
        <f t="shared" si="32"/>
        <v>5.42504118616145</v>
      </c>
      <c r="AL23" s="58">
        <f t="shared" si="33"/>
        <v>0.62111104402117112</v>
      </c>
      <c r="AN23" s="122"/>
      <c r="AO23" s="160"/>
      <c r="AP23" s="160"/>
      <c r="AQ23" s="128"/>
    </row>
    <row r="24" spans="1:43" x14ac:dyDescent="0.2">
      <c r="A24" s="1">
        <v>85</v>
      </c>
      <c r="B24" s="1">
        <v>125</v>
      </c>
      <c r="C24" s="7" t="s">
        <v>92</v>
      </c>
      <c r="D24" s="7">
        <v>4</v>
      </c>
      <c r="E24" s="21">
        <v>1183</v>
      </c>
      <c r="F24">
        <v>648</v>
      </c>
      <c r="G24">
        <v>3414</v>
      </c>
      <c r="H24" s="17">
        <v>0.81699999999999995</v>
      </c>
      <c r="I24" s="25">
        <f t="shared" si="18"/>
        <v>7.4641558953223733E-2</v>
      </c>
      <c r="J24" s="25">
        <f t="shared" si="19"/>
        <v>2.6496183795758417E-2</v>
      </c>
      <c r="K24" s="27">
        <f t="shared" si="20"/>
        <v>2.8170682815527783</v>
      </c>
      <c r="L24" s="27">
        <f t="shared" si="21"/>
        <v>0.61417285232394747</v>
      </c>
      <c r="M24" s="27">
        <f t="shared" si="22"/>
        <v>5.2685185185185182</v>
      </c>
      <c r="N24" s="27"/>
      <c r="O24" s="51">
        <f t="shared" si="23"/>
        <v>19.534875870594462</v>
      </c>
      <c r="P24" s="27">
        <f t="shared" si="24"/>
        <v>5.2685185185185182</v>
      </c>
      <c r="Q24" s="58">
        <f t="shared" si="25"/>
        <v>0.61417285232394747</v>
      </c>
      <c r="R24" s="156">
        <f t="shared" si="16"/>
        <v>923.98486328145907</v>
      </c>
      <c r="S24" s="156">
        <f t="shared" si="17"/>
        <v>1130.9484250691055</v>
      </c>
      <c r="T24" s="153"/>
      <c r="U24" s="153"/>
      <c r="W24" s="1">
        <v>85</v>
      </c>
      <c r="X24" s="66">
        <v>4</v>
      </c>
      <c r="Y24" s="17">
        <v>0.82499999999999996</v>
      </c>
      <c r="Z24" s="47">
        <v>666</v>
      </c>
      <c r="AA24">
        <v>3471</v>
      </c>
      <c r="AB24">
        <v>933</v>
      </c>
      <c r="AC24">
        <v>1194</v>
      </c>
      <c r="AD24" s="27">
        <f t="shared" si="26"/>
        <v>7.449594505984182E-2</v>
      </c>
      <c r="AE24" s="27">
        <f t="shared" si="27"/>
        <v>2.6486453117774523E-2</v>
      </c>
      <c r="AF24" s="24">
        <f t="shared" si="28"/>
        <v>2.8126055507918912</v>
      </c>
      <c r="AG24" s="29">
        <f t="shared" si="29"/>
        <v>0.61260147461909786</v>
      </c>
      <c r="AH24" s="29">
        <f t="shared" si="30"/>
        <v>5.211711711711712</v>
      </c>
      <c r="AJ24" s="51">
        <f t="shared" si="31"/>
        <v>19.861029334163263</v>
      </c>
      <c r="AK24" s="29">
        <f t="shared" si="32"/>
        <v>5.211711711711712</v>
      </c>
      <c r="AL24" s="58">
        <f t="shared" si="33"/>
        <v>0.61260147461909786</v>
      </c>
      <c r="AN24" s="122"/>
      <c r="AO24" s="160"/>
      <c r="AP24" s="160"/>
      <c r="AQ24" s="128"/>
    </row>
    <row r="25" spans="1:43" x14ac:dyDescent="0.2">
      <c r="A25" s="1">
        <v>85</v>
      </c>
      <c r="B25" s="1">
        <v>125</v>
      </c>
      <c r="C25" s="7" t="s">
        <v>92</v>
      </c>
      <c r="D25" s="7">
        <v>4</v>
      </c>
      <c r="E25" s="21">
        <v>1214</v>
      </c>
      <c r="F25">
        <v>703</v>
      </c>
      <c r="G25">
        <v>3581</v>
      </c>
      <c r="H25" s="17">
        <v>0.83899999999999997</v>
      </c>
      <c r="I25" s="25">
        <f t="shared" si="18"/>
        <v>7.4345317664294086E-2</v>
      </c>
      <c r="J25" s="25">
        <f t="shared" si="19"/>
        <v>2.6598786313909509E-2</v>
      </c>
      <c r="K25" s="27">
        <f t="shared" si="20"/>
        <v>2.7950642855240395</v>
      </c>
      <c r="L25" s="27">
        <f t="shared" si="21"/>
        <v>0.60816511235913717</v>
      </c>
      <c r="M25" s="27">
        <f t="shared" si="22"/>
        <v>5.0938833570412516</v>
      </c>
      <c r="N25" s="27"/>
      <c r="O25" s="51">
        <f t="shared" si="23"/>
        <v>20.490448298945157</v>
      </c>
      <c r="P25" s="27">
        <f t="shared" si="24"/>
        <v>5.0938833570412516</v>
      </c>
      <c r="Q25" s="58">
        <f t="shared" si="25"/>
        <v>0.60816511235913717</v>
      </c>
      <c r="R25" s="156">
        <f t="shared" si="16"/>
        <v>948.19748438181853</v>
      </c>
      <c r="S25" s="156">
        <f t="shared" si="17"/>
        <v>1130.1519480117026</v>
      </c>
      <c r="T25" s="153"/>
      <c r="U25" s="153"/>
      <c r="W25" s="1">
        <v>85</v>
      </c>
      <c r="X25" s="66">
        <v>4</v>
      </c>
      <c r="Y25" s="17">
        <v>0.85</v>
      </c>
      <c r="Z25" s="47">
        <v>731</v>
      </c>
      <c r="AA25">
        <v>3654</v>
      </c>
      <c r="AB25">
        <v>961</v>
      </c>
      <c r="AC25">
        <v>1230</v>
      </c>
      <c r="AD25" s="27">
        <f t="shared" si="26"/>
        <v>7.3900094552999882E-2</v>
      </c>
      <c r="AE25" s="27">
        <f t="shared" si="27"/>
        <v>2.6592832514816776E-2</v>
      </c>
      <c r="AF25" s="24">
        <f t="shared" si="28"/>
        <v>2.778947842875513</v>
      </c>
      <c r="AG25" s="29">
        <f t="shared" si="29"/>
        <v>0.60284516780628428</v>
      </c>
      <c r="AH25" s="29">
        <f t="shared" si="30"/>
        <v>4.9986320109439122</v>
      </c>
      <c r="AJ25" s="51">
        <f t="shared" si="31"/>
        <v>20.908153611936779</v>
      </c>
      <c r="AK25" s="29">
        <f t="shared" si="32"/>
        <v>4.9986320109439122</v>
      </c>
      <c r="AL25" s="58">
        <f t="shared" si="33"/>
        <v>0.60284516780628428</v>
      </c>
      <c r="AN25" s="122"/>
      <c r="AO25" s="160"/>
      <c r="AP25" s="160"/>
      <c r="AQ25" s="128"/>
    </row>
    <row r="26" spans="1:43" x14ac:dyDescent="0.2">
      <c r="A26" s="1">
        <v>85</v>
      </c>
      <c r="B26" s="1">
        <v>125</v>
      </c>
      <c r="C26" s="7" t="s">
        <v>92</v>
      </c>
      <c r="D26" s="7">
        <v>4</v>
      </c>
      <c r="E26" s="21">
        <v>1249</v>
      </c>
      <c r="F26">
        <v>761</v>
      </c>
      <c r="G26">
        <v>3727</v>
      </c>
      <c r="H26" s="17">
        <v>0.86299999999999999</v>
      </c>
      <c r="I26" s="25">
        <f t="shared" si="18"/>
        <v>7.3100641798371321E-2</v>
      </c>
      <c r="J26" s="25">
        <f t="shared" si="19"/>
        <v>2.6439905424267846E-2</v>
      </c>
      <c r="K26" s="27">
        <f t="shared" si="20"/>
        <v>2.7647845415996062</v>
      </c>
      <c r="L26" s="27">
        <f t="shared" si="21"/>
        <v>0.59651968369803132</v>
      </c>
      <c r="M26" s="27">
        <f t="shared" si="22"/>
        <v>4.8975032851511173</v>
      </c>
      <c r="N26" s="27"/>
      <c r="O26" s="51">
        <f t="shared" si="23"/>
        <v>21.325858924928401</v>
      </c>
      <c r="P26" s="27">
        <f t="shared" si="24"/>
        <v>4.8975032851511173</v>
      </c>
      <c r="Q26" s="58">
        <f t="shared" si="25"/>
        <v>0.59651968369803132</v>
      </c>
      <c r="R26" s="156">
        <f t="shared" si="16"/>
        <v>975.53431465641791</v>
      </c>
      <c r="S26" s="156">
        <f t="shared" si="17"/>
        <v>1130.3989741094067</v>
      </c>
      <c r="T26" s="153"/>
      <c r="U26" s="153"/>
      <c r="W26" s="1">
        <v>85</v>
      </c>
      <c r="X26" s="66">
        <v>4</v>
      </c>
      <c r="Y26" s="17">
        <v>0.875</v>
      </c>
      <c r="Z26" s="47">
        <v>797</v>
      </c>
      <c r="AA26">
        <v>3820</v>
      </c>
      <c r="AB26">
        <v>989</v>
      </c>
      <c r="AC26">
        <v>1266</v>
      </c>
      <c r="AD26" s="27">
        <f t="shared" si="26"/>
        <v>7.2926039017946212E-2</v>
      </c>
      <c r="AE26" s="27">
        <f t="shared" si="27"/>
        <v>2.6590087106872742E-2</v>
      </c>
      <c r="AF26" s="24">
        <f t="shared" si="28"/>
        <v>2.7426024865897114</v>
      </c>
      <c r="AG26" s="29">
        <f t="shared" si="29"/>
        <v>0.59102665735860238</v>
      </c>
      <c r="AH26" s="29">
        <f t="shared" si="30"/>
        <v>4.7929736511919696</v>
      </c>
      <c r="AJ26" s="51">
        <f t="shared" si="31"/>
        <v>21.858004049698547</v>
      </c>
      <c r="AK26" s="29">
        <f t="shared" si="32"/>
        <v>4.7929736511919696</v>
      </c>
      <c r="AL26" s="58">
        <f t="shared" si="33"/>
        <v>0.59102665735860238</v>
      </c>
      <c r="AN26" s="122"/>
      <c r="AO26" s="160"/>
      <c r="AP26" s="160"/>
      <c r="AQ26" s="128"/>
    </row>
    <row r="27" spans="1:43" x14ac:dyDescent="0.2">
      <c r="A27" s="1">
        <v>85</v>
      </c>
      <c r="B27" s="1">
        <v>125</v>
      </c>
      <c r="C27" s="7" t="s">
        <v>92</v>
      </c>
      <c r="D27" s="7">
        <v>4</v>
      </c>
      <c r="E27" s="21">
        <v>1282</v>
      </c>
      <c r="F27">
        <v>832</v>
      </c>
      <c r="G27">
        <v>3914</v>
      </c>
      <c r="H27" s="17">
        <v>0.88600000000000001</v>
      </c>
      <c r="I27" s="25">
        <f t="shared" si="18"/>
        <v>7.2867093166791408E-2</v>
      </c>
      <c r="J27" s="25">
        <f t="shared" si="19"/>
        <v>2.6731406268243656E-2</v>
      </c>
      <c r="K27" s="27">
        <f t="shared" si="20"/>
        <v>2.7258982350418268</v>
      </c>
      <c r="L27" s="27">
        <f t="shared" si="21"/>
        <v>0.58718946109027137</v>
      </c>
      <c r="M27" s="27">
        <f t="shared" si="22"/>
        <v>4.7043269230769234</v>
      </c>
      <c r="N27" s="27"/>
      <c r="O27" s="51">
        <f t="shared" si="23"/>
        <v>22.395871165057621</v>
      </c>
      <c r="P27" s="27">
        <f t="shared" si="24"/>
        <v>4.7043269230769234</v>
      </c>
      <c r="Q27" s="58">
        <f t="shared" si="25"/>
        <v>0.58718946109027137</v>
      </c>
      <c r="R27" s="156">
        <f t="shared" si="16"/>
        <v>1001.3090403438973</v>
      </c>
      <c r="S27" s="156">
        <f t="shared" si="17"/>
        <v>1130.1456437290037</v>
      </c>
      <c r="T27" s="153"/>
      <c r="U27" s="153"/>
      <c r="W27" s="1">
        <v>85</v>
      </c>
      <c r="X27" s="66">
        <v>4</v>
      </c>
      <c r="Y27" s="17">
        <v>0.9</v>
      </c>
      <c r="Z27" s="47">
        <v>867</v>
      </c>
      <c r="AA27">
        <v>3978</v>
      </c>
      <c r="AB27">
        <v>1017</v>
      </c>
      <c r="AC27">
        <v>1303</v>
      </c>
      <c r="AD27" s="27">
        <f t="shared" si="26"/>
        <v>7.1690667044143258E-2</v>
      </c>
      <c r="AE27" s="27">
        <f t="shared" si="27"/>
        <v>2.6530681504869019E-2</v>
      </c>
      <c r="AF27" s="24">
        <f t="shared" si="28"/>
        <v>2.7021796266705889</v>
      </c>
      <c r="AG27" s="29">
        <f t="shared" si="29"/>
        <v>0.57736229320236943</v>
      </c>
      <c r="AH27" s="29">
        <f t="shared" si="30"/>
        <v>4.5882352941176467</v>
      </c>
      <c r="AJ27" s="51">
        <f t="shared" si="31"/>
        <v>22.762078562748908</v>
      </c>
      <c r="AK27" s="29">
        <f t="shared" si="32"/>
        <v>4.5882352941176467</v>
      </c>
      <c r="AL27" s="58">
        <f t="shared" si="33"/>
        <v>0.57736229320236943</v>
      </c>
      <c r="AN27" s="122"/>
      <c r="AO27" s="160"/>
      <c r="AP27" s="160"/>
      <c r="AQ27" s="128"/>
    </row>
    <row r="28" spans="1:43" x14ac:dyDescent="0.2">
      <c r="A28" s="1">
        <v>85</v>
      </c>
      <c r="B28" s="1">
        <v>125</v>
      </c>
      <c r="C28" s="7" t="s">
        <v>92</v>
      </c>
      <c r="D28" s="7">
        <v>4</v>
      </c>
      <c r="E28" s="21">
        <v>1310</v>
      </c>
      <c r="F28">
        <v>881</v>
      </c>
      <c r="G28">
        <v>3997</v>
      </c>
      <c r="H28" s="17">
        <v>0.90500000000000003</v>
      </c>
      <c r="I28" s="25">
        <f t="shared" si="18"/>
        <v>7.1265318571974018E-2</v>
      </c>
      <c r="J28" s="25">
        <f t="shared" si="19"/>
        <v>2.6529225857900532E-2</v>
      </c>
      <c r="K28" s="27">
        <f t="shared" si="20"/>
        <v>2.6862946907570944</v>
      </c>
      <c r="L28" s="27">
        <f t="shared" si="21"/>
        <v>0.57226299113233514</v>
      </c>
      <c r="M28" s="27">
        <f t="shared" si="22"/>
        <v>4.5368898978433601</v>
      </c>
      <c r="N28" s="27"/>
      <c r="O28" s="51">
        <f t="shared" si="23"/>
        <v>22.870796383938508</v>
      </c>
      <c r="P28" s="27">
        <f t="shared" si="24"/>
        <v>4.5368898978433601</v>
      </c>
      <c r="Q28" s="58">
        <f t="shared" si="25"/>
        <v>0.57226299113233514</v>
      </c>
      <c r="R28" s="156">
        <f t="shared" si="16"/>
        <v>1023.1785045635768</v>
      </c>
      <c r="S28" s="156">
        <f t="shared" si="17"/>
        <v>1130.5839829431786</v>
      </c>
      <c r="T28" s="153"/>
      <c r="U28" s="153"/>
      <c r="W28" s="1">
        <v>85</v>
      </c>
      <c r="X28" s="66">
        <v>4</v>
      </c>
      <c r="Y28" s="17">
        <v>0.92500000000000004</v>
      </c>
      <c r="Z28" s="47">
        <v>950</v>
      </c>
      <c r="AA28">
        <v>4165</v>
      </c>
      <c r="AB28">
        <v>1046</v>
      </c>
      <c r="AC28">
        <v>1339</v>
      </c>
      <c r="AD28" s="27">
        <f t="shared" si="26"/>
        <v>7.1078871766969323E-2</v>
      </c>
      <c r="AE28" s="27">
        <f t="shared" si="27"/>
        <v>2.678825534365591E-2</v>
      </c>
      <c r="AF28" s="24">
        <f t="shared" si="28"/>
        <v>2.6533594985984212</v>
      </c>
      <c r="AG28" s="29">
        <f t="shared" si="29"/>
        <v>0.56450689372116203</v>
      </c>
      <c r="AH28" s="29">
        <f t="shared" si="30"/>
        <v>4.3842105263157896</v>
      </c>
      <c r="AJ28" s="51">
        <f t="shared" si="31"/>
        <v>23.832090802878128</v>
      </c>
      <c r="AK28" s="29">
        <f t="shared" si="32"/>
        <v>4.3842105263157896</v>
      </c>
      <c r="AL28" s="58">
        <f t="shared" si="33"/>
        <v>0.56450689372116203</v>
      </c>
      <c r="AN28" s="122"/>
      <c r="AO28" s="160"/>
      <c r="AP28" s="160"/>
      <c r="AQ28" s="128"/>
    </row>
    <row r="29" spans="1:43" x14ac:dyDescent="0.2">
      <c r="A29" s="1">
        <v>85</v>
      </c>
      <c r="B29" s="1">
        <v>125</v>
      </c>
      <c r="C29" s="7" t="s">
        <v>92</v>
      </c>
      <c r="D29" s="7">
        <v>4</v>
      </c>
      <c r="E29" s="21">
        <v>1346</v>
      </c>
      <c r="F29">
        <v>962</v>
      </c>
      <c r="G29">
        <v>4185</v>
      </c>
      <c r="H29" s="17">
        <v>0.93</v>
      </c>
      <c r="I29" s="25">
        <f t="shared" si="18"/>
        <v>7.0679263679619297E-2</v>
      </c>
      <c r="J29" s="25">
        <f t="shared" si="19"/>
        <v>2.6705606657904481E-2</v>
      </c>
      <c r="K29" s="27">
        <f t="shared" si="20"/>
        <v>2.6466076799906451</v>
      </c>
      <c r="L29" s="27">
        <f t="shared" si="21"/>
        <v>0.56148539997306179</v>
      </c>
      <c r="M29" s="27">
        <f t="shared" si="22"/>
        <v>4.3503118503118507</v>
      </c>
      <c r="N29" s="27"/>
      <c r="O29" s="51">
        <f t="shared" si="23"/>
        <v>23.946530614656655</v>
      </c>
      <c r="P29" s="27">
        <f t="shared" si="24"/>
        <v>4.3503118503118507</v>
      </c>
      <c r="Q29" s="58">
        <f t="shared" si="25"/>
        <v>0.56148539997306179</v>
      </c>
      <c r="R29" s="156">
        <f t="shared" si="16"/>
        <v>1051.2963871317363</v>
      </c>
      <c r="S29" s="156">
        <f t="shared" si="17"/>
        <v>1130.4262227222971</v>
      </c>
      <c r="T29" s="153"/>
      <c r="U29" s="153"/>
      <c r="W29" s="1">
        <v>85</v>
      </c>
      <c r="X29" s="66">
        <v>4</v>
      </c>
      <c r="Y29" s="17">
        <v>0.95</v>
      </c>
      <c r="Z29" s="47">
        <v>1044</v>
      </c>
      <c r="AA29">
        <v>4361</v>
      </c>
      <c r="AB29">
        <v>1074</v>
      </c>
      <c r="AC29">
        <v>1375</v>
      </c>
      <c r="AD29" s="27">
        <f t="shared" si="26"/>
        <v>7.0577677717283155E-2</v>
      </c>
      <c r="AE29" s="27">
        <f t="shared" si="27"/>
        <v>2.7186603909041891E-2</v>
      </c>
      <c r="AF29" s="24">
        <f t="shared" si="28"/>
        <v>2.596046124533046</v>
      </c>
      <c r="AG29" s="29">
        <f t="shared" si="29"/>
        <v>0.55036268139007105</v>
      </c>
      <c r="AH29" s="29">
        <f t="shared" si="30"/>
        <v>4.1772030651340994</v>
      </c>
      <c r="AJ29" s="51">
        <f t="shared" si="31"/>
        <v>24.953600958307689</v>
      </c>
      <c r="AK29" s="29">
        <f t="shared" si="32"/>
        <v>4.1772030651340994</v>
      </c>
      <c r="AL29" s="58">
        <f t="shared" si="33"/>
        <v>0.55036268139007105</v>
      </c>
      <c r="AN29" s="122"/>
      <c r="AO29" s="160"/>
      <c r="AP29" s="160"/>
      <c r="AQ29" s="128"/>
    </row>
    <row r="30" spans="1:43" x14ac:dyDescent="0.2">
      <c r="A30" s="1">
        <v>85</v>
      </c>
      <c r="B30" s="1">
        <v>125</v>
      </c>
      <c r="C30" s="7" t="s">
        <v>92</v>
      </c>
      <c r="D30" s="7">
        <v>4</v>
      </c>
      <c r="E30" s="21">
        <v>1375</v>
      </c>
      <c r="F30">
        <v>1049</v>
      </c>
      <c r="G30">
        <v>4393</v>
      </c>
      <c r="H30" s="17">
        <v>0.95</v>
      </c>
      <c r="I30" s="25">
        <f t="shared" si="18"/>
        <v>7.1095560241234784E-2</v>
      </c>
      <c r="J30" s="25">
        <f t="shared" si="19"/>
        <v>2.7316807950751861E-2</v>
      </c>
      <c r="K30" s="27">
        <f t="shared" si="20"/>
        <v>2.6026305990586271</v>
      </c>
      <c r="L30" s="27">
        <f t="shared" si="21"/>
        <v>0.55377923018826014</v>
      </c>
      <c r="M30" s="27">
        <f t="shared" si="22"/>
        <v>4.1877979027645376</v>
      </c>
      <c r="N30" s="27"/>
      <c r="O30" s="51">
        <f t="shared" si="23"/>
        <v>25.136704657153331</v>
      </c>
      <c r="P30" s="27">
        <f t="shared" si="24"/>
        <v>4.1877979027645376</v>
      </c>
      <c r="Q30" s="58">
        <f t="shared" si="25"/>
        <v>0.55377923018826014</v>
      </c>
      <c r="R30" s="156">
        <f t="shared" si="16"/>
        <v>1073.9469036449759</v>
      </c>
      <c r="S30" s="156">
        <f t="shared" si="17"/>
        <v>1130.4704248894484</v>
      </c>
      <c r="T30" s="153"/>
      <c r="U30" s="153"/>
      <c r="W30" s="1">
        <v>85</v>
      </c>
      <c r="X30" s="66">
        <v>4</v>
      </c>
      <c r="Y30" s="17">
        <v>0.97499999999999998</v>
      </c>
      <c r="Z30" s="47">
        <v>1158</v>
      </c>
      <c r="AA30">
        <v>4564</v>
      </c>
      <c r="AB30">
        <v>1102</v>
      </c>
      <c r="AC30">
        <v>1411</v>
      </c>
      <c r="AD30" s="27">
        <f t="shared" si="26"/>
        <v>7.014202215026015E-2</v>
      </c>
      <c r="AE30" s="27">
        <f t="shared" si="27"/>
        <v>2.7905517051842351E-2</v>
      </c>
      <c r="AF30" s="24">
        <f t="shared" si="28"/>
        <v>2.5135539334373056</v>
      </c>
      <c r="AG30" s="29">
        <f t="shared" si="29"/>
        <v>0.53122712295150176</v>
      </c>
      <c r="AH30" s="29">
        <f t="shared" si="30"/>
        <v>3.9412780656303972</v>
      </c>
      <c r="AJ30" s="51">
        <f t="shared" si="31"/>
        <v>26.11516504785973</v>
      </c>
      <c r="AK30" s="29">
        <f t="shared" si="32"/>
        <v>3.9412780656303972</v>
      </c>
      <c r="AL30" s="58">
        <f t="shared" si="33"/>
        <v>0.53122712295150176</v>
      </c>
      <c r="AN30" s="122"/>
      <c r="AO30" s="160"/>
      <c r="AP30" s="160"/>
      <c r="AQ30" s="128"/>
    </row>
    <row r="31" spans="1:43" x14ac:dyDescent="0.2">
      <c r="A31" s="1">
        <v>85</v>
      </c>
      <c r="B31" s="1">
        <v>125</v>
      </c>
      <c r="C31" s="7" t="s">
        <v>92</v>
      </c>
      <c r="D31" s="7">
        <v>4</v>
      </c>
      <c r="E31" s="21">
        <v>1412</v>
      </c>
      <c r="F31">
        <v>1162</v>
      </c>
      <c r="G31">
        <v>4580</v>
      </c>
      <c r="H31" s="17">
        <v>0.97599999999999998</v>
      </c>
      <c r="I31" s="25">
        <f t="shared" si="18"/>
        <v>7.0288254512535786E-2</v>
      </c>
      <c r="J31" s="25">
        <f t="shared" si="19"/>
        <v>2.7942457149437678E-2</v>
      </c>
      <c r="K31" s="27">
        <f t="shared" si="20"/>
        <v>2.5154643393253013</v>
      </c>
      <c r="L31" s="27">
        <f t="shared" si="21"/>
        <v>0.53218476226708911</v>
      </c>
      <c r="M31" s="27">
        <f t="shared" si="22"/>
        <v>3.9414802065404473</v>
      </c>
      <c r="N31" s="27"/>
      <c r="O31" s="51">
        <f t="shared" si="23"/>
        <v>26.206716897282551</v>
      </c>
      <c r="P31" s="27">
        <f t="shared" si="24"/>
        <v>3.9414802065404473</v>
      </c>
      <c r="Q31" s="58">
        <f t="shared" si="25"/>
        <v>0.53218476226708911</v>
      </c>
      <c r="R31" s="156">
        <f t="shared" si="16"/>
        <v>1102.8458385066949</v>
      </c>
      <c r="S31" s="156">
        <f t="shared" si="17"/>
        <v>1129.9649984699743</v>
      </c>
      <c r="T31" s="153"/>
      <c r="U31" s="153"/>
      <c r="W31" s="1">
        <v>85</v>
      </c>
      <c r="X31" s="66">
        <v>4</v>
      </c>
      <c r="Y31" s="17">
        <v>1</v>
      </c>
      <c r="Z31" s="47">
        <v>1289</v>
      </c>
      <c r="AA31">
        <v>4739</v>
      </c>
      <c r="AB31">
        <v>1130</v>
      </c>
      <c r="AC31">
        <v>1447</v>
      </c>
      <c r="AD31" s="27">
        <f t="shared" si="26"/>
        <v>6.9252637842137185E-2</v>
      </c>
      <c r="AE31" s="27">
        <f t="shared" si="27"/>
        <v>2.8801153359429996E-2</v>
      </c>
      <c r="AF31" s="24">
        <f t="shared" si="28"/>
        <v>2.4045091867636152</v>
      </c>
      <c r="AG31" s="29">
        <f t="shared" si="29"/>
        <v>0.50494897183776111</v>
      </c>
      <c r="AH31" s="29">
        <f t="shared" si="30"/>
        <v>3.6764934057408842</v>
      </c>
      <c r="AJ31" s="51">
        <f t="shared" si="31"/>
        <v>27.116513400921836</v>
      </c>
      <c r="AK31" s="29">
        <f t="shared" si="32"/>
        <v>3.6764934057408842</v>
      </c>
      <c r="AL31" s="58">
        <f t="shared" si="33"/>
        <v>0.50494897183776111</v>
      </c>
      <c r="AN31" s="122"/>
      <c r="AO31" s="160"/>
      <c r="AP31" s="160"/>
      <c r="AQ31" s="128"/>
    </row>
    <row r="32" spans="1:43" x14ac:dyDescent="0.2">
      <c r="A32" s="1">
        <v>85</v>
      </c>
      <c r="B32" s="1">
        <v>125</v>
      </c>
      <c r="C32" s="7" t="s">
        <v>92</v>
      </c>
      <c r="D32" s="7">
        <v>4</v>
      </c>
      <c r="E32" s="21">
        <v>1440</v>
      </c>
      <c r="F32">
        <v>1256</v>
      </c>
      <c r="G32">
        <v>4685</v>
      </c>
      <c r="H32" s="17">
        <v>0.995</v>
      </c>
      <c r="I32" s="25">
        <f t="shared" si="18"/>
        <v>6.9130752608292212E-2</v>
      </c>
      <c r="J32" s="25">
        <f t="shared" si="19"/>
        <v>2.8475064652062204E-2</v>
      </c>
      <c r="K32" s="27">
        <f t="shared" si="20"/>
        <v>2.4277645530573242</v>
      </c>
      <c r="L32" s="27">
        <f t="shared" si="21"/>
        <v>0.50938376605109437</v>
      </c>
      <c r="M32" s="27">
        <f t="shared" si="22"/>
        <v>3.730095541401274</v>
      </c>
      <c r="N32" s="27"/>
      <c r="O32" s="51">
        <f t="shared" si="23"/>
        <v>26.807525909119814</v>
      </c>
      <c r="P32" s="27">
        <f t="shared" si="24"/>
        <v>3.730095541401274</v>
      </c>
      <c r="Q32" s="58">
        <f t="shared" si="25"/>
        <v>0.50938376605109437</v>
      </c>
      <c r="R32" s="156">
        <f t="shared" si="16"/>
        <v>1124.7153027263746</v>
      </c>
      <c r="S32" s="156">
        <f t="shared" si="17"/>
        <v>1130.367138418467</v>
      </c>
      <c r="T32" s="153"/>
      <c r="U32" s="153"/>
      <c r="AD32" s="27"/>
      <c r="AE32" s="27"/>
      <c r="AG32" s="29"/>
      <c r="AH32" s="29"/>
      <c r="AL32" s="58"/>
      <c r="AN32" s="122"/>
      <c r="AO32" s="160"/>
      <c r="AP32" s="160"/>
      <c r="AQ32" s="128"/>
    </row>
    <row r="33" spans="1:43" x14ac:dyDescent="0.2">
      <c r="A33" s="1">
        <v>85</v>
      </c>
      <c r="B33" s="1">
        <v>125</v>
      </c>
      <c r="C33" s="7" t="s">
        <v>92</v>
      </c>
      <c r="D33" s="7">
        <v>4</v>
      </c>
      <c r="E33" s="21">
        <v>1466</v>
      </c>
      <c r="F33">
        <v>1366</v>
      </c>
      <c r="G33">
        <v>4830</v>
      </c>
      <c r="H33" s="17">
        <v>1.0129999999999999</v>
      </c>
      <c r="I33" s="25">
        <f t="shared" si="18"/>
        <v>6.876474931127656E-2</v>
      </c>
      <c r="J33" s="25">
        <f t="shared" si="19"/>
        <v>2.9350218864193575E-2</v>
      </c>
      <c r="K33" s="27">
        <f t="shared" si="20"/>
        <v>2.3429041408330886</v>
      </c>
      <c r="L33" s="27">
        <f t="shared" si="21"/>
        <v>0.49027567165963742</v>
      </c>
      <c r="M33" s="27">
        <f t="shared" si="22"/>
        <v>3.5358711566617864</v>
      </c>
      <c r="N33" s="27"/>
      <c r="O33" s="51">
        <f t="shared" si="23"/>
        <v>27.637214544514134</v>
      </c>
      <c r="P33" s="27">
        <f t="shared" si="24"/>
        <v>3.5358711566617864</v>
      </c>
      <c r="Q33" s="58">
        <f t="shared" si="25"/>
        <v>0.49027567165963742</v>
      </c>
      <c r="R33" s="156">
        <f t="shared" si="16"/>
        <v>1145.022662358934</v>
      </c>
      <c r="S33" s="156">
        <f t="shared" si="17"/>
        <v>1130.3283932467266</v>
      </c>
      <c r="T33" s="153"/>
      <c r="U33" s="153"/>
      <c r="AD33" s="27"/>
      <c r="AE33" s="27"/>
      <c r="AG33" s="29"/>
      <c r="AH33" s="29"/>
      <c r="AL33" s="58"/>
      <c r="AN33" s="122"/>
      <c r="AO33" s="160"/>
      <c r="AP33" s="160"/>
      <c r="AQ33" s="128"/>
    </row>
    <row r="34" spans="1:43" x14ac:dyDescent="0.2">
      <c r="E34" s="21"/>
      <c r="F34"/>
      <c r="G34"/>
      <c r="H34"/>
      <c r="I34" s="25"/>
      <c r="J34" s="25"/>
      <c r="K34" s="27"/>
      <c r="L34" s="27"/>
      <c r="M34" s="27"/>
      <c r="N34" s="27"/>
      <c r="O34" s="51"/>
      <c r="P34" s="27"/>
      <c r="Q34" s="58"/>
      <c r="R34" s="156"/>
      <c r="T34" s="153"/>
      <c r="U34" s="153"/>
      <c r="AD34" s="27"/>
      <c r="AE34" s="27"/>
      <c r="AG34" s="29"/>
      <c r="AH34" s="29"/>
      <c r="AL34" s="58"/>
      <c r="AN34" s="122"/>
      <c r="AO34" s="160"/>
      <c r="AP34" s="160"/>
      <c r="AQ34" s="128"/>
    </row>
    <row r="35" spans="1:43" x14ac:dyDescent="0.2">
      <c r="E35" s="21"/>
      <c r="F35"/>
      <c r="G35"/>
      <c r="H35"/>
      <c r="I35" s="25"/>
      <c r="J35" s="25"/>
      <c r="K35" s="27"/>
      <c r="L35" s="27"/>
      <c r="M35" s="27"/>
      <c r="N35" s="27"/>
      <c r="O35" s="51"/>
      <c r="P35" s="27"/>
      <c r="Q35" s="58"/>
      <c r="R35" s="156"/>
      <c r="T35" s="153"/>
      <c r="U35" s="153"/>
      <c r="AD35" s="27"/>
      <c r="AE35" s="27"/>
      <c r="AG35" s="29"/>
      <c r="AH35" s="29"/>
      <c r="AL35" s="58"/>
      <c r="AN35" s="122"/>
      <c r="AO35" s="160"/>
      <c r="AP35" s="160"/>
      <c r="AQ35" s="128"/>
    </row>
    <row r="36" spans="1:43" x14ac:dyDescent="0.2">
      <c r="A36" s="1">
        <v>86</v>
      </c>
      <c r="B36" s="1">
        <v>126</v>
      </c>
      <c r="C36" s="1" t="s">
        <v>92</v>
      </c>
      <c r="D36" s="66">
        <v>6</v>
      </c>
      <c r="E36" s="21">
        <v>766</v>
      </c>
      <c r="F36">
        <v>223</v>
      </c>
      <c r="G36">
        <v>1832</v>
      </c>
      <c r="H36">
        <v>0.52900000000000003</v>
      </c>
      <c r="I36" s="25">
        <f t="shared" ref="I36:I49" si="34">0.1515*(G36/1000)/(E36/1000)^2/($D$4/10)^4</f>
        <v>9.5533261324871749E-2</v>
      </c>
      <c r="J36" s="25">
        <f t="shared" ref="J36:J49" si="35">0.5*(F36/1000)/(E36/1000)^3/($D$4/10)^5</f>
        <v>3.3587765301806786E-2</v>
      </c>
      <c r="K36" s="27">
        <f t="shared" ref="K36:K49" si="36">I36/J36</f>
        <v>2.8442875096466369</v>
      </c>
      <c r="L36" s="27">
        <f t="shared" ref="L36:L49" si="37">0.798*I36^1.5/J36</f>
        <v>0.70154201769926905</v>
      </c>
      <c r="M36" s="27">
        <f t="shared" ref="M36:M49" si="38">G36/F36</f>
        <v>8.2152466367713011</v>
      </c>
      <c r="N36" s="27"/>
      <c r="O36" s="51">
        <f t="shared" ref="O36:O49" si="39">G36/(PI()*$D$4^2/4)</f>
        <v>10.482686758913021</v>
      </c>
      <c r="P36" s="27">
        <f t="shared" ref="P36:P49" si="40">M36</f>
        <v>8.2152466367713011</v>
      </c>
      <c r="Q36" s="58">
        <f t="shared" ref="Q36:Q49" si="41">L36</f>
        <v>0.70154201769926905</v>
      </c>
      <c r="R36" s="156">
        <f t="shared" si="16"/>
        <v>598.28605686694652</v>
      </c>
      <c r="S36" s="156">
        <f t="shared" si="17"/>
        <v>1130.9755328297665</v>
      </c>
      <c r="T36" s="153"/>
      <c r="U36" s="153"/>
      <c r="W36" s="1">
        <v>86</v>
      </c>
      <c r="X36" s="66">
        <v>6</v>
      </c>
      <c r="Y36" s="17">
        <v>0.72499999999999998</v>
      </c>
      <c r="Z36" s="47">
        <v>578</v>
      </c>
      <c r="AA36">
        <v>3423</v>
      </c>
      <c r="AB36">
        <v>820</v>
      </c>
      <c r="AC36">
        <v>1049</v>
      </c>
      <c r="AD36" s="27">
        <f t="shared" ref="AD36:AD47" si="42">0.1515*(AA36/1000)/(AC36/1000)^2/($D$4/10)^4</f>
        <v>9.5179319776212121E-2</v>
      </c>
      <c r="AE36" s="27">
        <f t="shared" ref="AE36:AE47" si="43">0.5*(Z36/1000)/(AC36/1000)^3/($D$4/10)^5</f>
        <v>3.389720809723671E-2</v>
      </c>
      <c r="AF36" s="24">
        <f t="shared" ref="AF36:AF47" si="44">AD36/AE36</f>
        <v>2.8078807995980974</v>
      </c>
      <c r="AG36" s="29">
        <f t="shared" ref="AG36:AG47" si="45">0.798*AD36^1.5/AE36</f>
        <v>0.69127819291461146</v>
      </c>
      <c r="AH36" s="29">
        <f t="shared" ref="AH36:AH47" si="46">AA36/Z36</f>
        <v>5.922145328719723</v>
      </c>
      <c r="AJ36" s="51">
        <f t="shared" ref="AJ36:AJ47" si="47">AA36/(PI()*$D$4^2/4)</f>
        <v>19.586373785894796</v>
      </c>
      <c r="AK36" s="29">
        <f t="shared" ref="AK36:AK47" si="48">AH36</f>
        <v>5.922145328719723</v>
      </c>
      <c r="AL36" s="58">
        <f t="shared" ref="AL36:AL47" si="49">AG36</f>
        <v>0.69127819291461146</v>
      </c>
      <c r="AN36" s="122"/>
      <c r="AO36" s="160"/>
      <c r="AP36" s="160"/>
      <c r="AQ36" s="128"/>
    </row>
    <row r="37" spans="1:43" x14ac:dyDescent="0.2">
      <c r="A37" s="1">
        <v>86</v>
      </c>
      <c r="B37" s="1">
        <v>126</v>
      </c>
      <c r="C37" s="1" t="s">
        <v>92</v>
      </c>
      <c r="D37" s="66">
        <v>6</v>
      </c>
      <c r="E37" s="21">
        <v>902</v>
      </c>
      <c r="F37">
        <v>369</v>
      </c>
      <c r="G37">
        <v>2560</v>
      </c>
      <c r="H37">
        <v>0.623</v>
      </c>
      <c r="I37" s="25">
        <f t="shared" si="34"/>
        <v>9.6275008170663035E-2</v>
      </c>
      <c r="J37" s="25">
        <f t="shared" si="35"/>
        <v>3.4038413454537161E-2</v>
      </c>
      <c r="K37" s="27">
        <f t="shared" si="36"/>
        <v>2.8284223146666676</v>
      </c>
      <c r="L37" s="27">
        <f t="shared" si="37"/>
        <v>0.70033193146690198</v>
      </c>
      <c r="M37" s="27">
        <f t="shared" si="38"/>
        <v>6.9376693766937674</v>
      </c>
      <c r="N37" s="27"/>
      <c r="O37" s="51">
        <f t="shared" si="39"/>
        <v>14.648295907651383</v>
      </c>
      <c r="P37" s="27">
        <f t="shared" si="40"/>
        <v>6.9376693766937674</v>
      </c>
      <c r="Q37" s="58">
        <f t="shared" si="41"/>
        <v>0.70033193146690198</v>
      </c>
      <c r="R37" s="156">
        <f t="shared" si="16"/>
        <v>704.50916879110412</v>
      </c>
      <c r="S37" s="156">
        <f t="shared" si="17"/>
        <v>1130.8333367433454</v>
      </c>
      <c r="T37" s="153"/>
      <c r="U37" s="153"/>
      <c r="W37" s="1">
        <v>86</v>
      </c>
      <c r="X37" s="66">
        <v>6</v>
      </c>
      <c r="Y37" s="17">
        <v>0.75</v>
      </c>
      <c r="Z37" s="47">
        <v>641</v>
      </c>
      <c r="AA37">
        <v>3647</v>
      </c>
      <c r="AB37">
        <v>848</v>
      </c>
      <c r="AC37">
        <v>1085</v>
      </c>
      <c r="AD37" s="27">
        <f t="shared" si="42"/>
        <v>9.4790095511891048E-2</v>
      </c>
      <c r="AE37" s="27">
        <f t="shared" si="43"/>
        <v>3.3972802209907789E-2</v>
      </c>
      <c r="AF37" s="24">
        <f t="shared" si="44"/>
        <v>2.790175945046022</v>
      </c>
      <c r="AG37" s="29">
        <f t="shared" si="45"/>
        <v>0.68551342124924153</v>
      </c>
      <c r="AH37" s="29">
        <f t="shared" si="46"/>
        <v>5.6895475819032759</v>
      </c>
      <c r="AJ37" s="51">
        <f t="shared" si="47"/>
        <v>20.868099677814293</v>
      </c>
      <c r="AK37" s="29">
        <f t="shared" si="48"/>
        <v>5.6895475819032759</v>
      </c>
      <c r="AL37" s="58">
        <f t="shared" si="49"/>
        <v>0.68551342124924153</v>
      </c>
      <c r="AN37" s="122"/>
      <c r="AO37" s="160"/>
      <c r="AP37" s="160"/>
      <c r="AQ37" s="128"/>
    </row>
    <row r="38" spans="1:43" x14ac:dyDescent="0.2">
      <c r="A38" s="1">
        <v>86</v>
      </c>
      <c r="B38" s="1">
        <v>126</v>
      </c>
      <c r="C38" s="1" t="s">
        <v>92</v>
      </c>
      <c r="D38" s="66">
        <v>6</v>
      </c>
      <c r="E38" s="21">
        <v>1021</v>
      </c>
      <c r="F38">
        <v>532</v>
      </c>
      <c r="G38">
        <v>3268</v>
      </c>
      <c r="H38">
        <v>0.70499999999999996</v>
      </c>
      <c r="I38" s="25">
        <f t="shared" si="34"/>
        <v>9.5921781841037557E-2</v>
      </c>
      <c r="J38" s="25">
        <f t="shared" si="35"/>
        <v>3.3837398162980939E-2</v>
      </c>
      <c r="K38" s="27">
        <f t="shared" si="36"/>
        <v>2.8347859778999993</v>
      </c>
      <c r="L38" s="27">
        <f t="shared" si="37"/>
        <v>0.70061879886117373</v>
      </c>
      <c r="M38" s="27">
        <f t="shared" si="38"/>
        <v>6.1428571428571432</v>
      </c>
      <c r="N38" s="27"/>
      <c r="O38" s="51">
        <f t="shared" si="39"/>
        <v>18.699465244611218</v>
      </c>
      <c r="P38" s="27">
        <f t="shared" si="40"/>
        <v>6.1428571428571432</v>
      </c>
      <c r="Q38" s="58">
        <f t="shared" si="41"/>
        <v>0.70061879886117373</v>
      </c>
      <c r="R38" s="156">
        <f t="shared" si="16"/>
        <v>797.45439172474198</v>
      </c>
      <c r="S38" s="156">
        <f t="shared" si="17"/>
        <v>1131.1409811698468</v>
      </c>
      <c r="T38" s="153"/>
      <c r="U38" s="153"/>
      <c r="W38" s="1">
        <v>86</v>
      </c>
      <c r="X38" s="66">
        <v>6</v>
      </c>
      <c r="Y38" s="17">
        <v>0.77500000000000002</v>
      </c>
      <c r="Z38" s="47">
        <v>708</v>
      </c>
      <c r="AA38">
        <v>3875</v>
      </c>
      <c r="AB38">
        <v>876</v>
      </c>
      <c r="AC38">
        <v>1122</v>
      </c>
      <c r="AD38" s="27">
        <f t="shared" si="42"/>
        <v>9.4183031893934635E-2</v>
      </c>
      <c r="AE38" s="27">
        <f t="shared" si="43"/>
        <v>3.3932608202551964E-2</v>
      </c>
      <c r="AF38" s="24">
        <f t="shared" si="44"/>
        <v>2.7755907041313561</v>
      </c>
      <c r="AG38" s="29">
        <f t="shared" si="45"/>
        <v>0.67974285162802806</v>
      </c>
      <c r="AH38" s="29">
        <f t="shared" si="46"/>
        <v>5.47316384180791</v>
      </c>
      <c r="AJ38" s="51">
        <f t="shared" si="47"/>
        <v>22.172713532089496</v>
      </c>
      <c r="AK38" s="29">
        <f t="shared" si="48"/>
        <v>5.47316384180791</v>
      </c>
      <c r="AL38" s="58">
        <f t="shared" si="49"/>
        <v>0.67974285162802806</v>
      </c>
      <c r="AN38" s="122"/>
      <c r="AO38" s="160"/>
      <c r="AP38" s="160"/>
      <c r="AQ38" s="128"/>
    </row>
    <row r="39" spans="1:43" x14ac:dyDescent="0.2">
      <c r="A39" s="1">
        <v>86</v>
      </c>
      <c r="B39" s="1">
        <v>126</v>
      </c>
      <c r="C39" s="1" t="s">
        <v>92</v>
      </c>
      <c r="D39" s="66">
        <v>6</v>
      </c>
      <c r="E39" s="21">
        <v>1154</v>
      </c>
      <c r="F39">
        <v>764</v>
      </c>
      <c r="G39">
        <v>4060</v>
      </c>
      <c r="H39">
        <v>0.79700000000000004</v>
      </c>
      <c r="I39" s="25">
        <f t="shared" si="34"/>
        <v>9.3282696118085831E-2</v>
      </c>
      <c r="J39" s="25">
        <f t="shared" si="35"/>
        <v>3.3654139284295191E-2</v>
      </c>
      <c r="K39" s="27">
        <f t="shared" si="36"/>
        <v>2.7718045417853396</v>
      </c>
      <c r="L39" s="27">
        <f t="shared" si="37"/>
        <v>0.67556328422217948</v>
      </c>
      <c r="M39" s="27">
        <f t="shared" si="38"/>
        <v>5.3141361256544499</v>
      </c>
      <c r="N39" s="27"/>
      <c r="O39" s="51">
        <f t="shared" si="39"/>
        <v>23.231281791040864</v>
      </c>
      <c r="P39" s="27">
        <f t="shared" si="40"/>
        <v>5.3141361256544499</v>
      </c>
      <c r="Q39" s="58">
        <f t="shared" si="41"/>
        <v>0.67556328422217948</v>
      </c>
      <c r="R39" s="156">
        <f t="shared" si="16"/>
        <v>901.33434676821969</v>
      </c>
      <c r="S39" s="156">
        <f t="shared" si="17"/>
        <v>1130.9088416163358</v>
      </c>
      <c r="T39" s="153"/>
      <c r="U39" s="153"/>
      <c r="W39" s="1">
        <v>86</v>
      </c>
      <c r="X39" s="66">
        <v>6</v>
      </c>
      <c r="Y39" s="17">
        <v>0.8</v>
      </c>
      <c r="Z39" s="47">
        <v>776</v>
      </c>
      <c r="AA39">
        <v>4107</v>
      </c>
      <c r="AB39">
        <v>904</v>
      </c>
      <c r="AC39">
        <v>1158</v>
      </c>
      <c r="AD39" s="27">
        <f t="shared" si="42"/>
        <v>9.3711795292340389E-2</v>
      </c>
      <c r="AE39" s="27">
        <f t="shared" si="43"/>
        <v>3.3829735230186155E-2</v>
      </c>
      <c r="AF39" s="24">
        <f t="shared" si="44"/>
        <v>2.7701013518048963</v>
      </c>
      <c r="AG39" s="29">
        <f t="shared" si="45"/>
        <v>0.67669922572389429</v>
      </c>
      <c r="AH39" s="29">
        <f t="shared" si="46"/>
        <v>5.2925257731958766</v>
      </c>
      <c r="AJ39" s="51">
        <f t="shared" si="47"/>
        <v>23.500215348720403</v>
      </c>
      <c r="AK39" s="29">
        <f t="shared" si="48"/>
        <v>5.2925257731958766</v>
      </c>
      <c r="AL39" s="58">
        <f t="shared" si="49"/>
        <v>0.67669922572389429</v>
      </c>
      <c r="AN39" s="122"/>
      <c r="AO39" s="160"/>
      <c r="AP39" s="160"/>
      <c r="AQ39" s="128"/>
    </row>
    <row r="40" spans="1:43" x14ac:dyDescent="0.2">
      <c r="A40" s="1">
        <v>86</v>
      </c>
      <c r="B40" s="1">
        <v>126</v>
      </c>
      <c r="C40" s="1" t="s">
        <v>92</v>
      </c>
      <c r="D40" s="66">
        <v>6</v>
      </c>
      <c r="E40" s="21">
        <v>1181</v>
      </c>
      <c r="F40">
        <v>824</v>
      </c>
      <c r="G40">
        <v>4247</v>
      </c>
      <c r="H40">
        <v>0.81599999999999995</v>
      </c>
      <c r="I40" s="25">
        <f t="shared" si="34"/>
        <v>9.3168507771115905E-2</v>
      </c>
      <c r="J40" s="25">
        <f t="shared" si="35"/>
        <v>3.3864141842928575E-2</v>
      </c>
      <c r="K40" s="27">
        <f t="shared" si="36"/>
        <v>2.7512437256865292</v>
      </c>
      <c r="L40" s="27">
        <f t="shared" si="37"/>
        <v>0.67014151992716708</v>
      </c>
      <c r="M40" s="27">
        <f t="shared" si="38"/>
        <v>5.1541262135922334</v>
      </c>
      <c r="N40" s="27"/>
      <c r="O40" s="51">
        <f t="shared" si="39"/>
        <v>24.301294031170087</v>
      </c>
      <c r="P40" s="27">
        <f t="shared" si="40"/>
        <v>5.1541262135922334</v>
      </c>
      <c r="Q40" s="58">
        <f t="shared" si="41"/>
        <v>0.67014151992716708</v>
      </c>
      <c r="R40" s="156">
        <f t="shared" si="16"/>
        <v>922.42275869433911</v>
      </c>
      <c r="S40" s="156">
        <f t="shared" si="17"/>
        <v>1130.4200474195334</v>
      </c>
      <c r="T40" s="153"/>
      <c r="U40" s="153"/>
      <c r="W40" s="1">
        <v>86</v>
      </c>
      <c r="X40" s="66">
        <v>6</v>
      </c>
      <c r="Y40" s="17">
        <v>0.82499999999999996</v>
      </c>
      <c r="Z40" s="47">
        <v>852</v>
      </c>
      <c r="AA40">
        <v>4343</v>
      </c>
      <c r="AB40">
        <v>933</v>
      </c>
      <c r="AC40">
        <v>1194</v>
      </c>
      <c r="AD40" s="27">
        <f t="shared" si="42"/>
        <v>9.3211146469286382E-2</v>
      </c>
      <c r="AE40" s="27">
        <f t="shared" si="43"/>
        <v>3.3883570655171009E-2</v>
      </c>
      <c r="AF40" s="24">
        <f t="shared" si="44"/>
        <v>2.7509245533147886</v>
      </c>
      <c r="AG40" s="29">
        <f t="shared" si="45"/>
        <v>0.67021708694106219</v>
      </c>
      <c r="AH40" s="29">
        <f t="shared" si="46"/>
        <v>5.097417840375587</v>
      </c>
      <c r="AJ40" s="51">
        <f t="shared" si="47"/>
        <v>24.850605127707013</v>
      </c>
      <c r="AK40" s="29">
        <f t="shared" si="48"/>
        <v>5.097417840375587</v>
      </c>
      <c r="AL40" s="58">
        <f t="shared" si="49"/>
        <v>0.67021708694106219</v>
      </c>
      <c r="AN40" s="122"/>
      <c r="AO40" s="160"/>
      <c r="AP40" s="160"/>
      <c r="AQ40" s="128"/>
    </row>
    <row r="41" spans="1:43" x14ac:dyDescent="0.2">
      <c r="A41" s="1">
        <v>86</v>
      </c>
      <c r="B41" s="1">
        <v>126</v>
      </c>
      <c r="C41" s="1" t="s">
        <v>92</v>
      </c>
      <c r="D41" s="66">
        <v>6</v>
      </c>
      <c r="E41" s="21">
        <v>1216</v>
      </c>
      <c r="F41">
        <v>907</v>
      </c>
      <c r="G41">
        <v>4518</v>
      </c>
      <c r="H41">
        <v>0.84</v>
      </c>
      <c r="I41" s="25">
        <f t="shared" si="34"/>
        <v>9.3490127192583608E-2</v>
      </c>
      <c r="J41" s="25">
        <f t="shared" si="35"/>
        <v>3.4148302343853534E-2</v>
      </c>
      <c r="K41" s="27">
        <f t="shared" si="36"/>
        <v>2.7377679350262403</v>
      </c>
      <c r="L41" s="27">
        <f t="shared" si="37"/>
        <v>0.6680091317439979</v>
      </c>
      <c r="M41" s="27">
        <f t="shared" si="38"/>
        <v>4.981256890848953</v>
      </c>
      <c r="N41" s="27"/>
      <c r="O41" s="51">
        <f t="shared" si="39"/>
        <v>25.851953480769119</v>
      </c>
      <c r="P41" s="27">
        <f t="shared" si="40"/>
        <v>4.981256890848953</v>
      </c>
      <c r="Q41" s="58">
        <f t="shared" si="41"/>
        <v>0.6680091317439979</v>
      </c>
      <c r="R41" s="156">
        <f t="shared" si="16"/>
        <v>949.7595889689386</v>
      </c>
      <c r="S41" s="156">
        <f t="shared" si="17"/>
        <v>1130.6661773439746</v>
      </c>
      <c r="T41" s="153"/>
      <c r="U41" s="153"/>
      <c r="W41" s="1">
        <v>86</v>
      </c>
      <c r="X41" s="66">
        <v>6</v>
      </c>
      <c r="Y41" s="17">
        <v>0.85</v>
      </c>
      <c r="Z41" s="47">
        <v>933</v>
      </c>
      <c r="AA41">
        <v>4589</v>
      </c>
      <c r="AB41">
        <v>961</v>
      </c>
      <c r="AC41">
        <v>1230</v>
      </c>
      <c r="AD41" s="27">
        <f t="shared" si="42"/>
        <v>9.2809943597076214E-2</v>
      </c>
      <c r="AE41" s="27">
        <f t="shared" si="43"/>
        <v>3.3941330692645766E-2</v>
      </c>
      <c r="AF41" s="24">
        <f t="shared" si="44"/>
        <v>2.7344226553022506</v>
      </c>
      <c r="AG41" s="29">
        <f t="shared" si="45"/>
        <v>0.66476139319047911</v>
      </c>
      <c r="AH41" s="29">
        <f t="shared" si="46"/>
        <v>4.918542336548767</v>
      </c>
      <c r="AJ41" s="51">
        <f t="shared" si="47"/>
        <v>26.258214812582889</v>
      </c>
      <c r="AK41" s="29">
        <f t="shared" si="48"/>
        <v>4.918542336548767</v>
      </c>
      <c r="AL41" s="58">
        <f t="shared" si="49"/>
        <v>0.66476139319047911</v>
      </c>
      <c r="AN41" s="122"/>
      <c r="AO41" s="160"/>
      <c r="AP41" s="160"/>
      <c r="AQ41" s="128"/>
    </row>
    <row r="42" spans="1:43" x14ac:dyDescent="0.2">
      <c r="A42" s="1">
        <v>86</v>
      </c>
      <c r="B42" s="1">
        <v>126</v>
      </c>
      <c r="C42" s="1" t="s">
        <v>92</v>
      </c>
      <c r="D42" s="66">
        <v>6</v>
      </c>
      <c r="E42" s="21">
        <v>1245</v>
      </c>
      <c r="F42">
        <v>967</v>
      </c>
      <c r="G42">
        <v>4705</v>
      </c>
      <c r="H42">
        <v>0.86</v>
      </c>
      <c r="I42" s="25">
        <f t="shared" si="34"/>
        <v>9.2876875945764423E-2</v>
      </c>
      <c r="J42" s="25">
        <f t="shared" si="35"/>
        <v>3.3921962950579754E-2</v>
      </c>
      <c r="K42" s="27">
        <f t="shared" si="36"/>
        <v>2.7379570009281284</v>
      </c>
      <c r="L42" s="27">
        <f t="shared" si="37"/>
        <v>0.66586059437012501</v>
      </c>
      <c r="M42" s="27">
        <f t="shared" si="38"/>
        <v>4.8655635987590484</v>
      </c>
      <c r="N42" s="27"/>
      <c r="O42" s="51">
        <f t="shared" si="39"/>
        <v>26.921965720898342</v>
      </c>
      <c r="P42" s="27">
        <f t="shared" si="40"/>
        <v>4.8655635987590484</v>
      </c>
      <c r="Q42" s="58">
        <f t="shared" si="41"/>
        <v>0.66586059437012501</v>
      </c>
      <c r="R42" s="156">
        <f t="shared" si="16"/>
        <v>972.41010548217798</v>
      </c>
      <c r="S42" s="156">
        <f t="shared" si="17"/>
        <v>1130.7094249792767</v>
      </c>
      <c r="T42" s="153"/>
      <c r="U42" s="153"/>
      <c r="W42" s="1">
        <v>86</v>
      </c>
      <c r="X42" s="66">
        <v>6</v>
      </c>
      <c r="Y42" s="17">
        <v>0.875</v>
      </c>
      <c r="Z42" s="47">
        <v>1014</v>
      </c>
      <c r="AA42">
        <v>4810</v>
      </c>
      <c r="AB42">
        <v>989</v>
      </c>
      <c r="AC42">
        <v>1266</v>
      </c>
      <c r="AD42" s="27">
        <f t="shared" si="42"/>
        <v>9.1825719286995081E-2</v>
      </c>
      <c r="AE42" s="27">
        <f t="shared" si="43"/>
        <v>3.3829797147263439E-2</v>
      </c>
      <c r="AF42" s="24">
        <f t="shared" si="44"/>
        <v>2.7143443659230764</v>
      </c>
      <c r="AG42" s="29">
        <f t="shared" si="45"/>
        <v>0.65637193922052028</v>
      </c>
      <c r="AH42" s="29">
        <f t="shared" si="46"/>
        <v>4.7435897435897436</v>
      </c>
      <c r="AJ42" s="51">
        <f t="shared" si="47"/>
        <v>27.522774732735606</v>
      </c>
      <c r="AK42" s="29">
        <f t="shared" si="48"/>
        <v>4.7435897435897436</v>
      </c>
      <c r="AL42" s="58">
        <f t="shared" si="49"/>
        <v>0.65637193922052028</v>
      </c>
      <c r="AN42" s="122"/>
      <c r="AO42" s="160"/>
      <c r="AP42" s="160"/>
      <c r="AQ42" s="128"/>
    </row>
    <row r="43" spans="1:43" x14ac:dyDescent="0.2">
      <c r="A43" s="1">
        <v>86</v>
      </c>
      <c r="B43" s="1">
        <v>126</v>
      </c>
      <c r="C43" s="1" t="s">
        <v>92</v>
      </c>
      <c r="D43" s="66">
        <v>6</v>
      </c>
      <c r="E43" s="21">
        <v>1278</v>
      </c>
      <c r="F43">
        <v>1033</v>
      </c>
      <c r="G43">
        <v>4830</v>
      </c>
      <c r="H43">
        <v>0.88300000000000001</v>
      </c>
      <c r="I43" s="25">
        <f t="shared" si="34"/>
        <v>9.0484063745696341E-2</v>
      </c>
      <c r="J43" s="25">
        <f t="shared" si="35"/>
        <v>3.3501967712913014E-2</v>
      </c>
      <c r="K43" s="27">
        <f t="shared" si="36"/>
        <v>2.7008581860348495</v>
      </c>
      <c r="L43" s="27">
        <f t="shared" si="37"/>
        <v>0.64832194335630633</v>
      </c>
      <c r="M43" s="27">
        <f t="shared" si="38"/>
        <v>4.6757018393030005</v>
      </c>
      <c r="N43" s="27"/>
      <c r="O43" s="51">
        <f t="shared" si="39"/>
        <v>27.637214544514134</v>
      </c>
      <c r="P43" s="27">
        <f t="shared" si="40"/>
        <v>4.6757018393030005</v>
      </c>
      <c r="Q43" s="58">
        <f t="shared" si="41"/>
        <v>0.64832194335630633</v>
      </c>
      <c r="R43" s="156">
        <f t="shared" si="16"/>
        <v>998.1848311696574</v>
      </c>
      <c r="S43" s="156">
        <f t="shared" si="17"/>
        <v>1130.4471474175054</v>
      </c>
      <c r="T43" s="153"/>
      <c r="U43" s="153"/>
      <c r="W43" s="1">
        <v>86</v>
      </c>
      <c r="X43" s="66">
        <v>6</v>
      </c>
      <c r="Y43" s="17">
        <v>0.9</v>
      </c>
      <c r="Z43" s="47">
        <v>1092</v>
      </c>
      <c r="AA43">
        <v>5002</v>
      </c>
      <c r="AB43">
        <v>1017</v>
      </c>
      <c r="AC43">
        <v>1303</v>
      </c>
      <c r="AD43" s="27">
        <f t="shared" si="42"/>
        <v>9.0144976509503386E-2</v>
      </c>
      <c r="AE43" s="27">
        <f t="shared" si="43"/>
        <v>3.3415806462880011E-2</v>
      </c>
      <c r="AF43" s="24">
        <f t="shared" si="44"/>
        <v>2.6976747249730764</v>
      </c>
      <c r="AG43" s="29">
        <f t="shared" si="45"/>
        <v>0.64634328214021741</v>
      </c>
      <c r="AH43" s="29">
        <f t="shared" si="46"/>
        <v>4.5805860805860803</v>
      </c>
      <c r="AJ43" s="51">
        <f t="shared" si="47"/>
        <v>28.62139692580946</v>
      </c>
      <c r="AK43" s="29">
        <f t="shared" si="48"/>
        <v>4.5805860805860803</v>
      </c>
      <c r="AL43" s="58">
        <f t="shared" si="49"/>
        <v>0.64634328214021741</v>
      </c>
      <c r="AN43" s="122"/>
      <c r="AO43" s="160"/>
      <c r="AP43" s="160"/>
      <c r="AQ43" s="128"/>
    </row>
    <row r="44" spans="1:43" x14ac:dyDescent="0.2">
      <c r="A44" s="1">
        <v>86</v>
      </c>
      <c r="B44" s="1">
        <v>126</v>
      </c>
      <c r="C44" s="1" t="s">
        <v>92</v>
      </c>
      <c r="D44" s="66">
        <v>6</v>
      </c>
      <c r="E44" s="21">
        <v>1314</v>
      </c>
      <c r="F44">
        <v>1129</v>
      </c>
      <c r="G44">
        <v>5101</v>
      </c>
      <c r="H44">
        <v>0.90800000000000003</v>
      </c>
      <c r="I44" s="25">
        <f t="shared" si="34"/>
        <v>9.0396427431520404E-2</v>
      </c>
      <c r="J44" s="25">
        <f t="shared" si="35"/>
        <v>3.3687625615683489E-2</v>
      </c>
      <c r="K44" s="27">
        <f t="shared" si="36"/>
        <v>2.6833718844653678</v>
      </c>
      <c r="L44" s="27">
        <f t="shared" si="37"/>
        <v>0.64381247835675215</v>
      </c>
      <c r="M44" s="27">
        <f t="shared" si="38"/>
        <v>4.5181576616474759</v>
      </c>
      <c r="N44" s="27"/>
      <c r="O44" s="51">
        <f t="shared" si="39"/>
        <v>29.187873994113165</v>
      </c>
      <c r="P44" s="27">
        <f t="shared" si="40"/>
        <v>4.5181576616474759</v>
      </c>
      <c r="Q44" s="58">
        <f t="shared" si="41"/>
        <v>0.64381247835675215</v>
      </c>
      <c r="R44" s="156">
        <f t="shared" si="16"/>
        <v>1026.3027137378167</v>
      </c>
      <c r="S44" s="156">
        <f t="shared" si="17"/>
        <v>1130.2893323103708</v>
      </c>
      <c r="T44" s="153"/>
      <c r="U44" s="153"/>
      <c r="W44" s="1">
        <v>86</v>
      </c>
      <c r="X44" s="66">
        <v>6</v>
      </c>
      <c r="Y44" s="17">
        <v>0.92500000000000004</v>
      </c>
      <c r="Z44" s="47">
        <v>1191</v>
      </c>
      <c r="AA44">
        <v>5235</v>
      </c>
      <c r="AB44">
        <v>1046</v>
      </c>
      <c r="AC44">
        <v>1339</v>
      </c>
      <c r="AD44" s="27">
        <f t="shared" si="42"/>
        <v>8.9339230180092294E-2</v>
      </c>
      <c r="AE44" s="27">
        <f t="shared" si="43"/>
        <v>3.3584012751888624E-2</v>
      </c>
      <c r="AF44" s="24">
        <f t="shared" si="44"/>
        <v>2.6601713988173801</v>
      </c>
      <c r="AG44" s="29">
        <f t="shared" si="45"/>
        <v>0.63450290394759246</v>
      </c>
      <c r="AH44" s="29">
        <f t="shared" si="46"/>
        <v>4.3954659949622163</v>
      </c>
      <c r="AJ44" s="51">
        <f t="shared" si="47"/>
        <v>29.954620733029291</v>
      </c>
      <c r="AK44" s="29">
        <f t="shared" si="48"/>
        <v>4.3954659949622163</v>
      </c>
      <c r="AL44" s="58">
        <f t="shared" si="49"/>
        <v>0.63450290394759246</v>
      </c>
      <c r="AN44" s="122"/>
      <c r="AO44" s="160"/>
      <c r="AP44" s="160"/>
      <c r="AQ44" s="128"/>
    </row>
    <row r="45" spans="1:43" x14ac:dyDescent="0.2">
      <c r="A45" s="1">
        <v>86</v>
      </c>
      <c r="B45" s="1">
        <v>126</v>
      </c>
      <c r="C45" s="1" t="s">
        <v>92</v>
      </c>
      <c r="D45" s="66">
        <v>6</v>
      </c>
      <c r="E45" s="21">
        <v>1343</v>
      </c>
      <c r="F45">
        <v>1194</v>
      </c>
      <c r="G45">
        <v>5247</v>
      </c>
      <c r="H45">
        <v>0.92800000000000005</v>
      </c>
      <c r="I45" s="25">
        <f t="shared" si="34"/>
        <v>8.9011416595628376E-2</v>
      </c>
      <c r="J45" s="25">
        <f t="shared" si="35"/>
        <v>3.336866596471974E-2</v>
      </c>
      <c r="K45" s="27">
        <f t="shared" si="36"/>
        <v>2.6675149881550255</v>
      </c>
      <c r="L45" s="27">
        <f t="shared" si="37"/>
        <v>0.63508611245853741</v>
      </c>
      <c r="M45" s="27">
        <f t="shared" si="38"/>
        <v>4.3944723618090453</v>
      </c>
      <c r="N45" s="27"/>
      <c r="O45" s="51">
        <f t="shared" si="39"/>
        <v>30.023284620096408</v>
      </c>
      <c r="P45" s="27">
        <f t="shared" si="40"/>
        <v>4.3944723618090453</v>
      </c>
      <c r="Q45" s="58">
        <f t="shared" si="41"/>
        <v>0.63508611245853741</v>
      </c>
      <c r="R45" s="156">
        <f t="shared" si="16"/>
        <v>1048.9532302510563</v>
      </c>
      <c r="S45" s="156">
        <f t="shared" si="17"/>
        <v>1130.337532598121</v>
      </c>
      <c r="T45" s="153"/>
      <c r="U45" s="153"/>
      <c r="W45" s="1">
        <v>86</v>
      </c>
      <c r="X45" s="66">
        <v>6</v>
      </c>
      <c r="Y45" s="17">
        <v>0.95</v>
      </c>
      <c r="Z45" s="47">
        <v>1315</v>
      </c>
      <c r="AA45">
        <v>5533</v>
      </c>
      <c r="AB45">
        <v>1074</v>
      </c>
      <c r="AC45">
        <v>1375</v>
      </c>
      <c r="AD45" s="27">
        <f t="shared" si="42"/>
        <v>8.9545125157011629E-2</v>
      </c>
      <c r="AE45" s="27">
        <f t="shared" si="43"/>
        <v>3.4243662969722304E-2</v>
      </c>
      <c r="AF45" s="24">
        <f t="shared" si="44"/>
        <v>2.6149400324429659</v>
      </c>
      <c r="AG45" s="29">
        <f t="shared" si="45"/>
        <v>0.62443264410184951</v>
      </c>
      <c r="AH45" s="29">
        <f t="shared" si="46"/>
        <v>4.2076045627376422</v>
      </c>
      <c r="AJ45" s="51">
        <f t="shared" si="47"/>
        <v>31.659773928529336</v>
      </c>
      <c r="AK45" s="29">
        <f t="shared" si="48"/>
        <v>4.2076045627376422</v>
      </c>
      <c r="AL45" s="58">
        <f t="shared" si="49"/>
        <v>0.62443264410184951</v>
      </c>
      <c r="AN45" s="122"/>
      <c r="AO45" s="160"/>
      <c r="AP45" s="160"/>
      <c r="AQ45" s="128"/>
    </row>
    <row r="46" spans="1:43" x14ac:dyDescent="0.2">
      <c r="A46" s="1">
        <v>86</v>
      </c>
      <c r="B46" s="1">
        <v>126</v>
      </c>
      <c r="C46" s="1" t="s">
        <v>92</v>
      </c>
      <c r="D46" s="66">
        <v>6</v>
      </c>
      <c r="E46" s="21">
        <v>1379</v>
      </c>
      <c r="F46">
        <v>1331</v>
      </c>
      <c r="G46">
        <v>5559</v>
      </c>
      <c r="H46">
        <v>0.95299999999999996</v>
      </c>
      <c r="I46" s="25">
        <f t="shared" si="34"/>
        <v>8.9444741982339218E-2</v>
      </c>
      <c r="J46" s="25">
        <f t="shared" si="35"/>
        <v>3.4359577319516589E-2</v>
      </c>
      <c r="K46" s="27">
        <f t="shared" si="36"/>
        <v>2.6031968074163037</v>
      </c>
      <c r="L46" s="27">
        <f t="shared" si="37"/>
        <v>0.62127989832356267</v>
      </c>
      <c r="M46" s="27">
        <f t="shared" si="38"/>
        <v>4.1765589782118706</v>
      </c>
      <c r="N46" s="27"/>
      <c r="O46" s="51">
        <f t="shared" si="39"/>
        <v>31.80854568384142</v>
      </c>
      <c r="P46" s="27">
        <f t="shared" si="40"/>
        <v>4.1765589782118706</v>
      </c>
      <c r="Q46" s="58">
        <f t="shared" si="41"/>
        <v>0.62127989832356267</v>
      </c>
      <c r="R46" s="156">
        <f t="shared" si="16"/>
        <v>1077.0711128192158</v>
      </c>
      <c r="S46" s="156">
        <f t="shared" si="17"/>
        <v>1130.1900449309715</v>
      </c>
      <c r="T46" s="153"/>
      <c r="U46" s="153"/>
      <c r="W46" s="1">
        <v>86</v>
      </c>
      <c r="X46" s="66">
        <v>6</v>
      </c>
      <c r="Y46" s="17">
        <v>0.97499999999999998</v>
      </c>
      <c r="Z46" s="47">
        <v>1459</v>
      </c>
      <c r="AA46">
        <v>5823</v>
      </c>
      <c r="AB46">
        <v>1102</v>
      </c>
      <c r="AC46">
        <v>1421</v>
      </c>
      <c r="AD46" s="27">
        <f t="shared" si="42"/>
        <v>8.8235897634070151E-2</v>
      </c>
      <c r="AE46" s="27">
        <f t="shared" si="43"/>
        <v>3.4421961443299898E-2</v>
      </c>
      <c r="AF46" s="24">
        <f t="shared" si="44"/>
        <v>2.5633605388644964</v>
      </c>
      <c r="AG46" s="29">
        <f t="shared" si="45"/>
        <v>0.60762444837344975</v>
      </c>
      <c r="AH46" s="29">
        <f t="shared" si="46"/>
        <v>3.9910897875257025</v>
      </c>
      <c r="AJ46" s="51">
        <f t="shared" si="47"/>
        <v>33.319151199317972</v>
      </c>
      <c r="AK46" s="29">
        <f t="shared" si="48"/>
        <v>3.9910897875257025</v>
      </c>
      <c r="AL46" s="58">
        <f t="shared" si="49"/>
        <v>0.60762444837344975</v>
      </c>
      <c r="AN46" s="122"/>
      <c r="AO46" s="160"/>
      <c r="AP46" s="160"/>
      <c r="AQ46" s="128"/>
    </row>
    <row r="47" spans="1:43" x14ac:dyDescent="0.2">
      <c r="A47" s="1">
        <v>86</v>
      </c>
      <c r="B47" s="1">
        <v>126</v>
      </c>
      <c r="C47" s="1" t="s">
        <v>92</v>
      </c>
      <c r="D47" s="66">
        <v>6</v>
      </c>
      <c r="E47" s="21">
        <v>1413</v>
      </c>
      <c r="F47">
        <v>1476</v>
      </c>
      <c r="G47">
        <v>5892</v>
      </c>
      <c r="H47">
        <v>0.97599999999999998</v>
      </c>
      <c r="I47" s="25">
        <f t="shared" si="34"/>
        <v>9.0295288179636793E-2</v>
      </c>
      <c r="J47" s="25">
        <f t="shared" si="35"/>
        <v>3.5417869028655902E-2</v>
      </c>
      <c r="K47" s="27">
        <f t="shared" si="36"/>
        <v>2.5494274685634148</v>
      </c>
      <c r="L47" s="27">
        <f t="shared" si="37"/>
        <v>0.61133336106153813</v>
      </c>
      <c r="M47" s="27">
        <f t="shared" si="38"/>
        <v>3.9918699186991868</v>
      </c>
      <c r="N47" s="27"/>
      <c r="O47" s="51">
        <f t="shared" si="39"/>
        <v>33.713968549953883</v>
      </c>
      <c r="P47" s="27">
        <f t="shared" si="40"/>
        <v>3.9918699186991868</v>
      </c>
      <c r="Q47" s="58">
        <f t="shared" si="41"/>
        <v>0.61133336106153813</v>
      </c>
      <c r="R47" s="156">
        <f t="shared" si="16"/>
        <v>1103.6268908002551</v>
      </c>
      <c r="S47" s="156">
        <f t="shared" si="17"/>
        <v>1130.7652569674744</v>
      </c>
      <c r="T47" s="153"/>
      <c r="U47" s="153"/>
      <c r="W47" s="1">
        <v>86</v>
      </c>
      <c r="X47" s="66">
        <v>6</v>
      </c>
      <c r="Y47" s="17">
        <v>1</v>
      </c>
      <c r="Z47" s="47">
        <v>1629</v>
      </c>
      <c r="AA47">
        <v>6097</v>
      </c>
      <c r="AB47">
        <v>1130</v>
      </c>
      <c r="AC47">
        <v>1447</v>
      </c>
      <c r="AD47" s="27">
        <f t="shared" si="42"/>
        <v>8.9097559173562033E-2</v>
      </c>
      <c r="AE47" s="27">
        <f t="shared" si="43"/>
        <v>3.6398044082631087E-2</v>
      </c>
      <c r="AF47" s="24">
        <f t="shared" si="44"/>
        <v>2.4478666757832412</v>
      </c>
      <c r="AG47" s="29">
        <f t="shared" si="45"/>
        <v>0.58307383707856142</v>
      </c>
      <c r="AH47" s="29">
        <f t="shared" si="46"/>
        <v>3.7427869858809086</v>
      </c>
      <c r="AJ47" s="51">
        <f t="shared" si="47"/>
        <v>34.886976620683782</v>
      </c>
      <c r="AK47" s="29">
        <f t="shared" si="48"/>
        <v>3.7427869858809086</v>
      </c>
      <c r="AL47" s="58">
        <f t="shared" si="49"/>
        <v>0.58307383707856142</v>
      </c>
      <c r="AN47" s="122"/>
      <c r="AO47" s="160"/>
      <c r="AP47" s="160"/>
      <c r="AQ47" s="128"/>
    </row>
    <row r="48" spans="1:43" x14ac:dyDescent="0.2">
      <c r="A48" s="1">
        <v>86</v>
      </c>
      <c r="B48" s="1">
        <v>126</v>
      </c>
      <c r="C48" s="1" t="s">
        <v>92</v>
      </c>
      <c r="D48" s="66">
        <v>6</v>
      </c>
      <c r="E48" s="21">
        <v>1443</v>
      </c>
      <c r="F48">
        <v>1603</v>
      </c>
      <c r="G48">
        <v>6059</v>
      </c>
      <c r="H48">
        <v>0.997</v>
      </c>
      <c r="I48" s="25">
        <f t="shared" si="34"/>
        <v>8.9033811191652434E-2</v>
      </c>
      <c r="J48" s="25">
        <f t="shared" si="35"/>
        <v>3.6115787145218389E-2</v>
      </c>
      <c r="K48" s="27">
        <f t="shared" si="36"/>
        <v>2.4652324711532754</v>
      </c>
      <c r="L48" s="27">
        <f t="shared" si="37"/>
        <v>0.58700020502252526</v>
      </c>
      <c r="M48" s="27">
        <f t="shared" si="38"/>
        <v>3.7797878976918278</v>
      </c>
      <c r="N48" s="27"/>
      <c r="O48" s="51">
        <f t="shared" si="39"/>
        <v>34.669540978304582</v>
      </c>
      <c r="P48" s="27">
        <f t="shared" si="40"/>
        <v>3.7797878976918278</v>
      </c>
      <c r="Q48" s="58">
        <f t="shared" si="41"/>
        <v>0.58700020502252526</v>
      </c>
      <c r="R48" s="156">
        <f t="shared" si="16"/>
        <v>1127.0584596070546</v>
      </c>
      <c r="S48" s="156">
        <f t="shared" si="17"/>
        <v>1130.4498090341572</v>
      </c>
      <c r="T48" s="153"/>
      <c r="U48" s="153"/>
      <c r="AD48" s="27"/>
      <c r="AE48" s="27"/>
      <c r="AG48" s="29"/>
      <c r="AH48" s="29"/>
      <c r="AL48" s="58"/>
      <c r="AN48" s="122"/>
      <c r="AO48" s="160"/>
      <c r="AP48" s="160"/>
      <c r="AQ48" s="128"/>
    </row>
    <row r="49" spans="1:43" x14ac:dyDescent="0.2">
      <c r="A49" s="1">
        <v>86</v>
      </c>
      <c r="B49" s="1">
        <v>126</v>
      </c>
      <c r="C49" s="1" t="s">
        <v>92</v>
      </c>
      <c r="D49" s="66">
        <v>6</v>
      </c>
      <c r="E49" s="21">
        <v>1477</v>
      </c>
      <c r="F49">
        <v>1787</v>
      </c>
      <c r="G49">
        <v>6308</v>
      </c>
      <c r="H49">
        <v>1.0209999999999999</v>
      </c>
      <c r="I49" s="25">
        <f t="shared" si="34"/>
        <v>8.8474347411621787E-2</v>
      </c>
      <c r="J49" s="25">
        <f t="shared" si="35"/>
        <v>3.7544439251259366E-2</v>
      </c>
      <c r="K49" s="27">
        <f t="shared" si="36"/>
        <v>2.3565233407675428</v>
      </c>
      <c r="L49" s="27">
        <f t="shared" si="37"/>
        <v>0.55934958606095708</v>
      </c>
      <c r="M49" s="27">
        <f t="shared" si="38"/>
        <v>3.5299384443200896</v>
      </c>
      <c r="N49" s="27"/>
      <c r="O49" s="51">
        <f t="shared" si="39"/>
        <v>36.094316634947234</v>
      </c>
      <c r="P49" s="27">
        <f t="shared" si="40"/>
        <v>3.5299384443200896</v>
      </c>
      <c r="Q49" s="58">
        <f t="shared" si="41"/>
        <v>0.55934958606095708</v>
      </c>
      <c r="R49" s="156">
        <f t="shared" si="16"/>
        <v>1153.6142375880938</v>
      </c>
      <c r="S49" s="156">
        <f t="shared" si="17"/>
        <v>1129.8866185975455</v>
      </c>
      <c r="T49" s="153"/>
      <c r="U49" s="153"/>
      <c r="AD49" s="27"/>
      <c r="AE49" s="27"/>
      <c r="AG49" s="29"/>
      <c r="AH49" s="29"/>
      <c r="AL49" s="58"/>
      <c r="AN49" s="122"/>
      <c r="AO49" s="160"/>
      <c r="AP49" s="160"/>
      <c r="AQ49" s="128"/>
    </row>
    <row r="50" spans="1:43" x14ac:dyDescent="0.2">
      <c r="I50" s="25"/>
      <c r="J50" s="25"/>
      <c r="K50" s="27"/>
      <c r="L50" s="27"/>
      <c r="M50" s="27"/>
      <c r="N50" s="27"/>
      <c r="O50" s="51"/>
      <c r="P50" s="27"/>
      <c r="Q50" s="58"/>
      <c r="R50" s="156"/>
      <c r="T50" s="153"/>
      <c r="U50" s="153"/>
      <c r="AD50" s="27"/>
      <c r="AE50" s="27"/>
      <c r="AG50" s="29"/>
      <c r="AH50" s="29"/>
      <c r="AL50" s="58"/>
      <c r="AN50" s="122"/>
      <c r="AO50" s="160"/>
      <c r="AP50" s="160"/>
      <c r="AQ50" s="128"/>
    </row>
    <row r="51" spans="1:43" x14ac:dyDescent="0.2">
      <c r="I51" s="25"/>
      <c r="J51" s="25"/>
      <c r="K51" s="27"/>
      <c r="L51" s="27"/>
      <c r="M51" s="27"/>
      <c r="N51" s="27"/>
      <c r="O51" s="51"/>
      <c r="P51" s="27"/>
      <c r="Q51" s="58"/>
      <c r="R51" s="156"/>
      <c r="T51" s="153"/>
      <c r="U51" s="153"/>
      <c r="AD51" s="27"/>
      <c r="AE51" s="27"/>
      <c r="AG51" s="29"/>
      <c r="AH51" s="29"/>
      <c r="AL51" s="58"/>
      <c r="AN51" s="122"/>
      <c r="AO51" s="160"/>
      <c r="AP51" s="160"/>
      <c r="AQ51" s="128"/>
    </row>
    <row r="52" spans="1:43" x14ac:dyDescent="0.2">
      <c r="A52" s="1">
        <v>87</v>
      </c>
      <c r="B52" s="1">
        <v>127</v>
      </c>
      <c r="C52" s="1" t="s">
        <v>92</v>
      </c>
      <c r="D52" s="66">
        <v>8</v>
      </c>
      <c r="E52" s="68">
        <v>768</v>
      </c>
      <c r="F52" s="47">
        <v>296</v>
      </c>
      <c r="G52" s="68">
        <v>2318.3311999999992</v>
      </c>
      <c r="H52" s="50">
        <v>0.53100000000000003</v>
      </c>
      <c r="I52" s="25">
        <f t="shared" ref="I52:I65" si="50">0.1515*(G52/1000)/(E52/1000)^2/($D$4/10)^4</f>
        <v>0.12026512688947158</v>
      </c>
      <c r="J52" s="25">
        <f t="shared" ref="J52:J65" si="51">0.5*(F52/1000)/(E52/1000)^3/($D$4/10)^5</f>
        <v>4.4235465993559257E-2</v>
      </c>
      <c r="K52" s="27">
        <f t="shared" ref="K52:K65" si="52">I52/J52</f>
        <v>2.7187489537689586</v>
      </c>
      <c r="L52" s="27">
        <f t="shared" ref="L52:L65" si="53">0.798*I52^1.5/J52</f>
        <v>0.75238799162066183</v>
      </c>
      <c r="M52" s="27">
        <f t="shared" ref="M52:M65" si="54">G52/F52</f>
        <v>7.8321999999999976</v>
      </c>
      <c r="N52" s="27"/>
      <c r="O52" s="51">
        <f t="shared" ref="O52:O65" si="55">G52/(PI()*$D$4^2/4)</f>
        <v>13.265469308414261</v>
      </c>
      <c r="P52" s="27">
        <f t="shared" ref="P52:P65" si="56">M52</f>
        <v>7.8321999999999976</v>
      </c>
      <c r="Q52" s="58">
        <f t="shared" ref="Q52:Q65" si="57">L52</f>
        <v>0.75238799162066183</v>
      </c>
      <c r="R52" s="156">
        <f t="shared" si="16"/>
        <v>599.84816145406649</v>
      </c>
      <c r="S52" s="156">
        <f t="shared" si="17"/>
        <v>1129.657554527432</v>
      </c>
      <c r="T52" s="153"/>
      <c r="U52" s="153"/>
      <c r="W52" s="9">
        <v>87</v>
      </c>
      <c r="X52" s="7">
        <v>8</v>
      </c>
      <c r="Y52" s="17">
        <v>0.72499999999999998</v>
      </c>
      <c r="Z52" s="68">
        <v>772</v>
      </c>
      <c r="AA52">
        <v>4259</v>
      </c>
      <c r="AB52">
        <v>820</v>
      </c>
      <c r="AC52">
        <v>1049</v>
      </c>
      <c r="AD52" s="27">
        <f t="shared" ref="AD52:AD63" si="58">0.1515*(AA52/1000)/(AC52/1000)^2/($D$4/10)^4</f>
        <v>0.11842498478728816</v>
      </c>
      <c r="AE52" s="27">
        <f t="shared" ref="AE52:AE63" si="59">0.5*(Z52/1000)/(AC52/1000)^3/($D$4/10)^5</f>
        <v>4.5274471714648344E-2</v>
      </c>
      <c r="AF52" s="24">
        <f t="shared" ref="AF52:AF63" si="60">AD52/AE52</f>
        <v>2.6157121287617877</v>
      </c>
      <c r="AG52" s="29">
        <f t="shared" ref="AG52:AG63" si="61">0.798*AD52^1.5/AE52</f>
        <v>0.71831429005345471</v>
      </c>
      <c r="AH52" s="29">
        <f t="shared" ref="AH52:AH63" si="62">AA52/Z52</f>
        <v>5.516839378238342</v>
      </c>
      <c r="AJ52" s="51">
        <f t="shared" ref="AJ52:AJ63" si="63">AA52/(PI()*$D$4^2/4)</f>
        <v>24.369957918237201</v>
      </c>
      <c r="AK52" s="29">
        <f t="shared" ref="AK52:AK63" si="64">AH52</f>
        <v>5.516839378238342</v>
      </c>
      <c r="AL52" s="58">
        <f t="shared" ref="AL52:AL63" si="65">AG52</f>
        <v>0.71831429005345471</v>
      </c>
      <c r="AN52" s="122"/>
      <c r="AO52" s="160"/>
      <c r="AP52" s="160"/>
      <c r="AQ52" s="128"/>
    </row>
    <row r="53" spans="1:43" x14ac:dyDescent="0.2">
      <c r="A53" s="1">
        <v>87</v>
      </c>
      <c r="B53" s="1">
        <v>127</v>
      </c>
      <c r="C53" s="1" t="s">
        <v>92</v>
      </c>
      <c r="D53" s="66">
        <v>8</v>
      </c>
      <c r="E53" s="68">
        <v>897</v>
      </c>
      <c r="F53" s="47">
        <v>477</v>
      </c>
      <c r="G53" s="47">
        <v>3136</v>
      </c>
      <c r="H53" s="50">
        <v>0.62</v>
      </c>
      <c r="I53" s="25">
        <f t="shared" si="50"/>
        <v>0.11925534190011927</v>
      </c>
      <c r="J53" s="25">
        <f t="shared" si="51"/>
        <v>4.474078560316519E-2</v>
      </c>
      <c r="K53" s="27">
        <f t="shared" si="52"/>
        <v>2.6654726843169811</v>
      </c>
      <c r="L53" s="27">
        <f t="shared" si="53"/>
        <v>0.73454101121425819</v>
      </c>
      <c r="M53" s="27">
        <f t="shared" si="54"/>
        <v>6.5744234800838575</v>
      </c>
      <c r="N53" s="27"/>
      <c r="O53" s="51">
        <f t="shared" si="55"/>
        <v>17.944162486872944</v>
      </c>
      <c r="P53" s="27">
        <f t="shared" si="56"/>
        <v>6.5744234800838575</v>
      </c>
      <c r="Q53" s="58">
        <f t="shared" si="57"/>
        <v>0.73454101121425819</v>
      </c>
      <c r="R53" s="156">
        <f t="shared" si="16"/>
        <v>700.60390732330416</v>
      </c>
      <c r="S53" s="156">
        <f t="shared" si="17"/>
        <v>1130.0063021343615</v>
      </c>
      <c r="T53" s="153"/>
      <c r="U53" s="153"/>
      <c r="W53" s="9">
        <v>87</v>
      </c>
      <c r="X53" s="7">
        <v>8</v>
      </c>
      <c r="Y53" s="17">
        <v>0.75</v>
      </c>
      <c r="Z53" s="68">
        <v>857</v>
      </c>
      <c r="AA53">
        <v>4548</v>
      </c>
      <c r="AB53">
        <v>848</v>
      </c>
      <c r="AC53">
        <v>1085</v>
      </c>
      <c r="AD53" s="27">
        <f t="shared" si="58"/>
        <v>0.11820821343243226</v>
      </c>
      <c r="AE53" s="27">
        <f t="shared" si="59"/>
        <v>4.5420735559892317E-2</v>
      </c>
      <c r="AF53" s="24">
        <f t="shared" si="60"/>
        <v>2.6025164932998832</v>
      </c>
      <c r="AG53" s="29">
        <f t="shared" si="61"/>
        <v>0.71403616477320153</v>
      </c>
      <c r="AH53" s="29">
        <f t="shared" si="62"/>
        <v>5.306884480746791</v>
      </c>
      <c r="AJ53" s="51">
        <f t="shared" si="63"/>
        <v>26.023613198436909</v>
      </c>
      <c r="AK53" s="29">
        <f t="shared" si="64"/>
        <v>5.306884480746791</v>
      </c>
      <c r="AL53" s="58">
        <f t="shared" si="65"/>
        <v>0.71403616477320153</v>
      </c>
      <c r="AN53" s="122"/>
      <c r="AO53" s="160"/>
      <c r="AP53" s="160"/>
      <c r="AQ53" s="128"/>
    </row>
    <row r="54" spans="1:43" x14ac:dyDescent="0.2">
      <c r="A54" s="1">
        <v>87</v>
      </c>
      <c r="B54" s="1">
        <v>127</v>
      </c>
      <c r="C54" s="1" t="s">
        <v>92</v>
      </c>
      <c r="D54" s="66">
        <v>8</v>
      </c>
      <c r="E54" s="68">
        <v>1028</v>
      </c>
      <c r="F54" s="47">
        <v>728</v>
      </c>
      <c r="G54" s="47">
        <v>4105</v>
      </c>
      <c r="H54" s="50">
        <v>0.71</v>
      </c>
      <c r="I54" s="25">
        <f t="shared" si="50"/>
        <v>0.11885394627423397</v>
      </c>
      <c r="J54" s="25">
        <f t="shared" si="51"/>
        <v>4.5364339400926899E-2</v>
      </c>
      <c r="K54" s="27">
        <f t="shared" si="52"/>
        <v>2.6199862677115386</v>
      </c>
      <c r="L54" s="27">
        <f t="shared" si="53"/>
        <v>0.72078992806588427</v>
      </c>
      <c r="M54" s="27">
        <f t="shared" si="54"/>
        <v>5.6387362637362637</v>
      </c>
      <c r="N54" s="27"/>
      <c r="O54" s="51">
        <f t="shared" si="55"/>
        <v>23.488771367542551</v>
      </c>
      <c r="P54" s="27">
        <f t="shared" si="56"/>
        <v>5.6387362637362637</v>
      </c>
      <c r="Q54" s="58">
        <f t="shared" si="57"/>
        <v>0.72078992806588427</v>
      </c>
      <c r="R54" s="156">
        <f t="shared" si="16"/>
        <v>802.9217577796619</v>
      </c>
      <c r="S54" s="156">
        <f t="shared" si="17"/>
        <v>1130.8757151826223</v>
      </c>
      <c r="T54" s="153"/>
      <c r="U54" s="153"/>
      <c r="W54" s="9">
        <v>87</v>
      </c>
      <c r="X54" s="7">
        <v>8</v>
      </c>
      <c r="Y54" s="17">
        <v>0.77500000000000002</v>
      </c>
      <c r="Z54" s="68">
        <v>946</v>
      </c>
      <c r="AA54">
        <v>4845</v>
      </c>
      <c r="AB54">
        <v>876</v>
      </c>
      <c r="AC54">
        <v>1122</v>
      </c>
      <c r="AD54" s="27">
        <f t="shared" si="58"/>
        <v>0.1177591714906099</v>
      </c>
      <c r="AE54" s="27">
        <f t="shared" si="59"/>
        <v>4.5339332428833555E-2</v>
      </c>
      <c r="AF54" s="24">
        <f t="shared" si="60"/>
        <v>2.5972850763837214</v>
      </c>
      <c r="AG54" s="29">
        <f t="shared" si="61"/>
        <v>0.7112460741147848</v>
      </c>
      <c r="AH54" s="29">
        <f t="shared" si="62"/>
        <v>5.1215644820295987</v>
      </c>
      <c r="AJ54" s="51">
        <f t="shared" si="63"/>
        <v>27.723044403348027</v>
      </c>
      <c r="AK54" s="29">
        <f t="shared" si="64"/>
        <v>5.1215644820295987</v>
      </c>
      <c r="AL54" s="58">
        <f t="shared" si="65"/>
        <v>0.7112460741147848</v>
      </c>
      <c r="AN54" s="122"/>
      <c r="AO54" s="160"/>
      <c r="AP54" s="160"/>
      <c r="AQ54" s="128"/>
    </row>
    <row r="55" spans="1:43" x14ac:dyDescent="0.2">
      <c r="A55" s="1">
        <v>87</v>
      </c>
      <c r="B55" s="1">
        <v>127</v>
      </c>
      <c r="C55" s="1" t="s">
        <v>92</v>
      </c>
      <c r="D55" s="66">
        <v>8</v>
      </c>
      <c r="E55" s="68">
        <v>1154</v>
      </c>
      <c r="F55" s="47">
        <v>1021</v>
      </c>
      <c r="G55" s="47">
        <v>5106</v>
      </c>
      <c r="H55" s="50">
        <v>0.79700000000000004</v>
      </c>
      <c r="I55" s="25">
        <f t="shared" si="50"/>
        <v>0.11731562718693257</v>
      </c>
      <c r="J55" s="25">
        <f t="shared" si="51"/>
        <v>4.4974968860295006E-2</v>
      </c>
      <c r="K55" s="27">
        <f t="shared" si="52"/>
        <v>2.608464889688932</v>
      </c>
      <c r="L55" s="27">
        <f t="shared" si="53"/>
        <v>0.7129610758364453</v>
      </c>
      <c r="M55" s="27">
        <f t="shared" si="54"/>
        <v>5.0009794319294807</v>
      </c>
      <c r="N55" s="27"/>
      <c r="O55" s="51">
        <f t="shared" si="55"/>
        <v>29.216483947057796</v>
      </c>
      <c r="P55" s="27">
        <f t="shared" si="56"/>
        <v>5.0009794319294807</v>
      </c>
      <c r="Q55" s="58">
        <f t="shared" si="57"/>
        <v>0.7129610758364453</v>
      </c>
      <c r="R55" s="156">
        <f t="shared" si="16"/>
        <v>901.33434676821969</v>
      </c>
      <c r="S55" s="156">
        <f t="shared" si="17"/>
        <v>1130.9088416163358</v>
      </c>
      <c r="T55" s="153"/>
      <c r="U55" s="153"/>
      <c r="W55" s="9">
        <v>87</v>
      </c>
      <c r="X55" s="7">
        <v>8</v>
      </c>
      <c r="Y55" s="17">
        <v>0.8</v>
      </c>
      <c r="Z55" s="68">
        <v>1040</v>
      </c>
      <c r="AA55">
        <v>5154</v>
      </c>
      <c r="AB55">
        <v>904</v>
      </c>
      <c r="AC55">
        <v>1158</v>
      </c>
      <c r="AD55" s="27">
        <f t="shared" si="58"/>
        <v>0.11760180008198744</v>
      </c>
      <c r="AE55" s="27">
        <f t="shared" si="59"/>
        <v>4.5338820411589688E-2</v>
      </c>
      <c r="AF55" s="24">
        <f t="shared" si="60"/>
        <v>2.5938433998588462</v>
      </c>
      <c r="AG55" s="29">
        <f t="shared" si="61"/>
        <v>0.70982882042592654</v>
      </c>
      <c r="AH55" s="29">
        <f t="shared" si="62"/>
        <v>4.9557692307692305</v>
      </c>
      <c r="AJ55" s="51">
        <f t="shared" si="63"/>
        <v>29.491139495326259</v>
      </c>
      <c r="AK55" s="29">
        <f t="shared" si="64"/>
        <v>4.9557692307692305</v>
      </c>
      <c r="AL55" s="58">
        <f t="shared" si="65"/>
        <v>0.70982882042592654</v>
      </c>
      <c r="AN55" s="122"/>
      <c r="AO55" s="160"/>
      <c r="AP55" s="160"/>
      <c r="AQ55" s="128"/>
    </row>
    <row r="56" spans="1:43" x14ac:dyDescent="0.2">
      <c r="A56" s="1">
        <v>87</v>
      </c>
      <c r="B56" s="1">
        <v>127</v>
      </c>
      <c r="C56" s="1" t="s">
        <v>92</v>
      </c>
      <c r="D56" s="66">
        <v>8</v>
      </c>
      <c r="E56" s="68">
        <v>1187</v>
      </c>
      <c r="F56" s="47">
        <v>1126</v>
      </c>
      <c r="G56" s="47">
        <v>5418</v>
      </c>
      <c r="H56" s="50">
        <v>0.82</v>
      </c>
      <c r="I56" s="25">
        <f t="shared" si="50"/>
        <v>0.1176587517763855</v>
      </c>
      <c r="J56" s="25">
        <f t="shared" si="51"/>
        <v>4.5577320501248957E-2</v>
      </c>
      <c r="K56" s="27">
        <f t="shared" si="52"/>
        <v>2.5815197225813504</v>
      </c>
      <c r="L56" s="27">
        <f t="shared" si="53"/>
        <v>0.70662737324951086</v>
      </c>
      <c r="M56" s="27">
        <f t="shared" si="54"/>
        <v>4.8117229129662524</v>
      </c>
      <c r="N56" s="27"/>
      <c r="O56" s="51">
        <f t="shared" si="55"/>
        <v>31.001745010802811</v>
      </c>
      <c r="P56" s="27">
        <f t="shared" si="56"/>
        <v>4.8117229129662524</v>
      </c>
      <c r="Q56" s="58">
        <f t="shared" si="57"/>
        <v>0.70662737324951086</v>
      </c>
      <c r="R56" s="156">
        <f t="shared" si="16"/>
        <v>927.10907245569899</v>
      </c>
      <c r="S56" s="156">
        <f t="shared" si="17"/>
        <v>1130.6208200679257</v>
      </c>
      <c r="T56" s="153"/>
      <c r="U56" s="153"/>
      <c r="W56" s="9">
        <v>87</v>
      </c>
      <c r="X56" s="7">
        <v>8</v>
      </c>
      <c r="Y56" s="17">
        <v>0.82499999999999996</v>
      </c>
      <c r="Z56" s="68">
        <v>1140</v>
      </c>
      <c r="AA56">
        <v>5467</v>
      </c>
      <c r="AB56">
        <v>933</v>
      </c>
      <c r="AC56">
        <v>1194</v>
      </c>
      <c r="AD56" s="27">
        <f t="shared" si="58"/>
        <v>0.11733486938696491</v>
      </c>
      <c r="AE56" s="27">
        <f t="shared" si="59"/>
        <v>4.5337172003397826E-2</v>
      </c>
      <c r="AF56" s="24">
        <f t="shared" si="60"/>
        <v>2.5880500305173681</v>
      </c>
      <c r="AG56" s="29">
        <f t="shared" si="61"/>
        <v>0.70743917581756122</v>
      </c>
      <c r="AH56" s="29">
        <f t="shared" si="62"/>
        <v>4.795614035087719</v>
      </c>
      <c r="AJ56" s="51">
        <f t="shared" si="63"/>
        <v>31.282122549660198</v>
      </c>
      <c r="AK56" s="29">
        <f t="shared" si="64"/>
        <v>4.795614035087719</v>
      </c>
      <c r="AL56" s="58">
        <f t="shared" si="65"/>
        <v>0.70743917581756122</v>
      </c>
      <c r="AN56" s="122"/>
      <c r="AO56" s="160"/>
      <c r="AP56" s="160"/>
      <c r="AQ56" s="128"/>
    </row>
    <row r="57" spans="1:43" x14ac:dyDescent="0.2">
      <c r="A57" s="1">
        <v>87</v>
      </c>
      <c r="B57" s="1">
        <v>127</v>
      </c>
      <c r="C57" s="1" t="s">
        <v>92</v>
      </c>
      <c r="D57" s="66">
        <v>8</v>
      </c>
      <c r="E57" s="68">
        <v>1217</v>
      </c>
      <c r="F57" s="47">
        <v>1208</v>
      </c>
      <c r="G57" s="47">
        <v>5669</v>
      </c>
      <c r="H57" s="50">
        <v>0.84099999999999997</v>
      </c>
      <c r="I57" s="25">
        <f t="shared" si="50"/>
        <v>0.11711485214532739</v>
      </c>
      <c r="J57" s="25">
        <f t="shared" si="51"/>
        <v>4.536884835859898E-2</v>
      </c>
      <c r="K57" s="27">
        <f t="shared" si="52"/>
        <v>2.5813935416575333</v>
      </c>
      <c r="L57" s="27">
        <f t="shared" si="53"/>
        <v>0.70495776363749785</v>
      </c>
      <c r="M57" s="27">
        <f t="shared" si="54"/>
        <v>4.6928807947019866</v>
      </c>
      <c r="N57" s="27"/>
      <c r="O57" s="51">
        <f t="shared" si="55"/>
        <v>32.437964648623314</v>
      </c>
      <c r="P57" s="27">
        <f t="shared" si="56"/>
        <v>4.6928807947019866</v>
      </c>
      <c r="Q57" s="58">
        <f t="shared" si="57"/>
        <v>0.70495776363749785</v>
      </c>
      <c r="R57" s="156">
        <f t="shared" si="16"/>
        <v>950.54064126249853</v>
      </c>
      <c r="S57" s="156">
        <f t="shared" si="17"/>
        <v>1130.2504652348377</v>
      </c>
      <c r="T57" s="153"/>
      <c r="U57" s="153"/>
      <c r="W57" s="9">
        <v>87</v>
      </c>
      <c r="X57" s="7">
        <v>8</v>
      </c>
      <c r="Y57" s="17">
        <v>0.85</v>
      </c>
      <c r="Z57" s="68">
        <v>1247</v>
      </c>
      <c r="AA57">
        <v>5780</v>
      </c>
      <c r="AB57">
        <v>961</v>
      </c>
      <c r="AC57">
        <v>1230</v>
      </c>
      <c r="AD57" s="27">
        <f t="shared" si="58"/>
        <v>0.11689724863610819</v>
      </c>
      <c r="AE57" s="27">
        <f t="shared" si="59"/>
        <v>4.5364243701746264E-2</v>
      </c>
      <c r="AF57" s="24">
        <f t="shared" si="60"/>
        <v>2.5768587569687251</v>
      </c>
      <c r="AG57" s="29">
        <f t="shared" si="61"/>
        <v>0.70306527890109705</v>
      </c>
      <c r="AH57" s="29">
        <f t="shared" si="62"/>
        <v>4.635124298315958</v>
      </c>
      <c r="AJ57" s="51">
        <f t="shared" si="63"/>
        <v>33.073105603994136</v>
      </c>
      <c r="AK57" s="29">
        <f t="shared" si="64"/>
        <v>4.635124298315958</v>
      </c>
      <c r="AL57" s="58">
        <f t="shared" si="65"/>
        <v>0.70306527890109705</v>
      </c>
      <c r="AN57" s="122"/>
      <c r="AO57" s="160"/>
      <c r="AP57" s="160"/>
      <c r="AQ57" s="128"/>
    </row>
    <row r="58" spans="1:43" x14ac:dyDescent="0.2">
      <c r="A58" s="1">
        <v>87</v>
      </c>
      <c r="B58" s="1">
        <v>127</v>
      </c>
      <c r="C58" s="1" t="s">
        <v>92</v>
      </c>
      <c r="D58" s="66">
        <v>8</v>
      </c>
      <c r="E58" s="68">
        <v>1248</v>
      </c>
      <c r="F58" s="47">
        <v>1300</v>
      </c>
      <c r="G58" s="47">
        <v>5939</v>
      </c>
      <c r="H58" s="50">
        <v>0.86199999999999999</v>
      </c>
      <c r="I58" s="25">
        <f t="shared" si="50"/>
        <v>0.11667312452766374</v>
      </c>
      <c r="J58" s="25">
        <f t="shared" si="51"/>
        <v>4.5275384992608227E-2</v>
      </c>
      <c r="K58" s="27">
        <f t="shared" si="52"/>
        <v>2.5769659285439999</v>
      </c>
      <c r="L58" s="27">
        <f t="shared" si="53"/>
        <v>0.70242018343447421</v>
      </c>
      <c r="M58" s="27">
        <f t="shared" si="54"/>
        <v>4.5684615384615386</v>
      </c>
      <c r="N58" s="27"/>
      <c r="O58" s="51">
        <f t="shared" si="55"/>
        <v>33.982902107633421</v>
      </c>
      <c r="P58" s="27">
        <f t="shared" si="56"/>
        <v>4.5684615384615386</v>
      </c>
      <c r="Q58" s="58">
        <f t="shared" si="57"/>
        <v>0.70242018343447421</v>
      </c>
      <c r="R58" s="156">
        <f t="shared" si="16"/>
        <v>974.75326236285798</v>
      </c>
      <c r="S58" s="156">
        <f t="shared" si="17"/>
        <v>1130.8042486808097</v>
      </c>
      <c r="T58" s="153"/>
      <c r="U58" s="153"/>
      <c r="W58" s="9">
        <v>87</v>
      </c>
      <c r="X58" s="7">
        <v>8</v>
      </c>
      <c r="Y58" s="17">
        <v>0.875</v>
      </c>
      <c r="Z58" s="68">
        <v>1345</v>
      </c>
      <c r="AA58">
        <v>6048</v>
      </c>
      <c r="AB58">
        <v>989</v>
      </c>
      <c r="AC58">
        <v>1266</v>
      </c>
      <c r="AD58" s="27">
        <f t="shared" si="58"/>
        <v>0.11545986491637139</v>
      </c>
      <c r="AE58" s="27">
        <f t="shared" si="59"/>
        <v>4.4872857162790263E-2</v>
      </c>
      <c r="AF58" s="24">
        <f t="shared" si="60"/>
        <v>2.573044646956729</v>
      </c>
      <c r="AG58" s="29">
        <f t="shared" si="61"/>
        <v>0.69769520130552676</v>
      </c>
      <c r="AH58" s="29">
        <f t="shared" si="62"/>
        <v>4.4966542750929364</v>
      </c>
      <c r="AJ58" s="51">
        <f t="shared" si="63"/>
        <v>34.606599081826388</v>
      </c>
      <c r="AK58" s="29">
        <f t="shared" si="64"/>
        <v>4.4966542750929364</v>
      </c>
      <c r="AL58" s="58">
        <f t="shared" si="65"/>
        <v>0.69769520130552676</v>
      </c>
      <c r="AN58" s="122"/>
      <c r="AO58" s="160"/>
      <c r="AP58" s="160"/>
      <c r="AQ58" s="128"/>
    </row>
    <row r="59" spans="1:43" x14ac:dyDescent="0.2">
      <c r="A59" s="1">
        <v>87</v>
      </c>
      <c r="B59" s="1">
        <v>127</v>
      </c>
      <c r="C59" s="1" t="s">
        <v>92</v>
      </c>
      <c r="D59" s="66">
        <v>8</v>
      </c>
      <c r="E59" s="68">
        <v>1284</v>
      </c>
      <c r="F59" s="47">
        <v>1395</v>
      </c>
      <c r="G59" s="47">
        <v>6169</v>
      </c>
      <c r="H59" s="50">
        <v>0.88700000000000001</v>
      </c>
      <c r="I59" s="25">
        <f t="shared" si="50"/>
        <v>0.11449101266791881</v>
      </c>
      <c r="J59" s="25">
        <f t="shared" si="51"/>
        <v>4.4610972636334921E-2</v>
      </c>
      <c r="K59" s="27">
        <f t="shared" si="52"/>
        <v>2.5664316624799999</v>
      </c>
      <c r="L59" s="27">
        <f t="shared" si="53"/>
        <v>0.69297616028210418</v>
      </c>
      <c r="M59" s="27">
        <f t="shared" si="54"/>
        <v>4.4222222222222225</v>
      </c>
      <c r="N59" s="27"/>
      <c r="O59" s="51">
        <f t="shared" si="55"/>
        <v>35.29895994308648</v>
      </c>
      <c r="P59" s="27">
        <f t="shared" si="56"/>
        <v>4.4222222222222225</v>
      </c>
      <c r="Q59" s="58">
        <f t="shared" si="57"/>
        <v>0.69297616028210418</v>
      </c>
      <c r="R59" s="156">
        <f t="shared" si="16"/>
        <v>1002.8711449310173</v>
      </c>
      <c r="S59" s="156">
        <f t="shared" si="17"/>
        <v>1130.6326323912258</v>
      </c>
      <c r="T59" s="153"/>
      <c r="U59" s="153"/>
      <c r="W59" s="9">
        <v>87</v>
      </c>
      <c r="X59" s="7">
        <v>8</v>
      </c>
      <c r="Y59" s="17">
        <v>0.9</v>
      </c>
      <c r="Z59" s="68">
        <v>1450</v>
      </c>
      <c r="AA59">
        <v>6338</v>
      </c>
      <c r="AB59">
        <v>1017</v>
      </c>
      <c r="AC59">
        <v>1303</v>
      </c>
      <c r="AD59" s="27">
        <f t="shared" si="58"/>
        <v>0.11422208339009048</v>
      </c>
      <c r="AE59" s="27">
        <f t="shared" si="59"/>
        <v>4.4370805284959722E-2</v>
      </c>
      <c r="AF59" s="24">
        <f t="shared" si="60"/>
        <v>2.5742621225044138</v>
      </c>
      <c r="AG59" s="29">
        <f t="shared" si="61"/>
        <v>0.69427367229208925</v>
      </c>
      <c r="AH59" s="29">
        <f t="shared" si="62"/>
        <v>4.3710344827586205</v>
      </c>
      <c r="AJ59" s="51">
        <f t="shared" si="63"/>
        <v>36.265976352615027</v>
      </c>
      <c r="AK59" s="29">
        <f t="shared" si="64"/>
        <v>4.3710344827586205</v>
      </c>
      <c r="AL59" s="58">
        <f t="shared" si="65"/>
        <v>0.69427367229208925</v>
      </c>
      <c r="AN59" s="122"/>
      <c r="AO59" s="160"/>
      <c r="AP59" s="160"/>
      <c r="AQ59" s="128"/>
    </row>
    <row r="60" spans="1:43" x14ac:dyDescent="0.2">
      <c r="A60" s="1">
        <v>87</v>
      </c>
      <c r="B60" s="1">
        <v>127</v>
      </c>
      <c r="C60" s="1" t="s">
        <v>92</v>
      </c>
      <c r="D60" s="66">
        <v>8</v>
      </c>
      <c r="E60" s="68">
        <v>1313</v>
      </c>
      <c r="F60" s="47">
        <v>1489</v>
      </c>
      <c r="G60" s="47">
        <v>6419</v>
      </c>
      <c r="H60" s="50">
        <v>0.90700000000000003</v>
      </c>
      <c r="I60" s="25">
        <f t="shared" si="50"/>
        <v>0.11392645856568484</v>
      </c>
      <c r="J60" s="25">
        <f t="shared" si="51"/>
        <v>4.4531064321565568E-2</v>
      </c>
      <c r="K60" s="27">
        <f t="shared" si="52"/>
        <v>2.5583592106176627</v>
      </c>
      <c r="L60" s="27">
        <f t="shared" si="53"/>
        <v>0.6890912134882573</v>
      </c>
      <c r="M60" s="91">
        <f t="shared" si="54"/>
        <v>4.3109469442578909</v>
      </c>
      <c r="N60" s="27"/>
      <c r="O60" s="51">
        <f t="shared" si="55"/>
        <v>36.729457590318056</v>
      </c>
      <c r="P60" s="27">
        <f t="shared" si="56"/>
        <v>4.3109469442578909</v>
      </c>
      <c r="Q60" s="58">
        <f t="shared" si="57"/>
        <v>0.6890912134882573</v>
      </c>
      <c r="R60" s="156">
        <f t="shared" si="16"/>
        <v>1025.5216614442568</v>
      </c>
      <c r="S60" s="156">
        <f t="shared" si="17"/>
        <v>1130.6743786595996</v>
      </c>
      <c r="T60" s="153"/>
      <c r="U60" s="153"/>
      <c r="W60" s="9">
        <v>87</v>
      </c>
      <c r="X60" s="7">
        <v>8</v>
      </c>
      <c r="Y60" s="17">
        <v>0.92500000000000004</v>
      </c>
      <c r="Z60" s="68">
        <v>1589</v>
      </c>
      <c r="AA60">
        <v>6680</v>
      </c>
      <c r="AB60">
        <v>1045</v>
      </c>
      <c r="AC60">
        <v>1339</v>
      </c>
      <c r="AD60" s="27">
        <f t="shared" si="58"/>
        <v>0.11399924691557142</v>
      </c>
      <c r="AE60" s="27">
        <f t="shared" si="59"/>
        <v>4.4806881832704468E-2</v>
      </c>
      <c r="AF60" s="24">
        <f t="shared" si="60"/>
        <v>2.5442352213039641</v>
      </c>
      <c r="AG60" s="29">
        <f t="shared" si="61"/>
        <v>0.68550581481187856</v>
      </c>
      <c r="AH60" s="29">
        <f t="shared" si="62"/>
        <v>4.2039018250471996</v>
      </c>
      <c r="AJ60" s="51">
        <f t="shared" si="63"/>
        <v>38.222897134027825</v>
      </c>
      <c r="AK60" s="29">
        <f t="shared" si="64"/>
        <v>4.2039018250471996</v>
      </c>
      <c r="AL60" s="58">
        <f t="shared" si="65"/>
        <v>0.68550581481187856</v>
      </c>
      <c r="AN60" s="122"/>
      <c r="AO60" s="160"/>
      <c r="AP60" s="160"/>
      <c r="AQ60" s="128"/>
    </row>
    <row r="61" spans="1:43" x14ac:dyDescent="0.2">
      <c r="A61" s="1">
        <v>87</v>
      </c>
      <c r="B61" s="1">
        <v>127</v>
      </c>
      <c r="C61" s="1" t="s">
        <v>92</v>
      </c>
      <c r="D61" s="66">
        <v>8</v>
      </c>
      <c r="E61" s="68">
        <v>1347</v>
      </c>
      <c r="F61" s="47">
        <v>1628</v>
      </c>
      <c r="G61" s="47">
        <v>6773</v>
      </c>
      <c r="H61" s="50">
        <v>0.93100000000000005</v>
      </c>
      <c r="I61" s="25">
        <f t="shared" si="50"/>
        <v>0.11421747580907039</v>
      </c>
      <c r="J61" s="25">
        <f t="shared" si="51"/>
        <v>4.5093523262655387E-2</v>
      </c>
      <c r="K61" s="27">
        <f t="shared" si="52"/>
        <v>2.5329020121978503</v>
      </c>
      <c r="L61" s="27">
        <f t="shared" si="53"/>
        <v>0.68310514978321024</v>
      </c>
      <c r="M61" s="27">
        <f t="shared" si="54"/>
        <v>4.1603194103194099</v>
      </c>
      <c r="N61" s="27"/>
      <c r="O61" s="51">
        <f t="shared" si="55"/>
        <v>38.755042258797978</v>
      </c>
      <c r="P61" s="27">
        <f t="shared" si="56"/>
        <v>4.1603194103194099</v>
      </c>
      <c r="Q61" s="58">
        <f t="shared" si="57"/>
        <v>0.68310514978321024</v>
      </c>
      <c r="R61" s="156">
        <f t="shared" si="16"/>
        <v>1052.0774394252962</v>
      </c>
      <c r="S61" s="156">
        <f t="shared" si="17"/>
        <v>1130.0509553440345</v>
      </c>
      <c r="T61" s="153"/>
      <c r="U61" s="153"/>
      <c r="W61" s="9">
        <v>87</v>
      </c>
      <c r="X61" s="7">
        <v>8</v>
      </c>
      <c r="Y61" s="17">
        <v>0.95</v>
      </c>
      <c r="Z61" s="68">
        <v>1753</v>
      </c>
      <c r="AA61">
        <v>7083</v>
      </c>
      <c r="AB61">
        <v>1074</v>
      </c>
      <c r="AC61">
        <v>1375</v>
      </c>
      <c r="AD61" s="27">
        <f t="shared" si="58"/>
        <v>0.11463005991091872</v>
      </c>
      <c r="AE61" s="27">
        <f t="shared" si="59"/>
        <v>4.5649537023515742E-2</v>
      </c>
      <c r="AF61" s="24">
        <f t="shared" si="60"/>
        <v>2.5110892110881342</v>
      </c>
      <c r="AG61" s="29">
        <f t="shared" si="61"/>
        <v>0.67844444854392039</v>
      </c>
      <c r="AH61" s="29">
        <f t="shared" si="62"/>
        <v>4.0405019965772961</v>
      </c>
      <c r="AJ61" s="51">
        <f t="shared" si="63"/>
        <v>40.528859341365134</v>
      </c>
      <c r="AK61" s="29">
        <f t="shared" si="64"/>
        <v>4.0405019965772961</v>
      </c>
      <c r="AL61" s="58">
        <f t="shared" si="65"/>
        <v>0.67844444854392039</v>
      </c>
      <c r="AN61" s="122"/>
      <c r="AO61" s="160"/>
      <c r="AP61" s="160"/>
      <c r="AQ61" s="128"/>
    </row>
    <row r="62" spans="1:43" x14ac:dyDescent="0.2">
      <c r="A62" s="1">
        <v>87</v>
      </c>
      <c r="B62" s="1">
        <v>127</v>
      </c>
      <c r="C62" s="1" t="s">
        <v>92</v>
      </c>
      <c r="D62" s="66">
        <v>8</v>
      </c>
      <c r="E62" s="68">
        <v>1381</v>
      </c>
      <c r="F62" s="47">
        <v>1778</v>
      </c>
      <c r="G62" s="47">
        <v>7179</v>
      </c>
      <c r="H62" s="50">
        <v>0.95399999999999996</v>
      </c>
      <c r="I62" s="25">
        <f t="shared" si="50"/>
        <v>0.11517633905035751</v>
      </c>
      <c r="J62" s="25">
        <f t="shared" si="51"/>
        <v>4.5699692368905281E-2</v>
      </c>
      <c r="K62" s="27">
        <f t="shared" si="52"/>
        <v>2.5202869664988188</v>
      </c>
      <c r="L62" s="27">
        <f t="shared" si="53"/>
        <v>0.68255007687817459</v>
      </c>
      <c r="M62" s="27">
        <f t="shared" si="54"/>
        <v>4.0376827896512939</v>
      </c>
      <c r="N62" s="27"/>
      <c r="O62" s="51">
        <f t="shared" si="55"/>
        <v>41.07817043790206</v>
      </c>
      <c r="P62" s="27">
        <f t="shared" si="56"/>
        <v>4.0376827896512939</v>
      </c>
      <c r="Q62" s="58">
        <f t="shared" si="57"/>
        <v>0.68255007687817459</v>
      </c>
      <c r="R62" s="156">
        <f t="shared" si="16"/>
        <v>1078.6332174063357</v>
      </c>
      <c r="S62" s="156">
        <f t="shared" si="17"/>
        <v>1130.6427855412323</v>
      </c>
      <c r="T62" s="153"/>
      <c r="U62" s="153"/>
      <c r="W62" s="9">
        <v>87</v>
      </c>
      <c r="X62" s="7">
        <v>8</v>
      </c>
      <c r="Y62" s="17">
        <v>0.97499999999999998</v>
      </c>
      <c r="Z62" s="68">
        <v>1935</v>
      </c>
      <c r="AA62">
        <v>7472</v>
      </c>
      <c r="AB62">
        <v>1102</v>
      </c>
      <c r="AC62">
        <v>1401</v>
      </c>
      <c r="AD62" s="27">
        <f t="shared" si="58"/>
        <v>0.11647890159957788</v>
      </c>
      <c r="AE62" s="27">
        <f t="shared" si="59"/>
        <v>4.7635323528103242E-2</v>
      </c>
      <c r="AF62" s="24">
        <f t="shared" si="60"/>
        <v>2.4452211714455814</v>
      </c>
      <c r="AG62" s="29">
        <f t="shared" si="61"/>
        <v>0.6659546750146873</v>
      </c>
      <c r="AH62" s="29">
        <f t="shared" si="62"/>
        <v>3.8614987080103358</v>
      </c>
      <c r="AJ62" s="51">
        <f t="shared" si="63"/>
        <v>42.754713680457471</v>
      </c>
      <c r="AK62" s="29">
        <f t="shared" si="64"/>
        <v>3.8614987080103358</v>
      </c>
      <c r="AL62" s="58">
        <f t="shared" si="65"/>
        <v>0.6659546750146873</v>
      </c>
      <c r="AN62" s="122"/>
      <c r="AO62" s="160"/>
      <c r="AP62" s="160"/>
      <c r="AQ62" s="128"/>
    </row>
    <row r="63" spans="1:43" x14ac:dyDescent="0.2">
      <c r="A63" s="1">
        <v>87</v>
      </c>
      <c r="B63" s="1">
        <v>127</v>
      </c>
      <c r="C63" s="1" t="s">
        <v>92</v>
      </c>
      <c r="D63" s="66">
        <v>8</v>
      </c>
      <c r="E63" s="68">
        <v>1410</v>
      </c>
      <c r="F63" s="47">
        <v>1939</v>
      </c>
      <c r="G63" s="47">
        <v>7461</v>
      </c>
      <c r="H63" s="50">
        <v>0.97399999999999998</v>
      </c>
      <c r="I63" s="25">
        <f t="shared" si="50"/>
        <v>0.11482738869898385</v>
      </c>
      <c r="J63" s="25">
        <f t="shared" si="51"/>
        <v>4.6825565054431466E-2</v>
      </c>
      <c r="K63" s="27">
        <f t="shared" si="52"/>
        <v>2.4522371180252707</v>
      </c>
      <c r="L63" s="27">
        <f t="shared" si="53"/>
        <v>0.66311384791497785</v>
      </c>
      <c r="M63" s="27">
        <f t="shared" si="54"/>
        <v>3.8478597215059307</v>
      </c>
      <c r="N63" s="27"/>
      <c r="O63" s="51">
        <f t="shared" si="55"/>
        <v>42.691771783979284</v>
      </c>
      <c r="P63" s="27">
        <f t="shared" si="56"/>
        <v>3.8478597215059307</v>
      </c>
      <c r="Q63" s="58">
        <f t="shared" si="57"/>
        <v>0.66311384791497785</v>
      </c>
      <c r="R63" s="156">
        <f t="shared" si="16"/>
        <v>1101.2837339195751</v>
      </c>
      <c r="S63" s="156">
        <f t="shared" si="17"/>
        <v>1130.6814516628081</v>
      </c>
      <c r="T63" s="153"/>
      <c r="U63" s="153"/>
      <c r="W63" s="9">
        <v>87</v>
      </c>
      <c r="X63" s="7">
        <v>8</v>
      </c>
      <c r="Y63" s="17">
        <v>1</v>
      </c>
      <c r="Z63" s="68">
        <v>2133</v>
      </c>
      <c r="AA63">
        <v>7843</v>
      </c>
      <c r="AB63">
        <v>1130</v>
      </c>
      <c r="AC63">
        <v>1447</v>
      </c>
      <c r="AD63" s="27">
        <f t="shared" si="58"/>
        <v>0.11461245802825111</v>
      </c>
      <c r="AE63" s="27">
        <f t="shared" si="59"/>
        <v>4.7659317389964456E-2</v>
      </c>
      <c r="AF63" s="24">
        <f t="shared" si="60"/>
        <v>2.4048279393188468</v>
      </c>
      <c r="AG63" s="29">
        <f t="shared" si="61"/>
        <v>0.64968496075801163</v>
      </c>
      <c r="AH63" s="29">
        <f t="shared" si="62"/>
        <v>3.6769807782466009</v>
      </c>
      <c r="AJ63" s="51">
        <f t="shared" si="63"/>
        <v>44.877572188949138</v>
      </c>
      <c r="AK63" s="29">
        <f t="shared" si="64"/>
        <v>3.6769807782466009</v>
      </c>
      <c r="AL63" s="58">
        <f t="shared" si="65"/>
        <v>0.64968496075801163</v>
      </c>
      <c r="AN63" s="122"/>
      <c r="AO63" s="160"/>
      <c r="AP63" s="160"/>
      <c r="AQ63" s="128"/>
    </row>
    <row r="64" spans="1:43" x14ac:dyDescent="0.2">
      <c r="A64" s="1">
        <v>87</v>
      </c>
      <c r="B64" s="1">
        <v>127</v>
      </c>
      <c r="C64" s="1" t="s">
        <v>92</v>
      </c>
      <c r="D64" s="66">
        <v>8</v>
      </c>
      <c r="E64" s="68">
        <v>1440</v>
      </c>
      <c r="F64" s="47">
        <v>2086</v>
      </c>
      <c r="G64" s="47">
        <v>7752</v>
      </c>
      <c r="H64" s="50">
        <v>0.995</v>
      </c>
      <c r="I64" s="25">
        <f t="shared" si="50"/>
        <v>0.11438667966264274</v>
      </c>
      <c r="J64" s="25">
        <f t="shared" si="51"/>
        <v>4.7292185401434511E-2</v>
      </c>
      <c r="K64" s="27">
        <f t="shared" si="52"/>
        <v>2.4187226428993287</v>
      </c>
      <c r="L64" s="27">
        <f t="shared" si="53"/>
        <v>0.65279480336525952</v>
      </c>
      <c r="M64" s="27">
        <f t="shared" si="54"/>
        <v>3.7162032598274211</v>
      </c>
      <c r="N64" s="27"/>
      <c r="O64" s="51">
        <f t="shared" si="55"/>
        <v>44.35687104535684</v>
      </c>
      <c r="P64" s="27">
        <f t="shared" si="56"/>
        <v>3.7162032598274211</v>
      </c>
      <c r="Q64" s="58">
        <f t="shared" si="57"/>
        <v>0.65279480336525952</v>
      </c>
      <c r="R64" s="156">
        <f t="shared" si="16"/>
        <v>1124.7153027263746</v>
      </c>
      <c r="S64" s="156">
        <f t="shared" si="17"/>
        <v>1130.367138418467</v>
      </c>
      <c r="T64" s="153"/>
      <c r="U64" s="153"/>
      <c r="AD64" s="27"/>
      <c r="AE64" s="27"/>
      <c r="AG64" s="29"/>
      <c r="AH64" s="29"/>
      <c r="AL64" s="58"/>
      <c r="AN64" s="122"/>
      <c r="AO64" s="160"/>
      <c r="AP64" s="160"/>
      <c r="AQ64" s="128"/>
    </row>
    <row r="65" spans="1:43" x14ac:dyDescent="0.2">
      <c r="A65" s="1">
        <v>87</v>
      </c>
      <c r="B65" s="1">
        <v>127</v>
      </c>
      <c r="C65" s="1" t="s">
        <v>92</v>
      </c>
      <c r="D65" s="66">
        <v>8</v>
      </c>
      <c r="E65" s="68">
        <v>1475</v>
      </c>
      <c r="F65" s="47">
        <v>2300</v>
      </c>
      <c r="G65" s="47">
        <v>8128</v>
      </c>
      <c r="H65" s="50">
        <v>1.0189999999999999</v>
      </c>
      <c r="I65" s="25">
        <f t="shared" si="50"/>
        <v>0.11431055365648818</v>
      </c>
      <c r="J65" s="25">
        <f t="shared" si="51"/>
        <v>4.8519278125652252E-2</v>
      </c>
      <c r="K65" s="27">
        <f t="shared" si="52"/>
        <v>2.3559821595130437</v>
      </c>
      <c r="L65" s="27">
        <f t="shared" si="53"/>
        <v>0.63565000235564906</v>
      </c>
      <c r="M65" s="91">
        <f t="shared" si="54"/>
        <v>3.5339130434782611</v>
      </c>
      <c r="N65" s="27"/>
      <c r="O65" s="51">
        <f t="shared" si="55"/>
        <v>46.508339506793142</v>
      </c>
      <c r="P65" s="27">
        <f t="shared" si="56"/>
        <v>3.5339130434782611</v>
      </c>
      <c r="Q65" s="58">
        <f t="shared" si="57"/>
        <v>0.63565000235564906</v>
      </c>
      <c r="R65" s="156">
        <f t="shared" si="16"/>
        <v>1152.052133000974</v>
      </c>
      <c r="S65" s="156">
        <f t="shared" si="17"/>
        <v>1130.5712787055684</v>
      </c>
      <c r="T65" s="153"/>
      <c r="U65" s="153"/>
      <c r="AD65" s="27"/>
      <c r="AE65" s="27"/>
      <c r="AG65" s="29"/>
      <c r="AH65" s="29"/>
      <c r="AL65" s="58"/>
      <c r="AN65" s="122"/>
      <c r="AO65" s="160"/>
      <c r="AP65" s="160"/>
      <c r="AQ65" s="128"/>
    </row>
    <row r="66" spans="1:43" x14ac:dyDescent="0.2">
      <c r="I66" s="25"/>
      <c r="J66" s="25"/>
      <c r="K66" s="27"/>
      <c r="L66" s="27"/>
      <c r="M66" s="91"/>
      <c r="N66" s="27"/>
      <c r="O66" s="51"/>
      <c r="P66" s="27"/>
      <c r="Q66" s="58"/>
      <c r="R66" s="156"/>
      <c r="T66" s="153"/>
      <c r="U66" s="153"/>
      <c r="AD66" s="27"/>
      <c r="AE66" s="27"/>
      <c r="AG66" s="29"/>
      <c r="AH66" s="29"/>
      <c r="AL66" s="58"/>
      <c r="AN66" s="122"/>
      <c r="AO66" s="160"/>
      <c r="AP66" s="160"/>
      <c r="AQ66" s="128"/>
    </row>
    <row r="67" spans="1:43" x14ac:dyDescent="0.2">
      <c r="I67" s="25"/>
      <c r="J67" s="25"/>
      <c r="K67" s="27"/>
      <c r="L67" s="27"/>
      <c r="M67" s="91"/>
      <c r="N67" s="27"/>
      <c r="O67" s="51"/>
      <c r="P67" s="27"/>
      <c r="Q67" s="58"/>
      <c r="R67" s="156"/>
      <c r="T67" s="153"/>
      <c r="U67" s="153"/>
      <c r="AD67" s="27"/>
      <c r="AE67" s="27"/>
      <c r="AG67" s="29"/>
      <c r="AH67" s="29"/>
      <c r="AL67" s="58"/>
      <c r="AN67" s="122"/>
      <c r="AO67" s="160"/>
      <c r="AP67" s="160"/>
      <c r="AQ67" s="128"/>
    </row>
    <row r="68" spans="1:43" x14ac:dyDescent="0.2">
      <c r="A68" s="1">
        <v>88</v>
      </c>
      <c r="B68" s="1">
        <v>128</v>
      </c>
      <c r="C68" s="1" t="s">
        <v>92</v>
      </c>
      <c r="D68" s="66">
        <v>10</v>
      </c>
      <c r="E68" s="21">
        <v>769</v>
      </c>
      <c r="F68">
        <v>392</v>
      </c>
      <c r="G68">
        <v>2792</v>
      </c>
      <c r="H68">
        <v>0.53100000000000003</v>
      </c>
      <c r="I68" s="25">
        <f t="shared" ref="I68:I81" si="66">0.1515*(G68/1000)/(E68/1000)^2/($D$4/10)^4</f>
        <v>0.14446059798890692</v>
      </c>
      <c r="J68" s="25">
        <f t="shared" ref="J68:J81" si="67">0.5*(F68/1000)/(E68/1000)^3/($D$4/10)^5</f>
        <v>5.8353861908102725E-2</v>
      </c>
      <c r="K68" s="27">
        <f t="shared" ref="K68:K81" si="68">I68/J68</f>
        <v>2.4755961861857143</v>
      </c>
      <c r="L68" s="27">
        <f t="shared" ref="L68:L81" si="69">0.798*I68^1.5/J68</f>
        <v>0.75085728793452045</v>
      </c>
      <c r="M68" s="91">
        <f t="shared" ref="M68:M81" si="70">G68/F68</f>
        <v>7.1224489795918364</v>
      </c>
      <c r="N68" s="27"/>
      <c r="O68" s="51">
        <f t="shared" ref="O68:O81" si="71">G68/(PI()*$D$4^2/4)</f>
        <v>15.975797724282289</v>
      </c>
      <c r="P68" s="27">
        <f t="shared" ref="P68:P81" si="72">M68</f>
        <v>7.1224489795918364</v>
      </c>
      <c r="Q68" s="58">
        <f t="shared" ref="Q68:Q81" si="73">L68</f>
        <v>0.75085728793452045</v>
      </c>
      <c r="R68" s="156">
        <f t="shared" si="16"/>
        <v>600.62921374762641</v>
      </c>
      <c r="S68" s="156">
        <f t="shared" si="17"/>
        <v>1131.1284628015562</v>
      </c>
      <c r="T68" s="153"/>
      <c r="U68" s="153"/>
      <c r="W68" s="1">
        <v>88</v>
      </c>
      <c r="X68" s="66">
        <v>10</v>
      </c>
      <c r="Y68" s="17">
        <v>0.72499999999999998</v>
      </c>
      <c r="Z68" s="47">
        <v>1009</v>
      </c>
      <c r="AA68">
        <v>5092</v>
      </c>
      <c r="AB68">
        <v>820</v>
      </c>
      <c r="AC68">
        <v>1049</v>
      </c>
      <c r="AD68" s="27">
        <f t="shared" ref="AD68:AD79" si="74">0.1515*(AA68/1000)/(AC68/1000)^2/($D$4/10)^4</f>
        <v>0.14158723234019049</v>
      </c>
      <c r="AE68" s="27">
        <f t="shared" ref="AE68:AE79" si="75">0.5*(Z68/1000)/(AC68/1000)^3/($D$4/10)^5</f>
        <v>5.9173499948290381E-2</v>
      </c>
      <c r="AF68" s="24">
        <f t="shared" ref="AF68:AF79" si="76">AD68/AE68</f>
        <v>2.3927473018144703</v>
      </c>
      <c r="AG68" s="29">
        <f t="shared" ref="AG68:AG79" si="77">0.798*AD68^1.5/AE68</f>
        <v>0.71847518482892403</v>
      </c>
      <c r="AH68" s="29">
        <f t="shared" ref="AH68:AH79" si="78">AA68/Z68</f>
        <v>5.0465807730426162</v>
      </c>
      <c r="AJ68" s="51">
        <f t="shared" ref="AJ68:AJ79" si="79">AA68/(PI()*$D$4^2/4)</f>
        <v>29.136376078812827</v>
      </c>
      <c r="AK68" s="29">
        <f t="shared" ref="AK68:AK79" si="80">AH68</f>
        <v>5.0465807730426162</v>
      </c>
      <c r="AL68" s="58">
        <f t="shared" ref="AL68:AL79" si="81">AG68</f>
        <v>0.71847518482892403</v>
      </c>
      <c r="AN68" s="122"/>
      <c r="AO68" s="160"/>
      <c r="AP68" s="160"/>
      <c r="AQ68" s="128"/>
    </row>
    <row r="69" spans="1:43" x14ac:dyDescent="0.2">
      <c r="A69" s="1">
        <v>88</v>
      </c>
      <c r="B69" s="1">
        <v>128</v>
      </c>
      <c r="C69" s="1" t="s">
        <v>92</v>
      </c>
      <c r="D69" s="66">
        <v>10</v>
      </c>
      <c r="E69" s="21">
        <v>896</v>
      </c>
      <c r="F69">
        <v>622</v>
      </c>
      <c r="G69">
        <v>3751</v>
      </c>
      <c r="H69">
        <v>0.61899999999999999</v>
      </c>
      <c r="I69" s="25">
        <f t="shared" si="66"/>
        <v>0.14296104654271413</v>
      </c>
      <c r="J69" s="25">
        <f t="shared" si="67"/>
        <v>5.8536791103603665E-2</v>
      </c>
      <c r="K69" s="27">
        <f t="shared" si="68"/>
        <v>2.4422426280540188</v>
      </c>
      <c r="L69" s="27">
        <f t="shared" si="69"/>
        <v>0.73688642856587439</v>
      </c>
      <c r="M69" s="91">
        <f t="shared" si="70"/>
        <v>6.030546623794212</v>
      </c>
      <c r="N69" s="27"/>
      <c r="O69" s="51">
        <f t="shared" si="71"/>
        <v>21.463186699062632</v>
      </c>
      <c r="P69" s="27">
        <f t="shared" si="72"/>
        <v>6.030546623794212</v>
      </c>
      <c r="Q69" s="58">
        <f t="shared" si="73"/>
        <v>0.73688642856587439</v>
      </c>
      <c r="R69" s="156">
        <f t="shared" si="16"/>
        <v>699.82285502974412</v>
      </c>
      <c r="S69" s="156">
        <f t="shared" si="17"/>
        <v>1130.570040435774</v>
      </c>
      <c r="T69" s="153"/>
      <c r="U69" s="153"/>
      <c r="W69" s="1">
        <v>88</v>
      </c>
      <c r="X69" s="66">
        <v>10</v>
      </c>
      <c r="Y69" s="17">
        <v>0.75</v>
      </c>
      <c r="Z69" s="47">
        <v>1120</v>
      </c>
      <c r="AA69">
        <v>5452</v>
      </c>
      <c r="AB69">
        <v>848</v>
      </c>
      <c r="AC69">
        <v>1085</v>
      </c>
      <c r="AD69" s="27">
        <f t="shared" si="74"/>
        <v>0.14170430510853579</v>
      </c>
      <c r="AE69" s="27">
        <f t="shared" si="75"/>
        <v>5.9359654407327191E-2</v>
      </c>
      <c r="AF69" s="24">
        <f t="shared" si="76"/>
        <v>2.3872158037875</v>
      </c>
      <c r="AG69" s="29">
        <f t="shared" si="77"/>
        <v>0.71711052161136579</v>
      </c>
      <c r="AH69" s="29">
        <f t="shared" si="78"/>
        <v>4.8678571428571429</v>
      </c>
      <c r="AJ69" s="51">
        <f t="shared" si="79"/>
        <v>31.196292690826304</v>
      </c>
      <c r="AK69" s="29">
        <f t="shared" si="80"/>
        <v>4.8678571428571429</v>
      </c>
      <c r="AL69" s="58">
        <f t="shared" si="81"/>
        <v>0.71711052161136579</v>
      </c>
      <c r="AN69" s="122"/>
      <c r="AO69" s="160"/>
      <c r="AP69" s="160"/>
      <c r="AQ69" s="128"/>
    </row>
    <row r="70" spans="1:43" x14ac:dyDescent="0.2">
      <c r="A70" s="1">
        <v>88</v>
      </c>
      <c r="B70" s="1">
        <v>128</v>
      </c>
      <c r="C70" s="1" t="s">
        <v>92</v>
      </c>
      <c r="D70" s="66">
        <v>10</v>
      </c>
      <c r="E70" s="21">
        <v>1027</v>
      </c>
      <c r="F70">
        <v>945</v>
      </c>
      <c r="G70">
        <v>4877</v>
      </c>
      <c r="H70" s="17">
        <v>0.71</v>
      </c>
      <c r="I70" s="25">
        <f t="shared" si="66"/>
        <v>0.14148113732497264</v>
      </c>
      <c r="J70" s="25">
        <f t="shared" si="67"/>
        <v>5.9058584460388489E-2</v>
      </c>
      <c r="K70" s="27">
        <f t="shared" si="68"/>
        <v>2.3956066441088888</v>
      </c>
      <c r="L70" s="27">
        <f t="shared" si="69"/>
        <v>0.71906420715240993</v>
      </c>
      <c r="M70" s="91">
        <f t="shared" si="70"/>
        <v>5.1608465608465606</v>
      </c>
      <c r="N70" s="27"/>
      <c r="O70" s="51">
        <f t="shared" si="71"/>
        <v>27.906148102193669</v>
      </c>
      <c r="P70" s="27">
        <f t="shared" si="72"/>
        <v>5.1608465608465606</v>
      </c>
      <c r="Q70" s="58">
        <f t="shared" si="73"/>
        <v>0.71906420715240993</v>
      </c>
      <c r="R70" s="156">
        <f t="shared" si="16"/>
        <v>802.14070548610187</v>
      </c>
      <c r="S70" s="156">
        <f t="shared" si="17"/>
        <v>1129.775641529721</v>
      </c>
      <c r="T70" s="153"/>
      <c r="U70" s="153"/>
      <c r="W70" s="1">
        <v>88</v>
      </c>
      <c r="X70" s="66">
        <v>10</v>
      </c>
      <c r="Y70" s="17">
        <v>0.77500000000000002</v>
      </c>
      <c r="Z70" s="47">
        <v>1239</v>
      </c>
      <c r="AA70">
        <v>5827</v>
      </c>
      <c r="AB70">
        <v>876</v>
      </c>
      <c r="AC70">
        <v>1122</v>
      </c>
      <c r="AD70" s="27">
        <f t="shared" si="74"/>
        <v>0.14162697466992444</v>
      </c>
      <c r="AE70" s="27">
        <f t="shared" si="75"/>
        <v>5.9382064354465948E-2</v>
      </c>
      <c r="AF70" s="24">
        <f t="shared" si="76"/>
        <v>2.3850126500237288</v>
      </c>
      <c r="AG70" s="29">
        <f t="shared" si="77"/>
        <v>0.71625318685287231</v>
      </c>
      <c r="AH70" s="29">
        <f t="shared" si="78"/>
        <v>4.7029862792574653</v>
      </c>
      <c r="AJ70" s="51">
        <f t="shared" si="79"/>
        <v>33.342039161673675</v>
      </c>
      <c r="AK70" s="29">
        <f t="shared" si="80"/>
        <v>4.7029862792574653</v>
      </c>
      <c r="AL70" s="58">
        <f t="shared" si="81"/>
        <v>0.71625318685287231</v>
      </c>
      <c r="AN70" s="122"/>
      <c r="AO70" s="160"/>
      <c r="AP70" s="160"/>
      <c r="AQ70" s="128"/>
    </row>
    <row r="71" spans="1:43" x14ac:dyDescent="0.2">
      <c r="A71" s="1">
        <v>88</v>
      </c>
      <c r="B71" s="1">
        <v>128</v>
      </c>
      <c r="C71" s="1" t="s">
        <v>92</v>
      </c>
      <c r="D71" s="66">
        <v>10</v>
      </c>
      <c r="E71" s="21">
        <v>1152</v>
      </c>
      <c r="F71">
        <v>1331</v>
      </c>
      <c r="G71">
        <v>6106</v>
      </c>
      <c r="H71">
        <v>0.79600000000000004</v>
      </c>
      <c r="I71" s="25">
        <f t="shared" si="66"/>
        <v>0.14077920738601662</v>
      </c>
      <c r="J71" s="25">
        <f t="shared" si="67"/>
        <v>5.8936341579006388E-2</v>
      </c>
      <c r="K71" s="27">
        <f t="shared" si="68"/>
        <v>2.3886655264697212</v>
      </c>
      <c r="L71" s="27">
        <f t="shared" si="69"/>
        <v>0.71519997566867233</v>
      </c>
      <c r="M71" s="91">
        <f t="shared" si="70"/>
        <v>4.5875281743050342</v>
      </c>
      <c r="N71" s="27"/>
      <c r="O71" s="51">
        <f t="shared" si="71"/>
        <v>34.93847453598412</v>
      </c>
      <c r="P71" s="27">
        <f t="shared" si="72"/>
        <v>4.5875281743050342</v>
      </c>
      <c r="Q71" s="58">
        <f t="shared" si="73"/>
        <v>0.71519997566867233</v>
      </c>
      <c r="R71" s="156">
        <f t="shared" si="16"/>
        <v>899.77224218109973</v>
      </c>
      <c r="S71" s="156">
        <f t="shared" si="17"/>
        <v>1130.367138418467</v>
      </c>
      <c r="T71" s="153"/>
      <c r="U71" s="153"/>
      <c r="W71" s="1">
        <v>88</v>
      </c>
      <c r="X71" s="66">
        <v>10</v>
      </c>
      <c r="Y71" s="17">
        <v>0.8</v>
      </c>
      <c r="Z71" s="47">
        <v>1363</v>
      </c>
      <c r="AA71">
        <v>6209</v>
      </c>
      <c r="AB71">
        <v>904</v>
      </c>
      <c r="AC71">
        <v>1158</v>
      </c>
      <c r="AD71" s="27">
        <f t="shared" si="74"/>
        <v>0.14167434550039967</v>
      </c>
      <c r="AE71" s="27">
        <f t="shared" si="75"/>
        <v>5.9420011750958408E-2</v>
      </c>
      <c r="AF71" s="24">
        <f t="shared" si="76"/>
        <v>2.3842867297668375</v>
      </c>
      <c r="AG71" s="29">
        <f t="shared" si="77"/>
        <v>0.71615492098204869</v>
      </c>
      <c r="AH71" s="29">
        <f t="shared" si="78"/>
        <v>4.5553925165077036</v>
      </c>
      <c r="AJ71" s="51">
        <f t="shared" si="79"/>
        <v>35.527839566643529</v>
      </c>
      <c r="AK71" s="29">
        <f t="shared" si="80"/>
        <v>4.5553925165077036</v>
      </c>
      <c r="AL71" s="58">
        <f t="shared" si="81"/>
        <v>0.71615492098204869</v>
      </c>
      <c r="AN71" s="122"/>
      <c r="AO71" s="160"/>
      <c r="AP71" s="160"/>
      <c r="AQ71" s="128"/>
    </row>
    <row r="72" spans="1:43" x14ac:dyDescent="0.2">
      <c r="A72" s="1">
        <v>88</v>
      </c>
      <c r="B72" s="1">
        <v>128</v>
      </c>
      <c r="C72" s="1" t="s">
        <v>92</v>
      </c>
      <c r="D72" s="66">
        <v>10</v>
      </c>
      <c r="E72" s="21">
        <v>1181</v>
      </c>
      <c r="F72">
        <v>1458</v>
      </c>
      <c r="G72">
        <v>6502</v>
      </c>
      <c r="H72">
        <v>0.81599999999999995</v>
      </c>
      <c r="I72" s="25">
        <f t="shared" si="66"/>
        <v>0.14263754121210162</v>
      </c>
      <c r="J72" s="25">
        <f t="shared" si="67"/>
        <v>5.9919804377414891E-2</v>
      </c>
      <c r="K72" s="27">
        <f t="shared" si="68"/>
        <v>2.3804740802168722</v>
      </c>
      <c r="L72" s="27">
        <f t="shared" si="69"/>
        <v>0.71743617359798706</v>
      </c>
      <c r="M72" s="91">
        <f t="shared" si="70"/>
        <v>4.459533607681756</v>
      </c>
      <c r="N72" s="27"/>
      <c r="O72" s="51">
        <f t="shared" si="71"/>
        <v>37.20438280919894</v>
      </c>
      <c r="P72" s="27">
        <f t="shared" si="72"/>
        <v>4.459533607681756</v>
      </c>
      <c r="Q72" s="58">
        <f t="shared" si="73"/>
        <v>0.71743617359798706</v>
      </c>
      <c r="R72" s="156">
        <f t="shared" si="16"/>
        <v>922.42275869433911</v>
      </c>
      <c r="S72" s="156">
        <f t="shared" si="17"/>
        <v>1130.4200474195334</v>
      </c>
      <c r="T72" s="153"/>
      <c r="U72" s="153"/>
      <c r="W72" s="1">
        <v>88</v>
      </c>
      <c r="X72" s="66">
        <v>10</v>
      </c>
      <c r="Y72" s="17">
        <v>0.82499999999999996</v>
      </c>
      <c r="Z72" s="47">
        <v>1497</v>
      </c>
      <c r="AA72">
        <v>6619</v>
      </c>
      <c r="AB72">
        <v>933</v>
      </c>
      <c r="AC72">
        <v>1194</v>
      </c>
      <c r="AD72" s="27">
        <f t="shared" si="74"/>
        <v>0.14205953913889169</v>
      </c>
      <c r="AE72" s="27">
        <f t="shared" si="75"/>
        <v>5.9534865341303998E-2</v>
      </c>
      <c r="AF72" s="24">
        <f t="shared" si="76"/>
        <v>2.3861570581286569</v>
      </c>
      <c r="AG72" s="29">
        <f t="shared" si="77"/>
        <v>0.71769036825402777</v>
      </c>
      <c r="AH72" s="29">
        <f t="shared" si="78"/>
        <v>4.4215096860387444</v>
      </c>
      <c r="AJ72" s="51">
        <f t="shared" si="79"/>
        <v>37.873855708103321</v>
      </c>
      <c r="AK72" s="29">
        <f t="shared" si="80"/>
        <v>4.4215096860387444</v>
      </c>
      <c r="AL72" s="58">
        <f t="shared" si="81"/>
        <v>0.71769036825402777</v>
      </c>
      <c r="AN72" s="122"/>
      <c r="AO72" s="160"/>
      <c r="AP72" s="160"/>
      <c r="AQ72" s="128"/>
    </row>
    <row r="73" spans="1:43" x14ac:dyDescent="0.2">
      <c r="A73" s="1">
        <v>88</v>
      </c>
      <c r="B73" s="1">
        <v>128</v>
      </c>
      <c r="C73" s="1" t="s">
        <v>92</v>
      </c>
      <c r="D73" s="66">
        <v>10</v>
      </c>
      <c r="E73" s="21">
        <v>1217</v>
      </c>
      <c r="F73">
        <v>1589</v>
      </c>
      <c r="G73">
        <v>6899</v>
      </c>
      <c r="H73">
        <v>0.84099999999999997</v>
      </c>
      <c r="I73" s="25">
        <f t="shared" si="66"/>
        <v>0.14252520108495567</v>
      </c>
      <c r="J73" s="25">
        <f t="shared" si="67"/>
        <v>5.9678062948521349E-2</v>
      </c>
      <c r="K73" s="27">
        <f t="shared" si="68"/>
        <v>2.3882343702726874</v>
      </c>
      <c r="L73" s="27">
        <f t="shared" si="69"/>
        <v>0.71949149861586437</v>
      </c>
      <c r="M73" s="91">
        <f t="shared" si="70"/>
        <v>4.3417243549402142</v>
      </c>
      <c r="N73" s="27"/>
      <c r="O73" s="51">
        <f t="shared" si="71"/>
        <v>39.47601307300269</v>
      </c>
      <c r="P73" s="27">
        <f t="shared" si="72"/>
        <v>4.3417243549402142</v>
      </c>
      <c r="Q73" s="58">
        <f t="shared" si="73"/>
        <v>0.71949149861586437</v>
      </c>
      <c r="R73" s="156">
        <f t="shared" ref="R73:R136" si="82">E73*(PI()/30)*($D$4/2)</f>
        <v>950.54064126249853</v>
      </c>
      <c r="S73" s="156">
        <f t="shared" ref="S73:S136" si="83">R73/H73</f>
        <v>1130.2504652348377</v>
      </c>
      <c r="T73" s="153"/>
      <c r="U73" s="153"/>
      <c r="W73" s="1">
        <v>88</v>
      </c>
      <c r="X73" s="66">
        <v>10</v>
      </c>
      <c r="Y73" s="17">
        <v>0.85</v>
      </c>
      <c r="Z73" s="47">
        <v>1647</v>
      </c>
      <c r="AA73">
        <v>7065</v>
      </c>
      <c r="AB73">
        <v>961</v>
      </c>
      <c r="AC73">
        <v>1230</v>
      </c>
      <c r="AD73" s="27">
        <f t="shared" si="74"/>
        <v>0.14288565079828794</v>
      </c>
      <c r="AE73" s="27">
        <f t="shared" si="75"/>
        <v>5.9915725242001686E-2</v>
      </c>
      <c r="AF73" s="24">
        <f t="shared" si="76"/>
        <v>2.3847771218852456</v>
      </c>
      <c r="AG73" s="29">
        <f t="shared" si="77"/>
        <v>0.71935786563827342</v>
      </c>
      <c r="AH73" s="29">
        <f t="shared" si="78"/>
        <v>4.2896174863387975</v>
      </c>
      <c r="AJ73" s="51">
        <f t="shared" si="79"/>
        <v>40.425863510764458</v>
      </c>
      <c r="AK73" s="29">
        <f t="shared" si="80"/>
        <v>4.2896174863387975</v>
      </c>
      <c r="AL73" s="58">
        <f t="shared" si="81"/>
        <v>0.71935786563827342</v>
      </c>
      <c r="AN73" s="122"/>
      <c r="AO73" s="160"/>
      <c r="AP73" s="160"/>
      <c r="AQ73" s="128"/>
    </row>
    <row r="74" spans="1:43" x14ac:dyDescent="0.2">
      <c r="A74" s="1">
        <v>88</v>
      </c>
      <c r="B74" s="1">
        <v>128</v>
      </c>
      <c r="C74" s="1" t="s">
        <v>92</v>
      </c>
      <c r="D74" s="66">
        <v>10</v>
      </c>
      <c r="E74" s="21">
        <v>1249</v>
      </c>
      <c r="F74">
        <v>1718</v>
      </c>
      <c r="G74">
        <v>7273</v>
      </c>
      <c r="H74">
        <v>0.86299999999999999</v>
      </c>
      <c r="I74" s="25">
        <f t="shared" si="66"/>
        <v>0.14265118535002805</v>
      </c>
      <c r="J74" s="25">
        <f t="shared" si="67"/>
        <v>5.9689563099726888E-2</v>
      </c>
      <c r="K74" s="27">
        <f t="shared" si="68"/>
        <v>2.3898848968234576</v>
      </c>
      <c r="L74" s="27">
        <f t="shared" si="69"/>
        <v>0.72030688904276485</v>
      </c>
      <c r="M74" s="91">
        <f t="shared" si="70"/>
        <v>4.2334109429569269</v>
      </c>
      <c r="N74" s="27"/>
      <c r="O74" s="51">
        <f t="shared" si="71"/>
        <v>41.616037553261137</v>
      </c>
      <c r="P74" s="27">
        <f t="shared" si="72"/>
        <v>4.2334109429569269</v>
      </c>
      <c r="Q74" s="58">
        <f t="shared" si="73"/>
        <v>0.72030688904276485</v>
      </c>
      <c r="R74" s="156">
        <f t="shared" si="82"/>
        <v>975.53431465641791</v>
      </c>
      <c r="S74" s="156">
        <f t="shared" si="83"/>
        <v>1130.3989741094067</v>
      </c>
      <c r="T74" s="153"/>
      <c r="U74" s="153"/>
      <c r="W74" s="1">
        <v>88</v>
      </c>
      <c r="X74" s="66">
        <v>10</v>
      </c>
      <c r="Y74" s="17">
        <v>0.875</v>
      </c>
      <c r="Z74" s="47">
        <v>1791</v>
      </c>
      <c r="AA74">
        <v>7460</v>
      </c>
      <c r="AB74">
        <v>989</v>
      </c>
      <c r="AC74">
        <v>1266</v>
      </c>
      <c r="AD74" s="27">
        <f t="shared" si="74"/>
        <v>0.14241577253242899</v>
      </c>
      <c r="AE74" s="27">
        <f t="shared" si="75"/>
        <v>5.9752629872533346E-2</v>
      </c>
      <c r="AF74" s="24">
        <f t="shared" si="76"/>
        <v>2.3834226683618094</v>
      </c>
      <c r="AG74" s="29">
        <f t="shared" si="77"/>
        <v>0.71776619766617489</v>
      </c>
      <c r="AH74" s="29">
        <f t="shared" si="78"/>
        <v>4.1652707984366275</v>
      </c>
      <c r="AJ74" s="51">
        <f t="shared" si="79"/>
        <v>42.68604979339036</v>
      </c>
      <c r="AK74" s="29">
        <f t="shared" si="80"/>
        <v>4.1652707984366275</v>
      </c>
      <c r="AL74" s="58">
        <f t="shared" si="81"/>
        <v>0.71776619766617489</v>
      </c>
      <c r="AN74" s="122"/>
      <c r="AO74" s="160"/>
      <c r="AP74" s="160"/>
      <c r="AQ74" s="128"/>
    </row>
    <row r="75" spans="1:43" x14ac:dyDescent="0.2">
      <c r="A75" s="1">
        <v>88</v>
      </c>
      <c r="B75" s="1">
        <v>128</v>
      </c>
      <c r="C75" s="1" t="s">
        <v>92</v>
      </c>
      <c r="D75" s="66">
        <v>10</v>
      </c>
      <c r="E75" s="21">
        <v>1282</v>
      </c>
      <c r="F75">
        <v>1866</v>
      </c>
      <c r="G75">
        <v>7648</v>
      </c>
      <c r="H75">
        <v>0.88600000000000001</v>
      </c>
      <c r="I75" s="25">
        <f t="shared" si="66"/>
        <v>0.14238311919765476</v>
      </c>
      <c r="J75" s="25">
        <f t="shared" si="67"/>
        <v>5.9952889539113784E-2</v>
      </c>
      <c r="K75" s="27">
        <f t="shared" si="68"/>
        <v>2.3749167103073954</v>
      </c>
      <c r="L75" s="27">
        <f t="shared" si="69"/>
        <v>0.71512263751176186</v>
      </c>
      <c r="M75" s="91">
        <f t="shared" si="70"/>
        <v>4.098606645230439</v>
      </c>
      <c r="N75" s="27"/>
      <c r="O75" s="51">
        <f t="shared" si="71"/>
        <v>43.761784024108508</v>
      </c>
      <c r="P75" s="27">
        <f t="shared" si="72"/>
        <v>4.098606645230439</v>
      </c>
      <c r="Q75" s="58">
        <f t="shared" si="73"/>
        <v>0.71512263751176186</v>
      </c>
      <c r="R75" s="156">
        <f t="shared" si="82"/>
        <v>1001.3090403438973</v>
      </c>
      <c r="S75" s="156">
        <f t="shared" si="83"/>
        <v>1130.1456437290037</v>
      </c>
      <c r="T75" s="153"/>
      <c r="U75" s="153"/>
      <c r="W75" s="1">
        <v>88</v>
      </c>
      <c r="X75" s="66">
        <v>10</v>
      </c>
      <c r="Y75" s="17">
        <v>0.9</v>
      </c>
      <c r="Z75" s="47">
        <v>1944</v>
      </c>
      <c r="AA75">
        <v>7847</v>
      </c>
      <c r="AB75">
        <v>1017</v>
      </c>
      <c r="AC75">
        <v>1303</v>
      </c>
      <c r="AD75" s="27">
        <f t="shared" si="74"/>
        <v>0.14141695935027454</v>
      </c>
      <c r="AE75" s="27">
        <f t="shared" si="75"/>
        <v>5.9487479637214964E-2</v>
      </c>
      <c r="AF75" s="24">
        <f t="shared" si="76"/>
        <v>2.3772558564038584</v>
      </c>
      <c r="AG75" s="29">
        <f t="shared" si="77"/>
        <v>0.7133941847706412</v>
      </c>
      <c r="AH75" s="29">
        <f t="shared" si="78"/>
        <v>4.0365226337448563</v>
      </c>
      <c r="AJ75" s="51">
        <f t="shared" si="79"/>
        <v>44.900460151304841</v>
      </c>
      <c r="AK75" s="29">
        <f t="shared" si="80"/>
        <v>4.0365226337448563</v>
      </c>
      <c r="AL75" s="58">
        <f t="shared" si="81"/>
        <v>0.7133941847706412</v>
      </c>
      <c r="AN75" s="122"/>
      <c r="AO75" s="160"/>
      <c r="AP75" s="160"/>
      <c r="AQ75" s="128"/>
    </row>
    <row r="76" spans="1:43" x14ac:dyDescent="0.2">
      <c r="A76" s="1">
        <v>88</v>
      </c>
      <c r="B76" s="1">
        <v>128</v>
      </c>
      <c r="C76" s="1" t="s">
        <v>92</v>
      </c>
      <c r="D76" s="66">
        <v>10</v>
      </c>
      <c r="E76" s="21">
        <v>1316</v>
      </c>
      <c r="F76">
        <v>1998</v>
      </c>
      <c r="G76">
        <v>7982</v>
      </c>
      <c r="H76">
        <v>0.90900000000000003</v>
      </c>
      <c r="I76" s="25">
        <f t="shared" si="66"/>
        <v>0.14102191855741009</v>
      </c>
      <c r="J76" s="25">
        <f t="shared" si="67"/>
        <v>5.9345852351174157E-2</v>
      </c>
      <c r="K76" s="27">
        <f t="shared" si="68"/>
        <v>2.3762725274030032</v>
      </c>
      <c r="L76" s="27">
        <f t="shared" si="69"/>
        <v>0.71210239729460223</v>
      </c>
      <c r="M76" s="91">
        <f t="shared" si="70"/>
        <v>3.994994994994995</v>
      </c>
      <c r="N76" s="27"/>
      <c r="O76" s="51">
        <f t="shared" si="71"/>
        <v>45.672928880809899</v>
      </c>
      <c r="P76" s="27">
        <f t="shared" si="72"/>
        <v>3.994994994994995</v>
      </c>
      <c r="Q76" s="58">
        <f t="shared" si="73"/>
        <v>0.71210239729460223</v>
      </c>
      <c r="R76" s="156">
        <f t="shared" si="82"/>
        <v>1027.8648183249368</v>
      </c>
      <c r="S76" s="156">
        <f t="shared" si="83"/>
        <v>1130.76437659509</v>
      </c>
      <c r="T76" s="153"/>
      <c r="U76" s="153"/>
      <c r="W76" s="1">
        <v>88</v>
      </c>
      <c r="X76" s="66">
        <v>10</v>
      </c>
      <c r="Y76" s="17">
        <v>0.92500000000000004</v>
      </c>
      <c r="Z76" s="47">
        <v>2115</v>
      </c>
      <c r="AA76">
        <v>8268</v>
      </c>
      <c r="AB76">
        <v>1046</v>
      </c>
      <c r="AC76">
        <v>1339</v>
      </c>
      <c r="AD76" s="27">
        <f t="shared" si="74"/>
        <v>0.14109966669130911</v>
      </c>
      <c r="AE76" s="27">
        <f t="shared" si="75"/>
        <v>5.963911584403396E-2</v>
      </c>
      <c r="AF76" s="24">
        <f t="shared" si="76"/>
        <v>2.3658913230757443</v>
      </c>
      <c r="AG76" s="29">
        <f t="shared" si="77"/>
        <v>0.70918685425867201</v>
      </c>
      <c r="AH76" s="29">
        <f t="shared" si="78"/>
        <v>3.9092198581560282</v>
      </c>
      <c r="AJ76" s="51">
        <f t="shared" si="79"/>
        <v>47.309418189242827</v>
      </c>
      <c r="AK76" s="29">
        <f t="shared" si="80"/>
        <v>3.9092198581560282</v>
      </c>
      <c r="AL76" s="58">
        <f t="shared" si="81"/>
        <v>0.70918685425867201</v>
      </c>
      <c r="AN76" s="122"/>
      <c r="AO76" s="160"/>
      <c r="AP76" s="160"/>
      <c r="AQ76" s="128"/>
    </row>
    <row r="77" spans="1:43" x14ac:dyDescent="0.2">
      <c r="A77" s="1">
        <v>88</v>
      </c>
      <c r="B77" s="1">
        <v>128</v>
      </c>
      <c r="C77" s="1" t="s">
        <v>92</v>
      </c>
      <c r="D77" s="66">
        <v>10</v>
      </c>
      <c r="E77" s="21">
        <v>1346</v>
      </c>
      <c r="F77">
        <v>2149</v>
      </c>
      <c r="G77">
        <v>8336</v>
      </c>
      <c r="H77" s="17">
        <v>0.93</v>
      </c>
      <c r="I77" s="25">
        <f t="shared" si="66"/>
        <v>0.14078431111906964</v>
      </c>
      <c r="J77" s="25">
        <f t="shared" si="67"/>
        <v>5.9657327139123424E-2</v>
      </c>
      <c r="K77" s="27">
        <f t="shared" si="68"/>
        <v>2.3598829828690553</v>
      </c>
      <c r="L77" s="27">
        <f t="shared" si="69"/>
        <v>0.7065948861522422</v>
      </c>
      <c r="M77" s="91">
        <f t="shared" si="70"/>
        <v>3.8790134946486736</v>
      </c>
      <c r="N77" s="27"/>
      <c r="O77" s="51">
        <f t="shared" si="71"/>
        <v>47.698513549289814</v>
      </c>
      <c r="P77" s="27">
        <f t="shared" si="72"/>
        <v>3.8790134946486736</v>
      </c>
      <c r="Q77" s="58">
        <f t="shared" si="73"/>
        <v>0.7065948861522422</v>
      </c>
      <c r="R77" s="156">
        <f t="shared" si="82"/>
        <v>1051.2963871317363</v>
      </c>
      <c r="S77" s="156">
        <f t="shared" si="83"/>
        <v>1130.4262227222971</v>
      </c>
      <c r="T77" s="153"/>
      <c r="U77" s="153"/>
      <c r="W77" s="1">
        <v>88</v>
      </c>
      <c r="X77" s="66">
        <v>10</v>
      </c>
      <c r="Y77" s="17">
        <v>0.95</v>
      </c>
      <c r="Z77" s="47">
        <v>2326</v>
      </c>
      <c r="AA77">
        <v>8773</v>
      </c>
      <c r="AB77">
        <v>1074</v>
      </c>
      <c r="AC77">
        <v>1375</v>
      </c>
      <c r="AD77" s="27">
        <f t="shared" si="74"/>
        <v>0.1419807307071142</v>
      </c>
      <c r="AE77" s="27">
        <f t="shared" si="75"/>
        <v>6.0570920203478387E-2</v>
      </c>
      <c r="AF77" s="24">
        <f t="shared" si="76"/>
        <v>2.3440411707491395</v>
      </c>
      <c r="AG77" s="29">
        <f t="shared" si="77"/>
        <v>0.70482748335470391</v>
      </c>
      <c r="AH77" s="29">
        <f t="shared" si="78"/>
        <v>3.7717110920034393</v>
      </c>
      <c r="AJ77" s="51">
        <f t="shared" si="79"/>
        <v>50.19902343665062</v>
      </c>
      <c r="AK77" s="29">
        <f t="shared" si="80"/>
        <v>3.7717110920034393</v>
      </c>
      <c r="AL77" s="58">
        <f t="shared" si="81"/>
        <v>0.70482748335470391</v>
      </c>
      <c r="AN77" s="122"/>
      <c r="AO77" s="160"/>
      <c r="AP77" s="160"/>
      <c r="AQ77" s="128"/>
    </row>
    <row r="78" spans="1:43" x14ac:dyDescent="0.2">
      <c r="A78" s="1">
        <v>88</v>
      </c>
      <c r="B78" s="1">
        <v>128</v>
      </c>
      <c r="C78" s="1" t="s">
        <v>92</v>
      </c>
      <c r="D78" s="66">
        <v>10</v>
      </c>
      <c r="E78" s="21">
        <v>1377</v>
      </c>
      <c r="F78">
        <v>2334</v>
      </c>
      <c r="G78">
        <v>8815</v>
      </c>
      <c r="H78">
        <v>0.95099999999999996</v>
      </c>
      <c r="I78" s="25">
        <f t="shared" si="66"/>
        <v>0.14224634302551317</v>
      </c>
      <c r="J78" s="25">
        <f t="shared" si="67"/>
        <v>6.0514797817767932E-2</v>
      </c>
      <c r="K78" s="27">
        <f t="shared" si="68"/>
        <v>2.3506042844903599</v>
      </c>
      <c r="L78" s="27">
        <f t="shared" si="69"/>
        <v>0.70746175936796774</v>
      </c>
      <c r="M78" s="91">
        <f t="shared" si="70"/>
        <v>3.776778063410454</v>
      </c>
      <c r="N78" s="27"/>
      <c r="O78" s="51">
        <f t="shared" si="71"/>
        <v>50.439347041385524</v>
      </c>
      <c r="P78" s="27">
        <f t="shared" si="72"/>
        <v>3.776778063410454</v>
      </c>
      <c r="Q78" s="58">
        <f t="shared" si="73"/>
        <v>0.70746175936796774</v>
      </c>
      <c r="R78" s="156">
        <f t="shared" si="82"/>
        <v>1075.5090082320958</v>
      </c>
      <c r="S78" s="156">
        <f t="shared" si="83"/>
        <v>1130.9242988770723</v>
      </c>
      <c r="T78" s="153"/>
      <c r="U78" s="153"/>
      <c r="W78" s="1">
        <v>88</v>
      </c>
      <c r="X78" s="66">
        <v>10</v>
      </c>
      <c r="Y78" s="17">
        <v>0.97499999999999998</v>
      </c>
      <c r="Z78" s="47">
        <v>2576</v>
      </c>
      <c r="AA78">
        <v>9309</v>
      </c>
      <c r="AB78">
        <v>1102</v>
      </c>
      <c r="AC78">
        <v>1411</v>
      </c>
      <c r="AD78" s="27">
        <f t="shared" si="74"/>
        <v>0.1430657502622199</v>
      </c>
      <c r="AE78" s="27">
        <f t="shared" si="75"/>
        <v>6.2076521524651034E-2</v>
      </c>
      <c r="AF78" s="24">
        <f t="shared" si="76"/>
        <v>2.3046676383986409</v>
      </c>
      <c r="AG78" s="29">
        <f t="shared" si="77"/>
        <v>0.69563116932552405</v>
      </c>
      <c r="AH78" s="29">
        <f t="shared" si="78"/>
        <v>3.6137422360248448</v>
      </c>
      <c r="AJ78" s="51">
        <f t="shared" si="79"/>
        <v>53.266010392315124</v>
      </c>
      <c r="AK78" s="29">
        <f t="shared" si="80"/>
        <v>3.6137422360248448</v>
      </c>
      <c r="AL78" s="58">
        <f t="shared" si="81"/>
        <v>0.69563116932552405</v>
      </c>
      <c r="AN78" s="122"/>
      <c r="AO78" s="160"/>
      <c r="AP78" s="160"/>
      <c r="AQ78" s="128"/>
    </row>
    <row r="79" spans="1:43" x14ac:dyDescent="0.2">
      <c r="A79" s="1">
        <v>88</v>
      </c>
      <c r="B79" s="1">
        <v>128</v>
      </c>
      <c r="C79" s="1" t="s">
        <v>92</v>
      </c>
      <c r="D79" s="66">
        <v>10</v>
      </c>
      <c r="E79" s="21">
        <v>1410</v>
      </c>
      <c r="F79">
        <v>2586</v>
      </c>
      <c r="G79">
        <v>9357</v>
      </c>
      <c r="H79">
        <v>0.97399999999999998</v>
      </c>
      <c r="I79" s="25">
        <f t="shared" si="66"/>
        <v>0.14400748908408947</v>
      </c>
      <c r="J79" s="25">
        <f t="shared" si="67"/>
        <v>6.2450186297452165E-2</v>
      </c>
      <c r="K79" s="27">
        <f t="shared" si="68"/>
        <v>2.305957718015081</v>
      </c>
      <c r="L79" s="27">
        <f t="shared" si="69"/>
        <v>0.69830760244880807</v>
      </c>
      <c r="M79" s="91">
        <f t="shared" si="70"/>
        <v>3.6183294663573085</v>
      </c>
      <c r="N79" s="27"/>
      <c r="O79" s="51">
        <f t="shared" si="71"/>
        <v>53.540665940583587</v>
      </c>
      <c r="P79" s="27">
        <f t="shared" si="72"/>
        <v>3.6183294663573085</v>
      </c>
      <c r="Q79" s="58">
        <f t="shared" si="73"/>
        <v>0.69830760244880807</v>
      </c>
      <c r="R79" s="156">
        <f t="shared" si="82"/>
        <v>1101.2837339195751</v>
      </c>
      <c r="S79" s="156">
        <f t="shared" si="83"/>
        <v>1130.6814516628081</v>
      </c>
      <c r="T79" s="153"/>
      <c r="U79" s="153"/>
      <c r="W79" s="1">
        <v>88</v>
      </c>
      <c r="X79" s="66">
        <v>10</v>
      </c>
      <c r="Y79" s="17">
        <v>1</v>
      </c>
      <c r="Z79" s="47">
        <v>2847</v>
      </c>
      <c r="AA79">
        <v>9754</v>
      </c>
      <c r="AB79">
        <v>1130</v>
      </c>
      <c r="AC79">
        <v>1447</v>
      </c>
      <c r="AD79" s="27">
        <f t="shared" si="74"/>
        <v>0.14253855866474069</v>
      </c>
      <c r="AE79" s="27">
        <f t="shared" si="75"/>
        <v>6.3612787908686741E-2</v>
      </c>
      <c r="AF79" s="24">
        <f t="shared" si="76"/>
        <v>2.2407217691723917</v>
      </c>
      <c r="AG79" s="29">
        <f t="shared" si="77"/>
        <v>0.67508274288973302</v>
      </c>
      <c r="AH79" s="29">
        <f t="shared" si="78"/>
        <v>3.4260625219529328</v>
      </c>
      <c r="AJ79" s="51">
        <f t="shared" si="79"/>
        <v>55.812296204387337</v>
      </c>
      <c r="AK79" s="29">
        <f t="shared" si="80"/>
        <v>3.4260625219529328</v>
      </c>
      <c r="AL79" s="58">
        <f t="shared" si="81"/>
        <v>0.67508274288973302</v>
      </c>
      <c r="AN79" s="122"/>
      <c r="AO79" s="160"/>
      <c r="AP79" s="160"/>
      <c r="AQ79" s="128"/>
    </row>
    <row r="80" spans="1:43" x14ac:dyDescent="0.2">
      <c r="A80" s="1">
        <v>88</v>
      </c>
      <c r="B80" s="1">
        <v>128</v>
      </c>
      <c r="C80" s="1" t="s">
        <v>92</v>
      </c>
      <c r="D80" s="66">
        <v>10</v>
      </c>
      <c r="E80" s="21">
        <v>1445</v>
      </c>
      <c r="F80">
        <v>2828</v>
      </c>
      <c r="G80">
        <v>9753</v>
      </c>
      <c r="H80">
        <v>0.998</v>
      </c>
      <c r="I80" s="25">
        <f t="shared" si="66"/>
        <v>0.14291874830416215</v>
      </c>
      <c r="J80" s="25">
        <f t="shared" si="67"/>
        <v>6.3450992474527734E-2</v>
      </c>
      <c r="K80" s="27">
        <f t="shared" si="68"/>
        <v>2.2524273101250003</v>
      </c>
      <c r="L80" s="27">
        <f t="shared" si="69"/>
        <v>0.67951379476616902</v>
      </c>
      <c r="M80" s="91">
        <f t="shared" si="70"/>
        <v>3.4487270155586986</v>
      </c>
      <c r="N80" s="27"/>
      <c r="O80" s="51">
        <f t="shared" si="71"/>
        <v>55.806574213798413</v>
      </c>
      <c r="P80" s="27">
        <f t="shared" si="72"/>
        <v>3.4487270155586986</v>
      </c>
      <c r="Q80" s="58">
        <f t="shared" si="73"/>
        <v>0.67951379476616902</v>
      </c>
      <c r="R80" s="156">
        <f t="shared" si="82"/>
        <v>1128.6205641941744</v>
      </c>
      <c r="S80" s="156">
        <f t="shared" si="83"/>
        <v>1130.8823288518781</v>
      </c>
      <c r="T80" s="153"/>
      <c r="U80" s="153"/>
      <c r="AD80" s="27"/>
      <c r="AE80" s="27"/>
      <c r="AG80" s="29"/>
      <c r="AH80" s="29"/>
      <c r="AL80" s="58"/>
      <c r="AN80" s="122"/>
      <c r="AO80" s="160"/>
      <c r="AP80" s="160"/>
      <c r="AQ80" s="128"/>
    </row>
    <row r="81" spans="1:43" x14ac:dyDescent="0.2">
      <c r="A81" s="1">
        <v>88</v>
      </c>
      <c r="B81" s="1">
        <v>128</v>
      </c>
      <c r="C81" s="1" t="s">
        <v>92</v>
      </c>
      <c r="D81" s="66">
        <v>10</v>
      </c>
      <c r="E81" s="21">
        <v>1474</v>
      </c>
      <c r="F81">
        <v>3062</v>
      </c>
      <c r="G81">
        <v>10024</v>
      </c>
      <c r="H81">
        <v>1.0189999999999999</v>
      </c>
      <c r="I81" s="25">
        <f t="shared" si="66"/>
        <v>0.14116686329417069</v>
      </c>
      <c r="J81" s="25">
        <f t="shared" si="67"/>
        <v>6.4725481738958618E-2</v>
      </c>
      <c r="K81" s="27">
        <f t="shared" si="68"/>
        <v>2.1810090786732852</v>
      </c>
      <c r="L81" s="27">
        <f t="shared" si="69"/>
        <v>0.65392320233394319</v>
      </c>
      <c r="M81" s="91">
        <f t="shared" si="70"/>
        <v>3.2736773350751145</v>
      </c>
      <c r="N81" s="27"/>
      <c r="O81" s="51">
        <f t="shared" si="71"/>
        <v>57.357233663397444</v>
      </c>
      <c r="P81" s="27">
        <f t="shared" si="72"/>
        <v>3.2736773350751145</v>
      </c>
      <c r="Q81" s="58">
        <f t="shared" si="73"/>
        <v>0.65392320233394319</v>
      </c>
      <c r="R81" s="156">
        <f t="shared" si="82"/>
        <v>1151.2710807074141</v>
      </c>
      <c r="S81" s="156">
        <f t="shared" si="83"/>
        <v>1129.804789703056</v>
      </c>
      <c r="T81" s="153"/>
      <c r="U81" s="153"/>
      <c r="AD81" s="27"/>
      <c r="AE81" s="27"/>
      <c r="AG81" s="29"/>
      <c r="AH81" s="29"/>
      <c r="AL81" s="58"/>
      <c r="AN81" s="122"/>
      <c r="AO81" s="160"/>
      <c r="AP81" s="160"/>
      <c r="AQ81" s="128"/>
    </row>
    <row r="82" spans="1:43" x14ac:dyDescent="0.2">
      <c r="E82" s="21"/>
      <c r="F82"/>
      <c r="G82"/>
      <c r="H82"/>
      <c r="I82" s="25"/>
      <c r="J82" s="25"/>
      <c r="K82" s="27"/>
      <c r="L82" s="27"/>
      <c r="M82" s="91"/>
      <c r="N82" s="27"/>
      <c r="O82" s="51"/>
      <c r="P82" s="27"/>
      <c r="Q82" s="58"/>
      <c r="R82" s="156"/>
      <c r="T82" s="153"/>
      <c r="U82" s="153"/>
      <c r="AD82" s="27"/>
      <c r="AE82" s="27"/>
      <c r="AG82" s="29"/>
      <c r="AH82" s="29"/>
      <c r="AL82" s="58"/>
      <c r="AN82" s="122"/>
      <c r="AO82" s="160"/>
      <c r="AP82" s="160"/>
      <c r="AQ82" s="128"/>
    </row>
    <row r="83" spans="1:43" x14ac:dyDescent="0.2">
      <c r="E83" s="21"/>
      <c r="F83"/>
      <c r="G83"/>
      <c r="H83"/>
      <c r="I83" s="25"/>
      <c r="J83" s="25"/>
      <c r="K83" s="27"/>
      <c r="L83" s="27"/>
      <c r="M83" s="91"/>
      <c r="N83" s="27"/>
      <c r="O83" s="51"/>
      <c r="P83" s="27"/>
      <c r="Q83" s="58"/>
      <c r="R83" s="156"/>
      <c r="T83" s="153"/>
      <c r="U83" s="153"/>
      <c r="AD83" s="27"/>
      <c r="AE83" s="27"/>
      <c r="AG83" s="29"/>
      <c r="AH83" s="29"/>
      <c r="AL83" s="58"/>
      <c r="AN83" s="122"/>
      <c r="AO83" s="160"/>
      <c r="AP83" s="160"/>
      <c r="AQ83" s="128"/>
    </row>
    <row r="84" spans="1:43" x14ac:dyDescent="0.2">
      <c r="A84" s="1">
        <v>89</v>
      </c>
      <c r="B84" s="1">
        <v>129</v>
      </c>
      <c r="C84" s="1" t="s">
        <v>92</v>
      </c>
      <c r="D84" s="66">
        <v>12</v>
      </c>
      <c r="E84" s="21">
        <v>775</v>
      </c>
      <c r="F84">
        <v>511</v>
      </c>
      <c r="G84" s="21">
        <v>3324.9748</v>
      </c>
      <c r="H84" s="17">
        <v>0.53600000000000003</v>
      </c>
      <c r="I84" s="25">
        <f t="shared" ref="I84:I97" si="84">0.1515*(G84/1000)/(E84/1000)^2/($D$4/10)^4</f>
        <v>0.16938370457323729</v>
      </c>
      <c r="J84" s="25">
        <f t="shared" ref="J84:J97" si="85">0.5*(F84/1000)/(E84/1000)^3/($D$4/10)^5</f>
        <v>7.431531933525326E-2</v>
      </c>
      <c r="K84" s="27">
        <f t="shared" ref="K84:K97" si="86">I84/J84</f>
        <v>2.279256902727</v>
      </c>
      <c r="L84" s="27">
        <f t="shared" ref="L84:L97" si="87">0.798*I84^1.5/J84</f>
        <v>0.74856925097970206</v>
      </c>
      <c r="M84" s="91">
        <f t="shared" ref="M84:M97" si="88">G84/F84</f>
        <v>6.5068000000000001</v>
      </c>
      <c r="N84" s="27"/>
      <c r="O84" s="51">
        <f t="shared" ref="O84:O97" si="89">G84/(PI()*$D$4^2/4)</f>
        <v>19.025474514017176</v>
      </c>
      <c r="P84" s="27">
        <f t="shared" ref="P84:P97" si="90">M84</f>
        <v>6.5068000000000001</v>
      </c>
      <c r="Q84" s="58">
        <f t="shared" ref="Q84:Q97" si="91">L84</f>
        <v>0.74856925097970206</v>
      </c>
      <c r="R84" s="156">
        <f t="shared" si="82"/>
        <v>605.31552750898629</v>
      </c>
      <c r="S84" s="156">
        <f t="shared" si="83"/>
        <v>1129.3200140093027</v>
      </c>
      <c r="T84" s="153"/>
      <c r="U84" s="153"/>
      <c r="W84" s="9">
        <v>89</v>
      </c>
      <c r="X84" s="7">
        <v>12</v>
      </c>
      <c r="Y84" s="17">
        <v>0.72499999999999998</v>
      </c>
      <c r="Z84" s="68">
        <v>1294</v>
      </c>
      <c r="AA84">
        <v>6061</v>
      </c>
      <c r="AB84">
        <v>819</v>
      </c>
      <c r="AC84">
        <v>1048</v>
      </c>
      <c r="AD84" s="27">
        <f t="shared" ref="AD84:AD95" si="92">0.1515*(AA84/1000)/(AC84/1000)^2/($D$4/10)^4</f>
        <v>0.16885284895888109</v>
      </c>
      <c r="AE84" s="27">
        <f t="shared" ref="AE84:AE95" si="93">0.5*(Z84/1000)/(AC84/1000)^3/($D$4/10)^5</f>
        <v>7.6104963864135414E-2</v>
      </c>
      <c r="AF84" s="24">
        <f t="shared" ref="AF84:AF95" si="94">AD84/AE84</f>
        <v>2.2186837807363213</v>
      </c>
      <c r="AG84" s="29">
        <f t="shared" ref="AG84:AG95" si="95">0.798*AD84^1.5/AE84</f>
        <v>0.72753266338244027</v>
      </c>
      <c r="AH84" s="29">
        <f t="shared" ref="AH84:AH95" si="96">AA84/Z84</f>
        <v>4.6839258114374038</v>
      </c>
      <c r="AJ84" s="51">
        <f t="shared" ref="AJ84:AJ95" si="97">AA84/(PI()*$D$4^2/4)</f>
        <v>34.680984959482437</v>
      </c>
      <c r="AK84" s="29">
        <f t="shared" ref="AK84:AK95" si="98">AH84</f>
        <v>4.6839258114374038</v>
      </c>
      <c r="AL84" s="58">
        <f t="shared" ref="AL84:AL95" si="99">AG84</f>
        <v>0.72753266338244027</v>
      </c>
      <c r="AN84" s="122"/>
      <c r="AO84" s="160"/>
      <c r="AP84" s="160"/>
      <c r="AQ84" s="128"/>
    </row>
    <row r="85" spans="1:43" x14ac:dyDescent="0.2">
      <c r="A85" s="1">
        <v>89</v>
      </c>
      <c r="B85" s="1">
        <v>129</v>
      </c>
      <c r="C85" s="1" t="s">
        <v>92</v>
      </c>
      <c r="D85" s="66">
        <v>12</v>
      </c>
      <c r="E85" s="21">
        <v>896</v>
      </c>
      <c r="F85">
        <v>795</v>
      </c>
      <c r="G85">
        <v>4405</v>
      </c>
      <c r="H85" s="17">
        <v>0.62</v>
      </c>
      <c r="I85" s="25">
        <f t="shared" si="84"/>
        <v>0.16788680619052407</v>
      </c>
      <c r="J85" s="25">
        <f t="shared" si="85"/>
        <v>7.481792432052238E-2</v>
      </c>
      <c r="K85" s="27">
        <f t="shared" si="86"/>
        <v>2.2439383037584899</v>
      </c>
      <c r="L85" s="27">
        <f t="shared" si="87"/>
        <v>0.73370602771730542</v>
      </c>
      <c r="M85" s="91">
        <f t="shared" si="88"/>
        <v>5.5408805031446544</v>
      </c>
      <c r="N85" s="27"/>
      <c r="O85" s="51">
        <f t="shared" si="89"/>
        <v>25.205368544220445</v>
      </c>
      <c r="P85" s="27">
        <f t="shared" si="90"/>
        <v>5.5408805031446544</v>
      </c>
      <c r="Q85" s="58">
        <f t="shared" si="91"/>
        <v>0.73370602771730542</v>
      </c>
      <c r="R85" s="156">
        <f t="shared" si="82"/>
        <v>699.82285502974412</v>
      </c>
      <c r="S85" s="156">
        <f t="shared" si="83"/>
        <v>1128.7465403705551</v>
      </c>
      <c r="T85" s="153"/>
      <c r="U85" s="153"/>
      <c r="W85" s="9">
        <v>89</v>
      </c>
      <c r="X85" s="7">
        <v>12</v>
      </c>
      <c r="Y85" s="17">
        <v>0.75</v>
      </c>
      <c r="Z85" s="68">
        <v>1441</v>
      </c>
      <c r="AA85">
        <v>6508</v>
      </c>
      <c r="AB85">
        <v>847</v>
      </c>
      <c r="AC85">
        <v>1084</v>
      </c>
      <c r="AD85" s="27">
        <f t="shared" si="92"/>
        <v>0.16946329785756231</v>
      </c>
      <c r="AE85" s="27">
        <f t="shared" si="93"/>
        <v>7.6584113563007303E-2</v>
      </c>
      <c r="AF85" s="24">
        <f t="shared" si="94"/>
        <v>2.2127735110251217</v>
      </c>
      <c r="AG85" s="29">
        <f t="shared" si="95"/>
        <v>0.72690504347514395</v>
      </c>
      <c r="AH85" s="29">
        <f t="shared" si="96"/>
        <v>4.5163081193615549</v>
      </c>
      <c r="AJ85" s="51">
        <f t="shared" si="97"/>
        <v>37.238714752732498</v>
      </c>
      <c r="AK85" s="29">
        <f t="shared" si="98"/>
        <v>4.5163081193615549</v>
      </c>
      <c r="AL85" s="58">
        <f t="shared" si="99"/>
        <v>0.72690504347514395</v>
      </c>
      <c r="AN85" s="122"/>
      <c r="AO85" s="160"/>
      <c r="AP85" s="160"/>
      <c r="AQ85" s="128"/>
    </row>
    <row r="86" spans="1:43" x14ac:dyDescent="0.2">
      <c r="A86" s="1">
        <v>89</v>
      </c>
      <c r="B86" s="1">
        <v>129</v>
      </c>
      <c r="C86" s="1" t="s">
        <v>92</v>
      </c>
      <c r="D86" s="66">
        <v>12</v>
      </c>
      <c r="E86" s="21">
        <v>1022</v>
      </c>
      <c r="F86">
        <v>1191</v>
      </c>
      <c r="G86">
        <v>5735</v>
      </c>
      <c r="H86" s="17">
        <v>0.70699999999999996</v>
      </c>
      <c r="I86" s="25">
        <f t="shared" si="84"/>
        <v>0.16800349037964279</v>
      </c>
      <c r="J86" s="25">
        <f t="shared" si="85"/>
        <v>7.553037306147091E-2</v>
      </c>
      <c r="K86" s="27">
        <f t="shared" si="86"/>
        <v>2.2243169677304784</v>
      </c>
      <c r="L86" s="27">
        <f t="shared" si="87"/>
        <v>0.72754308690766434</v>
      </c>
      <c r="M86" s="91">
        <f t="shared" si="88"/>
        <v>4.8152812762384549</v>
      </c>
      <c r="N86" s="27"/>
      <c r="O86" s="51">
        <f t="shared" si="89"/>
        <v>32.815616027492453</v>
      </c>
      <c r="P86" s="27">
        <f t="shared" si="90"/>
        <v>4.8152812762384549</v>
      </c>
      <c r="Q86" s="58">
        <f t="shared" si="91"/>
        <v>0.72754308690766434</v>
      </c>
      <c r="R86" s="156">
        <f t="shared" si="82"/>
        <v>798.23544401830191</v>
      </c>
      <c r="S86" s="156">
        <f t="shared" si="83"/>
        <v>1129.0458897005685</v>
      </c>
      <c r="T86" s="153"/>
      <c r="U86" s="153"/>
      <c r="W86" s="9">
        <v>89</v>
      </c>
      <c r="X86" s="7">
        <v>12</v>
      </c>
      <c r="Y86" s="17">
        <v>0.77500000000000002</v>
      </c>
      <c r="Z86" s="68">
        <v>1599</v>
      </c>
      <c r="AA86">
        <v>6975</v>
      </c>
      <c r="AB86">
        <v>875</v>
      </c>
      <c r="AC86">
        <v>1121</v>
      </c>
      <c r="AD86" s="27">
        <f t="shared" si="92"/>
        <v>0.16983205343528923</v>
      </c>
      <c r="AE86" s="27">
        <f t="shared" si="93"/>
        <v>7.6841207643438533E-2</v>
      </c>
      <c r="AF86" s="24">
        <f t="shared" si="94"/>
        <v>2.210168978907129</v>
      </c>
      <c r="AG86" s="29">
        <f t="shared" si="95"/>
        <v>0.72683896404397752</v>
      </c>
      <c r="AH86" s="29">
        <f t="shared" si="96"/>
        <v>4.3621013133208253</v>
      </c>
      <c r="AJ86" s="51">
        <f t="shared" si="97"/>
        <v>39.910884357761091</v>
      </c>
      <c r="AK86" s="29">
        <f t="shared" si="98"/>
        <v>4.3621013133208253</v>
      </c>
      <c r="AL86" s="58">
        <f t="shared" si="99"/>
        <v>0.72683896404397752</v>
      </c>
      <c r="AN86" s="122"/>
      <c r="AO86" s="160"/>
      <c r="AP86" s="160"/>
      <c r="AQ86" s="128"/>
    </row>
    <row r="87" spans="1:43" x14ac:dyDescent="0.2">
      <c r="A87" s="1">
        <v>89</v>
      </c>
      <c r="B87" s="1">
        <v>129</v>
      </c>
      <c r="C87" s="1" t="s">
        <v>92</v>
      </c>
      <c r="D87" s="66">
        <v>12</v>
      </c>
      <c r="E87" s="21">
        <v>1152</v>
      </c>
      <c r="F87">
        <v>1728</v>
      </c>
      <c r="G87">
        <v>7377</v>
      </c>
      <c r="H87" s="17">
        <v>0.79700000000000004</v>
      </c>
      <c r="I87" s="25">
        <f t="shared" si="84"/>
        <v>0.17008323172070827</v>
      </c>
      <c r="J87" s="25">
        <f t="shared" si="85"/>
        <v>7.6515400637507919E-2</v>
      </c>
      <c r="K87" s="27">
        <f t="shared" si="86"/>
        <v>2.2228627217999994</v>
      </c>
      <c r="L87" s="27">
        <f t="shared" si="87"/>
        <v>0.73155382194185936</v>
      </c>
      <c r="M87" s="91">
        <f t="shared" si="88"/>
        <v>4.2690972222222223</v>
      </c>
      <c r="N87" s="27"/>
      <c r="O87" s="51">
        <f t="shared" si="89"/>
        <v>42.211124574509476</v>
      </c>
      <c r="P87" s="27">
        <f t="shared" si="90"/>
        <v>4.2690972222222223</v>
      </c>
      <c r="Q87" s="58">
        <f t="shared" si="91"/>
        <v>0.73155382194185936</v>
      </c>
      <c r="R87" s="156">
        <f t="shared" si="82"/>
        <v>899.77224218109973</v>
      </c>
      <c r="S87" s="156">
        <f t="shared" si="83"/>
        <v>1128.9488609549558</v>
      </c>
      <c r="T87" s="153"/>
      <c r="U87" s="153"/>
      <c r="W87" s="9">
        <v>89</v>
      </c>
      <c r="X87" s="7">
        <v>12</v>
      </c>
      <c r="Y87" s="17">
        <v>0.8</v>
      </c>
      <c r="Z87" s="68">
        <v>1764</v>
      </c>
      <c r="AA87">
        <v>7460</v>
      </c>
      <c r="AB87">
        <v>904</v>
      </c>
      <c r="AC87">
        <v>1157</v>
      </c>
      <c r="AD87" s="27">
        <f t="shared" si="92"/>
        <v>0.17051350572180293</v>
      </c>
      <c r="AE87" s="27">
        <f t="shared" si="93"/>
        <v>7.7101186186005671E-2</v>
      </c>
      <c r="AF87" s="24">
        <f t="shared" si="94"/>
        <v>2.2115548950238093</v>
      </c>
      <c r="AG87" s="29">
        <f t="shared" si="95"/>
        <v>0.72875241497739163</v>
      </c>
      <c r="AH87" s="29">
        <f t="shared" si="96"/>
        <v>4.2290249433106579</v>
      </c>
      <c r="AJ87" s="51">
        <f t="shared" si="97"/>
        <v>42.68604979339036</v>
      </c>
      <c r="AK87" s="29">
        <f t="shared" si="98"/>
        <v>4.2290249433106579</v>
      </c>
      <c r="AL87" s="58">
        <f t="shared" si="99"/>
        <v>0.72875241497739163</v>
      </c>
      <c r="AN87" s="122"/>
      <c r="AO87" s="160"/>
      <c r="AP87" s="160"/>
      <c r="AQ87" s="128"/>
    </row>
    <row r="88" spans="1:43" x14ac:dyDescent="0.2">
      <c r="A88" s="1">
        <v>89</v>
      </c>
      <c r="B88" s="1">
        <v>129</v>
      </c>
      <c r="C88" s="1" t="s">
        <v>92</v>
      </c>
      <c r="D88" s="66">
        <v>12</v>
      </c>
      <c r="E88" s="21">
        <v>1188</v>
      </c>
      <c r="F88">
        <v>1939</v>
      </c>
      <c r="G88">
        <v>7980</v>
      </c>
      <c r="H88" s="17">
        <v>0.82199999999999995</v>
      </c>
      <c r="I88" s="25">
        <f t="shared" si="84"/>
        <v>0.17300421490595783</v>
      </c>
      <c r="J88" s="25">
        <f t="shared" si="85"/>
        <v>7.8287250899050143E-2</v>
      </c>
      <c r="K88" s="27">
        <f t="shared" si="86"/>
        <v>2.2098644788158843</v>
      </c>
      <c r="L88" s="27">
        <f t="shared" si="87"/>
        <v>0.73349452160575279</v>
      </c>
      <c r="M88" s="91">
        <f t="shared" si="88"/>
        <v>4.115523465703971</v>
      </c>
      <c r="N88" s="27"/>
      <c r="O88" s="51">
        <f t="shared" si="89"/>
        <v>45.661484899632043</v>
      </c>
      <c r="P88" s="27">
        <f t="shared" si="90"/>
        <v>4.115523465703971</v>
      </c>
      <c r="Q88" s="58">
        <f t="shared" si="91"/>
        <v>0.73349452160575279</v>
      </c>
      <c r="R88" s="156">
        <f t="shared" si="82"/>
        <v>927.89012474925903</v>
      </c>
      <c r="S88" s="156">
        <f t="shared" si="83"/>
        <v>1128.8201031012884</v>
      </c>
      <c r="T88" s="153"/>
      <c r="U88" s="153"/>
      <c r="W88" s="9">
        <v>89</v>
      </c>
      <c r="X88" s="7">
        <v>12</v>
      </c>
      <c r="Y88" s="17">
        <v>0.82499999999999996</v>
      </c>
      <c r="Z88" s="68">
        <v>1945</v>
      </c>
      <c r="AA88">
        <v>7977</v>
      </c>
      <c r="AB88">
        <v>932</v>
      </c>
      <c r="AC88">
        <v>1193</v>
      </c>
      <c r="AD88" s="27">
        <f t="shared" si="92"/>
        <v>0.17149259759033189</v>
      </c>
      <c r="AE88" s="27">
        <f t="shared" si="93"/>
        <v>7.7546255250081492E-2</v>
      </c>
      <c r="AF88" s="24">
        <f t="shared" si="94"/>
        <v>2.2114878021805144</v>
      </c>
      <c r="AG88" s="29">
        <f t="shared" si="95"/>
        <v>0.73081950355991199</v>
      </c>
      <c r="AH88" s="29">
        <f t="shared" si="96"/>
        <v>4.1012853470437021</v>
      </c>
      <c r="AJ88" s="51">
        <f t="shared" si="97"/>
        <v>45.644318927865264</v>
      </c>
      <c r="AK88" s="29">
        <f t="shared" si="98"/>
        <v>4.1012853470437021</v>
      </c>
      <c r="AL88" s="58">
        <f t="shared" si="99"/>
        <v>0.73081950355991199</v>
      </c>
      <c r="AN88" s="122"/>
      <c r="AO88" s="160"/>
      <c r="AP88" s="160"/>
      <c r="AQ88" s="128"/>
    </row>
    <row r="89" spans="1:43" x14ac:dyDescent="0.2">
      <c r="A89" s="1">
        <v>89</v>
      </c>
      <c r="B89" s="1">
        <v>129</v>
      </c>
      <c r="C89" s="1" t="s">
        <v>92</v>
      </c>
      <c r="D89" s="66">
        <v>12</v>
      </c>
      <c r="E89" s="21">
        <v>1214</v>
      </c>
      <c r="F89">
        <v>2052</v>
      </c>
      <c r="G89">
        <v>8229</v>
      </c>
      <c r="H89" s="17">
        <v>0.84</v>
      </c>
      <c r="I89" s="25">
        <f t="shared" si="84"/>
        <v>0.17084267496773975</v>
      </c>
      <c r="J89" s="25">
        <f t="shared" si="85"/>
        <v>7.7639700591952091E-2</v>
      </c>
      <c r="K89" s="27">
        <f t="shared" si="86"/>
        <v>2.2004550979096487</v>
      </c>
      <c r="L89" s="27">
        <f t="shared" si="87"/>
        <v>0.72579435085262478</v>
      </c>
      <c r="M89" s="91">
        <f t="shared" si="88"/>
        <v>4.0102339181286553</v>
      </c>
      <c r="N89" s="27"/>
      <c r="O89" s="51">
        <f t="shared" si="89"/>
        <v>47.086260556274702</v>
      </c>
      <c r="P89" s="27">
        <f t="shared" si="90"/>
        <v>4.0102339181286553</v>
      </c>
      <c r="Q89" s="58">
        <f t="shared" si="91"/>
        <v>0.72579435085262478</v>
      </c>
      <c r="R89" s="156">
        <f t="shared" si="82"/>
        <v>948.19748438181853</v>
      </c>
      <c r="S89" s="156">
        <f t="shared" si="83"/>
        <v>1128.8065290259744</v>
      </c>
      <c r="T89" s="153"/>
      <c r="U89" s="153"/>
      <c r="W89" s="9">
        <v>89</v>
      </c>
      <c r="X89" s="7">
        <v>12</v>
      </c>
      <c r="Y89" s="17">
        <v>0.85</v>
      </c>
      <c r="Z89" s="68">
        <v>2150</v>
      </c>
      <c r="AA89">
        <v>8514</v>
      </c>
      <c r="AB89">
        <v>960</v>
      </c>
      <c r="AC89">
        <v>1229</v>
      </c>
      <c r="AD89" s="27">
        <f t="shared" si="92"/>
        <v>0.1724711876623963</v>
      </c>
      <c r="AE89" s="27">
        <f t="shared" si="93"/>
        <v>7.8405290262773292E-2</v>
      </c>
      <c r="AF89" s="24">
        <f t="shared" si="94"/>
        <v>2.1997391640839998</v>
      </c>
      <c r="AG89" s="29">
        <f t="shared" si="95"/>
        <v>0.72900810269314897</v>
      </c>
      <c r="AH89" s="29">
        <f t="shared" si="96"/>
        <v>3.96</v>
      </c>
      <c r="AJ89" s="51">
        <f t="shared" si="97"/>
        <v>48.717027874118699</v>
      </c>
      <c r="AK89" s="29">
        <f t="shared" si="98"/>
        <v>3.96</v>
      </c>
      <c r="AL89" s="58">
        <f t="shared" si="99"/>
        <v>0.72900810269314897</v>
      </c>
      <c r="AN89" s="122"/>
      <c r="AO89" s="160"/>
      <c r="AP89" s="160"/>
      <c r="AQ89" s="128"/>
    </row>
    <row r="90" spans="1:43" x14ac:dyDescent="0.2">
      <c r="A90" s="1">
        <v>89</v>
      </c>
      <c r="B90" s="1">
        <v>129</v>
      </c>
      <c r="C90" s="1" t="s">
        <v>92</v>
      </c>
      <c r="D90" s="66">
        <v>12</v>
      </c>
      <c r="E90" s="21">
        <v>1252</v>
      </c>
      <c r="F90">
        <v>2282</v>
      </c>
      <c r="G90">
        <v>8873</v>
      </c>
      <c r="H90" s="17">
        <v>0.86599999999999999</v>
      </c>
      <c r="I90" s="25">
        <f t="shared" si="84"/>
        <v>0.17320024327818731</v>
      </c>
      <c r="J90" s="25">
        <f t="shared" si="85"/>
        <v>7.8716397319601311E-2</v>
      </c>
      <c r="K90" s="27">
        <f t="shared" si="86"/>
        <v>2.2003070411742334</v>
      </c>
      <c r="L90" s="27">
        <f t="shared" si="87"/>
        <v>0.73073587410437568</v>
      </c>
      <c r="M90" s="91">
        <f t="shared" si="88"/>
        <v>3.8882559158632777</v>
      </c>
      <c r="N90" s="27"/>
      <c r="O90" s="51">
        <f t="shared" si="89"/>
        <v>50.771222495543249</v>
      </c>
      <c r="P90" s="27">
        <f t="shared" si="90"/>
        <v>3.8882559158632777</v>
      </c>
      <c r="Q90" s="58">
        <f t="shared" si="91"/>
        <v>0.73073587410437568</v>
      </c>
      <c r="R90" s="156">
        <f t="shared" si="82"/>
        <v>977.87747153709802</v>
      </c>
      <c r="S90" s="156">
        <f t="shared" si="83"/>
        <v>1129.1887662091201</v>
      </c>
      <c r="T90" s="153"/>
      <c r="U90" s="153"/>
      <c r="W90" s="9">
        <v>89</v>
      </c>
      <c r="X90" s="7">
        <v>12</v>
      </c>
      <c r="Y90" s="17">
        <v>0.875</v>
      </c>
      <c r="Z90" s="68">
        <v>2366</v>
      </c>
      <c r="AA90">
        <v>9047</v>
      </c>
      <c r="AB90">
        <v>989</v>
      </c>
      <c r="AC90">
        <v>1265</v>
      </c>
      <c r="AD90" s="27">
        <f t="shared" si="92"/>
        <v>0.17298570394429358</v>
      </c>
      <c r="AE90" s="27">
        <f t="shared" si="93"/>
        <v>7.912354182568393E-2</v>
      </c>
      <c r="AF90" s="24">
        <f t="shared" si="94"/>
        <v>2.1862735154778106</v>
      </c>
      <c r="AG90" s="29">
        <f t="shared" si="95"/>
        <v>0.72562542546308162</v>
      </c>
      <c r="AH90" s="29">
        <f t="shared" si="96"/>
        <v>3.823753169907016</v>
      </c>
      <c r="AJ90" s="51">
        <f t="shared" si="97"/>
        <v>51.766848858016431</v>
      </c>
      <c r="AK90" s="29">
        <f t="shared" si="98"/>
        <v>3.823753169907016</v>
      </c>
      <c r="AL90" s="58">
        <f t="shared" si="99"/>
        <v>0.72562542546308162</v>
      </c>
      <c r="AN90" s="122"/>
      <c r="AO90" s="160"/>
      <c r="AP90" s="160"/>
      <c r="AQ90" s="128"/>
    </row>
    <row r="91" spans="1:43" x14ac:dyDescent="0.2">
      <c r="A91" s="1">
        <v>89</v>
      </c>
      <c r="B91" s="1">
        <v>129</v>
      </c>
      <c r="C91" s="1" t="s">
        <v>92</v>
      </c>
      <c r="D91" s="66">
        <v>12</v>
      </c>
      <c r="E91" s="21">
        <v>1281</v>
      </c>
      <c r="F91">
        <v>2468</v>
      </c>
      <c r="G91">
        <v>9288</v>
      </c>
      <c r="H91" s="17">
        <v>0.88600000000000001</v>
      </c>
      <c r="I91" s="25">
        <f t="shared" si="84"/>
        <v>0.17318513846280717</v>
      </c>
      <c r="J91" s="25">
        <f t="shared" si="85"/>
        <v>7.9480450823695953E-2</v>
      </c>
      <c r="K91" s="27">
        <f t="shared" si="86"/>
        <v>2.1789652256372771</v>
      </c>
      <c r="L91" s="27">
        <f t="shared" si="87"/>
        <v>0.7236165668756398</v>
      </c>
      <c r="M91" s="91">
        <f t="shared" si="88"/>
        <v>3.7633711507293355</v>
      </c>
      <c r="N91" s="27"/>
      <c r="O91" s="51">
        <f t="shared" si="89"/>
        <v>53.145848589947676</v>
      </c>
      <c r="P91" s="27">
        <f t="shared" si="90"/>
        <v>3.7633711507293355</v>
      </c>
      <c r="Q91" s="58">
        <f t="shared" si="91"/>
        <v>0.7236165668756398</v>
      </c>
      <c r="R91" s="156">
        <f t="shared" si="82"/>
        <v>1000.5279880503375</v>
      </c>
      <c r="S91" s="156">
        <f t="shared" si="83"/>
        <v>1129.2640948649407</v>
      </c>
      <c r="T91" s="153"/>
      <c r="U91" s="153"/>
      <c r="W91" s="9">
        <v>89</v>
      </c>
      <c r="X91" s="7">
        <v>12</v>
      </c>
      <c r="Y91" s="17">
        <v>0.9</v>
      </c>
      <c r="Z91" s="68">
        <v>2584</v>
      </c>
      <c r="AA91">
        <v>9580</v>
      </c>
      <c r="AB91">
        <v>1016</v>
      </c>
      <c r="AC91">
        <v>1301</v>
      </c>
      <c r="AD91" s="27">
        <f t="shared" si="92"/>
        <v>0.17317994200909531</v>
      </c>
      <c r="AE91" s="27">
        <f t="shared" si="93"/>
        <v>7.9437062373109393E-2</v>
      </c>
      <c r="AF91" s="24">
        <f t="shared" si="94"/>
        <v>2.1800899584589781</v>
      </c>
      <c r="AG91" s="29">
        <f t="shared" si="95"/>
        <v>0.72397921965276357</v>
      </c>
      <c r="AH91" s="29">
        <f t="shared" si="96"/>
        <v>3.7074303405572757</v>
      </c>
      <c r="AJ91" s="51">
        <f t="shared" si="97"/>
        <v>54.816669841914155</v>
      </c>
      <c r="AK91" s="29">
        <f t="shared" si="98"/>
        <v>3.7074303405572757</v>
      </c>
      <c r="AL91" s="58">
        <f t="shared" si="99"/>
        <v>0.72397921965276357</v>
      </c>
      <c r="AN91" s="122"/>
      <c r="AO91" s="160"/>
      <c r="AP91" s="160"/>
      <c r="AQ91" s="128"/>
    </row>
    <row r="92" spans="1:43" x14ac:dyDescent="0.2">
      <c r="A92" s="1">
        <v>89</v>
      </c>
      <c r="B92" s="1">
        <v>129</v>
      </c>
      <c r="C92" s="1" t="s">
        <v>92</v>
      </c>
      <c r="D92" s="66">
        <v>12</v>
      </c>
      <c r="E92" s="21">
        <v>1308</v>
      </c>
      <c r="F92">
        <v>2632</v>
      </c>
      <c r="G92">
        <v>9683</v>
      </c>
      <c r="H92" s="17">
        <v>0.90500000000000003</v>
      </c>
      <c r="I92" s="25">
        <f t="shared" si="84"/>
        <v>0.17317337370201391</v>
      </c>
      <c r="J92" s="25">
        <f t="shared" si="85"/>
        <v>7.9620556491549949E-2</v>
      </c>
      <c r="K92" s="27">
        <f t="shared" si="86"/>
        <v>2.174983212035106</v>
      </c>
      <c r="L92" s="27">
        <f t="shared" si="87"/>
        <v>0.72226963890724394</v>
      </c>
      <c r="M92" s="91">
        <f t="shared" si="88"/>
        <v>3.6789513677811549</v>
      </c>
      <c r="N92" s="27"/>
      <c r="O92" s="51">
        <f t="shared" si="89"/>
        <v>55.406034872573571</v>
      </c>
      <c r="P92" s="27">
        <f t="shared" si="90"/>
        <v>3.6789513677811549</v>
      </c>
      <c r="Q92" s="58">
        <f t="shared" si="91"/>
        <v>0.72226963890724394</v>
      </c>
      <c r="R92" s="156">
        <f t="shared" si="82"/>
        <v>1021.616399976457</v>
      </c>
      <c r="S92" s="156">
        <f t="shared" si="83"/>
        <v>1128.8579005264719</v>
      </c>
      <c r="T92" s="153"/>
      <c r="U92" s="153"/>
      <c r="W92" s="9">
        <v>89</v>
      </c>
      <c r="X92" s="7">
        <v>12</v>
      </c>
      <c r="Y92" s="17">
        <v>0.92500000000000004</v>
      </c>
      <c r="Z92" s="68">
        <v>2820</v>
      </c>
      <c r="AA92">
        <v>10134</v>
      </c>
      <c r="AB92">
        <v>1045</v>
      </c>
      <c r="AC92">
        <v>1338</v>
      </c>
      <c r="AD92" s="27">
        <f t="shared" si="92"/>
        <v>0.17320297486574956</v>
      </c>
      <c r="AE92" s="27">
        <f t="shared" si="93"/>
        <v>7.9697247733087784E-2</v>
      </c>
      <c r="AF92" s="24">
        <f t="shared" si="94"/>
        <v>2.1732616845919153</v>
      </c>
      <c r="AG92" s="29">
        <f t="shared" si="95"/>
        <v>0.7217596317245123</v>
      </c>
      <c r="AH92" s="29">
        <f t="shared" si="96"/>
        <v>3.5936170212765957</v>
      </c>
      <c r="AJ92" s="51">
        <f t="shared" si="97"/>
        <v>57.986652628179343</v>
      </c>
      <c r="AK92" s="29">
        <f t="shared" si="98"/>
        <v>3.5936170212765957</v>
      </c>
      <c r="AL92" s="58">
        <f t="shared" si="99"/>
        <v>0.7217596317245123</v>
      </c>
      <c r="AN92" s="122"/>
      <c r="AO92" s="160"/>
      <c r="AP92" s="160"/>
      <c r="AQ92" s="128"/>
    </row>
    <row r="93" spans="1:43" x14ac:dyDescent="0.2">
      <c r="A93" s="1">
        <v>89</v>
      </c>
      <c r="B93" s="1">
        <v>129</v>
      </c>
      <c r="C93" s="1" t="s">
        <v>92</v>
      </c>
      <c r="D93" s="66">
        <v>12</v>
      </c>
      <c r="E93" s="21">
        <v>1343</v>
      </c>
      <c r="F93">
        <v>2834</v>
      </c>
      <c r="G93">
        <v>10161</v>
      </c>
      <c r="H93" s="17">
        <v>0.92900000000000005</v>
      </c>
      <c r="I93" s="25">
        <f t="shared" si="84"/>
        <v>0.17237373814144843</v>
      </c>
      <c r="J93" s="25">
        <f t="shared" si="85"/>
        <v>7.9201674492475505E-2</v>
      </c>
      <c r="K93" s="27">
        <f t="shared" si="86"/>
        <v>2.1763900731394847</v>
      </c>
      <c r="L93" s="27">
        <f t="shared" si="87"/>
        <v>0.72106626509720173</v>
      </c>
      <c r="M93" s="91">
        <f t="shared" si="88"/>
        <v>3.5853916725476358</v>
      </c>
      <c r="N93" s="27"/>
      <c r="O93" s="51">
        <f t="shared" si="89"/>
        <v>58.14114637408035</v>
      </c>
      <c r="P93" s="27">
        <f t="shared" si="90"/>
        <v>3.5853916725476358</v>
      </c>
      <c r="Q93" s="58">
        <f t="shared" si="91"/>
        <v>0.72106626509720173</v>
      </c>
      <c r="R93" s="156">
        <f t="shared" si="82"/>
        <v>1048.9532302510563</v>
      </c>
      <c r="S93" s="156">
        <f t="shared" si="83"/>
        <v>1129.1208075899422</v>
      </c>
      <c r="T93" s="153"/>
      <c r="U93" s="153"/>
      <c r="W93" s="9">
        <v>89</v>
      </c>
      <c r="X93" s="7">
        <v>12</v>
      </c>
      <c r="Y93" s="17">
        <v>0.95</v>
      </c>
      <c r="Z93" s="68">
        <v>3097</v>
      </c>
      <c r="AA93">
        <v>10751</v>
      </c>
      <c r="AB93">
        <v>1073</v>
      </c>
      <c r="AC93">
        <v>1374</v>
      </c>
      <c r="AD93" s="27">
        <f t="shared" si="92"/>
        <v>0.17424570034727349</v>
      </c>
      <c r="AE93" s="27">
        <f t="shared" si="93"/>
        <v>8.0824599797017588E-2</v>
      </c>
      <c r="AF93" s="24">
        <f t="shared" si="94"/>
        <v>2.1558498376097512</v>
      </c>
      <c r="AG93" s="29">
        <f t="shared" si="95"/>
        <v>0.71812894858058451</v>
      </c>
      <c r="AH93" s="29">
        <f t="shared" si="96"/>
        <v>3.4714239586696802</v>
      </c>
      <c r="AJ93" s="51">
        <f t="shared" si="97"/>
        <v>61.517120821546882</v>
      </c>
      <c r="AK93" s="29">
        <f t="shared" si="98"/>
        <v>3.4714239586696802</v>
      </c>
      <c r="AL93" s="58">
        <f t="shared" si="99"/>
        <v>0.71812894858058451</v>
      </c>
      <c r="AN93" s="122"/>
      <c r="AO93" s="160"/>
      <c r="AP93" s="160"/>
      <c r="AQ93" s="128"/>
    </row>
    <row r="94" spans="1:43" x14ac:dyDescent="0.2">
      <c r="A94" s="1">
        <v>89</v>
      </c>
      <c r="B94" s="1">
        <v>129</v>
      </c>
      <c r="C94" s="1" t="s">
        <v>92</v>
      </c>
      <c r="D94" s="66">
        <v>12</v>
      </c>
      <c r="E94" s="21">
        <v>1378</v>
      </c>
      <c r="F94">
        <v>3142</v>
      </c>
      <c r="G94">
        <v>10889</v>
      </c>
      <c r="H94" s="17">
        <v>0.95299999999999996</v>
      </c>
      <c r="I94" s="25">
        <f t="shared" si="84"/>
        <v>0.17545923705230704</v>
      </c>
      <c r="J94" s="25">
        <f t="shared" si="85"/>
        <v>8.1286997758377458E-2</v>
      </c>
      <c r="K94" s="27">
        <f t="shared" si="86"/>
        <v>2.1585154070255248</v>
      </c>
      <c r="L94" s="27">
        <f t="shared" si="87"/>
        <v>0.72151632612904004</v>
      </c>
      <c r="M94" s="91">
        <f t="shared" si="88"/>
        <v>3.4656269891788671</v>
      </c>
      <c r="N94" s="27"/>
      <c r="O94" s="51">
        <f t="shared" si="89"/>
        <v>62.306755522818712</v>
      </c>
      <c r="P94" s="27">
        <f t="shared" si="90"/>
        <v>3.4656269891788671</v>
      </c>
      <c r="Q94" s="58">
        <f t="shared" si="91"/>
        <v>0.72151632612904004</v>
      </c>
      <c r="R94" s="156">
        <f t="shared" si="82"/>
        <v>1076.2900605256557</v>
      </c>
      <c r="S94" s="156">
        <f t="shared" si="83"/>
        <v>1129.3704727446545</v>
      </c>
      <c r="T94" s="153"/>
      <c r="U94" s="153"/>
      <c r="W94" s="9">
        <v>89</v>
      </c>
      <c r="X94" s="7">
        <v>12</v>
      </c>
      <c r="Y94" s="17">
        <v>0.97499999999999998</v>
      </c>
      <c r="Z94" s="68">
        <v>3430</v>
      </c>
      <c r="AA94">
        <v>11398</v>
      </c>
      <c r="AB94">
        <v>1102</v>
      </c>
      <c r="AC94">
        <v>1410</v>
      </c>
      <c r="AD94" s="27">
        <f t="shared" si="92"/>
        <v>0.17541918997333031</v>
      </c>
      <c r="AE94" s="27">
        <f t="shared" si="93"/>
        <v>8.2832226991593566E-2</v>
      </c>
      <c r="AF94" s="24">
        <f t="shared" si="94"/>
        <v>2.1177649852530607</v>
      </c>
      <c r="AG94" s="29">
        <f t="shared" si="95"/>
        <v>0.70781409301369769</v>
      </c>
      <c r="AH94" s="29">
        <f t="shared" si="96"/>
        <v>3.3230320699708455</v>
      </c>
      <c r="AJ94" s="51">
        <f t="shared" si="97"/>
        <v>65.219248732582216</v>
      </c>
      <c r="AK94" s="29">
        <f t="shared" si="98"/>
        <v>3.3230320699708455</v>
      </c>
      <c r="AL94" s="58">
        <f t="shared" si="99"/>
        <v>0.70781409301369769</v>
      </c>
      <c r="AN94" s="122"/>
      <c r="AO94" s="160"/>
      <c r="AP94" s="160"/>
      <c r="AQ94" s="128"/>
    </row>
    <row r="95" spans="1:43" x14ac:dyDescent="0.2">
      <c r="A95" s="1">
        <v>89</v>
      </c>
      <c r="B95" s="1">
        <v>129</v>
      </c>
      <c r="C95" s="1" t="s">
        <v>92</v>
      </c>
      <c r="D95" s="66">
        <v>12</v>
      </c>
      <c r="E95" s="21">
        <v>1408</v>
      </c>
      <c r="F95">
        <v>3417</v>
      </c>
      <c r="G95">
        <v>11367</v>
      </c>
      <c r="H95" s="17">
        <v>0.97399999999999998</v>
      </c>
      <c r="I95" s="25">
        <f t="shared" si="84"/>
        <v>0.17543943672651607</v>
      </c>
      <c r="J95" s="25">
        <f t="shared" si="85"/>
        <v>8.2870425753848634E-2</v>
      </c>
      <c r="K95" s="27">
        <f t="shared" si="86"/>
        <v>2.1170331288948203</v>
      </c>
      <c r="L95" s="27">
        <f t="shared" si="87"/>
        <v>0.70761031930395335</v>
      </c>
      <c r="M95" s="91">
        <f t="shared" si="88"/>
        <v>3.3266022827041266</v>
      </c>
      <c r="N95" s="27"/>
      <c r="O95" s="51">
        <f t="shared" si="89"/>
        <v>65.041867024325498</v>
      </c>
      <c r="P95" s="27">
        <f t="shared" si="90"/>
        <v>3.3266022827041266</v>
      </c>
      <c r="Q95" s="58">
        <f t="shared" si="91"/>
        <v>0.70761031930395335</v>
      </c>
      <c r="R95" s="156">
        <f t="shared" si="82"/>
        <v>1099.721629332455</v>
      </c>
      <c r="S95" s="156">
        <f t="shared" si="83"/>
        <v>1129.077648185272</v>
      </c>
      <c r="T95" s="153"/>
      <c r="U95" s="153"/>
      <c r="W95" s="9">
        <v>89</v>
      </c>
      <c r="X95" s="7">
        <v>12</v>
      </c>
      <c r="Y95" s="17">
        <v>1</v>
      </c>
      <c r="Z95" s="68">
        <v>3819</v>
      </c>
      <c r="AA95">
        <v>11996</v>
      </c>
      <c r="AB95">
        <v>1129</v>
      </c>
      <c r="AC95">
        <v>1446</v>
      </c>
      <c r="AD95" s="27">
        <f t="shared" si="92"/>
        <v>0.1755442243310652</v>
      </c>
      <c r="AE95" s="27">
        <f t="shared" si="93"/>
        <v>8.5508115500015774E-2</v>
      </c>
      <c r="AF95" s="24">
        <f t="shared" si="94"/>
        <v>2.0529539600370774</v>
      </c>
      <c r="AG95" s="29">
        <f t="shared" si="95"/>
        <v>0.68639699542507526</v>
      </c>
      <c r="AH95" s="29">
        <f t="shared" si="96"/>
        <v>3.1411364231474206</v>
      </c>
      <c r="AJ95" s="51">
        <f t="shared" si="97"/>
        <v>68.640999104760155</v>
      </c>
      <c r="AK95" s="29">
        <f t="shared" si="98"/>
        <v>3.1411364231474206</v>
      </c>
      <c r="AL95" s="58">
        <f t="shared" si="99"/>
        <v>0.68639699542507526</v>
      </c>
      <c r="AN95" s="122"/>
      <c r="AO95" s="160"/>
      <c r="AP95" s="160"/>
      <c r="AQ95" s="128"/>
    </row>
    <row r="96" spans="1:43" x14ac:dyDescent="0.2">
      <c r="A96" s="1">
        <v>89</v>
      </c>
      <c r="B96" s="1">
        <v>129</v>
      </c>
      <c r="C96" s="1" t="s">
        <v>92</v>
      </c>
      <c r="D96" s="66">
        <v>12</v>
      </c>
      <c r="E96" s="21">
        <v>1446</v>
      </c>
      <c r="F96">
        <v>3817</v>
      </c>
      <c r="G96">
        <v>12052</v>
      </c>
      <c r="H96" s="17">
        <v>1</v>
      </c>
      <c r="I96" s="25">
        <f t="shared" si="84"/>
        <v>0.17636370387112354</v>
      </c>
      <c r="J96" s="25">
        <f t="shared" si="85"/>
        <v>8.5463335130547324E-2</v>
      </c>
      <c r="K96" s="27">
        <f t="shared" si="86"/>
        <v>2.063618317746712</v>
      </c>
      <c r="L96" s="27">
        <f t="shared" si="87"/>
        <v>0.6915711554267332</v>
      </c>
      <c r="M96" s="91">
        <f t="shared" si="88"/>
        <v>3.1574534975111344</v>
      </c>
      <c r="N96" s="27"/>
      <c r="O96" s="51">
        <f t="shared" si="89"/>
        <v>68.961430577740032</v>
      </c>
      <c r="P96" s="27">
        <f t="shared" si="90"/>
        <v>3.1574534975111344</v>
      </c>
      <c r="Q96" s="58">
        <f t="shared" si="91"/>
        <v>0.6915711554267332</v>
      </c>
      <c r="R96" s="156">
        <f t="shared" si="82"/>
        <v>1129.4016164877346</v>
      </c>
      <c r="S96" s="156">
        <f t="shared" si="83"/>
        <v>1129.4016164877346</v>
      </c>
      <c r="T96" s="153"/>
      <c r="U96" s="153"/>
      <c r="AD96" s="27"/>
      <c r="AE96" s="27"/>
      <c r="AG96" s="29"/>
      <c r="AH96" s="29"/>
      <c r="AL96" s="58"/>
      <c r="AN96" s="122"/>
      <c r="AO96" s="160"/>
      <c r="AP96" s="160"/>
      <c r="AQ96" s="128"/>
    </row>
    <row r="97" spans="1:43" x14ac:dyDescent="0.2">
      <c r="A97" s="1">
        <v>89</v>
      </c>
      <c r="B97" s="1">
        <v>129</v>
      </c>
      <c r="C97" s="1" t="s">
        <v>92</v>
      </c>
      <c r="D97" s="66">
        <v>12</v>
      </c>
      <c r="E97" s="21">
        <v>1475</v>
      </c>
      <c r="F97">
        <v>4168</v>
      </c>
      <c r="G97">
        <v>12426</v>
      </c>
      <c r="H97" s="17">
        <v>1.02</v>
      </c>
      <c r="I97" s="25">
        <f t="shared" si="84"/>
        <v>0.17475675931785456</v>
      </c>
      <c r="J97" s="25">
        <f t="shared" si="85"/>
        <v>8.7925370099008096E-2</v>
      </c>
      <c r="K97" s="27">
        <f t="shared" si="86"/>
        <v>1.9875578473092606</v>
      </c>
      <c r="L97" s="27">
        <f t="shared" si="87"/>
        <v>0.66303989431349764</v>
      </c>
      <c r="M97" s="91">
        <f t="shared" si="88"/>
        <v>2.9812859884836853</v>
      </c>
      <c r="N97" s="27"/>
      <c r="O97" s="51">
        <f t="shared" si="89"/>
        <v>71.101455057998464</v>
      </c>
      <c r="P97" s="27">
        <f t="shared" si="90"/>
        <v>2.9812859884836853</v>
      </c>
      <c r="Q97" s="58">
        <f t="shared" si="91"/>
        <v>0.66303989431349764</v>
      </c>
      <c r="R97" s="156">
        <f t="shared" si="82"/>
        <v>1152.052133000974</v>
      </c>
      <c r="S97" s="156">
        <f t="shared" si="83"/>
        <v>1129.462875491151</v>
      </c>
      <c r="T97" s="153"/>
      <c r="U97" s="153"/>
      <c r="AD97" s="27"/>
      <c r="AE97" s="27"/>
      <c r="AG97" s="29"/>
      <c r="AH97" s="29"/>
      <c r="AL97" s="58"/>
      <c r="AN97" s="122"/>
      <c r="AO97" s="160"/>
      <c r="AP97" s="160"/>
      <c r="AQ97" s="128"/>
    </row>
    <row r="98" spans="1:43" x14ac:dyDescent="0.2">
      <c r="E98" s="21"/>
      <c r="H98" s="17"/>
      <c r="I98" s="25"/>
      <c r="J98" s="25"/>
      <c r="K98" s="27"/>
      <c r="L98" s="27"/>
      <c r="M98" s="91"/>
      <c r="N98" s="27"/>
      <c r="O98" s="51"/>
      <c r="P98" s="27"/>
      <c r="Q98" s="58"/>
      <c r="R98" s="156"/>
      <c r="T98" s="153"/>
      <c r="U98" s="153"/>
      <c r="AD98" s="27"/>
      <c r="AE98" s="27"/>
      <c r="AG98" s="29"/>
      <c r="AH98" s="29"/>
      <c r="AL98" s="58"/>
      <c r="AN98" s="122"/>
      <c r="AO98" s="160"/>
      <c r="AP98" s="160"/>
      <c r="AQ98" s="128"/>
    </row>
    <row r="99" spans="1:43" x14ac:dyDescent="0.2">
      <c r="I99" s="25"/>
      <c r="J99" s="25"/>
      <c r="K99" s="27"/>
      <c r="L99" s="27"/>
      <c r="M99" s="91"/>
      <c r="N99" s="27"/>
      <c r="O99" s="51"/>
      <c r="P99" s="27"/>
      <c r="Q99" s="58"/>
      <c r="R99" s="156"/>
      <c r="T99" s="153"/>
      <c r="U99" s="153"/>
      <c r="AD99" s="27"/>
      <c r="AE99" s="27"/>
      <c r="AG99" s="29"/>
      <c r="AH99" s="29"/>
      <c r="AL99" s="58"/>
      <c r="AN99" s="122"/>
      <c r="AO99" s="160"/>
      <c r="AP99" s="160"/>
      <c r="AQ99" s="128"/>
    </row>
    <row r="100" spans="1:43" x14ac:dyDescent="0.2">
      <c r="A100" s="1">
        <v>90</v>
      </c>
      <c r="B100" s="1">
        <v>130</v>
      </c>
      <c r="C100" s="1" t="s">
        <v>92</v>
      </c>
      <c r="D100" s="66">
        <v>14</v>
      </c>
      <c r="E100">
        <v>768</v>
      </c>
      <c r="F100">
        <v>618</v>
      </c>
      <c r="G100">
        <v>3700</v>
      </c>
      <c r="H100">
        <v>0.52900000000000003</v>
      </c>
      <c r="I100" s="25">
        <f t="shared" ref="I100:I109" si="100">0.1515*(G100/1000)/(E100/1000)^2/($D$4/10)^4</f>
        <v>0.19194020659819658</v>
      </c>
      <c r="J100" s="25">
        <f t="shared" ref="J100:J109" si="101">0.5*(F100/1000)/(E100/1000)^3/($D$4/10)^5</f>
        <v>9.2356479675741954E-2</v>
      </c>
      <c r="K100" s="27">
        <f t="shared" ref="K100:K109" si="102">I100/J100</f>
        <v>2.078253819029126</v>
      </c>
      <c r="L100" s="27">
        <f t="shared" ref="L100:L109" si="103">0.798*I100^1.5/J100</f>
        <v>0.72658170371252662</v>
      </c>
      <c r="M100" s="91">
        <f t="shared" ref="M100:M109" si="104">G100/F100</f>
        <v>5.9870550161812295</v>
      </c>
      <c r="N100" s="27"/>
      <c r="O100" s="51">
        <f t="shared" ref="O100:O109" si="105">G100/(PI()*$D$4^2/4)</f>
        <v>21.17136517902739</v>
      </c>
      <c r="P100" s="27">
        <f t="shared" ref="P100:P109" si="106">M100</f>
        <v>5.9870550161812295</v>
      </c>
      <c r="Q100" s="58">
        <f t="shared" ref="Q100:Q109" si="107">L100</f>
        <v>0.72658170371252662</v>
      </c>
      <c r="R100" s="156">
        <f t="shared" si="82"/>
        <v>599.84816145406649</v>
      </c>
      <c r="S100" s="156">
        <f t="shared" si="83"/>
        <v>1133.9284715577817</v>
      </c>
      <c r="T100" s="153"/>
      <c r="U100" s="153"/>
      <c r="W100" s="1">
        <v>90</v>
      </c>
      <c r="X100" s="66">
        <v>14</v>
      </c>
      <c r="Y100" s="17">
        <v>0.72499999999999998</v>
      </c>
      <c r="Z100" s="47">
        <v>1649</v>
      </c>
      <c r="AA100">
        <v>6960</v>
      </c>
      <c r="AB100">
        <v>823</v>
      </c>
      <c r="AC100">
        <v>1053</v>
      </c>
      <c r="AD100" s="27">
        <f t="shared" ref="AD100:AD108" si="108">0.1515*(AA100/1000)/(AC100/1000)^2/($D$4/10)^4</f>
        <v>0.19206099354263559</v>
      </c>
      <c r="AE100" s="27">
        <f t="shared" ref="AE100:AE108" si="109">0.5*(Z100/1000)/(AC100/1000)^3/($D$4/10)^5</f>
        <v>9.5608850732452066E-2</v>
      </c>
      <c r="AF100" s="24">
        <f t="shared" ref="AF100:AF108" si="110">AD100/AE100</f>
        <v>2.0088202302534865</v>
      </c>
      <c r="AG100" s="29">
        <f t="shared" ref="AG100:AG108" si="111">0.798*AD100^1.5/AE100</f>
        <v>0.70252785785058036</v>
      </c>
      <c r="AH100" s="29">
        <f t="shared" ref="AH100:AH108" si="112">AA100/Z100</f>
        <v>4.2207398423286842</v>
      </c>
      <c r="AI100"/>
      <c r="AJ100" s="51">
        <f t="shared" ref="AJ100:AJ108" si="113">AA100/(PI()*$D$4^2/4)</f>
        <v>39.825054498927194</v>
      </c>
      <c r="AK100" s="29">
        <f t="shared" ref="AK100:AK108" si="114">AH100</f>
        <v>4.2207398423286842</v>
      </c>
      <c r="AL100" s="58">
        <f t="shared" ref="AL100:AL108" si="115">AG100</f>
        <v>0.70252785785058036</v>
      </c>
      <c r="AM100" s="58"/>
      <c r="AN100" s="122"/>
      <c r="AO100" s="160"/>
      <c r="AP100" s="160"/>
      <c r="AQ100" s="128"/>
    </row>
    <row r="101" spans="1:43" x14ac:dyDescent="0.2">
      <c r="A101" s="1">
        <v>90</v>
      </c>
      <c r="B101" s="1">
        <v>130</v>
      </c>
      <c r="C101" s="1" t="s">
        <v>92</v>
      </c>
      <c r="D101" s="66">
        <v>14</v>
      </c>
      <c r="E101">
        <v>899</v>
      </c>
      <c r="F101">
        <v>997</v>
      </c>
      <c r="G101">
        <v>5055</v>
      </c>
      <c r="H101">
        <v>0.61899999999999999</v>
      </c>
      <c r="I101" s="25">
        <f t="shared" si="100"/>
        <v>0.19137643067777965</v>
      </c>
      <c r="J101" s="25">
        <f t="shared" si="101"/>
        <v>9.2892069579304279E-2</v>
      </c>
      <c r="K101" s="27">
        <f t="shared" si="102"/>
        <v>2.0602020338711133</v>
      </c>
      <c r="L101" s="27">
        <f t="shared" si="103"/>
        <v>0.71921200524153728</v>
      </c>
      <c r="M101" s="91">
        <f t="shared" si="104"/>
        <v>5.0702106318956872</v>
      </c>
      <c r="N101" s="27"/>
      <c r="O101" s="51">
        <f t="shared" si="105"/>
        <v>28.924662427022554</v>
      </c>
      <c r="P101" s="27">
        <f t="shared" si="106"/>
        <v>5.0702106318956872</v>
      </c>
      <c r="Q101" s="58">
        <f t="shared" si="107"/>
        <v>0.71921200524153728</v>
      </c>
      <c r="R101" s="156">
        <f t="shared" si="82"/>
        <v>702.16601191042412</v>
      </c>
      <c r="S101" s="156">
        <f t="shared" si="83"/>
        <v>1134.3554311961618</v>
      </c>
      <c r="T101" s="153"/>
      <c r="U101" s="153"/>
      <c r="W101" s="1">
        <v>90</v>
      </c>
      <c r="X101" s="66">
        <v>14</v>
      </c>
      <c r="Y101" s="17">
        <v>0.75</v>
      </c>
      <c r="Z101" s="47">
        <v>1843</v>
      </c>
      <c r="AA101">
        <v>7476</v>
      </c>
      <c r="AB101">
        <v>851</v>
      </c>
      <c r="AC101">
        <v>1089</v>
      </c>
      <c r="AD101" s="27">
        <f t="shared" si="108"/>
        <v>0.19288577801085299</v>
      </c>
      <c r="AE101" s="27">
        <f t="shared" si="109"/>
        <v>9.6606033645732239E-2</v>
      </c>
      <c r="AF101" s="24">
        <f t="shared" si="110"/>
        <v>1.9966224751364079</v>
      </c>
      <c r="AG101" s="29">
        <f t="shared" si="111"/>
        <v>0.69975973715173756</v>
      </c>
      <c r="AH101" s="29">
        <f t="shared" si="112"/>
        <v>4.0564297341291375</v>
      </c>
      <c r="AI101"/>
      <c r="AJ101" s="51">
        <f t="shared" si="113"/>
        <v>42.777601642813181</v>
      </c>
      <c r="AK101" s="29">
        <f t="shared" si="114"/>
        <v>4.0564297341291375</v>
      </c>
      <c r="AL101" s="58">
        <f t="shared" si="115"/>
        <v>0.69975973715173756</v>
      </c>
      <c r="AM101" s="58"/>
      <c r="AN101" s="122"/>
      <c r="AO101" s="160"/>
      <c r="AP101" s="160"/>
      <c r="AQ101" s="128"/>
    </row>
    <row r="102" spans="1:43" x14ac:dyDescent="0.2">
      <c r="A102" s="1">
        <v>90</v>
      </c>
      <c r="B102" s="1">
        <v>130</v>
      </c>
      <c r="C102" s="1" t="s">
        <v>92</v>
      </c>
      <c r="D102" s="66">
        <v>14</v>
      </c>
      <c r="E102">
        <v>1023</v>
      </c>
      <c r="F102">
        <v>1492</v>
      </c>
      <c r="G102">
        <v>6532</v>
      </c>
      <c r="H102">
        <v>0.70399999999999996</v>
      </c>
      <c r="I102" s="25">
        <f t="shared" si="100"/>
        <v>0.19097722677771023</v>
      </c>
      <c r="J102" s="25">
        <f t="shared" si="101"/>
        <v>9.43418694175501E-2</v>
      </c>
      <c r="K102" s="27">
        <f t="shared" si="102"/>
        <v>2.0243103932195705</v>
      </c>
      <c r="L102" s="27">
        <f t="shared" si="103"/>
        <v>0.70594487143883022</v>
      </c>
      <c r="M102" s="91">
        <f t="shared" si="104"/>
        <v>4.3780160857908843</v>
      </c>
      <c r="N102" s="27"/>
      <c r="O102" s="51">
        <f t="shared" si="105"/>
        <v>37.376042526866733</v>
      </c>
      <c r="P102" s="27">
        <f t="shared" si="106"/>
        <v>4.3780160857908843</v>
      </c>
      <c r="Q102" s="58">
        <f t="shared" si="107"/>
        <v>0.70594487143883022</v>
      </c>
      <c r="R102" s="156">
        <f t="shared" si="82"/>
        <v>799.01649631186194</v>
      </c>
      <c r="S102" s="156">
        <f t="shared" si="83"/>
        <v>1134.9666140793495</v>
      </c>
      <c r="T102" s="153"/>
      <c r="U102" s="153"/>
      <c r="W102" s="1">
        <v>90</v>
      </c>
      <c r="X102" s="66">
        <v>14</v>
      </c>
      <c r="Y102" s="17">
        <v>0.77500000000000002</v>
      </c>
      <c r="Z102" s="47">
        <v>2052</v>
      </c>
      <c r="AA102">
        <v>8016</v>
      </c>
      <c r="AB102">
        <v>879</v>
      </c>
      <c r="AC102">
        <v>1126</v>
      </c>
      <c r="AD102" s="27">
        <f t="shared" si="108"/>
        <v>0.19344949548294624</v>
      </c>
      <c r="AE102" s="27">
        <f t="shared" si="109"/>
        <v>9.7302666202237612E-2</v>
      </c>
      <c r="AF102" s="24">
        <f t="shared" si="110"/>
        <v>1.9881212204491225</v>
      </c>
      <c r="AG102" s="29">
        <f t="shared" si="111"/>
        <v>0.69779773092242336</v>
      </c>
      <c r="AH102" s="29">
        <f t="shared" si="112"/>
        <v>3.9064327485380117</v>
      </c>
      <c r="AI102"/>
      <c r="AJ102" s="51">
        <f t="shared" si="113"/>
        <v>45.867476560833396</v>
      </c>
      <c r="AK102" s="29">
        <f t="shared" si="114"/>
        <v>3.9064327485380117</v>
      </c>
      <c r="AL102" s="58">
        <f t="shared" si="115"/>
        <v>0.69779773092242336</v>
      </c>
      <c r="AM102" s="58"/>
      <c r="AN102" s="122"/>
      <c r="AO102" s="160"/>
      <c r="AP102" s="160"/>
      <c r="AQ102" s="128"/>
    </row>
    <row r="103" spans="1:43" x14ac:dyDescent="0.2">
      <c r="A103" s="1">
        <v>90</v>
      </c>
      <c r="B103" s="1">
        <v>130</v>
      </c>
      <c r="C103" s="1" t="s">
        <v>92</v>
      </c>
      <c r="D103" s="66">
        <v>14</v>
      </c>
      <c r="E103">
        <v>1157</v>
      </c>
      <c r="F103">
        <v>2237</v>
      </c>
      <c r="G103">
        <v>8480</v>
      </c>
      <c r="H103">
        <v>0.79600000000000004</v>
      </c>
      <c r="I103" s="25">
        <f t="shared" si="100"/>
        <v>0.19382768478832291</v>
      </c>
      <c r="J103" s="25">
        <f t="shared" si="101"/>
        <v>9.7775143706402876E-2</v>
      </c>
      <c r="K103" s="27">
        <f t="shared" si="102"/>
        <v>1.9823819985409028</v>
      </c>
      <c r="L103" s="27">
        <f t="shared" si="103"/>
        <v>0.69646314690391509</v>
      </c>
      <c r="M103" s="91">
        <f t="shared" si="104"/>
        <v>3.790791238265534</v>
      </c>
      <c r="N103" s="27"/>
      <c r="O103" s="51">
        <f t="shared" si="105"/>
        <v>48.522480194095202</v>
      </c>
      <c r="P103" s="27">
        <f t="shared" si="106"/>
        <v>3.790791238265534</v>
      </c>
      <c r="Q103" s="58">
        <f t="shared" si="107"/>
        <v>0.69646314690391509</v>
      </c>
      <c r="R103" s="156">
        <f t="shared" si="82"/>
        <v>903.67750364889957</v>
      </c>
      <c r="S103" s="156">
        <f t="shared" si="83"/>
        <v>1135.2732457900747</v>
      </c>
      <c r="T103" s="153"/>
      <c r="U103" s="153"/>
      <c r="W103" s="1">
        <v>90</v>
      </c>
      <c r="X103" s="66">
        <v>14</v>
      </c>
      <c r="Y103" s="17">
        <v>0.8</v>
      </c>
      <c r="Z103" s="47">
        <v>2270</v>
      </c>
      <c r="AA103">
        <v>8569</v>
      </c>
      <c r="AB103">
        <v>908</v>
      </c>
      <c r="AC103">
        <v>1162</v>
      </c>
      <c r="AD103" s="27">
        <f t="shared" si="108"/>
        <v>0.194180028568536</v>
      </c>
      <c r="AE103" s="27">
        <f t="shared" si="109"/>
        <v>9.7942239175265247E-2</v>
      </c>
      <c r="AF103" s="24">
        <f t="shared" si="110"/>
        <v>1.9825973982589429</v>
      </c>
      <c r="AG103" s="29">
        <f t="shared" si="111"/>
        <v>0.69717162605325766</v>
      </c>
      <c r="AH103" s="29">
        <f t="shared" si="112"/>
        <v>3.7748898678414098</v>
      </c>
      <c r="AI103"/>
      <c r="AJ103" s="51">
        <f t="shared" si="113"/>
        <v>49.031737356509645</v>
      </c>
      <c r="AK103" s="29">
        <f t="shared" si="114"/>
        <v>3.7748898678414098</v>
      </c>
      <c r="AL103" s="58">
        <f t="shared" si="115"/>
        <v>0.69717162605325766</v>
      </c>
      <c r="AM103" s="58"/>
      <c r="AN103" s="122"/>
      <c r="AO103" s="160"/>
      <c r="AP103" s="160"/>
      <c r="AQ103" s="128"/>
    </row>
    <row r="104" spans="1:43" x14ac:dyDescent="0.2">
      <c r="A104" s="1">
        <v>90</v>
      </c>
      <c r="B104" s="1">
        <v>130</v>
      </c>
      <c r="C104" s="1" t="s">
        <v>92</v>
      </c>
      <c r="D104" s="66">
        <v>14</v>
      </c>
      <c r="E104">
        <v>1181</v>
      </c>
      <c r="F104">
        <v>2395</v>
      </c>
      <c r="G104">
        <v>8885</v>
      </c>
      <c r="H104">
        <v>0.81299999999999994</v>
      </c>
      <c r="I104" s="25">
        <f t="shared" si="100"/>
        <v>0.19491457300361781</v>
      </c>
      <c r="J104" s="25">
        <f t="shared" si="101"/>
        <v>9.8427936545890715E-2</v>
      </c>
      <c r="K104" s="27">
        <f t="shared" si="102"/>
        <v>1.98027694010167</v>
      </c>
      <c r="L104" s="27">
        <f t="shared" si="103"/>
        <v>0.69767149143352436</v>
      </c>
      <c r="M104" s="91">
        <f t="shared" si="104"/>
        <v>3.7098121085594991</v>
      </c>
      <c r="N104" s="27"/>
      <c r="O104" s="51">
        <f t="shared" si="105"/>
        <v>50.839886382610366</v>
      </c>
      <c r="P104" s="27">
        <f t="shared" si="106"/>
        <v>3.7098121085594991</v>
      </c>
      <c r="Q104" s="58">
        <f t="shared" si="107"/>
        <v>0.69767149143352436</v>
      </c>
      <c r="R104" s="156">
        <f t="shared" si="82"/>
        <v>922.42275869433911</v>
      </c>
      <c r="S104" s="156">
        <f t="shared" si="83"/>
        <v>1134.5913391074282</v>
      </c>
      <c r="T104" s="153"/>
      <c r="U104" s="153"/>
      <c r="W104" s="1">
        <v>90</v>
      </c>
      <c r="X104" s="66">
        <v>14</v>
      </c>
      <c r="Y104" s="17">
        <v>0.82499999999999996</v>
      </c>
      <c r="Z104" s="47">
        <v>2512</v>
      </c>
      <c r="AA104">
        <v>9168</v>
      </c>
      <c r="AB104">
        <v>936</v>
      </c>
      <c r="AC104">
        <v>1196</v>
      </c>
      <c r="AD104" s="27">
        <f t="shared" si="108"/>
        <v>0.19610962952133768</v>
      </c>
      <c r="AE104" s="27">
        <f t="shared" si="109"/>
        <v>9.9400518957975484E-2</v>
      </c>
      <c r="AF104" s="24">
        <f t="shared" si="110"/>
        <v>1.9729235981579616</v>
      </c>
      <c r="AG104" s="29">
        <f t="shared" si="111"/>
        <v>0.69720841211016238</v>
      </c>
      <c r="AH104" s="29">
        <f t="shared" si="112"/>
        <v>3.6496815286624202</v>
      </c>
      <c r="AI104"/>
      <c r="AJ104" s="51">
        <f t="shared" si="113"/>
        <v>52.459209719276515</v>
      </c>
      <c r="AK104" s="29">
        <f t="shared" si="114"/>
        <v>3.6496815286624202</v>
      </c>
      <c r="AL104" s="58">
        <f t="shared" si="115"/>
        <v>0.69720841211016238</v>
      </c>
      <c r="AM104" s="58"/>
      <c r="AN104" s="122"/>
      <c r="AO104" s="160"/>
      <c r="AP104" s="160"/>
      <c r="AQ104" s="128"/>
    </row>
    <row r="105" spans="1:43" x14ac:dyDescent="0.2">
      <c r="A105" s="1">
        <v>90</v>
      </c>
      <c r="B105" s="1">
        <v>130</v>
      </c>
      <c r="C105" s="1" t="s">
        <v>92</v>
      </c>
      <c r="D105" s="66">
        <v>14</v>
      </c>
      <c r="E105">
        <v>1219</v>
      </c>
      <c r="F105">
        <v>2658</v>
      </c>
      <c r="G105">
        <v>9520</v>
      </c>
      <c r="H105">
        <v>0.83899999999999997</v>
      </c>
      <c r="I105" s="25">
        <f t="shared" si="100"/>
        <v>0.19602714333465024</v>
      </c>
      <c r="J105" s="25">
        <f t="shared" si="101"/>
        <v>9.933594220757988E-2</v>
      </c>
      <c r="K105" s="27">
        <f t="shared" si="102"/>
        <v>1.9733757890474037</v>
      </c>
      <c r="L105" s="27">
        <f t="shared" si="103"/>
        <v>0.69722153478447813</v>
      </c>
      <c r="M105" s="91">
        <f t="shared" si="104"/>
        <v>3.581640331075997</v>
      </c>
      <c r="N105" s="27"/>
      <c r="O105" s="51">
        <f t="shared" si="105"/>
        <v>54.473350406578582</v>
      </c>
      <c r="P105" s="27">
        <f t="shared" si="106"/>
        <v>3.581640331075997</v>
      </c>
      <c r="Q105" s="58">
        <f t="shared" si="107"/>
        <v>0.69722153478447813</v>
      </c>
      <c r="R105" s="156">
        <f t="shared" si="82"/>
        <v>952.10274584961849</v>
      </c>
      <c r="S105" s="156">
        <f t="shared" si="83"/>
        <v>1134.8066100710589</v>
      </c>
      <c r="T105" s="153"/>
      <c r="U105" s="153"/>
      <c r="W105" s="1">
        <v>90</v>
      </c>
      <c r="X105" s="66">
        <v>14</v>
      </c>
      <c r="Y105" s="17">
        <v>0.85</v>
      </c>
      <c r="Z105" s="47">
        <v>2764</v>
      </c>
      <c r="AA105">
        <v>9771</v>
      </c>
      <c r="AB105">
        <v>964</v>
      </c>
      <c r="AC105">
        <v>1235</v>
      </c>
      <c r="AD105" s="27">
        <f t="shared" si="108"/>
        <v>0.19601611260905702</v>
      </c>
      <c r="AE105" s="27">
        <f t="shared" si="109"/>
        <v>9.9334411141782125E-2</v>
      </c>
      <c r="AF105" s="24">
        <f t="shared" si="110"/>
        <v>1.9732951588073446</v>
      </c>
      <c r="AG105" s="29">
        <f t="shared" si="111"/>
        <v>0.69717343068485238</v>
      </c>
      <c r="AH105" s="29">
        <f t="shared" si="112"/>
        <v>3.535094066570188</v>
      </c>
      <c r="AI105"/>
      <c r="AJ105" s="51">
        <f t="shared" si="113"/>
        <v>55.909570044399089</v>
      </c>
      <c r="AK105" s="29">
        <f t="shared" si="114"/>
        <v>3.535094066570188</v>
      </c>
      <c r="AL105" s="58">
        <f t="shared" si="115"/>
        <v>0.69717343068485238</v>
      </c>
      <c r="AM105" s="58"/>
      <c r="AN105" s="122"/>
      <c r="AO105" s="160"/>
      <c r="AP105" s="160"/>
      <c r="AQ105" s="128"/>
    </row>
    <row r="106" spans="1:43" x14ac:dyDescent="0.2">
      <c r="A106" s="1">
        <v>90</v>
      </c>
      <c r="B106" s="1">
        <v>130</v>
      </c>
      <c r="C106" s="1" t="s">
        <v>92</v>
      </c>
      <c r="D106" s="66">
        <v>14</v>
      </c>
      <c r="E106">
        <v>1249</v>
      </c>
      <c r="F106">
        <v>2872</v>
      </c>
      <c r="G106">
        <v>10049</v>
      </c>
      <c r="H106">
        <v>0.86</v>
      </c>
      <c r="I106" s="25">
        <f t="shared" si="100"/>
        <v>0.19709910100129682</v>
      </c>
      <c r="J106" s="25">
        <f t="shared" si="101"/>
        <v>9.9783716660311758E-2</v>
      </c>
      <c r="K106" s="27">
        <f t="shared" si="102"/>
        <v>1.9752631751758707</v>
      </c>
      <c r="L106" s="27">
        <f t="shared" si="103"/>
        <v>0.69979394484126678</v>
      </c>
      <c r="M106" s="91">
        <f t="shared" si="104"/>
        <v>3.4989554317548746</v>
      </c>
      <c r="N106" s="27"/>
      <c r="O106" s="51">
        <f t="shared" si="105"/>
        <v>57.500283428120603</v>
      </c>
      <c r="P106" s="27">
        <f t="shared" si="106"/>
        <v>3.4989554317548746</v>
      </c>
      <c r="Q106" s="58">
        <f t="shared" si="107"/>
        <v>0.69979394484126678</v>
      </c>
      <c r="R106" s="156">
        <f t="shared" si="82"/>
        <v>975.53431465641791</v>
      </c>
      <c r="S106" s="156">
        <f t="shared" si="83"/>
        <v>1134.3422263446721</v>
      </c>
      <c r="T106" s="153"/>
      <c r="U106" s="153"/>
      <c r="W106" s="1">
        <v>90</v>
      </c>
      <c r="X106" s="66">
        <v>14</v>
      </c>
      <c r="Y106" s="17">
        <v>0.875</v>
      </c>
      <c r="Z106" s="47">
        <v>3056</v>
      </c>
      <c r="AA106">
        <v>10427</v>
      </c>
      <c r="AB106">
        <v>993</v>
      </c>
      <c r="AC106">
        <v>1271</v>
      </c>
      <c r="AD106" s="27">
        <f t="shared" si="108"/>
        <v>0.19749447309712528</v>
      </c>
      <c r="AE106" s="27">
        <f t="shared" si="109"/>
        <v>0.10075793401107341</v>
      </c>
      <c r="AF106" s="24">
        <f t="shared" si="110"/>
        <v>1.9600885531795482</v>
      </c>
      <c r="AG106" s="29">
        <f t="shared" si="111"/>
        <v>0.69511403426865193</v>
      </c>
      <c r="AH106" s="29">
        <f t="shared" si="112"/>
        <v>3.4119764397905761</v>
      </c>
      <c r="AI106"/>
      <c r="AJ106" s="51">
        <f t="shared" si="113"/>
        <v>59.663195870734754</v>
      </c>
      <c r="AK106" s="29">
        <f t="shared" si="114"/>
        <v>3.4119764397905761</v>
      </c>
      <c r="AL106" s="58">
        <f t="shared" si="115"/>
        <v>0.69511403426865193</v>
      </c>
      <c r="AM106" s="58"/>
      <c r="AN106" s="122"/>
      <c r="AO106" s="160"/>
      <c r="AP106" s="160"/>
      <c r="AQ106" s="128"/>
    </row>
    <row r="107" spans="1:43" x14ac:dyDescent="0.2">
      <c r="A107" s="1">
        <v>90</v>
      </c>
      <c r="B107" s="1">
        <v>130</v>
      </c>
      <c r="C107" s="1" t="s">
        <v>92</v>
      </c>
      <c r="D107" s="66">
        <v>14</v>
      </c>
      <c r="E107">
        <v>1284</v>
      </c>
      <c r="F107">
        <v>3155</v>
      </c>
      <c r="G107">
        <v>10610</v>
      </c>
      <c r="H107">
        <v>0.88400000000000001</v>
      </c>
      <c r="I107" s="25">
        <f t="shared" si="100"/>
        <v>0.19691192160911306</v>
      </c>
      <c r="J107" s="25">
        <f t="shared" si="101"/>
        <v>0.10089435029938112</v>
      </c>
      <c r="K107" s="27">
        <f t="shared" si="102"/>
        <v>1.9516644988031693</v>
      </c>
      <c r="L107" s="27">
        <f t="shared" si="103"/>
        <v>0.69110503788251809</v>
      </c>
      <c r="M107" s="91">
        <f t="shared" si="104"/>
        <v>3.3629160063391441</v>
      </c>
      <c r="N107" s="27"/>
      <c r="O107" s="51">
        <f t="shared" si="105"/>
        <v>60.710320148508266</v>
      </c>
      <c r="P107" s="27">
        <f t="shared" si="106"/>
        <v>3.3629160063391441</v>
      </c>
      <c r="Q107" s="58">
        <f t="shared" si="107"/>
        <v>0.69110503788251809</v>
      </c>
      <c r="R107" s="156">
        <f t="shared" si="82"/>
        <v>1002.8711449310173</v>
      </c>
      <c r="S107" s="156">
        <f t="shared" si="83"/>
        <v>1134.4696209626893</v>
      </c>
      <c r="T107" s="153"/>
      <c r="U107" s="153"/>
      <c r="W107" s="1">
        <v>90</v>
      </c>
      <c r="X107" s="66">
        <v>14</v>
      </c>
      <c r="Y107" s="17">
        <v>0.9</v>
      </c>
      <c r="Z107" s="47">
        <v>3375</v>
      </c>
      <c r="AA107">
        <v>11128</v>
      </c>
      <c r="AB107">
        <v>1021</v>
      </c>
      <c r="AC107">
        <v>1307</v>
      </c>
      <c r="AD107" s="27">
        <f t="shared" si="108"/>
        <v>0.19932079731392463</v>
      </c>
      <c r="AE107" s="27">
        <f t="shared" si="109"/>
        <v>0.10233155418275604</v>
      </c>
      <c r="AF107" s="24">
        <f t="shared" si="110"/>
        <v>1.9477940983672886</v>
      </c>
      <c r="AG107" s="29">
        <f t="shared" si="111"/>
        <v>0.69394051625841036</v>
      </c>
      <c r="AH107" s="29">
        <f t="shared" si="112"/>
        <v>3.2971851851851852</v>
      </c>
      <c r="AI107"/>
      <c r="AJ107" s="51">
        <f t="shared" si="113"/>
        <v>63.674311273572101</v>
      </c>
      <c r="AK107" s="29">
        <f t="shared" si="114"/>
        <v>3.2971851851851852</v>
      </c>
      <c r="AL107" s="58">
        <f t="shared" si="115"/>
        <v>0.69394051625841036</v>
      </c>
      <c r="AM107" s="59"/>
      <c r="AN107" s="122"/>
      <c r="AO107" s="160"/>
      <c r="AP107" s="160"/>
      <c r="AQ107" s="128"/>
    </row>
    <row r="108" spans="1:43" x14ac:dyDescent="0.2">
      <c r="A108" s="1">
        <v>90</v>
      </c>
      <c r="B108" s="1">
        <v>130</v>
      </c>
      <c r="C108" s="1" t="s">
        <v>92</v>
      </c>
      <c r="D108" s="66">
        <v>14</v>
      </c>
      <c r="E108">
        <v>1321</v>
      </c>
      <c r="F108">
        <v>3524</v>
      </c>
      <c r="G108">
        <v>11450</v>
      </c>
      <c r="H108">
        <v>0.90900000000000003</v>
      </c>
      <c r="I108" s="25">
        <f t="shared" si="100"/>
        <v>0.20076431686252805</v>
      </c>
      <c r="J108" s="25">
        <f t="shared" si="101"/>
        <v>0.10348800207309027</v>
      </c>
      <c r="K108" s="27">
        <f t="shared" si="102"/>
        <v>1.9399767397261629</v>
      </c>
      <c r="L108" s="27">
        <f t="shared" si="103"/>
        <v>0.69365365150990044</v>
      </c>
      <c r="M108" s="91">
        <f t="shared" si="104"/>
        <v>3.2491486946651533</v>
      </c>
      <c r="N108" s="27"/>
      <c r="O108" s="51">
        <f t="shared" si="105"/>
        <v>65.516792243206382</v>
      </c>
      <c r="P108" s="27">
        <f t="shared" si="106"/>
        <v>3.2491486946651533</v>
      </c>
      <c r="Q108" s="58">
        <f t="shared" si="107"/>
        <v>0.69365365150990044</v>
      </c>
      <c r="R108" s="156">
        <f t="shared" si="82"/>
        <v>1031.7700797927369</v>
      </c>
      <c r="S108" s="156">
        <f t="shared" si="83"/>
        <v>1135.0605938313936</v>
      </c>
      <c r="T108" s="153"/>
      <c r="U108" s="153"/>
      <c r="W108" s="1">
        <v>90</v>
      </c>
      <c r="X108" s="66">
        <v>14</v>
      </c>
      <c r="Y108" s="17">
        <v>0.92500000000000004</v>
      </c>
      <c r="Z108" s="47">
        <v>3725</v>
      </c>
      <c r="AA108">
        <v>11875</v>
      </c>
      <c r="AB108">
        <v>1049</v>
      </c>
      <c r="AC108">
        <v>1344</v>
      </c>
      <c r="AD108" s="27">
        <f t="shared" si="108"/>
        <v>0.20115079566275429</v>
      </c>
      <c r="AE108" s="27">
        <f t="shared" si="109"/>
        <v>0.10387021405784143</v>
      </c>
      <c r="AF108" s="24">
        <f t="shared" si="110"/>
        <v>1.9365589787919466</v>
      </c>
      <c r="AG108" s="29">
        <f t="shared" si="111"/>
        <v>0.69309776261341505</v>
      </c>
      <c r="AH108" s="29">
        <f t="shared" si="112"/>
        <v>3.1879194630872485</v>
      </c>
      <c r="AJ108" s="51">
        <f t="shared" si="113"/>
        <v>67.948638243500071</v>
      </c>
      <c r="AK108" s="29">
        <f t="shared" si="114"/>
        <v>3.1879194630872485</v>
      </c>
      <c r="AL108" s="58">
        <f t="shared" si="115"/>
        <v>0.69309776261341505</v>
      </c>
      <c r="AM108" s="59"/>
      <c r="AN108" s="122"/>
      <c r="AO108" s="160"/>
      <c r="AP108" s="160"/>
      <c r="AQ108" s="128"/>
    </row>
    <row r="109" spans="1:43" x14ac:dyDescent="0.2">
      <c r="A109" s="1">
        <v>90</v>
      </c>
      <c r="B109" s="1">
        <v>130</v>
      </c>
      <c r="C109" s="1" t="s">
        <v>92</v>
      </c>
      <c r="D109" s="66">
        <v>14</v>
      </c>
      <c r="E109">
        <v>1349</v>
      </c>
      <c r="F109">
        <v>3770</v>
      </c>
      <c r="G109">
        <v>11975</v>
      </c>
      <c r="H109">
        <v>0.92900000000000005</v>
      </c>
      <c r="I109" s="25">
        <f t="shared" si="100"/>
        <v>0.20134381659350165</v>
      </c>
      <c r="J109" s="25">
        <f t="shared" si="101"/>
        <v>0.10396042754087299</v>
      </c>
      <c r="K109" s="27">
        <f t="shared" si="102"/>
        <v>1.9367351727592836</v>
      </c>
      <c r="L109" s="27">
        <f t="shared" si="103"/>
        <v>0.6934933157418941</v>
      </c>
      <c r="M109" s="91">
        <f t="shared" si="104"/>
        <v>3.1763925729442972</v>
      </c>
      <c r="N109" s="27"/>
      <c r="O109" s="51">
        <f t="shared" si="105"/>
        <v>68.520837302392692</v>
      </c>
      <c r="P109" s="27">
        <f t="shared" si="106"/>
        <v>3.1763925729442972</v>
      </c>
      <c r="Q109" s="58">
        <f t="shared" si="107"/>
        <v>0.6934933157418941</v>
      </c>
      <c r="R109" s="156">
        <f t="shared" si="82"/>
        <v>1053.6395440124161</v>
      </c>
      <c r="S109" s="156">
        <f t="shared" si="83"/>
        <v>1134.1652788077674</v>
      </c>
      <c r="T109" s="153"/>
      <c r="U109" s="153"/>
      <c r="W109"/>
      <c r="X109" s="9"/>
      <c r="Y109" s="7"/>
      <c r="Z109" s="62"/>
      <c r="AA109" s="21"/>
      <c r="AD109" s="27"/>
      <c r="AE109" s="27"/>
      <c r="AG109" s="29"/>
      <c r="AH109" s="29"/>
      <c r="AL109" s="58"/>
      <c r="AM109" s="59"/>
      <c r="AN109" s="122"/>
      <c r="AO109" s="160"/>
      <c r="AP109" s="160"/>
      <c r="AQ109" s="128"/>
    </row>
    <row r="110" spans="1:43" x14ac:dyDescent="0.2">
      <c r="E110"/>
      <c r="F110"/>
      <c r="G110"/>
      <c r="H110"/>
      <c r="I110" s="25"/>
      <c r="J110" s="25"/>
      <c r="K110" s="27"/>
      <c r="L110" s="27"/>
      <c r="M110" s="91"/>
      <c r="O110" s="51"/>
      <c r="P110" s="27"/>
      <c r="Q110" s="58"/>
      <c r="R110" s="156"/>
      <c r="T110" s="153"/>
      <c r="U110" s="153"/>
      <c r="AD110" s="27"/>
      <c r="AE110" s="27"/>
      <c r="AG110" s="29"/>
      <c r="AH110" s="29"/>
      <c r="AL110" s="58"/>
      <c r="AN110" s="122"/>
      <c r="AO110" s="160"/>
      <c r="AP110" s="160"/>
      <c r="AQ110" s="128"/>
    </row>
    <row r="111" spans="1:43" x14ac:dyDescent="0.2">
      <c r="E111"/>
      <c r="F111"/>
      <c r="G111"/>
      <c r="H111"/>
      <c r="I111" s="25"/>
      <c r="J111" s="25"/>
      <c r="K111" s="27"/>
      <c r="L111" s="27"/>
      <c r="M111" s="91"/>
      <c r="O111" s="51"/>
      <c r="P111" s="27"/>
      <c r="Q111" s="58"/>
      <c r="R111" s="156"/>
      <c r="T111" s="153"/>
      <c r="U111" s="153"/>
      <c r="AD111" s="27"/>
      <c r="AE111" s="27"/>
      <c r="AG111" s="29"/>
      <c r="AH111" s="29"/>
      <c r="AL111" s="58"/>
      <c r="AN111" s="122"/>
      <c r="AO111" s="160"/>
      <c r="AP111" s="160"/>
      <c r="AQ111" s="128"/>
    </row>
    <row r="112" spans="1:43" x14ac:dyDescent="0.2">
      <c r="A112" s="1">
        <v>91</v>
      </c>
      <c r="B112" s="1">
        <v>131</v>
      </c>
      <c r="C112" s="1" t="s">
        <v>92</v>
      </c>
      <c r="D112" s="66">
        <v>16</v>
      </c>
      <c r="E112">
        <v>773</v>
      </c>
      <c r="F112">
        <v>766</v>
      </c>
      <c r="G112">
        <v>4178</v>
      </c>
      <c r="H112">
        <v>0.53100000000000003</v>
      </c>
      <c r="I112" s="25">
        <f t="shared" ref="I112:I120" si="116">0.1515*(G112/1000)/(E112/1000)^2/($D$4/10)^4</f>
        <v>0.21394203463988795</v>
      </c>
      <c r="J112" s="25">
        <f t="shared" ref="J112:J120" si="117">0.5*(F112/1000)/(E112/1000)^3/($D$4/10)^5</f>
        <v>0.11226718767232684</v>
      </c>
      <c r="K112" s="27">
        <f t="shared" ref="K112:K120" si="118">I112/J112</f>
        <v>1.9056506097250652</v>
      </c>
      <c r="L112" s="27">
        <f t="shared" ref="L112:L120" si="119">0.798*I112^1.5/J112</f>
        <v>0.70338682662740371</v>
      </c>
      <c r="M112" s="91">
        <f t="shared" ref="M112:M120" si="120">G112/F112</f>
        <v>5.4543080939947783</v>
      </c>
      <c r="O112" s="51">
        <f t="shared" ref="O112:O120" si="121">G112/(PI()*$D$4^2/4)</f>
        <v>23.906476680534169</v>
      </c>
      <c r="P112" s="27">
        <f t="shared" ref="P112:P120" si="122">M112</f>
        <v>5.4543080939947783</v>
      </c>
      <c r="Q112" s="58">
        <f t="shared" ref="Q112:Q120" si="123">L112</f>
        <v>0.70338682662740371</v>
      </c>
      <c r="R112" s="156">
        <f t="shared" si="82"/>
        <v>603.75342292186644</v>
      </c>
      <c r="S112" s="156">
        <f t="shared" si="83"/>
        <v>1137.0120958980535</v>
      </c>
      <c r="T112" s="153"/>
      <c r="U112" s="153"/>
      <c r="W112" s="1">
        <v>91</v>
      </c>
      <c r="X112" s="66">
        <v>16</v>
      </c>
      <c r="Y112" s="17">
        <v>0.72499999999999998</v>
      </c>
      <c r="Z112">
        <v>2056</v>
      </c>
      <c r="AA112">
        <v>7815</v>
      </c>
      <c r="AB112">
        <v>824</v>
      </c>
      <c r="AC112">
        <v>1055</v>
      </c>
      <c r="AD112" s="27">
        <f t="shared" ref="AD112:AD117" si="124">0.1515*(AA112/1000)/(AC112/1000)^2/($D$4/10)^4</f>
        <v>0.21483782007653396</v>
      </c>
      <c r="AE112" s="27">
        <f t="shared" ref="AE112:AE117" si="125">0.5*(Z112/1000)/(AC112/1000)^3/($D$4/10)^5</f>
        <v>0.11853000074091605</v>
      </c>
      <c r="AF112" s="24">
        <f t="shared" ref="AF112:AF117" si="126">AD112/AE112</f>
        <v>1.8125185078343871</v>
      </c>
      <c r="AG112" s="29">
        <f t="shared" ref="AG112:AG117" si="127">0.798*AD112^1.5/AE112</f>
        <v>0.67041034893225404</v>
      </c>
      <c r="AH112" s="29">
        <f t="shared" ref="AH112:AH117" si="128">AA112/Z112</f>
        <v>3.8010700389105057</v>
      </c>
      <c r="AJ112" s="51">
        <f t="shared" ref="AJ112:AJ117" si="129">AA112/(PI()*$D$4^2/4)</f>
        <v>44.7173564524592</v>
      </c>
      <c r="AK112" s="29">
        <f t="shared" ref="AK112:AK117" si="130">AH112</f>
        <v>3.8010700389105057</v>
      </c>
      <c r="AL112" s="58">
        <f t="shared" ref="AL112:AL117" si="131">AG112</f>
        <v>0.67041034893225404</v>
      </c>
      <c r="AN112" s="122"/>
      <c r="AO112" s="160"/>
      <c r="AP112" s="160"/>
      <c r="AQ112" s="128"/>
    </row>
    <row r="113" spans="1:43" x14ac:dyDescent="0.2">
      <c r="A113" s="1">
        <v>91</v>
      </c>
      <c r="B113" s="1">
        <v>131</v>
      </c>
      <c r="C113" s="1" t="s">
        <v>92</v>
      </c>
      <c r="D113" s="66">
        <v>16</v>
      </c>
      <c r="E113">
        <v>898</v>
      </c>
      <c r="F113">
        <v>1241</v>
      </c>
      <c r="G113">
        <v>5675</v>
      </c>
      <c r="H113">
        <v>0.61699999999999999</v>
      </c>
      <c r="I113" s="25">
        <f t="shared" si="116"/>
        <v>0.2153276825981201</v>
      </c>
      <c r="J113" s="25">
        <f t="shared" si="117"/>
        <v>0.11601264465308617</v>
      </c>
      <c r="K113" s="27">
        <f t="shared" si="118"/>
        <v>1.8560708036784848</v>
      </c>
      <c r="L113" s="27">
        <f t="shared" si="119"/>
        <v>0.68730161411502166</v>
      </c>
      <c r="M113" s="91">
        <f t="shared" si="120"/>
        <v>4.572925060435133</v>
      </c>
      <c r="O113" s="51">
        <f t="shared" si="121"/>
        <v>32.472296592156873</v>
      </c>
      <c r="P113" s="27">
        <f t="shared" si="122"/>
        <v>4.572925060435133</v>
      </c>
      <c r="Q113" s="58">
        <f t="shared" si="123"/>
        <v>0.68730161411502166</v>
      </c>
      <c r="R113" s="156">
        <f t="shared" si="82"/>
        <v>701.38495961686408</v>
      </c>
      <c r="S113" s="156">
        <f t="shared" si="83"/>
        <v>1136.7665471910277</v>
      </c>
      <c r="T113" s="153"/>
      <c r="U113" s="153"/>
      <c r="W113" s="1">
        <v>91</v>
      </c>
      <c r="X113" s="66">
        <v>16</v>
      </c>
      <c r="Y113" s="17">
        <v>0.75</v>
      </c>
      <c r="Z113">
        <v>2309</v>
      </c>
      <c r="AA113">
        <v>8412</v>
      </c>
      <c r="AB113">
        <v>852</v>
      </c>
      <c r="AC113">
        <v>1091</v>
      </c>
      <c r="AD113" s="27">
        <f t="shared" si="124"/>
        <v>0.21624020119169832</v>
      </c>
      <c r="AE113" s="27">
        <f t="shared" si="125"/>
        <v>0.12036833047502796</v>
      </c>
      <c r="AF113" s="24">
        <f t="shared" si="126"/>
        <v>1.796487500809528</v>
      </c>
      <c r="AG113" s="29">
        <f t="shared" si="127"/>
        <v>0.66664604918367421</v>
      </c>
      <c r="AH113" s="29">
        <f t="shared" si="128"/>
        <v>3.6431355565179731</v>
      </c>
      <c r="AJ113" s="51">
        <f t="shared" si="129"/>
        <v>48.133384834048215</v>
      </c>
      <c r="AK113" s="29">
        <f t="shared" si="130"/>
        <v>3.6431355565179731</v>
      </c>
      <c r="AL113" s="58">
        <f t="shared" si="131"/>
        <v>0.66664604918367421</v>
      </c>
      <c r="AN113" s="122"/>
      <c r="AO113" s="160"/>
      <c r="AP113" s="160"/>
      <c r="AQ113" s="128"/>
    </row>
    <row r="114" spans="1:43" x14ac:dyDescent="0.2">
      <c r="A114" s="1">
        <v>91</v>
      </c>
      <c r="B114" s="1">
        <v>131</v>
      </c>
      <c r="C114" s="1" t="s">
        <v>92</v>
      </c>
      <c r="D114" s="66">
        <v>16</v>
      </c>
      <c r="E114">
        <v>943</v>
      </c>
      <c r="F114">
        <v>1449</v>
      </c>
      <c r="G114">
        <v>6285</v>
      </c>
      <c r="H114">
        <v>0.64800000000000002</v>
      </c>
      <c r="I114" s="25">
        <f t="shared" si="116"/>
        <v>0.21625620152607125</v>
      </c>
      <c r="J114" s="25">
        <f t="shared" si="117"/>
        <v>0.11697575661613643</v>
      </c>
      <c r="K114" s="27">
        <f t="shared" si="118"/>
        <v>1.8487266744999997</v>
      </c>
      <c r="L114" s="27">
        <f t="shared" si="119"/>
        <v>0.68605650113700867</v>
      </c>
      <c r="M114" s="91">
        <f t="shared" si="120"/>
        <v>4.337474120082816</v>
      </c>
      <c r="O114" s="51">
        <f t="shared" si="121"/>
        <v>35.96271085140193</v>
      </c>
      <c r="P114" s="27">
        <f t="shared" si="122"/>
        <v>4.337474120082816</v>
      </c>
      <c r="Q114" s="58">
        <f t="shared" si="123"/>
        <v>0.68605650113700867</v>
      </c>
      <c r="R114" s="156">
        <f t="shared" si="82"/>
        <v>736.53231282706327</v>
      </c>
      <c r="S114" s="156">
        <f t="shared" si="83"/>
        <v>1136.6239395479372</v>
      </c>
      <c r="T114" s="153"/>
      <c r="U114" s="153"/>
      <c r="W114" s="1">
        <v>91</v>
      </c>
      <c r="X114" s="66">
        <v>16</v>
      </c>
      <c r="Y114" s="17">
        <v>0.77500000000000002</v>
      </c>
      <c r="Z114">
        <v>2582</v>
      </c>
      <c r="AA114">
        <v>9033</v>
      </c>
      <c r="AB114">
        <v>880</v>
      </c>
      <c r="AC114">
        <v>1127</v>
      </c>
      <c r="AD114" s="27">
        <f t="shared" si="124"/>
        <v>0.21760599307138248</v>
      </c>
      <c r="AE114" s="27">
        <f t="shared" si="125"/>
        <v>0.12210882310217171</v>
      </c>
      <c r="AF114" s="24">
        <f t="shared" si="126"/>
        <v>1.7820660910743997</v>
      </c>
      <c r="AG114" s="29">
        <f t="shared" si="127"/>
        <v>0.66337961807591928</v>
      </c>
      <c r="AH114" s="29">
        <f t="shared" si="128"/>
        <v>3.4984508133230054</v>
      </c>
      <c r="AJ114" s="51">
        <f t="shared" si="129"/>
        <v>51.686740989771458</v>
      </c>
      <c r="AK114" s="29">
        <f t="shared" si="130"/>
        <v>3.4984508133230054</v>
      </c>
      <c r="AL114" s="58">
        <f t="shared" si="131"/>
        <v>0.66337961807591928</v>
      </c>
      <c r="AN114" s="122"/>
      <c r="AO114" s="160"/>
      <c r="AP114" s="160"/>
      <c r="AQ114" s="128"/>
    </row>
    <row r="115" spans="1:43" x14ac:dyDescent="0.2">
      <c r="A115" s="1">
        <v>91</v>
      </c>
      <c r="B115" s="1">
        <v>131</v>
      </c>
      <c r="C115" s="1" t="s">
        <v>92</v>
      </c>
      <c r="D115" s="66">
        <v>16</v>
      </c>
      <c r="E115">
        <v>1022</v>
      </c>
      <c r="F115">
        <v>1853</v>
      </c>
      <c r="G115">
        <v>7320</v>
      </c>
      <c r="H115">
        <v>0.70299999999999996</v>
      </c>
      <c r="I115" s="25">
        <f t="shared" si="116"/>
        <v>0.21443514378011949</v>
      </c>
      <c r="J115" s="25">
        <f t="shared" si="117"/>
        <v>0.11751283063216253</v>
      </c>
      <c r="K115" s="27">
        <f t="shared" si="118"/>
        <v>1.82478068672639</v>
      </c>
      <c r="L115" s="27">
        <f t="shared" si="119"/>
        <v>0.67431302537594451</v>
      </c>
      <c r="M115" s="91">
        <f t="shared" si="120"/>
        <v>3.9503507825148407</v>
      </c>
      <c r="O115" s="51">
        <f t="shared" si="121"/>
        <v>41.884971110940675</v>
      </c>
      <c r="P115" s="27">
        <f t="shared" si="122"/>
        <v>3.9503507825148407</v>
      </c>
      <c r="Q115" s="58">
        <f t="shared" si="123"/>
        <v>0.67431302537594451</v>
      </c>
      <c r="R115" s="156">
        <f t="shared" si="82"/>
        <v>798.23544401830191</v>
      </c>
      <c r="S115" s="156">
        <f t="shared" si="83"/>
        <v>1135.4700483901877</v>
      </c>
      <c r="T115" s="153"/>
      <c r="U115" s="153"/>
      <c r="W115" s="1">
        <v>91</v>
      </c>
      <c r="X115" s="66">
        <v>16</v>
      </c>
      <c r="Y115" s="17">
        <v>0.8</v>
      </c>
      <c r="Z115">
        <v>2887</v>
      </c>
      <c r="AA115">
        <v>9718</v>
      </c>
      <c r="AB115">
        <v>909</v>
      </c>
      <c r="AC115">
        <v>1164</v>
      </c>
      <c r="AD115" s="27">
        <f t="shared" si="124"/>
        <v>0.21946112847521901</v>
      </c>
      <c r="AE115" s="27">
        <f t="shared" si="125"/>
        <v>0.12392256630789833</v>
      </c>
      <c r="AF115" s="24">
        <f t="shared" si="126"/>
        <v>1.7709537093506063</v>
      </c>
      <c r="AG115" s="29">
        <f t="shared" si="127"/>
        <v>0.66204712624046558</v>
      </c>
      <c r="AH115" s="29">
        <f t="shared" si="128"/>
        <v>3.3661240041565641</v>
      </c>
      <c r="AJ115" s="51">
        <f t="shared" si="129"/>
        <v>55.606304543185992</v>
      </c>
      <c r="AK115" s="29">
        <f t="shared" si="130"/>
        <v>3.3661240041565641</v>
      </c>
      <c r="AL115" s="58">
        <f t="shared" si="131"/>
        <v>0.66204712624046558</v>
      </c>
      <c r="AN115" s="122"/>
      <c r="AO115" s="160"/>
      <c r="AP115" s="160"/>
      <c r="AQ115" s="128"/>
    </row>
    <row r="116" spans="1:43" x14ac:dyDescent="0.2">
      <c r="A116" s="1">
        <v>91</v>
      </c>
      <c r="B116" s="1">
        <v>131</v>
      </c>
      <c r="C116" s="1" t="s">
        <v>92</v>
      </c>
      <c r="D116" s="66">
        <v>16</v>
      </c>
      <c r="E116">
        <v>1095</v>
      </c>
      <c r="F116">
        <v>2330</v>
      </c>
      <c r="G116">
        <v>8438</v>
      </c>
      <c r="H116">
        <v>0.753</v>
      </c>
      <c r="I116" s="25">
        <f t="shared" si="116"/>
        <v>0.21532673568334124</v>
      </c>
      <c r="J116" s="25">
        <f t="shared" si="117"/>
        <v>0.12013681643834324</v>
      </c>
      <c r="K116" s="27">
        <f t="shared" si="118"/>
        <v>1.7923459441248926</v>
      </c>
      <c r="L116" s="27">
        <f t="shared" si="119"/>
        <v>0.66370288750392703</v>
      </c>
      <c r="M116" s="91">
        <f t="shared" si="120"/>
        <v>3.621459227467811</v>
      </c>
      <c r="O116" s="51">
        <f t="shared" si="121"/>
        <v>48.282156589360298</v>
      </c>
      <c r="P116" s="27">
        <f t="shared" si="122"/>
        <v>3.621459227467811</v>
      </c>
      <c r="Q116" s="58">
        <f t="shared" si="123"/>
        <v>0.66370288750392703</v>
      </c>
      <c r="R116" s="156">
        <f t="shared" si="82"/>
        <v>855.25226144818066</v>
      </c>
      <c r="S116" s="156">
        <f t="shared" si="83"/>
        <v>1135.7931758939983</v>
      </c>
      <c r="T116" s="153"/>
      <c r="U116" s="153"/>
      <c r="W116" s="1">
        <v>91</v>
      </c>
      <c r="X116" s="66">
        <v>16</v>
      </c>
      <c r="Y116" s="17">
        <v>0.82499999999999996</v>
      </c>
      <c r="Z116">
        <v>3223</v>
      </c>
      <c r="AA116">
        <v>10432</v>
      </c>
      <c r="AB116">
        <v>937</v>
      </c>
      <c r="AC116">
        <v>1200</v>
      </c>
      <c r="AD116" s="27">
        <f t="shared" si="124"/>
        <v>0.22166226171653669</v>
      </c>
      <c r="AE116" s="27">
        <f t="shared" si="125"/>
        <v>0.12626387776240022</v>
      </c>
      <c r="AF116" s="24">
        <f t="shared" si="126"/>
        <v>1.7555477120198577</v>
      </c>
      <c r="AG116" s="29">
        <f t="shared" si="127"/>
        <v>0.65957078171316474</v>
      </c>
      <c r="AH116" s="29">
        <f t="shared" si="128"/>
        <v>3.2367359602854484</v>
      </c>
      <c r="AJ116" s="51">
        <f t="shared" si="129"/>
        <v>59.691805823679381</v>
      </c>
      <c r="AK116" s="29">
        <f t="shared" si="130"/>
        <v>3.2367359602854484</v>
      </c>
      <c r="AL116" s="58">
        <f t="shared" si="131"/>
        <v>0.65957078171316474</v>
      </c>
      <c r="AN116" s="122"/>
      <c r="AO116" s="160"/>
      <c r="AP116" s="160"/>
      <c r="AQ116" s="128"/>
    </row>
    <row r="117" spans="1:43" x14ac:dyDescent="0.2">
      <c r="A117" s="1">
        <v>91</v>
      </c>
      <c r="B117" s="1">
        <v>131</v>
      </c>
      <c r="C117" s="1" t="s">
        <v>92</v>
      </c>
      <c r="D117" s="66">
        <v>16</v>
      </c>
      <c r="E117">
        <v>1155</v>
      </c>
      <c r="F117">
        <v>2808</v>
      </c>
      <c r="G117">
        <v>9580</v>
      </c>
      <c r="H117">
        <v>0.79400000000000004</v>
      </c>
      <c r="I117" s="25">
        <f t="shared" si="116"/>
        <v>0.21972942263041298</v>
      </c>
      <c r="J117" s="25">
        <f t="shared" si="117"/>
        <v>0.12337117654734835</v>
      </c>
      <c r="K117" s="27">
        <f t="shared" si="118"/>
        <v>1.7810434234294874</v>
      </c>
      <c r="L117" s="27">
        <f t="shared" si="119"/>
        <v>0.66622589158929513</v>
      </c>
      <c r="M117" s="91">
        <f t="shared" si="120"/>
        <v>3.4116809116809117</v>
      </c>
      <c r="O117" s="51">
        <f t="shared" si="121"/>
        <v>54.816669841914155</v>
      </c>
      <c r="P117" s="27">
        <f t="shared" si="122"/>
        <v>3.4116809116809117</v>
      </c>
      <c r="Q117" s="58">
        <f t="shared" si="123"/>
        <v>0.66622589158929513</v>
      </c>
      <c r="R117" s="156">
        <f t="shared" si="82"/>
        <v>902.11539906177961</v>
      </c>
      <c r="S117" s="156">
        <f t="shared" si="83"/>
        <v>1136.1654900022413</v>
      </c>
      <c r="T117" s="153"/>
      <c r="U117" s="153"/>
      <c r="W117" s="1">
        <v>91</v>
      </c>
      <c r="X117" s="66">
        <v>16</v>
      </c>
      <c r="Y117" s="17">
        <v>0.85</v>
      </c>
      <c r="Z117">
        <v>3588</v>
      </c>
      <c r="AA117">
        <v>11183</v>
      </c>
      <c r="AB117">
        <v>966</v>
      </c>
      <c r="AC117">
        <v>1236</v>
      </c>
      <c r="AD117" s="27">
        <f t="shared" si="124"/>
        <v>0.22397938989251204</v>
      </c>
      <c r="AE117" s="27">
        <f t="shared" si="125"/>
        <v>0.12863512646208772</v>
      </c>
      <c r="AF117" s="24">
        <f t="shared" si="126"/>
        <v>1.7411992824411369</v>
      </c>
      <c r="AG117" s="29">
        <f t="shared" si="127"/>
        <v>0.65759030172982891</v>
      </c>
      <c r="AH117" s="29">
        <f t="shared" si="128"/>
        <v>3.1167781493868452</v>
      </c>
      <c r="AJ117" s="51">
        <f t="shared" si="129"/>
        <v>63.989020755963054</v>
      </c>
      <c r="AK117" s="29">
        <f t="shared" si="130"/>
        <v>3.1167781493868452</v>
      </c>
      <c r="AL117" s="58">
        <f t="shared" si="131"/>
        <v>0.65759030172982891</v>
      </c>
      <c r="AN117" s="122"/>
      <c r="AO117" s="160"/>
      <c r="AP117" s="160"/>
      <c r="AQ117" s="128"/>
    </row>
    <row r="118" spans="1:43" x14ac:dyDescent="0.2">
      <c r="A118" s="1">
        <v>91</v>
      </c>
      <c r="B118" s="1">
        <v>131</v>
      </c>
      <c r="C118" s="1" t="s">
        <v>92</v>
      </c>
      <c r="D118" s="66">
        <v>16</v>
      </c>
      <c r="E118">
        <v>1183</v>
      </c>
      <c r="F118">
        <v>3068</v>
      </c>
      <c r="G118">
        <v>10105</v>
      </c>
      <c r="H118">
        <v>0.81299999999999994</v>
      </c>
      <c r="I118" s="25">
        <f t="shared" si="116"/>
        <v>0.22092939461696709</v>
      </c>
      <c r="J118" s="25">
        <f t="shared" si="117"/>
        <v>0.1254479813046093</v>
      </c>
      <c r="K118" s="27">
        <f t="shared" si="118"/>
        <v>1.7611235535190677</v>
      </c>
      <c r="L118" s="27">
        <f t="shared" si="119"/>
        <v>0.66057094586854759</v>
      </c>
      <c r="M118" s="91">
        <f t="shared" si="120"/>
        <v>3.2936766623207303</v>
      </c>
      <c r="O118" s="51">
        <f t="shared" si="121"/>
        <v>57.82071490110048</v>
      </c>
      <c r="P118" s="27">
        <f t="shared" si="122"/>
        <v>3.2936766623207303</v>
      </c>
      <c r="Q118" s="58">
        <f t="shared" si="123"/>
        <v>0.66057094586854759</v>
      </c>
      <c r="R118" s="156">
        <f t="shared" si="82"/>
        <v>923.98486328145907</v>
      </c>
      <c r="S118" s="156">
        <f t="shared" si="83"/>
        <v>1136.5127469636643</v>
      </c>
      <c r="T118" s="153"/>
      <c r="U118" s="153"/>
      <c r="AD118" s="27"/>
      <c r="AE118" s="27"/>
      <c r="AG118" s="29"/>
      <c r="AH118" s="29"/>
      <c r="AL118" s="58"/>
      <c r="AN118" s="122"/>
      <c r="AO118" s="160"/>
      <c r="AP118" s="160"/>
      <c r="AQ118" s="128"/>
    </row>
    <row r="119" spans="1:43" x14ac:dyDescent="0.2">
      <c r="A119" s="1">
        <v>91</v>
      </c>
      <c r="B119" s="1">
        <v>131</v>
      </c>
      <c r="C119" s="1" t="s">
        <v>92</v>
      </c>
      <c r="D119" s="66">
        <v>16</v>
      </c>
      <c r="E119">
        <v>1216</v>
      </c>
      <c r="F119">
        <v>3380</v>
      </c>
      <c r="G119">
        <v>10760</v>
      </c>
      <c r="H119">
        <v>0.83599999999999997</v>
      </c>
      <c r="I119" s="25">
        <f t="shared" si="116"/>
        <v>0.2226546632563523</v>
      </c>
      <c r="J119" s="25">
        <f t="shared" si="117"/>
        <v>0.12725607709175848</v>
      </c>
      <c r="K119" s="27">
        <f t="shared" si="118"/>
        <v>1.749658392312426</v>
      </c>
      <c r="L119" s="27">
        <f t="shared" si="119"/>
        <v>0.65882800755691151</v>
      </c>
      <c r="M119" s="91">
        <f t="shared" si="120"/>
        <v>3.1834319526627217</v>
      </c>
      <c r="O119" s="51">
        <f t="shared" si="121"/>
        <v>61.56861873684722</v>
      </c>
      <c r="P119" s="27">
        <f t="shared" si="122"/>
        <v>3.1834319526627217</v>
      </c>
      <c r="Q119" s="58">
        <f t="shared" si="123"/>
        <v>0.65882800755691151</v>
      </c>
      <c r="R119" s="156">
        <f t="shared" si="82"/>
        <v>949.7595889689386</v>
      </c>
      <c r="S119" s="156">
        <f t="shared" si="83"/>
        <v>1136.0760633599743</v>
      </c>
      <c r="T119" s="153"/>
      <c r="U119" s="153"/>
      <c r="AD119" s="27"/>
      <c r="AE119" s="27"/>
      <c r="AG119" s="29"/>
      <c r="AH119" s="29"/>
      <c r="AL119" s="58"/>
      <c r="AN119" s="122"/>
      <c r="AO119" s="160"/>
      <c r="AP119" s="160"/>
      <c r="AQ119" s="128"/>
    </row>
    <row r="120" spans="1:43" x14ac:dyDescent="0.2">
      <c r="A120" s="1">
        <v>91</v>
      </c>
      <c r="B120" s="1">
        <v>131</v>
      </c>
      <c r="C120" s="1" t="s">
        <v>92</v>
      </c>
      <c r="D120" s="66">
        <v>16</v>
      </c>
      <c r="E120">
        <v>1242</v>
      </c>
      <c r="F120">
        <v>3645</v>
      </c>
      <c r="G120">
        <v>11290</v>
      </c>
      <c r="H120">
        <v>0.85399999999999998</v>
      </c>
      <c r="I120" s="25">
        <f t="shared" si="116"/>
        <v>0.22394296510736184</v>
      </c>
      <c r="J120" s="25">
        <f t="shared" si="117"/>
        <v>0.12879390195250776</v>
      </c>
      <c r="K120" s="27">
        <f t="shared" si="118"/>
        <v>1.7387699395111107</v>
      </c>
      <c r="L120" s="27">
        <f t="shared" si="119"/>
        <v>0.65661942546819241</v>
      </c>
      <c r="M120" s="91">
        <f t="shared" si="120"/>
        <v>3.0973936899862826</v>
      </c>
      <c r="O120" s="51">
        <f t="shared" si="121"/>
        <v>64.601273748978173</v>
      </c>
      <c r="P120" s="27">
        <f t="shared" si="122"/>
        <v>3.0973936899862826</v>
      </c>
      <c r="Q120" s="58">
        <f t="shared" si="123"/>
        <v>0.65661942546819241</v>
      </c>
      <c r="R120" s="156">
        <f t="shared" si="82"/>
        <v>970.0669486014981</v>
      </c>
      <c r="S120" s="156">
        <f t="shared" si="83"/>
        <v>1135.9097758799744</v>
      </c>
      <c r="T120" s="153"/>
      <c r="U120" s="153"/>
      <c r="AD120" s="27"/>
      <c r="AE120" s="27"/>
      <c r="AG120" s="29"/>
      <c r="AH120" s="29"/>
      <c r="AL120" s="58"/>
      <c r="AN120" s="122"/>
      <c r="AO120" s="160"/>
      <c r="AP120" s="160"/>
      <c r="AQ120" s="128"/>
    </row>
    <row r="121" spans="1:43" x14ac:dyDescent="0.2">
      <c r="E121"/>
      <c r="F121"/>
      <c r="G121"/>
      <c r="H121"/>
      <c r="I121" s="25"/>
      <c r="J121" s="25"/>
      <c r="K121" s="27"/>
      <c r="L121" s="27"/>
      <c r="M121" s="91"/>
      <c r="O121" s="51"/>
      <c r="P121" s="27"/>
      <c r="Q121" s="58"/>
      <c r="R121" s="156"/>
      <c r="T121" s="153"/>
      <c r="U121" s="153"/>
      <c r="AD121" s="27"/>
      <c r="AE121" s="27"/>
      <c r="AG121" s="29"/>
      <c r="AH121" s="29"/>
      <c r="AL121" s="58"/>
      <c r="AN121" s="122"/>
      <c r="AO121" s="160"/>
      <c r="AP121" s="160"/>
      <c r="AQ121" s="128"/>
    </row>
    <row r="122" spans="1:43" x14ac:dyDescent="0.2">
      <c r="E122"/>
      <c r="F122"/>
      <c r="G122"/>
      <c r="H122"/>
      <c r="I122" s="25"/>
      <c r="J122" s="25"/>
      <c r="K122" s="27"/>
      <c r="L122" s="27"/>
      <c r="M122" s="91"/>
      <c r="O122" s="51"/>
      <c r="P122" s="27"/>
      <c r="Q122" s="58"/>
      <c r="R122" s="156"/>
      <c r="T122" s="153"/>
      <c r="U122" s="153"/>
      <c r="AD122" s="27"/>
      <c r="AE122" s="27"/>
      <c r="AG122" s="29"/>
      <c r="AH122" s="29"/>
      <c r="AL122" s="58"/>
      <c r="AN122" s="122"/>
      <c r="AO122" s="160"/>
      <c r="AP122" s="160"/>
      <c r="AQ122" s="128"/>
    </row>
    <row r="123" spans="1:43" x14ac:dyDescent="0.2">
      <c r="A123" s="1">
        <v>92</v>
      </c>
      <c r="B123" s="1">
        <v>132</v>
      </c>
      <c r="C123" s="1" t="s">
        <v>92</v>
      </c>
      <c r="D123" s="66">
        <v>18</v>
      </c>
      <c r="E123">
        <v>769</v>
      </c>
      <c r="F123">
        <v>935</v>
      </c>
      <c r="G123" s="47">
        <v>4523</v>
      </c>
      <c r="H123">
        <v>0.52900000000000003</v>
      </c>
      <c r="I123" s="25">
        <f t="shared" ref="I123:I128" si="132">0.1515*(G123/1000)/(E123/1000)^2/($D$4/10)^4</f>
        <v>0.2340240991059549</v>
      </c>
      <c r="J123" s="25">
        <f t="shared" ref="J123:J128" si="133">0.5*(F123/1000)/(E123/1000)^3/($D$4/10)^5</f>
        <v>0.13918586960223484</v>
      </c>
      <c r="K123" s="27">
        <f t="shared" ref="K123:K128" si="134">I123/J123</f>
        <v>1.681378287715187</v>
      </c>
      <c r="L123" s="27">
        <f t="shared" ref="L123:L128" si="135">0.798*I123^1.5/J123</f>
        <v>0.6490805825811129</v>
      </c>
      <c r="M123" s="91">
        <f t="shared" ref="M123:M128" si="136">G123/F123</f>
        <v>4.8374331550802143</v>
      </c>
      <c r="O123" s="51">
        <f t="shared" ref="O123:O128" si="137">G123/(PI()*$D$4^2/4)</f>
        <v>25.88056343371375</v>
      </c>
      <c r="P123" s="27">
        <f t="shared" ref="P123:P128" si="138">M123</f>
        <v>4.8374331550802143</v>
      </c>
      <c r="Q123" s="58">
        <f t="shared" ref="Q123:Q128" si="139">L123</f>
        <v>0.6490805825811129</v>
      </c>
      <c r="R123" s="156">
        <f t="shared" si="82"/>
        <v>600.62921374762641</v>
      </c>
      <c r="S123" s="156">
        <f t="shared" si="83"/>
        <v>1135.4049409217889</v>
      </c>
      <c r="T123" s="153"/>
      <c r="U123" s="153"/>
      <c r="W123" s="1">
        <v>92</v>
      </c>
      <c r="X123" s="66">
        <v>18</v>
      </c>
      <c r="Y123" s="17">
        <v>0.72499999999999998</v>
      </c>
      <c r="Z123">
        <v>2553</v>
      </c>
      <c r="AA123">
        <v>8496</v>
      </c>
      <c r="AB123">
        <v>823</v>
      </c>
      <c r="AC123">
        <v>1034</v>
      </c>
      <c r="AD123" s="27">
        <f>0.1515*(AA123/1000)/(AC123/1000)^2/($D$4/10)^4</f>
        <v>0.24314206461697516</v>
      </c>
      <c r="AE123" s="27">
        <f>0.5*(Z123/1000)/(AC123/1000)^3/($D$4/10)^5</f>
        <v>0.15633339317085332</v>
      </c>
      <c r="AF123" s="24">
        <f>AD123/AE123</f>
        <v>1.55527913573302</v>
      </c>
      <c r="AG123" s="29">
        <f>0.798*AD123^1.5/AE123</f>
        <v>0.61198571838815063</v>
      </c>
      <c r="AH123" s="29">
        <f>AA123/Z123</f>
        <v>3.3278495887191539</v>
      </c>
      <c r="AJ123" s="51">
        <f>AA123/(PI()*$D$4^2/4)</f>
        <v>48.614032043518023</v>
      </c>
      <c r="AK123" s="29">
        <f>AH123</f>
        <v>3.3278495887191539</v>
      </c>
      <c r="AL123" s="58">
        <f>AG123</f>
        <v>0.61198571838815063</v>
      </c>
      <c r="AN123" s="122"/>
      <c r="AO123" s="160"/>
      <c r="AP123" s="160"/>
      <c r="AQ123" s="128"/>
    </row>
    <row r="124" spans="1:43" x14ac:dyDescent="0.2">
      <c r="A124" s="1">
        <v>92</v>
      </c>
      <c r="B124" s="1">
        <v>132</v>
      </c>
      <c r="C124" s="1" t="s">
        <v>92</v>
      </c>
      <c r="D124" s="66">
        <v>18</v>
      </c>
      <c r="E124">
        <v>900</v>
      </c>
      <c r="F124">
        <v>1539</v>
      </c>
      <c r="G124" s="47">
        <v>6162</v>
      </c>
      <c r="H124">
        <v>0.61899999999999999</v>
      </c>
      <c r="I124" s="25">
        <f t="shared" si="132"/>
        <v>0.23276803965529977</v>
      </c>
      <c r="J124" s="25">
        <f t="shared" si="133"/>
        <v>0.14291362894112195</v>
      </c>
      <c r="K124" s="27">
        <f t="shared" si="134"/>
        <v>1.6287322726315792</v>
      </c>
      <c r="L124" s="27">
        <f t="shared" si="135"/>
        <v>0.62706746416123327</v>
      </c>
      <c r="M124" s="91">
        <f t="shared" si="136"/>
        <v>4.003898635477583</v>
      </c>
      <c r="O124" s="51">
        <f t="shared" si="137"/>
        <v>35.25890600896399</v>
      </c>
      <c r="P124" s="27">
        <f t="shared" si="138"/>
        <v>4.003898635477583</v>
      </c>
      <c r="Q124" s="58">
        <f t="shared" si="139"/>
        <v>0.62706746416123327</v>
      </c>
      <c r="R124" s="156">
        <f t="shared" si="82"/>
        <v>702.94706420398404</v>
      </c>
      <c r="S124" s="156">
        <f t="shared" si="83"/>
        <v>1135.6172281162908</v>
      </c>
      <c r="T124" s="153"/>
      <c r="U124" s="153"/>
      <c r="W124" s="1">
        <v>92</v>
      </c>
      <c r="X124" s="66">
        <v>18</v>
      </c>
      <c r="Y124" s="17">
        <v>0.75</v>
      </c>
      <c r="Z124">
        <v>2862</v>
      </c>
      <c r="AA124">
        <v>9139</v>
      </c>
      <c r="AB124">
        <v>851</v>
      </c>
      <c r="AC124">
        <v>1090</v>
      </c>
      <c r="AD124" s="27">
        <f>0.1515*(AA124/1000)/(AC124/1000)^2/($D$4/10)^4</f>
        <v>0.23535983741178304</v>
      </c>
      <c r="AE124" s="27">
        <f>0.5*(Z124/1000)/(AC124/1000)^3/($D$4/10)^5</f>
        <v>0.14960726765539287</v>
      </c>
      <c r="AF124" s="24">
        <f>AD124/AE124</f>
        <v>1.5731845190429763</v>
      </c>
      <c r="AG124" s="29">
        <f>0.798*AD124^1.5/AE124</f>
        <v>0.60904408976959734</v>
      </c>
      <c r="AH124" s="29">
        <f>AA124/Z124</f>
        <v>3.1932215234102026</v>
      </c>
      <c r="AJ124" s="51">
        <f>AA124/(PI()*$D$4^2/4)</f>
        <v>52.293271992197653</v>
      </c>
      <c r="AK124" s="29">
        <f>AH124</f>
        <v>3.1932215234102026</v>
      </c>
      <c r="AL124" s="58">
        <f>AG124</f>
        <v>0.60904408976959734</v>
      </c>
      <c r="AN124" s="122"/>
      <c r="AO124" s="160"/>
      <c r="AP124" s="160"/>
      <c r="AQ124" s="128"/>
    </row>
    <row r="125" spans="1:43" x14ac:dyDescent="0.2">
      <c r="A125" s="1">
        <v>92</v>
      </c>
      <c r="B125" s="1">
        <v>132</v>
      </c>
      <c r="C125" s="1" t="s">
        <v>92</v>
      </c>
      <c r="D125" s="66">
        <v>18</v>
      </c>
      <c r="E125">
        <v>949</v>
      </c>
      <c r="F125">
        <v>1807</v>
      </c>
      <c r="G125" s="47">
        <v>6815</v>
      </c>
      <c r="H125">
        <v>0.65300000000000002</v>
      </c>
      <c r="I125" s="25">
        <f t="shared" si="132"/>
        <v>0.23153684398168015</v>
      </c>
      <c r="J125" s="25">
        <f t="shared" si="133"/>
        <v>0.14312716563384154</v>
      </c>
      <c r="K125" s="27">
        <f t="shared" si="134"/>
        <v>1.6177001965791369</v>
      </c>
      <c r="L125" s="27">
        <f t="shared" si="135"/>
        <v>0.6211707313737368</v>
      </c>
      <c r="M125" s="91">
        <f t="shared" si="136"/>
        <v>3.7714443829551745</v>
      </c>
      <c r="O125" s="51">
        <f t="shared" si="137"/>
        <v>38.995365863532882</v>
      </c>
      <c r="P125" s="27">
        <f t="shared" si="138"/>
        <v>3.7714443829551745</v>
      </c>
      <c r="Q125" s="58">
        <f t="shared" si="139"/>
        <v>0.6211707313737368</v>
      </c>
      <c r="R125" s="156">
        <f t="shared" si="82"/>
        <v>741.21862658842326</v>
      </c>
      <c r="S125" s="156">
        <f t="shared" si="83"/>
        <v>1135.0974373482745</v>
      </c>
      <c r="T125" s="153"/>
      <c r="U125" s="153"/>
      <c r="W125" s="1">
        <v>92</v>
      </c>
      <c r="X125" s="66">
        <v>18</v>
      </c>
      <c r="Y125" s="17">
        <v>0.77500000000000002</v>
      </c>
      <c r="Z125">
        <v>3189</v>
      </c>
      <c r="AA125">
        <v>9814</v>
      </c>
      <c r="AB125">
        <v>880</v>
      </c>
      <c r="AC125">
        <v>1126</v>
      </c>
      <c r="AD125" s="27">
        <f>0.1515*(AA125/1000)/(AC125/1000)^2/($D$4/10)^4</f>
        <v>0.2368404876084873</v>
      </c>
      <c r="AE125" s="27">
        <f>0.5*(Z125/1000)/(AC125/1000)^3/($D$4/10)^5</f>
        <v>0.15121744762131373</v>
      </c>
      <c r="AF125" s="24">
        <f>AD125/AE125</f>
        <v>1.5662246079010345</v>
      </c>
      <c r="AG125" s="29">
        <f>0.798*AD125^1.5/AE125</f>
        <v>0.60825390777121557</v>
      </c>
      <c r="AH125" s="29">
        <f>AA125/Z125</f>
        <v>3.0774537472561931</v>
      </c>
      <c r="AJ125" s="51">
        <f>AA125/(PI()*$D$4^2/4)</f>
        <v>56.155615639722917</v>
      </c>
      <c r="AK125" s="29">
        <f>AH125</f>
        <v>3.0774537472561931</v>
      </c>
      <c r="AL125" s="58">
        <f>AG125</f>
        <v>0.60825390777121557</v>
      </c>
      <c r="AN125" s="122"/>
      <c r="AO125" s="160"/>
      <c r="AP125" s="160"/>
      <c r="AQ125" s="128"/>
    </row>
    <row r="126" spans="1:43" x14ac:dyDescent="0.2">
      <c r="A126" s="1">
        <v>92</v>
      </c>
      <c r="B126" s="1">
        <v>132</v>
      </c>
      <c r="C126" s="1" t="s">
        <v>92</v>
      </c>
      <c r="D126" s="66">
        <v>18</v>
      </c>
      <c r="E126">
        <v>1025</v>
      </c>
      <c r="F126">
        <v>2309</v>
      </c>
      <c r="G126" s="47">
        <v>7970</v>
      </c>
      <c r="H126">
        <v>0.70499999999999996</v>
      </c>
      <c r="I126" s="25">
        <f t="shared" si="132"/>
        <v>0.2321118240738558</v>
      </c>
      <c r="J126" s="25">
        <f t="shared" si="133"/>
        <v>0.14514928218626297</v>
      </c>
      <c r="K126" s="27">
        <f t="shared" si="134"/>
        <v>1.5991248497942834</v>
      </c>
      <c r="L126" s="27">
        <f t="shared" si="135"/>
        <v>0.61480005222684608</v>
      </c>
      <c r="M126" s="91">
        <f t="shared" si="136"/>
        <v>3.4517106972715461</v>
      </c>
      <c r="O126" s="51">
        <f t="shared" si="137"/>
        <v>45.604264993742781</v>
      </c>
      <c r="P126" s="27">
        <f t="shared" si="138"/>
        <v>3.4517106972715461</v>
      </c>
      <c r="Q126" s="58">
        <f t="shared" si="139"/>
        <v>0.61480005222684608</v>
      </c>
      <c r="R126" s="156">
        <f t="shared" si="82"/>
        <v>800.5786008989819</v>
      </c>
      <c r="S126" s="156">
        <f t="shared" si="83"/>
        <v>1135.5724835446551</v>
      </c>
      <c r="T126" s="153"/>
      <c r="U126" s="153"/>
      <c r="AN126" s="122"/>
      <c r="AO126" s="160"/>
      <c r="AP126" s="160"/>
      <c r="AQ126" s="128"/>
    </row>
    <row r="127" spans="1:43" x14ac:dyDescent="0.2">
      <c r="A127" s="1">
        <v>92</v>
      </c>
      <c r="B127" s="1">
        <v>132</v>
      </c>
      <c r="C127" s="1" t="s">
        <v>92</v>
      </c>
      <c r="D127" s="66">
        <v>18</v>
      </c>
      <c r="E127">
        <v>1100</v>
      </c>
      <c r="F127">
        <v>2950</v>
      </c>
      <c r="G127" s="47">
        <v>9320</v>
      </c>
      <c r="H127">
        <v>0.75700000000000001</v>
      </c>
      <c r="I127" s="25">
        <f t="shared" si="132"/>
        <v>0.23567700797017563</v>
      </c>
      <c r="J127" s="25">
        <f t="shared" si="133"/>
        <v>0.15003981368922406</v>
      </c>
      <c r="K127" s="27">
        <f t="shared" si="134"/>
        <v>1.5707631339661019</v>
      </c>
      <c r="L127" s="27">
        <f t="shared" si="135"/>
        <v>0.60851627640602979</v>
      </c>
      <c r="M127" s="91">
        <f t="shared" si="136"/>
        <v>3.159322033898305</v>
      </c>
      <c r="O127" s="51">
        <f t="shared" si="137"/>
        <v>53.328952288793317</v>
      </c>
      <c r="P127" s="27">
        <f t="shared" si="138"/>
        <v>3.159322033898305</v>
      </c>
      <c r="Q127" s="58">
        <f t="shared" si="139"/>
        <v>0.60851627640602979</v>
      </c>
      <c r="R127" s="156">
        <f t="shared" si="82"/>
        <v>859.15752291598062</v>
      </c>
      <c r="S127" s="156">
        <f t="shared" si="83"/>
        <v>1134.9504926234883</v>
      </c>
      <c r="T127" s="153"/>
      <c r="U127" s="153"/>
      <c r="AN127" s="122"/>
      <c r="AO127" s="160"/>
      <c r="AP127" s="160"/>
      <c r="AQ127" s="128"/>
    </row>
    <row r="128" spans="1:43" x14ac:dyDescent="0.2">
      <c r="A128" s="1">
        <v>92</v>
      </c>
      <c r="B128" s="1">
        <v>132</v>
      </c>
      <c r="C128" s="1" t="s">
        <v>92</v>
      </c>
      <c r="D128" s="66">
        <v>18</v>
      </c>
      <c r="E128">
        <v>1151</v>
      </c>
      <c r="F128">
        <v>3431</v>
      </c>
      <c r="G128">
        <v>10305</v>
      </c>
      <c r="H128">
        <v>0.79200000000000004</v>
      </c>
      <c r="I128" s="25">
        <f t="shared" si="132"/>
        <v>0.23800387215581248</v>
      </c>
      <c r="J128" s="25">
        <f t="shared" si="133"/>
        <v>0.15232013040843906</v>
      </c>
      <c r="K128" s="27">
        <f t="shared" si="134"/>
        <v>1.5625240834393761</v>
      </c>
      <c r="L128" s="27">
        <f t="shared" si="135"/>
        <v>0.6083053312214971</v>
      </c>
      <c r="M128" s="91">
        <f t="shared" si="136"/>
        <v>3.0034975225881668</v>
      </c>
      <c r="O128" s="51">
        <f t="shared" si="137"/>
        <v>58.965113018885745</v>
      </c>
      <c r="P128" s="27">
        <f t="shared" si="138"/>
        <v>3.0034975225881668</v>
      </c>
      <c r="Q128" s="58">
        <f t="shared" si="139"/>
        <v>0.6083053312214971</v>
      </c>
      <c r="R128" s="156">
        <f t="shared" si="82"/>
        <v>898.99118988753969</v>
      </c>
      <c r="S128" s="156">
        <f t="shared" si="83"/>
        <v>1135.0898862216409</v>
      </c>
      <c r="T128" s="153"/>
      <c r="U128" s="153"/>
      <c r="AN128" s="122"/>
      <c r="AO128" s="160"/>
      <c r="AP128" s="160"/>
      <c r="AQ128" s="128"/>
    </row>
    <row r="129" spans="1:43" x14ac:dyDescent="0.2">
      <c r="E129"/>
      <c r="F129"/>
      <c r="G129"/>
      <c r="H129"/>
      <c r="I129" s="25"/>
      <c r="J129" s="25"/>
      <c r="K129" s="27"/>
      <c r="L129" s="27"/>
      <c r="M129" s="91"/>
      <c r="O129" s="51"/>
      <c r="P129" s="27"/>
      <c r="Q129" s="58"/>
      <c r="R129" s="156"/>
      <c r="T129" s="153"/>
      <c r="U129" s="153"/>
      <c r="AN129" s="122"/>
      <c r="AO129" s="160"/>
      <c r="AP129" s="160"/>
      <c r="AQ129" s="128"/>
    </row>
    <row r="130" spans="1:43" x14ac:dyDescent="0.2">
      <c r="E130"/>
      <c r="F130"/>
      <c r="G130"/>
      <c r="H130"/>
      <c r="I130" s="25"/>
      <c r="J130" s="25"/>
      <c r="K130" s="27"/>
      <c r="L130" s="27"/>
      <c r="M130" s="91"/>
      <c r="O130" s="51"/>
      <c r="P130" s="27"/>
      <c r="Q130" s="58"/>
      <c r="R130" s="156"/>
      <c r="T130" s="153"/>
      <c r="U130" s="153"/>
      <c r="AN130" s="122"/>
      <c r="AO130" s="160"/>
      <c r="AP130" s="160"/>
      <c r="AQ130" s="128"/>
    </row>
    <row r="131" spans="1:43" x14ac:dyDescent="0.2">
      <c r="A131" s="1">
        <v>93</v>
      </c>
      <c r="B131" s="1">
        <v>133</v>
      </c>
      <c r="C131" s="1" t="s">
        <v>92</v>
      </c>
      <c r="D131" s="66">
        <v>20</v>
      </c>
      <c r="E131">
        <v>764</v>
      </c>
      <c r="F131">
        <v>1111</v>
      </c>
      <c r="G131">
        <v>4655</v>
      </c>
      <c r="H131" s="17">
        <v>0.52700000000000002</v>
      </c>
      <c r="I131" s="25">
        <f t="shared" ref="I131:I136" si="140">0.1515*(G131/1000)/(E131/1000)^2/($D$4/10)^4</f>
        <v>0.24401675198157358</v>
      </c>
      <c r="J131" s="25">
        <f t="shared" ref="J131:J136" si="141">0.5*(F131/1000)/(E131/1000)^3/($D$4/10)^5</f>
        <v>0.16865395845255204</v>
      </c>
      <c r="K131" s="27">
        <f t="shared" ref="K131:K136" si="142">I131/J131</f>
        <v>1.4468486492727273</v>
      </c>
      <c r="L131" s="27">
        <f t="shared" ref="L131:L136" si="143">0.798*I131^1.5/J131</f>
        <v>0.57034260588513741</v>
      </c>
      <c r="M131" s="91">
        <f t="shared" ref="M131:M136" si="144">G131/F131</f>
        <v>4.1899189918991899</v>
      </c>
      <c r="O131" s="51">
        <f t="shared" ref="O131:O136" si="145">G131/(PI()*$D$4^2/4)</f>
        <v>26.635866191452028</v>
      </c>
      <c r="P131" s="27">
        <f t="shared" ref="P131:P136" si="146">M131</f>
        <v>4.1899189918991899</v>
      </c>
      <c r="Q131" s="58">
        <f t="shared" ref="Q131:Q136" si="147">L131</f>
        <v>0.57034260588513741</v>
      </c>
      <c r="R131" s="156">
        <f t="shared" si="82"/>
        <v>596.72395227982656</v>
      </c>
      <c r="S131" s="156">
        <f t="shared" si="83"/>
        <v>1132.3035147624792</v>
      </c>
      <c r="T131" s="153"/>
      <c r="U131" s="153"/>
      <c r="W131" s="1">
        <v>93</v>
      </c>
      <c r="X131" s="66">
        <v>20</v>
      </c>
      <c r="Y131">
        <v>0.72499999999999998</v>
      </c>
      <c r="Z131" s="1">
        <v>3004</v>
      </c>
      <c r="AA131" s="1">
        <v>8633</v>
      </c>
      <c r="AB131" s="1">
        <v>821</v>
      </c>
      <c r="AC131" s="1">
        <v>1051</v>
      </c>
      <c r="AD131" s="27">
        <f>0.1515*(AA131/1000)/(AC131/1000)^2/($D$4/10)^4</f>
        <v>0.23913491096620978</v>
      </c>
      <c r="AE131" s="27">
        <f>0.5*(Z131/1000)/(AC131/1000)^3/($D$4/10)^5</f>
        <v>0.17516782436485989</v>
      </c>
      <c r="AF131" s="24">
        <f>AD131/AE131</f>
        <v>1.365176006685519</v>
      </c>
      <c r="AG131" s="29">
        <f>0.798*AD131^1.5/AE131</f>
        <v>0.53273720711192329</v>
      </c>
      <c r="AH131" s="29">
        <f>AA131/Z131</f>
        <v>2.8738348868175767</v>
      </c>
      <c r="AJ131" s="51">
        <f>AA131/(PI()*$D$4^2/4)</f>
        <v>49.397944754200935</v>
      </c>
      <c r="AK131" s="29">
        <f>AH131</f>
        <v>2.8738348868175767</v>
      </c>
      <c r="AL131" s="58">
        <f>AG131</f>
        <v>0.53273720711192329</v>
      </c>
      <c r="AN131" s="122"/>
      <c r="AO131" s="160"/>
      <c r="AP131" s="160"/>
      <c r="AQ131" s="128"/>
    </row>
    <row r="132" spans="1:43" x14ac:dyDescent="0.2">
      <c r="A132" s="1">
        <v>93</v>
      </c>
      <c r="B132" s="1">
        <v>133</v>
      </c>
      <c r="C132" s="1" t="s">
        <v>92</v>
      </c>
      <c r="D132" s="66">
        <v>20</v>
      </c>
      <c r="E132">
        <v>846</v>
      </c>
      <c r="F132">
        <v>1518</v>
      </c>
      <c r="G132">
        <v>5640</v>
      </c>
      <c r="H132" s="17">
        <v>0.58299999999999996</v>
      </c>
      <c r="I132" s="25">
        <f t="shared" si="140"/>
        <v>0.24111545676862972</v>
      </c>
      <c r="J132" s="25">
        <f t="shared" si="141"/>
        <v>0.16971617613275969</v>
      </c>
      <c r="K132" s="27">
        <f t="shared" si="142"/>
        <v>1.4206981459446639</v>
      </c>
      <c r="L132" s="27">
        <f t="shared" si="143"/>
        <v>0.55669488499987119</v>
      </c>
      <c r="M132" s="91">
        <f t="shared" si="144"/>
        <v>3.7154150197628457</v>
      </c>
      <c r="O132" s="51">
        <f t="shared" si="145"/>
        <v>32.272026921544452</v>
      </c>
      <c r="P132" s="27">
        <f t="shared" si="146"/>
        <v>3.7154150197628457</v>
      </c>
      <c r="Q132" s="58">
        <f t="shared" si="147"/>
        <v>0.55669488499987119</v>
      </c>
      <c r="R132" s="156">
        <f t="shared" si="82"/>
        <v>660.77024035174497</v>
      </c>
      <c r="S132" s="156">
        <f t="shared" si="83"/>
        <v>1133.3966386822385</v>
      </c>
      <c r="T132" s="153"/>
      <c r="U132" s="153"/>
      <c r="AN132" s="122"/>
      <c r="AO132" s="160"/>
      <c r="AP132" s="160"/>
      <c r="AQ132" s="128"/>
    </row>
    <row r="133" spans="1:43" x14ac:dyDescent="0.2">
      <c r="A133" s="1">
        <v>93</v>
      </c>
      <c r="B133" s="1">
        <v>133</v>
      </c>
      <c r="C133" s="1" t="s">
        <v>92</v>
      </c>
      <c r="D133" s="66">
        <v>20</v>
      </c>
      <c r="E133">
        <v>895</v>
      </c>
      <c r="F133">
        <v>1817</v>
      </c>
      <c r="G133">
        <v>6290</v>
      </c>
      <c r="H133" s="17">
        <v>0.61699999999999999</v>
      </c>
      <c r="I133" s="25">
        <f t="shared" si="140"/>
        <v>0.24026540833079743</v>
      </c>
      <c r="J133" s="25">
        <f t="shared" si="141"/>
        <v>0.17157277559166478</v>
      </c>
      <c r="K133" s="27">
        <f t="shared" si="142"/>
        <v>1.4003702364914694</v>
      </c>
      <c r="L133" s="27">
        <f t="shared" si="143"/>
        <v>0.54776135276325166</v>
      </c>
      <c r="M133" s="91">
        <f t="shared" si="144"/>
        <v>3.4617501375894331</v>
      </c>
      <c r="O133" s="51">
        <f t="shared" si="145"/>
        <v>35.991320804346564</v>
      </c>
      <c r="P133" s="27">
        <f t="shared" si="146"/>
        <v>3.4617501375894331</v>
      </c>
      <c r="Q133" s="58">
        <f t="shared" si="147"/>
        <v>0.54776135276325166</v>
      </c>
      <c r="R133" s="156">
        <f t="shared" si="82"/>
        <v>699.0418027361842</v>
      </c>
      <c r="S133" s="156">
        <f t="shared" si="83"/>
        <v>1132.9688861202337</v>
      </c>
      <c r="T133" s="153"/>
      <c r="U133" s="153"/>
      <c r="AN133" s="122"/>
      <c r="AO133" s="160"/>
      <c r="AP133" s="160"/>
      <c r="AQ133" s="128"/>
    </row>
    <row r="134" spans="1:43" x14ac:dyDescent="0.2">
      <c r="A134" s="1">
        <v>93</v>
      </c>
      <c r="B134" s="1">
        <v>133</v>
      </c>
      <c r="C134" s="1" t="s">
        <v>92</v>
      </c>
      <c r="D134" s="66">
        <v>20</v>
      </c>
      <c r="E134">
        <v>943</v>
      </c>
      <c r="F134">
        <v>2137</v>
      </c>
      <c r="G134">
        <v>6965</v>
      </c>
      <c r="H134" s="17">
        <v>0.65</v>
      </c>
      <c r="I134" s="25">
        <f t="shared" si="140"/>
        <v>0.2396538494238801</v>
      </c>
      <c r="J134" s="25">
        <f t="shared" si="141"/>
        <v>0.17251704064091342</v>
      </c>
      <c r="K134" s="27">
        <f t="shared" si="142"/>
        <v>1.3891604477653252</v>
      </c>
      <c r="L134" s="27">
        <f t="shared" si="143"/>
        <v>0.54268460991060752</v>
      </c>
      <c r="M134" s="91">
        <f t="shared" si="144"/>
        <v>3.2592419279363596</v>
      </c>
      <c r="O134" s="51">
        <f t="shared" si="145"/>
        <v>39.853664451871829</v>
      </c>
      <c r="P134" s="27">
        <f t="shared" si="146"/>
        <v>3.2592419279363596</v>
      </c>
      <c r="Q134" s="58">
        <f t="shared" si="147"/>
        <v>0.54268460991060752</v>
      </c>
      <c r="R134" s="156">
        <f t="shared" si="82"/>
        <v>736.53231282706327</v>
      </c>
      <c r="S134" s="156">
        <f t="shared" si="83"/>
        <v>1133.1266351185589</v>
      </c>
      <c r="T134" s="153"/>
      <c r="U134" s="153"/>
      <c r="AN134" s="122"/>
      <c r="AO134" s="160"/>
      <c r="AP134" s="160"/>
      <c r="AQ134" s="128"/>
    </row>
    <row r="135" spans="1:43" x14ac:dyDescent="0.2">
      <c r="A135" s="1">
        <v>93</v>
      </c>
      <c r="B135" s="1">
        <v>133</v>
      </c>
      <c r="C135" s="1" t="s">
        <v>92</v>
      </c>
      <c r="D135" s="66">
        <v>20</v>
      </c>
      <c r="E135">
        <v>1020</v>
      </c>
      <c r="F135">
        <v>2715</v>
      </c>
      <c r="G135">
        <v>8075</v>
      </c>
      <c r="H135" s="17">
        <v>0.70299999999999996</v>
      </c>
      <c r="I135" s="25">
        <f t="shared" si="140"/>
        <v>0.23748099583939669</v>
      </c>
      <c r="J135" s="25">
        <f t="shared" si="141"/>
        <v>0.17319361387044493</v>
      </c>
      <c r="K135" s="27">
        <f t="shared" si="142"/>
        <v>1.3711879470165744</v>
      </c>
      <c r="L135" s="27">
        <f t="shared" si="143"/>
        <v>0.53322967327531468</v>
      </c>
      <c r="M135" s="91">
        <f t="shared" si="144"/>
        <v>2.9742173112338857</v>
      </c>
      <c r="O135" s="51">
        <f t="shared" si="145"/>
        <v>46.205074005580045</v>
      </c>
      <c r="P135" s="27">
        <f t="shared" si="146"/>
        <v>2.9742173112338857</v>
      </c>
      <c r="Q135" s="58">
        <f t="shared" si="147"/>
        <v>0.53322967327531468</v>
      </c>
      <c r="R135" s="156">
        <f t="shared" si="82"/>
        <v>796.67333943118194</v>
      </c>
      <c r="S135" s="156">
        <f t="shared" si="83"/>
        <v>1133.2479935009701</v>
      </c>
      <c r="T135" s="153"/>
      <c r="U135" s="153"/>
      <c r="AN135" s="122"/>
      <c r="AO135" s="160"/>
      <c r="AP135" s="160"/>
      <c r="AQ135" s="128"/>
    </row>
    <row r="136" spans="1:43" x14ac:dyDescent="0.2">
      <c r="A136" s="1">
        <v>93</v>
      </c>
      <c r="B136" s="1">
        <v>133</v>
      </c>
      <c r="C136" s="1" t="s">
        <v>92</v>
      </c>
      <c r="D136" s="66">
        <v>20</v>
      </c>
      <c r="E136">
        <v>1064</v>
      </c>
      <c r="F136">
        <v>3127</v>
      </c>
      <c r="G136">
        <v>8870</v>
      </c>
      <c r="H136" s="17">
        <v>0.73399999999999999</v>
      </c>
      <c r="I136" s="25">
        <f t="shared" si="140"/>
        <v>0.23973256816130423</v>
      </c>
      <c r="J136" s="25">
        <f t="shared" si="141"/>
        <v>0.17573794880686897</v>
      </c>
      <c r="K136" s="27">
        <f t="shared" si="142"/>
        <v>1.3641479816335147</v>
      </c>
      <c r="L136" s="27">
        <f t="shared" si="143"/>
        <v>0.53300084194005426</v>
      </c>
      <c r="M136" s="91">
        <f t="shared" si="144"/>
        <v>2.8365845858650465</v>
      </c>
      <c r="O136" s="51">
        <f t="shared" si="145"/>
        <v>50.75405652377647</v>
      </c>
      <c r="P136" s="27">
        <f t="shared" si="146"/>
        <v>2.8365845858650465</v>
      </c>
      <c r="Q136" s="58">
        <f t="shared" si="147"/>
        <v>0.53300084194005426</v>
      </c>
      <c r="R136" s="156">
        <f t="shared" si="82"/>
        <v>831.03964034782121</v>
      </c>
      <c r="S136" s="156">
        <f t="shared" si="83"/>
        <v>1132.2065944793205</v>
      </c>
      <c r="T136" s="153"/>
      <c r="U136" s="153"/>
      <c r="AN136" s="122"/>
      <c r="AO136" s="160"/>
      <c r="AP136" s="160"/>
      <c r="AQ136" s="128"/>
    </row>
    <row r="137" spans="1:43" x14ac:dyDescent="0.2">
      <c r="E137"/>
      <c r="F137"/>
      <c r="G137"/>
      <c r="H137"/>
      <c r="R137" s="156"/>
      <c r="T137" s="153"/>
      <c r="U137" s="153"/>
      <c r="AN137" s="122"/>
      <c r="AO137" s="160"/>
      <c r="AP137" s="160"/>
      <c r="AQ137" s="128"/>
    </row>
    <row r="138" spans="1:43" x14ac:dyDescent="0.2">
      <c r="E138"/>
      <c r="F138"/>
      <c r="G138"/>
      <c r="H138"/>
      <c r="R138" s="156"/>
      <c r="T138" s="153"/>
      <c r="U138" s="153"/>
      <c r="AN138" s="122"/>
      <c r="AO138" s="160"/>
      <c r="AP138" s="160"/>
      <c r="AQ138" s="128"/>
    </row>
    <row r="139" spans="1:43" x14ac:dyDescent="0.2">
      <c r="E139"/>
      <c r="F139"/>
      <c r="G139"/>
      <c r="H139"/>
      <c r="R139" s="156"/>
      <c r="T139" s="153"/>
      <c r="U139" s="153"/>
      <c r="AN139" s="122"/>
      <c r="AO139" s="160"/>
      <c r="AP139" s="160"/>
      <c r="AQ139" s="128"/>
    </row>
    <row r="140" spans="1:43" x14ac:dyDescent="0.2">
      <c r="E140"/>
      <c r="F140"/>
      <c r="G140"/>
      <c r="H140"/>
      <c r="R140" s="156"/>
      <c r="T140" s="153"/>
      <c r="U140" s="153"/>
      <c r="AN140" s="122"/>
      <c r="AO140" s="160"/>
      <c r="AP140" s="160"/>
      <c r="AQ140" s="128"/>
    </row>
    <row r="141" spans="1:43" x14ac:dyDescent="0.2">
      <c r="E141"/>
      <c r="F141"/>
      <c r="G141"/>
      <c r="H141"/>
      <c r="R141" s="156"/>
      <c r="T141" s="153"/>
      <c r="U141" s="153"/>
      <c r="AN141" s="122"/>
      <c r="AO141" s="160"/>
      <c r="AP141" s="160"/>
      <c r="AQ141" s="128"/>
    </row>
    <row r="142" spans="1:43" x14ac:dyDescent="0.2">
      <c r="E142"/>
      <c r="F142" s="1"/>
      <c r="G142" s="1"/>
      <c r="H142" s="1"/>
      <c r="I142" s="1"/>
      <c r="R142" s="156"/>
      <c r="T142" s="153"/>
      <c r="U142" s="153"/>
      <c r="AN142" s="122"/>
      <c r="AO142" s="160"/>
      <c r="AP142" s="160"/>
      <c r="AQ142" s="128"/>
    </row>
    <row r="143" spans="1:43" x14ac:dyDescent="0.2">
      <c r="E143"/>
      <c r="F143"/>
      <c r="G143"/>
      <c r="H143"/>
      <c r="R143" s="156"/>
      <c r="T143" s="153"/>
      <c r="U143" s="153"/>
      <c r="AN143" s="122"/>
      <c r="AO143" s="160"/>
      <c r="AP143" s="160"/>
      <c r="AQ143" s="128"/>
    </row>
    <row r="144" spans="1:43" x14ac:dyDescent="0.2">
      <c r="R144" s="156"/>
      <c r="T144" s="153"/>
      <c r="U144" s="153"/>
      <c r="AN144" s="122"/>
      <c r="AO144" s="160"/>
      <c r="AP144" s="160"/>
      <c r="AQ144" s="128"/>
    </row>
    <row r="145" spans="18:43" x14ac:dyDescent="0.2">
      <c r="R145" s="156"/>
      <c r="T145" s="153"/>
      <c r="U145" s="153"/>
      <c r="AN145" s="122"/>
      <c r="AO145" s="160"/>
      <c r="AP145" s="160"/>
      <c r="AQ145" s="128"/>
    </row>
    <row r="146" spans="18:43" x14ac:dyDescent="0.2">
      <c r="R146" s="156"/>
      <c r="T146" s="153"/>
      <c r="U146" s="153"/>
      <c r="AN146" s="122"/>
      <c r="AO146" s="160"/>
      <c r="AP146" s="160"/>
      <c r="AQ146" s="128"/>
    </row>
    <row r="147" spans="18:43" x14ac:dyDescent="0.2">
      <c r="R147" s="156"/>
      <c r="T147" s="153"/>
      <c r="U147" s="153"/>
      <c r="AN147" s="122"/>
      <c r="AO147" s="160"/>
      <c r="AP147" s="160"/>
      <c r="AQ147" s="128"/>
    </row>
    <row r="148" spans="18:43" x14ac:dyDescent="0.2">
      <c r="R148" s="156"/>
      <c r="T148" s="153"/>
      <c r="U148" s="153"/>
      <c r="AN148" s="122"/>
      <c r="AO148" s="160"/>
      <c r="AP148" s="160"/>
      <c r="AQ148" s="128"/>
    </row>
    <row r="149" spans="18:43" x14ac:dyDescent="0.2">
      <c r="R149" s="156"/>
      <c r="T149" s="153"/>
      <c r="U149" s="153"/>
      <c r="AN149" s="122"/>
      <c r="AO149" s="160"/>
      <c r="AP149" s="160"/>
      <c r="AQ149" s="128"/>
    </row>
    <row r="150" spans="18:43" x14ac:dyDescent="0.2">
      <c r="R150" s="156"/>
      <c r="T150" s="153"/>
      <c r="U150" s="153"/>
      <c r="AN150" s="122"/>
      <c r="AO150" s="160"/>
      <c r="AP150" s="160"/>
      <c r="AQ150" s="128"/>
    </row>
    <row r="151" spans="18:43" x14ac:dyDescent="0.2">
      <c r="R151" s="156"/>
      <c r="T151" s="153"/>
      <c r="U151" s="153"/>
      <c r="AN151" s="122"/>
      <c r="AO151" s="160"/>
      <c r="AP151" s="160"/>
      <c r="AQ151" s="128"/>
    </row>
    <row r="152" spans="18:43" x14ac:dyDescent="0.2">
      <c r="R152" s="156"/>
      <c r="T152" s="153"/>
      <c r="U152" s="153"/>
      <c r="AN152" s="122"/>
      <c r="AO152" s="160"/>
      <c r="AP152" s="160"/>
      <c r="AQ152" s="128"/>
    </row>
    <row r="153" spans="18:43" x14ac:dyDescent="0.2">
      <c r="R153" s="156"/>
      <c r="T153" s="153"/>
      <c r="U153" s="153"/>
      <c r="AN153" s="122"/>
      <c r="AO153" s="160"/>
      <c r="AP153" s="160"/>
      <c r="AQ153" s="128"/>
    </row>
    <row r="154" spans="18:43" x14ac:dyDescent="0.2">
      <c r="R154" s="156"/>
      <c r="T154" s="153"/>
      <c r="U154" s="153"/>
      <c r="AN154" s="122"/>
      <c r="AO154" s="160"/>
      <c r="AP154" s="160"/>
      <c r="AQ154" s="128"/>
    </row>
    <row r="155" spans="18:43" x14ac:dyDescent="0.2">
      <c r="R155" s="156"/>
      <c r="T155" s="153"/>
      <c r="U155" s="153"/>
      <c r="AN155" s="122"/>
      <c r="AO155" s="160"/>
      <c r="AP155" s="160"/>
      <c r="AQ155" s="128"/>
    </row>
    <row r="156" spans="18:43" x14ac:dyDescent="0.2">
      <c r="R156" s="156"/>
      <c r="T156" s="153"/>
      <c r="U156" s="153"/>
      <c r="AN156" s="122"/>
      <c r="AO156" s="160"/>
      <c r="AP156" s="160"/>
      <c r="AQ156" s="128"/>
    </row>
    <row r="157" spans="18:43" x14ac:dyDescent="0.2">
      <c r="R157" s="156"/>
      <c r="T157" s="153"/>
      <c r="U157" s="153"/>
      <c r="AN157" s="122"/>
      <c r="AO157" s="160"/>
      <c r="AP157" s="160"/>
      <c r="AQ157" s="128"/>
    </row>
    <row r="158" spans="18:43" x14ac:dyDescent="0.2">
      <c r="R158" s="156"/>
      <c r="T158" s="153"/>
      <c r="U158" s="153"/>
      <c r="AN158" s="122"/>
      <c r="AO158" s="160"/>
      <c r="AP158" s="160"/>
      <c r="AQ158" s="128"/>
    </row>
    <row r="159" spans="18:43" x14ac:dyDescent="0.2">
      <c r="R159" s="156"/>
      <c r="T159" s="153"/>
      <c r="U159" s="153"/>
      <c r="AN159" s="122"/>
      <c r="AO159" s="160"/>
      <c r="AP159" s="160"/>
      <c r="AQ159" s="128"/>
    </row>
    <row r="160" spans="18:43" x14ac:dyDescent="0.2">
      <c r="R160" s="156"/>
      <c r="T160" s="153"/>
      <c r="U160" s="153"/>
      <c r="AN160" s="122"/>
      <c r="AO160" s="160"/>
      <c r="AP160" s="160"/>
      <c r="AQ160" s="128"/>
    </row>
    <row r="161" spans="18:43" x14ac:dyDescent="0.2">
      <c r="R161" s="156"/>
      <c r="T161" s="153"/>
      <c r="U161" s="153"/>
      <c r="AN161" s="122"/>
      <c r="AO161" s="160"/>
      <c r="AP161" s="160"/>
      <c r="AQ161" s="128"/>
    </row>
    <row r="162" spans="18:43" x14ac:dyDescent="0.2">
      <c r="R162" s="156"/>
      <c r="T162" s="153"/>
      <c r="U162" s="153"/>
      <c r="AN162" s="122"/>
      <c r="AO162" s="160"/>
      <c r="AP162" s="160"/>
      <c r="AQ162" s="128"/>
    </row>
    <row r="163" spans="18:43" x14ac:dyDescent="0.2">
      <c r="R163" s="156"/>
      <c r="T163" s="153"/>
      <c r="U163" s="153"/>
      <c r="AN163" s="122"/>
      <c r="AO163" s="160"/>
      <c r="AP163" s="160"/>
      <c r="AQ163" s="128"/>
    </row>
    <row r="164" spans="18:43" x14ac:dyDescent="0.2">
      <c r="R164" s="156"/>
      <c r="T164" s="153"/>
      <c r="U164" s="153"/>
      <c r="AN164" s="122"/>
      <c r="AO164" s="160"/>
      <c r="AP164" s="160"/>
      <c r="AQ164" s="128"/>
    </row>
    <row r="165" spans="18:43" x14ac:dyDescent="0.2">
      <c r="R165" s="156"/>
      <c r="T165" s="153"/>
      <c r="U165" s="153"/>
      <c r="AN165" s="122"/>
      <c r="AO165" s="160"/>
      <c r="AP165" s="160"/>
      <c r="AQ165" s="128"/>
    </row>
    <row r="166" spans="18:43" x14ac:dyDescent="0.2">
      <c r="R166" s="156"/>
      <c r="T166" s="153"/>
      <c r="U166" s="153"/>
      <c r="AN166" s="122"/>
      <c r="AO166" s="160"/>
      <c r="AP166" s="160"/>
      <c r="AQ166" s="128"/>
    </row>
    <row r="167" spans="18:43" x14ac:dyDescent="0.2">
      <c r="R167" s="156"/>
      <c r="T167" s="153"/>
      <c r="U167" s="153"/>
      <c r="AN167" s="122"/>
      <c r="AO167" s="160"/>
      <c r="AP167" s="160"/>
      <c r="AQ167" s="128"/>
    </row>
    <row r="168" spans="18:43" x14ac:dyDescent="0.2">
      <c r="R168" s="156"/>
      <c r="T168" s="153"/>
      <c r="U168" s="153"/>
      <c r="AN168" s="122"/>
      <c r="AO168" s="160"/>
      <c r="AP168" s="160"/>
      <c r="AQ168" s="128"/>
    </row>
    <row r="169" spans="18:43" x14ac:dyDescent="0.2">
      <c r="R169" s="156"/>
      <c r="T169" s="153"/>
      <c r="U169" s="153"/>
      <c r="AN169" s="122"/>
      <c r="AO169" s="160"/>
      <c r="AP169" s="160"/>
      <c r="AQ169" s="128"/>
    </row>
    <row r="170" spans="18:43" x14ac:dyDescent="0.2">
      <c r="R170" s="156"/>
      <c r="T170" s="153"/>
      <c r="U170" s="153"/>
      <c r="AN170" s="122"/>
      <c r="AO170" s="160"/>
      <c r="AP170" s="160"/>
      <c r="AQ170" s="128"/>
    </row>
    <row r="171" spans="18:43" x14ac:dyDescent="0.2">
      <c r="R171" s="156"/>
      <c r="T171" s="153"/>
      <c r="U171" s="153"/>
      <c r="AN171" s="122"/>
      <c r="AO171" s="160"/>
      <c r="AP171" s="160"/>
      <c r="AQ171" s="128"/>
    </row>
    <row r="172" spans="18:43" x14ac:dyDescent="0.2">
      <c r="R172" s="156"/>
      <c r="T172" s="153"/>
      <c r="U172" s="153"/>
      <c r="AN172" s="122"/>
      <c r="AO172" s="160"/>
      <c r="AP172" s="160"/>
      <c r="AQ172" s="128"/>
    </row>
    <row r="173" spans="18:43" x14ac:dyDescent="0.2">
      <c r="R173" s="156"/>
      <c r="T173" s="153"/>
      <c r="U173" s="153"/>
      <c r="AN173" s="122"/>
      <c r="AO173" s="160"/>
      <c r="AP173" s="160"/>
      <c r="AQ173" s="128"/>
    </row>
    <row r="174" spans="18:43" x14ac:dyDescent="0.2">
      <c r="R174" s="156"/>
      <c r="T174" s="153"/>
      <c r="U174" s="153"/>
      <c r="AN174" s="122"/>
      <c r="AO174" s="160"/>
      <c r="AP174" s="160"/>
      <c r="AQ174" s="128"/>
    </row>
    <row r="175" spans="18:43" x14ac:dyDescent="0.2">
      <c r="R175" s="156"/>
      <c r="T175" s="153"/>
      <c r="U175" s="153"/>
      <c r="AN175" s="122"/>
      <c r="AO175" s="160"/>
      <c r="AP175" s="160"/>
      <c r="AQ175" s="128"/>
    </row>
    <row r="176" spans="18:43" x14ac:dyDescent="0.2">
      <c r="R176" s="156"/>
      <c r="T176" s="153"/>
      <c r="U176" s="153"/>
      <c r="AN176" s="122"/>
      <c r="AO176" s="160"/>
      <c r="AP176" s="160"/>
      <c r="AQ176" s="128"/>
    </row>
    <row r="177" spans="18:43" x14ac:dyDescent="0.2">
      <c r="R177" s="156"/>
      <c r="T177" s="153"/>
      <c r="U177" s="153"/>
      <c r="AN177" s="122"/>
      <c r="AO177" s="160"/>
      <c r="AP177" s="160"/>
      <c r="AQ177" s="128"/>
    </row>
    <row r="178" spans="18:43" x14ac:dyDescent="0.2">
      <c r="R178" s="156"/>
      <c r="T178" s="153"/>
      <c r="U178" s="153"/>
      <c r="AN178" s="122"/>
      <c r="AO178" s="160"/>
      <c r="AP178" s="160"/>
      <c r="AQ178" s="128"/>
    </row>
    <row r="179" spans="18:43" x14ac:dyDescent="0.2">
      <c r="R179" s="156"/>
      <c r="T179" s="153"/>
      <c r="U179" s="153"/>
      <c r="AN179" s="122"/>
      <c r="AO179" s="160"/>
      <c r="AP179" s="160"/>
      <c r="AQ179" s="128"/>
    </row>
    <row r="180" spans="18:43" x14ac:dyDescent="0.2">
      <c r="R180" s="156"/>
      <c r="T180" s="153"/>
      <c r="U180" s="153"/>
      <c r="AN180" s="122"/>
      <c r="AO180" s="160"/>
      <c r="AP180" s="160"/>
      <c r="AQ180" s="128"/>
    </row>
    <row r="181" spans="18:43" x14ac:dyDescent="0.2">
      <c r="R181" s="156"/>
      <c r="T181" s="153"/>
      <c r="U181" s="153"/>
      <c r="AN181" s="122"/>
      <c r="AO181" s="160"/>
      <c r="AP181" s="160"/>
      <c r="AQ181" s="128"/>
    </row>
    <row r="182" spans="18:43" x14ac:dyDescent="0.2">
      <c r="R182" s="156"/>
      <c r="T182" s="153"/>
      <c r="U182" s="153"/>
      <c r="AN182" s="122"/>
      <c r="AO182" s="160"/>
      <c r="AP182" s="160"/>
      <c r="AQ182" s="128"/>
    </row>
    <row r="183" spans="18:43" x14ac:dyDescent="0.2">
      <c r="R183" s="156"/>
      <c r="T183" s="153"/>
      <c r="U183" s="153"/>
      <c r="AN183" s="122"/>
      <c r="AO183" s="160"/>
      <c r="AP183" s="160"/>
      <c r="AQ183" s="128"/>
    </row>
    <row r="184" spans="18:43" x14ac:dyDescent="0.2">
      <c r="R184" s="156"/>
      <c r="T184" s="153"/>
      <c r="U184" s="153"/>
      <c r="AN184" s="122"/>
      <c r="AO184" s="160"/>
      <c r="AP184" s="160"/>
      <c r="AQ184" s="128"/>
    </row>
    <row r="185" spans="18:43" x14ac:dyDescent="0.2">
      <c r="R185" s="156"/>
      <c r="T185" s="153"/>
      <c r="U185" s="153"/>
      <c r="AN185" s="122"/>
      <c r="AO185" s="160"/>
      <c r="AP185" s="160"/>
      <c r="AQ185" s="128"/>
    </row>
    <row r="186" spans="18:43" x14ac:dyDescent="0.2">
      <c r="R186" s="156"/>
      <c r="T186" s="153"/>
      <c r="U186" s="153"/>
      <c r="AN186" s="122"/>
      <c r="AO186" s="160"/>
      <c r="AP186" s="160"/>
      <c r="AQ186" s="128"/>
    </row>
    <row r="187" spans="18:43" x14ac:dyDescent="0.2">
      <c r="R187" s="156"/>
      <c r="T187" s="153"/>
      <c r="U187" s="153"/>
      <c r="AN187" s="122"/>
      <c r="AO187" s="160"/>
      <c r="AP187" s="160"/>
      <c r="AQ187" s="128"/>
    </row>
    <row r="188" spans="18:43" x14ac:dyDescent="0.2">
      <c r="R188" s="156"/>
      <c r="T188" s="153"/>
      <c r="U188" s="153"/>
      <c r="AN188" s="122"/>
      <c r="AO188" s="160"/>
      <c r="AP188" s="160"/>
      <c r="AQ188" s="128"/>
    </row>
    <row r="189" spans="18:43" x14ac:dyDescent="0.2">
      <c r="R189" s="156"/>
      <c r="T189" s="153"/>
      <c r="U189" s="153"/>
      <c r="AN189" s="122"/>
      <c r="AO189" s="160"/>
      <c r="AP189" s="160"/>
      <c r="AQ189" s="128"/>
    </row>
    <row r="190" spans="18:43" x14ac:dyDescent="0.2">
      <c r="R190" s="156"/>
      <c r="T190" s="153"/>
      <c r="U190" s="153"/>
      <c r="AN190" s="122"/>
      <c r="AO190" s="160"/>
      <c r="AP190" s="160"/>
      <c r="AQ190" s="128"/>
    </row>
    <row r="191" spans="18:43" x14ac:dyDescent="0.2">
      <c r="R191" s="156"/>
      <c r="T191" s="153"/>
      <c r="U191" s="153"/>
      <c r="AN191" s="122"/>
      <c r="AO191" s="160"/>
      <c r="AP191" s="160"/>
      <c r="AQ191" s="128"/>
    </row>
    <row r="192" spans="18:43" x14ac:dyDescent="0.2">
      <c r="R192" s="156"/>
      <c r="T192" s="153"/>
      <c r="U192" s="153"/>
      <c r="AN192" s="122"/>
      <c r="AO192" s="160"/>
      <c r="AP192" s="160"/>
      <c r="AQ192" s="128"/>
    </row>
    <row r="193" spans="18:43" x14ac:dyDescent="0.2">
      <c r="R193" s="156"/>
      <c r="T193" s="153"/>
      <c r="U193" s="153"/>
      <c r="AN193" s="122"/>
      <c r="AO193" s="160"/>
      <c r="AP193" s="160"/>
      <c r="AQ193" s="128"/>
    </row>
    <row r="194" spans="18:43" x14ac:dyDescent="0.2">
      <c r="R194" s="156"/>
      <c r="T194" s="153"/>
      <c r="U194" s="153"/>
      <c r="AN194" s="122"/>
      <c r="AO194" s="160"/>
      <c r="AP194" s="160"/>
      <c r="AQ194" s="128"/>
    </row>
    <row r="195" spans="18:43" x14ac:dyDescent="0.2">
      <c r="R195" s="156"/>
      <c r="T195" s="153"/>
      <c r="U195" s="153"/>
      <c r="AN195" s="122"/>
      <c r="AO195" s="160"/>
      <c r="AP195" s="160"/>
      <c r="AQ195" s="128"/>
    </row>
    <row r="196" spans="18:43" x14ac:dyDescent="0.2">
      <c r="R196" s="156"/>
      <c r="T196" s="153"/>
      <c r="U196" s="153"/>
      <c r="AN196" s="122"/>
      <c r="AO196" s="160"/>
      <c r="AP196" s="160"/>
      <c r="AQ196" s="128"/>
    </row>
    <row r="197" spans="18:43" x14ac:dyDescent="0.2">
      <c r="R197" s="156"/>
      <c r="T197" s="153"/>
      <c r="U197" s="153"/>
      <c r="AN197" s="122"/>
      <c r="AO197" s="160"/>
      <c r="AP197" s="160"/>
      <c r="AQ197" s="128"/>
    </row>
    <row r="198" spans="18:43" x14ac:dyDescent="0.2">
      <c r="R198" s="156"/>
      <c r="T198" s="153"/>
      <c r="U198" s="153"/>
      <c r="AN198" s="122"/>
      <c r="AO198" s="160"/>
      <c r="AP198" s="160"/>
      <c r="AQ198" s="128"/>
    </row>
    <row r="199" spans="18:43" x14ac:dyDescent="0.2">
      <c r="R199" s="156"/>
      <c r="T199" s="153"/>
      <c r="U199" s="153"/>
      <c r="AN199" s="122"/>
      <c r="AO199" s="160"/>
      <c r="AP199" s="160"/>
      <c r="AQ199" s="128"/>
    </row>
    <row r="200" spans="18:43" x14ac:dyDescent="0.2">
      <c r="R200" s="156"/>
      <c r="T200" s="153"/>
      <c r="U200" s="153"/>
      <c r="AN200" s="122"/>
      <c r="AO200" s="160"/>
      <c r="AP200" s="160"/>
      <c r="AQ200" s="128"/>
    </row>
    <row r="201" spans="18:43" x14ac:dyDescent="0.2">
      <c r="R201" s="156"/>
      <c r="T201" s="153"/>
      <c r="U201" s="153"/>
      <c r="AN201" s="122"/>
      <c r="AO201" s="160"/>
      <c r="AP201" s="160"/>
      <c r="AQ201" s="128"/>
    </row>
    <row r="202" spans="18:43" x14ac:dyDescent="0.2">
      <c r="R202" s="156"/>
      <c r="T202" s="153"/>
      <c r="U202" s="153"/>
      <c r="AN202" s="122"/>
      <c r="AO202" s="160"/>
      <c r="AP202" s="160"/>
      <c r="AQ202" s="128"/>
    </row>
    <row r="203" spans="18:43" x14ac:dyDescent="0.2">
      <c r="R203" s="156"/>
      <c r="T203" s="153"/>
      <c r="U203" s="153"/>
      <c r="AN203" s="122"/>
      <c r="AO203" s="160"/>
      <c r="AP203" s="160"/>
      <c r="AQ203" s="128"/>
    </row>
    <row r="204" spans="18:43" x14ac:dyDescent="0.2">
      <c r="R204" s="156"/>
      <c r="T204" s="153"/>
      <c r="U204" s="153"/>
      <c r="AN204" s="122"/>
      <c r="AO204" s="160"/>
      <c r="AP204" s="160"/>
      <c r="AQ204" s="128"/>
    </row>
    <row r="205" spans="18:43" x14ac:dyDescent="0.2">
      <c r="R205" s="156"/>
      <c r="T205" s="153"/>
      <c r="U205" s="153"/>
      <c r="AN205" s="122"/>
      <c r="AO205" s="160"/>
      <c r="AP205" s="160"/>
      <c r="AQ205" s="128"/>
    </row>
    <row r="206" spans="18:43" x14ac:dyDescent="0.2">
      <c r="R206" s="156"/>
      <c r="T206" s="153"/>
      <c r="U206" s="153"/>
      <c r="AN206" s="122"/>
      <c r="AO206" s="160"/>
      <c r="AP206" s="160"/>
      <c r="AQ206" s="128"/>
    </row>
    <row r="207" spans="18:43" x14ac:dyDescent="0.2">
      <c r="R207" s="156"/>
      <c r="T207" s="153"/>
      <c r="U207" s="153"/>
      <c r="AN207" s="122"/>
      <c r="AO207" s="160"/>
      <c r="AP207" s="160"/>
      <c r="AQ207" s="128"/>
    </row>
    <row r="208" spans="18:43" x14ac:dyDescent="0.2">
      <c r="R208" s="156"/>
      <c r="T208" s="153"/>
      <c r="U208" s="153"/>
      <c r="AN208" s="122"/>
      <c r="AO208" s="160"/>
      <c r="AP208" s="160"/>
      <c r="AQ208" s="128"/>
    </row>
    <row r="209" spans="18:43" x14ac:dyDescent="0.2">
      <c r="R209" s="156"/>
      <c r="T209" s="153"/>
      <c r="U209" s="153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R230" s="156"/>
      <c r="T230" s="153"/>
      <c r="U230" s="153"/>
      <c r="AN230" s="122"/>
      <c r="AO230" s="160"/>
      <c r="AP230" s="160"/>
      <c r="AQ230" s="128"/>
    </row>
    <row r="231" spans="18:43" x14ac:dyDescent="0.2">
      <c r="R231" s="156"/>
      <c r="T231" s="153"/>
      <c r="U231" s="153"/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39937" r:id="rId3">
          <objectPr defaultSize="0" r:id="rId4">
            <anchor moveWithCells="1">
              <from>
                <xdr:col>13</xdr:col>
                <xdr:colOff>292100</xdr:colOff>
                <xdr:row>0</xdr:row>
                <xdr:rowOff>215900</xdr:rowOff>
              </from>
              <to>
                <xdr:col>21</xdr:col>
                <xdr:colOff>546100</xdr:colOff>
                <xdr:row>3</xdr:row>
                <xdr:rowOff>25400</xdr:rowOff>
              </to>
            </anchor>
          </objectPr>
        </oleObject>
      </mc:Choice>
      <mc:Fallback>
        <oleObject progId="Equation.DSMT4" shapeId="39937" r:id="rId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R234"/>
  <sheetViews>
    <sheetView topLeftCell="R21"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5.33203125" customWidth="1"/>
    <col min="11" max="11" width="12.1640625" customWidth="1"/>
    <col min="12" max="12" width="11.5" customWidth="1"/>
    <col min="13" max="13" width="11.6640625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68"/>
    <col min="27" max="27" width="12.33203125" customWidth="1"/>
    <col min="28" max="28" width="14.6640625" customWidth="1"/>
    <col min="30" max="35" width="8.83203125" style="24"/>
    <col min="36" max="36" width="14.1640625" style="51" customWidth="1"/>
    <col min="37" max="37" width="13.6640625" style="29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4" ht="20" x14ac:dyDescent="0.2">
      <c r="A1" s="31" t="s">
        <v>279</v>
      </c>
      <c r="B1" s="20"/>
      <c r="C1" s="20"/>
      <c r="I1" s="25"/>
      <c r="J1" s="25"/>
      <c r="K1" s="27"/>
      <c r="L1" s="27"/>
      <c r="M1" s="27"/>
      <c r="N1" s="27"/>
      <c r="O1" s="51"/>
      <c r="P1" s="27"/>
      <c r="Q1" s="61"/>
      <c r="R1" s="155"/>
      <c r="V1" s="29"/>
      <c r="Z1" s="54"/>
      <c r="AA1" s="36"/>
      <c r="AB1" s="34"/>
      <c r="AC1" s="21"/>
      <c r="AD1" s="27"/>
      <c r="AE1" s="27"/>
      <c r="AG1" s="29"/>
      <c r="AH1" s="29"/>
      <c r="AL1" s="61"/>
    </row>
    <row r="2" spans="1:44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0.17111999999999999</v>
      </c>
      <c r="L2" s="27"/>
      <c r="M2" s="27"/>
      <c r="N2" s="27"/>
      <c r="O2" s="51"/>
      <c r="P2" s="27"/>
      <c r="Q2" s="61"/>
      <c r="R2" s="155"/>
      <c r="V2" s="29"/>
      <c r="Z2" s="54"/>
      <c r="AA2" s="36"/>
      <c r="AB2" s="34"/>
      <c r="AC2" s="21"/>
      <c r="AD2" s="27"/>
      <c r="AE2" s="27"/>
      <c r="AG2" s="29"/>
      <c r="AH2" s="29"/>
      <c r="AL2" s="61"/>
    </row>
    <row r="3" spans="1:44" ht="18" x14ac:dyDescent="0.2">
      <c r="A3" s="32" t="s">
        <v>278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N3" s="24"/>
      <c r="O3" s="51"/>
      <c r="P3" s="27"/>
      <c r="Q3" s="61"/>
      <c r="R3" s="155"/>
      <c r="V3" s="29"/>
      <c r="Z3" s="54"/>
      <c r="AA3" s="34"/>
      <c r="AB3" s="34"/>
      <c r="AC3" s="16"/>
      <c r="AD3" s="27"/>
      <c r="AF3" s="29"/>
      <c r="AG3" s="29"/>
      <c r="AL3" s="61"/>
    </row>
    <row r="4" spans="1:44" x14ac:dyDescent="0.2">
      <c r="A4" s="42"/>
      <c r="B4" s="108" t="s">
        <v>429</v>
      </c>
      <c r="C4" s="7">
        <v>105</v>
      </c>
      <c r="D4" s="5">
        <v>15.625</v>
      </c>
      <c r="E4" s="9">
        <v>4</v>
      </c>
      <c r="F4" s="7">
        <v>7</v>
      </c>
      <c r="G4" s="5">
        <v>504.29</v>
      </c>
      <c r="H4" s="5">
        <v>1.008</v>
      </c>
      <c r="I4" s="25"/>
      <c r="J4" s="25"/>
      <c r="K4" s="27"/>
      <c r="L4" s="13"/>
      <c r="M4" s="14"/>
      <c r="N4" s="11"/>
      <c r="O4" s="11"/>
      <c r="P4" s="11"/>
      <c r="Q4" s="19"/>
      <c r="R4" s="157"/>
      <c r="V4" s="29"/>
      <c r="Z4" s="54"/>
      <c r="AA4" s="34"/>
      <c r="AB4" s="34"/>
      <c r="AC4" s="16"/>
      <c r="AD4" s="27"/>
      <c r="AF4" s="29"/>
      <c r="AG4" s="29"/>
      <c r="AL4" s="19"/>
    </row>
    <row r="5" spans="1:44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34"/>
      <c r="AC5" s="21"/>
      <c r="AD5" s="27"/>
      <c r="AE5" s="27"/>
      <c r="AG5" s="29"/>
      <c r="AH5" s="29"/>
      <c r="AL5" s="5"/>
    </row>
    <row r="6" spans="1:44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27"/>
      <c r="Q6" s="61"/>
      <c r="R6" s="336" t="s">
        <v>427</v>
      </c>
      <c r="S6" s="215" t="s">
        <v>428</v>
      </c>
      <c r="V6" s="29"/>
      <c r="W6" s="86" t="s">
        <v>332</v>
      </c>
      <c r="Z6" s="5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4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10</v>
      </c>
      <c r="L7" s="28" t="s">
        <v>106</v>
      </c>
      <c r="M7" s="28" t="s">
        <v>159</v>
      </c>
      <c r="N7" s="2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8</v>
      </c>
      <c r="Z7" s="92" t="s">
        <v>351</v>
      </c>
      <c r="AA7" s="38" t="s">
        <v>405</v>
      </c>
      <c r="AB7" s="39" t="s">
        <v>406</v>
      </c>
      <c r="AC7" s="22" t="s">
        <v>350</v>
      </c>
      <c r="AD7" s="28" t="s">
        <v>369</v>
      </c>
      <c r="AE7" s="28" t="s">
        <v>68</v>
      </c>
      <c r="AF7" s="79" t="s">
        <v>10</v>
      </c>
      <c r="AG7" s="30" t="s">
        <v>106</v>
      </c>
      <c r="AH7" s="30" t="s">
        <v>355</v>
      </c>
      <c r="AI7" s="79"/>
      <c r="AJ7" s="55" t="s">
        <v>123</v>
      </c>
      <c r="AK7" s="30" t="s">
        <v>124</v>
      </c>
      <c r="AL7" s="61" t="s">
        <v>353</v>
      </c>
      <c r="AN7" s="112"/>
      <c r="AQ7" s="162"/>
    </row>
    <row r="8" spans="1:44" x14ac:dyDescent="0.2">
      <c r="A8" s="1">
        <v>94</v>
      </c>
      <c r="B8" s="1">
        <v>264</v>
      </c>
      <c r="C8" s="1" t="s">
        <v>92</v>
      </c>
      <c r="D8" s="66">
        <v>11.9</v>
      </c>
      <c r="E8">
        <v>745</v>
      </c>
      <c r="F8">
        <v>559</v>
      </c>
      <c r="G8">
        <v>3522</v>
      </c>
      <c r="H8" s="17">
        <v>0.55300000000000005</v>
      </c>
      <c r="I8" s="25">
        <f t="shared" ref="I8:I20" si="0">0.1515*(G8/1000)/(E8/1000)^2/($D$4/10)^4</f>
        <v>0.16129070303009774</v>
      </c>
      <c r="J8" s="25">
        <f t="shared" ref="J8:J20" si="1">0.5*(F8/1000)/(E8/1000)^3/($D$4/10)^5</f>
        <v>7.2579314809992551E-2</v>
      </c>
      <c r="K8" s="27">
        <f t="shared" ref="K8:K20" si="2">I8/J8</f>
        <v>2.22226819655635</v>
      </c>
      <c r="L8" s="27">
        <f t="shared" ref="L8:L20" si="3">0.798*I8^1.5/J8</f>
        <v>0.71220337898867347</v>
      </c>
      <c r="M8" s="27">
        <f t="shared" ref="M8:M20" si="4">G8/F8</f>
        <v>6.3005366726296961</v>
      </c>
      <c r="N8" s="27"/>
      <c r="O8" s="51">
        <f t="shared" ref="O8:O20" si="5">G8/(PI()*$D$4^2/4)</f>
        <v>18.36789627517847</v>
      </c>
      <c r="P8" s="27">
        <f t="shared" ref="P8:P20" si="6">M8</f>
        <v>6.3005366726296961</v>
      </c>
      <c r="Q8" s="58">
        <f t="shared" ref="Q8:Q20" si="7">L8</f>
        <v>0.71220337898867347</v>
      </c>
      <c r="R8" s="156">
        <f t="shared" ref="R8:R69" si="8">E8*(PI()/30)*($D$4/2)</f>
        <v>609.50169971989476</v>
      </c>
      <c r="S8" s="156">
        <f t="shared" ref="S8:S69" si="9">R8/H8</f>
        <v>1102.1730555513466</v>
      </c>
      <c r="T8" s="153"/>
      <c r="U8" s="153"/>
      <c r="W8" s="1">
        <v>94</v>
      </c>
      <c r="X8" s="66">
        <v>11.9</v>
      </c>
      <c r="Y8" s="17">
        <v>0.72499999999999998</v>
      </c>
      <c r="Z8">
        <v>1294</v>
      </c>
      <c r="AA8">
        <v>6260</v>
      </c>
      <c r="AB8">
        <v>798</v>
      </c>
      <c r="AC8">
        <v>976</v>
      </c>
      <c r="AD8" s="27">
        <f t="shared" ref="AD8:AD19" si="10">0.1515*(AA8/1000)/(AC8/1000)^2/($D$4/10)^4</f>
        <v>0.16703490201558721</v>
      </c>
      <c r="AE8" s="27">
        <f t="shared" ref="AE8:AE19" si="11">0.5*(Z8/1000)/(AC8/1000)^3/($D$4/10)^5</f>
        <v>7.4723068450663274E-2</v>
      </c>
      <c r="AF8" s="24">
        <f t="shared" ref="AF8:AF19" si="12">AD8/AE8</f>
        <v>2.2353860123647604</v>
      </c>
      <c r="AG8" s="29">
        <f t="shared" ref="AG8:AG19" si="13">0.798*AD8^1.5/AE8</f>
        <v>0.72905288643078137</v>
      </c>
      <c r="AH8" s="29">
        <f t="shared" ref="AH8:AH19" si="14">AA8/Z8</f>
        <v>4.837712519319938</v>
      </c>
      <c r="AJ8" s="51">
        <f t="shared" ref="AJ8:AJ19" si="15">AA8/(PI()*$D$4^2/4)</f>
        <v>32.647084236972518</v>
      </c>
      <c r="AK8" s="29">
        <f t="shared" ref="AK8:AK19" si="16">AH8</f>
        <v>4.837712519319938</v>
      </c>
      <c r="AL8" s="58">
        <f t="shared" ref="AL8:AL19" si="17">AG8</f>
        <v>0.72905288643078137</v>
      </c>
      <c r="AM8" s="24"/>
      <c r="AN8" s="122"/>
      <c r="AO8" s="160"/>
      <c r="AP8" s="160"/>
      <c r="AQ8" s="128"/>
      <c r="AR8" s="59"/>
    </row>
    <row r="9" spans="1:44" x14ac:dyDescent="0.2">
      <c r="A9" s="1">
        <v>94</v>
      </c>
      <c r="B9" s="1">
        <v>264</v>
      </c>
      <c r="C9" s="1" t="s">
        <v>92</v>
      </c>
      <c r="D9" s="66">
        <v>11.9</v>
      </c>
      <c r="E9">
        <v>870</v>
      </c>
      <c r="F9">
        <v>895</v>
      </c>
      <c r="G9">
        <v>4861</v>
      </c>
      <c r="H9" s="17">
        <v>0.64600000000000002</v>
      </c>
      <c r="I9" s="25">
        <f t="shared" si="0"/>
        <v>0.16323739089528339</v>
      </c>
      <c r="J9" s="25">
        <f t="shared" si="1"/>
        <v>7.2968455153583189E-2</v>
      </c>
      <c r="K9" s="27">
        <f t="shared" si="2"/>
        <v>2.2370953386871513</v>
      </c>
      <c r="L9" s="27">
        <f t="shared" si="3"/>
        <v>0.72126890010781597</v>
      </c>
      <c r="M9" s="27">
        <f t="shared" si="4"/>
        <v>5.4312849162011174</v>
      </c>
      <c r="N9" s="27"/>
      <c r="O9" s="51">
        <f t="shared" si="5"/>
        <v>25.351034580818435</v>
      </c>
      <c r="P9" s="27">
        <f t="shared" si="6"/>
        <v>5.4312849162011174</v>
      </c>
      <c r="Q9" s="58">
        <f t="shared" si="7"/>
        <v>0.72126890010781597</v>
      </c>
      <c r="R9" s="156">
        <f t="shared" si="8"/>
        <v>711.76708557893744</v>
      </c>
      <c r="S9" s="156">
        <f t="shared" si="9"/>
        <v>1101.806634023123</v>
      </c>
      <c r="T9" s="153"/>
      <c r="U9" s="153"/>
      <c r="W9" s="1">
        <v>94</v>
      </c>
      <c r="X9" s="66">
        <v>11.9</v>
      </c>
      <c r="Y9" s="17">
        <v>0.75</v>
      </c>
      <c r="Z9">
        <v>1456</v>
      </c>
      <c r="AA9">
        <v>6781</v>
      </c>
      <c r="AB9">
        <v>826</v>
      </c>
      <c r="AC9">
        <v>1010</v>
      </c>
      <c r="AD9" s="27">
        <f t="shared" si="10"/>
        <v>0.16895985400396038</v>
      </c>
      <c r="AE9" s="27">
        <f t="shared" si="11"/>
        <v>7.5869483565676438E-2</v>
      </c>
      <c r="AF9" s="24">
        <f t="shared" si="12"/>
        <v>2.2269804150927195</v>
      </c>
      <c r="AG9" s="29">
        <f t="shared" si="13"/>
        <v>0.73048457851853155</v>
      </c>
      <c r="AH9" s="29">
        <f t="shared" si="14"/>
        <v>4.6572802197802199</v>
      </c>
      <c r="AJ9" s="51">
        <f t="shared" si="15"/>
        <v>35.364197797270073</v>
      </c>
      <c r="AK9" s="29">
        <f t="shared" si="16"/>
        <v>4.6572802197802199</v>
      </c>
      <c r="AL9" s="58">
        <f t="shared" si="17"/>
        <v>0.73048457851853155</v>
      </c>
      <c r="AM9" s="24"/>
      <c r="AN9" s="122"/>
      <c r="AO9" s="160"/>
      <c r="AP9" s="160"/>
      <c r="AQ9" s="128"/>
      <c r="AR9" s="59"/>
    </row>
    <row r="10" spans="1:44" x14ac:dyDescent="0.2">
      <c r="A10" s="1">
        <v>94</v>
      </c>
      <c r="B10" s="1">
        <v>264</v>
      </c>
      <c r="C10" s="1" t="s">
        <v>92</v>
      </c>
      <c r="D10" s="66">
        <v>11.9</v>
      </c>
      <c r="E10">
        <v>950</v>
      </c>
      <c r="F10">
        <v>1183</v>
      </c>
      <c r="G10">
        <v>5853</v>
      </c>
      <c r="H10" s="17">
        <v>0.70599999999999996</v>
      </c>
      <c r="I10" s="25">
        <f t="shared" si="0"/>
        <v>0.164840469308277</v>
      </c>
      <c r="J10" s="25">
        <f t="shared" si="1"/>
        <v>7.4077071164426314E-2</v>
      </c>
      <c r="K10" s="27">
        <f t="shared" si="2"/>
        <v>2.2252563001901939</v>
      </c>
      <c r="L10" s="27">
        <f t="shared" si="3"/>
        <v>0.72096611200450877</v>
      </c>
      <c r="M10" s="27">
        <f t="shared" si="4"/>
        <v>4.9475908706677938</v>
      </c>
      <c r="N10" s="27"/>
      <c r="O10" s="51">
        <f t="shared" si="5"/>
        <v>30.524502242651781</v>
      </c>
      <c r="P10" s="27">
        <f t="shared" si="6"/>
        <v>4.9475908706677938</v>
      </c>
      <c r="Q10" s="58">
        <f t="shared" si="7"/>
        <v>0.72096611200450877</v>
      </c>
      <c r="R10" s="156">
        <f t="shared" si="8"/>
        <v>777.21693252872478</v>
      </c>
      <c r="S10" s="156">
        <f t="shared" si="9"/>
        <v>1100.8738421086755</v>
      </c>
      <c r="T10" s="153"/>
      <c r="U10" s="153"/>
      <c r="W10" s="1">
        <v>94</v>
      </c>
      <c r="X10" s="66">
        <v>11.9</v>
      </c>
      <c r="Y10" s="17">
        <v>0.77500000000000002</v>
      </c>
      <c r="Z10">
        <v>1631</v>
      </c>
      <c r="AA10">
        <v>7334</v>
      </c>
      <c r="AB10">
        <v>853</v>
      </c>
      <c r="AC10">
        <v>1043</v>
      </c>
      <c r="AD10" s="27">
        <f t="shared" si="10"/>
        <v>0.17135817080142557</v>
      </c>
      <c r="AE10" s="27">
        <f t="shared" si="11"/>
        <v>7.7173982105108729E-2</v>
      </c>
      <c r="AF10" s="24">
        <f t="shared" si="12"/>
        <v>2.220413747317596</v>
      </c>
      <c r="AG10" s="29">
        <f t="shared" si="13"/>
        <v>0.73348157293936944</v>
      </c>
      <c r="AH10" s="29">
        <f t="shared" si="14"/>
        <v>4.49662783568363</v>
      </c>
      <c r="AJ10" s="51">
        <f t="shared" si="15"/>
        <v>38.248197411175155</v>
      </c>
      <c r="AK10" s="29">
        <f t="shared" si="16"/>
        <v>4.49662783568363</v>
      </c>
      <c r="AL10" s="58">
        <f t="shared" si="17"/>
        <v>0.73348157293936944</v>
      </c>
      <c r="AM10" s="24"/>
      <c r="AN10" s="122"/>
      <c r="AO10" s="160"/>
      <c r="AP10" s="160"/>
      <c r="AQ10" s="128"/>
      <c r="AR10" s="59"/>
    </row>
    <row r="11" spans="1:44" x14ac:dyDescent="0.2">
      <c r="A11" s="1">
        <v>94</v>
      </c>
      <c r="B11" s="1">
        <v>264</v>
      </c>
      <c r="C11" s="1" t="s">
        <v>92</v>
      </c>
      <c r="D11" s="66">
        <v>11.9</v>
      </c>
      <c r="E11">
        <v>1050</v>
      </c>
      <c r="F11">
        <v>1656</v>
      </c>
      <c r="G11">
        <v>7520</v>
      </c>
      <c r="H11" s="17">
        <v>0.78</v>
      </c>
      <c r="I11" s="25">
        <f t="shared" si="0"/>
        <v>0.17336913056217684</v>
      </c>
      <c r="J11" s="25">
        <f t="shared" si="1"/>
        <v>7.6800192659280855E-2</v>
      </c>
      <c r="K11" s="27">
        <f t="shared" si="2"/>
        <v>2.2574048913043474</v>
      </c>
      <c r="L11" s="27">
        <f t="shared" si="3"/>
        <v>0.75006385680440413</v>
      </c>
      <c r="M11" s="27">
        <f t="shared" si="4"/>
        <v>4.5410628019323669</v>
      </c>
      <c r="N11" s="27"/>
      <c r="O11" s="51">
        <f t="shared" si="5"/>
        <v>39.218222597768907</v>
      </c>
      <c r="P11" s="27">
        <f t="shared" si="6"/>
        <v>4.5410628019323669</v>
      </c>
      <c r="Q11" s="58">
        <f t="shared" si="7"/>
        <v>0.75006385680440413</v>
      </c>
      <c r="R11" s="156">
        <f t="shared" si="8"/>
        <v>859.02924121595902</v>
      </c>
      <c r="S11" s="156">
        <f t="shared" si="9"/>
        <v>1101.3195400204602</v>
      </c>
      <c r="T11" s="153"/>
      <c r="U11" s="153"/>
      <c r="W11" s="1">
        <v>94</v>
      </c>
      <c r="X11" s="66">
        <v>11.9</v>
      </c>
      <c r="Y11" s="17">
        <v>0.8</v>
      </c>
      <c r="Z11">
        <v>1811</v>
      </c>
      <c r="AA11">
        <v>7899</v>
      </c>
      <c r="AB11">
        <v>881</v>
      </c>
      <c r="AC11">
        <v>1077</v>
      </c>
      <c r="AD11" s="27">
        <f t="shared" si="10"/>
        <v>0.17309050141324167</v>
      </c>
      <c r="AE11" s="27">
        <f t="shared" si="11"/>
        <v>7.7828957761112538E-2</v>
      </c>
      <c r="AF11" s="24">
        <f t="shared" si="12"/>
        <v>2.2239858581239647</v>
      </c>
      <c r="AG11" s="29">
        <f t="shared" si="13"/>
        <v>0.73836572870938366</v>
      </c>
      <c r="AH11" s="29">
        <f t="shared" si="14"/>
        <v>4.3616786305908342</v>
      </c>
      <c r="AJ11" s="51">
        <f t="shared" si="15"/>
        <v>41.194779295183054</v>
      </c>
      <c r="AK11" s="29">
        <f t="shared" si="16"/>
        <v>4.3616786305908342</v>
      </c>
      <c r="AL11" s="58">
        <f t="shared" si="17"/>
        <v>0.73836572870938366</v>
      </c>
      <c r="AM11" s="24"/>
      <c r="AN11" s="122"/>
      <c r="AO11" s="160"/>
      <c r="AP11" s="160"/>
      <c r="AQ11" s="128"/>
      <c r="AR11" s="59"/>
    </row>
    <row r="12" spans="1:44" x14ac:dyDescent="0.2">
      <c r="A12" s="1">
        <v>94</v>
      </c>
      <c r="B12" s="1">
        <v>264</v>
      </c>
      <c r="C12" s="1" t="s">
        <v>92</v>
      </c>
      <c r="D12" s="66">
        <v>11.9</v>
      </c>
      <c r="E12">
        <v>1054</v>
      </c>
      <c r="F12">
        <v>1678</v>
      </c>
      <c r="G12">
        <v>7440</v>
      </c>
      <c r="H12" s="17">
        <v>0.78300000000000003</v>
      </c>
      <c r="I12" s="25">
        <f t="shared" si="0"/>
        <v>0.1702253526509655</v>
      </c>
      <c r="J12" s="25">
        <f t="shared" si="1"/>
        <v>7.6937841528084278E-2</v>
      </c>
      <c r="K12" s="27">
        <f t="shared" si="2"/>
        <v>2.2125049165673421</v>
      </c>
      <c r="L12" s="27">
        <f t="shared" si="3"/>
        <v>0.72844917718322444</v>
      </c>
      <c r="M12" s="27">
        <f t="shared" si="4"/>
        <v>4.4338498212157331</v>
      </c>
      <c r="N12" s="27"/>
      <c r="O12" s="51">
        <f t="shared" si="5"/>
        <v>38.801007463750089</v>
      </c>
      <c r="P12" s="27">
        <f t="shared" si="6"/>
        <v>4.4338498212157331</v>
      </c>
      <c r="Q12" s="58">
        <f t="shared" si="7"/>
        <v>0.72844917718322444</v>
      </c>
      <c r="R12" s="156">
        <f t="shared" si="8"/>
        <v>862.30173356344847</v>
      </c>
      <c r="S12" s="156">
        <f t="shared" si="9"/>
        <v>1101.2793532100236</v>
      </c>
      <c r="T12" s="153"/>
      <c r="U12" s="153"/>
      <c r="W12" s="1">
        <v>94</v>
      </c>
      <c r="X12" s="66">
        <v>11.9</v>
      </c>
      <c r="Y12" s="17">
        <v>0.82499999999999996</v>
      </c>
      <c r="Z12">
        <v>2021</v>
      </c>
      <c r="AA12">
        <v>8506</v>
      </c>
      <c r="AB12">
        <v>909</v>
      </c>
      <c r="AC12">
        <v>1111</v>
      </c>
      <c r="AD12" s="27">
        <f t="shared" si="10"/>
        <v>0.17515792401931105</v>
      </c>
      <c r="AE12" s="27">
        <f t="shared" si="11"/>
        <v>7.9121408697827009E-2</v>
      </c>
      <c r="AF12" s="24">
        <f t="shared" si="12"/>
        <v>2.213786722229095</v>
      </c>
      <c r="AG12" s="29">
        <f t="shared" si="13"/>
        <v>0.73935593651521403</v>
      </c>
      <c r="AH12" s="29">
        <f t="shared" si="14"/>
        <v>4.2088075210291933</v>
      </c>
      <c r="AJ12" s="51">
        <f t="shared" si="15"/>
        <v>44.360399124550838</v>
      </c>
      <c r="AK12" s="29">
        <f t="shared" si="16"/>
        <v>4.2088075210291933</v>
      </c>
      <c r="AL12" s="58">
        <f t="shared" si="17"/>
        <v>0.73935593651521403</v>
      </c>
      <c r="AM12" s="24"/>
      <c r="AN12" s="122"/>
      <c r="AO12" s="160"/>
      <c r="AP12" s="160"/>
      <c r="AQ12" s="128"/>
      <c r="AR12" s="59"/>
    </row>
    <row r="13" spans="1:44" x14ac:dyDescent="0.2">
      <c r="A13" s="1">
        <v>94</v>
      </c>
      <c r="B13" s="1">
        <v>264</v>
      </c>
      <c r="C13" s="1" t="s">
        <v>92</v>
      </c>
      <c r="D13" s="66">
        <v>11.9</v>
      </c>
      <c r="E13">
        <v>1151</v>
      </c>
      <c r="F13">
        <v>2301</v>
      </c>
      <c r="G13">
        <v>9325</v>
      </c>
      <c r="H13" s="17">
        <v>0.85499999999999998</v>
      </c>
      <c r="I13" s="25">
        <f t="shared" si="0"/>
        <v>0.17890839596890398</v>
      </c>
      <c r="J13" s="25">
        <f t="shared" si="1"/>
        <v>8.1014083271943579E-2</v>
      </c>
      <c r="K13" s="27">
        <f t="shared" si="2"/>
        <v>2.2083616668024768</v>
      </c>
      <c r="L13" s="27">
        <f t="shared" si="3"/>
        <v>0.74539839331342173</v>
      </c>
      <c r="M13" s="27">
        <f t="shared" si="4"/>
        <v>4.0525858322468489</v>
      </c>
      <c r="N13" s="27"/>
      <c r="O13" s="51">
        <f t="shared" si="5"/>
        <v>48.63163905906849</v>
      </c>
      <c r="P13" s="27">
        <f t="shared" si="6"/>
        <v>4.0525858322468489</v>
      </c>
      <c r="Q13" s="58">
        <f t="shared" si="7"/>
        <v>0.74539839331342173</v>
      </c>
      <c r="R13" s="156">
        <f t="shared" si="8"/>
        <v>941.65967299006559</v>
      </c>
      <c r="S13" s="156">
        <f t="shared" si="9"/>
        <v>1101.3563426784392</v>
      </c>
      <c r="T13" s="153"/>
      <c r="U13" s="153"/>
      <c r="W13" s="1">
        <v>94</v>
      </c>
      <c r="X13" s="66">
        <v>11.9</v>
      </c>
      <c r="Y13" s="17">
        <v>0.85</v>
      </c>
      <c r="Z13">
        <v>2250</v>
      </c>
      <c r="AA13">
        <v>9141</v>
      </c>
      <c r="AB13">
        <v>936</v>
      </c>
      <c r="AC13">
        <v>1144</v>
      </c>
      <c r="AD13" s="27">
        <f t="shared" si="10"/>
        <v>0.17753099567509417</v>
      </c>
      <c r="AE13" s="27">
        <f t="shared" si="11"/>
        <v>8.0681565976690461E-2</v>
      </c>
      <c r="AF13" s="24">
        <f t="shared" si="12"/>
        <v>2.2003910499999995</v>
      </c>
      <c r="AG13" s="29">
        <f t="shared" si="13"/>
        <v>0.73984348799836985</v>
      </c>
      <c r="AH13" s="29">
        <f t="shared" si="14"/>
        <v>4.0626666666666669</v>
      </c>
      <c r="AJ13" s="51">
        <f t="shared" si="15"/>
        <v>47.672044250825209</v>
      </c>
      <c r="AK13" s="29">
        <f t="shared" si="16"/>
        <v>4.0626666666666669</v>
      </c>
      <c r="AL13" s="58">
        <f t="shared" si="17"/>
        <v>0.73984348799836985</v>
      </c>
      <c r="AM13" s="24"/>
      <c r="AN13" s="122"/>
      <c r="AO13" s="160"/>
      <c r="AP13" s="160"/>
      <c r="AQ13" s="128"/>
      <c r="AR13" s="59"/>
    </row>
    <row r="14" spans="1:44" x14ac:dyDescent="0.2">
      <c r="A14" s="1">
        <v>94</v>
      </c>
      <c r="B14" s="1">
        <v>264</v>
      </c>
      <c r="C14" s="1" t="s">
        <v>92</v>
      </c>
      <c r="D14" s="66">
        <v>11.9</v>
      </c>
      <c r="E14">
        <v>1155</v>
      </c>
      <c r="F14">
        <v>2326</v>
      </c>
      <c r="G14">
        <v>9276</v>
      </c>
      <c r="H14" s="17">
        <v>0.85799999999999998</v>
      </c>
      <c r="I14" s="25">
        <f t="shared" si="0"/>
        <v>0.1767377412404115</v>
      </c>
      <c r="J14" s="25">
        <f t="shared" si="1"/>
        <v>8.1046381949882979E-2</v>
      </c>
      <c r="K14" s="27">
        <f t="shared" si="2"/>
        <v>2.1806987182932067</v>
      </c>
      <c r="L14" s="27">
        <f t="shared" si="3"/>
        <v>0.73158233412836227</v>
      </c>
      <c r="M14" s="27">
        <f t="shared" si="4"/>
        <v>3.9879621668099743</v>
      </c>
      <c r="N14" s="27"/>
      <c r="O14" s="51">
        <f t="shared" si="5"/>
        <v>48.376094789481961</v>
      </c>
      <c r="P14" s="27">
        <f t="shared" si="6"/>
        <v>3.9879621668099743</v>
      </c>
      <c r="Q14" s="58">
        <f t="shared" si="7"/>
        <v>0.73158233412836227</v>
      </c>
      <c r="R14" s="156">
        <f t="shared" si="8"/>
        <v>944.93216533755481</v>
      </c>
      <c r="S14" s="156">
        <f t="shared" si="9"/>
        <v>1101.3195400204602</v>
      </c>
      <c r="T14" s="153"/>
      <c r="U14" s="153"/>
      <c r="W14" s="1">
        <v>94</v>
      </c>
      <c r="X14" s="66">
        <v>11.9</v>
      </c>
      <c r="Y14" s="17">
        <v>0.875</v>
      </c>
      <c r="Z14">
        <v>2494</v>
      </c>
      <c r="AA14">
        <v>9817</v>
      </c>
      <c r="AB14">
        <v>964</v>
      </c>
      <c r="AC14">
        <v>1178</v>
      </c>
      <c r="AD14" s="27">
        <f t="shared" si="10"/>
        <v>0.17981285591682256</v>
      </c>
      <c r="AE14" s="27">
        <f t="shared" si="11"/>
        <v>8.1908779003125501E-2</v>
      </c>
      <c r="AF14" s="24">
        <f t="shared" si="12"/>
        <v>2.1952818501904563</v>
      </c>
      <c r="AG14" s="29">
        <f t="shared" si="13"/>
        <v>0.74285413921380294</v>
      </c>
      <c r="AH14" s="29">
        <f t="shared" si="14"/>
        <v>3.9362469927826784</v>
      </c>
      <c r="AJ14" s="51">
        <f t="shared" si="15"/>
        <v>51.197512133284221</v>
      </c>
      <c r="AK14" s="29">
        <f t="shared" si="16"/>
        <v>3.9362469927826784</v>
      </c>
      <c r="AL14" s="58">
        <f t="shared" si="17"/>
        <v>0.74285413921380294</v>
      </c>
      <c r="AM14" s="24"/>
      <c r="AN14" s="122"/>
      <c r="AO14" s="160"/>
      <c r="AP14" s="160"/>
      <c r="AQ14" s="128"/>
      <c r="AR14" s="59"/>
    </row>
    <row r="15" spans="1:44" x14ac:dyDescent="0.2">
      <c r="A15" s="1">
        <v>94</v>
      </c>
      <c r="B15" s="1">
        <v>264</v>
      </c>
      <c r="C15" s="1" t="s">
        <v>92</v>
      </c>
      <c r="D15" s="66">
        <v>11.9</v>
      </c>
      <c r="E15">
        <v>1248</v>
      </c>
      <c r="F15">
        <v>3068</v>
      </c>
      <c r="G15">
        <v>11290</v>
      </c>
      <c r="H15" s="17">
        <v>0.92700000000000005</v>
      </c>
      <c r="I15" s="25">
        <f t="shared" si="0"/>
        <v>0.18424567416173571</v>
      </c>
      <c r="J15" s="25">
        <f t="shared" si="1"/>
        <v>8.473863686171379E-2</v>
      </c>
      <c r="K15" s="27">
        <f t="shared" si="2"/>
        <v>2.1742817796610168</v>
      </c>
      <c r="L15" s="27">
        <f t="shared" si="3"/>
        <v>0.7447617570709657</v>
      </c>
      <c r="M15" s="27">
        <f t="shared" si="4"/>
        <v>3.6799217731421123</v>
      </c>
      <c r="N15" s="27"/>
      <c r="O15" s="51">
        <f t="shared" si="5"/>
        <v>58.879485788405709</v>
      </c>
      <c r="P15" s="27">
        <f t="shared" si="6"/>
        <v>3.6799217731421123</v>
      </c>
      <c r="Q15" s="58">
        <f t="shared" si="7"/>
        <v>0.7447617570709657</v>
      </c>
      <c r="R15" s="156">
        <f t="shared" si="8"/>
        <v>1021.0176124166827</v>
      </c>
      <c r="S15" s="156">
        <f t="shared" si="9"/>
        <v>1101.4213726177807</v>
      </c>
      <c r="T15" s="153"/>
      <c r="U15" s="153"/>
      <c r="W15" s="1">
        <v>94</v>
      </c>
      <c r="X15" s="66">
        <v>11.9</v>
      </c>
      <c r="Y15" s="17">
        <v>0.9</v>
      </c>
      <c r="Z15">
        <v>2768</v>
      </c>
      <c r="AA15">
        <v>10462</v>
      </c>
      <c r="AB15">
        <v>991</v>
      </c>
      <c r="AC15">
        <v>1211</v>
      </c>
      <c r="AD15" s="27">
        <f t="shared" si="10"/>
        <v>0.18132553110039334</v>
      </c>
      <c r="AE15" s="27">
        <f t="shared" si="11"/>
        <v>8.3676504676227406E-2</v>
      </c>
      <c r="AF15" s="24">
        <f t="shared" si="12"/>
        <v>2.1669826171875002</v>
      </c>
      <c r="AG15" s="29">
        <f t="shared" si="13"/>
        <v>0.73635594592308817</v>
      </c>
      <c r="AH15" s="29">
        <f t="shared" si="14"/>
        <v>3.7796242774566475</v>
      </c>
      <c r="AJ15" s="51">
        <f t="shared" si="15"/>
        <v>54.561309151310944</v>
      </c>
      <c r="AK15" s="29">
        <f t="shared" si="16"/>
        <v>3.7796242774566475</v>
      </c>
      <c r="AL15" s="58">
        <f t="shared" si="17"/>
        <v>0.73635594592308817</v>
      </c>
      <c r="AM15" s="24"/>
      <c r="AN15" s="122"/>
      <c r="AO15" s="160"/>
      <c r="AP15" s="160"/>
      <c r="AQ15" s="128"/>
      <c r="AR15" s="59"/>
    </row>
    <row r="16" spans="1:44" x14ac:dyDescent="0.2">
      <c r="A16" s="1">
        <v>94</v>
      </c>
      <c r="B16" s="1">
        <v>264</v>
      </c>
      <c r="C16" s="1" t="s">
        <v>92</v>
      </c>
      <c r="D16" s="66">
        <v>11.9</v>
      </c>
      <c r="E16">
        <v>1254</v>
      </c>
      <c r="F16">
        <v>3149</v>
      </c>
      <c r="G16">
        <v>11260</v>
      </c>
      <c r="H16" s="17">
        <v>0.93200000000000005</v>
      </c>
      <c r="I16" s="25">
        <f t="shared" si="0"/>
        <v>0.18200186835771465</v>
      </c>
      <c r="J16" s="25">
        <f t="shared" si="1"/>
        <v>8.5733375948935417E-2</v>
      </c>
      <c r="K16" s="27">
        <f t="shared" si="2"/>
        <v>2.1228823237535721</v>
      </c>
      <c r="L16" s="27">
        <f t="shared" si="3"/>
        <v>0.72271444546601116</v>
      </c>
      <c r="M16" s="27">
        <f t="shared" si="4"/>
        <v>3.5757383296284533</v>
      </c>
      <c r="N16" s="27"/>
      <c r="O16" s="51">
        <f t="shared" si="5"/>
        <v>58.723030113148653</v>
      </c>
      <c r="P16" s="27">
        <f t="shared" si="6"/>
        <v>3.5757383296284533</v>
      </c>
      <c r="Q16" s="58">
        <f t="shared" si="7"/>
        <v>0.72271444546601116</v>
      </c>
      <c r="R16" s="156">
        <f t="shared" si="8"/>
        <v>1025.9263509379168</v>
      </c>
      <c r="S16" s="156">
        <f t="shared" si="9"/>
        <v>1100.7793464999106</v>
      </c>
      <c r="T16" s="153"/>
      <c r="U16" s="153"/>
      <c r="W16" s="1">
        <v>94</v>
      </c>
      <c r="X16" s="66">
        <v>11.9</v>
      </c>
      <c r="Y16" s="17">
        <v>0.92500000000000004</v>
      </c>
      <c r="Z16">
        <v>3065</v>
      </c>
      <c r="AA16">
        <v>11103</v>
      </c>
      <c r="AB16">
        <v>1019</v>
      </c>
      <c r="AC16">
        <v>1245</v>
      </c>
      <c r="AD16" s="27">
        <f t="shared" si="10"/>
        <v>0.18206822813226878</v>
      </c>
      <c r="AE16" s="27">
        <f t="shared" si="11"/>
        <v>8.5269221673001883E-2</v>
      </c>
      <c r="AF16" s="24">
        <f t="shared" si="12"/>
        <v>2.1352162545880913</v>
      </c>
      <c r="AG16" s="29">
        <f t="shared" si="13"/>
        <v>0.72704591914726402</v>
      </c>
      <c r="AH16" s="29">
        <f t="shared" si="14"/>
        <v>3.6225122349102774</v>
      </c>
      <c r="AJ16" s="51">
        <f t="shared" si="15"/>
        <v>57.904245412636719</v>
      </c>
      <c r="AK16" s="29">
        <f t="shared" si="16"/>
        <v>3.6225122349102774</v>
      </c>
      <c r="AL16" s="58">
        <f t="shared" si="17"/>
        <v>0.72704591914726402</v>
      </c>
      <c r="AM16" s="24"/>
      <c r="AN16" s="122"/>
      <c r="AO16" s="160"/>
      <c r="AP16" s="160"/>
      <c r="AQ16" s="128"/>
      <c r="AR16" s="59"/>
    </row>
    <row r="17" spans="1:44" x14ac:dyDescent="0.2">
      <c r="A17" s="1">
        <v>94</v>
      </c>
      <c r="B17" s="1">
        <v>264</v>
      </c>
      <c r="C17" s="1" t="s">
        <v>92</v>
      </c>
      <c r="D17" s="66">
        <v>11.9</v>
      </c>
      <c r="E17">
        <v>1296</v>
      </c>
      <c r="F17">
        <v>3568</v>
      </c>
      <c r="G17">
        <v>12004</v>
      </c>
      <c r="H17" s="17">
        <v>0.96299999999999997</v>
      </c>
      <c r="I17" s="25">
        <f t="shared" si="0"/>
        <v>0.18165548363968906</v>
      </c>
      <c r="J17" s="25">
        <f t="shared" si="1"/>
        <v>8.7999400874226863E-2</v>
      </c>
      <c r="K17" s="27">
        <f t="shared" si="2"/>
        <v>2.0642809136771301</v>
      </c>
      <c r="L17" s="27">
        <f t="shared" si="3"/>
        <v>0.70209510424461785</v>
      </c>
      <c r="M17" s="27">
        <f t="shared" si="4"/>
        <v>3.3643497757847536</v>
      </c>
      <c r="N17" s="27"/>
      <c r="O17" s="51">
        <f t="shared" si="5"/>
        <v>62.60313085952366</v>
      </c>
      <c r="P17" s="27">
        <f t="shared" si="6"/>
        <v>3.3643497757847536</v>
      </c>
      <c r="Q17" s="58">
        <f t="shared" si="7"/>
        <v>0.70209510424461785</v>
      </c>
      <c r="R17" s="156">
        <f t="shared" si="8"/>
        <v>1060.2875205865553</v>
      </c>
      <c r="S17" s="156">
        <f t="shared" si="9"/>
        <v>1101.0254627067034</v>
      </c>
      <c r="T17" s="153"/>
      <c r="U17" s="153"/>
      <c r="W17" s="1">
        <v>94</v>
      </c>
      <c r="X17" s="66">
        <v>11.9</v>
      </c>
      <c r="Y17" s="17">
        <v>0.95</v>
      </c>
      <c r="Z17">
        <v>3383</v>
      </c>
      <c r="AA17">
        <v>11737</v>
      </c>
      <c r="AB17">
        <v>1046</v>
      </c>
      <c r="AC17">
        <v>1279</v>
      </c>
      <c r="AD17" s="27">
        <f t="shared" si="10"/>
        <v>0.18236796183179174</v>
      </c>
      <c r="AE17" s="27">
        <f t="shared" si="11"/>
        <v>8.6808097569698345E-2</v>
      </c>
      <c r="AF17" s="24">
        <f t="shared" si="12"/>
        <v>2.1008173999593556</v>
      </c>
      <c r="AG17" s="29">
        <f t="shared" si="13"/>
        <v>0.71592160605096122</v>
      </c>
      <c r="AH17" s="29">
        <f t="shared" si="14"/>
        <v>3.4694058527933787</v>
      </c>
      <c r="AJ17" s="51">
        <f t="shared" si="15"/>
        <v>61.210675349735858</v>
      </c>
      <c r="AK17" s="29">
        <f t="shared" si="16"/>
        <v>3.4694058527933787</v>
      </c>
      <c r="AL17" s="58">
        <f t="shared" si="17"/>
        <v>0.71592160605096122</v>
      </c>
      <c r="AM17" s="24"/>
      <c r="AN17" s="122"/>
      <c r="AO17" s="160"/>
      <c r="AP17" s="160"/>
      <c r="AQ17" s="128"/>
      <c r="AR17" s="59"/>
    </row>
    <row r="18" spans="1:44" x14ac:dyDescent="0.2">
      <c r="A18" s="1">
        <v>94</v>
      </c>
      <c r="B18" s="1">
        <v>264</v>
      </c>
      <c r="C18" s="1" t="s">
        <v>92</v>
      </c>
      <c r="D18" s="66">
        <v>11.9</v>
      </c>
      <c r="E18">
        <v>1350</v>
      </c>
      <c r="F18">
        <v>4103</v>
      </c>
      <c r="G18">
        <v>12749</v>
      </c>
      <c r="H18" s="17">
        <v>1.0029999999999999</v>
      </c>
      <c r="I18" s="25">
        <f t="shared" si="0"/>
        <v>0.17780383049534154</v>
      </c>
      <c r="J18" s="25">
        <f t="shared" si="1"/>
        <v>8.9530309482741433E-2</v>
      </c>
      <c r="K18" s="27">
        <f t="shared" si="2"/>
        <v>1.9859624245978553</v>
      </c>
      <c r="L18" s="27">
        <f t="shared" si="3"/>
        <v>0.66825847452435816</v>
      </c>
      <c r="M18" s="27">
        <f t="shared" si="4"/>
        <v>3.1072386058981234</v>
      </c>
      <c r="N18" s="27"/>
      <c r="O18" s="51">
        <f t="shared" si="5"/>
        <v>66.488446795073912</v>
      </c>
      <c r="P18" s="27">
        <f t="shared" si="6"/>
        <v>3.1072386058981234</v>
      </c>
      <c r="Q18" s="58">
        <f t="shared" si="7"/>
        <v>0.66825847452435816</v>
      </c>
      <c r="R18" s="156">
        <f>E18*(PI()/30)*($D$4/2)</f>
        <v>1104.4661672776617</v>
      </c>
      <c r="S18" s="156">
        <f>R18/H18</f>
        <v>1101.162679239942</v>
      </c>
      <c r="T18" s="153"/>
      <c r="U18" s="153"/>
      <c r="W18" s="1">
        <v>94</v>
      </c>
      <c r="X18" s="66">
        <v>11.9</v>
      </c>
      <c r="Y18" s="17">
        <v>0.97499999999999998</v>
      </c>
      <c r="Z18">
        <v>3726</v>
      </c>
      <c r="AA18">
        <v>12225</v>
      </c>
      <c r="AB18">
        <v>1074</v>
      </c>
      <c r="AC18">
        <v>1312</v>
      </c>
      <c r="AD18" s="27">
        <f t="shared" si="10"/>
        <v>0.18051517906008324</v>
      </c>
      <c r="AE18" s="27">
        <f t="shared" si="11"/>
        <v>8.8575011970226769E-2</v>
      </c>
      <c r="AF18" s="24">
        <f t="shared" si="12"/>
        <v>2.0379921497584541</v>
      </c>
      <c r="AG18" s="29">
        <f t="shared" si="13"/>
        <v>0.69097488359225712</v>
      </c>
      <c r="AH18" s="29">
        <f t="shared" si="14"/>
        <v>3.2809983896940418</v>
      </c>
      <c r="AJ18" s="51">
        <f t="shared" si="15"/>
        <v>63.755687667250648</v>
      </c>
      <c r="AK18" s="29">
        <f t="shared" si="16"/>
        <v>3.2809983896940418</v>
      </c>
      <c r="AL18" s="58">
        <f t="shared" si="17"/>
        <v>0.69097488359225712</v>
      </c>
      <c r="AM18" s="24"/>
      <c r="AN18" s="122"/>
      <c r="AO18" s="160"/>
      <c r="AP18" s="160"/>
      <c r="AQ18" s="128"/>
      <c r="AR18" s="59"/>
    </row>
    <row r="19" spans="1:44" x14ac:dyDescent="0.2">
      <c r="A19" s="1">
        <v>94</v>
      </c>
      <c r="B19" s="1">
        <v>264</v>
      </c>
      <c r="C19" s="1" t="s">
        <v>92</v>
      </c>
      <c r="D19" s="66">
        <v>11.9</v>
      </c>
      <c r="E19">
        <v>1407</v>
      </c>
      <c r="F19">
        <v>4680</v>
      </c>
      <c r="G19">
        <v>13442</v>
      </c>
      <c r="H19" s="17">
        <v>1.0449999999999999</v>
      </c>
      <c r="I19" s="25">
        <f t="shared" si="0"/>
        <v>0.1725870577410844</v>
      </c>
      <c r="J19" s="25">
        <f t="shared" si="1"/>
        <v>9.0205586596734888E-2</v>
      </c>
      <c r="K19" s="27">
        <f t="shared" si="2"/>
        <v>1.9132635156250004</v>
      </c>
      <c r="L19" s="27">
        <f t="shared" si="3"/>
        <v>0.63428113371499062</v>
      </c>
      <c r="M19" s="27">
        <f t="shared" si="4"/>
        <v>2.8722222222222222</v>
      </c>
      <c r="N19" s="27"/>
      <c r="O19" s="51">
        <f t="shared" si="5"/>
        <v>70.102572893511919</v>
      </c>
      <c r="P19" s="27">
        <f t="shared" si="6"/>
        <v>2.8722222222222222</v>
      </c>
      <c r="Q19" s="58">
        <f t="shared" si="7"/>
        <v>0.63428113371499062</v>
      </c>
      <c r="R19" s="156">
        <f>E19*(PI()/30)*($D$4/2)</f>
        <v>1151.0991832293851</v>
      </c>
      <c r="S19" s="156">
        <f>R19/H19</f>
        <v>1101.5303188797943</v>
      </c>
      <c r="T19" s="153"/>
      <c r="U19" s="153"/>
      <c r="W19" s="1">
        <v>94</v>
      </c>
      <c r="X19" s="66">
        <v>11.9</v>
      </c>
      <c r="Y19" s="17">
        <v>1</v>
      </c>
      <c r="Z19">
        <v>4056</v>
      </c>
      <c r="AA19">
        <v>12694</v>
      </c>
      <c r="AB19">
        <v>1101</v>
      </c>
      <c r="AC19">
        <v>1346</v>
      </c>
      <c r="AD19" s="27">
        <f t="shared" si="10"/>
        <v>0.17809056140949242</v>
      </c>
      <c r="AE19" s="27">
        <f t="shared" si="11"/>
        <v>8.9296130716517652E-2</v>
      </c>
      <c r="AF19" s="24">
        <f t="shared" si="12"/>
        <v>1.9943816151997045</v>
      </c>
      <c r="AG19" s="29">
        <f t="shared" si="13"/>
        <v>0.67163234783316095</v>
      </c>
      <c r="AH19" s="29">
        <f t="shared" si="14"/>
        <v>3.1296844181459567</v>
      </c>
      <c r="AJ19" s="51">
        <f t="shared" si="15"/>
        <v>66.201611390435971</v>
      </c>
      <c r="AK19" s="29">
        <f t="shared" si="16"/>
        <v>3.1296844181459567</v>
      </c>
      <c r="AL19" s="58">
        <f t="shared" si="17"/>
        <v>0.67163234783316095</v>
      </c>
      <c r="AM19" s="24"/>
      <c r="AN19" s="122"/>
      <c r="AO19" s="160"/>
      <c r="AP19" s="160"/>
      <c r="AQ19" s="128"/>
      <c r="AR19" s="59"/>
    </row>
    <row r="20" spans="1:44" x14ac:dyDescent="0.2">
      <c r="A20" s="1">
        <v>94</v>
      </c>
      <c r="B20" s="1">
        <v>264</v>
      </c>
      <c r="C20" s="1" t="s">
        <v>92</v>
      </c>
      <c r="D20" s="66">
        <v>11.9</v>
      </c>
      <c r="E20">
        <v>1431</v>
      </c>
      <c r="F20">
        <v>4943</v>
      </c>
      <c r="G20">
        <v>13740</v>
      </c>
      <c r="H20" s="17">
        <v>1.0629999999999999</v>
      </c>
      <c r="I20" s="25">
        <f t="shared" si="0"/>
        <v>0.17054539371420785</v>
      </c>
      <c r="J20" s="25">
        <f t="shared" si="1"/>
        <v>9.0561077980774174E-2</v>
      </c>
      <c r="K20" s="27">
        <f t="shared" si="2"/>
        <v>1.8832085208881246</v>
      </c>
      <c r="L20" s="27">
        <f t="shared" si="3"/>
        <v>0.62061361498662415</v>
      </c>
      <c r="M20" s="27">
        <f t="shared" si="4"/>
        <v>2.7796884483107425</v>
      </c>
      <c r="N20" s="27"/>
      <c r="O20" s="51">
        <f t="shared" si="5"/>
        <v>71.656699267732009</v>
      </c>
      <c r="P20" s="27">
        <f t="shared" si="6"/>
        <v>2.7796884483107425</v>
      </c>
      <c r="Q20" s="58">
        <f t="shared" si="7"/>
        <v>0.62061361498662415</v>
      </c>
      <c r="R20" s="156">
        <f t="shared" si="8"/>
        <v>1170.7341373143213</v>
      </c>
      <c r="S20" s="156">
        <f t="shared" si="9"/>
        <v>1101.3491414057585</v>
      </c>
      <c r="T20" s="153"/>
      <c r="U20" s="153"/>
      <c r="W20"/>
      <c r="X20" s="16"/>
      <c r="Y20" s="59"/>
      <c r="Z20"/>
      <c r="AC20" s="9"/>
      <c r="AD20" s="27"/>
      <c r="AE20" s="27"/>
      <c r="AG20" s="29"/>
      <c r="AH20" s="29"/>
      <c r="AL20" s="58"/>
      <c r="AM20" s="24"/>
      <c r="AN20" s="122"/>
      <c r="AO20" s="160"/>
      <c r="AP20" s="160"/>
      <c r="AQ20" s="128"/>
      <c r="AR20" s="59"/>
    </row>
    <row r="21" spans="1:44" x14ac:dyDescent="0.2">
      <c r="E21"/>
      <c r="F21"/>
      <c r="G21"/>
      <c r="H21" s="17"/>
      <c r="I21" s="25"/>
      <c r="J21" s="25"/>
      <c r="K21" s="27"/>
      <c r="L21" s="27"/>
      <c r="M21" s="27"/>
      <c r="N21" s="27"/>
      <c r="O21" s="51"/>
      <c r="P21" s="27"/>
      <c r="Q21" s="58"/>
      <c r="R21" s="156"/>
      <c r="T21" s="153"/>
      <c r="U21" s="153"/>
      <c r="AD21" s="27"/>
      <c r="AE21" s="27"/>
      <c r="AG21" s="29"/>
      <c r="AH21" s="29"/>
      <c r="AL21" s="58"/>
      <c r="AN21" s="122"/>
      <c r="AO21" s="160"/>
      <c r="AP21" s="160"/>
      <c r="AQ21" s="128"/>
    </row>
    <row r="22" spans="1:44" x14ac:dyDescent="0.2">
      <c r="E22"/>
      <c r="F22"/>
      <c r="G22"/>
      <c r="H22" s="17"/>
      <c r="I22" s="25"/>
      <c r="J22" s="25"/>
      <c r="K22" s="27"/>
      <c r="L22" s="27"/>
      <c r="M22" s="27"/>
      <c r="N22" s="27"/>
      <c r="O22" s="51"/>
      <c r="P22" s="27"/>
      <c r="Q22" s="58"/>
      <c r="R22" s="156"/>
      <c r="T22" s="153"/>
      <c r="U22" s="153"/>
      <c r="AD22" s="27"/>
      <c r="AE22" s="27"/>
      <c r="AG22" s="29"/>
      <c r="AH22" s="29"/>
      <c r="AL22" s="58"/>
      <c r="AN22" s="122"/>
      <c r="AO22" s="160"/>
      <c r="AP22" s="160"/>
      <c r="AQ22" s="128"/>
    </row>
    <row r="23" spans="1:44" x14ac:dyDescent="0.2">
      <c r="A23" s="1">
        <v>95</v>
      </c>
      <c r="B23" s="1">
        <v>274</v>
      </c>
      <c r="C23" s="1" t="s">
        <v>92</v>
      </c>
      <c r="D23" s="66">
        <v>14</v>
      </c>
      <c r="E23">
        <v>751</v>
      </c>
      <c r="F23">
        <v>728</v>
      </c>
      <c r="G23">
        <v>4199</v>
      </c>
      <c r="H23" s="17">
        <v>0.56299999999999994</v>
      </c>
      <c r="I23" s="25">
        <f t="shared" ref="I23:I36" si="18">0.1515*(G23/1000)/(E23/1000)^2/($D$4/10)^4</f>
        <v>0.18923372108517539</v>
      </c>
      <c r="J23" s="25">
        <f t="shared" ref="J23:J36" si="19">0.5*(F23/1000)/(E23/1000)^3/($D$4/10)^5</f>
        <v>9.227444517355507E-2</v>
      </c>
      <c r="K23" s="27">
        <f t="shared" ref="K23:K36" si="20">I23/J23</f>
        <v>2.0507706194196427</v>
      </c>
      <c r="L23" s="27">
        <f t="shared" ref="L23:L36" si="21">0.798*I23^1.5/J23</f>
        <v>0.71190040974197433</v>
      </c>
      <c r="M23" s="27">
        <f t="shared" ref="M23:M36" si="22">G23/F23</f>
        <v>5.7678571428571432</v>
      </c>
      <c r="N23" s="27"/>
      <c r="O23" s="51">
        <f t="shared" ref="O23:O36" si="23">G23/(PI()*$D$4^2/4)</f>
        <v>21.898579346812717</v>
      </c>
      <c r="P23" s="27">
        <f t="shared" ref="P23:P36" si="24">M23</f>
        <v>5.7678571428571432</v>
      </c>
      <c r="Q23" s="58">
        <f t="shared" ref="Q23:Q36" si="25">L23</f>
        <v>0.71190040974197433</v>
      </c>
      <c r="R23" s="156">
        <f t="shared" si="8"/>
        <v>614.41043824112876</v>
      </c>
      <c r="S23" s="156">
        <f t="shared" si="9"/>
        <v>1091.3151656147936</v>
      </c>
      <c r="T23" s="153"/>
      <c r="U23" s="153"/>
      <c r="W23" s="1">
        <v>95</v>
      </c>
      <c r="X23" s="66">
        <v>14</v>
      </c>
      <c r="Y23" s="17">
        <v>0.72499999999999998</v>
      </c>
      <c r="Z23">
        <v>1622</v>
      </c>
      <c r="AA23">
        <v>7179</v>
      </c>
      <c r="AB23">
        <v>791</v>
      </c>
      <c r="AC23">
        <v>966</v>
      </c>
      <c r="AD23" s="27">
        <f t="shared" ref="AD23:AD33" si="26">0.1515*(AA23/1000)/(AC23/1000)^2/($D$4/10)^4</f>
        <v>0.19554297995293393</v>
      </c>
      <c r="AE23" s="27">
        <f t="shared" ref="AE23:AE33" si="27">0.5*(Z23/1000)/(AC23/1000)^3/($D$4/10)^5</f>
        <v>9.6602717788784487E-2</v>
      </c>
      <c r="AF23" s="24">
        <f t="shared" ref="AF23:AF33" si="28">AD23/AE23</f>
        <v>2.0241975011559803</v>
      </c>
      <c r="AG23" s="29">
        <f t="shared" ref="AG23:AG33" si="29">0.798*AD23^1.5/AE23</f>
        <v>0.71429381623854804</v>
      </c>
      <c r="AH23" s="29">
        <f t="shared" ref="AH23:AH33" si="30">AA23/Z23</f>
        <v>4.4260172626387178</v>
      </c>
      <c r="AJ23" s="51">
        <f t="shared" ref="AJ23:AJ33" si="31">AA23/(PI()*$D$4^2/4)</f>
        <v>37.439843089013692</v>
      </c>
      <c r="AK23" s="29">
        <f t="shared" ref="AK23:AK33" si="32">AH23</f>
        <v>4.4260172626387178</v>
      </c>
      <c r="AL23" s="58">
        <f t="shared" ref="AL23:AL33" si="33">AG23</f>
        <v>0.71429381623854804</v>
      </c>
      <c r="AM23" s="24"/>
      <c r="AN23" s="122"/>
      <c r="AO23" s="160"/>
      <c r="AP23" s="160"/>
      <c r="AQ23" s="128"/>
    </row>
    <row r="24" spans="1:44" x14ac:dyDescent="0.2">
      <c r="A24" s="1">
        <v>95</v>
      </c>
      <c r="B24" s="1">
        <v>274</v>
      </c>
      <c r="C24" s="1" t="s">
        <v>92</v>
      </c>
      <c r="D24" s="66">
        <v>14</v>
      </c>
      <c r="E24">
        <v>801</v>
      </c>
      <c r="F24">
        <v>877</v>
      </c>
      <c r="G24">
        <v>4736</v>
      </c>
      <c r="H24" s="17">
        <v>0.60099999999999998</v>
      </c>
      <c r="I24" s="25">
        <f t="shared" si="18"/>
        <v>0.18762002535631955</v>
      </c>
      <c r="J24" s="25">
        <f t="shared" si="19"/>
        <v>9.1616125101345772E-2</v>
      </c>
      <c r="K24" s="27">
        <f t="shared" si="20"/>
        <v>2.0478930444697836</v>
      </c>
      <c r="L24" s="27">
        <f t="shared" si="21"/>
        <v>0.70786388848896054</v>
      </c>
      <c r="M24" s="27">
        <f t="shared" si="22"/>
        <v>5.4002280501710374</v>
      </c>
      <c r="N24" s="27"/>
      <c r="O24" s="51">
        <f t="shared" si="23"/>
        <v>24.699135933914032</v>
      </c>
      <c r="P24" s="27">
        <f t="shared" si="24"/>
        <v>5.4002280501710374</v>
      </c>
      <c r="Q24" s="58">
        <f t="shared" si="25"/>
        <v>0.70786388848896054</v>
      </c>
      <c r="R24" s="156">
        <f t="shared" si="8"/>
        <v>655.31659258474588</v>
      </c>
      <c r="S24" s="156">
        <f t="shared" si="9"/>
        <v>1090.3770259313576</v>
      </c>
      <c r="T24" s="153"/>
      <c r="U24" s="153"/>
      <c r="W24" s="1">
        <v>95</v>
      </c>
      <c r="X24" s="66">
        <v>14</v>
      </c>
      <c r="Y24" s="17">
        <v>0.75</v>
      </c>
      <c r="Z24">
        <v>1807</v>
      </c>
      <c r="AA24">
        <v>7775</v>
      </c>
      <c r="AB24">
        <v>818</v>
      </c>
      <c r="AC24">
        <v>1000</v>
      </c>
      <c r="AD24" s="27">
        <f t="shared" si="26"/>
        <v>0.19762092441599999</v>
      </c>
      <c r="AE24" s="27">
        <f t="shared" si="27"/>
        <v>9.7012573798400004E-2</v>
      </c>
      <c r="AF24" s="24">
        <f t="shared" si="28"/>
        <v>2.0370650594908688</v>
      </c>
      <c r="AG24" s="29">
        <f t="shared" si="29"/>
        <v>0.72264375555432492</v>
      </c>
      <c r="AH24" s="29">
        <f t="shared" si="30"/>
        <v>4.3027116768123959</v>
      </c>
      <c r="AJ24" s="51">
        <f t="shared" si="31"/>
        <v>40.548095837453886</v>
      </c>
      <c r="AK24" s="29">
        <f t="shared" si="32"/>
        <v>4.3027116768123959</v>
      </c>
      <c r="AL24" s="58">
        <f t="shared" si="33"/>
        <v>0.72264375555432492</v>
      </c>
      <c r="AM24" s="24"/>
      <c r="AN24" s="122"/>
      <c r="AO24" s="160"/>
      <c r="AP24" s="160"/>
      <c r="AQ24" s="128"/>
    </row>
    <row r="25" spans="1:44" x14ac:dyDescent="0.2">
      <c r="A25" s="1">
        <v>95</v>
      </c>
      <c r="B25" s="1">
        <v>274</v>
      </c>
      <c r="C25" s="1" t="s">
        <v>92</v>
      </c>
      <c r="D25" s="66">
        <v>14</v>
      </c>
      <c r="E25">
        <v>850</v>
      </c>
      <c r="F25">
        <v>1069</v>
      </c>
      <c r="G25">
        <v>5469</v>
      </c>
      <c r="H25" s="17">
        <v>0.63800000000000001</v>
      </c>
      <c r="I25" s="25">
        <f t="shared" si="18"/>
        <v>0.1923989070872803</v>
      </c>
      <c r="J25" s="25">
        <f t="shared" si="19"/>
        <v>9.3452473833177299E-2</v>
      </c>
      <c r="K25" s="27">
        <f t="shared" si="20"/>
        <v>2.0587888067118802</v>
      </c>
      <c r="L25" s="27">
        <f t="shared" si="21"/>
        <v>0.72063606010260761</v>
      </c>
      <c r="M25" s="27">
        <f t="shared" si="22"/>
        <v>5.1159962581852199</v>
      </c>
      <c r="N25" s="27"/>
      <c r="O25" s="51">
        <f t="shared" si="23"/>
        <v>28.521869599361455</v>
      </c>
      <c r="P25" s="27">
        <f t="shared" si="24"/>
        <v>5.1159962581852199</v>
      </c>
      <c r="Q25" s="58">
        <f t="shared" si="25"/>
        <v>0.72063606010260761</v>
      </c>
      <c r="R25" s="156">
        <f t="shared" si="8"/>
        <v>695.40462384149055</v>
      </c>
      <c r="S25" s="156">
        <f t="shared" si="9"/>
        <v>1089.9758994380729</v>
      </c>
      <c r="T25" s="153"/>
      <c r="U25" s="153"/>
      <c r="W25" s="1">
        <v>95</v>
      </c>
      <c r="X25" s="66">
        <v>14</v>
      </c>
      <c r="Y25" s="17">
        <v>0.77500000000000002</v>
      </c>
      <c r="Z25">
        <v>2033</v>
      </c>
      <c r="AA25">
        <v>8405</v>
      </c>
      <c r="AB25">
        <v>845</v>
      </c>
      <c r="AC25">
        <v>1033</v>
      </c>
      <c r="AD25" s="27">
        <f t="shared" si="26"/>
        <v>0.20020254939110049</v>
      </c>
      <c r="AE25" s="27">
        <f t="shared" si="27"/>
        <v>9.901620756508972E-2</v>
      </c>
      <c r="AF25" s="24">
        <f t="shared" si="28"/>
        <v>2.021916960003689</v>
      </c>
      <c r="AG25" s="29">
        <f t="shared" si="29"/>
        <v>0.72193983902932723</v>
      </c>
      <c r="AH25" s="29">
        <f t="shared" si="30"/>
        <v>4.1342843089030987</v>
      </c>
      <c r="AJ25" s="51">
        <f t="shared" si="31"/>
        <v>43.833665017852084</v>
      </c>
      <c r="AK25" s="29">
        <f t="shared" si="32"/>
        <v>4.1342843089030987</v>
      </c>
      <c r="AL25" s="58">
        <f t="shared" si="33"/>
        <v>0.72193983902932723</v>
      </c>
      <c r="AM25" s="24"/>
      <c r="AN25" s="122"/>
      <c r="AO25" s="160"/>
      <c r="AP25" s="160"/>
      <c r="AQ25" s="128"/>
    </row>
    <row r="26" spans="1:44" x14ac:dyDescent="0.2">
      <c r="A26" s="1">
        <v>95</v>
      </c>
      <c r="B26" s="1">
        <v>274</v>
      </c>
      <c r="C26" s="1" t="s">
        <v>92</v>
      </c>
      <c r="D26" s="66">
        <v>14</v>
      </c>
      <c r="E26">
        <v>894</v>
      </c>
      <c r="F26">
        <v>1250</v>
      </c>
      <c r="G26">
        <v>6006</v>
      </c>
      <c r="H26" s="17">
        <v>0.67100000000000004</v>
      </c>
      <c r="I26" s="25">
        <f t="shared" si="18"/>
        <v>0.1910041568866267</v>
      </c>
      <c r="J26" s="25">
        <f t="shared" si="19"/>
        <v>9.3921999760330388E-2</v>
      </c>
      <c r="K26" s="27">
        <f t="shared" si="20"/>
        <v>2.0336466149999999</v>
      </c>
      <c r="L26" s="27">
        <f t="shared" si="21"/>
        <v>0.70925072603888795</v>
      </c>
      <c r="M26" s="27">
        <f t="shared" si="22"/>
        <v>4.8048000000000002</v>
      </c>
      <c r="N26" s="27"/>
      <c r="O26" s="51">
        <f t="shared" si="23"/>
        <v>31.322426186462771</v>
      </c>
      <c r="P26" s="27">
        <f t="shared" si="24"/>
        <v>4.8048000000000002</v>
      </c>
      <c r="Q26" s="58">
        <f t="shared" si="25"/>
        <v>0.70925072603888795</v>
      </c>
      <c r="R26" s="156">
        <f t="shared" si="8"/>
        <v>731.40203966387367</v>
      </c>
      <c r="S26" s="156">
        <f t="shared" si="9"/>
        <v>1090.0179428671738</v>
      </c>
      <c r="T26" s="153"/>
      <c r="U26" s="153"/>
      <c r="W26" s="1">
        <v>95</v>
      </c>
      <c r="X26" s="66">
        <v>14</v>
      </c>
      <c r="Y26" s="17">
        <v>0.8</v>
      </c>
      <c r="Z26">
        <v>2273</v>
      </c>
      <c r="AA26">
        <v>9060</v>
      </c>
      <c r="AB26">
        <v>872</v>
      </c>
      <c r="AC26">
        <v>1066</v>
      </c>
      <c r="AD26" s="27">
        <f t="shared" si="26"/>
        <v>0.20264986421015949</v>
      </c>
      <c r="AE26" s="27">
        <f t="shared" si="27"/>
        <v>0.10073901402235434</v>
      </c>
      <c r="AF26" s="24">
        <f t="shared" si="28"/>
        <v>2.0116323966124066</v>
      </c>
      <c r="AG26" s="29">
        <f t="shared" si="29"/>
        <v>0.72264444909326453</v>
      </c>
      <c r="AH26" s="29">
        <f t="shared" si="30"/>
        <v>3.9859216893972724</v>
      </c>
      <c r="AJ26" s="51">
        <f t="shared" si="31"/>
        <v>47.249613927631152</v>
      </c>
      <c r="AK26" s="29">
        <f t="shared" si="32"/>
        <v>3.9859216893972724</v>
      </c>
      <c r="AL26" s="58">
        <f t="shared" si="33"/>
        <v>0.72264444909326453</v>
      </c>
      <c r="AM26" s="24"/>
      <c r="AN26" s="122"/>
      <c r="AO26" s="160"/>
      <c r="AP26" s="160"/>
      <c r="AQ26" s="128"/>
    </row>
    <row r="27" spans="1:44" x14ac:dyDescent="0.2">
      <c r="A27" s="1">
        <v>95</v>
      </c>
      <c r="B27" s="1">
        <v>274</v>
      </c>
      <c r="C27" s="1" t="s">
        <v>92</v>
      </c>
      <c r="D27" s="66">
        <v>14</v>
      </c>
      <c r="E27">
        <v>948</v>
      </c>
      <c r="F27">
        <v>1522</v>
      </c>
      <c r="G27">
        <v>6885</v>
      </c>
      <c r="H27" s="17">
        <v>0.71099999999999997</v>
      </c>
      <c r="I27" s="25">
        <f t="shared" si="18"/>
        <v>0.19472414190033649</v>
      </c>
      <c r="J27" s="25">
        <f t="shared" si="19"/>
        <v>9.59090335352481E-2</v>
      </c>
      <c r="K27" s="27">
        <f t="shared" si="20"/>
        <v>2.0303003244086728</v>
      </c>
      <c r="L27" s="27">
        <f t="shared" si="21"/>
        <v>0.71494572674578338</v>
      </c>
      <c r="M27" s="27">
        <f t="shared" si="22"/>
        <v>4.5236530880420496</v>
      </c>
      <c r="N27" s="27"/>
      <c r="O27" s="51">
        <f t="shared" si="23"/>
        <v>35.906577471494536</v>
      </c>
      <c r="P27" s="27">
        <f t="shared" si="24"/>
        <v>4.5236530880420496</v>
      </c>
      <c r="Q27" s="58">
        <f t="shared" si="25"/>
        <v>0.71494572674578338</v>
      </c>
      <c r="R27" s="156">
        <f t="shared" si="8"/>
        <v>775.58068635498012</v>
      </c>
      <c r="S27" s="156">
        <f t="shared" si="9"/>
        <v>1090.8307824964559</v>
      </c>
      <c r="T27" s="153"/>
      <c r="U27" s="153"/>
      <c r="W27" s="1">
        <v>95</v>
      </c>
      <c r="X27" s="66">
        <v>14</v>
      </c>
      <c r="Y27" s="17">
        <v>0.82499999999999996</v>
      </c>
      <c r="Z27">
        <v>2554</v>
      </c>
      <c r="AA27">
        <v>9807</v>
      </c>
      <c r="AB27">
        <v>900</v>
      </c>
      <c r="AC27">
        <v>1100</v>
      </c>
      <c r="AD27" s="27">
        <f t="shared" si="26"/>
        <v>0.2060076432460165</v>
      </c>
      <c r="AE27" s="27">
        <f t="shared" si="27"/>
        <v>0.10301790452652138</v>
      </c>
      <c r="AF27" s="24">
        <f t="shared" si="28"/>
        <v>1.9997265930892723</v>
      </c>
      <c r="AG27" s="29">
        <f t="shared" si="29"/>
        <v>0.72429448819641329</v>
      </c>
      <c r="AH27" s="29">
        <f t="shared" si="30"/>
        <v>3.8398590446358654</v>
      </c>
      <c r="AJ27" s="51">
        <f t="shared" si="31"/>
        <v>51.145360241531868</v>
      </c>
      <c r="AK27" s="29">
        <f t="shared" si="32"/>
        <v>3.8398590446358654</v>
      </c>
      <c r="AL27" s="58">
        <f t="shared" si="33"/>
        <v>0.72429448819641329</v>
      </c>
      <c r="AM27" s="24"/>
      <c r="AN27" s="122"/>
      <c r="AO27" s="160"/>
      <c r="AP27" s="160"/>
      <c r="AQ27" s="128"/>
    </row>
    <row r="28" spans="1:44" x14ac:dyDescent="0.2">
      <c r="A28" s="1">
        <v>95</v>
      </c>
      <c r="B28" s="1">
        <v>274</v>
      </c>
      <c r="C28" s="1" t="s">
        <v>92</v>
      </c>
      <c r="D28" s="66">
        <v>14</v>
      </c>
      <c r="E28">
        <v>996</v>
      </c>
      <c r="F28">
        <v>1798</v>
      </c>
      <c r="G28">
        <v>7715</v>
      </c>
      <c r="H28" s="17">
        <v>0.747</v>
      </c>
      <c r="I28" s="25">
        <f t="shared" si="18"/>
        <v>0.19767410554023321</v>
      </c>
      <c r="J28" s="25">
        <f t="shared" si="19"/>
        <v>9.7697071630338389E-2</v>
      </c>
      <c r="K28" s="27">
        <f t="shared" si="20"/>
        <v>2.0233370585372636</v>
      </c>
      <c r="L28" s="27">
        <f t="shared" si="21"/>
        <v>0.71787035379957997</v>
      </c>
      <c r="M28" s="27">
        <f t="shared" si="22"/>
        <v>4.2908787541713016</v>
      </c>
      <c r="N28" s="27"/>
      <c r="O28" s="51">
        <f t="shared" si="23"/>
        <v>40.235184486939772</v>
      </c>
      <c r="P28" s="27">
        <f t="shared" si="24"/>
        <v>4.2908787541713016</v>
      </c>
      <c r="Q28" s="58">
        <f t="shared" si="25"/>
        <v>0.71787035379957997</v>
      </c>
      <c r="R28" s="156">
        <f t="shared" si="8"/>
        <v>814.85059452485257</v>
      </c>
      <c r="S28" s="156">
        <f t="shared" si="9"/>
        <v>1090.8307824964559</v>
      </c>
      <c r="T28" s="153"/>
      <c r="U28" s="153"/>
      <c r="W28" s="1">
        <v>95</v>
      </c>
      <c r="X28" s="66">
        <v>14</v>
      </c>
      <c r="Y28" s="17">
        <v>0.85</v>
      </c>
      <c r="Z28">
        <v>2863</v>
      </c>
      <c r="AA28">
        <v>10532</v>
      </c>
      <c r="AB28">
        <v>927</v>
      </c>
      <c r="AC28">
        <v>1133</v>
      </c>
      <c r="AD28" s="27">
        <f t="shared" si="26"/>
        <v>0.20853721029913005</v>
      </c>
      <c r="AE28" s="27">
        <f t="shared" si="27"/>
        <v>0.10568211415423841</v>
      </c>
      <c r="AF28" s="24">
        <f t="shared" si="28"/>
        <v>1.9732497969786935</v>
      </c>
      <c r="AG28" s="29">
        <f t="shared" si="29"/>
        <v>0.7190792187122137</v>
      </c>
      <c r="AH28" s="29">
        <f t="shared" si="30"/>
        <v>3.6786587495633949</v>
      </c>
      <c r="AJ28" s="51">
        <f t="shared" si="31"/>
        <v>54.92637239357741</v>
      </c>
      <c r="AK28" s="29">
        <f t="shared" si="32"/>
        <v>3.6786587495633949</v>
      </c>
      <c r="AL28" s="58">
        <f t="shared" si="33"/>
        <v>0.7190792187122137</v>
      </c>
      <c r="AM28" s="24"/>
      <c r="AN28" s="122"/>
      <c r="AO28" s="160"/>
      <c r="AP28" s="160"/>
      <c r="AQ28" s="128"/>
    </row>
    <row r="29" spans="1:44" x14ac:dyDescent="0.2">
      <c r="A29" s="1">
        <v>95</v>
      </c>
      <c r="B29" s="1">
        <v>274</v>
      </c>
      <c r="C29" s="1" t="s">
        <v>92</v>
      </c>
      <c r="D29" s="66">
        <v>14</v>
      </c>
      <c r="E29">
        <v>1048</v>
      </c>
      <c r="F29">
        <v>2142</v>
      </c>
      <c r="G29">
        <v>8691</v>
      </c>
      <c r="H29" s="17">
        <v>0.78600000000000003</v>
      </c>
      <c r="I29" s="25">
        <f t="shared" si="18"/>
        <v>0.20113132443097717</v>
      </c>
      <c r="J29" s="25">
        <f t="shared" si="19"/>
        <v>9.9909202607901537E-2</v>
      </c>
      <c r="K29" s="27">
        <f t="shared" si="20"/>
        <v>2.0131411239495796</v>
      </c>
      <c r="L29" s="27">
        <f t="shared" si="21"/>
        <v>0.72047176995816586</v>
      </c>
      <c r="M29" s="27">
        <f t="shared" si="22"/>
        <v>4.0574229691876749</v>
      </c>
      <c r="N29" s="27"/>
      <c r="O29" s="51">
        <f t="shared" si="23"/>
        <v>45.325209121969358</v>
      </c>
      <c r="P29" s="27">
        <f t="shared" si="24"/>
        <v>4.0574229691876749</v>
      </c>
      <c r="Q29" s="58">
        <f t="shared" si="25"/>
        <v>0.72047176995816586</v>
      </c>
      <c r="R29" s="156">
        <f t="shared" si="8"/>
        <v>857.39299504221435</v>
      </c>
      <c r="S29" s="156">
        <f t="shared" si="9"/>
        <v>1090.8307824964559</v>
      </c>
      <c r="T29" s="153"/>
      <c r="U29" s="153"/>
      <c r="W29" s="1">
        <v>95</v>
      </c>
      <c r="X29" s="66">
        <v>14</v>
      </c>
      <c r="Y29" s="17">
        <v>0.875</v>
      </c>
      <c r="Z29">
        <v>3208</v>
      </c>
      <c r="AA29">
        <v>11360</v>
      </c>
      <c r="AB29">
        <v>954</v>
      </c>
      <c r="AC29">
        <v>1166</v>
      </c>
      <c r="AD29" s="27">
        <f t="shared" si="26"/>
        <v>0.2123800698510396</v>
      </c>
      <c r="AE29" s="27">
        <f t="shared" si="27"/>
        <v>0.10864470939501102</v>
      </c>
      <c r="AF29" s="24">
        <f t="shared" si="28"/>
        <v>1.9548128117206978</v>
      </c>
      <c r="AG29" s="29">
        <f t="shared" si="29"/>
        <v>0.71889414693965026</v>
      </c>
      <c r="AH29" s="29">
        <f t="shared" si="30"/>
        <v>3.5411471321695762</v>
      </c>
      <c r="AJ29" s="51">
        <f t="shared" si="31"/>
        <v>59.244549030672175</v>
      </c>
      <c r="AK29" s="29">
        <f t="shared" si="32"/>
        <v>3.5411471321695762</v>
      </c>
      <c r="AL29" s="58">
        <f t="shared" si="33"/>
        <v>0.71889414693965026</v>
      </c>
      <c r="AM29" s="24"/>
      <c r="AN29" s="122"/>
      <c r="AO29" s="160"/>
      <c r="AP29" s="160"/>
      <c r="AQ29" s="128"/>
    </row>
    <row r="30" spans="1:44" x14ac:dyDescent="0.2">
      <c r="A30" s="1">
        <v>95</v>
      </c>
      <c r="B30" s="1">
        <v>274</v>
      </c>
      <c r="C30" s="1" t="s">
        <v>92</v>
      </c>
      <c r="D30" s="66">
        <v>14</v>
      </c>
      <c r="E30">
        <v>1095</v>
      </c>
      <c r="F30">
        <v>2490</v>
      </c>
      <c r="G30">
        <v>9668</v>
      </c>
      <c r="H30" s="17">
        <v>0.82199999999999995</v>
      </c>
      <c r="I30" s="25">
        <f t="shared" si="18"/>
        <v>0.20494670110825045</v>
      </c>
      <c r="J30" s="25">
        <f t="shared" si="19"/>
        <v>0.10181853965479373</v>
      </c>
      <c r="K30" s="27">
        <f t="shared" si="20"/>
        <v>2.0128623117469875</v>
      </c>
      <c r="L30" s="27">
        <f t="shared" si="21"/>
        <v>0.72717246527817991</v>
      </c>
      <c r="M30" s="27">
        <f t="shared" si="22"/>
        <v>3.8827309236947789</v>
      </c>
      <c r="N30" s="27"/>
      <c r="O30" s="51">
        <f t="shared" si="23"/>
        <v>50.420448946174169</v>
      </c>
      <c r="P30" s="27">
        <f t="shared" si="24"/>
        <v>3.8827309236947789</v>
      </c>
      <c r="Q30" s="58">
        <f t="shared" si="25"/>
        <v>0.72717246527817991</v>
      </c>
      <c r="R30" s="156">
        <f t="shared" si="8"/>
        <v>895.84478012521436</v>
      </c>
      <c r="S30" s="156">
        <f t="shared" si="9"/>
        <v>1089.835498935784</v>
      </c>
      <c r="T30" s="153"/>
      <c r="U30" s="153"/>
      <c r="W30" s="1">
        <v>95</v>
      </c>
      <c r="X30" s="66">
        <v>14</v>
      </c>
      <c r="Y30" s="17">
        <v>0.9</v>
      </c>
      <c r="Z30">
        <v>3606</v>
      </c>
      <c r="AA30">
        <v>12125</v>
      </c>
      <c r="AB30">
        <v>981</v>
      </c>
      <c r="AC30">
        <v>1200</v>
      </c>
      <c r="AD30" s="27">
        <f t="shared" si="26"/>
        <v>0.21401873066666666</v>
      </c>
      <c r="AE30" s="27">
        <f t="shared" si="27"/>
        <v>0.11203452017777776</v>
      </c>
      <c r="AF30" s="24">
        <f t="shared" si="28"/>
        <v>1.9102927412645592</v>
      </c>
      <c r="AG30" s="29">
        <f t="shared" si="29"/>
        <v>0.70522663891321702</v>
      </c>
      <c r="AH30" s="29">
        <f t="shared" si="30"/>
        <v>3.3624514697726013</v>
      </c>
      <c r="AJ30" s="51">
        <f t="shared" si="31"/>
        <v>63.234168749727125</v>
      </c>
      <c r="AK30" s="29">
        <f t="shared" si="32"/>
        <v>3.3624514697726013</v>
      </c>
      <c r="AL30" s="58">
        <f t="shared" si="33"/>
        <v>0.70522663891321702</v>
      </c>
      <c r="AM30" s="24"/>
      <c r="AN30" s="122"/>
      <c r="AO30" s="160"/>
      <c r="AP30" s="160"/>
      <c r="AQ30" s="128"/>
    </row>
    <row r="31" spans="1:44" x14ac:dyDescent="0.2">
      <c r="A31" s="1">
        <v>95</v>
      </c>
      <c r="B31" s="1">
        <v>274</v>
      </c>
      <c r="C31" s="1" t="s">
        <v>92</v>
      </c>
      <c r="D31" s="66">
        <v>14</v>
      </c>
      <c r="E31">
        <v>1147</v>
      </c>
      <c r="F31">
        <v>3016</v>
      </c>
      <c r="G31">
        <v>10840</v>
      </c>
      <c r="H31" s="17">
        <v>0.86099999999999999</v>
      </c>
      <c r="I31" s="25">
        <f t="shared" si="18"/>
        <v>0.20942811084569957</v>
      </c>
      <c r="J31" s="25">
        <f t="shared" si="19"/>
        <v>0.10730277603149108</v>
      </c>
      <c r="K31" s="27">
        <f t="shared" si="20"/>
        <v>1.9517492332559681</v>
      </c>
      <c r="L31" s="27">
        <f t="shared" si="21"/>
        <v>0.71276176789260348</v>
      </c>
      <c r="M31" s="27">
        <f t="shared" si="22"/>
        <v>3.5941644562334218</v>
      </c>
      <c r="N31" s="27"/>
      <c r="O31" s="51">
        <f t="shared" si="23"/>
        <v>56.532650659549859</v>
      </c>
      <c r="P31" s="27">
        <f t="shared" si="24"/>
        <v>3.5941644562334218</v>
      </c>
      <c r="Q31" s="58">
        <f t="shared" si="25"/>
        <v>0.71276176789260348</v>
      </c>
      <c r="R31" s="156">
        <f t="shared" si="8"/>
        <v>938.38718064257625</v>
      </c>
      <c r="S31" s="156">
        <f t="shared" si="9"/>
        <v>1089.8805814664067</v>
      </c>
      <c r="T31" s="153"/>
      <c r="U31" s="153"/>
      <c r="W31" s="1">
        <v>95</v>
      </c>
      <c r="X31" s="66">
        <v>14</v>
      </c>
      <c r="Y31" s="17">
        <v>0.92500000000000004</v>
      </c>
      <c r="Z31">
        <v>3985</v>
      </c>
      <c r="AA31">
        <v>12791</v>
      </c>
      <c r="AB31">
        <v>1009</v>
      </c>
      <c r="AC31">
        <v>1233</v>
      </c>
      <c r="AD31" s="27">
        <f t="shared" si="26"/>
        <v>0.2138507976653386</v>
      </c>
      <c r="AE31" s="27">
        <f t="shared" si="27"/>
        <v>0.11413240536190641</v>
      </c>
      <c r="AF31" s="24">
        <f t="shared" si="28"/>
        <v>1.8737079709065245</v>
      </c>
      <c r="AG31" s="29">
        <f t="shared" si="29"/>
        <v>0.69144912746346221</v>
      </c>
      <c r="AH31" s="29">
        <f t="shared" si="30"/>
        <v>3.2097867001254703</v>
      </c>
      <c r="AJ31" s="51">
        <f t="shared" si="31"/>
        <v>66.707484740433785</v>
      </c>
      <c r="AK31" s="29">
        <f t="shared" si="32"/>
        <v>3.2097867001254703</v>
      </c>
      <c r="AL31" s="58">
        <f t="shared" si="33"/>
        <v>0.69144912746346221</v>
      </c>
      <c r="AM31" s="24"/>
      <c r="AN31" s="122"/>
      <c r="AO31" s="160"/>
      <c r="AP31" s="160"/>
      <c r="AQ31" s="128"/>
    </row>
    <row r="32" spans="1:44" x14ac:dyDescent="0.2">
      <c r="A32" s="1">
        <v>95</v>
      </c>
      <c r="B32" s="1">
        <v>274</v>
      </c>
      <c r="C32" s="1" t="s">
        <v>92</v>
      </c>
      <c r="D32" s="66">
        <v>14</v>
      </c>
      <c r="E32">
        <v>1198</v>
      </c>
      <c r="F32">
        <v>3569</v>
      </c>
      <c r="G32">
        <v>12109</v>
      </c>
      <c r="H32" s="17">
        <v>0.89900000000000002</v>
      </c>
      <c r="I32" s="25">
        <f t="shared" si="18"/>
        <v>0.21445055368028518</v>
      </c>
      <c r="J32" s="25">
        <f t="shared" si="19"/>
        <v>0.11144124827281947</v>
      </c>
      <c r="K32" s="27">
        <f t="shared" si="20"/>
        <v>1.9243373257565142</v>
      </c>
      <c r="L32" s="27">
        <f t="shared" si="21"/>
        <v>0.71112783982061767</v>
      </c>
      <c r="M32" s="27">
        <f t="shared" si="22"/>
        <v>3.3928271224432613</v>
      </c>
      <c r="N32" s="27"/>
      <c r="O32" s="51">
        <f t="shared" si="23"/>
        <v>63.150725722923362</v>
      </c>
      <c r="P32" s="27">
        <f t="shared" si="24"/>
        <v>3.3928271224432613</v>
      </c>
      <c r="Q32" s="58">
        <f t="shared" si="25"/>
        <v>0.71112783982061767</v>
      </c>
      <c r="R32" s="156">
        <f t="shared" si="8"/>
        <v>980.11145807306571</v>
      </c>
      <c r="S32" s="156">
        <f t="shared" si="9"/>
        <v>1090.2240912937327</v>
      </c>
      <c r="T32" s="153"/>
      <c r="U32" s="153"/>
      <c r="W32" s="1">
        <v>95</v>
      </c>
      <c r="X32" s="66">
        <v>14</v>
      </c>
      <c r="Y32" s="17">
        <v>0.95</v>
      </c>
      <c r="Z32">
        <v>4385</v>
      </c>
      <c r="AA32">
        <v>13446</v>
      </c>
      <c r="AB32">
        <v>1036</v>
      </c>
      <c r="AC32">
        <v>1266</v>
      </c>
      <c r="AD32" s="27">
        <f t="shared" si="26"/>
        <v>0.21323486931201002</v>
      </c>
      <c r="AE32" s="27">
        <f t="shared" si="27"/>
        <v>0.11602146765072358</v>
      </c>
      <c r="AF32" s="24">
        <f t="shared" si="28"/>
        <v>1.8378915008551882</v>
      </c>
      <c r="AG32" s="29">
        <f t="shared" si="29"/>
        <v>0.67725445876670443</v>
      </c>
      <c r="AH32" s="29">
        <f t="shared" si="30"/>
        <v>3.0663625997719497</v>
      </c>
      <c r="AJ32" s="51">
        <f t="shared" si="31"/>
        <v>70.12343365021286</v>
      </c>
      <c r="AK32" s="29">
        <f t="shared" si="32"/>
        <v>3.0663625997719497</v>
      </c>
      <c r="AL32" s="58">
        <f t="shared" si="33"/>
        <v>0.67725445876670443</v>
      </c>
      <c r="AM32" s="24"/>
      <c r="AN32" s="122"/>
      <c r="AO32" s="160"/>
      <c r="AP32" s="160"/>
      <c r="AQ32" s="128"/>
    </row>
    <row r="33" spans="1:43" x14ac:dyDescent="0.2">
      <c r="A33" s="1">
        <v>95</v>
      </c>
      <c r="B33" s="1">
        <v>274</v>
      </c>
      <c r="C33" s="1" t="s">
        <v>92</v>
      </c>
      <c r="D33" s="66">
        <v>14</v>
      </c>
      <c r="E33">
        <v>1250</v>
      </c>
      <c r="F33">
        <v>4187</v>
      </c>
      <c r="G33">
        <v>13184</v>
      </c>
      <c r="H33" s="17">
        <v>0.93799999999999994</v>
      </c>
      <c r="I33" s="25">
        <f t="shared" si="18"/>
        <v>0.21446661494538236</v>
      </c>
      <c r="J33" s="25">
        <f t="shared" si="19"/>
        <v>0.11509137963745282</v>
      </c>
      <c r="K33" s="27">
        <f t="shared" si="20"/>
        <v>1.8634463816575106</v>
      </c>
      <c r="L33" s="27">
        <f t="shared" si="21"/>
        <v>0.68865172691778165</v>
      </c>
      <c r="M33" s="27">
        <f t="shared" si="22"/>
        <v>3.1487938858371147</v>
      </c>
      <c r="N33" s="27"/>
      <c r="O33" s="51">
        <f t="shared" si="23"/>
        <v>68.757054086301224</v>
      </c>
      <c r="P33" s="27">
        <f t="shared" si="24"/>
        <v>3.1487938858371147</v>
      </c>
      <c r="Q33" s="58">
        <f t="shared" si="25"/>
        <v>0.68865172691778165</v>
      </c>
      <c r="R33" s="156">
        <f>E33*(PI()/30)*($D$4/2)</f>
        <v>1022.6538585904275</v>
      </c>
      <c r="S33" s="156">
        <f>R33/H33</f>
        <v>1090.2493161944856</v>
      </c>
      <c r="T33" s="153"/>
      <c r="U33" s="153"/>
      <c r="W33" s="1">
        <v>95</v>
      </c>
      <c r="X33" s="66">
        <v>14</v>
      </c>
      <c r="Y33" s="17">
        <v>0.97499999999999998</v>
      </c>
      <c r="Z33">
        <v>4765</v>
      </c>
      <c r="AA33">
        <v>13951</v>
      </c>
      <c r="AB33">
        <v>1063</v>
      </c>
      <c r="AC33">
        <v>1299</v>
      </c>
      <c r="AD33" s="27">
        <f t="shared" si="26"/>
        <v>0.21014524391667425</v>
      </c>
      <c r="AE33" s="27">
        <f t="shared" si="27"/>
        <v>0.1167092628499013</v>
      </c>
      <c r="AF33" s="24">
        <f t="shared" si="28"/>
        <v>1.800587535086569</v>
      </c>
      <c r="AG33" s="29">
        <f t="shared" si="29"/>
        <v>0.65868369540623339</v>
      </c>
      <c r="AH33" s="29">
        <f t="shared" si="30"/>
        <v>2.9278069254984258</v>
      </c>
      <c r="AJ33" s="51">
        <f t="shared" si="31"/>
        <v>72.757104183706645</v>
      </c>
      <c r="AK33" s="29">
        <f t="shared" si="32"/>
        <v>2.9278069254984258</v>
      </c>
      <c r="AL33" s="58">
        <f t="shared" si="33"/>
        <v>0.65868369540623339</v>
      </c>
      <c r="AM33" s="24"/>
      <c r="AN33" s="122"/>
      <c r="AO33" s="160"/>
      <c r="AP33" s="160"/>
      <c r="AQ33" s="128"/>
    </row>
    <row r="34" spans="1:43" x14ac:dyDescent="0.2">
      <c r="A34" s="1">
        <v>95</v>
      </c>
      <c r="B34" s="1">
        <v>274</v>
      </c>
      <c r="C34" s="1" t="s">
        <v>92</v>
      </c>
      <c r="D34" s="66">
        <v>14</v>
      </c>
      <c r="E34">
        <v>1300</v>
      </c>
      <c r="F34">
        <v>4859</v>
      </c>
      <c r="G34">
        <v>13916</v>
      </c>
      <c r="H34" s="17">
        <v>0.97499999999999998</v>
      </c>
      <c r="I34" s="25">
        <f t="shared" si="18"/>
        <v>0.20929567032653254</v>
      </c>
      <c r="J34" s="25">
        <f t="shared" si="19"/>
        <v>0.11873717621338187</v>
      </c>
      <c r="K34" s="27">
        <f t="shared" si="20"/>
        <v>1.7626802068326819</v>
      </c>
      <c r="L34" s="27">
        <f t="shared" si="21"/>
        <v>0.64351183909762133</v>
      </c>
      <c r="M34" s="27">
        <f t="shared" si="22"/>
        <v>2.8639637785552581</v>
      </c>
      <c r="N34" s="27"/>
      <c r="O34" s="51">
        <f t="shared" si="23"/>
        <v>72.574572562573408</v>
      </c>
      <c r="P34" s="27">
        <f t="shared" si="24"/>
        <v>2.8639637785552581</v>
      </c>
      <c r="Q34" s="58">
        <f t="shared" si="25"/>
        <v>0.64351183909762133</v>
      </c>
      <c r="R34" s="156">
        <f>E34*(PI()/30)*($D$4/2)</f>
        <v>1063.5600129340446</v>
      </c>
      <c r="S34" s="156">
        <f>R34/H34</f>
        <v>1090.8307824964561</v>
      </c>
      <c r="T34" s="153"/>
      <c r="U34" s="153"/>
      <c r="W34" s="16"/>
      <c r="X34" s="59"/>
      <c r="Y34"/>
      <c r="Z34"/>
      <c r="AB34" s="9"/>
      <c r="AC34" s="7"/>
      <c r="AD34" s="27"/>
      <c r="AE34" s="27"/>
      <c r="AG34" s="29"/>
      <c r="AH34" s="29"/>
      <c r="AL34" s="58"/>
      <c r="AM34" s="24"/>
      <c r="AN34" s="122"/>
      <c r="AO34" s="160"/>
      <c r="AP34" s="160"/>
      <c r="AQ34" s="128"/>
    </row>
    <row r="35" spans="1:43" x14ac:dyDescent="0.2">
      <c r="A35" s="1">
        <v>95</v>
      </c>
      <c r="B35" s="1">
        <v>274</v>
      </c>
      <c r="C35" s="1" t="s">
        <v>92</v>
      </c>
      <c r="D35" s="66">
        <v>14</v>
      </c>
      <c r="E35">
        <v>1320</v>
      </c>
      <c r="F35">
        <v>4961</v>
      </c>
      <c r="G35">
        <v>14209</v>
      </c>
      <c r="H35" s="17">
        <v>0.99</v>
      </c>
      <c r="I35" s="25">
        <f t="shared" si="18"/>
        <v>0.20727559983250687</v>
      </c>
      <c r="J35" s="25">
        <f t="shared" si="19"/>
        <v>0.11580233265993266</v>
      </c>
      <c r="K35" s="27">
        <f t="shared" si="20"/>
        <v>1.7899086751662969</v>
      </c>
      <c r="L35" s="27">
        <f t="shared" si="21"/>
        <v>0.65029116646423379</v>
      </c>
      <c r="M35" s="27">
        <f t="shared" si="22"/>
        <v>2.8641402942955048</v>
      </c>
      <c r="N35" s="27"/>
      <c r="O35" s="51">
        <f t="shared" si="23"/>
        <v>74.10262299091734</v>
      </c>
      <c r="P35" s="27">
        <f t="shared" si="24"/>
        <v>2.8641402942955048</v>
      </c>
      <c r="Q35" s="58">
        <f t="shared" si="25"/>
        <v>0.65029116646423379</v>
      </c>
      <c r="R35" s="156">
        <f t="shared" si="8"/>
        <v>1079.9224746714913</v>
      </c>
      <c r="S35" s="156">
        <f t="shared" si="9"/>
        <v>1090.8307824964559</v>
      </c>
      <c r="T35" s="153"/>
      <c r="U35" s="153"/>
      <c r="W35" s="16"/>
      <c r="X35" s="59"/>
      <c r="Y35"/>
      <c r="Z35"/>
      <c r="AB35" s="9"/>
      <c r="AC35" s="7"/>
      <c r="AD35" s="27"/>
      <c r="AE35" s="27"/>
      <c r="AG35" s="29"/>
      <c r="AH35" s="29"/>
      <c r="AL35" s="58"/>
      <c r="AM35" s="24"/>
      <c r="AN35" s="122"/>
      <c r="AO35" s="160"/>
      <c r="AP35" s="160"/>
      <c r="AQ35" s="128"/>
    </row>
    <row r="36" spans="1:43" x14ac:dyDescent="0.2">
      <c r="A36" s="1">
        <v>95</v>
      </c>
      <c r="B36" s="1">
        <v>274</v>
      </c>
      <c r="C36" s="1" t="s">
        <v>92</v>
      </c>
      <c r="D36" s="66">
        <v>14</v>
      </c>
      <c r="E36">
        <v>1321</v>
      </c>
      <c r="F36">
        <v>4985</v>
      </c>
      <c r="G36">
        <v>14258</v>
      </c>
      <c r="H36" s="17">
        <v>0.99099999999999999</v>
      </c>
      <c r="I36" s="25">
        <f t="shared" si="18"/>
        <v>0.20767561437119242</v>
      </c>
      <c r="J36" s="25">
        <f t="shared" si="19"/>
        <v>0.11609849342297245</v>
      </c>
      <c r="K36" s="27">
        <f t="shared" si="20"/>
        <v>1.7887881939568699</v>
      </c>
      <c r="L36" s="27">
        <f t="shared" si="21"/>
        <v>0.65051087775784089</v>
      </c>
      <c r="M36" s="27">
        <f t="shared" si="22"/>
        <v>2.8601805416248745</v>
      </c>
      <c r="N36" s="27"/>
      <c r="O36" s="51">
        <f t="shared" si="23"/>
        <v>74.358167260503862</v>
      </c>
      <c r="P36" s="27">
        <f t="shared" si="24"/>
        <v>2.8601805416248745</v>
      </c>
      <c r="Q36" s="58">
        <f t="shared" si="25"/>
        <v>0.65051087775784089</v>
      </c>
      <c r="R36" s="156">
        <f t="shared" si="8"/>
        <v>1080.7405977583637</v>
      </c>
      <c r="S36" s="156">
        <f t="shared" si="9"/>
        <v>1090.5555981416385</v>
      </c>
      <c r="T36" s="153"/>
      <c r="U36" s="153"/>
      <c r="W36" s="16"/>
      <c r="X36" s="59"/>
      <c r="Y36"/>
      <c r="Z36"/>
      <c r="AB36" s="9"/>
      <c r="AC36" s="7"/>
      <c r="AD36" s="27"/>
      <c r="AE36" s="27"/>
      <c r="AG36" s="29"/>
      <c r="AH36" s="29"/>
      <c r="AL36" s="58"/>
      <c r="AM36" s="24"/>
      <c r="AN36" s="122"/>
      <c r="AO36" s="160"/>
      <c r="AP36" s="160"/>
      <c r="AQ36" s="128"/>
    </row>
    <row r="37" spans="1:43" x14ac:dyDescent="0.2">
      <c r="E37"/>
      <c r="F37"/>
      <c r="G37"/>
      <c r="H37" s="17"/>
      <c r="I37" s="25"/>
      <c r="J37" s="25"/>
      <c r="K37" s="27"/>
      <c r="L37" s="27"/>
      <c r="M37" s="27"/>
      <c r="N37" s="27"/>
      <c r="O37" s="51"/>
      <c r="P37" s="27"/>
      <c r="Q37" s="58"/>
      <c r="R37" s="156"/>
      <c r="T37" s="153"/>
      <c r="U37" s="153"/>
      <c r="AD37" s="27"/>
      <c r="AE37" s="27"/>
      <c r="AG37" s="29"/>
      <c r="AH37" s="29"/>
      <c r="AL37" s="58"/>
      <c r="AN37" s="122"/>
      <c r="AO37" s="160"/>
      <c r="AP37" s="160"/>
      <c r="AQ37" s="128"/>
    </row>
    <row r="38" spans="1:43" x14ac:dyDescent="0.2">
      <c r="E38"/>
      <c r="F38"/>
      <c r="G38"/>
      <c r="H38" s="17"/>
      <c r="I38" s="25"/>
      <c r="J38" s="25"/>
      <c r="K38" s="27"/>
      <c r="L38" s="27"/>
      <c r="M38" s="27"/>
      <c r="N38" s="27"/>
      <c r="O38" s="51"/>
      <c r="P38" s="27"/>
      <c r="Q38" s="58"/>
      <c r="R38" s="156"/>
      <c r="T38" s="153"/>
      <c r="U38" s="153"/>
      <c r="AD38" s="27"/>
      <c r="AE38" s="27"/>
      <c r="AG38" s="29"/>
      <c r="AH38" s="29"/>
      <c r="AL38" s="58"/>
      <c r="AN38" s="122"/>
      <c r="AO38" s="160"/>
      <c r="AP38" s="160"/>
      <c r="AQ38" s="128"/>
    </row>
    <row r="39" spans="1:43" x14ac:dyDescent="0.2">
      <c r="A39" s="1">
        <v>96</v>
      </c>
      <c r="B39" s="1">
        <v>265</v>
      </c>
      <c r="C39" s="1" t="s">
        <v>92</v>
      </c>
      <c r="D39" s="66">
        <v>16</v>
      </c>
      <c r="E39">
        <v>755</v>
      </c>
      <c r="F39">
        <v>920</v>
      </c>
      <c r="G39">
        <v>4876</v>
      </c>
      <c r="H39" s="17">
        <v>0.56200000000000006</v>
      </c>
      <c r="I39" s="25">
        <f t="shared" ref="I39:I46" si="34">0.1515*(G39/1000)/(E39/1000)^2/($D$4/10)^4</f>
        <v>0.21742141731018816</v>
      </c>
      <c r="J39" s="25">
        <f t="shared" ref="J39:J46" si="35">0.5*(F39/1000)/(E39/1000)^3/($D$4/10)^5</f>
        <v>0.11476695173181378</v>
      </c>
      <c r="K39" s="27">
        <f t="shared" ref="K39:K46" si="36">I39/J39</f>
        <v>1.8944601562500001</v>
      </c>
      <c r="L39" s="27">
        <f t="shared" ref="L39:L46" si="37">0.798*I39^1.5/J39</f>
        <v>0.70491950620631072</v>
      </c>
      <c r="M39" s="27">
        <f t="shared" ref="M39:M46" si="38">G39/F39</f>
        <v>5.3</v>
      </c>
      <c r="N39" s="27"/>
      <c r="O39" s="51">
        <f t="shared" ref="O39:O46" si="39">G39/(PI()*$D$4^2/4)</f>
        <v>25.429262418446964</v>
      </c>
      <c r="P39" s="27">
        <f t="shared" ref="P39:P46" si="40">M39</f>
        <v>5.3</v>
      </c>
      <c r="Q39" s="58">
        <f t="shared" ref="Q39:Q46" si="41">L39</f>
        <v>0.70491950620631072</v>
      </c>
      <c r="R39" s="156">
        <f t="shared" si="8"/>
        <v>617.68293058861809</v>
      </c>
      <c r="S39" s="156">
        <f t="shared" si="9"/>
        <v>1099.0799476665802</v>
      </c>
      <c r="T39" s="153"/>
      <c r="U39" s="153"/>
      <c r="W39" s="1">
        <v>96</v>
      </c>
      <c r="X39" s="66">
        <v>16</v>
      </c>
      <c r="Y39" s="17">
        <v>0.72499999999999998</v>
      </c>
      <c r="Z39">
        <v>2133</v>
      </c>
      <c r="AA39">
        <v>8581</v>
      </c>
      <c r="AB39">
        <v>798</v>
      </c>
      <c r="AC39">
        <v>975</v>
      </c>
      <c r="AD39" s="27">
        <f t="shared" ref="AD39:AD46" si="42">0.1515*(AA39/1000)/(AC39/1000)^2/($D$4/10)^4</f>
        <v>0.22943580812774755</v>
      </c>
      <c r="AE39" s="27">
        <f t="shared" ref="AE39:AE46" si="43">0.5*(Z39/1000)/(AC39/1000)^3/($D$4/10)^5</f>
        <v>0.12355117574292218</v>
      </c>
      <c r="AF39" s="24">
        <f t="shared" ref="AF39:AF46" si="44">AD39/AE39</f>
        <v>1.8570103177742616</v>
      </c>
      <c r="AG39" s="29">
        <f t="shared" ref="AG39:AG46" si="45">0.798*AD39^1.5/AE39</f>
        <v>0.70981930672896854</v>
      </c>
      <c r="AH39" s="29">
        <f t="shared" ref="AH39:AH46" si="46">AA39/Z39</f>
        <v>4.0229723394280352</v>
      </c>
      <c r="AJ39" s="51">
        <f t="shared" ref="AJ39:AJ46" si="47">AA39/(PI()*$D$4^2/4)</f>
        <v>44.751538312693484</v>
      </c>
      <c r="AK39" s="29">
        <f t="shared" ref="AK39:AK46" si="48">AH39</f>
        <v>4.0229723394280352</v>
      </c>
      <c r="AL39" s="58">
        <f t="shared" ref="AL39:AL46" si="49">AG39</f>
        <v>0.70981930672896854</v>
      </c>
      <c r="AN39" s="122"/>
      <c r="AO39" s="160"/>
      <c r="AP39" s="160"/>
      <c r="AQ39" s="128"/>
    </row>
    <row r="40" spans="1:43" x14ac:dyDescent="0.2">
      <c r="A40" s="1">
        <v>96</v>
      </c>
      <c r="B40" s="1">
        <v>265</v>
      </c>
      <c r="C40" s="1" t="s">
        <v>92</v>
      </c>
      <c r="D40" s="66">
        <v>16</v>
      </c>
      <c r="E40">
        <v>863</v>
      </c>
      <c r="F40">
        <v>1407</v>
      </c>
      <c r="G40">
        <v>6485</v>
      </c>
      <c r="H40" s="17">
        <v>0.64200000000000002</v>
      </c>
      <c r="I40" s="25">
        <f t="shared" si="34"/>
        <v>0.2213201305725668</v>
      </c>
      <c r="J40" s="25">
        <f t="shared" si="35"/>
        <v>0.1175253584750995</v>
      </c>
      <c r="K40" s="27">
        <f t="shared" si="36"/>
        <v>1.8831691597814497</v>
      </c>
      <c r="L40" s="27">
        <f t="shared" si="37"/>
        <v>0.70697276473252413</v>
      </c>
      <c r="M40" s="27">
        <f t="shared" si="38"/>
        <v>4.6090973702914004</v>
      </c>
      <c r="N40" s="27"/>
      <c r="O40" s="51">
        <f t="shared" si="39"/>
        <v>33.820501801400447</v>
      </c>
      <c r="P40" s="27">
        <f t="shared" si="40"/>
        <v>4.6090973702914004</v>
      </c>
      <c r="Q40" s="58">
        <f t="shared" si="41"/>
        <v>0.70697276473252413</v>
      </c>
      <c r="R40" s="156">
        <f t="shared" si="8"/>
        <v>706.04022397083111</v>
      </c>
      <c r="S40" s="156">
        <f t="shared" si="9"/>
        <v>1099.7511276804223</v>
      </c>
      <c r="T40" s="153"/>
      <c r="U40" s="153"/>
      <c r="W40" s="1">
        <v>96</v>
      </c>
      <c r="X40" s="66">
        <v>16</v>
      </c>
      <c r="Y40" s="17">
        <v>0.75</v>
      </c>
      <c r="Z40">
        <v>2430</v>
      </c>
      <c r="AA40">
        <v>9320</v>
      </c>
      <c r="AB40">
        <v>825</v>
      </c>
      <c r="AC40">
        <v>1009</v>
      </c>
      <c r="AD40" s="27">
        <f t="shared" si="42"/>
        <v>0.23268377906748094</v>
      </c>
      <c r="AE40" s="27">
        <f t="shared" si="43"/>
        <v>0.12699968657194893</v>
      </c>
      <c r="AF40" s="24">
        <f t="shared" si="44"/>
        <v>1.8321602623456787</v>
      </c>
      <c r="AG40" s="29">
        <f t="shared" si="45"/>
        <v>0.70526024745847049</v>
      </c>
      <c r="AH40" s="29">
        <f t="shared" si="46"/>
        <v>3.8353909465020575</v>
      </c>
      <c r="AJ40" s="51">
        <f t="shared" si="47"/>
        <v>48.605563113192311</v>
      </c>
      <c r="AK40" s="29">
        <f t="shared" si="48"/>
        <v>3.8353909465020575</v>
      </c>
      <c r="AL40" s="58">
        <f t="shared" si="49"/>
        <v>0.70526024745847049</v>
      </c>
      <c r="AN40" s="122"/>
      <c r="AO40" s="160"/>
      <c r="AP40" s="160"/>
      <c r="AQ40" s="128"/>
    </row>
    <row r="41" spans="1:43" x14ac:dyDescent="0.2">
      <c r="A41" s="1">
        <v>96</v>
      </c>
      <c r="B41" s="1">
        <v>265</v>
      </c>
      <c r="C41" s="1" t="s">
        <v>92</v>
      </c>
      <c r="D41" s="66">
        <v>16</v>
      </c>
      <c r="E41">
        <v>952</v>
      </c>
      <c r="F41">
        <v>1959</v>
      </c>
      <c r="G41">
        <v>8094</v>
      </c>
      <c r="H41" s="17">
        <v>0.70799999999999996</v>
      </c>
      <c r="I41" s="25">
        <f t="shared" si="34"/>
        <v>0.22699789612597984</v>
      </c>
      <c r="J41" s="25">
        <f t="shared" si="35"/>
        <v>0.1218971256718209</v>
      </c>
      <c r="K41" s="27">
        <f t="shared" si="36"/>
        <v>1.8622087672281777</v>
      </c>
      <c r="L41" s="27">
        <f t="shared" si="37"/>
        <v>0.70801453634973455</v>
      </c>
      <c r="M41" s="27">
        <f t="shared" si="38"/>
        <v>4.1316998468606432</v>
      </c>
      <c r="N41" s="27"/>
      <c r="O41" s="51">
        <f t="shared" si="39"/>
        <v>42.211741184353926</v>
      </c>
      <c r="P41" s="27">
        <f t="shared" si="40"/>
        <v>4.1316998468606432</v>
      </c>
      <c r="Q41" s="58">
        <f t="shared" si="41"/>
        <v>0.70801453634973455</v>
      </c>
      <c r="R41" s="156">
        <f t="shared" si="8"/>
        <v>778.85317870246945</v>
      </c>
      <c r="S41" s="156">
        <f t="shared" si="9"/>
        <v>1100.0751111616801</v>
      </c>
      <c r="T41" s="153"/>
      <c r="U41" s="153"/>
      <c r="W41" s="1">
        <v>96</v>
      </c>
      <c r="X41" s="66">
        <v>16</v>
      </c>
      <c r="Y41" s="17">
        <v>0.77500000000000002</v>
      </c>
      <c r="Z41">
        <v>2757</v>
      </c>
      <c r="AA41">
        <v>10104</v>
      </c>
      <c r="AB41">
        <v>853</v>
      </c>
      <c r="AC41">
        <v>1042</v>
      </c>
      <c r="AD41" s="27">
        <f t="shared" si="42"/>
        <v>0.23653228560991146</v>
      </c>
      <c r="AE41" s="27">
        <f t="shared" si="43"/>
        <v>0.13082883781681812</v>
      </c>
      <c r="AF41" s="24">
        <f t="shared" si="44"/>
        <v>1.8079522034820454</v>
      </c>
      <c r="AG41" s="29">
        <f t="shared" si="45"/>
        <v>0.7016734605270768</v>
      </c>
      <c r="AH41" s="29">
        <f t="shared" si="46"/>
        <v>3.6648531011969534</v>
      </c>
      <c r="AJ41" s="51">
        <f t="shared" si="47"/>
        <v>52.694271426576734</v>
      </c>
      <c r="AK41" s="29">
        <f t="shared" si="48"/>
        <v>3.6648531011969534</v>
      </c>
      <c r="AL41" s="58">
        <f t="shared" si="49"/>
        <v>0.7016734605270768</v>
      </c>
      <c r="AN41" s="122"/>
      <c r="AO41" s="160"/>
      <c r="AP41" s="160"/>
      <c r="AQ41" s="128"/>
    </row>
    <row r="42" spans="1:43" x14ac:dyDescent="0.2">
      <c r="A42" s="1">
        <v>96</v>
      </c>
      <c r="B42" s="1">
        <v>265</v>
      </c>
      <c r="C42" s="1" t="s">
        <v>92</v>
      </c>
      <c r="D42" s="66">
        <v>16</v>
      </c>
      <c r="E42">
        <v>1052</v>
      </c>
      <c r="F42">
        <v>2798</v>
      </c>
      <c r="G42">
        <v>10297</v>
      </c>
      <c r="H42" s="17">
        <v>0.78200000000000003</v>
      </c>
      <c r="I42" s="25">
        <f t="shared" si="34"/>
        <v>0.23648944489699139</v>
      </c>
      <c r="J42" s="25">
        <f t="shared" si="35"/>
        <v>0.12902395935848313</v>
      </c>
      <c r="K42" s="27">
        <f t="shared" si="36"/>
        <v>1.8329110815761256</v>
      </c>
      <c r="L42" s="27">
        <f t="shared" si="37"/>
        <v>0.71129567698881946</v>
      </c>
      <c r="M42" s="27">
        <f t="shared" si="38"/>
        <v>3.6801286633309509</v>
      </c>
      <c r="N42" s="27"/>
      <c r="O42" s="51">
        <f t="shared" si="39"/>
        <v>53.700802937397128</v>
      </c>
      <c r="P42" s="27">
        <f t="shared" si="40"/>
        <v>3.6801286633309509</v>
      </c>
      <c r="Q42" s="58">
        <f t="shared" si="41"/>
        <v>0.71129567698881946</v>
      </c>
      <c r="R42" s="156">
        <f t="shared" si="8"/>
        <v>860.66548738970369</v>
      </c>
      <c r="S42" s="156">
        <f t="shared" si="9"/>
        <v>1100.5952524165009</v>
      </c>
      <c r="T42" s="153"/>
      <c r="U42" s="153"/>
      <c r="W42" s="1">
        <v>96</v>
      </c>
      <c r="X42" s="66">
        <v>16</v>
      </c>
      <c r="Y42" s="17">
        <v>0.8</v>
      </c>
      <c r="Z42">
        <v>3096</v>
      </c>
      <c r="AA42">
        <v>10936</v>
      </c>
      <c r="AB42">
        <v>880</v>
      </c>
      <c r="AC42">
        <v>1076</v>
      </c>
      <c r="AD42" s="27">
        <f t="shared" si="42"/>
        <v>0.24008580742444133</v>
      </c>
      <c r="AE42" s="27">
        <f t="shared" si="43"/>
        <v>0.13342401713753566</v>
      </c>
      <c r="AF42" s="24">
        <f t="shared" si="44"/>
        <v>1.7994197189922483</v>
      </c>
      <c r="AG42" s="29">
        <f t="shared" si="45"/>
        <v>0.70358830265847849</v>
      </c>
      <c r="AH42" s="29">
        <f t="shared" si="46"/>
        <v>3.5322997416020674</v>
      </c>
      <c r="AJ42" s="51">
        <f t="shared" si="47"/>
        <v>57.03330882037244</v>
      </c>
      <c r="AK42" s="29">
        <f t="shared" si="48"/>
        <v>3.5322997416020674</v>
      </c>
      <c r="AL42" s="58">
        <f t="shared" si="49"/>
        <v>0.70358830265847849</v>
      </c>
      <c r="AN42" s="122"/>
      <c r="AO42" s="160"/>
      <c r="AP42" s="160"/>
      <c r="AQ42" s="128"/>
    </row>
    <row r="43" spans="1:43" x14ac:dyDescent="0.2">
      <c r="A43" s="1">
        <v>96</v>
      </c>
      <c r="B43" s="1">
        <v>265</v>
      </c>
      <c r="C43" s="1" t="s">
        <v>92</v>
      </c>
      <c r="D43" s="66">
        <v>16</v>
      </c>
      <c r="E43">
        <v>1100</v>
      </c>
      <c r="F43">
        <v>3382</v>
      </c>
      <c r="G43">
        <v>11584</v>
      </c>
      <c r="H43" s="17">
        <v>0.81799999999999995</v>
      </c>
      <c r="I43" s="25">
        <f t="shared" si="34"/>
        <v>0.24333563162657845</v>
      </c>
      <c r="J43" s="25">
        <f t="shared" si="35"/>
        <v>0.13641603488985721</v>
      </c>
      <c r="K43" s="27">
        <f t="shared" si="36"/>
        <v>1.7837758722649322</v>
      </c>
      <c r="L43" s="27">
        <f t="shared" si="37"/>
        <v>0.70217607897195411</v>
      </c>
      <c r="M43" s="27">
        <f t="shared" si="38"/>
        <v>3.4251921939680661</v>
      </c>
      <c r="N43" s="27"/>
      <c r="O43" s="51">
        <f t="shared" si="39"/>
        <v>60.412751405924865</v>
      </c>
      <c r="P43" s="27">
        <f t="shared" si="40"/>
        <v>3.4251921939680661</v>
      </c>
      <c r="Q43" s="58">
        <f t="shared" si="41"/>
        <v>0.70217607897195411</v>
      </c>
      <c r="R43" s="156">
        <f t="shared" si="8"/>
        <v>899.93539555957614</v>
      </c>
      <c r="S43" s="156">
        <f t="shared" si="9"/>
        <v>1100.1655202439806</v>
      </c>
      <c r="T43" s="153"/>
      <c r="U43" s="153"/>
      <c r="W43" s="1">
        <v>96</v>
      </c>
      <c r="X43" s="66">
        <v>16</v>
      </c>
      <c r="Y43" s="17">
        <v>0.82499999999999996</v>
      </c>
      <c r="Z43">
        <v>3487</v>
      </c>
      <c r="AA43">
        <v>11804</v>
      </c>
      <c r="AB43">
        <v>908</v>
      </c>
      <c r="AC43">
        <v>1110</v>
      </c>
      <c r="AD43" s="27">
        <f t="shared" si="42"/>
        <v>0.24350942322941316</v>
      </c>
      <c r="AE43" s="27">
        <f t="shared" si="43"/>
        <v>0.13688406230511005</v>
      </c>
      <c r="AF43" s="24">
        <f t="shared" si="44"/>
        <v>1.7789464977057643</v>
      </c>
      <c r="AG43" s="29">
        <f t="shared" si="45"/>
        <v>0.70052504085871004</v>
      </c>
      <c r="AH43" s="29">
        <f t="shared" si="46"/>
        <v>3.3851448236306281</v>
      </c>
      <c r="AJ43" s="51">
        <f t="shared" si="47"/>
        <v>61.560093024476615</v>
      </c>
      <c r="AK43" s="29">
        <f t="shared" si="48"/>
        <v>3.3851448236306281</v>
      </c>
      <c r="AL43" s="58">
        <f t="shared" si="49"/>
        <v>0.70052504085871004</v>
      </c>
      <c r="AN43" s="122"/>
      <c r="AO43" s="160"/>
      <c r="AP43" s="160"/>
      <c r="AQ43" s="128"/>
    </row>
    <row r="44" spans="1:43" x14ac:dyDescent="0.2">
      <c r="A44" s="1">
        <v>96</v>
      </c>
      <c r="B44" s="1">
        <v>265</v>
      </c>
      <c r="C44" s="1" t="s">
        <v>92</v>
      </c>
      <c r="D44" s="66">
        <v>16</v>
      </c>
      <c r="E44">
        <v>1147</v>
      </c>
      <c r="F44">
        <v>4001</v>
      </c>
      <c r="G44">
        <v>12847</v>
      </c>
      <c r="H44" s="17">
        <v>0.85299999999999998</v>
      </c>
      <c r="I44" s="25">
        <f t="shared" si="34"/>
        <v>0.24820322325043381</v>
      </c>
      <c r="J44" s="25">
        <f t="shared" si="35"/>
        <v>0.14234695189058219</v>
      </c>
      <c r="K44" s="27">
        <f t="shared" si="36"/>
        <v>1.7436497231160957</v>
      </c>
      <c r="L44" s="27">
        <f t="shared" si="37"/>
        <v>0.69321163767094318</v>
      </c>
      <c r="M44" s="27">
        <f t="shared" si="38"/>
        <v>3.2109472631842038</v>
      </c>
      <c r="N44" s="27"/>
      <c r="O44" s="51">
        <f t="shared" si="39"/>
        <v>66.999535334246957</v>
      </c>
      <c r="P44" s="27">
        <f t="shared" si="40"/>
        <v>3.2109472631842038</v>
      </c>
      <c r="Q44" s="58">
        <f t="shared" si="41"/>
        <v>0.69321163767094318</v>
      </c>
      <c r="R44" s="156">
        <f t="shared" si="8"/>
        <v>938.38718064257625</v>
      </c>
      <c r="S44" s="156">
        <f t="shared" si="9"/>
        <v>1100.1022047392453</v>
      </c>
      <c r="T44" s="153"/>
      <c r="U44" s="153"/>
      <c r="W44" s="1">
        <v>96</v>
      </c>
      <c r="X44" s="66">
        <v>16</v>
      </c>
      <c r="Y44" s="17">
        <v>0.85</v>
      </c>
      <c r="Z44">
        <v>3897</v>
      </c>
      <c r="AA44">
        <v>12603</v>
      </c>
      <c r="AB44">
        <v>935</v>
      </c>
      <c r="AC44">
        <v>1143</v>
      </c>
      <c r="AD44" s="27">
        <f t="shared" si="42"/>
        <v>0.24519635184436589</v>
      </c>
      <c r="AE44" s="27">
        <f t="shared" si="43"/>
        <v>0.14010756614448</v>
      </c>
      <c r="AF44" s="24">
        <f t="shared" si="44"/>
        <v>1.7500578918879908</v>
      </c>
      <c r="AG44" s="29">
        <f t="shared" si="45"/>
        <v>0.6915320435758443</v>
      </c>
      <c r="AH44" s="29">
        <f t="shared" si="46"/>
        <v>3.2340261739799847</v>
      </c>
      <c r="AJ44" s="51">
        <f t="shared" si="47"/>
        <v>65.727029175489562</v>
      </c>
      <c r="AK44" s="29">
        <f t="shared" si="48"/>
        <v>3.2340261739799847</v>
      </c>
      <c r="AL44" s="58">
        <f t="shared" si="49"/>
        <v>0.6915320435758443</v>
      </c>
      <c r="AN44" s="122"/>
      <c r="AO44" s="160"/>
      <c r="AP44" s="160"/>
      <c r="AQ44" s="128"/>
    </row>
    <row r="45" spans="1:43" x14ac:dyDescent="0.2">
      <c r="A45" s="1">
        <v>96</v>
      </c>
      <c r="B45" s="1">
        <v>265</v>
      </c>
      <c r="C45" s="1" t="s">
        <v>92</v>
      </c>
      <c r="D45" s="66">
        <v>16</v>
      </c>
      <c r="E45">
        <v>1201</v>
      </c>
      <c r="F45">
        <v>4668</v>
      </c>
      <c r="G45">
        <v>13985</v>
      </c>
      <c r="H45" s="17">
        <v>0.89300000000000002</v>
      </c>
      <c r="I45" s="25">
        <f t="shared" si="34"/>
        <v>0.24643874285056647</v>
      </c>
      <c r="J45" s="25">
        <f t="shared" si="35"/>
        <v>0.14466774081755407</v>
      </c>
      <c r="K45" s="27">
        <f t="shared" si="36"/>
        <v>1.7034809658178021</v>
      </c>
      <c r="L45" s="27">
        <f t="shared" si="37"/>
        <v>0.67483044713451956</v>
      </c>
      <c r="M45" s="27">
        <f t="shared" si="38"/>
        <v>2.9959297343616109</v>
      </c>
      <c r="N45" s="27"/>
      <c r="O45" s="51">
        <f t="shared" si="39"/>
        <v>72.934420615664649</v>
      </c>
      <c r="P45" s="27">
        <f t="shared" si="40"/>
        <v>2.9959297343616109</v>
      </c>
      <c r="Q45" s="58">
        <f t="shared" si="41"/>
        <v>0.67483044713451956</v>
      </c>
      <c r="R45" s="156">
        <f t="shared" si="8"/>
        <v>982.56582733368271</v>
      </c>
      <c r="S45" s="156">
        <f t="shared" si="9"/>
        <v>1100.297678985087</v>
      </c>
      <c r="T45" s="153"/>
      <c r="U45" s="153"/>
      <c r="W45" s="1">
        <v>96</v>
      </c>
      <c r="X45" s="66">
        <v>16</v>
      </c>
      <c r="Y45" s="17">
        <v>0.875</v>
      </c>
      <c r="Z45">
        <v>4335</v>
      </c>
      <c r="AA45">
        <v>13401</v>
      </c>
      <c r="AB45">
        <v>963</v>
      </c>
      <c r="AC45">
        <v>1177</v>
      </c>
      <c r="AD45" s="27">
        <f t="shared" si="42"/>
        <v>0.24587637990559641</v>
      </c>
      <c r="AE45" s="27">
        <f t="shared" si="43"/>
        <v>0.14273470689002932</v>
      </c>
      <c r="AF45" s="24">
        <f t="shared" si="44"/>
        <v>1.72261102616782</v>
      </c>
      <c r="AG45" s="29">
        <f t="shared" si="45"/>
        <v>0.68162972191265381</v>
      </c>
      <c r="AH45" s="29">
        <f t="shared" si="46"/>
        <v>3.0913494809688582</v>
      </c>
      <c r="AJ45" s="51">
        <f t="shared" si="47"/>
        <v>69.888750137327278</v>
      </c>
      <c r="AK45" s="29">
        <f t="shared" si="48"/>
        <v>3.0913494809688582</v>
      </c>
      <c r="AL45" s="58">
        <f t="shared" si="49"/>
        <v>0.68162972191265381</v>
      </c>
      <c r="AN45" s="122"/>
      <c r="AO45" s="160"/>
      <c r="AP45" s="160"/>
      <c r="AQ45" s="128"/>
    </row>
    <row r="46" spans="1:43" x14ac:dyDescent="0.2">
      <c r="A46" s="1">
        <v>96</v>
      </c>
      <c r="B46" s="1">
        <v>265</v>
      </c>
      <c r="C46" s="1" t="s">
        <v>92</v>
      </c>
      <c r="D46" s="66">
        <v>16</v>
      </c>
      <c r="E46">
        <v>1220</v>
      </c>
      <c r="F46">
        <v>4917</v>
      </c>
      <c r="G46">
        <v>14356</v>
      </c>
      <c r="H46" s="17">
        <v>0.90700000000000003</v>
      </c>
      <c r="I46" s="25">
        <f t="shared" si="34"/>
        <v>0.24515813963816177</v>
      </c>
      <c r="J46" s="25">
        <f t="shared" si="35"/>
        <v>0.14537528880743322</v>
      </c>
      <c r="K46" s="27">
        <f t="shared" si="36"/>
        <v>1.6863811012812691</v>
      </c>
      <c r="L46" s="27">
        <f t="shared" si="37"/>
        <v>0.66631835432717412</v>
      </c>
      <c r="M46" s="27">
        <f t="shared" si="38"/>
        <v>2.9196664632906244</v>
      </c>
      <c r="N46" s="27"/>
      <c r="O46" s="51">
        <f t="shared" si="39"/>
        <v>74.869255799676921</v>
      </c>
      <c r="P46" s="27">
        <f t="shared" si="40"/>
        <v>2.9196664632906244</v>
      </c>
      <c r="Q46" s="58">
        <f t="shared" si="41"/>
        <v>0.66631835432717412</v>
      </c>
      <c r="R46" s="156">
        <f t="shared" si="8"/>
        <v>998.11016598425715</v>
      </c>
      <c r="S46" s="156">
        <f t="shared" si="9"/>
        <v>1100.4522226948811</v>
      </c>
      <c r="T46" s="153"/>
      <c r="U46" s="153"/>
      <c r="W46" s="1">
        <v>96</v>
      </c>
      <c r="X46" s="66">
        <v>16</v>
      </c>
      <c r="Y46" s="17">
        <v>0.9</v>
      </c>
      <c r="Z46">
        <v>4802</v>
      </c>
      <c r="AA46">
        <v>14199</v>
      </c>
      <c r="AB46">
        <v>990</v>
      </c>
      <c r="AC46">
        <v>1210</v>
      </c>
      <c r="AD46" s="27">
        <f t="shared" si="42"/>
        <v>0.24650148919183115</v>
      </c>
      <c r="AE46" s="27">
        <f t="shared" si="43"/>
        <v>0.14552443406825957</v>
      </c>
      <c r="AF46" s="24">
        <f t="shared" si="44"/>
        <v>1.6938838537328196</v>
      </c>
      <c r="AG46" s="29">
        <f t="shared" si="45"/>
        <v>0.67111399174690589</v>
      </c>
      <c r="AH46" s="29">
        <f t="shared" si="46"/>
        <v>2.956892961266139</v>
      </c>
      <c r="AJ46" s="51">
        <f t="shared" si="47"/>
        <v>74.05047109916498</v>
      </c>
      <c r="AK46" s="29">
        <f t="shared" si="48"/>
        <v>2.956892961266139</v>
      </c>
      <c r="AL46" s="58">
        <f t="shared" si="49"/>
        <v>0.67111399174690589</v>
      </c>
      <c r="AN46" s="122"/>
      <c r="AO46" s="160"/>
      <c r="AP46" s="160"/>
      <c r="AQ46" s="128"/>
    </row>
    <row r="47" spans="1:43" x14ac:dyDescent="0.2">
      <c r="E47"/>
      <c r="F47"/>
      <c r="G47"/>
      <c r="H47" s="17"/>
      <c r="I47" s="25"/>
      <c r="J47" s="25"/>
      <c r="K47" s="27"/>
      <c r="L47" s="27"/>
      <c r="M47" s="27"/>
      <c r="N47" s="27"/>
      <c r="O47" s="51"/>
      <c r="P47" s="27"/>
      <c r="Q47" s="58"/>
      <c r="R47" s="156"/>
      <c r="T47" s="153"/>
      <c r="U47" s="153"/>
      <c r="AD47" s="27"/>
      <c r="AE47" s="27"/>
      <c r="AG47" s="29"/>
      <c r="AH47" s="29"/>
      <c r="AL47" s="58"/>
      <c r="AN47" s="122"/>
      <c r="AO47" s="160"/>
      <c r="AP47" s="160"/>
      <c r="AQ47" s="128"/>
    </row>
    <row r="48" spans="1:43" x14ac:dyDescent="0.2">
      <c r="E48"/>
      <c r="F48"/>
      <c r="G48"/>
      <c r="H48" s="17"/>
      <c r="I48" s="25"/>
      <c r="J48" s="25"/>
      <c r="K48" s="27"/>
      <c r="L48" s="27"/>
      <c r="M48" s="27"/>
      <c r="N48" s="27"/>
      <c r="O48" s="51"/>
      <c r="P48" s="27"/>
      <c r="Q48" s="58"/>
      <c r="R48" s="156"/>
      <c r="T48" s="153"/>
      <c r="U48" s="153"/>
      <c r="AD48" s="27"/>
      <c r="AE48" s="27"/>
      <c r="AG48" s="29"/>
      <c r="AH48" s="29"/>
      <c r="AL48" s="58"/>
      <c r="AN48" s="122"/>
      <c r="AO48" s="160"/>
      <c r="AP48" s="160"/>
      <c r="AQ48" s="128"/>
    </row>
    <row r="49" spans="1:43" x14ac:dyDescent="0.2">
      <c r="A49" s="1">
        <v>97</v>
      </c>
      <c r="B49" s="1">
        <v>275</v>
      </c>
      <c r="C49" s="1" t="s">
        <v>92</v>
      </c>
      <c r="D49" s="66">
        <v>18.600000000000001</v>
      </c>
      <c r="E49" s="47">
        <v>754</v>
      </c>
      <c r="F49">
        <v>1209</v>
      </c>
      <c r="G49">
        <v>5420</v>
      </c>
      <c r="H49" s="17">
        <v>0.56599999999999995</v>
      </c>
      <c r="I49" s="25">
        <f t="shared" ref="I49:I57" si="50">0.1515*(G49/1000)/(E49/1000)^2/($D$4/10)^4</f>
        <v>0.24231992369748603</v>
      </c>
      <c r="J49" s="25">
        <f t="shared" ref="J49:J57" si="51">0.5*(F49/1000)/(E49/1000)^3/($D$4/10)^5</f>
        <v>0.15141961496367676</v>
      </c>
      <c r="K49" s="27">
        <f t="shared" ref="K49:K57" si="52">I49/J49</f>
        <v>1.6003205645161287</v>
      </c>
      <c r="L49" s="27">
        <f t="shared" ref="L49:L57" si="53">0.798*I49^1.5/J49</f>
        <v>0.62864351414940989</v>
      </c>
      <c r="M49" s="27">
        <f t="shared" ref="M49:M57" si="54">G49/F49</f>
        <v>4.4830438378825477</v>
      </c>
      <c r="N49" s="27"/>
      <c r="O49" s="51">
        <f t="shared" ref="O49:O57" si="55">G49/(PI()*$D$4^2/4)</f>
        <v>28.266325329774929</v>
      </c>
      <c r="P49" s="27">
        <f t="shared" ref="P49:P57" si="56">M49</f>
        <v>4.4830438378825477</v>
      </c>
      <c r="Q49" s="58">
        <f t="shared" ref="Q49:Q57" si="57">L49</f>
        <v>0.62864351414940989</v>
      </c>
      <c r="R49" s="156">
        <f>E49*(PI()/30)*($D$4/2)</f>
        <v>616.86480750174576</v>
      </c>
      <c r="S49" s="156">
        <f>R49/H49</f>
        <v>1089.8671510631552</v>
      </c>
      <c r="T49" s="153"/>
      <c r="U49" s="153"/>
      <c r="V49" s="16"/>
      <c r="W49" s="1">
        <v>97</v>
      </c>
      <c r="X49" s="66">
        <v>18.600000000000001</v>
      </c>
      <c r="Y49" s="17">
        <v>0.72499999999999998</v>
      </c>
      <c r="Z49">
        <v>2732</v>
      </c>
      <c r="AA49">
        <v>9326</v>
      </c>
      <c r="AB49">
        <v>791</v>
      </c>
      <c r="AC49">
        <v>966</v>
      </c>
      <c r="AD49" s="27">
        <f t="shared" ref="AD49:AD54" si="58">0.1515*(AA49/1000)/(AC49/1000)^2/($D$4/10)^4</f>
        <v>0.25402337805280151</v>
      </c>
      <c r="AE49" s="27">
        <f t="shared" ref="AE49:AE54" si="59">0.5*(Z49/1000)/(AC49/1000)^3/($D$4/10)^5</f>
        <v>0.16271185265040644</v>
      </c>
      <c r="AF49" s="24">
        <f t="shared" ref="AF49:AF54" si="60">AD49/AE49</f>
        <v>1.5611854570827233</v>
      </c>
      <c r="AG49" s="29">
        <f t="shared" ref="AG49:AG54" si="61">0.798*AD49^1.5/AE49</f>
        <v>0.6279054201082156</v>
      </c>
      <c r="AH49" s="29">
        <f t="shared" ref="AH49:AH54" si="62">AA49/Z49</f>
        <v>3.4136163982430454</v>
      </c>
      <c r="AJ49" s="51">
        <f t="shared" ref="AJ49:AJ54" si="63">AA49/(PI()*$D$4^2/4)</f>
        <v>48.636854248243722</v>
      </c>
      <c r="AK49" s="29">
        <f t="shared" ref="AK49:AK54" si="64">AH49</f>
        <v>3.4136163982430454</v>
      </c>
      <c r="AL49" s="58">
        <f t="shared" ref="AL49:AL54" si="65">AG49</f>
        <v>0.6279054201082156</v>
      </c>
      <c r="AM49" s="24"/>
      <c r="AN49" s="122"/>
      <c r="AO49" s="160"/>
      <c r="AP49" s="160"/>
      <c r="AQ49" s="128"/>
    </row>
    <row r="50" spans="1:43" x14ac:dyDescent="0.2">
      <c r="A50" s="1">
        <v>97</v>
      </c>
      <c r="B50" s="1">
        <v>275</v>
      </c>
      <c r="C50" s="1" t="s">
        <v>92</v>
      </c>
      <c r="D50" s="66">
        <v>18.600000000000001</v>
      </c>
      <c r="E50" s="47">
        <v>802</v>
      </c>
      <c r="F50">
        <v>1469</v>
      </c>
      <c r="G50">
        <v>6152</v>
      </c>
      <c r="H50" s="17">
        <v>0.60199999999999998</v>
      </c>
      <c r="I50" s="25">
        <f t="shared" si="50"/>
        <v>0.24310848617309588</v>
      </c>
      <c r="J50" s="25">
        <f t="shared" si="51"/>
        <v>0.15288629815688448</v>
      </c>
      <c r="K50" s="27">
        <f t="shared" si="52"/>
        <v>1.5901260551395506</v>
      </c>
      <c r="L50" s="27">
        <f t="shared" si="53"/>
        <v>0.62565440217302104</v>
      </c>
      <c r="M50" s="27">
        <f t="shared" si="54"/>
        <v>4.1878829135466304</v>
      </c>
      <c r="N50" s="27"/>
      <c r="O50" s="51">
        <f t="shared" si="55"/>
        <v>32.083843806047113</v>
      </c>
      <c r="P50" s="27">
        <f t="shared" si="56"/>
        <v>4.1878829135466304</v>
      </c>
      <c r="Q50" s="58">
        <f t="shared" si="57"/>
        <v>0.62565440217302104</v>
      </c>
      <c r="R50" s="156">
        <f>E50*(PI()/30)*($D$4/2)</f>
        <v>656.13471567161821</v>
      </c>
      <c r="S50" s="156">
        <f>R50/H50</f>
        <v>1089.9247768631533</v>
      </c>
      <c r="T50" s="153"/>
      <c r="U50" s="153"/>
      <c r="V50" s="16"/>
      <c r="W50" s="1">
        <v>97</v>
      </c>
      <c r="X50" s="66">
        <v>18.600000000000001</v>
      </c>
      <c r="Y50" s="17">
        <v>0.75</v>
      </c>
      <c r="Z50">
        <v>3085</v>
      </c>
      <c r="AA50">
        <v>10084</v>
      </c>
      <c r="AB50">
        <v>818</v>
      </c>
      <c r="AC50">
        <v>1000</v>
      </c>
      <c r="AD50" s="27">
        <f t="shared" si="58"/>
        <v>0.25630989090815998</v>
      </c>
      <c r="AE50" s="27">
        <f t="shared" si="59"/>
        <v>0.16562467635200001</v>
      </c>
      <c r="AF50" s="24">
        <f t="shared" si="60"/>
        <v>1.5475344408427874</v>
      </c>
      <c r="AG50" s="29">
        <f t="shared" si="61"/>
        <v>0.62520997353009766</v>
      </c>
      <c r="AH50" s="29">
        <f t="shared" si="62"/>
        <v>3.2687196110210697</v>
      </c>
      <c r="AJ50" s="51">
        <f t="shared" si="63"/>
        <v>52.589967643072029</v>
      </c>
      <c r="AK50" s="29">
        <f t="shared" si="64"/>
        <v>3.2687196110210697</v>
      </c>
      <c r="AL50" s="58">
        <f t="shared" si="65"/>
        <v>0.62520997353009766</v>
      </c>
      <c r="AM50" s="24"/>
      <c r="AN50" s="122"/>
      <c r="AO50" s="160"/>
      <c r="AP50" s="160"/>
      <c r="AQ50" s="128"/>
    </row>
    <row r="51" spans="1:43" x14ac:dyDescent="0.2">
      <c r="A51" s="1">
        <v>97</v>
      </c>
      <c r="B51" s="1">
        <v>275</v>
      </c>
      <c r="C51" s="1" t="s">
        <v>92</v>
      </c>
      <c r="D51" s="66">
        <v>18.600000000000001</v>
      </c>
      <c r="E51" s="47">
        <v>849</v>
      </c>
      <c r="F51">
        <v>1750</v>
      </c>
      <c r="G51">
        <v>6934</v>
      </c>
      <c r="H51" s="17">
        <v>0.63700000000000001</v>
      </c>
      <c r="I51" s="25">
        <f t="shared" si="50"/>
        <v>0.24451245468882535</v>
      </c>
      <c r="J51" s="25">
        <f t="shared" si="51"/>
        <v>0.15352703130462036</v>
      </c>
      <c r="K51" s="27">
        <f t="shared" si="52"/>
        <v>1.5926345517857141</v>
      </c>
      <c r="L51" s="27">
        <f t="shared" si="53"/>
        <v>0.6284482446914782</v>
      </c>
      <c r="M51" s="27">
        <f t="shared" si="54"/>
        <v>3.9622857142857142</v>
      </c>
      <c r="N51" s="27"/>
      <c r="O51" s="51">
        <f t="shared" si="55"/>
        <v>36.162121741081059</v>
      </c>
      <c r="P51" s="27">
        <f t="shared" si="56"/>
        <v>3.9622857142857142</v>
      </c>
      <c r="Q51" s="58">
        <f t="shared" si="57"/>
        <v>0.6284482446914782</v>
      </c>
      <c r="R51" s="156">
        <f t="shared" si="8"/>
        <v>694.58650075461821</v>
      </c>
      <c r="S51" s="156">
        <f t="shared" si="9"/>
        <v>1090.4026699444555</v>
      </c>
      <c r="T51" s="153"/>
      <c r="U51" s="153"/>
      <c r="V51" s="16"/>
      <c r="W51" s="1">
        <v>97</v>
      </c>
      <c r="X51" s="66">
        <v>18.600000000000001</v>
      </c>
      <c r="Y51" s="17">
        <v>0.77500000000000002</v>
      </c>
      <c r="Z51">
        <v>3468</v>
      </c>
      <c r="AA51">
        <v>10897</v>
      </c>
      <c r="AB51">
        <v>845</v>
      </c>
      <c r="AC51">
        <v>1033</v>
      </c>
      <c r="AD51" s="27">
        <f t="shared" si="58"/>
        <v>0.25956064018022873</v>
      </c>
      <c r="AE51" s="27">
        <f t="shared" si="59"/>
        <v>0.16890713617104336</v>
      </c>
      <c r="AF51" s="24">
        <f t="shared" si="60"/>
        <v>1.5367061810661768</v>
      </c>
      <c r="AG51" s="29">
        <f t="shared" si="61"/>
        <v>0.62475990154818495</v>
      </c>
      <c r="AH51" s="29">
        <f t="shared" si="62"/>
        <v>3.142156862745098</v>
      </c>
      <c r="AJ51" s="51">
        <f t="shared" si="63"/>
        <v>56.829916442538263</v>
      </c>
      <c r="AK51" s="29">
        <f t="shared" si="64"/>
        <v>3.142156862745098</v>
      </c>
      <c r="AL51" s="58">
        <f t="shared" si="65"/>
        <v>0.62475990154818495</v>
      </c>
      <c r="AM51" s="24"/>
      <c r="AN51" s="122"/>
      <c r="AO51" s="160"/>
      <c r="AP51" s="160"/>
      <c r="AQ51" s="128"/>
    </row>
    <row r="52" spans="1:43" x14ac:dyDescent="0.2">
      <c r="A52" s="1">
        <v>97</v>
      </c>
      <c r="B52" s="1">
        <v>275</v>
      </c>
      <c r="C52" s="1" t="s">
        <v>92</v>
      </c>
      <c r="D52" s="66">
        <v>18.600000000000001</v>
      </c>
      <c r="E52" s="47">
        <v>900</v>
      </c>
      <c r="F52">
        <v>2142</v>
      </c>
      <c r="G52">
        <v>7910</v>
      </c>
      <c r="H52" s="17">
        <v>0.67500000000000004</v>
      </c>
      <c r="I52" s="25">
        <f t="shared" si="50"/>
        <v>0.24821269693629627</v>
      </c>
      <c r="J52" s="25">
        <f t="shared" si="51"/>
        <v>0.15774725562469133</v>
      </c>
      <c r="K52" s="27">
        <f t="shared" si="52"/>
        <v>1.5734834558823532</v>
      </c>
      <c r="L52" s="27">
        <f t="shared" si="53"/>
        <v>0.62557166455576207</v>
      </c>
      <c r="M52" s="27">
        <f t="shared" si="54"/>
        <v>3.6928104575163401</v>
      </c>
      <c r="N52" s="27"/>
      <c r="O52" s="51">
        <f t="shared" si="55"/>
        <v>41.252146376110645</v>
      </c>
      <c r="P52" s="27">
        <f t="shared" si="56"/>
        <v>3.6928104575163401</v>
      </c>
      <c r="Q52" s="58">
        <f t="shared" si="57"/>
        <v>0.62557166455576207</v>
      </c>
      <c r="R52" s="156">
        <f t="shared" si="8"/>
        <v>736.31077818510767</v>
      </c>
      <c r="S52" s="156">
        <f t="shared" si="9"/>
        <v>1090.8307824964556</v>
      </c>
      <c r="T52" s="153"/>
      <c r="U52" s="153"/>
      <c r="V52" s="16"/>
      <c r="W52" s="1">
        <v>97</v>
      </c>
      <c r="X52" s="66">
        <v>18.600000000000001</v>
      </c>
      <c r="Y52" s="17">
        <v>0.8</v>
      </c>
      <c r="Z52">
        <v>3889</v>
      </c>
      <c r="AA52">
        <v>11698</v>
      </c>
      <c r="AB52">
        <v>872</v>
      </c>
      <c r="AC52">
        <v>1066</v>
      </c>
      <c r="AD52" s="27">
        <f t="shared" si="58"/>
        <v>0.26165542069872466</v>
      </c>
      <c r="AE52" s="27">
        <f t="shared" si="59"/>
        <v>0.17235988804792607</v>
      </c>
      <c r="AF52" s="24">
        <f t="shared" si="60"/>
        <v>1.5180760655052714</v>
      </c>
      <c r="AG52" s="29">
        <f t="shared" si="61"/>
        <v>0.61967117205417399</v>
      </c>
      <c r="AH52" s="29">
        <f t="shared" si="62"/>
        <v>3.0079712008228334</v>
      </c>
      <c r="AJ52" s="51">
        <f t="shared" si="63"/>
        <v>61.007282971901681</v>
      </c>
      <c r="AK52" s="29">
        <f t="shared" si="64"/>
        <v>3.0079712008228334</v>
      </c>
      <c r="AL52" s="58">
        <f t="shared" si="65"/>
        <v>0.61967117205417399</v>
      </c>
      <c r="AM52" s="24"/>
      <c r="AN52" s="122"/>
      <c r="AO52" s="160"/>
      <c r="AP52" s="160"/>
      <c r="AQ52" s="128"/>
    </row>
    <row r="53" spans="1:43" x14ac:dyDescent="0.2">
      <c r="A53" s="1">
        <v>97</v>
      </c>
      <c r="B53" s="1">
        <v>275</v>
      </c>
      <c r="C53" s="1" t="s">
        <v>92</v>
      </c>
      <c r="D53" s="66">
        <v>18.600000000000001</v>
      </c>
      <c r="E53" s="47">
        <v>950</v>
      </c>
      <c r="F53">
        <v>2564</v>
      </c>
      <c r="G53">
        <v>8887</v>
      </c>
      <c r="H53" s="17">
        <v>0.71299999999999997</v>
      </c>
      <c r="I53" s="25">
        <f t="shared" si="50"/>
        <v>0.25028827109903601</v>
      </c>
      <c r="J53" s="25">
        <f t="shared" si="51"/>
        <v>0.16055250250683775</v>
      </c>
      <c r="K53" s="27">
        <f t="shared" si="52"/>
        <v>1.5589185293974257</v>
      </c>
      <c r="L53" s="27">
        <f t="shared" si="53"/>
        <v>0.62236700405494438</v>
      </c>
      <c r="M53" s="27">
        <f t="shared" si="54"/>
        <v>3.4660686427457099</v>
      </c>
      <c r="N53" s="27"/>
      <c r="O53" s="51">
        <f t="shared" si="55"/>
        <v>46.347386200315462</v>
      </c>
      <c r="P53" s="27">
        <f t="shared" si="56"/>
        <v>3.4660686427457099</v>
      </c>
      <c r="Q53" s="58">
        <f t="shared" si="57"/>
        <v>0.62236700405494438</v>
      </c>
      <c r="R53" s="156">
        <f t="shared" si="8"/>
        <v>777.21693252872478</v>
      </c>
      <c r="S53" s="156">
        <f t="shared" si="9"/>
        <v>1090.065824023457</v>
      </c>
      <c r="T53" s="153"/>
      <c r="U53" s="153"/>
      <c r="V53" s="16"/>
      <c r="W53" s="1">
        <v>97</v>
      </c>
      <c r="X53" s="66">
        <v>18.600000000000001</v>
      </c>
      <c r="Y53" s="17">
        <v>0.82499999999999996</v>
      </c>
      <c r="Z53">
        <v>4345</v>
      </c>
      <c r="AA53">
        <v>12515</v>
      </c>
      <c r="AB53">
        <v>900</v>
      </c>
      <c r="AC53">
        <v>1100</v>
      </c>
      <c r="AD53" s="27">
        <f t="shared" si="58"/>
        <v>0.26289238862280989</v>
      </c>
      <c r="AE53" s="27">
        <f t="shared" si="59"/>
        <v>0.17525951259504124</v>
      </c>
      <c r="AF53" s="24">
        <f t="shared" si="60"/>
        <v>1.5000178006329119</v>
      </c>
      <c r="AG53" s="29">
        <f t="shared" si="61"/>
        <v>0.61374548516836436</v>
      </c>
      <c r="AH53" s="29">
        <f t="shared" si="62"/>
        <v>2.8803222094361334</v>
      </c>
      <c r="AJ53" s="51">
        <f t="shared" si="63"/>
        <v>65.268092528068863</v>
      </c>
      <c r="AK53" s="29">
        <f t="shared" si="64"/>
        <v>2.8803222094361334</v>
      </c>
      <c r="AL53" s="58">
        <f t="shared" si="65"/>
        <v>0.61374548516836436</v>
      </c>
      <c r="AM53" s="24"/>
      <c r="AN53" s="122"/>
      <c r="AO53" s="160"/>
      <c r="AP53" s="160"/>
      <c r="AQ53" s="128"/>
    </row>
    <row r="54" spans="1:43" x14ac:dyDescent="0.2">
      <c r="A54" s="1">
        <v>97</v>
      </c>
      <c r="B54" s="1">
        <v>275</v>
      </c>
      <c r="C54" s="1" t="s">
        <v>92</v>
      </c>
      <c r="D54" s="66">
        <v>18.600000000000001</v>
      </c>
      <c r="E54" s="47">
        <v>1008</v>
      </c>
      <c r="F54">
        <v>3124</v>
      </c>
      <c r="G54">
        <v>10205</v>
      </c>
      <c r="H54" s="17">
        <v>0.75600000000000001</v>
      </c>
      <c r="I54" s="25">
        <f t="shared" si="50"/>
        <v>0.25528451579743006</v>
      </c>
      <c r="J54" s="25">
        <f t="shared" si="51"/>
        <v>0.16375678492443418</v>
      </c>
      <c r="K54" s="27">
        <f t="shared" si="52"/>
        <v>1.5589248159411011</v>
      </c>
      <c r="L54" s="27">
        <f t="shared" si="53"/>
        <v>0.62855067719177349</v>
      </c>
      <c r="M54" s="27">
        <f t="shared" si="54"/>
        <v>3.2666453265044813</v>
      </c>
      <c r="N54" s="27"/>
      <c r="O54" s="51">
        <f t="shared" si="55"/>
        <v>53.221005533275488</v>
      </c>
      <c r="P54" s="27">
        <f t="shared" si="56"/>
        <v>3.2666453265044813</v>
      </c>
      <c r="Q54" s="58">
        <f t="shared" si="57"/>
        <v>0.62855067719177349</v>
      </c>
      <c r="R54" s="156">
        <f t="shared" si="8"/>
        <v>824.66807156732068</v>
      </c>
      <c r="S54" s="156">
        <f t="shared" si="9"/>
        <v>1090.8307824964559</v>
      </c>
      <c r="T54" s="153"/>
      <c r="U54" s="153"/>
      <c r="V54" s="16"/>
      <c r="W54" s="1">
        <v>97</v>
      </c>
      <c r="X54" s="66">
        <v>18.600000000000001</v>
      </c>
      <c r="Y54" s="17">
        <v>0.85</v>
      </c>
      <c r="Z54">
        <v>4837</v>
      </c>
      <c r="AA54">
        <v>13349</v>
      </c>
      <c r="AB54">
        <v>927</v>
      </c>
      <c r="AC54">
        <v>1133</v>
      </c>
      <c r="AD54" s="27">
        <f t="shared" si="58"/>
        <v>0.26431477594788144</v>
      </c>
      <c r="AE54" s="27">
        <f t="shared" si="59"/>
        <v>0.17854851071046146</v>
      </c>
      <c r="AF54" s="24">
        <f t="shared" si="60"/>
        <v>1.4803527338096962</v>
      </c>
      <c r="AG54" s="29">
        <f t="shared" si="61"/>
        <v>0.60733571703025513</v>
      </c>
      <c r="AH54" s="29">
        <f t="shared" si="62"/>
        <v>2.7597684515195371</v>
      </c>
      <c r="AJ54" s="51">
        <f t="shared" si="63"/>
        <v>69.617560300215047</v>
      </c>
      <c r="AK54" s="29">
        <f t="shared" si="64"/>
        <v>2.7597684515195371</v>
      </c>
      <c r="AL54" s="58">
        <f t="shared" si="65"/>
        <v>0.60733571703025513</v>
      </c>
      <c r="AM54" s="24"/>
      <c r="AN54" s="122"/>
      <c r="AO54" s="160"/>
      <c r="AP54" s="160"/>
      <c r="AQ54" s="128"/>
    </row>
    <row r="55" spans="1:43" x14ac:dyDescent="0.2">
      <c r="A55" s="1">
        <v>97</v>
      </c>
      <c r="B55" s="1">
        <v>275</v>
      </c>
      <c r="C55" s="1" t="s">
        <v>92</v>
      </c>
      <c r="D55" s="66">
        <v>18.600000000000001</v>
      </c>
      <c r="E55" s="47">
        <v>1047</v>
      </c>
      <c r="F55">
        <v>3642</v>
      </c>
      <c r="G55">
        <v>11279</v>
      </c>
      <c r="H55" s="17">
        <v>0.78600000000000003</v>
      </c>
      <c r="I55" s="25">
        <f t="shared" si="50"/>
        <v>0.26152292326094756</v>
      </c>
      <c r="J55" s="25">
        <f t="shared" si="51"/>
        <v>0.17036083917247907</v>
      </c>
      <c r="K55" s="27">
        <f t="shared" si="52"/>
        <v>1.5351117341948106</v>
      </c>
      <c r="L55" s="27">
        <f t="shared" si="53"/>
        <v>0.62646637237315828</v>
      </c>
      <c r="M55" s="27">
        <f t="shared" si="54"/>
        <v>3.0969247666117519</v>
      </c>
      <c r="N55" s="27"/>
      <c r="O55" s="51">
        <f t="shared" si="55"/>
        <v>58.822118707478126</v>
      </c>
      <c r="P55" s="27">
        <f t="shared" si="56"/>
        <v>3.0969247666117519</v>
      </c>
      <c r="Q55" s="58">
        <f t="shared" si="57"/>
        <v>0.62646637237315828</v>
      </c>
      <c r="R55" s="156">
        <f t="shared" si="8"/>
        <v>856.57487195534202</v>
      </c>
      <c r="S55" s="156">
        <f t="shared" si="9"/>
        <v>1089.7899134291883</v>
      </c>
      <c r="T55" s="153"/>
      <c r="U55" s="153"/>
      <c r="V55" s="16"/>
      <c r="W55" s="59"/>
      <c r="X55"/>
      <c r="Y55"/>
      <c r="Z55"/>
      <c r="AA55" s="9"/>
      <c r="AB55" s="7"/>
      <c r="AC55" s="62"/>
      <c r="AD55" s="27"/>
      <c r="AE55" s="27"/>
      <c r="AG55" s="29"/>
      <c r="AH55" s="29"/>
      <c r="AL55" s="58"/>
      <c r="AM55" s="24"/>
      <c r="AN55" s="122"/>
      <c r="AO55" s="160"/>
      <c r="AP55" s="160"/>
      <c r="AQ55" s="128"/>
    </row>
    <row r="56" spans="1:43" x14ac:dyDescent="0.2">
      <c r="A56" s="1">
        <v>97</v>
      </c>
      <c r="B56" s="1">
        <v>275</v>
      </c>
      <c r="C56" s="1" t="s">
        <v>92</v>
      </c>
      <c r="D56" s="66">
        <v>18.600000000000001</v>
      </c>
      <c r="E56" s="47">
        <v>1099</v>
      </c>
      <c r="F56">
        <v>4338</v>
      </c>
      <c r="G56">
        <v>12500</v>
      </c>
      <c r="H56" s="17">
        <v>0.82499999999999996</v>
      </c>
      <c r="I56" s="25">
        <f t="shared" si="50"/>
        <v>0.26305536094108223</v>
      </c>
      <c r="J56" s="25">
        <f t="shared" si="51"/>
        <v>0.1754552406629358</v>
      </c>
      <c r="K56" s="27">
        <f t="shared" si="52"/>
        <v>1.499273318637621</v>
      </c>
      <c r="L56" s="27">
        <f t="shared" si="53"/>
        <v>0.61363098656191173</v>
      </c>
      <c r="M56" s="27">
        <f t="shared" si="54"/>
        <v>2.8815122176118027</v>
      </c>
      <c r="N56" s="27"/>
      <c r="O56" s="51">
        <f t="shared" si="55"/>
        <v>65.189864690440331</v>
      </c>
      <c r="P56" s="27">
        <f t="shared" si="56"/>
        <v>2.8815122176118027</v>
      </c>
      <c r="Q56" s="58">
        <f t="shared" si="57"/>
        <v>0.61363098656191173</v>
      </c>
      <c r="R56" s="156">
        <f t="shared" si="8"/>
        <v>899.1172724727038</v>
      </c>
      <c r="S56" s="156">
        <f t="shared" si="9"/>
        <v>1089.839118148732</v>
      </c>
      <c r="T56" s="153"/>
      <c r="U56" s="153"/>
      <c r="V56" s="16"/>
      <c r="W56" s="59"/>
      <c r="X56"/>
      <c r="Y56"/>
      <c r="Z56"/>
      <c r="AA56" s="9"/>
      <c r="AB56" s="7"/>
      <c r="AC56" s="62"/>
      <c r="AD56" s="27"/>
      <c r="AE56" s="27"/>
      <c r="AG56" s="29"/>
      <c r="AH56" s="29"/>
      <c r="AL56" s="58"/>
      <c r="AM56" s="24"/>
      <c r="AN56" s="122"/>
      <c r="AO56" s="160"/>
      <c r="AP56" s="160"/>
      <c r="AQ56" s="128"/>
    </row>
    <row r="57" spans="1:43" x14ac:dyDescent="0.2">
      <c r="A57" s="1">
        <v>97</v>
      </c>
      <c r="B57" s="1">
        <v>275</v>
      </c>
      <c r="C57" s="1" t="s">
        <v>92</v>
      </c>
      <c r="D57" s="66">
        <v>18.600000000000001</v>
      </c>
      <c r="E57" s="47">
        <v>1150</v>
      </c>
      <c r="F57">
        <v>5102</v>
      </c>
      <c r="G57">
        <v>13770</v>
      </c>
      <c r="H57" s="17">
        <v>0.86299999999999999</v>
      </c>
      <c r="I57" s="25">
        <f t="shared" si="50"/>
        <v>0.26464932358775051</v>
      </c>
      <c r="J57" s="25">
        <f t="shared" si="51"/>
        <v>0.18010128334176057</v>
      </c>
      <c r="K57" s="27">
        <f t="shared" si="52"/>
        <v>1.4694471837024692</v>
      </c>
      <c r="L57" s="27">
        <f t="shared" si="53"/>
        <v>0.6032429656744821</v>
      </c>
      <c r="M57" s="27">
        <f t="shared" si="54"/>
        <v>2.6989415915327322</v>
      </c>
      <c r="N57" s="27"/>
      <c r="O57" s="51">
        <f t="shared" si="55"/>
        <v>71.813154942989073</v>
      </c>
      <c r="P57" s="27">
        <f t="shared" si="56"/>
        <v>2.6989415915327322</v>
      </c>
      <c r="Q57" s="58">
        <f t="shared" si="57"/>
        <v>0.6032429656744821</v>
      </c>
      <c r="R57" s="156">
        <f t="shared" si="8"/>
        <v>940.84154990319325</v>
      </c>
      <c r="S57" s="156">
        <f t="shared" si="9"/>
        <v>1090.1987832018463</v>
      </c>
      <c r="T57" s="153"/>
      <c r="U57" s="153"/>
      <c r="V57" s="16"/>
      <c r="W57" s="59"/>
      <c r="X57"/>
      <c r="Y57"/>
      <c r="Z57"/>
      <c r="AA57" s="9"/>
      <c r="AB57" s="7"/>
      <c r="AC57" s="62"/>
      <c r="AD57" s="27"/>
      <c r="AE57" s="27"/>
      <c r="AG57" s="29"/>
      <c r="AH57" s="29"/>
      <c r="AL57" s="58"/>
      <c r="AM57" s="24"/>
      <c r="AN57" s="122"/>
      <c r="AO57" s="160"/>
      <c r="AP57" s="160"/>
      <c r="AQ57" s="128"/>
    </row>
    <row r="58" spans="1:43" x14ac:dyDescent="0.2">
      <c r="E58"/>
      <c r="F58"/>
      <c r="G58"/>
      <c r="H58" s="17"/>
      <c r="I58" s="25"/>
      <c r="J58" s="25"/>
      <c r="K58" s="27"/>
      <c r="L58" s="27"/>
      <c r="M58" s="27"/>
      <c r="N58" s="27"/>
      <c r="O58" s="51"/>
      <c r="P58" s="27"/>
      <c r="Q58" s="58"/>
      <c r="R58" s="156"/>
      <c r="T58" s="153"/>
      <c r="U58" s="153"/>
      <c r="AD58" s="27"/>
      <c r="AE58" s="27"/>
      <c r="AG58" s="29"/>
      <c r="AH58" s="29"/>
      <c r="AL58" s="58"/>
      <c r="AN58" s="122"/>
      <c r="AO58" s="160"/>
      <c r="AP58" s="160"/>
      <c r="AQ58" s="128"/>
    </row>
    <row r="59" spans="1:43" x14ac:dyDescent="0.2">
      <c r="E59"/>
      <c r="F59"/>
      <c r="G59"/>
      <c r="H59" s="17"/>
      <c r="I59" s="25"/>
      <c r="J59" s="25"/>
      <c r="K59" s="27"/>
      <c r="L59" s="27"/>
      <c r="M59" s="27"/>
      <c r="N59" s="27"/>
      <c r="O59" s="51"/>
      <c r="P59" s="27"/>
      <c r="Q59" s="58"/>
      <c r="R59" s="156"/>
      <c r="T59" s="153"/>
      <c r="U59" s="153"/>
      <c r="AD59" s="27"/>
      <c r="AE59" s="27"/>
      <c r="AG59" s="29"/>
      <c r="AH59" s="29"/>
      <c r="AL59" s="58"/>
      <c r="AN59" s="122"/>
      <c r="AO59" s="160"/>
      <c r="AP59" s="160"/>
      <c r="AQ59" s="128"/>
    </row>
    <row r="60" spans="1:43" x14ac:dyDescent="0.2">
      <c r="A60" s="1">
        <v>98</v>
      </c>
      <c r="B60" s="1">
        <v>266</v>
      </c>
      <c r="C60" s="1" t="s">
        <v>92</v>
      </c>
      <c r="D60" s="66">
        <v>20</v>
      </c>
      <c r="E60">
        <v>650</v>
      </c>
      <c r="F60">
        <v>915</v>
      </c>
      <c r="G60">
        <v>4236</v>
      </c>
      <c r="H60" s="17">
        <v>0.48499999999999999</v>
      </c>
      <c r="I60" s="25">
        <f t="shared" ref="I60:I69" si="66">0.1515*(G60/1000)/(E60/1000)^2/($D$4/10)^4</f>
        <v>0.25483657933405912</v>
      </c>
      <c r="J60" s="25">
        <f t="shared" ref="J60:J69" si="67">0.5*(F60/1000)/(E60/1000)^3/($D$4/10)^5</f>
        <v>0.17887551551388253</v>
      </c>
      <c r="K60" s="27">
        <f t="shared" ref="K60:K69" si="68">I60/J60</f>
        <v>1.4246588114754097</v>
      </c>
      <c r="L60" s="27">
        <f t="shared" ref="L60:L69" si="69">0.798*I60^1.5/J60</f>
        <v>0.57391112489148799</v>
      </c>
      <c r="M60" s="27">
        <f t="shared" ref="M60:M69" si="70">G60/F60</f>
        <v>4.6295081967213116</v>
      </c>
      <c r="N60" s="27"/>
      <c r="O60" s="51">
        <f t="shared" ref="O60:O69" si="71">G60/(PI()*$D$4^2/4)</f>
        <v>22.09154134629642</v>
      </c>
      <c r="P60" s="27">
        <f t="shared" ref="P60:P69" si="72">M60</f>
        <v>4.6295081967213116</v>
      </c>
      <c r="Q60" s="58">
        <f t="shared" ref="Q60:Q69" si="73">L60</f>
        <v>0.57391112489148799</v>
      </c>
      <c r="R60" s="156">
        <f t="shared" si="8"/>
        <v>531.7800064670223</v>
      </c>
      <c r="S60" s="156">
        <f t="shared" si="9"/>
        <v>1096.4536215814894</v>
      </c>
      <c r="T60" s="153"/>
      <c r="U60" s="153"/>
      <c r="V60" s="76"/>
      <c r="W60" s="1">
        <v>98</v>
      </c>
      <c r="X60" s="66">
        <v>20</v>
      </c>
      <c r="Y60" s="17">
        <v>0.72499999999999998</v>
      </c>
      <c r="Z60">
        <v>3296</v>
      </c>
      <c r="AA60">
        <v>9764</v>
      </c>
      <c r="AB60">
        <v>796</v>
      </c>
      <c r="AC60">
        <v>972</v>
      </c>
      <c r="AD60" s="27">
        <f>0.1515*(AA60/1000)/(AC60/1000)^2/($D$4/10)^4</f>
        <v>0.26268046092160746</v>
      </c>
      <c r="AE60" s="27">
        <f>0.5*(Z60/1000)/(AC60/1000)^3/($D$4/10)^5</f>
        <v>0.19268960324295084</v>
      </c>
      <c r="AF60" s="24">
        <f>AD60/AE60</f>
        <v>1.3632311058859223</v>
      </c>
      <c r="AG60" s="29">
        <f>0.798*AD60^1.5/AE60</f>
        <v>0.55755313660098582</v>
      </c>
      <c r="AH60" s="29">
        <f>AA60/Z60</f>
        <v>2.962378640776699</v>
      </c>
      <c r="AJ60" s="51">
        <f>AA60/(PI()*$D$4^2/4)</f>
        <v>50.921107106996757</v>
      </c>
      <c r="AK60" s="29">
        <f>AH60</f>
        <v>2.962378640776699</v>
      </c>
      <c r="AL60" s="58">
        <f>AG60</f>
        <v>0.55755313660098582</v>
      </c>
      <c r="AM60" s="24"/>
      <c r="AN60" s="122"/>
      <c r="AO60" s="160"/>
      <c r="AP60" s="160"/>
      <c r="AQ60" s="128"/>
    </row>
    <row r="61" spans="1:43" x14ac:dyDescent="0.2">
      <c r="A61" s="1">
        <v>98</v>
      </c>
      <c r="B61" s="1">
        <v>266</v>
      </c>
      <c r="C61" s="1" t="s">
        <v>92</v>
      </c>
      <c r="D61" s="66">
        <v>20</v>
      </c>
      <c r="E61">
        <v>709</v>
      </c>
      <c r="F61">
        <v>1200</v>
      </c>
      <c r="G61">
        <v>5074</v>
      </c>
      <c r="H61" s="17">
        <v>0.52900000000000003</v>
      </c>
      <c r="I61" s="25">
        <f t="shared" si="66"/>
        <v>0.25656093006451408</v>
      </c>
      <c r="J61" s="25">
        <f t="shared" si="67"/>
        <v>0.18076419637059826</v>
      </c>
      <c r="K61" s="27">
        <f t="shared" si="68"/>
        <v>1.4193127578124998</v>
      </c>
      <c r="L61" s="27">
        <f t="shared" si="69"/>
        <v>0.57368865100451905</v>
      </c>
      <c r="M61" s="27">
        <f t="shared" si="70"/>
        <v>4.2283333333333335</v>
      </c>
      <c r="N61" s="27"/>
      <c r="O61" s="51">
        <f t="shared" si="71"/>
        <v>26.461869875143542</v>
      </c>
      <c r="P61" s="27">
        <f t="shared" si="72"/>
        <v>4.2283333333333335</v>
      </c>
      <c r="Q61" s="58">
        <f t="shared" si="73"/>
        <v>0.57368865100451905</v>
      </c>
      <c r="R61" s="156">
        <f t="shared" si="8"/>
        <v>580.04926859249042</v>
      </c>
      <c r="S61" s="156">
        <f t="shared" si="9"/>
        <v>1096.5014529158609</v>
      </c>
      <c r="T61" s="153"/>
      <c r="U61" s="153"/>
      <c r="V61" s="76"/>
      <c r="W61" s="1">
        <v>98</v>
      </c>
      <c r="X61" s="66">
        <v>20</v>
      </c>
      <c r="Y61" s="17">
        <v>0.75</v>
      </c>
      <c r="Z61">
        <v>3696</v>
      </c>
      <c r="AA61">
        <v>10491</v>
      </c>
      <c r="AB61">
        <v>823</v>
      </c>
      <c r="AC61">
        <v>1006</v>
      </c>
      <c r="AD61" s="27">
        <f>0.1515*(AA61/1000)/(AC61/1000)^2/($D$4/10)^4</f>
        <v>0.2634835185505654</v>
      </c>
      <c r="AE61" s="27">
        <f>0.5*(Z61/1000)/(AC61/1000)^3/($D$4/10)^5</f>
        <v>0.19489822983139549</v>
      </c>
      <c r="AF61" s="24">
        <f>AD61/AE61</f>
        <v>1.35190308695211</v>
      </c>
      <c r="AG61" s="29">
        <f>0.798*AD61^1.5/AE61</f>
        <v>0.5537645855891542</v>
      </c>
      <c r="AH61" s="29">
        <f>AA61/Z61</f>
        <v>2.8384740259740258</v>
      </c>
      <c r="AJ61" s="51">
        <f>AA61/(PI()*$D$4^2/4)</f>
        <v>54.712549637392762</v>
      </c>
      <c r="AK61" s="29">
        <f>AH61</f>
        <v>2.8384740259740258</v>
      </c>
      <c r="AL61" s="58">
        <f>AG61</f>
        <v>0.5537645855891542</v>
      </c>
      <c r="AM61" s="24"/>
      <c r="AN61" s="122"/>
      <c r="AO61" s="160"/>
      <c r="AP61" s="160"/>
      <c r="AQ61" s="128"/>
    </row>
    <row r="62" spans="1:43" x14ac:dyDescent="0.2">
      <c r="A62" s="1">
        <v>98</v>
      </c>
      <c r="B62" s="1">
        <v>266</v>
      </c>
      <c r="C62" s="1" t="s">
        <v>92</v>
      </c>
      <c r="D62" s="66">
        <v>20</v>
      </c>
      <c r="E62">
        <v>751</v>
      </c>
      <c r="F62">
        <v>1456</v>
      </c>
      <c r="G62">
        <v>5764</v>
      </c>
      <c r="H62" s="17">
        <v>0.56000000000000005</v>
      </c>
      <c r="I62" s="25">
        <f t="shared" si="66"/>
        <v>0.25976260260417977</v>
      </c>
      <c r="J62" s="25">
        <f t="shared" si="67"/>
        <v>0.18454889034711014</v>
      </c>
      <c r="K62" s="27">
        <f t="shared" si="68"/>
        <v>1.4075543998969777</v>
      </c>
      <c r="L62" s="27">
        <f t="shared" si="69"/>
        <v>0.57247482563046193</v>
      </c>
      <c r="M62" s="27">
        <f t="shared" si="70"/>
        <v>3.9587912087912089</v>
      </c>
      <c r="N62" s="27"/>
      <c r="O62" s="51">
        <f t="shared" si="71"/>
        <v>30.060350406055846</v>
      </c>
      <c r="P62" s="27">
        <f t="shared" si="72"/>
        <v>3.9587912087912089</v>
      </c>
      <c r="Q62" s="58">
        <f t="shared" si="73"/>
        <v>0.57247482563046193</v>
      </c>
      <c r="R62" s="156">
        <f t="shared" si="8"/>
        <v>614.41043824112876</v>
      </c>
      <c r="S62" s="156">
        <f t="shared" si="9"/>
        <v>1097.1614968591584</v>
      </c>
      <c r="T62" s="153"/>
      <c r="U62" s="153"/>
      <c r="V62" s="76"/>
      <c r="W62" s="1">
        <v>98</v>
      </c>
      <c r="X62" s="66">
        <v>20</v>
      </c>
      <c r="Y62" s="17">
        <v>0.77500000000000002</v>
      </c>
      <c r="Z62">
        <v>4132</v>
      </c>
      <c r="AA62">
        <v>11251</v>
      </c>
      <c r="AB62">
        <v>850</v>
      </c>
      <c r="AC62">
        <v>1039</v>
      </c>
      <c r="AD62" s="27">
        <f>0.1515*(AA62/1000)/(AC62/1000)^2/($D$4/10)^4</f>
        <v>0.26490646562895953</v>
      </c>
      <c r="AE62" s="27">
        <f>0.5*(Z62/1000)/(AC62/1000)^3/($D$4/10)^5</f>
        <v>0.19778053367926968</v>
      </c>
      <c r="AF62" s="24">
        <f>AD62/AE62</f>
        <v>1.3393960502631894</v>
      </c>
      <c r="AG62" s="29">
        <f>0.798*AD62^1.5/AE62</f>
        <v>0.55012095017455831</v>
      </c>
      <c r="AH62" s="29">
        <f>AA62/Z62</f>
        <v>2.722894482090997</v>
      </c>
      <c r="AJ62" s="51">
        <f>AA62/(PI()*$D$4^2/4)</f>
        <v>58.676093410571539</v>
      </c>
      <c r="AK62" s="29">
        <f>AH62</f>
        <v>2.722894482090997</v>
      </c>
      <c r="AL62" s="58">
        <f>AG62</f>
        <v>0.55012095017455831</v>
      </c>
      <c r="AM62" s="24"/>
      <c r="AN62" s="122"/>
      <c r="AO62" s="160"/>
      <c r="AP62" s="160"/>
      <c r="AQ62" s="128"/>
    </row>
    <row r="63" spans="1:43" x14ac:dyDescent="0.2">
      <c r="A63" s="1">
        <v>98</v>
      </c>
      <c r="B63" s="1">
        <v>266</v>
      </c>
      <c r="C63" s="1" t="s">
        <v>92</v>
      </c>
      <c r="D63" s="66">
        <v>20</v>
      </c>
      <c r="E63">
        <v>807</v>
      </c>
      <c r="F63">
        <v>1806</v>
      </c>
      <c r="G63">
        <v>6601</v>
      </c>
      <c r="H63" s="17">
        <v>0.60199999999999998</v>
      </c>
      <c r="I63" s="25">
        <f t="shared" si="66"/>
        <v>0.25762926356315319</v>
      </c>
      <c r="J63" s="25">
        <f t="shared" si="67"/>
        <v>0.1844875298691851</v>
      </c>
      <c r="K63" s="27">
        <f t="shared" si="68"/>
        <v>1.3964589571220929</v>
      </c>
      <c r="L63" s="27">
        <f t="shared" si="69"/>
        <v>0.5656250870741466</v>
      </c>
      <c r="M63" s="27">
        <f t="shared" si="70"/>
        <v>3.6550387596899223</v>
      </c>
      <c r="N63" s="27"/>
      <c r="O63" s="51">
        <f t="shared" si="71"/>
        <v>34.425463745727733</v>
      </c>
      <c r="P63" s="27">
        <f t="shared" si="72"/>
        <v>3.6550387596899223</v>
      </c>
      <c r="Q63" s="58">
        <f t="shared" si="73"/>
        <v>0.5656250870741466</v>
      </c>
      <c r="R63" s="156">
        <f t="shared" si="8"/>
        <v>660.22533110597988</v>
      </c>
      <c r="S63" s="156">
        <f t="shared" si="9"/>
        <v>1096.7198191129235</v>
      </c>
      <c r="T63" s="153"/>
      <c r="U63" s="153"/>
      <c r="V63" s="76"/>
      <c r="W63" s="1">
        <v>98</v>
      </c>
      <c r="X63" s="66">
        <v>20</v>
      </c>
      <c r="Y63" s="17">
        <v>0.8</v>
      </c>
      <c r="Z63">
        <v>4603</v>
      </c>
      <c r="AA63">
        <v>12043</v>
      </c>
      <c r="AB63">
        <v>878</v>
      </c>
      <c r="AC63">
        <v>1073</v>
      </c>
      <c r="AD63" s="27">
        <f>0.1515*(AA63/1000)/(AC63/1000)^2/($D$4/10)^4</f>
        <v>0.26586904231224956</v>
      </c>
      <c r="AE63" s="27">
        <f>0.5*(Z63/1000)/(AC63/1000)^3/($D$4/10)^5</f>
        <v>0.20003762206240081</v>
      </c>
      <c r="AF63" s="24">
        <f>AD63/AE63</f>
        <v>1.3290951950494241</v>
      </c>
      <c r="AG63" s="29">
        <f>0.798*AD63^1.5/AE63</f>
        <v>0.54688103742547967</v>
      </c>
      <c r="AH63" s="29">
        <f>AA63/Z63</f>
        <v>2.6163371714099499</v>
      </c>
      <c r="AJ63" s="51">
        <f>AA63/(PI()*$D$4^2/4)</f>
        <v>62.806523237357837</v>
      </c>
      <c r="AK63" s="29">
        <f>AH63</f>
        <v>2.6163371714099499</v>
      </c>
      <c r="AL63" s="58">
        <f>AG63</f>
        <v>0.54688103742547967</v>
      </c>
      <c r="AM63" s="24"/>
      <c r="AN63" s="122"/>
      <c r="AO63" s="160"/>
      <c r="AP63" s="160"/>
      <c r="AQ63" s="128"/>
    </row>
    <row r="64" spans="1:43" x14ac:dyDescent="0.2">
      <c r="A64" s="1">
        <v>98</v>
      </c>
      <c r="B64" s="1">
        <v>266</v>
      </c>
      <c r="C64" s="1" t="s">
        <v>92</v>
      </c>
      <c r="D64" s="66">
        <v>20</v>
      </c>
      <c r="E64">
        <v>854</v>
      </c>
      <c r="F64">
        <v>2161</v>
      </c>
      <c r="G64">
        <v>7463</v>
      </c>
      <c r="H64" s="17">
        <v>0.63700000000000001</v>
      </c>
      <c r="I64" s="25">
        <f t="shared" si="66"/>
        <v>0.26009393727426799</v>
      </c>
      <c r="J64" s="25">
        <f t="shared" si="67"/>
        <v>0.18627348036464392</v>
      </c>
      <c r="K64" s="27">
        <f t="shared" si="68"/>
        <v>1.3963014851341971</v>
      </c>
      <c r="L64" s="27">
        <f t="shared" si="69"/>
        <v>0.56826015545625364</v>
      </c>
      <c r="M64" s="27">
        <f t="shared" si="70"/>
        <v>3.4534937528921796</v>
      </c>
      <c r="N64" s="27"/>
      <c r="O64" s="51">
        <f t="shared" si="71"/>
        <v>38.920956814780496</v>
      </c>
      <c r="P64" s="27">
        <f t="shared" si="72"/>
        <v>3.4534937528921796</v>
      </c>
      <c r="Q64" s="58">
        <f t="shared" si="73"/>
        <v>0.56826015545625364</v>
      </c>
      <c r="R64" s="156">
        <f t="shared" si="8"/>
        <v>698.67711618897999</v>
      </c>
      <c r="S64" s="156">
        <f t="shared" si="9"/>
        <v>1096.8243582244584</v>
      </c>
      <c r="T64" s="153"/>
      <c r="U64" s="153"/>
      <c r="V64" s="76"/>
      <c r="W64" s="16"/>
      <c r="X64" s="59"/>
      <c r="Y64"/>
      <c r="Z64"/>
      <c r="AB64" s="9"/>
      <c r="AC64" s="7"/>
      <c r="AD64" s="62"/>
      <c r="AE64" s="68"/>
      <c r="AF64"/>
      <c r="AG64"/>
      <c r="AH64"/>
      <c r="AJ64" s="24"/>
      <c r="AK64" s="24"/>
      <c r="AL64" s="24"/>
      <c r="AM64" s="24"/>
      <c r="AN64" s="122"/>
      <c r="AO64" s="160"/>
      <c r="AP64" s="160"/>
      <c r="AQ64" s="128"/>
    </row>
    <row r="65" spans="1:43" x14ac:dyDescent="0.2">
      <c r="A65" s="1">
        <v>98</v>
      </c>
      <c r="B65" s="1">
        <v>266</v>
      </c>
      <c r="C65" s="1" t="s">
        <v>92</v>
      </c>
      <c r="D65" s="66">
        <v>20</v>
      </c>
      <c r="E65">
        <v>899</v>
      </c>
      <c r="F65">
        <v>2550</v>
      </c>
      <c r="G65">
        <v>8276</v>
      </c>
      <c r="H65" s="17">
        <v>0.67</v>
      </c>
      <c r="I65" s="25">
        <f t="shared" si="66"/>
        <v>0.26027570247777471</v>
      </c>
      <c r="J65" s="25">
        <f t="shared" si="67"/>
        <v>0.18842172675689808</v>
      </c>
      <c r="K65" s="27">
        <f t="shared" si="68"/>
        <v>1.3813465514705887</v>
      </c>
      <c r="L65" s="27">
        <f t="shared" si="69"/>
        <v>0.56237026922328559</v>
      </c>
      <c r="M65" s="27">
        <f t="shared" si="70"/>
        <v>3.2454901960784315</v>
      </c>
      <c r="N65" s="27"/>
      <c r="O65" s="51">
        <f t="shared" si="71"/>
        <v>43.160905614246737</v>
      </c>
      <c r="P65" s="27">
        <f t="shared" si="72"/>
        <v>3.2454901960784315</v>
      </c>
      <c r="Q65" s="58">
        <f t="shared" si="73"/>
        <v>0.56237026922328559</v>
      </c>
      <c r="R65" s="156">
        <f>E65*(PI()/30)*($D$4/2)</f>
        <v>735.49265509823533</v>
      </c>
      <c r="S65" s="156">
        <f>R65/H65</f>
        <v>1097.7502314899034</v>
      </c>
      <c r="T65" s="153"/>
      <c r="U65" s="153"/>
      <c r="V65" s="76"/>
      <c r="W65" s="16"/>
      <c r="X65" s="59"/>
      <c r="Y65"/>
      <c r="Z65"/>
      <c r="AB65" s="9"/>
      <c r="AC65" s="7"/>
      <c r="AD65" s="62"/>
      <c r="AE65" s="68"/>
      <c r="AF65"/>
      <c r="AG65"/>
      <c r="AH65"/>
      <c r="AJ65" s="24"/>
      <c r="AK65" s="24"/>
      <c r="AL65" s="24"/>
      <c r="AM65" s="24"/>
      <c r="AN65" s="122"/>
      <c r="AO65" s="160"/>
      <c r="AP65" s="160"/>
      <c r="AQ65" s="128"/>
    </row>
    <row r="66" spans="1:43" x14ac:dyDescent="0.2">
      <c r="A66" s="1">
        <v>98</v>
      </c>
      <c r="B66" s="1">
        <v>266</v>
      </c>
      <c r="C66" s="1" t="s">
        <v>92</v>
      </c>
      <c r="D66" s="66">
        <v>20</v>
      </c>
      <c r="E66">
        <v>948</v>
      </c>
      <c r="F66">
        <v>3036</v>
      </c>
      <c r="G66">
        <v>9261</v>
      </c>
      <c r="H66" s="17">
        <v>0.70699999999999996</v>
      </c>
      <c r="I66" s="25">
        <f t="shared" si="66"/>
        <v>0.26192306145809963</v>
      </c>
      <c r="J66" s="25">
        <f t="shared" si="67"/>
        <v>0.19131394600066573</v>
      </c>
      <c r="K66" s="27">
        <f t="shared" si="68"/>
        <v>1.3690745862154148</v>
      </c>
      <c r="L66" s="27">
        <f t="shared" si="69"/>
        <v>0.55913524568380257</v>
      </c>
      <c r="M66" s="27">
        <f t="shared" si="70"/>
        <v>3.0503952569169961</v>
      </c>
      <c r="N66" s="27"/>
      <c r="O66" s="51">
        <f t="shared" si="71"/>
        <v>48.297866951853436</v>
      </c>
      <c r="P66" s="27">
        <f t="shared" si="72"/>
        <v>3.0503952569169961</v>
      </c>
      <c r="Q66" s="58">
        <f t="shared" si="73"/>
        <v>0.55913524568380257</v>
      </c>
      <c r="R66" s="156">
        <f>E66*(PI()/30)*($D$4/2)</f>
        <v>775.58068635498012</v>
      </c>
      <c r="S66" s="156">
        <f>R66/H66</f>
        <v>1097.0023852262802</v>
      </c>
      <c r="T66" s="153"/>
      <c r="U66" s="153"/>
      <c r="V66" s="76"/>
      <c r="W66" s="16"/>
      <c r="X66" s="59"/>
      <c r="Y66"/>
      <c r="Z66"/>
      <c r="AB66" s="9"/>
      <c r="AC66" s="7"/>
      <c r="AD66" s="62"/>
      <c r="AE66" s="68"/>
      <c r="AF66"/>
      <c r="AG66"/>
      <c r="AH66"/>
      <c r="AJ66" s="24"/>
      <c r="AK66" s="24"/>
      <c r="AL66" s="24"/>
      <c r="AM66" s="24"/>
      <c r="AN66" s="122"/>
      <c r="AO66" s="160"/>
      <c r="AP66" s="160"/>
      <c r="AQ66" s="128"/>
    </row>
    <row r="67" spans="1:43" x14ac:dyDescent="0.2">
      <c r="A67" s="1">
        <v>98</v>
      </c>
      <c r="B67" s="1">
        <v>266</v>
      </c>
      <c r="C67" s="1" t="s">
        <v>92</v>
      </c>
      <c r="D67" s="66">
        <v>20</v>
      </c>
      <c r="E67">
        <v>999</v>
      </c>
      <c r="F67">
        <v>3604</v>
      </c>
      <c r="G67">
        <v>10345</v>
      </c>
      <c r="H67" s="17">
        <v>0.745</v>
      </c>
      <c r="I67" s="25">
        <f t="shared" si="66"/>
        <v>0.26347053136499865</v>
      </c>
      <c r="J67" s="25">
        <f t="shared" si="67"/>
        <v>0.19406990438230368</v>
      </c>
      <c r="K67" s="27">
        <f t="shared" si="68"/>
        <v>1.3576063336743895</v>
      </c>
      <c r="L67" s="27">
        <f t="shared" si="69"/>
        <v>0.55608703589687092</v>
      </c>
      <c r="M67" s="27">
        <f t="shared" si="70"/>
        <v>2.8704217536071033</v>
      </c>
      <c r="N67" s="27"/>
      <c r="O67" s="51">
        <f t="shared" si="71"/>
        <v>53.951132017808419</v>
      </c>
      <c r="P67" s="27">
        <f t="shared" si="72"/>
        <v>2.8704217536071033</v>
      </c>
      <c r="Q67" s="58">
        <f t="shared" si="73"/>
        <v>0.55608703589687092</v>
      </c>
      <c r="R67" s="156">
        <f t="shared" si="8"/>
        <v>817.30496378546957</v>
      </c>
      <c r="S67" s="156">
        <f t="shared" si="9"/>
        <v>1097.0536426650599</v>
      </c>
      <c r="T67" s="153"/>
      <c r="U67" s="153"/>
      <c r="V67" s="76"/>
      <c r="W67" s="16"/>
      <c r="X67" s="59"/>
      <c r="Y67"/>
      <c r="Z67"/>
      <c r="AB67" s="9"/>
      <c r="AC67" s="7"/>
      <c r="AD67" s="62"/>
      <c r="AE67" s="68"/>
      <c r="AF67"/>
      <c r="AG67"/>
      <c r="AH67"/>
      <c r="AJ67" s="24"/>
      <c r="AK67" s="24"/>
      <c r="AL67" s="24"/>
      <c r="AM67" s="24"/>
      <c r="AN67" s="122"/>
      <c r="AO67" s="160"/>
      <c r="AP67" s="160"/>
      <c r="AQ67" s="128"/>
    </row>
    <row r="68" spans="1:43" x14ac:dyDescent="0.2">
      <c r="A68" s="1">
        <v>98</v>
      </c>
      <c r="B68" s="1">
        <v>266</v>
      </c>
      <c r="C68" s="1" t="s">
        <v>92</v>
      </c>
      <c r="D68" s="66">
        <v>20</v>
      </c>
      <c r="E68">
        <v>1056</v>
      </c>
      <c r="F68">
        <v>4348</v>
      </c>
      <c r="G68">
        <v>11626</v>
      </c>
      <c r="H68" s="17">
        <v>0.78700000000000003</v>
      </c>
      <c r="I68" s="25">
        <f t="shared" si="66"/>
        <v>0.26499337168044074</v>
      </c>
      <c r="J68" s="25">
        <f t="shared" si="67"/>
        <v>0.19822921223251799</v>
      </c>
      <c r="K68" s="27">
        <f t="shared" si="68"/>
        <v>1.3368028288868445</v>
      </c>
      <c r="L68" s="27">
        <f t="shared" si="69"/>
        <v>0.54914590926381934</v>
      </c>
      <c r="M68" s="27">
        <f t="shared" si="70"/>
        <v>2.6738730450781967</v>
      </c>
      <c r="N68" s="27"/>
      <c r="O68" s="51">
        <f t="shared" si="71"/>
        <v>60.631789351284745</v>
      </c>
      <c r="P68" s="27">
        <f t="shared" si="72"/>
        <v>2.6738730450781967</v>
      </c>
      <c r="Q68" s="58">
        <f t="shared" si="73"/>
        <v>0.54914590926381934</v>
      </c>
      <c r="R68" s="156">
        <f t="shared" si="8"/>
        <v>863.93797973719313</v>
      </c>
      <c r="S68" s="156">
        <f t="shared" si="9"/>
        <v>1097.7610924233711</v>
      </c>
      <c r="T68" s="153"/>
      <c r="U68" s="153"/>
      <c r="V68" s="76"/>
      <c r="W68" s="16"/>
      <c r="X68" s="59"/>
      <c r="Y68"/>
      <c r="Z68"/>
      <c r="AB68" s="9"/>
      <c r="AC68" s="7"/>
      <c r="AD68" s="62"/>
      <c r="AE68" s="68"/>
      <c r="AF68"/>
      <c r="AG68"/>
      <c r="AH68"/>
      <c r="AJ68" s="24"/>
      <c r="AK68" s="24"/>
      <c r="AL68" s="24"/>
      <c r="AM68" s="24"/>
      <c r="AN68" s="122"/>
      <c r="AO68" s="160"/>
      <c r="AP68" s="160"/>
      <c r="AQ68" s="128"/>
    </row>
    <row r="69" spans="1:43" x14ac:dyDescent="0.2">
      <c r="A69" s="1">
        <v>98</v>
      </c>
      <c r="B69" s="1">
        <v>266</v>
      </c>
      <c r="C69" s="1" t="s">
        <v>92</v>
      </c>
      <c r="D69" s="66">
        <v>20</v>
      </c>
      <c r="E69">
        <v>1100</v>
      </c>
      <c r="F69">
        <v>5016</v>
      </c>
      <c r="G69">
        <v>12709</v>
      </c>
      <c r="H69" s="17">
        <v>0.82</v>
      </c>
      <c r="I69" s="25">
        <f t="shared" si="66"/>
        <v>0.26696758825467759</v>
      </c>
      <c r="J69" s="25">
        <f t="shared" si="67"/>
        <v>0.20232490567933878</v>
      </c>
      <c r="K69" s="27">
        <f t="shared" si="68"/>
        <v>1.3194993832236841</v>
      </c>
      <c r="L69" s="27">
        <f t="shared" si="69"/>
        <v>0.54405317859666913</v>
      </c>
      <c r="M69" s="27">
        <f t="shared" si="70"/>
        <v>2.5336921850079746</v>
      </c>
      <c r="N69" s="27"/>
      <c r="O69" s="51">
        <f t="shared" si="71"/>
        <v>66.279839228064503</v>
      </c>
      <c r="P69" s="27">
        <f t="shared" si="72"/>
        <v>2.5336921850079746</v>
      </c>
      <c r="Q69" s="58">
        <f t="shared" si="73"/>
        <v>0.54405317859666913</v>
      </c>
      <c r="R69" s="156">
        <f t="shared" si="8"/>
        <v>899.93539555957614</v>
      </c>
      <c r="S69" s="156">
        <f t="shared" si="9"/>
        <v>1097.4821897068002</v>
      </c>
      <c r="T69" s="153"/>
      <c r="U69" s="153"/>
      <c r="V69" s="76"/>
      <c r="W69" s="16"/>
      <c r="X69" s="59"/>
      <c r="Y69"/>
      <c r="Z69"/>
      <c r="AB69" s="9"/>
      <c r="AC69" s="7"/>
      <c r="AD69" s="62"/>
      <c r="AE69" s="68"/>
      <c r="AF69"/>
      <c r="AG69"/>
      <c r="AH69"/>
      <c r="AJ69" s="24"/>
      <c r="AK69" s="24"/>
      <c r="AL69" s="24"/>
      <c r="AM69" s="24"/>
      <c r="AN69" s="122"/>
      <c r="AO69" s="160"/>
      <c r="AP69" s="160"/>
      <c r="AQ69" s="128"/>
    </row>
    <row r="70" spans="1:43" x14ac:dyDescent="0.2">
      <c r="E70"/>
      <c r="F70"/>
      <c r="G70"/>
      <c r="H70" s="17"/>
      <c r="R70" s="156"/>
      <c r="T70" s="153"/>
      <c r="U70" s="153"/>
      <c r="AN70" s="122"/>
      <c r="AO70" s="160"/>
      <c r="AP70" s="160"/>
      <c r="AQ70" s="128"/>
    </row>
    <row r="71" spans="1:43" x14ac:dyDescent="0.2">
      <c r="E71"/>
      <c r="F71"/>
      <c r="G71"/>
      <c r="H71" s="17"/>
      <c r="R71" s="156"/>
      <c r="T71" s="153"/>
      <c r="U71" s="153"/>
      <c r="AN71" s="122"/>
      <c r="AO71" s="160"/>
      <c r="AP71" s="160"/>
      <c r="AQ71" s="128"/>
    </row>
    <row r="72" spans="1:43" x14ac:dyDescent="0.2">
      <c r="E72"/>
      <c r="F72"/>
      <c r="G72"/>
      <c r="H72" s="17"/>
      <c r="R72" s="156"/>
      <c r="T72" s="153"/>
      <c r="U72" s="153"/>
      <c r="AN72" s="122"/>
      <c r="AO72" s="160"/>
      <c r="AP72" s="160"/>
      <c r="AQ72" s="128"/>
    </row>
    <row r="73" spans="1:43" x14ac:dyDescent="0.2">
      <c r="E73"/>
      <c r="F73"/>
      <c r="G73"/>
      <c r="H73" s="17"/>
      <c r="R73" s="156"/>
      <c r="T73" s="153"/>
      <c r="U73" s="153"/>
      <c r="AN73" s="122"/>
      <c r="AO73" s="160"/>
      <c r="AP73" s="160"/>
      <c r="AQ73" s="128"/>
    </row>
    <row r="74" spans="1:43" x14ac:dyDescent="0.2">
      <c r="E74" s="17"/>
      <c r="F74"/>
      <c r="G74"/>
      <c r="H74" s="17"/>
      <c r="R74" s="156"/>
      <c r="T74" s="153"/>
      <c r="U74" s="153"/>
      <c r="AN74" s="122"/>
      <c r="AO74" s="160"/>
      <c r="AP74" s="160"/>
      <c r="AQ74" s="128"/>
    </row>
    <row r="75" spans="1:43" x14ac:dyDescent="0.2">
      <c r="E75" s="17"/>
      <c r="F75"/>
      <c r="G75"/>
      <c r="H75" s="17"/>
      <c r="R75" s="156"/>
      <c r="T75" s="153"/>
      <c r="U75" s="153"/>
      <c r="AN75" s="122"/>
      <c r="AO75" s="160"/>
      <c r="AP75" s="160"/>
      <c r="AQ75" s="128"/>
    </row>
    <row r="76" spans="1:43" x14ac:dyDescent="0.2">
      <c r="E76" s="17"/>
      <c r="F76"/>
      <c r="G76"/>
      <c r="H76" s="17"/>
      <c r="R76" s="156"/>
      <c r="T76" s="153"/>
      <c r="U76" s="153"/>
      <c r="AN76" s="122"/>
      <c r="AO76" s="160"/>
      <c r="AP76" s="160"/>
      <c r="AQ76" s="128"/>
    </row>
    <row r="77" spans="1:43" x14ac:dyDescent="0.2">
      <c r="E77" s="17"/>
      <c r="F77"/>
      <c r="G77"/>
      <c r="H77" s="17"/>
      <c r="R77" s="156"/>
      <c r="T77" s="153"/>
      <c r="U77" s="153"/>
      <c r="AN77" s="122"/>
      <c r="AO77" s="160"/>
      <c r="AP77" s="160"/>
      <c r="AQ77" s="128"/>
    </row>
    <row r="78" spans="1:43" x14ac:dyDescent="0.2">
      <c r="R78" s="156"/>
      <c r="T78" s="153"/>
      <c r="U78" s="153"/>
      <c r="AN78" s="122"/>
      <c r="AO78" s="160"/>
      <c r="AP78" s="160"/>
      <c r="AQ78" s="128"/>
    </row>
    <row r="79" spans="1:43" x14ac:dyDescent="0.2">
      <c r="R79" s="156"/>
      <c r="T79" s="153"/>
      <c r="U79" s="153"/>
      <c r="AN79" s="122"/>
      <c r="AO79" s="160"/>
      <c r="AP79" s="160"/>
      <c r="AQ79" s="128"/>
    </row>
    <row r="80" spans="1:43" x14ac:dyDescent="0.2">
      <c r="R80" s="156"/>
      <c r="T80" s="153"/>
      <c r="U80" s="153"/>
      <c r="AN80" s="122"/>
      <c r="AO80" s="160"/>
      <c r="AP80" s="160"/>
      <c r="AQ80" s="128"/>
    </row>
    <row r="81" spans="18:43" x14ac:dyDescent="0.2">
      <c r="R81" s="156"/>
      <c r="T81" s="153"/>
      <c r="U81" s="153"/>
      <c r="AN81" s="122"/>
      <c r="AO81" s="160"/>
      <c r="AP81" s="160"/>
      <c r="AQ81" s="128"/>
    </row>
    <row r="82" spans="18:43" x14ac:dyDescent="0.2">
      <c r="R82" s="156"/>
      <c r="T82" s="153"/>
      <c r="U82" s="153"/>
      <c r="AN82" s="122"/>
      <c r="AO82" s="160"/>
      <c r="AP82" s="160"/>
      <c r="AQ82" s="128"/>
    </row>
    <row r="83" spans="18:43" x14ac:dyDescent="0.2">
      <c r="R83" s="156"/>
      <c r="T83" s="153"/>
      <c r="U83" s="153"/>
      <c r="AN83" s="122"/>
      <c r="AO83" s="160"/>
      <c r="AP83" s="160"/>
      <c r="AQ83" s="128"/>
    </row>
    <row r="84" spans="18:43" x14ac:dyDescent="0.2">
      <c r="R84" s="156"/>
      <c r="T84" s="153"/>
      <c r="U84" s="153"/>
      <c r="AN84" s="122"/>
      <c r="AO84" s="160"/>
      <c r="AP84" s="160"/>
      <c r="AQ84" s="128"/>
    </row>
    <row r="85" spans="18:43" x14ac:dyDescent="0.2">
      <c r="R85" s="156"/>
      <c r="T85" s="153"/>
      <c r="U85" s="153"/>
      <c r="AN85" s="122"/>
      <c r="AO85" s="160"/>
      <c r="AP85" s="160"/>
      <c r="AQ85" s="128"/>
    </row>
    <row r="86" spans="18:43" x14ac:dyDescent="0.2">
      <c r="R86" s="156"/>
      <c r="T86" s="153"/>
      <c r="U86" s="153"/>
      <c r="AN86" s="122"/>
      <c r="AO86" s="160"/>
      <c r="AP86" s="160"/>
      <c r="AQ86" s="128"/>
    </row>
    <row r="87" spans="18:43" x14ac:dyDescent="0.2">
      <c r="R87" s="156"/>
      <c r="T87" s="153"/>
      <c r="U87" s="153"/>
      <c r="AN87" s="122"/>
      <c r="AO87" s="160"/>
      <c r="AP87" s="160"/>
      <c r="AQ87" s="128"/>
    </row>
    <row r="88" spans="18:43" x14ac:dyDescent="0.2">
      <c r="R88" s="156"/>
      <c r="T88" s="153"/>
      <c r="U88" s="153"/>
      <c r="AN88" s="122"/>
      <c r="AO88" s="160"/>
      <c r="AP88" s="160"/>
      <c r="AQ88" s="128"/>
    </row>
    <row r="89" spans="18:43" x14ac:dyDescent="0.2">
      <c r="R89" s="156"/>
      <c r="T89" s="153"/>
      <c r="U89" s="153"/>
      <c r="AN89" s="122"/>
      <c r="AO89" s="160"/>
      <c r="AP89" s="160"/>
      <c r="AQ89" s="128"/>
    </row>
    <row r="90" spans="18:43" x14ac:dyDescent="0.2">
      <c r="R90" s="156"/>
      <c r="T90" s="153"/>
      <c r="U90" s="153"/>
      <c r="AN90" s="122"/>
      <c r="AO90" s="160"/>
      <c r="AP90" s="160"/>
      <c r="AQ90" s="128"/>
    </row>
    <row r="91" spans="18:43" x14ac:dyDescent="0.2">
      <c r="R91" s="156"/>
      <c r="T91" s="153"/>
      <c r="U91" s="153"/>
      <c r="AN91" s="122"/>
      <c r="AO91" s="160"/>
      <c r="AP91" s="160"/>
      <c r="AQ91" s="128"/>
    </row>
    <row r="92" spans="18:43" x14ac:dyDescent="0.2">
      <c r="R92" s="156"/>
      <c r="T92" s="153"/>
      <c r="U92" s="153"/>
      <c r="AN92" s="122"/>
      <c r="AO92" s="160"/>
      <c r="AP92" s="160"/>
      <c r="AQ92" s="128"/>
    </row>
    <row r="93" spans="18:43" x14ac:dyDescent="0.2">
      <c r="R93" s="156"/>
      <c r="T93" s="153"/>
      <c r="U93" s="153"/>
      <c r="AN93" s="122"/>
      <c r="AO93" s="160"/>
      <c r="AP93" s="160"/>
      <c r="AQ93" s="128"/>
    </row>
    <row r="94" spans="18:43" x14ac:dyDescent="0.2">
      <c r="R94" s="156"/>
      <c r="T94" s="153"/>
      <c r="U94" s="153"/>
      <c r="AN94" s="122"/>
      <c r="AO94" s="160"/>
      <c r="AP94" s="160"/>
      <c r="AQ94" s="128"/>
    </row>
    <row r="95" spans="18:43" x14ac:dyDescent="0.2">
      <c r="R95" s="156"/>
      <c r="T95" s="153"/>
      <c r="U95" s="153"/>
      <c r="AN95" s="122"/>
      <c r="AO95" s="160"/>
      <c r="AP95" s="160"/>
      <c r="AQ95" s="128"/>
    </row>
    <row r="96" spans="18:43" x14ac:dyDescent="0.2">
      <c r="R96" s="156"/>
      <c r="T96" s="153"/>
      <c r="U96" s="153"/>
      <c r="AN96" s="122"/>
      <c r="AO96" s="160"/>
      <c r="AP96" s="160"/>
      <c r="AQ96" s="128"/>
    </row>
    <row r="97" spans="18:43" x14ac:dyDescent="0.2">
      <c r="R97" s="156"/>
      <c r="T97" s="153"/>
      <c r="U97" s="153"/>
      <c r="AN97" s="122"/>
      <c r="AO97" s="160"/>
      <c r="AP97" s="160"/>
      <c r="AQ97" s="128"/>
    </row>
    <row r="98" spans="18:43" x14ac:dyDescent="0.2">
      <c r="R98" s="156"/>
      <c r="T98" s="153"/>
      <c r="U98" s="153"/>
      <c r="AN98" s="122"/>
      <c r="AO98" s="160"/>
      <c r="AP98" s="160"/>
      <c r="AQ98" s="128"/>
    </row>
    <row r="99" spans="18:43" x14ac:dyDescent="0.2">
      <c r="R99" s="156"/>
      <c r="T99" s="153"/>
      <c r="U99" s="153"/>
      <c r="AN99" s="122"/>
      <c r="AO99" s="160"/>
      <c r="AP99" s="160"/>
      <c r="AQ99" s="128"/>
    </row>
    <row r="100" spans="18:43" x14ac:dyDescent="0.2">
      <c r="R100" s="156"/>
      <c r="T100" s="153"/>
      <c r="U100" s="153"/>
      <c r="AN100" s="122"/>
      <c r="AO100" s="160"/>
      <c r="AP100" s="160"/>
      <c r="AQ100" s="128"/>
    </row>
    <row r="101" spans="18:43" x14ac:dyDescent="0.2">
      <c r="R101" s="156"/>
      <c r="T101" s="153"/>
      <c r="U101" s="153"/>
      <c r="AN101" s="122"/>
      <c r="AO101" s="160"/>
      <c r="AP101" s="160"/>
      <c r="AQ101" s="128"/>
    </row>
    <row r="102" spans="18:43" x14ac:dyDescent="0.2">
      <c r="R102" s="156"/>
      <c r="T102" s="153"/>
      <c r="U102" s="153"/>
      <c r="AN102" s="122"/>
      <c r="AO102" s="160"/>
      <c r="AP102" s="160"/>
      <c r="AQ102" s="128"/>
    </row>
    <row r="103" spans="18:43" x14ac:dyDescent="0.2">
      <c r="R103" s="156"/>
      <c r="T103" s="153"/>
      <c r="U103" s="153"/>
      <c r="AN103" s="122"/>
      <c r="AO103" s="160"/>
      <c r="AP103" s="160"/>
      <c r="AQ103" s="128"/>
    </row>
    <row r="104" spans="18:43" x14ac:dyDescent="0.2">
      <c r="R104" s="156"/>
      <c r="T104" s="153"/>
      <c r="U104" s="153"/>
      <c r="AN104" s="122"/>
      <c r="AO104" s="160"/>
      <c r="AP104" s="160"/>
      <c r="AQ104" s="128"/>
    </row>
    <row r="105" spans="18:43" x14ac:dyDescent="0.2">
      <c r="R105" s="156"/>
      <c r="T105" s="153"/>
      <c r="U105" s="153"/>
      <c r="AN105" s="122"/>
      <c r="AO105" s="160"/>
      <c r="AP105" s="160"/>
      <c r="AQ105" s="128"/>
    </row>
    <row r="106" spans="18:43" x14ac:dyDescent="0.2">
      <c r="R106" s="156"/>
      <c r="T106" s="153"/>
      <c r="U106" s="153"/>
      <c r="AN106" s="122"/>
      <c r="AO106" s="160"/>
      <c r="AP106" s="160"/>
      <c r="AQ106" s="128"/>
    </row>
    <row r="107" spans="18:43" x14ac:dyDescent="0.2">
      <c r="R107" s="156"/>
      <c r="T107" s="153"/>
      <c r="U107" s="153"/>
      <c r="AN107" s="122"/>
      <c r="AO107" s="160"/>
      <c r="AP107" s="160"/>
      <c r="AQ107" s="128"/>
    </row>
    <row r="108" spans="18:43" x14ac:dyDescent="0.2">
      <c r="R108" s="156"/>
      <c r="T108" s="153"/>
      <c r="U108" s="153"/>
      <c r="AN108" s="122"/>
      <c r="AO108" s="160"/>
      <c r="AP108" s="160"/>
      <c r="AQ108" s="128"/>
    </row>
    <row r="109" spans="18:43" x14ac:dyDescent="0.2">
      <c r="R109" s="156"/>
      <c r="T109" s="153"/>
      <c r="U109" s="153"/>
      <c r="AN109" s="122"/>
      <c r="AO109" s="160"/>
      <c r="AP109" s="160"/>
      <c r="AQ109" s="128"/>
    </row>
    <row r="110" spans="18:43" x14ac:dyDescent="0.2">
      <c r="R110" s="156"/>
      <c r="T110" s="153"/>
      <c r="U110" s="153"/>
      <c r="AN110" s="122"/>
      <c r="AO110" s="160"/>
      <c r="AP110" s="160"/>
      <c r="AQ110" s="128"/>
    </row>
    <row r="111" spans="18:43" x14ac:dyDescent="0.2">
      <c r="R111" s="156"/>
      <c r="T111" s="153"/>
      <c r="U111" s="153"/>
      <c r="AN111" s="122"/>
      <c r="AO111" s="160"/>
      <c r="AP111" s="160"/>
      <c r="AQ111" s="128"/>
    </row>
    <row r="112" spans="18:43" x14ac:dyDescent="0.2">
      <c r="R112" s="156"/>
      <c r="T112" s="153"/>
      <c r="U112" s="153"/>
      <c r="AN112" s="122"/>
      <c r="AO112" s="160"/>
      <c r="AP112" s="160"/>
      <c r="AQ112" s="128"/>
    </row>
    <row r="113" spans="18:43" x14ac:dyDescent="0.2">
      <c r="R113" s="156"/>
      <c r="T113" s="153"/>
      <c r="U113" s="153"/>
      <c r="AN113" s="122"/>
      <c r="AO113" s="160"/>
      <c r="AP113" s="160"/>
      <c r="AQ113" s="128"/>
    </row>
    <row r="114" spans="18:43" x14ac:dyDescent="0.2">
      <c r="R114" s="156"/>
      <c r="T114" s="153"/>
      <c r="U114" s="153"/>
      <c r="AN114" s="122"/>
      <c r="AO114" s="160"/>
      <c r="AP114" s="160"/>
      <c r="AQ114" s="128"/>
    </row>
    <row r="115" spans="18:43" x14ac:dyDescent="0.2">
      <c r="R115" s="156"/>
      <c r="T115" s="153"/>
      <c r="U115" s="153"/>
      <c r="AN115" s="122"/>
      <c r="AO115" s="160"/>
      <c r="AP115" s="160"/>
      <c r="AQ115" s="128"/>
    </row>
    <row r="116" spans="18:43" x14ac:dyDescent="0.2">
      <c r="R116" s="156"/>
      <c r="T116" s="153"/>
      <c r="U116" s="153"/>
      <c r="AN116" s="122"/>
      <c r="AO116" s="160"/>
      <c r="AP116" s="160"/>
      <c r="AQ116" s="128"/>
    </row>
    <row r="117" spans="18:43" x14ac:dyDescent="0.2">
      <c r="R117" s="156"/>
      <c r="T117" s="153"/>
      <c r="U117" s="153"/>
      <c r="AN117" s="122"/>
      <c r="AO117" s="160"/>
      <c r="AP117" s="160"/>
      <c r="AQ117" s="128"/>
    </row>
    <row r="118" spans="18:43" x14ac:dyDescent="0.2">
      <c r="R118" s="156"/>
      <c r="T118" s="153"/>
      <c r="U118" s="153"/>
      <c r="AN118" s="122"/>
      <c r="AO118" s="160"/>
      <c r="AP118" s="160"/>
      <c r="AQ118" s="128"/>
    </row>
    <row r="119" spans="18:43" x14ac:dyDescent="0.2">
      <c r="R119" s="156"/>
      <c r="T119" s="153"/>
      <c r="U119" s="153"/>
      <c r="AN119" s="122"/>
      <c r="AO119" s="160"/>
      <c r="AP119" s="160"/>
      <c r="AQ119" s="128"/>
    </row>
    <row r="120" spans="18:43" x14ac:dyDescent="0.2">
      <c r="R120" s="156"/>
      <c r="T120" s="153"/>
      <c r="U120" s="153"/>
      <c r="AN120" s="122"/>
      <c r="AO120" s="160"/>
      <c r="AP120" s="160"/>
      <c r="AQ120" s="128"/>
    </row>
    <row r="121" spans="18:43" x14ac:dyDescent="0.2">
      <c r="R121" s="156"/>
      <c r="T121" s="153"/>
      <c r="U121" s="153"/>
      <c r="AN121" s="122"/>
      <c r="AO121" s="160"/>
      <c r="AP121" s="160"/>
      <c r="AQ121" s="128"/>
    </row>
    <row r="122" spans="18:43" x14ac:dyDescent="0.2">
      <c r="R122" s="156"/>
      <c r="T122" s="153"/>
      <c r="U122" s="153"/>
      <c r="AN122" s="122"/>
      <c r="AO122" s="160"/>
      <c r="AP122" s="160"/>
      <c r="AQ122" s="128"/>
    </row>
    <row r="123" spans="18:43" x14ac:dyDescent="0.2">
      <c r="R123" s="156"/>
      <c r="T123" s="153"/>
      <c r="U123" s="153"/>
      <c r="AN123" s="122"/>
      <c r="AO123" s="160"/>
      <c r="AP123" s="160"/>
      <c r="AQ123" s="128"/>
    </row>
    <row r="124" spans="18:43" x14ac:dyDescent="0.2">
      <c r="R124" s="156"/>
      <c r="T124" s="153"/>
      <c r="U124" s="153"/>
      <c r="AN124" s="122"/>
      <c r="AO124" s="160"/>
      <c r="AP124" s="160"/>
      <c r="AQ124" s="128"/>
    </row>
    <row r="125" spans="18:43" x14ac:dyDescent="0.2">
      <c r="R125" s="156"/>
      <c r="T125" s="153"/>
      <c r="U125" s="153"/>
      <c r="AN125" s="122"/>
      <c r="AO125" s="160"/>
      <c r="AP125" s="160"/>
      <c r="AQ125" s="128"/>
    </row>
    <row r="126" spans="18:43" x14ac:dyDescent="0.2">
      <c r="R126" s="156"/>
      <c r="T126" s="153"/>
      <c r="U126" s="153"/>
      <c r="AN126" s="122"/>
      <c r="AO126" s="160"/>
      <c r="AP126" s="160"/>
      <c r="AQ126" s="128"/>
    </row>
    <row r="127" spans="18:43" x14ac:dyDescent="0.2">
      <c r="R127" s="156"/>
      <c r="T127" s="153"/>
      <c r="U127" s="153"/>
      <c r="AN127" s="122"/>
      <c r="AO127" s="160"/>
      <c r="AP127" s="160"/>
      <c r="AQ127" s="128"/>
    </row>
    <row r="128" spans="18:43" x14ac:dyDescent="0.2">
      <c r="R128" s="156"/>
      <c r="T128" s="153"/>
      <c r="U128" s="153"/>
      <c r="AN128" s="122"/>
      <c r="AO128" s="160"/>
      <c r="AP128" s="160"/>
      <c r="AQ128" s="128"/>
    </row>
    <row r="129" spans="18:43" x14ac:dyDescent="0.2">
      <c r="R129" s="156"/>
      <c r="T129" s="153"/>
      <c r="U129" s="153"/>
      <c r="AN129" s="122"/>
      <c r="AO129" s="160"/>
      <c r="AP129" s="160"/>
      <c r="AQ129" s="128"/>
    </row>
    <row r="130" spans="18:43" x14ac:dyDescent="0.2">
      <c r="R130" s="156"/>
      <c r="T130" s="153"/>
      <c r="U130" s="153"/>
      <c r="AN130" s="122"/>
      <c r="AO130" s="160"/>
      <c r="AP130" s="160"/>
      <c r="AQ130" s="128"/>
    </row>
    <row r="131" spans="18:43" x14ac:dyDescent="0.2">
      <c r="R131" s="156"/>
      <c r="T131" s="153"/>
      <c r="U131" s="153"/>
      <c r="AN131" s="122"/>
      <c r="AO131" s="160"/>
      <c r="AP131" s="160"/>
      <c r="AQ131" s="128"/>
    </row>
    <row r="132" spans="18:43" x14ac:dyDescent="0.2">
      <c r="R132" s="156"/>
      <c r="T132" s="153"/>
      <c r="U132" s="153"/>
      <c r="AN132" s="122"/>
      <c r="AO132" s="160"/>
      <c r="AP132" s="160"/>
      <c r="AQ132" s="128"/>
    </row>
    <row r="133" spans="18:43" x14ac:dyDescent="0.2">
      <c r="R133" s="156"/>
      <c r="T133" s="153"/>
      <c r="U133" s="153"/>
      <c r="AN133" s="122"/>
      <c r="AO133" s="160"/>
      <c r="AP133" s="160"/>
      <c r="AQ133" s="128"/>
    </row>
    <row r="134" spans="18:43" x14ac:dyDescent="0.2">
      <c r="R134" s="156"/>
      <c r="T134" s="153"/>
      <c r="U134" s="153"/>
      <c r="AN134" s="122"/>
      <c r="AO134" s="160"/>
      <c r="AP134" s="160"/>
      <c r="AQ134" s="128"/>
    </row>
    <row r="135" spans="18:43" x14ac:dyDescent="0.2">
      <c r="R135" s="156"/>
      <c r="T135" s="153"/>
      <c r="U135" s="153"/>
      <c r="AN135" s="122"/>
      <c r="AO135" s="160"/>
      <c r="AP135" s="160"/>
      <c r="AQ135" s="128"/>
    </row>
    <row r="136" spans="18:43" x14ac:dyDescent="0.2">
      <c r="R136" s="156"/>
      <c r="T136" s="153"/>
      <c r="U136" s="153"/>
      <c r="AN136" s="122"/>
      <c r="AO136" s="160"/>
      <c r="AP136" s="160"/>
      <c r="AQ136" s="128"/>
    </row>
    <row r="137" spans="18:43" x14ac:dyDescent="0.2">
      <c r="R137" s="156"/>
      <c r="T137" s="153"/>
      <c r="U137" s="153"/>
      <c r="AN137" s="122"/>
      <c r="AO137" s="160"/>
      <c r="AP137" s="160"/>
      <c r="AQ137" s="128"/>
    </row>
    <row r="138" spans="18:43" x14ac:dyDescent="0.2">
      <c r="R138" s="156"/>
      <c r="T138" s="153"/>
      <c r="U138" s="153"/>
      <c r="AN138" s="122"/>
      <c r="AO138" s="160"/>
      <c r="AP138" s="160"/>
      <c r="AQ138" s="128"/>
    </row>
    <row r="139" spans="18:43" x14ac:dyDescent="0.2">
      <c r="R139" s="156"/>
      <c r="T139" s="153"/>
      <c r="U139" s="153"/>
      <c r="AN139" s="122"/>
      <c r="AO139" s="160"/>
      <c r="AP139" s="160"/>
      <c r="AQ139" s="128"/>
    </row>
    <row r="140" spans="18:43" x14ac:dyDescent="0.2">
      <c r="R140" s="156"/>
      <c r="T140" s="153"/>
      <c r="U140" s="153"/>
      <c r="AN140" s="122"/>
      <c r="AO140" s="160"/>
      <c r="AP140" s="160"/>
      <c r="AQ140" s="128"/>
    </row>
    <row r="141" spans="18:43" x14ac:dyDescent="0.2">
      <c r="R141" s="156"/>
      <c r="T141" s="153"/>
      <c r="U141" s="153"/>
      <c r="AN141" s="122"/>
      <c r="AO141" s="160"/>
      <c r="AP141" s="160"/>
      <c r="AQ141" s="128"/>
    </row>
    <row r="142" spans="18:43" x14ac:dyDescent="0.2">
      <c r="R142" s="156"/>
      <c r="T142" s="153"/>
      <c r="U142" s="153"/>
      <c r="AN142" s="122"/>
      <c r="AO142" s="160"/>
      <c r="AP142" s="160"/>
      <c r="AQ142" s="128"/>
    </row>
    <row r="143" spans="18:43" x14ac:dyDescent="0.2">
      <c r="R143" s="156"/>
      <c r="T143" s="153"/>
      <c r="U143" s="153"/>
      <c r="AN143" s="122"/>
      <c r="AO143" s="160"/>
      <c r="AP143" s="160"/>
      <c r="AQ143" s="128"/>
    </row>
    <row r="144" spans="18:43" x14ac:dyDescent="0.2">
      <c r="R144" s="156"/>
      <c r="T144" s="153"/>
      <c r="U144" s="153"/>
      <c r="AN144" s="122"/>
      <c r="AO144" s="160"/>
      <c r="AP144" s="160"/>
      <c r="AQ144" s="128"/>
    </row>
    <row r="145" spans="18:43" x14ac:dyDescent="0.2">
      <c r="R145" s="156"/>
      <c r="T145" s="153"/>
      <c r="U145" s="153"/>
      <c r="AN145" s="122"/>
      <c r="AO145" s="160"/>
      <c r="AP145" s="160"/>
      <c r="AQ145" s="128"/>
    </row>
    <row r="146" spans="18:43" x14ac:dyDescent="0.2">
      <c r="R146" s="156"/>
      <c r="T146" s="153"/>
      <c r="U146" s="153"/>
      <c r="AN146" s="122"/>
      <c r="AO146" s="160"/>
      <c r="AP146" s="160"/>
      <c r="AQ146" s="128"/>
    </row>
    <row r="147" spans="18:43" x14ac:dyDescent="0.2">
      <c r="R147" s="156"/>
      <c r="T147" s="153"/>
      <c r="U147" s="153"/>
      <c r="AN147" s="122"/>
      <c r="AO147" s="160"/>
      <c r="AP147" s="160"/>
      <c r="AQ147" s="128"/>
    </row>
    <row r="148" spans="18:43" x14ac:dyDescent="0.2">
      <c r="R148" s="156"/>
      <c r="T148" s="153"/>
      <c r="U148" s="153"/>
      <c r="AN148" s="122"/>
      <c r="AO148" s="160"/>
      <c r="AP148" s="160"/>
      <c r="AQ148" s="128"/>
    </row>
    <row r="149" spans="18:43" x14ac:dyDescent="0.2">
      <c r="R149" s="156"/>
      <c r="T149" s="153"/>
      <c r="U149" s="153"/>
      <c r="AN149" s="122"/>
      <c r="AO149" s="160"/>
      <c r="AP149" s="160"/>
      <c r="AQ149" s="128"/>
    </row>
    <row r="150" spans="18:43" x14ac:dyDescent="0.2">
      <c r="R150" s="156"/>
      <c r="T150" s="153"/>
      <c r="U150" s="153"/>
      <c r="AN150" s="122"/>
      <c r="AO150" s="160"/>
      <c r="AP150" s="160"/>
      <c r="AQ150" s="128"/>
    </row>
    <row r="151" spans="18:43" x14ac:dyDescent="0.2">
      <c r="R151" s="156"/>
      <c r="T151" s="153"/>
      <c r="U151" s="153"/>
      <c r="AN151" s="122"/>
      <c r="AO151" s="160"/>
      <c r="AP151" s="160"/>
      <c r="AQ151" s="128"/>
    </row>
    <row r="152" spans="18:43" x14ac:dyDescent="0.2">
      <c r="R152" s="156"/>
      <c r="T152" s="153"/>
      <c r="U152" s="153"/>
      <c r="AN152" s="122"/>
      <c r="AO152" s="160"/>
      <c r="AP152" s="160"/>
      <c r="AQ152" s="128"/>
    </row>
    <row r="153" spans="18:43" x14ac:dyDescent="0.2">
      <c r="R153" s="156"/>
      <c r="T153" s="153"/>
      <c r="U153" s="153"/>
      <c r="AN153" s="122"/>
      <c r="AO153" s="160"/>
      <c r="AP153" s="160"/>
      <c r="AQ153" s="128"/>
    </row>
    <row r="154" spans="18:43" x14ac:dyDescent="0.2">
      <c r="R154" s="156"/>
      <c r="T154" s="153"/>
      <c r="U154" s="153"/>
      <c r="AN154" s="122"/>
      <c r="AO154" s="160"/>
      <c r="AP154" s="160"/>
      <c r="AQ154" s="128"/>
    </row>
    <row r="155" spans="18:43" x14ac:dyDescent="0.2">
      <c r="R155" s="156"/>
      <c r="T155" s="153"/>
      <c r="U155" s="153"/>
      <c r="AN155" s="122"/>
      <c r="AO155" s="160"/>
      <c r="AP155" s="160"/>
      <c r="AQ155" s="128"/>
    </row>
    <row r="156" spans="18:43" x14ac:dyDescent="0.2">
      <c r="R156" s="156"/>
      <c r="T156" s="153"/>
      <c r="U156" s="153"/>
      <c r="AN156" s="122"/>
      <c r="AO156" s="160"/>
      <c r="AP156" s="160"/>
      <c r="AQ156" s="128"/>
    </row>
    <row r="157" spans="18:43" x14ac:dyDescent="0.2">
      <c r="R157" s="156"/>
      <c r="T157" s="153"/>
      <c r="U157" s="153"/>
      <c r="AN157" s="122"/>
      <c r="AO157" s="160"/>
      <c r="AP157" s="160"/>
      <c r="AQ157" s="128"/>
    </row>
    <row r="158" spans="18:43" x14ac:dyDescent="0.2">
      <c r="R158" s="156"/>
      <c r="T158" s="153"/>
      <c r="U158" s="153"/>
      <c r="AN158" s="122"/>
      <c r="AO158" s="160"/>
      <c r="AP158" s="160"/>
      <c r="AQ158" s="128"/>
    </row>
    <row r="159" spans="18:43" x14ac:dyDescent="0.2">
      <c r="R159" s="156"/>
      <c r="T159" s="153"/>
      <c r="U159" s="153"/>
      <c r="AN159" s="122"/>
      <c r="AO159" s="160"/>
      <c r="AP159" s="160"/>
      <c r="AQ159" s="128"/>
    </row>
    <row r="160" spans="18:43" x14ac:dyDescent="0.2">
      <c r="R160" s="156"/>
      <c r="T160" s="153"/>
      <c r="U160" s="153"/>
      <c r="AN160" s="122"/>
      <c r="AO160" s="160"/>
      <c r="AP160" s="160"/>
      <c r="AQ160" s="128"/>
    </row>
    <row r="161" spans="18:43" x14ac:dyDescent="0.2">
      <c r="R161" s="156"/>
      <c r="T161" s="153"/>
      <c r="U161" s="153"/>
      <c r="AN161" s="122"/>
      <c r="AO161" s="160"/>
      <c r="AP161" s="160"/>
      <c r="AQ161" s="128"/>
    </row>
    <row r="162" spans="18:43" x14ac:dyDescent="0.2">
      <c r="R162" s="156"/>
      <c r="T162" s="153"/>
      <c r="U162" s="153"/>
      <c r="AN162" s="122"/>
      <c r="AO162" s="160"/>
      <c r="AP162" s="160"/>
      <c r="AQ162" s="128"/>
    </row>
    <row r="163" spans="18:43" x14ac:dyDescent="0.2">
      <c r="R163" s="156"/>
      <c r="T163" s="153"/>
      <c r="U163" s="153"/>
      <c r="AN163" s="122"/>
      <c r="AO163" s="160"/>
      <c r="AP163" s="160"/>
      <c r="AQ163" s="128"/>
    </row>
    <row r="164" spans="18:43" x14ac:dyDescent="0.2">
      <c r="R164" s="156"/>
      <c r="T164" s="153"/>
      <c r="U164" s="153"/>
      <c r="AN164" s="122"/>
      <c r="AO164" s="160"/>
      <c r="AP164" s="160"/>
      <c r="AQ164" s="128"/>
    </row>
    <row r="165" spans="18:43" x14ac:dyDescent="0.2">
      <c r="R165" s="156"/>
      <c r="T165" s="153"/>
      <c r="U165" s="153"/>
      <c r="AN165" s="122"/>
      <c r="AO165" s="160"/>
      <c r="AP165" s="160"/>
      <c r="AQ165" s="128"/>
    </row>
    <row r="166" spans="18:43" x14ac:dyDescent="0.2">
      <c r="R166" s="156"/>
      <c r="T166" s="153"/>
      <c r="U166" s="153"/>
      <c r="AN166" s="122"/>
      <c r="AO166" s="160"/>
      <c r="AP166" s="160"/>
      <c r="AQ166" s="128"/>
    </row>
    <row r="167" spans="18:43" x14ac:dyDescent="0.2">
      <c r="R167" s="156"/>
      <c r="T167" s="153"/>
      <c r="U167" s="153"/>
      <c r="AN167" s="122"/>
      <c r="AO167" s="160"/>
      <c r="AP167" s="160"/>
      <c r="AQ167" s="128"/>
    </row>
    <row r="168" spans="18:43" x14ac:dyDescent="0.2">
      <c r="R168" s="156"/>
      <c r="T168" s="153"/>
      <c r="U168" s="153"/>
      <c r="AN168" s="122"/>
      <c r="AO168" s="160"/>
      <c r="AP168" s="160"/>
      <c r="AQ168" s="128"/>
    </row>
    <row r="169" spans="18:43" x14ac:dyDescent="0.2">
      <c r="R169" s="156"/>
      <c r="T169" s="153"/>
      <c r="U169" s="153"/>
      <c r="AN169" s="122"/>
      <c r="AO169" s="160"/>
      <c r="AP169" s="160"/>
      <c r="AQ169" s="128"/>
    </row>
    <row r="170" spans="18:43" x14ac:dyDescent="0.2">
      <c r="R170" s="156"/>
      <c r="T170" s="153"/>
      <c r="U170" s="153"/>
      <c r="AN170" s="122"/>
      <c r="AO170" s="160"/>
      <c r="AP170" s="160"/>
      <c r="AQ170" s="128"/>
    </row>
    <row r="171" spans="18:43" x14ac:dyDescent="0.2">
      <c r="R171" s="156"/>
      <c r="T171" s="153"/>
      <c r="U171" s="153"/>
      <c r="AN171" s="122"/>
      <c r="AO171" s="160"/>
      <c r="AP171" s="160"/>
      <c r="AQ171" s="128"/>
    </row>
    <row r="172" spans="18:43" x14ac:dyDescent="0.2">
      <c r="R172" s="156"/>
      <c r="T172" s="153"/>
      <c r="U172" s="153"/>
      <c r="AN172" s="122"/>
      <c r="AO172" s="160"/>
      <c r="AP172" s="160"/>
      <c r="AQ172" s="128"/>
    </row>
    <row r="173" spans="18:43" x14ac:dyDescent="0.2">
      <c r="R173" s="156"/>
      <c r="T173" s="153"/>
      <c r="U173" s="153"/>
      <c r="AN173" s="122"/>
      <c r="AO173" s="160"/>
      <c r="AP173" s="160"/>
      <c r="AQ173" s="128"/>
    </row>
    <row r="174" spans="18:43" x14ac:dyDescent="0.2">
      <c r="R174" s="156"/>
      <c r="T174" s="153"/>
      <c r="U174" s="153"/>
      <c r="AN174" s="122"/>
      <c r="AO174" s="160"/>
      <c r="AP174" s="160"/>
      <c r="AQ174" s="128"/>
    </row>
    <row r="175" spans="18:43" x14ac:dyDescent="0.2">
      <c r="R175" s="156"/>
      <c r="T175" s="153"/>
      <c r="U175" s="153"/>
      <c r="AN175" s="122"/>
      <c r="AO175" s="160"/>
      <c r="AP175" s="160"/>
      <c r="AQ175" s="128"/>
    </row>
    <row r="176" spans="18:43" x14ac:dyDescent="0.2">
      <c r="R176" s="156"/>
      <c r="T176" s="153"/>
      <c r="U176" s="153"/>
      <c r="AN176" s="122"/>
      <c r="AO176" s="160"/>
      <c r="AP176" s="160"/>
      <c r="AQ176" s="128"/>
    </row>
    <row r="177" spans="18:43" x14ac:dyDescent="0.2">
      <c r="R177" s="156"/>
      <c r="T177" s="153"/>
      <c r="U177" s="153"/>
      <c r="AN177" s="122"/>
      <c r="AO177" s="160"/>
      <c r="AP177" s="160"/>
      <c r="AQ177" s="128"/>
    </row>
    <row r="178" spans="18:43" x14ac:dyDescent="0.2">
      <c r="R178" s="156"/>
      <c r="T178" s="153"/>
      <c r="U178" s="153"/>
      <c r="AN178" s="122"/>
      <c r="AO178" s="160"/>
      <c r="AP178" s="160"/>
      <c r="AQ178" s="128"/>
    </row>
    <row r="179" spans="18:43" x14ac:dyDescent="0.2">
      <c r="R179" s="156"/>
      <c r="T179" s="153"/>
      <c r="U179" s="153"/>
      <c r="AN179" s="122"/>
      <c r="AO179" s="160"/>
      <c r="AP179" s="160"/>
      <c r="AQ179" s="128"/>
    </row>
    <row r="180" spans="18:43" x14ac:dyDescent="0.2">
      <c r="R180" s="156"/>
      <c r="T180" s="153"/>
      <c r="U180" s="153"/>
      <c r="AN180" s="122"/>
      <c r="AO180" s="160"/>
      <c r="AP180" s="160"/>
      <c r="AQ180" s="128"/>
    </row>
    <row r="181" spans="18:43" x14ac:dyDescent="0.2">
      <c r="R181" s="156"/>
      <c r="T181" s="153"/>
      <c r="U181" s="153"/>
      <c r="AN181" s="122"/>
      <c r="AO181" s="160"/>
      <c r="AP181" s="160"/>
      <c r="AQ181" s="128"/>
    </row>
    <row r="182" spans="18:43" x14ac:dyDescent="0.2">
      <c r="R182" s="156"/>
      <c r="T182" s="153"/>
      <c r="U182" s="153"/>
      <c r="AN182" s="122"/>
      <c r="AO182" s="160"/>
      <c r="AP182" s="160"/>
      <c r="AQ182" s="128"/>
    </row>
    <row r="183" spans="18:43" x14ac:dyDescent="0.2">
      <c r="R183" s="156"/>
      <c r="T183" s="153"/>
      <c r="U183" s="153"/>
      <c r="AN183" s="122"/>
      <c r="AO183" s="160"/>
      <c r="AP183" s="160"/>
      <c r="AQ183" s="128"/>
    </row>
    <row r="184" spans="18:43" x14ac:dyDescent="0.2">
      <c r="R184" s="156"/>
      <c r="T184" s="153"/>
      <c r="U184" s="153"/>
      <c r="AN184" s="122"/>
      <c r="AO184" s="160"/>
      <c r="AP184" s="160"/>
      <c r="AQ184" s="128"/>
    </row>
    <row r="185" spans="18:43" x14ac:dyDescent="0.2">
      <c r="R185" s="156"/>
      <c r="T185" s="153"/>
      <c r="U185" s="153"/>
      <c r="AN185" s="122"/>
      <c r="AO185" s="160"/>
      <c r="AP185" s="160"/>
      <c r="AQ185" s="128"/>
    </row>
    <row r="186" spans="18:43" x14ac:dyDescent="0.2">
      <c r="R186" s="156"/>
      <c r="T186" s="153"/>
      <c r="U186" s="153"/>
      <c r="AN186" s="122"/>
      <c r="AO186" s="160"/>
      <c r="AP186" s="160"/>
      <c r="AQ186" s="128"/>
    </row>
    <row r="187" spans="18:43" x14ac:dyDescent="0.2">
      <c r="R187" s="156"/>
      <c r="T187" s="153"/>
      <c r="U187" s="153"/>
      <c r="AN187" s="122"/>
      <c r="AO187" s="160"/>
      <c r="AP187" s="160"/>
      <c r="AQ187" s="128"/>
    </row>
    <row r="188" spans="18:43" x14ac:dyDescent="0.2">
      <c r="R188" s="156"/>
      <c r="T188" s="153"/>
      <c r="U188" s="153"/>
      <c r="AN188" s="122"/>
      <c r="AO188" s="160"/>
      <c r="AP188" s="160"/>
      <c r="AQ188" s="128"/>
    </row>
    <row r="189" spans="18:43" x14ac:dyDescent="0.2">
      <c r="R189" s="156"/>
      <c r="T189" s="153"/>
      <c r="U189" s="153"/>
      <c r="AN189" s="122"/>
      <c r="AO189" s="160"/>
      <c r="AP189" s="160"/>
      <c r="AQ189" s="128"/>
    </row>
    <row r="190" spans="18:43" x14ac:dyDescent="0.2">
      <c r="R190" s="156"/>
      <c r="T190" s="153"/>
      <c r="U190" s="153"/>
      <c r="AN190" s="122"/>
      <c r="AO190" s="160"/>
      <c r="AP190" s="160"/>
      <c r="AQ190" s="128"/>
    </row>
    <row r="191" spans="18:43" x14ac:dyDescent="0.2">
      <c r="R191" s="156"/>
      <c r="T191" s="153"/>
      <c r="U191" s="153"/>
      <c r="AN191" s="122"/>
      <c r="AO191" s="160"/>
      <c r="AP191" s="160"/>
      <c r="AQ191" s="128"/>
    </row>
    <row r="192" spans="18:43" x14ac:dyDescent="0.2">
      <c r="R192" s="156"/>
      <c r="T192" s="153"/>
      <c r="U192" s="153"/>
      <c r="AN192" s="122"/>
      <c r="AO192" s="160"/>
      <c r="AP192" s="160"/>
      <c r="AQ192" s="128"/>
    </row>
    <row r="193" spans="18:43" x14ac:dyDescent="0.2">
      <c r="R193" s="156"/>
      <c r="T193" s="153"/>
      <c r="U193" s="153"/>
      <c r="AN193" s="122"/>
      <c r="AO193" s="160"/>
      <c r="AP193" s="160"/>
      <c r="AQ193" s="128"/>
    </row>
    <row r="194" spans="18:43" x14ac:dyDescent="0.2">
      <c r="R194" s="156"/>
      <c r="T194" s="153"/>
      <c r="U194" s="153"/>
      <c r="AN194" s="122"/>
      <c r="AO194" s="160"/>
      <c r="AP194" s="160"/>
      <c r="AQ194" s="128"/>
    </row>
    <row r="195" spans="18:43" x14ac:dyDescent="0.2">
      <c r="R195" s="156"/>
      <c r="T195" s="153"/>
      <c r="U195" s="153"/>
      <c r="AN195" s="122"/>
      <c r="AO195" s="160"/>
      <c r="AP195" s="160"/>
      <c r="AQ195" s="128"/>
    </row>
    <row r="196" spans="18:43" x14ac:dyDescent="0.2">
      <c r="R196" s="156"/>
      <c r="T196" s="153"/>
      <c r="U196" s="153"/>
      <c r="AN196" s="122"/>
      <c r="AO196" s="160"/>
      <c r="AP196" s="160"/>
      <c r="AQ196" s="128"/>
    </row>
    <row r="197" spans="18:43" x14ac:dyDescent="0.2">
      <c r="R197" s="156"/>
      <c r="T197" s="153"/>
      <c r="U197" s="153"/>
      <c r="AN197" s="122"/>
      <c r="AO197" s="160"/>
      <c r="AP197" s="160"/>
      <c r="AQ197" s="128"/>
    </row>
    <row r="198" spans="18:43" x14ac:dyDescent="0.2">
      <c r="R198" s="156"/>
      <c r="T198" s="153"/>
      <c r="U198" s="153"/>
      <c r="AN198" s="122"/>
      <c r="AO198" s="160"/>
      <c r="AP198" s="160"/>
      <c r="AQ198" s="128"/>
    </row>
    <row r="199" spans="18:43" x14ac:dyDescent="0.2">
      <c r="R199" s="156"/>
      <c r="T199" s="153"/>
      <c r="U199" s="153"/>
      <c r="AN199" s="122"/>
      <c r="AO199" s="160"/>
      <c r="AP199" s="160"/>
      <c r="AQ199" s="128"/>
    </row>
    <row r="200" spans="18:43" x14ac:dyDescent="0.2">
      <c r="R200" s="156"/>
      <c r="T200" s="153"/>
      <c r="U200" s="153"/>
      <c r="AN200" s="122"/>
      <c r="AO200" s="160"/>
      <c r="AP200" s="160"/>
      <c r="AQ200" s="128"/>
    </row>
    <row r="201" spans="18:43" x14ac:dyDescent="0.2">
      <c r="R201" s="156"/>
      <c r="T201" s="153"/>
      <c r="U201" s="153"/>
      <c r="AN201" s="122"/>
      <c r="AO201" s="160"/>
      <c r="AP201" s="160"/>
      <c r="AQ201" s="128"/>
    </row>
    <row r="202" spans="18:43" x14ac:dyDescent="0.2">
      <c r="R202" s="156"/>
      <c r="T202" s="153"/>
      <c r="U202" s="153"/>
      <c r="AN202" s="122"/>
      <c r="AO202" s="160"/>
      <c r="AP202" s="160"/>
      <c r="AQ202" s="128"/>
    </row>
    <row r="203" spans="18:43" x14ac:dyDescent="0.2">
      <c r="R203" s="156"/>
      <c r="T203" s="153"/>
      <c r="U203" s="153"/>
      <c r="AN203" s="122"/>
      <c r="AO203" s="160"/>
      <c r="AP203" s="160"/>
      <c r="AQ203" s="128"/>
    </row>
    <row r="204" spans="18:43" x14ac:dyDescent="0.2">
      <c r="R204" s="156"/>
      <c r="T204" s="153"/>
      <c r="U204" s="153"/>
      <c r="AN204" s="122"/>
      <c r="AO204" s="160"/>
      <c r="AP204" s="160"/>
      <c r="AQ204" s="128"/>
    </row>
    <row r="205" spans="18:43" x14ac:dyDescent="0.2">
      <c r="R205" s="156"/>
      <c r="T205" s="153"/>
      <c r="U205" s="153"/>
      <c r="AN205" s="122"/>
      <c r="AO205" s="160"/>
      <c r="AP205" s="160"/>
      <c r="AQ205" s="128"/>
    </row>
    <row r="206" spans="18:43" x14ac:dyDescent="0.2">
      <c r="R206" s="156"/>
      <c r="T206" s="153"/>
      <c r="U206" s="153"/>
      <c r="AN206" s="122"/>
      <c r="AO206" s="160"/>
      <c r="AP206" s="160"/>
      <c r="AQ206" s="128"/>
    </row>
    <row r="207" spans="18:43" x14ac:dyDescent="0.2">
      <c r="R207" s="156"/>
      <c r="T207" s="153"/>
      <c r="U207" s="153"/>
      <c r="AN207" s="122"/>
      <c r="AO207" s="160"/>
      <c r="AP207" s="160"/>
      <c r="AQ207" s="128"/>
    </row>
    <row r="208" spans="18:43" x14ac:dyDescent="0.2">
      <c r="R208" s="156"/>
      <c r="T208" s="153"/>
      <c r="U208" s="153"/>
      <c r="AN208" s="122"/>
      <c r="AO208" s="160"/>
      <c r="AP208" s="160"/>
      <c r="AQ208" s="128"/>
    </row>
    <row r="209" spans="18:43" x14ac:dyDescent="0.2">
      <c r="R209" s="156"/>
      <c r="T209" s="153"/>
      <c r="U209" s="153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R230" s="156"/>
      <c r="T230" s="153"/>
      <c r="U230" s="153"/>
      <c r="AN230" s="122"/>
      <c r="AO230" s="160"/>
      <c r="AP230" s="160"/>
      <c r="AQ230" s="128"/>
    </row>
    <row r="231" spans="18:43" x14ac:dyDescent="0.2"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44033" r:id="rId3">
          <objectPr defaultSize="0" r:id="rId4">
            <anchor moveWithCells="1">
              <from>
                <xdr:col>11</xdr:col>
                <xdr:colOff>431800</xdr:colOff>
                <xdr:row>0</xdr:row>
                <xdr:rowOff>139700</xdr:rowOff>
              </from>
              <to>
                <xdr:col>19</xdr:col>
                <xdr:colOff>977900</xdr:colOff>
                <xdr:row>2</xdr:row>
                <xdr:rowOff>177800</xdr:rowOff>
              </to>
            </anchor>
          </objectPr>
        </oleObject>
      </mc:Choice>
      <mc:Fallback>
        <oleObject progId="Equation.DSMT4" shapeId="44033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R234"/>
  <sheetViews>
    <sheetView zoomScale="75" zoomScaleNormal="75" zoomScalePageLayoutView="75" workbookViewId="0"/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3" customWidth="1"/>
    <col min="10" max="10" width="11.6640625" customWidth="1"/>
    <col min="11" max="11" width="12.1640625" customWidth="1"/>
    <col min="12" max="12" width="11.5" customWidth="1"/>
    <col min="13" max="13" width="11.6640625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9"/>
    <col min="24" max="24" width="11.83203125" style="7" customWidth="1"/>
    <col min="25" max="25" width="8.83203125" style="62"/>
    <col min="26" max="26" width="8.83203125" style="68"/>
    <col min="27" max="27" width="12.33203125" customWidth="1"/>
    <col min="28" max="28" width="14.6640625" customWidth="1"/>
    <col min="30" max="35" width="8.83203125" style="24"/>
    <col min="36" max="36" width="14.1640625" style="51" customWidth="1"/>
    <col min="37" max="37" width="13.6640625" style="29" customWidth="1"/>
    <col min="38" max="38" width="10.83203125" style="59" customWidth="1"/>
    <col min="39" max="39" width="16.5" customWidth="1"/>
    <col min="40" max="40" width="16.5" style="76" customWidth="1"/>
    <col min="41" max="42" width="8.83203125" style="154"/>
    <col min="43" max="43" width="13" style="161" customWidth="1"/>
  </cols>
  <sheetData>
    <row r="1" spans="1:44" ht="20" x14ac:dyDescent="0.2">
      <c r="A1" s="31" t="s">
        <v>283</v>
      </c>
      <c r="B1" s="20"/>
      <c r="C1" s="20"/>
      <c r="I1" s="25"/>
      <c r="J1" s="25"/>
      <c r="K1" s="27"/>
      <c r="L1" s="27"/>
      <c r="M1" s="27"/>
      <c r="N1" s="27"/>
      <c r="O1" s="51"/>
      <c r="P1" s="27"/>
      <c r="Q1" s="61"/>
      <c r="R1" s="155"/>
      <c r="V1" s="29"/>
      <c r="Z1" s="54"/>
      <c r="AA1" s="36"/>
      <c r="AB1" s="34"/>
      <c r="AC1" s="21"/>
      <c r="AD1" s="27"/>
      <c r="AE1" s="27"/>
      <c r="AG1" s="29"/>
      <c r="AH1" s="29"/>
      <c r="AL1" s="61"/>
    </row>
    <row r="2" spans="1:44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0.17111999999999999</v>
      </c>
      <c r="L2" s="27"/>
      <c r="M2" s="27"/>
      <c r="N2" s="27"/>
      <c r="O2" s="51"/>
      <c r="P2" s="27"/>
      <c r="Q2" s="61"/>
      <c r="R2" s="155"/>
      <c r="V2" s="29"/>
      <c r="Z2" s="54"/>
      <c r="AA2" s="36"/>
      <c r="AB2" s="34"/>
      <c r="AC2" s="21"/>
      <c r="AD2" s="27"/>
      <c r="AE2" s="27"/>
      <c r="AG2" s="29"/>
      <c r="AH2" s="29"/>
      <c r="AL2" s="61"/>
    </row>
    <row r="3" spans="1:44" ht="18" x14ac:dyDescent="0.2">
      <c r="A3" s="32" t="s">
        <v>278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N3" s="24"/>
      <c r="O3" s="51"/>
      <c r="P3" s="27"/>
      <c r="Q3" s="61"/>
      <c r="R3" s="155"/>
      <c r="V3" s="29"/>
      <c r="Z3" s="54"/>
      <c r="AA3" s="34"/>
      <c r="AB3" s="34"/>
      <c r="AC3" s="16"/>
      <c r="AD3" s="27"/>
      <c r="AF3" s="29"/>
      <c r="AG3" s="29"/>
      <c r="AL3" s="61"/>
    </row>
    <row r="4" spans="1:44" x14ac:dyDescent="0.2">
      <c r="A4" s="42"/>
      <c r="B4" s="108" t="s">
        <v>430</v>
      </c>
      <c r="C4" s="7">
        <v>105</v>
      </c>
      <c r="D4" s="5">
        <v>15.625</v>
      </c>
      <c r="E4" s="9">
        <v>4</v>
      </c>
      <c r="F4" s="7">
        <v>-2</v>
      </c>
      <c r="G4" s="5">
        <v>488.09</v>
      </c>
      <c r="H4" s="5">
        <v>1.05</v>
      </c>
      <c r="I4" s="25"/>
      <c r="J4" s="25"/>
      <c r="K4" s="27"/>
      <c r="L4" s="13"/>
      <c r="M4" s="14"/>
      <c r="N4" s="11"/>
      <c r="O4" s="11"/>
      <c r="P4" s="11"/>
      <c r="Q4" s="19"/>
      <c r="R4" s="157"/>
      <c r="V4" s="29"/>
      <c r="Z4" s="54"/>
      <c r="AA4" s="34"/>
      <c r="AB4" s="34"/>
      <c r="AC4" s="16"/>
      <c r="AD4" s="27"/>
      <c r="AF4" s="29"/>
      <c r="AG4" s="29"/>
      <c r="AL4" s="19"/>
    </row>
    <row r="5" spans="1:44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34"/>
      <c r="AC5" s="21"/>
      <c r="AD5" s="27"/>
      <c r="AE5" s="27"/>
      <c r="AG5" s="29"/>
      <c r="AH5" s="29"/>
      <c r="AL5" s="5"/>
    </row>
    <row r="6" spans="1:44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27"/>
      <c r="Q6" s="61"/>
      <c r="R6" s="336" t="s">
        <v>427</v>
      </c>
      <c r="S6" s="215" t="s">
        <v>428</v>
      </c>
      <c r="V6" s="29"/>
      <c r="W6" s="86" t="s">
        <v>332</v>
      </c>
      <c r="Z6" s="5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4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10</v>
      </c>
      <c r="L7" s="28" t="s">
        <v>106</v>
      </c>
      <c r="M7" s="28" t="s">
        <v>159</v>
      </c>
      <c r="N7" s="2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8</v>
      </c>
      <c r="Z7" s="92" t="s">
        <v>351</v>
      </c>
      <c r="AA7" s="38" t="s">
        <v>405</v>
      </c>
      <c r="AB7" s="39" t="s">
        <v>406</v>
      </c>
      <c r="AC7" s="22" t="s">
        <v>350</v>
      </c>
      <c r="AD7" s="28" t="s">
        <v>369</v>
      </c>
      <c r="AE7" s="28" t="s">
        <v>68</v>
      </c>
      <c r="AF7" s="79" t="s">
        <v>10</v>
      </c>
      <c r="AG7" s="30" t="s">
        <v>106</v>
      </c>
      <c r="AH7" s="30" t="s">
        <v>355</v>
      </c>
      <c r="AI7" s="79"/>
      <c r="AJ7" s="55" t="s">
        <v>123</v>
      </c>
      <c r="AK7" s="30" t="s">
        <v>124</v>
      </c>
      <c r="AL7" s="61" t="s">
        <v>353</v>
      </c>
      <c r="AN7" s="112"/>
      <c r="AQ7" s="162"/>
    </row>
    <row r="8" spans="1:44" x14ac:dyDescent="0.2">
      <c r="A8" s="1">
        <v>99</v>
      </c>
      <c r="B8" s="1">
        <v>133</v>
      </c>
      <c r="C8" s="1" t="s">
        <v>92</v>
      </c>
      <c r="D8" s="66">
        <v>0</v>
      </c>
      <c r="E8">
        <v>648</v>
      </c>
      <c r="F8">
        <v>87</v>
      </c>
      <c r="G8">
        <v>800</v>
      </c>
      <c r="H8" s="17">
        <v>0.48899999999999999</v>
      </c>
      <c r="I8" s="25">
        <f t="shared" ref="I8:I28" si="0">0.1515*(G8/1000)/(E8/1000)^2/($D$4/10)^4</f>
        <v>4.8425320530406955E-2</v>
      </c>
      <c r="J8" s="25">
        <f t="shared" ref="J8:J28" si="1">0.5*(F8/1000)/(E8/1000)^3/($D$4/10)^5</f>
        <v>1.7165802412685508E-2</v>
      </c>
      <c r="K8" s="27">
        <f t="shared" ref="K8:K28" si="2">I8/J8</f>
        <v>2.8210344827586211</v>
      </c>
      <c r="L8" s="27">
        <f t="shared" ref="L8:L28" si="3">0.798*I8^1.5/J8</f>
        <v>0.49539034506179408</v>
      </c>
      <c r="M8" s="27">
        <f t="shared" ref="M8:M28" si="4">G8/F8</f>
        <v>9.1954022988505741</v>
      </c>
      <c r="N8" s="27"/>
      <c r="O8" s="51">
        <f t="shared" ref="O8:O28" si="5">G8/(PI()*$D$4^2/4)</f>
        <v>4.1721513401881811</v>
      </c>
      <c r="P8" s="27">
        <f t="shared" ref="P8:P28" si="6">M8</f>
        <v>9.1954022988505741</v>
      </c>
      <c r="Q8" s="58">
        <f t="shared" ref="Q8:Q28" si="7">L8</f>
        <v>0.49539034506179408</v>
      </c>
      <c r="R8" s="156">
        <f>E8*(PI()/30)*($D$4/2)</f>
        <v>530.14376029327764</v>
      </c>
      <c r="S8" s="156">
        <f>R8/H8</f>
        <v>1084.1385691069072</v>
      </c>
      <c r="T8" s="153"/>
      <c r="U8" s="153"/>
      <c r="W8" s="1">
        <v>99</v>
      </c>
      <c r="X8" s="7">
        <v>0</v>
      </c>
      <c r="Y8" s="17">
        <v>0.72499999999999998</v>
      </c>
      <c r="Z8">
        <v>303</v>
      </c>
      <c r="AA8">
        <v>1600</v>
      </c>
      <c r="AB8">
        <v>785</v>
      </c>
      <c r="AC8">
        <v>960</v>
      </c>
      <c r="AD8" s="27">
        <f t="shared" ref="AD8:AD19" si="8">0.1515*(AA8/1000)/(AC8/1000)^2/($D$4/10)^4</f>
        <v>4.4127573333333336E-2</v>
      </c>
      <c r="AE8" s="27">
        <f t="shared" ref="AE8:AE19" si="9">0.5*(Z8/1000)/(AC8/1000)^3/($D$4/10)^5</f>
        <v>1.8386488888888889E-2</v>
      </c>
      <c r="AF8" s="24">
        <f t="shared" ref="AF8:AF19" si="10">AD8/AE8</f>
        <v>2.4000000000000004</v>
      </c>
      <c r="AG8" s="29">
        <f t="shared" ref="AG8:AG19" si="11">0.798*AD8^1.5/AE8</f>
        <v>0.40231771475242017</v>
      </c>
      <c r="AH8" s="29">
        <f t="shared" ref="AH8:AH19" si="12">AA8/Z8</f>
        <v>5.2805280528052805</v>
      </c>
      <c r="AJ8" s="51">
        <f t="shared" ref="AJ8:AJ19" si="13">AA8/(PI()*$D$4^2/4)</f>
        <v>8.3443026803763622</v>
      </c>
      <c r="AK8" s="29">
        <f t="shared" ref="AK8:AK19" si="14">AH8</f>
        <v>5.2805280528052805</v>
      </c>
      <c r="AL8" s="58">
        <f t="shared" ref="AL8:AL19" si="15">AG8</f>
        <v>0.40231771475242017</v>
      </c>
      <c r="AM8" s="24"/>
      <c r="AN8" s="122"/>
      <c r="AO8" s="160"/>
      <c r="AP8" s="160"/>
      <c r="AQ8" s="128"/>
      <c r="AR8" s="59"/>
    </row>
    <row r="9" spans="1:44" x14ac:dyDescent="0.2">
      <c r="A9" s="1">
        <v>99</v>
      </c>
      <c r="B9" s="1">
        <v>133</v>
      </c>
      <c r="C9" s="1" t="s">
        <v>92</v>
      </c>
      <c r="D9" s="66">
        <v>0</v>
      </c>
      <c r="E9">
        <v>702</v>
      </c>
      <c r="F9">
        <v>112</v>
      </c>
      <c r="G9">
        <v>914</v>
      </c>
      <c r="H9" s="17">
        <v>0.53</v>
      </c>
      <c r="I9" s="25">
        <f t="shared" si="0"/>
        <v>4.7141619725813919E-2</v>
      </c>
      <c r="J9" s="25">
        <f t="shared" si="1"/>
        <v>1.7381072077082668E-2</v>
      </c>
      <c r="K9" s="27">
        <f t="shared" si="2"/>
        <v>2.7122388950892851</v>
      </c>
      <c r="L9" s="27">
        <f t="shared" si="3"/>
        <v>0.46992990285867814</v>
      </c>
      <c r="M9" s="27">
        <f t="shared" si="4"/>
        <v>8.1607142857142865</v>
      </c>
      <c r="N9" s="27"/>
      <c r="O9" s="51">
        <f t="shared" si="5"/>
        <v>4.7666829061649976</v>
      </c>
      <c r="P9" s="27">
        <f t="shared" si="6"/>
        <v>8.1607142857142865</v>
      </c>
      <c r="Q9" s="58">
        <f t="shared" si="7"/>
        <v>0.46992990285867814</v>
      </c>
      <c r="R9" s="156">
        <f t="shared" ref="R9:R72" si="16">E9*(PI()/30)*($D$4/2)</f>
        <v>574.32240698438409</v>
      </c>
      <c r="S9" s="156">
        <f t="shared" ref="S9:S72" si="17">R9/H9</f>
        <v>1083.627182989404</v>
      </c>
      <c r="T9" s="153"/>
      <c r="U9" s="153"/>
      <c r="W9" s="1">
        <v>99</v>
      </c>
      <c r="X9" s="7">
        <v>0</v>
      </c>
      <c r="Y9" s="17">
        <v>0.75</v>
      </c>
      <c r="Z9">
        <v>340</v>
      </c>
      <c r="AA9">
        <v>1706</v>
      </c>
      <c r="AB9">
        <v>813</v>
      </c>
      <c r="AC9">
        <v>993</v>
      </c>
      <c r="AD9" s="27">
        <f t="shared" si="8"/>
        <v>4.3975730112235809E-2</v>
      </c>
      <c r="AE9" s="27">
        <f t="shared" si="9"/>
        <v>1.8642366674597146E-2</v>
      </c>
      <c r="AF9" s="24">
        <f t="shared" si="10"/>
        <v>2.3589134834558823</v>
      </c>
      <c r="AG9" s="29">
        <f t="shared" si="11"/>
        <v>0.39474935899468366</v>
      </c>
      <c r="AH9" s="29">
        <f t="shared" si="12"/>
        <v>5.0176470588235293</v>
      </c>
      <c r="AJ9" s="51">
        <f t="shared" si="13"/>
        <v>8.897112732951296</v>
      </c>
      <c r="AK9" s="29">
        <f t="shared" si="14"/>
        <v>5.0176470588235293</v>
      </c>
      <c r="AL9" s="58">
        <f t="shared" si="15"/>
        <v>0.39474935899468366</v>
      </c>
      <c r="AM9" s="24"/>
      <c r="AN9" s="122"/>
      <c r="AO9" s="160"/>
      <c r="AP9" s="160"/>
      <c r="AQ9" s="128"/>
      <c r="AR9" s="59"/>
    </row>
    <row r="10" spans="1:44" x14ac:dyDescent="0.2">
      <c r="A10" s="1">
        <v>99</v>
      </c>
      <c r="B10" s="1">
        <v>133</v>
      </c>
      <c r="C10" s="1" t="s">
        <v>92</v>
      </c>
      <c r="D10" s="66">
        <v>0</v>
      </c>
      <c r="E10">
        <v>753</v>
      </c>
      <c r="F10">
        <v>144</v>
      </c>
      <c r="G10">
        <v>1038</v>
      </c>
      <c r="H10" s="17">
        <v>0.56899999999999995</v>
      </c>
      <c r="I10" s="25">
        <f t="shared" si="0"/>
        <v>4.6530736840367612E-2</v>
      </c>
      <c r="J10" s="25">
        <f t="shared" si="1"/>
        <v>1.8107039031168649E-2</v>
      </c>
      <c r="K10" s="27">
        <f t="shared" si="2"/>
        <v>2.5697595703124998</v>
      </c>
      <c r="L10" s="27">
        <f t="shared" si="3"/>
        <v>0.44234930415062274</v>
      </c>
      <c r="M10" s="27">
        <f t="shared" si="4"/>
        <v>7.208333333333333</v>
      </c>
      <c r="N10" s="27"/>
      <c r="O10" s="51">
        <f t="shared" si="5"/>
        <v>5.4133663638941654</v>
      </c>
      <c r="P10" s="27">
        <f t="shared" si="6"/>
        <v>7.208333333333333</v>
      </c>
      <c r="Q10" s="58">
        <f t="shared" si="7"/>
        <v>0.44234930415062274</v>
      </c>
      <c r="R10" s="156">
        <f t="shared" si="16"/>
        <v>616.04668441487343</v>
      </c>
      <c r="S10" s="156">
        <f t="shared" si="17"/>
        <v>1082.6831009048742</v>
      </c>
      <c r="T10" s="153"/>
      <c r="U10" s="153"/>
      <c r="W10" s="1">
        <v>99</v>
      </c>
      <c r="X10" s="7">
        <v>0</v>
      </c>
      <c r="Y10" s="17">
        <v>0.77500000000000002</v>
      </c>
      <c r="Z10">
        <v>379</v>
      </c>
      <c r="AA10">
        <v>1819</v>
      </c>
      <c r="AB10">
        <v>840</v>
      </c>
      <c r="AC10">
        <v>1026</v>
      </c>
      <c r="AD10" s="27">
        <f t="shared" si="8"/>
        <v>4.3920826725944169E-2</v>
      </c>
      <c r="AE10" s="27">
        <f t="shared" si="9"/>
        <v>1.8839397167069179E-2</v>
      </c>
      <c r="AF10" s="24">
        <f t="shared" si="10"/>
        <v>2.3313286691952508</v>
      </c>
      <c r="AG10" s="29">
        <f t="shared" si="11"/>
        <v>0.38988959821008434</v>
      </c>
      <c r="AH10" s="29">
        <f t="shared" si="12"/>
        <v>4.7994722955145122</v>
      </c>
      <c r="AJ10" s="51">
        <f t="shared" si="13"/>
        <v>9.4864291097528781</v>
      </c>
      <c r="AK10" s="29">
        <f t="shared" si="14"/>
        <v>4.7994722955145122</v>
      </c>
      <c r="AL10" s="58">
        <f t="shared" si="15"/>
        <v>0.38988959821008434</v>
      </c>
      <c r="AM10" s="24"/>
      <c r="AN10" s="122"/>
      <c r="AO10" s="160"/>
      <c r="AP10" s="160"/>
      <c r="AQ10" s="128"/>
      <c r="AR10" s="59"/>
    </row>
    <row r="11" spans="1:44" x14ac:dyDescent="0.2">
      <c r="A11" s="1">
        <v>99</v>
      </c>
      <c r="B11" s="1">
        <v>133</v>
      </c>
      <c r="C11" s="1" t="s">
        <v>92</v>
      </c>
      <c r="D11" s="66">
        <v>0</v>
      </c>
      <c r="E11">
        <v>799</v>
      </c>
      <c r="F11">
        <v>172</v>
      </c>
      <c r="G11">
        <v>1162</v>
      </c>
      <c r="H11" s="17">
        <v>0.60299999999999998</v>
      </c>
      <c r="I11" s="25">
        <f t="shared" si="0"/>
        <v>4.6264204415218634E-2</v>
      </c>
      <c r="J11" s="25">
        <f t="shared" si="1"/>
        <v>1.8103309787797634E-2</v>
      </c>
      <c r="K11" s="27">
        <f t="shared" si="2"/>
        <v>2.555566079215116</v>
      </c>
      <c r="L11" s="27">
        <f t="shared" si="3"/>
        <v>0.4386443658274623</v>
      </c>
      <c r="M11" s="27">
        <f t="shared" si="4"/>
        <v>6.7558139534883717</v>
      </c>
      <c r="N11" s="27"/>
      <c r="O11" s="51">
        <f t="shared" si="5"/>
        <v>6.0600498216233332</v>
      </c>
      <c r="P11" s="27">
        <f t="shared" si="6"/>
        <v>6.7558139534883717</v>
      </c>
      <c r="Q11" s="58">
        <f t="shared" si="7"/>
        <v>0.4386443658274623</v>
      </c>
      <c r="R11" s="156">
        <f t="shared" si="16"/>
        <v>653.6803464110011</v>
      </c>
      <c r="S11" s="156">
        <f t="shared" si="17"/>
        <v>1084.0470089734679</v>
      </c>
      <c r="T11" s="153"/>
      <c r="U11" s="153"/>
      <c r="W11" s="1">
        <v>99</v>
      </c>
      <c r="X11" s="7">
        <v>0</v>
      </c>
      <c r="Y11" s="17">
        <v>0.8</v>
      </c>
      <c r="Z11">
        <v>425</v>
      </c>
      <c r="AA11">
        <v>1944</v>
      </c>
      <c r="AB11">
        <v>867</v>
      </c>
      <c r="AC11">
        <v>1059</v>
      </c>
      <c r="AD11" s="27">
        <f t="shared" si="8"/>
        <v>4.4059226571435454E-2</v>
      </c>
      <c r="AE11" s="27">
        <f t="shared" si="9"/>
        <v>1.9211926832428238E-2</v>
      </c>
      <c r="AF11" s="24">
        <f t="shared" si="10"/>
        <v>2.2933267941176472</v>
      </c>
      <c r="AG11" s="29">
        <f t="shared" si="11"/>
        <v>0.38413800016109134</v>
      </c>
      <c r="AH11" s="29">
        <f t="shared" si="12"/>
        <v>4.5741176470588236</v>
      </c>
      <c r="AJ11" s="51">
        <f t="shared" si="13"/>
        <v>10.138327756657281</v>
      </c>
      <c r="AK11" s="29">
        <f t="shared" si="14"/>
        <v>4.5741176470588236</v>
      </c>
      <c r="AL11" s="58">
        <f t="shared" si="15"/>
        <v>0.38413800016109134</v>
      </c>
      <c r="AM11" s="24"/>
      <c r="AN11" s="122"/>
      <c r="AO11" s="160"/>
      <c r="AP11" s="160"/>
      <c r="AQ11" s="128"/>
      <c r="AR11" s="59"/>
    </row>
    <row r="12" spans="1:44" x14ac:dyDescent="0.2">
      <c r="A12" s="1">
        <v>99</v>
      </c>
      <c r="B12" s="1">
        <v>133</v>
      </c>
      <c r="C12" s="1" t="s">
        <v>92</v>
      </c>
      <c r="D12" s="66">
        <v>0</v>
      </c>
      <c r="E12">
        <v>850</v>
      </c>
      <c r="F12">
        <v>207</v>
      </c>
      <c r="G12">
        <v>1286</v>
      </c>
      <c r="H12" s="17">
        <v>0.64200000000000002</v>
      </c>
      <c r="I12" s="25">
        <f t="shared" si="0"/>
        <v>4.5241359391889287E-2</v>
      </c>
      <c r="J12" s="25">
        <f t="shared" si="1"/>
        <v>1.809603562532058E-2</v>
      </c>
      <c r="K12" s="27">
        <f t="shared" si="2"/>
        <v>2.5000701992753629</v>
      </c>
      <c r="L12" s="27">
        <f t="shared" si="3"/>
        <v>0.42434874068234463</v>
      </c>
      <c r="M12" s="27">
        <f t="shared" si="4"/>
        <v>6.21256038647343</v>
      </c>
      <c r="N12" s="27"/>
      <c r="O12" s="51">
        <f t="shared" si="5"/>
        <v>6.7067332793525019</v>
      </c>
      <c r="P12" s="27">
        <f t="shared" si="6"/>
        <v>6.21256038647343</v>
      </c>
      <c r="Q12" s="58">
        <f t="shared" si="7"/>
        <v>0.42434874068234463</v>
      </c>
      <c r="R12" s="156">
        <f t="shared" si="16"/>
        <v>695.40462384149055</v>
      </c>
      <c r="S12" s="156">
        <f t="shared" si="17"/>
        <v>1083.1847723387702</v>
      </c>
      <c r="T12" s="153"/>
      <c r="U12" s="153"/>
      <c r="W12" s="1">
        <v>99</v>
      </c>
      <c r="X12" s="7">
        <v>0</v>
      </c>
      <c r="Y12" s="17">
        <v>0.82499999999999996</v>
      </c>
      <c r="Z12">
        <v>472</v>
      </c>
      <c r="AA12">
        <v>2056</v>
      </c>
      <c r="AB12">
        <v>894</v>
      </c>
      <c r="AC12">
        <v>1093</v>
      </c>
      <c r="AD12" s="27">
        <f t="shared" si="8"/>
        <v>4.3743679930623974E-2</v>
      </c>
      <c r="AE12" s="27">
        <f t="shared" si="9"/>
        <v>1.9406686357669244E-2</v>
      </c>
      <c r="AF12" s="24">
        <f t="shared" si="10"/>
        <v>2.2540519862288133</v>
      </c>
      <c r="AG12" s="29">
        <f t="shared" si="11"/>
        <v>0.37620492533717864</v>
      </c>
      <c r="AH12" s="29">
        <f t="shared" si="12"/>
        <v>4.3559322033898304</v>
      </c>
      <c r="AJ12" s="51">
        <f t="shared" si="13"/>
        <v>10.722428944283626</v>
      </c>
      <c r="AK12" s="29">
        <f t="shared" si="14"/>
        <v>4.3559322033898304</v>
      </c>
      <c r="AL12" s="58">
        <f t="shared" si="15"/>
        <v>0.37620492533717864</v>
      </c>
      <c r="AM12" s="24"/>
      <c r="AN12" s="122"/>
      <c r="AO12" s="160"/>
      <c r="AP12" s="160"/>
      <c r="AQ12" s="128"/>
      <c r="AR12" s="59"/>
    </row>
    <row r="13" spans="1:44" x14ac:dyDescent="0.2">
      <c r="A13" s="1">
        <v>99</v>
      </c>
      <c r="B13" s="1">
        <v>133</v>
      </c>
      <c r="C13" s="1" t="s">
        <v>92</v>
      </c>
      <c r="D13" s="66">
        <v>0</v>
      </c>
      <c r="E13">
        <v>895</v>
      </c>
      <c r="F13">
        <v>244</v>
      </c>
      <c r="G13">
        <v>1410</v>
      </c>
      <c r="H13" s="17">
        <v>0.67600000000000005</v>
      </c>
      <c r="I13" s="25">
        <f t="shared" si="0"/>
        <v>4.47409880570519E-2</v>
      </c>
      <c r="J13" s="25">
        <f t="shared" si="1"/>
        <v>1.8272189668718797E-2</v>
      </c>
      <c r="K13" s="27">
        <f t="shared" si="2"/>
        <v>2.4485838242827871</v>
      </c>
      <c r="L13" s="27">
        <f t="shared" si="3"/>
        <v>0.4133049939707012</v>
      </c>
      <c r="M13" s="27">
        <f t="shared" si="4"/>
        <v>5.778688524590164</v>
      </c>
      <c r="N13" s="27"/>
      <c r="O13" s="51">
        <f t="shared" si="5"/>
        <v>7.3534167370816697</v>
      </c>
      <c r="P13" s="27">
        <f t="shared" si="6"/>
        <v>5.778688524590164</v>
      </c>
      <c r="Q13" s="58">
        <f t="shared" si="7"/>
        <v>0.4133049939707012</v>
      </c>
      <c r="R13" s="156">
        <f t="shared" si="16"/>
        <v>732.220162750746</v>
      </c>
      <c r="S13" s="156">
        <f t="shared" si="17"/>
        <v>1083.1659212289142</v>
      </c>
      <c r="T13" s="153"/>
      <c r="U13" s="153"/>
      <c r="W13" s="1">
        <v>99</v>
      </c>
      <c r="X13" s="7">
        <v>0</v>
      </c>
      <c r="Y13" s="17">
        <v>0.85</v>
      </c>
      <c r="Z13">
        <v>526</v>
      </c>
      <c r="AA13">
        <v>2182</v>
      </c>
      <c r="AB13">
        <v>921</v>
      </c>
      <c r="AC13">
        <v>1126</v>
      </c>
      <c r="AD13" s="27">
        <f t="shared" si="8"/>
        <v>4.3743194324744696E-2</v>
      </c>
      <c r="AE13" s="27">
        <f t="shared" si="9"/>
        <v>1.9780644911473803E-2</v>
      </c>
      <c r="AF13" s="24">
        <f t="shared" si="10"/>
        <v>2.2114139615019006</v>
      </c>
      <c r="AG13" s="29">
        <f t="shared" si="11"/>
        <v>0.36908652132573089</v>
      </c>
      <c r="AH13" s="29">
        <f t="shared" si="12"/>
        <v>4.1482889733840302</v>
      </c>
      <c r="AJ13" s="51">
        <f t="shared" si="13"/>
        <v>11.379542780363264</v>
      </c>
      <c r="AK13" s="29">
        <f t="shared" si="14"/>
        <v>4.1482889733840302</v>
      </c>
      <c r="AL13" s="58">
        <f t="shared" si="15"/>
        <v>0.36908652132573089</v>
      </c>
      <c r="AM13" s="24"/>
      <c r="AN13" s="122"/>
      <c r="AO13" s="160"/>
      <c r="AP13" s="160"/>
      <c r="AQ13" s="128"/>
      <c r="AR13" s="59"/>
    </row>
    <row r="14" spans="1:44" x14ac:dyDescent="0.2">
      <c r="A14" s="1">
        <v>99</v>
      </c>
      <c r="B14" s="1">
        <v>133</v>
      </c>
      <c r="C14" s="1" t="s">
        <v>92</v>
      </c>
      <c r="D14" s="66">
        <v>0</v>
      </c>
      <c r="E14">
        <v>945</v>
      </c>
      <c r="F14">
        <v>294</v>
      </c>
      <c r="G14">
        <v>1571</v>
      </c>
      <c r="H14" s="17">
        <v>0.71399999999999997</v>
      </c>
      <c r="I14" s="25">
        <f t="shared" si="0"/>
        <v>4.4714162088452171E-2</v>
      </c>
      <c r="J14" s="25">
        <f t="shared" si="1"/>
        <v>1.8703452417967645E-2</v>
      </c>
      <c r="K14" s="27">
        <f t="shared" si="2"/>
        <v>2.3906902901785712</v>
      </c>
      <c r="L14" s="27">
        <f t="shared" si="3"/>
        <v>0.4034119486291321</v>
      </c>
      <c r="M14" s="27">
        <f t="shared" si="4"/>
        <v>5.3435374149659864</v>
      </c>
      <c r="N14" s="27"/>
      <c r="O14" s="51">
        <f t="shared" si="5"/>
        <v>8.1930621942945407</v>
      </c>
      <c r="P14" s="27">
        <f t="shared" si="6"/>
        <v>5.3435374149659864</v>
      </c>
      <c r="Q14" s="58">
        <f t="shared" si="7"/>
        <v>0.4034119486291321</v>
      </c>
      <c r="R14" s="156">
        <f t="shared" si="16"/>
        <v>773.12631709436312</v>
      </c>
      <c r="S14" s="156">
        <f t="shared" si="17"/>
        <v>1082.8099679192762</v>
      </c>
      <c r="T14" s="153"/>
      <c r="U14" s="153"/>
      <c r="W14" s="1">
        <v>99</v>
      </c>
      <c r="X14" s="7">
        <v>0</v>
      </c>
      <c r="Y14" s="17">
        <v>0.875</v>
      </c>
      <c r="Z14">
        <v>578</v>
      </c>
      <c r="AA14">
        <v>2281</v>
      </c>
      <c r="AB14">
        <v>948</v>
      </c>
      <c r="AC14">
        <v>1159</v>
      </c>
      <c r="AD14" s="27">
        <f t="shared" si="8"/>
        <v>4.3160944723732414E-2</v>
      </c>
      <c r="AE14" s="27">
        <f t="shared" si="9"/>
        <v>1.9931840574103708E-2</v>
      </c>
      <c r="AF14" s="24">
        <f t="shared" si="10"/>
        <v>2.1654269490700693</v>
      </c>
      <c r="AG14" s="29">
        <f t="shared" si="11"/>
        <v>0.35899789307363961</v>
      </c>
      <c r="AH14" s="29">
        <f t="shared" si="12"/>
        <v>3.9463667820069204</v>
      </c>
      <c r="AJ14" s="51">
        <f t="shared" si="13"/>
        <v>11.895846508711552</v>
      </c>
      <c r="AK14" s="29">
        <f t="shared" si="14"/>
        <v>3.9463667820069204</v>
      </c>
      <c r="AL14" s="58">
        <f t="shared" si="15"/>
        <v>0.35899789307363961</v>
      </c>
      <c r="AM14" s="24"/>
      <c r="AN14" s="122"/>
      <c r="AO14" s="160"/>
      <c r="AP14" s="160"/>
      <c r="AQ14" s="128"/>
      <c r="AR14" s="59"/>
    </row>
    <row r="15" spans="1:44" x14ac:dyDescent="0.2">
      <c r="A15" s="1">
        <v>99</v>
      </c>
      <c r="B15" s="1">
        <v>133</v>
      </c>
      <c r="C15" s="1" t="s">
        <v>92</v>
      </c>
      <c r="D15" s="66">
        <v>0</v>
      </c>
      <c r="E15">
        <v>997</v>
      </c>
      <c r="F15">
        <v>338</v>
      </c>
      <c r="G15">
        <v>1695</v>
      </c>
      <c r="H15" s="17">
        <v>0.753</v>
      </c>
      <c r="I15" s="25">
        <f t="shared" si="0"/>
        <v>4.3342296092691308E-2</v>
      </c>
      <c r="J15" s="25">
        <f t="shared" si="1"/>
        <v>1.8310537775443579E-2</v>
      </c>
      <c r="K15" s="27">
        <f t="shared" si="2"/>
        <v>2.3670684402736679</v>
      </c>
      <c r="L15" s="27">
        <f t="shared" si="3"/>
        <v>0.39325084436434699</v>
      </c>
      <c r="M15" s="27">
        <f t="shared" si="4"/>
        <v>5.0147928994082838</v>
      </c>
      <c r="N15" s="27"/>
      <c r="O15" s="51">
        <f t="shared" si="5"/>
        <v>8.8397456520237085</v>
      </c>
      <c r="P15" s="27">
        <f t="shared" si="6"/>
        <v>5.0147928994082838</v>
      </c>
      <c r="Q15" s="58">
        <f t="shared" si="7"/>
        <v>0.39325084436434699</v>
      </c>
      <c r="R15" s="156">
        <f t="shared" si="16"/>
        <v>815.6687176117249</v>
      </c>
      <c r="S15" s="156">
        <f t="shared" si="17"/>
        <v>1083.2253885945881</v>
      </c>
      <c r="T15" s="153"/>
      <c r="U15" s="153"/>
      <c r="W15" s="1">
        <v>99</v>
      </c>
      <c r="X15" s="7">
        <v>0</v>
      </c>
      <c r="Y15" s="17">
        <v>0.9</v>
      </c>
      <c r="Z15">
        <v>639</v>
      </c>
      <c r="AA15">
        <v>2388</v>
      </c>
      <c r="AB15">
        <v>975</v>
      </c>
      <c r="AC15">
        <v>1192</v>
      </c>
      <c r="AD15" s="27">
        <f t="shared" si="8"/>
        <v>4.2718337285707855E-2</v>
      </c>
      <c r="AE15" s="27">
        <f t="shared" si="9"/>
        <v>2.0255453273312254E-2</v>
      </c>
      <c r="AF15" s="24">
        <f t="shared" si="10"/>
        <v>2.108979577464789</v>
      </c>
      <c r="AG15" s="29">
        <f t="shared" si="11"/>
        <v>0.34784233342274429</v>
      </c>
      <c r="AH15" s="29">
        <f t="shared" si="12"/>
        <v>3.7370892018779345</v>
      </c>
      <c r="AJ15" s="51">
        <f t="shared" si="13"/>
        <v>12.453871750461721</v>
      </c>
      <c r="AK15" s="29">
        <f t="shared" si="14"/>
        <v>3.7370892018779345</v>
      </c>
      <c r="AL15" s="58">
        <f t="shared" si="15"/>
        <v>0.34784233342274429</v>
      </c>
      <c r="AM15" s="24"/>
      <c r="AN15" s="122"/>
      <c r="AO15" s="160"/>
      <c r="AP15" s="160"/>
      <c r="AQ15" s="128"/>
      <c r="AR15" s="59"/>
    </row>
    <row r="16" spans="1:44" x14ac:dyDescent="0.2">
      <c r="A16" s="1">
        <v>99</v>
      </c>
      <c r="B16" s="1">
        <v>133</v>
      </c>
      <c r="C16" s="1" t="s">
        <v>92</v>
      </c>
      <c r="D16" s="66">
        <v>0</v>
      </c>
      <c r="E16">
        <v>1048</v>
      </c>
      <c r="F16">
        <v>409</v>
      </c>
      <c r="G16">
        <v>1905</v>
      </c>
      <c r="H16" s="17">
        <v>0.79100000000000004</v>
      </c>
      <c r="I16" s="25">
        <f t="shared" si="0"/>
        <v>4.4086431140376435E-2</v>
      </c>
      <c r="J16" s="25">
        <f t="shared" si="1"/>
        <v>1.9076967257998005E-2</v>
      </c>
      <c r="K16" s="27">
        <f t="shared" si="2"/>
        <v>2.3109769254278731</v>
      </c>
      <c r="L16" s="27">
        <f t="shared" si="3"/>
        <v>0.38721392966879076</v>
      </c>
      <c r="M16" s="27">
        <f t="shared" si="4"/>
        <v>4.657701711491443</v>
      </c>
      <c r="N16" s="27"/>
      <c r="O16" s="51">
        <f t="shared" si="5"/>
        <v>9.9349353788231074</v>
      </c>
      <c r="P16" s="27">
        <f t="shared" si="6"/>
        <v>4.657701711491443</v>
      </c>
      <c r="Q16" s="58">
        <f t="shared" si="7"/>
        <v>0.38721392966879076</v>
      </c>
      <c r="R16" s="156">
        <f t="shared" si="16"/>
        <v>857.39299504221435</v>
      </c>
      <c r="S16" s="156">
        <f t="shared" si="17"/>
        <v>1083.9355183845946</v>
      </c>
      <c r="T16" s="153"/>
      <c r="U16" s="153"/>
      <c r="W16" s="1">
        <v>99</v>
      </c>
      <c r="X16" s="7">
        <v>0</v>
      </c>
      <c r="Y16" s="17">
        <v>0.92500000000000004</v>
      </c>
      <c r="Z16">
        <v>705</v>
      </c>
      <c r="AA16">
        <v>2490</v>
      </c>
      <c r="AB16">
        <v>1002</v>
      </c>
      <c r="AC16">
        <v>1225</v>
      </c>
      <c r="AD16" s="27">
        <f t="shared" si="8"/>
        <v>4.2175447415310284E-2</v>
      </c>
      <c r="AE16" s="27">
        <f t="shared" si="9"/>
        <v>2.0589733486421468E-2</v>
      </c>
      <c r="AF16" s="24">
        <f t="shared" si="10"/>
        <v>2.048372672872341</v>
      </c>
      <c r="AG16" s="29">
        <f t="shared" si="11"/>
        <v>0.33569255836245226</v>
      </c>
      <c r="AH16" s="29">
        <f t="shared" si="12"/>
        <v>3.5319148936170213</v>
      </c>
      <c r="AJ16" s="51">
        <f t="shared" si="13"/>
        <v>12.985821046335715</v>
      </c>
      <c r="AK16" s="29">
        <f t="shared" si="14"/>
        <v>3.5319148936170213</v>
      </c>
      <c r="AL16" s="58">
        <f t="shared" si="15"/>
        <v>0.33569255836245226</v>
      </c>
      <c r="AM16" s="24"/>
      <c r="AN16" s="122"/>
      <c r="AO16" s="160"/>
      <c r="AP16" s="160"/>
      <c r="AQ16" s="128"/>
      <c r="AR16" s="59"/>
    </row>
    <row r="17" spans="1:43" x14ac:dyDescent="0.2">
      <c r="A17" s="1">
        <v>99</v>
      </c>
      <c r="B17" s="1">
        <v>133</v>
      </c>
      <c r="C17" s="1" t="s">
        <v>92</v>
      </c>
      <c r="D17" s="66">
        <v>0</v>
      </c>
      <c r="E17">
        <v>1098</v>
      </c>
      <c r="F17">
        <v>483</v>
      </c>
      <c r="G17">
        <v>2086</v>
      </c>
      <c r="H17" s="17">
        <v>0.82899999999999996</v>
      </c>
      <c r="I17" s="25">
        <f t="shared" si="0"/>
        <v>4.3978676209302542E-2</v>
      </c>
      <c r="J17" s="25">
        <f t="shared" si="1"/>
        <v>1.9588897089209054E-2</v>
      </c>
      <c r="K17" s="27">
        <f t="shared" si="2"/>
        <v>2.2450817934782608</v>
      </c>
      <c r="L17" s="27">
        <f t="shared" si="3"/>
        <v>0.3757129250348531</v>
      </c>
      <c r="M17" s="27">
        <f t="shared" si="4"/>
        <v>4.3188405797101446</v>
      </c>
      <c r="N17" s="27"/>
      <c r="O17" s="51">
        <f t="shared" si="5"/>
        <v>10.878884619540683</v>
      </c>
      <c r="P17" s="27">
        <f t="shared" si="6"/>
        <v>4.3188405797101446</v>
      </c>
      <c r="Q17" s="58">
        <f t="shared" si="7"/>
        <v>0.3757129250348531</v>
      </c>
      <c r="R17" s="156">
        <f t="shared" si="16"/>
        <v>898.29914938583147</v>
      </c>
      <c r="S17" s="156">
        <f t="shared" si="17"/>
        <v>1083.5936663279028</v>
      </c>
      <c r="T17" s="153"/>
      <c r="U17" s="153"/>
      <c r="W17" s="1">
        <v>99</v>
      </c>
      <c r="X17" s="7">
        <v>0</v>
      </c>
      <c r="Y17" s="17">
        <v>0.95</v>
      </c>
      <c r="Z17">
        <v>783</v>
      </c>
      <c r="AA17">
        <v>2631</v>
      </c>
      <c r="AB17">
        <v>1029</v>
      </c>
      <c r="AC17">
        <v>1258</v>
      </c>
      <c r="AD17" s="27">
        <f t="shared" si="8"/>
        <v>4.225636105297479E-2</v>
      </c>
      <c r="AE17" s="27">
        <f t="shared" si="9"/>
        <v>2.1114933257028564E-2</v>
      </c>
      <c r="AF17" s="24">
        <f t="shared" si="10"/>
        <v>2.0012547772988505</v>
      </c>
      <c r="AG17" s="29">
        <f t="shared" si="11"/>
        <v>0.32828521235609909</v>
      </c>
      <c r="AH17" s="29">
        <f t="shared" si="12"/>
        <v>3.3601532567049808</v>
      </c>
      <c r="AJ17" s="51">
        <f t="shared" si="13"/>
        <v>13.721162720043882</v>
      </c>
      <c r="AK17" s="29">
        <f t="shared" si="14"/>
        <v>3.3601532567049808</v>
      </c>
      <c r="AL17" s="58">
        <f t="shared" si="15"/>
        <v>0.32828521235609909</v>
      </c>
      <c r="AN17" s="122"/>
      <c r="AO17" s="160"/>
      <c r="AP17" s="160"/>
      <c r="AQ17" s="128"/>
    </row>
    <row r="18" spans="1:43" x14ac:dyDescent="0.2">
      <c r="A18" s="1">
        <v>99</v>
      </c>
      <c r="B18" s="1">
        <v>133</v>
      </c>
      <c r="C18" s="1" t="s">
        <v>92</v>
      </c>
      <c r="D18" s="66">
        <v>0</v>
      </c>
      <c r="E18">
        <v>1147</v>
      </c>
      <c r="F18">
        <v>562</v>
      </c>
      <c r="G18">
        <v>2257</v>
      </c>
      <c r="H18" s="17">
        <v>0.86599999999999999</v>
      </c>
      <c r="I18" s="25">
        <f t="shared" si="0"/>
        <v>4.360509651095424E-2</v>
      </c>
      <c r="J18" s="25">
        <f t="shared" si="1"/>
        <v>1.9994748053613391E-2</v>
      </c>
      <c r="K18" s="27">
        <f t="shared" si="2"/>
        <v>2.1808275050044483</v>
      </c>
      <c r="L18" s="27">
        <f t="shared" si="3"/>
        <v>0.36340661910482625</v>
      </c>
      <c r="M18" s="27">
        <f t="shared" si="4"/>
        <v>4.0160142348754446</v>
      </c>
      <c r="N18" s="27"/>
      <c r="O18" s="51">
        <f t="shared" si="5"/>
        <v>11.770681968505906</v>
      </c>
      <c r="P18" s="27">
        <f t="shared" si="6"/>
        <v>4.0160142348754446</v>
      </c>
      <c r="Q18" s="58">
        <f t="shared" si="7"/>
        <v>0.36340661910482625</v>
      </c>
      <c r="R18" s="156">
        <f t="shared" si="16"/>
        <v>938.38718064257625</v>
      </c>
      <c r="S18" s="156">
        <f t="shared" si="17"/>
        <v>1083.5879684094414</v>
      </c>
      <c r="T18" s="153"/>
      <c r="U18" s="153"/>
      <c r="W18" s="1">
        <v>99</v>
      </c>
      <c r="X18" s="7">
        <v>0</v>
      </c>
      <c r="Y18" s="17">
        <v>0.97499999999999998</v>
      </c>
      <c r="Z18">
        <v>877</v>
      </c>
      <c r="AA18">
        <v>2710</v>
      </c>
      <c r="AB18">
        <v>1056</v>
      </c>
      <c r="AC18">
        <v>1291</v>
      </c>
      <c r="AD18" s="27">
        <f t="shared" si="8"/>
        <v>4.1328470697392004E-2</v>
      </c>
      <c r="AE18" s="27">
        <f t="shared" si="9"/>
        <v>2.188218779261179E-2</v>
      </c>
      <c r="AF18" s="24">
        <f t="shared" si="10"/>
        <v>1.8886809257411628</v>
      </c>
      <c r="AG18" s="29">
        <f t="shared" si="11"/>
        <v>0.30639816020012695</v>
      </c>
      <c r="AH18" s="29">
        <f t="shared" si="12"/>
        <v>3.0900798175598632</v>
      </c>
      <c r="AJ18" s="51">
        <f t="shared" si="13"/>
        <v>14.133162664887465</v>
      </c>
      <c r="AK18" s="29">
        <f t="shared" si="14"/>
        <v>3.0900798175598632</v>
      </c>
      <c r="AL18" s="58">
        <f t="shared" si="15"/>
        <v>0.30639816020012695</v>
      </c>
      <c r="AN18" s="122"/>
      <c r="AO18" s="160"/>
      <c r="AP18" s="160"/>
      <c r="AQ18" s="128"/>
    </row>
    <row r="19" spans="1:43" x14ac:dyDescent="0.2">
      <c r="A19" s="1">
        <v>99</v>
      </c>
      <c r="B19" s="1">
        <v>133</v>
      </c>
      <c r="C19" s="1" t="s">
        <v>92</v>
      </c>
      <c r="D19" s="66">
        <v>0</v>
      </c>
      <c r="E19">
        <v>1198</v>
      </c>
      <c r="F19">
        <v>643</v>
      </c>
      <c r="G19">
        <v>2390</v>
      </c>
      <c r="H19" s="17">
        <v>0.90500000000000003</v>
      </c>
      <c r="I19" s="25">
        <f t="shared" si="0"/>
        <v>4.232693230620873E-2</v>
      </c>
      <c r="J19" s="25">
        <f t="shared" si="1"/>
        <v>2.0077535062881176E-2</v>
      </c>
      <c r="K19" s="27">
        <f t="shared" si="2"/>
        <v>2.1081737461119747</v>
      </c>
      <c r="L19" s="27">
        <f t="shared" si="3"/>
        <v>0.34611282232556212</v>
      </c>
      <c r="M19" s="27">
        <f t="shared" si="4"/>
        <v>3.7169517884914463</v>
      </c>
      <c r="N19" s="27"/>
      <c r="O19" s="51">
        <f t="shared" si="5"/>
        <v>12.464302128812191</v>
      </c>
      <c r="P19" s="27">
        <f t="shared" si="6"/>
        <v>3.7169517884914463</v>
      </c>
      <c r="Q19" s="58">
        <f t="shared" si="7"/>
        <v>0.34611282232556212</v>
      </c>
      <c r="R19" s="156">
        <f t="shared" si="16"/>
        <v>980.11145807306571</v>
      </c>
      <c r="S19" s="156">
        <f t="shared" si="17"/>
        <v>1082.9960862685809</v>
      </c>
      <c r="T19" s="153"/>
      <c r="U19" s="153"/>
      <c r="W19" s="1">
        <v>99</v>
      </c>
      <c r="X19" s="7">
        <v>0</v>
      </c>
      <c r="Y19" s="17">
        <v>1</v>
      </c>
      <c r="Z19">
        <v>984</v>
      </c>
      <c r="AA19">
        <v>2734</v>
      </c>
      <c r="AB19">
        <v>1083</v>
      </c>
      <c r="AC19">
        <v>1324</v>
      </c>
      <c r="AD19" s="27">
        <f t="shared" si="8"/>
        <v>3.9641955419903063E-2</v>
      </c>
      <c r="AE19" s="27">
        <f t="shared" si="9"/>
        <v>2.276150725232982E-2</v>
      </c>
      <c r="AF19" s="24">
        <f t="shared" si="10"/>
        <v>1.7416225990853658</v>
      </c>
      <c r="AG19" s="29">
        <f t="shared" si="11"/>
        <v>0.27671613122848687</v>
      </c>
      <c r="AH19" s="29">
        <f t="shared" si="12"/>
        <v>2.7784552845528454</v>
      </c>
      <c r="AJ19" s="51">
        <f t="shared" si="13"/>
        <v>14.25832720509311</v>
      </c>
      <c r="AK19" s="29">
        <f t="shared" si="14"/>
        <v>2.7784552845528454</v>
      </c>
      <c r="AL19" s="58">
        <f t="shared" si="15"/>
        <v>0.27671613122848687</v>
      </c>
      <c r="AN19" s="122"/>
      <c r="AO19" s="160"/>
      <c r="AP19" s="160"/>
      <c r="AQ19" s="128"/>
    </row>
    <row r="20" spans="1:43" x14ac:dyDescent="0.2">
      <c r="A20" s="1">
        <v>99</v>
      </c>
      <c r="B20" s="1">
        <v>133</v>
      </c>
      <c r="C20" s="1" t="s">
        <v>92</v>
      </c>
      <c r="D20" s="66">
        <v>0</v>
      </c>
      <c r="E20">
        <v>1227</v>
      </c>
      <c r="F20">
        <v>707</v>
      </c>
      <c r="G20">
        <v>2486</v>
      </c>
      <c r="H20" s="17">
        <v>0.92700000000000005</v>
      </c>
      <c r="I20" s="25">
        <f t="shared" si="0"/>
        <v>4.1970537165766986E-2</v>
      </c>
      <c r="J20" s="25">
        <f t="shared" si="1"/>
        <v>2.0547339647271779E-2</v>
      </c>
      <c r="K20" s="27">
        <f t="shared" si="2"/>
        <v>2.0426263392857149</v>
      </c>
      <c r="L20" s="27">
        <f t="shared" si="3"/>
        <v>0.33393664756972441</v>
      </c>
      <c r="M20" s="27">
        <f t="shared" si="4"/>
        <v>3.5162659123055162</v>
      </c>
      <c r="N20" s="27"/>
      <c r="O20" s="51">
        <f t="shared" si="5"/>
        <v>12.964960289634774</v>
      </c>
      <c r="P20" s="27">
        <f t="shared" si="6"/>
        <v>3.5162659123055162</v>
      </c>
      <c r="Q20" s="58">
        <f t="shared" si="7"/>
        <v>0.33393664756972441</v>
      </c>
      <c r="R20" s="156">
        <f t="shared" si="16"/>
        <v>1003.8370275923636</v>
      </c>
      <c r="S20" s="156">
        <f t="shared" si="17"/>
        <v>1082.8878399054622</v>
      </c>
      <c r="T20" s="153"/>
      <c r="U20" s="153"/>
      <c r="W20" s="1"/>
      <c r="Y20" s="17"/>
      <c r="Z20"/>
      <c r="AD20" s="27"/>
      <c r="AE20" s="27"/>
      <c r="AG20" s="29"/>
      <c r="AH20" s="29"/>
      <c r="AL20" s="58"/>
      <c r="AM20" s="24"/>
      <c r="AN20" s="122"/>
      <c r="AO20" s="160"/>
      <c r="AP20" s="160"/>
      <c r="AQ20" s="128"/>
    </row>
    <row r="21" spans="1:43" x14ac:dyDescent="0.2">
      <c r="A21" s="1">
        <v>99</v>
      </c>
      <c r="B21" s="1">
        <v>133</v>
      </c>
      <c r="C21" s="1" t="s">
        <v>92</v>
      </c>
      <c r="D21" s="66">
        <v>0</v>
      </c>
      <c r="E21">
        <v>1251</v>
      </c>
      <c r="F21">
        <v>766</v>
      </c>
      <c r="G21">
        <v>2590</v>
      </c>
      <c r="H21" s="17">
        <v>0.94499999999999995</v>
      </c>
      <c r="I21" s="25">
        <f t="shared" si="0"/>
        <v>4.2064688138601834E-2</v>
      </c>
      <c r="J21" s="25">
        <f t="shared" si="1"/>
        <v>2.1005194863509186E-2</v>
      </c>
      <c r="K21" s="27">
        <f t="shared" si="2"/>
        <v>2.002584999184073</v>
      </c>
      <c r="L21" s="27">
        <f t="shared" si="3"/>
        <v>0.3277575365330968</v>
      </c>
      <c r="M21" s="27">
        <f t="shared" si="4"/>
        <v>3.3812010443864229</v>
      </c>
      <c r="N21" s="27"/>
      <c r="O21" s="51">
        <f t="shared" si="5"/>
        <v>13.507339963859238</v>
      </c>
      <c r="P21" s="27">
        <f t="shared" si="6"/>
        <v>3.3812010443864229</v>
      </c>
      <c r="Q21" s="58">
        <f t="shared" si="7"/>
        <v>0.3277575365330968</v>
      </c>
      <c r="R21" s="156">
        <f t="shared" si="16"/>
        <v>1023.4719816772997</v>
      </c>
      <c r="S21" s="156">
        <f t="shared" si="17"/>
        <v>1083.0391340500526</v>
      </c>
      <c r="T21" s="153"/>
      <c r="U21" s="153"/>
      <c r="W21" s="1"/>
      <c r="Y21" s="17"/>
      <c r="Z21"/>
      <c r="AD21" s="27"/>
      <c r="AE21" s="27"/>
      <c r="AG21" s="29"/>
      <c r="AH21" s="29"/>
      <c r="AL21" s="58"/>
      <c r="AM21" s="24"/>
      <c r="AN21" s="122"/>
      <c r="AO21" s="160"/>
      <c r="AP21" s="160"/>
      <c r="AQ21" s="128"/>
    </row>
    <row r="22" spans="1:43" x14ac:dyDescent="0.2">
      <c r="A22" s="1">
        <v>99</v>
      </c>
      <c r="B22" s="1">
        <v>133</v>
      </c>
      <c r="C22" s="1" t="s">
        <v>92</v>
      </c>
      <c r="D22" s="66">
        <v>0</v>
      </c>
      <c r="E22">
        <v>1304</v>
      </c>
      <c r="F22">
        <v>916</v>
      </c>
      <c r="G22">
        <v>2762</v>
      </c>
      <c r="H22" s="17">
        <v>0.98499999999999999</v>
      </c>
      <c r="I22" s="25">
        <f t="shared" si="0"/>
        <v>4.12858300244646E-2</v>
      </c>
      <c r="J22" s="25">
        <f t="shared" si="1"/>
        <v>2.2178520610878445E-2</v>
      </c>
      <c r="K22" s="27">
        <f t="shared" si="2"/>
        <v>1.8615231713973799</v>
      </c>
      <c r="L22" s="27">
        <f t="shared" si="3"/>
        <v>0.30183656371147582</v>
      </c>
      <c r="M22" s="27">
        <f t="shared" si="4"/>
        <v>3.0152838427947599</v>
      </c>
      <c r="N22" s="27"/>
      <c r="O22" s="51">
        <f t="shared" si="5"/>
        <v>14.404352501999696</v>
      </c>
      <c r="P22" s="27">
        <f t="shared" si="6"/>
        <v>3.0152838427947599</v>
      </c>
      <c r="Q22" s="58">
        <f t="shared" si="7"/>
        <v>0.30183656371147582</v>
      </c>
      <c r="R22" s="156">
        <f t="shared" si="16"/>
        <v>1066.8325052815339</v>
      </c>
      <c r="S22" s="156">
        <f t="shared" si="17"/>
        <v>1083.078685565009</v>
      </c>
      <c r="T22" s="153"/>
      <c r="U22" s="153"/>
      <c r="W22" s="1"/>
      <c r="Y22" s="17"/>
      <c r="Z22"/>
      <c r="AD22" s="27"/>
      <c r="AE22" s="27"/>
      <c r="AG22" s="29"/>
      <c r="AH22" s="29"/>
      <c r="AL22" s="58"/>
      <c r="AM22" s="24"/>
      <c r="AN22" s="122"/>
      <c r="AO22" s="160"/>
      <c r="AP22" s="160"/>
      <c r="AQ22" s="128"/>
    </row>
    <row r="23" spans="1:43" x14ac:dyDescent="0.2">
      <c r="A23" s="1">
        <v>99</v>
      </c>
      <c r="B23" s="1">
        <v>133</v>
      </c>
      <c r="C23" s="1" t="s">
        <v>92</v>
      </c>
      <c r="D23" s="66">
        <v>0</v>
      </c>
      <c r="E23">
        <v>1351</v>
      </c>
      <c r="F23">
        <v>1075</v>
      </c>
      <c r="G23">
        <v>2743</v>
      </c>
      <c r="H23" s="17">
        <v>1.02</v>
      </c>
      <c r="I23" s="25">
        <f t="shared" si="0"/>
        <v>3.8198616910860773E-2</v>
      </c>
      <c r="J23" s="25">
        <f t="shared" si="1"/>
        <v>2.3405196489860572E-2</v>
      </c>
      <c r="K23" s="27">
        <f t="shared" si="2"/>
        <v>1.6320570915697674</v>
      </c>
      <c r="L23" s="27">
        <f t="shared" si="3"/>
        <v>0.25454352696171295</v>
      </c>
      <c r="M23" s="27">
        <f t="shared" si="4"/>
        <v>2.5516279069767442</v>
      </c>
      <c r="N23" s="27"/>
      <c r="O23" s="51">
        <f t="shared" si="5"/>
        <v>14.305263907670227</v>
      </c>
      <c r="P23" s="27">
        <f t="shared" si="6"/>
        <v>2.5516279069767442</v>
      </c>
      <c r="Q23" s="58">
        <f t="shared" si="7"/>
        <v>0.25454352696171295</v>
      </c>
      <c r="R23" s="156">
        <f t="shared" si="16"/>
        <v>1105.2842903645339</v>
      </c>
      <c r="S23" s="156">
        <f t="shared" si="17"/>
        <v>1083.612049376994</v>
      </c>
      <c r="T23" s="153"/>
      <c r="U23" s="153"/>
      <c r="W23" s="1"/>
      <c r="Y23" s="17"/>
      <c r="Z23"/>
      <c r="AD23" s="27"/>
      <c r="AE23" s="27"/>
      <c r="AG23" s="29"/>
      <c r="AH23" s="29"/>
      <c r="AL23" s="58"/>
      <c r="AM23" s="24"/>
      <c r="AN23" s="122"/>
      <c r="AO23" s="160"/>
      <c r="AP23" s="160"/>
      <c r="AQ23" s="128"/>
    </row>
    <row r="24" spans="1:43" x14ac:dyDescent="0.2">
      <c r="A24" s="1">
        <v>99</v>
      </c>
      <c r="B24" s="1">
        <v>133</v>
      </c>
      <c r="C24" s="1" t="s">
        <v>92</v>
      </c>
      <c r="D24" s="66">
        <v>0</v>
      </c>
      <c r="E24">
        <v>1359</v>
      </c>
      <c r="F24">
        <v>1116</v>
      </c>
      <c r="G24">
        <v>2705</v>
      </c>
      <c r="H24" s="17">
        <v>1.026</v>
      </c>
      <c r="I24" s="25">
        <f t="shared" si="0"/>
        <v>3.7227243909705061E-2</v>
      </c>
      <c r="J24" s="25">
        <f t="shared" si="1"/>
        <v>2.3871279547009044E-2</v>
      </c>
      <c r="K24" s="27">
        <f t="shared" si="2"/>
        <v>1.5594993069556446</v>
      </c>
      <c r="L24" s="27">
        <f t="shared" si="3"/>
        <v>0.24011457345429232</v>
      </c>
      <c r="M24" s="27">
        <f t="shared" si="4"/>
        <v>2.4238351254480288</v>
      </c>
      <c r="N24" s="27"/>
      <c r="O24" s="51">
        <f t="shared" si="5"/>
        <v>14.107086719011289</v>
      </c>
      <c r="P24" s="27">
        <f t="shared" si="6"/>
        <v>2.4238351254480288</v>
      </c>
      <c r="Q24" s="58">
        <f t="shared" si="7"/>
        <v>0.24011457345429232</v>
      </c>
      <c r="R24" s="156">
        <f t="shared" si="16"/>
        <v>1111.8292750595126</v>
      </c>
      <c r="S24" s="156">
        <f t="shared" si="17"/>
        <v>1083.654264190558</v>
      </c>
      <c r="T24" s="153"/>
      <c r="U24" s="153"/>
      <c r="W24" s="1"/>
      <c r="Y24" s="17"/>
      <c r="Z24"/>
      <c r="AD24" s="27"/>
      <c r="AE24" s="27"/>
      <c r="AG24" s="29"/>
      <c r="AH24" s="29"/>
      <c r="AL24" s="58"/>
      <c r="AM24" s="24"/>
      <c r="AN24" s="122"/>
      <c r="AO24" s="160"/>
      <c r="AP24" s="160"/>
      <c r="AQ24" s="128"/>
    </row>
    <row r="25" spans="1:43" x14ac:dyDescent="0.2">
      <c r="A25" s="1">
        <v>99</v>
      </c>
      <c r="B25" s="1">
        <v>133</v>
      </c>
      <c r="C25" s="1" t="s">
        <v>92</v>
      </c>
      <c r="D25" s="66">
        <v>0</v>
      </c>
      <c r="E25">
        <v>1400</v>
      </c>
      <c r="F25">
        <v>1272</v>
      </c>
      <c r="G25">
        <v>2819</v>
      </c>
      <c r="H25" s="17">
        <v>1.0569999999999999</v>
      </c>
      <c r="I25" s="25">
        <f t="shared" si="0"/>
        <v>3.6557082874775514E-2</v>
      </c>
      <c r="J25" s="25">
        <f t="shared" si="1"/>
        <v>2.4887018952769686E-2</v>
      </c>
      <c r="K25" s="27">
        <f t="shared" si="2"/>
        <v>1.4689217275943394</v>
      </c>
      <c r="L25" s="27">
        <f t="shared" si="3"/>
        <v>0.22412345705866002</v>
      </c>
      <c r="M25" s="27">
        <f t="shared" si="4"/>
        <v>2.216194968553459</v>
      </c>
      <c r="N25" s="27"/>
      <c r="O25" s="51">
        <f t="shared" si="5"/>
        <v>14.701618284988104</v>
      </c>
      <c r="P25" s="27">
        <f t="shared" si="6"/>
        <v>2.216194968553459</v>
      </c>
      <c r="Q25" s="58">
        <f t="shared" si="7"/>
        <v>0.22412345705866002</v>
      </c>
      <c r="R25" s="156">
        <f t="shared" si="16"/>
        <v>1145.3723216212788</v>
      </c>
      <c r="S25" s="156">
        <f t="shared" si="17"/>
        <v>1083.6067375792611</v>
      </c>
      <c r="T25" s="153"/>
      <c r="U25" s="153"/>
      <c r="W25" s="1"/>
      <c r="Y25" s="17"/>
      <c r="Z25"/>
      <c r="AD25" s="27"/>
      <c r="AE25" s="27"/>
      <c r="AG25" s="29"/>
      <c r="AH25" s="29"/>
      <c r="AL25" s="58"/>
      <c r="AM25" s="24"/>
      <c r="AN25" s="122"/>
      <c r="AO25" s="160"/>
      <c r="AP25" s="160"/>
      <c r="AQ25" s="128"/>
    </row>
    <row r="26" spans="1:43" x14ac:dyDescent="0.2">
      <c r="A26" s="1">
        <v>99</v>
      </c>
      <c r="B26" s="1">
        <v>133</v>
      </c>
      <c r="C26" s="1" t="s">
        <v>92</v>
      </c>
      <c r="D26" s="66">
        <v>0</v>
      </c>
      <c r="E26">
        <v>1448</v>
      </c>
      <c r="F26">
        <v>1519</v>
      </c>
      <c r="G26">
        <v>2971</v>
      </c>
      <c r="H26" s="17">
        <v>1.093</v>
      </c>
      <c r="I26" s="25">
        <f t="shared" si="0"/>
        <v>3.6016213893348803E-2</v>
      </c>
      <c r="J26" s="25">
        <f t="shared" si="1"/>
        <v>2.6860986744614984E-2</v>
      </c>
      <c r="K26" s="27">
        <f t="shared" si="2"/>
        <v>1.3408373354180383</v>
      </c>
      <c r="L26" s="27">
        <f t="shared" si="3"/>
        <v>0.20306169831286638</v>
      </c>
      <c r="M26" s="27">
        <f t="shared" si="4"/>
        <v>1.9558920342330481</v>
      </c>
      <c r="N26" s="27"/>
      <c r="O26" s="51">
        <f t="shared" si="5"/>
        <v>15.494327039623858</v>
      </c>
      <c r="P26" s="27">
        <f t="shared" si="6"/>
        <v>1.9558920342330481</v>
      </c>
      <c r="Q26" s="58">
        <f t="shared" si="7"/>
        <v>0.20306169831286638</v>
      </c>
      <c r="R26" s="156">
        <f t="shared" si="16"/>
        <v>1184.6422297911513</v>
      </c>
      <c r="S26" s="156">
        <f t="shared" si="17"/>
        <v>1083.8446750147771</v>
      </c>
      <c r="T26" s="153"/>
      <c r="U26" s="153"/>
      <c r="W26" s="1"/>
      <c r="Y26" s="17"/>
      <c r="Z26"/>
      <c r="AD26" s="27"/>
      <c r="AE26" s="27"/>
      <c r="AG26" s="29"/>
      <c r="AH26" s="29"/>
      <c r="AL26" s="58"/>
      <c r="AM26" s="24"/>
      <c r="AN26" s="122"/>
      <c r="AO26" s="160"/>
      <c r="AP26" s="160"/>
      <c r="AQ26" s="128"/>
    </row>
    <row r="27" spans="1:43" x14ac:dyDescent="0.2">
      <c r="A27" s="1">
        <v>99</v>
      </c>
      <c r="B27" s="1">
        <v>133</v>
      </c>
      <c r="C27" s="1" t="s">
        <v>92</v>
      </c>
      <c r="D27" s="66">
        <v>0</v>
      </c>
      <c r="E27">
        <v>1507</v>
      </c>
      <c r="F27">
        <v>1843</v>
      </c>
      <c r="G27">
        <v>3133</v>
      </c>
      <c r="H27" s="17">
        <v>1.1379999999999999</v>
      </c>
      <c r="I27" s="25">
        <f t="shared" si="0"/>
        <v>3.506440057344426E-2</v>
      </c>
      <c r="J27" s="25">
        <f t="shared" si="1"/>
        <v>2.8910489999928981E-2</v>
      </c>
      <c r="K27" s="27">
        <f t="shared" si="2"/>
        <v>1.2128608188076506</v>
      </c>
      <c r="L27" s="27">
        <f t="shared" si="3"/>
        <v>0.18123708456069232</v>
      </c>
      <c r="M27" s="27">
        <f t="shared" si="4"/>
        <v>1.6999457406402605</v>
      </c>
      <c r="N27" s="27"/>
      <c r="O27" s="51">
        <f t="shared" si="5"/>
        <v>16.339187686011964</v>
      </c>
      <c r="P27" s="27">
        <f t="shared" si="6"/>
        <v>1.6999457406402605</v>
      </c>
      <c r="Q27" s="58">
        <f t="shared" si="7"/>
        <v>0.18123708456069232</v>
      </c>
      <c r="R27" s="156">
        <f t="shared" si="16"/>
        <v>1232.9114919166193</v>
      </c>
      <c r="S27" s="156">
        <f t="shared" si="17"/>
        <v>1083.4020139864845</v>
      </c>
      <c r="T27" s="153"/>
      <c r="U27" s="153"/>
      <c r="W27" s="1"/>
      <c r="Y27" s="17"/>
      <c r="Z27"/>
      <c r="AD27" s="27"/>
      <c r="AE27" s="27"/>
      <c r="AG27" s="29"/>
      <c r="AH27" s="29"/>
      <c r="AL27" s="58"/>
      <c r="AM27" s="24"/>
      <c r="AN27" s="122"/>
      <c r="AO27" s="160"/>
      <c r="AP27" s="160"/>
      <c r="AQ27" s="128"/>
    </row>
    <row r="28" spans="1:43" x14ac:dyDescent="0.2">
      <c r="A28" s="1">
        <v>99</v>
      </c>
      <c r="B28" s="1">
        <v>133</v>
      </c>
      <c r="C28" s="1" t="s">
        <v>92</v>
      </c>
      <c r="D28" s="66">
        <v>0</v>
      </c>
      <c r="E28">
        <v>1544</v>
      </c>
      <c r="F28">
        <v>2028</v>
      </c>
      <c r="G28">
        <v>3200</v>
      </c>
      <c r="H28" s="17">
        <v>1.1659999999999999</v>
      </c>
      <c r="I28" s="25">
        <f t="shared" si="0"/>
        <v>3.4118341754141052E-2</v>
      </c>
      <c r="J28" s="25">
        <f t="shared" si="1"/>
        <v>2.9579847927203799E-2</v>
      </c>
      <c r="K28" s="27">
        <f t="shared" si="2"/>
        <v>1.1534319526627221</v>
      </c>
      <c r="L28" s="27">
        <f t="shared" si="3"/>
        <v>0.17001562138215423</v>
      </c>
      <c r="M28" s="27">
        <f t="shared" si="4"/>
        <v>1.5779092702169626</v>
      </c>
      <c r="N28" s="27"/>
      <c r="O28" s="51">
        <f t="shared" si="5"/>
        <v>16.688605360752724</v>
      </c>
      <c r="P28" s="27">
        <f t="shared" si="6"/>
        <v>1.5779092702169626</v>
      </c>
      <c r="Q28" s="58">
        <f t="shared" si="7"/>
        <v>0.17001562138215423</v>
      </c>
      <c r="R28" s="156">
        <f t="shared" si="16"/>
        <v>1263.182046130896</v>
      </c>
      <c r="S28" s="156">
        <f t="shared" si="17"/>
        <v>1083.34652326835</v>
      </c>
      <c r="T28" s="153"/>
      <c r="U28" s="153"/>
      <c r="W28" s="1"/>
      <c r="Y28" s="17"/>
      <c r="Z28"/>
      <c r="AD28" s="27"/>
      <c r="AE28" s="27"/>
      <c r="AG28" s="29"/>
      <c r="AH28" s="29"/>
      <c r="AL28" s="58"/>
      <c r="AM28" s="24"/>
      <c r="AN28" s="122"/>
      <c r="AO28" s="160"/>
      <c r="AP28" s="160"/>
      <c r="AQ28" s="128"/>
    </row>
    <row r="29" spans="1:43" x14ac:dyDescent="0.2">
      <c r="E29"/>
      <c r="F29"/>
      <c r="G29"/>
      <c r="H29"/>
      <c r="I29" s="25"/>
      <c r="J29" s="25"/>
      <c r="K29" s="27"/>
      <c r="L29" s="27"/>
      <c r="M29" s="27"/>
      <c r="N29" s="27"/>
      <c r="O29" s="51"/>
      <c r="P29" s="27"/>
      <c r="Q29" s="58"/>
      <c r="R29" s="156"/>
      <c r="T29" s="153"/>
      <c r="U29" s="153"/>
      <c r="W29" s="1"/>
      <c r="Y29" s="17"/>
      <c r="Z29"/>
      <c r="AD29" s="27"/>
      <c r="AE29" s="27"/>
      <c r="AG29" s="29"/>
      <c r="AH29" s="29"/>
      <c r="AL29" s="58"/>
      <c r="AM29" s="24"/>
      <c r="AN29" s="122"/>
      <c r="AO29" s="160"/>
      <c r="AP29" s="160"/>
      <c r="AQ29" s="128"/>
    </row>
    <row r="30" spans="1:43" x14ac:dyDescent="0.2">
      <c r="E30"/>
      <c r="F30"/>
      <c r="G30"/>
      <c r="H30"/>
      <c r="I30" s="25"/>
      <c r="J30" s="25"/>
      <c r="K30" s="27"/>
      <c r="L30" s="27"/>
      <c r="M30" s="27"/>
      <c r="N30" s="27"/>
      <c r="O30" s="51"/>
      <c r="P30" s="27"/>
      <c r="Q30" s="58"/>
      <c r="R30" s="156"/>
      <c r="T30" s="153"/>
      <c r="U30" s="153"/>
      <c r="W30" s="1"/>
      <c r="Y30" s="17"/>
      <c r="Z30"/>
      <c r="AD30" s="27"/>
      <c r="AE30" s="27"/>
      <c r="AG30" s="29"/>
      <c r="AH30" s="29"/>
      <c r="AL30" s="58"/>
      <c r="AM30" s="24"/>
      <c r="AN30" s="122"/>
      <c r="AO30" s="160"/>
      <c r="AP30" s="160"/>
      <c r="AQ30" s="128"/>
    </row>
    <row r="31" spans="1:43" x14ac:dyDescent="0.2">
      <c r="A31" s="1">
        <v>100</v>
      </c>
      <c r="B31" s="1">
        <v>241</v>
      </c>
      <c r="C31" s="1" t="s">
        <v>92</v>
      </c>
      <c r="D31" s="66">
        <v>2.1</v>
      </c>
      <c r="E31">
        <v>649</v>
      </c>
      <c r="F31">
        <v>110</v>
      </c>
      <c r="G31">
        <v>1060</v>
      </c>
      <c r="H31" s="17">
        <v>0.49</v>
      </c>
      <c r="I31" s="25">
        <f t="shared" ref="I31:I51" si="18">0.1515*(G31/1000)/(E31/1000)^2/($D$4/10)^4</f>
        <v>6.3965971529982124E-2</v>
      </c>
      <c r="J31" s="25">
        <f t="shared" ref="J31:J51" si="19">0.5*(F31/1000)/(E31/1000)^3/($D$4/10)^5</f>
        <v>2.1603716475152829E-2</v>
      </c>
      <c r="K31" s="27">
        <f t="shared" ref="K31:K51" si="20">I31/J31</f>
        <v>2.9608781250000002</v>
      </c>
      <c r="L31" s="27">
        <f t="shared" ref="L31:L51" si="21">0.798*I31^1.5/J31</f>
        <v>0.59758257178161112</v>
      </c>
      <c r="M31" s="27">
        <f t="shared" ref="M31:M51" si="22">G31/F31</f>
        <v>9.6363636363636367</v>
      </c>
      <c r="N31" s="27"/>
      <c r="O31" s="51">
        <f t="shared" ref="O31:O51" si="23">G31/(PI()*$D$4^2/4)</f>
        <v>5.5281005257493403</v>
      </c>
      <c r="P31" s="27">
        <f t="shared" ref="P31:P51" si="24">M31</f>
        <v>9.6363636363636367</v>
      </c>
      <c r="Q31" s="58">
        <f t="shared" ref="Q31:Q51" si="25">L31</f>
        <v>0.59758257178161112</v>
      </c>
      <c r="R31" s="156">
        <f t="shared" si="16"/>
        <v>530.96188338014997</v>
      </c>
      <c r="S31" s="156">
        <f t="shared" si="17"/>
        <v>1083.5956803676531</v>
      </c>
      <c r="T31" s="153"/>
      <c r="U31" s="153"/>
      <c r="W31" s="1">
        <v>100</v>
      </c>
      <c r="X31" s="7">
        <v>2.1</v>
      </c>
      <c r="Y31" s="17">
        <v>0.72499999999999998</v>
      </c>
      <c r="Z31">
        <v>365</v>
      </c>
      <c r="AA31">
        <v>2164</v>
      </c>
      <c r="AB31">
        <v>785</v>
      </c>
      <c r="AC31">
        <v>960</v>
      </c>
      <c r="AD31" s="27">
        <f t="shared" ref="AD31:AD42" si="26">0.1515*(AA31/1000)/(AC31/1000)^2/($D$4/10)^4</f>
        <v>5.9682542933333339E-2</v>
      </c>
      <c r="AE31" s="27">
        <f t="shared" ref="AE31:AE42" si="27">0.5*(Z31/1000)/(AC31/1000)^3/($D$4/10)^5</f>
        <v>2.214874074074074E-2</v>
      </c>
      <c r="AF31" s="24">
        <f t="shared" ref="AF31:AF42" si="28">AD31/AE31</f>
        <v>2.6946246575342472</v>
      </c>
      <c r="AG31" s="29">
        <f t="shared" ref="AG31:AG42" si="29">0.798*AD31^1.5/AE31</f>
        <v>0.52532108241840703</v>
      </c>
      <c r="AH31" s="29">
        <f t="shared" ref="AH31:AH42" si="30">AA31/Z31</f>
        <v>5.9287671232876713</v>
      </c>
      <c r="AJ31" s="51">
        <f t="shared" ref="AJ31:AJ42" si="31">AA31/(PI()*$D$4^2/4)</f>
        <v>11.28566937520903</v>
      </c>
      <c r="AK31" s="29">
        <f t="shared" ref="AK31:AK42" si="32">AH31</f>
        <v>5.9287671232876713</v>
      </c>
      <c r="AL31" s="58">
        <f t="shared" ref="AL31:AL42" si="33">AG31</f>
        <v>0.52532108241840703</v>
      </c>
      <c r="AM31" s="24"/>
      <c r="AN31" s="122"/>
      <c r="AO31" s="160"/>
      <c r="AP31" s="160"/>
      <c r="AQ31" s="128"/>
    </row>
    <row r="32" spans="1:43" x14ac:dyDescent="0.2">
      <c r="A32" s="1">
        <v>100</v>
      </c>
      <c r="B32" s="1">
        <v>241</v>
      </c>
      <c r="C32" s="1" t="s">
        <v>92</v>
      </c>
      <c r="D32" s="66">
        <v>2.1</v>
      </c>
      <c r="E32">
        <v>710</v>
      </c>
      <c r="F32">
        <v>143</v>
      </c>
      <c r="G32">
        <v>1272</v>
      </c>
      <c r="H32" s="17">
        <v>0.53600000000000003</v>
      </c>
      <c r="I32" s="25">
        <f t="shared" si="18"/>
        <v>6.4136158320333272E-2</v>
      </c>
      <c r="J32" s="25">
        <f t="shared" si="19"/>
        <v>2.1450176277342692E-2</v>
      </c>
      <c r="K32" s="27">
        <f t="shared" si="20"/>
        <v>2.9900061188811189</v>
      </c>
      <c r="L32" s="27">
        <f t="shared" si="21"/>
        <v>0.60426360837551729</v>
      </c>
      <c r="M32" s="27">
        <f t="shared" si="22"/>
        <v>8.895104895104895</v>
      </c>
      <c r="N32" s="27"/>
      <c r="O32" s="51">
        <f t="shared" si="23"/>
        <v>6.6337206308992087</v>
      </c>
      <c r="P32" s="27">
        <f t="shared" si="24"/>
        <v>8.895104895104895</v>
      </c>
      <c r="Q32" s="58">
        <f t="shared" si="25"/>
        <v>0.60426360837551729</v>
      </c>
      <c r="R32" s="156">
        <f t="shared" si="16"/>
        <v>580.86739167936275</v>
      </c>
      <c r="S32" s="156">
        <f t="shared" si="17"/>
        <v>1083.7078202973184</v>
      </c>
      <c r="T32" s="153"/>
      <c r="U32" s="153"/>
      <c r="W32" s="1">
        <v>100</v>
      </c>
      <c r="X32" s="7">
        <v>2.1</v>
      </c>
      <c r="Y32" s="17">
        <v>0.75</v>
      </c>
      <c r="Z32">
        <v>407</v>
      </c>
      <c r="AA32">
        <v>2315</v>
      </c>
      <c r="AB32">
        <v>813</v>
      </c>
      <c r="AC32">
        <v>993</v>
      </c>
      <c r="AD32" s="27">
        <f t="shared" si="26"/>
        <v>5.9673983124165227E-2</v>
      </c>
      <c r="AE32" s="27">
        <f t="shared" si="27"/>
        <v>2.2316009519297169E-2</v>
      </c>
      <c r="AF32" s="24">
        <f t="shared" si="28"/>
        <v>2.6740436309889435</v>
      </c>
      <c r="AG32" s="29">
        <f t="shared" si="29"/>
        <v>0.52127139570105208</v>
      </c>
      <c r="AH32" s="29">
        <f t="shared" si="30"/>
        <v>5.6879606879606879</v>
      </c>
      <c r="AJ32" s="51">
        <f t="shared" si="31"/>
        <v>12.073162940669549</v>
      </c>
      <c r="AK32" s="29">
        <f t="shared" si="32"/>
        <v>5.6879606879606879</v>
      </c>
      <c r="AL32" s="58">
        <f t="shared" si="33"/>
        <v>0.52127139570105208</v>
      </c>
      <c r="AN32" s="122"/>
      <c r="AO32" s="160"/>
      <c r="AP32" s="160"/>
      <c r="AQ32" s="128"/>
    </row>
    <row r="33" spans="1:43" x14ac:dyDescent="0.2">
      <c r="A33" s="1">
        <v>100</v>
      </c>
      <c r="B33" s="1">
        <v>241</v>
      </c>
      <c r="C33" s="1" t="s">
        <v>92</v>
      </c>
      <c r="D33" s="66">
        <v>2.1</v>
      </c>
      <c r="E33">
        <v>748</v>
      </c>
      <c r="F33">
        <v>169</v>
      </c>
      <c r="G33">
        <v>1407</v>
      </c>
      <c r="H33" s="17">
        <v>0.56499999999999995</v>
      </c>
      <c r="I33" s="25">
        <f t="shared" si="18"/>
        <v>6.3918037246704223E-2</v>
      </c>
      <c r="J33" s="25">
        <f t="shared" si="19"/>
        <v>2.1679625972767631E-2</v>
      </c>
      <c r="K33" s="27">
        <f t="shared" si="20"/>
        <v>2.9482998150887569</v>
      </c>
      <c r="L33" s="27">
        <f t="shared" si="21"/>
        <v>0.59482094387372986</v>
      </c>
      <c r="M33" s="27">
        <f t="shared" si="22"/>
        <v>8.3254437869822482</v>
      </c>
      <c r="N33" s="27"/>
      <c r="O33" s="51">
        <f t="shared" si="23"/>
        <v>7.337771169555964</v>
      </c>
      <c r="P33" s="27">
        <f t="shared" si="24"/>
        <v>8.3254437869822482</v>
      </c>
      <c r="Q33" s="58">
        <f t="shared" si="25"/>
        <v>0.59482094387372986</v>
      </c>
      <c r="R33" s="156">
        <f t="shared" si="16"/>
        <v>611.95606898051176</v>
      </c>
      <c r="S33" s="156">
        <f t="shared" si="17"/>
        <v>1083.1080866911714</v>
      </c>
      <c r="T33" s="153"/>
      <c r="U33" s="153"/>
      <c r="W33" s="1">
        <v>100</v>
      </c>
      <c r="X33" s="7">
        <v>2.1</v>
      </c>
      <c r="Y33" s="17">
        <v>0.77500000000000002</v>
      </c>
      <c r="Z33">
        <v>454</v>
      </c>
      <c r="AA33">
        <v>2463</v>
      </c>
      <c r="AB33">
        <v>840</v>
      </c>
      <c r="AC33">
        <v>1026</v>
      </c>
      <c r="AD33" s="27">
        <f t="shared" si="26"/>
        <v>5.9470586160528027E-2</v>
      </c>
      <c r="AE33" s="27">
        <f t="shared" si="27"/>
        <v>2.2567510062927197E-2</v>
      </c>
      <c r="AF33" s="24">
        <f t="shared" si="28"/>
        <v>2.6352302932268721</v>
      </c>
      <c r="AG33" s="29">
        <f t="shared" si="29"/>
        <v>0.51282899882619759</v>
      </c>
      <c r="AH33" s="29">
        <f t="shared" si="30"/>
        <v>5.4251101321585899</v>
      </c>
      <c r="AJ33" s="51">
        <f t="shared" si="31"/>
        <v>12.845010938604364</v>
      </c>
      <c r="AK33" s="29">
        <f t="shared" si="32"/>
        <v>5.4251101321585899</v>
      </c>
      <c r="AL33" s="58">
        <f t="shared" si="33"/>
        <v>0.51282899882619759</v>
      </c>
      <c r="AN33" s="122"/>
      <c r="AO33" s="160"/>
      <c r="AP33" s="160"/>
      <c r="AQ33" s="128"/>
    </row>
    <row r="34" spans="1:43" x14ac:dyDescent="0.2">
      <c r="A34" s="1">
        <v>100</v>
      </c>
      <c r="B34" s="1">
        <v>241</v>
      </c>
      <c r="C34" s="1" t="s">
        <v>92</v>
      </c>
      <c r="D34" s="66">
        <v>2.1</v>
      </c>
      <c r="E34">
        <v>799</v>
      </c>
      <c r="F34">
        <v>206</v>
      </c>
      <c r="G34">
        <v>1513</v>
      </c>
      <c r="H34" s="17">
        <v>0.60299999999999998</v>
      </c>
      <c r="I34" s="25">
        <f t="shared" si="18"/>
        <v>6.0239020034617716E-2</v>
      </c>
      <c r="J34" s="25">
        <f t="shared" si="19"/>
        <v>2.1681871024920422E-2</v>
      </c>
      <c r="K34" s="27">
        <f t="shared" si="20"/>
        <v>2.7783128109830093</v>
      </c>
      <c r="L34" s="27">
        <f t="shared" si="21"/>
        <v>0.54415544837925522</v>
      </c>
      <c r="M34" s="27">
        <f t="shared" si="22"/>
        <v>7.3446601941747574</v>
      </c>
      <c r="N34" s="27"/>
      <c r="O34" s="51">
        <f t="shared" si="23"/>
        <v>7.8905812221308977</v>
      </c>
      <c r="P34" s="27">
        <f t="shared" si="24"/>
        <v>7.3446601941747574</v>
      </c>
      <c r="Q34" s="58">
        <f t="shared" si="25"/>
        <v>0.54415544837925522</v>
      </c>
      <c r="R34" s="156">
        <f t="shared" si="16"/>
        <v>653.6803464110011</v>
      </c>
      <c r="S34" s="156">
        <f t="shared" si="17"/>
        <v>1084.0470089734679</v>
      </c>
      <c r="T34" s="153"/>
      <c r="U34" s="153"/>
      <c r="W34" s="1">
        <v>100</v>
      </c>
      <c r="X34" s="7">
        <v>2.1</v>
      </c>
      <c r="Y34" s="17">
        <v>0.8</v>
      </c>
      <c r="Z34">
        <v>501</v>
      </c>
      <c r="AA34">
        <v>2609</v>
      </c>
      <c r="AB34">
        <v>867</v>
      </c>
      <c r="AC34">
        <v>1059</v>
      </c>
      <c r="AD34" s="27">
        <f t="shared" si="26"/>
        <v>5.9130927018968667E-2</v>
      </c>
      <c r="AE34" s="27">
        <f t="shared" si="27"/>
        <v>2.2647471395403643E-2</v>
      </c>
      <c r="AF34" s="24">
        <f t="shared" si="28"/>
        <v>2.6109284337574845</v>
      </c>
      <c r="AG34" s="29">
        <f t="shared" si="29"/>
        <v>0.506646682247333</v>
      </c>
      <c r="AH34" s="29">
        <f t="shared" si="30"/>
        <v>5.2075848303393215</v>
      </c>
      <c r="AJ34" s="51">
        <f t="shared" si="31"/>
        <v>13.606428558188707</v>
      </c>
      <c r="AK34" s="29">
        <f t="shared" si="32"/>
        <v>5.2075848303393215</v>
      </c>
      <c r="AL34" s="58">
        <f t="shared" si="33"/>
        <v>0.506646682247333</v>
      </c>
      <c r="AN34" s="122"/>
      <c r="AO34" s="160"/>
      <c r="AP34" s="160"/>
      <c r="AQ34" s="128"/>
    </row>
    <row r="35" spans="1:43" x14ac:dyDescent="0.2">
      <c r="A35" s="1">
        <v>100</v>
      </c>
      <c r="B35" s="1">
        <v>241</v>
      </c>
      <c r="C35" s="1" t="s">
        <v>92</v>
      </c>
      <c r="D35" s="66">
        <v>2.1</v>
      </c>
      <c r="E35">
        <v>851</v>
      </c>
      <c r="F35">
        <v>251</v>
      </c>
      <c r="G35">
        <v>1724</v>
      </c>
      <c r="H35" s="17">
        <v>0.64300000000000002</v>
      </c>
      <c r="I35" s="25">
        <f t="shared" si="18"/>
        <v>6.0507703499111429E-2</v>
      </c>
      <c r="J35" s="25">
        <f t="shared" si="19"/>
        <v>2.1865273572024842E-2</v>
      </c>
      <c r="K35" s="27">
        <f t="shared" si="20"/>
        <v>2.7672968874501986</v>
      </c>
      <c r="L35" s="27">
        <f t="shared" si="21"/>
        <v>0.54320527792000939</v>
      </c>
      <c r="M35" s="27">
        <f t="shared" si="22"/>
        <v>6.8685258964143427</v>
      </c>
      <c r="N35" s="27"/>
      <c r="O35" s="51">
        <f t="shared" si="23"/>
        <v>8.99098613810553</v>
      </c>
      <c r="P35" s="27">
        <f t="shared" si="24"/>
        <v>6.8685258964143427</v>
      </c>
      <c r="Q35" s="58">
        <f t="shared" si="25"/>
        <v>0.54320527792000939</v>
      </c>
      <c r="R35" s="156">
        <f t="shared" si="16"/>
        <v>696.22274692836299</v>
      </c>
      <c r="S35" s="156">
        <f t="shared" si="17"/>
        <v>1082.772545767283</v>
      </c>
      <c r="T35" s="153"/>
      <c r="U35" s="153"/>
      <c r="W35" s="1">
        <v>100</v>
      </c>
      <c r="X35" s="7">
        <v>2.1</v>
      </c>
      <c r="Y35" s="17">
        <v>0.82499999999999996</v>
      </c>
      <c r="Z35">
        <v>555</v>
      </c>
      <c r="AA35">
        <v>2760</v>
      </c>
      <c r="AB35">
        <v>894</v>
      </c>
      <c r="AC35">
        <v>1093</v>
      </c>
      <c r="AD35" s="27">
        <f t="shared" si="26"/>
        <v>5.8722060607257869E-2</v>
      </c>
      <c r="AE35" s="27">
        <f t="shared" si="27"/>
        <v>2.2819302814632271E-2</v>
      </c>
      <c r="AF35" s="24">
        <f t="shared" si="28"/>
        <v>2.5733503378378373</v>
      </c>
      <c r="AG35" s="29">
        <f t="shared" si="29"/>
        <v>0.49762529750075341</v>
      </c>
      <c r="AH35" s="29">
        <f t="shared" si="30"/>
        <v>4.9729729729729728</v>
      </c>
      <c r="AJ35" s="51">
        <f t="shared" si="31"/>
        <v>14.393922123649226</v>
      </c>
      <c r="AK35" s="29">
        <f t="shared" si="32"/>
        <v>4.9729729729729728</v>
      </c>
      <c r="AL35" s="58">
        <f t="shared" si="33"/>
        <v>0.49762529750075341</v>
      </c>
      <c r="AN35" s="122"/>
      <c r="AO35" s="160"/>
      <c r="AP35" s="160"/>
      <c r="AQ35" s="128"/>
    </row>
    <row r="36" spans="1:43" x14ac:dyDescent="0.2">
      <c r="A36" s="1">
        <v>100</v>
      </c>
      <c r="B36" s="1">
        <v>241</v>
      </c>
      <c r="C36" s="1" t="s">
        <v>92</v>
      </c>
      <c r="D36" s="66">
        <v>2.1</v>
      </c>
      <c r="E36">
        <v>899</v>
      </c>
      <c r="F36">
        <v>294</v>
      </c>
      <c r="G36">
        <v>1811</v>
      </c>
      <c r="H36" s="17">
        <v>0.67900000000000005</v>
      </c>
      <c r="I36" s="25">
        <f t="shared" si="18"/>
        <v>5.6954965827362238E-2</v>
      </c>
      <c r="J36" s="25">
        <f t="shared" si="19"/>
        <v>2.1723916731971781E-2</v>
      </c>
      <c r="K36" s="27">
        <f t="shared" si="20"/>
        <v>2.6217632174744896</v>
      </c>
      <c r="L36" s="27">
        <f t="shared" si="21"/>
        <v>0.49930067746122025</v>
      </c>
      <c r="M36" s="27">
        <f t="shared" si="22"/>
        <v>6.1598639455782314</v>
      </c>
      <c r="N36" s="27"/>
      <c r="O36" s="51">
        <f t="shared" si="23"/>
        <v>9.4447075963509963</v>
      </c>
      <c r="P36" s="27">
        <f t="shared" si="24"/>
        <v>6.1598639455782314</v>
      </c>
      <c r="Q36" s="58">
        <f t="shared" si="25"/>
        <v>0.49930067746122025</v>
      </c>
      <c r="R36" s="156">
        <f t="shared" si="16"/>
        <v>735.49265509823533</v>
      </c>
      <c r="S36" s="156">
        <f t="shared" si="17"/>
        <v>1083.1997865953392</v>
      </c>
      <c r="T36" s="153"/>
      <c r="U36" s="153"/>
      <c r="W36" s="1">
        <v>100</v>
      </c>
      <c r="X36" s="7">
        <v>2.1</v>
      </c>
      <c r="Y36" s="17">
        <v>0.85</v>
      </c>
      <c r="Z36">
        <v>615</v>
      </c>
      <c r="AA36">
        <v>2932</v>
      </c>
      <c r="AB36">
        <v>921</v>
      </c>
      <c r="AC36">
        <v>1126</v>
      </c>
      <c r="AD36" s="27">
        <f t="shared" si="26"/>
        <v>5.877866441803458E-2</v>
      </c>
      <c r="AE36" s="27">
        <f t="shared" si="27"/>
        <v>2.3127560115126209E-2</v>
      </c>
      <c r="AF36" s="24">
        <f t="shared" si="28"/>
        <v>2.5414987195121954</v>
      </c>
      <c r="AG36" s="29">
        <f t="shared" si="29"/>
        <v>0.49170275703187771</v>
      </c>
      <c r="AH36" s="29">
        <f t="shared" si="30"/>
        <v>4.7674796747967481</v>
      </c>
      <c r="AJ36" s="51">
        <f t="shared" si="31"/>
        <v>15.290934661789684</v>
      </c>
      <c r="AK36" s="29">
        <f t="shared" si="32"/>
        <v>4.7674796747967481</v>
      </c>
      <c r="AL36" s="58">
        <f t="shared" si="33"/>
        <v>0.49170275703187771</v>
      </c>
      <c r="AN36" s="122"/>
      <c r="AO36" s="160"/>
      <c r="AP36" s="160"/>
      <c r="AQ36" s="128"/>
    </row>
    <row r="37" spans="1:43" x14ac:dyDescent="0.2">
      <c r="A37" s="1">
        <v>100</v>
      </c>
      <c r="B37" s="1">
        <v>241</v>
      </c>
      <c r="C37" s="1" t="s">
        <v>92</v>
      </c>
      <c r="D37" s="66">
        <v>2.1</v>
      </c>
      <c r="E37">
        <v>902</v>
      </c>
      <c r="F37">
        <v>302</v>
      </c>
      <c r="G37">
        <v>1965</v>
      </c>
      <c r="H37" s="17">
        <v>0.68100000000000005</v>
      </c>
      <c r="I37" s="25">
        <f t="shared" si="18"/>
        <v>6.138779135992449E-2</v>
      </c>
      <c r="J37" s="25">
        <f t="shared" si="19"/>
        <v>2.2093127789871155E-2</v>
      </c>
      <c r="K37" s="27">
        <f t="shared" si="20"/>
        <v>2.778592146109272</v>
      </c>
      <c r="L37" s="27">
        <f t="shared" si="21"/>
        <v>0.54937475579293849</v>
      </c>
      <c r="M37" s="27">
        <f t="shared" si="22"/>
        <v>6.5066225165562912</v>
      </c>
      <c r="N37" s="27"/>
      <c r="O37" s="51">
        <f t="shared" si="23"/>
        <v>10.247846729337221</v>
      </c>
      <c r="P37" s="27">
        <f t="shared" si="24"/>
        <v>6.5066225165562912</v>
      </c>
      <c r="Q37" s="58">
        <f t="shared" si="25"/>
        <v>0.54937475579293849</v>
      </c>
      <c r="R37" s="156">
        <f t="shared" si="16"/>
        <v>737.94702435885245</v>
      </c>
      <c r="S37" s="156">
        <f t="shared" si="17"/>
        <v>1083.6226495724704</v>
      </c>
      <c r="T37" s="153"/>
      <c r="U37" s="153"/>
      <c r="W37" s="1">
        <v>100</v>
      </c>
      <c r="X37" s="7">
        <v>2.1</v>
      </c>
      <c r="Y37" s="17">
        <v>0.875</v>
      </c>
      <c r="Z37">
        <v>676</v>
      </c>
      <c r="AA37">
        <v>3087</v>
      </c>
      <c r="AB37">
        <v>948</v>
      </c>
      <c r="AC37">
        <v>1159</v>
      </c>
      <c r="AD37" s="27">
        <f t="shared" si="26"/>
        <v>5.8412028216642674E-2</v>
      </c>
      <c r="AE37" s="27">
        <f t="shared" si="27"/>
        <v>2.3311287591858316E-2</v>
      </c>
      <c r="AF37" s="24">
        <f t="shared" si="28"/>
        <v>2.50574010493713</v>
      </c>
      <c r="AG37" s="29">
        <f t="shared" si="29"/>
        <v>0.48327024737316326</v>
      </c>
      <c r="AH37" s="29">
        <f t="shared" si="30"/>
        <v>4.5665680473372783</v>
      </c>
      <c r="AJ37" s="51">
        <f t="shared" si="31"/>
        <v>16.099288983951144</v>
      </c>
      <c r="AK37" s="29">
        <f t="shared" si="32"/>
        <v>4.5665680473372783</v>
      </c>
      <c r="AL37" s="58">
        <f t="shared" si="33"/>
        <v>0.48327024737316326</v>
      </c>
      <c r="AN37" s="122"/>
      <c r="AO37" s="160"/>
      <c r="AP37" s="160"/>
      <c r="AQ37" s="128"/>
    </row>
    <row r="38" spans="1:43" x14ac:dyDescent="0.2">
      <c r="A38" s="1">
        <v>100</v>
      </c>
      <c r="B38" s="1">
        <v>241</v>
      </c>
      <c r="C38" s="1" t="s">
        <v>92</v>
      </c>
      <c r="D38" s="66">
        <v>2.1</v>
      </c>
      <c r="E38">
        <v>952</v>
      </c>
      <c r="F38">
        <v>359</v>
      </c>
      <c r="G38">
        <v>2168</v>
      </c>
      <c r="H38" s="17">
        <v>0.71899999999999997</v>
      </c>
      <c r="I38" s="25">
        <f t="shared" si="18"/>
        <v>6.0802006276392921E-2</v>
      </c>
      <c r="J38" s="25">
        <f t="shared" si="19"/>
        <v>2.2338472749455694E-2</v>
      </c>
      <c r="K38" s="27">
        <f t="shared" si="20"/>
        <v>2.7218515320334262</v>
      </c>
      <c r="L38" s="27">
        <f t="shared" si="21"/>
        <v>0.5355823771084901</v>
      </c>
      <c r="M38" s="27">
        <f t="shared" si="22"/>
        <v>6.03899721448468</v>
      </c>
      <c r="N38" s="27"/>
      <c r="O38" s="51">
        <f t="shared" si="23"/>
        <v>11.306530131909971</v>
      </c>
      <c r="P38" s="27">
        <f t="shared" si="24"/>
        <v>6.03899721448468</v>
      </c>
      <c r="Q38" s="58">
        <f t="shared" si="25"/>
        <v>0.5355823771084901</v>
      </c>
      <c r="R38" s="156">
        <f t="shared" si="16"/>
        <v>778.85317870246945</v>
      </c>
      <c r="S38" s="156">
        <f t="shared" si="17"/>
        <v>1083.2450329658825</v>
      </c>
      <c r="T38" s="153"/>
      <c r="U38" s="153"/>
      <c r="W38" s="1">
        <v>100</v>
      </c>
      <c r="X38" s="7">
        <v>2.1</v>
      </c>
      <c r="Y38" s="17">
        <v>0.9</v>
      </c>
      <c r="Z38">
        <v>740</v>
      </c>
      <c r="AA38">
        <v>3231</v>
      </c>
      <c r="AB38">
        <v>975</v>
      </c>
      <c r="AC38">
        <v>1192</v>
      </c>
      <c r="AD38" s="27">
        <f t="shared" si="26"/>
        <v>5.7798554342597175E-2</v>
      </c>
      <c r="AE38" s="27">
        <f t="shared" si="27"/>
        <v>2.3457019440142519E-2</v>
      </c>
      <c r="AF38" s="24">
        <f t="shared" si="28"/>
        <v>2.4640195439189188</v>
      </c>
      <c r="AG38" s="29">
        <f t="shared" si="29"/>
        <v>0.47272168777522944</v>
      </c>
      <c r="AH38" s="29">
        <f t="shared" si="30"/>
        <v>4.3662162162162161</v>
      </c>
      <c r="AJ38" s="51">
        <f t="shared" si="31"/>
        <v>16.850276225185016</v>
      </c>
      <c r="AK38" s="29">
        <f t="shared" si="32"/>
        <v>4.3662162162162161</v>
      </c>
      <c r="AL38" s="58">
        <f t="shared" si="33"/>
        <v>0.47272168777522944</v>
      </c>
      <c r="AN38" s="122"/>
      <c r="AO38" s="160"/>
      <c r="AP38" s="160"/>
      <c r="AQ38" s="128"/>
    </row>
    <row r="39" spans="1:43" x14ac:dyDescent="0.2">
      <c r="A39" s="1">
        <v>100</v>
      </c>
      <c r="B39" s="1">
        <v>241</v>
      </c>
      <c r="C39" s="1" t="s">
        <v>92</v>
      </c>
      <c r="D39" s="66">
        <v>2.1</v>
      </c>
      <c r="E39">
        <v>1004</v>
      </c>
      <c r="F39">
        <v>419</v>
      </c>
      <c r="G39">
        <v>2322</v>
      </c>
      <c r="H39" s="17">
        <v>0.75800000000000001</v>
      </c>
      <c r="I39" s="25">
        <f t="shared" si="18"/>
        <v>5.8550056508309391E-2</v>
      </c>
      <c r="J39" s="25">
        <f t="shared" si="19"/>
        <v>2.2227097716971667E-2</v>
      </c>
      <c r="K39" s="27">
        <f t="shared" si="20"/>
        <v>2.6341746121718383</v>
      </c>
      <c r="L39" s="27">
        <f t="shared" si="21"/>
        <v>0.50864070250522397</v>
      </c>
      <c r="M39" s="27">
        <f t="shared" si="22"/>
        <v>5.5417661097852031</v>
      </c>
      <c r="N39" s="27"/>
      <c r="O39" s="51">
        <f t="shared" si="23"/>
        <v>12.109669264896196</v>
      </c>
      <c r="P39" s="27">
        <f t="shared" si="24"/>
        <v>5.5417661097852031</v>
      </c>
      <c r="Q39" s="58">
        <f t="shared" si="25"/>
        <v>0.50864070250522397</v>
      </c>
      <c r="R39" s="156">
        <f t="shared" si="16"/>
        <v>821.39557921983135</v>
      </c>
      <c r="S39" s="156">
        <f t="shared" si="17"/>
        <v>1083.6353287860572</v>
      </c>
      <c r="T39" s="153"/>
      <c r="U39" s="153"/>
      <c r="W39" s="1">
        <v>100</v>
      </c>
      <c r="X39" s="7">
        <v>2.1</v>
      </c>
      <c r="Y39" s="17">
        <v>0.92500000000000004</v>
      </c>
      <c r="Z39">
        <v>807</v>
      </c>
      <c r="AA39">
        <v>3388</v>
      </c>
      <c r="AB39">
        <v>1002</v>
      </c>
      <c r="AC39">
        <v>1225</v>
      </c>
      <c r="AD39" s="27">
        <f t="shared" si="26"/>
        <v>5.7385709173924188E-2</v>
      </c>
      <c r="AE39" s="27">
        <f t="shared" si="27"/>
        <v>2.3568673650414363E-2</v>
      </c>
      <c r="AF39" s="24">
        <f t="shared" si="28"/>
        <v>2.4348298094795542</v>
      </c>
      <c r="AG39" s="29">
        <f t="shared" si="29"/>
        <v>0.46545036801594514</v>
      </c>
      <c r="AH39" s="29">
        <f t="shared" si="30"/>
        <v>4.1982651796778194</v>
      </c>
      <c r="AJ39" s="51">
        <f t="shared" si="31"/>
        <v>17.669060925696947</v>
      </c>
      <c r="AK39" s="29">
        <f t="shared" si="32"/>
        <v>4.1982651796778194</v>
      </c>
      <c r="AL39" s="58">
        <f t="shared" si="33"/>
        <v>0.46545036801594514</v>
      </c>
      <c r="AN39" s="122"/>
      <c r="AO39" s="160"/>
      <c r="AP39" s="160"/>
      <c r="AQ39" s="128"/>
    </row>
    <row r="40" spans="1:43" x14ac:dyDescent="0.2">
      <c r="A40" s="1">
        <v>100</v>
      </c>
      <c r="B40" s="1">
        <v>241</v>
      </c>
      <c r="C40" s="1" t="s">
        <v>92</v>
      </c>
      <c r="D40" s="66">
        <v>2.1</v>
      </c>
      <c r="E40">
        <v>1049</v>
      </c>
      <c r="F40">
        <v>487</v>
      </c>
      <c r="G40">
        <v>2582</v>
      </c>
      <c r="H40" s="17">
        <v>0.79200000000000004</v>
      </c>
      <c r="I40" s="25">
        <f t="shared" si="18"/>
        <v>5.9640021359195418E-2</v>
      </c>
      <c r="J40" s="25">
        <f t="shared" si="19"/>
        <v>2.2650217196625754E-2</v>
      </c>
      <c r="K40" s="27">
        <f t="shared" si="20"/>
        <v>2.6330882764373715</v>
      </c>
      <c r="L40" s="27">
        <f t="shared" si="21"/>
        <v>0.51314157864989951</v>
      </c>
      <c r="M40" s="27">
        <f t="shared" si="22"/>
        <v>5.3018480492813138</v>
      </c>
      <c r="N40" s="27"/>
      <c r="O40" s="51">
        <f t="shared" si="23"/>
        <v>13.465618450457356</v>
      </c>
      <c r="P40" s="27">
        <f t="shared" si="24"/>
        <v>5.3018480492813138</v>
      </c>
      <c r="Q40" s="58">
        <f t="shared" si="25"/>
        <v>0.51314157864989951</v>
      </c>
      <c r="R40" s="156">
        <f t="shared" si="16"/>
        <v>858.21111812908669</v>
      </c>
      <c r="S40" s="156">
        <f t="shared" si="17"/>
        <v>1083.5998966276347</v>
      </c>
      <c r="T40" s="153"/>
      <c r="U40" s="153"/>
      <c r="W40" s="1">
        <v>100</v>
      </c>
      <c r="X40" s="7">
        <v>2.1</v>
      </c>
      <c r="Y40" s="17">
        <v>0.95</v>
      </c>
      <c r="Z40">
        <v>889</v>
      </c>
      <c r="AA40">
        <v>3534</v>
      </c>
      <c r="AB40">
        <v>1029</v>
      </c>
      <c r="AC40">
        <v>1258</v>
      </c>
      <c r="AD40" s="27">
        <f t="shared" si="26"/>
        <v>5.675939945314059E-2</v>
      </c>
      <c r="AE40" s="27">
        <f t="shared" si="27"/>
        <v>2.3973404425923876E-2</v>
      </c>
      <c r="AF40" s="24">
        <f t="shared" si="28"/>
        <v>2.3675986290776145</v>
      </c>
      <c r="AG40" s="29">
        <f t="shared" si="29"/>
        <v>0.45012161357729502</v>
      </c>
      <c r="AH40" s="29">
        <f t="shared" si="30"/>
        <v>3.9752530933633294</v>
      </c>
      <c r="AJ40" s="51">
        <f t="shared" si="31"/>
        <v>18.430478545281293</v>
      </c>
      <c r="AK40" s="29">
        <f t="shared" si="32"/>
        <v>3.9752530933633294</v>
      </c>
      <c r="AL40" s="58">
        <f t="shared" si="33"/>
        <v>0.45012161357729502</v>
      </c>
      <c r="AN40" s="122"/>
      <c r="AO40" s="160"/>
      <c r="AP40" s="160"/>
      <c r="AQ40" s="128"/>
    </row>
    <row r="41" spans="1:43" x14ac:dyDescent="0.2">
      <c r="A41" s="1">
        <v>100</v>
      </c>
      <c r="B41" s="1">
        <v>241</v>
      </c>
      <c r="C41" s="1" t="s">
        <v>92</v>
      </c>
      <c r="D41" s="66">
        <v>2.1</v>
      </c>
      <c r="E41">
        <v>1100</v>
      </c>
      <c r="F41">
        <v>571</v>
      </c>
      <c r="G41">
        <v>2813</v>
      </c>
      <c r="H41" s="17">
        <v>0.83099999999999996</v>
      </c>
      <c r="I41" s="25">
        <f t="shared" si="18"/>
        <v>5.9090394662082643E-2</v>
      </c>
      <c r="J41" s="25">
        <f t="shared" si="19"/>
        <v>2.3031802460706227E-2</v>
      </c>
      <c r="K41" s="27">
        <f t="shared" si="20"/>
        <v>2.5656000985113843</v>
      </c>
      <c r="L41" s="27">
        <f t="shared" si="21"/>
        <v>0.49768012825872537</v>
      </c>
      <c r="M41" s="27">
        <f t="shared" si="22"/>
        <v>4.9264448336252187</v>
      </c>
      <c r="N41" s="27"/>
      <c r="O41" s="51">
        <f t="shared" si="23"/>
        <v>14.670327149936693</v>
      </c>
      <c r="P41" s="27">
        <f t="shared" si="24"/>
        <v>4.9264448336252187</v>
      </c>
      <c r="Q41" s="58">
        <f t="shared" si="25"/>
        <v>0.49768012825872537</v>
      </c>
      <c r="R41" s="156">
        <f t="shared" si="16"/>
        <v>899.93539555957614</v>
      </c>
      <c r="S41" s="156">
        <f t="shared" si="17"/>
        <v>1082.9547479657956</v>
      </c>
      <c r="T41" s="153"/>
      <c r="U41" s="153"/>
      <c r="W41" s="1">
        <v>100</v>
      </c>
      <c r="X41" s="7">
        <v>2.1</v>
      </c>
      <c r="Y41" s="17">
        <v>0.97499999999999998</v>
      </c>
      <c r="Z41">
        <v>987</v>
      </c>
      <c r="AA41">
        <v>3690</v>
      </c>
      <c r="AB41">
        <v>1056</v>
      </c>
      <c r="AC41">
        <v>1291</v>
      </c>
      <c r="AD41" s="27">
        <f t="shared" si="26"/>
        <v>5.6273821724493168E-2</v>
      </c>
      <c r="AE41" s="27">
        <f t="shared" si="27"/>
        <v>2.4626817960442231E-2</v>
      </c>
      <c r="AF41" s="24">
        <f t="shared" si="28"/>
        <v>2.2850626424772029</v>
      </c>
      <c r="AG41" s="29">
        <f t="shared" si="29"/>
        <v>0.43256781897583946</v>
      </c>
      <c r="AH41" s="29">
        <f t="shared" si="30"/>
        <v>3.7386018237082066</v>
      </c>
      <c r="AJ41" s="51">
        <f t="shared" si="31"/>
        <v>19.244048056617988</v>
      </c>
      <c r="AK41" s="29">
        <f t="shared" si="32"/>
        <v>3.7386018237082066</v>
      </c>
      <c r="AL41" s="58">
        <f t="shared" si="33"/>
        <v>0.43256781897583946</v>
      </c>
      <c r="AN41" s="122"/>
      <c r="AO41" s="160"/>
      <c r="AP41" s="160"/>
      <c r="AQ41" s="128"/>
    </row>
    <row r="42" spans="1:43" x14ac:dyDescent="0.2">
      <c r="A42" s="1">
        <v>100</v>
      </c>
      <c r="B42" s="1">
        <v>241</v>
      </c>
      <c r="C42" s="1" t="s">
        <v>92</v>
      </c>
      <c r="D42" s="66">
        <v>2.1</v>
      </c>
      <c r="E42">
        <v>1163</v>
      </c>
      <c r="F42">
        <v>679</v>
      </c>
      <c r="G42">
        <v>3083</v>
      </c>
      <c r="H42" s="17">
        <v>0.878</v>
      </c>
      <c r="I42" s="25">
        <f t="shared" si="18"/>
        <v>5.7935748746215536E-2</v>
      </c>
      <c r="J42" s="25">
        <f t="shared" si="19"/>
        <v>2.3173973411840829E-2</v>
      </c>
      <c r="K42" s="27">
        <f t="shared" si="20"/>
        <v>2.5000351781111929</v>
      </c>
      <c r="L42" s="27">
        <f t="shared" si="21"/>
        <v>0.48020018503289569</v>
      </c>
      <c r="M42" s="27">
        <f t="shared" si="22"/>
        <v>4.5405007363770249</v>
      </c>
      <c r="N42" s="27"/>
      <c r="O42" s="51">
        <f t="shared" si="23"/>
        <v>16.078428227250203</v>
      </c>
      <c r="P42" s="27">
        <f t="shared" si="24"/>
        <v>4.5405007363770249</v>
      </c>
      <c r="Q42" s="58">
        <f t="shared" si="25"/>
        <v>0.48020018503289569</v>
      </c>
      <c r="R42" s="156">
        <f t="shared" si="16"/>
        <v>951.47715003253359</v>
      </c>
      <c r="S42" s="156">
        <f t="shared" si="17"/>
        <v>1083.6869590347762</v>
      </c>
      <c r="T42" s="153"/>
      <c r="U42" s="153"/>
      <c r="W42" s="1">
        <v>100</v>
      </c>
      <c r="X42" s="7">
        <v>2.1</v>
      </c>
      <c r="Y42" s="17">
        <v>1</v>
      </c>
      <c r="Z42">
        <v>1106</v>
      </c>
      <c r="AA42">
        <v>3868</v>
      </c>
      <c r="AB42">
        <v>1083</v>
      </c>
      <c r="AC42">
        <v>1324</v>
      </c>
      <c r="AD42" s="27">
        <f t="shared" si="26"/>
        <v>5.6084522152225695E-2</v>
      </c>
      <c r="AE42" s="27">
        <f t="shared" si="27"/>
        <v>2.5583564045809741E-2</v>
      </c>
      <c r="AF42" s="24">
        <f t="shared" si="28"/>
        <v>2.1922091094032545</v>
      </c>
      <c r="AG42" s="29">
        <f t="shared" si="29"/>
        <v>0.41429184190651253</v>
      </c>
      <c r="AH42" s="29">
        <f t="shared" si="30"/>
        <v>3.4972875226039783</v>
      </c>
      <c r="AJ42" s="51">
        <f t="shared" si="31"/>
        <v>20.172351729809858</v>
      </c>
      <c r="AK42" s="29">
        <f t="shared" si="32"/>
        <v>3.4972875226039783</v>
      </c>
      <c r="AL42" s="58">
        <f t="shared" si="33"/>
        <v>0.41429184190651253</v>
      </c>
      <c r="AN42" s="122"/>
      <c r="AO42" s="160"/>
      <c r="AP42" s="160"/>
      <c r="AQ42" s="128"/>
    </row>
    <row r="43" spans="1:43" x14ac:dyDescent="0.2">
      <c r="A43" s="1">
        <v>100</v>
      </c>
      <c r="B43" s="1">
        <v>241</v>
      </c>
      <c r="C43" s="1" t="s">
        <v>92</v>
      </c>
      <c r="D43" s="66">
        <v>2.1</v>
      </c>
      <c r="E43">
        <v>1199</v>
      </c>
      <c r="F43">
        <v>761</v>
      </c>
      <c r="G43">
        <v>3276</v>
      </c>
      <c r="H43" s="17">
        <v>0.90500000000000003</v>
      </c>
      <c r="I43" s="25">
        <f t="shared" si="18"/>
        <v>5.79212673184284E-2</v>
      </c>
      <c r="J43" s="25">
        <f t="shared" si="19"/>
        <v>2.3702654261433274E-2</v>
      </c>
      <c r="K43" s="27">
        <f t="shared" si="20"/>
        <v>2.4436616540735874</v>
      </c>
      <c r="L43" s="27">
        <f t="shared" si="21"/>
        <v>0.46931344171348022</v>
      </c>
      <c r="M43" s="27">
        <f t="shared" si="22"/>
        <v>4.3048620236530883</v>
      </c>
      <c r="N43" s="27"/>
      <c r="O43" s="51">
        <f t="shared" si="23"/>
        <v>17.084959738070602</v>
      </c>
      <c r="P43" s="27">
        <f t="shared" si="24"/>
        <v>4.3048620236530883</v>
      </c>
      <c r="Q43" s="58">
        <f t="shared" si="25"/>
        <v>0.46931344171348022</v>
      </c>
      <c r="R43" s="156">
        <f t="shared" si="16"/>
        <v>980.92958115993804</v>
      </c>
      <c r="S43" s="156">
        <f t="shared" si="17"/>
        <v>1083.9000896794896</v>
      </c>
      <c r="T43" s="153"/>
      <c r="U43" s="153"/>
      <c r="AD43" s="27"/>
      <c r="AE43" s="27"/>
      <c r="AG43" s="29"/>
      <c r="AH43" s="29"/>
      <c r="AL43" s="58"/>
      <c r="AN43" s="122"/>
      <c r="AO43" s="160"/>
      <c r="AP43" s="160"/>
      <c r="AQ43" s="128"/>
    </row>
    <row r="44" spans="1:43" x14ac:dyDescent="0.2">
      <c r="A44" s="1">
        <v>100</v>
      </c>
      <c r="B44" s="1">
        <v>241</v>
      </c>
      <c r="C44" s="1" t="s">
        <v>92</v>
      </c>
      <c r="D44" s="66">
        <v>2.1</v>
      </c>
      <c r="E44">
        <v>1224</v>
      </c>
      <c r="F44">
        <v>803</v>
      </c>
      <c r="G44">
        <v>3391</v>
      </c>
      <c r="H44" s="17">
        <v>0.92400000000000004</v>
      </c>
      <c r="I44" s="25">
        <f t="shared" si="18"/>
        <v>5.7530411831346925E-2</v>
      </c>
      <c r="J44" s="25">
        <f t="shared" si="19"/>
        <v>2.3509379471668489E-2</v>
      </c>
      <c r="K44" s="27">
        <f t="shared" si="20"/>
        <v>2.447125918430884</v>
      </c>
      <c r="L44" s="27">
        <f t="shared" si="21"/>
        <v>0.46839036153227909</v>
      </c>
      <c r="M44" s="27">
        <f t="shared" si="22"/>
        <v>4.2229140722291403</v>
      </c>
      <c r="N44" s="27"/>
      <c r="O44" s="51">
        <f t="shared" si="23"/>
        <v>17.684706493222652</v>
      </c>
      <c r="P44" s="27">
        <f t="shared" si="24"/>
        <v>4.2229140722291403</v>
      </c>
      <c r="Q44" s="58">
        <f t="shared" si="25"/>
        <v>0.46839036153227909</v>
      </c>
      <c r="R44" s="156">
        <f t="shared" si="16"/>
        <v>1001.3826583317465</v>
      </c>
      <c r="S44" s="156">
        <f t="shared" si="17"/>
        <v>1083.7474657269984</v>
      </c>
      <c r="T44" s="153"/>
      <c r="U44" s="153"/>
      <c r="V44" s="16"/>
      <c r="W44" s="1"/>
      <c r="Y44" s="17"/>
      <c r="Z44"/>
      <c r="AD44" s="27"/>
      <c r="AE44" s="27"/>
      <c r="AG44" s="29"/>
      <c r="AH44" s="29"/>
      <c r="AL44" s="58"/>
      <c r="AM44" s="24"/>
      <c r="AN44" s="122"/>
      <c r="AO44" s="160"/>
      <c r="AP44" s="160"/>
      <c r="AQ44" s="128"/>
    </row>
    <row r="45" spans="1:43" x14ac:dyDescent="0.2">
      <c r="A45" s="1">
        <v>100</v>
      </c>
      <c r="B45" s="1">
        <v>241</v>
      </c>
      <c r="C45" s="1" t="s">
        <v>92</v>
      </c>
      <c r="D45" s="66">
        <v>2.1</v>
      </c>
      <c r="E45">
        <v>1246</v>
      </c>
      <c r="F45">
        <v>854</v>
      </c>
      <c r="G45">
        <v>3468</v>
      </c>
      <c r="H45" s="17">
        <v>0.94099999999999995</v>
      </c>
      <c r="I45" s="25">
        <f t="shared" si="18"/>
        <v>5.6777404167377345E-2</v>
      </c>
      <c r="J45" s="25">
        <f t="shared" si="19"/>
        <v>2.3701379163263831E-2</v>
      </c>
      <c r="K45" s="27">
        <f t="shared" si="20"/>
        <v>2.3955316598360654</v>
      </c>
      <c r="L45" s="27">
        <f t="shared" si="21"/>
        <v>0.45550439614429983</v>
      </c>
      <c r="M45" s="27">
        <f t="shared" si="22"/>
        <v>4.0608899297423884</v>
      </c>
      <c r="N45" s="27"/>
      <c r="O45" s="51">
        <f t="shared" si="23"/>
        <v>18.086276059715765</v>
      </c>
      <c r="P45" s="27">
        <f t="shared" si="24"/>
        <v>4.0608899297423884</v>
      </c>
      <c r="Q45" s="58">
        <f t="shared" si="25"/>
        <v>0.45550439614429983</v>
      </c>
      <c r="R45" s="156">
        <f t="shared" si="16"/>
        <v>1019.381366242938</v>
      </c>
      <c r="S45" s="156">
        <f t="shared" si="17"/>
        <v>1083.2958195992967</v>
      </c>
      <c r="T45" s="153"/>
      <c r="U45" s="153"/>
      <c r="V45" s="16"/>
      <c r="W45" s="1"/>
      <c r="Y45" s="17"/>
      <c r="Z45"/>
      <c r="AD45" s="27"/>
      <c r="AE45" s="27"/>
      <c r="AG45" s="29"/>
      <c r="AH45" s="29"/>
      <c r="AL45" s="58"/>
      <c r="AM45" s="24"/>
      <c r="AN45" s="122"/>
      <c r="AO45" s="160"/>
      <c r="AP45" s="160"/>
      <c r="AQ45" s="128"/>
    </row>
    <row r="46" spans="1:43" x14ac:dyDescent="0.2">
      <c r="A46" s="1">
        <v>100</v>
      </c>
      <c r="B46" s="1">
        <v>241</v>
      </c>
      <c r="C46" s="1" t="s">
        <v>92</v>
      </c>
      <c r="D46" s="66">
        <v>2.1</v>
      </c>
      <c r="E46">
        <v>1305</v>
      </c>
      <c r="F46">
        <v>1038</v>
      </c>
      <c r="G46">
        <v>3776</v>
      </c>
      <c r="H46" s="17">
        <v>0.98499999999999999</v>
      </c>
      <c r="I46" s="25">
        <f t="shared" si="18"/>
        <v>5.6356432194618396E-2</v>
      </c>
      <c r="J46" s="25">
        <f t="shared" si="19"/>
        <v>2.507469694166584E-2</v>
      </c>
      <c r="K46" s="27">
        <f t="shared" si="20"/>
        <v>2.2475419075144503</v>
      </c>
      <c r="L46" s="27">
        <f t="shared" si="21"/>
        <v>0.42577723289281205</v>
      </c>
      <c r="M46" s="27">
        <f t="shared" si="22"/>
        <v>3.6377649325626202</v>
      </c>
      <c r="N46" s="27"/>
      <c r="O46" s="51">
        <f t="shared" si="23"/>
        <v>19.692554325688217</v>
      </c>
      <c r="P46" s="27">
        <f t="shared" si="24"/>
        <v>3.6377649325626202</v>
      </c>
      <c r="Q46" s="58">
        <f t="shared" si="25"/>
        <v>0.42577723289281205</v>
      </c>
      <c r="R46" s="156">
        <f t="shared" si="16"/>
        <v>1067.6506283684062</v>
      </c>
      <c r="S46" s="156">
        <f t="shared" si="17"/>
        <v>1083.9092673790926</v>
      </c>
      <c r="T46" s="153"/>
      <c r="U46" s="153"/>
      <c r="V46" s="16"/>
      <c r="W46" s="1"/>
      <c r="Y46" s="17"/>
      <c r="Z46"/>
      <c r="AD46" s="27"/>
      <c r="AE46" s="27"/>
      <c r="AG46" s="29"/>
      <c r="AH46" s="29"/>
      <c r="AL46" s="58"/>
      <c r="AM46" s="24"/>
      <c r="AN46" s="122"/>
      <c r="AO46" s="160"/>
      <c r="AP46" s="160"/>
      <c r="AQ46" s="128"/>
    </row>
    <row r="47" spans="1:43" x14ac:dyDescent="0.2">
      <c r="A47" s="1">
        <v>100</v>
      </c>
      <c r="B47" s="1">
        <v>241</v>
      </c>
      <c r="C47" s="1" t="s">
        <v>92</v>
      </c>
      <c r="D47" s="66">
        <v>2.1</v>
      </c>
      <c r="E47">
        <v>1349</v>
      </c>
      <c r="F47">
        <v>1200</v>
      </c>
      <c r="G47">
        <v>3969</v>
      </c>
      <c r="H47" s="17">
        <v>1.0189999999999999</v>
      </c>
      <c r="I47" s="25">
        <f t="shared" si="18"/>
        <v>5.5435724571291034E-2</v>
      </c>
      <c r="J47" s="25">
        <f t="shared" si="19"/>
        <v>2.6243108215545735E-2</v>
      </c>
      <c r="K47" s="27">
        <f t="shared" si="20"/>
        <v>2.1123917226562496</v>
      </c>
      <c r="L47" s="27">
        <f t="shared" si="21"/>
        <v>0.39689187889416172</v>
      </c>
      <c r="M47" s="27">
        <f t="shared" si="22"/>
        <v>3.3075000000000001</v>
      </c>
      <c r="N47" s="27"/>
      <c r="O47" s="51">
        <f t="shared" si="23"/>
        <v>20.699085836508615</v>
      </c>
      <c r="P47" s="27">
        <f t="shared" si="24"/>
        <v>3.3075000000000001</v>
      </c>
      <c r="Q47" s="58">
        <f t="shared" si="25"/>
        <v>0.39689187889416172</v>
      </c>
      <c r="R47" s="156">
        <f t="shared" si="16"/>
        <v>1103.6480441907893</v>
      </c>
      <c r="S47" s="156">
        <f t="shared" si="17"/>
        <v>1083.0697195199111</v>
      </c>
      <c r="T47" s="153"/>
      <c r="U47" s="153"/>
      <c r="V47" s="16"/>
      <c r="W47" s="1"/>
      <c r="Y47" s="17"/>
      <c r="Z47"/>
      <c r="AD47" s="27"/>
      <c r="AE47" s="27"/>
      <c r="AG47" s="29"/>
      <c r="AH47" s="29"/>
      <c r="AL47" s="58"/>
      <c r="AM47" s="24"/>
      <c r="AN47" s="122"/>
      <c r="AO47" s="160"/>
      <c r="AP47" s="160"/>
      <c r="AQ47" s="128"/>
    </row>
    <row r="48" spans="1:43" x14ac:dyDescent="0.2">
      <c r="A48" s="1">
        <v>100</v>
      </c>
      <c r="B48" s="1">
        <v>241</v>
      </c>
      <c r="C48" s="1" t="s">
        <v>92</v>
      </c>
      <c r="D48" s="66">
        <v>2.1</v>
      </c>
      <c r="E48">
        <v>1404</v>
      </c>
      <c r="F48">
        <v>1455</v>
      </c>
      <c r="G48">
        <v>4297</v>
      </c>
      <c r="H48" s="17">
        <v>1.06</v>
      </c>
      <c r="I48" s="25">
        <f t="shared" si="18"/>
        <v>5.5406876357172431E-2</v>
      </c>
      <c r="J48" s="25">
        <f t="shared" si="19"/>
        <v>2.8224843607316159E-2</v>
      </c>
      <c r="K48" s="27">
        <f t="shared" si="20"/>
        <v>1.9630534407216493</v>
      </c>
      <c r="L48" s="27">
        <f t="shared" si="21"/>
        <v>0.36873710992154851</v>
      </c>
      <c r="M48" s="27">
        <f t="shared" si="22"/>
        <v>2.9532646048109967</v>
      </c>
      <c r="N48" s="27"/>
      <c r="O48" s="51">
        <f t="shared" si="23"/>
        <v>22.409667885985769</v>
      </c>
      <c r="P48" s="27">
        <f t="shared" si="24"/>
        <v>2.9532646048109967</v>
      </c>
      <c r="Q48" s="58">
        <f t="shared" si="25"/>
        <v>0.36873710992154851</v>
      </c>
      <c r="R48" s="156">
        <f t="shared" si="16"/>
        <v>1148.6448139687682</v>
      </c>
      <c r="S48" s="156">
        <f t="shared" si="17"/>
        <v>1083.627182989404</v>
      </c>
      <c r="T48" s="153"/>
      <c r="U48" s="153"/>
      <c r="V48" s="16"/>
      <c r="W48" s="1"/>
      <c r="Y48" s="17"/>
      <c r="Z48"/>
      <c r="AD48" s="27"/>
      <c r="AE48" s="27"/>
      <c r="AG48" s="29"/>
      <c r="AH48" s="29"/>
      <c r="AL48" s="58"/>
      <c r="AM48" s="24"/>
      <c r="AN48" s="122"/>
      <c r="AO48" s="160"/>
      <c r="AP48" s="160"/>
      <c r="AQ48" s="128"/>
    </row>
    <row r="49" spans="1:43" x14ac:dyDescent="0.2">
      <c r="A49" s="1">
        <v>100</v>
      </c>
      <c r="B49" s="1">
        <v>241</v>
      </c>
      <c r="C49" s="1" t="s">
        <v>92</v>
      </c>
      <c r="D49" s="66">
        <v>2.1</v>
      </c>
      <c r="E49">
        <v>1447</v>
      </c>
      <c r="F49">
        <v>1673</v>
      </c>
      <c r="G49">
        <v>4451</v>
      </c>
      <c r="H49" s="17">
        <v>1.093</v>
      </c>
      <c r="I49" s="25">
        <f t="shared" si="18"/>
        <v>5.4032251007728009E-2</v>
      </c>
      <c r="J49" s="25">
        <f t="shared" si="19"/>
        <v>2.9645598454914844E-2</v>
      </c>
      <c r="K49" s="27">
        <f t="shared" si="20"/>
        <v>1.8226061818215777</v>
      </c>
      <c r="L49" s="27">
        <f t="shared" si="21"/>
        <v>0.33808216490572984</v>
      </c>
      <c r="M49" s="27">
        <f t="shared" si="22"/>
        <v>2.6604901374775851</v>
      </c>
      <c r="N49" s="27"/>
      <c r="O49" s="51">
        <f t="shared" si="23"/>
        <v>23.212807018971994</v>
      </c>
      <c r="P49" s="27">
        <f t="shared" si="24"/>
        <v>2.6604901374775851</v>
      </c>
      <c r="Q49" s="58">
        <f t="shared" si="25"/>
        <v>0.33808216490572984</v>
      </c>
      <c r="R49" s="156">
        <f t="shared" si="16"/>
        <v>1183.8241067042786</v>
      </c>
      <c r="S49" s="156">
        <f t="shared" si="17"/>
        <v>1083.0961634988826</v>
      </c>
      <c r="T49" s="153"/>
      <c r="U49" s="153"/>
      <c r="V49" s="16"/>
      <c r="W49" s="1"/>
      <c r="Y49" s="17"/>
      <c r="Z49"/>
      <c r="AD49" s="27"/>
      <c r="AE49" s="27"/>
      <c r="AG49" s="29"/>
      <c r="AH49" s="29"/>
      <c r="AL49" s="58"/>
      <c r="AM49" s="24"/>
      <c r="AN49" s="122"/>
      <c r="AO49" s="160"/>
      <c r="AP49" s="160"/>
      <c r="AQ49" s="128"/>
    </row>
    <row r="50" spans="1:43" x14ac:dyDescent="0.2">
      <c r="A50" s="1">
        <v>100</v>
      </c>
      <c r="B50" s="1">
        <v>241</v>
      </c>
      <c r="C50" s="1" t="s">
        <v>92</v>
      </c>
      <c r="D50" s="66">
        <v>2.1</v>
      </c>
      <c r="E50">
        <v>1502</v>
      </c>
      <c r="F50">
        <v>1968</v>
      </c>
      <c r="G50">
        <v>4663</v>
      </c>
      <c r="H50" s="17">
        <v>1.1339999999999999</v>
      </c>
      <c r="I50" s="25">
        <f t="shared" si="18"/>
        <v>5.2536130115513988E-2</v>
      </c>
      <c r="J50" s="25">
        <f t="shared" si="19"/>
        <v>3.1180650429525478E-2</v>
      </c>
      <c r="K50" s="27">
        <f t="shared" si="20"/>
        <v>1.6848952600990854</v>
      </c>
      <c r="L50" s="27">
        <f t="shared" si="21"/>
        <v>0.30818027569418283</v>
      </c>
      <c r="M50" s="27">
        <f t="shared" si="22"/>
        <v>2.3694105691056913</v>
      </c>
      <c r="N50" s="27"/>
      <c r="O50" s="51">
        <f t="shared" si="23"/>
        <v>24.318427124121861</v>
      </c>
      <c r="P50" s="27">
        <f t="shared" si="24"/>
        <v>2.3694105691056913</v>
      </c>
      <c r="Q50" s="58">
        <f t="shared" si="25"/>
        <v>0.30818027569418283</v>
      </c>
      <c r="R50" s="156">
        <f t="shared" si="16"/>
        <v>1228.8208764822575</v>
      </c>
      <c r="S50" s="156">
        <f t="shared" si="17"/>
        <v>1083.6162931942308</v>
      </c>
      <c r="T50" s="153"/>
      <c r="U50" s="153"/>
      <c r="V50" s="16"/>
      <c r="W50" s="59"/>
      <c r="Y50"/>
      <c r="Z50"/>
      <c r="AA50" s="9"/>
      <c r="AB50" s="7"/>
      <c r="AC50" s="62"/>
      <c r="AD50" s="27"/>
      <c r="AE50" s="27"/>
      <c r="AG50" s="29"/>
      <c r="AH50" s="29"/>
      <c r="AL50" s="58"/>
      <c r="AM50" s="24"/>
      <c r="AN50" s="122"/>
      <c r="AO50" s="160"/>
      <c r="AP50" s="160"/>
      <c r="AQ50" s="128"/>
    </row>
    <row r="51" spans="1:43" x14ac:dyDescent="0.2">
      <c r="A51" s="1">
        <v>100</v>
      </c>
      <c r="B51" s="1">
        <v>241</v>
      </c>
      <c r="C51" s="1" t="s">
        <v>92</v>
      </c>
      <c r="D51" s="66">
        <v>2.1</v>
      </c>
      <c r="E51">
        <v>1546</v>
      </c>
      <c r="F51">
        <v>2206</v>
      </c>
      <c r="G51">
        <v>4769</v>
      </c>
      <c r="H51" s="17">
        <v>1.167</v>
      </c>
      <c r="I51" s="25">
        <f t="shared" si="18"/>
        <v>5.0715518745767983E-2</v>
      </c>
      <c r="J51" s="25">
        <f t="shared" si="19"/>
        <v>3.205139331586665E-2</v>
      </c>
      <c r="K51" s="27">
        <f t="shared" si="20"/>
        <v>1.582318691919764</v>
      </c>
      <c r="L51" s="27">
        <f t="shared" si="21"/>
        <v>0.28435920135155035</v>
      </c>
      <c r="M51" s="27">
        <f t="shared" si="22"/>
        <v>2.1618313689936537</v>
      </c>
      <c r="N51" s="27"/>
      <c r="O51" s="51">
        <f t="shared" si="23"/>
        <v>24.871237176696795</v>
      </c>
      <c r="P51" s="27">
        <f t="shared" si="24"/>
        <v>2.1618313689936537</v>
      </c>
      <c r="Q51" s="58">
        <f t="shared" si="25"/>
        <v>0.28435920135155035</v>
      </c>
      <c r="R51" s="156">
        <f t="shared" si="16"/>
        <v>1264.8182923046406</v>
      </c>
      <c r="S51" s="156">
        <f t="shared" si="17"/>
        <v>1083.8203018891522</v>
      </c>
      <c r="T51" s="153"/>
      <c r="U51" s="153"/>
      <c r="V51" s="16"/>
      <c r="W51" s="59"/>
      <c r="Y51"/>
      <c r="Z51"/>
      <c r="AA51" s="9"/>
      <c r="AB51" s="7"/>
      <c r="AC51" s="62"/>
      <c r="AD51" s="27"/>
      <c r="AE51" s="27"/>
      <c r="AG51" s="29"/>
      <c r="AH51" s="29"/>
      <c r="AL51" s="58"/>
      <c r="AM51" s="24"/>
      <c r="AN51" s="122"/>
      <c r="AO51" s="160"/>
      <c r="AP51" s="160"/>
      <c r="AQ51" s="128"/>
    </row>
    <row r="52" spans="1:43" x14ac:dyDescent="0.2">
      <c r="E52"/>
      <c r="F52"/>
      <c r="G52"/>
      <c r="H52"/>
      <c r="I52" s="25"/>
      <c r="J52" s="25"/>
      <c r="K52" s="27"/>
      <c r="L52" s="27"/>
      <c r="M52" s="27"/>
      <c r="N52" s="27"/>
      <c r="O52" s="51"/>
      <c r="P52" s="27"/>
      <c r="Q52" s="58"/>
      <c r="R52" s="156"/>
      <c r="T52" s="153"/>
      <c r="U52" s="153"/>
      <c r="V52" s="16"/>
      <c r="W52" s="59"/>
      <c r="Y52"/>
      <c r="Z52"/>
      <c r="AA52" s="9"/>
      <c r="AB52" s="7"/>
      <c r="AC52" s="62"/>
      <c r="AD52" s="27"/>
      <c r="AE52" s="27"/>
      <c r="AG52" s="29"/>
      <c r="AH52" s="29"/>
      <c r="AL52" s="58"/>
      <c r="AM52" s="24"/>
      <c r="AN52" s="122"/>
      <c r="AO52" s="160"/>
      <c r="AP52" s="160"/>
      <c r="AQ52" s="128"/>
    </row>
    <row r="53" spans="1:43" x14ac:dyDescent="0.2">
      <c r="E53"/>
      <c r="F53"/>
      <c r="G53"/>
      <c r="H53"/>
      <c r="I53" s="25"/>
      <c r="J53" s="25"/>
      <c r="K53" s="27"/>
      <c r="L53" s="27"/>
      <c r="M53" s="27"/>
      <c r="N53" s="27"/>
      <c r="O53" s="51"/>
      <c r="P53" s="27"/>
      <c r="Q53" s="58"/>
      <c r="R53" s="156"/>
      <c r="T53" s="153"/>
      <c r="U53" s="153"/>
      <c r="AD53" s="27"/>
      <c r="AE53" s="27"/>
      <c r="AG53" s="29"/>
      <c r="AH53" s="29"/>
      <c r="AL53" s="58"/>
      <c r="AN53" s="122"/>
      <c r="AO53" s="160"/>
      <c r="AP53" s="160"/>
      <c r="AQ53" s="128"/>
    </row>
    <row r="54" spans="1:43" x14ac:dyDescent="0.2">
      <c r="A54" s="1">
        <v>101</v>
      </c>
      <c r="B54" s="1">
        <v>243</v>
      </c>
      <c r="C54" s="1" t="s">
        <v>92</v>
      </c>
      <c r="D54" s="66">
        <v>4.0999999999999996</v>
      </c>
      <c r="E54" s="68">
        <v>652</v>
      </c>
      <c r="F54" s="47">
        <v>145</v>
      </c>
      <c r="G54">
        <v>1375</v>
      </c>
      <c r="H54" s="17">
        <v>0.49099999999999999</v>
      </c>
      <c r="I54" s="25">
        <f t="shared" ref="I54:I73" si="34">0.1515*(G54/1000)/(E54/1000)^2/($D$4/10)^4</f>
        <v>8.2212912793104734E-2</v>
      </c>
      <c r="J54" s="25">
        <f t="shared" ref="J54:J73" si="35">0.5*(F54/1000)/(E54/1000)^3/($D$4/10)^5</f>
        <v>2.8086336144780566E-2</v>
      </c>
      <c r="K54" s="27">
        <f t="shared" ref="K54:K73" si="36">I54/J54</f>
        <v>2.9271497844827583</v>
      </c>
      <c r="L54" s="27">
        <f t="shared" ref="L54:L73" si="37">0.798*I54^1.5/J54</f>
        <v>0.66975791592042289</v>
      </c>
      <c r="M54" s="27">
        <f t="shared" ref="M54:M73" si="38">G54/F54</f>
        <v>9.4827586206896548</v>
      </c>
      <c r="N54" s="27"/>
      <c r="O54" s="51">
        <f t="shared" ref="O54:O73" si="39">G54/(PI()*$D$4^2/4)</f>
        <v>7.1708851159484368</v>
      </c>
      <c r="P54" s="27">
        <f t="shared" ref="P54:P73" si="40">M54</f>
        <v>9.4827586206896548</v>
      </c>
      <c r="Q54" s="58">
        <f t="shared" ref="Q54:Q73" si="41">L54</f>
        <v>0.66975791592042289</v>
      </c>
      <c r="R54" s="156">
        <f t="shared" si="16"/>
        <v>533.41625264076697</v>
      </c>
      <c r="S54" s="156">
        <f t="shared" si="17"/>
        <v>1086.3874799200958</v>
      </c>
      <c r="T54" s="153"/>
      <c r="U54" s="153"/>
      <c r="W54" s="9">
        <v>101</v>
      </c>
      <c r="X54" s="7">
        <v>4.0999999999999996</v>
      </c>
      <c r="Y54" s="17">
        <v>0.72499999999999998</v>
      </c>
      <c r="Z54" s="68">
        <v>466</v>
      </c>
      <c r="AA54">
        <v>2905</v>
      </c>
      <c r="AB54" s="47">
        <v>788</v>
      </c>
      <c r="AC54" s="68">
        <v>964</v>
      </c>
      <c r="AD54" s="27">
        <f t="shared" ref="AD54:AD65" si="42">0.1515*(AA54/1000)/(AC54/1000)^2/($D$4/10)^4</f>
        <v>7.9455615764191398E-2</v>
      </c>
      <c r="AE54" s="27">
        <f t="shared" ref="AE54:AE65" si="43">0.5*(Z54/1000)/(AC54/1000)^3/($D$4/10)^5</f>
        <v>2.7927025992673993E-2</v>
      </c>
      <c r="AF54" s="24">
        <f t="shared" ref="AF54:AF65" si="44">AD54/AE54</f>
        <v>2.8451155445278968</v>
      </c>
      <c r="AG54" s="29">
        <f t="shared" ref="AG54:AG65" si="45">0.798*AD54^1.5/AE54</f>
        <v>0.63997807928155725</v>
      </c>
      <c r="AH54" s="29">
        <f t="shared" ref="AH54:AH65" si="46">AA54/Z54</f>
        <v>6.233905579399142</v>
      </c>
      <c r="AJ54" s="51">
        <f t="shared" ref="AJ54:AJ65" si="47">AA54/(PI()*$D$4^2/4)</f>
        <v>15.150124554058333</v>
      </c>
      <c r="AK54" s="29">
        <f t="shared" ref="AK54:AK65" si="48">AH54</f>
        <v>6.233905579399142</v>
      </c>
      <c r="AL54" s="58">
        <f t="shared" ref="AL54:AL65" si="49">AG54</f>
        <v>0.63997807928155725</v>
      </c>
      <c r="AN54" s="122"/>
      <c r="AO54" s="160"/>
      <c r="AP54" s="160"/>
      <c r="AQ54" s="128"/>
    </row>
    <row r="55" spans="1:43" x14ac:dyDescent="0.2">
      <c r="A55" s="1">
        <v>101</v>
      </c>
      <c r="B55" s="1">
        <v>243</v>
      </c>
      <c r="C55" s="1" t="s">
        <v>92</v>
      </c>
      <c r="D55" s="66">
        <v>4.0999999999999996</v>
      </c>
      <c r="E55" s="68">
        <v>708</v>
      </c>
      <c r="F55" s="47">
        <v>180</v>
      </c>
      <c r="G55">
        <v>1578</v>
      </c>
      <c r="H55" s="17">
        <v>0.53300000000000003</v>
      </c>
      <c r="I55" s="25">
        <f t="shared" si="34"/>
        <v>8.001529528296468E-2</v>
      </c>
      <c r="J55" s="25">
        <f t="shared" si="35"/>
        <v>2.7229684307223879E-2</v>
      </c>
      <c r="K55" s="27">
        <f t="shared" si="36"/>
        <v>2.9385318750000007</v>
      </c>
      <c r="L55" s="27">
        <f t="shared" si="37"/>
        <v>0.66331497717014687</v>
      </c>
      <c r="M55" s="27">
        <f t="shared" si="38"/>
        <v>8.7666666666666675</v>
      </c>
      <c r="N55" s="27"/>
      <c r="O55" s="51">
        <f t="shared" si="39"/>
        <v>8.2295685185211873</v>
      </c>
      <c r="P55" s="27">
        <f t="shared" si="40"/>
        <v>8.7666666666666675</v>
      </c>
      <c r="Q55" s="58">
        <f t="shared" si="41"/>
        <v>0.66331497717014687</v>
      </c>
      <c r="R55" s="156">
        <f t="shared" si="16"/>
        <v>579.23114550561809</v>
      </c>
      <c r="S55" s="156">
        <f t="shared" si="17"/>
        <v>1086.7376088285516</v>
      </c>
      <c r="T55" s="153"/>
      <c r="U55" s="153"/>
      <c r="V55" s="76"/>
      <c r="W55" s="9">
        <v>101</v>
      </c>
      <c r="X55" s="7">
        <v>4.0999999999999996</v>
      </c>
      <c r="Y55" s="17">
        <v>0.75</v>
      </c>
      <c r="Z55">
        <v>517</v>
      </c>
      <c r="AA55">
        <v>3088</v>
      </c>
      <c r="AB55" s="47">
        <v>816</v>
      </c>
      <c r="AC55" s="68">
        <v>997</v>
      </c>
      <c r="AD55" s="27">
        <f t="shared" si="42"/>
        <v>7.8962247984796924E-2</v>
      </c>
      <c r="AE55" s="27">
        <f t="shared" si="43"/>
        <v>2.8007538550012808E-2</v>
      </c>
      <c r="AF55" s="24">
        <f t="shared" si="44"/>
        <v>2.8193212282398452</v>
      </c>
      <c r="AG55" s="29">
        <f t="shared" si="45"/>
        <v>0.63220394953532466</v>
      </c>
      <c r="AH55" s="29">
        <f t="shared" si="46"/>
        <v>5.9729206963249517</v>
      </c>
      <c r="AJ55" s="51">
        <f t="shared" si="47"/>
        <v>16.104504173126379</v>
      </c>
      <c r="AK55" s="29">
        <f t="shared" si="48"/>
        <v>5.9729206963249517</v>
      </c>
      <c r="AL55" s="58">
        <f t="shared" si="49"/>
        <v>0.63220394953532466</v>
      </c>
      <c r="AM55" s="24"/>
      <c r="AN55" s="122"/>
      <c r="AO55" s="160"/>
      <c r="AP55" s="160"/>
      <c r="AQ55" s="128"/>
    </row>
    <row r="56" spans="1:43" s="36" customFormat="1" x14ac:dyDescent="0.2">
      <c r="A56" s="53">
        <v>101</v>
      </c>
      <c r="B56" s="53">
        <v>243</v>
      </c>
      <c r="C56" s="53" t="s">
        <v>92</v>
      </c>
      <c r="D56" s="94">
        <v>4.0999999999999996</v>
      </c>
      <c r="E56" s="54">
        <v>757</v>
      </c>
      <c r="F56" s="45">
        <v>220</v>
      </c>
      <c r="G56" s="36">
        <v>1775</v>
      </c>
      <c r="H56" s="35">
        <v>0.56999999999999995</v>
      </c>
      <c r="I56" s="25">
        <f t="shared" si="34"/>
        <v>7.8729796188458573E-2</v>
      </c>
      <c r="J56" s="25">
        <f t="shared" si="35"/>
        <v>2.7227321315126205E-2</v>
      </c>
      <c r="K56" s="27">
        <f t="shared" si="36"/>
        <v>2.8915733309659091</v>
      </c>
      <c r="L56" s="27">
        <f t="shared" si="37"/>
        <v>0.64745064151854914</v>
      </c>
      <c r="M56" s="27">
        <f t="shared" si="38"/>
        <v>8.0681818181818183</v>
      </c>
      <c r="N56" s="52"/>
      <c r="O56" s="51">
        <f t="shared" si="39"/>
        <v>9.2569607860425283</v>
      </c>
      <c r="P56" s="27">
        <f t="shared" si="40"/>
        <v>8.0681818181818183</v>
      </c>
      <c r="Q56" s="93">
        <f t="shared" si="41"/>
        <v>0.64745064151854914</v>
      </c>
      <c r="R56" s="156">
        <f t="shared" si="16"/>
        <v>619.31917676236276</v>
      </c>
      <c r="S56" s="156">
        <f t="shared" si="17"/>
        <v>1086.5248715129171</v>
      </c>
      <c r="T56" s="153"/>
      <c r="U56" s="153"/>
      <c r="V56" s="95"/>
      <c r="W56" s="49">
        <v>101</v>
      </c>
      <c r="X56" s="135">
        <v>4.0999999999999996</v>
      </c>
      <c r="Y56" s="35">
        <v>0.77500000000000002</v>
      </c>
      <c r="Z56" s="36">
        <v>570</v>
      </c>
      <c r="AA56" s="36">
        <v>3269</v>
      </c>
      <c r="AB56" s="45">
        <v>843</v>
      </c>
      <c r="AC56" s="54">
        <v>1030</v>
      </c>
      <c r="AD56" s="27">
        <f t="shared" si="42"/>
        <v>7.8320057915505711E-2</v>
      </c>
      <c r="AE56" s="27">
        <f t="shared" si="43"/>
        <v>2.8004837424169069E-2</v>
      </c>
      <c r="AF56" s="24">
        <f t="shared" si="44"/>
        <v>2.7966617598684218</v>
      </c>
      <c r="AG56" s="29">
        <f t="shared" si="45"/>
        <v>0.62456743373653345</v>
      </c>
      <c r="AH56" s="29">
        <f t="shared" si="46"/>
        <v>5.7350877192982459</v>
      </c>
      <c r="AI56" s="24"/>
      <c r="AJ56" s="51">
        <f t="shared" si="47"/>
        <v>17.048453413843955</v>
      </c>
      <c r="AK56" s="29">
        <f t="shared" si="48"/>
        <v>5.7350877192982459</v>
      </c>
      <c r="AL56" s="93">
        <f t="shared" si="49"/>
        <v>0.62456743373653345</v>
      </c>
      <c r="AN56" s="122"/>
      <c r="AO56" s="160"/>
      <c r="AP56" s="160"/>
      <c r="AQ56" s="128"/>
    </row>
    <row r="57" spans="1:43" x14ac:dyDescent="0.2">
      <c r="A57" s="1">
        <v>101</v>
      </c>
      <c r="B57" s="1">
        <v>243</v>
      </c>
      <c r="C57" s="1" t="s">
        <v>92</v>
      </c>
      <c r="D57" s="66">
        <v>4.0999999999999996</v>
      </c>
      <c r="E57" s="68">
        <v>805</v>
      </c>
      <c r="F57" s="47">
        <v>272</v>
      </c>
      <c r="G57">
        <v>2062</v>
      </c>
      <c r="H57" s="17">
        <v>0.60599999999999998</v>
      </c>
      <c r="I57" s="25">
        <f t="shared" si="34"/>
        <v>8.087781857008601E-2</v>
      </c>
      <c r="J57" s="25">
        <f t="shared" si="35"/>
        <v>2.7993109127135218E-2</v>
      </c>
      <c r="K57" s="27">
        <f t="shared" si="36"/>
        <v>2.8892045611213231</v>
      </c>
      <c r="L57" s="27">
        <f t="shared" si="37"/>
        <v>0.65568598006492906</v>
      </c>
      <c r="M57" s="27">
        <f t="shared" si="38"/>
        <v>7.5808823529411766</v>
      </c>
      <c r="N57" s="27"/>
      <c r="O57" s="51">
        <f t="shared" si="39"/>
        <v>10.753720079335038</v>
      </c>
      <c r="P57" s="27">
        <f t="shared" si="40"/>
        <v>7.5808823529411766</v>
      </c>
      <c r="Q57" s="58">
        <f t="shared" si="41"/>
        <v>0.65568598006492906</v>
      </c>
      <c r="R57" s="156">
        <f t="shared" si="16"/>
        <v>658.58908493223521</v>
      </c>
      <c r="S57" s="156">
        <f t="shared" si="17"/>
        <v>1086.7806682050086</v>
      </c>
      <c r="T57" s="153"/>
      <c r="U57" s="153"/>
      <c r="V57" s="76"/>
      <c r="W57" s="9">
        <v>101</v>
      </c>
      <c r="X57" s="7">
        <v>4.0999999999999996</v>
      </c>
      <c r="Y57" s="17">
        <v>0.8</v>
      </c>
      <c r="Z57">
        <v>628</v>
      </c>
      <c r="AA57">
        <v>3462</v>
      </c>
      <c r="AB57" s="47">
        <v>870</v>
      </c>
      <c r="AC57" s="68">
        <v>1063</v>
      </c>
      <c r="AD57" s="27">
        <f t="shared" si="42"/>
        <v>7.7874104081510215E-2</v>
      </c>
      <c r="AE57" s="27">
        <f t="shared" si="43"/>
        <v>2.8069179927643555E-2</v>
      </c>
      <c r="AF57" s="24">
        <f t="shared" si="44"/>
        <v>2.7743633509156052</v>
      </c>
      <c r="AG57" s="29">
        <f t="shared" si="45"/>
        <v>0.61782113622176837</v>
      </c>
      <c r="AH57" s="29">
        <f t="shared" si="46"/>
        <v>5.5127388535031852</v>
      </c>
      <c r="AJ57" s="51">
        <f t="shared" si="47"/>
        <v>18.054984924664353</v>
      </c>
      <c r="AK57" s="29">
        <f t="shared" si="48"/>
        <v>5.5127388535031852</v>
      </c>
      <c r="AL57" s="58">
        <f t="shared" si="49"/>
        <v>0.61782113622176837</v>
      </c>
      <c r="AM57" s="24"/>
      <c r="AN57" s="122"/>
      <c r="AO57" s="160"/>
      <c r="AP57" s="160"/>
      <c r="AQ57" s="128"/>
    </row>
    <row r="58" spans="1:43" x14ac:dyDescent="0.2">
      <c r="A58" s="1">
        <v>101</v>
      </c>
      <c r="B58" s="1">
        <v>243</v>
      </c>
      <c r="C58" s="1" t="s">
        <v>92</v>
      </c>
      <c r="D58" s="66">
        <v>4.0999999999999996</v>
      </c>
      <c r="E58" s="68">
        <v>848</v>
      </c>
      <c r="F58" s="47">
        <v>317</v>
      </c>
      <c r="G58">
        <v>2285</v>
      </c>
      <c r="H58" s="17">
        <v>0.63800000000000001</v>
      </c>
      <c r="I58" s="25">
        <f t="shared" si="34"/>
        <v>8.0765712495550035E-2</v>
      </c>
      <c r="J58" s="25">
        <f t="shared" si="35"/>
        <v>2.7908826749598666E-2</v>
      </c>
      <c r="K58" s="27">
        <f t="shared" si="36"/>
        <v>2.89391285488959</v>
      </c>
      <c r="L58" s="27">
        <f t="shared" si="37"/>
        <v>0.6562991694375816</v>
      </c>
      <c r="M58" s="27">
        <f t="shared" si="38"/>
        <v>7.2082018927444791</v>
      </c>
      <c r="N58" s="27"/>
      <c r="O58" s="51">
        <f t="shared" si="39"/>
        <v>11.916707265412493</v>
      </c>
      <c r="P58" s="27">
        <f t="shared" si="40"/>
        <v>7.2082018927444791</v>
      </c>
      <c r="Q58" s="58">
        <f t="shared" si="41"/>
        <v>0.6562991694375816</v>
      </c>
      <c r="R58" s="156">
        <f t="shared" si="16"/>
        <v>693.76837766774588</v>
      </c>
      <c r="S58" s="156">
        <f t="shared" si="17"/>
        <v>1087.4112502629246</v>
      </c>
      <c r="T58" s="153"/>
      <c r="U58" s="153"/>
      <c r="V58" s="76"/>
      <c r="W58" s="9">
        <v>101</v>
      </c>
      <c r="X58" s="7">
        <v>4.0999999999999996</v>
      </c>
      <c r="Y58" s="17">
        <v>0.82499999999999996</v>
      </c>
      <c r="Z58">
        <v>692</v>
      </c>
      <c r="AA58">
        <v>3655</v>
      </c>
      <c r="AB58" s="47">
        <v>897</v>
      </c>
      <c r="AC58" s="68">
        <v>1097</v>
      </c>
      <c r="AD58" s="27">
        <f t="shared" si="42"/>
        <v>7.7198107698380189E-2</v>
      </c>
      <c r="AE58" s="27">
        <f t="shared" si="43"/>
        <v>2.8142073047447914E-2</v>
      </c>
      <c r="AF58" s="24">
        <f t="shared" si="44"/>
        <v>2.7431563967666186</v>
      </c>
      <c r="AG58" s="29">
        <f t="shared" si="45"/>
        <v>0.60821452536159692</v>
      </c>
      <c r="AH58" s="29">
        <f t="shared" si="46"/>
        <v>5.2817919075144513</v>
      </c>
      <c r="AJ58" s="51">
        <f t="shared" si="47"/>
        <v>19.061516435484755</v>
      </c>
      <c r="AK58" s="29">
        <f t="shared" si="48"/>
        <v>5.2817919075144513</v>
      </c>
      <c r="AL58" s="58">
        <f t="shared" si="49"/>
        <v>0.60821452536159692</v>
      </c>
      <c r="AM58" s="24"/>
      <c r="AN58" s="122"/>
      <c r="AO58" s="160"/>
      <c r="AP58" s="160"/>
      <c r="AQ58" s="128"/>
    </row>
    <row r="59" spans="1:43" x14ac:dyDescent="0.2">
      <c r="A59" s="1">
        <v>101</v>
      </c>
      <c r="B59" s="1">
        <v>243</v>
      </c>
      <c r="C59" s="1" t="s">
        <v>92</v>
      </c>
      <c r="D59" s="66">
        <v>4.0999999999999996</v>
      </c>
      <c r="E59" s="68">
        <v>899</v>
      </c>
      <c r="F59" s="47">
        <v>374</v>
      </c>
      <c r="G59">
        <v>2536</v>
      </c>
      <c r="H59" s="17">
        <v>0.67600000000000005</v>
      </c>
      <c r="I59" s="25">
        <f t="shared" si="34"/>
        <v>7.975582183224221E-2</v>
      </c>
      <c r="J59" s="25">
        <f t="shared" si="35"/>
        <v>2.7635186591011721E-2</v>
      </c>
      <c r="K59" s="27">
        <f t="shared" si="36"/>
        <v>2.8860243649732622</v>
      </c>
      <c r="L59" s="27">
        <f t="shared" si="37"/>
        <v>0.65040531543441138</v>
      </c>
      <c r="M59" s="27">
        <f t="shared" si="38"/>
        <v>6.7807486631016038</v>
      </c>
      <c r="N59" s="27"/>
      <c r="O59" s="51">
        <f t="shared" si="39"/>
        <v>13.225719748396536</v>
      </c>
      <c r="P59" s="27">
        <f t="shared" si="40"/>
        <v>6.7807486631016038</v>
      </c>
      <c r="Q59" s="58">
        <f t="shared" si="41"/>
        <v>0.65040531543441138</v>
      </c>
      <c r="R59" s="156">
        <f t="shared" si="16"/>
        <v>735.49265509823533</v>
      </c>
      <c r="S59" s="156">
        <f t="shared" si="17"/>
        <v>1088.006886239993</v>
      </c>
      <c r="T59" s="153"/>
      <c r="U59" s="153"/>
      <c r="V59" s="76"/>
      <c r="W59" s="9">
        <v>101</v>
      </c>
      <c r="X59" s="7">
        <v>4.0999999999999996</v>
      </c>
      <c r="Y59" s="17">
        <v>0.85</v>
      </c>
      <c r="Z59">
        <v>763</v>
      </c>
      <c r="AA59">
        <v>3870</v>
      </c>
      <c r="AB59" s="68">
        <v>924</v>
      </c>
      <c r="AC59" s="68">
        <v>1130</v>
      </c>
      <c r="AD59" s="27">
        <f t="shared" si="42"/>
        <v>7.7034737464797567E-2</v>
      </c>
      <c r="AE59" s="27">
        <f t="shared" si="43"/>
        <v>2.8389587465771998E-2</v>
      </c>
      <c r="AF59" s="24">
        <f t="shared" si="44"/>
        <v>2.7134856241808643</v>
      </c>
      <c r="AG59" s="29">
        <f t="shared" si="45"/>
        <v>0.60099895910332235</v>
      </c>
      <c r="AH59" s="29">
        <f t="shared" si="46"/>
        <v>5.0720838794233289</v>
      </c>
      <c r="AJ59" s="51">
        <f t="shared" si="47"/>
        <v>20.182782108160328</v>
      </c>
      <c r="AK59" s="29">
        <f t="shared" si="48"/>
        <v>5.0720838794233289</v>
      </c>
      <c r="AL59" s="58">
        <f t="shared" si="49"/>
        <v>0.60099895910332235</v>
      </c>
      <c r="AM59" s="24"/>
      <c r="AN59" s="122"/>
      <c r="AO59" s="160"/>
      <c r="AP59" s="160"/>
      <c r="AQ59" s="128"/>
    </row>
    <row r="60" spans="1:43" x14ac:dyDescent="0.2">
      <c r="A60" s="1">
        <v>101</v>
      </c>
      <c r="B60" s="1">
        <v>243</v>
      </c>
      <c r="C60" s="1" t="s">
        <v>92</v>
      </c>
      <c r="D60" s="66">
        <v>4.0999999999999996</v>
      </c>
      <c r="E60" s="68">
        <v>951</v>
      </c>
      <c r="F60" s="47">
        <v>448</v>
      </c>
      <c r="G60">
        <v>2836</v>
      </c>
      <c r="H60" s="17">
        <v>0.71499999999999997</v>
      </c>
      <c r="I60" s="25">
        <f t="shared" si="34"/>
        <v>7.9703560293100079E-2</v>
      </c>
      <c r="J60" s="25">
        <f t="shared" si="35"/>
        <v>2.7964453562237226E-2</v>
      </c>
      <c r="K60" s="27">
        <f t="shared" si="36"/>
        <v>2.8501740652901781</v>
      </c>
      <c r="L60" s="27">
        <f t="shared" si="37"/>
        <v>0.64211547422128634</v>
      </c>
      <c r="M60" s="27">
        <f t="shared" si="38"/>
        <v>6.3303571428571432</v>
      </c>
      <c r="N60" s="27"/>
      <c r="O60" s="51">
        <f t="shared" si="39"/>
        <v>14.790276500967103</v>
      </c>
      <c r="P60" s="27">
        <f t="shared" si="40"/>
        <v>6.3303571428571432</v>
      </c>
      <c r="Q60" s="58">
        <f t="shared" si="41"/>
        <v>0.64211547422128634</v>
      </c>
      <c r="R60" s="156">
        <f t="shared" si="16"/>
        <v>778.03505561559712</v>
      </c>
      <c r="S60" s="156">
        <f t="shared" si="17"/>
        <v>1088.1609169448911</v>
      </c>
      <c r="T60" s="153"/>
      <c r="U60" s="153"/>
      <c r="V60" s="76"/>
      <c r="W60" s="9">
        <v>101</v>
      </c>
      <c r="X60" s="7">
        <v>4.0999999999999996</v>
      </c>
      <c r="Y60" s="17">
        <v>0.875</v>
      </c>
      <c r="Z60">
        <v>839</v>
      </c>
      <c r="AA60">
        <v>4107</v>
      </c>
      <c r="AB60" s="68">
        <v>961</v>
      </c>
      <c r="AC60" s="68">
        <v>1163</v>
      </c>
      <c r="AD60" s="27">
        <f t="shared" si="42"/>
        <v>7.7178760979794744E-2</v>
      </c>
      <c r="AE60" s="27">
        <f t="shared" si="43"/>
        <v>2.8634703523614805E-2</v>
      </c>
      <c r="AF60" s="24">
        <f t="shared" si="44"/>
        <v>2.6952875875297977</v>
      </c>
      <c r="AG60" s="29">
        <f t="shared" si="45"/>
        <v>0.59752613253459508</v>
      </c>
      <c r="AH60" s="29">
        <f t="shared" si="46"/>
        <v>4.8951132300357569</v>
      </c>
      <c r="AJ60" s="51">
        <f t="shared" si="47"/>
        <v>21.418781942691076</v>
      </c>
      <c r="AK60" s="29">
        <f t="shared" si="48"/>
        <v>4.8951132300357569</v>
      </c>
      <c r="AL60" s="58">
        <f t="shared" si="49"/>
        <v>0.59752613253459508</v>
      </c>
      <c r="AM60" s="24"/>
      <c r="AN60" s="122"/>
      <c r="AO60" s="160"/>
      <c r="AP60" s="160"/>
      <c r="AQ60" s="128"/>
    </row>
    <row r="61" spans="1:43" x14ac:dyDescent="0.2">
      <c r="A61" s="1">
        <v>101</v>
      </c>
      <c r="B61" s="1">
        <v>243</v>
      </c>
      <c r="C61" s="1" t="s">
        <v>92</v>
      </c>
      <c r="D61" s="66">
        <v>4.0999999999999996</v>
      </c>
      <c r="E61" s="68">
        <v>1001</v>
      </c>
      <c r="F61" s="47">
        <v>523</v>
      </c>
      <c r="G61">
        <v>3127</v>
      </c>
      <c r="H61" s="17">
        <v>0.753</v>
      </c>
      <c r="I61" s="25">
        <f t="shared" si="34"/>
        <v>7.9321744154426999E-2</v>
      </c>
      <c r="J61" s="25">
        <f t="shared" si="35"/>
        <v>2.7994281841236503E-2</v>
      </c>
      <c r="K61" s="27">
        <f t="shared" si="36"/>
        <v>2.8334980909416809</v>
      </c>
      <c r="L61" s="27">
        <f t="shared" si="37"/>
        <v>0.63682769658353777</v>
      </c>
      <c r="M61" s="27">
        <f t="shared" si="38"/>
        <v>5.9789674952198855</v>
      </c>
      <c r="N61" s="27"/>
      <c r="O61" s="51">
        <f t="shared" si="39"/>
        <v>16.307896550960553</v>
      </c>
      <c r="P61" s="27">
        <f t="shared" si="40"/>
        <v>5.9789674952198855</v>
      </c>
      <c r="Q61" s="58">
        <f t="shared" si="41"/>
        <v>0.63682769658353777</v>
      </c>
      <c r="R61" s="156">
        <f t="shared" si="16"/>
        <v>818.94120995921423</v>
      </c>
      <c r="S61" s="156">
        <f t="shared" si="17"/>
        <v>1087.571327967084</v>
      </c>
      <c r="T61" s="153"/>
      <c r="U61" s="153"/>
      <c r="V61" s="76"/>
      <c r="W61" s="9">
        <v>101</v>
      </c>
      <c r="X61" s="7">
        <v>4.0999999999999996</v>
      </c>
      <c r="Y61" s="17">
        <v>0.9</v>
      </c>
      <c r="Z61">
        <v>922</v>
      </c>
      <c r="AA61">
        <v>4358</v>
      </c>
      <c r="AB61" s="68">
        <v>979</v>
      </c>
      <c r="AC61" s="68">
        <v>1196</v>
      </c>
      <c r="AD61" s="27">
        <f t="shared" si="42"/>
        <v>7.7438582623460595E-2</v>
      </c>
      <c r="AE61" s="27">
        <f t="shared" si="43"/>
        <v>2.8933918668429374E-2</v>
      </c>
      <c r="AF61" s="24">
        <f t="shared" si="44"/>
        <v>2.6763945634490236</v>
      </c>
      <c r="AG61" s="29">
        <f t="shared" si="45"/>
        <v>0.59433557715179086</v>
      </c>
      <c r="AH61" s="29">
        <f t="shared" si="46"/>
        <v>4.7266811279826468</v>
      </c>
      <c r="AJ61" s="51">
        <f t="shared" si="47"/>
        <v>22.727794425675118</v>
      </c>
      <c r="AK61" s="29">
        <f t="shared" si="48"/>
        <v>4.7266811279826468</v>
      </c>
      <c r="AL61" s="58">
        <f t="shared" si="49"/>
        <v>0.59433557715179086</v>
      </c>
      <c r="AM61" s="24"/>
      <c r="AN61" s="122"/>
      <c r="AO61" s="160"/>
      <c r="AP61" s="160"/>
      <c r="AQ61" s="128"/>
    </row>
    <row r="62" spans="1:43" x14ac:dyDescent="0.2">
      <c r="A62" s="1">
        <v>101</v>
      </c>
      <c r="B62" s="1">
        <v>243</v>
      </c>
      <c r="C62" s="1" t="s">
        <v>92</v>
      </c>
      <c r="D62" s="66">
        <v>4.0999999999999996</v>
      </c>
      <c r="E62" s="68">
        <v>1050</v>
      </c>
      <c r="F62" s="47">
        <v>606</v>
      </c>
      <c r="G62">
        <v>3369</v>
      </c>
      <c r="H62" s="17">
        <v>0.79</v>
      </c>
      <c r="I62" s="25">
        <f t="shared" si="34"/>
        <v>7.7670292668081634E-2</v>
      </c>
      <c r="J62" s="25">
        <f t="shared" si="35"/>
        <v>2.8104418328215093E-2</v>
      </c>
      <c r="K62" s="27">
        <f t="shared" si="36"/>
        <v>2.7636328125000005</v>
      </c>
      <c r="L62" s="27">
        <f t="shared" si="37"/>
        <v>0.61462568109683025</v>
      </c>
      <c r="M62" s="27">
        <f t="shared" si="38"/>
        <v>5.5594059405940595</v>
      </c>
      <c r="N62" s="27"/>
      <c r="O62" s="51">
        <f t="shared" si="39"/>
        <v>17.569972331367477</v>
      </c>
      <c r="P62" s="27">
        <f t="shared" si="40"/>
        <v>5.5594059405940595</v>
      </c>
      <c r="Q62" s="58">
        <f t="shared" si="41"/>
        <v>0.61462568109683025</v>
      </c>
      <c r="R62" s="156">
        <f t="shared" si="16"/>
        <v>859.02924121595902</v>
      </c>
      <c r="S62" s="156">
        <f t="shared" si="17"/>
        <v>1087.3787863493151</v>
      </c>
      <c r="T62" s="153"/>
      <c r="U62" s="153"/>
      <c r="V62" s="76"/>
      <c r="W62" s="9">
        <v>101</v>
      </c>
      <c r="X62" s="7">
        <v>4.0999999999999996</v>
      </c>
      <c r="Y62" s="17">
        <v>0.92500000000000004</v>
      </c>
      <c r="Z62">
        <v>1013</v>
      </c>
      <c r="AA62">
        <v>4593</v>
      </c>
      <c r="AB62" s="68">
        <v>1006</v>
      </c>
      <c r="AC62" s="68">
        <v>1229</v>
      </c>
      <c r="AD62" s="27">
        <f t="shared" si="42"/>
        <v>7.7290338337161119E-2</v>
      </c>
      <c r="AE62" s="27">
        <f t="shared" si="43"/>
        <v>2.9297035071241231E-2</v>
      </c>
      <c r="AF62" s="24">
        <f t="shared" si="44"/>
        <v>2.6381624676085882</v>
      </c>
      <c r="AG62" s="29">
        <f t="shared" si="45"/>
        <v>0.58528451362577094</v>
      </c>
      <c r="AH62" s="29">
        <f t="shared" si="46"/>
        <v>4.5340572556762089</v>
      </c>
      <c r="AJ62" s="51">
        <f t="shared" si="47"/>
        <v>23.953363881855395</v>
      </c>
      <c r="AK62" s="29">
        <f t="shared" si="48"/>
        <v>4.5340572556762089</v>
      </c>
      <c r="AL62" s="58">
        <f t="shared" si="49"/>
        <v>0.58528451362577094</v>
      </c>
      <c r="AM62" s="24"/>
      <c r="AN62" s="122"/>
      <c r="AO62" s="160"/>
      <c r="AP62" s="160"/>
      <c r="AQ62" s="128"/>
    </row>
    <row r="63" spans="1:43" x14ac:dyDescent="0.2">
      <c r="A63" s="1">
        <v>101</v>
      </c>
      <c r="B63" s="1">
        <v>243</v>
      </c>
      <c r="C63" s="1" t="s">
        <v>92</v>
      </c>
      <c r="D63" s="66">
        <v>4.0999999999999996</v>
      </c>
      <c r="E63" s="68">
        <v>1095</v>
      </c>
      <c r="F63" s="47">
        <v>684</v>
      </c>
      <c r="G63">
        <v>3640</v>
      </c>
      <c r="H63" s="17">
        <v>0.82399999999999995</v>
      </c>
      <c r="I63" s="25">
        <f t="shared" si="34"/>
        <v>7.7162390570338399E-2</v>
      </c>
      <c r="J63" s="25">
        <f t="shared" si="35"/>
        <v>2.7969430170232491E-2</v>
      </c>
      <c r="K63" s="27">
        <f t="shared" si="36"/>
        <v>2.758811677631579</v>
      </c>
      <c r="L63" s="27">
        <f t="shared" si="37"/>
        <v>0.6115441048279594</v>
      </c>
      <c r="M63" s="27">
        <f t="shared" si="38"/>
        <v>5.3216374269005851</v>
      </c>
      <c r="N63" s="27"/>
      <c r="O63" s="51">
        <f t="shared" si="39"/>
        <v>18.983288597856227</v>
      </c>
      <c r="P63" s="27">
        <f t="shared" si="40"/>
        <v>5.3216374269005851</v>
      </c>
      <c r="Q63" s="58">
        <f t="shared" si="41"/>
        <v>0.6115441048279594</v>
      </c>
      <c r="R63" s="156">
        <f t="shared" si="16"/>
        <v>895.84478012521436</v>
      </c>
      <c r="S63" s="156">
        <f t="shared" si="17"/>
        <v>1087.1902671422506</v>
      </c>
      <c r="T63" s="153"/>
      <c r="U63" s="153"/>
      <c r="V63" s="76"/>
      <c r="W63" s="9">
        <v>101</v>
      </c>
      <c r="X63" s="7">
        <v>4.0999999999999996</v>
      </c>
      <c r="Y63" s="17">
        <v>0.95</v>
      </c>
      <c r="Z63">
        <v>1109</v>
      </c>
      <c r="AA63">
        <v>4848</v>
      </c>
      <c r="AB63" s="68">
        <v>1033</v>
      </c>
      <c r="AC63" s="68">
        <v>1263</v>
      </c>
      <c r="AD63" s="27">
        <f t="shared" si="42"/>
        <v>7.7248212508843908E-2</v>
      </c>
      <c r="AE63" s="27">
        <f t="shared" si="43"/>
        <v>2.9552305571812456E-2</v>
      </c>
      <c r="AF63" s="24">
        <f t="shared" si="44"/>
        <v>2.6139487601442748</v>
      </c>
      <c r="AG63" s="29">
        <f t="shared" si="45"/>
        <v>0.57975457017503895</v>
      </c>
      <c r="AH63" s="29">
        <f t="shared" si="46"/>
        <v>4.3715058611361588</v>
      </c>
      <c r="AJ63" s="51">
        <f t="shared" si="47"/>
        <v>25.283237121540378</v>
      </c>
      <c r="AK63" s="29">
        <f t="shared" si="48"/>
        <v>4.3715058611361588</v>
      </c>
      <c r="AL63" s="58">
        <f t="shared" si="49"/>
        <v>0.57975457017503895</v>
      </c>
      <c r="AM63" s="24"/>
      <c r="AN63" s="122"/>
      <c r="AO63" s="160"/>
      <c r="AP63" s="160"/>
      <c r="AQ63" s="128"/>
    </row>
    <row r="64" spans="1:43" x14ac:dyDescent="0.2">
      <c r="A64" s="1">
        <v>101</v>
      </c>
      <c r="B64" s="1">
        <v>243</v>
      </c>
      <c r="C64" s="1" t="s">
        <v>92</v>
      </c>
      <c r="D64" s="66">
        <v>4.0999999999999996</v>
      </c>
      <c r="E64" s="68">
        <v>1146</v>
      </c>
      <c r="F64" s="47">
        <v>803</v>
      </c>
      <c r="G64">
        <v>4008</v>
      </c>
      <c r="H64" s="17">
        <v>0.86199999999999999</v>
      </c>
      <c r="I64" s="25">
        <f t="shared" si="34"/>
        <v>7.7569502555302774E-2</v>
      </c>
      <c r="J64" s="25">
        <f t="shared" si="35"/>
        <v>2.8643861598896283E-2</v>
      </c>
      <c r="K64" s="27">
        <f t="shared" si="36"/>
        <v>2.7080672166874216</v>
      </c>
      <c r="L64" s="27">
        <f t="shared" si="37"/>
        <v>0.60187712010185823</v>
      </c>
      <c r="M64" s="27">
        <f t="shared" si="38"/>
        <v>4.9912826899128273</v>
      </c>
      <c r="N64" s="27"/>
      <c r="O64" s="51">
        <f t="shared" si="39"/>
        <v>20.902478214342789</v>
      </c>
      <c r="P64" s="27">
        <f t="shared" si="40"/>
        <v>4.9912826899128273</v>
      </c>
      <c r="Q64" s="58">
        <f t="shared" si="41"/>
        <v>0.60187712010185823</v>
      </c>
      <c r="R64" s="156">
        <f t="shared" si="16"/>
        <v>937.56905755570381</v>
      </c>
      <c r="S64" s="156">
        <f t="shared" si="17"/>
        <v>1087.6671201342272</v>
      </c>
      <c r="T64" s="153"/>
      <c r="U64" s="153"/>
      <c r="V64" s="76"/>
      <c r="W64" s="9">
        <v>101</v>
      </c>
      <c r="X64" s="7">
        <v>4.0999999999999996</v>
      </c>
      <c r="Y64" s="17">
        <v>0.97499999999999998</v>
      </c>
      <c r="Z64">
        <v>1222</v>
      </c>
      <c r="AA64">
        <v>5068</v>
      </c>
      <c r="AB64" s="68">
        <v>1050</v>
      </c>
      <c r="AC64" s="68">
        <v>1296</v>
      </c>
      <c r="AD64" s="27">
        <f t="shared" si="42"/>
        <v>7.6693601390031993E-2</v>
      </c>
      <c r="AE64" s="27">
        <f t="shared" si="43"/>
        <v>3.0138808259054153E-2</v>
      </c>
      <c r="AF64" s="24">
        <f t="shared" si="44"/>
        <v>2.544679296235679</v>
      </c>
      <c r="AG64" s="29">
        <f t="shared" si="45"/>
        <v>0.56236141324591249</v>
      </c>
      <c r="AH64" s="29">
        <f t="shared" si="46"/>
        <v>4.1472995090016367</v>
      </c>
      <c r="AJ64" s="51">
        <f t="shared" si="47"/>
        <v>26.43057874009213</v>
      </c>
      <c r="AK64" s="29">
        <f t="shared" si="48"/>
        <v>4.1472995090016367</v>
      </c>
      <c r="AL64" s="58">
        <f t="shared" si="49"/>
        <v>0.56236141324591249</v>
      </c>
      <c r="AM64" s="24"/>
      <c r="AN64" s="122"/>
      <c r="AO64" s="160"/>
      <c r="AP64" s="160"/>
      <c r="AQ64" s="128"/>
    </row>
    <row r="65" spans="1:43" x14ac:dyDescent="0.2">
      <c r="A65" s="1">
        <v>101</v>
      </c>
      <c r="B65" s="1">
        <v>243</v>
      </c>
      <c r="C65" s="1" t="s">
        <v>92</v>
      </c>
      <c r="D65" s="66">
        <v>4.0999999999999996</v>
      </c>
      <c r="E65" s="68">
        <v>1195</v>
      </c>
      <c r="F65" s="47">
        <v>921</v>
      </c>
      <c r="G65">
        <v>4318</v>
      </c>
      <c r="H65" s="17">
        <v>0.9</v>
      </c>
      <c r="I65" s="25">
        <f t="shared" si="34"/>
        <v>7.6856279345473635E-2</v>
      </c>
      <c r="J65" s="25">
        <f t="shared" si="35"/>
        <v>2.8975156383626358E-2</v>
      </c>
      <c r="K65" s="27">
        <f t="shared" si="36"/>
        <v>2.6524888538273617</v>
      </c>
      <c r="L65" s="27">
        <f t="shared" si="37"/>
        <v>0.58680815008024745</v>
      </c>
      <c r="M65" s="27">
        <f t="shared" si="38"/>
        <v>4.6883821932681871</v>
      </c>
      <c r="N65" s="27"/>
      <c r="O65" s="51">
        <f t="shared" si="39"/>
        <v>22.519186858665709</v>
      </c>
      <c r="P65" s="27">
        <f t="shared" si="40"/>
        <v>4.6883821932681871</v>
      </c>
      <c r="Q65" s="58">
        <f t="shared" si="41"/>
        <v>0.58680815008024745</v>
      </c>
      <c r="R65" s="156">
        <f t="shared" si="16"/>
        <v>977.65708881244859</v>
      </c>
      <c r="S65" s="156">
        <f t="shared" si="17"/>
        <v>1086.2856542360539</v>
      </c>
      <c r="T65" s="153"/>
      <c r="U65" s="153"/>
      <c r="W65" s="9">
        <v>101</v>
      </c>
      <c r="X65" s="7">
        <v>4.0999999999999996</v>
      </c>
      <c r="Y65" s="17">
        <v>1</v>
      </c>
      <c r="Z65" s="68">
        <v>1343</v>
      </c>
      <c r="AA65">
        <v>5245</v>
      </c>
      <c r="AB65" s="68">
        <v>1087</v>
      </c>
      <c r="AC65" s="68">
        <v>1329</v>
      </c>
      <c r="AD65" s="27">
        <f t="shared" si="42"/>
        <v>7.5479333991680636E-2</v>
      </c>
      <c r="AE65" s="27">
        <f t="shared" si="43"/>
        <v>3.0716444530070084E-2</v>
      </c>
      <c r="AF65" s="24">
        <f t="shared" si="44"/>
        <v>2.4572939722170513</v>
      </c>
      <c r="AG65" s="29">
        <f t="shared" si="45"/>
        <v>0.53873356737655476</v>
      </c>
      <c r="AH65" s="29">
        <f t="shared" si="46"/>
        <v>3.9054355919583021</v>
      </c>
      <c r="AJ65" s="51">
        <f t="shared" si="47"/>
        <v>27.353667224108765</v>
      </c>
      <c r="AK65" s="29">
        <f t="shared" si="48"/>
        <v>3.9054355919583021</v>
      </c>
      <c r="AL65" s="58">
        <f t="shared" si="49"/>
        <v>0.53873356737655476</v>
      </c>
      <c r="AN65" s="122"/>
      <c r="AO65" s="160"/>
      <c r="AP65" s="160"/>
      <c r="AQ65" s="128"/>
    </row>
    <row r="66" spans="1:43" x14ac:dyDescent="0.2">
      <c r="A66" s="1">
        <v>101</v>
      </c>
      <c r="B66" s="1">
        <v>243</v>
      </c>
      <c r="C66" s="1" t="s">
        <v>92</v>
      </c>
      <c r="D66" s="66">
        <v>4.0999999999999996</v>
      </c>
      <c r="E66" s="68">
        <v>1233</v>
      </c>
      <c r="F66" s="47">
        <v>1022</v>
      </c>
      <c r="G66">
        <v>4647</v>
      </c>
      <c r="H66" s="17">
        <v>0.92800000000000005</v>
      </c>
      <c r="I66" s="25">
        <f t="shared" si="34"/>
        <v>7.7692491341633058E-2</v>
      </c>
      <c r="J66" s="25">
        <f t="shared" si="35"/>
        <v>2.9270594298586784E-2</v>
      </c>
      <c r="K66" s="27">
        <f t="shared" si="36"/>
        <v>2.6542847251100787</v>
      </c>
      <c r="L66" s="27">
        <f t="shared" si="37"/>
        <v>0.59039126475345249</v>
      </c>
      <c r="M66" s="27">
        <f t="shared" si="38"/>
        <v>4.5469667318982392</v>
      </c>
      <c r="N66" s="27"/>
      <c r="O66" s="51">
        <f t="shared" si="39"/>
        <v>24.234984097318097</v>
      </c>
      <c r="P66" s="27">
        <f t="shared" si="40"/>
        <v>4.5469667318982392</v>
      </c>
      <c r="Q66" s="58">
        <f t="shared" si="41"/>
        <v>0.59039126475345249</v>
      </c>
      <c r="R66" s="156">
        <f t="shared" si="16"/>
        <v>1008.7457661135977</v>
      </c>
      <c r="S66" s="156">
        <f t="shared" si="17"/>
        <v>1087.0105238293079</v>
      </c>
      <c r="T66" s="153"/>
      <c r="U66" s="153"/>
      <c r="AD66" s="27"/>
      <c r="AE66" s="27"/>
      <c r="AG66" s="29"/>
      <c r="AH66" s="29"/>
      <c r="AL66" s="58"/>
      <c r="AN66" s="122"/>
      <c r="AO66" s="160"/>
      <c r="AP66" s="160"/>
      <c r="AQ66" s="128"/>
    </row>
    <row r="67" spans="1:43" x14ac:dyDescent="0.2">
      <c r="A67" s="1">
        <v>101</v>
      </c>
      <c r="B67" s="1">
        <v>243</v>
      </c>
      <c r="C67" s="1" t="s">
        <v>92</v>
      </c>
      <c r="D67" s="66">
        <v>4.0999999999999996</v>
      </c>
      <c r="E67" s="68">
        <v>1248</v>
      </c>
      <c r="F67" s="47">
        <v>1067</v>
      </c>
      <c r="G67">
        <v>4743</v>
      </c>
      <c r="H67" s="17">
        <v>0.94</v>
      </c>
      <c r="I67" s="25">
        <f t="shared" si="34"/>
        <v>7.7402766390532549E-2</v>
      </c>
      <c r="J67" s="25">
        <f t="shared" si="35"/>
        <v>2.9470705844670344E-2</v>
      </c>
      <c r="K67" s="27">
        <f t="shared" si="36"/>
        <v>2.6264306935332709</v>
      </c>
      <c r="L67" s="27">
        <f t="shared" si="37"/>
        <v>0.58310541943104921</v>
      </c>
      <c r="M67" s="27">
        <f t="shared" si="38"/>
        <v>4.4451733833177132</v>
      </c>
      <c r="N67" s="27"/>
      <c r="O67" s="51">
        <f t="shared" si="39"/>
        <v>24.735642258140679</v>
      </c>
      <c r="P67" s="27">
        <f t="shared" si="40"/>
        <v>4.4451733833177132</v>
      </c>
      <c r="Q67" s="58">
        <f t="shared" si="41"/>
        <v>0.58310541943104921</v>
      </c>
      <c r="R67" s="156">
        <f t="shared" si="16"/>
        <v>1021.0176124166827</v>
      </c>
      <c r="S67" s="156">
        <f t="shared" si="17"/>
        <v>1086.1889493794497</v>
      </c>
      <c r="T67" s="153"/>
      <c r="U67" s="153"/>
      <c r="AD67" s="27"/>
      <c r="AE67" s="27"/>
      <c r="AG67" s="29"/>
      <c r="AH67" s="29"/>
      <c r="AL67" s="58"/>
      <c r="AN67" s="122"/>
      <c r="AO67" s="160"/>
      <c r="AP67" s="160"/>
      <c r="AQ67" s="128"/>
    </row>
    <row r="68" spans="1:43" x14ac:dyDescent="0.2">
      <c r="A68" s="1">
        <v>101</v>
      </c>
      <c r="B68" s="1">
        <v>243</v>
      </c>
      <c r="C68" s="1" t="s">
        <v>92</v>
      </c>
      <c r="D68" s="66">
        <v>4.0999999999999996</v>
      </c>
      <c r="E68" s="68">
        <v>1299</v>
      </c>
      <c r="F68" s="47">
        <v>1229</v>
      </c>
      <c r="G68">
        <v>5073</v>
      </c>
      <c r="H68" s="17">
        <v>0.97699999999999998</v>
      </c>
      <c r="I68" s="25">
        <f t="shared" si="34"/>
        <v>7.6415082961027059E-2</v>
      </c>
      <c r="J68" s="25">
        <f t="shared" si="35"/>
        <v>3.0101927396123548E-2</v>
      </c>
      <c r="K68" s="27">
        <f t="shared" si="36"/>
        <v>2.5385445242575266</v>
      </c>
      <c r="L68" s="27">
        <f t="shared" si="37"/>
        <v>0.55998606619511293</v>
      </c>
      <c r="M68" s="27">
        <f t="shared" si="38"/>
        <v>4.1277461350691622</v>
      </c>
      <c r="N68" s="27"/>
      <c r="O68" s="51">
        <f t="shared" si="39"/>
        <v>26.456654685968306</v>
      </c>
      <c r="P68" s="27">
        <f t="shared" si="40"/>
        <v>4.1277461350691622</v>
      </c>
      <c r="Q68" s="58">
        <f t="shared" si="41"/>
        <v>0.55998606619511293</v>
      </c>
      <c r="R68" s="156">
        <f t="shared" si="16"/>
        <v>1062.7418898471722</v>
      </c>
      <c r="S68" s="156">
        <f t="shared" si="17"/>
        <v>1087.7603785539122</v>
      </c>
      <c r="T68" s="153"/>
      <c r="U68" s="153"/>
      <c r="AD68" s="27"/>
      <c r="AE68" s="27"/>
      <c r="AG68" s="29"/>
      <c r="AH68" s="29"/>
      <c r="AL68" s="58"/>
      <c r="AN68" s="122"/>
      <c r="AO68" s="160"/>
      <c r="AP68" s="160"/>
      <c r="AQ68" s="128"/>
    </row>
    <row r="69" spans="1:43" x14ac:dyDescent="0.2">
      <c r="A69" s="1">
        <v>101</v>
      </c>
      <c r="B69" s="1">
        <v>243</v>
      </c>
      <c r="C69" s="1" t="s">
        <v>92</v>
      </c>
      <c r="D69" s="66">
        <v>4.0999999999999996</v>
      </c>
      <c r="E69" s="68">
        <v>1349</v>
      </c>
      <c r="F69" s="47">
        <v>1435</v>
      </c>
      <c r="G69">
        <v>5373</v>
      </c>
      <c r="H69" s="17">
        <v>1.0149999999999999</v>
      </c>
      <c r="I69" s="25">
        <f t="shared" si="34"/>
        <v>7.5045640746169498E-2</v>
      </c>
      <c r="J69" s="25">
        <f t="shared" si="35"/>
        <v>3.1382383574423446E-2</v>
      </c>
      <c r="K69" s="27">
        <f t="shared" si="36"/>
        <v>2.391330173127177</v>
      </c>
      <c r="L69" s="27">
        <f t="shared" si="37"/>
        <v>0.52276339534343252</v>
      </c>
      <c r="M69" s="27">
        <f t="shared" si="38"/>
        <v>3.7442508710801392</v>
      </c>
      <c r="N69" s="27"/>
      <c r="O69" s="51">
        <f t="shared" si="39"/>
        <v>28.021211438538874</v>
      </c>
      <c r="P69" s="27">
        <f t="shared" si="40"/>
        <v>3.7442508710801392</v>
      </c>
      <c r="Q69" s="58">
        <f t="shared" si="41"/>
        <v>0.52276339534343252</v>
      </c>
      <c r="R69" s="156">
        <f t="shared" si="16"/>
        <v>1103.6480441907893</v>
      </c>
      <c r="S69" s="156">
        <f t="shared" si="17"/>
        <v>1087.3379745722063</v>
      </c>
      <c r="T69" s="153"/>
      <c r="U69" s="153"/>
      <c r="AD69" s="27"/>
      <c r="AE69" s="27"/>
      <c r="AG69" s="29"/>
      <c r="AH69" s="29"/>
      <c r="AL69" s="58"/>
      <c r="AN69" s="122"/>
      <c r="AO69" s="160"/>
      <c r="AP69" s="160"/>
      <c r="AQ69" s="128"/>
    </row>
    <row r="70" spans="1:43" x14ac:dyDescent="0.2">
      <c r="A70" s="1">
        <v>101</v>
      </c>
      <c r="B70" s="1">
        <v>243</v>
      </c>
      <c r="C70" s="1" t="s">
        <v>92</v>
      </c>
      <c r="D70" s="66">
        <v>4.0999999999999996</v>
      </c>
      <c r="E70" s="68">
        <v>1400</v>
      </c>
      <c r="F70" s="47">
        <v>1669</v>
      </c>
      <c r="G70">
        <v>5576</v>
      </c>
      <c r="H70" s="17">
        <v>1.0529999999999999</v>
      </c>
      <c r="I70" s="25">
        <f t="shared" si="34"/>
        <v>7.2310143352163278E-2</v>
      </c>
      <c r="J70" s="25">
        <f t="shared" si="35"/>
        <v>3.265442974227406E-2</v>
      </c>
      <c r="K70" s="27">
        <f t="shared" si="36"/>
        <v>2.2144053325344517</v>
      </c>
      <c r="L70" s="27">
        <f t="shared" si="37"/>
        <v>0.47518160621530192</v>
      </c>
      <c r="M70" s="27">
        <f t="shared" si="38"/>
        <v>3.3409227082085082</v>
      </c>
      <c r="N70" s="27"/>
      <c r="O70" s="51">
        <f t="shared" si="39"/>
        <v>29.079894841111624</v>
      </c>
      <c r="P70" s="27">
        <f t="shared" si="40"/>
        <v>3.3409227082085082</v>
      </c>
      <c r="Q70" s="58">
        <f t="shared" si="41"/>
        <v>0.47518160621530192</v>
      </c>
      <c r="R70" s="156">
        <f t="shared" si="16"/>
        <v>1145.3723216212788</v>
      </c>
      <c r="S70" s="156">
        <f t="shared" si="17"/>
        <v>1087.7230024893438</v>
      </c>
      <c r="T70" s="153"/>
      <c r="U70" s="153"/>
      <c r="AD70" s="27"/>
      <c r="AE70" s="27"/>
      <c r="AG70" s="29"/>
      <c r="AH70" s="29"/>
      <c r="AL70" s="58"/>
      <c r="AN70" s="122"/>
      <c r="AO70" s="160"/>
      <c r="AP70" s="160"/>
      <c r="AQ70" s="128"/>
    </row>
    <row r="71" spans="1:43" x14ac:dyDescent="0.2">
      <c r="A71" s="1">
        <v>101</v>
      </c>
      <c r="B71" s="1">
        <v>243</v>
      </c>
      <c r="C71" s="1" t="s">
        <v>92</v>
      </c>
      <c r="D71" s="66">
        <v>4.0999999999999996</v>
      </c>
      <c r="E71" s="68">
        <v>1447</v>
      </c>
      <c r="F71" s="47">
        <v>1964</v>
      </c>
      <c r="G71">
        <v>5818</v>
      </c>
      <c r="H71" s="17">
        <v>1.089</v>
      </c>
      <c r="I71" s="25">
        <f t="shared" si="34"/>
        <v>7.0626743734657743E-2</v>
      </c>
      <c r="J71" s="25">
        <f t="shared" si="35"/>
        <v>3.4802125143725493E-2</v>
      </c>
      <c r="K71" s="27">
        <f t="shared" si="36"/>
        <v>2.0293802014383915</v>
      </c>
      <c r="L71" s="27">
        <f t="shared" si="37"/>
        <v>0.43037883158147677</v>
      </c>
      <c r="M71" s="27">
        <f t="shared" si="38"/>
        <v>2.9623217922606924</v>
      </c>
      <c r="N71" s="27"/>
      <c r="O71" s="51">
        <f t="shared" si="39"/>
        <v>30.341970621518549</v>
      </c>
      <c r="P71" s="27">
        <f t="shared" si="40"/>
        <v>2.9623217922606924</v>
      </c>
      <c r="Q71" s="58">
        <f t="shared" si="41"/>
        <v>0.43037883158147677</v>
      </c>
      <c r="R71" s="156">
        <f t="shared" si="16"/>
        <v>1183.8241067042786</v>
      </c>
      <c r="S71" s="156">
        <f t="shared" si="17"/>
        <v>1087.0744781490162</v>
      </c>
      <c r="T71" s="153"/>
      <c r="U71" s="153"/>
      <c r="AD71" s="27"/>
      <c r="AE71" s="27"/>
      <c r="AG71" s="29"/>
      <c r="AH71" s="29"/>
      <c r="AL71" s="58"/>
      <c r="AN71" s="122"/>
      <c r="AO71" s="160"/>
      <c r="AP71" s="160"/>
      <c r="AQ71" s="128"/>
    </row>
    <row r="72" spans="1:43" x14ac:dyDescent="0.2">
      <c r="A72" s="1">
        <v>101</v>
      </c>
      <c r="B72" s="1">
        <v>243</v>
      </c>
      <c r="C72" s="1" t="s">
        <v>92</v>
      </c>
      <c r="D72" s="66">
        <v>4.0999999999999996</v>
      </c>
      <c r="E72" s="68">
        <v>1502</v>
      </c>
      <c r="F72" s="47">
        <v>2293</v>
      </c>
      <c r="G72">
        <v>6118</v>
      </c>
      <c r="H72" s="17">
        <v>1.1299999999999999</v>
      </c>
      <c r="I72" s="25">
        <f t="shared" si="34"/>
        <v>6.8929025101161182E-2</v>
      </c>
      <c r="J72" s="25">
        <f t="shared" si="35"/>
        <v>3.6329894021799758E-2</v>
      </c>
      <c r="K72" s="27">
        <f t="shared" si="36"/>
        <v>1.8973087303750544</v>
      </c>
      <c r="L72" s="27">
        <f t="shared" si="37"/>
        <v>0.39750442219428167</v>
      </c>
      <c r="M72" s="27">
        <f t="shared" si="38"/>
        <v>2.6681203663323156</v>
      </c>
      <c r="N72" s="27"/>
      <c r="O72" s="51">
        <f t="shared" si="39"/>
        <v>31.906527374089116</v>
      </c>
      <c r="P72" s="27">
        <f t="shared" si="40"/>
        <v>2.6681203663323156</v>
      </c>
      <c r="Q72" s="58">
        <f t="shared" si="41"/>
        <v>0.39750442219428167</v>
      </c>
      <c r="R72" s="156">
        <f t="shared" si="16"/>
        <v>1228.8208764822575</v>
      </c>
      <c r="S72" s="156">
        <f t="shared" si="17"/>
        <v>1087.4521030816438</v>
      </c>
      <c r="T72" s="153"/>
      <c r="U72" s="153"/>
      <c r="AD72" s="27"/>
      <c r="AE72" s="27"/>
      <c r="AG72" s="29"/>
      <c r="AH72" s="29"/>
      <c r="AL72" s="58"/>
      <c r="AN72" s="122"/>
      <c r="AO72" s="160"/>
      <c r="AP72" s="160"/>
      <c r="AQ72" s="128"/>
    </row>
    <row r="73" spans="1:43" x14ac:dyDescent="0.2">
      <c r="A73" s="1">
        <v>101</v>
      </c>
      <c r="B73" s="1">
        <v>243</v>
      </c>
      <c r="C73" s="1" t="s">
        <v>92</v>
      </c>
      <c r="D73" s="66">
        <v>4.0999999999999996</v>
      </c>
      <c r="E73" s="68">
        <v>1539</v>
      </c>
      <c r="F73" s="47">
        <v>2558</v>
      </c>
      <c r="G73" s="47">
        <v>6389</v>
      </c>
      <c r="H73" s="50">
        <v>1.1579999999999999</v>
      </c>
      <c r="I73" s="25">
        <f t="shared" si="34"/>
        <v>6.8562741909976729E-2</v>
      </c>
      <c r="J73" s="25">
        <f t="shared" si="35"/>
        <v>3.7675112247327634E-2</v>
      </c>
      <c r="K73" s="27">
        <f t="shared" si="36"/>
        <v>1.8198417422058248</v>
      </c>
      <c r="L73" s="27">
        <f t="shared" si="37"/>
        <v>0.38025996361842967</v>
      </c>
      <c r="M73" s="27">
        <f t="shared" si="38"/>
        <v>2.4976544175136826</v>
      </c>
      <c r="N73" s="27"/>
      <c r="O73" s="51">
        <f t="shared" si="39"/>
        <v>33.319843640577865</v>
      </c>
      <c r="P73" s="27">
        <f t="shared" si="40"/>
        <v>2.4976544175136826</v>
      </c>
      <c r="Q73" s="58">
        <f t="shared" si="41"/>
        <v>0.38025996361842967</v>
      </c>
      <c r="R73" s="156">
        <f t="shared" ref="R73:R136" si="50">E73*(PI()/30)*($D$4/2)</f>
        <v>1259.0914306965342</v>
      </c>
      <c r="S73" s="156">
        <f t="shared" ref="S73:S136" si="51">R73/H73</f>
        <v>1087.2982993925166</v>
      </c>
      <c r="T73" s="153"/>
      <c r="U73" s="153"/>
      <c r="AD73" s="27"/>
      <c r="AE73" s="27"/>
      <c r="AG73" s="29"/>
      <c r="AH73" s="29"/>
      <c r="AL73" s="58"/>
      <c r="AN73" s="122"/>
      <c r="AO73" s="160"/>
      <c r="AP73" s="160"/>
      <c r="AQ73" s="128"/>
    </row>
    <row r="74" spans="1:43" x14ac:dyDescent="0.2">
      <c r="I74" s="25"/>
      <c r="J74" s="25"/>
      <c r="K74" s="27"/>
      <c r="L74" s="27"/>
      <c r="M74" s="27"/>
      <c r="N74" s="27"/>
      <c r="O74" s="51"/>
      <c r="P74" s="27"/>
      <c r="Q74" s="58"/>
      <c r="R74" s="156"/>
      <c r="T74" s="153"/>
      <c r="U74" s="153"/>
      <c r="AD74" s="27"/>
      <c r="AE74" s="27"/>
      <c r="AG74" s="29"/>
      <c r="AH74" s="29"/>
      <c r="AL74" s="58"/>
      <c r="AN74" s="122"/>
      <c r="AO74" s="160"/>
      <c r="AP74" s="160"/>
      <c r="AQ74" s="128"/>
    </row>
    <row r="75" spans="1:43" x14ac:dyDescent="0.2">
      <c r="I75" s="25"/>
      <c r="J75" s="25"/>
      <c r="K75" s="27"/>
      <c r="L75" s="27"/>
      <c r="M75" s="27"/>
      <c r="N75" s="27"/>
      <c r="O75" s="51"/>
      <c r="P75" s="27"/>
      <c r="Q75" s="58"/>
      <c r="R75" s="156"/>
      <c r="T75" s="153"/>
      <c r="U75" s="153"/>
      <c r="AD75" s="27"/>
      <c r="AE75" s="27"/>
      <c r="AG75" s="29"/>
      <c r="AH75" s="29"/>
      <c r="AL75" s="58"/>
      <c r="AN75" s="122"/>
      <c r="AO75" s="160"/>
      <c r="AP75" s="160"/>
      <c r="AQ75" s="128"/>
    </row>
    <row r="76" spans="1:43" x14ac:dyDescent="0.2">
      <c r="A76" s="1">
        <v>102</v>
      </c>
      <c r="B76" s="1">
        <v>244</v>
      </c>
      <c r="C76" s="1" t="s">
        <v>92</v>
      </c>
      <c r="D76" s="66">
        <v>6.1</v>
      </c>
      <c r="E76" s="68">
        <v>653</v>
      </c>
      <c r="F76" s="47">
        <v>185</v>
      </c>
      <c r="G76" s="47">
        <v>1660</v>
      </c>
      <c r="H76" s="50">
        <v>0.49099999999999999</v>
      </c>
      <c r="I76" s="25">
        <f t="shared" ref="I76:I95" si="52">0.1515*(G76/1000)/(E76/1000)^2/($D$4/10)^4</f>
        <v>9.8949648150953654E-2</v>
      </c>
      <c r="J76" s="25">
        <f t="shared" ref="J76:J95" si="53">0.5*(F76/1000)/(E76/1000)^3/($D$4/10)^5</f>
        <v>3.5669913718747476E-2</v>
      </c>
      <c r="K76" s="27">
        <f t="shared" ref="K76:K95" si="54">I76/J76</f>
        <v>2.7740366554054061</v>
      </c>
      <c r="L76" s="27">
        <f t="shared" ref="L76:L95" si="55">0.798*I76^1.5/J76</f>
        <v>0.69634139615425383</v>
      </c>
      <c r="M76" s="27">
        <f t="shared" ref="M76:M95" si="56">G76/F76</f>
        <v>8.9729729729729737</v>
      </c>
      <c r="N76" s="27"/>
      <c r="O76" s="51">
        <f t="shared" ref="O76:O95" si="57">G76/(PI()*$D$4^2/4)</f>
        <v>8.6572140308904757</v>
      </c>
      <c r="P76" s="27">
        <f t="shared" ref="P76:P95" si="58">M76</f>
        <v>8.9729729729729737</v>
      </c>
      <c r="Q76" s="58">
        <f t="shared" ref="Q76:Q95" si="59">L76</f>
        <v>0.69634139615425383</v>
      </c>
      <c r="R76" s="156">
        <f t="shared" si="50"/>
        <v>534.2343757276393</v>
      </c>
      <c r="S76" s="156">
        <f t="shared" si="51"/>
        <v>1088.0537183862307</v>
      </c>
      <c r="T76" s="153"/>
      <c r="U76" s="153"/>
      <c r="W76" s="9">
        <v>102</v>
      </c>
      <c r="X76" s="7">
        <v>6.1</v>
      </c>
      <c r="Y76" s="17">
        <v>0.72499999999999998</v>
      </c>
      <c r="Z76" s="68">
        <v>595</v>
      </c>
      <c r="AA76">
        <v>3593</v>
      </c>
      <c r="AB76">
        <v>788</v>
      </c>
      <c r="AC76">
        <v>964</v>
      </c>
      <c r="AD76" s="27">
        <f t="shared" ref="AD76:AD87" si="60">0.1515*(AA76/1000)/(AC76/1000)^2/($D$4/10)^4</f>
        <v>9.8273331304901776E-2</v>
      </c>
      <c r="AE76" s="27">
        <f t="shared" ref="AE76:AE87" si="61">0.5*(Z76/1000)/(AC76/1000)^3/($D$4/10)^5</f>
        <v>3.5657897994937821E-2</v>
      </c>
      <c r="AF76" s="24">
        <f t="shared" ref="AF76:AF87" si="62">AD76/AE76</f>
        <v>2.7560046113445376</v>
      </c>
      <c r="AG76" s="29">
        <f t="shared" ref="AG76:AG87" si="63">0.798*AD76^1.5/AE76</f>
        <v>0.68944665733256494</v>
      </c>
      <c r="AH76" s="29">
        <f t="shared" ref="AH76:AH87" si="64">AA76/Z76</f>
        <v>6.0386554621848738</v>
      </c>
      <c r="AJ76" s="51">
        <f t="shared" ref="AJ76:AJ87" si="65">AA76/(PI()*$D$4^2/4)</f>
        <v>18.738174706620171</v>
      </c>
      <c r="AK76" s="29">
        <f t="shared" ref="AK76:AK87" si="66">AH76</f>
        <v>6.0386554621848738</v>
      </c>
      <c r="AL76" s="58">
        <f t="shared" ref="AL76:AL87" si="67">AG76</f>
        <v>0.68944665733256494</v>
      </c>
      <c r="AN76" s="122"/>
      <c r="AO76" s="160"/>
      <c r="AP76" s="160"/>
      <c r="AQ76" s="128"/>
    </row>
    <row r="77" spans="1:43" x14ac:dyDescent="0.2">
      <c r="A77" s="1">
        <v>102</v>
      </c>
      <c r="B77" s="1">
        <v>244</v>
      </c>
      <c r="C77" s="1" t="s">
        <v>92</v>
      </c>
      <c r="D77" s="66">
        <v>6.1</v>
      </c>
      <c r="E77" s="68">
        <v>706</v>
      </c>
      <c r="F77" s="47">
        <v>228</v>
      </c>
      <c r="G77" s="47">
        <v>1911</v>
      </c>
      <c r="H77" s="50">
        <v>0.53100000000000003</v>
      </c>
      <c r="I77" s="25">
        <f t="shared" si="52"/>
        <v>9.7450442104181884E-2</v>
      </c>
      <c r="J77" s="25">
        <f t="shared" si="53"/>
        <v>3.4784888700125957E-2</v>
      </c>
      <c r="K77" s="27">
        <f t="shared" si="54"/>
        <v>2.8015165707236838</v>
      </c>
      <c r="L77" s="27">
        <f t="shared" si="55"/>
        <v>0.69789163657288322</v>
      </c>
      <c r="M77" s="27">
        <f t="shared" si="56"/>
        <v>8.3815789473684212</v>
      </c>
      <c r="N77" s="27"/>
      <c r="O77" s="51">
        <f t="shared" si="57"/>
        <v>9.9662265138745187</v>
      </c>
      <c r="P77" s="27">
        <f t="shared" si="58"/>
        <v>8.3815789473684212</v>
      </c>
      <c r="Q77" s="58">
        <f t="shared" si="59"/>
        <v>0.69789163657288322</v>
      </c>
      <c r="R77" s="156">
        <f t="shared" si="50"/>
        <v>577.59489933187331</v>
      </c>
      <c r="S77" s="156">
        <f t="shared" si="51"/>
        <v>1087.7493396080476</v>
      </c>
      <c r="T77" s="153"/>
      <c r="U77" s="153"/>
      <c r="W77" s="9">
        <v>102</v>
      </c>
      <c r="X77" s="7">
        <v>6.1</v>
      </c>
      <c r="Y77" s="17">
        <v>0.75</v>
      </c>
      <c r="Z77" s="68">
        <v>664</v>
      </c>
      <c r="AA77">
        <v>3862</v>
      </c>
      <c r="AB77">
        <v>816</v>
      </c>
      <c r="AC77">
        <v>997</v>
      </c>
      <c r="AD77" s="27">
        <f t="shared" si="60"/>
        <v>9.8753951333317908E-2</v>
      </c>
      <c r="AE77" s="27">
        <f t="shared" si="61"/>
        <v>3.597099728667022E-2</v>
      </c>
      <c r="AF77" s="24">
        <f t="shared" si="62"/>
        <v>2.7453770754894578</v>
      </c>
      <c r="AG77" s="29">
        <f t="shared" si="63"/>
        <v>0.68846542555395651</v>
      </c>
      <c r="AH77" s="29">
        <f t="shared" si="64"/>
        <v>5.8162650602409638</v>
      </c>
      <c r="AJ77" s="51">
        <f t="shared" si="65"/>
        <v>20.141060594758446</v>
      </c>
      <c r="AK77" s="29">
        <f t="shared" si="66"/>
        <v>5.8162650602409638</v>
      </c>
      <c r="AL77" s="58">
        <f t="shared" si="67"/>
        <v>0.68846542555395651</v>
      </c>
      <c r="AN77" s="122"/>
      <c r="AO77" s="160"/>
      <c r="AP77" s="160"/>
      <c r="AQ77" s="128"/>
    </row>
    <row r="78" spans="1:43" x14ac:dyDescent="0.2">
      <c r="A78" s="1">
        <v>102</v>
      </c>
      <c r="B78" s="1">
        <v>244</v>
      </c>
      <c r="C78" s="1" t="s">
        <v>92</v>
      </c>
      <c r="D78" s="66">
        <v>6.1</v>
      </c>
      <c r="E78" s="68">
        <v>747</v>
      </c>
      <c r="F78" s="47">
        <v>274</v>
      </c>
      <c r="G78" s="47">
        <v>2172</v>
      </c>
      <c r="H78" s="50">
        <v>0.56200000000000006</v>
      </c>
      <c r="I78" s="25">
        <f t="shared" si="52"/>
        <v>9.8935270623377064E-2</v>
      </c>
      <c r="J78" s="25">
        <f t="shared" si="53"/>
        <v>3.5290566640085987E-2</v>
      </c>
      <c r="K78" s="27">
        <f t="shared" si="54"/>
        <v>2.803448061131387</v>
      </c>
      <c r="L78" s="27">
        <f t="shared" si="55"/>
        <v>0.70367314806720449</v>
      </c>
      <c r="M78" s="27">
        <f t="shared" si="56"/>
        <v>7.9270072992700733</v>
      </c>
      <c r="N78" s="27"/>
      <c r="O78" s="51">
        <f t="shared" si="57"/>
        <v>11.327390888610912</v>
      </c>
      <c r="P78" s="27">
        <f t="shared" si="58"/>
        <v>7.9270072992700733</v>
      </c>
      <c r="Q78" s="58">
        <f t="shared" si="59"/>
        <v>0.70367314806720449</v>
      </c>
      <c r="R78" s="156">
        <f t="shared" si="50"/>
        <v>611.13794589363943</v>
      </c>
      <c r="S78" s="156">
        <f t="shared" si="51"/>
        <v>1087.4340674264045</v>
      </c>
      <c r="T78" s="153"/>
      <c r="U78" s="153"/>
      <c r="W78" s="9">
        <v>102</v>
      </c>
      <c r="X78" s="7">
        <v>6.1</v>
      </c>
      <c r="Y78" s="35">
        <v>0.77500000000000002</v>
      </c>
      <c r="Z78" s="68">
        <v>741</v>
      </c>
      <c r="AA78">
        <v>4155</v>
      </c>
      <c r="AB78">
        <v>843</v>
      </c>
      <c r="AC78">
        <v>1030</v>
      </c>
      <c r="AD78" s="27">
        <f t="shared" si="60"/>
        <v>9.9547213410500532E-2</v>
      </c>
      <c r="AE78" s="27">
        <f t="shared" si="61"/>
        <v>3.6406288651419795E-2</v>
      </c>
      <c r="AF78" s="24">
        <f t="shared" si="62"/>
        <v>2.7343411563765185</v>
      </c>
      <c r="AG78" s="29">
        <f t="shared" si="63"/>
        <v>0.68844641772105242</v>
      </c>
      <c r="AH78" s="29">
        <f t="shared" si="64"/>
        <v>5.6072874493927127</v>
      </c>
      <c r="AJ78" s="51">
        <f t="shared" si="65"/>
        <v>21.669111023102367</v>
      </c>
      <c r="AK78" s="29">
        <f t="shared" si="66"/>
        <v>5.6072874493927127</v>
      </c>
      <c r="AL78" s="58">
        <f t="shared" si="67"/>
        <v>0.68844641772105242</v>
      </c>
      <c r="AN78" s="122"/>
      <c r="AO78" s="160"/>
      <c r="AP78" s="160"/>
      <c r="AQ78" s="128"/>
    </row>
    <row r="79" spans="1:43" x14ac:dyDescent="0.2">
      <c r="A79" s="1">
        <v>102</v>
      </c>
      <c r="B79" s="1">
        <v>244</v>
      </c>
      <c r="C79" s="1" t="s">
        <v>92</v>
      </c>
      <c r="D79" s="66">
        <v>6.1</v>
      </c>
      <c r="E79" s="68">
        <v>796</v>
      </c>
      <c r="F79" s="47">
        <v>323</v>
      </c>
      <c r="G79" s="47">
        <v>2403</v>
      </c>
      <c r="H79" s="50">
        <v>0.59899999999999998</v>
      </c>
      <c r="I79" s="25">
        <f t="shared" si="52"/>
        <v>9.6396255496578362E-2</v>
      </c>
      <c r="J79" s="25">
        <f t="shared" si="53"/>
        <v>3.4382162878735474E-2</v>
      </c>
      <c r="K79" s="27">
        <f t="shared" si="54"/>
        <v>2.8036704914860691</v>
      </c>
      <c r="L79" s="27">
        <f t="shared" si="55"/>
        <v>0.69464024970287841</v>
      </c>
      <c r="M79" s="27">
        <f t="shared" si="56"/>
        <v>7.439628482972136</v>
      </c>
      <c r="N79" s="27"/>
      <c r="O79" s="51">
        <f t="shared" si="57"/>
        <v>12.532099588090249</v>
      </c>
      <c r="P79" s="27">
        <f t="shared" si="58"/>
        <v>7.439628482972136</v>
      </c>
      <c r="Q79" s="58">
        <f t="shared" si="59"/>
        <v>0.69464024970287841</v>
      </c>
      <c r="R79" s="156">
        <f t="shared" si="50"/>
        <v>651.22597715038421</v>
      </c>
      <c r="S79" s="156">
        <f t="shared" si="51"/>
        <v>1087.1886095999737</v>
      </c>
      <c r="T79" s="153"/>
      <c r="U79" s="153"/>
      <c r="W79" s="9">
        <v>102</v>
      </c>
      <c r="X79" s="7">
        <v>6.1</v>
      </c>
      <c r="Y79" s="17">
        <v>0.8</v>
      </c>
      <c r="Z79" s="68">
        <v>818</v>
      </c>
      <c r="AA79">
        <v>4429</v>
      </c>
      <c r="AB79">
        <v>870</v>
      </c>
      <c r="AC79">
        <v>1063</v>
      </c>
      <c r="AD79" s="27">
        <f t="shared" si="60"/>
        <v>9.9625767468806692E-2</v>
      </c>
      <c r="AE79" s="27">
        <f t="shared" si="61"/>
        <v>3.6561447740147177E-2</v>
      </c>
      <c r="AF79" s="24">
        <f t="shared" si="62"/>
        <v>2.7248857369345969</v>
      </c>
      <c r="AG79" s="29">
        <f t="shared" si="63"/>
        <v>0.68633639147920777</v>
      </c>
      <c r="AH79" s="29">
        <f t="shared" si="64"/>
        <v>5.4144254278728603</v>
      </c>
      <c r="AJ79" s="51">
        <f t="shared" si="65"/>
        <v>23.098072857116819</v>
      </c>
      <c r="AK79" s="29">
        <f t="shared" si="66"/>
        <v>5.4144254278728603</v>
      </c>
      <c r="AL79" s="58">
        <f t="shared" si="67"/>
        <v>0.68633639147920777</v>
      </c>
      <c r="AN79" s="122"/>
      <c r="AO79" s="160"/>
      <c r="AP79" s="160"/>
      <c r="AQ79" s="128"/>
    </row>
    <row r="80" spans="1:43" x14ac:dyDescent="0.2">
      <c r="A80" s="1">
        <v>102</v>
      </c>
      <c r="B80" s="1">
        <v>244</v>
      </c>
      <c r="C80" s="1" t="s">
        <v>92</v>
      </c>
      <c r="D80" s="66">
        <v>6.1</v>
      </c>
      <c r="E80" s="68">
        <v>854</v>
      </c>
      <c r="F80" s="47">
        <v>409</v>
      </c>
      <c r="G80" s="47">
        <v>2799</v>
      </c>
      <c r="H80" s="50">
        <v>0.64300000000000002</v>
      </c>
      <c r="I80" s="25">
        <f t="shared" si="52"/>
        <v>9.7548295649293307E-2</v>
      </c>
      <c r="J80" s="25">
        <f t="shared" si="53"/>
        <v>3.5254906741850695E-2</v>
      </c>
      <c r="K80" s="27">
        <f t="shared" si="54"/>
        <v>2.766942382334963</v>
      </c>
      <c r="L80" s="27">
        <f t="shared" si="55"/>
        <v>0.68962476654748128</v>
      </c>
      <c r="M80" s="27">
        <f t="shared" si="56"/>
        <v>6.8435207823960882</v>
      </c>
      <c r="N80" s="27"/>
      <c r="O80" s="51">
        <f t="shared" si="57"/>
        <v>14.5973145014834</v>
      </c>
      <c r="P80" s="27">
        <f t="shared" si="58"/>
        <v>6.8435207823960882</v>
      </c>
      <c r="Q80" s="58">
        <f t="shared" si="59"/>
        <v>0.68962476654748128</v>
      </c>
      <c r="R80" s="156">
        <f t="shared" si="50"/>
        <v>698.67711618897999</v>
      </c>
      <c r="S80" s="156">
        <f t="shared" si="51"/>
        <v>1086.5896052705755</v>
      </c>
      <c r="T80" s="153"/>
      <c r="U80" s="153"/>
      <c r="W80" s="9">
        <v>102</v>
      </c>
      <c r="X80" s="7">
        <v>6.1</v>
      </c>
      <c r="Y80" s="17">
        <v>0.82499999999999996</v>
      </c>
      <c r="Z80" s="68">
        <v>898</v>
      </c>
      <c r="AA80">
        <v>4699</v>
      </c>
      <c r="AB80">
        <v>897</v>
      </c>
      <c r="AC80">
        <v>1097</v>
      </c>
      <c r="AD80" s="27">
        <f t="shared" si="60"/>
        <v>9.9248675259832705E-2</v>
      </c>
      <c r="AE80" s="27">
        <f t="shared" si="61"/>
        <v>3.6519626584693966E-2</v>
      </c>
      <c r="AF80" s="24">
        <f t="shared" si="62"/>
        <v>2.7176804513502231</v>
      </c>
      <c r="AG80" s="29">
        <f t="shared" si="63"/>
        <v>0.68322482979671384</v>
      </c>
      <c r="AH80" s="29">
        <f t="shared" si="64"/>
        <v>5.2327394209354123</v>
      </c>
      <c r="AJ80" s="51">
        <f t="shared" si="65"/>
        <v>24.506173934430329</v>
      </c>
      <c r="AK80" s="29">
        <f t="shared" si="66"/>
        <v>5.2327394209354123</v>
      </c>
      <c r="AL80" s="58">
        <f t="shared" si="67"/>
        <v>0.68322482979671384</v>
      </c>
      <c r="AN80" s="122"/>
      <c r="AO80" s="160"/>
      <c r="AP80" s="160"/>
      <c r="AQ80" s="128"/>
    </row>
    <row r="81" spans="1:43" x14ac:dyDescent="0.2">
      <c r="A81" s="1">
        <v>102</v>
      </c>
      <c r="B81" s="1">
        <v>244</v>
      </c>
      <c r="C81" s="1" t="s">
        <v>92</v>
      </c>
      <c r="D81" s="66">
        <v>6.1</v>
      </c>
      <c r="E81" s="68">
        <v>907</v>
      </c>
      <c r="F81" s="47">
        <v>491</v>
      </c>
      <c r="G81" s="47">
        <v>3176</v>
      </c>
      <c r="H81" s="50">
        <v>0.68200000000000005</v>
      </c>
      <c r="I81" s="25">
        <f t="shared" si="52"/>
        <v>9.8129242962964755E-2</v>
      </c>
      <c r="J81" s="25">
        <f t="shared" si="53"/>
        <v>3.5328850356566466E-2</v>
      </c>
      <c r="K81" s="27">
        <f t="shared" si="54"/>
        <v>2.7775951374745422</v>
      </c>
      <c r="L81" s="27">
        <f t="shared" si="55"/>
        <v>0.69433819924140572</v>
      </c>
      <c r="M81" s="27">
        <f t="shared" si="56"/>
        <v>6.4684317718940934</v>
      </c>
      <c r="N81" s="27"/>
      <c r="O81" s="51">
        <f t="shared" si="57"/>
        <v>16.563440820547079</v>
      </c>
      <c r="P81" s="27">
        <f t="shared" si="58"/>
        <v>6.4684317718940934</v>
      </c>
      <c r="Q81" s="58">
        <f t="shared" si="59"/>
        <v>0.69433819924140572</v>
      </c>
      <c r="R81" s="156">
        <f t="shared" si="50"/>
        <v>742.03763979321411</v>
      </c>
      <c r="S81" s="156">
        <f t="shared" si="51"/>
        <v>1088.0317299020735</v>
      </c>
      <c r="T81" s="153"/>
      <c r="U81" s="153"/>
      <c r="W81" s="9">
        <v>102</v>
      </c>
      <c r="X81" s="7">
        <v>6.1</v>
      </c>
      <c r="Y81" s="17">
        <v>0.85</v>
      </c>
      <c r="Z81" s="68">
        <v>987</v>
      </c>
      <c r="AA81">
        <v>4994</v>
      </c>
      <c r="AB81">
        <v>924</v>
      </c>
      <c r="AC81">
        <v>1130</v>
      </c>
      <c r="AD81" s="27">
        <f t="shared" si="60"/>
        <v>9.9408650878346008E-2</v>
      </c>
      <c r="AE81" s="27">
        <f t="shared" si="61"/>
        <v>3.6724145253888549E-2</v>
      </c>
      <c r="AF81" s="24">
        <f t="shared" si="62"/>
        <v>2.7069016907294823</v>
      </c>
      <c r="AG81" s="29">
        <f t="shared" si="63"/>
        <v>0.68106327840733571</v>
      </c>
      <c r="AH81" s="29">
        <f t="shared" si="64"/>
        <v>5.059777102330294</v>
      </c>
      <c r="AJ81" s="51">
        <f t="shared" si="65"/>
        <v>26.044654741124724</v>
      </c>
      <c r="AK81" s="29">
        <f t="shared" si="66"/>
        <v>5.059777102330294</v>
      </c>
      <c r="AL81" s="58">
        <f t="shared" si="67"/>
        <v>0.68106327840733571</v>
      </c>
      <c r="AN81" s="122"/>
      <c r="AO81" s="160"/>
      <c r="AP81" s="160"/>
      <c r="AQ81" s="128"/>
    </row>
    <row r="82" spans="1:43" x14ac:dyDescent="0.2">
      <c r="A82" s="1">
        <v>102</v>
      </c>
      <c r="B82" s="1">
        <v>244</v>
      </c>
      <c r="C82" s="1" t="s">
        <v>92</v>
      </c>
      <c r="D82" s="66">
        <v>6.1</v>
      </c>
      <c r="E82" s="68">
        <v>950</v>
      </c>
      <c r="F82" s="47">
        <v>572</v>
      </c>
      <c r="G82" s="47">
        <v>3494</v>
      </c>
      <c r="H82" s="50">
        <v>0.71499999999999997</v>
      </c>
      <c r="I82" s="25">
        <f t="shared" si="52"/>
        <v>9.840297279397231E-2</v>
      </c>
      <c r="J82" s="25">
        <f t="shared" si="53"/>
        <v>3.5817484958623705E-2</v>
      </c>
      <c r="K82" s="27">
        <f t="shared" si="54"/>
        <v>2.7473445694930074</v>
      </c>
      <c r="L82" s="27">
        <f t="shared" si="55"/>
        <v>0.68773342521683467</v>
      </c>
      <c r="M82" s="27">
        <f t="shared" si="56"/>
        <v>6.1083916083916083</v>
      </c>
      <c r="N82" s="27"/>
      <c r="O82" s="51">
        <f t="shared" si="57"/>
        <v>18.221870978271884</v>
      </c>
      <c r="P82" s="27">
        <f t="shared" si="58"/>
        <v>6.1083916083916083</v>
      </c>
      <c r="Q82" s="58">
        <f t="shared" si="59"/>
        <v>0.68773342521683467</v>
      </c>
      <c r="R82" s="156">
        <f t="shared" si="50"/>
        <v>777.21693252872478</v>
      </c>
      <c r="S82" s="156">
        <f t="shared" si="51"/>
        <v>1087.0166888513634</v>
      </c>
      <c r="T82" s="153"/>
      <c r="U82" s="153"/>
      <c r="W82" s="9">
        <v>102</v>
      </c>
      <c r="X82" s="7">
        <v>6.1</v>
      </c>
      <c r="Y82" s="17">
        <v>0.875</v>
      </c>
      <c r="Z82" s="68">
        <v>1080</v>
      </c>
      <c r="AA82">
        <v>5286</v>
      </c>
      <c r="AB82">
        <v>951</v>
      </c>
      <c r="AC82">
        <v>1163</v>
      </c>
      <c r="AD82" s="27">
        <f t="shared" si="60"/>
        <v>9.9334533854198923E-2</v>
      </c>
      <c r="AE82" s="27">
        <f t="shared" si="61"/>
        <v>3.6859928254474365E-2</v>
      </c>
      <c r="AF82" s="24">
        <f t="shared" si="62"/>
        <v>2.694919348958333</v>
      </c>
      <c r="AG82" s="29">
        <f t="shared" si="63"/>
        <v>0.6777956744950554</v>
      </c>
      <c r="AH82" s="29">
        <f t="shared" si="64"/>
        <v>4.8944444444444448</v>
      </c>
      <c r="AJ82" s="51">
        <f t="shared" si="65"/>
        <v>27.567489980293409</v>
      </c>
      <c r="AK82" s="29">
        <f t="shared" si="66"/>
        <v>4.8944444444444448</v>
      </c>
      <c r="AL82" s="58">
        <f t="shared" si="67"/>
        <v>0.6777956744950554</v>
      </c>
      <c r="AN82" s="122"/>
      <c r="AO82" s="160"/>
      <c r="AP82" s="160"/>
      <c r="AQ82" s="128"/>
    </row>
    <row r="83" spans="1:43" x14ac:dyDescent="0.2">
      <c r="A83" s="1">
        <v>102</v>
      </c>
      <c r="B83" s="1">
        <v>244</v>
      </c>
      <c r="C83" s="1" t="s">
        <v>92</v>
      </c>
      <c r="D83" s="66">
        <v>6.1</v>
      </c>
      <c r="E83" s="68">
        <v>997</v>
      </c>
      <c r="F83" s="47">
        <v>665</v>
      </c>
      <c r="G83" s="47">
        <v>3861</v>
      </c>
      <c r="H83" s="50">
        <v>0.75</v>
      </c>
      <c r="I83" s="25">
        <f t="shared" si="52"/>
        <v>9.8728380657157028E-2</v>
      </c>
      <c r="J83" s="25">
        <f t="shared" si="53"/>
        <v>3.6025170475354966E-2</v>
      </c>
      <c r="K83" s="27">
        <f t="shared" si="54"/>
        <v>2.7405388886278192</v>
      </c>
      <c r="L83" s="27">
        <f t="shared" si="55"/>
        <v>0.68716315876046319</v>
      </c>
      <c r="M83" s="27">
        <f t="shared" si="56"/>
        <v>5.8060150375939852</v>
      </c>
      <c r="N83" s="27"/>
      <c r="O83" s="51">
        <f t="shared" si="57"/>
        <v>20.135845405583211</v>
      </c>
      <c r="P83" s="27">
        <f t="shared" si="58"/>
        <v>5.8060150375939852</v>
      </c>
      <c r="Q83" s="58">
        <f t="shared" si="59"/>
        <v>0.68716315876046319</v>
      </c>
      <c r="R83" s="156">
        <f t="shared" si="50"/>
        <v>815.6687176117249</v>
      </c>
      <c r="S83" s="156">
        <f t="shared" si="51"/>
        <v>1087.5582901489665</v>
      </c>
      <c r="T83" s="153"/>
      <c r="U83" s="153"/>
      <c r="W83" s="9">
        <v>102</v>
      </c>
      <c r="X83" s="7">
        <v>6.1</v>
      </c>
      <c r="Y83" s="17">
        <v>0.9</v>
      </c>
      <c r="Z83" s="68">
        <v>1180</v>
      </c>
      <c r="AA83">
        <v>5608</v>
      </c>
      <c r="AB83">
        <v>979</v>
      </c>
      <c r="AC83">
        <v>1196</v>
      </c>
      <c r="AD83" s="27">
        <f t="shared" si="60"/>
        <v>9.9650199943177364E-2</v>
      </c>
      <c r="AE83" s="27">
        <f t="shared" si="61"/>
        <v>3.7030394825104833E-2</v>
      </c>
      <c r="AF83" s="24">
        <f t="shared" si="62"/>
        <v>2.6910380084745764</v>
      </c>
      <c r="AG83" s="29">
        <f t="shared" si="63"/>
        <v>0.67789403180565722</v>
      </c>
      <c r="AH83" s="29">
        <f t="shared" si="64"/>
        <v>4.7525423728813561</v>
      </c>
      <c r="AJ83" s="51">
        <f t="shared" si="65"/>
        <v>29.246780894719151</v>
      </c>
      <c r="AK83" s="29">
        <f t="shared" si="66"/>
        <v>4.7525423728813561</v>
      </c>
      <c r="AL83" s="58">
        <f t="shared" si="67"/>
        <v>0.67789403180565722</v>
      </c>
      <c r="AN83" s="122"/>
      <c r="AO83" s="160"/>
      <c r="AP83" s="160"/>
      <c r="AQ83" s="128"/>
    </row>
    <row r="84" spans="1:43" x14ac:dyDescent="0.2">
      <c r="A84" s="1">
        <v>102</v>
      </c>
      <c r="B84" s="1">
        <v>244</v>
      </c>
      <c r="C84" s="1" t="s">
        <v>92</v>
      </c>
      <c r="D84" s="66">
        <v>6.1</v>
      </c>
      <c r="E84" s="68">
        <v>1048</v>
      </c>
      <c r="F84" s="47">
        <v>776</v>
      </c>
      <c r="G84" s="47">
        <v>4286</v>
      </c>
      <c r="H84" s="50">
        <v>0.78800000000000003</v>
      </c>
      <c r="I84" s="25">
        <f t="shared" si="52"/>
        <v>9.9188684444962386E-2</v>
      </c>
      <c r="J84" s="25">
        <f t="shared" si="53"/>
        <v>3.6194930543292064E-2</v>
      </c>
      <c r="K84" s="27">
        <f t="shared" si="54"/>
        <v>2.7404026739690712</v>
      </c>
      <c r="L84" s="27">
        <f t="shared" si="55"/>
        <v>0.68872895091023301</v>
      </c>
      <c r="M84" s="27">
        <f t="shared" si="56"/>
        <v>5.5231958762886597</v>
      </c>
      <c r="N84" s="27"/>
      <c r="O84" s="51">
        <f t="shared" si="57"/>
        <v>22.352300805058182</v>
      </c>
      <c r="P84" s="27">
        <f t="shared" si="58"/>
        <v>5.5231958762886597</v>
      </c>
      <c r="Q84" s="58">
        <f t="shared" si="59"/>
        <v>0.68872895091023301</v>
      </c>
      <c r="R84" s="156">
        <f t="shared" si="50"/>
        <v>857.39299504221435</v>
      </c>
      <c r="S84" s="156">
        <f t="shared" si="51"/>
        <v>1088.0621764495106</v>
      </c>
      <c r="T84" s="153"/>
      <c r="U84" s="153"/>
      <c r="W84" s="9">
        <v>102</v>
      </c>
      <c r="X84" s="7">
        <v>6.1</v>
      </c>
      <c r="Y84" s="17">
        <v>0.92500000000000004</v>
      </c>
      <c r="Z84" s="68">
        <v>1295</v>
      </c>
      <c r="AA84">
        <v>5924</v>
      </c>
      <c r="AB84">
        <v>1006</v>
      </c>
      <c r="AC84">
        <v>1229</v>
      </c>
      <c r="AD84" s="27">
        <f t="shared" si="60"/>
        <v>9.9688213435519826E-2</v>
      </c>
      <c r="AE84" s="27">
        <f t="shared" si="61"/>
        <v>3.7452774350698319E-2</v>
      </c>
      <c r="AF84" s="24">
        <f t="shared" si="62"/>
        <v>2.6617043774131277</v>
      </c>
      <c r="AG84" s="29">
        <f t="shared" si="63"/>
        <v>0.67063253143205936</v>
      </c>
      <c r="AH84" s="29">
        <f t="shared" si="64"/>
        <v>4.5745173745173746</v>
      </c>
      <c r="AJ84" s="51">
        <f t="shared" si="65"/>
        <v>30.894780674093482</v>
      </c>
      <c r="AK84" s="29">
        <f t="shared" si="66"/>
        <v>4.5745173745173746</v>
      </c>
      <c r="AL84" s="58">
        <f t="shared" si="67"/>
        <v>0.67063253143205936</v>
      </c>
      <c r="AN84" s="122"/>
      <c r="AO84" s="160"/>
      <c r="AP84" s="160"/>
      <c r="AQ84" s="128"/>
    </row>
    <row r="85" spans="1:43" x14ac:dyDescent="0.2">
      <c r="A85" s="1">
        <v>102</v>
      </c>
      <c r="B85" s="1">
        <v>244</v>
      </c>
      <c r="C85" s="1" t="s">
        <v>92</v>
      </c>
      <c r="D85" s="66">
        <v>6.1</v>
      </c>
      <c r="E85" s="68">
        <v>1093</v>
      </c>
      <c r="F85" s="47">
        <v>901</v>
      </c>
      <c r="G85" s="47">
        <v>4730</v>
      </c>
      <c r="H85" s="50">
        <v>0.82199999999999995</v>
      </c>
      <c r="I85" s="25">
        <f t="shared" si="52"/>
        <v>0.10063599517113397</v>
      </c>
      <c r="J85" s="25">
        <f t="shared" si="53"/>
        <v>3.7045390695466078E-2</v>
      </c>
      <c r="K85" s="27">
        <f t="shared" si="54"/>
        <v>2.7165591530244177</v>
      </c>
      <c r="L85" s="27">
        <f t="shared" si="55"/>
        <v>0.68769953452080956</v>
      </c>
      <c r="M85" s="27">
        <f t="shared" si="56"/>
        <v>5.2497225305216428</v>
      </c>
      <c r="N85" s="27"/>
      <c r="O85" s="51">
        <f t="shared" si="57"/>
        <v>24.667844798862621</v>
      </c>
      <c r="P85" s="27">
        <f t="shared" si="58"/>
        <v>5.2497225305216428</v>
      </c>
      <c r="Q85" s="58">
        <f t="shared" si="59"/>
        <v>0.68769953452080956</v>
      </c>
      <c r="R85" s="156">
        <f t="shared" si="50"/>
        <v>894.20853395146969</v>
      </c>
      <c r="S85" s="156">
        <f t="shared" si="51"/>
        <v>1087.8449318144401</v>
      </c>
      <c r="T85" s="153"/>
      <c r="U85" s="153"/>
      <c r="W85" s="9">
        <v>102</v>
      </c>
      <c r="X85" s="7">
        <v>6.1</v>
      </c>
      <c r="Y85" s="17">
        <v>0.95</v>
      </c>
      <c r="Z85" s="68">
        <v>1414</v>
      </c>
      <c r="AA85">
        <v>6273</v>
      </c>
      <c r="AB85">
        <v>1033</v>
      </c>
      <c r="AC85">
        <v>1263</v>
      </c>
      <c r="AD85" s="27">
        <f t="shared" si="60"/>
        <v>9.9954215566827098E-2</v>
      </c>
      <c r="AE85" s="27">
        <f t="shared" si="61"/>
        <v>3.7679855796702265E-2</v>
      </c>
      <c r="AF85" s="24">
        <f t="shared" si="62"/>
        <v>2.6527228794642861</v>
      </c>
      <c r="AG85" s="29">
        <f t="shared" si="63"/>
        <v>0.66926071352630678</v>
      </c>
      <c r="AH85" s="29">
        <f t="shared" si="64"/>
        <v>4.436350777934936</v>
      </c>
      <c r="AJ85" s="51">
        <f t="shared" si="65"/>
        <v>32.714881696250579</v>
      </c>
      <c r="AK85" s="29">
        <f t="shared" si="66"/>
        <v>4.436350777934936</v>
      </c>
      <c r="AL85" s="58">
        <f t="shared" si="67"/>
        <v>0.66926071352630678</v>
      </c>
      <c r="AN85" s="122"/>
      <c r="AO85" s="160"/>
      <c r="AP85" s="160"/>
      <c r="AQ85" s="128"/>
    </row>
    <row r="86" spans="1:43" x14ac:dyDescent="0.2">
      <c r="A86" s="1">
        <v>102</v>
      </c>
      <c r="B86" s="1">
        <v>244</v>
      </c>
      <c r="C86" s="1" t="s">
        <v>92</v>
      </c>
      <c r="D86" s="66">
        <v>6.1</v>
      </c>
      <c r="E86" s="68">
        <v>1156</v>
      </c>
      <c r="F86" s="47">
        <v>1054</v>
      </c>
      <c r="G86" s="47">
        <v>5174</v>
      </c>
      <c r="H86" s="50">
        <v>0.87</v>
      </c>
      <c r="I86" s="25">
        <f t="shared" si="52"/>
        <v>9.8410918443984169E-2</v>
      </c>
      <c r="J86" s="25">
        <f t="shared" si="53"/>
        <v>3.6630005416038391E-2</v>
      </c>
      <c r="K86" s="27">
        <f t="shared" si="54"/>
        <v>2.6866203629032253</v>
      </c>
      <c r="L86" s="27">
        <f t="shared" si="55"/>
        <v>0.67255969266154358</v>
      </c>
      <c r="M86" s="27">
        <f t="shared" si="56"/>
        <v>4.9089184060721065</v>
      </c>
      <c r="N86" s="27"/>
      <c r="O86" s="51">
        <f t="shared" si="57"/>
        <v>26.983388792667064</v>
      </c>
      <c r="P86" s="27">
        <f t="shared" si="58"/>
        <v>4.9089184060721065</v>
      </c>
      <c r="Q86" s="58">
        <f t="shared" si="59"/>
        <v>0.67255969266154358</v>
      </c>
      <c r="R86" s="156">
        <f t="shared" si="50"/>
        <v>945.75028842442725</v>
      </c>
      <c r="S86" s="156">
        <f t="shared" si="51"/>
        <v>1087.0692970395717</v>
      </c>
      <c r="T86" s="153"/>
      <c r="U86" s="153"/>
      <c r="W86" s="9">
        <v>102</v>
      </c>
      <c r="X86" s="7">
        <v>6.1</v>
      </c>
      <c r="Y86" s="17">
        <v>0.97499999999999998</v>
      </c>
      <c r="Z86" s="68">
        <v>1559</v>
      </c>
      <c r="AA86">
        <v>6555</v>
      </c>
      <c r="AB86">
        <v>1060</v>
      </c>
      <c r="AC86">
        <v>1295</v>
      </c>
      <c r="AD86" s="27">
        <f t="shared" si="60"/>
        <v>9.9349500504285884E-2</v>
      </c>
      <c r="AE86" s="27">
        <f t="shared" si="61"/>
        <v>3.8539553975885439E-2</v>
      </c>
      <c r="AF86" s="24">
        <f t="shared" si="62"/>
        <v>2.5778580770926878</v>
      </c>
      <c r="AG86" s="29">
        <f t="shared" si="63"/>
        <v>0.64840258726290179</v>
      </c>
      <c r="AH86" s="29">
        <f t="shared" si="64"/>
        <v>4.2046183450930084</v>
      </c>
      <c r="AJ86" s="51">
        <f t="shared" si="65"/>
        <v>34.185565043666912</v>
      </c>
      <c r="AK86" s="29">
        <f t="shared" si="66"/>
        <v>4.2046183450930084</v>
      </c>
      <c r="AL86" s="58">
        <f t="shared" si="67"/>
        <v>0.64840258726290179</v>
      </c>
      <c r="AN86" s="122"/>
      <c r="AO86" s="160"/>
      <c r="AP86" s="160"/>
      <c r="AQ86" s="128"/>
    </row>
    <row r="87" spans="1:43" x14ac:dyDescent="0.2">
      <c r="A87" s="1">
        <v>102</v>
      </c>
      <c r="B87" s="1">
        <v>244</v>
      </c>
      <c r="C87" s="1" t="s">
        <v>92</v>
      </c>
      <c r="D87" s="66">
        <v>6.1</v>
      </c>
      <c r="E87" s="68">
        <v>1194</v>
      </c>
      <c r="F87" s="47">
        <v>1172</v>
      </c>
      <c r="G87" s="47">
        <v>5579</v>
      </c>
      <c r="H87" s="50">
        <v>0.89800000000000002</v>
      </c>
      <c r="I87" s="25">
        <f t="shared" si="52"/>
        <v>9.9467278756260366E-2</v>
      </c>
      <c r="J87" s="25">
        <f t="shared" si="53"/>
        <v>3.6964471866875806E-2</v>
      </c>
      <c r="K87" s="27">
        <f t="shared" si="54"/>
        <v>2.6908886758745738</v>
      </c>
      <c r="L87" s="27">
        <f t="shared" si="55"/>
        <v>0.67723398018430792</v>
      </c>
      <c r="M87" s="27">
        <f t="shared" si="56"/>
        <v>4.7602389078498293</v>
      </c>
      <c r="N87" s="27"/>
      <c r="O87" s="51">
        <f t="shared" si="57"/>
        <v>29.09554040863733</v>
      </c>
      <c r="P87" s="27">
        <f t="shared" si="58"/>
        <v>4.7602389078498293</v>
      </c>
      <c r="Q87" s="58">
        <f t="shared" si="59"/>
        <v>0.67723398018430792</v>
      </c>
      <c r="R87" s="156">
        <f t="shared" si="50"/>
        <v>976.83896572557626</v>
      </c>
      <c r="S87" s="156">
        <f t="shared" si="51"/>
        <v>1087.7939484694614</v>
      </c>
      <c r="T87" s="153"/>
      <c r="U87" s="153"/>
      <c r="W87" s="9">
        <v>102</v>
      </c>
      <c r="X87" s="7">
        <v>6.1</v>
      </c>
      <c r="Y87" s="17">
        <v>1</v>
      </c>
      <c r="Z87" s="68">
        <v>1719</v>
      </c>
      <c r="AA87">
        <v>6788</v>
      </c>
      <c r="AB87">
        <v>1087</v>
      </c>
      <c r="AC87">
        <v>1329</v>
      </c>
      <c r="AD87" s="27">
        <f t="shared" si="60"/>
        <v>9.7684217185038738E-2</v>
      </c>
      <c r="AE87" s="27">
        <f t="shared" si="61"/>
        <v>3.9316134137893137E-2</v>
      </c>
      <c r="AF87" s="24">
        <f t="shared" si="62"/>
        <v>2.48458347513089</v>
      </c>
      <c r="AG87" s="29">
        <f t="shared" si="63"/>
        <v>0.61968171851326148</v>
      </c>
      <c r="AH87" s="29">
        <f t="shared" si="64"/>
        <v>3.9488074461896452</v>
      </c>
      <c r="AJ87" s="51">
        <f t="shared" si="65"/>
        <v>35.400704121496716</v>
      </c>
      <c r="AK87" s="29">
        <f t="shared" si="66"/>
        <v>3.9488074461896452</v>
      </c>
      <c r="AL87" s="58">
        <f t="shared" si="67"/>
        <v>0.61968171851326148</v>
      </c>
      <c r="AN87" s="122"/>
      <c r="AO87" s="160"/>
      <c r="AP87" s="160"/>
      <c r="AQ87" s="128"/>
    </row>
    <row r="88" spans="1:43" x14ac:dyDescent="0.2">
      <c r="A88" s="1">
        <v>102</v>
      </c>
      <c r="B88" s="1">
        <v>244</v>
      </c>
      <c r="C88" s="1" t="s">
        <v>92</v>
      </c>
      <c r="D88" s="66">
        <v>6.1</v>
      </c>
      <c r="E88" s="68">
        <v>1232</v>
      </c>
      <c r="F88" s="47">
        <v>1308</v>
      </c>
      <c r="G88" s="47">
        <v>5994</v>
      </c>
      <c r="H88" s="50">
        <v>0.92700000000000005</v>
      </c>
      <c r="I88" s="25">
        <f t="shared" si="52"/>
        <v>0.10037553006577836</v>
      </c>
      <c r="J88" s="25">
        <f t="shared" si="53"/>
        <v>3.7553074147980543E-2</v>
      </c>
      <c r="K88" s="27">
        <f t="shared" si="54"/>
        <v>2.6728978211009169</v>
      </c>
      <c r="L88" s="27">
        <f t="shared" si="55"/>
        <v>0.6757704143660892</v>
      </c>
      <c r="M88" s="27">
        <f t="shared" si="56"/>
        <v>4.5825688073394497</v>
      </c>
      <c r="N88" s="27"/>
      <c r="O88" s="51">
        <f t="shared" si="57"/>
        <v>31.259843916359948</v>
      </c>
      <c r="P88" s="27">
        <f t="shared" si="58"/>
        <v>4.5825688073394497</v>
      </c>
      <c r="Q88" s="58">
        <f t="shared" si="59"/>
        <v>0.6757704143660892</v>
      </c>
      <c r="R88" s="156">
        <f t="shared" si="50"/>
        <v>1007.9276430267253</v>
      </c>
      <c r="S88" s="156">
        <f t="shared" si="51"/>
        <v>1087.3005857893477</v>
      </c>
      <c r="T88" s="153"/>
      <c r="U88" s="153"/>
      <c r="AD88" s="27"/>
      <c r="AE88" s="27"/>
      <c r="AG88" s="29"/>
      <c r="AH88" s="29"/>
      <c r="AL88" s="58"/>
      <c r="AN88" s="122"/>
      <c r="AO88" s="160"/>
      <c r="AP88" s="160"/>
      <c r="AQ88" s="128"/>
    </row>
    <row r="89" spans="1:43" x14ac:dyDescent="0.2">
      <c r="A89" s="1">
        <v>102</v>
      </c>
      <c r="B89" s="1">
        <v>244</v>
      </c>
      <c r="C89" s="1" t="s">
        <v>92</v>
      </c>
      <c r="D89" s="66">
        <v>6.1</v>
      </c>
      <c r="E89" s="68">
        <v>1257</v>
      </c>
      <c r="F89" s="47">
        <v>1399</v>
      </c>
      <c r="G89" s="47">
        <v>6236</v>
      </c>
      <c r="H89" s="50">
        <v>0.94599999999999995</v>
      </c>
      <c r="I89" s="25">
        <f t="shared" si="52"/>
        <v>0.10031550872703315</v>
      </c>
      <c r="J89" s="25">
        <f t="shared" si="53"/>
        <v>3.7816536939891184E-2</v>
      </c>
      <c r="K89" s="27">
        <f t="shared" si="54"/>
        <v>2.6526889251250885</v>
      </c>
      <c r="L89" s="27">
        <f t="shared" si="55"/>
        <v>0.67046059099227207</v>
      </c>
      <c r="M89" s="27">
        <f t="shared" si="56"/>
        <v>4.4574696211579701</v>
      </c>
      <c r="N89" s="27"/>
      <c r="O89" s="51">
        <f t="shared" si="57"/>
        <v>32.521919696766872</v>
      </c>
      <c r="P89" s="27">
        <f t="shared" si="58"/>
        <v>4.4574696211579701</v>
      </c>
      <c r="Q89" s="58">
        <f t="shared" si="59"/>
        <v>0.67046059099227207</v>
      </c>
      <c r="R89" s="156">
        <f t="shared" si="50"/>
        <v>1028.3807201985337</v>
      </c>
      <c r="S89" s="156">
        <f t="shared" si="51"/>
        <v>1087.0832137405218</v>
      </c>
      <c r="T89" s="153"/>
      <c r="U89" s="153"/>
      <c r="AD89" s="27"/>
      <c r="AE89" s="27"/>
      <c r="AG89" s="29"/>
      <c r="AH89" s="29"/>
      <c r="AL89" s="58"/>
      <c r="AN89" s="122"/>
      <c r="AO89" s="160"/>
      <c r="AP89" s="160"/>
      <c r="AQ89" s="128"/>
    </row>
    <row r="90" spans="1:43" x14ac:dyDescent="0.2">
      <c r="A90" s="1">
        <v>102</v>
      </c>
      <c r="B90" s="1">
        <v>244</v>
      </c>
      <c r="C90" s="1" t="s">
        <v>92</v>
      </c>
      <c r="D90" s="66">
        <v>6.1</v>
      </c>
      <c r="E90" s="68">
        <v>1297</v>
      </c>
      <c r="F90" s="45">
        <v>1562</v>
      </c>
      <c r="G90" s="47">
        <v>6564</v>
      </c>
      <c r="H90" s="50">
        <v>0.97599999999999998</v>
      </c>
      <c r="I90" s="25">
        <f t="shared" si="52"/>
        <v>9.9179325175028796E-2</v>
      </c>
      <c r="J90" s="25">
        <f t="shared" si="53"/>
        <v>3.8435361978444001E-2</v>
      </c>
      <c r="K90" s="27">
        <f t="shared" si="54"/>
        <v>2.5804186579705508</v>
      </c>
      <c r="L90" s="27">
        <f t="shared" si="55"/>
        <v>0.64849053132065149</v>
      </c>
      <c r="M90" s="27">
        <f t="shared" si="56"/>
        <v>4.2023047375160054</v>
      </c>
      <c r="N90" s="27"/>
      <c r="O90" s="51">
        <f t="shared" si="57"/>
        <v>34.232501746244026</v>
      </c>
      <c r="P90" s="27">
        <f t="shared" si="58"/>
        <v>4.2023047375160054</v>
      </c>
      <c r="Q90" s="58">
        <f t="shared" si="59"/>
        <v>0.64849053132065149</v>
      </c>
      <c r="R90" s="156">
        <f t="shared" si="50"/>
        <v>1061.1056436734275</v>
      </c>
      <c r="S90" s="156">
        <f t="shared" si="51"/>
        <v>1087.198405403102</v>
      </c>
      <c r="T90" s="153"/>
      <c r="U90" s="153"/>
      <c r="AD90" s="27"/>
      <c r="AE90" s="27"/>
      <c r="AG90" s="29"/>
      <c r="AH90" s="29"/>
      <c r="AL90" s="58"/>
      <c r="AN90" s="122"/>
      <c r="AO90" s="160"/>
      <c r="AP90" s="160"/>
      <c r="AQ90" s="128"/>
    </row>
    <row r="91" spans="1:43" x14ac:dyDescent="0.2">
      <c r="A91" s="1">
        <v>102</v>
      </c>
      <c r="B91" s="1">
        <v>244</v>
      </c>
      <c r="C91" s="1" t="s">
        <v>92</v>
      </c>
      <c r="D91" s="66">
        <v>6.1</v>
      </c>
      <c r="E91" s="68">
        <v>1352</v>
      </c>
      <c r="F91" s="47">
        <v>1831</v>
      </c>
      <c r="G91" s="47">
        <v>6931</v>
      </c>
      <c r="H91" s="50">
        <v>1.0169999999999999</v>
      </c>
      <c r="I91" s="25">
        <f t="shared" si="52"/>
        <v>9.6377364131507992E-2</v>
      </c>
      <c r="J91" s="25">
        <f t="shared" si="53"/>
        <v>3.9776644487072098E-2</v>
      </c>
      <c r="K91" s="27">
        <f t="shared" si="54"/>
        <v>2.4229636605679956</v>
      </c>
      <c r="L91" s="27">
        <f t="shared" si="55"/>
        <v>0.60025711176949548</v>
      </c>
      <c r="M91" s="27">
        <f t="shared" si="56"/>
        <v>3.785363189513927</v>
      </c>
      <c r="N91" s="27"/>
      <c r="O91" s="51">
        <f t="shared" si="57"/>
        <v>36.146476173555357</v>
      </c>
      <c r="P91" s="27">
        <f t="shared" si="58"/>
        <v>3.785363189513927</v>
      </c>
      <c r="Q91" s="58">
        <f t="shared" si="59"/>
        <v>0.60025711176949548</v>
      </c>
      <c r="R91" s="156">
        <f t="shared" si="50"/>
        <v>1106.1024134514064</v>
      </c>
      <c r="S91" s="156">
        <f t="shared" si="51"/>
        <v>1087.6129925775874</v>
      </c>
      <c r="T91" s="153"/>
      <c r="U91" s="153"/>
      <c r="AD91" s="27"/>
      <c r="AE91" s="27"/>
      <c r="AG91" s="29"/>
      <c r="AH91" s="29"/>
      <c r="AL91" s="58"/>
      <c r="AN91" s="122"/>
      <c r="AO91" s="160"/>
      <c r="AP91" s="160"/>
      <c r="AQ91" s="128"/>
    </row>
    <row r="92" spans="1:43" x14ac:dyDescent="0.2">
      <c r="A92" s="1">
        <v>102</v>
      </c>
      <c r="B92" s="1">
        <v>244</v>
      </c>
      <c r="C92" s="1" t="s">
        <v>92</v>
      </c>
      <c r="D92" s="66">
        <v>6.1</v>
      </c>
      <c r="E92" s="68">
        <v>1390</v>
      </c>
      <c r="F92" s="47">
        <v>2086</v>
      </c>
      <c r="G92" s="47">
        <v>7201</v>
      </c>
      <c r="H92" s="50">
        <v>1.046</v>
      </c>
      <c r="I92" s="25">
        <f t="shared" si="52"/>
        <v>9.473178904313441E-2</v>
      </c>
      <c r="J92" s="25">
        <f t="shared" si="53"/>
        <v>4.1700357438341031E-2</v>
      </c>
      <c r="K92" s="27">
        <f t="shared" si="54"/>
        <v>2.2717260681327898</v>
      </c>
      <c r="L92" s="27">
        <f t="shared" si="55"/>
        <v>0.55796469828276063</v>
      </c>
      <c r="M92" s="27">
        <f t="shared" si="56"/>
        <v>3.4520613614573348</v>
      </c>
      <c r="N92" s="27"/>
      <c r="O92" s="51">
        <f t="shared" si="57"/>
        <v>37.554577250868867</v>
      </c>
      <c r="P92" s="27">
        <f t="shared" si="58"/>
        <v>3.4520613614573348</v>
      </c>
      <c r="Q92" s="58">
        <f t="shared" si="59"/>
        <v>0.55796469828276063</v>
      </c>
      <c r="R92" s="156">
        <f t="shared" si="50"/>
        <v>1137.1910907525553</v>
      </c>
      <c r="S92" s="156">
        <f t="shared" si="51"/>
        <v>1087.1807750980452</v>
      </c>
      <c r="T92" s="153"/>
      <c r="U92" s="153"/>
      <c r="AD92" s="27"/>
      <c r="AE92" s="27"/>
      <c r="AG92" s="29"/>
      <c r="AH92" s="29"/>
      <c r="AL92" s="58"/>
      <c r="AN92" s="122"/>
      <c r="AO92" s="160"/>
      <c r="AP92" s="160"/>
      <c r="AQ92" s="128"/>
    </row>
    <row r="93" spans="1:43" x14ac:dyDescent="0.2">
      <c r="A93" s="1">
        <v>102</v>
      </c>
      <c r="B93" s="1">
        <v>244</v>
      </c>
      <c r="C93" s="1" t="s">
        <v>92</v>
      </c>
      <c r="D93" s="66">
        <v>6.1</v>
      </c>
      <c r="E93" s="68">
        <v>1452</v>
      </c>
      <c r="F93" s="47">
        <v>2504</v>
      </c>
      <c r="G93" s="47">
        <v>7568</v>
      </c>
      <c r="H93" s="50">
        <v>1.0920000000000001</v>
      </c>
      <c r="I93" s="25">
        <f t="shared" si="52"/>
        <v>9.1238979574254961E-2</v>
      </c>
      <c r="J93" s="25">
        <f t="shared" si="53"/>
        <v>4.3914136724826511E-2</v>
      </c>
      <c r="K93" s="27">
        <f t="shared" si="54"/>
        <v>2.0776676118210862</v>
      </c>
      <c r="L93" s="27">
        <f t="shared" si="55"/>
        <v>0.5008055934328276</v>
      </c>
      <c r="M93" s="27">
        <f t="shared" si="56"/>
        <v>3.0223642172523961</v>
      </c>
      <c r="N93" s="27"/>
      <c r="O93" s="51">
        <f t="shared" si="57"/>
        <v>39.468551678180198</v>
      </c>
      <c r="P93" s="27">
        <f t="shared" si="58"/>
        <v>3.0223642172523961</v>
      </c>
      <c r="Q93" s="58">
        <f t="shared" si="59"/>
        <v>0.5008055934328276</v>
      </c>
      <c r="R93" s="156">
        <f t="shared" si="50"/>
        <v>1187.9147221386406</v>
      </c>
      <c r="S93" s="156">
        <f t="shared" si="51"/>
        <v>1087.8339946324547</v>
      </c>
      <c r="T93" s="153"/>
      <c r="U93" s="153"/>
      <c r="AD93" s="27"/>
      <c r="AE93" s="27"/>
      <c r="AG93" s="29"/>
      <c r="AH93" s="29"/>
      <c r="AL93" s="58"/>
      <c r="AN93" s="122"/>
      <c r="AO93" s="160"/>
      <c r="AP93" s="160"/>
      <c r="AQ93" s="128"/>
    </row>
    <row r="94" spans="1:43" x14ac:dyDescent="0.2">
      <c r="A94" s="1">
        <v>102</v>
      </c>
      <c r="B94" s="1">
        <v>244</v>
      </c>
      <c r="C94" s="1" t="s">
        <v>92</v>
      </c>
      <c r="D94" s="66">
        <v>6.1</v>
      </c>
      <c r="E94" s="68">
        <v>1497</v>
      </c>
      <c r="F94" s="47">
        <v>2747</v>
      </c>
      <c r="G94" s="47">
        <v>7664</v>
      </c>
      <c r="H94" s="50">
        <v>1.1259999999999999</v>
      </c>
      <c r="I94" s="25">
        <f t="shared" si="52"/>
        <v>8.6924944918721853E-2</v>
      </c>
      <c r="J94" s="25">
        <f t="shared" si="53"/>
        <v>4.396055154959299E-2</v>
      </c>
      <c r="K94" s="27">
        <f t="shared" si="54"/>
        <v>1.9773397251547142</v>
      </c>
      <c r="L94" s="27">
        <f t="shared" si="55"/>
        <v>0.46521787685251292</v>
      </c>
      <c r="M94" s="27">
        <f t="shared" si="56"/>
        <v>2.7899526756461595</v>
      </c>
      <c r="N94" s="27"/>
      <c r="O94" s="51">
        <f t="shared" si="57"/>
        <v>39.969209839002779</v>
      </c>
      <c r="P94" s="27">
        <f t="shared" si="58"/>
        <v>2.7899526756461595</v>
      </c>
      <c r="Q94" s="58">
        <f t="shared" si="59"/>
        <v>0.46521787685251292</v>
      </c>
      <c r="R94" s="156">
        <f t="shared" si="50"/>
        <v>1224.7302610478957</v>
      </c>
      <c r="S94" s="156">
        <f t="shared" si="51"/>
        <v>1087.6822922272611</v>
      </c>
      <c r="T94" s="153"/>
      <c r="U94" s="153"/>
      <c r="AD94" s="27"/>
      <c r="AE94" s="27"/>
      <c r="AG94" s="29"/>
      <c r="AH94" s="29"/>
      <c r="AL94" s="58"/>
      <c r="AN94" s="122"/>
      <c r="AO94" s="160"/>
      <c r="AP94" s="160"/>
      <c r="AQ94" s="128"/>
    </row>
    <row r="95" spans="1:43" x14ac:dyDescent="0.2">
      <c r="A95" s="1">
        <v>102</v>
      </c>
      <c r="B95" s="1">
        <v>244</v>
      </c>
      <c r="C95" s="1" t="s">
        <v>92</v>
      </c>
      <c r="D95" s="66">
        <v>6.1</v>
      </c>
      <c r="E95" s="68">
        <v>1544</v>
      </c>
      <c r="F95" s="47">
        <v>3116</v>
      </c>
      <c r="G95" s="47">
        <v>7915</v>
      </c>
      <c r="H95" s="50">
        <v>1.1619999999999999</v>
      </c>
      <c r="I95" s="25">
        <f t="shared" si="52"/>
        <v>8.438958593250824E-2</v>
      </c>
      <c r="J95" s="25">
        <f t="shared" si="53"/>
        <v>4.5449115454224379E-2</v>
      </c>
      <c r="K95" s="27">
        <f t="shared" si="54"/>
        <v>1.8567927029845956</v>
      </c>
      <c r="L95" s="27">
        <f t="shared" si="55"/>
        <v>0.43043813404278558</v>
      </c>
      <c r="M95" s="27">
        <f t="shared" si="56"/>
        <v>2.5401155327342746</v>
      </c>
      <c r="N95" s="27"/>
      <c r="O95" s="51">
        <f t="shared" si="57"/>
        <v>41.278222321986817</v>
      </c>
      <c r="P95" s="27">
        <f t="shared" si="58"/>
        <v>2.5401155327342746</v>
      </c>
      <c r="Q95" s="58">
        <f t="shared" si="59"/>
        <v>0.43043813404278558</v>
      </c>
      <c r="R95" s="156">
        <f t="shared" si="50"/>
        <v>1263.182046130896</v>
      </c>
      <c r="S95" s="156">
        <f t="shared" si="51"/>
        <v>1087.0757711969845</v>
      </c>
      <c r="T95" s="153"/>
      <c r="U95" s="153"/>
      <c r="AD95" s="27"/>
      <c r="AE95" s="27"/>
      <c r="AG95" s="29"/>
      <c r="AH95" s="29"/>
      <c r="AL95" s="58"/>
      <c r="AN95" s="122"/>
      <c r="AO95" s="160"/>
      <c r="AP95" s="160"/>
      <c r="AQ95" s="128"/>
    </row>
    <row r="96" spans="1:43" x14ac:dyDescent="0.2">
      <c r="I96" s="25"/>
      <c r="J96" s="25"/>
      <c r="K96" s="27"/>
      <c r="L96" s="27"/>
      <c r="M96" s="27"/>
      <c r="N96" s="27"/>
      <c r="O96" s="51"/>
      <c r="P96" s="27"/>
      <c r="Q96" s="58"/>
      <c r="R96" s="156"/>
      <c r="T96" s="153"/>
      <c r="U96" s="153"/>
      <c r="AD96" s="27"/>
      <c r="AE96" s="27"/>
      <c r="AG96" s="29"/>
      <c r="AH96" s="29"/>
      <c r="AL96" s="58"/>
      <c r="AN96" s="122"/>
      <c r="AO96" s="160"/>
      <c r="AP96" s="160"/>
      <c r="AQ96" s="128"/>
    </row>
    <row r="97" spans="1:43" x14ac:dyDescent="0.2">
      <c r="I97" s="25"/>
      <c r="J97" s="25"/>
      <c r="K97" s="27"/>
      <c r="L97" s="27"/>
      <c r="M97" s="27"/>
      <c r="N97" s="27"/>
      <c r="O97" s="51"/>
      <c r="P97" s="27"/>
      <c r="Q97" s="58"/>
      <c r="R97" s="156"/>
      <c r="T97" s="153"/>
      <c r="U97" s="153"/>
      <c r="AD97" s="27"/>
      <c r="AE97" s="27"/>
      <c r="AG97" s="29"/>
      <c r="AH97" s="29"/>
      <c r="AL97" s="58"/>
      <c r="AN97" s="122"/>
      <c r="AO97" s="160"/>
      <c r="AP97" s="160"/>
      <c r="AQ97" s="128"/>
    </row>
    <row r="98" spans="1:43" x14ac:dyDescent="0.2">
      <c r="A98" s="1">
        <v>103</v>
      </c>
      <c r="B98" s="1">
        <v>229</v>
      </c>
      <c r="C98" s="1" t="s">
        <v>92</v>
      </c>
      <c r="D98" s="66">
        <v>7.4</v>
      </c>
      <c r="E98">
        <v>651</v>
      </c>
      <c r="F98">
        <v>214</v>
      </c>
      <c r="G98">
        <v>1887</v>
      </c>
      <c r="H98">
        <v>0.49199999999999999</v>
      </c>
      <c r="I98" s="25">
        <f t="shared" ref="I98:I119" si="68">0.1515*(G98/1000)/(E98/1000)^2/($D$4/10)^4</f>
        <v>0.11317290187347362</v>
      </c>
      <c r="J98" s="25">
        <f t="shared" ref="J98:J119" si="69">0.5*(F98/1000)/(E98/1000)^3/($D$4/10)^5</f>
        <v>4.1642872754987008E-2</v>
      </c>
      <c r="K98" s="27">
        <f t="shared" ref="K98:K119" si="70">I98/J98</f>
        <v>2.7177015990070092</v>
      </c>
      <c r="L98" s="27">
        <f t="shared" ref="L98:L119" si="71">0.798*I98^1.5/J98</f>
        <v>0.7295849843386687</v>
      </c>
      <c r="M98" s="27">
        <f t="shared" ref="M98:M119" si="72">G98/F98</f>
        <v>8.8177570093457938</v>
      </c>
      <c r="N98" s="27"/>
      <c r="O98" s="51">
        <f t="shared" ref="O98:O119" si="73">G98/(PI()*$D$4^2/4)</f>
        <v>9.8410619736688734</v>
      </c>
      <c r="P98" s="27">
        <f t="shared" ref="P98:P119" si="74">M98</f>
        <v>8.8177570093457938</v>
      </c>
      <c r="Q98" s="58">
        <f t="shared" ref="Q98:Q119" si="75">L98</f>
        <v>0.7295849843386687</v>
      </c>
      <c r="R98" s="156">
        <f t="shared" si="50"/>
        <v>532.59812955389464</v>
      </c>
      <c r="S98" s="156">
        <f t="shared" si="51"/>
        <v>1082.5165234835256</v>
      </c>
      <c r="T98" s="153"/>
      <c r="U98" s="153"/>
      <c r="W98" s="1">
        <v>103</v>
      </c>
      <c r="X98" s="7">
        <v>7.4</v>
      </c>
      <c r="Y98" s="17">
        <v>0.72499999999999998</v>
      </c>
      <c r="Z98">
        <v>702</v>
      </c>
      <c r="AA98">
        <v>4086</v>
      </c>
      <c r="AB98">
        <v>784</v>
      </c>
      <c r="AC98">
        <v>958</v>
      </c>
      <c r="AD98" s="27">
        <f t="shared" ref="AD98:AD109" si="76">0.1515*(AA98/1000)/(AC98/1000)^2/($D$4/10)^4</f>
        <v>0.11316180677455209</v>
      </c>
      <c r="AE98" s="27">
        <f t="shared" ref="AE98:AE109" si="77">0.5*(Z98/1000)/(AC98/1000)^3/($D$4/10)^5</f>
        <v>4.2865753197257432E-2</v>
      </c>
      <c r="AF98" s="24">
        <f t="shared" ref="AF98:AF109" si="78">AD98/AE98</f>
        <v>2.6399117788461544</v>
      </c>
      <c r="AG98" s="29">
        <f t="shared" ref="AG98:AG109" si="79">0.798*AD98^1.5/AE98</f>
        <v>0.70866705193195434</v>
      </c>
      <c r="AH98" s="29">
        <f t="shared" ref="AH98:AH109" si="80">AA98/Z98</f>
        <v>5.8205128205128203</v>
      </c>
      <c r="AJ98" s="51">
        <f t="shared" ref="AJ98:AJ109" si="81">AA98/(PI()*$D$4^2/4)</f>
        <v>21.309262970011137</v>
      </c>
      <c r="AK98" s="29">
        <f t="shared" ref="AK98:AK109" si="82">AH98</f>
        <v>5.8205128205128203</v>
      </c>
      <c r="AL98" s="58">
        <f t="shared" ref="AL98:AL109" si="83">AG98</f>
        <v>0.70866705193195434</v>
      </c>
      <c r="AN98" s="122"/>
      <c r="AO98" s="160"/>
      <c r="AP98" s="160"/>
      <c r="AQ98" s="128"/>
    </row>
    <row r="99" spans="1:43" x14ac:dyDescent="0.2">
      <c r="A99" s="1">
        <v>103</v>
      </c>
      <c r="B99" s="1">
        <v>229</v>
      </c>
      <c r="C99" s="1" t="s">
        <v>92</v>
      </c>
      <c r="D99" s="66">
        <v>7.4</v>
      </c>
      <c r="E99">
        <v>709</v>
      </c>
      <c r="F99">
        <v>275</v>
      </c>
      <c r="G99">
        <v>2222</v>
      </c>
      <c r="H99">
        <v>0.53600000000000003</v>
      </c>
      <c r="I99" s="25">
        <f t="shared" si="68"/>
        <v>0.11235285506569773</v>
      </c>
      <c r="J99" s="25">
        <f t="shared" si="69"/>
        <v>4.1425128334928778E-2</v>
      </c>
      <c r="K99" s="27">
        <f t="shared" si="70"/>
        <v>2.7121908749999988</v>
      </c>
      <c r="L99" s="27">
        <f t="shared" si="71"/>
        <v>0.72546288447806029</v>
      </c>
      <c r="M99" s="27">
        <f t="shared" si="72"/>
        <v>8.08</v>
      </c>
      <c r="N99" s="27"/>
      <c r="O99" s="51">
        <f t="shared" si="73"/>
        <v>11.588150347372673</v>
      </c>
      <c r="P99" s="27">
        <f t="shared" si="74"/>
        <v>8.08</v>
      </c>
      <c r="Q99" s="58">
        <f t="shared" si="75"/>
        <v>0.72546288447806029</v>
      </c>
      <c r="R99" s="156">
        <f t="shared" si="50"/>
        <v>580.04926859249042</v>
      </c>
      <c r="S99" s="156">
        <f t="shared" si="51"/>
        <v>1082.1814712546463</v>
      </c>
      <c r="T99" s="153"/>
      <c r="U99" s="153"/>
      <c r="W99" s="1">
        <v>103</v>
      </c>
      <c r="X99" s="7">
        <v>7.4</v>
      </c>
      <c r="Y99" s="17">
        <v>0.75</v>
      </c>
      <c r="Z99">
        <v>780</v>
      </c>
      <c r="AA99">
        <v>4385</v>
      </c>
      <c r="AB99">
        <v>811</v>
      </c>
      <c r="AC99">
        <v>991</v>
      </c>
      <c r="AD99" s="27">
        <f t="shared" si="76"/>
        <v>0.11348927392180481</v>
      </c>
      <c r="AE99" s="27">
        <f t="shared" si="77"/>
        <v>4.3027242428519637E-2</v>
      </c>
      <c r="AF99" s="24">
        <f t="shared" si="78"/>
        <v>2.6376143930288456</v>
      </c>
      <c r="AG99" s="29">
        <f t="shared" si="79"/>
        <v>0.70907407014574531</v>
      </c>
      <c r="AH99" s="29">
        <f t="shared" si="80"/>
        <v>5.6217948717948714</v>
      </c>
      <c r="AJ99" s="51">
        <f t="shared" si="81"/>
        <v>22.868604533406469</v>
      </c>
      <c r="AK99" s="29">
        <f t="shared" si="82"/>
        <v>5.6217948717948714</v>
      </c>
      <c r="AL99" s="58">
        <f t="shared" si="83"/>
        <v>0.70907407014574531</v>
      </c>
      <c r="AN99" s="122"/>
      <c r="AO99" s="160"/>
      <c r="AP99" s="160"/>
      <c r="AQ99" s="128"/>
    </row>
    <row r="100" spans="1:43" x14ac:dyDescent="0.2">
      <c r="A100" s="1">
        <v>103</v>
      </c>
      <c r="B100" s="1">
        <v>229</v>
      </c>
      <c r="C100" s="1" t="s">
        <v>92</v>
      </c>
      <c r="D100" s="66">
        <v>7.4</v>
      </c>
      <c r="E100">
        <v>765</v>
      </c>
      <c r="F100">
        <v>368</v>
      </c>
      <c r="G100">
        <v>2577</v>
      </c>
      <c r="H100">
        <v>0.57899999999999996</v>
      </c>
      <c r="I100" s="25">
        <f t="shared" si="68"/>
        <v>0.11192422014179161</v>
      </c>
      <c r="J100" s="25">
        <f t="shared" si="69"/>
        <v>4.4129945131097276E-2</v>
      </c>
      <c r="K100" s="27">
        <f t="shared" si="70"/>
        <v>2.5362419964334237</v>
      </c>
      <c r="L100" s="27">
        <f t="shared" si="71"/>
        <v>0.67710437418793223</v>
      </c>
      <c r="M100" s="27">
        <f t="shared" si="72"/>
        <v>7.0027173913043477</v>
      </c>
      <c r="N100" s="106"/>
      <c r="O100" s="51">
        <f t="shared" si="73"/>
        <v>13.43954250458118</v>
      </c>
      <c r="P100" s="27">
        <f t="shared" si="74"/>
        <v>7.0027173913043477</v>
      </c>
      <c r="Q100" s="58">
        <f t="shared" si="75"/>
        <v>0.67710437418793223</v>
      </c>
      <c r="R100" s="156">
        <f t="shared" si="50"/>
        <v>625.86416145734154</v>
      </c>
      <c r="S100" s="156">
        <f t="shared" si="51"/>
        <v>1080.9398298054259</v>
      </c>
      <c r="T100" s="153"/>
      <c r="U100" s="153"/>
      <c r="W100" s="1">
        <v>103</v>
      </c>
      <c r="X100" s="7">
        <v>7.4</v>
      </c>
      <c r="Y100" s="17">
        <v>0.77500000000000002</v>
      </c>
      <c r="Z100">
        <v>863</v>
      </c>
      <c r="AA100">
        <v>4701</v>
      </c>
      <c r="AB100">
        <v>838</v>
      </c>
      <c r="AC100">
        <v>1024</v>
      </c>
      <c r="AD100" s="27">
        <f t="shared" si="76"/>
        <v>0.11395224</v>
      </c>
      <c r="AE100" s="27">
        <f t="shared" si="77"/>
        <v>4.3149999999999994E-2</v>
      </c>
      <c r="AF100" s="24">
        <f t="shared" si="78"/>
        <v>2.640839860950174</v>
      </c>
      <c r="AG100" s="29">
        <f t="shared" si="79"/>
        <v>0.71138776457983421</v>
      </c>
      <c r="AH100" s="29">
        <f t="shared" si="80"/>
        <v>5.4472769409038237</v>
      </c>
      <c r="AJ100" s="51">
        <f t="shared" si="81"/>
        <v>24.5166043127808</v>
      </c>
      <c r="AK100" s="29">
        <f t="shared" si="82"/>
        <v>5.4472769409038237</v>
      </c>
      <c r="AL100" s="58">
        <f t="shared" si="83"/>
        <v>0.71138776457983421</v>
      </c>
      <c r="AN100" s="122"/>
      <c r="AO100" s="160"/>
      <c r="AP100" s="160"/>
      <c r="AQ100" s="128"/>
    </row>
    <row r="101" spans="1:43" x14ac:dyDescent="0.2">
      <c r="A101" s="1">
        <v>103</v>
      </c>
      <c r="B101" s="1">
        <v>229</v>
      </c>
      <c r="C101" s="1" t="s">
        <v>92</v>
      </c>
      <c r="D101" s="66">
        <v>7.4</v>
      </c>
      <c r="E101">
        <v>803</v>
      </c>
      <c r="F101">
        <v>405</v>
      </c>
      <c r="G101">
        <v>2845</v>
      </c>
      <c r="H101">
        <v>0.60699999999999998</v>
      </c>
      <c r="I101" s="25">
        <f t="shared" si="68"/>
        <v>0.11214597962001148</v>
      </c>
      <c r="J101" s="25">
        <f t="shared" si="69"/>
        <v>4.1993131471233139E-2</v>
      </c>
      <c r="K101" s="27">
        <f t="shared" si="70"/>
        <v>2.670579108796296</v>
      </c>
      <c r="L101" s="27">
        <f t="shared" si="71"/>
        <v>0.7136745225054496</v>
      </c>
      <c r="M101" s="27">
        <f t="shared" si="72"/>
        <v>7.0246913580246915</v>
      </c>
      <c r="N101" s="27"/>
      <c r="O101" s="51">
        <f t="shared" si="73"/>
        <v>14.83721320354422</v>
      </c>
      <c r="P101" s="27">
        <f t="shared" si="74"/>
        <v>7.0246913580246915</v>
      </c>
      <c r="Q101" s="58">
        <f t="shared" si="75"/>
        <v>0.7136745225054496</v>
      </c>
      <c r="R101" s="156">
        <f t="shared" si="50"/>
        <v>656.95283875849054</v>
      </c>
      <c r="S101" s="156">
        <f t="shared" si="51"/>
        <v>1082.2946272792267</v>
      </c>
      <c r="T101" s="153"/>
      <c r="U101" s="153"/>
      <c r="W101" s="1">
        <v>103</v>
      </c>
      <c r="X101" s="7">
        <v>7.4</v>
      </c>
      <c r="Y101" s="17">
        <v>0.8</v>
      </c>
      <c r="Z101">
        <v>949</v>
      </c>
      <c r="AA101">
        <v>4992</v>
      </c>
      <c r="AB101">
        <v>865</v>
      </c>
      <c r="AC101">
        <v>1057</v>
      </c>
      <c r="AD101" s="27">
        <f t="shared" si="76"/>
        <v>0.11356830155326163</v>
      </c>
      <c r="AE101" s="27">
        <f t="shared" si="77"/>
        <v>4.3143077859001178E-2</v>
      </c>
      <c r="AF101" s="24">
        <f t="shared" si="78"/>
        <v>2.6323643835616437</v>
      </c>
      <c r="AG101" s="29">
        <f t="shared" si="79"/>
        <v>0.70790904739147709</v>
      </c>
      <c r="AH101" s="29">
        <f t="shared" si="80"/>
        <v>5.2602739726027394</v>
      </c>
      <c r="AJ101" s="51">
        <f t="shared" si="81"/>
        <v>26.034224362774253</v>
      </c>
      <c r="AK101" s="29">
        <f t="shared" si="82"/>
        <v>5.2602739726027394</v>
      </c>
      <c r="AL101" s="58">
        <f t="shared" si="83"/>
        <v>0.70790904739147709</v>
      </c>
      <c r="AN101" s="122"/>
      <c r="AO101" s="160"/>
      <c r="AP101" s="160"/>
      <c r="AQ101" s="128"/>
    </row>
    <row r="102" spans="1:43" x14ac:dyDescent="0.2">
      <c r="A102" s="1">
        <v>103</v>
      </c>
      <c r="B102" s="1">
        <v>229</v>
      </c>
      <c r="C102" s="1" t="s">
        <v>92</v>
      </c>
      <c r="D102" s="66">
        <v>7.4</v>
      </c>
      <c r="E102">
        <v>850</v>
      </c>
      <c r="F102">
        <v>483</v>
      </c>
      <c r="G102">
        <v>3180</v>
      </c>
      <c r="H102">
        <v>0.64300000000000002</v>
      </c>
      <c r="I102" s="25">
        <f t="shared" si="68"/>
        <v>0.11187210176221454</v>
      </c>
      <c r="J102" s="25">
        <f t="shared" si="69"/>
        <v>4.2224083125748019E-2</v>
      </c>
      <c r="K102" s="27">
        <f t="shared" si="70"/>
        <v>2.6494856366459629</v>
      </c>
      <c r="L102" s="27">
        <f t="shared" si="71"/>
        <v>0.70717249294892481</v>
      </c>
      <c r="M102" s="27">
        <f t="shared" si="72"/>
        <v>6.5838509316770191</v>
      </c>
      <c r="N102" s="27"/>
      <c r="O102" s="51">
        <f t="shared" si="73"/>
        <v>16.58430157724802</v>
      </c>
      <c r="P102" s="27">
        <f t="shared" si="74"/>
        <v>6.5838509316770191</v>
      </c>
      <c r="Q102" s="58">
        <f t="shared" si="75"/>
        <v>0.70717249294892481</v>
      </c>
      <c r="R102" s="156">
        <f t="shared" si="50"/>
        <v>695.40462384149055</v>
      </c>
      <c r="S102" s="156">
        <f t="shared" si="51"/>
        <v>1081.5001925995186</v>
      </c>
      <c r="T102" s="153"/>
      <c r="U102" s="153"/>
      <c r="W102" s="1">
        <v>103</v>
      </c>
      <c r="X102" s="7">
        <v>7.4</v>
      </c>
      <c r="Y102" s="17">
        <v>0.82499999999999996</v>
      </c>
      <c r="Z102">
        <v>1048</v>
      </c>
      <c r="AA102">
        <v>5331</v>
      </c>
      <c r="AB102">
        <v>892</v>
      </c>
      <c r="AC102">
        <v>1091</v>
      </c>
      <c r="AD102" s="27">
        <f t="shared" si="76"/>
        <v>0.11383916723987027</v>
      </c>
      <c r="AE102" s="27">
        <f t="shared" si="77"/>
        <v>4.3326829004540789E-2</v>
      </c>
      <c r="AF102" s="24">
        <f t="shared" si="78"/>
        <v>2.6274520858182249</v>
      </c>
      <c r="AG102" s="29">
        <f t="shared" si="79"/>
        <v>0.70743012769195024</v>
      </c>
      <c r="AH102" s="29">
        <f t="shared" si="80"/>
        <v>5.0868320610687023</v>
      </c>
      <c r="AJ102" s="51">
        <f t="shared" si="81"/>
        <v>27.802173493178994</v>
      </c>
      <c r="AK102" s="29">
        <f t="shared" si="82"/>
        <v>5.0868320610687023</v>
      </c>
      <c r="AL102" s="58">
        <f t="shared" si="83"/>
        <v>0.70743012769195024</v>
      </c>
      <c r="AN102" s="122"/>
      <c r="AO102" s="160"/>
      <c r="AP102" s="160"/>
      <c r="AQ102" s="128"/>
    </row>
    <row r="103" spans="1:43" x14ac:dyDescent="0.2">
      <c r="A103" s="1">
        <v>103</v>
      </c>
      <c r="B103" s="1">
        <v>229</v>
      </c>
      <c r="C103" s="1" t="s">
        <v>92</v>
      </c>
      <c r="D103" s="66">
        <v>7.4</v>
      </c>
      <c r="E103">
        <v>907</v>
      </c>
      <c r="F103">
        <v>588</v>
      </c>
      <c r="G103">
        <v>3602</v>
      </c>
      <c r="H103">
        <v>0.68600000000000005</v>
      </c>
      <c r="I103" s="25">
        <f t="shared" si="68"/>
        <v>0.11129141472059162</v>
      </c>
      <c r="J103" s="25">
        <f t="shared" si="69"/>
        <v>4.2308277005419719E-2</v>
      </c>
      <c r="K103" s="27">
        <f t="shared" si="70"/>
        <v>2.630487994260204</v>
      </c>
      <c r="L103" s="27">
        <f t="shared" si="71"/>
        <v>0.70027729726173349</v>
      </c>
      <c r="M103" s="27">
        <f t="shared" si="72"/>
        <v>6.1258503401360542</v>
      </c>
      <c r="N103" s="27"/>
      <c r="O103" s="51">
        <f t="shared" si="73"/>
        <v>18.785111409197288</v>
      </c>
      <c r="P103" s="27">
        <f t="shared" si="74"/>
        <v>6.1258503401360542</v>
      </c>
      <c r="Q103" s="58">
        <f t="shared" si="75"/>
        <v>0.70027729726173349</v>
      </c>
      <c r="R103" s="156">
        <f t="shared" si="50"/>
        <v>742.03763979321411</v>
      </c>
      <c r="S103" s="156">
        <f t="shared" si="51"/>
        <v>1081.687521564452</v>
      </c>
      <c r="T103" s="153"/>
      <c r="U103" s="153"/>
      <c r="W103" s="1">
        <v>103</v>
      </c>
      <c r="X103" s="7">
        <v>7.4</v>
      </c>
      <c r="Y103" s="17">
        <v>0.85</v>
      </c>
      <c r="Z103">
        <v>1153</v>
      </c>
      <c r="AA103">
        <v>5697</v>
      </c>
      <c r="AB103">
        <v>919</v>
      </c>
      <c r="AC103">
        <v>1124</v>
      </c>
      <c r="AD103" s="27">
        <f t="shared" si="76"/>
        <v>0.11461623168500903</v>
      </c>
      <c r="AE103" s="27">
        <f t="shared" si="77"/>
        <v>4.359134284996137E-2</v>
      </c>
      <c r="AF103" s="24">
        <f t="shared" si="78"/>
        <v>2.6293347300520384</v>
      </c>
      <c r="AG103" s="29">
        <f t="shared" si="79"/>
        <v>0.71034909606218866</v>
      </c>
      <c r="AH103" s="29">
        <f t="shared" si="80"/>
        <v>4.9410234171725929</v>
      </c>
      <c r="AJ103" s="51">
        <f t="shared" si="81"/>
        <v>29.710932731315086</v>
      </c>
      <c r="AK103" s="29">
        <f t="shared" si="82"/>
        <v>4.9410234171725929</v>
      </c>
      <c r="AL103" s="58">
        <f t="shared" si="83"/>
        <v>0.71034909606218866</v>
      </c>
      <c r="AN103" s="122"/>
      <c r="AO103" s="160"/>
      <c r="AP103" s="160"/>
      <c r="AQ103" s="128"/>
    </row>
    <row r="104" spans="1:43" x14ac:dyDescent="0.2">
      <c r="A104" s="1">
        <v>103</v>
      </c>
      <c r="B104" s="1">
        <v>229</v>
      </c>
      <c r="C104" s="1" t="s">
        <v>92</v>
      </c>
      <c r="D104" s="66">
        <v>7.4</v>
      </c>
      <c r="E104">
        <v>955</v>
      </c>
      <c r="F104">
        <v>690</v>
      </c>
      <c r="G104">
        <v>4071</v>
      </c>
      <c r="H104">
        <v>0.72199999999999998</v>
      </c>
      <c r="I104" s="25">
        <f t="shared" si="68"/>
        <v>0.11345584846801349</v>
      </c>
      <c r="J104" s="25">
        <f t="shared" si="69"/>
        <v>4.2531318881190536E-2</v>
      </c>
      <c r="K104" s="27">
        <f t="shared" si="70"/>
        <v>2.6675835937500003</v>
      </c>
      <c r="L104" s="27">
        <f t="shared" si="71"/>
        <v>0.71702512369335525</v>
      </c>
      <c r="M104" s="27">
        <f t="shared" si="72"/>
        <v>5.9</v>
      </c>
      <c r="N104" s="27"/>
      <c r="O104" s="51">
        <f t="shared" si="73"/>
        <v>21.231035132382608</v>
      </c>
      <c r="P104" s="27">
        <f t="shared" si="74"/>
        <v>5.9</v>
      </c>
      <c r="Q104" s="58">
        <f t="shared" si="75"/>
        <v>0.71702512369335525</v>
      </c>
      <c r="R104" s="156">
        <f t="shared" si="50"/>
        <v>781.30754796308656</v>
      </c>
      <c r="S104" s="156">
        <f t="shared" si="51"/>
        <v>1082.1434182314219</v>
      </c>
      <c r="T104" s="153"/>
      <c r="U104" s="153"/>
      <c r="W104" s="1">
        <v>103</v>
      </c>
      <c r="X104" s="7">
        <v>7.4</v>
      </c>
      <c r="Y104" s="17">
        <v>0.875</v>
      </c>
      <c r="Z104">
        <v>1264</v>
      </c>
      <c r="AA104">
        <v>6039</v>
      </c>
      <c r="AB104">
        <v>946</v>
      </c>
      <c r="AC104">
        <v>1157</v>
      </c>
      <c r="AD104" s="27">
        <f t="shared" si="76"/>
        <v>0.11466499078351382</v>
      </c>
      <c r="AE104" s="27">
        <f t="shared" si="77"/>
        <v>4.3814400258352551E-2</v>
      </c>
      <c r="AF104" s="24">
        <f t="shared" si="78"/>
        <v>2.6170617447092561</v>
      </c>
      <c r="AG104" s="29">
        <f t="shared" si="79"/>
        <v>0.70718376306733066</v>
      </c>
      <c r="AH104" s="29">
        <f t="shared" si="80"/>
        <v>4.7776898734177218</v>
      </c>
      <c r="AJ104" s="51">
        <f t="shared" si="81"/>
        <v>31.494527429245533</v>
      </c>
      <c r="AK104" s="29">
        <f t="shared" si="82"/>
        <v>4.7776898734177218</v>
      </c>
      <c r="AL104" s="58">
        <f t="shared" si="83"/>
        <v>0.70718376306733066</v>
      </c>
      <c r="AN104" s="122"/>
      <c r="AO104" s="160"/>
      <c r="AP104" s="160"/>
      <c r="AQ104" s="128"/>
    </row>
    <row r="105" spans="1:43" x14ac:dyDescent="0.2">
      <c r="A105" s="1">
        <v>103</v>
      </c>
      <c r="B105" s="1">
        <v>229</v>
      </c>
      <c r="C105" s="1" t="s">
        <v>92</v>
      </c>
      <c r="D105" s="66">
        <v>7.4</v>
      </c>
      <c r="E105">
        <v>1000</v>
      </c>
      <c r="F105">
        <v>802</v>
      </c>
      <c r="G105">
        <v>4425</v>
      </c>
      <c r="H105">
        <v>0.75700000000000001</v>
      </c>
      <c r="I105" s="25">
        <f t="shared" si="68"/>
        <v>0.11247235891199998</v>
      </c>
      <c r="J105" s="25">
        <f t="shared" si="69"/>
        <v>4.3057047142400003E-2</v>
      </c>
      <c r="K105" s="27">
        <f t="shared" si="70"/>
        <v>2.6121707450124685</v>
      </c>
      <c r="L105" s="27">
        <f t="shared" si="71"/>
        <v>0.69908076775773731</v>
      </c>
      <c r="M105" s="27">
        <f t="shared" si="72"/>
        <v>5.5174563591022441</v>
      </c>
      <c r="N105" s="27"/>
      <c r="O105" s="51">
        <f t="shared" si="73"/>
        <v>23.077212100415878</v>
      </c>
      <c r="P105" s="27">
        <f t="shared" si="74"/>
        <v>5.5174563591022441</v>
      </c>
      <c r="Q105" s="58">
        <f t="shared" si="75"/>
        <v>0.69908076775773731</v>
      </c>
      <c r="R105" s="156">
        <f t="shared" si="50"/>
        <v>818.1230868723419</v>
      </c>
      <c r="S105" s="156">
        <f t="shared" si="51"/>
        <v>1080.7438399898836</v>
      </c>
      <c r="T105" s="153"/>
      <c r="U105" s="153"/>
      <c r="W105" s="1">
        <v>103</v>
      </c>
      <c r="X105" s="7">
        <v>7.4</v>
      </c>
      <c r="Y105" s="17">
        <v>0.9</v>
      </c>
      <c r="Z105">
        <v>1391</v>
      </c>
      <c r="AA105">
        <v>6425</v>
      </c>
      <c r="AB105">
        <v>973</v>
      </c>
      <c r="AC105">
        <v>1190</v>
      </c>
      <c r="AD105" s="27">
        <f t="shared" si="76"/>
        <v>0.11532188644304781</v>
      </c>
      <c r="AE105" s="27">
        <f t="shared" si="77"/>
        <v>4.4315547588803197E-2</v>
      </c>
      <c r="AF105" s="24">
        <f t="shared" si="78"/>
        <v>2.6022895511322788</v>
      </c>
      <c r="AG105" s="29">
        <f t="shared" si="79"/>
        <v>0.70520336877606848</v>
      </c>
      <c r="AH105" s="29">
        <f t="shared" si="80"/>
        <v>4.6189791516894321</v>
      </c>
      <c r="AJ105" s="51">
        <f t="shared" si="81"/>
        <v>33.507590450886333</v>
      </c>
      <c r="AK105" s="29">
        <f t="shared" si="82"/>
        <v>4.6189791516894321</v>
      </c>
      <c r="AL105" s="58">
        <f t="shared" si="83"/>
        <v>0.70520336877606848</v>
      </c>
      <c r="AN105" s="122"/>
      <c r="AO105" s="160"/>
      <c r="AP105" s="160"/>
      <c r="AQ105" s="128"/>
    </row>
    <row r="106" spans="1:43" x14ac:dyDescent="0.2">
      <c r="A106" s="1">
        <v>103</v>
      </c>
      <c r="B106" s="1">
        <v>229</v>
      </c>
      <c r="C106" s="1" t="s">
        <v>92</v>
      </c>
      <c r="D106" s="66">
        <v>7.4</v>
      </c>
      <c r="E106">
        <v>1047</v>
      </c>
      <c r="F106">
        <v>931</v>
      </c>
      <c r="G106">
        <v>4981</v>
      </c>
      <c r="H106">
        <v>0.79200000000000004</v>
      </c>
      <c r="I106" s="25">
        <f t="shared" si="68"/>
        <v>0.11549301185945382</v>
      </c>
      <c r="J106" s="25">
        <f t="shared" si="69"/>
        <v>4.35491326934591E-2</v>
      </c>
      <c r="K106" s="27">
        <f t="shared" si="70"/>
        <v>2.6520163483485493</v>
      </c>
      <c r="L106" s="27">
        <f t="shared" si="71"/>
        <v>0.71921202801334805</v>
      </c>
      <c r="M106" s="27">
        <f t="shared" si="72"/>
        <v>5.35016111707841</v>
      </c>
      <c r="N106" s="27"/>
      <c r="O106" s="51">
        <f t="shared" si="73"/>
        <v>25.976857281846666</v>
      </c>
      <c r="P106" s="27">
        <f t="shared" si="74"/>
        <v>5.35016111707841</v>
      </c>
      <c r="Q106" s="58">
        <f t="shared" si="75"/>
        <v>0.71921202801334805</v>
      </c>
      <c r="R106" s="156">
        <f t="shared" si="50"/>
        <v>856.57487195534202</v>
      </c>
      <c r="S106" s="156">
        <f t="shared" si="51"/>
        <v>1081.5339292365429</v>
      </c>
      <c r="T106" s="153"/>
      <c r="U106" s="153"/>
      <c r="W106" s="1">
        <v>103</v>
      </c>
      <c r="X106" s="7">
        <v>7.4</v>
      </c>
      <c r="Y106" s="17">
        <v>0.92500000000000004</v>
      </c>
      <c r="Z106">
        <v>1532</v>
      </c>
      <c r="AA106">
        <v>6859</v>
      </c>
      <c r="AB106">
        <v>1000</v>
      </c>
      <c r="AC106">
        <v>1223</v>
      </c>
      <c r="AD106" s="27">
        <f t="shared" si="76"/>
        <v>0.1165575519924799</v>
      </c>
      <c r="AE106" s="27">
        <f t="shared" si="77"/>
        <v>4.4962377588035861E-2</v>
      </c>
      <c r="AF106" s="24">
        <f t="shared" si="78"/>
        <v>2.5923351531902741</v>
      </c>
      <c r="AG106" s="29">
        <f t="shared" si="79"/>
        <v>0.70625941319508068</v>
      </c>
      <c r="AH106" s="29">
        <f t="shared" si="80"/>
        <v>4.4771540469973887</v>
      </c>
      <c r="AJ106" s="51">
        <f t="shared" si="81"/>
        <v>35.77098255293842</v>
      </c>
      <c r="AK106" s="29">
        <f t="shared" si="82"/>
        <v>4.4771540469973887</v>
      </c>
      <c r="AL106" s="58">
        <f t="shared" si="83"/>
        <v>0.70625941319508068</v>
      </c>
      <c r="AN106" s="122"/>
      <c r="AO106" s="160"/>
      <c r="AP106" s="160"/>
      <c r="AQ106" s="128"/>
    </row>
    <row r="107" spans="1:43" x14ac:dyDescent="0.2">
      <c r="A107" s="1">
        <v>103</v>
      </c>
      <c r="B107" s="1">
        <v>229</v>
      </c>
      <c r="C107" s="1" t="s">
        <v>92</v>
      </c>
      <c r="D107" s="66">
        <v>7.4</v>
      </c>
      <c r="E107">
        <v>1096</v>
      </c>
      <c r="F107">
        <v>1054</v>
      </c>
      <c r="G107">
        <v>5345</v>
      </c>
      <c r="H107">
        <v>0.82899999999999996</v>
      </c>
      <c r="I107" s="25">
        <f t="shared" si="68"/>
        <v>0.11309909506100481</v>
      </c>
      <c r="J107" s="25">
        <f t="shared" si="69"/>
        <v>4.298122832609913E-2</v>
      </c>
      <c r="K107" s="27">
        <f t="shared" si="70"/>
        <v>2.6313602348197338</v>
      </c>
      <c r="L107" s="27">
        <f t="shared" si="71"/>
        <v>0.70617569120250534</v>
      </c>
      <c r="M107" s="27">
        <f t="shared" si="72"/>
        <v>5.0711574952561671</v>
      </c>
      <c r="N107" s="27"/>
      <c r="O107" s="51">
        <f t="shared" si="73"/>
        <v>27.875186141632287</v>
      </c>
      <c r="P107" s="27">
        <f t="shared" si="74"/>
        <v>5.0711574952561671</v>
      </c>
      <c r="Q107" s="58">
        <f t="shared" si="75"/>
        <v>0.70617569120250534</v>
      </c>
      <c r="R107" s="156">
        <f t="shared" si="50"/>
        <v>896.6629032120868</v>
      </c>
      <c r="S107" s="156">
        <f t="shared" si="51"/>
        <v>1081.619907372843</v>
      </c>
      <c r="T107" s="153"/>
      <c r="U107" s="153"/>
      <c r="W107" s="1">
        <v>103</v>
      </c>
      <c r="X107" s="7">
        <v>7.4</v>
      </c>
      <c r="Y107" s="17">
        <v>0.95</v>
      </c>
      <c r="Z107">
        <v>1682</v>
      </c>
      <c r="AA107">
        <v>7233</v>
      </c>
      <c r="AB107">
        <v>1027</v>
      </c>
      <c r="AC107">
        <v>1256</v>
      </c>
      <c r="AD107" s="27">
        <f t="shared" si="76"/>
        <v>0.11653911482331938</v>
      </c>
      <c r="AE107" s="27">
        <f t="shared" si="77"/>
        <v>4.557502835349711E-2</v>
      </c>
      <c r="AF107" s="24">
        <f t="shared" si="78"/>
        <v>2.557082662009512</v>
      </c>
      <c r="AG107" s="29">
        <f t="shared" si="79"/>
        <v>0.69660007429261928</v>
      </c>
      <c r="AH107" s="29">
        <f t="shared" si="80"/>
        <v>4.3002378121284188</v>
      </c>
      <c r="AJ107" s="51">
        <f t="shared" si="81"/>
        <v>37.721463304476394</v>
      </c>
      <c r="AK107" s="29">
        <f t="shared" si="82"/>
        <v>4.3002378121284188</v>
      </c>
      <c r="AL107" s="58">
        <f t="shared" si="83"/>
        <v>0.69660007429261928</v>
      </c>
      <c r="AN107" s="122"/>
      <c r="AO107" s="160"/>
      <c r="AP107" s="160"/>
      <c r="AQ107" s="128"/>
    </row>
    <row r="108" spans="1:43" x14ac:dyDescent="0.2">
      <c r="A108" s="1">
        <v>103</v>
      </c>
      <c r="B108" s="1">
        <v>229</v>
      </c>
      <c r="C108" s="1" t="s">
        <v>92</v>
      </c>
      <c r="D108" s="66">
        <v>7.4</v>
      </c>
      <c r="E108">
        <v>1145</v>
      </c>
      <c r="F108">
        <v>1226</v>
      </c>
      <c r="G108">
        <v>5900</v>
      </c>
      <c r="H108">
        <v>0.86599999999999999</v>
      </c>
      <c r="I108" s="25">
        <f t="shared" si="68"/>
        <v>0.11438618273183195</v>
      </c>
      <c r="J108" s="25">
        <f t="shared" si="69"/>
        <v>4.3847403848034164E-2</v>
      </c>
      <c r="K108" s="27">
        <f t="shared" si="70"/>
        <v>2.6087333044453507</v>
      </c>
      <c r="L108" s="27">
        <f t="shared" si="71"/>
        <v>0.70407570309750167</v>
      </c>
      <c r="M108" s="27">
        <f t="shared" si="72"/>
        <v>4.8123980424143555</v>
      </c>
      <c r="N108" s="27"/>
      <c r="O108" s="51">
        <f t="shared" si="73"/>
        <v>30.769616133887837</v>
      </c>
      <c r="P108" s="27">
        <f t="shared" si="74"/>
        <v>4.8123980424143555</v>
      </c>
      <c r="Q108" s="58">
        <f t="shared" si="75"/>
        <v>0.70407570309750167</v>
      </c>
      <c r="R108" s="156">
        <f t="shared" si="50"/>
        <v>936.75093446883147</v>
      </c>
      <c r="S108" s="156">
        <f t="shared" si="51"/>
        <v>1081.6985386476115</v>
      </c>
      <c r="T108" s="153"/>
      <c r="U108" s="153"/>
      <c r="W108" s="1">
        <v>103</v>
      </c>
      <c r="X108" s="7">
        <v>7.4</v>
      </c>
      <c r="Y108" s="17">
        <v>0.97499999999999998</v>
      </c>
      <c r="Z108">
        <v>1848</v>
      </c>
      <c r="AA108">
        <v>7555</v>
      </c>
      <c r="AB108">
        <v>1054</v>
      </c>
      <c r="AC108">
        <v>1289</v>
      </c>
      <c r="AD108" s="27">
        <f t="shared" si="76"/>
        <v>0.11557427099819985</v>
      </c>
      <c r="AE108" s="27">
        <f t="shared" si="77"/>
        <v>4.63247505153929E-2</v>
      </c>
      <c r="AF108" s="24">
        <f t="shared" si="78"/>
        <v>2.4948708781452917</v>
      </c>
      <c r="AG108" s="29">
        <f t="shared" si="79"/>
        <v>0.67683303298291198</v>
      </c>
      <c r="AH108" s="29">
        <f t="shared" si="80"/>
        <v>4.0882034632034632</v>
      </c>
      <c r="AJ108" s="51">
        <f t="shared" si="81"/>
        <v>39.400754218902136</v>
      </c>
      <c r="AK108" s="29">
        <f t="shared" si="82"/>
        <v>4.0882034632034632</v>
      </c>
      <c r="AL108" s="58">
        <f t="shared" si="83"/>
        <v>0.67683303298291198</v>
      </c>
      <c r="AN108" s="122"/>
      <c r="AO108" s="160"/>
      <c r="AP108" s="160"/>
      <c r="AQ108" s="128"/>
    </row>
    <row r="109" spans="1:43" x14ac:dyDescent="0.2">
      <c r="A109" s="1">
        <v>103</v>
      </c>
      <c r="B109" s="1">
        <v>229</v>
      </c>
      <c r="C109" s="1" t="s">
        <v>92</v>
      </c>
      <c r="D109" s="66">
        <v>7.4</v>
      </c>
      <c r="E109">
        <v>1198</v>
      </c>
      <c r="F109">
        <v>1433</v>
      </c>
      <c r="G109">
        <v>6609</v>
      </c>
      <c r="H109">
        <v>0.90600000000000003</v>
      </c>
      <c r="I109" s="25">
        <f t="shared" si="68"/>
        <v>0.11704547933545334</v>
      </c>
      <c r="J109" s="25">
        <f t="shared" si="69"/>
        <v>4.4745113133917144E-2</v>
      </c>
      <c r="K109" s="27">
        <f t="shared" si="70"/>
        <v>2.6158270956908578</v>
      </c>
      <c r="L109" s="27">
        <f t="shared" si="71"/>
        <v>0.71414968285324421</v>
      </c>
      <c r="M109" s="27">
        <f t="shared" si="72"/>
        <v>4.6120027913468249</v>
      </c>
      <c r="N109" s="27"/>
      <c r="O109" s="51">
        <f t="shared" si="73"/>
        <v>34.467185259129614</v>
      </c>
      <c r="P109" s="27">
        <f t="shared" si="74"/>
        <v>4.6120027913468249</v>
      </c>
      <c r="Q109" s="58">
        <f t="shared" si="75"/>
        <v>0.71414968285324421</v>
      </c>
      <c r="R109" s="156">
        <f t="shared" si="50"/>
        <v>980.11145807306571</v>
      </c>
      <c r="S109" s="156">
        <f t="shared" si="51"/>
        <v>1081.8007263499621</v>
      </c>
      <c r="T109" s="153"/>
      <c r="U109" s="153"/>
      <c r="W109" s="1">
        <v>103</v>
      </c>
      <c r="X109" s="7">
        <v>7.4</v>
      </c>
      <c r="Y109" s="17">
        <v>1</v>
      </c>
      <c r="Z109">
        <v>2034</v>
      </c>
      <c r="AA109">
        <v>7877</v>
      </c>
      <c r="AB109">
        <v>1081</v>
      </c>
      <c r="AC109">
        <v>1322</v>
      </c>
      <c r="AD109" s="27">
        <f t="shared" si="76"/>
        <v>0.11455932972120816</v>
      </c>
      <c r="AE109" s="27">
        <f t="shared" si="77"/>
        <v>4.7263562917263469E-2</v>
      </c>
      <c r="AF109" s="24">
        <f t="shared" si="78"/>
        <v>2.4238403254056049</v>
      </c>
      <c r="AG109" s="29">
        <f t="shared" si="79"/>
        <v>0.65466953250335991</v>
      </c>
      <c r="AH109" s="29">
        <f t="shared" si="80"/>
        <v>3.8726647000983285</v>
      </c>
      <c r="AJ109" s="51">
        <f t="shared" si="81"/>
        <v>41.080045133327879</v>
      </c>
      <c r="AK109" s="29">
        <f t="shared" si="82"/>
        <v>3.8726647000983285</v>
      </c>
      <c r="AL109" s="58">
        <f t="shared" si="83"/>
        <v>0.65466953250335991</v>
      </c>
      <c r="AN109" s="122"/>
      <c r="AO109" s="160"/>
      <c r="AP109" s="160"/>
      <c r="AQ109" s="128"/>
    </row>
    <row r="110" spans="1:43" x14ac:dyDescent="0.2">
      <c r="A110" s="1">
        <v>103</v>
      </c>
      <c r="B110" s="1">
        <v>229</v>
      </c>
      <c r="C110" s="1" t="s">
        <v>92</v>
      </c>
      <c r="D110" s="66">
        <v>7.4</v>
      </c>
      <c r="E110">
        <v>1234</v>
      </c>
      <c r="F110">
        <v>1569</v>
      </c>
      <c r="G110">
        <v>6944</v>
      </c>
      <c r="H110">
        <v>0.93400000000000005</v>
      </c>
      <c r="I110" s="25">
        <f t="shared" si="68"/>
        <v>0.11590760218614145</v>
      </c>
      <c r="J110" s="25">
        <f t="shared" si="69"/>
        <v>4.4827791029906604E-2</v>
      </c>
      <c r="K110" s="27">
        <f t="shared" si="70"/>
        <v>2.5856193116634802</v>
      </c>
      <c r="L110" s="27">
        <f t="shared" si="71"/>
        <v>0.70246296897695193</v>
      </c>
      <c r="M110" s="27">
        <f t="shared" si="72"/>
        <v>4.4257488846398978</v>
      </c>
      <c r="N110" s="27"/>
      <c r="O110" s="51">
        <f t="shared" si="73"/>
        <v>36.214273632833411</v>
      </c>
      <c r="P110" s="27">
        <f t="shared" si="74"/>
        <v>4.4257488846398978</v>
      </c>
      <c r="Q110" s="58">
        <f t="shared" si="75"/>
        <v>0.70246296897695193</v>
      </c>
      <c r="R110" s="156">
        <f t="shared" si="50"/>
        <v>1009.5638892004699</v>
      </c>
      <c r="S110" s="156">
        <f t="shared" si="51"/>
        <v>1080.9035216279121</v>
      </c>
      <c r="T110" s="153"/>
      <c r="U110" s="153"/>
      <c r="AD110" s="27"/>
      <c r="AE110" s="27"/>
      <c r="AG110" s="29"/>
      <c r="AH110" s="29"/>
      <c r="AL110" s="58"/>
      <c r="AN110" s="122"/>
      <c r="AO110" s="160"/>
      <c r="AP110" s="160"/>
      <c r="AQ110" s="128"/>
    </row>
    <row r="111" spans="1:43" x14ac:dyDescent="0.2">
      <c r="A111" s="1">
        <v>103</v>
      </c>
      <c r="B111" s="1">
        <v>229</v>
      </c>
      <c r="C111" s="1" t="s">
        <v>92</v>
      </c>
      <c r="D111" s="66">
        <v>7.4</v>
      </c>
      <c r="E111">
        <v>1256</v>
      </c>
      <c r="F111">
        <v>1688</v>
      </c>
      <c r="G111">
        <v>7280</v>
      </c>
      <c r="H111">
        <v>0.95</v>
      </c>
      <c r="I111" s="25">
        <f t="shared" si="68"/>
        <v>0.11729638544362853</v>
      </c>
      <c r="J111" s="25">
        <f t="shared" si="69"/>
        <v>4.5737602770929323E-2</v>
      </c>
      <c r="K111" s="27">
        <f t="shared" si="70"/>
        <v>2.5645503554502369</v>
      </c>
      <c r="L111" s="27">
        <f t="shared" si="71"/>
        <v>0.70090060835701096</v>
      </c>
      <c r="M111" s="27">
        <f t="shared" si="72"/>
        <v>4.3127962085308056</v>
      </c>
      <c r="N111" s="27"/>
      <c r="O111" s="51">
        <f t="shared" si="73"/>
        <v>37.966577195712453</v>
      </c>
      <c r="P111" s="27">
        <f t="shared" si="74"/>
        <v>4.3127962085308056</v>
      </c>
      <c r="Q111" s="58">
        <f t="shared" si="75"/>
        <v>0.70090060835701096</v>
      </c>
      <c r="R111" s="156">
        <f t="shared" si="50"/>
        <v>1027.5625971116615</v>
      </c>
      <c r="S111" s="156">
        <f t="shared" si="51"/>
        <v>1081.6448390649068</v>
      </c>
      <c r="T111" s="153"/>
      <c r="U111" s="153"/>
      <c r="AD111" s="27"/>
      <c r="AE111" s="27"/>
      <c r="AG111" s="29"/>
      <c r="AH111" s="29"/>
      <c r="AL111" s="58"/>
      <c r="AN111" s="122"/>
      <c r="AO111" s="160"/>
      <c r="AP111" s="160"/>
      <c r="AQ111" s="128"/>
    </row>
    <row r="112" spans="1:43" x14ac:dyDescent="0.2">
      <c r="A112" s="1">
        <v>103</v>
      </c>
      <c r="B112" s="1">
        <v>229</v>
      </c>
      <c r="C112" s="1" t="s">
        <v>92</v>
      </c>
      <c r="D112" s="66">
        <v>7.4</v>
      </c>
      <c r="E112">
        <v>1301</v>
      </c>
      <c r="F112">
        <v>1917</v>
      </c>
      <c r="G112">
        <v>7663</v>
      </c>
      <c r="H112">
        <v>0.98399999999999999</v>
      </c>
      <c r="I112" s="25">
        <f t="shared" si="68"/>
        <v>0.11507388120715989</v>
      </c>
      <c r="J112" s="25">
        <f t="shared" si="69"/>
        <v>4.6736920946959637E-2</v>
      </c>
      <c r="K112" s="27">
        <f t="shared" si="70"/>
        <v>2.4621622236893583</v>
      </c>
      <c r="L112" s="27">
        <f t="shared" si="71"/>
        <v>0.66651194287549076</v>
      </c>
      <c r="M112" s="27">
        <f t="shared" si="72"/>
        <v>3.9973917579551381</v>
      </c>
      <c r="N112" s="27"/>
      <c r="O112" s="51">
        <f t="shared" si="73"/>
        <v>39.963994649827541</v>
      </c>
      <c r="P112" s="27">
        <f t="shared" si="74"/>
        <v>3.9973917579551381</v>
      </c>
      <c r="Q112" s="58">
        <f t="shared" si="75"/>
        <v>0.66651194287549076</v>
      </c>
      <c r="R112" s="156">
        <f t="shared" si="50"/>
        <v>1064.3781360209168</v>
      </c>
      <c r="S112" s="156">
        <f t="shared" si="51"/>
        <v>1081.6850975822326</v>
      </c>
      <c r="T112" s="153"/>
      <c r="U112" s="153"/>
      <c r="AD112" s="27"/>
      <c r="AE112" s="27"/>
      <c r="AG112" s="29"/>
      <c r="AH112" s="29"/>
      <c r="AL112" s="58"/>
      <c r="AN112" s="122"/>
      <c r="AO112" s="160"/>
      <c r="AP112" s="160"/>
      <c r="AQ112" s="128"/>
    </row>
    <row r="113" spans="1:43" x14ac:dyDescent="0.2">
      <c r="A113" s="1">
        <v>103</v>
      </c>
      <c r="B113" s="1">
        <v>229</v>
      </c>
      <c r="C113" s="1" t="s">
        <v>92</v>
      </c>
      <c r="D113" s="66">
        <v>7.4</v>
      </c>
      <c r="E113">
        <v>1347</v>
      </c>
      <c r="F113">
        <v>2188</v>
      </c>
      <c r="G113">
        <v>8046</v>
      </c>
      <c r="H113">
        <v>1.0189999999999999</v>
      </c>
      <c r="I113" s="25">
        <f t="shared" si="68"/>
        <v>0.11271387107484586</v>
      </c>
      <c r="J113" s="25">
        <f t="shared" si="69"/>
        <v>4.8063390620280491E-2</v>
      </c>
      <c r="K113" s="27">
        <f t="shared" si="70"/>
        <v>2.345108608032449</v>
      </c>
      <c r="L113" s="27">
        <f t="shared" si="71"/>
        <v>0.62828188050082945</v>
      </c>
      <c r="M113" s="27">
        <f t="shared" si="72"/>
        <v>3.6773308957952469</v>
      </c>
      <c r="N113" s="27"/>
      <c r="O113" s="51">
        <f t="shared" si="73"/>
        <v>41.961412103942635</v>
      </c>
      <c r="P113" s="27">
        <f t="shared" si="74"/>
        <v>3.6773308957952469</v>
      </c>
      <c r="Q113" s="58">
        <f t="shared" si="75"/>
        <v>0.62828188050082945</v>
      </c>
      <c r="R113" s="156">
        <f t="shared" si="50"/>
        <v>1102.0117980170446</v>
      </c>
      <c r="S113" s="156">
        <f t="shared" si="51"/>
        <v>1081.4639823523501</v>
      </c>
      <c r="T113" s="153"/>
      <c r="U113" s="153"/>
      <c r="AD113" s="27"/>
      <c r="AE113" s="27"/>
      <c r="AG113" s="29"/>
      <c r="AH113" s="29"/>
      <c r="AL113" s="58"/>
      <c r="AN113" s="122"/>
      <c r="AO113" s="160"/>
      <c r="AP113" s="160"/>
      <c r="AQ113" s="128"/>
    </row>
    <row r="114" spans="1:43" x14ac:dyDescent="0.2">
      <c r="A114" s="1">
        <v>103</v>
      </c>
      <c r="B114" s="1">
        <v>229</v>
      </c>
      <c r="C114" s="1" t="s">
        <v>92</v>
      </c>
      <c r="D114" s="66">
        <v>7.4</v>
      </c>
      <c r="E114">
        <v>1351</v>
      </c>
      <c r="F114">
        <v>2205</v>
      </c>
      <c r="G114">
        <v>8123</v>
      </c>
      <c r="H114">
        <v>1.022</v>
      </c>
      <c r="I114" s="25">
        <f t="shared" si="68"/>
        <v>0.11311971023219908</v>
      </c>
      <c r="J114" s="25">
        <f t="shared" si="69"/>
        <v>4.8007868148969832E-2</v>
      </c>
      <c r="K114" s="27">
        <f t="shared" si="70"/>
        <v>2.3562743898809519</v>
      </c>
      <c r="L114" s="27">
        <f t="shared" si="71"/>
        <v>0.63240878801880196</v>
      </c>
      <c r="M114" s="27">
        <f t="shared" si="72"/>
        <v>3.6839002267573697</v>
      </c>
      <c r="N114" s="27"/>
      <c r="O114" s="51">
        <f t="shared" si="73"/>
        <v>42.362981670435744</v>
      </c>
      <c r="P114" s="27">
        <f t="shared" si="74"/>
        <v>3.6839002267573697</v>
      </c>
      <c r="Q114" s="58">
        <f t="shared" si="75"/>
        <v>0.63240878801880196</v>
      </c>
      <c r="R114" s="156">
        <f t="shared" si="50"/>
        <v>1105.2842903645339</v>
      </c>
      <c r="S114" s="156">
        <f t="shared" si="51"/>
        <v>1081.4914778517943</v>
      </c>
      <c r="T114" s="153"/>
      <c r="U114" s="153"/>
      <c r="AD114" s="27"/>
      <c r="AE114" s="27"/>
      <c r="AG114" s="29"/>
      <c r="AH114" s="29"/>
      <c r="AL114" s="58"/>
      <c r="AN114" s="122"/>
      <c r="AO114" s="160"/>
      <c r="AP114" s="160"/>
      <c r="AQ114" s="128"/>
    </row>
    <row r="115" spans="1:43" x14ac:dyDescent="0.2">
      <c r="A115" s="1">
        <v>103</v>
      </c>
      <c r="B115" s="1">
        <v>229</v>
      </c>
      <c r="C115" s="1" t="s">
        <v>92</v>
      </c>
      <c r="D115" s="66">
        <v>7.4</v>
      </c>
      <c r="E115">
        <v>1398</v>
      </c>
      <c r="F115">
        <v>2532</v>
      </c>
      <c r="G115">
        <v>8333</v>
      </c>
      <c r="H115">
        <v>1.0580000000000001</v>
      </c>
      <c r="I115" s="25">
        <f t="shared" si="68"/>
        <v>0.10837261871441115</v>
      </c>
      <c r="J115" s="25">
        <f t="shared" si="69"/>
        <v>4.975217384999002E-2</v>
      </c>
      <c r="K115" s="27">
        <f t="shared" si="70"/>
        <v>2.1782489151362556</v>
      </c>
      <c r="L115" s="27">
        <f t="shared" si="71"/>
        <v>0.57222941900844693</v>
      </c>
      <c r="M115" s="27">
        <f t="shared" si="72"/>
        <v>3.2910742496050553</v>
      </c>
      <c r="N115" s="27"/>
      <c r="O115" s="51">
        <f t="shared" si="73"/>
        <v>43.458171397235141</v>
      </c>
      <c r="P115" s="27">
        <f t="shared" si="74"/>
        <v>3.2910742496050553</v>
      </c>
      <c r="Q115" s="58">
        <f t="shared" si="75"/>
        <v>0.57222941900844693</v>
      </c>
      <c r="R115" s="156">
        <f t="shared" si="50"/>
        <v>1143.7360754475342</v>
      </c>
      <c r="S115" s="156">
        <f t="shared" si="51"/>
        <v>1081.0359881356655</v>
      </c>
      <c r="T115" s="153"/>
      <c r="U115" s="153"/>
      <c r="AD115" s="27"/>
      <c r="AE115" s="27"/>
      <c r="AG115" s="29"/>
      <c r="AH115" s="29"/>
      <c r="AL115" s="58"/>
      <c r="AN115" s="122"/>
      <c r="AO115" s="160"/>
      <c r="AP115" s="160"/>
      <c r="AQ115" s="128"/>
    </row>
    <row r="116" spans="1:43" x14ac:dyDescent="0.2">
      <c r="A116" s="1">
        <v>103</v>
      </c>
      <c r="B116" s="1">
        <v>229</v>
      </c>
      <c r="C116" s="1" t="s">
        <v>92</v>
      </c>
      <c r="D116" s="66">
        <v>7.4</v>
      </c>
      <c r="E116">
        <v>1452</v>
      </c>
      <c r="F116">
        <v>2966</v>
      </c>
      <c r="G116">
        <v>8812</v>
      </c>
      <c r="H116">
        <v>1.0980000000000001</v>
      </c>
      <c r="I116" s="25">
        <f t="shared" si="68"/>
        <v>0.10623650740067846</v>
      </c>
      <c r="J116" s="25">
        <f t="shared" si="69"/>
        <v>5.2016505401691469E-2</v>
      </c>
      <c r="K116" s="27">
        <f t="shared" si="70"/>
        <v>2.0423614885367494</v>
      </c>
      <c r="L116" s="27">
        <f t="shared" si="71"/>
        <v>0.53121752769236252</v>
      </c>
      <c r="M116" s="27">
        <f t="shared" si="72"/>
        <v>2.9710047201618339</v>
      </c>
      <c r="N116" s="27"/>
      <c r="O116" s="51">
        <f t="shared" si="73"/>
        <v>45.956247012172817</v>
      </c>
      <c r="P116" s="27">
        <f t="shared" si="74"/>
        <v>2.9710047201618339</v>
      </c>
      <c r="Q116" s="58">
        <f t="shared" si="75"/>
        <v>0.53121752769236252</v>
      </c>
      <c r="R116" s="156">
        <f t="shared" si="50"/>
        <v>1187.9147221386406</v>
      </c>
      <c r="S116" s="156">
        <f t="shared" si="51"/>
        <v>1081.8895465743537</v>
      </c>
      <c r="T116" s="153"/>
      <c r="U116" s="153"/>
      <c r="AD116" s="27"/>
      <c r="AE116" s="27"/>
      <c r="AG116" s="29"/>
      <c r="AH116" s="29"/>
      <c r="AL116" s="58"/>
      <c r="AN116" s="122"/>
      <c r="AO116" s="160"/>
      <c r="AP116" s="160"/>
      <c r="AQ116" s="128"/>
    </row>
    <row r="117" spans="1:43" x14ac:dyDescent="0.2">
      <c r="A117" s="1">
        <v>103</v>
      </c>
      <c r="B117" s="1">
        <v>229</v>
      </c>
      <c r="C117" s="1" t="s">
        <v>92</v>
      </c>
      <c r="D117" s="66">
        <v>7.4</v>
      </c>
      <c r="E117">
        <v>1500</v>
      </c>
      <c r="F117">
        <v>3230</v>
      </c>
      <c r="G117">
        <v>8946</v>
      </c>
      <c r="H117">
        <v>1.135</v>
      </c>
      <c r="I117" s="25">
        <f t="shared" si="68"/>
        <v>0.10105990938624</v>
      </c>
      <c r="J117" s="25">
        <f t="shared" si="69"/>
        <v>5.1380534689185187E-2</v>
      </c>
      <c r="K117" s="27">
        <f t="shared" si="70"/>
        <v>1.9668909636222911</v>
      </c>
      <c r="L117" s="27">
        <f t="shared" si="71"/>
        <v>0.49896792474314866</v>
      </c>
      <c r="M117" s="27">
        <f t="shared" si="72"/>
        <v>2.7696594427244583</v>
      </c>
      <c r="N117" s="27"/>
      <c r="O117" s="51">
        <f t="shared" si="73"/>
        <v>46.655082361654337</v>
      </c>
      <c r="P117" s="27">
        <f t="shared" si="74"/>
        <v>2.7696594427244583</v>
      </c>
      <c r="Q117" s="58">
        <f t="shared" si="75"/>
        <v>0.49896792474314866</v>
      </c>
      <c r="R117" s="156">
        <f t="shared" si="50"/>
        <v>1227.1846303085131</v>
      </c>
      <c r="S117" s="156">
        <f t="shared" si="51"/>
        <v>1081.2199385978088</v>
      </c>
      <c r="T117" s="153"/>
      <c r="U117" s="153"/>
      <c r="AD117" s="27"/>
      <c r="AE117" s="27"/>
      <c r="AG117" s="29"/>
      <c r="AH117" s="29"/>
      <c r="AL117" s="58"/>
      <c r="AN117" s="122"/>
      <c r="AO117" s="160"/>
      <c r="AP117" s="160"/>
      <c r="AQ117" s="128"/>
    </row>
    <row r="118" spans="1:43" x14ac:dyDescent="0.2">
      <c r="A118" s="1">
        <v>103</v>
      </c>
      <c r="B118" s="1">
        <v>229</v>
      </c>
      <c r="C118" s="1" t="s">
        <v>92</v>
      </c>
      <c r="D118" s="66">
        <v>7.4</v>
      </c>
      <c r="E118">
        <v>1537</v>
      </c>
      <c r="F118">
        <v>3606</v>
      </c>
      <c r="G118">
        <v>9234</v>
      </c>
      <c r="H118">
        <v>1.163</v>
      </c>
      <c r="I118" s="25">
        <f t="shared" si="68"/>
        <v>9.9351553886865285E-2</v>
      </c>
      <c r="J118" s="25">
        <f t="shared" si="69"/>
        <v>5.3318017656907725E-2</v>
      </c>
      <c r="K118" s="27">
        <f t="shared" si="70"/>
        <v>1.8633767392886857</v>
      </c>
      <c r="L118" s="27">
        <f t="shared" si="71"/>
        <v>0.46869561802685672</v>
      </c>
      <c r="M118" s="27">
        <f t="shared" si="72"/>
        <v>2.5607321131447587</v>
      </c>
      <c r="N118" s="27"/>
      <c r="O118" s="51">
        <f t="shared" si="73"/>
        <v>48.157056844122081</v>
      </c>
      <c r="P118" s="27">
        <f t="shared" si="74"/>
        <v>2.5607321131447587</v>
      </c>
      <c r="Q118" s="58">
        <f t="shared" si="75"/>
        <v>0.46869561802685672</v>
      </c>
      <c r="R118" s="156">
        <f t="shared" si="50"/>
        <v>1257.4551845227895</v>
      </c>
      <c r="S118" s="156">
        <f t="shared" si="51"/>
        <v>1081.2168396584605</v>
      </c>
      <c r="T118" s="153"/>
      <c r="U118" s="153"/>
      <c r="AD118" s="27"/>
      <c r="AE118" s="27"/>
      <c r="AG118" s="29"/>
      <c r="AH118" s="29"/>
      <c r="AL118" s="58"/>
      <c r="AN118" s="122"/>
      <c r="AO118" s="160"/>
      <c r="AP118" s="160"/>
      <c r="AQ118" s="128"/>
    </row>
    <row r="119" spans="1:43" x14ac:dyDescent="0.2">
      <c r="A119" s="1">
        <v>103</v>
      </c>
      <c r="B119" s="1">
        <v>229</v>
      </c>
      <c r="C119" s="1" t="s">
        <v>92</v>
      </c>
      <c r="D119" s="66">
        <v>7.4</v>
      </c>
      <c r="E119">
        <v>1536</v>
      </c>
      <c r="F119">
        <v>3620</v>
      </c>
      <c r="G119">
        <v>9195</v>
      </c>
      <c r="H119">
        <v>1.1639999999999999</v>
      </c>
      <c r="I119" s="25">
        <f t="shared" si="68"/>
        <v>9.9060800000000004E-2</v>
      </c>
      <c r="J119" s="25">
        <f t="shared" si="69"/>
        <v>5.3629629629629631E-2</v>
      </c>
      <c r="K119" s="27">
        <f t="shared" si="70"/>
        <v>1.8471281767955801</v>
      </c>
      <c r="L119" s="27">
        <f t="shared" si="71"/>
        <v>0.46392827270022191</v>
      </c>
      <c r="M119" s="27">
        <f t="shared" si="72"/>
        <v>2.5400552486187844</v>
      </c>
      <c r="N119" s="27"/>
      <c r="O119" s="51">
        <f t="shared" si="73"/>
        <v>47.953664466287911</v>
      </c>
      <c r="P119" s="27">
        <f t="shared" si="74"/>
        <v>2.5400552486187844</v>
      </c>
      <c r="Q119" s="58">
        <f t="shared" si="75"/>
        <v>0.46392827270022191</v>
      </c>
      <c r="R119" s="156">
        <f t="shared" si="50"/>
        <v>1256.6370614359173</v>
      </c>
      <c r="S119" s="156">
        <f t="shared" si="51"/>
        <v>1079.5851043263895</v>
      </c>
      <c r="T119" s="153"/>
      <c r="U119" s="153"/>
      <c r="AD119" s="27"/>
      <c r="AE119" s="27"/>
      <c r="AG119" s="29"/>
      <c r="AH119" s="29"/>
      <c r="AL119" s="58"/>
      <c r="AN119" s="122"/>
      <c r="AO119" s="160"/>
      <c r="AP119" s="160"/>
      <c r="AQ119" s="128"/>
    </row>
    <row r="120" spans="1:43" x14ac:dyDescent="0.2">
      <c r="E120"/>
      <c r="F120"/>
      <c r="G120"/>
      <c r="H120"/>
      <c r="I120" s="25"/>
      <c r="J120" s="25"/>
      <c r="K120" s="27"/>
      <c r="L120" s="27"/>
      <c r="M120" s="27"/>
      <c r="N120" s="27"/>
      <c r="O120" s="51"/>
      <c r="P120" s="27"/>
      <c r="Q120" s="58"/>
      <c r="R120" s="156"/>
      <c r="T120" s="153"/>
      <c r="U120" s="153"/>
      <c r="AD120" s="27"/>
      <c r="AE120" s="27"/>
      <c r="AG120" s="29"/>
      <c r="AH120" s="29"/>
      <c r="AL120" s="58"/>
      <c r="AN120" s="122"/>
      <c r="AO120" s="160"/>
      <c r="AP120" s="160"/>
      <c r="AQ120" s="128"/>
    </row>
    <row r="121" spans="1:43" x14ac:dyDescent="0.2">
      <c r="E121"/>
      <c r="F121"/>
      <c r="G121"/>
      <c r="H121"/>
      <c r="I121" s="25"/>
      <c r="J121" s="25"/>
      <c r="K121" s="27"/>
      <c r="L121" s="27"/>
      <c r="M121" s="27"/>
      <c r="N121" s="27"/>
      <c r="O121" s="51"/>
      <c r="P121" s="27"/>
      <c r="Q121" s="58"/>
      <c r="R121" s="156"/>
      <c r="T121" s="153"/>
      <c r="U121" s="153"/>
      <c r="AD121" s="27"/>
      <c r="AE121" s="27"/>
      <c r="AG121" s="29"/>
      <c r="AH121" s="29"/>
      <c r="AL121" s="58"/>
      <c r="AN121" s="122"/>
      <c r="AO121" s="160"/>
      <c r="AP121" s="160"/>
      <c r="AQ121" s="128"/>
    </row>
    <row r="122" spans="1:43" x14ac:dyDescent="0.2">
      <c r="A122" s="1">
        <v>104</v>
      </c>
      <c r="B122" s="1">
        <v>245</v>
      </c>
      <c r="C122" s="1" t="s">
        <v>92</v>
      </c>
      <c r="D122" s="66">
        <v>10.1</v>
      </c>
      <c r="E122">
        <v>650</v>
      </c>
      <c r="F122">
        <v>292</v>
      </c>
      <c r="G122">
        <v>2375</v>
      </c>
      <c r="H122">
        <v>0.48899999999999999</v>
      </c>
      <c r="I122" s="25">
        <f t="shared" ref="I122:I140" si="84">0.1515*(G122/1000)/(E122/1000)^2/($D$4/10)^4</f>
        <v>0.14287933803550293</v>
      </c>
      <c r="J122" s="25">
        <f t="shared" ref="J122:J140" si="85">0.5*(F122/1000)/(E122/1000)^3/($D$4/10)^5</f>
        <v>5.7083771071096932E-2</v>
      </c>
      <c r="K122" s="27">
        <f t="shared" ref="K122:K140" si="86">I122/J122</f>
        <v>2.5029765089897262</v>
      </c>
      <c r="L122" s="27">
        <f t="shared" ref="L122:L140" si="87">0.798*I122^1.5/J122</f>
        <v>0.75499552892362543</v>
      </c>
      <c r="M122" s="27">
        <f t="shared" ref="M122:M140" si="88">G122/F122</f>
        <v>8.1335616438356162</v>
      </c>
      <c r="N122" s="27"/>
      <c r="O122" s="51">
        <f t="shared" ref="O122:O140" si="89">G122/(PI()*$D$4^2/4)</f>
        <v>12.386074291183663</v>
      </c>
      <c r="P122" s="27">
        <f t="shared" ref="P122:P140" si="90">M122</f>
        <v>8.1335616438356162</v>
      </c>
      <c r="Q122" s="58">
        <f t="shared" ref="Q122:Q140" si="91">L122</f>
        <v>0.75499552892362543</v>
      </c>
      <c r="R122" s="156">
        <f t="shared" si="50"/>
        <v>531.7800064670223</v>
      </c>
      <c r="S122" s="156">
        <f t="shared" si="51"/>
        <v>1087.4846758016815</v>
      </c>
      <c r="T122" s="153"/>
      <c r="U122" s="153"/>
      <c r="W122" s="1">
        <v>104</v>
      </c>
      <c r="X122" s="7">
        <v>10.1</v>
      </c>
      <c r="Y122" s="17">
        <v>0.72499999999999998</v>
      </c>
      <c r="Z122">
        <v>1004</v>
      </c>
      <c r="AA122">
        <v>5414</v>
      </c>
      <c r="AB122">
        <v>788</v>
      </c>
      <c r="AC122">
        <v>964</v>
      </c>
      <c r="AD122" s="27">
        <f t="shared" ref="AD122:AD133" si="92">0.1515*(AA122/1000)/(AC122/1000)^2/($D$4/10)^4</f>
        <v>0.14808010456018322</v>
      </c>
      <c r="AE122" s="27">
        <f t="shared" ref="AE122:AE133" si="93">0.5*(Z122/1000)/(AC122/1000)^3/($D$4/10)^5</f>
        <v>6.0168957288937092E-2</v>
      </c>
      <c r="AF122" s="24">
        <f t="shared" ref="AF122:AF133" si="94">AD122/AE122</f>
        <v>2.4610714765936259</v>
      </c>
      <c r="AG122" s="29">
        <f t="shared" ref="AG122:AG133" si="95">0.798*AD122^1.5/AE122</f>
        <v>0.75574533415849621</v>
      </c>
      <c r="AH122" s="29">
        <f t="shared" ref="AH122:AH133" si="96">AA122/Z122</f>
        <v>5.3924302788844622</v>
      </c>
      <c r="AJ122" s="51">
        <f t="shared" ref="AJ122:AJ133" si="97">AA122/(PI()*$D$4^2/4)</f>
        <v>28.235034194723518</v>
      </c>
      <c r="AK122" s="29">
        <f t="shared" ref="AK122:AK133" si="98">AH122</f>
        <v>5.3924302788844622</v>
      </c>
      <c r="AL122" s="58">
        <f t="shared" ref="AL122:AL133" si="99">AG122</f>
        <v>0.75574533415849621</v>
      </c>
      <c r="AN122" s="122"/>
      <c r="AO122" s="160"/>
      <c r="AP122" s="160"/>
      <c r="AQ122" s="128"/>
    </row>
    <row r="123" spans="1:43" x14ac:dyDescent="0.2">
      <c r="A123" s="1">
        <v>104</v>
      </c>
      <c r="B123" s="1">
        <v>245</v>
      </c>
      <c r="C123" s="1" t="s">
        <v>92</v>
      </c>
      <c r="D123" s="66">
        <v>10.1</v>
      </c>
      <c r="E123">
        <v>711</v>
      </c>
      <c r="F123">
        <v>389</v>
      </c>
      <c r="G123">
        <v>2857</v>
      </c>
      <c r="H123">
        <v>0.53500000000000003</v>
      </c>
      <c r="I123" s="25">
        <f t="shared" si="84"/>
        <v>0.14364931775273432</v>
      </c>
      <c r="J123" s="25">
        <f t="shared" si="85"/>
        <v>5.8104621085646006E-2</v>
      </c>
      <c r="K123" s="27">
        <f t="shared" si="86"/>
        <v>2.4722528960475576</v>
      </c>
      <c r="L123" s="27">
        <f t="shared" si="87"/>
        <v>0.7477347588110872</v>
      </c>
      <c r="M123" s="27">
        <f t="shared" si="88"/>
        <v>7.3444730077120823</v>
      </c>
      <c r="N123" s="27"/>
      <c r="O123" s="51">
        <f t="shared" si="89"/>
        <v>14.899795473647043</v>
      </c>
      <c r="P123" s="27">
        <f t="shared" si="90"/>
        <v>7.3444730077120823</v>
      </c>
      <c r="Q123" s="58">
        <f t="shared" si="91"/>
        <v>0.7477347588110872</v>
      </c>
      <c r="R123" s="156">
        <f t="shared" si="50"/>
        <v>581.68551476623509</v>
      </c>
      <c r="S123" s="156">
        <f t="shared" si="51"/>
        <v>1087.2626444228692</v>
      </c>
      <c r="T123" s="153"/>
      <c r="U123" s="153"/>
      <c r="W123" s="1">
        <v>104</v>
      </c>
      <c r="X123" s="7">
        <v>10.1</v>
      </c>
      <c r="Y123" s="17">
        <v>0.75</v>
      </c>
      <c r="Z123">
        <v>1122</v>
      </c>
      <c r="AA123">
        <v>5828</v>
      </c>
      <c r="AB123">
        <v>816</v>
      </c>
      <c r="AC123">
        <v>997</v>
      </c>
      <c r="AD123" s="27">
        <f t="shared" si="92"/>
        <v>0.14902590066560767</v>
      </c>
      <c r="AE123" s="27">
        <f t="shared" si="93"/>
        <v>6.078231770428312E-2</v>
      </c>
      <c r="AF123" s="24">
        <f t="shared" si="94"/>
        <v>2.4517969418449197</v>
      </c>
      <c r="AG123" s="29">
        <f t="shared" si="95"/>
        <v>0.75529788396339337</v>
      </c>
      <c r="AH123" s="29">
        <f t="shared" si="96"/>
        <v>5.1942959001782532</v>
      </c>
      <c r="AJ123" s="51">
        <f t="shared" si="97"/>
        <v>30.394122513270901</v>
      </c>
      <c r="AK123" s="29">
        <f t="shared" si="98"/>
        <v>5.1942959001782532</v>
      </c>
      <c r="AL123" s="58">
        <f t="shared" si="99"/>
        <v>0.75529788396339337</v>
      </c>
      <c r="AN123" s="122"/>
      <c r="AO123" s="160"/>
      <c r="AP123" s="160"/>
      <c r="AQ123" s="128"/>
    </row>
    <row r="124" spans="1:43" x14ac:dyDescent="0.2">
      <c r="A124" s="1">
        <v>104</v>
      </c>
      <c r="B124" s="1">
        <v>245</v>
      </c>
      <c r="C124" s="1" t="s">
        <v>92</v>
      </c>
      <c r="D124" s="66">
        <v>10.1</v>
      </c>
      <c r="E124">
        <v>751</v>
      </c>
      <c r="F124">
        <v>460</v>
      </c>
      <c r="G124">
        <v>3224</v>
      </c>
      <c r="H124">
        <v>0.56499999999999995</v>
      </c>
      <c r="I124" s="25">
        <f t="shared" si="84"/>
        <v>0.1452940025669458</v>
      </c>
      <c r="J124" s="25">
        <f t="shared" si="85"/>
        <v>5.8305281290982607E-2</v>
      </c>
      <c r="K124" s="27">
        <f t="shared" si="86"/>
        <v>2.4919526902173907</v>
      </c>
      <c r="L124" s="27">
        <f t="shared" si="87"/>
        <v>0.75799532706224404</v>
      </c>
      <c r="M124" s="27">
        <f t="shared" si="88"/>
        <v>7.0086956521739134</v>
      </c>
      <c r="N124" s="27"/>
      <c r="O124" s="51">
        <f t="shared" si="89"/>
        <v>16.81376990095837</v>
      </c>
      <c r="P124" s="27">
        <f t="shared" si="90"/>
        <v>7.0086956521739134</v>
      </c>
      <c r="Q124" s="58">
        <f t="shared" si="91"/>
        <v>0.75799532706224404</v>
      </c>
      <c r="R124" s="156">
        <f t="shared" si="50"/>
        <v>614.41043824112876</v>
      </c>
      <c r="S124" s="156">
        <f t="shared" si="51"/>
        <v>1087.4521030816438</v>
      </c>
      <c r="T124" s="153"/>
      <c r="U124" s="153"/>
      <c r="W124" s="1">
        <v>104</v>
      </c>
      <c r="X124" s="7">
        <v>10.1</v>
      </c>
      <c r="Y124" s="17">
        <v>0.77500000000000002</v>
      </c>
      <c r="Z124">
        <v>1241</v>
      </c>
      <c r="AA124">
        <v>6219</v>
      </c>
      <c r="AB124">
        <v>843</v>
      </c>
      <c r="AC124">
        <v>1030</v>
      </c>
      <c r="AD124" s="27">
        <f t="shared" si="92"/>
        <v>0.14899738151622208</v>
      </c>
      <c r="AE124" s="27">
        <f t="shared" si="93"/>
        <v>6.097193551472601E-2</v>
      </c>
      <c r="AF124" s="24">
        <f t="shared" si="94"/>
        <v>2.4437043085213537</v>
      </c>
      <c r="AG124" s="29">
        <f t="shared" si="95"/>
        <v>0.75273284045432964</v>
      </c>
      <c r="AH124" s="29">
        <f t="shared" si="96"/>
        <v>5.0112812248186946</v>
      </c>
      <c r="AJ124" s="51">
        <f t="shared" si="97"/>
        <v>32.433261480787877</v>
      </c>
      <c r="AK124" s="29">
        <f t="shared" si="98"/>
        <v>5.0112812248186946</v>
      </c>
      <c r="AL124" s="58">
        <f t="shared" si="99"/>
        <v>0.75273284045432964</v>
      </c>
      <c r="AN124" s="122"/>
      <c r="AO124" s="160"/>
      <c r="AP124" s="160"/>
      <c r="AQ124" s="128"/>
    </row>
    <row r="125" spans="1:43" x14ac:dyDescent="0.2">
      <c r="A125" s="1">
        <v>104</v>
      </c>
      <c r="B125" s="1">
        <v>245</v>
      </c>
      <c r="C125" s="1" t="s">
        <v>92</v>
      </c>
      <c r="D125" s="66">
        <v>10.1</v>
      </c>
      <c r="E125">
        <v>794</v>
      </c>
      <c r="F125">
        <v>544</v>
      </c>
      <c r="G125">
        <v>3571</v>
      </c>
      <c r="H125">
        <v>0.59699999999999998</v>
      </c>
      <c r="I125" s="25">
        <f t="shared" si="84"/>
        <v>0.14397310603937594</v>
      </c>
      <c r="J125" s="25">
        <f t="shared" si="85"/>
        <v>5.8345486663557759E-2</v>
      </c>
      <c r="K125" s="27">
        <f t="shared" si="86"/>
        <v>2.4675962833180152</v>
      </c>
      <c r="L125" s="27">
        <f t="shared" si="87"/>
        <v>0.74716700621629339</v>
      </c>
      <c r="M125" s="27">
        <f t="shared" si="88"/>
        <v>6.5643382352941178</v>
      </c>
      <c r="N125" s="27"/>
      <c r="O125" s="51">
        <f t="shared" si="89"/>
        <v>18.623440544764996</v>
      </c>
      <c r="P125" s="27">
        <f t="shared" si="90"/>
        <v>6.5643382352941178</v>
      </c>
      <c r="Q125" s="58">
        <f t="shared" si="91"/>
        <v>0.74716700621629339</v>
      </c>
      <c r="R125" s="156">
        <f t="shared" si="50"/>
        <v>649.58973097663954</v>
      </c>
      <c r="S125" s="156">
        <f t="shared" si="51"/>
        <v>1088.0900016359121</v>
      </c>
      <c r="T125" s="153"/>
      <c r="U125" s="153"/>
      <c r="W125" s="1">
        <v>104</v>
      </c>
      <c r="X125" s="7">
        <v>10.1</v>
      </c>
      <c r="Y125" s="17">
        <v>0.8</v>
      </c>
      <c r="Z125">
        <v>1386</v>
      </c>
      <c r="AA125">
        <v>6689</v>
      </c>
      <c r="AB125">
        <v>870</v>
      </c>
      <c r="AC125">
        <v>1063</v>
      </c>
      <c r="AD125" s="27">
        <f t="shared" si="92"/>
        <v>0.15046212657458746</v>
      </c>
      <c r="AE125" s="27">
        <f t="shared" si="93"/>
        <v>6.1948858884894847E-2</v>
      </c>
      <c r="AF125" s="24">
        <f t="shared" si="94"/>
        <v>2.4288119149080085</v>
      </c>
      <c r="AG125" s="29">
        <f t="shared" si="95"/>
        <v>0.75181393973334409</v>
      </c>
      <c r="AH125" s="29">
        <f t="shared" si="96"/>
        <v>4.8261183261183263</v>
      </c>
      <c r="AJ125" s="51">
        <f t="shared" si="97"/>
        <v>34.884400393148432</v>
      </c>
      <c r="AK125" s="29">
        <f t="shared" si="98"/>
        <v>4.8261183261183263</v>
      </c>
      <c r="AL125" s="58">
        <f t="shared" si="99"/>
        <v>0.75181393973334409</v>
      </c>
      <c r="AN125" s="122"/>
      <c r="AO125" s="160"/>
      <c r="AP125" s="160"/>
      <c r="AQ125" s="128"/>
    </row>
    <row r="126" spans="1:43" x14ac:dyDescent="0.2">
      <c r="A126" s="1">
        <v>104</v>
      </c>
      <c r="B126" s="1">
        <v>245</v>
      </c>
      <c r="C126" s="1" t="s">
        <v>92</v>
      </c>
      <c r="D126" s="66">
        <v>10.1</v>
      </c>
      <c r="E126">
        <v>848</v>
      </c>
      <c r="F126">
        <v>652</v>
      </c>
      <c r="G126">
        <v>4025</v>
      </c>
      <c r="H126">
        <v>0.63800000000000001</v>
      </c>
      <c r="I126" s="25">
        <f t="shared" si="84"/>
        <v>0.14226783054467784</v>
      </c>
      <c r="J126" s="25">
        <f t="shared" si="85"/>
        <v>5.7402381831982111E-2</v>
      </c>
      <c r="K126" s="27">
        <f t="shared" si="86"/>
        <v>2.4784307898773008</v>
      </c>
      <c r="L126" s="27">
        <f t="shared" si="87"/>
        <v>0.74599006147357783</v>
      </c>
      <c r="M126" s="27">
        <f t="shared" si="88"/>
        <v>6.1733128834355826</v>
      </c>
      <c r="N126" s="27"/>
      <c r="O126" s="51">
        <f t="shared" si="89"/>
        <v>20.991136430321788</v>
      </c>
      <c r="P126" s="27">
        <f t="shared" si="90"/>
        <v>6.1733128834355826</v>
      </c>
      <c r="Q126" s="58">
        <f t="shared" si="91"/>
        <v>0.74599006147357783</v>
      </c>
      <c r="R126" s="156">
        <f t="shared" si="50"/>
        <v>693.76837766774588</v>
      </c>
      <c r="S126" s="156">
        <f t="shared" si="51"/>
        <v>1087.4112502629246</v>
      </c>
      <c r="T126" s="153"/>
      <c r="U126" s="153"/>
      <c r="W126" s="1">
        <v>104</v>
      </c>
      <c r="X126" s="7">
        <v>10.1</v>
      </c>
      <c r="Y126" s="17">
        <v>0.82499999999999996</v>
      </c>
      <c r="Z126">
        <v>1536</v>
      </c>
      <c r="AA126">
        <v>7171</v>
      </c>
      <c r="AB126">
        <v>897</v>
      </c>
      <c r="AC126">
        <v>1097</v>
      </c>
      <c r="AD126" s="27">
        <f t="shared" si="92"/>
        <v>0.15146036396855933</v>
      </c>
      <c r="AE126" s="27">
        <f t="shared" si="93"/>
        <v>6.2465641908786118E-2</v>
      </c>
      <c r="AF126" s="24">
        <f t="shared" si="94"/>
        <v>2.424698751831055</v>
      </c>
      <c r="AG126" s="29">
        <f t="shared" si="95"/>
        <v>0.75302635859196088</v>
      </c>
      <c r="AH126" s="29">
        <f t="shared" si="96"/>
        <v>4.668619791666667</v>
      </c>
      <c r="AJ126" s="51">
        <f t="shared" si="97"/>
        <v>37.39812157561181</v>
      </c>
      <c r="AK126" s="29">
        <f t="shared" si="98"/>
        <v>4.668619791666667</v>
      </c>
      <c r="AL126" s="58">
        <f t="shared" si="99"/>
        <v>0.75302635859196088</v>
      </c>
      <c r="AN126" s="122"/>
      <c r="AO126" s="160"/>
      <c r="AP126" s="160"/>
      <c r="AQ126" s="128"/>
    </row>
    <row r="127" spans="1:43" x14ac:dyDescent="0.2">
      <c r="A127" s="1">
        <v>104</v>
      </c>
      <c r="B127" s="1">
        <v>245</v>
      </c>
      <c r="C127" s="1" t="s">
        <v>92</v>
      </c>
      <c r="D127" s="66">
        <v>10.1</v>
      </c>
      <c r="E127">
        <v>897</v>
      </c>
      <c r="F127">
        <v>808</v>
      </c>
      <c r="G127">
        <v>4691</v>
      </c>
      <c r="H127">
        <v>0.67500000000000004</v>
      </c>
      <c r="I127" s="25">
        <f t="shared" si="84"/>
        <v>0.14818801329321446</v>
      </c>
      <c r="J127" s="25">
        <f t="shared" si="85"/>
        <v>6.0104073358312034E-2</v>
      </c>
      <c r="K127" s="27">
        <f t="shared" si="86"/>
        <v>2.4655236328124994</v>
      </c>
      <c r="L127" s="27">
        <f t="shared" si="87"/>
        <v>0.75738831215475522</v>
      </c>
      <c r="M127" s="27">
        <f t="shared" si="88"/>
        <v>5.8056930693069306</v>
      </c>
      <c r="N127" s="27"/>
      <c r="O127" s="51">
        <f t="shared" si="89"/>
        <v>24.464452421028447</v>
      </c>
      <c r="P127" s="27">
        <f t="shared" si="90"/>
        <v>5.8056930693069306</v>
      </c>
      <c r="Q127" s="58">
        <f t="shared" si="91"/>
        <v>0.75738831215475522</v>
      </c>
      <c r="R127" s="156">
        <f t="shared" si="50"/>
        <v>733.85640892449067</v>
      </c>
      <c r="S127" s="156">
        <f t="shared" si="51"/>
        <v>1087.1946798881343</v>
      </c>
      <c r="T127" s="153"/>
      <c r="U127" s="153"/>
      <c r="W127" s="1">
        <v>104</v>
      </c>
      <c r="X127" s="7">
        <v>10.1</v>
      </c>
      <c r="Y127" s="17">
        <v>0.85</v>
      </c>
      <c r="Z127">
        <v>1700</v>
      </c>
      <c r="AA127">
        <v>7674</v>
      </c>
      <c r="AB127">
        <v>924</v>
      </c>
      <c r="AC127">
        <v>1130</v>
      </c>
      <c r="AD127" s="27">
        <f t="shared" si="92"/>
        <v>0.15275570421314125</v>
      </c>
      <c r="AE127" s="27">
        <f t="shared" si="93"/>
        <v>6.3253340356241666E-2</v>
      </c>
      <c r="AF127" s="24">
        <f t="shared" si="94"/>
        <v>2.4149824080882354</v>
      </c>
      <c r="AG127" s="29">
        <f t="shared" si="95"/>
        <v>0.75320913955314672</v>
      </c>
      <c r="AH127" s="29">
        <f t="shared" si="96"/>
        <v>4.5141176470588231</v>
      </c>
      <c r="AJ127" s="51">
        <f t="shared" si="97"/>
        <v>40.021361730755132</v>
      </c>
      <c r="AK127" s="29">
        <f t="shared" si="98"/>
        <v>4.5141176470588231</v>
      </c>
      <c r="AL127" s="58">
        <f t="shared" si="99"/>
        <v>0.75320913955314672</v>
      </c>
      <c r="AN127" s="122"/>
      <c r="AO127" s="160"/>
      <c r="AP127" s="160"/>
      <c r="AQ127" s="128"/>
    </row>
    <row r="128" spans="1:43" x14ac:dyDescent="0.2">
      <c r="A128" s="1">
        <v>104</v>
      </c>
      <c r="B128" s="1">
        <v>245</v>
      </c>
      <c r="C128" s="1" t="s">
        <v>92</v>
      </c>
      <c r="D128" s="66">
        <v>10.1</v>
      </c>
      <c r="E128">
        <v>949</v>
      </c>
      <c r="F128">
        <v>951</v>
      </c>
      <c r="G128">
        <v>5212</v>
      </c>
      <c r="H128">
        <v>0.71399999999999997</v>
      </c>
      <c r="I128" s="25">
        <f t="shared" si="84"/>
        <v>0.14709723555145954</v>
      </c>
      <c r="J128" s="25">
        <f t="shared" si="85"/>
        <v>5.973814791976597E-2</v>
      </c>
      <c r="K128" s="27">
        <f t="shared" si="86"/>
        <v>2.4623668572555206</v>
      </c>
      <c r="L128" s="27">
        <f t="shared" si="87"/>
        <v>0.75362952391392624</v>
      </c>
      <c r="M128" s="27">
        <f t="shared" si="88"/>
        <v>5.4805467928496316</v>
      </c>
      <c r="N128" s="27"/>
      <c r="O128" s="51">
        <f t="shared" si="89"/>
        <v>27.181565981326003</v>
      </c>
      <c r="P128" s="27">
        <f t="shared" si="90"/>
        <v>5.4805467928496316</v>
      </c>
      <c r="Q128" s="58">
        <f t="shared" si="91"/>
        <v>0.75362952391392624</v>
      </c>
      <c r="R128" s="156">
        <f t="shared" si="50"/>
        <v>776.39880944185245</v>
      </c>
      <c r="S128" s="156">
        <f t="shared" si="51"/>
        <v>1087.3932905348074</v>
      </c>
      <c r="T128" s="153"/>
      <c r="U128" s="153"/>
      <c r="W128" s="1">
        <v>104</v>
      </c>
      <c r="X128" s="7">
        <v>10.1</v>
      </c>
      <c r="Y128" s="17">
        <v>0.875</v>
      </c>
      <c r="Z128">
        <v>1879</v>
      </c>
      <c r="AA128">
        <v>8222</v>
      </c>
      <c r="AB128">
        <v>951</v>
      </c>
      <c r="AC128">
        <v>1163</v>
      </c>
      <c r="AD128" s="27">
        <f t="shared" si="92"/>
        <v>0.15450785799266431</v>
      </c>
      <c r="AE128" s="27">
        <f t="shared" si="93"/>
        <v>6.4129449250145673E-2</v>
      </c>
      <c r="AF128" s="24">
        <f t="shared" si="94"/>
        <v>2.4093120991883978</v>
      </c>
      <c r="AG128" s="29">
        <f t="shared" si="95"/>
        <v>0.75573796323152032</v>
      </c>
      <c r="AH128" s="29">
        <f t="shared" si="96"/>
        <v>4.3757317722192655</v>
      </c>
      <c r="AJ128" s="51">
        <f t="shared" si="97"/>
        <v>42.879285398784035</v>
      </c>
      <c r="AK128" s="29">
        <f t="shared" si="98"/>
        <v>4.3757317722192655</v>
      </c>
      <c r="AL128" s="58">
        <f t="shared" si="99"/>
        <v>0.75573796323152032</v>
      </c>
      <c r="AN128" s="122"/>
      <c r="AO128" s="160"/>
      <c r="AP128" s="160"/>
      <c r="AQ128" s="128"/>
    </row>
    <row r="129" spans="1:43" x14ac:dyDescent="0.2">
      <c r="A129" s="1">
        <v>104</v>
      </c>
      <c r="B129" s="1">
        <v>245</v>
      </c>
      <c r="C129" s="1" t="s">
        <v>92</v>
      </c>
      <c r="D129" s="66">
        <v>10.1</v>
      </c>
      <c r="E129">
        <v>997</v>
      </c>
      <c r="F129">
        <v>1127</v>
      </c>
      <c r="G129">
        <v>5849</v>
      </c>
      <c r="H129">
        <v>0.75</v>
      </c>
      <c r="I129" s="25">
        <f t="shared" si="84"/>
        <v>0.14956288486498612</v>
      </c>
      <c r="J129" s="25">
        <f t="shared" si="85"/>
        <v>6.105318364770683E-2</v>
      </c>
      <c r="K129" s="27">
        <f t="shared" si="86"/>
        <v>2.4497147557120673</v>
      </c>
      <c r="L129" s="27">
        <f t="shared" si="87"/>
        <v>0.75601485009238589</v>
      </c>
      <c r="M129" s="27">
        <f t="shared" si="88"/>
        <v>5.1898846495119786</v>
      </c>
      <c r="N129" s="27"/>
      <c r="O129" s="51">
        <f t="shared" si="89"/>
        <v>30.50364148595084</v>
      </c>
      <c r="P129" s="27">
        <f t="shared" si="90"/>
        <v>5.1898846495119786</v>
      </c>
      <c r="Q129" s="58">
        <f t="shared" si="91"/>
        <v>0.75601485009238589</v>
      </c>
      <c r="R129" s="156">
        <f t="shared" si="50"/>
        <v>815.6687176117249</v>
      </c>
      <c r="S129" s="156">
        <f t="shared" si="51"/>
        <v>1087.5582901489665</v>
      </c>
      <c r="T129" s="153"/>
      <c r="U129" s="153"/>
      <c r="W129" s="1">
        <v>104</v>
      </c>
      <c r="X129" s="7">
        <v>10.1</v>
      </c>
      <c r="Y129" s="17">
        <v>0.9</v>
      </c>
      <c r="Z129">
        <v>2075</v>
      </c>
      <c r="AA129">
        <v>8782</v>
      </c>
      <c r="AB129">
        <v>979</v>
      </c>
      <c r="AC129">
        <v>1196</v>
      </c>
      <c r="AD129" s="27">
        <f t="shared" si="92"/>
        <v>0.15604993864140224</v>
      </c>
      <c r="AE129" s="27">
        <f t="shared" si="93"/>
        <v>6.5117007849230968E-2</v>
      </c>
      <c r="AF129" s="24">
        <f t="shared" si="94"/>
        <v>2.3964543795180724</v>
      </c>
      <c r="AG129" s="29">
        <f t="shared" si="95"/>
        <v>0.75544675208043144</v>
      </c>
      <c r="AH129" s="29">
        <f t="shared" si="96"/>
        <v>4.2322891566265062</v>
      </c>
      <c r="AJ129" s="51">
        <f t="shared" si="97"/>
        <v>45.79979133691576</v>
      </c>
      <c r="AK129" s="29">
        <f t="shared" si="98"/>
        <v>4.2322891566265062</v>
      </c>
      <c r="AL129" s="58">
        <f t="shared" si="99"/>
        <v>0.75544675208043144</v>
      </c>
      <c r="AN129" s="122"/>
      <c r="AO129" s="160"/>
      <c r="AP129" s="160"/>
      <c r="AQ129" s="128"/>
    </row>
    <row r="130" spans="1:43" x14ac:dyDescent="0.2">
      <c r="A130" s="1">
        <v>104</v>
      </c>
      <c r="B130" s="1">
        <v>245</v>
      </c>
      <c r="C130" s="1" t="s">
        <v>92</v>
      </c>
      <c r="D130" s="66">
        <v>10.1</v>
      </c>
      <c r="E130">
        <v>1049</v>
      </c>
      <c r="F130">
        <v>1309</v>
      </c>
      <c r="G130">
        <v>6429</v>
      </c>
      <c r="H130">
        <v>0.78900000000000003</v>
      </c>
      <c r="I130" s="25">
        <f t="shared" si="84"/>
        <v>0.14849949547570387</v>
      </c>
      <c r="J130" s="25">
        <f t="shared" si="85"/>
        <v>6.0881179282100843E-2</v>
      </c>
      <c r="K130" s="27">
        <f t="shared" si="86"/>
        <v>2.4391691689744084</v>
      </c>
      <c r="L130" s="27">
        <f t="shared" si="87"/>
        <v>0.75007951067443668</v>
      </c>
      <c r="M130" s="27">
        <f t="shared" si="88"/>
        <v>4.9113827349121468</v>
      </c>
      <c r="N130" s="27"/>
      <c r="O130" s="51">
        <f t="shared" si="89"/>
        <v>33.528451207587274</v>
      </c>
      <c r="P130" s="27">
        <f t="shared" si="90"/>
        <v>4.9113827349121468</v>
      </c>
      <c r="Q130" s="58">
        <f t="shared" si="91"/>
        <v>0.75007951067443668</v>
      </c>
      <c r="R130" s="156">
        <f t="shared" si="50"/>
        <v>858.21111812908669</v>
      </c>
      <c r="S130" s="156">
        <f t="shared" si="51"/>
        <v>1087.7200483258387</v>
      </c>
      <c r="T130" s="153"/>
      <c r="U130" s="153"/>
      <c r="W130" s="1">
        <v>104</v>
      </c>
      <c r="X130" s="7">
        <v>10.1</v>
      </c>
      <c r="Y130" s="17">
        <v>0.92500000000000004</v>
      </c>
      <c r="Z130">
        <v>2282</v>
      </c>
      <c r="AA130">
        <v>9344</v>
      </c>
      <c r="AB130">
        <v>1006</v>
      </c>
      <c r="AC130">
        <v>1229</v>
      </c>
      <c r="AD130" s="27">
        <f t="shared" si="92"/>
        <v>0.15723947777540462</v>
      </c>
      <c r="AE130" s="27">
        <f t="shared" si="93"/>
        <v>6.5997861828798118E-2</v>
      </c>
      <c r="AF130" s="24">
        <f t="shared" si="94"/>
        <v>2.3824935144609984</v>
      </c>
      <c r="AG130" s="29">
        <f t="shared" si="95"/>
        <v>0.7539029016185661</v>
      </c>
      <c r="AH130" s="29">
        <f t="shared" si="96"/>
        <v>4.0946538124452232</v>
      </c>
      <c r="AJ130" s="51">
        <f t="shared" si="97"/>
        <v>48.730727653397956</v>
      </c>
      <c r="AK130" s="29">
        <f t="shared" si="98"/>
        <v>4.0946538124452232</v>
      </c>
      <c r="AL130" s="58">
        <f t="shared" si="99"/>
        <v>0.7539029016185661</v>
      </c>
      <c r="AN130" s="122"/>
      <c r="AO130" s="160"/>
      <c r="AP130" s="160"/>
      <c r="AQ130" s="128"/>
    </row>
    <row r="131" spans="1:43" x14ac:dyDescent="0.2">
      <c r="A131" s="1">
        <v>104</v>
      </c>
      <c r="B131" s="1">
        <v>245</v>
      </c>
      <c r="C131" s="1" t="s">
        <v>92</v>
      </c>
      <c r="D131" s="66">
        <v>10.1</v>
      </c>
      <c r="E131">
        <v>1094</v>
      </c>
      <c r="F131">
        <v>1526</v>
      </c>
      <c r="G131">
        <v>7143</v>
      </c>
      <c r="H131">
        <v>0.82299999999999995</v>
      </c>
      <c r="I131" s="25">
        <f t="shared" si="84"/>
        <v>0.15169753887777437</v>
      </c>
      <c r="J131" s="25">
        <f t="shared" si="85"/>
        <v>6.257090577818028E-2</v>
      </c>
      <c r="K131" s="27">
        <f t="shared" si="86"/>
        <v>2.4244101470347315</v>
      </c>
      <c r="L131" s="27">
        <f t="shared" si="87"/>
        <v>0.75352601704299738</v>
      </c>
      <c r="M131" s="27">
        <f t="shared" si="88"/>
        <v>4.6808650065530797</v>
      </c>
      <c r="N131" s="27"/>
      <c r="O131" s="51">
        <f t="shared" si="89"/>
        <v>37.252096278705224</v>
      </c>
      <c r="P131" s="27">
        <f t="shared" si="90"/>
        <v>4.6808650065530797</v>
      </c>
      <c r="Q131" s="58">
        <f t="shared" si="91"/>
        <v>0.75352601704299738</v>
      </c>
      <c r="R131" s="156">
        <f t="shared" si="50"/>
        <v>895.02665703834202</v>
      </c>
      <c r="S131" s="156">
        <f t="shared" si="51"/>
        <v>1087.5172017476818</v>
      </c>
      <c r="T131" s="153"/>
      <c r="U131" s="153"/>
      <c r="W131" s="1">
        <v>104</v>
      </c>
      <c r="X131" s="7">
        <v>10.1</v>
      </c>
      <c r="Y131" s="17">
        <v>0.95</v>
      </c>
      <c r="Z131">
        <v>2518</v>
      </c>
      <c r="AA131">
        <v>9881</v>
      </c>
      <c r="AB131">
        <v>1033</v>
      </c>
      <c r="AC131">
        <v>1263</v>
      </c>
      <c r="AD131" s="27">
        <f t="shared" si="92"/>
        <v>0.1574442219059172</v>
      </c>
      <c r="AE131" s="27">
        <f t="shared" si="93"/>
        <v>6.7098922840237843E-2</v>
      </c>
      <c r="AF131" s="24">
        <f t="shared" si="94"/>
        <v>2.3464493205172756</v>
      </c>
      <c r="AG131" s="29">
        <f t="shared" si="95"/>
        <v>0.74298053054310231</v>
      </c>
      <c r="AH131" s="29">
        <f t="shared" si="96"/>
        <v>3.9241461477362987</v>
      </c>
      <c r="AJ131" s="51">
        <f t="shared" si="97"/>
        <v>51.531284240499275</v>
      </c>
      <c r="AK131" s="29">
        <f t="shared" si="98"/>
        <v>3.9241461477362987</v>
      </c>
      <c r="AL131" s="58">
        <f t="shared" si="99"/>
        <v>0.74298053054310231</v>
      </c>
      <c r="AN131" s="122"/>
      <c r="AO131" s="160"/>
      <c r="AP131" s="160"/>
      <c r="AQ131" s="128"/>
    </row>
    <row r="132" spans="1:43" x14ac:dyDescent="0.2">
      <c r="A132" s="1">
        <v>104</v>
      </c>
      <c r="B132" s="1">
        <v>245</v>
      </c>
      <c r="C132" s="1" t="s">
        <v>92</v>
      </c>
      <c r="D132" s="66">
        <v>10.1</v>
      </c>
      <c r="E132">
        <v>1153</v>
      </c>
      <c r="F132">
        <v>1844</v>
      </c>
      <c r="G132">
        <v>8108</v>
      </c>
      <c r="H132">
        <v>0.86699999999999999</v>
      </c>
      <c r="I132" s="25">
        <f t="shared" si="84"/>
        <v>0.15501997203412946</v>
      </c>
      <c r="J132" s="25">
        <f t="shared" si="85"/>
        <v>6.4586666370669704E-2</v>
      </c>
      <c r="K132" s="27">
        <f t="shared" si="86"/>
        <v>2.4001853748644257</v>
      </c>
      <c r="L132" s="27">
        <f t="shared" si="87"/>
        <v>0.7541218140711069</v>
      </c>
      <c r="M132" s="27">
        <f t="shared" si="88"/>
        <v>4.3969631236442517</v>
      </c>
      <c r="N132" s="27"/>
      <c r="O132" s="51">
        <f t="shared" si="89"/>
        <v>42.284753832807219</v>
      </c>
      <c r="P132" s="27">
        <f t="shared" si="90"/>
        <v>4.3969631236442517</v>
      </c>
      <c r="Q132" s="58">
        <f t="shared" si="91"/>
        <v>0.7541218140711069</v>
      </c>
      <c r="R132" s="156">
        <f t="shared" si="50"/>
        <v>943.29591916381025</v>
      </c>
      <c r="S132" s="156">
        <f t="shared" si="51"/>
        <v>1087.9999067633337</v>
      </c>
      <c r="T132" s="153"/>
      <c r="U132" s="153"/>
      <c r="W132" s="1">
        <v>104</v>
      </c>
      <c r="X132" s="7">
        <v>10.1</v>
      </c>
      <c r="Y132" s="17">
        <v>0.97499999999999998</v>
      </c>
      <c r="Z132">
        <v>2753</v>
      </c>
      <c r="AA132">
        <v>10286</v>
      </c>
      <c r="AB132">
        <v>1060</v>
      </c>
      <c r="AC132">
        <v>1296</v>
      </c>
      <c r="AD132" s="27">
        <f t="shared" si="92"/>
        <v>0.15565713967992681</v>
      </c>
      <c r="AE132" s="27">
        <f t="shared" si="93"/>
        <v>6.7898640865119556E-2</v>
      </c>
      <c r="AF132" s="24">
        <f t="shared" si="94"/>
        <v>2.2924927170359601</v>
      </c>
      <c r="AG132" s="29">
        <f t="shared" si="95"/>
        <v>0.72176426961335283</v>
      </c>
      <c r="AH132" s="29">
        <f t="shared" si="96"/>
        <v>3.7362876861605523</v>
      </c>
      <c r="AJ132" s="51">
        <f t="shared" si="97"/>
        <v>53.643435856469544</v>
      </c>
      <c r="AK132" s="29">
        <f t="shared" si="98"/>
        <v>3.7362876861605523</v>
      </c>
      <c r="AL132" s="58">
        <f t="shared" si="99"/>
        <v>0.72176426961335283</v>
      </c>
      <c r="AN132" s="122"/>
      <c r="AO132" s="160"/>
      <c r="AP132" s="160"/>
      <c r="AQ132" s="128"/>
    </row>
    <row r="133" spans="1:43" x14ac:dyDescent="0.2">
      <c r="A133" s="1">
        <v>104</v>
      </c>
      <c r="B133" s="1">
        <v>245</v>
      </c>
      <c r="C133" s="1" t="s">
        <v>92</v>
      </c>
      <c r="D133" s="66">
        <v>10.1</v>
      </c>
      <c r="E133">
        <v>1176</v>
      </c>
      <c r="F133">
        <v>1933</v>
      </c>
      <c r="G133">
        <v>8398</v>
      </c>
      <c r="H133">
        <v>0.88500000000000001</v>
      </c>
      <c r="I133" s="25">
        <f t="shared" si="84"/>
        <v>0.1543454230959323</v>
      </c>
      <c r="J133" s="25">
        <f t="shared" si="85"/>
        <v>6.3808680371588697E-2</v>
      </c>
      <c r="K133" s="27">
        <f t="shared" si="86"/>
        <v>2.4188781557165031</v>
      </c>
      <c r="L133" s="27">
        <f t="shared" si="87"/>
        <v>0.75833964631939421</v>
      </c>
      <c r="M133" s="27">
        <f t="shared" si="88"/>
        <v>4.3445421624418001</v>
      </c>
      <c r="N133" s="27"/>
      <c r="O133" s="51">
        <f t="shared" si="89"/>
        <v>43.797158693625434</v>
      </c>
      <c r="P133" s="27">
        <f t="shared" si="90"/>
        <v>4.3445421624418001</v>
      </c>
      <c r="Q133" s="58">
        <f t="shared" si="91"/>
        <v>0.75833964631939421</v>
      </c>
      <c r="R133" s="156">
        <f t="shared" si="50"/>
        <v>962.11275016187415</v>
      </c>
      <c r="S133" s="156">
        <f t="shared" si="51"/>
        <v>1087.1330510303662</v>
      </c>
      <c r="T133" s="153"/>
      <c r="U133" s="153"/>
      <c r="W133" s="1">
        <v>104</v>
      </c>
      <c r="X133" s="7">
        <v>10.1</v>
      </c>
      <c r="Y133" s="17">
        <v>1</v>
      </c>
      <c r="Z133">
        <v>3006</v>
      </c>
      <c r="AA133">
        <v>10671</v>
      </c>
      <c r="AB133">
        <v>1087</v>
      </c>
      <c r="AC133">
        <v>1329</v>
      </c>
      <c r="AD133" s="27">
        <f t="shared" si="92"/>
        <v>0.15356338856534302</v>
      </c>
      <c r="AE133" s="27">
        <f t="shared" si="93"/>
        <v>6.8751773832755519E-2</v>
      </c>
      <c r="AF133" s="24">
        <f t="shared" si="94"/>
        <v>2.2335916588697611</v>
      </c>
      <c r="AG133" s="29">
        <f t="shared" si="95"/>
        <v>0.69847443310205992</v>
      </c>
      <c r="AH133" s="29">
        <f t="shared" si="96"/>
        <v>3.5499001996007986</v>
      </c>
      <c r="AJ133" s="51">
        <f t="shared" si="97"/>
        <v>55.651283688935102</v>
      </c>
      <c r="AK133" s="29">
        <f t="shared" si="98"/>
        <v>3.5499001996007986</v>
      </c>
      <c r="AL133" s="58">
        <f t="shared" si="99"/>
        <v>0.69847443310205992</v>
      </c>
      <c r="AN133" s="122"/>
      <c r="AO133" s="160"/>
      <c r="AP133" s="160"/>
      <c r="AQ133" s="128"/>
    </row>
    <row r="134" spans="1:43" x14ac:dyDescent="0.2">
      <c r="A134" s="1">
        <v>104</v>
      </c>
      <c r="B134" s="1">
        <v>245</v>
      </c>
      <c r="C134" s="1" t="s">
        <v>92</v>
      </c>
      <c r="D134" s="66">
        <v>10.1</v>
      </c>
      <c r="E134">
        <v>1203</v>
      </c>
      <c r="F134">
        <v>2105</v>
      </c>
      <c r="G134">
        <v>8851</v>
      </c>
      <c r="H134">
        <v>0.90500000000000003</v>
      </c>
      <c r="I134" s="25">
        <f t="shared" si="84"/>
        <v>0.15545103389091694</v>
      </c>
      <c r="J134" s="25">
        <f t="shared" si="85"/>
        <v>6.4912015252551108E-2</v>
      </c>
      <c r="K134" s="27">
        <f t="shared" si="86"/>
        <v>2.3947959909441812</v>
      </c>
      <c r="L134" s="27">
        <f t="shared" si="87"/>
        <v>0.75347391398880692</v>
      </c>
      <c r="M134" s="27">
        <f t="shared" si="88"/>
        <v>4.2047505938242278</v>
      </c>
      <c r="N134" s="27"/>
      <c r="O134" s="51">
        <f t="shared" si="89"/>
        <v>46.159639390006994</v>
      </c>
      <c r="P134" s="27">
        <f t="shared" si="90"/>
        <v>4.2047505938242278</v>
      </c>
      <c r="Q134" s="58">
        <f t="shared" si="91"/>
        <v>0.75347391398880692</v>
      </c>
      <c r="R134" s="156">
        <f t="shared" si="50"/>
        <v>984.20207350742726</v>
      </c>
      <c r="S134" s="156">
        <f t="shared" si="51"/>
        <v>1087.5161033231241</v>
      </c>
      <c r="T134" s="153"/>
      <c r="U134" s="153"/>
      <c r="AD134" s="27"/>
      <c r="AE134" s="27"/>
      <c r="AG134" s="29"/>
      <c r="AH134" s="29"/>
      <c r="AL134" s="58"/>
      <c r="AN134" s="122"/>
      <c r="AO134" s="160"/>
      <c r="AP134" s="160"/>
      <c r="AQ134" s="128"/>
    </row>
    <row r="135" spans="1:43" x14ac:dyDescent="0.2">
      <c r="A135" s="1">
        <v>104</v>
      </c>
      <c r="B135" s="1">
        <v>245</v>
      </c>
      <c r="C135" s="1" t="s">
        <v>92</v>
      </c>
      <c r="D135" s="66">
        <v>10.1</v>
      </c>
      <c r="E135">
        <v>1233</v>
      </c>
      <c r="F135">
        <v>2338</v>
      </c>
      <c r="G135">
        <v>9517</v>
      </c>
      <c r="H135">
        <v>0.92800000000000005</v>
      </c>
      <c r="I135" s="25">
        <f t="shared" si="84"/>
        <v>0.15911328601212005</v>
      </c>
      <c r="J135" s="25">
        <f t="shared" si="85"/>
        <v>6.6961496546082105E-2</v>
      </c>
      <c r="K135" s="27">
        <f t="shared" si="86"/>
        <v>2.3761907098748933</v>
      </c>
      <c r="L135" s="27">
        <f t="shared" si="87"/>
        <v>0.75637542052586781</v>
      </c>
      <c r="M135" s="27">
        <f t="shared" si="88"/>
        <v>4.0705731394354148</v>
      </c>
      <c r="N135" s="27"/>
      <c r="O135" s="51">
        <f t="shared" si="89"/>
        <v>49.632955380713653</v>
      </c>
      <c r="P135" s="27">
        <f t="shared" si="90"/>
        <v>4.0705731394354148</v>
      </c>
      <c r="Q135" s="58">
        <f t="shared" si="91"/>
        <v>0.75637542052586781</v>
      </c>
      <c r="R135" s="156">
        <f t="shared" si="50"/>
        <v>1008.7457661135977</v>
      </c>
      <c r="S135" s="156">
        <f t="shared" si="51"/>
        <v>1087.0105238293079</v>
      </c>
      <c r="T135" s="153"/>
      <c r="U135" s="153"/>
      <c r="AD135" s="27"/>
      <c r="AE135" s="27"/>
      <c r="AG135" s="29"/>
      <c r="AH135" s="29"/>
      <c r="AL135" s="58"/>
      <c r="AN135" s="122"/>
      <c r="AO135" s="160"/>
      <c r="AP135" s="160"/>
      <c r="AQ135" s="128"/>
    </row>
    <row r="136" spans="1:43" x14ac:dyDescent="0.2">
      <c r="A136" s="1">
        <v>104</v>
      </c>
      <c r="B136" s="1">
        <v>245</v>
      </c>
      <c r="C136" s="1" t="s">
        <v>92</v>
      </c>
      <c r="D136" s="66">
        <v>10.1</v>
      </c>
      <c r="E136">
        <v>1253</v>
      </c>
      <c r="F136">
        <v>2440</v>
      </c>
      <c r="G136">
        <v>9749</v>
      </c>
      <c r="H136">
        <v>0.94299999999999995</v>
      </c>
      <c r="I136" s="25">
        <f t="shared" si="84"/>
        <v>0.15783032731516827</v>
      </c>
      <c r="J136" s="25">
        <f t="shared" si="85"/>
        <v>6.6589612495330908E-2</v>
      </c>
      <c r="K136" s="27">
        <f t="shared" si="86"/>
        <v>2.3701944102202868</v>
      </c>
      <c r="L136" s="27">
        <f t="shared" si="87"/>
        <v>0.75141885688860099</v>
      </c>
      <c r="M136" s="27">
        <f t="shared" si="88"/>
        <v>3.9954918032786884</v>
      </c>
      <c r="N136" s="27"/>
      <c r="O136" s="51">
        <f t="shared" si="89"/>
        <v>50.842879269368225</v>
      </c>
      <c r="P136" s="27">
        <f t="shared" si="90"/>
        <v>3.9954918032786884</v>
      </c>
      <c r="Q136" s="58">
        <f t="shared" si="91"/>
        <v>0.75141885688860099</v>
      </c>
      <c r="R136" s="156">
        <f t="shared" si="50"/>
        <v>1025.1082278510444</v>
      </c>
      <c r="S136" s="156">
        <f t="shared" si="51"/>
        <v>1087.0712914645221</v>
      </c>
      <c r="T136" s="153"/>
      <c r="U136" s="153"/>
      <c r="AD136" s="27"/>
      <c r="AE136" s="27"/>
      <c r="AG136" s="29"/>
      <c r="AH136" s="29"/>
      <c r="AL136" s="58"/>
      <c r="AN136" s="122"/>
      <c r="AO136" s="160"/>
      <c r="AP136" s="160"/>
      <c r="AQ136" s="128"/>
    </row>
    <row r="137" spans="1:43" x14ac:dyDescent="0.2">
      <c r="A137" s="1">
        <v>104</v>
      </c>
      <c r="B137" s="1">
        <v>245</v>
      </c>
      <c r="C137" s="1" t="s">
        <v>92</v>
      </c>
      <c r="D137" s="66">
        <v>10.1</v>
      </c>
      <c r="E137">
        <v>1256</v>
      </c>
      <c r="F137">
        <v>2455</v>
      </c>
      <c r="G137">
        <v>9749</v>
      </c>
      <c r="H137">
        <v>0.94499999999999995</v>
      </c>
      <c r="I137" s="25">
        <f t="shared" si="84"/>
        <v>0.15707726122114488</v>
      </c>
      <c r="J137" s="25">
        <f t="shared" si="85"/>
        <v>6.6520032466013915E-2</v>
      </c>
      <c r="K137" s="27">
        <f t="shared" si="86"/>
        <v>2.3613527443991855</v>
      </c>
      <c r="L137" s="27">
        <f t="shared" si="87"/>
        <v>0.74682770297685819</v>
      </c>
      <c r="M137" s="27">
        <f t="shared" si="88"/>
        <v>3.9710794297352341</v>
      </c>
      <c r="N137" s="27"/>
      <c r="O137" s="51">
        <f t="shared" si="89"/>
        <v>50.842879269368225</v>
      </c>
      <c r="P137" s="27">
        <f t="shared" si="90"/>
        <v>3.9710794297352341</v>
      </c>
      <c r="Q137" s="58">
        <f t="shared" si="91"/>
        <v>0.74682770297685819</v>
      </c>
      <c r="R137" s="156">
        <f t="shared" ref="R137:R179" si="100">E137*(PI()/30)*($D$4/2)</f>
        <v>1027.5625971116615</v>
      </c>
      <c r="S137" s="156">
        <f t="shared" ref="S137:S179" si="101">R137/H137</f>
        <v>1087.3678276313879</v>
      </c>
      <c r="T137" s="153"/>
      <c r="U137" s="153"/>
      <c r="AD137" s="27"/>
      <c r="AE137" s="27"/>
      <c r="AG137" s="29"/>
      <c r="AH137" s="29"/>
      <c r="AL137" s="58"/>
      <c r="AN137" s="122"/>
      <c r="AO137" s="160"/>
      <c r="AP137" s="160"/>
      <c r="AQ137" s="128"/>
    </row>
    <row r="138" spans="1:43" x14ac:dyDescent="0.2">
      <c r="A138" s="1">
        <v>104</v>
      </c>
      <c r="B138" s="1">
        <v>245</v>
      </c>
      <c r="C138" s="1" t="s">
        <v>92</v>
      </c>
      <c r="D138" s="66">
        <v>10.1</v>
      </c>
      <c r="E138">
        <v>1297</v>
      </c>
      <c r="F138">
        <v>2783</v>
      </c>
      <c r="G138">
        <v>10386</v>
      </c>
      <c r="H138">
        <v>0.97599999999999998</v>
      </c>
      <c r="I138" s="25">
        <f t="shared" si="84"/>
        <v>0.15692816442228047</v>
      </c>
      <c r="J138" s="25">
        <f t="shared" si="85"/>
        <v>6.847990549680516E-2</v>
      </c>
      <c r="K138" s="27">
        <f t="shared" si="86"/>
        <v>2.29159434849982</v>
      </c>
      <c r="L138" s="27">
        <f t="shared" si="87"/>
        <v>0.7244210831809742</v>
      </c>
      <c r="M138" s="27">
        <f t="shared" si="88"/>
        <v>3.7319439453826804</v>
      </c>
      <c r="N138" s="27"/>
      <c r="O138" s="51">
        <f t="shared" si="89"/>
        <v>54.164954773993067</v>
      </c>
      <c r="P138" s="27">
        <f t="shared" si="90"/>
        <v>3.7319439453826804</v>
      </c>
      <c r="Q138" s="58">
        <f t="shared" si="91"/>
        <v>0.7244210831809742</v>
      </c>
      <c r="R138" s="156">
        <f t="shared" si="100"/>
        <v>1061.1056436734275</v>
      </c>
      <c r="S138" s="156">
        <f t="shared" si="101"/>
        <v>1087.198405403102</v>
      </c>
      <c r="T138" s="153"/>
      <c r="U138" s="153"/>
      <c r="AD138" s="27"/>
      <c r="AE138" s="27"/>
      <c r="AG138" s="29"/>
      <c r="AH138" s="29"/>
      <c r="AL138" s="58"/>
      <c r="AN138" s="122"/>
      <c r="AO138" s="160"/>
      <c r="AP138" s="160"/>
      <c r="AQ138" s="128"/>
    </row>
    <row r="139" spans="1:43" x14ac:dyDescent="0.2">
      <c r="A139" s="1">
        <v>104</v>
      </c>
      <c r="B139" s="1">
        <v>245</v>
      </c>
      <c r="C139" s="1" t="s">
        <v>92</v>
      </c>
      <c r="D139" s="66">
        <v>10.1</v>
      </c>
      <c r="E139">
        <v>1347</v>
      </c>
      <c r="F139">
        <v>3141</v>
      </c>
      <c r="G139">
        <v>10811</v>
      </c>
      <c r="H139">
        <v>1.0129999999999999</v>
      </c>
      <c r="I139" s="25">
        <f t="shared" si="84"/>
        <v>0.15144788220111341</v>
      </c>
      <c r="J139" s="25">
        <f t="shared" si="85"/>
        <v>6.89977650540681E-2</v>
      </c>
      <c r="K139" s="27">
        <f t="shared" si="86"/>
        <v>2.1949679396489969</v>
      </c>
      <c r="L139" s="27">
        <f t="shared" si="87"/>
        <v>0.68165193971252158</v>
      </c>
      <c r="M139" s="27">
        <f t="shared" si="88"/>
        <v>3.4418974848774275</v>
      </c>
      <c r="N139" s="27"/>
      <c r="O139" s="51">
        <f t="shared" si="89"/>
        <v>56.381410173468034</v>
      </c>
      <c r="P139" s="27">
        <f t="shared" si="90"/>
        <v>3.4418974848774275</v>
      </c>
      <c r="Q139" s="58">
        <f t="shared" si="91"/>
        <v>0.68165193971252158</v>
      </c>
      <c r="R139" s="156">
        <f t="shared" si="100"/>
        <v>1102.0117980170446</v>
      </c>
      <c r="S139" s="156">
        <f t="shared" si="101"/>
        <v>1087.8694945874083</v>
      </c>
      <c r="T139" s="153"/>
      <c r="U139" s="153"/>
      <c r="AD139" s="27"/>
      <c r="AE139" s="27"/>
      <c r="AG139" s="29"/>
      <c r="AH139" s="29"/>
      <c r="AL139" s="58"/>
      <c r="AN139" s="122"/>
      <c r="AO139" s="160"/>
      <c r="AP139" s="160"/>
      <c r="AQ139" s="128"/>
    </row>
    <row r="140" spans="1:43" x14ac:dyDescent="0.2">
      <c r="A140" s="1">
        <v>104</v>
      </c>
      <c r="B140" s="1">
        <v>245</v>
      </c>
      <c r="C140" s="1" t="s">
        <v>92</v>
      </c>
      <c r="D140" s="66">
        <v>10.1</v>
      </c>
      <c r="E140">
        <v>1415</v>
      </c>
      <c r="F140">
        <v>3741</v>
      </c>
      <c r="G140">
        <v>11583</v>
      </c>
      <c r="H140">
        <v>1.0649999999999999</v>
      </c>
      <c r="I140" s="25">
        <f t="shared" si="84"/>
        <v>0.14704176443003159</v>
      </c>
      <c r="J140" s="25">
        <f t="shared" si="85"/>
        <v>7.0890536461649306E-2</v>
      </c>
      <c r="K140" s="27">
        <f t="shared" si="86"/>
        <v>2.0742086570268645</v>
      </c>
      <c r="L140" s="27">
        <f t="shared" si="87"/>
        <v>0.63471050537422335</v>
      </c>
      <c r="M140" s="27">
        <f t="shared" si="88"/>
        <v>3.0962309542902968</v>
      </c>
      <c r="N140" s="27"/>
      <c r="O140" s="51">
        <f t="shared" si="89"/>
        <v>60.407536216749634</v>
      </c>
      <c r="P140" s="27">
        <f t="shared" si="90"/>
        <v>3.0962309542902968</v>
      </c>
      <c r="Q140" s="58">
        <f t="shared" si="91"/>
        <v>0.63471050537422335</v>
      </c>
      <c r="R140" s="156">
        <f t="shared" si="100"/>
        <v>1157.644167924364</v>
      </c>
      <c r="S140" s="156">
        <f t="shared" si="101"/>
        <v>1086.9898290369615</v>
      </c>
      <c r="T140" s="153"/>
      <c r="U140" s="153"/>
      <c r="AD140" s="27"/>
      <c r="AE140" s="27"/>
      <c r="AG140" s="29"/>
      <c r="AH140" s="29"/>
      <c r="AL140" s="58"/>
      <c r="AN140" s="122"/>
      <c r="AO140" s="160"/>
      <c r="AP140" s="160"/>
      <c r="AQ140" s="128"/>
    </row>
    <row r="141" spans="1:43" x14ac:dyDescent="0.2">
      <c r="E141"/>
      <c r="F141"/>
      <c r="G141"/>
      <c r="H141"/>
      <c r="I141" s="25"/>
      <c r="J141" s="25"/>
      <c r="K141" s="27"/>
      <c r="L141" s="27"/>
      <c r="M141" s="27"/>
      <c r="N141" s="27"/>
      <c r="O141" s="51"/>
      <c r="P141" s="27"/>
      <c r="Q141" s="58"/>
      <c r="R141" s="156"/>
      <c r="T141" s="153"/>
      <c r="U141" s="153"/>
      <c r="AD141" s="27"/>
      <c r="AE141" s="27"/>
      <c r="AG141" s="29"/>
      <c r="AH141" s="29"/>
      <c r="AL141" s="58"/>
      <c r="AM141" s="59"/>
      <c r="AN141" s="122"/>
      <c r="AO141" s="160"/>
      <c r="AP141" s="160"/>
      <c r="AQ141" s="128"/>
    </row>
    <row r="142" spans="1:43" x14ac:dyDescent="0.2">
      <c r="E142"/>
      <c r="F142"/>
      <c r="G142"/>
      <c r="H142"/>
      <c r="I142" s="25"/>
      <c r="J142" s="25"/>
      <c r="K142" s="27"/>
      <c r="L142" s="27"/>
      <c r="M142" s="27"/>
      <c r="N142" s="27"/>
      <c r="O142" s="51"/>
      <c r="P142" s="27"/>
      <c r="Q142" s="58"/>
      <c r="R142" s="156"/>
      <c r="T142" s="153"/>
      <c r="U142" s="153"/>
      <c r="AD142" s="27"/>
      <c r="AE142" s="27"/>
      <c r="AG142" s="29"/>
      <c r="AH142" s="29"/>
      <c r="AL142" s="58"/>
      <c r="AM142" s="59"/>
      <c r="AN142" s="122"/>
      <c r="AO142" s="160"/>
      <c r="AP142" s="160"/>
      <c r="AQ142" s="128"/>
    </row>
    <row r="143" spans="1:43" x14ac:dyDescent="0.2">
      <c r="A143" s="1">
        <v>105</v>
      </c>
      <c r="B143" s="1" t="s">
        <v>390</v>
      </c>
      <c r="C143" s="1" t="s">
        <v>92</v>
      </c>
      <c r="D143" s="66">
        <v>12.1</v>
      </c>
      <c r="E143">
        <v>652</v>
      </c>
      <c r="F143">
        <v>372</v>
      </c>
      <c r="G143">
        <v>2762</v>
      </c>
      <c r="H143" s="17">
        <v>0.49399999999999999</v>
      </c>
      <c r="I143" s="25">
        <f t="shared" ref="I143:I155" si="102">0.1515*(G143/1000)/(E143/1000)^2/($D$4/10)^4</f>
        <v>0.1651433200978584</v>
      </c>
      <c r="J143" s="25">
        <f t="shared" ref="J143:J155" si="103">0.5*(F143/1000)/(E143/1000)^3/($D$4/10)^5</f>
        <v>7.2055979626609451E-2</v>
      </c>
      <c r="K143" s="27">
        <f t="shared" ref="K143:K155" si="104">I143/J143</f>
        <v>2.2918753024193546</v>
      </c>
      <c r="L143" s="27">
        <f t="shared" ref="L143:L155" si="105">0.798*I143^1.5/J143</f>
        <v>0.74323196870890285</v>
      </c>
      <c r="M143" s="27">
        <f t="shared" ref="M143:M155" si="106">G143/F143</f>
        <v>7.424731182795699</v>
      </c>
      <c r="N143" s="27"/>
      <c r="O143" s="51">
        <f t="shared" ref="O143:O155" si="107">G143/(PI()*$D$4^2/4)</f>
        <v>14.404352501999696</v>
      </c>
      <c r="P143" s="27">
        <f t="shared" ref="P143:P155" si="108">M143</f>
        <v>7.424731182795699</v>
      </c>
      <c r="Q143" s="58">
        <f t="shared" ref="Q143:Q155" si="109">L143</f>
        <v>0.74323196870890285</v>
      </c>
      <c r="R143" s="156">
        <f t="shared" si="100"/>
        <v>533.41625264076697</v>
      </c>
      <c r="S143" s="156">
        <f t="shared" si="101"/>
        <v>1079.7899851027671</v>
      </c>
      <c r="T143" s="153"/>
      <c r="U143" s="153"/>
      <c r="V143" s="16"/>
      <c r="W143" s="1">
        <v>105</v>
      </c>
      <c r="X143" s="7">
        <v>12.1</v>
      </c>
      <c r="Y143" s="17">
        <v>0.72499999999999998</v>
      </c>
      <c r="Z143">
        <v>1293</v>
      </c>
      <c r="AA143">
        <v>6379</v>
      </c>
      <c r="AB143">
        <v>783</v>
      </c>
      <c r="AC143">
        <v>957</v>
      </c>
      <c r="AD143" s="27">
        <f t="shared" ref="AD143:AD151" si="110">0.1515*(AA143/1000)/(AC143/1000)^2/($D$4/10)^4</f>
        <v>0.1770358642188396</v>
      </c>
      <c r="AE143" s="27">
        <f t="shared" ref="AE143:AE151" si="111">0.5*(Z143/1000)/(AC143/1000)^3/($D$4/10)^5</f>
        <v>7.9201350279399355E-2</v>
      </c>
      <c r="AF143" s="24">
        <f t="shared" ref="AF143:AF151" si="112">AD143/AE143</f>
        <v>2.2352632069315548</v>
      </c>
      <c r="AG143" s="29">
        <f t="shared" ref="AG143:AG151" si="113">0.798*AD143^1.5/AE143</f>
        <v>0.75051985951249967</v>
      </c>
      <c r="AH143" s="29">
        <f t="shared" ref="AH143:AH151" si="114">AA143/Z143</f>
        <v>4.9334880123743234</v>
      </c>
      <c r="AJ143" s="51">
        <f t="shared" ref="AJ143:AJ151" si="115">AA143/(PI()*$D$4^2/4)</f>
        <v>33.267691748825513</v>
      </c>
      <c r="AK143" s="29">
        <f t="shared" ref="AK143:AK151" si="116">AH143</f>
        <v>4.9334880123743234</v>
      </c>
      <c r="AL143" s="58">
        <f t="shared" ref="AL143:AL151" si="117">AG143</f>
        <v>0.75051985951249967</v>
      </c>
      <c r="AM143" s="16">
        <f>AC143/Y143</f>
        <v>1320</v>
      </c>
      <c r="AN143" s="122"/>
      <c r="AO143" s="160"/>
      <c r="AP143" s="160"/>
      <c r="AQ143" s="128"/>
    </row>
    <row r="144" spans="1:43" x14ac:dyDescent="0.2">
      <c r="A144" s="1">
        <v>105</v>
      </c>
      <c r="B144" s="1" t="s">
        <v>390</v>
      </c>
      <c r="C144" s="1" t="s">
        <v>92</v>
      </c>
      <c r="D144" s="66">
        <v>12.1</v>
      </c>
      <c r="E144">
        <v>702</v>
      </c>
      <c r="F144">
        <v>476</v>
      </c>
      <c r="G144">
        <v>3257</v>
      </c>
      <c r="H144" s="17">
        <v>0.53200000000000003</v>
      </c>
      <c r="I144" s="25">
        <f t="shared" si="102"/>
        <v>0.16798715037962356</v>
      </c>
      <c r="J144" s="25">
        <f t="shared" si="103"/>
        <v>7.3869556327601324E-2</v>
      </c>
      <c r="K144" s="27">
        <f t="shared" si="104"/>
        <v>2.2741053111869745</v>
      </c>
      <c r="L144" s="27">
        <f t="shared" si="105"/>
        <v>0.7437919871104236</v>
      </c>
      <c r="M144" s="27">
        <f t="shared" si="106"/>
        <v>6.8424369747899156</v>
      </c>
      <c r="N144" s="27"/>
      <c r="O144" s="51">
        <f t="shared" si="107"/>
        <v>16.985871143741132</v>
      </c>
      <c r="P144" s="27">
        <f t="shared" si="108"/>
        <v>6.8424369747899156</v>
      </c>
      <c r="Q144" s="58">
        <f t="shared" si="109"/>
        <v>0.7437919871104236</v>
      </c>
      <c r="R144" s="156">
        <f t="shared" si="100"/>
        <v>574.32240698438409</v>
      </c>
      <c r="S144" s="156">
        <f t="shared" si="101"/>
        <v>1079.553396587188</v>
      </c>
      <c r="T144" s="153"/>
      <c r="U144" s="153"/>
      <c r="V144" s="16"/>
      <c r="W144" s="1">
        <v>105</v>
      </c>
      <c r="X144" s="7">
        <v>12.1</v>
      </c>
      <c r="Y144" s="17">
        <v>0.75</v>
      </c>
      <c r="Z144">
        <v>1453</v>
      </c>
      <c r="AA144">
        <v>6892</v>
      </c>
      <c r="AB144">
        <v>810</v>
      </c>
      <c r="AC144">
        <v>990</v>
      </c>
      <c r="AD144" s="27">
        <f t="shared" si="110"/>
        <v>0.17873409611068261</v>
      </c>
      <c r="AE144" s="27">
        <f t="shared" si="111"/>
        <v>8.0395160165680893E-2</v>
      </c>
      <c r="AF144" s="24">
        <f t="shared" si="112"/>
        <v>2.2231947264280802</v>
      </c>
      <c r="AG144" s="29">
        <f t="shared" si="113"/>
        <v>0.75003943694602804</v>
      </c>
      <c r="AH144" s="29">
        <f t="shared" si="114"/>
        <v>4.7432897453544394</v>
      </c>
      <c r="AJ144" s="51">
        <f t="shared" si="115"/>
        <v>35.943083795721179</v>
      </c>
      <c r="AK144" s="29">
        <f t="shared" si="116"/>
        <v>4.7432897453544394</v>
      </c>
      <c r="AL144" s="58">
        <f t="shared" si="117"/>
        <v>0.75003943694602804</v>
      </c>
      <c r="AM144" s="16">
        <f t="shared" ref="AM144:AM151" si="118">AC144/Y144</f>
        <v>1320</v>
      </c>
      <c r="AN144" s="122"/>
      <c r="AO144" s="160"/>
      <c r="AP144" s="160"/>
      <c r="AQ144" s="128"/>
    </row>
    <row r="145" spans="1:43" x14ac:dyDescent="0.2">
      <c r="A145" s="1">
        <v>105</v>
      </c>
      <c r="B145" s="1" t="s">
        <v>390</v>
      </c>
      <c r="C145" s="1" t="s">
        <v>92</v>
      </c>
      <c r="D145" s="66">
        <v>12.1</v>
      </c>
      <c r="E145">
        <v>749</v>
      </c>
      <c r="F145">
        <v>580</v>
      </c>
      <c r="G145">
        <v>3714</v>
      </c>
      <c r="H145" s="17">
        <v>0.56799999999999995</v>
      </c>
      <c r="I145" s="25">
        <f t="shared" si="102"/>
        <v>0.16827158782134077</v>
      </c>
      <c r="J145" s="25">
        <f t="shared" si="103"/>
        <v>7.4105836637152228E-2</v>
      </c>
      <c r="K145" s="27">
        <f t="shared" si="104"/>
        <v>2.2706927747844827</v>
      </c>
      <c r="L145" s="27">
        <f t="shared" si="105"/>
        <v>0.74330433526414996</v>
      </c>
      <c r="M145" s="27">
        <f t="shared" si="106"/>
        <v>6.4034482758620692</v>
      </c>
      <c r="N145" s="27"/>
      <c r="O145" s="51">
        <f t="shared" si="107"/>
        <v>19.369212596823633</v>
      </c>
      <c r="P145" s="27">
        <f t="shared" si="108"/>
        <v>6.4034482758620692</v>
      </c>
      <c r="Q145" s="58">
        <f t="shared" si="109"/>
        <v>0.74330433526414996</v>
      </c>
      <c r="R145" s="156">
        <f t="shared" si="100"/>
        <v>612.77419206738409</v>
      </c>
      <c r="S145" s="156">
        <f t="shared" si="101"/>
        <v>1078.8278029355354</v>
      </c>
      <c r="T145" s="153"/>
      <c r="U145" s="153"/>
      <c r="V145" s="16"/>
      <c r="W145" s="1">
        <v>105</v>
      </c>
      <c r="X145" s="7">
        <v>12.1</v>
      </c>
      <c r="Y145" s="17">
        <v>0.77500000000000002</v>
      </c>
      <c r="Z145">
        <v>1615</v>
      </c>
      <c r="AA145">
        <v>7389</v>
      </c>
      <c r="AB145">
        <v>837</v>
      </c>
      <c r="AC145">
        <v>1023</v>
      </c>
      <c r="AD145" s="27">
        <f t="shared" si="110"/>
        <v>0.17945969607278922</v>
      </c>
      <c r="AE145" s="27">
        <f t="shared" si="111"/>
        <v>8.0987035073977434E-2</v>
      </c>
      <c r="AF145" s="24">
        <f t="shared" si="112"/>
        <v>2.2159064831656345</v>
      </c>
      <c r="AG145" s="29">
        <f t="shared" si="113"/>
        <v>0.7490965267411599</v>
      </c>
      <c r="AH145" s="29">
        <f t="shared" si="114"/>
        <v>4.5752321981424151</v>
      </c>
      <c r="AJ145" s="51">
        <f t="shared" si="115"/>
        <v>38.535032815813089</v>
      </c>
      <c r="AK145" s="29">
        <f t="shared" si="116"/>
        <v>4.5752321981424151</v>
      </c>
      <c r="AL145" s="58">
        <f t="shared" si="117"/>
        <v>0.7490965267411599</v>
      </c>
      <c r="AM145" s="16">
        <f t="shared" si="118"/>
        <v>1320</v>
      </c>
      <c r="AN145" s="122"/>
      <c r="AO145" s="160"/>
      <c r="AP145" s="160"/>
      <c r="AQ145" s="128"/>
    </row>
    <row r="146" spans="1:43" x14ac:dyDescent="0.2">
      <c r="A146" s="1">
        <v>105</v>
      </c>
      <c r="B146" s="1" t="s">
        <v>390</v>
      </c>
      <c r="C146" s="1" t="s">
        <v>92</v>
      </c>
      <c r="D146" s="66">
        <v>12.1</v>
      </c>
      <c r="E146">
        <v>797</v>
      </c>
      <c r="F146">
        <v>723</v>
      </c>
      <c r="G146">
        <v>4314</v>
      </c>
      <c r="H146" s="17">
        <v>0.60399999999999998</v>
      </c>
      <c r="I146" s="25">
        <f t="shared" si="102"/>
        <v>0.17262195337811648</v>
      </c>
      <c r="J146" s="25">
        <f t="shared" si="103"/>
        <v>7.6671367150356468E-2</v>
      </c>
      <c r="K146" s="27">
        <f t="shared" si="104"/>
        <v>2.2514526581950212</v>
      </c>
      <c r="L146" s="27">
        <f t="shared" si="105"/>
        <v>0.74647234726087075</v>
      </c>
      <c r="M146" s="27">
        <f t="shared" si="106"/>
        <v>5.9668049792531122</v>
      </c>
      <c r="N146" s="27"/>
      <c r="O146" s="51">
        <f t="shared" si="107"/>
        <v>22.498326101964768</v>
      </c>
      <c r="P146" s="27">
        <f t="shared" si="108"/>
        <v>5.9668049792531122</v>
      </c>
      <c r="Q146" s="58">
        <f t="shared" si="109"/>
        <v>0.74647234726087075</v>
      </c>
      <c r="R146" s="156">
        <f t="shared" si="100"/>
        <v>652.04410023725654</v>
      </c>
      <c r="S146" s="156">
        <f t="shared" si="101"/>
        <v>1079.5432123133387</v>
      </c>
      <c r="T146" s="153"/>
      <c r="U146" s="153"/>
      <c r="V146" s="16"/>
      <c r="W146" s="1">
        <v>105</v>
      </c>
      <c r="X146" s="7">
        <v>12.1</v>
      </c>
      <c r="Y146" s="17">
        <v>0.8</v>
      </c>
      <c r="Z146">
        <v>1804</v>
      </c>
      <c r="AA146">
        <v>7956</v>
      </c>
      <c r="AB146">
        <v>864</v>
      </c>
      <c r="AC146">
        <v>1056</v>
      </c>
      <c r="AD146" s="27">
        <f t="shared" si="110"/>
        <v>0.18134244495867771</v>
      </c>
      <c r="AE146" s="27">
        <f t="shared" si="111"/>
        <v>8.2245974900520352E-2</v>
      </c>
      <c r="AF146" s="24">
        <f t="shared" si="112"/>
        <v>2.2048792682926832</v>
      </c>
      <c r="AG146" s="29">
        <f t="shared" si="113"/>
        <v>0.74926843775785701</v>
      </c>
      <c r="AH146" s="29">
        <f t="shared" si="114"/>
        <v>4.4101995565410199</v>
      </c>
      <c r="AJ146" s="51">
        <f t="shared" si="115"/>
        <v>41.492045078171465</v>
      </c>
      <c r="AK146" s="29">
        <f t="shared" si="116"/>
        <v>4.4101995565410199</v>
      </c>
      <c r="AL146" s="58">
        <f t="shared" si="117"/>
        <v>0.74926843775785701</v>
      </c>
      <c r="AM146" s="16">
        <f t="shared" si="118"/>
        <v>1320</v>
      </c>
      <c r="AN146" s="122"/>
      <c r="AO146" s="160"/>
      <c r="AP146" s="160"/>
      <c r="AQ146" s="128"/>
    </row>
    <row r="147" spans="1:43" x14ac:dyDescent="0.2">
      <c r="A147" s="1">
        <v>105</v>
      </c>
      <c r="B147" s="1" t="s">
        <v>390</v>
      </c>
      <c r="C147" s="1" t="s">
        <v>92</v>
      </c>
      <c r="D147" s="66">
        <v>12.1</v>
      </c>
      <c r="E147">
        <v>848</v>
      </c>
      <c r="F147">
        <v>853</v>
      </c>
      <c r="G147">
        <v>4790</v>
      </c>
      <c r="H147" s="17">
        <v>0.64300000000000002</v>
      </c>
      <c r="I147" s="25">
        <f t="shared" si="102"/>
        <v>0.16930755485938057</v>
      </c>
      <c r="J147" s="25">
        <f t="shared" si="103"/>
        <v>7.5098514881412184E-2</v>
      </c>
      <c r="K147" s="27">
        <f t="shared" si="104"/>
        <v>2.2544727432590852</v>
      </c>
      <c r="L147" s="27">
        <f t="shared" si="105"/>
        <v>0.74026301073002232</v>
      </c>
      <c r="M147" s="27">
        <f t="shared" si="106"/>
        <v>5.6154747948417354</v>
      </c>
      <c r="N147" s="27"/>
      <c r="O147" s="51">
        <f t="shared" si="107"/>
        <v>24.980756149376734</v>
      </c>
      <c r="P147" s="27">
        <f t="shared" si="108"/>
        <v>5.6154747948417354</v>
      </c>
      <c r="Q147" s="58">
        <f t="shared" si="109"/>
        <v>0.74026301073002232</v>
      </c>
      <c r="R147" s="156">
        <f t="shared" si="100"/>
        <v>693.76837766774588</v>
      </c>
      <c r="S147" s="156">
        <f t="shared" si="101"/>
        <v>1078.9554862639905</v>
      </c>
      <c r="T147" s="153"/>
      <c r="U147" s="153"/>
      <c r="V147" s="16"/>
      <c r="W147" s="1">
        <v>105</v>
      </c>
      <c r="X147" s="7">
        <v>12.1</v>
      </c>
      <c r="Y147" s="17">
        <v>0.82499999999999996</v>
      </c>
      <c r="Z147">
        <v>2022</v>
      </c>
      <c r="AA147">
        <v>8574</v>
      </c>
      <c r="AB147">
        <v>891</v>
      </c>
      <c r="AC147">
        <v>1088</v>
      </c>
      <c r="AD147" s="27">
        <f t="shared" si="110"/>
        <v>0.18410187737024222</v>
      </c>
      <c r="AE147" s="27">
        <f t="shared" si="111"/>
        <v>8.428772644005697E-2</v>
      </c>
      <c r="AF147" s="24">
        <f t="shared" si="112"/>
        <v>2.1842074183976266</v>
      </c>
      <c r="AG147" s="29">
        <f t="shared" si="113"/>
        <v>0.74786959608976333</v>
      </c>
      <c r="AH147" s="29">
        <f t="shared" si="114"/>
        <v>4.2403560830860538</v>
      </c>
      <c r="AJ147" s="51">
        <f t="shared" si="115"/>
        <v>44.715031988466833</v>
      </c>
      <c r="AK147" s="29">
        <f t="shared" si="116"/>
        <v>4.2403560830860538</v>
      </c>
      <c r="AL147" s="58">
        <f t="shared" si="117"/>
        <v>0.74786959608976333</v>
      </c>
      <c r="AM147" s="16">
        <f t="shared" si="118"/>
        <v>1318.7878787878788</v>
      </c>
      <c r="AN147" s="122"/>
      <c r="AO147" s="160"/>
      <c r="AP147" s="160"/>
      <c r="AQ147" s="128"/>
    </row>
    <row r="148" spans="1:43" x14ac:dyDescent="0.2">
      <c r="A148" s="1">
        <v>105</v>
      </c>
      <c r="B148" s="1" t="s">
        <v>390</v>
      </c>
      <c r="C148" s="1" t="s">
        <v>92</v>
      </c>
      <c r="D148" s="66">
        <v>12.1</v>
      </c>
      <c r="E148">
        <v>898</v>
      </c>
      <c r="F148">
        <v>1046</v>
      </c>
      <c r="G148">
        <v>5552</v>
      </c>
      <c r="H148" s="17">
        <v>0.68100000000000005</v>
      </c>
      <c r="I148" s="25">
        <f t="shared" si="102"/>
        <v>0.17499647992380987</v>
      </c>
      <c r="J148" s="25">
        <f t="shared" si="103"/>
        <v>7.7548347686126687E-2</v>
      </c>
      <c r="K148" s="27">
        <f t="shared" si="104"/>
        <v>2.2566113288718923</v>
      </c>
      <c r="L148" s="27">
        <f t="shared" si="105"/>
        <v>0.75331100478745538</v>
      </c>
      <c r="M148" s="27">
        <f t="shared" si="106"/>
        <v>5.3078393881453154</v>
      </c>
      <c r="N148" s="27"/>
      <c r="O148" s="51">
        <f t="shared" si="107"/>
        <v>28.954730300905979</v>
      </c>
      <c r="P148" s="27">
        <f t="shared" si="108"/>
        <v>5.3078393881453154</v>
      </c>
      <c r="Q148" s="58">
        <f t="shared" si="109"/>
        <v>0.75331100478745538</v>
      </c>
      <c r="R148" s="156">
        <f t="shared" si="100"/>
        <v>734.674532011363</v>
      </c>
      <c r="S148" s="156">
        <f t="shared" si="101"/>
        <v>1078.8172276231467</v>
      </c>
      <c r="T148" s="153"/>
      <c r="U148" s="153"/>
      <c r="V148" s="16"/>
      <c r="W148" s="1">
        <v>105</v>
      </c>
      <c r="X148" s="7">
        <v>12.1</v>
      </c>
      <c r="Y148" s="17">
        <v>0.85</v>
      </c>
      <c r="Z148">
        <v>2262</v>
      </c>
      <c r="AA148">
        <v>9243</v>
      </c>
      <c r="AB148">
        <v>918</v>
      </c>
      <c r="AC148">
        <v>1121</v>
      </c>
      <c r="AD148" s="27">
        <f t="shared" si="110"/>
        <v>0.18695378261915696</v>
      </c>
      <c r="AE148" s="27">
        <f t="shared" si="111"/>
        <v>8.6207616368016923E-2</v>
      </c>
      <c r="AF148" s="24">
        <f t="shared" si="112"/>
        <v>2.168645770474138</v>
      </c>
      <c r="AG148" s="29">
        <f t="shared" si="113"/>
        <v>0.7482705265220837</v>
      </c>
      <c r="AH148" s="29">
        <f t="shared" si="114"/>
        <v>4.0862068965517242</v>
      </c>
      <c r="AJ148" s="51">
        <f t="shared" si="115"/>
        <v>48.203993546699202</v>
      </c>
      <c r="AK148" s="29">
        <f t="shared" si="116"/>
        <v>4.0862068965517242</v>
      </c>
      <c r="AL148" s="58">
        <f t="shared" si="117"/>
        <v>0.7482705265220837</v>
      </c>
      <c r="AM148" s="16">
        <f t="shared" si="118"/>
        <v>1318.8235294117646</v>
      </c>
      <c r="AN148" s="122"/>
      <c r="AO148" s="160"/>
      <c r="AP148" s="160"/>
      <c r="AQ148" s="128"/>
    </row>
    <row r="149" spans="1:43" x14ac:dyDescent="0.2">
      <c r="A149" s="1">
        <v>105</v>
      </c>
      <c r="B149" s="1" t="s">
        <v>390</v>
      </c>
      <c r="C149" s="1" t="s">
        <v>92</v>
      </c>
      <c r="D149" s="66">
        <v>12.1</v>
      </c>
      <c r="E149">
        <v>955</v>
      </c>
      <c r="F149">
        <v>1288</v>
      </c>
      <c r="G149">
        <v>6352</v>
      </c>
      <c r="H149" s="17">
        <v>0.72399999999999998</v>
      </c>
      <c r="I149" s="25">
        <f t="shared" si="102"/>
        <v>0.1770256815202215</v>
      </c>
      <c r="J149" s="25">
        <f t="shared" si="103"/>
        <v>7.9391795244889013E-2</v>
      </c>
      <c r="K149" s="27">
        <f t="shared" si="104"/>
        <v>2.2297730007763974</v>
      </c>
      <c r="L149" s="27">
        <f t="shared" si="105"/>
        <v>0.74865491713708998</v>
      </c>
      <c r="M149" s="27">
        <f t="shared" si="106"/>
        <v>4.9316770186335406</v>
      </c>
      <c r="N149" s="27"/>
      <c r="O149" s="51">
        <f t="shared" si="107"/>
        <v>33.126881641094158</v>
      </c>
      <c r="P149" s="27">
        <f t="shared" si="108"/>
        <v>4.9316770186335406</v>
      </c>
      <c r="Q149" s="58">
        <f t="shared" si="109"/>
        <v>0.74865491713708998</v>
      </c>
      <c r="R149" s="156">
        <f t="shared" si="100"/>
        <v>781.30754796308656</v>
      </c>
      <c r="S149" s="156">
        <f t="shared" si="101"/>
        <v>1079.1540717722191</v>
      </c>
      <c r="T149" s="153"/>
      <c r="U149" s="153"/>
      <c r="V149" s="16"/>
      <c r="W149" s="1">
        <v>105</v>
      </c>
      <c r="X149" s="7">
        <v>12.1</v>
      </c>
      <c r="Y149" s="17">
        <v>0.875</v>
      </c>
      <c r="Z149">
        <v>2528</v>
      </c>
      <c r="AA149">
        <v>9934</v>
      </c>
      <c r="AB149">
        <v>944</v>
      </c>
      <c r="AC149">
        <v>1154</v>
      </c>
      <c r="AD149" s="27">
        <f t="shared" si="110"/>
        <v>0.18960293979509146</v>
      </c>
      <c r="AE149" s="27">
        <f t="shared" si="111"/>
        <v>8.831399221675304E-2</v>
      </c>
      <c r="AF149" s="24">
        <f t="shared" si="112"/>
        <v>2.1469184557950949</v>
      </c>
      <c r="AG149" s="29">
        <f t="shared" si="113"/>
        <v>0.74600368739134981</v>
      </c>
      <c r="AH149" s="29">
        <f t="shared" si="114"/>
        <v>3.9295886075949369</v>
      </c>
      <c r="AJ149" s="51">
        <f t="shared" si="115"/>
        <v>51.807689266786745</v>
      </c>
      <c r="AK149" s="29">
        <f t="shared" si="116"/>
        <v>3.9295886075949369</v>
      </c>
      <c r="AL149" s="58">
        <f t="shared" si="117"/>
        <v>0.74600368739134981</v>
      </c>
      <c r="AM149" s="16">
        <f t="shared" si="118"/>
        <v>1318.8571428571429</v>
      </c>
      <c r="AN149" s="122"/>
      <c r="AO149" s="160"/>
      <c r="AP149" s="160"/>
      <c r="AQ149" s="128"/>
    </row>
    <row r="150" spans="1:43" x14ac:dyDescent="0.2">
      <c r="A150" s="1">
        <v>105</v>
      </c>
      <c r="B150" s="1" t="s">
        <v>390</v>
      </c>
      <c r="C150" s="1" t="s">
        <v>92</v>
      </c>
      <c r="D150" s="66">
        <v>12.1</v>
      </c>
      <c r="E150">
        <v>1003</v>
      </c>
      <c r="F150">
        <v>1519</v>
      </c>
      <c r="G150">
        <v>7105</v>
      </c>
      <c r="H150" s="17">
        <v>0.76</v>
      </c>
      <c r="I150" s="25">
        <f t="shared" si="102"/>
        <v>0.1795125205790406</v>
      </c>
      <c r="J150" s="25">
        <f t="shared" si="103"/>
        <v>8.0821117126330472E-2</v>
      </c>
      <c r="K150" s="27">
        <f t="shared" si="104"/>
        <v>2.2211091229838713</v>
      </c>
      <c r="L150" s="27">
        <f t="shared" si="105"/>
        <v>0.75096580119853662</v>
      </c>
      <c r="M150" s="27">
        <f t="shared" si="106"/>
        <v>4.67741935483871</v>
      </c>
      <c r="N150" s="27"/>
      <c r="O150" s="51">
        <f t="shared" si="107"/>
        <v>37.053919090046286</v>
      </c>
      <c r="P150" s="27">
        <f t="shared" si="108"/>
        <v>4.67741935483871</v>
      </c>
      <c r="Q150" s="58">
        <f t="shared" si="109"/>
        <v>0.75096580119853662</v>
      </c>
      <c r="R150" s="156">
        <f t="shared" si="100"/>
        <v>820.57745613295901</v>
      </c>
      <c r="S150" s="156">
        <f t="shared" si="101"/>
        <v>1079.7071791223145</v>
      </c>
      <c r="T150" s="153"/>
      <c r="U150" s="153"/>
      <c r="V150" s="16"/>
      <c r="W150" s="1">
        <v>105</v>
      </c>
      <c r="X150" s="7">
        <v>12.1</v>
      </c>
      <c r="Y150" s="17">
        <v>0.9</v>
      </c>
      <c r="Z150">
        <v>2818</v>
      </c>
      <c r="AA150">
        <v>10663</v>
      </c>
      <c r="AB150">
        <v>971</v>
      </c>
      <c r="AC150">
        <v>1187</v>
      </c>
      <c r="AD150" s="27">
        <f t="shared" si="110"/>
        <v>0.19235810945813567</v>
      </c>
      <c r="AE150" s="27">
        <f t="shared" si="111"/>
        <v>9.0460442153666082E-2</v>
      </c>
      <c r="AF150" s="24">
        <f t="shared" si="112"/>
        <v>2.1264334429338181</v>
      </c>
      <c r="AG150" s="29">
        <f t="shared" si="113"/>
        <v>0.74423473448306976</v>
      </c>
      <c r="AH150" s="29">
        <f t="shared" si="114"/>
        <v>3.7838892831795601</v>
      </c>
      <c r="AJ150" s="51">
        <f t="shared" si="115"/>
        <v>55.60956217553322</v>
      </c>
      <c r="AK150" s="29">
        <f t="shared" si="116"/>
        <v>3.7838892831795601</v>
      </c>
      <c r="AL150" s="58">
        <f t="shared" si="117"/>
        <v>0.74423473448306976</v>
      </c>
      <c r="AM150" s="16">
        <f t="shared" si="118"/>
        <v>1318.8888888888889</v>
      </c>
      <c r="AN150" s="122"/>
      <c r="AO150" s="160"/>
      <c r="AP150" s="160"/>
      <c r="AQ150" s="128"/>
    </row>
    <row r="151" spans="1:43" x14ac:dyDescent="0.2">
      <c r="A151" s="1">
        <v>105</v>
      </c>
      <c r="B151" s="1" t="s">
        <v>390</v>
      </c>
      <c r="C151" s="1" t="s">
        <v>92</v>
      </c>
      <c r="D151" s="66">
        <v>12.1</v>
      </c>
      <c r="E151">
        <v>1052</v>
      </c>
      <c r="F151">
        <v>1784</v>
      </c>
      <c r="G151">
        <v>7876</v>
      </c>
      <c r="H151" s="17">
        <v>0.79700000000000004</v>
      </c>
      <c r="I151" s="25">
        <f t="shared" si="102"/>
        <v>0.18088675031647122</v>
      </c>
      <c r="J151" s="25">
        <f t="shared" si="103"/>
        <v>8.2265455144937064E-2</v>
      </c>
      <c r="K151" s="27">
        <f t="shared" si="104"/>
        <v>2.1988178391255602</v>
      </c>
      <c r="L151" s="27">
        <f t="shared" si="105"/>
        <v>0.74626920620949222</v>
      </c>
      <c r="M151" s="27">
        <f t="shared" si="106"/>
        <v>4.4147982062780269</v>
      </c>
      <c r="N151" s="27"/>
      <c r="O151" s="51">
        <f t="shared" si="107"/>
        <v>41.074829944152647</v>
      </c>
      <c r="P151" s="27">
        <f t="shared" si="108"/>
        <v>4.4147982062780269</v>
      </c>
      <c r="Q151" s="58">
        <f t="shared" si="109"/>
        <v>0.74626920620949222</v>
      </c>
      <c r="R151" s="156">
        <f t="shared" si="100"/>
        <v>860.66548738970369</v>
      </c>
      <c r="S151" s="156">
        <f t="shared" si="101"/>
        <v>1079.8814145416609</v>
      </c>
      <c r="T151" s="153"/>
      <c r="U151" s="153"/>
      <c r="V151" s="345" t="s">
        <v>444</v>
      </c>
      <c r="W151" s="1">
        <v>105</v>
      </c>
      <c r="X151" s="7">
        <v>12.1</v>
      </c>
      <c r="Y151" s="17">
        <v>0.92500000000000004</v>
      </c>
      <c r="Z151">
        <v>3138</v>
      </c>
      <c r="AA151">
        <v>11630</v>
      </c>
      <c r="AB151">
        <v>998</v>
      </c>
      <c r="AC151">
        <v>1220</v>
      </c>
      <c r="AD151" s="27">
        <f t="shared" si="110"/>
        <v>0.19860609947003494</v>
      </c>
      <c r="AE151" s="27">
        <f t="shared" si="111"/>
        <v>9.2777640080887833E-2</v>
      </c>
      <c r="AF151" s="24">
        <f t="shared" si="112"/>
        <v>2.1406677222753343</v>
      </c>
      <c r="AG151" s="29">
        <f t="shared" si="113"/>
        <v>0.7612870515429625</v>
      </c>
      <c r="AH151" s="29">
        <f t="shared" si="114"/>
        <v>3.7061822817080943</v>
      </c>
      <c r="AJ151" s="51">
        <f t="shared" si="115"/>
        <v>60.652650107985686</v>
      </c>
      <c r="AK151" s="29">
        <f t="shared" si="116"/>
        <v>3.7061822817080943</v>
      </c>
      <c r="AL151" s="58">
        <f t="shared" si="117"/>
        <v>0.7612870515429625</v>
      </c>
      <c r="AM151" s="16">
        <f t="shared" si="118"/>
        <v>1318.918918918919</v>
      </c>
      <c r="AN151" s="122"/>
      <c r="AO151" s="160"/>
      <c r="AP151" s="160"/>
      <c r="AQ151" s="128"/>
    </row>
    <row r="152" spans="1:43" x14ac:dyDescent="0.2">
      <c r="A152" s="1">
        <v>105</v>
      </c>
      <c r="B152" s="1" t="s">
        <v>390</v>
      </c>
      <c r="C152" s="1" t="s">
        <v>92</v>
      </c>
      <c r="D152" s="66">
        <v>12.1</v>
      </c>
      <c r="E152">
        <v>1096</v>
      </c>
      <c r="F152">
        <v>2060</v>
      </c>
      <c r="G152">
        <v>8695</v>
      </c>
      <c r="H152" s="17">
        <v>0.83099999999999996</v>
      </c>
      <c r="I152" s="25">
        <f t="shared" si="102"/>
        <v>0.18398440253609671</v>
      </c>
      <c r="J152" s="25">
        <f t="shared" si="103"/>
        <v>8.4005057259738336E-2</v>
      </c>
      <c r="K152" s="27">
        <f t="shared" si="104"/>
        <v>2.1901586468446603</v>
      </c>
      <c r="L152" s="27">
        <f t="shared" si="105"/>
        <v>0.74966799353956215</v>
      </c>
      <c r="M152" s="27">
        <f t="shared" si="106"/>
        <v>4.2208737864077666</v>
      </c>
      <c r="N152" s="27"/>
      <c r="O152" s="51">
        <f t="shared" si="107"/>
        <v>45.346069878670299</v>
      </c>
      <c r="P152" s="27">
        <f t="shared" si="108"/>
        <v>4.2208737864077666</v>
      </c>
      <c r="Q152" s="58">
        <f t="shared" si="109"/>
        <v>0.74966799353956215</v>
      </c>
      <c r="R152" s="156">
        <f t="shared" si="100"/>
        <v>896.6629032120868</v>
      </c>
      <c r="S152" s="156">
        <f t="shared" si="101"/>
        <v>1079.0167307004656</v>
      </c>
      <c r="T152" s="153"/>
      <c r="U152" s="153"/>
      <c r="V152" s="16"/>
      <c r="W152" s="59"/>
      <c r="Y152"/>
      <c r="Z152"/>
      <c r="AA152" s="9"/>
      <c r="AB152" s="7"/>
      <c r="AC152" s="62"/>
      <c r="AD152" s="27"/>
      <c r="AE152" s="27"/>
      <c r="AG152" s="29"/>
      <c r="AH152" s="29"/>
      <c r="AL152" s="58"/>
      <c r="AM152" s="16"/>
      <c r="AN152" s="122"/>
      <c r="AO152" s="160"/>
      <c r="AP152" s="160"/>
      <c r="AQ152" s="128"/>
    </row>
    <row r="153" spans="1:43" x14ac:dyDescent="0.2">
      <c r="A153" s="1">
        <v>105</v>
      </c>
      <c r="B153" s="1" t="s">
        <v>390</v>
      </c>
      <c r="C153" s="1" t="s">
        <v>92</v>
      </c>
      <c r="D153" s="66">
        <v>12.1</v>
      </c>
      <c r="E153">
        <v>1148</v>
      </c>
      <c r="F153">
        <v>2410</v>
      </c>
      <c r="G153">
        <v>9537</v>
      </c>
      <c r="H153" s="17">
        <v>0.87</v>
      </c>
      <c r="I153" s="25">
        <f t="shared" si="102"/>
        <v>0.1839333730855055</v>
      </c>
      <c r="J153" s="25">
        <f t="shared" si="103"/>
        <v>8.5518731950803714E-2</v>
      </c>
      <c r="K153" s="27">
        <f t="shared" si="104"/>
        <v>2.1507963096473026</v>
      </c>
      <c r="L153" s="27">
        <f t="shared" si="105"/>
        <v>0.73609258284364509</v>
      </c>
      <c r="M153" s="27">
        <f t="shared" si="106"/>
        <v>3.9572614107883819</v>
      </c>
      <c r="N153" s="27"/>
      <c r="O153" s="51">
        <f t="shared" si="107"/>
        <v>49.737259164218358</v>
      </c>
      <c r="P153" s="27">
        <f t="shared" si="108"/>
        <v>3.9572614107883819</v>
      </c>
      <c r="Q153" s="58">
        <f t="shared" si="109"/>
        <v>0.73609258284364509</v>
      </c>
      <c r="R153" s="156">
        <f t="shared" si="100"/>
        <v>939.20530372944859</v>
      </c>
      <c r="S153" s="156">
        <f t="shared" si="101"/>
        <v>1079.546326125803</v>
      </c>
      <c r="T153" s="153"/>
      <c r="U153" s="153"/>
      <c r="V153" s="16"/>
      <c r="W153" s="59"/>
      <c r="Y153"/>
      <c r="Z153"/>
      <c r="AA153" s="9"/>
      <c r="AB153" s="7"/>
      <c r="AC153" s="62"/>
      <c r="AD153" s="27"/>
      <c r="AE153" s="27"/>
      <c r="AG153" s="29"/>
      <c r="AH153" s="29"/>
      <c r="AL153" s="58"/>
      <c r="AM153" s="16"/>
      <c r="AN153" s="122"/>
      <c r="AO153" s="160"/>
      <c r="AP153" s="160"/>
      <c r="AQ153" s="128"/>
    </row>
    <row r="154" spans="1:43" x14ac:dyDescent="0.2">
      <c r="A154" s="1">
        <v>105</v>
      </c>
      <c r="B154" s="1" t="s">
        <v>390</v>
      </c>
      <c r="C154" s="1" t="s">
        <v>92</v>
      </c>
      <c r="D154" s="66">
        <v>12.1</v>
      </c>
      <c r="E154">
        <v>1194</v>
      </c>
      <c r="F154">
        <v>2884</v>
      </c>
      <c r="G154">
        <v>10857</v>
      </c>
      <c r="H154" s="17">
        <v>0.90500000000000003</v>
      </c>
      <c r="I154" s="25">
        <f t="shared" si="102"/>
        <v>0.19356806693972375</v>
      </c>
      <c r="J154" s="25">
        <f t="shared" si="103"/>
        <v>9.0960355686066419E-2</v>
      </c>
      <c r="K154" s="27">
        <f t="shared" si="104"/>
        <v>2.1280487029733011</v>
      </c>
      <c r="L154" s="27">
        <f t="shared" si="105"/>
        <v>0.74713883511966972</v>
      </c>
      <c r="M154" s="27">
        <f t="shared" si="106"/>
        <v>3.7645631067961167</v>
      </c>
      <c r="N154" s="27"/>
      <c r="O154" s="51">
        <f t="shared" si="107"/>
        <v>56.621308875528854</v>
      </c>
      <c r="P154" s="27">
        <f t="shared" si="108"/>
        <v>3.7645631067961167</v>
      </c>
      <c r="Q154" s="58">
        <f t="shared" si="109"/>
        <v>0.74713883511966972</v>
      </c>
      <c r="R154" s="156">
        <f t="shared" si="100"/>
        <v>976.83896572557626</v>
      </c>
      <c r="S154" s="156">
        <f t="shared" si="101"/>
        <v>1079.380072624946</v>
      </c>
      <c r="T154" s="153"/>
      <c r="U154" s="153"/>
      <c r="V154" s="16"/>
      <c r="W154" s="59"/>
      <c r="Y154"/>
      <c r="Z154"/>
      <c r="AA154" s="9"/>
      <c r="AB154" s="7"/>
      <c r="AC154" s="62"/>
      <c r="AD154" s="27"/>
      <c r="AE154" s="27"/>
      <c r="AG154" s="29"/>
      <c r="AH154" s="29"/>
      <c r="AL154" s="58"/>
      <c r="AM154" s="16"/>
      <c r="AN154" s="122"/>
      <c r="AO154" s="160"/>
      <c r="AP154" s="160"/>
      <c r="AQ154" s="128"/>
    </row>
    <row r="155" spans="1:43" x14ac:dyDescent="0.2">
      <c r="A155" s="1">
        <v>105</v>
      </c>
      <c r="B155" s="1" t="s">
        <v>390</v>
      </c>
      <c r="C155" s="1" t="s">
        <v>92</v>
      </c>
      <c r="D155" s="66">
        <v>12.1</v>
      </c>
      <c r="E155">
        <v>1230</v>
      </c>
      <c r="F155">
        <v>3224</v>
      </c>
      <c r="G155">
        <v>11619</v>
      </c>
      <c r="H155" s="17">
        <v>0.93200000000000005</v>
      </c>
      <c r="I155" s="25">
        <f t="shared" si="102"/>
        <v>0.19520505396692445</v>
      </c>
      <c r="J155" s="25">
        <f t="shared" si="103"/>
        <v>9.3014268095892957E-2</v>
      </c>
      <c r="K155" s="27">
        <f t="shared" si="104"/>
        <v>2.0986570981312029</v>
      </c>
      <c r="L155" s="27">
        <f t="shared" si="105"/>
        <v>0.73992875422508153</v>
      </c>
      <c r="M155" s="27">
        <f t="shared" si="106"/>
        <v>3.6039081885856081</v>
      </c>
      <c r="N155" s="27"/>
      <c r="O155" s="51">
        <f t="shared" si="107"/>
        <v>60.595283027058102</v>
      </c>
      <c r="P155" s="27">
        <f t="shared" si="108"/>
        <v>3.6039081885856081</v>
      </c>
      <c r="Q155" s="58">
        <f t="shared" si="109"/>
        <v>0.73992875422508153</v>
      </c>
      <c r="R155" s="156">
        <f t="shared" si="100"/>
        <v>1006.2913968529805</v>
      </c>
      <c r="S155" s="156">
        <f t="shared" si="101"/>
        <v>1079.7117991984769</v>
      </c>
      <c r="T155" s="153"/>
      <c r="U155" s="153"/>
      <c r="V155" s="16"/>
      <c r="W155" s="59"/>
      <c r="Y155"/>
      <c r="Z155"/>
      <c r="AA155" s="9"/>
      <c r="AB155" s="7"/>
      <c r="AC155" s="62"/>
      <c r="AD155" s="27"/>
      <c r="AE155" s="27"/>
      <c r="AG155" s="29"/>
      <c r="AH155" s="29"/>
      <c r="AL155" s="58"/>
      <c r="AM155" s="16"/>
      <c r="AN155" s="122"/>
      <c r="AO155" s="160"/>
      <c r="AP155" s="160"/>
      <c r="AQ155" s="128"/>
    </row>
    <row r="156" spans="1:43" x14ac:dyDescent="0.2">
      <c r="E156"/>
      <c r="F156"/>
      <c r="G156"/>
      <c r="H156"/>
      <c r="I156" s="25"/>
      <c r="J156" s="25"/>
      <c r="K156" s="27"/>
      <c r="L156" s="27"/>
      <c r="M156" s="27"/>
      <c r="N156" s="27"/>
      <c r="O156" s="51"/>
      <c r="P156" s="27"/>
      <c r="Q156" s="58"/>
      <c r="R156" s="156"/>
      <c r="T156" s="153"/>
      <c r="U156" s="153"/>
      <c r="V156" s="16"/>
      <c r="AD156" s="27"/>
      <c r="AE156" s="27"/>
      <c r="AG156" s="29"/>
      <c r="AH156" s="29"/>
      <c r="AL156" s="58"/>
      <c r="AM156" s="16"/>
      <c r="AN156" s="122"/>
      <c r="AO156" s="160"/>
      <c r="AP156" s="160"/>
      <c r="AQ156" s="128"/>
    </row>
    <row r="157" spans="1:43" x14ac:dyDescent="0.2">
      <c r="E157" s="47"/>
      <c r="F157" s="50"/>
      <c r="G157"/>
      <c r="H157"/>
      <c r="I157" s="25"/>
      <c r="J157" s="25"/>
      <c r="K157" s="27"/>
      <c r="L157" s="27"/>
      <c r="M157" s="27"/>
      <c r="N157" s="27"/>
      <c r="O157" s="51"/>
      <c r="P157" s="27"/>
      <c r="Q157" s="58"/>
      <c r="R157" s="156"/>
      <c r="T157" s="153"/>
      <c r="U157" s="153"/>
      <c r="V157" s="16"/>
      <c r="AD157" s="27"/>
      <c r="AE157" s="27"/>
      <c r="AG157" s="29"/>
      <c r="AH157" s="29"/>
      <c r="AL157" s="58"/>
      <c r="AM157" s="16"/>
      <c r="AN157" s="122"/>
      <c r="AO157" s="160"/>
      <c r="AP157" s="160"/>
      <c r="AQ157" s="128"/>
    </row>
    <row r="158" spans="1:43" x14ac:dyDescent="0.2">
      <c r="A158" s="1">
        <v>106</v>
      </c>
      <c r="B158" s="1">
        <v>249</v>
      </c>
      <c r="C158" s="1" t="s">
        <v>92</v>
      </c>
      <c r="D158" s="66">
        <v>14</v>
      </c>
      <c r="E158" s="47">
        <v>650</v>
      </c>
      <c r="F158" s="68">
        <v>473</v>
      </c>
      <c r="G158">
        <v>3216</v>
      </c>
      <c r="H158" s="17">
        <v>0.48699999999999999</v>
      </c>
      <c r="I158" s="25">
        <f t="shared" ref="I158:I168" si="119">0.1515*(G158/1000)/(E158/1000)^2/($D$4/10)^4</f>
        <v>0.19347366363039051</v>
      </c>
      <c r="J158" s="25">
        <f t="shared" ref="J158:J168" si="120">0.5*(F158/1000)/(E158/1000)^3/($D$4/10)^5</f>
        <v>9.2467889440509765E-2</v>
      </c>
      <c r="K158" s="27">
        <f t="shared" ref="K158:K168" si="121">I158/J158</f>
        <v>2.0923335095137423</v>
      </c>
      <c r="L158" s="27">
        <f t="shared" ref="L158:L168" si="122">0.798*I158^1.5/J158</f>
        <v>0.73442039640081547</v>
      </c>
      <c r="M158" s="27">
        <f t="shared" ref="M158:M168" si="123">G158/F158</f>
        <v>6.7991543340380547</v>
      </c>
      <c r="N158" s="27"/>
      <c r="O158" s="51">
        <f t="shared" ref="O158:O168" si="124">G158/(PI()*$D$4^2/4)</f>
        <v>16.772048387556488</v>
      </c>
      <c r="P158" s="27">
        <f t="shared" ref="P158:P168" si="125">M158</f>
        <v>6.7991543340380547</v>
      </c>
      <c r="Q158" s="58">
        <f t="shared" ref="Q158:Q168" si="126">L158</f>
        <v>0.73442039640081547</v>
      </c>
      <c r="R158" s="156">
        <f t="shared" si="100"/>
        <v>531.7800064670223</v>
      </c>
      <c r="S158" s="156">
        <f t="shared" si="101"/>
        <v>1091.9507319651382</v>
      </c>
      <c r="T158" s="153"/>
      <c r="U158" s="153"/>
      <c r="V158" s="16"/>
      <c r="W158" s="1">
        <v>106</v>
      </c>
      <c r="X158" s="7">
        <v>14</v>
      </c>
      <c r="Y158" s="50">
        <v>0.72499999999999998</v>
      </c>
      <c r="Z158">
        <v>1726</v>
      </c>
      <c r="AA158">
        <v>7602</v>
      </c>
      <c r="AB158">
        <v>791</v>
      </c>
      <c r="AC158" s="76">
        <v>967</v>
      </c>
      <c r="AD158" s="27">
        <f>0.1515*(AA158/1000)/(AC158/1000)^2/($D$4/10)^4</f>
        <v>0.20663669446275168</v>
      </c>
      <c r="AE158" s="27">
        <f>0.5*(Z158/1000)/(AC158/1000)^3/($D$4/10)^5</f>
        <v>0.10247814215070823</v>
      </c>
      <c r="AF158" s="24">
        <f>AD158/AE158</f>
        <v>2.0163977422508688</v>
      </c>
      <c r="AG158" s="29">
        <f>0.798*AD158^1.5/AE158</f>
        <v>0.73144692213620566</v>
      </c>
      <c r="AH158" s="29">
        <f>AA158/Z158</f>
        <v>4.4044032444959447</v>
      </c>
      <c r="AJ158" s="51">
        <f>AA158/(PI()*$D$4^2/4)</f>
        <v>39.645868110138196</v>
      </c>
      <c r="AK158" s="29">
        <f>AH158</f>
        <v>4.4044032444959447</v>
      </c>
      <c r="AL158" s="58">
        <f>AG158</f>
        <v>0.73144692213620566</v>
      </c>
      <c r="AM158" s="16">
        <f>AC158/Y158</f>
        <v>1333.7931034482758</v>
      </c>
      <c r="AN158" s="122"/>
      <c r="AO158" s="160"/>
      <c r="AP158" s="160"/>
      <c r="AQ158" s="128"/>
    </row>
    <row r="159" spans="1:43" x14ac:dyDescent="0.2">
      <c r="A159" s="1">
        <v>106</v>
      </c>
      <c r="B159" s="1">
        <v>249</v>
      </c>
      <c r="C159" s="1" t="s">
        <v>92</v>
      </c>
      <c r="D159" s="66">
        <v>14</v>
      </c>
      <c r="E159" s="47">
        <v>712</v>
      </c>
      <c r="F159">
        <v>629</v>
      </c>
      <c r="G159">
        <v>3850</v>
      </c>
      <c r="H159" s="17">
        <v>0.53400000000000003</v>
      </c>
      <c r="I159" s="25">
        <f t="shared" si="119"/>
        <v>0.19303376038378994</v>
      </c>
      <c r="J159" s="25">
        <f t="shared" si="120"/>
        <v>9.3557915879989045E-2</v>
      </c>
      <c r="K159" s="27">
        <f t="shared" si="121"/>
        <v>2.0632541732909382</v>
      </c>
      <c r="L159" s="27">
        <f t="shared" si="122"/>
        <v>0.72338959725401542</v>
      </c>
      <c r="M159" s="27">
        <f t="shared" si="123"/>
        <v>6.120826709062003</v>
      </c>
      <c r="N159" s="27"/>
      <c r="O159" s="51">
        <f t="shared" si="124"/>
        <v>20.078478324655624</v>
      </c>
      <c r="P159" s="27">
        <f t="shared" si="125"/>
        <v>6.120826709062003</v>
      </c>
      <c r="Q159" s="58">
        <f t="shared" si="126"/>
        <v>0.72338959725401542</v>
      </c>
      <c r="R159" s="156">
        <f t="shared" si="100"/>
        <v>582.50363785310742</v>
      </c>
      <c r="S159" s="156">
        <f t="shared" si="101"/>
        <v>1090.8307824964559</v>
      </c>
      <c r="T159" s="153"/>
      <c r="U159" s="153"/>
      <c r="V159" s="16"/>
      <c r="W159" s="1">
        <v>106</v>
      </c>
      <c r="X159" s="7">
        <v>14</v>
      </c>
      <c r="Y159" s="50">
        <v>0.75</v>
      </c>
      <c r="Z159">
        <v>1947</v>
      </c>
      <c r="AA159">
        <v>8226</v>
      </c>
      <c r="AB159">
        <v>819</v>
      </c>
      <c r="AC159" s="76">
        <v>1001</v>
      </c>
      <c r="AD159" s="27">
        <f>0.1515*(AA159/1000)/(AC159/1000)^2/($D$4/10)^4</f>
        <v>0.20866666690576166</v>
      </c>
      <c r="AE159" s="27">
        <f>0.5*(Z159/1000)/(AC159/1000)^3/($D$4/10)^5</f>
        <v>0.10421580639557833</v>
      </c>
      <c r="AF159" s="24">
        <f>AD159/AE159</f>
        <v>2.0022554555084744</v>
      </c>
      <c r="AG159" s="29">
        <f>0.798*AD159^1.5/AE159</f>
        <v>0.72987571969421849</v>
      </c>
      <c r="AH159" s="29">
        <f>AA159/Z159</f>
        <v>4.2249614791987673</v>
      </c>
      <c r="AJ159" s="51">
        <f>AA159/(PI()*$D$4^2/4)</f>
        <v>42.900146155484975</v>
      </c>
      <c r="AK159" s="29">
        <f>AH159</f>
        <v>4.2249614791987673</v>
      </c>
      <c r="AL159" s="58">
        <f>AG159</f>
        <v>0.72987571969421849</v>
      </c>
      <c r="AM159" s="16">
        <f>AC159/Y159</f>
        <v>1334.6666666666667</v>
      </c>
      <c r="AN159" s="122"/>
      <c r="AO159" s="160"/>
      <c r="AP159" s="160"/>
      <c r="AQ159" s="128"/>
    </row>
    <row r="160" spans="1:43" x14ac:dyDescent="0.2">
      <c r="A160" s="1">
        <v>106</v>
      </c>
      <c r="B160" s="1">
        <v>249</v>
      </c>
      <c r="C160" s="1" t="s">
        <v>92</v>
      </c>
      <c r="D160" s="66">
        <v>14</v>
      </c>
      <c r="E160" s="47">
        <v>756</v>
      </c>
      <c r="F160">
        <v>765</v>
      </c>
      <c r="G160">
        <v>4396</v>
      </c>
      <c r="H160" s="17">
        <v>0.56699999999999995</v>
      </c>
      <c r="I160" s="25">
        <f t="shared" si="119"/>
        <v>0.19549993688418574</v>
      </c>
      <c r="J160" s="25">
        <f t="shared" si="120"/>
        <v>9.505302069877529E-2</v>
      </c>
      <c r="K160" s="27">
        <f t="shared" si="121"/>
        <v>2.0567461764705879</v>
      </c>
      <c r="L160" s="27">
        <f t="shared" si="122"/>
        <v>0.72569962845318792</v>
      </c>
      <c r="M160" s="27">
        <f t="shared" si="123"/>
        <v>5.7464052287581699</v>
      </c>
      <c r="N160" s="27"/>
      <c r="O160" s="51">
        <f t="shared" si="124"/>
        <v>22.925971614334056</v>
      </c>
      <c r="P160" s="27">
        <f t="shared" si="125"/>
        <v>5.7464052287581699</v>
      </c>
      <c r="Q160" s="58">
        <f t="shared" si="126"/>
        <v>0.72569962845318792</v>
      </c>
      <c r="R160" s="156">
        <f t="shared" si="100"/>
        <v>618.50105367549043</v>
      </c>
      <c r="S160" s="156">
        <f t="shared" si="101"/>
        <v>1090.8307824964559</v>
      </c>
      <c r="T160" s="153"/>
      <c r="U160" s="153"/>
      <c r="V160" s="16"/>
      <c r="W160" s="1">
        <v>106</v>
      </c>
      <c r="X160" s="7">
        <v>14</v>
      </c>
      <c r="Y160" s="50">
        <v>0.77500000000000002</v>
      </c>
      <c r="Z160">
        <v>2183</v>
      </c>
      <c r="AA160">
        <v>8855</v>
      </c>
      <c r="AB160">
        <v>846</v>
      </c>
      <c r="AC160" s="76">
        <v>1034</v>
      </c>
      <c r="AD160" s="27">
        <f>0.1515*(AA160/1000)/(AC160/1000)^2/($D$4/10)^4</f>
        <v>0.21051353145396928</v>
      </c>
      <c r="AE160" s="27">
        <f>0.5*(Z160/1000)/(AC160/1000)^3/($D$4/10)^5</f>
        <v>0.10601370037587737</v>
      </c>
      <c r="AF160" s="24">
        <f>AD160/AE160</f>
        <v>1.9857200598373799</v>
      </c>
      <c r="AG160" s="29">
        <f>0.798*AD160^1.5/AE160</f>
        <v>0.72704438185709386</v>
      </c>
      <c r="AH160" s="29">
        <f>AA160/Z160</f>
        <v>4.0563444800732933</v>
      </c>
      <c r="AJ160" s="51">
        <f>AA160/(PI()*$D$4^2/4)</f>
        <v>46.180500146707935</v>
      </c>
      <c r="AK160" s="29">
        <f>AH160</f>
        <v>4.0563444800732933</v>
      </c>
      <c r="AL160" s="58">
        <f>AG160</f>
        <v>0.72704438185709386</v>
      </c>
      <c r="AM160" s="16">
        <f>AC160/Y160</f>
        <v>1334.1935483870968</v>
      </c>
      <c r="AN160" s="122"/>
      <c r="AO160" s="160"/>
      <c r="AP160" s="160"/>
      <c r="AQ160" s="128"/>
    </row>
    <row r="161" spans="1:43" x14ac:dyDescent="0.2">
      <c r="A161" s="1">
        <v>106</v>
      </c>
      <c r="B161" s="1">
        <v>249</v>
      </c>
      <c r="C161" s="1" t="s">
        <v>92</v>
      </c>
      <c r="D161" s="66">
        <v>14</v>
      </c>
      <c r="E161" s="47">
        <v>795</v>
      </c>
      <c r="F161">
        <v>910</v>
      </c>
      <c r="G161">
        <v>4951</v>
      </c>
      <c r="H161" s="17">
        <v>0.59599999999999997</v>
      </c>
      <c r="I161" s="25">
        <f t="shared" si="119"/>
        <v>0.19910914057235074</v>
      </c>
      <c r="J161" s="25">
        <f t="shared" si="120"/>
        <v>9.7232148123270523E-2</v>
      </c>
      <c r="K161" s="27">
        <f t="shared" si="121"/>
        <v>2.0477706644917584</v>
      </c>
      <c r="L161" s="27">
        <f t="shared" si="122"/>
        <v>0.72917170435713419</v>
      </c>
      <c r="M161" s="27">
        <f t="shared" si="123"/>
        <v>5.4406593406593409</v>
      </c>
      <c r="N161" s="27"/>
      <c r="O161" s="51">
        <f t="shared" si="124"/>
        <v>25.820401606589609</v>
      </c>
      <c r="P161" s="27">
        <f t="shared" si="125"/>
        <v>5.4406593406593409</v>
      </c>
      <c r="Q161" s="58">
        <f t="shared" si="126"/>
        <v>0.72917170435713419</v>
      </c>
      <c r="R161" s="156">
        <f t="shared" si="100"/>
        <v>650.40785406351188</v>
      </c>
      <c r="S161" s="156">
        <f t="shared" si="101"/>
        <v>1091.2883457441476</v>
      </c>
      <c r="T161" s="153"/>
      <c r="U161" s="153"/>
      <c r="V161" s="16"/>
      <c r="W161" s="1">
        <v>106</v>
      </c>
      <c r="X161" s="7">
        <v>14</v>
      </c>
      <c r="Y161" s="50">
        <v>0.8</v>
      </c>
      <c r="Z161">
        <v>2458</v>
      </c>
      <c r="AA161">
        <v>9571</v>
      </c>
      <c r="AB161">
        <v>873</v>
      </c>
      <c r="AC161" s="76">
        <v>1067</v>
      </c>
      <c r="AD161" s="27">
        <f>0.1515*(AA161/1000)/(AC161/1000)^2/($D$4/10)^4</f>
        <v>0.21367858847915092</v>
      </c>
      <c r="AE161" s="27">
        <f>0.5*(Z161/1000)/(AC161/1000)^3/($D$4/10)^5</f>
        <v>0.10863217990219257</v>
      </c>
      <c r="AF161" s="24">
        <f>AD161/AE161</f>
        <v>1.9669916287377951</v>
      </c>
      <c r="AG161" s="29">
        <f>0.798*AD161^1.5/AE161</f>
        <v>0.7255810070940113</v>
      </c>
      <c r="AH161" s="29">
        <f>AA161/Z161</f>
        <v>3.8938161106590723</v>
      </c>
      <c r="AJ161" s="51">
        <f>AA161/(PI()*$D$4^2/4)</f>
        <v>49.914575596176356</v>
      </c>
      <c r="AK161" s="29">
        <f>AH161</f>
        <v>3.8938161106590723</v>
      </c>
      <c r="AL161" s="58">
        <f>AG161</f>
        <v>0.7255810070940113</v>
      </c>
      <c r="AM161" s="16">
        <f>AC161/Y161</f>
        <v>1333.75</v>
      </c>
      <c r="AN161" s="122"/>
      <c r="AO161" s="160"/>
      <c r="AP161" s="160"/>
      <c r="AQ161" s="128"/>
    </row>
    <row r="162" spans="1:43" x14ac:dyDescent="0.2">
      <c r="A162" s="1">
        <v>106</v>
      </c>
      <c r="B162" s="1">
        <v>249</v>
      </c>
      <c r="C162" s="1" t="s">
        <v>92</v>
      </c>
      <c r="D162" s="66">
        <v>14</v>
      </c>
      <c r="E162" s="47">
        <v>854</v>
      </c>
      <c r="F162">
        <v>1139</v>
      </c>
      <c r="G162">
        <v>5721</v>
      </c>
      <c r="H162" s="17">
        <v>0.64</v>
      </c>
      <c r="I162" s="25">
        <f t="shared" si="119"/>
        <v>0.19938327953183532</v>
      </c>
      <c r="J162" s="25">
        <f t="shared" si="120"/>
        <v>9.817931241801453E-2</v>
      </c>
      <c r="K162" s="27">
        <f t="shared" si="121"/>
        <v>2.0308074544556627</v>
      </c>
      <c r="L162" s="27">
        <f t="shared" si="122"/>
        <v>0.72362907430796097</v>
      </c>
      <c r="M162" s="27">
        <f t="shared" si="123"/>
        <v>5.022827041264267</v>
      </c>
      <c r="N162" s="27"/>
      <c r="O162" s="51">
        <f t="shared" si="124"/>
        <v>29.836097271520732</v>
      </c>
      <c r="P162" s="27">
        <f t="shared" si="125"/>
        <v>5.022827041264267</v>
      </c>
      <c r="Q162" s="58">
        <f t="shared" si="126"/>
        <v>0.72362907430796097</v>
      </c>
      <c r="R162" s="156">
        <f t="shared" si="100"/>
        <v>698.67711618897999</v>
      </c>
      <c r="S162" s="156">
        <f t="shared" si="101"/>
        <v>1091.6829940452812</v>
      </c>
      <c r="T162" s="153"/>
      <c r="U162" s="153"/>
      <c r="V162" s="16"/>
      <c r="W162" s="1">
        <v>106</v>
      </c>
      <c r="X162" s="7">
        <v>14</v>
      </c>
      <c r="Y162" s="50">
        <v>0.82499999999999996</v>
      </c>
      <c r="Z162">
        <v>2762</v>
      </c>
      <c r="AA162">
        <v>10341</v>
      </c>
      <c r="AB162">
        <v>900</v>
      </c>
      <c r="AC162" s="76">
        <v>1101</v>
      </c>
      <c r="AD162" s="27">
        <f>0.1515*(AA162/1000)/(AC162/1000)^2/($D$4/10)^4</f>
        <v>0.21683052880160966</v>
      </c>
      <c r="AE162" s="27">
        <f>0.5*(Z162/1000)/(AC162/1000)^3/($D$4/10)^5</f>
        <v>0.11110448524197285</v>
      </c>
      <c r="AF162" s="24">
        <f>AD162/AE162</f>
        <v>1.9515911381019191</v>
      </c>
      <c r="AG162" s="29">
        <f>0.798*AD162^1.5/AE162</f>
        <v>0.72519022782812093</v>
      </c>
      <c r="AH162" s="29">
        <f>AA162/Z162</f>
        <v>3.7440260680666184</v>
      </c>
      <c r="AJ162" s="51">
        <f>AA162/(PI()*$D$4^2/4)</f>
        <v>53.930271261107478</v>
      </c>
      <c r="AK162" s="29">
        <f>AH162</f>
        <v>3.7440260680666184</v>
      </c>
      <c r="AL162" s="58">
        <f>AG162</f>
        <v>0.72519022782812093</v>
      </c>
      <c r="AM162" s="16">
        <f>AC162/Y162</f>
        <v>1334.5454545454545</v>
      </c>
      <c r="AN162" s="122"/>
      <c r="AO162" s="160"/>
      <c r="AP162" s="160"/>
      <c r="AQ162" s="128"/>
    </row>
    <row r="163" spans="1:43" x14ac:dyDescent="0.2">
      <c r="A163" s="1">
        <v>106</v>
      </c>
      <c r="B163" s="1">
        <v>249</v>
      </c>
      <c r="C163" s="1" t="s">
        <v>92</v>
      </c>
      <c r="D163" s="66">
        <v>14</v>
      </c>
      <c r="E163" s="47">
        <v>904</v>
      </c>
      <c r="F163">
        <v>1383</v>
      </c>
      <c r="G163">
        <v>6569</v>
      </c>
      <c r="H163" s="17">
        <v>0.67800000000000005</v>
      </c>
      <c r="I163" s="25">
        <f t="shared" si="119"/>
        <v>0.2043124961265565</v>
      </c>
      <c r="J163" s="25">
        <f t="shared" si="120"/>
        <v>0.10050479057063672</v>
      </c>
      <c r="K163" s="27">
        <f t="shared" si="121"/>
        <v>2.0328632592190887</v>
      </c>
      <c r="L163" s="27">
        <f t="shared" si="122"/>
        <v>0.73326089225857571</v>
      </c>
      <c r="M163" s="27">
        <f t="shared" si="123"/>
        <v>4.7498192335502534</v>
      </c>
      <c r="N163" s="27"/>
      <c r="O163" s="51">
        <f t="shared" si="124"/>
        <v>34.258577692120205</v>
      </c>
      <c r="P163" s="27">
        <f t="shared" si="125"/>
        <v>4.7498192335502534</v>
      </c>
      <c r="Q163" s="58">
        <f t="shared" si="126"/>
        <v>0.73326089225857571</v>
      </c>
      <c r="R163" s="156">
        <f t="shared" si="100"/>
        <v>739.58327053259711</v>
      </c>
      <c r="S163" s="156">
        <f t="shared" si="101"/>
        <v>1090.8307824964559</v>
      </c>
      <c r="T163" s="153"/>
      <c r="U163" s="153"/>
      <c r="V163" s="16"/>
      <c r="AD163" s="27"/>
      <c r="AE163" s="27"/>
      <c r="AG163" s="29"/>
      <c r="AH163" s="29"/>
      <c r="AL163" s="58"/>
      <c r="AN163" s="122"/>
      <c r="AO163" s="160"/>
      <c r="AP163" s="160"/>
      <c r="AQ163" s="128"/>
    </row>
    <row r="164" spans="1:43" x14ac:dyDescent="0.2">
      <c r="A164" s="1">
        <v>106</v>
      </c>
      <c r="B164" s="1">
        <v>249</v>
      </c>
      <c r="C164" s="1" t="s">
        <v>92</v>
      </c>
      <c r="D164" s="66">
        <v>14</v>
      </c>
      <c r="E164" s="47">
        <v>948</v>
      </c>
      <c r="F164">
        <v>1617</v>
      </c>
      <c r="G164">
        <v>7310</v>
      </c>
      <c r="H164" s="17">
        <v>0.71099999999999997</v>
      </c>
      <c r="I164" s="25">
        <f t="shared" si="119"/>
        <v>0.20674415065961652</v>
      </c>
      <c r="J164" s="25">
        <f t="shared" si="120"/>
        <v>0.101895471239485</v>
      </c>
      <c r="K164" s="27">
        <f t="shared" si="121"/>
        <v>2.0289827226345083</v>
      </c>
      <c r="L164" s="27">
        <f t="shared" si="122"/>
        <v>0.73620346267692061</v>
      </c>
      <c r="M164" s="27">
        <f t="shared" si="123"/>
        <v>4.520717377860235</v>
      </c>
      <c r="N164" s="27"/>
      <c r="O164" s="51">
        <f t="shared" si="124"/>
        <v>38.12303287096951</v>
      </c>
      <c r="P164" s="27">
        <f t="shared" si="125"/>
        <v>4.520717377860235</v>
      </c>
      <c r="Q164" s="58">
        <f t="shared" si="126"/>
        <v>0.73620346267692061</v>
      </c>
      <c r="R164" s="156">
        <f t="shared" si="100"/>
        <v>775.58068635498012</v>
      </c>
      <c r="S164" s="156">
        <f t="shared" si="101"/>
        <v>1090.8307824964559</v>
      </c>
      <c r="T164" s="153"/>
      <c r="U164" s="153"/>
      <c r="V164" s="16"/>
      <c r="AD164" s="27"/>
      <c r="AE164" s="27"/>
      <c r="AG164" s="29"/>
      <c r="AH164" s="29"/>
      <c r="AL164" s="58"/>
      <c r="AN164" s="122"/>
      <c r="AO164" s="160"/>
      <c r="AP164" s="160"/>
      <c r="AQ164" s="128"/>
    </row>
    <row r="165" spans="1:43" x14ac:dyDescent="0.2">
      <c r="A165" s="1">
        <v>106</v>
      </c>
      <c r="B165" s="1">
        <v>249</v>
      </c>
      <c r="C165" s="1" t="s">
        <v>92</v>
      </c>
      <c r="D165" s="66">
        <v>14</v>
      </c>
      <c r="E165" s="47">
        <v>1002</v>
      </c>
      <c r="F165">
        <v>1951</v>
      </c>
      <c r="G165">
        <v>8187</v>
      </c>
      <c r="H165" s="17">
        <v>0.751</v>
      </c>
      <c r="I165" s="25">
        <f t="shared" si="119"/>
        <v>0.20726304586324357</v>
      </c>
      <c r="J165" s="25">
        <f t="shared" si="120"/>
        <v>0.10411755933155821</v>
      </c>
      <c r="K165" s="27">
        <f t="shared" si="121"/>
        <v>1.9906636997052791</v>
      </c>
      <c r="L165" s="27">
        <f t="shared" si="122"/>
        <v>0.72320551022989621</v>
      </c>
      <c r="M165" s="27">
        <f t="shared" si="123"/>
        <v>4.1963095848282927</v>
      </c>
      <c r="N165" s="27"/>
      <c r="O165" s="51">
        <f t="shared" si="124"/>
        <v>42.696753777650798</v>
      </c>
      <c r="P165" s="27">
        <f t="shared" si="125"/>
        <v>4.1963095848282927</v>
      </c>
      <c r="Q165" s="58">
        <f t="shared" si="126"/>
        <v>0.72320551022989621</v>
      </c>
      <c r="R165" s="156">
        <f t="shared" si="100"/>
        <v>819.75933304608657</v>
      </c>
      <c r="S165" s="156">
        <f t="shared" si="101"/>
        <v>1091.5570346818729</v>
      </c>
      <c r="T165" s="153"/>
      <c r="U165" s="153"/>
      <c r="V165" s="16"/>
      <c r="AD165" s="27"/>
      <c r="AE165" s="27"/>
      <c r="AG165" s="29"/>
      <c r="AH165" s="29"/>
      <c r="AL165" s="58"/>
      <c r="AN165" s="122"/>
      <c r="AO165" s="160"/>
      <c r="AP165" s="160"/>
      <c r="AQ165" s="128"/>
    </row>
    <row r="166" spans="1:43" x14ac:dyDescent="0.2">
      <c r="A166" s="1">
        <v>106</v>
      </c>
      <c r="B166" s="1">
        <v>249</v>
      </c>
      <c r="C166" s="1" t="s">
        <v>92</v>
      </c>
      <c r="D166" s="66">
        <v>14</v>
      </c>
      <c r="E166" s="47">
        <v>1051</v>
      </c>
      <c r="F166">
        <v>2311</v>
      </c>
      <c r="G166">
        <v>9220</v>
      </c>
      <c r="H166" s="17">
        <v>0.78800000000000003</v>
      </c>
      <c r="I166" s="25">
        <f t="shared" si="119"/>
        <v>0.21215731857276973</v>
      </c>
      <c r="J166" s="25">
        <f t="shared" si="120"/>
        <v>0.10687144257851722</v>
      </c>
      <c r="K166" s="27">
        <f t="shared" si="121"/>
        <v>1.9851637954348769</v>
      </c>
      <c r="L166" s="27">
        <f t="shared" si="122"/>
        <v>0.72967294951629247</v>
      </c>
      <c r="M166" s="27">
        <f t="shared" si="123"/>
        <v>3.9896148853310254</v>
      </c>
      <c r="N166" s="27"/>
      <c r="O166" s="51">
        <f t="shared" si="124"/>
        <v>48.084044195668788</v>
      </c>
      <c r="P166" s="27">
        <f t="shared" si="125"/>
        <v>3.9896148853310254</v>
      </c>
      <c r="Q166" s="58">
        <f t="shared" si="126"/>
        <v>0.72967294951629247</v>
      </c>
      <c r="R166" s="156">
        <f t="shared" si="100"/>
        <v>859.84736430283135</v>
      </c>
      <c r="S166" s="156">
        <f t="shared" si="101"/>
        <v>1091.1768582523241</v>
      </c>
      <c r="T166" s="153"/>
      <c r="U166" s="153"/>
      <c r="V166" s="16"/>
      <c r="AD166" s="27"/>
      <c r="AE166" s="27"/>
      <c r="AG166" s="29"/>
      <c r="AH166" s="29"/>
      <c r="AL166" s="58"/>
      <c r="AN166" s="122"/>
      <c r="AO166" s="160"/>
      <c r="AP166" s="160"/>
      <c r="AQ166" s="128"/>
    </row>
    <row r="167" spans="1:43" x14ac:dyDescent="0.2">
      <c r="A167" s="1">
        <v>106</v>
      </c>
      <c r="B167" s="1">
        <v>249</v>
      </c>
      <c r="C167" s="1" t="s">
        <v>92</v>
      </c>
      <c r="D167" s="66">
        <v>14</v>
      </c>
      <c r="E167" s="47">
        <v>1100</v>
      </c>
      <c r="F167">
        <v>2753</v>
      </c>
      <c r="G167">
        <v>10331</v>
      </c>
      <c r="H167" s="17">
        <v>0.82499999999999996</v>
      </c>
      <c r="I167" s="25">
        <f t="shared" si="119"/>
        <v>0.21701488348879333</v>
      </c>
      <c r="J167" s="25">
        <f t="shared" si="120"/>
        <v>0.11104474986746805</v>
      </c>
      <c r="K167" s="27">
        <f t="shared" si="121"/>
        <v>1.9543011600980746</v>
      </c>
      <c r="L167" s="27">
        <f t="shared" si="122"/>
        <v>0.72650589263809473</v>
      </c>
      <c r="M167" s="27">
        <f t="shared" si="123"/>
        <v>3.7526334907373773</v>
      </c>
      <c r="N167" s="27"/>
      <c r="O167" s="51">
        <f t="shared" si="124"/>
        <v>53.878119369355126</v>
      </c>
      <c r="P167" s="27">
        <f t="shared" si="125"/>
        <v>3.7526334907373773</v>
      </c>
      <c r="Q167" s="58">
        <f t="shared" si="126"/>
        <v>0.72650589263809473</v>
      </c>
      <c r="R167" s="156">
        <f t="shared" si="100"/>
        <v>899.93539555957614</v>
      </c>
      <c r="S167" s="156">
        <f t="shared" si="101"/>
        <v>1090.8307824964561</v>
      </c>
      <c r="T167" s="153"/>
      <c r="U167" s="153"/>
      <c r="V167" s="16"/>
      <c r="AD167" s="27"/>
      <c r="AE167" s="27"/>
      <c r="AG167" s="29"/>
      <c r="AH167" s="29"/>
      <c r="AL167" s="58"/>
      <c r="AN167" s="122"/>
      <c r="AO167" s="160"/>
      <c r="AP167" s="160"/>
      <c r="AQ167" s="128"/>
    </row>
    <row r="168" spans="1:43" x14ac:dyDescent="0.2">
      <c r="A168" s="1">
        <v>106</v>
      </c>
      <c r="B168" s="1">
        <v>249</v>
      </c>
      <c r="C168" s="1" t="s">
        <v>92</v>
      </c>
      <c r="D168" s="66">
        <v>14</v>
      </c>
      <c r="E168" s="47">
        <v>1124</v>
      </c>
      <c r="F168" s="47">
        <v>3000</v>
      </c>
      <c r="G168" s="47">
        <v>10916</v>
      </c>
      <c r="H168" s="17">
        <v>0.84299999999999997</v>
      </c>
      <c r="I168" s="25">
        <f t="shared" si="119"/>
        <v>0.21961572495586426</v>
      </c>
      <c r="J168" s="25">
        <f t="shared" si="120"/>
        <v>0.11342066656538083</v>
      </c>
      <c r="K168" s="27">
        <f t="shared" si="121"/>
        <v>1.9362937250000005</v>
      </c>
      <c r="L168" s="27">
        <f t="shared" si="122"/>
        <v>0.72411216899269415</v>
      </c>
      <c r="M168" s="27">
        <f t="shared" si="123"/>
        <v>3.6386666666666665</v>
      </c>
      <c r="N168" s="27"/>
      <c r="O168" s="51">
        <f t="shared" si="124"/>
        <v>56.929005036867736</v>
      </c>
      <c r="P168" s="27">
        <f t="shared" si="125"/>
        <v>3.6386666666666665</v>
      </c>
      <c r="Q168" s="58">
        <f t="shared" si="126"/>
        <v>0.72411216899269415</v>
      </c>
      <c r="R168" s="156">
        <f t="shared" si="100"/>
        <v>919.57034964451236</v>
      </c>
      <c r="S168" s="156">
        <f t="shared" si="101"/>
        <v>1090.8307824964561</v>
      </c>
      <c r="T168" s="153"/>
      <c r="U168" s="153"/>
      <c r="V168" s="16"/>
      <c r="AD168" s="27"/>
      <c r="AE168" s="27"/>
      <c r="AG168" s="29"/>
      <c r="AH168" s="29"/>
      <c r="AL168" s="58"/>
      <c r="AN168" s="122"/>
      <c r="AO168" s="160"/>
      <c r="AP168" s="160"/>
      <c r="AQ168" s="128"/>
    </row>
    <row r="169" spans="1:43" x14ac:dyDescent="0.2">
      <c r="E169" s="47"/>
      <c r="F169" s="50"/>
      <c r="G169"/>
      <c r="H169"/>
      <c r="I169" s="25"/>
      <c r="J169" s="25"/>
      <c r="K169" s="27"/>
      <c r="L169" s="27"/>
      <c r="M169" s="27"/>
      <c r="N169" s="27"/>
      <c r="O169" s="51"/>
      <c r="P169" s="27"/>
      <c r="Q169" s="58"/>
      <c r="R169" s="156"/>
      <c r="T169" s="153"/>
      <c r="U169" s="153"/>
      <c r="V169" s="16"/>
      <c r="AD169" s="27"/>
      <c r="AE169" s="27"/>
      <c r="AG169" s="29"/>
      <c r="AH169" s="29"/>
      <c r="AL169" s="58"/>
      <c r="AN169" s="122"/>
      <c r="AO169" s="160"/>
      <c r="AP169" s="160"/>
      <c r="AQ169" s="128"/>
    </row>
    <row r="170" spans="1:43" x14ac:dyDescent="0.2">
      <c r="I170" s="25"/>
      <c r="J170" s="25"/>
      <c r="K170" s="27"/>
      <c r="L170" s="27"/>
      <c r="M170" s="27"/>
      <c r="N170" s="27"/>
      <c r="O170" s="51"/>
      <c r="P170" s="27"/>
      <c r="Q170" s="58"/>
      <c r="R170" s="156"/>
      <c r="T170" s="153"/>
      <c r="U170" s="153"/>
      <c r="AD170" s="27"/>
      <c r="AE170" s="27"/>
      <c r="AG170" s="29"/>
      <c r="AH170" s="29"/>
      <c r="AL170" s="58"/>
      <c r="AN170" s="122"/>
      <c r="AO170" s="160"/>
      <c r="AP170" s="160"/>
      <c r="AQ170" s="128"/>
    </row>
    <row r="171" spans="1:43" x14ac:dyDescent="0.2">
      <c r="A171" s="1">
        <v>107</v>
      </c>
      <c r="B171" s="1" t="s">
        <v>356</v>
      </c>
      <c r="C171" s="1" t="s">
        <v>92</v>
      </c>
      <c r="D171" s="66">
        <v>16</v>
      </c>
      <c r="E171" s="68">
        <v>650</v>
      </c>
      <c r="F171" s="47">
        <v>553</v>
      </c>
      <c r="G171" s="47">
        <v>3485</v>
      </c>
      <c r="H171" s="50">
        <v>0.49299999999999999</v>
      </c>
      <c r="I171" s="25">
        <f t="shared" ref="I171:I179" si="127">0.1515*(G171/1000)/(E171/1000)^2/($D$4/10)^4</f>
        <v>0.20965662865420115</v>
      </c>
      <c r="J171" s="25">
        <f t="shared" ref="J171:J179" si="128">0.5*(F171/1000)/(E171/1000)^3/($D$4/10)^5</f>
        <v>0.10810727877505688</v>
      </c>
      <c r="K171" s="27">
        <f t="shared" ref="K171:K179" si="129">I171/J171</f>
        <v>1.9393386923598552</v>
      </c>
      <c r="L171" s="27">
        <f t="shared" ref="L171:L179" si="130">0.798*I171^1.5/J171</f>
        <v>0.70861583432535513</v>
      </c>
      <c r="M171" s="27">
        <f t="shared" ref="M171:M179" si="131">G171/F171</f>
        <v>6.3019891500904155</v>
      </c>
      <c r="N171" s="27"/>
      <c r="O171" s="51">
        <f t="shared" ref="O171:O179" si="132">G171/(PI()*$D$4^2/4)</f>
        <v>18.174934275694767</v>
      </c>
      <c r="P171" s="27">
        <f t="shared" ref="P171:P179" si="133">M171</f>
        <v>6.3019891500904155</v>
      </c>
      <c r="Q171" s="58">
        <f t="shared" ref="Q171:Q179" si="134">L171</f>
        <v>0.70861583432535513</v>
      </c>
      <c r="R171" s="156">
        <f t="shared" si="100"/>
        <v>531.7800064670223</v>
      </c>
      <c r="S171" s="156">
        <f t="shared" si="101"/>
        <v>1078.6612707241832</v>
      </c>
      <c r="T171" s="153"/>
      <c r="U171" s="153"/>
      <c r="W171" s="9">
        <v>107</v>
      </c>
      <c r="X171" s="7">
        <v>16</v>
      </c>
      <c r="Y171" s="62">
        <v>0.72499999999999998</v>
      </c>
      <c r="Z171" s="68">
        <v>2132</v>
      </c>
      <c r="AA171">
        <v>8517</v>
      </c>
      <c r="AB171">
        <v>782</v>
      </c>
      <c r="AC171">
        <v>955</v>
      </c>
      <c r="AD171" s="27">
        <f>0.1515*(AA171/1000)/(AC171/1000)^2/($D$4/10)^4</f>
        <v>0.23736267781922643</v>
      </c>
      <c r="AE171" s="27">
        <f>0.5*(Z171/1000)/(AC171/1000)^3/($D$4/10)^5</f>
        <v>0.13141561138362065</v>
      </c>
      <c r="AF171" s="24">
        <f>AD171/AE171</f>
        <v>1.8061984822056749</v>
      </c>
      <c r="AG171" s="29">
        <f>0.798*AD171^1.5/AE171</f>
        <v>0.70222224150692869</v>
      </c>
      <c r="AH171" s="29">
        <f>AA171/Z171</f>
        <v>3.9948405253283301</v>
      </c>
      <c r="AJ171" s="51">
        <f>AA171/(PI()*$D$4^2/4)</f>
        <v>44.417766205478429</v>
      </c>
      <c r="AK171" s="29">
        <f>AH171</f>
        <v>3.9948405253283301</v>
      </c>
      <c r="AL171" s="58">
        <f>AG171</f>
        <v>0.70222224150692869</v>
      </c>
      <c r="AN171" s="122"/>
      <c r="AO171" s="160"/>
      <c r="AP171" s="160"/>
      <c r="AQ171" s="128"/>
    </row>
    <row r="172" spans="1:43" x14ac:dyDescent="0.2">
      <c r="A172" s="1">
        <v>107</v>
      </c>
      <c r="B172" s="1" t="s">
        <v>356</v>
      </c>
      <c r="C172" s="1" t="s">
        <v>92</v>
      </c>
      <c r="D172" s="66">
        <v>16</v>
      </c>
      <c r="E172" s="68">
        <v>711</v>
      </c>
      <c r="F172" s="47">
        <v>753</v>
      </c>
      <c r="G172" s="47">
        <v>4274</v>
      </c>
      <c r="H172" s="50">
        <v>0.53900000000000003</v>
      </c>
      <c r="I172" s="25">
        <f t="shared" si="127"/>
        <v>0.21489575921427595</v>
      </c>
      <c r="J172" s="25">
        <f t="shared" si="128"/>
        <v>0.11247501202439959</v>
      </c>
      <c r="K172" s="27">
        <f t="shared" si="129"/>
        <v>1.9106089018924299</v>
      </c>
      <c r="L172" s="27">
        <f t="shared" si="130"/>
        <v>0.70678709424272579</v>
      </c>
      <c r="M172" s="27">
        <f t="shared" si="131"/>
        <v>5.6759628154050468</v>
      </c>
      <c r="N172" s="27"/>
      <c r="O172" s="51">
        <f t="shared" si="132"/>
        <v>22.289718534955359</v>
      </c>
      <c r="P172" s="27">
        <f t="shared" si="133"/>
        <v>5.6759628154050468</v>
      </c>
      <c r="Q172" s="58">
        <f t="shared" si="134"/>
        <v>0.70678709424272579</v>
      </c>
      <c r="R172" s="156">
        <f t="shared" si="100"/>
        <v>581.68551476623509</v>
      </c>
      <c r="S172" s="156">
        <f t="shared" si="101"/>
        <v>1079.1939049466328</v>
      </c>
      <c r="T172" s="153"/>
      <c r="U172" s="153"/>
      <c r="W172" s="9">
        <v>107</v>
      </c>
      <c r="X172" s="7">
        <v>16</v>
      </c>
      <c r="Y172" s="62">
        <v>0.75</v>
      </c>
      <c r="Z172" s="68">
        <v>2443</v>
      </c>
      <c r="AA172">
        <v>9308</v>
      </c>
      <c r="AB172">
        <v>809</v>
      </c>
      <c r="AC172">
        <v>988</v>
      </c>
      <c r="AD172" s="27">
        <f>0.1515*(AA172/1000)/(AC172/1000)^2/($D$4/10)^4</f>
        <v>0.24236785217131898</v>
      </c>
      <c r="AE172" s="27">
        <f>0.5*(Z172/1000)/(AC172/1000)^3/($D$4/10)^5</f>
        <v>0.13599486412803102</v>
      </c>
      <c r="AF172" s="24">
        <f>AD172/AE172</f>
        <v>1.7821838620548505</v>
      </c>
      <c r="AG172" s="29">
        <f>0.798*AD172^1.5/AE172</f>
        <v>0.70015292132241724</v>
      </c>
      <c r="AH172" s="29">
        <f>AA172/Z172</f>
        <v>3.8100695865738845</v>
      </c>
      <c r="AJ172" s="51">
        <f>AA172/(PI()*$D$4^2/4)</f>
        <v>48.542980843089488</v>
      </c>
      <c r="AK172" s="29">
        <f>AH172</f>
        <v>3.8100695865738845</v>
      </c>
      <c r="AL172" s="58">
        <f>AG172</f>
        <v>0.70015292132241724</v>
      </c>
      <c r="AN172" s="122"/>
      <c r="AO172" s="160"/>
      <c r="AP172" s="160"/>
      <c r="AQ172" s="128"/>
    </row>
    <row r="173" spans="1:43" x14ac:dyDescent="0.2">
      <c r="A173" s="1">
        <v>107</v>
      </c>
      <c r="B173" s="1" t="s">
        <v>356</v>
      </c>
      <c r="C173" s="1" t="s">
        <v>92</v>
      </c>
      <c r="D173" s="66">
        <v>16</v>
      </c>
      <c r="E173" s="68">
        <v>758</v>
      </c>
      <c r="F173" s="47">
        <v>929</v>
      </c>
      <c r="G173" s="47">
        <v>4919</v>
      </c>
      <c r="H173" s="50">
        <v>0.57499999999999996</v>
      </c>
      <c r="I173" s="25">
        <f t="shared" si="127"/>
        <v>0.21760603716654714</v>
      </c>
      <c r="J173" s="25">
        <f t="shared" si="128"/>
        <v>0.11451911188952656</v>
      </c>
      <c r="K173" s="27">
        <f t="shared" si="129"/>
        <v>1.9001722382938642</v>
      </c>
      <c r="L173" s="27">
        <f t="shared" si="130"/>
        <v>0.70734506859610513</v>
      </c>
      <c r="M173" s="27">
        <f t="shared" si="131"/>
        <v>5.2949407965554363</v>
      </c>
      <c r="N173" s="27"/>
      <c r="O173" s="51">
        <f t="shared" si="132"/>
        <v>25.653515552982082</v>
      </c>
      <c r="P173" s="27">
        <f t="shared" si="133"/>
        <v>5.2949407965554363</v>
      </c>
      <c r="Q173" s="58">
        <f t="shared" si="134"/>
        <v>0.70734506859610513</v>
      </c>
      <c r="R173" s="156">
        <f t="shared" si="100"/>
        <v>620.13729984923521</v>
      </c>
      <c r="S173" s="156">
        <f t="shared" si="101"/>
        <v>1078.4996519117135</v>
      </c>
      <c r="T173" s="153"/>
      <c r="U173" s="153"/>
      <c r="AN173" s="122"/>
      <c r="AO173" s="160"/>
      <c r="AP173" s="160"/>
      <c r="AQ173" s="128"/>
    </row>
    <row r="174" spans="1:43" x14ac:dyDescent="0.2">
      <c r="A174" s="1">
        <v>107</v>
      </c>
      <c r="B174" s="1" t="s">
        <v>356</v>
      </c>
      <c r="C174" s="1" t="s">
        <v>92</v>
      </c>
      <c r="D174" s="66">
        <v>16</v>
      </c>
      <c r="E174" s="68">
        <v>800</v>
      </c>
      <c r="F174" s="47">
        <v>1115</v>
      </c>
      <c r="G174" s="47">
        <v>5565</v>
      </c>
      <c r="H174" s="50">
        <v>0.60699999999999998</v>
      </c>
      <c r="I174" s="25">
        <f t="shared" si="127"/>
        <v>0.22101295103999999</v>
      </c>
      <c r="J174" s="25">
        <f t="shared" si="128"/>
        <v>0.11691622399999997</v>
      </c>
      <c r="K174" s="27">
        <f t="shared" si="129"/>
        <v>1.8903531390134534</v>
      </c>
      <c r="L174" s="27">
        <f t="shared" si="130"/>
        <v>0.70917708775736221</v>
      </c>
      <c r="M174" s="27">
        <f t="shared" si="131"/>
        <v>4.9910313901345296</v>
      </c>
      <c r="N174" s="27"/>
      <c r="O174" s="51">
        <f t="shared" si="132"/>
        <v>29.022527760184037</v>
      </c>
      <c r="P174" s="27">
        <f t="shared" si="133"/>
        <v>4.9910313901345296</v>
      </c>
      <c r="Q174" s="58">
        <f t="shared" si="134"/>
        <v>0.70917708775736221</v>
      </c>
      <c r="R174" s="156">
        <f t="shared" si="100"/>
        <v>654.49846949787354</v>
      </c>
      <c r="S174" s="156">
        <f t="shared" si="101"/>
        <v>1078.2511853342232</v>
      </c>
      <c r="T174" s="153"/>
      <c r="U174" s="153"/>
      <c r="AN174" s="122"/>
      <c r="AO174" s="160"/>
      <c r="AP174" s="160"/>
      <c r="AQ174" s="128"/>
    </row>
    <row r="175" spans="1:43" x14ac:dyDescent="0.2">
      <c r="A175" s="1">
        <v>107</v>
      </c>
      <c r="B175" s="1" t="s">
        <v>356</v>
      </c>
      <c r="C175" s="1" t="s">
        <v>92</v>
      </c>
      <c r="D175" s="66">
        <v>16</v>
      </c>
      <c r="E175" s="68">
        <v>859</v>
      </c>
      <c r="F175" s="47">
        <v>1419</v>
      </c>
      <c r="G175" s="47">
        <v>6553</v>
      </c>
      <c r="H175" s="50">
        <v>0.65200000000000002</v>
      </c>
      <c r="I175" s="25">
        <f t="shared" si="127"/>
        <v>0.22572848619048327</v>
      </c>
      <c r="J175" s="25">
        <f t="shared" si="128"/>
        <v>0.12019122960851596</v>
      </c>
      <c r="K175" s="27">
        <f t="shared" si="129"/>
        <v>1.8780778508192386</v>
      </c>
      <c r="L175" s="27">
        <f t="shared" si="130"/>
        <v>0.71204864893978337</v>
      </c>
      <c r="M175" s="27">
        <f t="shared" si="131"/>
        <v>4.6180408738548273</v>
      </c>
      <c r="N175" s="27"/>
      <c r="O175" s="51">
        <f t="shared" si="132"/>
        <v>34.175134665316442</v>
      </c>
      <c r="P175" s="27">
        <f t="shared" si="133"/>
        <v>4.6180408738548273</v>
      </c>
      <c r="Q175" s="58">
        <f t="shared" si="134"/>
        <v>0.71204864893978337</v>
      </c>
      <c r="R175" s="156">
        <f t="shared" si="100"/>
        <v>702.76773162334177</v>
      </c>
      <c r="S175" s="156">
        <f t="shared" si="101"/>
        <v>1077.8646190542051</v>
      </c>
      <c r="T175" s="153"/>
      <c r="U175" s="153"/>
      <c r="AN175" s="122"/>
      <c r="AO175" s="160"/>
      <c r="AP175" s="160"/>
      <c r="AQ175" s="128"/>
    </row>
    <row r="176" spans="1:43" x14ac:dyDescent="0.2">
      <c r="A176" s="1">
        <v>107</v>
      </c>
      <c r="B176" s="1" t="s">
        <v>356</v>
      </c>
      <c r="C176" s="1" t="s">
        <v>92</v>
      </c>
      <c r="D176" s="66">
        <v>16</v>
      </c>
      <c r="E176" s="68">
        <v>899</v>
      </c>
      <c r="F176" s="47">
        <v>1671</v>
      </c>
      <c r="G176" s="47">
        <v>7312</v>
      </c>
      <c r="H176" s="50">
        <v>0.68200000000000005</v>
      </c>
      <c r="I176" s="25">
        <f t="shared" si="127"/>
        <v>0.22995842635542396</v>
      </c>
      <c r="J176" s="25">
        <f t="shared" si="128"/>
        <v>0.12347164918069678</v>
      </c>
      <c r="K176" s="27">
        <f t="shared" si="129"/>
        <v>1.8624390933572712</v>
      </c>
      <c r="L176" s="27">
        <f t="shared" si="130"/>
        <v>0.71270471911516775</v>
      </c>
      <c r="M176" s="27">
        <f t="shared" si="131"/>
        <v>4.3758228605625371</v>
      </c>
      <c r="N176" s="27"/>
      <c r="O176" s="51">
        <f t="shared" si="132"/>
        <v>38.133463249319981</v>
      </c>
      <c r="P176" s="27">
        <f t="shared" si="133"/>
        <v>4.3758228605625371</v>
      </c>
      <c r="Q176" s="58">
        <f t="shared" si="134"/>
        <v>0.71270471911516775</v>
      </c>
      <c r="R176" s="156">
        <f t="shared" si="100"/>
        <v>735.49265509823533</v>
      </c>
      <c r="S176" s="156">
        <f t="shared" si="101"/>
        <v>1078.4349781499052</v>
      </c>
      <c r="T176" s="153"/>
      <c r="U176" s="153"/>
      <c r="AN176" s="122"/>
      <c r="AO176" s="160"/>
      <c r="AP176" s="160"/>
      <c r="AQ176" s="128"/>
    </row>
    <row r="177" spans="1:43" x14ac:dyDescent="0.2">
      <c r="A177" s="1">
        <v>107</v>
      </c>
      <c r="B177" s="1" t="s">
        <v>356</v>
      </c>
      <c r="C177" s="1" t="s">
        <v>92</v>
      </c>
      <c r="D177" s="66">
        <v>16</v>
      </c>
      <c r="E177" s="68">
        <v>949</v>
      </c>
      <c r="F177" s="47">
        <v>2075</v>
      </c>
      <c r="G177" s="47">
        <v>8338</v>
      </c>
      <c r="H177" s="50">
        <v>0.72</v>
      </c>
      <c r="I177" s="25">
        <f t="shared" si="127"/>
        <v>0.23532170952188591</v>
      </c>
      <c r="J177" s="25">
        <f t="shared" si="128"/>
        <v>0.13034348783755456</v>
      </c>
      <c r="K177" s="27">
        <f t="shared" si="129"/>
        <v>1.8053967515060236</v>
      </c>
      <c r="L177" s="27">
        <f t="shared" si="130"/>
        <v>0.69888632919851457</v>
      </c>
      <c r="M177" s="27">
        <f t="shared" si="131"/>
        <v>4.0183132530120478</v>
      </c>
      <c r="N177" s="27"/>
      <c r="O177" s="51">
        <f t="shared" si="132"/>
        <v>43.484247343111321</v>
      </c>
      <c r="P177" s="27">
        <f t="shared" si="133"/>
        <v>4.0183132530120478</v>
      </c>
      <c r="Q177" s="58">
        <f t="shared" si="134"/>
        <v>0.69888632919851457</v>
      </c>
      <c r="R177" s="156">
        <f t="shared" si="100"/>
        <v>776.39880944185245</v>
      </c>
      <c r="S177" s="156">
        <f t="shared" si="101"/>
        <v>1078.3316797803507</v>
      </c>
      <c r="T177" s="153"/>
      <c r="U177" s="153"/>
      <c r="AN177" s="122"/>
      <c r="AO177" s="160"/>
      <c r="AP177" s="160"/>
      <c r="AQ177" s="128"/>
    </row>
    <row r="178" spans="1:43" x14ac:dyDescent="0.2">
      <c r="A178" s="1">
        <v>107</v>
      </c>
      <c r="B178" s="1" t="s">
        <v>356</v>
      </c>
      <c r="C178" s="1" t="s">
        <v>92</v>
      </c>
      <c r="D178" s="66">
        <v>16</v>
      </c>
      <c r="E178" s="68">
        <v>996</v>
      </c>
      <c r="F178" s="47">
        <v>2523</v>
      </c>
      <c r="G178" s="47">
        <v>9497</v>
      </c>
      <c r="H178" s="50">
        <v>0.75600000000000001</v>
      </c>
      <c r="I178" s="25">
        <f t="shared" si="127"/>
        <v>0.24333259628199544</v>
      </c>
      <c r="J178" s="25">
        <f t="shared" si="128"/>
        <v>0.1370910521264426</v>
      </c>
      <c r="K178" s="27">
        <f t="shared" si="129"/>
        <v>1.774970667360285</v>
      </c>
      <c r="L178" s="27">
        <f t="shared" si="130"/>
        <v>0.69870558822925266</v>
      </c>
      <c r="M178" s="27">
        <f t="shared" si="131"/>
        <v>3.764169639318272</v>
      </c>
      <c r="N178" s="27"/>
      <c r="O178" s="51">
        <f t="shared" si="132"/>
        <v>49.528651597208949</v>
      </c>
      <c r="P178" s="27">
        <f t="shared" si="133"/>
        <v>3.764169639318272</v>
      </c>
      <c r="Q178" s="58">
        <f t="shared" si="134"/>
        <v>0.69870558822925266</v>
      </c>
      <c r="R178" s="156">
        <f t="shared" si="100"/>
        <v>814.85059452485257</v>
      </c>
      <c r="S178" s="156">
        <f t="shared" si="101"/>
        <v>1077.8447017524504</v>
      </c>
      <c r="T178" s="153"/>
      <c r="U178" s="153"/>
      <c r="AN178" s="122"/>
      <c r="AO178" s="160"/>
      <c r="AP178" s="160"/>
      <c r="AQ178" s="128"/>
    </row>
    <row r="179" spans="1:43" x14ac:dyDescent="0.2">
      <c r="A179" s="1">
        <v>107</v>
      </c>
      <c r="B179" s="1" t="s">
        <v>356</v>
      </c>
      <c r="C179" s="1" t="s">
        <v>92</v>
      </c>
      <c r="D179" s="66">
        <v>16</v>
      </c>
      <c r="E179" s="68">
        <v>1014</v>
      </c>
      <c r="F179" s="47">
        <v>2704</v>
      </c>
      <c r="G179" s="47">
        <v>9972</v>
      </c>
      <c r="H179" s="50">
        <v>0.76900000000000002</v>
      </c>
      <c r="I179" s="25">
        <f t="shared" si="127"/>
        <v>0.24651246736738905</v>
      </c>
      <c r="J179" s="25">
        <f t="shared" si="128"/>
        <v>0.13923957740871712</v>
      </c>
      <c r="K179" s="27">
        <f t="shared" si="129"/>
        <v>1.77041953125</v>
      </c>
      <c r="L179" s="27">
        <f t="shared" si="130"/>
        <v>0.70145292047823671</v>
      </c>
      <c r="M179" s="27">
        <f t="shared" si="131"/>
        <v>3.6878698224852071</v>
      </c>
      <c r="N179" s="106"/>
      <c r="O179" s="51">
        <f t="shared" si="132"/>
        <v>52.005866455445684</v>
      </c>
      <c r="P179" s="27">
        <f t="shared" si="133"/>
        <v>3.6878698224852071</v>
      </c>
      <c r="Q179" s="58">
        <f t="shared" si="134"/>
        <v>0.70145292047823671</v>
      </c>
      <c r="R179" s="156">
        <f t="shared" si="100"/>
        <v>829.57681008855468</v>
      </c>
      <c r="S179" s="156">
        <f t="shared" si="101"/>
        <v>1078.7734851606692</v>
      </c>
      <c r="T179" s="153"/>
      <c r="U179" s="153"/>
      <c r="AN179" s="122"/>
      <c r="AO179" s="160"/>
      <c r="AP179" s="160"/>
      <c r="AQ179" s="128"/>
    </row>
    <row r="180" spans="1:43" x14ac:dyDescent="0.2">
      <c r="L180" s="76"/>
      <c r="R180" s="156"/>
      <c r="T180" s="153"/>
      <c r="U180" s="153"/>
      <c r="AN180" s="122"/>
      <c r="AO180" s="160"/>
      <c r="AP180" s="160"/>
      <c r="AQ180" s="128"/>
    </row>
    <row r="181" spans="1:43" x14ac:dyDescent="0.2">
      <c r="L181" s="76"/>
      <c r="R181" s="156"/>
      <c r="T181" s="153"/>
      <c r="U181" s="153"/>
      <c r="AN181" s="122"/>
      <c r="AO181" s="160"/>
      <c r="AP181" s="160"/>
      <c r="AQ181" s="128"/>
    </row>
    <row r="182" spans="1:43" x14ac:dyDescent="0.2">
      <c r="L182" s="76"/>
      <c r="R182" s="156"/>
      <c r="T182" s="153"/>
      <c r="U182" s="153"/>
      <c r="AN182" s="122"/>
      <c r="AO182" s="160"/>
      <c r="AP182" s="160"/>
      <c r="AQ182" s="128"/>
    </row>
    <row r="183" spans="1:43" x14ac:dyDescent="0.2">
      <c r="L183" s="76"/>
      <c r="R183" s="156"/>
      <c r="T183" s="153"/>
      <c r="U183" s="153"/>
      <c r="AN183" s="122"/>
      <c r="AO183" s="160"/>
      <c r="AP183" s="160"/>
      <c r="AQ183" s="128"/>
    </row>
    <row r="184" spans="1:43" x14ac:dyDescent="0.2">
      <c r="L184" s="76"/>
      <c r="R184" s="156"/>
      <c r="T184" s="153"/>
      <c r="U184" s="153"/>
      <c r="AN184" s="122"/>
      <c r="AO184" s="160"/>
      <c r="AP184" s="160"/>
      <c r="AQ184" s="128"/>
    </row>
    <row r="185" spans="1:43" x14ac:dyDescent="0.2">
      <c r="R185" s="156"/>
      <c r="T185" s="153"/>
      <c r="U185" s="153"/>
      <c r="AN185" s="122"/>
      <c r="AO185" s="160"/>
      <c r="AP185" s="160"/>
      <c r="AQ185" s="128"/>
    </row>
    <row r="186" spans="1:43" x14ac:dyDescent="0.2">
      <c r="R186" s="156"/>
      <c r="T186" s="153"/>
      <c r="U186" s="153"/>
      <c r="AN186" s="122"/>
      <c r="AO186" s="160"/>
      <c r="AP186" s="160"/>
      <c r="AQ186" s="128"/>
    </row>
    <row r="187" spans="1:43" x14ac:dyDescent="0.2">
      <c r="R187" s="156"/>
      <c r="T187" s="153"/>
      <c r="U187" s="153"/>
      <c r="AN187" s="122"/>
      <c r="AO187" s="160"/>
      <c r="AP187" s="160"/>
      <c r="AQ187" s="128"/>
    </row>
    <row r="188" spans="1:43" x14ac:dyDescent="0.2">
      <c r="R188" s="156"/>
      <c r="T188" s="153"/>
      <c r="U188" s="153"/>
      <c r="AN188" s="122"/>
      <c r="AO188" s="160"/>
      <c r="AP188" s="160"/>
      <c r="AQ188" s="128"/>
    </row>
    <row r="189" spans="1:43" x14ac:dyDescent="0.2">
      <c r="R189" s="156"/>
      <c r="T189" s="153"/>
      <c r="U189" s="153"/>
      <c r="AN189" s="122"/>
      <c r="AO189" s="160"/>
      <c r="AP189" s="160"/>
      <c r="AQ189" s="128"/>
    </row>
    <row r="190" spans="1:43" x14ac:dyDescent="0.2">
      <c r="R190" s="156"/>
      <c r="T190" s="153"/>
      <c r="U190" s="153"/>
      <c r="AN190" s="122"/>
      <c r="AO190" s="160"/>
      <c r="AP190" s="160"/>
      <c r="AQ190" s="128"/>
    </row>
    <row r="191" spans="1:43" x14ac:dyDescent="0.2">
      <c r="R191" s="156"/>
      <c r="T191" s="153"/>
      <c r="U191" s="153"/>
      <c r="AN191" s="122"/>
      <c r="AO191" s="160"/>
      <c r="AP191" s="160"/>
      <c r="AQ191" s="128"/>
    </row>
    <row r="192" spans="1:43" x14ac:dyDescent="0.2">
      <c r="R192" s="156"/>
      <c r="T192" s="153"/>
      <c r="U192" s="153"/>
      <c r="AN192" s="122"/>
      <c r="AO192" s="160"/>
      <c r="AP192" s="160"/>
      <c r="AQ192" s="128"/>
    </row>
    <row r="193" spans="18:43" x14ac:dyDescent="0.2">
      <c r="R193" s="156"/>
      <c r="T193" s="153"/>
      <c r="U193" s="153"/>
      <c r="AN193" s="122"/>
      <c r="AO193" s="160"/>
      <c r="AP193" s="160"/>
      <c r="AQ193" s="128"/>
    </row>
    <row r="194" spans="18:43" x14ac:dyDescent="0.2">
      <c r="R194" s="156"/>
      <c r="T194" s="153"/>
      <c r="U194" s="153"/>
      <c r="AN194" s="122"/>
      <c r="AO194" s="160"/>
      <c r="AP194" s="160"/>
      <c r="AQ194" s="128"/>
    </row>
    <row r="195" spans="18:43" x14ac:dyDescent="0.2">
      <c r="R195" s="156"/>
      <c r="T195" s="153"/>
      <c r="U195" s="153"/>
      <c r="AN195" s="122"/>
      <c r="AO195" s="160"/>
      <c r="AP195" s="160"/>
      <c r="AQ195" s="128"/>
    </row>
    <row r="196" spans="18:43" x14ac:dyDescent="0.2">
      <c r="R196" s="156"/>
      <c r="T196" s="153"/>
      <c r="U196" s="153"/>
      <c r="AN196" s="122"/>
      <c r="AO196" s="160"/>
      <c r="AP196" s="160"/>
      <c r="AQ196" s="128"/>
    </row>
    <row r="197" spans="18:43" x14ac:dyDescent="0.2">
      <c r="R197" s="156"/>
      <c r="T197" s="153"/>
      <c r="U197" s="153"/>
      <c r="AN197" s="122"/>
      <c r="AO197" s="160"/>
      <c r="AP197" s="160"/>
      <c r="AQ197" s="128"/>
    </row>
    <row r="198" spans="18:43" x14ac:dyDescent="0.2">
      <c r="R198" s="156"/>
      <c r="T198" s="153"/>
      <c r="U198" s="153"/>
      <c r="AN198" s="122"/>
      <c r="AO198" s="160"/>
      <c r="AP198" s="160"/>
      <c r="AQ198" s="128"/>
    </row>
    <row r="199" spans="18:43" x14ac:dyDescent="0.2">
      <c r="R199" s="156"/>
      <c r="T199" s="153"/>
      <c r="U199" s="153"/>
      <c r="AN199" s="122"/>
      <c r="AO199" s="160"/>
      <c r="AP199" s="160"/>
      <c r="AQ199" s="128"/>
    </row>
    <row r="200" spans="18:43" x14ac:dyDescent="0.2">
      <c r="R200" s="156"/>
      <c r="T200" s="153"/>
      <c r="U200" s="153"/>
      <c r="AN200" s="122"/>
      <c r="AO200" s="160"/>
      <c r="AP200" s="160"/>
      <c r="AQ200" s="128"/>
    </row>
    <row r="201" spans="18:43" x14ac:dyDescent="0.2">
      <c r="R201" s="156"/>
      <c r="T201" s="153"/>
      <c r="U201" s="153"/>
      <c r="AN201" s="122"/>
      <c r="AO201" s="160"/>
      <c r="AP201" s="160"/>
      <c r="AQ201" s="128"/>
    </row>
    <row r="202" spans="18:43" x14ac:dyDescent="0.2">
      <c r="R202" s="156"/>
      <c r="T202" s="153"/>
      <c r="U202" s="153"/>
      <c r="AN202" s="122"/>
      <c r="AO202" s="160"/>
      <c r="AP202" s="160"/>
      <c r="AQ202" s="128"/>
    </row>
    <row r="203" spans="18:43" x14ac:dyDescent="0.2">
      <c r="R203" s="156"/>
      <c r="T203" s="153"/>
      <c r="U203" s="153"/>
      <c r="AN203" s="122"/>
      <c r="AO203" s="160"/>
      <c r="AP203" s="160"/>
      <c r="AQ203" s="128"/>
    </row>
    <row r="204" spans="18:43" x14ac:dyDescent="0.2">
      <c r="R204" s="156"/>
      <c r="T204" s="153"/>
      <c r="U204" s="153"/>
      <c r="AN204" s="122"/>
      <c r="AO204" s="160"/>
      <c r="AP204" s="160"/>
      <c r="AQ204" s="128"/>
    </row>
    <row r="205" spans="18:43" x14ac:dyDescent="0.2">
      <c r="R205" s="156"/>
      <c r="T205" s="153"/>
      <c r="U205" s="153"/>
      <c r="AN205" s="122"/>
      <c r="AO205" s="160"/>
      <c r="AP205" s="160"/>
      <c r="AQ205" s="128"/>
    </row>
    <row r="206" spans="18:43" x14ac:dyDescent="0.2">
      <c r="R206" s="156"/>
      <c r="T206" s="153"/>
      <c r="U206" s="153"/>
      <c r="AN206" s="122"/>
      <c r="AO206" s="160"/>
      <c r="AP206" s="160"/>
      <c r="AQ206" s="128"/>
    </row>
    <row r="207" spans="18:43" x14ac:dyDescent="0.2">
      <c r="R207" s="156"/>
      <c r="T207" s="153"/>
      <c r="U207" s="153"/>
      <c r="AN207" s="122"/>
      <c r="AO207" s="160"/>
      <c r="AP207" s="160"/>
      <c r="AQ207" s="128"/>
    </row>
    <row r="208" spans="18:43" x14ac:dyDescent="0.2">
      <c r="R208" s="156"/>
      <c r="T208" s="153"/>
      <c r="U208" s="153"/>
      <c r="AN208" s="122"/>
      <c r="AO208" s="160"/>
      <c r="AP208" s="160"/>
      <c r="AQ208" s="128"/>
    </row>
    <row r="209" spans="18:43" x14ac:dyDescent="0.2">
      <c r="R209" s="156"/>
      <c r="T209" s="153"/>
      <c r="U209" s="153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R230" s="156"/>
      <c r="T230" s="153"/>
      <c r="U230" s="153"/>
      <c r="AN230" s="122"/>
      <c r="AO230" s="160"/>
      <c r="AP230" s="160"/>
      <c r="AQ230" s="128"/>
    </row>
    <row r="231" spans="18:43" x14ac:dyDescent="0.2"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48129" r:id="rId3">
          <objectPr defaultSize="0" r:id="rId4">
            <anchor moveWithCells="1">
              <from>
                <xdr:col>12</xdr:col>
                <xdr:colOff>673100</xdr:colOff>
                <xdr:row>0</xdr:row>
                <xdr:rowOff>101600</xdr:rowOff>
              </from>
              <to>
                <xdr:col>21</xdr:col>
                <xdr:colOff>38100</xdr:colOff>
                <xdr:row>2</xdr:row>
                <xdr:rowOff>139700</xdr:rowOff>
              </to>
            </anchor>
          </objectPr>
        </oleObject>
      </mc:Choice>
      <mc:Fallback>
        <oleObject progId="Equation.DSMT4" shapeId="48129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V235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2.83203125" customWidth="1"/>
    <col min="10" max="10" width="11.5" customWidth="1"/>
    <col min="11" max="11" width="12.1640625" customWidth="1"/>
    <col min="12" max="12" width="11.5" customWidth="1"/>
    <col min="13" max="13" width="11.6640625" customWidth="1"/>
    <col min="14" max="14" width="8.83203125" style="36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9"/>
    <col min="24" max="24" width="11.83203125" style="7" customWidth="1"/>
    <col min="25" max="25" width="8.83203125" style="62"/>
    <col min="26" max="26" width="8.83203125" style="68"/>
    <col min="27" max="27" width="12.33203125" customWidth="1"/>
    <col min="28" max="28" width="14.6640625" customWidth="1"/>
    <col min="30" max="31" width="8.83203125" style="24"/>
    <col min="32" max="32" width="8.83203125" style="29"/>
    <col min="33" max="34" width="8.83203125" style="24"/>
    <col min="35" max="35" width="8.83203125" style="36"/>
    <col min="36" max="36" width="14.1640625" style="51" customWidth="1"/>
    <col min="37" max="37" width="13.6640625" style="29" customWidth="1"/>
    <col min="38" max="38" width="10.83203125" style="59" customWidth="1"/>
    <col min="39" max="39" width="16.5" customWidth="1"/>
    <col min="40" max="40" width="16.5" style="76" customWidth="1"/>
    <col min="41" max="42" width="8.83203125" style="154"/>
    <col min="43" max="43" width="13" style="161" customWidth="1"/>
    <col min="45" max="45" width="13.1640625" customWidth="1"/>
    <col min="46" max="46" width="12.1640625" style="1" customWidth="1"/>
    <col min="47" max="47" width="12.33203125" customWidth="1"/>
    <col min="48" max="48" width="8.83203125" style="1"/>
  </cols>
  <sheetData>
    <row r="1" spans="1:47" ht="20" x14ac:dyDescent="0.2">
      <c r="A1" s="31" t="s">
        <v>359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34"/>
      <c r="AC1" s="21"/>
      <c r="AD1" s="27"/>
      <c r="AE1" s="27"/>
      <c r="AG1" s="29"/>
      <c r="AH1" s="29"/>
      <c r="AL1" s="61"/>
    </row>
    <row r="2" spans="1:47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0.15937999999999999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34"/>
      <c r="AC2" s="21"/>
      <c r="AD2" s="27"/>
      <c r="AE2" s="27"/>
      <c r="AG2" s="29"/>
      <c r="AH2" s="29"/>
      <c r="AL2" s="61"/>
    </row>
    <row r="3" spans="1:47" ht="18" x14ac:dyDescent="0.2">
      <c r="A3" s="32" t="s">
        <v>360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</v>
      </c>
      <c r="L3" s="27"/>
      <c r="M3" s="24"/>
      <c r="O3" s="51"/>
      <c r="P3" s="27"/>
      <c r="Q3" s="61"/>
      <c r="R3" s="155"/>
      <c r="V3" s="29"/>
      <c r="Z3" s="54"/>
      <c r="AA3" s="34"/>
      <c r="AB3" s="34"/>
      <c r="AC3" s="16"/>
      <c r="AD3" s="27"/>
      <c r="AG3" s="29"/>
      <c r="AL3" s="61"/>
    </row>
    <row r="4" spans="1:47" x14ac:dyDescent="0.2">
      <c r="A4" s="42"/>
      <c r="B4" s="87" t="s">
        <v>127</v>
      </c>
      <c r="C4" s="7">
        <v>97.8</v>
      </c>
      <c r="D4" s="104">
        <v>16.600000000000001</v>
      </c>
      <c r="E4" s="9">
        <v>4</v>
      </c>
      <c r="F4" s="7">
        <v>20.6</v>
      </c>
      <c r="G4" s="5">
        <v>528.77</v>
      </c>
      <c r="H4" s="5">
        <v>0.95699999999999996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34"/>
      <c r="AC4" s="16"/>
      <c r="AD4" s="27"/>
      <c r="AG4" s="29"/>
      <c r="AL4" s="19"/>
    </row>
    <row r="5" spans="1:47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34"/>
      <c r="AC5" s="21"/>
      <c r="AD5" s="27"/>
      <c r="AE5" s="27"/>
      <c r="AG5" s="29"/>
      <c r="AH5" s="29"/>
      <c r="AL5" s="5"/>
    </row>
    <row r="6" spans="1:47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86" t="s">
        <v>332</v>
      </c>
      <c r="Z6" s="5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7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125</v>
      </c>
      <c r="G7" s="13" t="s">
        <v>405</v>
      </c>
      <c r="H7" s="18" t="s">
        <v>375</v>
      </c>
      <c r="I7" s="26" t="s">
        <v>167</v>
      </c>
      <c r="J7" s="26" t="s">
        <v>73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42</v>
      </c>
      <c r="Z7" s="92" t="s">
        <v>125</v>
      </c>
      <c r="AA7" s="38" t="s">
        <v>405</v>
      </c>
      <c r="AB7" s="39" t="s">
        <v>406</v>
      </c>
      <c r="AC7" s="22" t="s">
        <v>408</v>
      </c>
      <c r="AD7" s="28" t="s">
        <v>167</v>
      </c>
      <c r="AE7" s="28" t="s">
        <v>73</v>
      </c>
      <c r="AF7" s="30" t="s">
        <v>409</v>
      </c>
      <c r="AG7" s="30" t="s">
        <v>144</v>
      </c>
      <c r="AH7" s="30" t="s">
        <v>102</v>
      </c>
      <c r="AI7" s="38"/>
      <c r="AJ7" s="55" t="s">
        <v>123</v>
      </c>
      <c r="AK7" s="30" t="s">
        <v>124</v>
      </c>
      <c r="AL7" s="61" t="s">
        <v>353</v>
      </c>
      <c r="AN7" s="112"/>
      <c r="AQ7" s="162"/>
      <c r="AS7" s="214"/>
      <c r="AU7" s="214"/>
    </row>
    <row r="8" spans="1:47" x14ac:dyDescent="0.2">
      <c r="A8" s="1">
        <v>108</v>
      </c>
      <c r="B8" s="1" t="s">
        <v>390</v>
      </c>
      <c r="C8" s="1" t="s">
        <v>92</v>
      </c>
      <c r="D8" s="66">
        <v>2</v>
      </c>
      <c r="E8">
        <v>692</v>
      </c>
      <c r="F8">
        <v>101</v>
      </c>
      <c r="G8">
        <v>878</v>
      </c>
      <c r="H8" s="17">
        <v>0.53349999999999997</v>
      </c>
      <c r="I8" s="25">
        <f t="shared" ref="I8:I23" si="0">0.1515*(G8/1000)/(E8/1000)^2/($D$4/10)^4</f>
        <v>3.6581592504535909E-2</v>
      </c>
      <c r="J8" s="25">
        <f t="shared" ref="J8:J23" si="1">0.5*(F8/1000)/(E8/1000)^3/($D$4/10)^5</f>
        <v>1.209017687685443E-2</v>
      </c>
      <c r="K8" s="27">
        <f t="shared" ref="K8:K23" si="2">I8/J8</f>
        <v>3.0257284800000006</v>
      </c>
      <c r="L8" s="27">
        <f t="shared" ref="L8:L23" si="3">0.798*I8^1.5/J8</f>
        <v>0.46181086710949182</v>
      </c>
      <c r="M8" s="27">
        <f t="shared" ref="M8:M23" si="4">G8/F8</f>
        <v>8.6930693069306937</v>
      </c>
      <c r="N8" s="52"/>
      <c r="O8" s="51">
        <f t="shared" ref="O8:O23" si="5">G8/(PI()*$D$4^2/4)</f>
        <v>4.056845406726203</v>
      </c>
      <c r="P8" s="27">
        <f t="shared" ref="P8:P23" si="6">M8</f>
        <v>8.6930693069306937</v>
      </c>
      <c r="Q8" s="58">
        <f t="shared" ref="Q8:Q23" si="7">L8</f>
        <v>0.46181086710949182</v>
      </c>
      <c r="R8" s="156">
        <f t="shared" ref="R8:R71" si="8">E8*(PI()/30)*($D$4/2)</f>
        <v>601.46838550527787</v>
      </c>
      <c r="S8" s="156">
        <f t="shared" ref="S8:S71" si="9">R8/H8</f>
        <v>1127.4009100380092</v>
      </c>
      <c r="T8" s="153"/>
      <c r="U8" s="153"/>
      <c r="W8" s="9">
        <v>108</v>
      </c>
      <c r="X8" s="7">
        <v>2</v>
      </c>
      <c r="Y8" s="5">
        <v>0.72499999999999998</v>
      </c>
      <c r="Z8">
        <v>270</v>
      </c>
      <c r="AA8">
        <v>1447</v>
      </c>
      <c r="AB8">
        <v>818</v>
      </c>
      <c r="AC8">
        <v>941</v>
      </c>
      <c r="AD8" s="27">
        <f t="shared" ref="AD8:AD19" si="10">0.1515*(AA8/1000)/(AC8/1000)^2/($D$4/10)^4</f>
        <v>3.2603900938969539E-2</v>
      </c>
      <c r="AE8" s="27">
        <f t="shared" ref="AE8:AE19" si="11">0.5*(Z8/1000)/(AC8/1000)^3/($D$4/10)^5</f>
        <v>1.2853590450285874E-2</v>
      </c>
      <c r="AF8" s="29">
        <f t="shared" ref="AF8:AF19" si="12">AD8/AE8</f>
        <v>2.536559809111111</v>
      </c>
      <c r="AG8" s="29">
        <f t="shared" ref="AG8:AG19" si="13">0.798*AD8^1.5/AE8</f>
        <v>0.36549612822790351</v>
      </c>
      <c r="AH8" s="29">
        <f t="shared" ref="AH8:AH19" si="14">AA8/Z8</f>
        <v>5.3592592592592592</v>
      </c>
      <c r="AJ8" s="51">
        <f t="shared" ref="AJ8:AJ19" si="15">AA8/(PI()*$D$4^2/4)</f>
        <v>6.6859399812446654</v>
      </c>
      <c r="AK8" s="29">
        <f t="shared" ref="AK8:AK19" si="16">AH8</f>
        <v>5.3592592592592592</v>
      </c>
      <c r="AL8" s="58">
        <f t="shared" ref="AL8:AL19" si="17">AG8</f>
        <v>0.36549612822790351</v>
      </c>
      <c r="AM8" s="24"/>
      <c r="AN8" s="122"/>
      <c r="AO8" s="160"/>
      <c r="AP8" s="160"/>
      <c r="AQ8" s="128"/>
      <c r="AR8" s="59"/>
      <c r="AS8" s="5"/>
      <c r="AU8" s="3"/>
    </row>
    <row r="9" spans="1:47" x14ac:dyDescent="0.2">
      <c r="A9" s="1">
        <v>108</v>
      </c>
      <c r="B9" s="1" t="s">
        <v>390</v>
      </c>
      <c r="C9" s="1" t="s">
        <v>92</v>
      </c>
      <c r="D9" s="66">
        <v>2</v>
      </c>
      <c r="E9">
        <v>821</v>
      </c>
      <c r="F9">
        <v>172</v>
      </c>
      <c r="G9">
        <v>1148</v>
      </c>
      <c r="H9">
        <v>0.63300000000000001</v>
      </c>
      <c r="I9" s="25">
        <f t="shared" si="0"/>
        <v>3.3980976469719336E-2</v>
      </c>
      <c r="J9" s="25">
        <f t="shared" si="1"/>
        <v>1.2329019505898431E-2</v>
      </c>
      <c r="K9" s="27">
        <f t="shared" si="2"/>
        <v>2.7561783362790697</v>
      </c>
      <c r="L9" s="27">
        <f t="shared" si="3"/>
        <v>0.40544143788505133</v>
      </c>
      <c r="M9" s="27">
        <f t="shared" si="4"/>
        <v>6.6744186046511631</v>
      </c>
      <c r="N9" s="52"/>
      <c r="O9" s="51">
        <f t="shared" si="5"/>
        <v>5.3043946775873367</v>
      </c>
      <c r="P9" s="27">
        <f t="shared" si="6"/>
        <v>6.6744186046511631</v>
      </c>
      <c r="Q9" s="58">
        <f t="shared" si="7"/>
        <v>0.40544143788505133</v>
      </c>
      <c r="R9" s="156">
        <f t="shared" si="8"/>
        <v>713.59182731189765</v>
      </c>
      <c r="S9" s="156">
        <f t="shared" si="9"/>
        <v>1127.3172627360152</v>
      </c>
      <c r="T9" s="153"/>
      <c r="U9" s="153"/>
      <c r="W9" s="9">
        <v>108</v>
      </c>
      <c r="X9" s="7">
        <v>2</v>
      </c>
      <c r="Y9" s="5">
        <v>0.75</v>
      </c>
      <c r="Z9">
        <v>304</v>
      </c>
      <c r="AA9">
        <v>1524</v>
      </c>
      <c r="AB9">
        <v>846</v>
      </c>
      <c r="AC9">
        <v>973</v>
      </c>
      <c r="AD9" s="27">
        <f t="shared" si="10"/>
        <v>3.2117339843553465E-2</v>
      </c>
      <c r="AE9" s="27">
        <f t="shared" si="11"/>
        <v>1.309075295152469E-2</v>
      </c>
      <c r="AF9" s="29">
        <f t="shared" si="12"/>
        <v>2.4534371676315789</v>
      </c>
      <c r="AG9" s="29">
        <f t="shared" si="13"/>
        <v>0.35087111351345851</v>
      </c>
      <c r="AH9" s="29">
        <f t="shared" si="14"/>
        <v>5.0131578947368425</v>
      </c>
      <c r="AJ9" s="51">
        <f t="shared" si="15"/>
        <v>7.0417225510828407</v>
      </c>
      <c r="AK9" s="29">
        <f t="shared" si="16"/>
        <v>5.0131578947368425</v>
      </c>
      <c r="AL9" s="58">
        <f t="shared" si="17"/>
        <v>0.35087111351345851</v>
      </c>
      <c r="AM9" s="24"/>
      <c r="AN9" s="122"/>
      <c r="AO9" s="160"/>
      <c r="AP9" s="160"/>
      <c r="AQ9" s="128"/>
      <c r="AR9" s="59"/>
      <c r="AS9" s="5"/>
      <c r="AU9" s="3"/>
    </row>
    <row r="10" spans="1:47" x14ac:dyDescent="0.2">
      <c r="A10" s="1">
        <v>108</v>
      </c>
      <c r="B10" s="1" t="s">
        <v>390</v>
      </c>
      <c r="C10" s="1" t="s">
        <v>92</v>
      </c>
      <c r="D10" s="66">
        <v>2</v>
      </c>
      <c r="E10">
        <v>939</v>
      </c>
      <c r="F10">
        <v>269</v>
      </c>
      <c r="G10">
        <v>1463</v>
      </c>
      <c r="H10">
        <v>0.72399999999999998</v>
      </c>
      <c r="I10" s="25">
        <f t="shared" si="0"/>
        <v>3.3104987045504311E-2</v>
      </c>
      <c r="J10" s="25">
        <f t="shared" si="1"/>
        <v>1.28879863470604E-2</v>
      </c>
      <c r="K10" s="27">
        <f t="shared" si="2"/>
        <v>2.5686702448327137</v>
      </c>
      <c r="L10" s="27">
        <f t="shared" si="3"/>
        <v>0.37295630836399074</v>
      </c>
      <c r="M10" s="27">
        <f t="shared" si="4"/>
        <v>5.4386617100371746</v>
      </c>
      <c r="N10" s="52"/>
      <c r="O10" s="51">
        <f t="shared" si="5"/>
        <v>6.7598688269253255</v>
      </c>
      <c r="P10" s="27">
        <f t="shared" si="6"/>
        <v>5.4386617100371746</v>
      </c>
      <c r="Q10" s="58">
        <f t="shared" si="7"/>
        <v>0.37295630836399074</v>
      </c>
      <c r="R10" s="156">
        <f t="shared" si="8"/>
        <v>816.15435547609241</v>
      </c>
      <c r="S10" s="156">
        <f t="shared" si="9"/>
        <v>1127.2850213758184</v>
      </c>
      <c r="T10" s="153"/>
      <c r="U10" s="153"/>
      <c r="W10" s="9">
        <v>108</v>
      </c>
      <c r="X10" s="7">
        <v>2</v>
      </c>
      <c r="Y10" s="5">
        <v>0.77500000000000002</v>
      </c>
      <c r="Z10">
        <v>340</v>
      </c>
      <c r="AA10">
        <v>1602</v>
      </c>
      <c r="AB10">
        <v>874</v>
      </c>
      <c r="AC10">
        <v>1005</v>
      </c>
      <c r="AD10" s="27">
        <f t="shared" si="10"/>
        <v>3.1645405782399917E-2</v>
      </c>
      <c r="AE10" s="27">
        <f t="shared" si="11"/>
        <v>1.3286490945793891E-2</v>
      </c>
      <c r="AF10" s="29">
        <f t="shared" si="12"/>
        <v>2.3817730288235297</v>
      </c>
      <c r="AG10" s="29">
        <f t="shared" si="13"/>
        <v>0.33811045394975092</v>
      </c>
      <c r="AH10" s="29">
        <f t="shared" si="14"/>
        <v>4.7117647058823531</v>
      </c>
      <c r="AJ10" s="51">
        <f t="shared" si="15"/>
        <v>7.402125673776057</v>
      </c>
      <c r="AK10" s="29">
        <f t="shared" si="16"/>
        <v>4.7117647058823531</v>
      </c>
      <c r="AL10" s="58">
        <f t="shared" si="17"/>
        <v>0.33811045394975092</v>
      </c>
      <c r="AM10" s="24"/>
      <c r="AN10" s="122"/>
      <c r="AO10" s="160"/>
      <c r="AP10" s="160"/>
      <c r="AQ10" s="128"/>
      <c r="AR10" s="59"/>
      <c r="AS10" s="5"/>
      <c r="AU10" s="3"/>
    </row>
    <row r="11" spans="1:47" x14ac:dyDescent="0.2">
      <c r="A11" s="1">
        <v>108</v>
      </c>
      <c r="B11" s="1" t="s">
        <v>390</v>
      </c>
      <c r="C11" s="1" t="s">
        <v>92</v>
      </c>
      <c r="D11" s="66">
        <v>2</v>
      </c>
      <c r="E11">
        <v>1052</v>
      </c>
      <c r="F11">
        <v>392</v>
      </c>
      <c r="G11">
        <v>1713</v>
      </c>
      <c r="H11">
        <v>0.81100000000000005</v>
      </c>
      <c r="I11" s="25">
        <f t="shared" si="0"/>
        <v>3.0882053002448111E-2</v>
      </c>
      <c r="J11" s="25">
        <f t="shared" si="1"/>
        <v>1.3355754016269325E-2</v>
      </c>
      <c r="K11" s="27">
        <f t="shared" si="2"/>
        <v>2.3122657818367354</v>
      </c>
      <c r="L11" s="27">
        <f t="shared" si="3"/>
        <v>0.32426025930270574</v>
      </c>
      <c r="M11" s="27">
        <f t="shared" si="4"/>
        <v>4.3698979591836737</v>
      </c>
      <c r="N11" s="52"/>
      <c r="O11" s="51">
        <f t="shared" si="5"/>
        <v>7.9150070406856337</v>
      </c>
      <c r="P11" s="27">
        <f t="shared" si="6"/>
        <v>4.3698979591836737</v>
      </c>
      <c r="Q11" s="58">
        <f t="shared" si="7"/>
        <v>0.32426025930270574</v>
      </c>
      <c r="R11" s="156">
        <f t="shared" si="8"/>
        <v>914.37101380282127</v>
      </c>
      <c r="S11" s="156">
        <f t="shared" si="9"/>
        <v>1127.4611760823936</v>
      </c>
      <c r="T11" s="153"/>
      <c r="U11" s="153"/>
      <c r="W11" s="9">
        <v>108</v>
      </c>
      <c r="X11" s="7">
        <v>2</v>
      </c>
      <c r="Y11" s="5">
        <v>0.8</v>
      </c>
      <c r="Z11">
        <v>378</v>
      </c>
      <c r="AA11">
        <v>1680</v>
      </c>
      <c r="AB11">
        <v>902</v>
      </c>
      <c r="AC11">
        <v>1038</v>
      </c>
      <c r="AD11" s="27">
        <f t="shared" si="10"/>
        <v>3.1109630679635687E-2</v>
      </c>
      <c r="AE11" s="27">
        <f t="shared" si="11"/>
        <v>1.3406928813937583E-2</v>
      </c>
      <c r="AF11" s="29">
        <f t="shared" si="12"/>
        <v>2.3204144000000002</v>
      </c>
      <c r="AG11" s="29">
        <f t="shared" si="13"/>
        <v>0.32659976731102836</v>
      </c>
      <c r="AH11" s="29">
        <f t="shared" si="14"/>
        <v>4.4444444444444446</v>
      </c>
      <c r="AJ11" s="51">
        <f t="shared" si="15"/>
        <v>7.7625287964692733</v>
      </c>
      <c r="AK11" s="29">
        <f t="shared" si="16"/>
        <v>4.4444444444444446</v>
      </c>
      <c r="AL11" s="58">
        <f t="shared" si="17"/>
        <v>0.32659976731102836</v>
      </c>
      <c r="AM11" s="24"/>
      <c r="AN11" s="122"/>
      <c r="AO11" s="160"/>
      <c r="AP11" s="160"/>
      <c r="AQ11" s="128"/>
      <c r="AR11" s="59"/>
      <c r="AS11" s="5"/>
      <c r="AU11" s="3"/>
    </row>
    <row r="12" spans="1:47" x14ac:dyDescent="0.2">
      <c r="A12" s="1">
        <v>108</v>
      </c>
      <c r="B12" s="1" t="s">
        <v>390</v>
      </c>
      <c r="C12" s="1" t="s">
        <v>92</v>
      </c>
      <c r="D12" s="66">
        <v>2</v>
      </c>
      <c r="E12">
        <v>1077</v>
      </c>
      <c r="F12">
        <v>426</v>
      </c>
      <c r="G12">
        <v>1765</v>
      </c>
      <c r="H12">
        <v>0.83299999999999996</v>
      </c>
      <c r="I12" s="25">
        <f t="shared" si="0"/>
        <v>3.0359427931452659E-2</v>
      </c>
      <c r="J12" s="25">
        <f t="shared" si="1"/>
        <v>1.3526706078220978E-2</v>
      </c>
      <c r="K12" s="27">
        <f t="shared" si="2"/>
        <v>2.2444065654929575</v>
      </c>
      <c r="L12" s="27">
        <f t="shared" si="3"/>
        <v>0.31206941994472015</v>
      </c>
      <c r="M12" s="27">
        <f t="shared" si="4"/>
        <v>4.143192488262911</v>
      </c>
      <c r="N12" s="52"/>
      <c r="O12" s="51">
        <f t="shared" si="5"/>
        <v>8.1552757891477778</v>
      </c>
      <c r="P12" s="27">
        <f t="shared" si="6"/>
        <v>4.143192488262911</v>
      </c>
      <c r="Q12" s="58">
        <f t="shared" si="7"/>
        <v>0.31206941994472015</v>
      </c>
      <c r="R12" s="156">
        <f t="shared" si="8"/>
        <v>936.10036299015076</v>
      </c>
      <c r="S12" s="156">
        <f t="shared" si="9"/>
        <v>1123.7699435656073</v>
      </c>
      <c r="T12" s="153"/>
      <c r="U12" s="153"/>
      <c r="W12" s="9">
        <v>108</v>
      </c>
      <c r="X12" s="7">
        <v>2</v>
      </c>
      <c r="Y12" s="5">
        <v>0.82499999999999996</v>
      </c>
      <c r="Z12">
        <v>420</v>
      </c>
      <c r="AA12">
        <v>1765</v>
      </c>
      <c r="AB12">
        <v>930</v>
      </c>
      <c r="AC12">
        <v>1070</v>
      </c>
      <c r="AD12" s="27">
        <f t="shared" si="10"/>
        <v>3.0757953429209499E-2</v>
      </c>
      <c r="AE12" s="27">
        <f t="shared" si="11"/>
        <v>1.3599643422354538E-2</v>
      </c>
      <c r="AF12" s="29">
        <f t="shared" si="12"/>
        <v>2.2616735214285715</v>
      </c>
      <c r="AG12" s="29">
        <f t="shared" si="13"/>
        <v>0.31652755451535919</v>
      </c>
      <c r="AH12" s="29">
        <f t="shared" si="14"/>
        <v>4.2023809523809526</v>
      </c>
      <c r="AJ12" s="51">
        <f t="shared" si="15"/>
        <v>8.1552757891477778</v>
      </c>
      <c r="AK12" s="29">
        <f t="shared" si="16"/>
        <v>4.2023809523809526</v>
      </c>
      <c r="AL12" s="58">
        <f t="shared" si="17"/>
        <v>0.31652755451535919</v>
      </c>
      <c r="AM12" s="24"/>
      <c r="AN12" s="122"/>
      <c r="AO12" s="160"/>
      <c r="AP12" s="160"/>
      <c r="AQ12" s="128"/>
      <c r="AR12" s="59"/>
      <c r="AS12" s="5"/>
      <c r="AU12" s="3"/>
    </row>
    <row r="13" spans="1:47" x14ac:dyDescent="0.2">
      <c r="A13" s="1">
        <v>108</v>
      </c>
      <c r="B13" s="1" t="s">
        <v>390</v>
      </c>
      <c r="C13" s="1" t="s">
        <v>92</v>
      </c>
      <c r="D13" s="66">
        <v>2</v>
      </c>
      <c r="E13">
        <v>1094</v>
      </c>
      <c r="F13">
        <v>455</v>
      </c>
      <c r="G13">
        <v>1819</v>
      </c>
      <c r="H13">
        <v>0.84299999999999997</v>
      </c>
      <c r="I13" s="25">
        <f t="shared" si="0"/>
        <v>3.0323430788018371E-2</v>
      </c>
      <c r="J13" s="25">
        <f t="shared" si="1"/>
        <v>1.3784435792511374E-2</v>
      </c>
      <c r="K13" s="27">
        <f t="shared" si="2"/>
        <v>2.1998311170989009</v>
      </c>
      <c r="L13" s="27">
        <f t="shared" si="3"/>
        <v>0.30569011841656857</v>
      </c>
      <c r="M13" s="27">
        <f t="shared" si="4"/>
        <v>3.9978021978021978</v>
      </c>
      <c r="N13" s="52"/>
      <c r="O13" s="51">
        <f t="shared" si="5"/>
        <v>8.4047856433200039</v>
      </c>
      <c r="P13" s="27">
        <f t="shared" si="6"/>
        <v>3.9978021978021978</v>
      </c>
      <c r="Q13" s="58">
        <f t="shared" si="7"/>
        <v>0.30569011841656857</v>
      </c>
      <c r="R13" s="156">
        <f t="shared" si="8"/>
        <v>950.87632043753467</v>
      </c>
      <c r="S13" s="156">
        <f t="shared" si="9"/>
        <v>1127.9671654063281</v>
      </c>
      <c r="T13" s="153"/>
      <c r="U13" s="153"/>
      <c r="W13" s="9">
        <v>108</v>
      </c>
      <c r="X13" s="7">
        <v>2</v>
      </c>
      <c r="Y13" s="5">
        <v>0.85</v>
      </c>
      <c r="Z13">
        <v>466</v>
      </c>
      <c r="AA13">
        <v>1840</v>
      </c>
      <c r="AB13">
        <v>959</v>
      </c>
      <c r="AC13">
        <v>1102</v>
      </c>
      <c r="AD13" s="27">
        <f t="shared" si="10"/>
        <v>3.0229774994222372E-2</v>
      </c>
      <c r="AE13" s="27">
        <f t="shared" si="11"/>
        <v>1.3812449311716725E-2</v>
      </c>
      <c r="AF13" s="29">
        <f t="shared" si="12"/>
        <v>2.1885890266094425</v>
      </c>
      <c r="AG13" s="29">
        <f t="shared" si="13"/>
        <v>0.30365788727043608</v>
      </c>
      <c r="AH13" s="29">
        <f t="shared" si="14"/>
        <v>3.9484978540772531</v>
      </c>
      <c r="AJ13" s="51">
        <f t="shared" si="15"/>
        <v>8.5018172532758705</v>
      </c>
      <c r="AK13" s="29">
        <f t="shared" si="16"/>
        <v>3.9484978540772531</v>
      </c>
      <c r="AL13" s="58">
        <f t="shared" si="17"/>
        <v>0.30365788727043608</v>
      </c>
      <c r="AM13" s="24"/>
      <c r="AN13" s="122"/>
      <c r="AO13" s="160"/>
      <c r="AP13" s="160"/>
      <c r="AQ13" s="128"/>
      <c r="AR13" s="59"/>
      <c r="AS13" s="5"/>
      <c r="AU13" s="3"/>
    </row>
    <row r="14" spans="1:47" x14ac:dyDescent="0.2">
      <c r="A14" s="1">
        <v>108</v>
      </c>
      <c r="B14" s="1" t="s">
        <v>390</v>
      </c>
      <c r="C14" s="1" t="s">
        <v>92</v>
      </c>
      <c r="D14" s="66">
        <v>2</v>
      </c>
      <c r="E14">
        <v>1122</v>
      </c>
      <c r="F14">
        <v>498</v>
      </c>
      <c r="G14">
        <v>1900</v>
      </c>
      <c r="H14">
        <v>0.86499999999999999</v>
      </c>
      <c r="I14" s="25">
        <f t="shared" si="0"/>
        <v>3.0112593936271297E-2</v>
      </c>
      <c r="J14" s="25">
        <f t="shared" si="1"/>
        <v>1.3985575308121194E-2</v>
      </c>
      <c r="K14" s="27">
        <f t="shared" si="2"/>
        <v>2.1531180000000005</v>
      </c>
      <c r="L14" s="27">
        <f t="shared" si="3"/>
        <v>0.29815686058174717</v>
      </c>
      <c r="M14" s="27">
        <f t="shared" si="4"/>
        <v>3.8152610441767068</v>
      </c>
      <c r="N14" s="52"/>
      <c r="O14" s="51">
        <f t="shared" si="5"/>
        <v>8.7790504245783438</v>
      </c>
      <c r="P14" s="27">
        <f t="shared" si="6"/>
        <v>3.8152610441767068</v>
      </c>
      <c r="Q14" s="58">
        <f t="shared" si="7"/>
        <v>0.29815686058174717</v>
      </c>
      <c r="R14" s="156">
        <f t="shared" si="8"/>
        <v>975.21319152734361</v>
      </c>
      <c r="S14" s="156">
        <f t="shared" si="9"/>
        <v>1127.4140942512643</v>
      </c>
      <c r="T14" s="153"/>
      <c r="U14" s="153"/>
      <c r="W14" s="9">
        <v>108</v>
      </c>
      <c r="X14" s="7">
        <v>2</v>
      </c>
      <c r="Y14" s="5">
        <v>0.875</v>
      </c>
      <c r="Z14">
        <v>515</v>
      </c>
      <c r="AA14" s="24">
        <v>1917</v>
      </c>
      <c r="AB14" s="36">
        <v>987</v>
      </c>
      <c r="AC14" s="36">
        <v>1136</v>
      </c>
      <c r="AD14" s="27">
        <f t="shared" si="10"/>
        <v>2.9637784152365818E-2</v>
      </c>
      <c r="AE14" s="27">
        <f t="shared" si="11"/>
        <v>1.3934833985401291E-2</v>
      </c>
      <c r="AF14" s="29">
        <f t="shared" si="12"/>
        <v>2.1268846247766993</v>
      </c>
      <c r="AG14" s="29">
        <f t="shared" si="13"/>
        <v>0.292192919988988</v>
      </c>
      <c r="AH14" s="29">
        <f t="shared" si="14"/>
        <v>3.7223300970873785</v>
      </c>
      <c r="AJ14" s="51">
        <f t="shared" si="15"/>
        <v>8.8575998231140449</v>
      </c>
      <c r="AK14" s="29">
        <f t="shared" si="16"/>
        <v>3.7223300970873785</v>
      </c>
      <c r="AL14" s="58">
        <f t="shared" si="17"/>
        <v>0.292192919988988</v>
      </c>
      <c r="AM14" s="24"/>
      <c r="AN14" s="122"/>
      <c r="AO14" s="160"/>
      <c r="AP14" s="160"/>
      <c r="AQ14" s="128"/>
      <c r="AR14" s="59"/>
      <c r="AS14" s="5"/>
      <c r="AU14" s="3"/>
    </row>
    <row r="15" spans="1:47" x14ac:dyDescent="0.2">
      <c r="A15" s="1">
        <v>108</v>
      </c>
      <c r="B15" s="1" t="s">
        <v>390</v>
      </c>
      <c r="C15" s="1" t="s">
        <v>92</v>
      </c>
      <c r="D15" s="66">
        <v>2</v>
      </c>
      <c r="E15">
        <v>1159</v>
      </c>
      <c r="F15">
        <v>550</v>
      </c>
      <c r="G15">
        <v>1943</v>
      </c>
      <c r="H15">
        <v>0.89300000000000002</v>
      </c>
      <c r="I15" s="25">
        <f t="shared" si="0"/>
        <v>2.8859327679786866E-2</v>
      </c>
      <c r="J15" s="25">
        <f t="shared" si="1"/>
        <v>1.4013349244232753E-2</v>
      </c>
      <c r="K15" s="27">
        <f t="shared" si="2"/>
        <v>2.0594168586545454</v>
      </c>
      <c r="L15" s="27">
        <f t="shared" si="3"/>
        <v>0.27918382921899293</v>
      </c>
      <c r="M15" s="27">
        <f t="shared" si="4"/>
        <v>3.5327272727272727</v>
      </c>
      <c r="N15" s="52"/>
      <c r="O15" s="51">
        <f t="shared" si="5"/>
        <v>8.9777341973451179</v>
      </c>
      <c r="P15" s="27">
        <f t="shared" si="6"/>
        <v>3.5327272727272727</v>
      </c>
      <c r="Q15" s="58">
        <f t="shared" si="7"/>
        <v>0.27918382921899293</v>
      </c>
      <c r="R15" s="156">
        <f t="shared" si="8"/>
        <v>1007.3726283245911</v>
      </c>
      <c r="S15" s="156">
        <f t="shared" si="9"/>
        <v>1128.0768514273136</v>
      </c>
      <c r="T15" s="153"/>
      <c r="U15" s="153"/>
      <c r="W15" s="9">
        <v>108</v>
      </c>
      <c r="X15" s="7">
        <v>2</v>
      </c>
      <c r="Y15" s="5">
        <v>0.9</v>
      </c>
      <c r="Z15">
        <v>571</v>
      </c>
      <c r="AA15">
        <v>1981</v>
      </c>
      <c r="AB15">
        <v>1015</v>
      </c>
      <c r="AC15">
        <v>1168</v>
      </c>
      <c r="AD15" s="27">
        <f t="shared" si="10"/>
        <v>2.8972039635081315E-2</v>
      </c>
      <c r="AE15" s="27">
        <f t="shared" si="11"/>
        <v>1.4214681856689053E-2</v>
      </c>
      <c r="AF15" s="29">
        <f t="shared" si="12"/>
        <v>2.0381771415761825</v>
      </c>
      <c r="AG15" s="29">
        <f t="shared" si="13"/>
        <v>0.2768435140961909</v>
      </c>
      <c r="AH15" s="29">
        <f t="shared" si="14"/>
        <v>3.4693520140105081</v>
      </c>
      <c r="AJ15" s="51">
        <f t="shared" si="15"/>
        <v>9.1533152058366838</v>
      </c>
      <c r="AK15" s="29">
        <f t="shared" si="16"/>
        <v>3.4693520140105081</v>
      </c>
      <c r="AL15" s="58">
        <f t="shared" si="17"/>
        <v>0.2768435140961909</v>
      </c>
      <c r="AM15" s="24"/>
      <c r="AN15" s="122"/>
      <c r="AO15" s="160"/>
      <c r="AP15" s="160"/>
      <c r="AQ15" s="128"/>
      <c r="AR15" s="59"/>
      <c r="AS15" s="5"/>
      <c r="AU15" s="3"/>
    </row>
    <row r="16" spans="1:47" x14ac:dyDescent="0.2">
      <c r="A16" s="1">
        <v>108</v>
      </c>
      <c r="B16" s="1" t="s">
        <v>390</v>
      </c>
      <c r="C16" s="1" t="s">
        <v>92</v>
      </c>
      <c r="D16" s="66">
        <v>2</v>
      </c>
      <c r="E16">
        <v>1189</v>
      </c>
      <c r="F16">
        <v>611</v>
      </c>
      <c r="G16">
        <v>2028</v>
      </c>
      <c r="H16">
        <v>0.91600000000000004</v>
      </c>
      <c r="I16" s="25">
        <f t="shared" si="0"/>
        <v>2.8620981444106967E-2</v>
      </c>
      <c r="J16" s="25">
        <f t="shared" si="1"/>
        <v>1.4418670274676922E-2</v>
      </c>
      <c r="K16" s="27">
        <f t="shared" si="2"/>
        <v>1.9849945174468091</v>
      </c>
      <c r="L16" s="27">
        <f t="shared" si="3"/>
        <v>0.26798128419960654</v>
      </c>
      <c r="M16" s="27">
        <f t="shared" si="4"/>
        <v>3.3191489361702127</v>
      </c>
      <c r="N16" s="52"/>
      <c r="O16" s="51">
        <f t="shared" si="5"/>
        <v>9.3704811900236216</v>
      </c>
      <c r="P16" s="27">
        <f t="shared" si="6"/>
        <v>3.3191489361702127</v>
      </c>
      <c r="Q16" s="58">
        <f t="shared" si="7"/>
        <v>0.26798128419960654</v>
      </c>
      <c r="R16" s="156">
        <f t="shared" si="8"/>
        <v>1033.4478473493864</v>
      </c>
      <c r="S16" s="156">
        <f t="shared" si="9"/>
        <v>1128.2181739622122</v>
      </c>
      <c r="T16" s="153"/>
      <c r="U16" s="153"/>
      <c r="W16" s="9">
        <v>108</v>
      </c>
      <c r="X16" s="7">
        <v>2</v>
      </c>
      <c r="Y16" s="5">
        <v>0.92500000000000004</v>
      </c>
      <c r="Z16">
        <v>635</v>
      </c>
      <c r="AA16">
        <v>2037</v>
      </c>
      <c r="AB16">
        <v>1043</v>
      </c>
      <c r="AC16">
        <v>1200</v>
      </c>
      <c r="AD16" s="27">
        <f t="shared" si="10"/>
        <v>2.8223366641015383E-2</v>
      </c>
      <c r="AE16" s="27">
        <f t="shared" si="11"/>
        <v>1.4576711261887794E-2</v>
      </c>
      <c r="AF16" s="29">
        <f t="shared" si="12"/>
        <v>1.9361957669291341</v>
      </c>
      <c r="AG16" s="29">
        <f t="shared" si="13"/>
        <v>0.25957123680215871</v>
      </c>
      <c r="AH16" s="29">
        <f t="shared" si="14"/>
        <v>3.2078740157480317</v>
      </c>
      <c r="AJ16" s="51">
        <f t="shared" si="15"/>
        <v>9.4120661657189935</v>
      </c>
      <c r="AK16" s="29">
        <f t="shared" si="16"/>
        <v>3.2078740157480317</v>
      </c>
      <c r="AL16" s="58">
        <f t="shared" si="17"/>
        <v>0.25957123680215871</v>
      </c>
      <c r="AN16" s="122"/>
      <c r="AO16" s="160"/>
      <c r="AP16" s="160"/>
      <c r="AQ16" s="128"/>
      <c r="AS16" s="5"/>
      <c r="AU16" s="3"/>
    </row>
    <row r="17" spans="1:47" x14ac:dyDescent="0.2">
      <c r="A17" s="1">
        <v>108</v>
      </c>
      <c r="B17" s="1" t="s">
        <v>390</v>
      </c>
      <c r="C17" s="1" t="s">
        <v>92</v>
      </c>
      <c r="D17" s="66">
        <v>2</v>
      </c>
      <c r="E17">
        <v>1215</v>
      </c>
      <c r="F17">
        <v>676</v>
      </c>
      <c r="G17">
        <v>2070</v>
      </c>
      <c r="H17">
        <v>0.93600000000000005</v>
      </c>
      <c r="I17" s="25">
        <f t="shared" si="0"/>
        <v>2.7976802066821845E-2</v>
      </c>
      <c r="J17" s="25">
        <f t="shared" si="1"/>
        <v>1.4950214585266611E-2</v>
      </c>
      <c r="K17" s="27">
        <f t="shared" si="2"/>
        <v>1.8713311375739647</v>
      </c>
      <c r="L17" s="27">
        <f t="shared" si="3"/>
        <v>0.24977707209909356</v>
      </c>
      <c r="M17" s="27">
        <f t="shared" si="4"/>
        <v>3.0621301775147929</v>
      </c>
      <c r="N17" s="52"/>
      <c r="O17" s="51">
        <f t="shared" si="5"/>
        <v>9.5645444099353547</v>
      </c>
      <c r="P17" s="27">
        <f t="shared" si="6"/>
        <v>3.0621301775147929</v>
      </c>
      <c r="Q17" s="58">
        <f t="shared" si="7"/>
        <v>0.24977707209909356</v>
      </c>
      <c r="R17" s="156">
        <f t="shared" si="8"/>
        <v>1056.0463705042091</v>
      </c>
      <c r="S17" s="156">
        <f t="shared" si="9"/>
        <v>1128.2546693421036</v>
      </c>
      <c r="T17" s="153"/>
      <c r="U17" s="153"/>
      <c r="W17" s="9">
        <v>108</v>
      </c>
      <c r="X17" s="7">
        <v>2</v>
      </c>
      <c r="Y17" s="5">
        <v>0.95</v>
      </c>
      <c r="Z17">
        <v>716</v>
      </c>
      <c r="AA17">
        <v>2090</v>
      </c>
      <c r="AB17">
        <v>1071</v>
      </c>
      <c r="AC17">
        <v>1233</v>
      </c>
      <c r="AD17" s="27">
        <f t="shared" si="10"/>
        <v>2.7428396163726665E-2</v>
      </c>
      <c r="AE17" s="27">
        <f t="shared" si="11"/>
        <v>1.5151420682962794E-2</v>
      </c>
      <c r="AF17" s="29">
        <f t="shared" si="12"/>
        <v>1.8102854337988827</v>
      </c>
      <c r="AG17" s="29">
        <f t="shared" si="13"/>
        <v>0.23924901315457833</v>
      </c>
      <c r="AH17" s="29">
        <f t="shared" si="14"/>
        <v>2.9189944134078214</v>
      </c>
      <c r="AJ17" s="51">
        <f t="shared" si="15"/>
        <v>9.6569554670361786</v>
      </c>
      <c r="AK17" s="29">
        <f t="shared" si="16"/>
        <v>2.9189944134078214</v>
      </c>
      <c r="AL17" s="58">
        <f t="shared" si="17"/>
        <v>0.23924901315457833</v>
      </c>
      <c r="AN17" s="122"/>
      <c r="AO17" s="160"/>
      <c r="AP17" s="160"/>
      <c r="AQ17" s="128"/>
      <c r="AS17" s="5"/>
      <c r="AU17" s="3"/>
    </row>
    <row r="18" spans="1:47" x14ac:dyDescent="0.2">
      <c r="A18" s="1">
        <v>108</v>
      </c>
      <c r="B18" s="1" t="s">
        <v>390</v>
      </c>
      <c r="C18" s="1" t="s">
        <v>92</v>
      </c>
      <c r="D18" s="66">
        <v>2</v>
      </c>
      <c r="E18">
        <v>1242</v>
      </c>
      <c r="F18">
        <v>735</v>
      </c>
      <c r="G18">
        <v>2090</v>
      </c>
      <c r="H18">
        <v>0.95699999999999996</v>
      </c>
      <c r="I18" s="25">
        <f t="shared" si="0"/>
        <v>2.7032323440295412E-2</v>
      </c>
      <c r="J18" s="25">
        <f t="shared" si="1"/>
        <v>1.5217808536278937E-2</v>
      </c>
      <c r="K18" s="27">
        <f t="shared" si="2"/>
        <v>1.7763611216326529</v>
      </c>
      <c r="L18" s="27">
        <f t="shared" si="3"/>
        <v>0.23306434478731719</v>
      </c>
      <c r="M18" s="27">
        <f t="shared" si="4"/>
        <v>2.8435374149659864</v>
      </c>
      <c r="N18" s="52"/>
      <c r="O18" s="51">
        <f t="shared" si="5"/>
        <v>9.6569554670361786</v>
      </c>
      <c r="P18" s="27">
        <f t="shared" si="6"/>
        <v>2.8435374149659864</v>
      </c>
      <c r="Q18" s="58">
        <f t="shared" si="7"/>
        <v>0.23306434478731719</v>
      </c>
      <c r="R18" s="156">
        <f t="shared" si="8"/>
        <v>1079.5140676265248</v>
      </c>
      <c r="S18" s="156">
        <f t="shared" si="9"/>
        <v>1128.0188794425546</v>
      </c>
      <c r="T18" s="153"/>
      <c r="U18" s="153"/>
      <c r="W18" s="9">
        <v>108</v>
      </c>
      <c r="X18" s="7">
        <v>2</v>
      </c>
      <c r="Y18" s="5">
        <v>0.97499999999999998</v>
      </c>
      <c r="Z18">
        <v>806</v>
      </c>
      <c r="AA18">
        <v>2114</v>
      </c>
      <c r="AB18">
        <v>1099</v>
      </c>
      <c r="AC18">
        <v>1265</v>
      </c>
      <c r="AD18" s="27">
        <f t="shared" si="10"/>
        <v>2.6357499844378133E-2</v>
      </c>
      <c r="AE18" s="27">
        <f t="shared" si="11"/>
        <v>1.5794032575009873E-2</v>
      </c>
      <c r="AF18" s="29">
        <f t="shared" si="12"/>
        <v>1.6688264836228286</v>
      </c>
      <c r="AG18" s="29">
        <f t="shared" si="13"/>
        <v>0.21620522281398616</v>
      </c>
      <c r="AH18" s="29">
        <f t="shared" si="14"/>
        <v>2.6228287841191067</v>
      </c>
      <c r="AJ18" s="51">
        <f t="shared" si="15"/>
        <v>9.7678487355571679</v>
      </c>
      <c r="AK18" s="29">
        <f t="shared" si="16"/>
        <v>2.6228287841191067</v>
      </c>
      <c r="AL18" s="58">
        <f t="shared" si="17"/>
        <v>0.21620522281398616</v>
      </c>
      <c r="AN18" s="122"/>
      <c r="AO18" s="160"/>
      <c r="AP18" s="160"/>
      <c r="AQ18" s="128"/>
      <c r="AS18" s="5"/>
      <c r="AU18" s="3"/>
    </row>
    <row r="19" spans="1:47" x14ac:dyDescent="0.2">
      <c r="A19" s="1">
        <v>108</v>
      </c>
      <c r="B19" s="1" t="s">
        <v>390</v>
      </c>
      <c r="C19" s="1" t="s">
        <v>92</v>
      </c>
      <c r="D19" s="66">
        <v>2</v>
      </c>
      <c r="E19">
        <v>1273</v>
      </c>
      <c r="F19">
        <v>835</v>
      </c>
      <c r="G19">
        <v>2121</v>
      </c>
      <c r="H19">
        <v>0.98099999999999998</v>
      </c>
      <c r="I19" s="25">
        <f t="shared" si="0"/>
        <v>2.6113443331752549E-2</v>
      </c>
      <c r="J19" s="25">
        <f t="shared" si="1"/>
        <v>1.6055758555361097E-2</v>
      </c>
      <c r="K19" s="27">
        <f t="shared" si="2"/>
        <v>1.626422273461078</v>
      </c>
      <c r="L19" s="27">
        <f t="shared" si="3"/>
        <v>0.20973372754455907</v>
      </c>
      <c r="M19" s="27">
        <f t="shared" si="4"/>
        <v>2.5401197604790418</v>
      </c>
      <c r="N19" s="52"/>
      <c r="O19" s="51">
        <f t="shared" si="5"/>
        <v>9.8001926055424562</v>
      </c>
      <c r="P19" s="27">
        <f t="shared" si="6"/>
        <v>2.5401197604790418</v>
      </c>
      <c r="Q19" s="58">
        <f t="shared" si="7"/>
        <v>0.20973372754455907</v>
      </c>
      <c r="R19" s="156">
        <f t="shared" si="8"/>
        <v>1106.4584606188132</v>
      </c>
      <c r="S19" s="156">
        <f t="shared" si="9"/>
        <v>1127.8883390609717</v>
      </c>
      <c r="T19" s="153"/>
      <c r="U19" s="153"/>
      <c r="W19" s="9">
        <v>108</v>
      </c>
      <c r="X19" s="7">
        <v>2</v>
      </c>
      <c r="Y19" s="5">
        <v>1</v>
      </c>
      <c r="Z19">
        <v>913</v>
      </c>
      <c r="AA19">
        <v>2124</v>
      </c>
      <c r="AB19">
        <v>1128</v>
      </c>
      <c r="AC19">
        <v>1297</v>
      </c>
      <c r="AD19" s="27">
        <f t="shared" si="10"/>
        <v>2.5191547162451807E-2</v>
      </c>
      <c r="AE19" s="27">
        <f t="shared" si="11"/>
        <v>1.6598942229036556E-2</v>
      </c>
      <c r="AF19" s="29">
        <f t="shared" si="12"/>
        <v>1.5176597890909094</v>
      </c>
      <c r="AG19" s="29">
        <f t="shared" si="13"/>
        <v>0.19222272928460976</v>
      </c>
      <c r="AH19" s="29">
        <f t="shared" si="14"/>
        <v>2.3263964950711937</v>
      </c>
      <c r="AJ19" s="51">
        <f t="shared" si="15"/>
        <v>9.8140542641075807</v>
      </c>
      <c r="AK19" s="29">
        <f t="shared" si="16"/>
        <v>2.3263964950711937</v>
      </c>
      <c r="AL19" s="58">
        <f t="shared" si="17"/>
        <v>0.19222272928460976</v>
      </c>
      <c r="AM19" s="24"/>
      <c r="AN19" s="122"/>
      <c r="AO19" s="160"/>
      <c r="AP19" s="160"/>
      <c r="AQ19" s="128"/>
      <c r="AS19" s="5"/>
      <c r="AU19" s="3"/>
    </row>
    <row r="20" spans="1:47" x14ac:dyDescent="0.2">
      <c r="A20" s="1">
        <v>108</v>
      </c>
      <c r="B20" s="1" t="s">
        <v>390</v>
      </c>
      <c r="C20" s="1" t="s">
        <v>92</v>
      </c>
      <c r="D20" s="66">
        <v>2</v>
      </c>
      <c r="E20">
        <v>1306</v>
      </c>
      <c r="F20">
        <v>939</v>
      </c>
      <c r="G20">
        <v>2131</v>
      </c>
      <c r="H20">
        <v>1.0069999999999999</v>
      </c>
      <c r="I20" s="25">
        <f t="shared" si="0"/>
        <v>2.4927422604291011E-2</v>
      </c>
      <c r="J20" s="25">
        <f t="shared" si="1"/>
        <v>1.6721130085919928E-2</v>
      </c>
      <c r="K20" s="27">
        <f t="shared" si="2"/>
        <v>1.4907737979552718</v>
      </c>
      <c r="L20" s="27">
        <f t="shared" si="3"/>
        <v>0.18782497103468301</v>
      </c>
      <c r="M20" s="27">
        <f t="shared" si="4"/>
        <v>2.2694355697550588</v>
      </c>
      <c r="N20" s="52"/>
      <c r="O20" s="51">
        <f t="shared" si="5"/>
        <v>9.846398134092869</v>
      </c>
      <c r="P20" s="27">
        <f t="shared" si="6"/>
        <v>2.2694355697550588</v>
      </c>
      <c r="Q20" s="58">
        <f t="shared" si="7"/>
        <v>0.18782497103468301</v>
      </c>
      <c r="R20" s="156">
        <f t="shared" si="8"/>
        <v>1135.141201546088</v>
      </c>
      <c r="S20" s="156">
        <f t="shared" si="9"/>
        <v>1127.2504484072374</v>
      </c>
      <c r="T20" s="153"/>
      <c r="U20" s="153"/>
      <c r="W20" s="1"/>
      <c r="Y20" s="17"/>
      <c r="Z20"/>
      <c r="AD20" s="27"/>
      <c r="AE20" s="27"/>
      <c r="AG20" s="29"/>
      <c r="AH20" s="29"/>
      <c r="AL20" s="58"/>
      <c r="AM20" s="24"/>
      <c r="AN20" s="122"/>
      <c r="AO20" s="160"/>
      <c r="AP20" s="160"/>
      <c r="AQ20" s="128"/>
      <c r="AS20" s="5"/>
      <c r="AU20" s="3"/>
    </row>
    <row r="21" spans="1:47" x14ac:dyDescent="0.2">
      <c r="A21" s="1">
        <v>108</v>
      </c>
      <c r="B21" s="1" t="s">
        <v>390</v>
      </c>
      <c r="C21" s="1" t="s">
        <v>92</v>
      </c>
      <c r="D21" s="66">
        <v>2</v>
      </c>
      <c r="E21">
        <v>1331</v>
      </c>
      <c r="F21">
        <v>1052</v>
      </c>
      <c r="G21">
        <v>2131</v>
      </c>
      <c r="H21">
        <v>1.026</v>
      </c>
      <c r="I21" s="25">
        <f t="shared" si="0"/>
        <v>2.3999799826871619E-2</v>
      </c>
      <c r="J21" s="25">
        <f t="shared" si="1"/>
        <v>1.7697468073567476E-2</v>
      </c>
      <c r="K21" s="27">
        <f t="shared" si="2"/>
        <v>1.3561148819201521</v>
      </c>
      <c r="L21" s="27">
        <f t="shared" si="3"/>
        <v>0.16764985532468374</v>
      </c>
      <c r="M21" s="27">
        <f t="shared" si="4"/>
        <v>2.0256653992395437</v>
      </c>
      <c r="N21" s="52"/>
      <c r="O21" s="51">
        <f t="shared" si="5"/>
        <v>9.846398134092869</v>
      </c>
      <c r="P21" s="27">
        <f t="shared" si="6"/>
        <v>2.0256653992395437</v>
      </c>
      <c r="Q21" s="58">
        <f t="shared" si="7"/>
        <v>0.16764985532468374</v>
      </c>
      <c r="R21" s="156">
        <f t="shared" si="8"/>
        <v>1156.8705507334175</v>
      </c>
      <c r="S21" s="156">
        <f t="shared" si="9"/>
        <v>1127.5541430150267</v>
      </c>
      <c r="T21" s="153"/>
      <c r="U21" s="153"/>
      <c r="W21" s="1"/>
      <c r="Y21" s="17"/>
      <c r="Z21"/>
      <c r="AD21" s="27"/>
      <c r="AE21" s="27"/>
      <c r="AG21" s="29"/>
      <c r="AH21" s="29"/>
      <c r="AL21" s="58"/>
      <c r="AM21" s="24"/>
      <c r="AN21" s="122"/>
      <c r="AO21" s="160"/>
      <c r="AP21" s="160"/>
      <c r="AQ21" s="128"/>
      <c r="AS21" s="5"/>
      <c r="AU21" s="3"/>
    </row>
    <row r="22" spans="1:47" x14ac:dyDescent="0.2">
      <c r="A22" s="1">
        <v>108</v>
      </c>
      <c r="B22" s="1" t="s">
        <v>390</v>
      </c>
      <c r="C22" s="1" t="s">
        <v>92</v>
      </c>
      <c r="D22" s="66">
        <v>2</v>
      </c>
      <c r="E22">
        <v>1358</v>
      </c>
      <c r="F22">
        <v>1165</v>
      </c>
      <c r="G22">
        <v>2131</v>
      </c>
      <c r="H22">
        <v>1.0469999999999999</v>
      </c>
      <c r="I22" s="25">
        <f t="shared" si="0"/>
        <v>2.3054950308699498E-2</v>
      </c>
      <c r="J22" s="25">
        <f t="shared" si="1"/>
        <v>1.8452541029659358E-2</v>
      </c>
      <c r="K22" s="27">
        <f t="shared" si="2"/>
        <v>1.2494187262145924</v>
      </c>
      <c r="L22" s="27">
        <f t="shared" si="3"/>
        <v>0.15138853888546547</v>
      </c>
      <c r="M22" s="27">
        <f t="shared" si="4"/>
        <v>1.8291845493562231</v>
      </c>
      <c r="N22" s="52"/>
      <c r="O22" s="51">
        <f t="shared" si="5"/>
        <v>9.846398134092869</v>
      </c>
      <c r="P22" s="27">
        <f t="shared" si="6"/>
        <v>1.8291845493562231</v>
      </c>
      <c r="Q22" s="58">
        <f t="shared" si="7"/>
        <v>0.15138853888546547</v>
      </c>
      <c r="R22" s="156">
        <f t="shared" si="8"/>
        <v>1180.338247855733</v>
      </c>
      <c r="S22" s="156">
        <f t="shared" si="9"/>
        <v>1127.352672259535</v>
      </c>
      <c r="T22" s="153"/>
      <c r="U22" s="153"/>
      <c r="W22" s="1"/>
      <c r="Y22" s="17"/>
      <c r="Z22"/>
      <c r="AD22" s="27"/>
      <c r="AE22" s="27"/>
      <c r="AG22" s="29"/>
      <c r="AH22" s="29"/>
      <c r="AL22" s="58"/>
      <c r="AM22" s="24"/>
      <c r="AN22" s="122"/>
      <c r="AO22" s="160"/>
      <c r="AP22" s="160"/>
      <c r="AQ22" s="128"/>
      <c r="AS22" s="5"/>
      <c r="AU22" s="3"/>
    </row>
    <row r="23" spans="1:47" x14ac:dyDescent="0.2">
      <c r="A23" s="1">
        <v>108</v>
      </c>
      <c r="B23" s="1" t="s">
        <v>390</v>
      </c>
      <c r="C23" s="1" t="s">
        <v>92</v>
      </c>
      <c r="D23" s="66">
        <v>2</v>
      </c>
      <c r="E23">
        <v>1388</v>
      </c>
      <c r="F23">
        <v>1278</v>
      </c>
      <c r="G23">
        <v>1984</v>
      </c>
      <c r="H23" s="17">
        <v>1.07</v>
      </c>
      <c r="I23" s="25">
        <f t="shared" si="0"/>
        <v>2.0546744300035943E-2</v>
      </c>
      <c r="J23" s="25">
        <f t="shared" si="1"/>
        <v>1.8957978203063164E-2</v>
      </c>
      <c r="K23" s="27">
        <f t="shared" si="2"/>
        <v>1.0838046167136151</v>
      </c>
      <c r="L23" s="27">
        <f t="shared" si="3"/>
        <v>0.12397251055191431</v>
      </c>
      <c r="M23" s="27">
        <f t="shared" si="4"/>
        <v>1.5524256651017214</v>
      </c>
      <c r="N23" s="52"/>
      <c r="O23" s="51">
        <f t="shared" si="5"/>
        <v>9.1671768644018083</v>
      </c>
      <c r="P23" s="27">
        <f t="shared" si="6"/>
        <v>1.5524256651017214</v>
      </c>
      <c r="Q23" s="58">
        <f t="shared" si="7"/>
        <v>0.12397251055191431</v>
      </c>
      <c r="R23" s="156">
        <f t="shared" si="8"/>
        <v>1206.4134668805284</v>
      </c>
      <c r="S23" s="156">
        <f t="shared" si="9"/>
        <v>1127.4892213836713</v>
      </c>
      <c r="T23" s="153"/>
      <c r="U23" s="153"/>
      <c r="W23" s="1"/>
      <c r="Y23" s="17"/>
      <c r="Z23"/>
      <c r="AD23" s="27"/>
      <c r="AE23" s="27"/>
      <c r="AG23" s="29"/>
      <c r="AH23" s="29"/>
      <c r="AL23" s="58"/>
      <c r="AM23" s="24"/>
      <c r="AN23" s="122"/>
      <c r="AO23" s="160"/>
      <c r="AP23" s="160"/>
      <c r="AQ23" s="128"/>
      <c r="AS23" s="5"/>
      <c r="AU23" s="3"/>
    </row>
    <row r="24" spans="1:47" x14ac:dyDescent="0.2">
      <c r="E24"/>
      <c r="F24"/>
      <c r="G24"/>
      <c r="H24" s="17"/>
      <c r="I24" s="25"/>
      <c r="J24" s="25"/>
      <c r="K24" s="27"/>
      <c r="L24" s="27"/>
      <c r="M24" s="27"/>
      <c r="N24" s="52"/>
      <c r="O24" s="51"/>
      <c r="P24" s="27"/>
      <c r="Q24" s="58"/>
      <c r="R24" s="156"/>
      <c r="T24" s="153"/>
      <c r="U24" s="153"/>
      <c r="W24" s="1"/>
      <c r="Y24" s="17"/>
      <c r="Z24"/>
      <c r="AD24" s="27"/>
      <c r="AE24" s="27"/>
      <c r="AG24" s="29"/>
      <c r="AH24" s="29"/>
      <c r="AL24" s="58"/>
      <c r="AM24" s="24"/>
      <c r="AN24" s="122"/>
      <c r="AO24" s="160"/>
      <c r="AP24" s="160"/>
      <c r="AQ24" s="128"/>
      <c r="AS24" s="5"/>
      <c r="AU24" s="3"/>
    </row>
    <row r="25" spans="1:47" x14ac:dyDescent="0.2">
      <c r="E25"/>
      <c r="F25"/>
      <c r="G25"/>
      <c r="H25" s="17"/>
      <c r="I25" s="25"/>
      <c r="J25" s="25"/>
      <c r="K25" s="27"/>
      <c r="L25" s="27"/>
      <c r="M25" s="27"/>
      <c r="N25" s="52"/>
      <c r="O25" s="51"/>
      <c r="P25" s="27"/>
      <c r="Q25" s="58"/>
      <c r="R25" s="156"/>
      <c r="T25" s="153"/>
      <c r="U25" s="153"/>
      <c r="W25" s="1"/>
      <c r="Y25" s="17"/>
      <c r="Z25"/>
      <c r="AD25" s="27"/>
      <c r="AE25" s="27"/>
      <c r="AG25" s="29"/>
      <c r="AH25" s="29"/>
      <c r="AL25" s="58"/>
      <c r="AM25" s="24"/>
      <c r="AN25" s="122"/>
      <c r="AO25" s="160"/>
      <c r="AP25" s="160"/>
      <c r="AQ25" s="128"/>
      <c r="AS25" s="5"/>
      <c r="AU25" s="3"/>
    </row>
    <row r="26" spans="1:47" x14ac:dyDescent="0.2">
      <c r="A26" s="1">
        <v>109</v>
      </c>
      <c r="B26" s="1" t="s">
        <v>390</v>
      </c>
      <c r="C26" s="1" t="s">
        <v>92</v>
      </c>
      <c r="D26" s="66">
        <v>4</v>
      </c>
      <c r="E26">
        <v>689</v>
      </c>
      <c r="F26">
        <v>128</v>
      </c>
      <c r="G26">
        <v>1315</v>
      </c>
      <c r="H26" s="17">
        <v>0.53</v>
      </c>
      <c r="I26" s="25">
        <f t="shared" ref="I26:I41" si="18">0.1515*(G26/1000)/(E26/1000)^2/($D$4/10)^4</f>
        <v>5.5267216186374618E-2</v>
      </c>
      <c r="J26" s="25">
        <f t="shared" ref="J26:J41" si="19">0.5*(F26/1000)/(E26/1000)^3/($D$4/10)^5</f>
        <v>1.5523221986363342E-2</v>
      </c>
      <c r="K26" s="27">
        <f t="shared" ref="K26:K41" si="20">I26/J26</f>
        <v>3.5602928460937502</v>
      </c>
      <c r="L26" s="27">
        <f t="shared" ref="L26:L41" si="21">0.798*I26^1.5/J26</f>
        <v>0.6679168622618773</v>
      </c>
      <c r="M26" s="27">
        <f t="shared" ref="M26:M41" si="22">G26/F26</f>
        <v>10.2734375</v>
      </c>
      <c r="N26" s="52"/>
      <c r="O26" s="51">
        <f t="shared" ref="O26:O41" si="23">G26/(PI()*$D$4^2/4)</f>
        <v>6.0760270043792222</v>
      </c>
      <c r="P26" s="27">
        <f t="shared" ref="P26:P41" si="24">M26</f>
        <v>10.2734375</v>
      </c>
      <c r="Q26" s="58">
        <f t="shared" ref="Q26:Q41" si="25">L26</f>
        <v>0.6679168622618773</v>
      </c>
      <c r="R26" s="156">
        <f t="shared" si="8"/>
        <v>598.8608636027983</v>
      </c>
      <c r="S26" s="156">
        <f t="shared" si="9"/>
        <v>1129.9261577411289</v>
      </c>
      <c r="T26" s="153"/>
      <c r="U26" s="153"/>
      <c r="W26" s="1">
        <v>109</v>
      </c>
      <c r="X26" s="7">
        <v>4</v>
      </c>
      <c r="Y26" s="5">
        <v>0.75</v>
      </c>
      <c r="Z26">
        <v>378</v>
      </c>
      <c r="AA26">
        <v>2408</v>
      </c>
      <c r="AB26">
        <v>847</v>
      </c>
      <c r="AC26">
        <v>975</v>
      </c>
      <c r="AD26" s="27">
        <f t="shared" ref="AD26:AD36" si="26">0.1515*(AA26/1000)/(AC26/1000)^2/($D$4/10)^4</f>
        <v>5.0539103273234076E-2</v>
      </c>
      <c r="AE26" s="27">
        <f t="shared" ref="AE26:AE36" si="27">0.5*(Z26/1000)/(AC26/1000)^3/($D$4/10)^5</f>
        <v>1.6177355037646703E-2</v>
      </c>
      <c r="AF26" s="29">
        <f t="shared" ref="AF26:AF36" si="28">AD26/AE26</f>
        <v>3.1240646666666674</v>
      </c>
      <c r="AG26" s="29">
        <f t="shared" ref="AG26:AG36" si="29">0.798*AD26^1.5/AE26</f>
        <v>0.5604497403197779</v>
      </c>
      <c r="AH26" s="29">
        <f t="shared" ref="AH26:AH36" si="30">AA26/Z26</f>
        <v>6.3703703703703702</v>
      </c>
      <c r="AI26" s="35"/>
      <c r="AJ26" s="51">
        <f t="shared" ref="AJ26:AJ36" si="31">AA26/(PI()*$D$4^2/4)</f>
        <v>11.126291274939291</v>
      </c>
      <c r="AK26" s="29">
        <f t="shared" ref="AK26:AK36" si="32">AH26</f>
        <v>6.3703703703703702</v>
      </c>
      <c r="AL26" s="58">
        <f t="shared" ref="AL26:AL36" si="33">AG26</f>
        <v>0.5604497403197779</v>
      </c>
      <c r="AM26" s="24"/>
      <c r="AN26" s="122"/>
      <c r="AO26" s="160"/>
      <c r="AP26" s="160"/>
      <c r="AQ26" s="128"/>
      <c r="AS26" s="5"/>
      <c r="AU26" s="3"/>
    </row>
    <row r="27" spans="1:47" x14ac:dyDescent="0.2">
      <c r="A27" s="1">
        <v>109</v>
      </c>
      <c r="B27" s="1" t="s">
        <v>390</v>
      </c>
      <c r="C27" s="1" t="s">
        <v>92</v>
      </c>
      <c r="D27" s="66">
        <v>4</v>
      </c>
      <c r="E27">
        <v>807</v>
      </c>
      <c r="F27">
        <v>217</v>
      </c>
      <c r="G27">
        <v>1796</v>
      </c>
      <c r="H27" s="17">
        <v>0.621</v>
      </c>
      <c r="I27" s="25">
        <f t="shared" si="18"/>
        <v>5.5022401746041401E-2</v>
      </c>
      <c r="J27" s="25">
        <f t="shared" si="19"/>
        <v>1.6378295173966367E-2</v>
      </c>
      <c r="K27" s="27">
        <f t="shared" si="20"/>
        <v>3.3594706385253472</v>
      </c>
      <c r="L27" s="27">
        <f t="shared" si="21"/>
        <v>0.62884485625489961</v>
      </c>
      <c r="M27" s="27">
        <f t="shared" si="22"/>
        <v>8.2764976958525338</v>
      </c>
      <c r="N27" s="52"/>
      <c r="O27" s="51">
        <f t="shared" si="23"/>
        <v>8.2985129276540555</v>
      </c>
      <c r="P27" s="27">
        <f t="shared" si="24"/>
        <v>8.2764976958525338</v>
      </c>
      <c r="Q27" s="58">
        <f t="shared" si="25"/>
        <v>0.62884485625489961</v>
      </c>
      <c r="R27" s="156">
        <f t="shared" si="8"/>
        <v>701.42339176699318</v>
      </c>
      <c r="S27" s="156">
        <f t="shared" si="9"/>
        <v>1129.5062669355768</v>
      </c>
      <c r="T27" s="153"/>
      <c r="U27" s="153"/>
      <c r="W27" s="1">
        <v>109</v>
      </c>
      <c r="X27" s="7">
        <v>4</v>
      </c>
      <c r="Y27" s="5">
        <v>0.77500000000000002</v>
      </c>
      <c r="Z27">
        <v>420</v>
      </c>
      <c r="AA27">
        <v>2549</v>
      </c>
      <c r="AB27">
        <v>875</v>
      </c>
      <c r="AC27">
        <v>1007</v>
      </c>
      <c r="AD27" s="27">
        <f t="shared" si="26"/>
        <v>5.015233699373866E-2</v>
      </c>
      <c r="AE27" s="27">
        <f t="shared" si="27"/>
        <v>1.6315126402920561E-2</v>
      </c>
      <c r="AF27" s="29">
        <f t="shared" si="28"/>
        <v>3.0739778384285716</v>
      </c>
      <c r="AG27" s="29">
        <f t="shared" si="29"/>
        <v>0.5493501039595714</v>
      </c>
      <c r="AH27" s="29">
        <f t="shared" si="30"/>
        <v>6.0690476190476188</v>
      </c>
      <c r="AI27" s="35"/>
      <c r="AJ27" s="51">
        <f t="shared" si="31"/>
        <v>11.777789227500104</v>
      </c>
      <c r="AK27" s="29">
        <f t="shared" si="32"/>
        <v>6.0690476190476188</v>
      </c>
      <c r="AL27" s="58">
        <f t="shared" si="33"/>
        <v>0.5493501039595714</v>
      </c>
      <c r="AM27" s="24"/>
      <c r="AN27" s="122"/>
      <c r="AO27" s="160"/>
      <c r="AP27" s="160"/>
      <c r="AQ27" s="128"/>
      <c r="AS27" s="5"/>
      <c r="AU27" s="3"/>
    </row>
    <row r="28" spans="1:47" x14ac:dyDescent="0.2">
      <c r="A28" s="1">
        <v>109</v>
      </c>
      <c r="B28" s="1" t="s">
        <v>390</v>
      </c>
      <c r="C28" s="1" t="s">
        <v>92</v>
      </c>
      <c r="D28" s="66">
        <v>4</v>
      </c>
      <c r="E28">
        <v>922</v>
      </c>
      <c r="F28">
        <v>315</v>
      </c>
      <c r="G28">
        <v>2212</v>
      </c>
      <c r="H28" s="17">
        <v>0.71</v>
      </c>
      <c r="I28" s="25">
        <f t="shared" si="18"/>
        <v>5.1916279421036882E-2</v>
      </c>
      <c r="J28" s="25">
        <f t="shared" si="19"/>
        <v>1.5942167020335858E-2</v>
      </c>
      <c r="K28" s="27">
        <f t="shared" si="20"/>
        <v>3.2565384213333344</v>
      </c>
      <c r="L28" s="27">
        <f t="shared" si="21"/>
        <v>0.59212156508984992</v>
      </c>
      <c r="M28" s="27">
        <f t="shared" si="22"/>
        <v>7.0222222222222221</v>
      </c>
      <c r="N28" s="52"/>
      <c r="O28" s="51">
        <f t="shared" si="23"/>
        <v>10.220662915351209</v>
      </c>
      <c r="P28" s="27">
        <f t="shared" si="24"/>
        <v>7.0222222222222221</v>
      </c>
      <c r="Q28" s="58">
        <f t="shared" si="25"/>
        <v>0.59212156508984992</v>
      </c>
      <c r="R28" s="156">
        <f>E28*(PI()/30)*($D$4/2)</f>
        <v>801.37839802870838</v>
      </c>
      <c r="S28" s="156">
        <f>R28/H28</f>
        <v>1128.7019690545189</v>
      </c>
      <c r="T28" s="153"/>
      <c r="U28" s="153"/>
      <c r="W28" s="1">
        <v>109</v>
      </c>
      <c r="X28" s="7">
        <v>4</v>
      </c>
      <c r="Y28" s="5">
        <v>0.8</v>
      </c>
      <c r="Z28">
        <v>464</v>
      </c>
      <c r="AA28">
        <v>2688</v>
      </c>
      <c r="AB28">
        <v>904</v>
      </c>
      <c r="AC28">
        <v>1040</v>
      </c>
      <c r="AD28" s="27">
        <f t="shared" si="26"/>
        <v>4.958414928696657E-2</v>
      </c>
      <c r="AE28" s="27">
        <f t="shared" si="27"/>
        <v>1.636241964605728E-2</v>
      </c>
      <c r="AF28" s="29">
        <f t="shared" si="28"/>
        <v>3.0303677793103456</v>
      </c>
      <c r="AG28" s="29">
        <f t="shared" si="29"/>
        <v>0.53848010750054887</v>
      </c>
      <c r="AH28" s="29">
        <f t="shared" si="30"/>
        <v>5.7931034482758621</v>
      </c>
      <c r="AI28" s="35"/>
      <c r="AJ28" s="51">
        <f t="shared" si="31"/>
        <v>12.420046074350836</v>
      </c>
      <c r="AK28" s="29">
        <f t="shared" si="32"/>
        <v>5.7931034482758621</v>
      </c>
      <c r="AL28" s="58">
        <f t="shared" si="33"/>
        <v>0.53848010750054887</v>
      </c>
      <c r="AM28" s="24"/>
      <c r="AN28" s="122"/>
      <c r="AO28" s="160"/>
      <c r="AP28" s="160"/>
      <c r="AQ28" s="128"/>
      <c r="AS28" s="5"/>
      <c r="AU28" s="3"/>
    </row>
    <row r="29" spans="1:47" x14ac:dyDescent="0.2">
      <c r="A29" s="1">
        <v>109</v>
      </c>
      <c r="B29" s="1" t="s">
        <v>390</v>
      </c>
      <c r="C29" s="1" t="s">
        <v>92</v>
      </c>
      <c r="D29" s="66">
        <v>4</v>
      </c>
      <c r="E29">
        <v>1043</v>
      </c>
      <c r="F29">
        <v>467</v>
      </c>
      <c r="G29">
        <v>2661</v>
      </c>
      <c r="H29" s="17">
        <v>0.80300000000000005</v>
      </c>
      <c r="I29" s="25">
        <f t="shared" si="18"/>
        <v>4.8804125852052675E-2</v>
      </c>
      <c r="J29" s="25">
        <f t="shared" si="19"/>
        <v>1.6326516043328718E-2</v>
      </c>
      <c r="K29" s="27">
        <f t="shared" si="20"/>
        <v>2.9892553758886509</v>
      </c>
      <c r="L29" s="27">
        <f t="shared" si="21"/>
        <v>0.52698005625075406</v>
      </c>
      <c r="M29" s="27">
        <f t="shared" si="22"/>
        <v>5.6980728051391862</v>
      </c>
      <c r="N29" s="52"/>
      <c r="O29" s="51">
        <f t="shared" si="23"/>
        <v>12.295291147264724</v>
      </c>
      <c r="P29" s="27">
        <f t="shared" si="24"/>
        <v>5.6980728051391862</v>
      </c>
      <c r="Q29" s="58">
        <f t="shared" si="25"/>
        <v>0.52698005625075406</v>
      </c>
      <c r="R29" s="156">
        <f>E29*(PI()/30)*($D$4/2)</f>
        <v>906.5484480953827</v>
      </c>
      <c r="S29" s="156">
        <f>R29/H29</f>
        <v>1128.9519901561428</v>
      </c>
      <c r="T29" s="153"/>
      <c r="U29" s="153"/>
      <c r="W29" s="1">
        <v>109</v>
      </c>
      <c r="X29" s="7">
        <v>4</v>
      </c>
      <c r="Y29" s="5">
        <v>0.82499999999999996</v>
      </c>
      <c r="Z29">
        <v>512</v>
      </c>
      <c r="AA29">
        <v>2840</v>
      </c>
      <c r="AB29">
        <v>931</v>
      </c>
      <c r="AC29">
        <v>1072</v>
      </c>
      <c r="AD29" s="27">
        <f t="shared" si="26"/>
        <v>4.9307053426755454E-2</v>
      </c>
      <c r="AE29" s="27">
        <f t="shared" si="27"/>
        <v>1.6485995199284689E-2</v>
      </c>
      <c r="AF29" s="29">
        <f t="shared" si="28"/>
        <v>2.9908448249999999</v>
      </c>
      <c r="AG29" s="29">
        <f t="shared" si="29"/>
        <v>0.52997001357995421</v>
      </c>
      <c r="AH29" s="29">
        <f t="shared" si="30"/>
        <v>5.546875</v>
      </c>
      <c r="AI29" s="35"/>
      <c r="AJ29" s="51">
        <f t="shared" si="31"/>
        <v>13.122370108317105</v>
      </c>
      <c r="AK29" s="29">
        <f t="shared" si="32"/>
        <v>5.546875</v>
      </c>
      <c r="AL29" s="58">
        <f t="shared" si="33"/>
        <v>0.52997001357995421</v>
      </c>
      <c r="AM29" s="24"/>
      <c r="AN29" s="122"/>
      <c r="AO29" s="160"/>
      <c r="AP29" s="160"/>
      <c r="AQ29" s="128"/>
      <c r="AS29" s="5"/>
      <c r="AU29" s="3"/>
    </row>
    <row r="30" spans="1:47" x14ac:dyDescent="0.2">
      <c r="A30" s="1">
        <v>109</v>
      </c>
      <c r="B30" s="1" t="s">
        <v>390</v>
      </c>
      <c r="C30" s="1" t="s">
        <v>92</v>
      </c>
      <c r="D30" s="66">
        <v>4</v>
      </c>
      <c r="E30">
        <v>1073</v>
      </c>
      <c r="F30">
        <v>514</v>
      </c>
      <c r="G30">
        <v>2860</v>
      </c>
      <c r="H30" s="17">
        <v>0.82599999999999996</v>
      </c>
      <c r="I30" s="25">
        <f t="shared" si="18"/>
        <v>4.9561777067575245E-2</v>
      </c>
      <c r="J30" s="25">
        <f t="shared" si="19"/>
        <v>1.6504163495017543E-2</v>
      </c>
      <c r="K30" s="27">
        <f t="shared" si="20"/>
        <v>3.002986312062256</v>
      </c>
      <c r="L30" s="27">
        <f t="shared" si="21"/>
        <v>0.533494171344298</v>
      </c>
      <c r="M30" s="27">
        <f t="shared" si="22"/>
        <v>5.56420233463035</v>
      </c>
      <c r="N30" s="52"/>
      <c r="O30" s="51">
        <f t="shared" si="23"/>
        <v>13.214781165417929</v>
      </c>
      <c r="P30" s="27">
        <f t="shared" si="24"/>
        <v>5.56420233463035</v>
      </c>
      <c r="Q30" s="58">
        <f t="shared" si="25"/>
        <v>0.533494171344298</v>
      </c>
      <c r="R30" s="156">
        <f>E30*(PI()/30)*($D$4/2)</f>
        <v>932.62366712017797</v>
      </c>
      <c r="S30" s="156">
        <f>R30/H30</f>
        <v>1129.0843427605062</v>
      </c>
      <c r="T30" s="153"/>
      <c r="U30" s="153"/>
      <c r="W30" s="1">
        <v>109</v>
      </c>
      <c r="X30" s="7">
        <v>4</v>
      </c>
      <c r="Y30" s="5">
        <v>0.85</v>
      </c>
      <c r="Z30">
        <v>563</v>
      </c>
      <c r="AA30">
        <v>2999</v>
      </c>
      <c r="AB30">
        <v>959</v>
      </c>
      <c r="AC30">
        <v>1104</v>
      </c>
      <c r="AD30" s="27">
        <f t="shared" si="26"/>
        <v>4.9092890085175853E-2</v>
      </c>
      <c r="AE30" s="27">
        <f t="shared" si="27"/>
        <v>1.6597043750317161E-2</v>
      </c>
      <c r="AF30" s="29">
        <f t="shared" si="28"/>
        <v>2.9579297869982244</v>
      </c>
      <c r="AG30" s="29">
        <f t="shared" si="29"/>
        <v>0.52299802882720814</v>
      </c>
      <c r="AH30" s="29">
        <f t="shared" si="30"/>
        <v>5.3268206039076373</v>
      </c>
      <c r="AI30" s="35"/>
      <c r="AJ30" s="51">
        <f t="shared" si="31"/>
        <v>13.85703801226866</v>
      </c>
      <c r="AK30" s="29">
        <f t="shared" si="32"/>
        <v>5.3268206039076373</v>
      </c>
      <c r="AL30" s="58">
        <f t="shared" si="33"/>
        <v>0.52299802882720814</v>
      </c>
      <c r="AM30" s="24"/>
      <c r="AN30" s="122"/>
      <c r="AO30" s="160"/>
      <c r="AP30" s="160"/>
      <c r="AQ30" s="128"/>
      <c r="AS30" s="5"/>
      <c r="AU30" s="3"/>
    </row>
    <row r="31" spans="1:47" x14ac:dyDescent="0.2">
      <c r="A31" s="1">
        <v>109</v>
      </c>
      <c r="B31" s="1" t="s">
        <v>390</v>
      </c>
      <c r="C31" s="1" t="s">
        <v>92</v>
      </c>
      <c r="D31" s="66">
        <v>4</v>
      </c>
      <c r="E31">
        <v>1101</v>
      </c>
      <c r="F31">
        <v>557</v>
      </c>
      <c r="G31">
        <v>2985</v>
      </c>
      <c r="H31" s="17">
        <v>0.84699999999999998</v>
      </c>
      <c r="I31" s="25">
        <f t="shared" si="18"/>
        <v>4.9130363595699438E-2</v>
      </c>
      <c r="J31" s="25">
        <f t="shared" si="19"/>
        <v>1.6554756697989583E-2</v>
      </c>
      <c r="K31" s="27">
        <f t="shared" si="20"/>
        <v>2.9677490579892272</v>
      </c>
      <c r="L31" s="27">
        <f t="shared" si="21"/>
        <v>0.52493442703961368</v>
      </c>
      <c r="M31" s="27">
        <f t="shared" si="22"/>
        <v>5.3590664272890489</v>
      </c>
      <c r="N31" s="52"/>
      <c r="O31" s="51">
        <f t="shared" si="23"/>
        <v>13.792350272298084</v>
      </c>
      <c r="P31" s="27">
        <f t="shared" si="24"/>
        <v>5.3590664272890489</v>
      </c>
      <c r="Q31" s="58">
        <f t="shared" si="25"/>
        <v>0.52493442703961368</v>
      </c>
      <c r="R31" s="156">
        <f t="shared" si="8"/>
        <v>956.96053820998691</v>
      </c>
      <c r="S31" s="156">
        <f t="shared" si="9"/>
        <v>1129.8235397992762</v>
      </c>
      <c r="T31" s="153"/>
      <c r="U31" s="153"/>
      <c r="W31" s="1">
        <v>109</v>
      </c>
      <c r="X31" s="7">
        <v>4</v>
      </c>
      <c r="Y31" s="5">
        <v>0.875</v>
      </c>
      <c r="Z31">
        <v>621</v>
      </c>
      <c r="AA31">
        <v>3140</v>
      </c>
      <c r="AB31">
        <v>987</v>
      </c>
      <c r="AC31">
        <v>1137</v>
      </c>
      <c r="AD31" s="27">
        <f t="shared" si="26"/>
        <v>4.8460623707018993E-2</v>
      </c>
      <c r="AE31" s="27">
        <f t="shared" si="27"/>
        <v>1.6758678528984626E-2</v>
      </c>
      <c r="AF31" s="29">
        <f t="shared" si="28"/>
        <v>2.8916733275362327</v>
      </c>
      <c r="AG31" s="29">
        <f t="shared" si="29"/>
        <v>0.50798000751628236</v>
      </c>
      <c r="AH31" s="29">
        <f t="shared" si="30"/>
        <v>5.0563607085346218</v>
      </c>
      <c r="AI31" s="35"/>
      <c r="AJ31" s="51">
        <f t="shared" si="31"/>
        <v>14.508535964829475</v>
      </c>
      <c r="AK31" s="29">
        <f t="shared" si="32"/>
        <v>5.0563607085346218</v>
      </c>
      <c r="AL31" s="58">
        <f t="shared" si="33"/>
        <v>0.50798000751628236</v>
      </c>
      <c r="AM31" s="24"/>
      <c r="AN31" s="122"/>
      <c r="AO31" s="160"/>
      <c r="AP31" s="160"/>
      <c r="AQ31" s="128"/>
      <c r="AS31" s="5"/>
      <c r="AU31" s="3"/>
    </row>
    <row r="32" spans="1:47" x14ac:dyDescent="0.2">
      <c r="A32" s="1">
        <v>109</v>
      </c>
      <c r="B32" s="1" t="s">
        <v>390</v>
      </c>
      <c r="C32" s="1" t="s">
        <v>92</v>
      </c>
      <c r="D32" s="66">
        <v>4</v>
      </c>
      <c r="E32">
        <v>1126</v>
      </c>
      <c r="F32">
        <v>601</v>
      </c>
      <c r="G32">
        <v>3090</v>
      </c>
      <c r="H32" s="17">
        <v>0.86699999999999999</v>
      </c>
      <c r="I32" s="25">
        <f t="shared" si="18"/>
        <v>4.8625264764412923E-2</v>
      </c>
      <c r="J32" s="25">
        <f t="shared" si="19"/>
        <v>1.6698938474154285E-2</v>
      </c>
      <c r="K32" s="27">
        <f t="shared" si="20"/>
        <v>2.9118775926788687</v>
      </c>
      <c r="L32" s="27">
        <f t="shared" si="21"/>
        <v>0.51239749200339502</v>
      </c>
      <c r="M32" s="27">
        <f t="shared" si="22"/>
        <v>5.141430948419301</v>
      </c>
      <c r="N32" s="52"/>
      <c r="O32" s="51">
        <f t="shared" si="23"/>
        <v>14.277508322077413</v>
      </c>
      <c r="P32" s="27">
        <f t="shared" si="24"/>
        <v>5.141430948419301</v>
      </c>
      <c r="Q32" s="58">
        <f t="shared" si="25"/>
        <v>0.51239749200339502</v>
      </c>
      <c r="R32" s="156">
        <f t="shared" si="8"/>
        <v>978.6898873973164</v>
      </c>
      <c r="S32" s="156">
        <f t="shared" si="9"/>
        <v>1128.8233995355438</v>
      </c>
      <c r="T32" s="153"/>
      <c r="U32" s="153"/>
      <c r="W32" s="1">
        <v>109</v>
      </c>
      <c r="X32" s="7">
        <v>4</v>
      </c>
      <c r="Y32" s="5">
        <v>0.9</v>
      </c>
      <c r="Z32">
        <v>687</v>
      </c>
      <c r="AA32">
        <v>3280</v>
      </c>
      <c r="AB32">
        <v>1015</v>
      </c>
      <c r="AC32">
        <v>1169</v>
      </c>
      <c r="AD32" s="27">
        <f t="shared" si="26"/>
        <v>4.7887823857794623E-2</v>
      </c>
      <c r="AE32" s="27">
        <f t="shared" si="27"/>
        <v>1.7058575724950086E-2</v>
      </c>
      <c r="AF32" s="29">
        <f t="shared" si="28"/>
        <v>2.8072580401746725</v>
      </c>
      <c r="AG32" s="29">
        <f t="shared" si="29"/>
        <v>0.49022762053440905</v>
      </c>
      <c r="AH32" s="29">
        <f t="shared" si="30"/>
        <v>4.7743813682678313</v>
      </c>
      <c r="AI32" s="35"/>
      <c r="AJ32" s="51">
        <f t="shared" si="31"/>
        <v>15.155413364535248</v>
      </c>
      <c r="AK32" s="29">
        <f t="shared" si="32"/>
        <v>4.7743813682678313</v>
      </c>
      <c r="AL32" s="58">
        <f t="shared" si="33"/>
        <v>0.49022762053440905</v>
      </c>
      <c r="AM32" s="24"/>
      <c r="AN32" s="122"/>
      <c r="AO32" s="160"/>
      <c r="AP32" s="160"/>
      <c r="AQ32" s="128"/>
      <c r="AS32" s="5"/>
      <c r="AU32" s="3"/>
    </row>
    <row r="33" spans="1:47" x14ac:dyDescent="0.2">
      <c r="A33" s="1">
        <v>109</v>
      </c>
      <c r="B33" s="1" t="s">
        <v>390</v>
      </c>
      <c r="C33" s="1" t="s">
        <v>92</v>
      </c>
      <c r="D33" s="66">
        <v>4</v>
      </c>
      <c r="E33">
        <v>1156</v>
      </c>
      <c r="F33">
        <v>658</v>
      </c>
      <c r="G33">
        <v>3216</v>
      </c>
      <c r="H33" s="17">
        <v>0.89</v>
      </c>
      <c r="I33" s="25">
        <f t="shared" si="18"/>
        <v>4.8015411211921259E-2</v>
      </c>
      <c r="J33" s="25">
        <f t="shared" si="19"/>
        <v>1.6895924317050014E-2</v>
      </c>
      <c r="K33" s="27">
        <f t="shared" si="20"/>
        <v>2.8418339423708208</v>
      </c>
      <c r="L33" s="27">
        <f t="shared" si="21"/>
        <v>0.49692622241089995</v>
      </c>
      <c r="M33" s="27">
        <f t="shared" si="22"/>
        <v>4.8875379939209722</v>
      </c>
      <c r="N33" s="52"/>
      <c r="O33" s="51">
        <f t="shared" si="23"/>
        <v>14.859697981812609</v>
      </c>
      <c r="P33" s="27">
        <f t="shared" si="24"/>
        <v>4.8875379939209722</v>
      </c>
      <c r="Q33" s="58">
        <f t="shared" si="25"/>
        <v>0.49692622241089995</v>
      </c>
      <c r="R33" s="156">
        <f t="shared" si="8"/>
        <v>1004.7651064221116</v>
      </c>
      <c r="S33" s="156">
        <f t="shared" si="9"/>
        <v>1128.9495577776534</v>
      </c>
      <c r="T33" s="153"/>
      <c r="U33" s="153"/>
      <c r="W33" s="1">
        <v>109</v>
      </c>
      <c r="X33" s="7">
        <v>4</v>
      </c>
      <c r="Y33" s="5">
        <v>0.92500000000000004</v>
      </c>
      <c r="Z33">
        <v>760</v>
      </c>
      <c r="AA33">
        <v>3419</v>
      </c>
      <c r="AB33">
        <v>1043</v>
      </c>
      <c r="AC33">
        <v>1202</v>
      </c>
      <c r="AD33" s="27">
        <f t="shared" si="26"/>
        <v>4.7213961998687055E-2</v>
      </c>
      <c r="AE33" s="27">
        <f t="shared" si="27"/>
        <v>1.7359201862956128E-2</v>
      </c>
      <c r="AF33" s="29">
        <f t="shared" si="28"/>
        <v>2.7198233174210529</v>
      </c>
      <c r="AG33" s="29">
        <f t="shared" si="29"/>
        <v>0.47160544117134129</v>
      </c>
      <c r="AH33" s="29">
        <f t="shared" si="30"/>
        <v>4.4986842105263154</v>
      </c>
      <c r="AI33" s="35"/>
      <c r="AJ33" s="51">
        <f t="shared" si="31"/>
        <v>15.797670211385979</v>
      </c>
      <c r="AK33" s="29">
        <f t="shared" si="32"/>
        <v>4.4986842105263154</v>
      </c>
      <c r="AL33" s="58">
        <f t="shared" si="33"/>
        <v>0.47160544117134129</v>
      </c>
      <c r="AM33" s="24"/>
      <c r="AN33" s="122"/>
      <c r="AO33" s="160"/>
      <c r="AP33" s="160"/>
      <c r="AQ33" s="128"/>
      <c r="AS33" s="5"/>
      <c r="AU33" s="3"/>
    </row>
    <row r="34" spans="1:47" x14ac:dyDescent="0.2">
      <c r="A34" s="1">
        <v>109</v>
      </c>
      <c r="B34" s="1" t="s">
        <v>390</v>
      </c>
      <c r="C34" s="1" t="s">
        <v>92</v>
      </c>
      <c r="D34" s="66">
        <v>4</v>
      </c>
      <c r="E34">
        <v>1182</v>
      </c>
      <c r="F34">
        <v>715</v>
      </c>
      <c r="G34">
        <v>3342</v>
      </c>
      <c r="H34" s="17">
        <v>0.91300000000000003</v>
      </c>
      <c r="I34" s="25">
        <f t="shared" si="18"/>
        <v>4.7725641336161438E-2</v>
      </c>
      <c r="J34" s="25">
        <f t="shared" si="19"/>
        <v>1.7174463379487276E-2</v>
      </c>
      <c r="K34" s="27">
        <f t="shared" si="20"/>
        <v>2.7788723456223781</v>
      </c>
      <c r="L34" s="27">
        <f t="shared" si="21"/>
        <v>0.48444823142604698</v>
      </c>
      <c r="M34" s="27">
        <f t="shared" si="22"/>
        <v>4.674125874125874</v>
      </c>
      <c r="N34" s="52"/>
      <c r="O34" s="51">
        <f t="shared" si="23"/>
        <v>15.441887641547803</v>
      </c>
      <c r="P34" s="27">
        <f t="shared" si="24"/>
        <v>4.674125874125874</v>
      </c>
      <c r="Q34" s="58">
        <f t="shared" si="25"/>
        <v>0.48444823142604698</v>
      </c>
      <c r="R34" s="156">
        <f t="shared" si="8"/>
        <v>1027.363629576934</v>
      </c>
      <c r="S34" s="156">
        <f t="shared" si="9"/>
        <v>1125.2613686494349</v>
      </c>
      <c r="T34" s="153"/>
      <c r="U34" s="153"/>
      <c r="W34" s="1">
        <v>109</v>
      </c>
      <c r="X34" s="7">
        <v>4</v>
      </c>
      <c r="Y34" s="5">
        <v>0.95</v>
      </c>
      <c r="Z34">
        <v>839</v>
      </c>
      <c r="AA34">
        <v>3540</v>
      </c>
      <c r="AB34">
        <v>1072</v>
      </c>
      <c r="AC34">
        <v>1234</v>
      </c>
      <c r="AD34" s="27">
        <f t="shared" si="26"/>
        <v>4.6382400682929377E-2</v>
      </c>
      <c r="AE34" s="27">
        <f t="shared" si="27"/>
        <v>1.7711120827349942E-2</v>
      </c>
      <c r="AF34" s="29">
        <f t="shared" si="28"/>
        <v>2.6188292166865321</v>
      </c>
      <c r="AG34" s="29">
        <f t="shared" si="29"/>
        <v>0.45007685533989616</v>
      </c>
      <c r="AH34" s="29">
        <f t="shared" si="30"/>
        <v>4.2193087008343264</v>
      </c>
      <c r="AI34" s="35"/>
      <c r="AJ34" s="51">
        <f t="shared" si="31"/>
        <v>16.356757106845969</v>
      </c>
      <c r="AK34" s="29">
        <f t="shared" si="32"/>
        <v>4.2193087008343264</v>
      </c>
      <c r="AL34" s="58">
        <f t="shared" si="33"/>
        <v>0.45007685533989616</v>
      </c>
      <c r="AM34" s="24"/>
      <c r="AN34" s="122"/>
      <c r="AO34" s="160"/>
      <c r="AP34" s="160"/>
      <c r="AQ34" s="128"/>
      <c r="AS34" s="5"/>
      <c r="AU34" s="3"/>
    </row>
    <row r="35" spans="1:47" x14ac:dyDescent="0.2">
      <c r="A35" s="1">
        <v>109</v>
      </c>
      <c r="B35" s="1" t="s">
        <v>390</v>
      </c>
      <c r="C35" s="1" t="s">
        <v>92</v>
      </c>
      <c r="D35" s="66">
        <v>4</v>
      </c>
      <c r="E35">
        <v>1215</v>
      </c>
      <c r="F35">
        <v>792</v>
      </c>
      <c r="G35" s="47">
        <v>3465</v>
      </c>
      <c r="H35" s="17">
        <v>0.93500000000000005</v>
      </c>
      <c r="I35" s="25">
        <f t="shared" si="18"/>
        <v>4.6830733894462663E-2</v>
      </c>
      <c r="J35" s="25">
        <f t="shared" si="19"/>
        <v>1.7515636022975081E-2</v>
      </c>
      <c r="K35" s="27">
        <f t="shared" si="20"/>
        <v>2.673653062500001</v>
      </c>
      <c r="L35" s="27">
        <f t="shared" si="21"/>
        <v>0.46171440582330314</v>
      </c>
      <c r="M35" s="27">
        <f t="shared" si="22"/>
        <v>4.375</v>
      </c>
      <c r="N35" s="52"/>
      <c r="O35" s="51">
        <f t="shared" si="23"/>
        <v>16.010215642717874</v>
      </c>
      <c r="P35" s="27">
        <f t="shared" si="24"/>
        <v>4.375</v>
      </c>
      <c r="Q35" s="58">
        <f t="shared" si="25"/>
        <v>0.46171440582330314</v>
      </c>
      <c r="R35" s="156">
        <f t="shared" si="8"/>
        <v>1056.0463705042091</v>
      </c>
      <c r="S35" s="156">
        <f t="shared" si="9"/>
        <v>1129.4613588280311</v>
      </c>
      <c r="T35" s="153"/>
      <c r="U35" s="153"/>
      <c r="W35" s="1">
        <v>109</v>
      </c>
      <c r="X35" s="7">
        <v>4</v>
      </c>
      <c r="Y35" s="5">
        <v>0.97499999999999998</v>
      </c>
      <c r="Z35">
        <v>946</v>
      </c>
      <c r="AA35">
        <v>3656</v>
      </c>
      <c r="AB35">
        <v>1101</v>
      </c>
      <c r="AC35">
        <v>1267</v>
      </c>
      <c r="AD35" s="27">
        <f t="shared" si="26"/>
        <v>4.5439467990532008E-2</v>
      </c>
      <c r="AE35" s="27">
        <f t="shared" si="27"/>
        <v>1.8449765726083513E-2</v>
      </c>
      <c r="AF35" s="29">
        <f t="shared" si="28"/>
        <v>2.4628750665539116</v>
      </c>
      <c r="AG35" s="29">
        <f t="shared" si="29"/>
        <v>0.41894970834849926</v>
      </c>
      <c r="AH35" s="29">
        <f t="shared" si="30"/>
        <v>3.8646934460887947</v>
      </c>
      <c r="AI35" s="35"/>
      <c r="AJ35" s="51">
        <f t="shared" si="31"/>
        <v>16.892741238030752</v>
      </c>
      <c r="AK35" s="29">
        <f t="shared" si="32"/>
        <v>3.8646934460887947</v>
      </c>
      <c r="AL35" s="58">
        <f t="shared" si="33"/>
        <v>0.41894970834849926</v>
      </c>
      <c r="AM35" s="24"/>
      <c r="AN35" s="122"/>
      <c r="AO35" s="160"/>
      <c r="AP35" s="160"/>
      <c r="AQ35" s="128"/>
      <c r="AS35" s="5"/>
      <c r="AU35" s="3"/>
    </row>
    <row r="36" spans="1:47" x14ac:dyDescent="0.2">
      <c r="A36" s="1">
        <v>109</v>
      </c>
      <c r="B36" s="1" t="s">
        <v>390</v>
      </c>
      <c r="C36" s="1" t="s">
        <v>92</v>
      </c>
      <c r="D36" s="66">
        <v>4</v>
      </c>
      <c r="E36">
        <v>1252</v>
      </c>
      <c r="F36">
        <v>890</v>
      </c>
      <c r="G36" s="47">
        <v>3612</v>
      </c>
      <c r="H36" s="17">
        <v>0.96399999999999997</v>
      </c>
      <c r="I36" s="25">
        <f t="shared" si="18"/>
        <v>4.597474875577811E-2</v>
      </c>
      <c r="J36" s="25">
        <f t="shared" si="19"/>
        <v>1.7988981872668525E-2</v>
      </c>
      <c r="K36" s="27">
        <f t="shared" si="20"/>
        <v>2.5557171095730342</v>
      </c>
      <c r="L36" s="27">
        <f t="shared" si="21"/>
        <v>0.43729584818917716</v>
      </c>
      <c r="M36" s="27">
        <f t="shared" si="22"/>
        <v>4.0584269662921351</v>
      </c>
      <c r="N36" s="52"/>
      <c r="O36" s="51">
        <f t="shared" si="23"/>
        <v>16.689436912408937</v>
      </c>
      <c r="P36" s="27">
        <f t="shared" si="24"/>
        <v>4.0584269662921351</v>
      </c>
      <c r="Q36" s="58">
        <f t="shared" si="25"/>
        <v>0.43729584818917716</v>
      </c>
      <c r="R36" s="156">
        <f t="shared" si="8"/>
        <v>1088.2058073014566</v>
      </c>
      <c r="S36" s="156">
        <f t="shared" si="9"/>
        <v>1128.8441984454944</v>
      </c>
      <c r="T36" s="153"/>
      <c r="U36" s="153"/>
      <c r="W36" s="1">
        <v>109</v>
      </c>
      <c r="X36" s="7">
        <v>4</v>
      </c>
      <c r="Y36" s="5">
        <v>1</v>
      </c>
      <c r="Z36">
        <v>1069</v>
      </c>
      <c r="AA36">
        <v>3763</v>
      </c>
      <c r="AB36">
        <v>1129</v>
      </c>
      <c r="AC36">
        <v>1299</v>
      </c>
      <c r="AD36" s="27">
        <f t="shared" si="26"/>
        <v>4.4493461763299678E-2</v>
      </c>
      <c r="AE36" s="27">
        <f t="shared" si="27"/>
        <v>1.9345493640497455E-2</v>
      </c>
      <c r="AF36" s="29">
        <f t="shared" si="28"/>
        <v>2.2999393342001873</v>
      </c>
      <c r="AG36" s="29">
        <f t="shared" si="29"/>
        <v>0.38713939809411746</v>
      </c>
      <c r="AH36" s="29">
        <f t="shared" si="30"/>
        <v>3.5201122544434051</v>
      </c>
      <c r="AI36" s="35"/>
      <c r="AJ36" s="51">
        <f t="shared" si="31"/>
        <v>17.387140393520163</v>
      </c>
      <c r="AK36" s="29">
        <f t="shared" si="32"/>
        <v>3.5201122544434051</v>
      </c>
      <c r="AL36" s="58">
        <f t="shared" si="33"/>
        <v>0.38713939809411746</v>
      </c>
      <c r="AM36" s="24"/>
      <c r="AN36" s="122"/>
      <c r="AO36" s="160"/>
      <c r="AP36" s="160"/>
      <c r="AQ36" s="128"/>
      <c r="AS36" s="5"/>
      <c r="AU36" s="3"/>
    </row>
    <row r="37" spans="1:47" x14ac:dyDescent="0.2">
      <c r="A37" s="1">
        <v>109</v>
      </c>
      <c r="B37" s="1" t="s">
        <v>390</v>
      </c>
      <c r="C37" s="1" t="s">
        <v>92</v>
      </c>
      <c r="D37" s="66">
        <v>4</v>
      </c>
      <c r="E37">
        <v>1272</v>
      </c>
      <c r="F37">
        <v>954</v>
      </c>
      <c r="G37" s="47">
        <v>3656</v>
      </c>
      <c r="H37" s="17">
        <v>0.97899999999999998</v>
      </c>
      <c r="I37" s="25">
        <f t="shared" si="18"/>
        <v>4.5082941568676281E-2</v>
      </c>
      <c r="J37" s="25">
        <f t="shared" si="19"/>
        <v>1.8387242546733941E-2</v>
      </c>
      <c r="K37" s="27">
        <f t="shared" si="20"/>
        <v>2.4518598400000005</v>
      </c>
      <c r="L37" s="27">
        <f t="shared" si="21"/>
        <v>0.41543650324704429</v>
      </c>
      <c r="M37" s="27">
        <f t="shared" si="22"/>
        <v>3.8322851153039834</v>
      </c>
      <c r="N37" s="52"/>
      <c r="O37" s="51">
        <f t="shared" si="23"/>
        <v>16.892741238030752</v>
      </c>
      <c r="P37" s="27">
        <f t="shared" si="24"/>
        <v>3.8322851153039834</v>
      </c>
      <c r="Q37" s="58">
        <f t="shared" si="25"/>
        <v>0.41543650324704429</v>
      </c>
      <c r="R37" s="156">
        <f t="shared" si="8"/>
        <v>1105.58928665132</v>
      </c>
      <c r="S37" s="156">
        <f t="shared" si="9"/>
        <v>1129.304685037099</v>
      </c>
      <c r="T37" s="153"/>
      <c r="U37" s="153"/>
      <c r="W37" s="1"/>
      <c r="Y37" s="5"/>
      <c r="Z37"/>
      <c r="AD37" s="27"/>
      <c r="AE37" s="27"/>
      <c r="AG37" s="29"/>
      <c r="AH37" s="29"/>
      <c r="AI37" s="35"/>
      <c r="AL37" s="58"/>
      <c r="AM37" s="24"/>
      <c r="AN37" s="122"/>
      <c r="AO37" s="160"/>
      <c r="AP37" s="160"/>
      <c r="AQ37" s="128"/>
      <c r="AS37" s="5"/>
      <c r="AU37" s="3"/>
    </row>
    <row r="38" spans="1:47" x14ac:dyDescent="0.2">
      <c r="A38" s="1">
        <v>109</v>
      </c>
      <c r="B38" s="1" t="s">
        <v>390</v>
      </c>
      <c r="C38" s="1" t="s">
        <v>92</v>
      </c>
      <c r="D38" s="66">
        <v>4</v>
      </c>
      <c r="E38">
        <v>1300</v>
      </c>
      <c r="F38">
        <v>1089</v>
      </c>
      <c r="G38">
        <v>3779</v>
      </c>
      <c r="H38" s="17">
        <v>1</v>
      </c>
      <c r="I38" s="25">
        <f t="shared" si="18"/>
        <v>4.4613928608439678E-2</v>
      </c>
      <c r="J38" s="25">
        <f t="shared" si="19"/>
        <v>1.9661986200889794E-2</v>
      </c>
      <c r="K38" s="27">
        <f t="shared" si="20"/>
        <v>2.2690448539944907</v>
      </c>
      <c r="L38" s="27">
        <f t="shared" si="21"/>
        <v>0.38245576028520262</v>
      </c>
      <c r="M38" s="27">
        <f t="shared" si="22"/>
        <v>3.470156106519743</v>
      </c>
      <c r="N38" s="52"/>
      <c r="O38" s="51">
        <f t="shared" si="23"/>
        <v>17.461069239200821</v>
      </c>
      <c r="P38" s="27">
        <f t="shared" si="24"/>
        <v>3.470156106519743</v>
      </c>
      <c r="Q38" s="58">
        <f t="shared" si="25"/>
        <v>0.38245576028520262</v>
      </c>
      <c r="R38" s="156">
        <f t="shared" si="8"/>
        <v>1129.9261577411291</v>
      </c>
      <c r="S38" s="156">
        <f t="shared" si="9"/>
        <v>1129.9261577411291</v>
      </c>
      <c r="T38" s="153"/>
      <c r="U38" s="153"/>
      <c r="W38" s="1"/>
      <c r="Y38" s="17"/>
      <c r="AD38" s="27"/>
      <c r="AE38" s="27"/>
      <c r="AG38" s="29"/>
      <c r="AH38" s="29"/>
      <c r="AI38" s="35"/>
      <c r="AL38" s="58"/>
      <c r="AM38" s="24"/>
      <c r="AN38" s="122"/>
      <c r="AO38" s="160"/>
      <c r="AP38" s="160"/>
      <c r="AQ38" s="128"/>
      <c r="AS38" s="5"/>
      <c r="AU38" s="3"/>
    </row>
    <row r="39" spans="1:47" x14ac:dyDescent="0.2">
      <c r="A39" s="1">
        <v>109</v>
      </c>
      <c r="B39" s="1" t="s">
        <v>390</v>
      </c>
      <c r="C39" s="1" t="s">
        <v>92</v>
      </c>
      <c r="D39" s="66">
        <v>4</v>
      </c>
      <c r="E39">
        <v>1336</v>
      </c>
      <c r="F39">
        <v>1225</v>
      </c>
      <c r="G39">
        <v>3864</v>
      </c>
      <c r="H39" s="17">
        <v>1.028</v>
      </c>
      <c r="I39" s="25">
        <f t="shared" si="18"/>
        <v>4.31921161296656E-2</v>
      </c>
      <c r="J39" s="25">
        <f t="shared" si="19"/>
        <v>2.0377283067318567E-2</v>
      </c>
      <c r="K39" s="27">
        <f t="shared" si="20"/>
        <v>2.1196209517714286</v>
      </c>
      <c r="L39" s="27">
        <f t="shared" si="21"/>
        <v>0.35153076247143761</v>
      </c>
      <c r="M39" s="27">
        <f t="shared" si="22"/>
        <v>3.1542857142857144</v>
      </c>
      <c r="N39" s="52"/>
      <c r="O39" s="51">
        <f t="shared" si="23"/>
        <v>17.853816231879328</v>
      </c>
      <c r="P39" s="27">
        <f t="shared" si="24"/>
        <v>3.1542857142857144</v>
      </c>
      <c r="Q39" s="58">
        <f t="shared" si="25"/>
        <v>0.35153076247143761</v>
      </c>
      <c r="R39" s="156">
        <f t="shared" si="8"/>
        <v>1161.2164205708834</v>
      </c>
      <c r="S39" s="156">
        <f t="shared" si="9"/>
        <v>1129.5879577537776</v>
      </c>
      <c r="T39" s="153"/>
      <c r="U39" s="153"/>
      <c r="Z39"/>
      <c r="AD39" s="27"/>
      <c r="AE39" s="27"/>
      <c r="AG39" s="29"/>
      <c r="AH39" s="29"/>
      <c r="AI39" s="35"/>
      <c r="AL39" s="58"/>
      <c r="AM39" s="24"/>
      <c r="AN39" s="122"/>
      <c r="AO39" s="160"/>
      <c r="AP39" s="160"/>
      <c r="AQ39" s="128"/>
      <c r="AS39" s="5"/>
      <c r="AU39" s="3"/>
    </row>
    <row r="40" spans="1:47" x14ac:dyDescent="0.2">
      <c r="A40" s="1">
        <v>109</v>
      </c>
      <c r="B40" s="1" t="s">
        <v>390</v>
      </c>
      <c r="C40" s="1" t="s">
        <v>92</v>
      </c>
      <c r="D40" s="66">
        <v>4</v>
      </c>
      <c r="E40">
        <v>1359</v>
      </c>
      <c r="F40">
        <v>1332</v>
      </c>
      <c r="G40">
        <v>3928</v>
      </c>
      <c r="H40" s="17">
        <v>1.046</v>
      </c>
      <c r="I40" s="25">
        <f t="shared" si="18"/>
        <v>4.243389000862173E-2</v>
      </c>
      <c r="J40" s="25">
        <f t="shared" si="19"/>
        <v>2.1051130269313777E-2</v>
      </c>
      <c r="K40" s="27">
        <f t="shared" si="20"/>
        <v>2.0157535232432431</v>
      </c>
      <c r="L40" s="27">
        <f t="shared" si="21"/>
        <v>0.33135745203864442</v>
      </c>
      <c r="M40" s="27">
        <f t="shared" si="22"/>
        <v>2.9489489489489489</v>
      </c>
      <c r="N40" s="52"/>
      <c r="O40" s="51">
        <f t="shared" si="23"/>
        <v>18.149531614601965</v>
      </c>
      <c r="P40" s="27">
        <f t="shared" si="24"/>
        <v>2.9489489489489489</v>
      </c>
      <c r="Q40" s="58">
        <f t="shared" si="25"/>
        <v>0.33135745203864442</v>
      </c>
      <c r="R40" s="156">
        <f t="shared" si="8"/>
        <v>1181.2074218232265</v>
      </c>
      <c r="S40" s="156">
        <f t="shared" si="9"/>
        <v>1129.2613975365452</v>
      </c>
      <c r="T40" s="153"/>
      <c r="U40" s="153"/>
      <c r="V40" s="16"/>
      <c r="W40" s="1"/>
      <c r="Y40" s="17"/>
      <c r="Z40"/>
      <c r="AD40" s="27"/>
      <c r="AE40" s="27"/>
      <c r="AG40" s="29"/>
      <c r="AH40" s="29"/>
      <c r="AI40" s="35"/>
      <c r="AL40" s="58"/>
      <c r="AM40" s="24"/>
      <c r="AN40" s="122"/>
      <c r="AO40" s="160"/>
      <c r="AP40" s="160"/>
      <c r="AQ40" s="128"/>
      <c r="AS40" s="5"/>
      <c r="AU40" s="3"/>
    </row>
    <row r="41" spans="1:47" x14ac:dyDescent="0.2">
      <c r="A41" s="1">
        <v>109</v>
      </c>
      <c r="B41" s="1" t="s">
        <v>390</v>
      </c>
      <c r="C41" s="1" t="s">
        <v>92</v>
      </c>
      <c r="D41" s="66">
        <v>4</v>
      </c>
      <c r="E41">
        <v>1397</v>
      </c>
      <c r="F41">
        <v>1524</v>
      </c>
      <c r="G41">
        <v>4010</v>
      </c>
      <c r="H41" s="17">
        <v>1.075</v>
      </c>
      <c r="I41" s="25">
        <f t="shared" si="18"/>
        <v>4.0995089705205594E-2</v>
      </c>
      <c r="J41" s="25">
        <f t="shared" si="19"/>
        <v>2.2173043693027198E-2</v>
      </c>
      <c r="K41" s="27">
        <f t="shared" si="20"/>
        <v>1.8488706499999998</v>
      </c>
      <c r="L41" s="27">
        <f t="shared" si="21"/>
        <v>0.29872759341315896</v>
      </c>
      <c r="M41" s="27">
        <f t="shared" si="22"/>
        <v>2.6312335958005248</v>
      </c>
      <c r="N41" s="52"/>
      <c r="O41" s="51">
        <f t="shared" si="23"/>
        <v>18.528416948715346</v>
      </c>
      <c r="P41" s="27">
        <f t="shared" si="24"/>
        <v>2.6312335958005248</v>
      </c>
      <c r="Q41" s="58">
        <f t="shared" si="25"/>
        <v>0.29872759341315896</v>
      </c>
      <c r="R41" s="156">
        <f t="shared" si="8"/>
        <v>1214.236032587967</v>
      </c>
      <c r="S41" s="156">
        <f t="shared" si="9"/>
        <v>1129.5218907795042</v>
      </c>
      <c r="T41" s="153"/>
      <c r="U41" s="153"/>
      <c r="V41" s="16"/>
      <c r="W41" s="1"/>
      <c r="Y41" s="17"/>
      <c r="Z41"/>
      <c r="AD41" s="27"/>
      <c r="AE41" s="27"/>
      <c r="AG41" s="29"/>
      <c r="AH41" s="29"/>
      <c r="AI41" s="35"/>
      <c r="AL41" s="58"/>
      <c r="AM41" s="24"/>
      <c r="AN41" s="122"/>
      <c r="AO41" s="160"/>
      <c r="AP41" s="160"/>
      <c r="AQ41" s="128"/>
      <c r="AS41" s="5"/>
      <c r="AU41" s="3"/>
    </row>
    <row r="42" spans="1:47" x14ac:dyDescent="0.2">
      <c r="E42"/>
      <c r="F42"/>
      <c r="G42"/>
      <c r="H42"/>
      <c r="I42" s="25"/>
      <c r="J42" s="25"/>
      <c r="K42" s="27"/>
      <c r="L42" s="27"/>
      <c r="M42" s="27"/>
      <c r="N42" s="52"/>
      <c r="O42" s="51"/>
      <c r="P42" s="27"/>
      <c r="Q42" s="58"/>
      <c r="R42" s="156"/>
      <c r="T42" s="153"/>
      <c r="U42" s="153"/>
      <c r="V42" s="16"/>
      <c r="W42" s="1"/>
      <c r="Y42" s="17"/>
      <c r="Z42"/>
      <c r="AD42" s="27"/>
      <c r="AE42" s="27"/>
      <c r="AG42" s="29"/>
      <c r="AH42" s="29"/>
      <c r="AI42" s="35"/>
      <c r="AL42" s="58"/>
      <c r="AM42" s="24"/>
      <c r="AN42" s="122"/>
      <c r="AO42" s="160"/>
      <c r="AP42" s="160"/>
      <c r="AQ42" s="128"/>
      <c r="AS42" s="5"/>
      <c r="AU42" s="3"/>
    </row>
    <row r="43" spans="1:47" x14ac:dyDescent="0.2">
      <c r="E43"/>
      <c r="F43"/>
      <c r="G43"/>
      <c r="H43"/>
      <c r="I43" s="25"/>
      <c r="J43" s="25"/>
      <c r="K43" s="27"/>
      <c r="L43" s="27"/>
      <c r="M43" s="27"/>
      <c r="N43" s="52"/>
      <c r="O43" s="51"/>
      <c r="P43" s="27"/>
      <c r="Q43" s="58"/>
      <c r="R43" s="156"/>
      <c r="T43" s="153"/>
      <c r="U43" s="153"/>
      <c r="V43" s="16"/>
      <c r="W43" s="1"/>
      <c r="Y43" s="17"/>
      <c r="Z43"/>
      <c r="AD43" s="27"/>
      <c r="AE43" s="27"/>
      <c r="AG43" s="29"/>
      <c r="AH43" s="29"/>
      <c r="AI43" s="35"/>
      <c r="AL43" s="58"/>
      <c r="AM43" s="24"/>
      <c r="AN43" s="122"/>
      <c r="AO43" s="160"/>
      <c r="AP43" s="160"/>
      <c r="AQ43" s="128"/>
      <c r="AS43" s="5"/>
      <c r="AU43" s="3"/>
    </row>
    <row r="44" spans="1:47" x14ac:dyDescent="0.2">
      <c r="A44" s="1">
        <v>110</v>
      </c>
      <c r="B44" s="1">
        <v>111</v>
      </c>
      <c r="C44" s="1" t="s">
        <v>92</v>
      </c>
      <c r="D44" s="66">
        <v>6</v>
      </c>
      <c r="E44" s="43">
        <v>701</v>
      </c>
      <c r="F44" s="43">
        <v>187</v>
      </c>
      <c r="G44" s="43">
        <v>1740</v>
      </c>
      <c r="H44" s="101">
        <v>0.54</v>
      </c>
      <c r="I44" s="25">
        <f t="shared" ref="I44:I59" si="34">0.1515*(G44/1000)/(E44/1000)^2/($D$4/10)^4</f>
        <v>7.0646962360220569E-2</v>
      </c>
      <c r="J44" s="25">
        <f t="shared" ref="J44:J59" si="35">0.5*(F44/1000)/(E44/1000)^3/($D$4/10)^5</f>
        <v>2.1533623565315105E-2</v>
      </c>
      <c r="K44" s="27">
        <f t="shared" ref="K44:K59" si="36">I44/J44</f>
        <v>3.2807744663101608</v>
      </c>
      <c r="L44" s="27">
        <f t="shared" ref="L44:L59" si="37">0.798*I44^1.5/J44</f>
        <v>0.69586663567157669</v>
      </c>
      <c r="M44" s="27">
        <f t="shared" ref="M44:M59" si="38">G44/F44</f>
        <v>9.3048128342245988</v>
      </c>
      <c r="N44" s="52"/>
      <c r="O44" s="51">
        <f t="shared" ref="O44:O59" si="39">G44/(PI()*$D$4^2/4)</f>
        <v>8.0397619677717476</v>
      </c>
      <c r="P44" s="27">
        <f t="shared" ref="P44:P59" si="40">M44</f>
        <v>9.3048128342245988</v>
      </c>
      <c r="Q44" s="58">
        <f t="shared" ref="Q44:Q59" si="41">L44</f>
        <v>0.69586663567157669</v>
      </c>
      <c r="R44" s="156">
        <f t="shared" si="8"/>
        <v>609.29095121271655</v>
      </c>
      <c r="S44" s="156">
        <f t="shared" si="9"/>
        <v>1128.3165763198454</v>
      </c>
      <c r="T44" s="153"/>
      <c r="U44" s="153"/>
      <c r="V44" s="16"/>
      <c r="W44" s="1">
        <v>110</v>
      </c>
      <c r="X44" s="7">
        <v>6</v>
      </c>
      <c r="Y44" s="5">
        <v>0.72499999999999998</v>
      </c>
      <c r="Z44">
        <v>443</v>
      </c>
      <c r="AA44" s="47">
        <v>3008</v>
      </c>
      <c r="AB44" s="68">
        <v>818</v>
      </c>
      <c r="AC44" s="68">
        <v>941</v>
      </c>
      <c r="AD44" s="27">
        <f t="shared" ref="AD44:AD55" si="42">0.1515*(AA44/1000)/(AC44/1000)^2/($D$4/10)^4</f>
        <v>6.7776457515148852E-2</v>
      </c>
      <c r="AE44" s="27">
        <f t="shared" ref="AE44:AE55" si="43">0.5*(Z44/1000)/(AC44/1000)^3/($D$4/10)^5</f>
        <v>2.1089409516580154E-2</v>
      </c>
      <c r="AF44" s="29">
        <f t="shared" ref="AF44:AF55" si="44">AD44/AE44</f>
        <v>3.2137674344018068</v>
      </c>
      <c r="AG44" s="29">
        <f t="shared" ref="AG44:AG55" si="45">0.798*AD44^1.5/AE44</f>
        <v>0.66766217038941322</v>
      </c>
      <c r="AH44" s="29">
        <f t="shared" ref="AH44:AH55" si="46">AA44/Z44</f>
        <v>6.7900677200902937</v>
      </c>
      <c r="AI44" s="35"/>
      <c r="AJ44" s="51">
        <f t="shared" ref="AJ44:AJ55" si="47">AA44/(PI()*$D$4^2/4)</f>
        <v>13.898622987964032</v>
      </c>
      <c r="AK44" s="29">
        <f t="shared" ref="AK44:AK55" si="48">AH44</f>
        <v>6.7900677200902937</v>
      </c>
      <c r="AL44" s="58">
        <f t="shared" ref="AL44:AL55" si="49">AG44</f>
        <v>0.66766217038941322</v>
      </c>
      <c r="AM44" s="24"/>
      <c r="AN44" s="122"/>
      <c r="AO44" s="160"/>
      <c r="AP44" s="160"/>
      <c r="AQ44" s="128"/>
      <c r="AS44" s="5"/>
      <c r="AU44" s="3"/>
    </row>
    <row r="45" spans="1:47" x14ac:dyDescent="0.2">
      <c r="A45" s="1">
        <v>110</v>
      </c>
      <c r="B45" s="1">
        <v>111</v>
      </c>
      <c r="C45" s="1" t="s">
        <v>92</v>
      </c>
      <c r="D45" s="66">
        <v>6</v>
      </c>
      <c r="E45">
        <v>805</v>
      </c>
      <c r="F45">
        <v>276</v>
      </c>
      <c r="G45" s="43">
        <v>2250</v>
      </c>
      <c r="H45" s="101">
        <v>0.62</v>
      </c>
      <c r="I45" s="25">
        <f t="shared" si="34"/>
        <v>6.9274123266000673E-2</v>
      </c>
      <c r="J45" s="25">
        <f t="shared" si="35"/>
        <v>2.0987031052186314E-2</v>
      </c>
      <c r="K45" s="27">
        <f t="shared" si="36"/>
        <v>3.3008062500000004</v>
      </c>
      <c r="L45" s="27">
        <f t="shared" si="37"/>
        <v>0.69327963546661753</v>
      </c>
      <c r="M45" s="27">
        <f t="shared" si="38"/>
        <v>8.1521739130434785</v>
      </c>
      <c r="N45" s="52"/>
      <c r="O45" s="51">
        <f t="shared" si="39"/>
        <v>10.396243923842777</v>
      </c>
      <c r="P45" s="27">
        <f t="shared" si="40"/>
        <v>8.1521739130434785</v>
      </c>
      <c r="Q45" s="58">
        <f t="shared" si="41"/>
        <v>0.69327963546661753</v>
      </c>
      <c r="R45" s="156">
        <f t="shared" si="8"/>
        <v>699.68504383200673</v>
      </c>
      <c r="S45" s="156">
        <f t="shared" si="9"/>
        <v>1128.5242642451722</v>
      </c>
      <c r="T45" s="153"/>
      <c r="U45" s="153"/>
      <c r="V45" s="16"/>
      <c r="W45" s="1">
        <v>110</v>
      </c>
      <c r="X45" s="7">
        <v>6</v>
      </c>
      <c r="Y45" s="5">
        <v>0.75</v>
      </c>
      <c r="Z45">
        <v>493</v>
      </c>
      <c r="AA45" s="47">
        <v>3212</v>
      </c>
      <c r="AB45" s="68">
        <v>846</v>
      </c>
      <c r="AC45" s="68">
        <v>973</v>
      </c>
      <c r="AD45" s="27">
        <f t="shared" si="42"/>
        <v>6.7690876363184868E-2</v>
      </c>
      <c r="AE45" s="27">
        <f t="shared" si="43"/>
        <v>2.122941185888708E-2</v>
      </c>
      <c r="AF45" s="29">
        <f t="shared" si="44"/>
        <v>3.1885422362677485</v>
      </c>
      <c r="AG45" s="29">
        <f t="shared" si="45"/>
        <v>0.66200326877966642</v>
      </c>
      <c r="AH45" s="29">
        <f t="shared" si="46"/>
        <v>6.5152129817444218</v>
      </c>
      <c r="AI45" s="35"/>
      <c r="AJ45" s="51">
        <f t="shared" si="47"/>
        <v>14.841215770392443</v>
      </c>
      <c r="AK45" s="29">
        <f t="shared" si="48"/>
        <v>6.5152129817444218</v>
      </c>
      <c r="AL45" s="58">
        <f t="shared" si="49"/>
        <v>0.66200326877966642</v>
      </c>
      <c r="AM45" s="24"/>
      <c r="AN45" s="122"/>
      <c r="AO45" s="160"/>
      <c r="AP45" s="160"/>
      <c r="AQ45" s="128"/>
      <c r="AS45" s="5"/>
      <c r="AU45" s="3"/>
    </row>
    <row r="46" spans="1:47" x14ac:dyDescent="0.2">
      <c r="A46" s="1">
        <v>110</v>
      </c>
      <c r="B46" s="1">
        <v>111</v>
      </c>
      <c r="C46" s="1" t="s">
        <v>92</v>
      </c>
      <c r="D46" s="66">
        <v>6</v>
      </c>
      <c r="E46">
        <v>924</v>
      </c>
      <c r="F46">
        <v>418</v>
      </c>
      <c r="G46" s="43">
        <v>2896</v>
      </c>
      <c r="H46" s="101">
        <v>0.71199999999999997</v>
      </c>
      <c r="I46" s="25">
        <f t="shared" si="34"/>
        <v>6.7676033349620426E-2</v>
      </c>
      <c r="J46" s="25">
        <f t="shared" si="35"/>
        <v>2.1017929562505245E-2</v>
      </c>
      <c r="K46" s="27">
        <f t="shared" si="36"/>
        <v>3.2199191242105267</v>
      </c>
      <c r="L46" s="27">
        <f t="shared" si="37"/>
        <v>0.66844442074231469</v>
      </c>
      <c r="M46" s="27">
        <f t="shared" si="38"/>
        <v>6.9282296650717701</v>
      </c>
      <c r="N46" s="52"/>
      <c r="O46" s="51">
        <f t="shared" si="39"/>
        <v>13.381121068199413</v>
      </c>
      <c r="P46" s="27">
        <f t="shared" si="40"/>
        <v>6.9282296650717701</v>
      </c>
      <c r="Q46" s="58">
        <f t="shared" si="41"/>
        <v>0.66844442074231469</v>
      </c>
      <c r="R46" s="156">
        <f t="shared" si="8"/>
        <v>803.11674596369471</v>
      </c>
      <c r="S46" s="156">
        <f t="shared" si="9"/>
        <v>1127.972957814178</v>
      </c>
      <c r="T46" s="153"/>
      <c r="U46" s="153"/>
      <c r="V46" s="16"/>
      <c r="W46" s="1">
        <v>110</v>
      </c>
      <c r="X46" s="7">
        <v>6</v>
      </c>
      <c r="Y46" s="5">
        <v>0.77500000000000002</v>
      </c>
      <c r="Z46">
        <v>546</v>
      </c>
      <c r="AA46" s="68">
        <v>3422</v>
      </c>
      <c r="AB46" s="68">
        <v>874</v>
      </c>
      <c r="AC46" s="69">
        <v>1006</v>
      </c>
      <c r="AD46" s="27">
        <f t="shared" si="42"/>
        <v>6.7462794113243324E-2</v>
      </c>
      <c r="AE46" s="27">
        <f t="shared" si="43"/>
        <v>2.1272976712886991E-2</v>
      </c>
      <c r="AF46" s="29">
        <f t="shared" si="44"/>
        <v>3.171290742417582</v>
      </c>
      <c r="AG46" s="29">
        <f t="shared" si="45"/>
        <v>0.65731132259281233</v>
      </c>
      <c r="AH46" s="29">
        <f t="shared" si="46"/>
        <v>6.2673992673992673</v>
      </c>
      <c r="AI46" s="35"/>
      <c r="AJ46" s="51">
        <f t="shared" si="47"/>
        <v>15.811531869951102</v>
      </c>
      <c r="AK46" s="29">
        <f t="shared" si="48"/>
        <v>6.2673992673992673</v>
      </c>
      <c r="AL46" s="58">
        <f t="shared" si="49"/>
        <v>0.65731132259281233</v>
      </c>
      <c r="AM46" s="24"/>
      <c r="AN46" s="122"/>
      <c r="AO46" s="160"/>
      <c r="AP46" s="160"/>
      <c r="AQ46" s="128"/>
      <c r="AS46" s="5"/>
      <c r="AU46" s="3"/>
    </row>
    <row r="47" spans="1:47" x14ac:dyDescent="0.2">
      <c r="A47" s="1">
        <v>110</v>
      </c>
      <c r="B47" s="1">
        <v>111</v>
      </c>
      <c r="C47" s="1" t="s">
        <v>92</v>
      </c>
      <c r="D47" s="66">
        <v>6</v>
      </c>
      <c r="E47">
        <v>1048</v>
      </c>
      <c r="F47">
        <v>622</v>
      </c>
      <c r="G47" s="43">
        <v>3708</v>
      </c>
      <c r="H47" s="101">
        <v>0.80800000000000005</v>
      </c>
      <c r="I47" s="25">
        <f t="shared" si="34"/>
        <v>6.7359280696540985E-2</v>
      </c>
      <c r="J47" s="25">
        <f t="shared" si="35"/>
        <v>2.1435622536966997E-2</v>
      </c>
      <c r="K47" s="27">
        <f t="shared" si="36"/>
        <v>3.1423990873311904</v>
      </c>
      <c r="L47" s="27">
        <f t="shared" si="37"/>
        <v>0.650823088870915</v>
      </c>
      <c r="M47" s="27">
        <f t="shared" si="38"/>
        <v>5.961414790996785</v>
      </c>
      <c r="N47" s="52"/>
      <c r="O47" s="51">
        <f t="shared" si="39"/>
        <v>17.133009986492894</v>
      </c>
      <c r="P47" s="27">
        <f t="shared" si="40"/>
        <v>5.961414790996785</v>
      </c>
      <c r="Q47" s="58">
        <f t="shared" si="41"/>
        <v>0.650823088870915</v>
      </c>
      <c r="R47" s="156">
        <f t="shared" si="8"/>
        <v>910.89431793284859</v>
      </c>
      <c r="S47" s="156">
        <f t="shared" si="9"/>
        <v>1127.3444528871887</v>
      </c>
      <c r="T47" s="153"/>
      <c r="U47" s="153"/>
      <c r="V47" s="16"/>
      <c r="W47" s="1">
        <v>110</v>
      </c>
      <c r="X47" s="7">
        <v>6</v>
      </c>
      <c r="Y47" s="5">
        <v>0.8</v>
      </c>
      <c r="Z47">
        <v>603</v>
      </c>
      <c r="AA47" s="68">
        <v>3640</v>
      </c>
      <c r="AB47" s="68">
        <v>902</v>
      </c>
      <c r="AC47" s="69">
        <v>1038</v>
      </c>
      <c r="AD47" s="27">
        <f t="shared" si="42"/>
        <v>6.7404199805877335E-2</v>
      </c>
      <c r="AE47" s="27">
        <f t="shared" si="43"/>
        <v>2.1387243584138523E-2</v>
      </c>
      <c r="AF47" s="29">
        <f t="shared" si="44"/>
        <v>3.1516076179104489</v>
      </c>
      <c r="AG47" s="29">
        <f t="shared" si="45"/>
        <v>0.65294787311922498</v>
      </c>
      <c r="AH47" s="29">
        <f t="shared" si="46"/>
        <v>6.0364842454394694</v>
      </c>
      <c r="AI47" s="35"/>
      <c r="AJ47" s="51">
        <f t="shared" si="47"/>
        <v>16.81881239235009</v>
      </c>
      <c r="AK47" s="29">
        <f t="shared" si="48"/>
        <v>6.0364842454394694</v>
      </c>
      <c r="AL47" s="58">
        <f t="shared" si="49"/>
        <v>0.65294787311922498</v>
      </c>
      <c r="AM47" s="24"/>
      <c r="AN47" s="122"/>
      <c r="AO47" s="160"/>
      <c r="AP47" s="160"/>
      <c r="AQ47" s="128"/>
      <c r="AS47" s="5"/>
      <c r="AU47" s="3"/>
    </row>
    <row r="48" spans="1:47" x14ac:dyDescent="0.2">
      <c r="A48" s="1">
        <v>110</v>
      </c>
      <c r="B48" s="1">
        <v>111</v>
      </c>
      <c r="C48" s="1" t="s">
        <v>92</v>
      </c>
      <c r="D48" s="66">
        <v>6</v>
      </c>
      <c r="E48">
        <v>1072</v>
      </c>
      <c r="F48">
        <v>666</v>
      </c>
      <c r="G48" s="43">
        <v>3896</v>
      </c>
      <c r="H48" s="101">
        <v>0.82599999999999996</v>
      </c>
      <c r="I48" s="25">
        <f t="shared" si="34"/>
        <v>6.7640943715013835E-2</v>
      </c>
      <c r="J48" s="25">
        <f t="shared" si="35"/>
        <v>2.1444673442819539E-2</v>
      </c>
      <c r="K48" s="27">
        <f t="shared" si="36"/>
        <v>3.1542072158558563</v>
      </c>
      <c r="L48" s="27">
        <f t="shared" si="37"/>
        <v>0.65463307098995871</v>
      </c>
      <c r="M48" s="27">
        <f t="shared" si="38"/>
        <v>5.8498498498498499</v>
      </c>
      <c r="N48" s="52"/>
      <c r="O48" s="51">
        <f t="shared" si="39"/>
        <v>18.001673923240649</v>
      </c>
      <c r="P48" s="27">
        <f t="shared" si="40"/>
        <v>5.8498498498498499</v>
      </c>
      <c r="Q48" s="58">
        <f t="shared" si="41"/>
        <v>0.65463307098995871</v>
      </c>
      <c r="R48" s="156">
        <f t="shared" si="8"/>
        <v>931.75449315268486</v>
      </c>
      <c r="S48" s="156">
        <f t="shared" si="9"/>
        <v>1128.0320740347274</v>
      </c>
      <c r="T48" s="153"/>
      <c r="U48" s="153"/>
      <c r="V48" s="16"/>
      <c r="W48" s="1">
        <v>110</v>
      </c>
      <c r="X48" s="7">
        <v>6</v>
      </c>
      <c r="Y48" s="5">
        <v>0.82499999999999996</v>
      </c>
      <c r="Z48" s="68">
        <v>663</v>
      </c>
      <c r="AA48" s="68">
        <v>3854.6819999999993</v>
      </c>
      <c r="AB48" s="68">
        <v>931</v>
      </c>
      <c r="AC48" s="69">
        <v>1071</v>
      </c>
      <c r="AD48" s="27">
        <f t="shared" si="42"/>
        <v>6.7048627913373682E-2</v>
      </c>
      <c r="AE48" s="27">
        <f t="shared" si="43"/>
        <v>2.1407930198066822E-2</v>
      </c>
      <c r="AF48" s="29">
        <f t="shared" si="44"/>
        <v>3.1319528461200004</v>
      </c>
      <c r="AG48" s="29">
        <f t="shared" si="45"/>
        <v>0.64716206720188818</v>
      </c>
      <c r="AH48" s="29">
        <f t="shared" si="46"/>
        <v>5.8139999999999992</v>
      </c>
      <c r="AI48" s="35"/>
      <c r="AJ48" s="51">
        <f t="shared" si="47"/>
        <v>17.810761920376049</v>
      </c>
      <c r="AK48" s="29">
        <f t="shared" si="48"/>
        <v>5.8139999999999992</v>
      </c>
      <c r="AL48" s="58">
        <f t="shared" si="49"/>
        <v>0.64716206720188818</v>
      </c>
      <c r="AM48" s="24"/>
      <c r="AN48" s="122"/>
      <c r="AO48" s="160"/>
      <c r="AP48" s="160"/>
      <c r="AQ48" s="128"/>
      <c r="AS48" s="5"/>
      <c r="AU48" s="3"/>
    </row>
    <row r="49" spans="1:48" x14ac:dyDescent="0.2">
      <c r="A49" s="1">
        <v>110</v>
      </c>
      <c r="B49" s="1">
        <v>111</v>
      </c>
      <c r="C49" s="1" t="s">
        <v>92</v>
      </c>
      <c r="D49" s="66">
        <v>6</v>
      </c>
      <c r="E49">
        <v>1097</v>
      </c>
      <c r="F49">
        <v>716</v>
      </c>
      <c r="G49" s="43">
        <v>4042</v>
      </c>
      <c r="H49" s="101">
        <v>0.84499999999999997</v>
      </c>
      <c r="I49" s="25">
        <f t="shared" si="34"/>
        <v>6.7013659508367865E-2</v>
      </c>
      <c r="J49" s="25">
        <f t="shared" si="35"/>
        <v>2.1514076260151498E-2</v>
      </c>
      <c r="K49" s="27">
        <f t="shared" si="36"/>
        <v>3.1148750565921794</v>
      </c>
      <c r="L49" s="27">
        <f t="shared" si="37"/>
        <v>0.64346538581096424</v>
      </c>
      <c r="M49" s="27">
        <f t="shared" si="38"/>
        <v>5.6452513966480451</v>
      </c>
      <c r="N49" s="52"/>
      <c r="O49" s="51">
        <f t="shared" si="39"/>
        <v>18.676274640076667</v>
      </c>
      <c r="P49" s="27">
        <f t="shared" si="40"/>
        <v>5.6452513966480451</v>
      </c>
      <c r="Q49" s="58">
        <f t="shared" si="41"/>
        <v>0.64346538581096424</v>
      </c>
      <c r="R49" s="156">
        <f t="shared" si="8"/>
        <v>953.48384234001423</v>
      </c>
      <c r="S49" s="156">
        <f t="shared" si="9"/>
        <v>1128.383245372798</v>
      </c>
      <c r="T49" s="153"/>
      <c r="U49" s="153"/>
      <c r="W49" s="1">
        <v>110</v>
      </c>
      <c r="X49" s="7">
        <v>6</v>
      </c>
      <c r="Y49" s="5">
        <v>0.85</v>
      </c>
      <c r="Z49" s="68">
        <v>727</v>
      </c>
      <c r="AA49" s="68">
        <v>4085</v>
      </c>
      <c r="AB49" s="68">
        <v>959</v>
      </c>
      <c r="AC49" s="69">
        <v>1103</v>
      </c>
      <c r="AD49" s="27">
        <f t="shared" si="42"/>
        <v>6.6991749046298579E-2</v>
      </c>
      <c r="AE49" s="27">
        <f t="shared" si="43"/>
        <v>2.1490050580273076E-2</v>
      </c>
      <c r="AF49" s="29">
        <f t="shared" si="44"/>
        <v>3.1173378953232462</v>
      </c>
      <c r="AG49" s="29">
        <f t="shared" si="45"/>
        <v>0.6438688707403396</v>
      </c>
      <c r="AH49" s="29">
        <f t="shared" si="46"/>
        <v>5.61898211829436</v>
      </c>
      <c r="AI49" s="35"/>
      <c r="AJ49" s="51">
        <f t="shared" si="47"/>
        <v>18.874958412843441</v>
      </c>
      <c r="AK49" s="29">
        <f t="shared" si="48"/>
        <v>5.61898211829436</v>
      </c>
      <c r="AL49" s="58">
        <f t="shared" si="49"/>
        <v>0.6438688707403396</v>
      </c>
      <c r="AM49" s="24"/>
      <c r="AN49" s="122"/>
      <c r="AO49" s="160"/>
      <c r="AP49" s="160"/>
      <c r="AQ49" s="128"/>
      <c r="AS49" s="5"/>
      <c r="AU49" s="3"/>
    </row>
    <row r="50" spans="1:48" x14ac:dyDescent="0.2">
      <c r="A50" s="1">
        <v>110</v>
      </c>
      <c r="B50" s="1">
        <v>111</v>
      </c>
      <c r="C50" s="1" t="s">
        <v>92</v>
      </c>
      <c r="D50" s="66">
        <v>6</v>
      </c>
      <c r="E50">
        <v>1126</v>
      </c>
      <c r="F50">
        <v>774</v>
      </c>
      <c r="G50" s="43">
        <v>4219</v>
      </c>
      <c r="H50" s="101">
        <v>0.86799999999999999</v>
      </c>
      <c r="I50" s="25">
        <f t="shared" si="34"/>
        <v>6.6391583184808464E-2</v>
      </c>
      <c r="J50" s="25">
        <f t="shared" si="35"/>
        <v>2.1505787652238633E-2</v>
      </c>
      <c r="K50" s="27">
        <f t="shared" si="36"/>
        <v>3.0871495737984498</v>
      </c>
      <c r="L50" s="27">
        <f t="shared" si="37"/>
        <v>0.63477099731436093</v>
      </c>
      <c r="M50" s="27">
        <f t="shared" si="38"/>
        <v>5.4509043927648575</v>
      </c>
      <c r="N50" s="52"/>
      <c r="O50" s="51">
        <f t="shared" si="39"/>
        <v>19.494112495418964</v>
      </c>
      <c r="P50" s="27">
        <f t="shared" si="40"/>
        <v>5.4509043927648575</v>
      </c>
      <c r="Q50" s="58">
        <f t="shared" si="41"/>
        <v>0.63477099731436093</v>
      </c>
      <c r="R50" s="156">
        <f t="shared" si="8"/>
        <v>978.6898873973164</v>
      </c>
      <c r="S50" s="156">
        <f t="shared" si="9"/>
        <v>1127.5229117480603</v>
      </c>
      <c r="T50" s="153"/>
      <c r="U50" s="153"/>
      <c r="W50" s="1">
        <v>110</v>
      </c>
      <c r="X50" s="7">
        <v>6</v>
      </c>
      <c r="Y50" s="5">
        <v>0.875</v>
      </c>
      <c r="Z50">
        <v>798</v>
      </c>
      <c r="AA50" s="68">
        <v>4282</v>
      </c>
      <c r="AB50" s="68">
        <v>987</v>
      </c>
      <c r="AC50" s="68">
        <v>1136</v>
      </c>
      <c r="AD50" s="27">
        <f t="shared" si="42"/>
        <v>6.6201873625680974E-2</v>
      </c>
      <c r="AE50" s="27">
        <f t="shared" si="43"/>
        <v>2.1592228194854818E-2</v>
      </c>
      <c r="AF50" s="29">
        <f t="shared" si="44"/>
        <v>3.0660047230075183</v>
      </c>
      <c r="AG50" s="29">
        <f t="shared" si="45"/>
        <v>0.62952191194898544</v>
      </c>
      <c r="AH50" s="29">
        <f t="shared" si="46"/>
        <v>5.3659147869674184</v>
      </c>
      <c r="AI50" s="35"/>
      <c r="AJ50" s="51">
        <f t="shared" si="47"/>
        <v>19.785207325286564</v>
      </c>
      <c r="AK50" s="29">
        <f t="shared" si="48"/>
        <v>5.3659147869674184</v>
      </c>
      <c r="AL50" s="58">
        <f t="shared" si="49"/>
        <v>0.62952191194898544</v>
      </c>
      <c r="AM50" s="24"/>
      <c r="AN50" s="122"/>
      <c r="AO50" s="160"/>
      <c r="AP50" s="160"/>
      <c r="AQ50" s="128"/>
      <c r="AS50" s="5"/>
      <c r="AU50" s="3"/>
    </row>
    <row r="51" spans="1:48" x14ac:dyDescent="0.2">
      <c r="A51" s="1">
        <v>110</v>
      </c>
      <c r="B51" s="1">
        <v>111</v>
      </c>
      <c r="C51" s="1" t="s">
        <v>92</v>
      </c>
      <c r="D51" s="66">
        <v>6</v>
      </c>
      <c r="E51">
        <v>1154</v>
      </c>
      <c r="F51">
        <v>843</v>
      </c>
      <c r="G51" s="43">
        <v>4417</v>
      </c>
      <c r="H51" s="101">
        <v>0.88900000000000001</v>
      </c>
      <c r="I51" s="25">
        <f t="shared" si="34"/>
        <v>6.6175321863080269E-2</v>
      </c>
      <c r="J51" s="25">
        <f t="shared" si="35"/>
        <v>2.1759039085564529E-2</v>
      </c>
      <c r="K51" s="27">
        <f t="shared" si="36"/>
        <v>3.0412796081138791</v>
      </c>
      <c r="L51" s="27">
        <f t="shared" si="37"/>
        <v>0.62432003562329552</v>
      </c>
      <c r="M51" s="27">
        <f t="shared" si="38"/>
        <v>5.2396204033214708</v>
      </c>
      <c r="N51" s="52"/>
      <c r="O51" s="51">
        <f t="shared" si="39"/>
        <v>20.408981960717131</v>
      </c>
      <c r="P51" s="27">
        <f t="shared" si="40"/>
        <v>5.2396204033214708</v>
      </c>
      <c r="Q51" s="58">
        <f t="shared" si="41"/>
        <v>0.62432003562329552</v>
      </c>
      <c r="R51" s="156">
        <f t="shared" si="8"/>
        <v>1003.0267584871253</v>
      </c>
      <c r="S51" s="156">
        <f t="shared" si="9"/>
        <v>1128.2640702892297</v>
      </c>
      <c r="T51" s="153"/>
      <c r="U51" s="153"/>
      <c r="V51" s="76"/>
      <c r="W51" s="1">
        <v>110</v>
      </c>
      <c r="X51" s="7">
        <v>6</v>
      </c>
      <c r="Y51" s="5">
        <v>0.9</v>
      </c>
      <c r="Z51" s="36">
        <v>876</v>
      </c>
      <c r="AA51" s="68">
        <v>4504</v>
      </c>
      <c r="AB51" s="68">
        <v>1015</v>
      </c>
      <c r="AC51" s="68">
        <v>1166</v>
      </c>
      <c r="AD51" s="27">
        <f t="shared" si="42"/>
        <v>6.6096971605253893E-2</v>
      </c>
      <c r="AE51" s="27">
        <f t="shared" si="43"/>
        <v>2.1919872265286959E-2</v>
      </c>
      <c r="AF51" s="29">
        <f t="shared" si="44"/>
        <v>3.0153903638356168</v>
      </c>
      <c r="AG51" s="29">
        <f t="shared" si="45"/>
        <v>0.61863888557875168</v>
      </c>
      <c r="AH51" s="29">
        <f t="shared" si="46"/>
        <v>5.1415525114155249</v>
      </c>
      <c r="AI51" s="35"/>
      <c r="AJ51" s="51">
        <f t="shared" si="47"/>
        <v>20.810970059105717</v>
      </c>
      <c r="AK51" s="29">
        <f t="shared" si="48"/>
        <v>5.1415525114155249</v>
      </c>
      <c r="AL51" s="58">
        <f t="shared" si="49"/>
        <v>0.61863888557875168</v>
      </c>
      <c r="AM51" s="24"/>
      <c r="AN51" s="122"/>
      <c r="AO51" s="160"/>
      <c r="AP51" s="160"/>
      <c r="AQ51" s="128"/>
      <c r="AS51" s="5"/>
      <c r="AU51" s="3"/>
    </row>
    <row r="52" spans="1:48" s="36" customFormat="1" x14ac:dyDescent="0.2">
      <c r="A52" s="1">
        <v>110</v>
      </c>
      <c r="B52" s="1">
        <v>111</v>
      </c>
      <c r="C52" s="1" t="s">
        <v>92</v>
      </c>
      <c r="D52" s="66">
        <v>6</v>
      </c>
      <c r="E52">
        <v>1182</v>
      </c>
      <c r="F52">
        <v>915</v>
      </c>
      <c r="G52" s="43">
        <v>4583</v>
      </c>
      <c r="H52" s="101">
        <v>0.91100000000000003</v>
      </c>
      <c r="I52" s="25">
        <f t="shared" si="34"/>
        <v>6.5447819941241131E-2</v>
      </c>
      <c r="J52" s="25">
        <f t="shared" si="35"/>
        <v>2.197850908004316E-2</v>
      </c>
      <c r="K52" s="27">
        <f t="shared" si="36"/>
        <v>2.9778098097049179</v>
      </c>
      <c r="L52" s="27">
        <f t="shared" si="37"/>
        <v>0.60792141173036285</v>
      </c>
      <c r="M52" s="27">
        <f t="shared" si="38"/>
        <v>5.0087431693989073</v>
      </c>
      <c r="N52" s="52"/>
      <c r="O52" s="51">
        <f t="shared" si="39"/>
        <v>21.175993734653975</v>
      </c>
      <c r="P52" s="27">
        <f t="shared" si="40"/>
        <v>5.0087431693989073</v>
      </c>
      <c r="Q52" s="58">
        <f t="shared" si="41"/>
        <v>0.60792141173036285</v>
      </c>
      <c r="R52" s="156">
        <f>E52*(PI()/30)*($D$4/2)</f>
        <v>1027.363629576934</v>
      </c>
      <c r="S52" s="156">
        <f>R52/H52</f>
        <v>1127.731755847348</v>
      </c>
      <c r="T52" s="153"/>
      <c r="U52" s="153"/>
      <c r="V52" s="95"/>
      <c r="W52" s="1">
        <v>110</v>
      </c>
      <c r="X52" s="7">
        <v>6</v>
      </c>
      <c r="Y52" s="5">
        <v>0.92500000000000004</v>
      </c>
      <c r="Z52">
        <v>966</v>
      </c>
      <c r="AA52" s="45">
        <v>4737</v>
      </c>
      <c r="AB52" s="54">
        <v>1043</v>
      </c>
      <c r="AC52" s="54">
        <v>1201</v>
      </c>
      <c r="AD52" s="27">
        <f t="shared" si="42"/>
        <v>6.552358493817062E-2</v>
      </c>
      <c r="AE52" s="27">
        <f t="shared" si="43"/>
        <v>2.2119620332539922E-2</v>
      </c>
      <c r="AF52" s="29">
        <f t="shared" si="44"/>
        <v>2.9622382280124229</v>
      </c>
      <c r="AG52" s="29">
        <f t="shared" si="45"/>
        <v>0.605092400987709</v>
      </c>
      <c r="AH52" s="29">
        <f t="shared" si="46"/>
        <v>4.9037267080745339</v>
      </c>
      <c r="AI52" s="35"/>
      <c r="AJ52" s="51">
        <f t="shared" si="47"/>
        <v>21.887558874330324</v>
      </c>
      <c r="AK52" s="29">
        <f t="shared" si="48"/>
        <v>4.9037267080745339</v>
      </c>
      <c r="AL52" s="58">
        <f t="shared" si="49"/>
        <v>0.605092400987709</v>
      </c>
      <c r="AM52" s="24"/>
      <c r="AN52" s="122"/>
      <c r="AO52" s="160"/>
      <c r="AP52" s="160"/>
      <c r="AQ52" s="128"/>
      <c r="AS52" s="5"/>
      <c r="AT52" s="1"/>
      <c r="AU52" s="3"/>
      <c r="AV52" s="1"/>
    </row>
    <row r="53" spans="1:48" x14ac:dyDescent="0.2">
      <c r="A53" s="1">
        <v>110</v>
      </c>
      <c r="B53" s="1">
        <v>111</v>
      </c>
      <c r="C53" s="1" t="s">
        <v>92</v>
      </c>
      <c r="D53" s="66">
        <v>6</v>
      </c>
      <c r="E53">
        <v>1213</v>
      </c>
      <c r="F53">
        <v>1000</v>
      </c>
      <c r="G53" s="43">
        <v>4833</v>
      </c>
      <c r="H53" s="101">
        <v>0.93500000000000005</v>
      </c>
      <c r="I53" s="25">
        <f t="shared" si="34"/>
        <v>6.5535327501706764E-2</v>
      </c>
      <c r="J53" s="25">
        <f t="shared" si="35"/>
        <v>2.2225275931627021E-2</v>
      </c>
      <c r="K53" s="27">
        <f t="shared" si="36"/>
        <v>2.9486845384200002</v>
      </c>
      <c r="L53" s="27">
        <f t="shared" si="37"/>
        <v>0.60237777630829104</v>
      </c>
      <c r="M53" s="27">
        <f t="shared" si="38"/>
        <v>4.8330000000000002</v>
      </c>
      <c r="N53" s="52"/>
      <c r="O53" s="51">
        <f t="shared" si="39"/>
        <v>22.331131948414285</v>
      </c>
      <c r="P53" s="27">
        <f t="shared" si="40"/>
        <v>4.8330000000000002</v>
      </c>
      <c r="Q53" s="58">
        <f t="shared" si="41"/>
        <v>0.60237777630829104</v>
      </c>
      <c r="R53" s="156">
        <f>E53*(PI()/30)*($D$4/2)</f>
        <v>1054.3080225692227</v>
      </c>
      <c r="S53" s="156">
        <f>R53/H53</f>
        <v>1127.6021631756391</v>
      </c>
      <c r="T53" s="153"/>
      <c r="U53" s="153"/>
      <c r="V53" s="76"/>
      <c r="W53" s="1">
        <v>110</v>
      </c>
      <c r="X53" s="7">
        <v>6</v>
      </c>
      <c r="Y53" s="5">
        <v>0.95</v>
      </c>
      <c r="Z53">
        <v>1066</v>
      </c>
      <c r="AA53" s="68">
        <v>4953</v>
      </c>
      <c r="AB53" s="68">
        <v>1072</v>
      </c>
      <c r="AC53" s="68">
        <v>1233</v>
      </c>
      <c r="AD53" s="27">
        <f t="shared" si="42"/>
        <v>6.500136181767377E-2</v>
      </c>
      <c r="AE53" s="27">
        <f t="shared" si="43"/>
        <v>2.2557841407874778E-2</v>
      </c>
      <c r="AF53" s="29">
        <f t="shared" si="44"/>
        <v>2.8815417504878047</v>
      </c>
      <c r="AG53" s="29">
        <f t="shared" si="45"/>
        <v>0.58625834210210948</v>
      </c>
      <c r="AH53" s="29">
        <f t="shared" si="46"/>
        <v>4.6463414634146343</v>
      </c>
      <c r="AI53" s="35"/>
      <c r="AJ53" s="51">
        <f t="shared" si="47"/>
        <v>22.885598291019232</v>
      </c>
      <c r="AK53" s="29">
        <f t="shared" si="48"/>
        <v>4.6463414634146343</v>
      </c>
      <c r="AL53" s="58">
        <f t="shared" si="49"/>
        <v>0.58625834210210948</v>
      </c>
      <c r="AM53" s="24"/>
      <c r="AN53" s="122"/>
      <c r="AO53" s="160"/>
      <c r="AP53" s="160"/>
      <c r="AQ53" s="128"/>
      <c r="AS53" s="5"/>
      <c r="AU53" s="3"/>
    </row>
    <row r="54" spans="1:48" s="36" customFormat="1" x14ac:dyDescent="0.2">
      <c r="A54" s="53">
        <v>110</v>
      </c>
      <c r="B54" s="53">
        <v>111</v>
      </c>
      <c r="C54" s="53" t="s">
        <v>92</v>
      </c>
      <c r="D54" s="94">
        <v>6</v>
      </c>
      <c r="E54" s="36">
        <v>1240</v>
      </c>
      <c r="F54" s="36">
        <v>1123</v>
      </c>
      <c r="G54" s="102">
        <v>5075</v>
      </c>
      <c r="H54" s="103">
        <v>0.95199999999999996</v>
      </c>
      <c r="I54" s="25">
        <f t="shared" si="34"/>
        <v>6.5852604615261656E-2</v>
      </c>
      <c r="J54" s="25">
        <f t="shared" si="35"/>
        <v>2.3363842230621344E-2</v>
      </c>
      <c r="K54" s="27">
        <f t="shared" si="36"/>
        <v>2.8185691362422092</v>
      </c>
      <c r="L54" s="27">
        <f t="shared" si="37"/>
        <v>0.57718902137252515</v>
      </c>
      <c r="M54" s="27">
        <f t="shared" si="38"/>
        <v>4.5191451469278716</v>
      </c>
      <c r="N54" s="27"/>
      <c r="O54" s="51">
        <f t="shared" si="39"/>
        <v>23.44930573933426</v>
      </c>
      <c r="P54" s="27">
        <f t="shared" si="40"/>
        <v>4.5191451469278716</v>
      </c>
      <c r="Q54" s="93">
        <f t="shared" si="41"/>
        <v>0.57718902137252515</v>
      </c>
      <c r="R54" s="156">
        <f t="shared" si="8"/>
        <v>1077.7757196915384</v>
      </c>
      <c r="S54" s="156">
        <f t="shared" si="9"/>
        <v>1132.1173526171622</v>
      </c>
      <c r="T54" s="153"/>
      <c r="U54" s="153"/>
      <c r="V54" s="95"/>
      <c r="W54" s="53">
        <v>110</v>
      </c>
      <c r="X54" s="135">
        <v>6</v>
      </c>
      <c r="Y54" s="104">
        <v>0.97499999999999998</v>
      </c>
      <c r="Z54" s="36">
        <v>1189</v>
      </c>
      <c r="AA54" s="54">
        <v>5146</v>
      </c>
      <c r="AB54" s="54">
        <v>1100</v>
      </c>
      <c r="AC54" s="54">
        <v>1265</v>
      </c>
      <c r="AD54" s="27">
        <f t="shared" si="42"/>
        <v>6.4160687889862761E-2</v>
      </c>
      <c r="AE54" s="27">
        <f t="shared" si="43"/>
        <v>2.3299137384226721E-2</v>
      </c>
      <c r="AF54" s="29">
        <f t="shared" si="44"/>
        <v>2.7537795426408747</v>
      </c>
      <c r="AG54" s="29">
        <f t="shared" si="45"/>
        <v>0.55662994509574948</v>
      </c>
      <c r="AH54" s="29">
        <f t="shared" si="46"/>
        <v>4.3280067283431451</v>
      </c>
      <c r="AI54" s="35"/>
      <c r="AJ54" s="51">
        <f t="shared" si="47"/>
        <v>23.777364992042191</v>
      </c>
      <c r="AK54" s="29">
        <f t="shared" si="48"/>
        <v>4.3280067283431451</v>
      </c>
      <c r="AL54" s="93">
        <f t="shared" si="49"/>
        <v>0.55662994509574948</v>
      </c>
      <c r="AM54" s="24"/>
      <c r="AN54" s="122"/>
      <c r="AO54" s="160"/>
      <c r="AP54" s="160"/>
      <c r="AQ54" s="128"/>
      <c r="AS54" s="5"/>
      <c r="AT54" s="1"/>
      <c r="AU54" s="3"/>
      <c r="AV54" s="1"/>
    </row>
    <row r="55" spans="1:48" x14ac:dyDescent="0.2">
      <c r="A55" s="1">
        <v>110</v>
      </c>
      <c r="B55" s="1">
        <v>111</v>
      </c>
      <c r="C55" s="1" t="s">
        <v>92</v>
      </c>
      <c r="D55" s="66">
        <v>6</v>
      </c>
      <c r="E55">
        <v>1267</v>
      </c>
      <c r="F55">
        <v>1195</v>
      </c>
      <c r="G55" s="43">
        <v>5125</v>
      </c>
      <c r="H55" s="101">
        <v>0.97599999999999998</v>
      </c>
      <c r="I55" s="25">
        <f t="shared" si="34"/>
        <v>6.3697284860907158E-2</v>
      </c>
      <c r="J55" s="25">
        <f t="shared" si="35"/>
        <v>2.3305993702610786E-2</v>
      </c>
      <c r="K55" s="27">
        <f t="shared" si="36"/>
        <v>2.7330859895397488</v>
      </c>
      <c r="L55" s="27">
        <f t="shared" si="37"/>
        <v>0.5504484429052352</v>
      </c>
      <c r="M55" s="27">
        <f t="shared" si="38"/>
        <v>4.2887029288702925</v>
      </c>
      <c r="N55" s="52"/>
      <c r="O55" s="51">
        <f t="shared" si="39"/>
        <v>23.680333382086324</v>
      </c>
      <c r="P55" s="27">
        <f t="shared" si="40"/>
        <v>4.2887029288702925</v>
      </c>
      <c r="Q55" s="58">
        <f t="shared" si="41"/>
        <v>0.5504484429052352</v>
      </c>
      <c r="R55" s="156">
        <f t="shared" si="8"/>
        <v>1101.2434168138541</v>
      </c>
      <c r="S55" s="156">
        <f t="shared" si="9"/>
        <v>1128.3231729650145</v>
      </c>
      <c r="T55" s="153"/>
      <c r="U55" s="153"/>
      <c r="V55" s="76"/>
      <c r="W55" s="1">
        <v>110</v>
      </c>
      <c r="X55" s="7">
        <v>6</v>
      </c>
      <c r="Y55" s="5">
        <v>1</v>
      </c>
      <c r="Z55">
        <v>1335</v>
      </c>
      <c r="AA55" s="68">
        <v>5288</v>
      </c>
      <c r="AB55" s="68">
        <v>1128</v>
      </c>
      <c r="AC55" s="68">
        <v>1298</v>
      </c>
      <c r="AD55" s="27">
        <f t="shared" si="42"/>
        <v>6.2621337925844345E-2</v>
      </c>
      <c r="AE55" s="27">
        <f t="shared" si="43"/>
        <v>2.4215127074145824E-2</v>
      </c>
      <c r="AF55" s="29">
        <f t="shared" si="44"/>
        <v>2.5860420940224729</v>
      </c>
      <c r="AG55" s="29">
        <f t="shared" si="45"/>
        <v>0.51641595576280341</v>
      </c>
      <c r="AH55" s="29">
        <f t="shared" si="46"/>
        <v>3.9610486891385768</v>
      </c>
      <c r="AI55" s="35"/>
      <c r="AJ55" s="51">
        <f t="shared" si="47"/>
        <v>24.433483497458045</v>
      </c>
      <c r="AK55" s="29">
        <f t="shared" si="48"/>
        <v>3.9610486891385768</v>
      </c>
      <c r="AL55" s="58">
        <f t="shared" si="49"/>
        <v>0.51641595576280341</v>
      </c>
      <c r="AM55" s="24"/>
      <c r="AN55" s="122"/>
      <c r="AO55" s="160"/>
      <c r="AP55" s="160"/>
      <c r="AQ55" s="128"/>
      <c r="AS55" s="5"/>
      <c r="AU55" s="3"/>
    </row>
    <row r="56" spans="1:48" x14ac:dyDescent="0.2">
      <c r="A56" s="1">
        <v>110</v>
      </c>
      <c r="B56" s="1">
        <v>111</v>
      </c>
      <c r="C56" s="1" t="s">
        <v>92</v>
      </c>
      <c r="D56" s="66">
        <v>6</v>
      </c>
      <c r="E56">
        <v>1313</v>
      </c>
      <c r="F56">
        <v>1410</v>
      </c>
      <c r="G56" s="43">
        <v>5355</v>
      </c>
      <c r="H56" s="101">
        <v>1.012</v>
      </c>
      <c r="I56" s="25">
        <f t="shared" si="34"/>
        <v>6.1974110715500817E-2</v>
      </c>
      <c r="J56" s="25">
        <f t="shared" si="35"/>
        <v>2.4708961831345119E-2</v>
      </c>
      <c r="K56" s="27">
        <f t="shared" si="36"/>
        <v>2.5081632785106391</v>
      </c>
      <c r="L56" s="27">
        <f t="shared" si="37"/>
        <v>0.49826897718862151</v>
      </c>
      <c r="M56" s="27">
        <f t="shared" si="38"/>
        <v>3.7978723404255321</v>
      </c>
      <c r="N56" s="52"/>
      <c r="O56" s="51">
        <f t="shared" si="39"/>
        <v>24.743060538745809</v>
      </c>
      <c r="P56" s="27">
        <f t="shared" si="40"/>
        <v>3.7978723404255321</v>
      </c>
      <c r="Q56" s="58">
        <f t="shared" si="41"/>
        <v>0.49826897718862151</v>
      </c>
      <c r="R56" s="156">
        <f t="shared" si="8"/>
        <v>1141.2254193185404</v>
      </c>
      <c r="S56" s="156">
        <f t="shared" si="9"/>
        <v>1127.6931020934194</v>
      </c>
      <c r="T56" s="153"/>
      <c r="U56" s="153"/>
      <c r="V56" s="76"/>
      <c r="Y56" s="17"/>
      <c r="Z56"/>
      <c r="AB56" s="68"/>
      <c r="AC56" s="68"/>
      <c r="AD56" s="27"/>
      <c r="AE56" s="27"/>
      <c r="AG56" s="29"/>
      <c r="AH56" s="29"/>
      <c r="AL56" s="58"/>
      <c r="AM56" s="24"/>
      <c r="AN56" s="122"/>
      <c r="AO56" s="160"/>
      <c r="AP56" s="160"/>
      <c r="AQ56" s="128"/>
    </row>
    <row r="57" spans="1:48" x14ac:dyDescent="0.2">
      <c r="A57" s="1">
        <v>110</v>
      </c>
      <c r="B57" s="1">
        <v>111</v>
      </c>
      <c r="C57" s="1" t="s">
        <v>92</v>
      </c>
      <c r="D57" s="66">
        <v>6</v>
      </c>
      <c r="E57">
        <v>1334</v>
      </c>
      <c r="F57">
        <v>1530</v>
      </c>
      <c r="G57" s="43">
        <v>5400</v>
      </c>
      <c r="H57" s="101">
        <v>1.0289999999999999</v>
      </c>
      <c r="I57" s="25">
        <f t="shared" si="34"/>
        <v>6.0542783115945895E-2</v>
      </c>
      <c r="J57" s="25">
        <f t="shared" si="35"/>
        <v>2.5565453807627384E-2</v>
      </c>
      <c r="K57" s="27">
        <f t="shared" si="36"/>
        <v>2.3681481882352942</v>
      </c>
      <c r="L57" s="27">
        <f t="shared" si="37"/>
        <v>0.46498929766264513</v>
      </c>
      <c r="M57" s="27">
        <f t="shared" si="38"/>
        <v>3.5294117647058822</v>
      </c>
      <c r="N57" s="52"/>
      <c r="O57" s="51">
        <f t="shared" si="39"/>
        <v>24.950985417222661</v>
      </c>
      <c r="P57" s="27">
        <f t="shared" si="40"/>
        <v>3.5294117647058822</v>
      </c>
      <c r="Q57" s="58">
        <f t="shared" si="41"/>
        <v>0.46498929766264513</v>
      </c>
      <c r="R57" s="156">
        <f t="shared" si="8"/>
        <v>1159.478072635897</v>
      </c>
      <c r="S57" s="156">
        <f t="shared" si="9"/>
        <v>1126.8008480426599</v>
      </c>
      <c r="T57" s="153"/>
      <c r="U57" s="153"/>
      <c r="V57" s="76"/>
      <c r="Y57" s="17"/>
      <c r="Z57"/>
      <c r="AB57" s="68"/>
      <c r="AC57" s="68"/>
      <c r="AD57" s="27"/>
      <c r="AE57" s="27"/>
      <c r="AG57" s="29"/>
      <c r="AH57" s="29"/>
      <c r="AL57" s="58"/>
      <c r="AM57" s="24"/>
      <c r="AN57" s="122"/>
      <c r="AO57" s="160"/>
      <c r="AP57" s="160"/>
      <c r="AQ57" s="128"/>
    </row>
    <row r="58" spans="1:48" x14ac:dyDescent="0.2">
      <c r="A58" s="1">
        <v>110</v>
      </c>
      <c r="B58" s="1">
        <v>111</v>
      </c>
      <c r="C58" s="1" t="s">
        <v>92</v>
      </c>
      <c r="D58" s="66">
        <v>6</v>
      </c>
      <c r="E58">
        <v>1361</v>
      </c>
      <c r="F58">
        <v>1645</v>
      </c>
      <c r="G58" s="43">
        <v>5420</v>
      </c>
      <c r="H58" s="101">
        <v>1.0489999999999999</v>
      </c>
      <c r="I58" s="25">
        <f t="shared" si="34"/>
        <v>5.8379895976422014E-2</v>
      </c>
      <c r="J58" s="25">
        <f t="shared" si="35"/>
        <v>2.5883386105949861E-2</v>
      </c>
      <c r="K58" s="27">
        <f t="shared" si="36"/>
        <v>2.2554968556838908</v>
      </c>
      <c r="L58" s="27">
        <f t="shared" si="37"/>
        <v>0.43488735066022255</v>
      </c>
      <c r="M58" s="27">
        <f t="shared" si="38"/>
        <v>3.2948328267477205</v>
      </c>
      <c r="N58" s="52"/>
      <c r="O58" s="51">
        <f t="shared" si="39"/>
        <v>25.043396474323487</v>
      </c>
      <c r="P58" s="27">
        <f t="shared" si="40"/>
        <v>3.2948328267477205</v>
      </c>
      <c r="Q58" s="58">
        <f t="shared" si="41"/>
        <v>0.43488735066022255</v>
      </c>
      <c r="R58" s="156">
        <f t="shared" si="8"/>
        <v>1182.9457697582127</v>
      </c>
      <c r="S58" s="156">
        <f t="shared" si="9"/>
        <v>1127.6890083491066</v>
      </c>
      <c r="T58" s="153"/>
      <c r="U58" s="153"/>
      <c r="V58" s="76"/>
      <c r="Y58" s="17"/>
      <c r="Z58"/>
      <c r="AB58" s="68"/>
      <c r="AC58" s="68"/>
      <c r="AD58" s="27"/>
      <c r="AE58" s="27"/>
      <c r="AG58" s="29"/>
      <c r="AH58" s="29"/>
      <c r="AL58" s="58"/>
      <c r="AM58" s="24"/>
      <c r="AN58" s="122"/>
      <c r="AO58" s="160"/>
      <c r="AP58" s="160"/>
      <c r="AQ58" s="128"/>
    </row>
    <row r="59" spans="1:48" x14ac:dyDescent="0.2">
      <c r="A59" s="1">
        <v>110</v>
      </c>
      <c r="B59" s="1">
        <v>111</v>
      </c>
      <c r="C59" s="1" t="s">
        <v>92</v>
      </c>
      <c r="D59" s="66">
        <v>6</v>
      </c>
      <c r="E59">
        <v>1388</v>
      </c>
      <c r="F59">
        <v>1787</v>
      </c>
      <c r="G59" s="43">
        <v>5460</v>
      </c>
      <c r="H59" s="101">
        <v>1.069</v>
      </c>
      <c r="I59" s="25">
        <f t="shared" si="34"/>
        <v>5.6544971712800519E-2</v>
      </c>
      <c r="J59" s="25">
        <f t="shared" si="35"/>
        <v>2.6508534467037458E-2</v>
      </c>
      <c r="K59" s="27">
        <f t="shared" si="36"/>
        <v>2.1330855458310016</v>
      </c>
      <c r="L59" s="27">
        <f t="shared" si="37"/>
        <v>0.40476985367371804</v>
      </c>
      <c r="M59" s="27">
        <f t="shared" si="38"/>
        <v>3.0554001119194178</v>
      </c>
      <c r="N59" s="52"/>
      <c r="O59" s="51">
        <f t="shared" si="39"/>
        <v>25.228218588525138</v>
      </c>
      <c r="P59" s="27">
        <f t="shared" si="40"/>
        <v>3.0554001119194178</v>
      </c>
      <c r="Q59" s="58">
        <f t="shared" si="41"/>
        <v>0.40476985367371804</v>
      </c>
      <c r="R59" s="156">
        <f t="shared" si="8"/>
        <v>1206.4134668805284</v>
      </c>
      <c r="S59" s="156">
        <f t="shared" si="9"/>
        <v>1128.5439353419349</v>
      </c>
      <c r="T59" s="153"/>
      <c r="U59" s="153"/>
      <c r="V59" s="76"/>
      <c r="Y59" s="17"/>
      <c r="Z59"/>
      <c r="AB59" s="68"/>
      <c r="AC59" s="68"/>
      <c r="AD59" s="27"/>
      <c r="AE59" s="27"/>
      <c r="AG59" s="29"/>
      <c r="AH59" s="29"/>
      <c r="AL59" s="58"/>
      <c r="AM59" s="24"/>
      <c r="AN59" s="122"/>
      <c r="AO59" s="160"/>
      <c r="AP59" s="160"/>
      <c r="AQ59" s="128"/>
    </row>
    <row r="60" spans="1:48" x14ac:dyDescent="0.2">
      <c r="E60"/>
      <c r="F60"/>
      <c r="G60"/>
      <c r="H60"/>
      <c r="I60" s="25"/>
      <c r="J60" s="25"/>
      <c r="K60" s="27"/>
      <c r="L60" s="27"/>
      <c r="M60" s="27"/>
      <c r="N60" s="52"/>
      <c r="O60" s="51"/>
      <c r="P60" s="27"/>
      <c r="Q60" s="58"/>
      <c r="R60" s="156"/>
      <c r="T60" s="153"/>
      <c r="U60" s="153"/>
      <c r="V60" s="76"/>
      <c r="Y60" s="17"/>
      <c r="AB60" s="68"/>
      <c r="AC60" s="68"/>
      <c r="AD60" s="27"/>
      <c r="AE60" s="27"/>
      <c r="AG60" s="29"/>
      <c r="AH60" s="29"/>
      <c r="AL60" s="58"/>
      <c r="AM60" s="24"/>
      <c r="AN60" s="122"/>
      <c r="AO60" s="160"/>
      <c r="AP60" s="160"/>
      <c r="AQ60" s="128"/>
    </row>
    <row r="61" spans="1:48" x14ac:dyDescent="0.2">
      <c r="E61"/>
      <c r="F61"/>
      <c r="G61"/>
      <c r="H61"/>
      <c r="I61" s="25"/>
      <c r="J61" s="25"/>
      <c r="K61" s="27"/>
      <c r="L61" s="27"/>
      <c r="M61" s="27"/>
      <c r="N61" s="52"/>
      <c r="O61" s="51"/>
      <c r="P61" s="27"/>
      <c r="Q61" s="58"/>
      <c r="R61" s="156"/>
      <c r="T61" s="153"/>
      <c r="U61" s="153"/>
      <c r="Y61" s="17"/>
      <c r="AB61" s="68"/>
      <c r="AC61" s="68"/>
      <c r="AD61" s="27"/>
      <c r="AE61" s="27"/>
      <c r="AG61" s="29"/>
      <c r="AH61" s="29"/>
      <c r="AL61" s="58"/>
      <c r="AN61" s="122"/>
      <c r="AO61" s="160"/>
      <c r="AP61" s="160"/>
      <c r="AQ61" s="128"/>
    </row>
    <row r="62" spans="1:48" x14ac:dyDescent="0.2">
      <c r="A62" s="1">
        <v>111</v>
      </c>
      <c r="B62" s="1">
        <v>122</v>
      </c>
      <c r="C62" s="1" t="s">
        <v>92</v>
      </c>
      <c r="D62" s="66">
        <v>8</v>
      </c>
      <c r="E62" s="68">
        <v>696</v>
      </c>
      <c r="F62" s="47">
        <v>246</v>
      </c>
      <c r="G62">
        <v>2160</v>
      </c>
      <c r="H62" s="17">
        <v>0.53800000000000003</v>
      </c>
      <c r="I62" s="25">
        <f t="shared" ref="I62:I79" si="50">0.1515*(G62/1000)/(E62/1000)^2/($D$4/10)^4</f>
        <v>8.8964256300931632E-2</v>
      </c>
      <c r="J62" s="25">
        <f t="shared" ref="J62:J79" si="51">0.5*(F62/1000)/(E62/1000)^3/($D$4/10)^5</f>
        <v>2.8942560674413354E-2</v>
      </c>
      <c r="K62" s="27">
        <f t="shared" ref="K62:K79" si="52">I62/J62</f>
        <v>3.073821190243903</v>
      </c>
      <c r="L62" s="27">
        <f t="shared" ref="L62:L79" si="53">0.798*I62^1.5/J62</f>
        <v>0.73162623101477442</v>
      </c>
      <c r="M62" s="27">
        <f t="shared" ref="M62:M79" si="54">G62/F62</f>
        <v>8.7804878048780495</v>
      </c>
      <c r="N62" s="52"/>
      <c r="O62" s="51">
        <f t="shared" ref="O62:O79" si="55">G62/(PI()*$D$4^2/4)</f>
        <v>9.9803941668890648</v>
      </c>
      <c r="P62" s="27">
        <f t="shared" ref="P62:P79" si="56">M62</f>
        <v>8.7804878048780495</v>
      </c>
      <c r="Q62" s="58">
        <f t="shared" ref="Q62:Q79" si="57">L62</f>
        <v>0.73162623101477442</v>
      </c>
      <c r="R62" s="156">
        <f t="shared" si="8"/>
        <v>604.94508137525065</v>
      </c>
      <c r="S62" s="156">
        <f t="shared" si="9"/>
        <v>1124.4332367569714</v>
      </c>
      <c r="T62" s="153"/>
      <c r="U62" s="153"/>
      <c r="W62" s="9">
        <v>111</v>
      </c>
      <c r="X62" s="7">
        <v>8</v>
      </c>
      <c r="Y62" s="5">
        <v>0.72499999999999998</v>
      </c>
      <c r="Z62" s="68">
        <v>618</v>
      </c>
      <c r="AA62">
        <v>3925</v>
      </c>
      <c r="AB62">
        <v>815</v>
      </c>
      <c r="AC62">
        <v>938</v>
      </c>
      <c r="AD62" s="27">
        <f t="shared" ref="AD62:AD73" si="58">0.1515*(AA62/1000)/(AC62/1000)^2/($D$4/10)^4</f>
        <v>8.9004971405583319E-2</v>
      </c>
      <c r="AE62" s="27">
        <f t="shared" ref="AE62:AE73" si="59">0.5*(Z62/1000)/(AC62/1000)^3/($D$4/10)^5</f>
        <v>2.9703629834279717E-2</v>
      </c>
      <c r="AF62" s="29">
        <f t="shared" ref="AF62:AF73" si="60">AD62/AE62</f>
        <v>2.996434169902912</v>
      </c>
      <c r="AG62" s="29">
        <f t="shared" ref="AG62:AG73" si="61">0.798*AD62^1.5/AE62</f>
        <v>0.7133698737851123</v>
      </c>
      <c r="AH62" s="29">
        <f t="shared" ref="AH62:AH73" si="62">AA62/Z62</f>
        <v>6.3511326860841422</v>
      </c>
      <c r="AI62" s="35"/>
      <c r="AJ62" s="51">
        <f t="shared" ref="AJ62:AJ73" si="63">AA62/(PI()*$D$4^2/4)</f>
        <v>18.135669956036843</v>
      </c>
      <c r="AK62" s="29">
        <f t="shared" ref="AK62:AK73" si="64">AH62</f>
        <v>6.3511326860841422</v>
      </c>
      <c r="AL62" s="58">
        <f t="shared" ref="AL62:AL73" si="65">AG62</f>
        <v>0.7133698737851123</v>
      </c>
      <c r="AM62" s="24"/>
      <c r="AN62" s="122"/>
      <c r="AO62" s="160"/>
      <c r="AP62" s="160"/>
      <c r="AQ62" s="128"/>
      <c r="AS62" s="5"/>
      <c r="AU62" s="3"/>
    </row>
    <row r="63" spans="1:48" x14ac:dyDescent="0.2">
      <c r="A63" s="1">
        <v>111</v>
      </c>
      <c r="B63" s="1">
        <v>122</v>
      </c>
      <c r="C63" s="1" t="s">
        <v>92</v>
      </c>
      <c r="D63" s="66">
        <v>8</v>
      </c>
      <c r="E63" s="68">
        <v>810</v>
      </c>
      <c r="F63" s="47">
        <v>388</v>
      </c>
      <c r="G63">
        <v>2892</v>
      </c>
      <c r="H63" s="17">
        <v>0.626</v>
      </c>
      <c r="I63" s="25">
        <f t="shared" si="50"/>
        <v>8.7944469105705192E-2</v>
      </c>
      <c r="J63" s="25">
        <f t="shared" si="51"/>
        <v>2.8960511833441751E-2</v>
      </c>
      <c r="K63" s="27">
        <f t="shared" si="52"/>
        <v>3.0367028597938153</v>
      </c>
      <c r="L63" s="27">
        <f t="shared" si="53"/>
        <v>0.71863680455632239</v>
      </c>
      <c r="M63" s="27">
        <f t="shared" si="54"/>
        <v>7.4536082474226806</v>
      </c>
      <c r="N63" s="52"/>
      <c r="O63" s="51">
        <f t="shared" si="55"/>
        <v>13.362638856779249</v>
      </c>
      <c r="P63" s="27">
        <f t="shared" si="56"/>
        <v>7.4536082474226806</v>
      </c>
      <c r="Q63" s="58">
        <f t="shared" si="57"/>
        <v>0.71863680455632239</v>
      </c>
      <c r="R63" s="156">
        <f t="shared" si="8"/>
        <v>704.03091366947262</v>
      </c>
      <c r="S63" s="156">
        <f t="shared" si="9"/>
        <v>1124.6500218362182</v>
      </c>
      <c r="T63" s="153"/>
      <c r="U63" s="153"/>
      <c r="W63" s="9">
        <v>111</v>
      </c>
      <c r="X63" s="7">
        <v>8</v>
      </c>
      <c r="Y63" s="5">
        <v>0.75</v>
      </c>
      <c r="Z63" s="68">
        <v>688</v>
      </c>
      <c r="AA63">
        <v>4204</v>
      </c>
      <c r="AB63">
        <v>843</v>
      </c>
      <c r="AC63">
        <v>970</v>
      </c>
      <c r="AD63" s="27">
        <f t="shared" si="58"/>
        <v>8.914551935787636E-2</v>
      </c>
      <c r="AE63" s="27">
        <f t="shared" si="59"/>
        <v>2.9902176428107361E-2</v>
      </c>
      <c r="AF63" s="29">
        <f t="shared" si="60"/>
        <v>2.981238491860466</v>
      </c>
      <c r="AG63" s="29">
        <f t="shared" si="61"/>
        <v>0.71031235873038001</v>
      </c>
      <c r="AH63" s="29">
        <f t="shared" si="62"/>
        <v>6.1104651162790695</v>
      </c>
      <c r="AI63" s="35"/>
      <c r="AJ63" s="51">
        <f t="shared" si="63"/>
        <v>19.424804202593347</v>
      </c>
      <c r="AK63" s="29">
        <f t="shared" si="64"/>
        <v>6.1104651162790695</v>
      </c>
      <c r="AL63" s="58">
        <f t="shared" si="65"/>
        <v>0.71031235873038001</v>
      </c>
      <c r="AM63" s="24"/>
      <c r="AN63" s="122"/>
      <c r="AO63" s="160"/>
      <c r="AP63" s="160"/>
      <c r="AQ63" s="128"/>
      <c r="AS63" s="5"/>
      <c r="AU63" s="3"/>
    </row>
    <row r="64" spans="1:48" x14ac:dyDescent="0.2">
      <c r="A64" s="1">
        <v>111</v>
      </c>
      <c r="B64" s="1">
        <v>122</v>
      </c>
      <c r="C64" s="1" t="s">
        <v>92</v>
      </c>
      <c r="D64" s="66">
        <v>8</v>
      </c>
      <c r="E64" s="68">
        <v>921</v>
      </c>
      <c r="F64" s="47">
        <v>584</v>
      </c>
      <c r="G64">
        <v>3802</v>
      </c>
      <c r="H64" s="17">
        <v>0.71199999999999997</v>
      </c>
      <c r="I64" s="25">
        <f t="shared" si="50"/>
        <v>8.9427920654818763E-2</v>
      </c>
      <c r="J64" s="25">
        <f t="shared" si="51"/>
        <v>2.9652650625748515E-2</v>
      </c>
      <c r="K64" s="27">
        <f t="shared" si="52"/>
        <v>3.015849132123289</v>
      </c>
      <c r="L64" s="27">
        <f t="shared" si="53"/>
        <v>0.71969596849064543</v>
      </c>
      <c r="M64" s="27">
        <f t="shared" si="54"/>
        <v>6.5102739726027394</v>
      </c>
      <c r="N64" s="52"/>
      <c r="O64" s="51">
        <f t="shared" si="55"/>
        <v>17.56734195486677</v>
      </c>
      <c r="P64" s="27">
        <f t="shared" si="56"/>
        <v>6.5102739726027394</v>
      </c>
      <c r="Q64" s="58">
        <f t="shared" si="57"/>
        <v>0.71969596849064543</v>
      </c>
      <c r="R64" s="156">
        <f t="shared" si="8"/>
        <v>800.50922406121515</v>
      </c>
      <c r="S64" s="156">
        <f t="shared" si="9"/>
        <v>1124.3107079511449</v>
      </c>
      <c r="T64" s="153"/>
      <c r="U64" s="153"/>
      <c r="W64" s="9">
        <v>111</v>
      </c>
      <c r="X64" s="7">
        <v>8</v>
      </c>
      <c r="Y64" s="5">
        <v>0.77500000000000002</v>
      </c>
      <c r="Z64" s="68">
        <v>763</v>
      </c>
      <c r="AA64">
        <v>4493</v>
      </c>
      <c r="AB64">
        <v>872</v>
      </c>
      <c r="AC64">
        <v>1003</v>
      </c>
      <c r="AD64" s="27">
        <f t="shared" si="58"/>
        <v>8.9107617763269101E-2</v>
      </c>
      <c r="AE64" s="27">
        <f t="shared" si="59"/>
        <v>2.9995168297551972E-2</v>
      </c>
      <c r="AF64" s="29">
        <f t="shared" si="60"/>
        <v>2.9707323819397118</v>
      </c>
      <c r="AG64" s="29">
        <f t="shared" si="61"/>
        <v>0.70765868025945866</v>
      </c>
      <c r="AH64" s="29">
        <f t="shared" si="62"/>
        <v>5.8885976408912191</v>
      </c>
      <c r="AI64" s="35"/>
      <c r="AJ64" s="51">
        <f t="shared" si="63"/>
        <v>20.760143977700263</v>
      </c>
      <c r="AK64" s="29">
        <f t="shared" si="64"/>
        <v>5.8885976408912191</v>
      </c>
      <c r="AL64" s="58">
        <f t="shared" si="65"/>
        <v>0.70765868025945866</v>
      </c>
      <c r="AM64" s="24"/>
      <c r="AN64" s="122"/>
      <c r="AO64" s="160"/>
      <c r="AP64" s="160"/>
      <c r="AQ64" s="128"/>
      <c r="AS64" s="5"/>
      <c r="AU64" s="3"/>
    </row>
    <row r="65" spans="1:47" x14ac:dyDescent="0.2">
      <c r="A65" s="1">
        <v>111</v>
      </c>
      <c r="B65" s="1">
        <v>122</v>
      </c>
      <c r="C65" s="1" t="s">
        <v>92</v>
      </c>
      <c r="D65" s="66">
        <v>8</v>
      </c>
      <c r="E65" s="68">
        <v>1050</v>
      </c>
      <c r="F65" s="47">
        <v>884</v>
      </c>
      <c r="G65">
        <v>4940</v>
      </c>
      <c r="H65" s="17">
        <v>0.81200000000000006</v>
      </c>
      <c r="I65" s="25">
        <f t="shared" si="50"/>
        <v>8.9398170551164904E-2</v>
      </c>
      <c r="J65" s="25">
        <f t="shared" si="51"/>
        <v>3.0291022386173459E-2</v>
      </c>
      <c r="K65" s="27">
        <f t="shared" si="52"/>
        <v>2.9513091176470589</v>
      </c>
      <c r="L65" s="27">
        <f t="shared" si="53"/>
        <v>0.70417711458700827</v>
      </c>
      <c r="M65" s="27">
        <f t="shared" si="54"/>
        <v>5.5882352941176467</v>
      </c>
      <c r="N65" s="52"/>
      <c r="O65" s="51">
        <f t="shared" si="55"/>
        <v>22.825531103903696</v>
      </c>
      <c r="P65" s="27">
        <f t="shared" si="56"/>
        <v>5.5882352941176467</v>
      </c>
      <c r="Q65" s="58">
        <f t="shared" si="57"/>
        <v>0.70417711458700827</v>
      </c>
      <c r="R65" s="156">
        <f t="shared" si="8"/>
        <v>912.63266586783493</v>
      </c>
      <c r="S65" s="156">
        <f t="shared" si="9"/>
        <v>1123.9318545170381</v>
      </c>
      <c r="T65" s="153"/>
      <c r="U65" s="153"/>
      <c r="W65" s="9">
        <v>111</v>
      </c>
      <c r="X65" s="7">
        <v>8</v>
      </c>
      <c r="Y65" s="5">
        <v>0.8</v>
      </c>
      <c r="Z65" s="68">
        <v>843</v>
      </c>
      <c r="AA65">
        <v>4793</v>
      </c>
      <c r="AB65">
        <v>900</v>
      </c>
      <c r="AC65">
        <v>1035</v>
      </c>
      <c r="AD65" s="27">
        <f t="shared" si="58"/>
        <v>8.9270303253130998E-2</v>
      </c>
      <c r="AE65" s="27">
        <f t="shared" si="59"/>
        <v>3.0160330021811808E-2</v>
      </c>
      <c r="AF65" s="29">
        <f t="shared" si="60"/>
        <v>2.9598583035587187</v>
      </c>
      <c r="AG65" s="29">
        <f t="shared" si="61"/>
        <v>0.70571169907299425</v>
      </c>
      <c r="AH65" s="29">
        <f t="shared" si="62"/>
        <v>5.68564650059312</v>
      </c>
      <c r="AI65" s="35"/>
      <c r="AJ65" s="51">
        <f t="shared" si="63"/>
        <v>22.146309834212634</v>
      </c>
      <c r="AK65" s="29">
        <f t="shared" si="64"/>
        <v>5.68564650059312</v>
      </c>
      <c r="AL65" s="58">
        <f t="shared" si="65"/>
        <v>0.70571169907299425</v>
      </c>
      <c r="AM65" s="24"/>
      <c r="AN65" s="122"/>
      <c r="AO65" s="160"/>
      <c r="AP65" s="160"/>
      <c r="AQ65" s="128"/>
      <c r="AS65" s="5"/>
      <c r="AU65" s="3"/>
    </row>
    <row r="66" spans="1:47" x14ac:dyDescent="0.2">
      <c r="A66" s="1">
        <v>111</v>
      </c>
      <c r="B66" s="1">
        <v>122</v>
      </c>
      <c r="C66" s="1" t="s">
        <v>92</v>
      </c>
      <c r="D66" s="66">
        <v>8</v>
      </c>
      <c r="E66" s="68">
        <v>1073</v>
      </c>
      <c r="F66" s="47">
        <v>935</v>
      </c>
      <c r="G66">
        <v>5145</v>
      </c>
      <c r="H66" s="17">
        <v>0.82899999999999996</v>
      </c>
      <c r="I66" s="25">
        <f t="shared" si="50"/>
        <v>8.9159210843592532E-2</v>
      </c>
      <c r="J66" s="25">
        <f t="shared" si="51"/>
        <v>3.0022165112531911E-2</v>
      </c>
      <c r="K66" s="27">
        <f t="shared" si="52"/>
        <v>2.9697795115508017</v>
      </c>
      <c r="L66" s="27">
        <f t="shared" si="53"/>
        <v>0.70763646776310329</v>
      </c>
      <c r="M66" s="27">
        <f t="shared" si="54"/>
        <v>5.5026737967914441</v>
      </c>
      <c r="N66" s="52"/>
      <c r="O66" s="51">
        <f t="shared" si="55"/>
        <v>23.772744439187147</v>
      </c>
      <c r="P66" s="27">
        <f t="shared" si="56"/>
        <v>5.5026737967914441</v>
      </c>
      <c r="Q66" s="58">
        <f t="shared" si="57"/>
        <v>0.70763646776310329</v>
      </c>
      <c r="R66" s="156">
        <f t="shared" si="8"/>
        <v>932.62366712017797</v>
      </c>
      <c r="S66" s="156">
        <f t="shared" si="9"/>
        <v>1124.9983921835683</v>
      </c>
      <c r="T66" s="153"/>
      <c r="U66" s="153"/>
      <c r="W66" s="9">
        <v>111</v>
      </c>
      <c r="X66" s="7">
        <v>8</v>
      </c>
      <c r="Y66" s="5">
        <v>0.82499999999999996</v>
      </c>
      <c r="Z66" s="68">
        <v>930</v>
      </c>
      <c r="AA66">
        <v>5110</v>
      </c>
      <c r="AB66">
        <v>928</v>
      </c>
      <c r="AC66">
        <v>1067</v>
      </c>
      <c r="AD66" s="27">
        <f t="shared" si="58"/>
        <v>8.9551392203951419E-2</v>
      </c>
      <c r="AE66" s="27">
        <f t="shared" si="59"/>
        <v>3.0368214227521551E-2</v>
      </c>
      <c r="AF66" s="29">
        <f t="shared" si="60"/>
        <v>2.948852755483871</v>
      </c>
      <c r="AG66" s="29">
        <f t="shared" si="61"/>
        <v>0.70419372351416998</v>
      </c>
      <c r="AH66" s="29">
        <f t="shared" si="62"/>
        <v>5.4946236559139781</v>
      </c>
      <c r="AI66" s="35"/>
      <c r="AJ66" s="51">
        <f t="shared" si="63"/>
        <v>23.611025089260703</v>
      </c>
      <c r="AK66" s="29">
        <f t="shared" si="64"/>
        <v>5.4946236559139781</v>
      </c>
      <c r="AL66" s="58">
        <f t="shared" si="65"/>
        <v>0.70419372351416998</v>
      </c>
      <c r="AM66" s="24"/>
      <c r="AN66" s="122"/>
      <c r="AO66" s="160"/>
      <c r="AP66" s="160"/>
      <c r="AQ66" s="128"/>
      <c r="AS66" s="5"/>
      <c r="AU66" s="3"/>
    </row>
    <row r="67" spans="1:47" x14ac:dyDescent="0.2">
      <c r="A67" s="1">
        <v>111</v>
      </c>
      <c r="B67" s="1">
        <v>122</v>
      </c>
      <c r="C67" s="1" t="s">
        <v>92</v>
      </c>
      <c r="D67" s="66">
        <v>8</v>
      </c>
      <c r="E67" s="68">
        <v>1103</v>
      </c>
      <c r="F67" s="47">
        <v>1030</v>
      </c>
      <c r="G67">
        <v>5455</v>
      </c>
      <c r="H67" s="17">
        <v>0.85199999999999998</v>
      </c>
      <c r="I67" s="25">
        <f t="shared" si="50"/>
        <v>8.9458994136489292E-2</v>
      </c>
      <c r="J67" s="25">
        <f t="shared" si="51"/>
        <v>3.0446701647429526E-2</v>
      </c>
      <c r="K67" s="27">
        <f t="shared" si="52"/>
        <v>2.9382162696116509</v>
      </c>
      <c r="L67" s="27">
        <f t="shared" si="53"/>
        <v>0.70129163055015975</v>
      </c>
      <c r="M67" s="27">
        <f t="shared" si="54"/>
        <v>5.2961165048543686</v>
      </c>
      <c r="N67" s="52"/>
      <c r="O67" s="51">
        <f t="shared" si="55"/>
        <v>25.20511582424993</v>
      </c>
      <c r="P67" s="27">
        <f t="shared" si="56"/>
        <v>5.2961165048543686</v>
      </c>
      <c r="Q67" s="58">
        <f t="shared" si="57"/>
        <v>0.70129163055015975</v>
      </c>
      <c r="R67" s="156">
        <f t="shared" si="8"/>
        <v>958.69888614497336</v>
      </c>
      <c r="S67" s="156">
        <f t="shared" si="9"/>
        <v>1125.2334344424571</v>
      </c>
      <c r="T67" s="153"/>
      <c r="U67" s="153"/>
      <c r="W67" s="9">
        <v>111</v>
      </c>
      <c r="X67" s="7">
        <v>8</v>
      </c>
      <c r="Y67" s="5">
        <v>0.85</v>
      </c>
      <c r="Z67" s="68">
        <v>1023</v>
      </c>
      <c r="AA67">
        <v>5437</v>
      </c>
      <c r="AB67">
        <v>956</v>
      </c>
      <c r="AC67">
        <v>1100</v>
      </c>
      <c r="AD67" s="27">
        <f t="shared" si="58"/>
        <v>8.9650815278978918E-2</v>
      </c>
      <c r="AE67" s="27">
        <f t="shared" si="59"/>
        <v>3.048787410204223E-2</v>
      </c>
      <c r="AF67" s="29">
        <f t="shared" si="60"/>
        <v>2.9405400645161301</v>
      </c>
      <c r="AG67" s="29">
        <f t="shared" si="61"/>
        <v>0.70259833135276117</v>
      </c>
      <c r="AH67" s="29">
        <f t="shared" si="62"/>
        <v>5.3147605083088951</v>
      </c>
      <c r="AI67" s="35"/>
      <c r="AJ67" s="51">
        <f t="shared" si="63"/>
        <v>25.12194587285919</v>
      </c>
      <c r="AK67" s="29">
        <f t="shared" si="64"/>
        <v>5.3147605083088951</v>
      </c>
      <c r="AL67" s="58">
        <f t="shared" si="65"/>
        <v>0.70259833135276117</v>
      </c>
      <c r="AM67" s="24"/>
      <c r="AN67" s="122"/>
      <c r="AO67" s="160"/>
      <c r="AP67" s="160"/>
      <c r="AQ67" s="128"/>
      <c r="AS67" s="5"/>
      <c r="AU67" s="3"/>
    </row>
    <row r="68" spans="1:47" x14ac:dyDescent="0.2">
      <c r="A68" s="1">
        <v>111</v>
      </c>
      <c r="B68" s="1">
        <v>122</v>
      </c>
      <c r="C68" s="1" t="s">
        <v>92</v>
      </c>
      <c r="D68" s="66">
        <v>8</v>
      </c>
      <c r="E68" s="68">
        <v>1128</v>
      </c>
      <c r="F68" s="47">
        <v>1115</v>
      </c>
      <c r="G68">
        <v>5725</v>
      </c>
      <c r="H68" s="17">
        <v>0.872</v>
      </c>
      <c r="I68" s="25">
        <f t="shared" si="50"/>
        <v>8.9771311997741354E-2</v>
      </c>
      <c r="J68" s="25">
        <f t="shared" si="51"/>
        <v>3.0816061528787707E-2</v>
      </c>
      <c r="K68" s="27">
        <f t="shared" si="52"/>
        <v>2.9131338511210756</v>
      </c>
      <c r="L68" s="27">
        <f t="shared" si="53"/>
        <v>0.69651763603562544</v>
      </c>
      <c r="M68" s="27">
        <f t="shared" si="54"/>
        <v>5.1345291479820627</v>
      </c>
      <c r="N68" s="52"/>
      <c r="O68" s="51">
        <f t="shared" si="55"/>
        <v>26.452665095111065</v>
      </c>
      <c r="P68" s="27">
        <f t="shared" si="56"/>
        <v>5.1345291479820627</v>
      </c>
      <c r="Q68" s="58">
        <f t="shared" si="57"/>
        <v>0.69651763603562544</v>
      </c>
      <c r="R68" s="156">
        <f t="shared" si="8"/>
        <v>980.42823533230273</v>
      </c>
      <c r="S68" s="156">
        <f t="shared" si="9"/>
        <v>1124.3443065737417</v>
      </c>
      <c r="T68" s="153"/>
      <c r="U68" s="153"/>
      <c r="W68" s="9">
        <v>111</v>
      </c>
      <c r="X68" s="7">
        <v>8</v>
      </c>
      <c r="Y68" s="5">
        <v>0.875</v>
      </c>
      <c r="Z68" s="68">
        <v>1131</v>
      </c>
      <c r="AA68">
        <v>5806</v>
      </c>
      <c r="AB68">
        <v>984</v>
      </c>
      <c r="AC68">
        <v>1132</v>
      </c>
      <c r="AD68" s="27">
        <f t="shared" si="58"/>
        <v>9.0399173216042739E-2</v>
      </c>
      <c r="AE68" s="27">
        <f t="shared" si="59"/>
        <v>3.0928074904767528E-2</v>
      </c>
      <c r="AF68" s="29">
        <f t="shared" si="60"/>
        <v>2.9228839329442975</v>
      </c>
      <c r="AG68" s="29">
        <f t="shared" si="61"/>
        <v>0.70128845692074193</v>
      </c>
      <c r="AH68" s="29">
        <f t="shared" si="62"/>
        <v>5.1335101679929265</v>
      </c>
      <c r="AI68" s="35"/>
      <c r="AJ68" s="51">
        <f t="shared" si="63"/>
        <v>26.826929876369405</v>
      </c>
      <c r="AK68" s="29">
        <f t="shared" si="64"/>
        <v>5.1335101679929265</v>
      </c>
      <c r="AL68" s="58">
        <f t="shared" si="65"/>
        <v>0.70128845692074193</v>
      </c>
      <c r="AM68" s="24"/>
      <c r="AN68" s="122"/>
      <c r="AO68" s="160"/>
      <c r="AP68" s="160"/>
      <c r="AQ68" s="128"/>
      <c r="AS68" s="5"/>
      <c r="AU68" s="3"/>
    </row>
    <row r="69" spans="1:47" x14ac:dyDescent="0.2">
      <c r="A69" s="1">
        <v>111</v>
      </c>
      <c r="B69" s="1">
        <v>122</v>
      </c>
      <c r="C69" s="1" t="s">
        <v>92</v>
      </c>
      <c r="D69" s="66">
        <v>8</v>
      </c>
      <c r="E69" s="68">
        <v>1155</v>
      </c>
      <c r="F69" s="47">
        <v>1214</v>
      </c>
      <c r="G69" s="47">
        <v>6118</v>
      </c>
      <c r="H69" s="50">
        <v>0.89300000000000002</v>
      </c>
      <c r="I69" s="25">
        <f t="shared" si="50"/>
        <v>9.150098829458074E-2</v>
      </c>
      <c r="J69" s="25">
        <f t="shared" si="51"/>
        <v>3.1253761823701577E-2</v>
      </c>
      <c r="K69" s="27">
        <f t="shared" si="52"/>
        <v>2.9276791962108741</v>
      </c>
      <c r="L69" s="27">
        <f t="shared" si="53"/>
        <v>0.7067068005016528</v>
      </c>
      <c r="M69" s="27">
        <f t="shared" si="54"/>
        <v>5.039538714991763</v>
      </c>
      <c r="N69" s="52"/>
      <c r="O69" s="51">
        <f t="shared" si="55"/>
        <v>28.26854236714227</v>
      </c>
      <c r="P69" s="27">
        <f t="shared" si="56"/>
        <v>5.039538714991763</v>
      </c>
      <c r="Q69" s="58">
        <f t="shared" si="57"/>
        <v>0.7067068005016528</v>
      </c>
      <c r="R69" s="156">
        <f t="shared" si="8"/>
        <v>1003.8959324546183</v>
      </c>
      <c r="S69" s="156">
        <f t="shared" si="9"/>
        <v>1124.1835749771762</v>
      </c>
      <c r="T69" s="153"/>
      <c r="U69" s="153"/>
      <c r="W69" s="9">
        <v>111</v>
      </c>
      <c r="X69" s="7">
        <v>8</v>
      </c>
      <c r="Y69" s="5">
        <v>0.9</v>
      </c>
      <c r="Z69" s="68">
        <v>1245</v>
      </c>
      <c r="AA69">
        <v>6186</v>
      </c>
      <c r="AB69">
        <v>1012</v>
      </c>
      <c r="AC69">
        <v>1164</v>
      </c>
      <c r="AD69" s="27">
        <f t="shared" si="58"/>
        <v>9.1092838623900385E-2</v>
      </c>
      <c r="AE69" s="27">
        <f t="shared" si="59"/>
        <v>3.1314102919252053E-2</v>
      </c>
      <c r="AF69" s="29">
        <f t="shared" si="60"/>
        <v>2.9090036160000001</v>
      </c>
      <c r="AG69" s="29">
        <f t="shared" si="61"/>
        <v>0.70063087283393388</v>
      </c>
      <c r="AH69" s="29">
        <f t="shared" si="62"/>
        <v>4.9686746987951809</v>
      </c>
      <c r="AI69" s="35"/>
      <c r="AJ69" s="51">
        <f t="shared" si="63"/>
        <v>28.582739961285071</v>
      </c>
      <c r="AK69" s="29">
        <f t="shared" si="64"/>
        <v>4.9686746987951809</v>
      </c>
      <c r="AL69" s="58">
        <f t="shared" si="65"/>
        <v>0.70063087283393388</v>
      </c>
      <c r="AM69" s="24"/>
      <c r="AN69" s="122"/>
      <c r="AO69" s="160"/>
      <c r="AP69" s="160"/>
      <c r="AQ69" s="128"/>
      <c r="AS69" s="5"/>
      <c r="AU69" s="3"/>
    </row>
    <row r="70" spans="1:47" x14ac:dyDescent="0.2">
      <c r="A70" s="1">
        <v>111</v>
      </c>
      <c r="B70" s="1">
        <v>122</v>
      </c>
      <c r="C70" s="1" t="s">
        <v>92</v>
      </c>
      <c r="D70" s="66">
        <v>8</v>
      </c>
      <c r="E70" s="68">
        <v>1185</v>
      </c>
      <c r="F70" s="47">
        <v>1325</v>
      </c>
      <c r="G70" s="47">
        <v>6404</v>
      </c>
      <c r="H70" s="50">
        <v>0.91600000000000004</v>
      </c>
      <c r="I70" s="25">
        <f t="shared" si="50"/>
        <v>9.0990259418983074E-2</v>
      </c>
      <c r="J70" s="25">
        <f t="shared" si="51"/>
        <v>3.1585691652939236E-2</v>
      </c>
      <c r="K70" s="27">
        <f t="shared" si="52"/>
        <v>2.8807429775094349</v>
      </c>
      <c r="L70" s="27">
        <f t="shared" si="53"/>
        <v>0.69343355763098413</v>
      </c>
      <c r="M70" s="27">
        <f t="shared" si="54"/>
        <v>4.8332075471698115</v>
      </c>
      <c r="N70" s="52"/>
      <c r="O70" s="51">
        <f t="shared" si="55"/>
        <v>29.590020483684061</v>
      </c>
      <c r="P70" s="27">
        <f t="shared" si="56"/>
        <v>4.8332075471698115</v>
      </c>
      <c r="Q70" s="58">
        <f t="shared" si="57"/>
        <v>0.69343355763098413</v>
      </c>
      <c r="R70" s="156">
        <f t="shared" si="8"/>
        <v>1029.9711514794137</v>
      </c>
      <c r="S70" s="156">
        <f t="shared" si="9"/>
        <v>1124.4226544535084</v>
      </c>
      <c r="T70" s="153"/>
      <c r="U70" s="153"/>
      <c r="W70" s="9">
        <v>111</v>
      </c>
      <c r="X70" s="7">
        <v>8</v>
      </c>
      <c r="Y70" s="5">
        <v>0.92500000000000004</v>
      </c>
      <c r="Z70" s="68">
        <v>1371</v>
      </c>
      <c r="AA70">
        <v>6560</v>
      </c>
      <c r="AB70">
        <v>1040</v>
      </c>
      <c r="AC70">
        <v>1197</v>
      </c>
      <c r="AD70" s="27">
        <f t="shared" si="58"/>
        <v>9.1347321881606935E-2</v>
      </c>
      <c r="AE70" s="27">
        <f t="shared" si="59"/>
        <v>3.1709147611215793E-2</v>
      </c>
      <c r="AF70" s="29">
        <f t="shared" si="60"/>
        <v>2.8807876831509849</v>
      </c>
      <c r="AG70" s="29">
        <f t="shared" si="61"/>
        <v>0.69480358801142406</v>
      </c>
      <c r="AH70" s="29">
        <f t="shared" si="62"/>
        <v>4.7848285922684175</v>
      </c>
      <c r="AI70" s="35"/>
      <c r="AJ70" s="51">
        <f t="shared" si="63"/>
        <v>30.310826729070495</v>
      </c>
      <c r="AK70" s="29">
        <f t="shared" si="64"/>
        <v>4.7848285922684175</v>
      </c>
      <c r="AL70" s="58">
        <f t="shared" si="65"/>
        <v>0.69480358801142406</v>
      </c>
      <c r="AM70" s="24"/>
      <c r="AN70" s="122"/>
      <c r="AO70" s="160"/>
      <c r="AP70" s="160"/>
      <c r="AQ70" s="128"/>
      <c r="AS70" s="5"/>
      <c r="AU70" s="3"/>
    </row>
    <row r="71" spans="1:47" x14ac:dyDescent="0.2">
      <c r="A71" s="1">
        <v>111</v>
      </c>
      <c r="B71" s="1">
        <v>122</v>
      </c>
      <c r="C71" s="1" t="s">
        <v>92</v>
      </c>
      <c r="D71" s="66">
        <v>8</v>
      </c>
      <c r="E71" s="68">
        <v>1211</v>
      </c>
      <c r="F71" s="47">
        <v>1423</v>
      </c>
      <c r="G71" s="47">
        <v>6700</v>
      </c>
      <c r="H71" s="50">
        <v>0.93600000000000005</v>
      </c>
      <c r="I71" s="25">
        <f t="shared" si="50"/>
        <v>9.1152124877649759E-2</v>
      </c>
      <c r="J71" s="25">
        <f t="shared" si="51"/>
        <v>3.1783523035790386E-2</v>
      </c>
      <c r="K71" s="27">
        <f t="shared" si="52"/>
        <v>2.867905007730148</v>
      </c>
      <c r="L71" s="27">
        <f t="shared" si="53"/>
        <v>0.69095704968163085</v>
      </c>
      <c r="M71" s="27">
        <f t="shared" si="54"/>
        <v>4.7083626141953623</v>
      </c>
      <c r="N71" s="52"/>
      <c r="O71" s="51">
        <f t="shared" si="55"/>
        <v>30.957704128776268</v>
      </c>
      <c r="P71" s="27">
        <f t="shared" si="56"/>
        <v>4.7083626141953623</v>
      </c>
      <c r="Q71" s="58">
        <f t="shared" si="57"/>
        <v>0.69095704968163085</v>
      </c>
      <c r="R71" s="156">
        <f t="shared" si="8"/>
        <v>1052.5696746342362</v>
      </c>
      <c r="S71" s="156">
        <f t="shared" si="9"/>
        <v>1124.5402506776027</v>
      </c>
      <c r="T71" s="153"/>
      <c r="U71" s="153"/>
      <c r="W71" s="9">
        <v>111</v>
      </c>
      <c r="X71" s="7">
        <v>8</v>
      </c>
      <c r="Y71" s="5">
        <v>0.95</v>
      </c>
      <c r="Z71" s="68">
        <v>1504</v>
      </c>
      <c r="AA71">
        <v>6901</v>
      </c>
      <c r="AB71">
        <v>1068</v>
      </c>
      <c r="AC71">
        <v>1229</v>
      </c>
      <c r="AD71" s="27">
        <f t="shared" si="58"/>
        <v>9.1156688998462479E-2</v>
      </c>
      <c r="AE71" s="27">
        <f t="shared" si="59"/>
        <v>3.2138214995465153E-2</v>
      </c>
      <c r="AF71" s="29">
        <f t="shared" si="60"/>
        <v>2.8363955188962766</v>
      </c>
      <c r="AG71" s="29">
        <f t="shared" si="61"/>
        <v>0.68338265712796253</v>
      </c>
      <c r="AH71" s="29">
        <f t="shared" si="62"/>
        <v>4.5884308510638299</v>
      </c>
      <c r="AI71" s="35"/>
      <c r="AJ71" s="51">
        <f t="shared" si="63"/>
        <v>31.886435252639554</v>
      </c>
      <c r="AK71" s="29">
        <f t="shared" si="64"/>
        <v>4.5884308510638299</v>
      </c>
      <c r="AL71" s="58">
        <f t="shared" si="65"/>
        <v>0.68338265712796253</v>
      </c>
      <c r="AM71" s="24"/>
      <c r="AN71" s="122"/>
      <c r="AO71" s="160"/>
      <c r="AP71" s="160"/>
      <c r="AQ71" s="128"/>
      <c r="AS71" s="5"/>
      <c r="AU71" s="3"/>
    </row>
    <row r="72" spans="1:47" x14ac:dyDescent="0.2">
      <c r="A72" s="1">
        <v>111</v>
      </c>
      <c r="B72" s="1">
        <v>122</v>
      </c>
      <c r="C72" s="1" t="s">
        <v>92</v>
      </c>
      <c r="D72" s="66">
        <v>8</v>
      </c>
      <c r="E72" s="68">
        <v>1244</v>
      </c>
      <c r="F72" s="47">
        <v>1575</v>
      </c>
      <c r="G72" s="47">
        <v>7065</v>
      </c>
      <c r="H72" s="50">
        <v>0.96099999999999997</v>
      </c>
      <c r="I72" s="25">
        <f t="shared" si="50"/>
        <v>9.1086011640745854E-2</v>
      </c>
      <c r="J72" s="25">
        <f t="shared" si="51"/>
        <v>3.2452561469037911E-2</v>
      </c>
      <c r="K72" s="27">
        <f t="shared" si="52"/>
        <v>2.8067433668571429</v>
      </c>
      <c r="L72" s="27">
        <f t="shared" si="53"/>
        <v>0.67597625285916674</v>
      </c>
      <c r="M72" s="27">
        <f t="shared" si="54"/>
        <v>4.4857142857142858</v>
      </c>
      <c r="N72" s="52"/>
      <c r="O72" s="51">
        <f t="shared" si="55"/>
        <v>32.64420592086632</v>
      </c>
      <c r="P72" s="27">
        <f t="shared" si="56"/>
        <v>4.4857142857142858</v>
      </c>
      <c r="Q72" s="58">
        <f t="shared" si="57"/>
        <v>0.67597625285916674</v>
      </c>
      <c r="R72" s="156">
        <f>E72*(PI()/30)*($D$4/2)</f>
        <v>1081.252415561511</v>
      </c>
      <c r="S72" s="156">
        <f>R72/H72</f>
        <v>1125.1325864323737</v>
      </c>
      <c r="T72" s="153"/>
      <c r="U72" s="153"/>
      <c r="W72" s="9">
        <v>111</v>
      </c>
      <c r="X72" s="7">
        <v>8</v>
      </c>
      <c r="Y72" s="104">
        <v>0.97499999999999998</v>
      </c>
      <c r="Z72" s="68">
        <v>1655</v>
      </c>
      <c r="AA72">
        <v>7215</v>
      </c>
      <c r="AB72">
        <v>1096</v>
      </c>
      <c r="AC72">
        <v>1262</v>
      </c>
      <c r="AD72" s="27">
        <f t="shared" si="58"/>
        <v>9.0385321322553322E-2</v>
      </c>
      <c r="AE72" s="27">
        <f t="shared" si="59"/>
        <v>3.266250562465163E-2</v>
      </c>
      <c r="AF72" s="29">
        <f t="shared" si="60"/>
        <v>2.7672500806042293</v>
      </c>
      <c r="AG72" s="29">
        <f t="shared" si="61"/>
        <v>0.66389630764865426</v>
      </c>
      <c r="AH72" s="29">
        <f t="shared" si="62"/>
        <v>4.359516616314199</v>
      </c>
      <c r="AI72" s="35"/>
      <c r="AJ72" s="51">
        <f t="shared" si="63"/>
        <v>33.337288849122501</v>
      </c>
      <c r="AK72" s="29">
        <f t="shared" si="64"/>
        <v>4.359516616314199</v>
      </c>
      <c r="AL72" s="58">
        <f t="shared" si="65"/>
        <v>0.66389630764865426</v>
      </c>
      <c r="AM72" s="24"/>
      <c r="AN72" s="122"/>
      <c r="AO72" s="160"/>
      <c r="AP72" s="160"/>
      <c r="AQ72" s="128"/>
      <c r="AS72" s="5"/>
      <c r="AU72" s="3"/>
    </row>
    <row r="73" spans="1:47" x14ac:dyDescent="0.2">
      <c r="A73" s="1">
        <v>111</v>
      </c>
      <c r="B73" s="1">
        <v>122</v>
      </c>
      <c r="C73" s="1" t="s">
        <v>92</v>
      </c>
      <c r="D73" s="66">
        <v>8</v>
      </c>
      <c r="E73" s="68">
        <v>1269</v>
      </c>
      <c r="F73" s="47">
        <v>1686</v>
      </c>
      <c r="G73" s="47">
        <v>7275</v>
      </c>
      <c r="H73" s="50">
        <v>0.98099999999999998</v>
      </c>
      <c r="I73" s="25">
        <f t="shared" si="50"/>
        <v>9.0134288352252678E-2</v>
      </c>
      <c r="J73" s="25">
        <f t="shared" si="51"/>
        <v>3.2726703975122208E-2</v>
      </c>
      <c r="K73" s="27">
        <f t="shared" si="52"/>
        <v>2.7541511183274023</v>
      </c>
      <c r="L73" s="27">
        <f t="shared" si="53"/>
        <v>0.65983549542650144</v>
      </c>
      <c r="M73" s="27">
        <f t="shared" si="54"/>
        <v>4.314946619217082</v>
      </c>
      <c r="N73" s="52"/>
      <c r="O73" s="51">
        <f t="shared" si="55"/>
        <v>33.614522020424978</v>
      </c>
      <c r="P73" s="27">
        <f t="shared" si="56"/>
        <v>4.314946619217082</v>
      </c>
      <c r="Q73" s="58">
        <f t="shared" si="57"/>
        <v>0.65983549542650144</v>
      </c>
      <c r="R73" s="156">
        <f>E73*(PI()/30)*($D$4/2)</f>
        <v>1102.9817647488405</v>
      </c>
      <c r="S73" s="156">
        <f>R73/H73</f>
        <v>1124.3443065737417</v>
      </c>
      <c r="T73" s="153"/>
      <c r="U73" s="153"/>
      <c r="W73" s="9">
        <v>111</v>
      </c>
      <c r="X73" s="7">
        <v>8</v>
      </c>
      <c r="Y73" s="5">
        <v>1</v>
      </c>
      <c r="Z73" s="68">
        <v>1815</v>
      </c>
      <c r="AA73">
        <v>7421</v>
      </c>
      <c r="AB73">
        <v>1125</v>
      </c>
      <c r="AC73">
        <v>1294</v>
      </c>
      <c r="AD73" s="27">
        <f t="shared" si="58"/>
        <v>8.8424814945649119E-2</v>
      </c>
      <c r="AE73" s="27">
        <f t="shared" si="59"/>
        <v>3.3227935939262071E-2</v>
      </c>
      <c r="AF73" s="29">
        <f t="shared" si="60"/>
        <v>2.6611588245289264</v>
      </c>
      <c r="AG73" s="29">
        <f t="shared" si="61"/>
        <v>0.63148169533277132</v>
      </c>
      <c r="AH73" s="29">
        <f t="shared" si="62"/>
        <v>4.0887052341597796</v>
      </c>
      <c r="AI73" s="35"/>
      <c r="AJ73" s="51">
        <f t="shared" si="63"/>
        <v>34.289122737260996</v>
      </c>
      <c r="AK73" s="29">
        <f t="shared" si="64"/>
        <v>4.0887052341597796</v>
      </c>
      <c r="AL73" s="58">
        <f t="shared" si="65"/>
        <v>0.63148169533277132</v>
      </c>
      <c r="AM73" s="24"/>
      <c r="AN73" s="122"/>
      <c r="AO73" s="160"/>
      <c r="AP73" s="160"/>
      <c r="AQ73" s="128"/>
      <c r="AS73" s="5"/>
      <c r="AU73" s="3"/>
    </row>
    <row r="74" spans="1:47" x14ac:dyDescent="0.2">
      <c r="A74" s="1">
        <v>111</v>
      </c>
      <c r="B74" s="1">
        <v>122</v>
      </c>
      <c r="C74" s="1" t="s">
        <v>92</v>
      </c>
      <c r="D74" s="66">
        <v>8</v>
      </c>
      <c r="E74" s="68">
        <v>1303</v>
      </c>
      <c r="F74" s="47">
        <v>1870</v>
      </c>
      <c r="G74" s="47">
        <v>7470</v>
      </c>
      <c r="H74" s="50">
        <v>1.0069999999999999</v>
      </c>
      <c r="I74" s="25">
        <f t="shared" si="50"/>
        <v>8.7783329916247529E-2</v>
      </c>
      <c r="J74" s="25">
        <f t="shared" si="51"/>
        <v>3.3530337398669313E-2</v>
      </c>
      <c r="K74" s="27">
        <f t="shared" si="52"/>
        <v>2.6180270383957218</v>
      </c>
      <c r="L74" s="27">
        <f t="shared" si="53"/>
        <v>0.61898916125523906</v>
      </c>
      <c r="M74" s="27">
        <f t="shared" si="54"/>
        <v>3.9946524064171123</v>
      </c>
      <c r="N74" s="52"/>
      <c r="O74" s="51">
        <f t="shared" si="55"/>
        <v>34.515529827158019</v>
      </c>
      <c r="P74" s="27">
        <f t="shared" si="56"/>
        <v>3.9946524064171123</v>
      </c>
      <c r="Q74" s="58">
        <f t="shared" si="57"/>
        <v>0.61898916125523906</v>
      </c>
      <c r="R74" s="156">
        <f t="shared" ref="R74:R95" si="66">E74*(PI()/30)*($D$4/2)</f>
        <v>1132.5336796436084</v>
      </c>
      <c r="S74" s="156">
        <f t="shared" ref="S74:S95" si="67">R74/H74</f>
        <v>1124.6610522776648</v>
      </c>
      <c r="T74" s="153"/>
      <c r="U74" s="153"/>
      <c r="Y74" s="35"/>
      <c r="AD74" s="27"/>
      <c r="AE74" s="27"/>
      <c r="AG74" s="29"/>
      <c r="AH74" s="29"/>
      <c r="AL74" s="58"/>
      <c r="AN74" s="122"/>
      <c r="AO74" s="160"/>
      <c r="AP74" s="160"/>
      <c r="AQ74" s="128"/>
    </row>
    <row r="75" spans="1:47" x14ac:dyDescent="0.2">
      <c r="A75" s="1">
        <v>111</v>
      </c>
      <c r="B75" s="1">
        <v>122</v>
      </c>
      <c r="C75" s="1" t="s">
        <v>92</v>
      </c>
      <c r="D75" s="66">
        <v>8</v>
      </c>
      <c r="E75" s="68">
        <v>1327</v>
      </c>
      <c r="F75" s="47">
        <v>1982</v>
      </c>
      <c r="G75" s="47">
        <v>7480</v>
      </c>
      <c r="H75" s="50">
        <v>1.026</v>
      </c>
      <c r="I75" s="25">
        <f t="shared" si="50"/>
        <v>8.4750063605009182E-2</v>
      </c>
      <c r="J75" s="25">
        <f t="shared" si="51"/>
        <v>3.364499326417867E-2</v>
      </c>
      <c r="K75" s="27">
        <f t="shared" si="52"/>
        <v>2.5189502324924322</v>
      </c>
      <c r="L75" s="27">
        <f t="shared" si="53"/>
        <v>0.58518406962039382</v>
      </c>
      <c r="M75" s="27">
        <f t="shared" si="54"/>
        <v>3.7739656912209889</v>
      </c>
      <c r="N75" s="52"/>
      <c r="O75" s="51">
        <f t="shared" si="55"/>
        <v>34.561735355708429</v>
      </c>
      <c r="P75" s="27">
        <f t="shared" si="56"/>
        <v>3.7739656912209889</v>
      </c>
      <c r="Q75" s="58">
        <f t="shared" si="57"/>
        <v>0.58518406962039382</v>
      </c>
      <c r="R75" s="156">
        <f t="shared" si="66"/>
        <v>1153.3938548634449</v>
      </c>
      <c r="S75" s="156">
        <f t="shared" si="67"/>
        <v>1124.1655505491665</v>
      </c>
      <c r="T75" s="153"/>
      <c r="U75" s="153"/>
      <c r="Y75" s="17"/>
      <c r="AD75" s="27"/>
      <c r="AE75" s="27"/>
      <c r="AG75" s="29"/>
      <c r="AH75" s="29"/>
      <c r="AL75" s="58"/>
      <c r="AN75" s="122"/>
      <c r="AO75" s="160"/>
      <c r="AP75" s="160"/>
      <c r="AQ75" s="128"/>
    </row>
    <row r="76" spans="1:47" x14ac:dyDescent="0.2">
      <c r="A76" s="1">
        <v>111</v>
      </c>
      <c r="B76" s="1">
        <v>122</v>
      </c>
      <c r="C76" s="1" t="s">
        <v>92</v>
      </c>
      <c r="D76" s="66">
        <v>8</v>
      </c>
      <c r="E76" s="68">
        <v>1332</v>
      </c>
      <c r="F76" s="47">
        <v>2010</v>
      </c>
      <c r="G76" s="47">
        <v>7560</v>
      </c>
      <c r="H76" s="50">
        <v>1.0289999999999999</v>
      </c>
      <c r="I76" s="25">
        <f t="shared" si="50"/>
        <v>8.5014621677393751E-2</v>
      </c>
      <c r="J76" s="25">
        <f t="shared" si="51"/>
        <v>3.3737503844462599E-2</v>
      </c>
      <c r="K76" s="27">
        <f t="shared" si="52"/>
        <v>2.5198847570149256</v>
      </c>
      <c r="L76" s="27">
        <f t="shared" si="53"/>
        <v>0.58631416156638771</v>
      </c>
      <c r="M76" s="27">
        <f t="shared" si="54"/>
        <v>3.7611940298507465</v>
      </c>
      <c r="N76" s="52"/>
      <c r="O76" s="51">
        <f t="shared" si="55"/>
        <v>34.931379584111731</v>
      </c>
      <c r="P76" s="27">
        <f t="shared" si="56"/>
        <v>3.7611940298507465</v>
      </c>
      <c r="Q76" s="58">
        <f t="shared" si="57"/>
        <v>0.58631416156638771</v>
      </c>
      <c r="R76" s="156">
        <f t="shared" si="66"/>
        <v>1157.7397247009105</v>
      </c>
      <c r="S76" s="156">
        <f t="shared" si="67"/>
        <v>1125.1114914488928</v>
      </c>
      <c r="T76" s="153"/>
      <c r="U76" s="153"/>
      <c r="Y76" s="17"/>
      <c r="AD76" s="27"/>
      <c r="AE76" s="27"/>
      <c r="AG76" s="29"/>
      <c r="AH76" s="29"/>
      <c r="AL76" s="58"/>
      <c r="AN76" s="122"/>
      <c r="AO76" s="160"/>
      <c r="AP76" s="160"/>
      <c r="AQ76" s="128"/>
    </row>
    <row r="77" spans="1:47" x14ac:dyDescent="0.2">
      <c r="A77" s="1">
        <v>111</v>
      </c>
      <c r="B77" s="1">
        <v>122</v>
      </c>
      <c r="C77" s="1" t="s">
        <v>92</v>
      </c>
      <c r="D77" s="66">
        <v>8</v>
      </c>
      <c r="E77" s="68">
        <v>1360</v>
      </c>
      <c r="F77" s="47">
        <v>2165</v>
      </c>
      <c r="G77" s="47">
        <v>7624</v>
      </c>
      <c r="H77" s="50">
        <v>1.0509999999999999</v>
      </c>
      <c r="I77" s="25">
        <f t="shared" si="50"/>
        <v>8.2240426055682297E-2</v>
      </c>
      <c r="J77" s="25">
        <f t="shared" si="51"/>
        <v>3.414056780154414E-2</v>
      </c>
      <c r="K77" s="27">
        <f t="shared" si="52"/>
        <v>2.4088769271131647</v>
      </c>
      <c r="L77" s="27">
        <f t="shared" si="53"/>
        <v>0.55126469426324054</v>
      </c>
      <c r="M77" s="27">
        <f t="shared" si="54"/>
        <v>3.5214780600461895</v>
      </c>
      <c r="N77" s="52"/>
      <c r="O77" s="51">
        <f t="shared" si="55"/>
        <v>35.227094966834365</v>
      </c>
      <c r="P77" s="27">
        <f t="shared" si="56"/>
        <v>3.5214780600461895</v>
      </c>
      <c r="Q77" s="58">
        <f t="shared" si="57"/>
        <v>0.55126469426324054</v>
      </c>
      <c r="R77" s="156">
        <f t="shared" si="66"/>
        <v>1182.0765957907195</v>
      </c>
      <c r="S77" s="156">
        <f t="shared" si="67"/>
        <v>1124.7160759188578</v>
      </c>
      <c r="T77" s="153"/>
      <c r="U77" s="153"/>
      <c r="Y77" s="17"/>
      <c r="AD77" s="27"/>
      <c r="AE77" s="27"/>
      <c r="AG77" s="29"/>
      <c r="AH77" s="29"/>
      <c r="AL77" s="58"/>
      <c r="AN77" s="122"/>
      <c r="AO77" s="160"/>
      <c r="AP77" s="160"/>
      <c r="AQ77" s="128"/>
    </row>
    <row r="78" spans="1:47" x14ac:dyDescent="0.2">
      <c r="A78" s="1">
        <v>111</v>
      </c>
      <c r="B78" s="1">
        <v>122</v>
      </c>
      <c r="C78" s="1" t="s">
        <v>92</v>
      </c>
      <c r="D78" s="66">
        <v>8</v>
      </c>
      <c r="E78" s="68">
        <v>1363</v>
      </c>
      <c r="F78" s="47">
        <v>2197</v>
      </c>
      <c r="G78" s="47">
        <v>7685</v>
      </c>
      <c r="H78" s="50">
        <v>1.0529999999999999</v>
      </c>
      <c r="I78" s="25">
        <f t="shared" si="50"/>
        <v>8.2533913948713969E-2</v>
      </c>
      <c r="J78" s="25">
        <f t="shared" si="51"/>
        <v>3.4416924058390377E-2</v>
      </c>
      <c r="K78" s="27">
        <f t="shared" si="52"/>
        <v>2.3980618898042785</v>
      </c>
      <c r="L78" s="27">
        <f t="shared" si="53"/>
        <v>0.54976805256948624</v>
      </c>
      <c r="M78" s="27">
        <f t="shared" si="54"/>
        <v>3.4979517523896222</v>
      </c>
      <c r="N78" s="52"/>
      <c r="O78" s="51">
        <f t="shared" si="55"/>
        <v>35.508948690991879</v>
      </c>
      <c r="P78" s="27">
        <f t="shared" si="56"/>
        <v>3.4979517523896222</v>
      </c>
      <c r="Q78" s="58">
        <f t="shared" si="57"/>
        <v>0.54976805256948624</v>
      </c>
      <c r="R78" s="156">
        <f t="shared" si="66"/>
        <v>1184.6841176931991</v>
      </c>
      <c r="S78" s="156">
        <f t="shared" si="67"/>
        <v>1125.0561421587836</v>
      </c>
      <c r="T78" s="153"/>
      <c r="U78" s="153"/>
      <c r="Y78" s="17"/>
      <c r="AD78" s="27"/>
      <c r="AE78" s="27"/>
      <c r="AG78" s="29"/>
      <c r="AH78" s="29"/>
      <c r="AL78" s="58"/>
      <c r="AN78" s="122"/>
      <c r="AO78" s="160"/>
      <c r="AP78" s="160"/>
      <c r="AQ78" s="128"/>
    </row>
    <row r="79" spans="1:47" x14ac:dyDescent="0.2">
      <c r="A79" s="1">
        <v>111</v>
      </c>
      <c r="B79" s="1">
        <v>122</v>
      </c>
      <c r="C79" s="1" t="s">
        <v>92</v>
      </c>
      <c r="D79" s="66">
        <v>8</v>
      </c>
      <c r="E79" s="68">
        <v>1372</v>
      </c>
      <c r="F79" s="47">
        <v>2259</v>
      </c>
      <c r="G79" s="47">
        <v>7751</v>
      </c>
      <c r="H79" s="50">
        <v>1.06</v>
      </c>
      <c r="I79" s="25">
        <f t="shared" si="50"/>
        <v>8.2154204518659457E-2</v>
      </c>
      <c r="J79" s="25">
        <f t="shared" si="51"/>
        <v>3.469632370206286E-2</v>
      </c>
      <c r="K79" s="27">
        <f t="shared" si="52"/>
        <v>2.3678071839575039</v>
      </c>
      <c r="L79" s="27">
        <f t="shared" si="53"/>
        <v>0.54158187644854838</v>
      </c>
      <c r="M79" s="27">
        <f t="shared" si="54"/>
        <v>3.4311642319610449</v>
      </c>
      <c r="N79" s="52"/>
      <c r="O79" s="51">
        <f t="shared" si="55"/>
        <v>35.813905179424601</v>
      </c>
      <c r="P79" s="27">
        <f t="shared" si="56"/>
        <v>3.4311642319610449</v>
      </c>
      <c r="Q79" s="58">
        <f t="shared" si="57"/>
        <v>0.54158187644854838</v>
      </c>
      <c r="R79" s="156">
        <f t="shared" si="66"/>
        <v>1192.5066834006377</v>
      </c>
      <c r="S79" s="156">
        <f t="shared" si="67"/>
        <v>1125.0063050949411</v>
      </c>
      <c r="T79" s="153"/>
      <c r="U79" s="153"/>
      <c r="Y79" s="17"/>
      <c r="AD79" s="27"/>
      <c r="AE79" s="27"/>
      <c r="AG79" s="29"/>
      <c r="AH79" s="29"/>
      <c r="AL79" s="58"/>
      <c r="AN79" s="122"/>
      <c r="AO79" s="160"/>
      <c r="AP79" s="160"/>
      <c r="AQ79" s="128"/>
    </row>
    <row r="80" spans="1:47" x14ac:dyDescent="0.2">
      <c r="I80" s="25"/>
      <c r="J80" s="25"/>
      <c r="K80" s="27"/>
      <c r="L80" s="27"/>
      <c r="M80" s="27"/>
      <c r="N80" s="52"/>
      <c r="O80" s="51"/>
      <c r="P80" s="27"/>
      <c r="Q80" s="58"/>
      <c r="R80" s="156"/>
      <c r="T80" s="153"/>
      <c r="U80" s="153"/>
      <c r="Y80" s="17"/>
      <c r="AD80" s="27"/>
      <c r="AE80" s="27"/>
      <c r="AG80" s="29"/>
      <c r="AH80" s="29"/>
      <c r="AL80" s="58"/>
      <c r="AN80" s="122"/>
      <c r="AO80" s="160"/>
      <c r="AP80" s="160"/>
      <c r="AQ80" s="128"/>
    </row>
    <row r="81" spans="1:47" x14ac:dyDescent="0.2">
      <c r="I81" s="25"/>
      <c r="J81" s="25"/>
      <c r="K81" s="27"/>
      <c r="L81" s="27"/>
      <c r="M81" s="27"/>
      <c r="N81" s="52"/>
      <c r="O81" s="51"/>
      <c r="P81" s="27"/>
      <c r="Q81" s="58"/>
      <c r="R81" s="156"/>
      <c r="T81" s="153"/>
      <c r="U81" s="153"/>
      <c r="Y81" s="17"/>
      <c r="AD81" s="27"/>
      <c r="AE81" s="27"/>
      <c r="AG81" s="29"/>
      <c r="AH81" s="29"/>
      <c r="AL81" s="58"/>
      <c r="AN81" s="122"/>
      <c r="AO81" s="160"/>
      <c r="AP81" s="160"/>
      <c r="AQ81" s="128"/>
    </row>
    <row r="82" spans="1:47" x14ac:dyDescent="0.2">
      <c r="A82" s="1">
        <v>112</v>
      </c>
      <c r="B82" s="1" t="s">
        <v>390</v>
      </c>
      <c r="C82" s="1" t="s">
        <v>92</v>
      </c>
      <c r="D82" s="66">
        <v>10</v>
      </c>
      <c r="E82" s="68">
        <v>704</v>
      </c>
      <c r="F82" s="47">
        <v>347</v>
      </c>
      <c r="G82" s="47">
        <v>2729</v>
      </c>
      <c r="H82" s="50">
        <v>0.54500000000000004</v>
      </c>
      <c r="I82" s="25">
        <f t="shared" ref="I82:I95" si="68">0.1515*(G82/1000)/(E82/1000)^2/($D$4/10)^4</f>
        <v>0.10985972259676786</v>
      </c>
      <c r="J82" s="25">
        <f t="shared" ref="J82:J95" si="69">0.5*(F82/1000)/(E82/1000)^3/($D$4/10)^5</f>
        <v>3.9449459882900877E-2</v>
      </c>
      <c r="K82" s="27">
        <f t="shared" ref="K82:K95" si="70">I82/J82</f>
        <v>2.7848219702593666</v>
      </c>
      <c r="L82" s="27">
        <f t="shared" ref="L82:L95" si="71">0.798*I82^1.5/J82</f>
        <v>0.73657941394249637</v>
      </c>
      <c r="M82" s="27">
        <f t="shared" ref="M82:M95" si="72">G82/F82</f>
        <v>7.8645533141210375</v>
      </c>
      <c r="N82" s="52"/>
      <c r="O82" s="51">
        <f t="shared" ref="O82:O95" si="73">G82/(PI()*$D$4^2/4)</f>
        <v>12.609488741407528</v>
      </c>
      <c r="P82" s="27">
        <f t="shared" ref="P82:P95" si="74">M82</f>
        <v>7.8645533141210375</v>
      </c>
      <c r="Q82" s="58">
        <f t="shared" ref="Q82:Q95" si="75">L82</f>
        <v>0.73657941394249637</v>
      </c>
      <c r="R82" s="156">
        <f t="shared" si="66"/>
        <v>611.898473115196</v>
      </c>
      <c r="S82" s="156">
        <f t="shared" si="67"/>
        <v>1122.7494919544879</v>
      </c>
      <c r="T82" s="153"/>
      <c r="U82" s="153"/>
      <c r="V82" s="47"/>
      <c r="W82" s="9">
        <v>112</v>
      </c>
      <c r="X82" s="7">
        <v>10</v>
      </c>
      <c r="Y82" s="5">
        <v>0.72499999999999998</v>
      </c>
      <c r="Z82" s="68">
        <v>857</v>
      </c>
      <c r="AA82">
        <v>4961</v>
      </c>
      <c r="AB82">
        <v>813</v>
      </c>
      <c r="AC82">
        <v>936</v>
      </c>
      <c r="AD82" s="27">
        <f t="shared" ref="AD82:AD93" si="76">0.1515*(AA82/1000)/(AC82/1000)^2/($D$4/10)^4</f>
        <v>0.11297902181283122</v>
      </c>
      <c r="AE82" s="27">
        <f t="shared" ref="AE82:AE93" si="77">0.5*(Z82/1000)/(AC82/1000)^3/($D$4/10)^5</f>
        <v>4.1455565124258222E-2</v>
      </c>
      <c r="AF82" s="29">
        <f t="shared" ref="AF82:AF93" si="78">AD82/AE82</f>
        <v>2.7253041051108524</v>
      </c>
      <c r="AG82" s="29">
        <f t="shared" ref="AG82:AG93" si="79">0.798*AD82^1.5/AE82</f>
        <v>0.73099897309570749</v>
      </c>
      <c r="AH82" s="29">
        <f t="shared" ref="AH82:AH93" si="80">AA82/Z82</f>
        <v>5.7887981330221701</v>
      </c>
      <c r="AI82" s="35"/>
      <c r="AJ82" s="51">
        <f t="shared" ref="AJ82:AJ93" si="81">AA82/(PI()*$D$4^2/4)</f>
        <v>22.922562713859563</v>
      </c>
      <c r="AK82" s="29">
        <f t="shared" ref="AK82:AK93" si="82">AH82</f>
        <v>5.7887981330221701</v>
      </c>
      <c r="AL82" s="58">
        <f t="shared" ref="AL82:AL93" si="83">AG82</f>
        <v>0.73099897309570749</v>
      </c>
      <c r="AM82" s="24"/>
      <c r="AN82" s="122"/>
      <c r="AO82" s="160"/>
      <c r="AP82" s="160"/>
      <c r="AQ82" s="128"/>
      <c r="AS82" s="5"/>
      <c r="AU82" s="3"/>
    </row>
    <row r="83" spans="1:47" x14ac:dyDescent="0.2">
      <c r="A83" s="1">
        <v>112</v>
      </c>
      <c r="B83" s="1" t="s">
        <v>390</v>
      </c>
      <c r="C83" s="1" t="s">
        <v>92</v>
      </c>
      <c r="D83" s="66">
        <v>10</v>
      </c>
      <c r="E83" s="68">
        <v>811</v>
      </c>
      <c r="F83" s="47">
        <v>537</v>
      </c>
      <c r="G83" s="47">
        <v>3630</v>
      </c>
      <c r="H83" s="50">
        <v>0.628</v>
      </c>
      <c r="I83" s="25">
        <f t="shared" si="68"/>
        <v>0.11011467397804359</v>
      </c>
      <c r="J83" s="25">
        <f t="shared" si="69"/>
        <v>3.9933859645899114E-2</v>
      </c>
      <c r="K83" s="27">
        <f t="shared" si="70"/>
        <v>2.7574262782122907</v>
      </c>
      <c r="L83" s="27">
        <f t="shared" si="71"/>
        <v>0.73017910362460547</v>
      </c>
      <c r="M83" s="27">
        <f t="shared" si="72"/>
        <v>6.7597765363128488</v>
      </c>
      <c r="N83" s="52"/>
      <c r="O83" s="51">
        <f t="shared" si="73"/>
        <v>16.77260686379968</v>
      </c>
      <c r="P83" s="27">
        <f t="shared" si="74"/>
        <v>6.7597765363128488</v>
      </c>
      <c r="Q83" s="58">
        <f t="shared" si="75"/>
        <v>0.73017910362460547</v>
      </c>
      <c r="R83" s="156">
        <f t="shared" si="66"/>
        <v>704.90008763696585</v>
      </c>
      <c r="S83" s="156">
        <f t="shared" si="67"/>
        <v>1122.4523688486718</v>
      </c>
      <c r="T83" s="153"/>
      <c r="U83" s="153"/>
      <c r="V83" s="47"/>
      <c r="W83" s="9">
        <v>112</v>
      </c>
      <c r="X83" s="7">
        <v>10</v>
      </c>
      <c r="Y83" s="5">
        <v>0.75</v>
      </c>
      <c r="Z83" s="68">
        <v>963</v>
      </c>
      <c r="AA83">
        <v>5350</v>
      </c>
      <c r="AB83">
        <v>841</v>
      </c>
      <c r="AC83">
        <v>969</v>
      </c>
      <c r="AD83" s="27">
        <f t="shared" si="76"/>
        <v>0.11368063965385759</v>
      </c>
      <c r="AE83" s="27">
        <f t="shared" si="77"/>
        <v>4.1984068322651204E-2</v>
      </c>
      <c r="AF83" s="29">
        <f t="shared" si="78"/>
        <v>2.7077090000000008</v>
      </c>
      <c r="AG83" s="29">
        <f t="shared" si="79"/>
        <v>0.72853116407738772</v>
      </c>
      <c r="AH83" s="29">
        <f t="shared" si="80"/>
        <v>5.5555555555555554</v>
      </c>
      <c r="AI83" s="35"/>
      <c r="AJ83" s="51">
        <f t="shared" si="81"/>
        <v>24.7199577744706</v>
      </c>
      <c r="AK83" s="29">
        <f t="shared" si="82"/>
        <v>5.5555555555555554</v>
      </c>
      <c r="AL83" s="58">
        <f t="shared" si="83"/>
        <v>0.72853116407738772</v>
      </c>
      <c r="AM83" s="24"/>
      <c r="AN83" s="122"/>
      <c r="AO83" s="160"/>
      <c r="AP83" s="160"/>
      <c r="AQ83" s="128"/>
      <c r="AS83" s="5"/>
      <c r="AU83" s="3"/>
    </row>
    <row r="84" spans="1:47" x14ac:dyDescent="0.2">
      <c r="A84" s="1">
        <v>112</v>
      </c>
      <c r="B84" s="1" t="s">
        <v>390</v>
      </c>
      <c r="C84" s="1" t="s">
        <v>92</v>
      </c>
      <c r="D84" s="66">
        <v>10</v>
      </c>
      <c r="E84" s="68">
        <v>927</v>
      </c>
      <c r="F84" s="47">
        <v>827</v>
      </c>
      <c r="G84" s="47">
        <v>4858</v>
      </c>
      <c r="H84" s="50">
        <v>0.71799999999999997</v>
      </c>
      <c r="I84" s="25">
        <f t="shared" si="68"/>
        <v>0.11279200657860494</v>
      </c>
      <c r="J84" s="25">
        <f t="shared" si="69"/>
        <v>4.1180903551439448E-2</v>
      </c>
      <c r="K84" s="27">
        <f t="shared" si="70"/>
        <v>2.7389395776058048</v>
      </c>
      <c r="L84" s="27">
        <f t="shared" si="71"/>
        <v>0.73404807549605666</v>
      </c>
      <c r="M84" s="27">
        <f t="shared" si="72"/>
        <v>5.8742442563482467</v>
      </c>
      <c r="N84" s="52"/>
      <c r="O84" s="51">
        <f t="shared" si="73"/>
        <v>22.446645769790315</v>
      </c>
      <c r="P84" s="27">
        <f t="shared" si="74"/>
        <v>5.8742442563482467</v>
      </c>
      <c r="Q84" s="58">
        <f t="shared" si="75"/>
        <v>0.73404807549605666</v>
      </c>
      <c r="R84" s="156">
        <f t="shared" si="66"/>
        <v>805.72426786617427</v>
      </c>
      <c r="S84" s="156">
        <f t="shared" si="67"/>
        <v>1122.1786460531675</v>
      </c>
      <c r="T84" s="153"/>
      <c r="U84" s="153"/>
      <c r="V84" s="47"/>
      <c r="W84" s="9">
        <v>112</v>
      </c>
      <c r="X84" s="7">
        <v>10</v>
      </c>
      <c r="Y84" s="5">
        <v>0.77500000000000002</v>
      </c>
      <c r="Z84" s="68">
        <v>1077</v>
      </c>
      <c r="AA84">
        <v>5759</v>
      </c>
      <c r="AB84">
        <v>869</v>
      </c>
      <c r="AC84">
        <v>1000</v>
      </c>
      <c r="AD84" s="27">
        <f t="shared" si="76"/>
        <v>0.11490193943017915</v>
      </c>
      <c r="AE84" s="27">
        <f t="shared" si="77"/>
        <v>4.2721379455439128E-2</v>
      </c>
      <c r="AF84" s="29">
        <f t="shared" si="78"/>
        <v>2.6895652924791094</v>
      </c>
      <c r="AG84" s="29">
        <f t="shared" si="79"/>
        <v>0.72752624151403666</v>
      </c>
      <c r="AH84" s="29">
        <f t="shared" si="80"/>
        <v>5.347260909935005</v>
      </c>
      <c r="AI84" s="35"/>
      <c r="AJ84" s="51">
        <f t="shared" si="81"/>
        <v>26.609763892182468</v>
      </c>
      <c r="AK84" s="29">
        <f t="shared" si="82"/>
        <v>5.347260909935005</v>
      </c>
      <c r="AL84" s="58">
        <f t="shared" si="83"/>
        <v>0.72752624151403666</v>
      </c>
      <c r="AM84" s="24"/>
      <c r="AN84" s="122"/>
      <c r="AO84" s="160"/>
      <c r="AP84" s="160"/>
      <c r="AQ84" s="128"/>
      <c r="AS84" s="5"/>
      <c r="AU84" s="3"/>
    </row>
    <row r="85" spans="1:47" x14ac:dyDescent="0.2">
      <c r="A85" s="1">
        <v>112</v>
      </c>
      <c r="B85" s="1" t="s">
        <v>390</v>
      </c>
      <c r="C85" s="1" t="s">
        <v>92</v>
      </c>
      <c r="D85" s="66">
        <v>10</v>
      </c>
      <c r="E85" s="68">
        <v>1041</v>
      </c>
      <c r="F85" s="47">
        <v>1230</v>
      </c>
      <c r="G85" s="47">
        <v>6341</v>
      </c>
      <c r="H85" s="50">
        <v>0.80600000000000005</v>
      </c>
      <c r="I85" s="25">
        <f t="shared" si="68"/>
        <v>0.11674453907394973</v>
      </c>
      <c r="J85" s="25">
        <f t="shared" si="69"/>
        <v>4.3249639023506981E-2</v>
      </c>
      <c r="K85" s="27">
        <f t="shared" si="70"/>
        <v>2.6993182303902445</v>
      </c>
      <c r="L85" s="27">
        <f t="shared" si="71"/>
        <v>0.73599568230978685</v>
      </c>
      <c r="M85" s="27">
        <f t="shared" si="72"/>
        <v>5.1552845528455284</v>
      </c>
      <c r="N85" s="52"/>
      <c r="O85" s="51">
        <f t="shared" si="73"/>
        <v>29.298925653816465</v>
      </c>
      <c r="P85" s="27">
        <f t="shared" si="74"/>
        <v>5.1552845528455284</v>
      </c>
      <c r="Q85" s="58">
        <f t="shared" si="75"/>
        <v>0.73599568230978685</v>
      </c>
      <c r="R85" s="156">
        <f t="shared" si="66"/>
        <v>904.81010016039636</v>
      </c>
      <c r="S85" s="156">
        <f t="shared" si="67"/>
        <v>1122.593176377663</v>
      </c>
      <c r="T85" s="153"/>
      <c r="U85" s="153"/>
      <c r="V85" s="47"/>
      <c r="W85" s="9">
        <v>112</v>
      </c>
      <c r="X85" s="7">
        <v>10</v>
      </c>
      <c r="Y85" s="5">
        <v>0.8</v>
      </c>
      <c r="Z85" s="68">
        <v>1200</v>
      </c>
      <c r="AA85">
        <v>6189</v>
      </c>
      <c r="AB85">
        <v>898</v>
      </c>
      <c r="AC85">
        <v>1033</v>
      </c>
      <c r="AD85" s="27">
        <f t="shared" si="76"/>
        <v>0.11571778720594759</v>
      </c>
      <c r="AE85" s="27">
        <f t="shared" si="77"/>
        <v>4.3182705219967712E-2</v>
      </c>
      <c r="AF85" s="29">
        <f t="shared" si="78"/>
        <v>2.6797252885500007</v>
      </c>
      <c r="AG85" s="29">
        <f t="shared" si="79"/>
        <v>0.72743338070180807</v>
      </c>
      <c r="AH85" s="29">
        <f t="shared" si="80"/>
        <v>5.1574999999999998</v>
      </c>
      <c r="AI85" s="35"/>
      <c r="AJ85" s="51">
        <f t="shared" si="81"/>
        <v>28.596601619850198</v>
      </c>
      <c r="AK85" s="29">
        <f t="shared" si="82"/>
        <v>5.1574999999999998</v>
      </c>
      <c r="AL85" s="58">
        <f t="shared" si="83"/>
        <v>0.72743338070180807</v>
      </c>
      <c r="AM85" s="24"/>
      <c r="AN85" s="122"/>
      <c r="AO85" s="160"/>
      <c r="AP85" s="160"/>
      <c r="AQ85" s="128"/>
      <c r="AS85" s="5"/>
      <c r="AU85" s="3"/>
    </row>
    <row r="86" spans="1:47" x14ac:dyDescent="0.2">
      <c r="A86" s="1">
        <v>112</v>
      </c>
      <c r="B86" s="1" t="s">
        <v>390</v>
      </c>
      <c r="C86" s="1" t="s">
        <v>92</v>
      </c>
      <c r="D86" s="66">
        <v>10</v>
      </c>
      <c r="E86" s="68">
        <v>1069</v>
      </c>
      <c r="F86" s="45">
        <v>1371</v>
      </c>
      <c r="G86" s="47">
        <v>6760</v>
      </c>
      <c r="H86" s="50">
        <v>0.82899999999999996</v>
      </c>
      <c r="I86" s="25">
        <f t="shared" si="68"/>
        <v>0.11802433611269648</v>
      </c>
      <c r="J86" s="25">
        <f t="shared" si="69"/>
        <v>4.4517821450366805E-2</v>
      </c>
      <c r="K86" s="27">
        <f t="shared" si="70"/>
        <v>2.6511705260393872</v>
      </c>
      <c r="L86" s="27">
        <f t="shared" si="71"/>
        <v>0.72681910969280294</v>
      </c>
      <c r="M86" s="27">
        <f t="shared" si="72"/>
        <v>4.9307075127644051</v>
      </c>
      <c r="N86" s="52"/>
      <c r="O86" s="51">
        <f t="shared" si="73"/>
        <v>31.234937300078741</v>
      </c>
      <c r="P86" s="27">
        <f t="shared" si="74"/>
        <v>4.9307075127644051</v>
      </c>
      <c r="Q86" s="58">
        <f t="shared" si="75"/>
        <v>0.72681910969280294</v>
      </c>
      <c r="R86" s="156">
        <f t="shared" si="66"/>
        <v>929.1469712502053</v>
      </c>
      <c r="S86" s="156">
        <f t="shared" si="67"/>
        <v>1120.8045491558569</v>
      </c>
      <c r="T86" s="153"/>
      <c r="U86" s="153"/>
      <c r="V86" s="45"/>
      <c r="W86" s="9">
        <v>112</v>
      </c>
      <c r="X86" s="7">
        <v>10</v>
      </c>
      <c r="Y86" s="5">
        <v>0.82499999999999996</v>
      </c>
      <c r="Z86" s="68">
        <v>1332</v>
      </c>
      <c r="AA86">
        <v>6644</v>
      </c>
      <c r="AB86">
        <v>926</v>
      </c>
      <c r="AC86">
        <v>1065</v>
      </c>
      <c r="AD86" s="27">
        <f t="shared" si="76"/>
        <v>0.11687205727590459</v>
      </c>
      <c r="AE86" s="27">
        <f t="shared" si="77"/>
        <v>4.3740623122962577E-2</v>
      </c>
      <c r="AF86" s="29">
        <f t="shared" si="78"/>
        <v>2.6719339810810814</v>
      </c>
      <c r="AG86" s="29">
        <f t="shared" si="79"/>
        <v>0.72892686899741344</v>
      </c>
      <c r="AH86" s="29">
        <f t="shared" si="80"/>
        <v>4.9879879879879878</v>
      </c>
      <c r="AI86" s="35"/>
      <c r="AJ86" s="51">
        <f t="shared" si="81"/>
        <v>30.698953168893958</v>
      </c>
      <c r="AK86" s="29">
        <f t="shared" si="82"/>
        <v>4.9879879879879878</v>
      </c>
      <c r="AL86" s="58">
        <f t="shared" si="83"/>
        <v>0.72892686899741344</v>
      </c>
      <c r="AM86" s="24"/>
      <c r="AN86" s="122"/>
      <c r="AO86" s="160"/>
      <c r="AP86" s="160"/>
      <c r="AQ86" s="128"/>
      <c r="AS86" s="5"/>
      <c r="AU86" s="3"/>
    </row>
    <row r="87" spans="1:47" x14ac:dyDescent="0.2">
      <c r="A87" s="1">
        <v>112</v>
      </c>
      <c r="B87" s="1" t="s">
        <v>390</v>
      </c>
      <c r="C87" s="1" t="s">
        <v>92</v>
      </c>
      <c r="D87" s="66">
        <v>10</v>
      </c>
      <c r="E87" s="68">
        <v>1097</v>
      </c>
      <c r="F87" s="47">
        <v>1471</v>
      </c>
      <c r="G87" s="47">
        <v>7127</v>
      </c>
      <c r="H87" s="50">
        <v>0.85</v>
      </c>
      <c r="I87" s="25">
        <f t="shared" si="68"/>
        <v>0.11816089839587771</v>
      </c>
      <c r="J87" s="25">
        <f t="shared" si="69"/>
        <v>4.4200008629445328E-2</v>
      </c>
      <c r="K87" s="27">
        <f t="shared" si="70"/>
        <v>2.6733229711896671</v>
      </c>
      <c r="L87" s="27">
        <f t="shared" si="71"/>
        <v>0.73331608925718594</v>
      </c>
      <c r="M87" s="27">
        <f t="shared" si="72"/>
        <v>4.8450033990482666</v>
      </c>
      <c r="N87" s="52"/>
      <c r="O87" s="51">
        <f t="shared" si="73"/>
        <v>32.930680197878871</v>
      </c>
      <c r="P87" s="27">
        <f t="shared" si="74"/>
        <v>4.8450033990482666</v>
      </c>
      <c r="Q87" s="58">
        <f t="shared" si="75"/>
        <v>0.73331608925718594</v>
      </c>
      <c r="R87" s="156">
        <f t="shared" si="66"/>
        <v>953.48384234001423</v>
      </c>
      <c r="S87" s="156">
        <f t="shared" si="67"/>
        <v>1121.7456968706051</v>
      </c>
      <c r="T87" s="153"/>
      <c r="U87" s="153"/>
      <c r="V87" s="47"/>
      <c r="W87" s="9">
        <v>112</v>
      </c>
      <c r="X87" s="7">
        <v>10</v>
      </c>
      <c r="Y87" s="5">
        <v>0.85</v>
      </c>
      <c r="Z87" s="68">
        <v>1481</v>
      </c>
      <c r="AA87">
        <v>7128</v>
      </c>
      <c r="AB87">
        <v>954</v>
      </c>
      <c r="AC87">
        <v>1097</v>
      </c>
      <c r="AD87" s="27">
        <f t="shared" si="76"/>
        <v>0.11817747772776996</v>
      </c>
      <c r="AE87" s="27">
        <f t="shared" si="77"/>
        <v>4.4500484554866444E-2</v>
      </c>
      <c r="AF87" s="29">
        <f t="shared" si="78"/>
        <v>2.6556447398244432</v>
      </c>
      <c r="AG87" s="29">
        <f t="shared" si="79"/>
        <v>0.72851789868106254</v>
      </c>
      <c r="AH87" s="29">
        <f t="shared" si="80"/>
        <v>4.8129642133693453</v>
      </c>
      <c r="AI87" s="35"/>
      <c r="AJ87" s="51">
        <f t="shared" si="81"/>
        <v>32.935300750733916</v>
      </c>
      <c r="AK87" s="29">
        <f t="shared" si="82"/>
        <v>4.8129642133693453</v>
      </c>
      <c r="AL87" s="58">
        <f t="shared" si="83"/>
        <v>0.72851789868106254</v>
      </c>
      <c r="AM87" s="24"/>
      <c r="AN87" s="122"/>
      <c r="AO87" s="160"/>
      <c r="AP87" s="160"/>
      <c r="AQ87" s="128"/>
      <c r="AS87" s="5"/>
      <c r="AU87" s="3"/>
    </row>
    <row r="88" spans="1:47" x14ac:dyDescent="0.2">
      <c r="A88" s="1">
        <v>112</v>
      </c>
      <c r="B88" s="1" t="s">
        <v>390</v>
      </c>
      <c r="C88" s="1" t="s">
        <v>92</v>
      </c>
      <c r="D88" s="66">
        <v>10</v>
      </c>
      <c r="E88" s="68">
        <v>1125</v>
      </c>
      <c r="F88" s="47">
        <v>1614</v>
      </c>
      <c r="G88" s="47">
        <v>7520</v>
      </c>
      <c r="H88" s="50">
        <v>0.872</v>
      </c>
      <c r="I88" s="25">
        <f t="shared" si="68"/>
        <v>0.11854768469525234</v>
      </c>
      <c r="J88" s="25">
        <f t="shared" si="69"/>
        <v>4.4965096229342451E-2</v>
      </c>
      <c r="K88" s="27">
        <f t="shared" si="70"/>
        <v>2.6364379182156137</v>
      </c>
      <c r="L88" s="27">
        <f t="shared" si="71"/>
        <v>0.72438088020535529</v>
      </c>
      <c r="M88" s="27">
        <f t="shared" si="72"/>
        <v>4.6592317224287481</v>
      </c>
      <c r="N88" s="52"/>
      <c r="O88" s="51">
        <f t="shared" si="73"/>
        <v>34.74655746991008</v>
      </c>
      <c r="P88" s="27">
        <f t="shared" si="74"/>
        <v>4.6592317224287481</v>
      </c>
      <c r="Q88" s="58">
        <f t="shared" si="75"/>
        <v>0.72438088020535529</v>
      </c>
      <c r="R88" s="156">
        <f t="shared" si="66"/>
        <v>977.82071342982317</v>
      </c>
      <c r="S88" s="156">
        <f t="shared" si="67"/>
        <v>1121.3540291626412</v>
      </c>
      <c r="T88" s="153"/>
      <c r="U88" s="153"/>
      <c r="V88" s="47"/>
      <c r="W88" s="9">
        <v>112</v>
      </c>
      <c r="X88" s="7">
        <v>10</v>
      </c>
      <c r="Y88" s="5">
        <v>0.875</v>
      </c>
      <c r="Z88" s="68">
        <v>1636</v>
      </c>
      <c r="AA88">
        <v>7630</v>
      </c>
      <c r="AB88">
        <v>981</v>
      </c>
      <c r="AC88">
        <v>1129</v>
      </c>
      <c r="AD88" s="27">
        <f t="shared" si="76"/>
        <v>0.11943096317776421</v>
      </c>
      <c r="AE88" s="27">
        <f t="shared" si="77"/>
        <v>4.5095274793543909E-2</v>
      </c>
      <c r="AF88" s="29">
        <f t="shared" si="78"/>
        <v>2.6484141348410768</v>
      </c>
      <c r="AG88" s="29">
        <f t="shared" si="79"/>
        <v>0.7303772813164543</v>
      </c>
      <c r="AH88" s="29">
        <f t="shared" si="80"/>
        <v>4.6638141809290952</v>
      </c>
      <c r="AI88" s="35"/>
      <c r="AJ88" s="51">
        <f t="shared" si="81"/>
        <v>35.254818283964617</v>
      </c>
      <c r="AK88" s="29">
        <f t="shared" si="82"/>
        <v>4.6638141809290952</v>
      </c>
      <c r="AL88" s="58">
        <f t="shared" si="83"/>
        <v>0.7303772813164543</v>
      </c>
      <c r="AM88" s="24"/>
      <c r="AN88" s="122"/>
      <c r="AO88" s="160"/>
      <c r="AP88" s="160"/>
      <c r="AQ88" s="128"/>
      <c r="AS88" s="5"/>
      <c r="AU88" s="3"/>
    </row>
    <row r="89" spans="1:47" x14ac:dyDescent="0.2">
      <c r="A89" s="1">
        <v>112</v>
      </c>
      <c r="B89" s="1" t="s">
        <v>390</v>
      </c>
      <c r="C89" s="1" t="s">
        <v>92</v>
      </c>
      <c r="D89" s="66">
        <v>10</v>
      </c>
      <c r="E89" s="68">
        <v>1153</v>
      </c>
      <c r="F89" s="47">
        <v>1780</v>
      </c>
      <c r="G89" s="47">
        <v>8100</v>
      </c>
      <c r="H89" s="50">
        <v>0.89300000000000002</v>
      </c>
      <c r="I89" s="25">
        <f t="shared" si="68"/>
        <v>0.12156447671560845</v>
      </c>
      <c r="J89" s="25">
        <f t="shared" si="69"/>
        <v>4.6063999684615442E-2</v>
      </c>
      <c r="K89" s="27">
        <f t="shared" si="70"/>
        <v>2.6390343337078659</v>
      </c>
      <c r="L89" s="27">
        <f t="shared" si="71"/>
        <v>0.73426237421914176</v>
      </c>
      <c r="M89" s="27">
        <f t="shared" si="72"/>
        <v>4.5505617977528088</v>
      </c>
      <c r="N89" s="52"/>
      <c r="O89" s="51">
        <f t="shared" si="73"/>
        <v>37.426478125833995</v>
      </c>
      <c r="P89" s="27">
        <f t="shared" si="74"/>
        <v>4.5505617977528088</v>
      </c>
      <c r="Q89" s="58">
        <f t="shared" si="75"/>
        <v>0.73426237421914176</v>
      </c>
      <c r="R89" s="156">
        <f t="shared" si="66"/>
        <v>1002.1575845196321</v>
      </c>
      <c r="S89" s="156">
        <f t="shared" si="67"/>
        <v>1122.2369367521076</v>
      </c>
      <c r="T89" s="153"/>
      <c r="U89" s="153"/>
      <c r="V89" s="47"/>
      <c r="W89" s="9">
        <v>112</v>
      </c>
      <c r="X89" s="7">
        <v>10</v>
      </c>
      <c r="Y89" s="5">
        <v>0.9</v>
      </c>
      <c r="Z89" s="68">
        <v>1810</v>
      </c>
      <c r="AA89">
        <v>8182</v>
      </c>
      <c r="AB89">
        <v>1010</v>
      </c>
      <c r="AC89">
        <v>1162</v>
      </c>
      <c r="AD89" s="27">
        <f t="shared" si="76"/>
        <v>0.12090033374522949</v>
      </c>
      <c r="AE89" s="27">
        <f t="shared" si="77"/>
        <v>4.5760393972277102E-2</v>
      </c>
      <c r="AF89" s="29">
        <f t="shared" si="78"/>
        <v>2.6420300012817681</v>
      </c>
      <c r="AG89" s="29">
        <f t="shared" si="79"/>
        <v>0.73308508915112314</v>
      </c>
      <c r="AH89" s="29">
        <f t="shared" si="80"/>
        <v>4.5204419889502763</v>
      </c>
      <c r="AI89" s="35"/>
      <c r="AJ89" s="51">
        <f t="shared" si="81"/>
        <v>37.805363459947372</v>
      </c>
      <c r="AK89" s="29">
        <f t="shared" si="82"/>
        <v>4.5204419889502763</v>
      </c>
      <c r="AL89" s="58">
        <f t="shared" si="83"/>
        <v>0.73308508915112314</v>
      </c>
      <c r="AM89" s="24"/>
      <c r="AN89" s="122"/>
      <c r="AO89" s="160"/>
      <c r="AP89" s="160"/>
      <c r="AQ89" s="128"/>
      <c r="AS89" s="5"/>
      <c r="AU89" s="3"/>
    </row>
    <row r="90" spans="1:47" x14ac:dyDescent="0.2">
      <c r="A90" s="1">
        <v>112</v>
      </c>
      <c r="B90" s="1" t="s">
        <v>390</v>
      </c>
      <c r="C90" s="1" t="s">
        <v>92</v>
      </c>
      <c r="D90" s="66">
        <v>10</v>
      </c>
      <c r="E90" s="68">
        <v>1181</v>
      </c>
      <c r="F90" s="47">
        <v>1929</v>
      </c>
      <c r="G90" s="47">
        <v>8420</v>
      </c>
      <c r="H90" s="50">
        <v>0.91600000000000004</v>
      </c>
      <c r="I90" s="25">
        <f t="shared" si="68"/>
        <v>0.12044605415136268</v>
      </c>
      <c r="J90" s="25">
        <f t="shared" si="69"/>
        <v>4.645282162582412E-2</v>
      </c>
      <c r="K90" s="27">
        <f t="shared" si="70"/>
        <v>2.5928684186625195</v>
      </c>
      <c r="L90" s="27">
        <f t="shared" si="71"/>
        <v>0.71809128801605282</v>
      </c>
      <c r="M90" s="27">
        <f t="shared" si="72"/>
        <v>4.3649559357179886</v>
      </c>
      <c r="N90" s="52"/>
      <c r="O90" s="51">
        <f t="shared" si="73"/>
        <v>38.905055039447191</v>
      </c>
      <c r="P90" s="27">
        <f t="shared" si="74"/>
        <v>4.3649559357179886</v>
      </c>
      <c r="Q90" s="58">
        <f t="shared" si="75"/>
        <v>0.71809128801605282</v>
      </c>
      <c r="R90" s="156">
        <f t="shared" si="66"/>
        <v>1026.494455609441</v>
      </c>
      <c r="S90" s="156">
        <f t="shared" si="67"/>
        <v>1120.6271349448045</v>
      </c>
      <c r="T90" s="153"/>
      <c r="U90" s="153"/>
      <c r="V90" s="47"/>
      <c r="W90" s="9">
        <v>112</v>
      </c>
      <c r="X90" s="7">
        <v>10</v>
      </c>
      <c r="Y90" s="5">
        <v>0.92500000000000004</v>
      </c>
      <c r="Z90" s="68">
        <v>2010</v>
      </c>
      <c r="AA90">
        <v>8795</v>
      </c>
      <c r="AB90">
        <v>1038</v>
      </c>
      <c r="AC90">
        <v>1194</v>
      </c>
      <c r="AD90" s="27">
        <f t="shared" si="76"/>
        <v>0.12308566344362595</v>
      </c>
      <c r="AE90" s="27">
        <f t="shared" si="77"/>
        <v>4.683954214171409E-2</v>
      </c>
      <c r="AF90" s="29">
        <f t="shared" si="78"/>
        <v>2.6278152564179109</v>
      </c>
      <c r="AG90" s="29">
        <f t="shared" si="79"/>
        <v>0.73570118658743811</v>
      </c>
      <c r="AH90" s="29">
        <f t="shared" si="80"/>
        <v>4.3756218905472632</v>
      </c>
      <c r="AI90" s="35"/>
      <c r="AJ90" s="51">
        <f t="shared" si="81"/>
        <v>40.637762360087649</v>
      </c>
      <c r="AK90" s="29">
        <f t="shared" si="82"/>
        <v>4.3756218905472632</v>
      </c>
      <c r="AL90" s="58">
        <f t="shared" si="83"/>
        <v>0.73570118658743811</v>
      </c>
      <c r="AM90" s="24"/>
      <c r="AN90" s="122"/>
      <c r="AO90" s="160"/>
      <c r="AP90" s="160"/>
      <c r="AQ90" s="128"/>
      <c r="AS90" s="5"/>
      <c r="AU90" s="3"/>
    </row>
    <row r="91" spans="1:47" x14ac:dyDescent="0.2">
      <c r="A91" s="1">
        <v>112</v>
      </c>
      <c r="B91" s="1" t="s">
        <v>390</v>
      </c>
      <c r="C91" s="1" t="s">
        <v>92</v>
      </c>
      <c r="D91" s="66">
        <v>10</v>
      </c>
      <c r="E91" s="68">
        <v>1218</v>
      </c>
      <c r="F91" s="47">
        <v>2159</v>
      </c>
      <c r="G91" s="47">
        <v>9060</v>
      </c>
      <c r="H91" s="50">
        <v>0.94399999999999995</v>
      </c>
      <c r="I91" s="25">
        <f t="shared" si="68"/>
        <v>0.12184673652100385</v>
      </c>
      <c r="J91" s="25">
        <f t="shared" si="69"/>
        <v>4.7395852754838215E-2</v>
      </c>
      <c r="K91" s="27">
        <f t="shared" si="70"/>
        <v>2.5708311896248266</v>
      </c>
      <c r="L91" s="27">
        <f t="shared" si="71"/>
        <v>0.71611604162815135</v>
      </c>
      <c r="M91" s="27">
        <f t="shared" si="72"/>
        <v>4.1963872163038447</v>
      </c>
      <c r="N91" s="52"/>
      <c r="O91" s="51">
        <f t="shared" si="73"/>
        <v>41.862208866673576</v>
      </c>
      <c r="P91" s="27">
        <f t="shared" si="74"/>
        <v>4.1963872163038447</v>
      </c>
      <c r="Q91" s="58">
        <f t="shared" si="75"/>
        <v>0.71611604162815135</v>
      </c>
      <c r="R91" s="156">
        <f t="shared" si="66"/>
        <v>1058.6538924066886</v>
      </c>
      <c r="S91" s="156">
        <f t="shared" si="67"/>
        <v>1121.4553944986108</v>
      </c>
      <c r="T91" s="153"/>
      <c r="U91" s="153"/>
      <c r="V91" s="47"/>
      <c r="W91" s="9">
        <v>112</v>
      </c>
      <c r="X91" s="7">
        <v>10</v>
      </c>
      <c r="Y91" s="5">
        <v>0.95</v>
      </c>
      <c r="Z91" s="68">
        <v>2217</v>
      </c>
      <c r="AA91">
        <v>9332</v>
      </c>
      <c r="AB91">
        <v>1066</v>
      </c>
      <c r="AC91">
        <v>1226</v>
      </c>
      <c r="AD91" s="27">
        <f t="shared" si="76"/>
        <v>0.12387226263512019</v>
      </c>
      <c r="AE91" s="27">
        <f t="shared" si="77"/>
        <v>4.7722572532486796E-2</v>
      </c>
      <c r="AF91" s="29">
        <f t="shared" si="78"/>
        <v>2.5956744588903931</v>
      </c>
      <c r="AG91" s="29">
        <f t="shared" si="79"/>
        <v>0.72902118737206478</v>
      </c>
      <c r="AH91" s="29">
        <f t="shared" si="80"/>
        <v>4.2092918358141631</v>
      </c>
      <c r="AI91" s="35"/>
      <c r="AJ91" s="51">
        <f t="shared" si="81"/>
        <v>43.118999243244794</v>
      </c>
      <c r="AK91" s="29">
        <f t="shared" si="82"/>
        <v>4.2092918358141631</v>
      </c>
      <c r="AL91" s="58">
        <f t="shared" si="83"/>
        <v>0.72902118737206478</v>
      </c>
      <c r="AM91" s="24"/>
      <c r="AN91" s="122"/>
      <c r="AO91" s="160"/>
      <c r="AP91" s="160"/>
      <c r="AQ91" s="128"/>
      <c r="AS91" s="5"/>
      <c r="AU91" s="3"/>
    </row>
    <row r="92" spans="1:47" x14ac:dyDescent="0.2">
      <c r="A92" s="1">
        <v>112</v>
      </c>
      <c r="B92" s="1" t="s">
        <v>390</v>
      </c>
      <c r="C92" s="1" t="s">
        <v>92</v>
      </c>
      <c r="D92" s="66">
        <v>10</v>
      </c>
      <c r="E92" s="68">
        <v>1241</v>
      </c>
      <c r="F92" s="47">
        <v>2314</v>
      </c>
      <c r="G92" s="47">
        <v>9520</v>
      </c>
      <c r="H92" s="50">
        <v>0.96099999999999997</v>
      </c>
      <c r="I92" s="25">
        <f t="shared" si="68"/>
        <v>0.12333140131500002</v>
      </c>
      <c r="J92" s="25">
        <f t="shared" si="69"/>
        <v>4.8026128025858754E-2</v>
      </c>
      <c r="K92" s="27">
        <f t="shared" si="70"/>
        <v>2.5680063412273122</v>
      </c>
      <c r="L92" s="27">
        <f t="shared" si="71"/>
        <v>0.71967400527387537</v>
      </c>
      <c r="M92" s="27">
        <f t="shared" si="72"/>
        <v>4.1140881590319793</v>
      </c>
      <c r="N92" s="52"/>
      <c r="O92" s="51">
        <f t="shared" si="73"/>
        <v>43.987663179992545</v>
      </c>
      <c r="P92" s="27">
        <f t="shared" si="74"/>
        <v>4.1140881590319793</v>
      </c>
      <c r="Q92" s="58">
        <f t="shared" si="75"/>
        <v>0.71967400527387537</v>
      </c>
      <c r="R92" s="156">
        <f t="shared" si="66"/>
        <v>1078.6448936590314</v>
      </c>
      <c r="S92" s="156">
        <f t="shared" si="67"/>
        <v>1122.4192441821347</v>
      </c>
      <c r="T92" s="153"/>
      <c r="U92" s="153"/>
      <c r="V92" s="47"/>
      <c r="W92" s="9">
        <v>112</v>
      </c>
      <c r="X92" s="7">
        <v>10</v>
      </c>
      <c r="Y92" s="104">
        <v>0.97499999999999998</v>
      </c>
      <c r="Z92" s="68">
        <v>2432</v>
      </c>
      <c r="AA92">
        <v>9771</v>
      </c>
      <c r="AB92">
        <v>1094</v>
      </c>
      <c r="AC92">
        <v>1258</v>
      </c>
      <c r="AD92" s="27">
        <f t="shared" si="76"/>
        <v>0.12318505216161363</v>
      </c>
      <c r="AE92" s="27">
        <f t="shared" si="77"/>
        <v>4.8456407331107863E-2</v>
      </c>
      <c r="AF92" s="29">
        <f t="shared" si="78"/>
        <v>2.5421829422861846</v>
      </c>
      <c r="AG92" s="29">
        <f t="shared" si="79"/>
        <v>0.71201426970498027</v>
      </c>
      <c r="AH92" s="29">
        <f t="shared" si="80"/>
        <v>4.0176809210526319</v>
      </c>
      <c r="AI92" s="35"/>
      <c r="AJ92" s="51">
        <f t="shared" si="81"/>
        <v>45.147421946607899</v>
      </c>
      <c r="AK92" s="29">
        <f t="shared" si="82"/>
        <v>4.0176809210526319</v>
      </c>
      <c r="AL92" s="58">
        <f t="shared" si="83"/>
        <v>0.71201426970498027</v>
      </c>
      <c r="AM92" s="24"/>
      <c r="AN92" s="122"/>
      <c r="AO92" s="160"/>
      <c r="AP92" s="160"/>
      <c r="AQ92" s="128"/>
      <c r="AS92" s="5"/>
      <c r="AU92" s="3"/>
    </row>
    <row r="93" spans="1:47" x14ac:dyDescent="0.2">
      <c r="A93" s="1">
        <v>112</v>
      </c>
      <c r="B93" s="1" t="s">
        <v>390</v>
      </c>
      <c r="C93" s="1" t="s">
        <v>92</v>
      </c>
      <c r="D93" s="66">
        <v>10</v>
      </c>
      <c r="E93" s="68">
        <v>1271</v>
      </c>
      <c r="F93" s="47">
        <v>2544</v>
      </c>
      <c r="G93" s="47">
        <v>9940</v>
      </c>
      <c r="H93" s="50">
        <v>0.98499999999999999</v>
      </c>
      <c r="I93" s="25">
        <f t="shared" si="68"/>
        <v>0.12276528149161993</v>
      </c>
      <c r="J93" s="25">
        <f t="shared" si="69"/>
        <v>4.9148471893373215E-2</v>
      </c>
      <c r="K93" s="27">
        <f t="shared" si="70"/>
        <v>2.4978453400943401</v>
      </c>
      <c r="L93" s="27">
        <f t="shared" si="71"/>
        <v>0.69840319560054609</v>
      </c>
      <c r="M93" s="27">
        <f t="shared" si="72"/>
        <v>3.9072327044025159</v>
      </c>
      <c r="N93" s="52"/>
      <c r="O93" s="51">
        <f t="shared" si="73"/>
        <v>45.928295379109862</v>
      </c>
      <c r="P93" s="27">
        <f t="shared" si="74"/>
        <v>3.9072327044025159</v>
      </c>
      <c r="Q93" s="58">
        <f t="shared" si="75"/>
        <v>0.69840319560054609</v>
      </c>
      <c r="R93" s="156">
        <f t="shared" si="66"/>
        <v>1104.720112683827</v>
      </c>
      <c r="S93" s="156">
        <f t="shared" si="67"/>
        <v>1121.5432616079461</v>
      </c>
      <c r="T93" s="153"/>
      <c r="U93" s="153"/>
      <c r="V93" s="47"/>
      <c r="W93" s="9">
        <v>112</v>
      </c>
      <c r="X93" s="7">
        <v>10</v>
      </c>
      <c r="Y93" s="5">
        <v>1</v>
      </c>
      <c r="Z93" s="68">
        <v>2697</v>
      </c>
      <c r="AA93">
        <v>10300</v>
      </c>
      <c r="AB93">
        <v>1122</v>
      </c>
      <c r="AC93">
        <v>1291</v>
      </c>
      <c r="AD93" s="27">
        <f t="shared" si="76"/>
        <v>0.12330055199214247</v>
      </c>
      <c r="AE93" s="27">
        <f t="shared" si="77"/>
        <v>4.9720075997152592E-2</v>
      </c>
      <c r="AF93" s="29">
        <f t="shared" si="78"/>
        <v>2.479894680756396</v>
      </c>
      <c r="AG93" s="29">
        <f t="shared" si="79"/>
        <v>0.69489412323313471</v>
      </c>
      <c r="AH93" s="29">
        <f t="shared" si="80"/>
        <v>3.8190582128290695</v>
      </c>
      <c r="AI93" s="35"/>
      <c r="AJ93" s="51">
        <f t="shared" si="81"/>
        <v>47.591694406924709</v>
      </c>
      <c r="AK93" s="29">
        <f t="shared" si="82"/>
        <v>3.8190582128290695</v>
      </c>
      <c r="AL93" s="58">
        <f t="shared" si="83"/>
        <v>0.69489412323313471</v>
      </c>
      <c r="AM93" s="24"/>
      <c r="AN93" s="122"/>
      <c r="AO93" s="160"/>
      <c r="AP93" s="160"/>
      <c r="AQ93" s="128"/>
      <c r="AS93" s="5"/>
      <c r="AU93" s="3"/>
    </row>
    <row r="94" spans="1:47" x14ac:dyDescent="0.2">
      <c r="A94" s="1">
        <v>112</v>
      </c>
      <c r="B94" s="1" t="s">
        <v>390</v>
      </c>
      <c r="C94" s="1" t="s">
        <v>92</v>
      </c>
      <c r="D94" s="66">
        <v>10</v>
      </c>
      <c r="E94" s="68">
        <v>1305</v>
      </c>
      <c r="F94" s="47">
        <v>2793</v>
      </c>
      <c r="G94" s="47">
        <v>10248</v>
      </c>
      <c r="H94" s="50">
        <v>1.0109999999999999</v>
      </c>
      <c r="I94" s="25">
        <f t="shared" si="68"/>
        <v>0.12006000968848687</v>
      </c>
      <c r="J94" s="25">
        <f t="shared" si="69"/>
        <v>4.9850436429246477E-2</v>
      </c>
      <c r="K94" s="27">
        <f t="shared" si="70"/>
        <v>2.4084043849624059</v>
      </c>
      <c r="L94" s="27">
        <f t="shared" si="71"/>
        <v>0.66593445815621832</v>
      </c>
      <c r="M94" s="27">
        <f t="shared" si="72"/>
        <v>3.6691729323308269</v>
      </c>
      <c r="N94" s="52"/>
      <c r="O94" s="51">
        <f t="shared" si="73"/>
        <v>47.351425658462567</v>
      </c>
      <c r="P94" s="27">
        <f t="shared" si="74"/>
        <v>3.6691729323308269</v>
      </c>
      <c r="Q94" s="58">
        <f t="shared" si="75"/>
        <v>0.66593445815621832</v>
      </c>
      <c r="R94" s="156">
        <f t="shared" si="66"/>
        <v>1134.2720275785948</v>
      </c>
      <c r="S94" s="156">
        <f t="shared" si="67"/>
        <v>1121.9307889006873</v>
      </c>
      <c r="T94" s="153"/>
      <c r="U94" s="153"/>
      <c r="V94" s="47"/>
      <c r="W94" s="1"/>
      <c r="Y94" s="17"/>
      <c r="Z94"/>
      <c r="AD94" s="27"/>
      <c r="AE94" s="27"/>
      <c r="AG94" s="29"/>
      <c r="AH94" s="29"/>
      <c r="AL94" s="58"/>
      <c r="AN94" s="122"/>
      <c r="AO94" s="160"/>
      <c r="AP94" s="160"/>
      <c r="AQ94" s="128"/>
    </row>
    <row r="95" spans="1:47" x14ac:dyDescent="0.2">
      <c r="A95" s="1">
        <v>112</v>
      </c>
      <c r="B95" s="1" t="s">
        <v>390</v>
      </c>
      <c r="C95" s="1" t="s">
        <v>92</v>
      </c>
      <c r="D95" s="66">
        <v>10</v>
      </c>
      <c r="E95" s="68">
        <v>1334</v>
      </c>
      <c r="F95" s="47">
        <v>2932</v>
      </c>
      <c r="G95" s="47">
        <v>10335</v>
      </c>
      <c r="H95" s="50">
        <v>1.0329999999999999</v>
      </c>
      <c r="I95" s="25">
        <f t="shared" si="68"/>
        <v>0.11587215990801868</v>
      </c>
      <c r="J95" s="25">
        <f t="shared" si="69"/>
        <v>4.8992098407819262E-2</v>
      </c>
      <c r="K95" s="27">
        <f t="shared" si="70"/>
        <v>2.3651193493178728</v>
      </c>
      <c r="L95" s="27">
        <f t="shared" si="71"/>
        <v>0.64245912769822988</v>
      </c>
      <c r="M95" s="27">
        <f t="shared" si="72"/>
        <v>3.5248976807639836</v>
      </c>
      <c r="N95" s="52"/>
      <c r="O95" s="51">
        <f t="shared" si="73"/>
        <v>47.753413756851153</v>
      </c>
      <c r="P95" s="27">
        <f t="shared" si="74"/>
        <v>3.5248976807639836</v>
      </c>
      <c r="Q95" s="58">
        <f t="shared" si="75"/>
        <v>0.64245912769822988</v>
      </c>
      <c r="R95" s="156">
        <f t="shared" si="66"/>
        <v>1159.478072635897</v>
      </c>
      <c r="S95" s="156">
        <f t="shared" si="67"/>
        <v>1122.4376308188741</v>
      </c>
      <c r="T95" s="153"/>
      <c r="U95" s="153"/>
      <c r="V95" s="47"/>
      <c r="W95" s="1"/>
      <c r="Y95" s="17"/>
      <c r="Z95"/>
      <c r="AD95" s="27"/>
      <c r="AE95" s="27"/>
      <c r="AG95" s="29"/>
      <c r="AH95" s="29"/>
      <c r="AL95" s="58"/>
      <c r="AN95" s="122"/>
      <c r="AO95" s="160"/>
      <c r="AP95" s="160"/>
      <c r="AQ95" s="128"/>
    </row>
    <row r="96" spans="1:47" x14ac:dyDescent="0.2">
      <c r="E96"/>
      <c r="F96"/>
      <c r="G96"/>
      <c r="H96"/>
      <c r="I96" s="25"/>
      <c r="J96" s="25"/>
      <c r="K96" s="27"/>
      <c r="L96" s="27"/>
      <c r="M96" s="27"/>
      <c r="N96" s="52"/>
      <c r="O96" s="51"/>
      <c r="P96" s="27"/>
      <c r="Q96" s="58"/>
      <c r="R96" s="156"/>
      <c r="T96" s="153"/>
      <c r="U96" s="153"/>
      <c r="W96" s="1"/>
      <c r="Y96" s="17"/>
      <c r="Z96"/>
      <c r="AD96" s="27"/>
      <c r="AE96" s="27"/>
      <c r="AG96" s="29"/>
      <c r="AH96" s="29"/>
      <c r="AL96" s="58"/>
      <c r="AN96" s="122"/>
      <c r="AO96" s="160"/>
      <c r="AP96" s="160"/>
      <c r="AQ96" s="128"/>
    </row>
    <row r="97" spans="1:47" x14ac:dyDescent="0.2">
      <c r="E97"/>
      <c r="F97"/>
      <c r="G97"/>
      <c r="H97"/>
      <c r="I97" s="25"/>
      <c r="J97" s="25"/>
      <c r="K97" s="27"/>
      <c r="L97" s="27"/>
      <c r="M97" s="27"/>
      <c r="N97" s="52"/>
      <c r="O97" s="51"/>
      <c r="P97" s="27"/>
      <c r="Q97" s="58"/>
      <c r="R97" s="156"/>
      <c r="T97" s="153"/>
      <c r="U97" s="153"/>
      <c r="W97" s="1"/>
      <c r="Y97" s="17"/>
      <c r="Z97"/>
      <c r="AD97" s="27"/>
      <c r="AE97" s="27"/>
      <c r="AG97" s="29"/>
      <c r="AH97" s="29"/>
      <c r="AL97" s="58"/>
      <c r="AN97" s="122"/>
      <c r="AO97" s="160"/>
      <c r="AP97" s="160"/>
      <c r="AQ97" s="128"/>
    </row>
    <row r="98" spans="1:47" x14ac:dyDescent="0.2">
      <c r="A98" s="1">
        <v>113</v>
      </c>
      <c r="B98" s="1" t="s">
        <v>390</v>
      </c>
      <c r="C98" s="1" t="s">
        <v>92</v>
      </c>
      <c r="D98" s="66">
        <v>12</v>
      </c>
      <c r="E98" s="68">
        <v>696</v>
      </c>
      <c r="F98" s="47">
        <v>402</v>
      </c>
      <c r="G98" s="47">
        <v>3149</v>
      </c>
      <c r="H98" s="50">
        <v>0.53700000000000003</v>
      </c>
      <c r="I98" s="25">
        <f t="shared" ref="I98:I111" si="84">0.1515*(G98/1000)/(E98/1000)^2/($D$4/10)^4</f>
        <v>0.12969835328316373</v>
      </c>
      <c r="J98" s="25">
        <f t="shared" ref="J98:J111" si="85">0.5*(F98/1000)/(E98/1000)^3/($D$4/10)^5</f>
        <v>4.7296379638675487E-2</v>
      </c>
      <c r="K98" s="27">
        <f t="shared" ref="K98:K111" si="86">I98/J98</f>
        <v>2.7422469599999997</v>
      </c>
      <c r="L98" s="27">
        <f t="shared" ref="L98:L111" si="87">0.798*I98^1.5/J98</f>
        <v>0.78809157744225633</v>
      </c>
      <c r="M98" s="27">
        <f t="shared" ref="M98:M111" si="88">G98/F98</f>
        <v>7.833333333333333</v>
      </c>
      <c r="N98" s="52"/>
      <c r="O98" s="51">
        <f t="shared" ref="O98:O111" si="89">G98/(PI()*$D$4^2/4)</f>
        <v>14.550120940524845</v>
      </c>
      <c r="P98" s="27">
        <f t="shared" ref="P98:P111" si="90">M98</f>
        <v>7.833333333333333</v>
      </c>
      <c r="Q98" s="58">
        <f t="shared" ref="Q98:Q111" si="91">L98</f>
        <v>0.78809157744225633</v>
      </c>
      <c r="R98" s="156">
        <f t="shared" ref="R98:R111" si="92">E98*(PI()/30)*($D$4/2)</f>
        <v>604.94508137525065</v>
      </c>
      <c r="S98" s="156">
        <f t="shared" ref="S98:S111" si="93">R98/H98</f>
        <v>1126.5271533989769</v>
      </c>
      <c r="T98" s="153"/>
      <c r="U98" s="153"/>
      <c r="W98" s="1">
        <v>113</v>
      </c>
      <c r="X98" s="7">
        <v>12</v>
      </c>
      <c r="Y98" s="5">
        <v>0.72499999999999998</v>
      </c>
      <c r="Z98">
        <v>1128</v>
      </c>
      <c r="AA98">
        <v>5979</v>
      </c>
      <c r="AB98">
        <v>816</v>
      </c>
      <c r="AC98">
        <v>939</v>
      </c>
      <c r="AD98" s="27">
        <f t="shared" ref="AD98:AD109" si="94">0.1515*(AA98/1000)/(AC98/1000)^2/($D$4/10)^4</f>
        <v>0.13529372354413555</v>
      </c>
      <c r="AE98" s="27">
        <f t="shared" ref="AE98:AE109" si="95">0.5*(Z98/1000)/(AC98/1000)^3/($D$4/10)^5</f>
        <v>5.4043303343807171E-2</v>
      </c>
      <c r="AF98" s="29">
        <f t="shared" ref="AF98:AF109" si="96">AD98/AE98</f>
        <v>2.5034317884574477</v>
      </c>
      <c r="AG98" s="29">
        <f t="shared" ref="AG98:AG109" si="97">0.798*AD98^1.5/AE98</f>
        <v>0.73481409582090129</v>
      </c>
      <c r="AH98" s="29">
        <f t="shared" ref="AH98:AH109" si="98">AA98/Z98</f>
        <v>5.3005319148936172</v>
      </c>
      <c r="AI98" s="35"/>
      <c r="AJ98" s="51">
        <f t="shared" ref="AJ98:AJ109" si="99">AA98/(PI()*$D$4^2/4)</f>
        <v>27.626285520291539</v>
      </c>
      <c r="AK98" s="29">
        <f t="shared" ref="AK98:AK109" si="100">AH98</f>
        <v>5.3005319148936172</v>
      </c>
      <c r="AL98" s="58">
        <f t="shared" ref="AL98:AL109" si="101">AG98</f>
        <v>0.73481409582090129</v>
      </c>
      <c r="AM98" s="24"/>
      <c r="AN98" s="122"/>
      <c r="AO98" s="160"/>
      <c r="AP98" s="160"/>
      <c r="AQ98" s="128"/>
      <c r="AS98" s="5"/>
      <c r="AU98" s="3"/>
    </row>
    <row r="99" spans="1:47" x14ac:dyDescent="0.2">
      <c r="A99" s="1">
        <v>113</v>
      </c>
      <c r="B99" s="1" t="s">
        <v>390</v>
      </c>
      <c r="C99" s="1" t="s">
        <v>92</v>
      </c>
      <c r="D99" s="66">
        <v>12</v>
      </c>
      <c r="E99" s="68">
        <v>814</v>
      </c>
      <c r="F99" s="47">
        <v>690</v>
      </c>
      <c r="G99" s="47">
        <v>4363</v>
      </c>
      <c r="H99" s="50">
        <v>0.629</v>
      </c>
      <c r="I99" s="25">
        <f t="shared" si="84"/>
        <v>0.13137619635601031</v>
      </c>
      <c r="J99" s="25">
        <f t="shared" si="85"/>
        <v>5.0746423580977577E-2</v>
      </c>
      <c r="K99" s="27">
        <f t="shared" si="86"/>
        <v>2.5888759657391303</v>
      </c>
      <c r="L99" s="27">
        <f t="shared" si="87"/>
        <v>0.74881145076103228</v>
      </c>
      <c r="M99" s="27">
        <f t="shared" si="88"/>
        <v>6.3231884057971017</v>
      </c>
      <c r="N99" s="52"/>
      <c r="O99" s="51">
        <f t="shared" si="89"/>
        <v>20.159472106544904</v>
      </c>
      <c r="P99" s="27">
        <f t="shared" si="90"/>
        <v>6.3231884057971017</v>
      </c>
      <c r="Q99" s="58">
        <f t="shared" si="91"/>
        <v>0.74881145076103228</v>
      </c>
      <c r="R99" s="156">
        <f t="shared" si="92"/>
        <v>707.50760953944541</v>
      </c>
      <c r="S99" s="156">
        <f t="shared" si="93"/>
        <v>1124.8133696970515</v>
      </c>
      <c r="T99" s="153"/>
      <c r="U99" s="153"/>
      <c r="W99" s="1">
        <v>113</v>
      </c>
      <c r="X99" s="7">
        <v>12</v>
      </c>
      <c r="Y99" s="5">
        <v>0.75</v>
      </c>
      <c r="Z99">
        <v>1276</v>
      </c>
      <c r="AA99">
        <v>6474</v>
      </c>
      <c r="AB99">
        <v>844</v>
      </c>
      <c r="AC99">
        <v>971</v>
      </c>
      <c r="AD99" s="27">
        <f t="shared" si="94"/>
        <v>0.13699809112834269</v>
      </c>
      <c r="AE99" s="27">
        <f t="shared" si="95"/>
        <v>5.5286939408630179E-2</v>
      </c>
      <c r="AF99" s="29">
        <f t="shared" si="96"/>
        <v>2.4779467373981197</v>
      </c>
      <c r="AG99" s="29">
        <f t="shared" si="97"/>
        <v>0.73190062234839803</v>
      </c>
      <c r="AH99" s="29">
        <f t="shared" si="98"/>
        <v>5.0736677115987465</v>
      </c>
      <c r="AI99" s="35"/>
      <c r="AJ99" s="51">
        <f t="shared" si="99"/>
        <v>29.913459183536947</v>
      </c>
      <c r="AK99" s="29">
        <f t="shared" si="100"/>
        <v>5.0736677115987465</v>
      </c>
      <c r="AL99" s="58">
        <f t="shared" si="101"/>
        <v>0.73190062234839803</v>
      </c>
      <c r="AM99" s="24"/>
      <c r="AN99" s="122"/>
      <c r="AO99" s="160"/>
      <c r="AP99" s="160"/>
      <c r="AQ99" s="128"/>
      <c r="AS99" s="5"/>
      <c r="AU99" s="3"/>
    </row>
    <row r="100" spans="1:47" x14ac:dyDescent="0.2">
      <c r="A100" s="1">
        <v>113</v>
      </c>
      <c r="B100" s="1" t="s">
        <v>390</v>
      </c>
      <c r="C100" s="1" t="s">
        <v>92</v>
      </c>
      <c r="D100" s="66">
        <v>12</v>
      </c>
      <c r="E100" s="68">
        <v>928</v>
      </c>
      <c r="F100" s="47">
        <v>1080</v>
      </c>
      <c r="G100" s="47">
        <v>5804</v>
      </c>
      <c r="H100" s="50">
        <v>0.71699999999999997</v>
      </c>
      <c r="I100" s="25">
        <f t="shared" si="84"/>
        <v>0.1344657665548456</v>
      </c>
      <c r="J100" s="25">
        <f t="shared" si="85"/>
        <v>5.3605504907640565E-2</v>
      </c>
      <c r="K100" s="27">
        <f t="shared" si="86"/>
        <v>2.5084320497777788</v>
      </c>
      <c r="L100" s="27">
        <f t="shared" si="87"/>
        <v>0.73402541693294232</v>
      </c>
      <c r="M100" s="27">
        <f t="shared" si="88"/>
        <v>5.3740740740740742</v>
      </c>
      <c r="N100" s="52"/>
      <c r="O100" s="51">
        <f t="shared" si="89"/>
        <v>26.81768877065932</v>
      </c>
      <c r="P100" s="27">
        <f t="shared" si="90"/>
        <v>5.3740740740740742</v>
      </c>
      <c r="Q100" s="58">
        <f t="shared" si="91"/>
        <v>0.73402541693294232</v>
      </c>
      <c r="R100" s="156">
        <f t="shared" si="92"/>
        <v>806.5934418336675</v>
      </c>
      <c r="S100" s="156">
        <f t="shared" si="93"/>
        <v>1124.9559858210148</v>
      </c>
      <c r="T100" s="153"/>
      <c r="U100" s="153"/>
      <c r="W100" s="1">
        <v>113</v>
      </c>
      <c r="X100" s="7">
        <v>12</v>
      </c>
      <c r="Y100" s="5">
        <v>0.77500000000000002</v>
      </c>
      <c r="Z100">
        <v>1428</v>
      </c>
      <c r="AA100">
        <v>6982</v>
      </c>
      <c r="AB100">
        <v>872</v>
      </c>
      <c r="AC100">
        <v>1004</v>
      </c>
      <c r="AD100" s="27">
        <f t="shared" si="94"/>
        <v>0.13819511751974861</v>
      </c>
      <c r="AE100" s="27">
        <f t="shared" si="95"/>
        <v>5.5970170920632285E-2</v>
      </c>
      <c r="AF100" s="29">
        <f t="shared" si="96"/>
        <v>2.4690851438655468</v>
      </c>
      <c r="AG100" s="29">
        <f t="shared" si="97"/>
        <v>0.7324623525242705</v>
      </c>
      <c r="AH100" s="29">
        <f t="shared" si="98"/>
        <v>4.8893557422969192</v>
      </c>
      <c r="AI100" s="35"/>
      <c r="AJ100" s="51">
        <f t="shared" si="99"/>
        <v>32.260700033897898</v>
      </c>
      <c r="AK100" s="29">
        <f t="shared" si="100"/>
        <v>4.8893557422969192</v>
      </c>
      <c r="AL100" s="58">
        <f t="shared" si="101"/>
        <v>0.7324623525242705</v>
      </c>
      <c r="AM100" s="24"/>
      <c r="AN100" s="122"/>
      <c r="AO100" s="160"/>
      <c r="AP100" s="160"/>
      <c r="AQ100" s="128"/>
      <c r="AS100" s="5"/>
      <c r="AU100" s="3"/>
    </row>
    <row r="101" spans="1:47" x14ac:dyDescent="0.2">
      <c r="A101" s="1">
        <v>113</v>
      </c>
      <c r="B101" s="1" t="s">
        <v>390</v>
      </c>
      <c r="C101" s="1" t="s">
        <v>92</v>
      </c>
      <c r="D101" s="66">
        <v>12</v>
      </c>
      <c r="E101" s="68">
        <v>998</v>
      </c>
      <c r="F101" s="47">
        <v>1380</v>
      </c>
      <c r="G101" s="47">
        <v>6874</v>
      </c>
      <c r="H101" s="50">
        <v>0.77100000000000002</v>
      </c>
      <c r="I101" s="25">
        <f t="shared" si="84"/>
        <v>0.13769834671625142</v>
      </c>
      <c r="J101" s="25">
        <f t="shared" si="85"/>
        <v>5.5070247291656389E-2</v>
      </c>
      <c r="K101" s="27">
        <f t="shared" si="86"/>
        <v>2.5004127180869569</v>
      </c>
      <c r="L101" s="27">
        <f t="shared" si="87"/>
        <v>0.74042138481204423</v>
      </c>
      <c r="M101" s="27">
        <f t="shared" si="88"/>
        <v>4.9811594202898553</v>
      </c>
      <c r="N101" s="52"/>
      <c r="O101" s="51">
        <f t="shared" si="89"/>
        <v>31.761680325553442</v>
      </c>
      <c r="P101" s="27">
        <f t="shared" si="90"/>
        <v>4.9811594202898553</v>
      </c>
      <c r="Q101" s="58">
        <f t="shared" si="91"/>
        <v>0.74042138481204423</v>
      </c>
      <c r="R101" s="156">
        <f t="shared" si="92"/>
        <v>867.43561955818973</v>
      </c>
      <c r="S101" s="156">
        <f t="shared" si="93"/>
        <v>1125.0786245890918</v>
      </c>
      <c r="T101" s="153"/>
      <c r="U101" s="153"/>
      <c r="W101" s="1">
        <v>113</v>
      </c>
      <c r="X101" s="7">
        <v>12</v>
      </c>
      <c r="Y101" s="5">
        <v>0.8</v>
      </c>
      <c r="Z101">
        <v>1608</v>
      </c>
      <c r="AA101">
        <v>7546</v>
      </c>
      <c r="AB101">
        <v>900</v>
      </c>
      <c r="AC101">
        <v>1036</v>
      </c>
      <c r="AD101" s="27">
        <f t="shared" si="94"/>
        <v>0.14027412576769974</v>
      </c>
      <c r="AE101" s="27">
        <f t="shared" si="95"/>
        <v>5.7363592542538179E-2</v>
      </c>
      <c r="AF101" s="29">
        <f t="shared" si="96"/>
        <v>2.4453511286567164</v>
      </c>
      <c r="AG101" s="29">
        <f t="shared" si="97"/>
        <v>0.73085783169413665</v>
      </c>
      <c r="AH101" s="29">
        <f t="shared" si="98"/>
        <v>4.6927860696517412</v>
      </c>
      <c r="AI101" s="35"/>
      <c r="AJ101" s="51">
        <f t="shared" si="99"/>
        <v>34.866691844141151</v>
      </c>
      <c r="AK101" s="29">
        <f t="shared" si="100"/>
        <v>4.6927860696517412</v>
      </c>
      <c r="AL101" s="58">
        <f t="shared" si="101"/>
        <v>0.73085783169413665</v>
      </c>
      <c r="AM101" s="24"/>
      <c r="AN101" s="122"/>
      <c r="AO101" s="160"/>
      <c r="AP101" s="160"/>
      <c r="AQ101" s="128"/>
      <c r="AS101" s="5"/>
      <c r="AU101" s="3"/>
    </row>
    <row r="102" spans="1:47" x14ac:dyDescent="0.2">
      <c r="A102" s="1">
        <v>113</v>
      </c>
      <c r="B102" s="1" t="s">
        <v>390</v>
      </c>
      <c r="C102" s="1" t="s">
        <v>92</v>
      </c>
      <c r="D102" s="66">
        <v>12</v>
      </c>
      <c r="E102" s="68">
        <v>1043</v>
      </c>
      <c r="F102" s="47">
        <v>1658</v>
      </c>
      <c r="G102" s="47">
        <v>7697</v>
      </c>
      <c r="H102" s="50">
        <v>0.80500000000000005</v>
      </c>
      <c r="I102" s="25">
        <f t="shared" si="84"/>
        <v>0.14116698860700844</v>
      </c>
      <c r="J102" s="25">
        <f t="shared" si="85"/>
        <v>5.796437601678589E-2</v>
      </c>
      <c r="K102" s="27">
        <f t="shared" si="86"/>
        <v>2.4354094412424612</v>
      </c>
      <c r="L102" s="27">
        <f t="shared" si="87"/>
        <v>0.73019936654145223</v>
      </c>
      <c r="M102" s="27">
        <f t="shared" si="88"/>
        <v>4.6423401688781665</v>
      </c>
      <c r="N102" s="52"/>
      <c r="O102" s="51">
        <f t="shared" si="89"/>
        <v>35.564395325252377</v>
      </c>
      <c r="P102" s="27">
        <f t="shared" si="90"/>
        <v>4.6423401688781665</v>
      </c>
      <c r="Q102" s="58">
        <f t="shared" si="91"/>
        <v>0.73019936654145223</v>
      </c>
      <c r="R102" s="156">
        <f t="shared" si="92"/>
        <v>906.5484480953827</v>
      </c>
      <c r="S102" s="156">
        <f t="shared" si="93"/>
        <v>1126.1471404911586</v>
      </c>
      <c r="T102" s="153"/>
      <c r="U102" s="153"/>
      <c r="W102" s="1">
        <v>113</v>
      </c>
      <c r="X102" s="7">
        <v>12</v>
      </c>
      <c r="Y102" s="5">
        <v>0.82499999999999996</v>
      </c>
      <c r="Z102">
        <v>1803</v>
      </c>
      <c r="AA102">
        <v>8138</v>
      </c>
      <c r="AB102">
        <v>929</v>
      </c>
      <c r="AC102">
        <v>1068</v>
      </c>
      <c r="AD102" s="27">
        <f t="shared" si="94"/>
        <v>0.14234934095733359</v>
      </c>
      <c r="AE102" s="27">
        <f t="shared" si="95"/>
        <v>5.8709925973253967E-2</v>
      </c>
      <c r="AF102" s="29">
        <f t="shared" si="96"/>
        <v>2.4246213667886858</v>
      </c>
      <c r="AG102" s="29">
        <f t="shared" si="97"/>
        <v>0.73000284014196459</v>
      </c>
      <c r="AH102" s="29">
        <f t="shared" si="98"/>
        <v>4.5135884636716588</v>
      </c>
      <c r="AI102" s="35"/>
      <c r="AJ102" s="51">
        <f t="shared" si="99"/>
        <v>37.602059134325565</v>
      </c>
      <c r="AK102" s="29">
        <f t="shared" si="100"/>
        <v>4.5135884636716588</v>
      </c>
      <c r="AL102" s="58">
        <f t="shared" si="101"/>
        <v>0.73000284014196459</v>
      </c>
      <c r="AM102" s="24"/>
      <c r="AN102" s="122"/>
      <c r="AO102" s="160"/>
      <c r="AP102" s="160"/>
      <c r="AQ102" s="128"/>
      <c r="AS102" s="5"/>
      <c r="AU102" s="3"/>
    </row>
    <row r="103" spans="1:47" x14ac:dyDescent="0.2">
      <c r="A103" s="1">
        <v>113</v>
      </c>
      <c r="B103" s="1" t="s">
        <v>390</v>
      </c>
      <c r="C103" s="1" t="s">
        <v>92</v>
      </c>
      <c r="D103" s="66">
        <v>12</v>
      </c>
      <c r="E103" s="68">
        <v>1072</v>
      </c>
      <c r="F103" s="47">
        <v>1829</v>
      </c>
      <c r="G103" s="47">
        <v>8191</v>
      </c>
      <c r="H103" s="50">
        <v>0.82799999999999996</v>
      </c>
      <c r="I103" s="25">
        <f t="shared" si="84"/>
        <v>0.1422091812037162</v>
      </c>
      <c r="J103" s="25">
        <f t="shared" si="85"/>
        <v>5.8892353944319721E-2</v>
      </c>
      <c r="K103" s="27">
        <f t="shared" si="86"/>
        <v>2.414730804242756</v>
      </c>
      <c r="L103" s="27">
        <f t="shared" si="87"/>
        <v>0.72666698921130957</v>
      </c>
      <c r="M103" s="27">
        <f t="shared" si="88"/>
        <v>4.4784034991798798</v>
      </c>
      <c r="N103" s="52"/>
      <c r="O103" s="51">
        <f t="shared" si="89"/>
        <v>37.846948435642744</v>
      </c>
      <c r="P103" s="27">
        <f t="shared" si="90"/>
        <v>4.4784034991798798</v>
      </c>
      <c r="Q103" s="58">
        <f t="shared" si="91"/>
        <v>0.72666698921130957</v>
      </c>
      <c r="R103" s="156">
        <f t="shared" si="92"/>
        <v>931.75449315268486</v>
      </c>
      <c r="S103" s="156">
        <f t="shared" si="93"/>
        <v>1125.3073588800542</v>
      </c>
      <c r="T103" s="153"/>
      <c r="U103" s="153"/>
      <c r="W103" s="1">
        <v>113</v>
      </c>
      <c r="X103" s="7">
        <v>12</v>
      </c>
      <c r="Y103" s="5">
        <v>0.85</v>
      </c>
      <c r="Z103">
        <v>2016</v>
      </c>
      <c r="AA103">
        <v>8737</v>
      </c>
      <c r="AB103">
        <v>957</v>
      </c>
      <c r="AC103">
        <v>1101</v>
      </c>
      <c r="AD103" s="27">
        <f t="shared" si="94"/>
        <v>0.14380301063170051</v>
      </c>
      <c r="AE103" s="27">
        <f t="shared" si="95"/>
        <v>5.9918114009240568E-2</v>
      </c>
      <c r="AF103" s="29">
        <f t="shared" si="96"/>
        <v>2.3999922729464283</v>
      </c>
      <c r="AG103" s="29">
        <f t="shared" si="97"/>
        <v>0.72626769035161121</v>
      </c>
      <c r="AH103" s="29">
        <f t="shared" si="98"/>
        <v>4.3338293650793647</v>
      </c>
      <c r="AI103" s="35"/>
      <c r="AJ103" s="51">
        <f t="shared" si="99"/>
        <v>40.369770294495261</v>
      </c>
      <c r="AK103" s="29">
        <f t="shared" si="100"/>
        <v>4.3338293650793647</v>
      </c>
      <c r="AL103" s="58">
        <f t="shared" si="101"/>
        <v>0.72626769035161121</v>
      </c>
      <c r="AM103" s="24"/>
      <c r="AN103" s="122"/>
      <c r="AO103" s="160"/>
      <c r="AP103" s="160"/>
      <c r="AQ103" s="128"/>
      <c r="AS103" s="5"/>
      <c r="AU103" s="3"/>
    </row>
    <row r="104" spans="1:47" x14ac:dyDescent="0.2">
      <c r="A104" s="1">
        <v>113</v>
      </c>
      <c r="B104" s="1" t="s">
        <v>390</v>
      </c>
      <c r="C104" s="1" t="s">
        <v>92</v>
      </c>
      <c r="D104" s="66">
        <v>12</v>
      </c>
      <c r="E104" s="68">
        <v>1099</v>
      </c>
      <c r="F104" s="47">
        <v>2004</v>
      </c>
      <c r="G104" s="47">
        <v>8747</v>
      </c>
      <c r="H104" s="50">
        <v>0.84899999999999998</v>
      </c>
      <c r="I104" s="25">
        <f t="shared" si="84"/>
        <v>0.14449207316676246</v>
      </c>
      <c r="J104" s="25">
        <f t="shared" si="85"/>
        <v>5.9887226993204208E-2</v>
      </c>
      <c r="K104" s="27">
        <f t="shared" si="86"/>
        <v>2.4127360778143712</v>
      </c>
      <c r="L104" s="27">
        <f t="shared" si="87"/>
        <v>0.73187130672963019</v>
      </c>
      <c r="M104" s="27">
        <f t="shared" si="88"/>
        <v>4.3647704590818366</v>
      </c>
      <c r="N104" s="52"/>
      <c r="O104" s="51">
        <f t="shared" si="89"/>
        <v>40.41597582304567</v>
      </c>
      <c r="P104" s="27">
        <f t="shared" si="90"/>
        <v>4.3647704590818366</v>
      </c>
      <c r="Q104" s="58">
        <f t="shared" si="91"/>
        <v>0.73187130672963019</v>
      </c>
      <c r="R104" s="156">
        <f t="shared" si="92"/>
        <v>955.22219027500057</v>
      </c>
      <c r="S104" s="156">
        <f t="shared" si="93"/>
        <v>1125.1144761778571</v>
      </c>
      <c r="T104" s="153"/>
      <c r="U104" s="153"/>
      <c r="W104" s="1">
        <v>113</v>
      </c>
      <c r="X104" s="7">
        <v>12</v>
      </c>
      <c r="Y104" s="5">
        <v>0.875</v>
      </c>
      <c r="Z104">
        <v>2263</v>
      </c>
      <c r="AA104">
        <v>9449</v>
      </c>
      <c r="AB104">
        <v>985</v>
      </c>
      <c r="AC104">
        <v>1133</v>
      </c>
      <c r="AD104" s="27">
        <f t="shared" si="94"/>
        <v>0.14686094213355205</v>
      </c>
      <c r="AE104" s="27">
        <f t="shared" si="95"/>
        <v>6.171978272121819E-2</v>
      </c>
      <c r="AF104" s="29">
        <f t="shared" si="96"/>
        <v>2.379479247308883</v>
      </c>
      <c r="AG104" s="29">
        <f t="shared" si="97"/>
        <v>0.72767585989057026</v>
      </c>
      <c r="AH104" s="29">
        <f t="shared" si="98"/>
        <v>4.1754308440123733</v>
      </c>
      <c r="AI104" s="35"/>
      <c r="AJ104" s="51">
        <f t="shared" si="99"/>
        <v>43.659603927284621</v>
      </c>
      <c r="AK104" s="29">
        <f t="shared" si="100"/>
        <v>4.1754308440123733</v>
      </c>
      <c r="AL104" s="58">
        <f t="shared" si="101"/>
        <v>0.72767585989057026</v>
      </c>
      <c r="AM104" s="24"/>
      <c r="AN104" s="122"/>
      <c r="AO104" s="160"/>
      <c r="AP104" s="160"/>
      <c r="AQ104" s="128"/>
      <c r="AS104" s="5"/>
      <c r="AU104" s="3"/>
    </row>
    <row r="105" spans="1:47" x14ac:dyDescent="0.2">
      <c r="A105" s="1">
        <v>113</v>
      </c>
      <c r="B105" s="1" t="s">
        <v>390</v>
      </c>
      <c r="C105" s="1" t="s">
        <v>92</v>
      </c>
      <c r="D105" s="66">
        <v>12</v>
      </c>
      <c r="E105" s="68">
        <v>1129</v>
      </c>
      <c r="F105" s="47">
        <v>2235</v>
      </c>
      <c r="G105" s="47">
        <v>9302</v>
      </c>
      <c r="H105" s="50">
        <v>0.872</v>
      </c>
      <c r="I105" s="25">
        <f t="shared" si="84"/>
        <v>0.14560246651108288</v>
      </c>
      <c r="J105" s="25">
        <f t="shared" si="85"/>
        <v>6.1606319782133649E-2</v>
      </c>
      <c r="K105" s="27">
        <f t="shared" si="86"/>
        <v>2.3634339305771812</v>
      </c>
      <c r="L105" s="27">
        <f t="shared" si="87"/>
        <v>0.71966556621287336</v>
      </c>
      <c r="M105" s="27">
        <f t="shared" si="88"/>
        <v>4.1619686800894851</v>
      </c>
      <c r="N105" s="52"/>
      <c r="O105" s="51">
        <f t="shared" si="89"/>
        <v>42.980382657593559</v>
      </c>
      <c r="P105" s="27">
        <f t="shared" si="90"/>
        <v>4.1619686800894851</v>
      </c>
      <c r="Q105" s="58">
        <f t="shared" si="91"/>
        <v>0.71966556621287336</v>
      </c>
      <c r="R105" s="156">
        <f t="shared" si="92"/>
        <v>981.29740929979585</v>
      </c>
      <c r="S105" s="156">
        <f t="shared" si="93"/>
        <v>1125.341065710775</v>
      </c>
      <c r="T105" s="153"/>
      <c r="U105" s="153"/>
      <c r="W105" s="1">
        <v>113</v>
      </c>
      <c r="X105" s="7">
        <v>12</v>
      </c>
      <c r="Y105" s="5">
        <v>0.9</v>
      </c>
      <c r="Z105" s="68">
        <v>2530</v>
      </c>
      <c r="AA105">
        <v>10199</v>
      </c>
      <c r="AB105">
        <v>1013</v>
      </c>
      <c r="AC105">
        <v>1165</v>
      </c>
      <c r="AD105" s="27">
        <f t="shared" si="94"/>
        <v>0.14992913028885702</v>
      </c>
      <c r="AE105" s="27">
        <f t="shared" si="95"/>
        <v>6.3470556948392542E-2</v>
      </c>
      <c r="AF105" s="29">
        <f t="shared" si="96"/>
        <v>2.3621839400395261</v>
      </c>
      <c r="AG105" s="29">
        <f t="shared" si="97"/>
        <v>0.72989369938280024</v>
      </c>
      <c r="AH105" s="29">
        <f t="shared" si="98"/>
        <v>4.0312252964426873</v>
      </c>
      <c r="AI105" s="35"/>
      <c r="AJ105" s="51">
        <f t="shared" si="99"/>
        <v>47.125018568565544</v>
      </c>
      <c r="AK105" s="29">
        <f t="shared" si="100"/>
        <v>4.0312252964426873</v>
      </c>
      <c r="AL105" s="58">
        <f t="shared" si="101"/>
        <v>0.72989369938280024</v>
      </c>
      <c r="AM105" s="24"/>
      <c r="AN105" s="122"/>
      <c r="AO105" s="160"/>
      <c r="AP105" s="160"/>
      <c r="AQ105" s="128"/>
      <c r="AS105" s="5"/>
      <c r="AU105" s="3"/>
    </row>
    <row r="106" spans="1:47" x14ac:dyDescent="0.2">
      <c r="A106" s="1">
        <v>113</v>
      </c>
      <c r="B106" s="1" t="s">
        <v>390</v>
      </c>
      <c r="C106" s="1" t="s">
        <v>92</v>
      </c>
      <c r="D106" s="66">
        <v>12</v>
      </c>
      <c r="E106" s="68">
        <v>1156</v>
      </c>
      <c r="F106" s="47">
        <v>2457</v>
      </c>
      <c r="G106" s="47">
        <v>10002</v>
      </c>
      <c r="H106" s="50">
        <v>0.89300000000000002</v>
      </c>
      <c r="I106" s="25">
        <f t="shared" si="84"/>
        <v>0.14933151210871781</v>
      </c>
      <c r="J106" s="25">
        <f t="shared" si="85"/>
        <v>6.3090100375367608E-2</v>
      </c>
      <c r="K106" s="27">
        <f t="shared" si="86"/>
        <v>2.3669563246886449</v>
      </c>
      <c r="L106" s="27">
        <f t="shared" si="87"/>
        <v>0.72990924941758595</v>
      </c>
      <c r="M106" s="27">
        <f t="shared" si="88"/>
        <v>4.0708180708180706</v>
      </c>
      <c r="N106" s="52"/>
      <c r="O106" s="51">
        <f t="shared" si="89"/>
        <v>46.214769656122421</v>
      </c>
      <c r="P106" s="27">
        <f t="shared" si="90"/>
        <v>4.0708180708180706</v>
      </c>
      <c r="Q106" s="58">
        <f t="shared" si="91"/>
        <v>0.72990924941758595</v>
      </c>
      <c r="R106" s="156">
        <f t="shared" si="92"/>
        <v>1004.7651064221116</v>
      </c>
      <c r="S106" s="156">
        <f t="shared" si="93"/>
        <v>1125.1568940897105</v>
      </c>
      <c r="T106" s="153"/>
      <c r="U106" s="153"/>
      <c r="W106" s="1">
        <v>113</v>
      </c>
      <c r="X106" s="7">
        <v>12</v>
      </c>
      <c r="Y106" s="5">
        <v>0.92500000000000004</v>
      </c>
      <c r="Z106" s="68">
        <v>2815</v>
      </c>
      <c r="AA106">
        <v>10926</v>
      </c>
      <c r="AB106">
        <v>1041</v>
      </c>
      <c r="AC106">
        <v>1198</v>
      </c>
      <c r="AD106" s="27">
        <f t="shared" si="94"/>
        <v>0.15188953087519938</v>
      </c>
      <c r="AE106" s="27">
        <f t="shared" si="95"/>
        <v>6.494377198170917E-2</v>
      </c>
      <c r="AF106" s="29">
        <f t="shared" si="96"/>
        <v>2.3387851712397874</v>
      </c>
      <c r="AG106" s="29">
        <f t="shared" si="97"/>
        <v>0.72737294515691397</v>
      </c>
      <c r="AH106" s="29">
        <f t="shared" si="98"/>
        <v>3.8813499111900533</v>
      </c>
      <c r="AI106" s="35"/>
      <c r="AJ106" s="51">
        <f t="shared" si="99"/>
        <v>50.484160494180522</v>
      </c>
      <c r="AK106" s="29">
        <f t="shared" si="100"/>
        <v>3.8813499111900533</v>
      </c>
      <c r="AL106" s="58">
        <f t="shared" si="101"/>
        <v>0.72737294515691397</v>
      </c>
      <c r="AM106" s="24"/>
      <c r="AN106" s="122"/>
      <c r="AO106" s="160"/>
      <c r="AP106" s="160"/>
      <c r="AQ106" s="128"/>
      <c r="AS106" s="5"/>
      <c r="AU106" s="3"/>
    </row>
    <row r="107" spans="1:47" x14ac:dyDescent="0.2">
      <c r="A107" s="1">
        <v>113</v>
      </c>
      <c r="B107" s="1" t="s">
        <v>390</v>
      </c>
      <c r="C107" s="1" t="s">
        <v>92</v>
      </c>
      <c r="D107" s="66">
        <v>12</v>
      </c>
      <c r="E107" s="68">
        <v>1185</v>
      </c>
      <c r="F107" s="47">
        <v>2724</v>
      </c>
      <c r="G107" s="47">
        <v>10722</v>
      </c>
      <c r="H107" s="50">
        <v>0.91600000000000004</v>
      </c>
      <c r="I107" s="25">
        <f t="shared" si="84"/>
        <v>0.15234190529205752</v>
      </c>
      <c r="J107" s="25">
        <f t="shared" si="85"/>
        <v>6.4935414386872822E-2</v>
      </c>
      <c r="K107" s="27">
        <f t="shared" si="86"/>
        <v>2.3460527160792952</v>
      </c>
      <c r="L107" s="27">
        <f t="shared" si="87"/>
        <v>0.73071891486428509</v>
      </c>
      <c r="M107" s="27">
        <f t="shared" si="88"/>
        <v>3.9361233480176212</v>
      </c>
      <c r="N107" s="52"/>
      <c r="O107" s="51">
        <f t="shared" si="89"/>
        <v>49.541567711752108</v>
      </c>
      <c r="P107" s="27">
        <f t="shared" si="90"/>
        <v>3.9361233480176212</v>
      </c>
      <c r="Q107" s="58">
        <f t="shared" si="91"/>
        <v>0.73071891486428509</v>
      </c>
      <c r="R107" s="156">
        <f t="shared" si="92"/>
        <v>1029.9711514794137</v>
      </c>
      <c r="S107" s="156">
        <f t="shared" si="93"/>
        <v>1124.4226544535084</v>
      </c>
      <c r="T107" s="153"/>
      <c r="U107" s="153"/>
      <c r="W107" s="1">
        <v>113</v>
      </c>
      <c r="X107" s="7">
        <v>12</v>
      </c>
      <c r="Y107" s="5">
        <v>0.95</v>
      </c>
      <c r="Z107" s="68">
        <v>3109</v>
      </c>
      <c r="AA107">
        <v>11534</v>
      </c>
      <c r="AB107">
        <v>1069</v>
      </c>
      <c r="AC107">
        <v>1230</v>
      </c>
      <c r="AD107" s="27">
        <f t="shared" si="94"/>
        <v>0.15210728160206738</v>
      </c>
      <c r="AE107" s="27">
        <f t="shared" si="95"/>
        <v>6.627274386034783E-2</v>
      </c>
      <c r="AF107" s="29">
        <f t="shared" si="96"/>
        <v>2.2951710272113224</v>
      </c>
      <c r="AG107" s="29">
        <f t="shared" si="97"/>
        <v>0.71432022507975745</v>
      </c>
      <c r="AH107" s="29">
        <f t="shared" si="98"/>
        <v>3.7098745577356063</v>
      </c>
      <c r="AI107" s="35"/>
      <c r="AJ107" s="51">
        <f t="shared" si="99"/>
        <v>53.29345663004559</v>
      </c>
      <c r="AK107" s="29">
        <f t="shared" si="100"/>
        <v>3.7098745577356063</v>
      </c>
      <c r="AL107" s="58">
        <f t="shared" si="101"/>
        <v>0.71432022507975745</v>
      </c>
      <c r="AM107" s="24"/>
      <c r="AN107" s="122"/>
      <c r="AO107" s="160"/>
      <c r="AP107" s="160"/>
      <c r="AQ107" s="128"/>
      <c r="AS107" s="5"/>
      <c r="AU107" s="3"/>
    </row>
    <row r="108" spans="1:47" x14ac:dyDescent="0.2">
      <c r="A108" s="1">
        <v>113</v>
      </c>
      <c r="B108" s="1" t="s">
        <v>390</v>
      </c>
      <c r="C108" s="1" t="s">
        <v>92</v>
      </c>
      <c r="D108" s="66">
        <v>12</v>
      </c>
      <c r="E108" s="68">
        <v>1214</v>
      </c>
      <c r="F108" s="47">
        <v>2953</v>
      </c>
      <c r="G108" s="47">
        <v>11237</v>
      </c>
      <c r="H108" s="50">
        <v>0.93700000000000006</v>
      </c>
      <c r="I108" s="25">
        <f t="shared" si="84"/>
        <v>0.15212244185998625</v>
      </c>
      <c r="J108" s="25">
        <f t="shared" si="85"/>
        <v>6.5469187455353239E-2</v>
      </c>
      <c r="K108" s="27">
        <f t="shared" si="86"/>
        <v>2.3235730848763971</v>
      </c>
      <c r="L108" s="27">
        <f t="shared" si="87"/>
        <v>0.72319576216248038</v>
      </c>
      <c r="M108" s="27">
        <f t="shared" si="88"/>
        <v>3.8052827632915678</v>
      </c>
      <c r="N108" s="52"/>
      <c r="O108" s="51">
        <f t="shared" si="89"/>
        <v>51.921152432098346</v>
      </c>
      <c r="P108" s="27">
        <f t="shared" si="90"/>
        <v>3.8052827632915678</v>
      </c>
      <c r="Q108" s="58">
        <f t="shared" si="91"/>
        <v>0.72319576216248038</v>
      </c>
      <c r="R108" s="156">
        <f t="shared" si="92"/>
        <v>1055.1771965367159</v>
      </c>
      <c r="S108" s="156">
        <f t="shared" si="93"/>
        <v>1126.1229418748301</v>
      </c>
      <c r="T108" s="153"/>
      <c r="U108" s="153"/>
      <c r="W108" s="1">
        <v>113</v>
      </c>
      <c r="X108" s="7">
        <v>12</v>
      </c>
      <c r="Y108" s="104">
        <v>0.97499999999999998</v>
      </c>
      <c r="Z108" s="68">
        <v>3383</v>
      </c>
      <c r="AA108">
        <v>12025</v>
      </c>
      <c r="AB108">
        <v>1097</v>
      </c>
      <c r="AC108">
        <v>1263</v>
      </c>
      <c r="AD108" s="27">
        <f t="shared" si="94"/>
        <v>0.15040375000228465</v>
      </c>
      <c r="AE108" s="27">
        <f t="shared" si="95"/>
        <v>6.6607251051923957E-2</v>
      </c>
      <c r="AF108" s="29">
        <f t="shared" si="96"/>
        <v>2.258068718149572</v>
      </c>
      <c r="AG108" s="29">
        <f t="shared" si="97"/>
        <v>0.69882652032764914</v>
      </c>
      <c r="AH108" s="29">
        <f t="shared" si="98"/>
        <v>3.5545373928465858</v>
      </c>
      <c r="AI108" s="35"/>
      <c r="AJ108" s="51">
        <f t="shared" si="99"/>
        <v>55.562148081870838</v>
      </c>
      <c r="AK108" s="29">
        <f t="shared" si="100"/>
        <v>3.5545373928465858</v>
      </c>
      <c r="AL108" s="58">
        <f t="shared" si="101"/>
        <v>0.69882652032764914</v>
      </c>
      <c r="AM108" s="24"/>
      <c r="AN108" s="122"/>
      <c r="AO108" s="160"/>
      <c r="AP108" s="160"/>
      <c r="AQ108" s="128"/>
      <c r="AS108" s="5"/>
      <c r="AU108" s="3"/>
    </row>
    <row r="109" spans="1:47" x14ac:dyDescent="0.2">
      <c r="A109" s="1">
        <v>113</v>
      </c>
      <c r="B109" s="1" t="s">
        <v>390</v>
      </c>
      <c r="C109" s="1" t="s">
        <v>92</v>
      </c>
      <c r="D109" s="66">
        <v>12</v>
      </c>
      <c r="E109" s="68">
        <v>1245</v>
      </c>
      <c r="F109" s="47">
        <v>3238</v>
      </c>
      <c r="G109" s="47">
        <v>11751</v>
      </c>
      <c r="H109">
        <v>0.96099999999999997</v>
      </c>
      <c r="I109" s="25">
        <f t="shared" si="84"/>
        <v>0.1512573209922472</v>
      </c>
      <c r="J109" s="25">
        <f t="shared" si="85"/>
        <v>6.6557707418383127E-2</v>
      </c>
      <c r="K109" s="27">
        <f t="shared" si="86"/>
        <v>2.2725740843421867</v>
      </c>
      <c r="L109" s="27">
        <f t="shared" si="87"/>
        <v>0.70530854134076837</v>
      </c>
      <c r="M109" s="27">
        <f t="shared" si="88"/>
        <v>3.6290920321185918</v>
      </c>
      <c r="N109" s="52"/>
      <c r="O109" s="51">
        <f t="shared" si="89"/>
        <v>54.296116599589539</v>
      </c>
      <c r="P109" s="27">
        <f t="shared" si="90"/>
        <v>3.6290920321185918</v>
      </c>
      <c r="Q109" s="58">
        <f t="shared" si="91"/>
        <v>0.70530854134076837</v>
      </c>
      <c r="R109" s="156">
        <f t="shared" si="92"/>
        <v>1082.1215895290043</v>
      </c>
      <c r="S109" s="156">
        <f t="shared" si="93"/>
        <v>1126.03703384912</v>
      </c>
      <c r="T109" s="153"/>
      <c r="U109" s="153"/>
      <c r="W109" s="1">
        <v>113</v>
      </c>
      <c r="X109" s="7">
        <v>12</v>
      </c>
      <c r="Y109" s="5">
        <v>1</v>
      </c>
      <c r="Z109" s="68">
        <v>3643</v>
      </c>
      <c r="AA109">
        <v>12369</v>
      </c>
      <c r="AB109">
        <v>1126</v>
      </c>
      <c r="AC109">
        <v>1295</v>
      </c>
      <c r="AD109" s="27">
        <f t="shared" si="94"/>
        <v>0.14715510514673127</v>
      </c>
      <c r="AE109" s="27">
        <f t="shared" si="95"/>
        <v>6.6539484221282905E-2</v>
      </c>
      <c r="AF109" s="29">
        <f t="shared" si="96"/>
        <v>2.2115456239088664</v>
      </c>
      <c r="AG109" s="29">
        <f t="shared" si="97"/>
        <v>0.6769965589821475</v>
      </c>
      <c r="AH109" s="29">
        <f t="shared" si="98"/>
        <v>3.3952786165248421</v>
      </c>
      <c r="AI109" s="35"/>
      <c r="AJ109" s="51">
        <f t="shared" si="99"/>
        <v>57.151618264005023</v>
      </c>
      <c r="AK109" s="29">
        <f t="shared" si="100"/>
        <v>3.3952786165248421</v>
      </c>
      <c r="AL109" s="58">
        <f t="shared" si="101"/>
        <v>0.6769965589821475</v>
      </c>
      <c r="AM109" s="24"/>
      <c r="AN109" s="122"/>
      <c r="AO109" s="160"/>
      <c r="AP109" s="160"/>
      <c r="AQ109" s="128"/>
      <c r="AS109" s="5"/>
      <c r="AU109" s="3"/>
    </row>
    <row r="110" spans="1:47" x14ac:dyDescent="0.2">
      <c r="A110" s="1">
        <v>113</v>
      </c>
      <c r="B110" s="1" t="s">
        <v>390</v>
      </c>
      <c r="C110" s="1" t="s">
        <v>92</v>
      </c>
      <c r="D110" s="66">
        <v>12</v>
      </c>
      <c r="E110" s="68">
        <v>1278</v>
      </c>
      <c r="F110" s="47">
        <v>3519</v>
      </c>
      <c r="G110" s="47">
        <v>12183</v>
      </c>
      <c r="H110" s="50">
        <v>0.98699999999999999</v>
      </c>
      <c r="I110" s="25">
        <f t="shared" si="84"/>
        <v>0.14882394660516018</v>
      </c>
      <c r="J110" s="25">
        <f t="shared" si="85"/>
        <v>6.6873841189151503E-2</v>
      </c>
      <c r="K110" s="27">
        <f t="shared" si="86"/>
        <v>2.2254433715601025</v>
      </c>
      <c r="L110" s="27">
        <f t="shared" si="87"/>
        <v>0.68510296601145115</v>
      </c>
      <c r="M110" s="27">
        <f t="shared" si="88"/>
        <v>3.4620630861040067</v>
      </c>
      <c r="N110" s="52"/>
      <c r="O110" s="51">
        <f t="shared" si="89"/>
        <v>56.292195432967354</v>
      </c>
      <c r="P110" s="27">
        <f t="shared" si="90"/>
        <v>3.4620630861040067</v>
      </c>
      <c r="Q110" s="58">
        <f t="shared" si="91"/>
        <v>0.68510296601145115</v>
      </c>
      <c r="R110" s="156">
        <f t="shared" si="92"/>
        <v>1110.8043304562791</v>
      </c>
      <c r="S110" s="156">
        <f t="shared" si="93"/>
        <v>1125.4349852647206</v>
      </c>
      <c r="T110" s="153"/>
      <c r="U110" s="153"/>
      <c r="AD110" s="27"/>
      <c r="AE110" s="27"/>
      <c r="AG110" s="29"/>
      <c r="AH110" s="29"/>
      <c r="AL110" s="58"/>
      <c r="AN110" s="122"/>
      <c r="AO110" s="160"/>
      <c r="AP110" s="160"/>
      <c r="AQ110" s="128"/>
    </row>
    <row r="111" spans="1:47" x14ac:dyDescent="0.2">
      <c r="A111" s="1">
        <v>113</v>
      </c>
      <c r="B111" s="1" t="s">
        <v>390</v>
      </c>
      <c r="C111" s="1" t="s">
        <v>92</v>
      </c>
      <c r="D111" s="66">
        <v>12</v>
      </c>
      <c r="E111" s="68">
        <v>1295</v>
      </c>
      <c r="F111" s="47">
        <v>3636</v>
      </c>
      <c r="G111" s="47">
        <v>12389</v>
      </c>
      <c r="H111" s="50">
        <v>1</v>
      </c>
      <c r="I111" s="25">
        <f t="shared" si="84"/>
        <v>0.14739304694501201</v>
      </c>
      <c r="J111" s="25">
        <f t="shared" si="85"/>
        <v>6.6411629049844809E-2</v>
      </c>
      <c r="K111" s="27">
        <f t="shared" si="86"/>
        <v>2.2193861083333331</v>
      </c>
      <c r="L111" s="27">
        <f t="shared" si="87"/>
        <v>0.67994573361436939</v>
      </c>
      <c r="M111" s="27">
        <f t="shared" si="88"/>
        <v>3.4073157315731573</v>
      </c>
      <c r="N111" s="52"/>
      <c r="O111" s="51">
        <f t="shared" si="89"/>
        <v>57.244029321105849</v>
      </c>
      <c r="P111" s="27">
        <f t="shared" si="90"/>
        <v>3.4073157315731573</v>
      </c>
      <c r="Q111" s="58">
        <f t="shared" si="91"/>
        <v>0.67994573361436939</v>
      </c>
      <c r="R111" s="156">
        <f t="shared" si="92"/>
        <v>1125.580287903663</v>
      </c>
      <c r="S111" s="156">
        <f t="shared" si="93"/>
        <v>1125.580287903663</v>
      </c>
      <c r="T111" s="153"/>
      <c r="U111" s="153"/>
      <c r="AD111" s="27"/>
      <c r="AE111" s="27"/>
      <c r="AG111" s="29"/>
      <c r="AH111" s="29"/>
      <c r="AL111" s="58"/>
      <c r="AN111" s="122"/>
      <c r="AO111" s="160"/>
      <c r="AP111" s="160"/>
      <c r="AQ111" s="128"/>
    </row>
    <row r="112" spans="1:47" x14ac:dyDescent="0.2">
      <c r="E112"/>
      <c r="F112"/>
      <c r="G112"/>
      <c r="H112"/>
      <c r="I112" s="25"/>
      <c r="J112" s="25"/>
      <c r="K112" s="27"/>
      <c r="L112" s="27"/>
      <c r="M112" s="27"/>
      <c r="N112" s="52"/>
      <c r="O112" s="51"/>
      <c r="P112" s="27"/>
      <c r="Q112" s="58"/>
      <c r="R112" s="156"/>
      <c r="T112" s="153"/>
      <c r="U112" s="153"/>
      <c r="AD112" s="27"/>
      <c r="AE112" s="27"/>
      <c r="AG112" s="29"/>
      <c r="AH112" s="29"/>
      <c r="AL112" s="58"/>
      <c r="AN112" s="122"/>
      <c r="AO112" s="160"/>
      <c r="AP112" s="160"/>
      <c r="AQ112" s="128"/>
    </row>
    <row r="113" spans="1:47" x14ac:dyDescent="0.2">
      <c r="E113"/>
      <c r="F113"/>
      <c r="G113"/>
      <c r="H113"/>
      <c r="I113" s="25"/>
      <c r="J113" s="25"/>
      <c r="K113" s="27"/>
      <c r="L113" s="27"/>
      <c r="M113" s="27"/>
      <c r="N113" s="52"/>
      <c r="O113" s="51"/>
      <c r="P113" s="27"/>
      <c r="Q113" s="58"/>
      <c r="R113" s="156"/>
      <c r="T113" s="153"/>
      <c r="U113" s="153"/>
      <c r="AD113" s="27"/>
      <c r="AE113" s="27"/>
      <c r="AG113" s="29"/>
      <c r="AH113" s="29"/>
      <c r="AL113" s="58"/>
      <c r="AN113" s="122"/>
      <c r="AO113" s="160"/>
      <c r="AP113" s="160"/>
      <c r="AQ113" s="128"/>
    </row>
    <row r="114" spans="1:47" x14ac:dyDescent="0.2">
      <c r="A114" s="1">
        <v>114</v>
      </c>
      <c r="B114" s="1">
        <v>130</v>
      </c>
      <c r="C114" s="1" t="s">
        <v>92</v>
      </c>
      <c r="D114" s="66">
        <v>14</v>
      </c>
      <c r="E114" s="68">
        <v>693</v>
      </c>
      <c r="F114" s="47">
        <v>536</v>
      </c>
      <c r="G114" s="47">
        <v>3786</v>
      </c>
      <c r="H114">
        <v>0.53600000000000003</v>
      </c>
      <c r="I114" s="25">
        <f t="shared" ref="I114:I121" si="102">0.1515*(G114/1000)/(E114/1000)^2/($D$4/10)^4</f>
        <v>0.15728757658788398</v>
      </c>
      <c r="J114" s="25">
        <f t="shared" ref="J114:J121" si="103">0.5*(F114/1000)/(E114/1000)^3/($D$4/10)^5</f>
        <v>6.3884374952346293E-2</v>
      </c>
      <c r="K114" s="27">
        <f t="shared" ref="K114:K121" si="104">I114/J114</f>
        <v>2.462066455298507</v>
      </c>
      <c r="L114" s="27">
        <f t="shared" ref="L114:L121" si="105">0.798*I114^1.5/J114</f>
        <v>0.77920166698793047</v>
      </c>
      <c r="M114" s="27">
        <f t="shared" ref="M114:M121" si="106">G114/F114</f>
        <v>7.0634328358208958</v>
      </c>
      <c r="N114" s="52"/>
      <c r="O114" s="51">
        <f t="shared" ref="O114:O121" si="107">G114/(PI()*$D$4^2/4)</f>
        <v>17.493413109186111</v>
      </c>
      <c r="P114" s="27">
        <f t="shared" ref="P114:P121" si="108">M114</f>
        <v>7.0634328358208958</v>
      </c>
      <c r="Q114" s="58">
        <f t="shared" ref="Q114:Q121" si="109">L114</f>
        <v>0.77920166698793047</v>
      </c>
      <c r="R114" s="156">
        <f>E114*(PI()/30)*($D$4/2)</f>
        <v>602.33755947277109</v>
      </c>
      <c r="S114" s="156">
        <f>R114/H114</f>
        <v>1123.7641034939759</v>
      </c>
      <c r="T114" s="153"/>
      <c r="U114" s="153"/>
      <c r="W114" s="9">
        <v>114</v>
      </c>
      <c r="X114" s="7">
        <v>14</v>
      </c>
      <c r="Y114" s="5">
        <v>0.72499999999999998</v>
      </c>
      <c r="Z114" s="68">
        <v>1530</v>
      </c>
      <c r="AA114">
        <v>7210</v>
      </c>
      <c r="AB114">
        <v>815</v>
      </c>
      <c r="AC114">
        <v>937</v>
      </c>
      <c r="AD114" s="27">
        <f t="shared" ref="AD114:AD119" si="110">0.1515*(AA114/1000)/(AC114/1000)^2/($D$4/10)^4</f>
        <v>0.1638461962852574</v>
      </c>
      <c r="AE114" s="27">
        <f t="shared" ref="AE114:AE119" si="111">0.5*(Z114/1000)/(AC114/1000)^3/($D$4/10)^5</f>
        <v>7.3773811596604733E-2</v>
      </c>
      <c r="AF114" s="29">
        <f t="shared" ref="AF114:AF119" si="112">AD114/AE114</f>
        <v>2.2209262709803927</v>
      </c>
      <c r="AG114" s="29">
        <f t="shared" ref="AG114:AG119" si="113">0.798*AD114^1.5/AE114</f>
        <v>0.71738982808261775</v>
      </c>
      <c r="AH114" s="29">
        <f t="shared" ref="AH114:AH119" si="114">AA114/Z114</f>
        <v>4.7124183006535949</v>
      </c>
      <c r="AI114" s="35"/>
      <c r="AJ114" s="51">
        <f t="shared" ref="AJ114:AJ119" si="115">AA114/(PI()*$D$4^2/4)</f>
        <v>33.314186084847293</v>
      </c>
      <c r="AK114" s="29">
        <f t="shared" ref="AK114:AK119" si="116">AH114</f>
        <v>4.7124183006535949</v>
      </c>
      <c r="AL114" s="58">
        <f t="shared" ref="AL114:AL119" si="117">AG114</f>
        <v>0.71738982808261775</v>
      </c>
      <c r="AM114" s="24"/>
      <c r="AN114" s="122"/>
      <c r="AO114" s="160"/>
      <c r="AP114" s="160"/>
      <c r="AQ114" s="128"/>
      <c r="AS114" s="5"/>
      <c r="AU114" s="3"/>
    </row>
    <row r="115" spans="1:47" x14ac:dyDescent="0.2">
      <c r="A115" s="1">
        <v>114</v>
      </c>
      <c r="B115" s="1">
        <v>130</v>
      </c>
      <c r="C115" s="1" t="s">
        <v>92</v>
      </c>
      <c r="D115" s="66">
        <v>14</v>
      </c>
      <c r="E115" s="68">
        <v>808</v>
      </c>
      <c r="F115" s="47">
        <v>902</v>
      </c>
      <c r="G115" s="47">
        <v>5171</v>
      </c>
      <c r="H115">
        <v>0.625</v>
      </c>
      <c r="I115" s="25">
        <f t="shared" si="102"/>
        <v>0.1580272916087927</v>
      </c>
      <c r="J115" s="25">
        <f t="shared" si="103"/>
        <v>6.7826907977900086E-2</v>
      </c>
      <c r="K115" s="27">
        <f t="shared" si="104"/>
        <v>2.3298613532594237</v>
      </c>
      <c r="L115" s="27">
        <f t="shared" si="105"/>
        <v>0.73909287794996015</v>
      </c>
      <c r="M115" s="27">
        <f t="shared" si="106"/>
        <v>5.7328159645232812</v>
      </c>
      <c r="N115" s="52"/>
      <c r="O115" s="51">
        <f t="shared" si="107"/>
        <v>23.892878813418221</v>
      </c>
      <c r="P115" s="27">
        <f t="shared" si="108"/>
        <v>5.7328159645232812</v>
      </c>
      <c r="Q115" s="58">
        <f t="shared" si="109"/>
        <v>0.73909287794996015</v>
      </c>
      <c r="R115" s="156">
        <f t="shared" ref="R115:R121" si="118">E115*(PI()/30)*($D$4/2)</f>
        <v>702.29256573448629</v>
      </c>
      <c r="S115" s="156">
        <f t="shared" ref="S115:S121" si="119">R115/H115</f>
        <v>1123.668105175178</v>
      </c>
      <c r="T115" s="153"/>
      <c r="U115" s="153"/>
      <c r="W115" s="9">
        <v>114</v>
      </c>
      <c r="X115" s="7">
        <v>14</v>
      </c>
      <c r="Y115" s="5">
        <v>0.75</v>
      </c>
      <c r="Z115" s="68">
        <v>1752</v>
      </c>
      <c r="AA115">
        <v>7843</v>
      </c>
      <c r="AB115">
        <v>843</v>
      </c>
      <c r="AC115">
        <v>970</v>
      </c>
      <c r="AD115" s="27">
        <f t="shared" si="110"/>
        <v>0.16631025412079548</v>
      </c>
      <c r="AE115" s="27">
        <f t="shared" si="111"/>
        <v>7.6146239973901311E-2</v>
      </c>
      <c r="AF115" s="29">
        <f t="shared" si="112"/>
        <v>2.1840901688356165</v>
      </c>
      <c r="AG115" s="29">
        <f t="shared" si="113"/>
        <v>0.71077635004693229</v>
      </c>
      <c r="AH115" s="29">
        <f t="shared" si="114"/>
        <v>4.4765981735159821</v>
      </c>
      <c r="AI115" s="35"/>
      <c r="AJ115" s="51">
        <f t="shared" si="115"/>
        <v>36.238996042088395</v>
      </c>
      <c r="AK115" s="29">
        <f t="shared" si="116"/>
        <v>4.4765981735159821</v>
      </c>
      <c r="AL115" s="58">
        <f t="shared" si="117"/>
        <v>0.71077635004693229</v>
      </c>
      <c r="AM115" s="24"/>
      <c r="AN115" s="122"/>
      <c r="AO115" s="160"/>
      <c r="AP115" s="160"/>
      <c r="AQ115" s="128"/>
      <c r="AS115" s="5"/>
      <c r="AU115" s="3"/>
    </row>
    <row r="116" spans="1:47" x14ac:dyDescent="0.2">
      <c r="A116" s="1">
        <v>114</v>
      </c>
      <c r="B116" s="1">
        <v>130</v>
      </c>
      <c r="C116" s="1" t="s">
        <v>92</v>
      </c>
      <c r="D116" s="66">
        <v>14</v>
      </c>
      <c r="E116" s="68">
        <v>929</v>
      </c>
      <c r="F116" s="47">
        <v>1463</v>
      </c>
      <c r="G116" s="47">
        <v>7018</v>
      </c>
      <c r="H116">
        <v>0.71899999999999997</v>
      </c>
      <c r="I116" s="25">
        <f t="shared" si="102"/>
        <v>0.16224159848889924</v>
      </c>
      <c r="J116" s="25">
        <f t="shared" si="103"/>
        <v>7.2381361552060902E-2</v>
      </c>
      <c r="K116" s="27">
        <f t="shared" si="104"/>
        <v>2.2414830974436093</v>
      </c>
      <c r="L116" s="27">
        <f t="shared" si="105"/>
        <v>0.72047591614542406</v>
      </c>
      <c r="M116" s="27">
        <f t="shared" si="106"/>
        <v>4.7969924812030076</v>
      </c>
      <c r="N116" s="52"/>
      <c r="O116" s="51">
        <f t="shared" si="107"/>
        <v>32.427039936679378</v>
      </c>
      <c r="P116" s="27">
        <f t="shared" si="108"/>
        <v>4.7969924812030076</v>
      </c>
      <c r="Q116" s="58">
        <f t="shared" si="109"/>
        <v>0.72047591614542406</v>
      </c>
      <c r="R116" s="156">
        <f t="shared" si="118"/>
        <v>807.46261580116061</v>
      </c>
      <c r="S116" s="156">
        <f t="shared" si="119"/>
        <v>1123.0356269835336</v>
      </c>
      <c r="T116" s="153"/>
      <c r="U116" s="153"/>
      <c r="W116" s="9">
        <v>114</v>
      </c>
      <c r="X116" s="7">
        <v>14</v>
      </c>
      <c r="Y116" s="5">
        <v>0.77500000000000002</v>
      </c>
      <c r="Z116" s="68">
        <v>1976</v>
      </c>
      <c r="AA116">
        <v>8490</v>
      </c>
      <c r="AB116">
        <v>871</v>
      </c>
      <c r="AC116">
        <v>1002</v>
      </c>
      <c r="AD116" s="27">
        <f t="shared" si="110"/>
        <v>0.16871454609655442</v>
      </c>
      <c r="AE116" s="27">
        <f t="shared" si="111"/>
        <v>7.7913612269852633E-2</v>
      </c>
      <c r="AF116" s="29">
        <f t="shared" si="112"/>
        <v>2.165405263360324</v>
      </c>
      <c r="AG116" s="29">
        <f t="shared" si="113"/>
        <v>0.70977115114789069</v>
      </c>
      <c r="AH116" s="29">
        <f t="shared" si="114"/>
        <v>4.2965587044534415</v>
      </c>
      <c r="AI116" s="35"/>
      <c r="AJ116" s="51">
        <f t="shared" si="115"/>
        <v>39.228493739300077</v>
      </c>
      <c r="AK116" s="29">
        <f t="shared" si="116"/>
        <v>4.2965587044534415</v>
      </c>
      <c r="AL116" s="58">
        <f t="shared" si="117"/>
        <v>0.70977115114789069</v>
      </c>
      <c r="AM116" s="24"/>
      <c r="AN116" s="122"/>
      <c r="AO116" s="160"/>
      <c r="AP116" s="160"/>
      <c r="AQ116" s="128"/>
      <c r="AS116" s="5"/>
      <c r="AU116" s="3"/>
    </row>
    <row r="117" spans="1:47" x14ac:dyDescent="0.2">
      <c r="A117" s="1">
        <v>114</v>
      </c>
      <c r="B117" s="1">
        <v>130</v>
      </c>
      <c r="C117" s="1" t="s">
        <v>92</v>
      </c>
      <c r="D117" s="66">
        <v>14</v>
      </c>
      <c r="E117" s="68">
        <v>999</v>
      </c>
      <c r="F117" s="47">
        <v>1940</v>
      </c>
      <c r="G117" s="47">
        <v>8413</v>
      </c>
      <c r="H117">
        <v>0.77300000000000002</v>
      </c>
      <c r="I117" s="25">
        <f t="shared" si="102"/>
        <v>0.16819000874119078</v>
      </c>
      <c r="J117" s="25">
        <f t="shared" si="103"/>
        <v>7.7185341391716927E-2</v>
      </c>
      <c r="K117" s="27">
        <f t="shared" si="104"/>
        <v>2.1790408088969069</v>
      </c>
      <c r="L117" s="27">
        <f t="shared" si="105"/>
        <v>0.71312941693426479</v>
      </c>
      <c r="M117" s="27">
        <f t="shared" si="106"/>
        <v>4.3365979381443296</v>
      </c>
      <c r="N117" s="52"/>
      <c r="O117" s="51">
        <f t="shared" si="107"/>
        <v>38.872711169461901</v>
      </c>
      <c r="P117" s="27">
        <f t="shared" si="108"/>
        <v>4.3365979381443296</v>
      </c>
      <c r="Q117" s="58">
        <f t="shared" si="109"/>
        <v>0.71312941693426479</v>
      </c>
      <c r="R117" s="156">
        <f t="shared" si="118"/>
        <v>868.30479352568295</v>
      </c>
      <c r="S117" s="156">
        <f t="shared" si="119"/>
        <v>1123.2921002919572</v>
      </c>
      <c r="T117" s="153"/>
      <c r="U117" s="153"/>
      <c r="W117" s="9">
        <v>114</v>
      </c>
      <c r="X117" s="7">
        <v>14</v>
      </c>
      <c r="Y117" s="5">
        <v>0.8</v>
      </c>
      <c r="Z117" s="68">
        <v>2255</v>
      </c>
      <c r="AA117">
        <v>9227</v>
      </c>
      <c r="AB117">
        <v>899</v>
      </c>
      <c r="AC117">
        <v>1034</v>
      </c>
      <c r="AD117" s="27">
        <f t="shared" si="110"/>
        <v>0.17218674798174594</v>
      </c>
      <c r="AE117" s="27">
        <f t="shared" si="111"/>
        <v>8.0912290226866926E-2</v>
      </c>
      <c r="AF117" s="29">
        <f t="shared" si="112"/>
        <v>2.1280666694634154</v>
      </c>
      <c r="AG117" s="29">
        <f t="shared" si="113"/>
        <v>0.70467357015784549</v>
      </c>
      <c r="AH117" s="29">
        <f t="shared" si="114"/>
        <v>4.0917960088691796</v>
      </c>
      <c r="AI117" s="35"/>
      <c r="AJ117" s="51">
        <f t="shared" si="115"/>
        <v>42.633841193465464</v>
      </c>
      <c r="AK117" s="29">
        <f t="shared" si="116"/>
        <v>4.0917960088691796</v>
      </c>
      <c r="AL117" s="58">
        <f t="shared" si="117"/>
        <v>0.70467357015784549</v>
      </c>
      <c r="AM117" s="24"/>
      <c r="AN117" s="122"/>
      <c r="AO117" s="160"/>
      <c r="AP117" s="160"/>
      <c r="AQ117" s="128"/>
      <c r="AS117" s="5"/>
      <c r="AU117" s="3"/>
    </row>
    <row r="118" spans="1:47" x14ac:dyDescent="0.2">
      <c r="A118" s="1">
        <v>114</v>
      </c>
      <c r="B118" s="1">
        <v>130</v>
      </c>
      <c r="C118" s="1" t="s">
        <v>92</v>
      </c>
      <c r="D118" s="66">
        <v>14</v>
      </c>
      <c r="E118" s="68">
        <v>1042</v>
      </c>
      <c r="F118" s="47">
        <v>2312</v>
      </c>
      <c r="G118" s="47">
        <v>9439</v>
      </c>
      <c r="H118">
        <v>0.80600000000000005</v>
      </c>
      <c r="I118" s="25">
        <f t="shared" si="102"/>
        <v>0.17344861201361106</v>
      </c>
      <c r="J118" s="25">
        <f t="shared" si="103"/>
        <v>8.1061425549613111E-2</v>
      </c>
      <c r="K118" s="27">
        <f t="shared" si="104"/>
        <v>2.1397182548615925</v>
      </c>
      <c r="L118" s="27">
        <f t="shared" si="105"/>
        <v>0.71112328208443465</v>
      </c>
      <c r="M118" s="27">
        <f t="shared" si="106"/>
        <v>4.0826124567474045</v>
      </c>
      <c r="N118" s="52"/>
      <c r="O118" s="51">
        <f t="shared" si="107"/>
        <v>43.613398398734205</v>
      </c>
      <c r="P118" s="27">
        <f t="shared" si="108"/>
        <v>4.0826124567474045</v>
      </c>
      <c r="Q118" s="58">
        <f t="shared" si="109"/>
        <v>0.71112328208443465</v>
      </c>
      <c r="R118" s="156">
        <f t="shared" si="118"/>
        <v>905.67927412788947</v>
      </c>
      <c r="S118" s="156">
        <f t="shared" si="119"/>
        <v>1123.6715559899371</v>
      </c>
      <c r="T118" s="153"/>
      <c r="U118" s="153"/>
      <c r="W118" s="9">
        <v>114</v>
      </c>
      <c r="X118" s="7">
        <v>14</v>
      </c>
      <c r="Y118" s="5">
        <v>0.82499999999999996</v>
      </c>
      <c r="Z118" s="68">
        <v>2557</v>
      </c>
      <c r="AA118">
        <v>10021</v>
      </c>
      <c r="AB118">
        <v>927</v>
      </c>
      <c r="AC118">
        <v>1067</v>
      </c>
      <c r="AD118" s="27">
        <f t="shared" si="110"/>
        <v>0.1756153622848918</v>
      </c>
      <c r="AE118" s="27">
        <f t="shared" si="111"/>
        <v>8.3496262128787732E-2</v>
      </c>
      <c r="AF118" s="29">
        <f t="shared" si="112"/>
        <v>2.1032721442549867</v>
      </c>
      <c r="AG118" s="29">
        <f t="shared" si="113"/>
        <v>0.70336315325594689</v>
      </c>
      <c r="AH118" s="29">
        <f t="shared" si="114"/>
        <v>3.9190457567461872</v>
      </c>
      <c r="AI118" s="35"/>
      <c r="AJ118" s="51">
        <f t="shared" si="115"/>
        <v>46.302560160368202</v>
      </c>
      <c r="AK118" s="29">
        <f t="shared" si="116"/>
        <v>3.9190457567461872</v>
      </c>
      <c r="AL118" s="58">
        <f t="shared" si="117"/>
        <v>0.70336315325594689</v>
      </c>
      <c r="AM118" s="24"/>
      <c r="AN118" s="122"/>
      <c r="AO118" s="160"/>
      <c r="AP118" s="160"/>
      <c r="AQ118" s="128"/>
      <c r="AS118" s="5"/>
      <c r="AU118" s="3"/>
    </row>
    <row r="119" spans="1:47" x14ac:dyDescent="0.2">
      <c r="A119" s="1">
        <v>114</v>
      </c>
      <c r="B119" s="1">
        <v>130</v>
      </c>
      <c r="C119" s="1" t="s">
        <v>92</v>
      </c>
      <c r="D119" s="66">
        <v>14</v>
      </c>
      <c r="E119" s="68">
        <v>1062</v>
      </c>
      <c r="F119" s="47">
        <v>2611</v>
      </c>
      <c r="G119" s="47">
        <v>10075</v>
      </c>
      <c r="H119">
        <v>0.82699999999999996</v>
      </c>
      <c r="I119" s="25">
        <f t="shared" si="102"/>
        <v>0.17822815116440832</v>
      </c>
      <c r="J119" s="25">
        <f t="shared" si="103"/>
        <v>8.6469487655124133E-2</v>
      </c>
      <c r="K119" s="27">
        <f t="shared" si="104"/>
        <v>2.0611681183454613</v>
      </c>
      <c r="L119" s="27">
        <f t="shared" si="105"/>
        <v>0.69439160008720202</v>
      </c>
      <c r="M119" s="27">
        <f t="shared" si="106"/>
        <v>3.8586748372271162</v>
      </c>
      <c r="N119" s="52"/>
      <c r="O119" s="51">
        <f t="shared" si="107"/>
        <v>46.552070014540433</v>
      </c>
      <c r="P119" s="27">
        <f t="shared" si="108"/>
        <v>3.8586748372271162</v>
      </c>
      <c r="Q119" s="58">
        <f t="shared" si="109"/>
        <v>0.69439160008720202</v>
      </c>
      <c r="R119" s="156">
        <f t="shared" si="118"/>
        <v>923.06275347775295</v>
      </c>
      <c r="S119" s="156">
        <f t="shared" si="119"/>
        <v>1116.1581057772105</v>
      </c>
      <c r="T119" s="153"/>
      <c r="U119" s="153"/>
      <c r="W119" s="9">
        <v>114</v>
      </c>
      <c r="X119" s="7">
        <v>14</v>
      </c>
      <c r="Y119" s="5">
        <v>0.85</v>
      </c>
      <c r="Z119" s="68">
        <v>2885</v>
      </c>
      <c r="AA119">
        <v>10868</v>
      </c>
      <c r="AB119">
        <v>955</v>
      </c>
      <c r="AC119">
        <v>1099</v>
      </c>
      <c r="AD119" s="27">
        <f t="shared" si="110"/>
        <v>0.17952896435079163</v>
      </c>
      <c r="AE119" s="27">
        <f t="shared" si="111"/>
        <v>8.6214895147402257E-2</v>
      </c>
      <c r="AF119" s="29">
        <f t="shared" si="112"/>
        <v>2.0823427789809359</v>
      </c>
      <c r="AG119" s="29">
        <f t="shared" si="113"/>
        <v>0.70408059559051184</v>
      </c>
      <c r="AH119" s="29">
        <f t="shared" si="114"/>
        <v>3.7670710571923745</v>
      </c>
      <c r="AI119" s="35"/>
      <c r="AJ119" s="51">
        <f t="shared" si="115"/>
        <v>50.216168428588126</v>
      </c>
      <c r="AK119" s="29">
        <f t="shared" si="116"/>
        <v>3.7670710571923745</v>
      </c>
      <c r="AL119" s="58">
        <f t="shared" si="117"/>
        <v>0.70408059559051184</v>
      </c>
      <c r="AM119" s="24"/>
      <c r="AN119" s="122"/>
      <c r="AO119" s="160"/>
      <c r="AP119" s="160"/>
      <c r="AQ119" s="128"/>
      <c r="AS119" s="5"/>
      <c r="AU119" s="3"/>
    </row>
    <row r="120" spans="1:47" x14ac:dyDescent="0.2">
      <c r="A120" s="1">
        <v>114</v>
      </c>
      <c r="B120" s="1">
        <v>130</v>
      </c>
      <c r="C120" s="1" t="s">
        <v>92</v>
      </c>
      <c r="D120" s="66">
        <v>14</v>
      </c>
      <c r="E120" s="68">
        <v>1099</v>
      </c>
      <c r="F120" s="47">
        <v>2894</v>
      </c>
      <c r="G120" s="47">
        <v>10856</v>
      </c>
      <c r="H120" s="17">
        <v>0.85</v>
      </c>
      <c r="I120" s="25">
        <f t="shared" si="102"/>
        <v>0.17933073582924128</v>
      </c>
      <c r="J120" s="25">
        <f t="shared" si="103"/>
        <v>8.6483849759647208E-2</v>
      </c>
      <c r="K120" s="27">
        <f t="shared" si="104"/>
        <v>2.0735748504215619</v>
      </c>
      <c r="L120" s="27">
        <f t="shared" si="105"/>
        <v>0.70072880973632579</v>
      </c>
      <c r="M120" s="27">
        <f t="shared" si="106"/>
        <v>3.7512093987560471</v>
      </c>
      <c r="N120" s="52"/>
      <c r="O120" s="51">
        <f t="shared" si="107"/>
        <v>50.160721794327635</v>
      </c>
      <c r="P120" s="27">
        <f t="shared" si="108"/>
        <v>3.7512093987560471</v>
      </c>
      <c r="Q120" s="58">
        <f t="shared" si="109"/>
        <v>0.70072880973632579</v>
      </c>
      <c r="R120" s="156">
        <f t="shared" si="118"/>
        <v>955.22219027500057</v>
      </c>
      <c r="S120" s="156">
        <f t="shared" si="119"/>
        <v>1123.790812088236</v>
      </c>
      <c r="T120" s="153"/>
      <c r="U120" s="153"/>
      <c r="W120" s="1"/>
      <c r="Y120" s="17"/>
      <c r="Z120"/>
      <c r="AD120" s="27"/>
      <c r="AE120" s="27"/>
      <c r="AG120" s="29"/>
      <c r="AH120" s="29"/>
      <c r="AL120" s="58"/>
      <c r="AN120" s="122"/>
      <c r="AO120" s="160"/>
      <c r="AP120" s="160"/>
      <c r="AQ120" s="128"/>
    </row>
    <row r="121" spans="1:47" x14ac:dyDescent="0.2">
      <c r="A121" s="1">
        <v>114</v>
      </c>
      <c r="B121" s="1">
        <v>130</v>
      </c>
      <c r="C121" s="1" t="s">
        <v>92</v>
      </c>
      <c r="D121" s="66">
        <v>14</v>
      </c>
      <c r="E121" s="68">
        <v>1124</v>
      </c>
      <c r="F121" s="47">
        <v>3145</v>
      </c>
      <c r="G121" s="47">
        <v>11573</v>
      </c>
      <c r="H121">
        <v>0.86899999999999999</v>
      </c>
      <c r="I121" s="25">
        <f t="shared" si="102"/>
        <v>0.18276524431925106</v>
      </c>
      <c r="J121" s="25">
        <f t="shared" si="103"/>
        <v>8.7851924611185461E-2</v>
      </c>
      <c r="K121" s="27">
        <f t="shared" si="104"/>
        <v>2.0803783767758355</v>
      </c>
      <c r="L121" s="27">
        <f t="shared" si="105"/>
        <v>0.70972814527845551</v>
      </c>
      <c r="M121" s="27">
        <f t="shared" si="106"/>
        <v>3.6798092209856916</v>
      </c>
      <c r="N121" s="52"/>
      <c r="O121" s="51">
        <f t="shared" si="107"/>
        <v>53.473658191392197</v>
      </c>
      <c r="P121" s="27">
        <f t="shared" si="108"/>
        <v>3.6798092209856916</v>
      </c>
      <c r="Q121" s="58">
        <f t="shared" si="109"/>
        <v>0.70972814527845551</v>
      </c>
      <c r="R121" s="156">
        <f t="shared" si="118"/>
        <v>976.95153946232995</v>
      </c>
      <c r="S121" s="156">
        <f t="shared" si="119"/>
        <v>1124.2250166424972</v>
      </c>
      <c r="T121" s="153"/>
      <c r="U121" s="153"/>
      <c r="W121" s="1"/>
      <c r="Y121" s="17"/>
      <c r="Z121"/>
      <c r="AD121" s="27"/>
      <c r="AE121" s="27"/>
      <c r="AG121" s="29"/>
      <c r="AH121" s="29"/>
      <c r="AL121" s="58"/>
      <c r="AN121" s="122"/>
      <c r="AO121" s="160"/>
      <c r="AP121" s="160"/>
      <c r="AQ121" s="128"/>
    </row>
    <row r="122" spans="1:47" x14ac:dyDescent="0.2">
      <c r="H122"/>
      <c r="I122" s="25"/>
      <c r="J122" s="25"/>
      <c r="K122" s="27"/>
      <c r="L122" s="27"/>
      <c r="M122" s="27"/>
      <c r="N122" s="52"/>
      <c r="O122" s="51"/>
      <c r="P122" s="27"/>
      <c r="Q122" s="58"/>
      <c r="R122" s="156"/>
      <c r="T122" s="153"/>
      <c r="U122" s="153"/>
      <c r="W122" s="1"/>
      <c r="Y122" s="17"/>
      <c r="Z122"/>
      <c r="AD122" s="27"/>
      <c r="AE122" s="27"/>
      <c r="AG122" s="29"/>
      <c r="AH122" s="29"/>
      <c r="AL122" s="58"/>
      <c r="AN122" s="122"/>
      <c r="AO122" s="160"/>
      <c r="AP122" s="160"/>
      <c r="AQ122" s="128"/>
    </row>
    <row r="123" spans="1:47" x14ac:dyDescent="0.2">
      <c r="E123"/>
      <c r="F123"/>
      <c r="G123"/>
      <c r="H123"/>
      <c r="I123" s="25"/>
      <c r="J123" s="25"/>
      <c r="K123" s="27"/>
      <c r="L123" s="27"/>
      <c r="M123" s="27"/>
      <c r="N123" s="52"/>
      <c r="O123" s="51"/>
      <c r="P123" s="27"/>
      <c r="Q123" s="58"/>
      <c r="R123" s="156"/>
      <c r="T123" s="153"/>
      <c r="U123" s="153"/>
      <c r="W123" s="1"/>
      <c r="Y123" s="17"/>
      <c r="Z123"/>
      <c r="AD123" s="27"/>
      <c r="AE123" s="27"/>
      <c r="AG123" s="29"/>
      <c r="AH123" s="29"/>
      <c r="AL123" s="58"/>
      <c r="AN123" s="122"/>
      <c r="AO123" s="160"/>
      <c r="AP123" s="160"/>
      <c r="AQ123" s="128"/>
    </row>
    <row r="124" spans="1:47" x14ac:dyDescent="0.2">
      <c r="A124" s="1">
        <v>115</v>
      </c>
      <c r="B124" s="1">
        <v>131</v>
      </c>
      <c r="C124" s="1" t="s">
        <v>92</v>
      </c>
      <c r="D124" s="66">
        <v>16</v>
      </c>
      <c r="E124" s="68">
        <v>698</v>
      </c>
      <c r="F124">
        <v>688</v>
      </c>
      <c r="G124">
        <v>4300</v>
      </c>
      <c r="H124" s="17">
        <v>0.54</v>
      </c>
      <c r="I124" s="25">
        <f t="shared" ref="I124:I130" si="120">0.1515*(G124/1000)/(E124/1000)^2/($D$4/10)^4</f>
        <v>0.17609129649239827</v>
      </c>
      <c r="J124" s="25">
        <f t="shared" ref="J124:J130" si="121">0.5*(F124/1000)/(E124/1000)^3/($D$4/10)^5</f>
        <v>8.0251236837000806E-2</v>
      </c>
      <c r="K124" s="27">
        <f t="shared" ref="K124:K130" si="122">I124/J124</f>
        <v>2.1942502500000005</v>
      </c>
      <c r="L124" s="27">
        <f t="shared" ref="L124:L130" si="123">0.798*I124^1.5/J124</f>
        <v>0.73478112789584149</v>
      </c>
      <c r="M124" s="27">
        <f t="shared" ref="M124:M130" si="124">G124/F124</f>
        <v>6.25</v>
      </c>
      <c r="N124" s="52"/>
      <c r="O124" s="51">
        <f t="shared" ref="O124:O130" si="125">G124/(PI()*$D$4^2/4)</f>
        <v>19.868377276677304</v>
      </c>
      <c r="P124" s="27">
        <f t="shared" ref="P124:P130" si="126">M124</f>
        <v>6.25</v>
      </c>
      <c r="Q124" s="58">
        <f t="shared" ref="Q124:Q130" si="127">L124</f>
        <v>0.73478112789584149</v>
      </c>
      <c r="R124" s="156">
        <f>E124*(PI()/30)*($D$4/2)</f>
        <v>606.68342931023699</v>
      </c>
      <c r="S124" s="156">
        <f>R124/H124</f>
        <v>1123.4878320559944</v>
      </c>
      <c r="T124" s="153"/>
      <c r="U124" s="153"/>
      <c r="W124" s="1">
        <v>116</v>
      </c>
      <c r="X124" s="66">
        <v>16</v>
      </c>
      <c r="Y124" s="17">
        <v>0.72499999999999998</v>
      </c>
      <c r="Z124">
        <v>1958</v>
      </c>
      <c r="AA124">
        <v>8184</v>
      </c>
      <c r="AB124">
        <v>814</v>
      </c>
      <c r="AC124">
        <v>936</v>
      </c>
      <c r="AD124" s="27">
        <f>0.1515*(AA124/1000)/(AC124/1000)^2/($D$4/10)^4</f>
        <v>0.18637780981983681</v>
      </c>
      <c r="AE124" s="27">
        <f>0.5*(Z124/1000)/(AC124/1000)^3/($D$4/10)^5</f>
        <v>9.4714114951339079E-2</v>
      </c>
      <c r="AF124" s="29">
        <f>AD124/AE124</f>
        <v>1.9677933950561799</v>
      </c>
      <c r="AG124" s="29">
        <f>0.798*AD124^1.5/AE124</f>
        <v>0.67792163147044104</v>
      </c>
      <c r="AH124" s="29">
        <f>AA124/Z124</f>
        <v>4.1797752808988768</v>
      </c>
      <c r="AJ124" s="51">
        <f>AA124/(PI()*$D$4^2/4)</f>
        <v>37.814604565657454</v>
      </c>
      <c r="AK124" s="29">
        <f>AH124</f>
        <v>4.1797752808988768</v>
      </c>
      <c r="AL124" s="58">
        <f>AG124</f>
        <v>0.67792163147044104</v>
      </c>
      <c r="AM124" s="24"/>
      <c r="AN124" s="122"/>
      <c r="AO124" s="160"/>
      <c r="AP124" s="160"/>
      <c r="AQ124" s="128"/>
    </row>
    <row r="125" spans="1:47" x14ac:dyDescent="0.2">
      <c r="A125" s="1">
        <v>115</v>
      </c>
      <c r="B125" s="1">
        <v>131</v>
      </c>
      <c r="C125" s="1" t="s">
        <v>92</v>
      </c>
      <c r="D125" s="66">
        <v>16</v>
      </c>
      <c r="E125" s="68">
        <v>810</v>
      </c>
      <c r="F125">
        <v>1145</v>
      </c>
      <c r="G125">
        <v>5878</v>
      </c>
      <c r="H125">
        <v>0.627</v>
      </c>
      <c r="I125" s="25">
        <f t="shared" si="120"/>
        <v>0.17874743755302042</v>
      </c>
      <c r="J125" s="25">
        <f t="shared" si="121"/>
        <v>8.5463366106419608E-2</v>
      </c>
      <c r="K125" s="27">
        <f t="shared" si="122"/>
        <v>2.0915094466375548</v>
      </c>
      <c r="L125" s="27">
        <f t="shared" si="123"/>
        <v>0.70563909477236186</v>
      </c>
      <c r="M125" s="27">
        <f t="shared" si="124"/>
        <v>5.1336244541484719</v>
      </c>
      <c r="N125" s="52"/>
      <c r="O125" s="51">
        <f t="shared" si="125"/>
        <v>27.159609681932373</v>
      </c>
      <c r="P125" s="27">
        <f t="shared" si="126"/>
        <v>5.1336244541484719</v>
      </c>
      <c r="Q125" s="58">
        <f t="shared" si="127"/>
        <v>0.70563909477236186</v>
      </c>
      <c r="R125" s="156">
        <f t="shared" ref="R125:R130" si="128">E125*(PI()/30)*($D$4/2)</f>
        <v>704.03091366947262</v>
      </c>
      <c r="S125" s="156">
        <f t="shared" ref="S125:S130" si="129">R125/H125</f>
        <v>1122.856321641902</v>
      </c>
      <c r="T125" s="153"/>
      <c r="U125" s="153"/>
      <c r="W125" s="1">
        <v>116</v>
      </c>
      <c r="X125" s="66">
        <v>16</v>
      </c>
      <c r="Y125" s="17">
        <v>0.75</v>
      </c>
      <c r="Z125">
        <v>2266</v>
      </c>
      <c r="AA125">
        <v>8922</v>
      </c>
      <c r="AB125">
        <v>842</v>
      </c>
      <c r="AC125">
        <v>969</v>
      </c>
      <c r="AD125" s="27">
        <f>0.1515*(AA125/1000)/(AC125/1000)^2/($D$4/10)^4</f>
        <v>0.1895810592507883</v>
      </c>
      <c r="AE125" s="27">
        <f>0.5*(Z125/1000)/(AC125/1000)^3/($D$4/10)^5</f>
        <v>9.8791172190163687E-2</v>
      </c>
      <c r="AF125" s="29">
        <f>AD125/AE125</f>
        <v>1.9190080960458962</v>
      </c>
      <c r="AG125" s="29">
        <f>0.798*AD125^1.5/AE125</f>
        <v>0.66677171905717059</v>
      </c>
      <c r="AH125" s="29">
        <f>AA125/Z125</f>
        <v>3.9373345101500443</v>
      </c>
      <c r="AJ125" s="51">
        <f>AA125/(PI()*$D$4^2/4)</f>
        <v>41.224572572677886</v>
      </c>
      <c r="AK125" s="29">
        <f>AH125</f>
        <v>3.9373345101500443</v>
      </c>
      <c r="AL125" s="58">
        <f>AG125</f>
        <v>0.66677171905717059</v>
      </c>
      <c r="AM125" s="24"/>
      <c r="AN125" s="122"/>
      <c r="AO125" s="160"/>
      <c r="AP125" s="160"/>
      <c r="AQ125" s="128"/>
    </row>
    <row r="126" spans="1:47" x14ac:dyDescent="0.2">
      <c r="A126" s="1">
        <v>115</v>
      </c>
      <c r="B126" s="1">
        <v>131</v>
      </c>
      <c r="C126" s="1" t="s">
        <v>92</v>
      </c>
      <c r="D126" s="66">
        <v>16</v>
      </c>
      <c r="E126" s="68">
        <v>878</v>
      </c>
      <c r="F126">
        <v>1528</v>
      </c>
      <c r="G126">
        <v>7045</v>
      </c>
      <c r="H126">
        <v>0.68</v>
      </c>
      <c r="I126" s="25">
        <f t="shared" si="120"/>
        <v>0.18233592572450782</v>
      </c>
      <c r="J126" s="25">
        <f t="shared" si="121"/>
        <v>8.9550779523480548E-2</v>
      </c>
      <c r="K126" s="27">
        <f t="shared" si="122"/>
        <v>2.0361176831151835</v>
      </c>
      <c r="L126" s="27">
        <f t="shared" si="123"/>
        <v>0.6938121328213418</v>
      </c>
      <c r="M126" s="27">
        <f t="shared" si="124"/>
        <v>4.6106020942408374</v>
      </c>
      <c r="N126" s="52"/>
      <c r="O126" s="51">
        <f t="shared" si="125"/>
        <v>32.551794863765494</v>
      </c>
      <c r="P126" s="27">
        <f t="shared" si="126"/>
        <v>4.6106020942408374</v>
      </c>
      <c r="Q126" s="58">
        <f t="shared" si="127"/>
        <v>0.6938121328213418</v>
      </c>
      <c r="R126" s="156">
        <f t="shared" si="128"/>
        <v>763.13474345900863</v>
      </c>
      <c r="S126" s="156">
        <f t="shared" si="129"/>
        <v>1122.2569756750127</v>
      </c>
      <c r="T126" s="153"/>
      <c r="U126" s="153"/>
      <c r="W126" s="1">
        <v>116</v>
      </c>
      <c r="X126" s="66">
        <v>16</v>
      </c>
      <c r="Y126" s="17">
        <v>0.77500000000000002</v>
      </c>
      <c r="Z126">
        <v>2616</v>
      </c>
      <c r="AA126">
        <v>9723</v>
      </c>
      <c r="AB126">
        <v>870</v>
      </c>
      <c r="AC126">
        <v>1001</v>
      </c>
      <c r="AD126" s="27">
        <f>0.1515*(AA126/1000)/(AC126/1000)^2/($D$4/10)^4</f>
        <v>0.19360314656658401</v>
      </c>
      <c r="AE126" s="27">
        <f>0.5*(Z126/1000)/(AC126/1000)^3/($D$4/10)^5</f>
        <v>0.1034582364979733</v>
      </c>
      <c r="AF126" s="29">
        <f>AD126/AE126</f>
        <v>1.8713169015825686</v>
      </c>
      <c r="AG126" s="29">
        <f>0.798*AD126^1.5/AE126</f>
        <v>0.6570621300098598</v>
      </c>
      <c r="AH126" s="29">
        <f>AA126/Z126</f>
        <v>3.7167431192660549</v>
      </c>
      <c r="AJ126" s="51">
        <f>AA126/(PI()*$D$4^2/4)</f>
        <v>44.925635409565913</v>
      </c>
      <c r="AK126" s="29">
        <f>AH126</f>
        <v>3.7167431192660549</v>
      </c>
      <c r="AL126" s="58">
        <f>AG126</f>
        <v>0.6570621300098598</v>
      </c>
      <c r="AM126" s="24"/>
      <c r="AN126" s="122"/>
      <c r="AO126" s="160"/>
      <c r="AP126" s="160"/>
      <c r="AQ126" s="128"/>
    </row>
    <row r="127" spans="1:47" x14ac:dyDescent="0.2">
      <c r="A127" s="1">
        <v>115</v>
      </c>
      <c r="B127" s="1">
        <v>131</v>
      </c>
      <c r="C127" s="1" t="s">
        <v>92</v>
      </c>
      <c r="D127" s="66">
        <v>16</v>
      </c>
      <c r="E127" s="68">
        <v>934</v>
      </c>
      <c r="F127">
        <v>1927</v>
      </c>
      <c r="G127">
        <v>8089</v>
      </c>
      <c r="H127">
        <v>0.72299999999999998</v>
      </c>
      <c r="I127" s="25">
        <f t="shared" si="120"/>
        <v>0.18500410444437401</v>
      </c>
      <c r="J127" s="25">
        <f t="shared" si="121"/>
        <v>9.3814647287475905E-2</v>
      </c>
      <c r="K127" s="27">
        <f t="shared" si="122"/>
        <v>1.9720172680228341</v>
      </c>
      <c r="L127" s="27">
        <f t="shared" si="123"/>
        <v>0.67686847391303862</v>
      </c>
      <c r="M127" s="27">
        <f t="shared" si="124"/>
        <v>4.1977166580176437</v>
      </c>
      <c r="N127" s="52"/>
      <c r="O127" s="51">
        <f t="shared" si="125"/>
        <v>37.375652044428541</v>
      </c>
      <c r="P127" s="27">
        <f t="shared" si="126"/>
        <v>4.1977166580176437</v>
      </c>
      <c r="Q127" s="58">
        <f t="shared" si="127"/>
        <v>0.67686847391303862</v>
      </c>
      <c r="R127" s="156">
        <f t="shared" si="128"/>
        <v>811.80848563862651</v>
      </c>
      <c r="S127" s="156">
        <f t="shared" si="129"/>
        <v>1122.8333134697461</v>
      </c>
      <c r="T127" s="153"/>
      <c r="U127" s="153"/>
      <c r="W127" s="1"/>
      <c r="Y127" s="17"/>
      <c r="Z127"/>
      <c r="AD127" s="27"/>
      <c r="AE127" s="27"/>
      <c r="AG127" s="29"/>
      <c r="AH127" s="29"/>
      <c r="AL127" s="58"/>
      <c r="AN127" s="122"/>
      <c r="AO127" s="160"/>
      <c r="AP127" s="160"/>
      <c r="AQ127" s="128"/>
    </row>
    <row r="128" spans="1:47" x14ac:dyDescent="0.2">
      <c r="A128" s="1">
        <v>115</v>
      </c>
      <c r="B128" s="1">
        <v>131</v>
      </c>
      <c r="C128" s="1" t="s">
        <v>92</v>
      </c>
      <c r="D128" s="66">
        <v>16</v>
      </c>
      <c r="E128" s="68">
        <v>958</v>
      </c>
      <c r="F128">
        <v>2151</v>
      </c>
      <c r="G128">
        <v>8694</v>
      </c>
      <c r="H128">
        <v>0.74199999999999999</v>
      </c>
      <c r="I128" s="25">
        <f t="shared" si="120"/>
        <v>0.18900308734118487</v>
      </c>
      <c r="J128" s="25">
        <f t="shared" si="121"/>
        <v>9.7045063219662109E-2</v>
      </c>
      <c r="K128" s="27">
        <f t="shared" si="122"/>
        <v>1.9475806503765698</v>
      </c>
      <c r="L128" s="27">
        <f t="shared" si="123"/>
        <v>0.67566712975027921</v>
      </c>
      <c r="M128" s="27">
        <f t="shared" si="124"/>
        <v>4.0418410041841009</v>
      </c>
      <c r="N128" s="52"/>
      <c r="O128" s="51">
        <f t="shared" si="125"/>
        <v>40.17108652172849</v>
      </c>
      <c r="P128" s="27">
        <f t="shared" si="126"/>
        <v>4.0418410041841009</v>
      </c>
      <c r="Q128" s="58">
        <f t="shared" si="127"/>
        <v>0.67566712975027921</v>
      </c>
      <c r="R128" s="156">
        <f t="shared" si="128"/>
        <v>832.66866085846277</v>
      </c>
      <c r="S128" s="156">
        <f t="shared" si="129"/>
        <v>1122.1949607256911</v>
      </c>
      <c r="T128" s="153"/>
      <c r="U128" s="153"/>
      <c r="W128" s="1"/>
      <c r="Y128" s="17"/>
      <c r="Z128"/>
      <c r="AD128" s="27"/>
      <c r="AE128" s="27"/>
      <c r="AG128" s="29"/>
      <c r="AH128" s="29"/>
      <c r="AL128" s="58"/>
      <c r="AN128" s="122"/>
      <c r="AO128" s="160"/>
      <c r="AP128" s="160"/>
      <c r="AQ128" s="128"/>
    </row>
    <row r="129" spans="1:43" x14ac:dyDescent="0.2">
      <c r="A129" s="1">
        <v>115</v>
      </c>
      <c r="B129" s="1">
        <v>131</v>
      </c>
      <c r="C129" s="1" t="s">
        <v>92</v>
      </c>
      <c r="D129" s="66">
        <v>16</v>
      </c>
      <c r="E129" s="68">
        <v>1002</v>
      </c>
      <c r="F129">
        <v>2616</v>
      </c>
      <c r="G129">
        <v>9728</v>
      </c>
      <c r="H129">
        <v>0.77600000000000002</v>
      </c>
      <c r="I129" s="25">
        <f t="shared" si="120"/>
        <v>0.19331626671699428</v>
      </c>
      <c r="J129" s="25">
        <f t="shared" si="121"/>
        <v>0.1031487903329628</v>
      </c>
      <c r="K129" s="27">
        <f t="shared" si="122"/>
        <v>1.8741496249541287</v>
      </c>
      <c r="L129" s="27">
        <f t="shared" si="123"/>
        <v>0.6575690311171033</v>
      </c>
      <c r="M129" s="27">
        <f t="shared" si="124"/>
        <v>3.7186544342507646</v>
      </c>
      <c r="N129" s="52"/>
      <c r="O129" s="51">
        <f t="shared" si="125"/>
        <v>44.948738173841122</v>
      </c>
      <c r="P129" s="27">
        <f t="shared" si="126"/>
        <v>3.7186544342507646</v>
      </c>
      <c r="Q129" s="58">
        <f t="shared" si="127"/>
        <v>0.6575690311171033</v>
      </c>
      <c r="R129" s="156">
        <f t="shared" si="128"/>
        <v>870.91231542816251</v>
      </c>
      <c r="S129" s="156">
        <f t="shared" si="129"/>
        <v>1122.3096848301063</v>
      </c>
      <c r="T129" s="153"/>
      <c r="U129" s="153"/>
      <c r="W129" s="1"/>
      <c r="Y129" s="17"/>
      <c r="Z129"/>
      <c r="AD129" s="27"/>
      <c r="AE129" s="27"/>
      <c r="AG129" s="29"/>
      <c r="AH129" s="29"/>
      <c r="AL129" s="58"/>
      <c r="AN129" s="122"/>
      <c r="AO129" s="160"/>
      <c r="AP129" s="160"/>
      <c r="AQ129" s="128"/>
    </row>
    <row r="130" spans="1:43" x14ac:dyDescent="0.2">
      <c r="A130" s="1">
        <v>115</v>
      </c>
      <c r="B130" s="1">
        <v>131</v>
      </c>
      <c r="C130" s="1" t="s">
        <v>92</v>
      </c>
      <c r="D130" s="66">
        <v>16</v>
      </c>
      <c r="E130" s="68">
        <v>1023</v>
      </c>
      <c r="F130">
        <v>2891</v>
      </c>
      <c r="G130">
        <v>10322</v>
      </c>
      <c r="H130">
        <v>0.79200000000000004</v>
      </c>
      <c r="I130" s="25">
        <f t="shared" si="120"/>
        <v>0.19678539732153047</v>
      </c>
      <c r="J130" s="25">
        <f t="shared" si="121"/>
        <v>0.10711511408144439</v>
      </c>
      <c r="K130" s="27">
        <f t="shared" si="122"/>
        <v>1.8371394084676582</v>
      </c>
      <c r="L130" s="27">
        <f t="shared" si="123"/>
        <v>0.6503414555224537</v>
      </c>
      <c r="M130" s="27">
        <f t="shared" si="124"/>
        <v>3.5703908682116916</v>
      </c>
      <c r="N130" s="52"/>
      <c r="O130" s="51">
        <f t="shared" si="125"/>
        <v>47.693346569735617</v>
      </c>
      <c r="P130" s="27">
        <f t="shared" si="126"/>
        <v>3.5703908682116916</v>
      </c>
      <c r="Q130" s="58">
        <f t="shared" si="127"/>
        <v>0.6503414555224537</v>
      </c>
      <c r="R130" s="156">
        <f t="shared" si="128"/>
        <v>889.16496874551922</v>
      </c>
      <c r="S130" s="156">
        <f t="shared" si="129"/>
        <v>1122.6830413453524</v>
      </c>
      <c r="T130" s="153"/>
      <c r="U130" s="153"/>
      <c r="W130" s="1"/>
      <c r="Y130" s="17"/>
      <c r="AD130" s="27"/>
      <c r="AE130" s="27"/>
      <c r="AG130" s="29"/>
      <c r="AH130" s="29"/>
      <c r="AL130" s="58"/>
      <c r="AN130" s="122"/>
      <c r="AO130" s="160"/>
      <c r="AP130" s="160"/>
      <c r="AQ130" s="128"/>
    </row>
    <row r="131" spans="1:43" x14ac:dyDescent="0.2">
      <c r="E131"/>
      <c r="F131"/>
      <c r="G131"/>
      <c r="H131"/>
      <c r="I131" s="25"/>
      <c r="J131" s="25"/>
      <c r="K131" s="27"/>
      <c r="L131" s="27"/>
      <c r="M131" s="27"/>
      <c r="N131" s="52"/>
      <c r="O131" s="51"/>
      <c r="P131" s="27"/>
      <c r="Q131" s="58"/>
      <c r="R131" s="156"/>
      <c r="T131" s="153"/>
      <c r="U131" s="153"/>
      <c r="AD131" s="27"/>
      <c r="AE131" s="27"/>
      <c r="AG131" s="29"/>
      <c r="AH131" s="29"/>
      <c r="AL131" s="58"/>
      <c r="AN131" s="122"/>
      <c r="AO131" s="160"/>
      <c r="AP131" s="160"/>
      <c r="AQ131" s="128"/>
    </row>
    <row r="132" spans="1:43" x14ac:dyDescent="0.2">
      <c r="E132"/>
      <c r="F132"/>
      <c r="G132"/>
      <c r="H132"/>
      <c r="I132" s="25"/>
      <c r="J132" s="25"/>
      <c r="K132" s="27"/>
      <c r="L132" s="27"/>
      <c r="M132" s="27"/>
      <c r="N132" s="52"/>
      <c r="O132" s="51"/>
      <c r="P132" s="27"/>
      <c r="Q132" s="58"/>
      <c r="R132" s="156"/>
      <c r="T132" s="153"/>
      <c r="U132" s="153"/>
      <c r="AD132" s="27"/>
      <c r="AE132" s="27"/>
      <c r="AG132" s="29"/>
      <c r="AH132" s="29"/>
      <c r="AL132" s="58"/>
      <c r="AN132" s="122"/>
      <c r="AO132" s="160"/>
      <c r="AP132" s="160"/>
      <c r="AQ132" s="128"/>
    </row>
    <row r="133" spans="1:43" x14ac:dyDescent="0.2">
      <c r="A133" s="1">
        <v>116</v>
      </c>
      <c r="B133" s="1" t="s">
        <v>93</v>
      </c>
      <c r="C133" s="1" t="s">
        <v>92</v>
      </c>
      <c r="D133" s="66">
        <v>18</v>
      </c>
      <c r="E133">
        <v>699</v>
      </c>
      <c r="F133">
        <v>912</v>
      </c>
      <c r="G133">
        <v>4833</v>
      </c>
      <c r="H133">
        <v>0.54100000000000004</v>
      </c>
      <c r="I133" s="25">
        <f t="shared" ref="I133:I138" si="130">0.1515*(G133/1000)/(E133/1000)^2/($D$4/10)^4</f>
        <v>0.1973525418303663</v>
      </c>
      <c r="J133" s="25">
        <f t="shared" ref="J133:J138" si="131">0.5*(F133/1000)/(E133/1000)^3/($D$4/10)^5</f>
        <v>0.10592363478431785</v>
      </c>
      <c r="K133" s="27">
        <f t="shared" ref="K133:K138" si="132">I133/J133</f>
        <v>1.8631587013815789</v>
      </c>
      <c r="L133" s="27">
        <f t="shared" ref="L133:L138" si="133">0.798*I133^1.5/J133</f>
        <v>0.66050194770645987</v>
      </c>
      <c r="M133" s="27">
        <f t="shared" ref="M133:M138" si="134">G133/F133</f>
        <v>5.2993421052631575</v>
      </c>
      <c r="N133" s="52"/>
      <c r="O133" s="51">
        <f t="shared" ref="O133:O138" si="135">G133/(PI()*$D$4^2/4)</f>
        <v>22.331131948414285</v>
      </c>
      <c r="P133" s="27">
        <f t="shared" ref="P133:P138" si="136">M133</f>
        <v>5.2993421052631575</v>
      </c>
      <c r="Q133" s="58">
        <f t="shared" ref="Q133:Q138" si="137">L133</f>
        <v>0.66050194770645987</v>
      </c>
      <c r="R133" s="156">
        <f t="shared" ref="R133:R138" si="138">E133*(PI()/30)*($D$4/2)</f>
        <v>607.55260327773021</v>
      </c>
      <c r="S133" s="156">
        <f t="shared" ref="S133:S138" si="139">R133/H133</f>
        <v>1123.0177509754717</v>
      </c>
      <c r="T133" s="153"/>
      <c r="U133" s="153"/>
      <c r="W133" s="9">
        <v>116</v>
      </c>
      <c r="X133" s="7">
        <v>18</v>
      </c>
      <c r="Y133" s="62">
        <v>0.72499999999999998</v>
      </c>
      <c r="Z133" s="68">
        <v>2511</v>
      </c>
      <c r="AA133">
        <v>8976</v>
      </c>
      <c r="AB133">
        <v>814</v>
      </c>
      <c r="AC133">
        <v>936</v>
      </c>
      <c r="AD133" s="27">
        <f>0.1515*(AA133/1000)/(AC133/1000)^2/($D$4/10)^4</f>
        <v>0.20441437206046625</v>
      </c>
      <c r="AE133" s="27">
        <f>0.5*(Z133/1000)/(AC133/1000)^3/($D$4/10)^5</f>
        <v>0.12146432208519532</v>
      </c>
      <c r="AF133" s="29">
        <f>AD133/AE133</f>
        <v>1.6829169961290329</v>
      </c>
      <c r="AG133" s="29">
        <f>0.798*AD133^1.5/AE133</f>
        <v>0.60718537364253167</v>
      </c>
      <c r="AH133" s="29">
        <f>AA133/Z133</f>
        <v>3.5746714456391877</v>
      </c>
      <c r="AJ133" s="51">
        <f>AA133/(PI()*$D$4^2/4)</f>
        <v>41.474082426850117</v>
      </c>
      <c r="AK133" s="29">
        <f>AH133</f>
        <v>3.5746714456391877</v>
      </c>
      <c r="AL133" s="58">
        <f>AG133</f>
        <v>0.60718537364253167</v>
      </c>
      <c r="AM133" s="24"/>
      <c r="AN133" s="122"/>
      <c r="AO133" s="160"/>
      <c r="AP133" s="160"/>
      <c r="AQ133" s="128"/>
    </row>
    <row r="134" spans="1:43" x14ac:dyDescent="0.2">
      <c r="A134" s="1">
        <v>116</v>
      </c>
      <c r="B134" s="1" t="s">
        <v>93</v>
      </c>
      <c r="C134" s="1" t="s">
        <v>92</v>
      </c>
      <c r="D134" s="66">
        <v>18</v>
      </c>
      <c r="E134">
        <v>771</v>
      </c>
      <c r="F134">
        <v>1291</v>
      </c>
      <c r="G134">
        <v>5960</v>
      </c>
      <c r="H134">
        <v>0.59699999999999998</v>
      </c>
      <c r="I134" s="25">
        <f t="shared" si="130"/>
        <v>0.20004043225485796</v>
      </c>
      <c r="J134" s="25">
        <f t="shared" si="131"/>
        <v>0.11173588476643097</v>
      </c>
      <c r="K134" s="27">
        <f t="shared" si="132"/>
        <v>1.7902971160340828</v>
      </c>
      <c r="L134" s="27">
        <f t="shared" si="133"/>
        <v>0.63897945645856469</v>
      </c>
      <c r="M134" s="27">
        <f t="shared" si="134"/>
        <v>4.6165762974438422</v>
      </c>
      <c r="N134" s="52"/>
      <c r="O134" s="51">
        <f t="shared" si="135"/>
        <v>27.538495016045754</v>
      </c>
      <c r="P134" s="27">
        <f t="shared" si="136"/>
        <v>4.6165762974438422</v>
      </c>
      <c r="Q134" s="58">
        <f t="shared" si="137"/>
        <v>0.63897945645856469</v>
      </c>
      <c r="R134" s="156">
        <f t="shared" si="138"/>
        <v>670.13312893723889</v>
      </c>
      <c r="S134" s="156">
        <f t="shared" si="139"/>
        <v>1122.5010534962125</v>
      </c>
      <c r="T134" s="153"/>
      <c r="U134" s="153"/>
      <c r="AD134" s="27"/>
      <c r="AE134" s="27"/>
      <c r="AG134" s="29"/>
      <c r="AH134" s="29"/>
      <c r="AL134" s="58"/>
      <c r="AN134" s="122"/>
      <c r="AO134" s="160"/>
      <c r="AP134" s="160"/>
      <c r="AQ134" s="128"/>
    </row>
    <row r="135" spans="1:43" x14ac:dyDescent="0.2">
      <c r="A135" s="1">
        <v>116</v>
      </c>
      <c r="B135" s="1" t="s">
        <v>93</v>
      </c>
      <c r="C135" s="1" t="s">
        <v>92</v>
      </c>
      <c r="D135" s="66">
        <v>18</v>
      </c>
      <c r="E135">
        <v>811</v>
      </c>
      <c r="F135">
        <v>1521</v>
      </c>
      <c r="G135">
        <v>6615</v>
      </c>
      <c r="H135">
        <v>0.628</v>
      </c>
      <c r="I135" s="25">
        <f t="shared" si="130"/>
        <v>0.20066351745585626</v>
      </c>
      <c r="J135" s="25">
        <f t="shared" si="131"/>
        <v>0.11310875329871982</v>
      </c>
      <c r="K135" s="27">
        <f t="shared" si="132"/>
        <v>1.7740759366863907</v>
      </c>
      <c r="L135" s="27">
        <f t="shared" si="133"/>
        <v>0.63417527655083628</v>
      </c>
      <c r="M135" s="27">
        <f t="shared" si="134"/>
        <v>4.3491124260355027</v>
      </c>
      <c r="N135" s="52"/>
      <c r="O135" s="51">
        <f t="shared" si="135"/>
        <v>30.56495713609776</v>
      </c>
      <c r="P135" s="27">
        <f t="shared" si="136"/>
        <v>4.3491124260355027</v>
      </c>
      <c r="Q135" s="58">
        <f t="shared" si="137"/>
        <v>0.63417527655083628</v>
      </c>
      <c r="R135" s="156">
        <f t="shared" si="138"/>
        <v>704.90008763696585</v>
      </c>
      <c r="S135" s="156">
        <f t="shared" si="139"/>
        <v>1122.4523688486718</v>
      </c>
      <c r="T135" s="153"/>
      <c r="U135" s="153"/>
      <c r="AD135" s="27"/>
      <c r="AE135" s="27"/>
      <c r="AG135" s="29"/>
      <c r="AH135" s="29"/>
      <c r="AL135" s="58"/>
      <c r="AN135" s="122"/>
      <c r="AO135" s="160"/>
      <c r="AP135" s="160"/>
      <c r="AQ135" s="128"/>
    </row>
    <row r="136" spans="1:43" x14ac:dyDescent="0.2">
      <c r="A136" s="1">
        <v>116</v>
      </c>
      <c r="B136" s="1" t="s">
        <v>93</v>
      </c>
      <c r="C136" s="1" t="s">
        <v>92</v>
      </c>
      <c r="D136" s="66">
        <v>18</v>
      </c>
      <c r="E136">
        <v>873</v>
      </c>
      <c r="F136">
        <v>1997</v>
      </c>
      <c r="G136">
        <v>7680</v>
      </c>
      <c r="H136">
        <v>0.67700000000000005</v>
      </c>
      <c r="I136" s="25">
        <f t="shared" si="130"/>
        <v>0.20105413676231054</v>
      </c>
      <c r="J136" s="25">
        <f t="shared" si="131"/>
        <v>0.11905973124806682</v>
      </c>
      <c r="K136" s="27">
        <f t="shared" si="132"/>
        <v>1.6886829380070105</v>
      </c>
      <c r="L136" s="27">
        <f t="shared" si="133"/>
        <v>0.60423727542316774</v>
      </c>
      <c r="M136" s="27">
        <f t="shared" si="134"/>
        <v>3.8457686529794692</v>
      </c>
      <c r="N136" s="52"/>
      <c r="O136" s="51">
        <f t="shared" si="135"/>
        <v>35.485845926716678</v>
      </c>
      <c r="P136" s="27">
        <f t="shared" si="136"/>
        <v>3.8457686529794692</v>
      </c>
      <c r="Q136" s="58">
        <f t="shared" si="137"/>
        <v>0.60423727542316774</v>
      </c>
      <c r="R136" s="156">
        <f t="shared" si="138"/>
        <v>758.78887362154273</v>
      </c>
      <c r="S136" s="155">
        <f t="shared" si="139"/>
        <v>1120.8107439018356</v>
      </c>
      <c r="T136" s="153"/>
      <c r="U136" s="153"/>
      <c r="AD136" s="27"/>
      <c r="AE136" s="27"/>
      <c r="AG136" s="29"/>
      <c r="AH136" s="29"/>
      <c r="AL136" s="58"/>
      <c r="AM136" s="59"/>
      <c r="AN136" s="122"/>
      <c r="AO136" s="160"/>
      <c r="AP136" s="160"/>
      <c r="AQ136" s="128"/>
    </row>
    <row r="137" spans="1:43" x14ac:dyDescent="0.2">
      <c r="A137" s="1">
        <v>116</v>
      </c>
      <c r="B137" s="1" t="s">
        <v>93</v>
      </c>
      <c r="C137" s="1" t="s">
        <v>92</v>
      </c>
      <c r="D137" s="66">
        <v>18</v>
      </c>
      <c r="E137">
        <v>924</v>
      </c>
      <c r="F137">
        <v>2386</v>
      </c>
      <c r="G137">
        <v>8745</v>
      </c>
      <c r="H137">
        <v>0.71499999999999997</v>
      </c>
      <c r="I137" s="25">
        <f t="shared" si="130"/>
        <v>0.20436012142349125</v>
      </c>
      <c r="J137" s="25">
        <f t="shared" si="131"/>
        <v>0.11997315774195577</v>
      </c>
      <c r="K137" s="27">
        <f t="shared" si="132"/>
        <v>1.7033820336965637</v>
      </c>
      <c r="L137" s="27">
        <f t="shared" si="133"/>
        <v>0.6144874671645022</v>
      </c>
      <c r="M137" s="27">
        <f t="shared" si="134"/>
        <v>3.6651299245599329</v>
      </c>
      <c r="N137" s="52"/>
      <c r="O137" s="51">
        <f t="shared" si="135"/>
        <v>40.406734717335588</v>
      </c>
      <c r="P137" s="27">
        <f t="shared" si="136"/>
        <v>3.6651299245599329</v>
      </c>
      <c r="Q137" s="58">
        <f t="shared" si="137"/>
        <v>0.6144874671645022</v>
      </c>
      <c r="R137" s="156">
        <f t="shared" si="138"/>
        <v>803.11674596369471</v>
      </c>
      <c r="S137" s="156">
        <f t="shared" si="139"/>
        <v>1123.2402041450275</v>
      </c>
      <c r="T137" s="153"/>
      <c r="U137" s="153"/>
      <c r="Z137"/>
      <c r="AD137" s="27"/>
      <c r="AE137" s="27"/>
      <c r="AG137" s="29"/>
      <c r="AH137" s="29"/>
      <c r="AL137" s="58"/>
      <c r="AM137" s="59"/>
      <c r="AN137" s="122"/>
      <c r="AO137" s="160"/>
      <c r="AP137" s="160"/>
      <c r="AQ137" s="128"/>
    </row>
    <row r="138" spans="1:43" x14ac:dyDescent="0.2">
      <c r="A138" s="1">
        <v>116</v>
      </c>
      <c r="B138" s="1" t="s">
        <v>93</v>
      </c>
      <c r="C138" s="1" t="s">
        <v>92</v>
      </c>
      <c r="D138" s="66">
        <v>18</v>
      </c>
      <c r="E138">
        <v>961</v>
      </c>
      <c r="F138">
        <v>2748</v>
      </c>
      <c r="G138">
        <v>9503</v>
      </c>
      <c r="H138">
        <v>0.74399999999999999</v>
      </c>
      <c r="I138" s="25">
        <f t="shared" si="130"/>
        <v>0.2053024984553509</v>
      </c>
      <c r="J138" s="25">
        <f t="shared" si="131"/>
        <v>0.12282198995488811</v>
      </c>
      <c r="K138" s="27">
        <f t="shared" si="132"/>
        <v>1.6715451242139738</v>
      </c>
      <c r="L138" s="27">
        <f t="shared" si="133"/>
        <v>0.60439117411840915</v>
      </c>
      <c r="M138" s="27">
        <f t="shared" si="134"/>
        <v>3.4581513828238717</v>
      </c>
      <c r="N138" s="52"/>
      <c r="O138" s="51">
        <f t="shared" si="135"/>
        <v>43.909113781456846</v>
      </c>
      <c r="P138" s="27">
        <f t="shared" si="136"/>
        <v>3.4581513828238717</v>
      </c>
      <c r="Q138" s="58">
        <f t="shared" si="137"/>
        <v>0.60439117411840915</v>
      </c>
      <c r="R138" s="156">
        <f t="shared" si="138"/>
        <v>835.27618276094233</v>
      </c>
      <c r="S138" s="156">
        <f t="shared" si="139"/>
        <v>1122.6830413453526</v>
      </c>
      <c r="T138" s="153"/>
      <c r="U138" s="153"/>
      <c r="V138" s="16"/>
      <c r="W138" s="1"/>
      <c r="Y138" s="17"/>
      <c r="Z138"/>
      <c r="AD138" s="27"/>
      <c r="AE138" s="27"/>
      <c r="AG138" s="29"/>
      <c r="AH138" s="29"/>
      <c r="AL138" s="58"/>
      <c r="AM138" s="16"/>
      <c r="AN138" s="122"/>
      <c r="AO138" s="160"/>
      <c r="AP138" s="160"/>
      <c r="AQ138" s="128"/>
    </row>
    <row r="139" spans="1:43" x14ac:dyDescent="0.2">
      <c r="E139"/>
      <c r="F139"/>
      <c r="G139"/>
      <c r="H139"/>
      <c r="I139" s="25"/>
      <c r="J139" s="25"/>
      <c r="K139" s="27"/>
      <c r="L139" s="27"/>
      <c r="M139" s="27"/>
      <c r="N139" s="52"/>
      <c r="O139" s="51"/>
      <c r="P139" s="27"/>
      <c r="Q139" s="58"/>
      <c r="R139" s="156"/>
      <c r="T139" s="153"/>
      <c r="U139" s="153"/>
      <c r="V139" s="16"/>
      <c r="W139" s="1"/>
      <c r="Y139" s="17"/>
      <c r="Z139"/>
      <c r="AD139" s="27"/>
      <c r="AE139" s="27"/>
      <c r="AG139" s="29"/>
      <c r="AH139" s="29"/>
      <c r="AL139" s="58"/>
      <c r="AM139" s="16"/>
      <c r="AN139" s="122"/>
      <c r="AO139" s="160"/>
      <c r="AP139" s="160"/>
      <c r="AQ139" s="128"/>
    </row>
    <row r="140" spans="1:43" x14ac:dyDescent="0.2">
      <c r="E140"/>
      <c r="F140"/>
      <c r="G140"/>
      <c r="H140"/>
      <c r="I140" s="25"/>
      <c r="J140" s="25"/>
      <c r="K140" s="27"/>
      <c r="L140" s="27"/>
      <c r="M140" s="27"/>
      <c r="N140" s="52"/>
      <c r="O140" s="51"/>
      <c r="P140" s="27"/>
      <c r="Q140" s="58"/>
      <c r="R140" s="156"/>
      <c r="T140" s="153"/>
      <c r="U140" s="153"/>
      <c r="V140" s="16"/>
      <c r="W140" s="1"/>
      <c r="Y140" s="17"/>
      <c r="Z140"/>
      <c r="AD140" s="27"/>
      <c r="AE140" s="27"/>
      <c r="AG140" s="29"/>
      <c r="AH140" s="29"/>
      <c r="AL140" s="58"/>
      <c r="AM140" s="16"/>
      <c r="AN140" s="122"/>
      <c r="AO140" s="160"/>
      <c r="AP140" s="160"/>
      <c r="AQ140" s="128"/>
    </row>
    <row r="141" spans="1:43" x14ac:dyDescent="0.2">
      <c r="A141" s="1">
        <v>117</v>
      </c>
      <c r="B141" s="1" t="s">
        <v>390</v>
      </c>
      <c r="C141" s="1" t="s">
        <v>92</v>
      </c>
      <c r="D141" s="66">
        <v>20</v>
      </c>
      <c r="E141">
        <v>699</v>
      </c>
      <c r="F141" s="47">
        <v>1213</v>
      </c>
      <c r="G141" s="47">
        <v>5240</v>
      </c>
      <c r="H141">
        <v>0.54200000000000004</v>
      </c>
      <c r="I141" s="25">
        <f>0.1515*(G141/1000)/(E141/1000)^2/($D$4/10)^4</f>
        <v>0.21397213308320284</v>
      </c>
      <c r="J141" s="25">
        <f>0.5*(F141/1000)/(E141/1000)^3/($D$4/10)^5</f>
        <v>0.14088308003659822</v>
      </c>
      <c r="K141" s="27">
        <f>I141/J141</f>
        <v>1.5187922710634787</v>
      </c>
      <c r="L141" s="27">
        <f>0.798*I141^1.5/J141</f>
        <v>0.56063457517368487</v>
      </c>
      <c r="M141" s="27">
        <f>G141/F141</f>
        <v>4.3198680956306674</v>
      </c>
      <c r="N141" s="52"/>
      <c r="O141" s="51">
        <f>G141/(PI()*$D$4^2/4)</f>
        <v>24.211696960416067</v>
      </c>
      <c r="P141" s="27">
        <f>M141</f>
        <v>4.3198680956306674</v>
      </c>
      <c r="Q141" s="58">
        <f>L141</f>
        <v>0.56063457517368487</v>
      </c>
      <c r="R141" s="156">
        <f>E141*(PI()/30)*($D$4/2)</f>
        <v>607.55260327773021</v>
      </c>
      <c r="S141" s="156">
        <f>R141/H141</f>
        <v>1120.9457625050372</v>
      </c>
      <c r="T141" s="153"/>
      <c r="U141" s="153"/>
      <c r="V141" s="16"/>
      <c r="W141" s="1"/>
      <c r="Y141" s="17"/>
      <c r="Z141"/>
      <c r="AD141" s="27"/>
      <c r="AE141" s="27"/>
      <c r="AG141" s="29"/>
      <c r="AH141" s="29"/>
      <c r="AL141" s="58"/>
      <c r="AM141" s="16"/>
      <c r="AN141" s="122"/>
      <c r="AO141" s="160"/>
      <c r="AP141" s="160"/>
      <c r="AQ141" s="128"/>
    </row>
    <row r="142" spans="1:43" x14ac:dyDescent="0.2">
      <c r="A142" s="1">
        <v>117</v>
      </c>
      <c r="B142" s="1" t="s">
        <v>390</v>
      </c>
      <c r="C142" s="1" t="s">
        <v>92</v>
      </c>
      <c r="D142" s="66">
        <v>20</v>
      </c>
      <c r="E142">
        <v>768</v>
      </c>
      <c r="F142" s="47">
        <v>1663</v>
      </c>
      <c r="G142" s="47">
        <v>6375</v>
      </c>
      <c r="H142">
        <v>0.59599999999999997</v>
      </c>
      <c r="I142" s="25">
        <f>0.1515*(G142/1000)/(E142/1000)^2/($D$4/10)^4</f>
        <v>0.2156443231089985</v>
      </c>
      <c r="J142" s="25">
        <f>0.5*(F142/1000)/(E142/1000)^3/($D$4/10)^5</f>
        <v>0.14562574268562978</v>
      </c>
      <c r="K142" s="27">
        <f>I142/J142</f>
        <v>1.480811834034877</v>
      </c>
      <c r="L142" s="27">
        <f>0.798*I142^1.5/J142</f>
        <v>0.54874652453514483</v>
      </c>
      <c r="M142" s="27">
        <f>G142/F142</f>
        <v>3.8334335538184003</v>
      </c>
      <c r="N142" s="52"/>
      <c r="O142" s="51">
        <f>G142/(PI()*$D$4^2/4)</f>
        <v>29.456024450887867</v>
      </c>
      <c r="P142" s="27">
        <f>M142</f>
        <v>3.8334335538184003</v>
      </c>
      <c r="Q142" s="58">
        <f>L142</f>
        <v>0.54874652453514483</v>
      </c>
      <c r="R142" s="156">
        <f>E142*(PI()/30)*($D$4/2)</f>
        <v>667.52560703475933</v>
      </c>
      <c r="S142" s="156">
        <f>R142/H142</f>
        <v>1120.0094077764418</v>
      </c>
      <c r="T142" s="153"/>
      <c r="U142" s="153"/>
      <c r="V142" s="16"/>
      <c r="W142" s="1"/>
      <c r="Y142" s="17"/>
      <c r="Z142"/>
      <c r="AD142" s="27"/>
      <c r="AE142" s="27"/>
      <c r="AG142" s="29"/>
      <c r="AH142" s="29"/>
      <c r="AL142" s="58"/>
      <c r="AM142" s="16"/>
      <c r="AN142" s="122"/>
      <c r="AO142" s="160"/>
      <c r="AP142" s="160"/>
      <c r="AQ142" s="128"/>
    </row>
    <row r="143" spans="1:43" x14ac:dyDescent="0.2">
      <c r="A143" s="1">
        <v>117</v>
      </c>
      <c r="B143" s="1" t="s">
        <v>390</v>
      </c>
      <c r="C143" s="1" t="s">
        <v>92</v>
      </c>
      <c r="D143" s="66">
        <v>20</v>
      </c>
      <c r="E143">
        <v>814</v>
      </c>
      <c r="F143">
        <v>2022</v>
      </c>
      <c r="G143">
        <v>7240</v>
      </c>
      <c r="H143">
        <v>0.63100000000000001</v>
      </c>
      <c r="I143" s="25">
        <f>0.1515*(G143/1000)/(E143/1000)^2/($D$4/10)^4</f>
        <v>0.2180067984454537</v>
      </c>
      <c r="J143" s="25">
        <f>0.5*(F143/1000)/(E143/1000)^3/($D$4/10)^5</f>
        <v>0.1487090847546908</v>
      </c>
      <c r="K143" s="27">
        <f>I143/J143</f>
        <v>1.4659951596439169</v>
      </c>
      <c r="L143" s="27">
        <f>0.798*I143^1.5/J143</f>
        <v>0.54622358244871616</v>
      </c>
      <c r="M143" s="27">
        <f>G143/F143</f>
        <v>3.5806132542037585</v>
      </c>
      <c r="N143" s="52"/>
      <c r="O143" s="51">
        <f>G143/(PI()*$D$4^2/4)</f>
        <v>33.452802670498535</v>
      </c>
      <c r="P143" s="27">
        <f>M143</f>
        <v>3.5806132542037585</v>
      </c>
      <c r="Q143" s="58">
        <f>L143</f>
        <v>0.54622358244871616</v>
      </c>
      <c r="R143" s="156">
        <f>E143*(PI()/30)*($D$4/2)</f>
        <v>707.50760953944541</v>
      </c>
      <c r="S143" s="156">
        <f>R143/H143</f>
        <v>1121.2481926140181</v>
      </c>
      <c r="T143" s="153"/>
      <c r="U143" s="153"/>
      <c r="V143" s="16"/>
      <c r="W143" s="1"/>
      <c r="Y143" s="17"/>
      <c r="Z143"/>
      <c r="AD143" s="27"/>
      <c r="AE143" s="27"/>
      <c r="AG143" s="29"/>
      <c r="AH143" s="29"/>
      <c r="AL143" s="58"/>
      <c r="AM143" s="16"/>
      <c r="AN143" s="122"/>
      <c r="AO143" s="160"/>
      <c r="AP143" s="160"/>
      <c r="AQ143" s="128"/>
    </row>
    <row r="144" spans="1:43" x14ac:dyDescent="0.2">
      <c r="A144" s="1">
        <v>117</v>
      </c>
      <c r="B144" s="1" t="s">
        <v>390</v>
      </c>
      <c r="C144" s="1" t="s">
        <v>92</v>
      </c>
      <c r="D144" s="66">
        <v>20</v>
      </c>
      <c r="E144">
        <v>851</v>
      </c>
      <c r="F144">
        <v>2312</v>
      </c>
      <c r="G144">
        <v>7876</v>
      </c>
      <c r="H144" s="50">
        <v>0.66</v>
      </c>
      <c r="I144" s="25">
        <f>0.1515*(G144/1000)/(E144/1000)^2/($D$4/10)^4</f>
        <v>0.2169835788272709</v>
      </c>
      <c r="J144" s="25">
        <f>0.5*(F144/1000)/(E144/1000)^3/($D$4/10)^5</f>
        <v>0.1488088339553599</v>
      </c>
      <c r="K144" s="27">
        <f>I144/J144</f>
        <v>1.4581364093771627</v>
      </c>
      <c r="L144" s="27">
        <f>0.798*I144^1.5/J144</f>
        <v>0.54201896139287942</v>
      </c>
      <c r="M144" s="27">
        <f>G144/F144</f>
        <v>3.4065743944636679</v>
      </c>
      <c r="N144" s="52">
        <v>3.4039999999999999</v>
      </c>
      <c r="O144" s="51">
        <f>G144/(PI()*$D$4^2/4)</f>
        <v>36.391474286304756</v>
      </c>
      <c r="P144" s="27">
        <f>M144</f>
        <v>3.4065743944636679</v>
      </c>
      <c r="Q144" s="58">
        <f>L144</f>
        <v>0.54201896139287942</v>
      </c>
      <c r="R144" s="156">
        <f>E144*(PI()/30)*($D$4/2)</f>
        <v>739.66704633669281</v>
      </c>
      <c r="S144" s="156">
        <f>R144/H144</f>
        <v>1120.707645964686</v>
      </c>
      <c r="T144" s="153"/>
      <c r="U144" s="153"/>
      <c r="V144" s="16"/>
      <c r="W144" s="1"/>
      <c r="Y144" s="17"/>
      <c r="Z144"/>
      <c r="AD144" s="27"/>
      <c r="AE144" s="27"/>
      <c r="AG144" s="29"/>
      <c r="AH144" s="29"/>
      <c r="AL144" s="58"/>
      <c r="AM144" s="16"/>
      <c r="AN144" s="122"/>
      <c r="AO144" s="160"/>
      <c r="AP144" s="160"/>
      <c r="AQ144" s="128"/>
    </row>
    <row r="145" spans="1:43" x14ac:dyDescent="0.2">
      <c r="A145" s="1">
        <v>117</v>
      </c>
      <c r="B145" s="1" t="s">
        <v>390</v>
      </c>
      <c r="C145" s="1" t="s">
        <v>92</v>
      </c>
      <c r="D145" s="66">
        <v>20</v>
      </c>
      <c r="E145" s="68">
        <v>873</v>
      </c>
      <c r="F145" s="47">
        <v>2522</v>
      </c>
      <c r="G145" s="47">
        <v>8322</v>
      </c>
      <c r="H145" s="50">
        <v>0.67700000000000005</v>
      </c>
      <c r="I145" s="25">
        <f>0.1515*(G145/1000)/(E145/1000)^2/($D$4/10)^4</f>
        <v>0.21786100600728492</v>
      </c>
      <c r="J145" s="25">
        <f>0.5*(F145/1000)/(E145/1000)^3/($D$4/10)^5</f>
        <v>0.15035986089515496</v>
      </c>
      <c r="K145" s="27">
        <f>I145/J145</f>
        <v>1.4489306169230769</v>
      </c>
      <c r="L145" s="27">
        <f>0.798*I145^1.5/J145</f>
        <v>0.53968485799309585</v>
      </c>
      <c r="M145" s="27">
        <f>G145/F145</f>
        <v>3.2997620935765264</v>
      </c>
      <c r="N145" s="52"/>
      <c r="O145" s="51">
        <f>G145/(PI()*$D$4^2/4)</f>
        <v>38.452240859653145</v>
      </c>
      <c r="P145" s="27">
        <f>M145</f>
        <v>3.2997620935765264</v>
      </c>
      <c r="Q145" s="58">
        <f>L145</f>
        <v>0.53968485799309585</v>
      </c>
      <c r="R145" s="156">
        <f>E145*(PI()/30)*($D$4/2)</f>
        <v>758.78887362154273</v>
      </c>
      <c r="S145" s="156">
        <f>R145/H145</f>
        <v>1120.8107439018356</v>
      </c>
      <c r="T145" s="153"/>
      <c r="U145" s="153"/>
      <c r="V145" s="16"/>
      <c r="W145" s="1"/>
      <c r="Y145" s="17"/>
      <c r="Z145"/>
      <c r="AD145" s="27"/>
      <c r="AE145" s="27"/>
      <c r="AG145" s="29"/>
      <c r="AH145" s="29"/>
      <c r="AL145" s="58"/>
      <c r="AM145" s="16"/>
      <c r="AN145" s="122"/>
      <c r="AO145" s="160"/>
      <c r="AP145" s="160"/>
      <c r="AQ145" s="128"/>
    </row>
    <row r="146" spans="1:43" x14ac:dyDescent="0.2">
      <c r="I146" s="25"/>
      <c r="J146" s="25"/>
      <c r="K146" s="27"/>
      <c r="L146" s="27"/>
      <c r="M146" s="27"/>
      <c r="N146" s="52"/>
      <c r="O146" s="51"/>
      <c r="P146" s="27"/>
      <c r="Q146" s="58"/>
      <c r="R146" s="156"/>
      <c r="T146" s="153"/>
      <c r="U146" s="153"/>
      <c r="V146" s="16"/>
      <c r="W146" s="1"/>
      <c r="Y146" s="17"/>
      <c r="Z146"/>
      <c r="AD146" s="27"/>
      <c r="AE146" s="27"/>
      <c r="AG146" s="29"/>
      <c r="AH146" s="29"/>
      <c r="AL146" s="58"/>
      <c r="AM146" s="16"/>
      <c r="AN146" s="122"/>
      <c r="AO146" s="160"/>
      <c r="AP146" s="160"/>
      <c r="AQ146" s="128"/>
    </row>
    <row r="147" spans="1:43" x14ac:dyDescent="0.2">
      <c r="E147"/>
      <c r="F147"/>
      <c r="G147"/>
      <c r="H147"/>
      <c r="N147"/>
      <c r="O147"/>
      <c r="P147"/>
      <c r="Q147" s="58"/>
      <c r="R147" s="156"/>
      <c r="T147" s="153"/>
      <c r="U147" s="153"/>
      <c r="V147" s="16"/>
      <c r="W147" s="59"/>
      <c r="Y147"/>
      <c r="Z147"/>
      <c r="AA147" s="9"/>
      <c r="AB147" s="7"/>
      <c r="AC147" s="62"/>
      <c r="AD147" s="27"/>
      <c r="AE147" s="27"/>
      <c r="AG147" s="29"/>
      <c r="AH147" s="29"/>
      <c r="AL147" s="58"/>
      <c r="AM147" s="16"/>
      <c r="AN147" s="122"/>
      <c r="AO147" s="160"/>
      <c r="AP147" s="160"/>
      <c r="AQ147" s="128"/>
    </row>
    <row r="148" spans="1:43" x14ac:dyDescent="0.2">
      <c r="E148"/>
      <c r="F148"/>
      <c r="G148"/>
      <c r="H148" s="17"/>
      <c r="I148" s="25"/>
      <c r="J148" s="25"/>
      <c r="K148" s="27"/>
      <c r="L148" s="27"/>
      <c r="M148" s="27"/>
      <c r="N148" s="52"/>
      <c r="O148" s="51"/>
      <c r="P148" s="27"/>
      <c r="Q148" s="58"/>
      <c r="R148" s="156"/>
      <c r="T148" s="153"/>
      <c r="U148" s="153"/>
      <c r="V148" s="16"/>
      <c r="W148" s="59"/>
      <c r="Y148"/>
      <c r="Z148"/>
      <c r="AA148" s="9"/>
      <c r="AB148" s="7"/>
      <c r="AC148" s="62"/>
      <c r="AD148" s="27"/>
      <c r="AE148" s="27"/>
      <c r="AG148" s="29"/>
      <c r="AH148" s="29"/>
      <c r="AL148" s="58"/>
      <c r="AM148" s="16"/>
      <c r="AN148" s="122"/>
      <c r="AO148" s="160"/>
      <c r="AP148" s="160"/>
      <c r="AQ148" s="128"/>
    </row>
    <row r="149" spans="1:43" x14ac:dyDescent="0.2">
      <c r="E149"/>
      <c r="F149"/>
      <c r="G149"/>
      <c r="H149" s="17"/>
      <c r="I149" s="25"/>
      <c r="J149" s="25"/>
      <c r="K149" s="27"/>
      <c r="L149" s="27"/>
      <c r="M149" s="27"/>
      <c r="N149" s="52"/>
      <c r="O149" s="51"/>
      <c r="P149" s="27"/>
      <c r="Q149" s="58"/>
      <c r="R149" s="156"/>
      <c r="T149" s="153"/>
      <c r="U149" s="153"/>
      <c r="V149" s="16"/>
      <c r="W149" s="59"/>
      <c r="Y149"/>
      <c r="Z149"/>
      <c r="AA149" s="9"/>
      <c r="AB149" s="7"/>
      <c r="AC149" s="62"/>
      <c r="AD149" s="27"/>
      <c r="AE149" s="27"/>
      <c r="AG149" s="29"/>
      <c r="AH149" s="29"/>
      <c r="AL149" s="58"/>
      <c r="AM149" s="16"/>
      <c r="AN149" s="122"/>
      <c r="AO149" s="160"/>
      <c r="AP149" s="160"/>
      <c r="AQ149" s="128"/>
    </row>
    <row r="150" spans="1:43" x14ac:dyDescent="0.2">
      <c r="E150"/>
      <c r="F150"/>
      <c r="G150"/>
      <c r="H150" s="17"/>
      <c r="I150" s="25"/>
      <c r="J150" s="25"/>
      <c r="K150" s="27"/>
      <c r="L150" s="27"/>
      <c r="M150" s="27"/>
      <c r="N150" s="52"/>
      <c r="O150" s="51"/>
      <c r="P150" s="27"/>
      <c r="Q150" s="58"/>
      <c r="R150" s="156"/>
      <c r="T150" s="153"/>
      <c r="U150" s="153"/>
      <c r="V150" s="16"/>
      <c r="W150" s="59"/>
      <c r="Y150"/>
      <c r="AA150" s="9"/>
      <c r="AB150" s="7"/>
      <c r="AC150" s="62"/>
      <c r="AD150" s="27"/>
      <c r="AE150" s="27"/>
      <c r="AG150" s="29"/>
      <c r="AH150" s="29"/>
      <c r="AL150" s="58"/>
      <c r="AM150" s="16"/>
      <c r="AN150" s="122"/>
      <c r="AO150" s="160"/>
      <c r="AP150" s="160"/>
      <c r="AQ150" s="128"/>
    </row>
    <row r="151" spans="1:43" x14ac:dyDescent="0.2">
      <c r="E151"/>
      <c r="F151"/>
      <c r="G151"/>
      <c r="H151"/>
      <c r="I151" s="25"/>
      <c r="J151" s="25"/>
      <c r="K151" s="27"/>
      <c r="L151" s="27"/>
      <c r="M151" s="27"/>
      <c r="N151" s="52"/>
      <c r="O151" s="51"/>
      <c r="P151" s="27"/>
      <c r="Q151" s="58"/>
      <c r="R151" s="156"/>
      <c r="T151" s="153"/>
      <c r="U151" s="153"/>
      <c r="V151" s="16"/>
      <c r="AD151" s="27"/>
      <c r="AE151" s="27"/>
      <c r="AG151" s="29"/>
      <c r="AH151" s="29"/>
      <c r="AL151" s="58"/>
      <c r="AM151" s="16"/>
      <c r="AN151" s="122"/>
      <c r="AO151" s="160"/>
      <c r="AP151" s="160"/>
      <c r="AQ151" s="128"/>
    </row>
    <row r="152" spans="1:43" x14ac:dyDescent="0.2">
      <c r="E152" s="47"/>
      <c r="F152" s="50"/>
      <c r="G152"/>
      <c r="H152"/>
      <c r="I152" s="25"/>
      <c r="J152" s="25"/>
      <c r="K152" s="27"/>
      <c r="L152" s="27"/>
      <c r="M152" s="27"/>
      <c r="N152" s="52"/>
      <c r="O152" s="51"/>
      <c r="P152" s="27"/>
      <c r="Q152" s="58"/>
      <c r="R152" s="156"/>
      <c r="T152" s="153"/>
      <c r="U152" s="153"/>
      <c r="V152" s="16"/>
      <c r="Z152"/>
      <c r="AD152" s="27"/>
      <c r="AE152" s="27"/>
      <c r="AG152" s="29"/>
      <c r="AH152" s="29"/>
      <c r="AL152" s="58"/>
      <c r="AM152" s="16"/>
      <c r="AN152" s="122"/>
      <c r="AO152" s="160"/>
      <c r="AP152" s="160"/>
      <c r="AQ152" s="128"/>
    </row>
    <row r="153" spans="1:43" x14ac:dyDescent="0.2">
      <c r="E153" s="47"/>
      <c r="F153" s="68"/>
      <c r="G153"/>
      <c r="H153" s="17"/>
      <c r="I153" s="25"/>
      <c r="J153" s="25"/>
      <c r="K153" s="27"/>
      <c r="L153" s="27"/>
      <c r="M153" s="27"/>
      <c r="N153" s="52"/>
      <c r="O153" s="51"/>
      <c r="P153" s="27"/>
      <c r="Q153" s="58"/>
      <c r="R153" s="156"/>
      <c r="T153" s="153"/>
      <c r="U153" s="153"/>
      <c r="V153" s="16"/>
      <c r="W153" s="47"/>
      <c r="Y153" s="50"/>
      <c r="Z153"/>
      <c r="AC153" s="76"/>
      <c r="AD153" s="27"/>
      <c r="AE153" s="27"/>
      <c r="AG153" s="29"/>
      <c r="AH153" s="29"/>
      <c r="AL153" s="58"/>
      <c r="AM153" s="16"/>
      <c r="AN153" s="122"/>
      <c r="AO153" s="160"/>
      <c r="AP153" s="160"/>
      <c r="AQ153" s="128"/>
    </row>
    <row r="154" spans="1:43" x14ac:dyDescent="0.2">
      <c r="E154" s="47"/>
      <c r="F154"/>
      <c r="G154"/>
      <c r="H154" s="17"/>
      <c r="I154" s="25"/>
      <c r="J154" s="25"/>
      <c r="K154" s="27"/>
      <c r="L154" s="27"/>
      <c r="M154" s="27"/>
      <c r="N154" s="52"/>
      <c r="O154" s="51"/>
      <c r="P154" s="27"/>
      <c r="Q154" s="58"/>
      <c r="R154" s="156"/>
      <c r="T154" s="153"/>
      <c r="U154" s="153"/>
      <c r="V154" s="16"/>
      <c r="W154" s="47"/>
      <c r="Y154" s="50"/>
      <c r="Z154"/>
      <c r="AC154" s="76"/>
      <c r="AD154" s="27"/>
      <c r="AE154" s="27"/>
      <c r="AG154" s="29"/>
      <c r="AH154" s="29"/>
      <c r="AL154" s="58"/>
      <c r="AM154" s="16"/>
      <c r="AN154" s="122"/>
      <c r="AO154" s="160"/>
      <c r="AP154" s="160"/>
      <c r="AQ154" s="128"/>
    </row>
    <row r="155" spans="1:43" x14ac:dyDescent="0.2">
      <c r="E155" s="47"/>
      <c r="F155"/>
      <c r="G155"/>
      <c r="H155" s="17"/>
      <c r="I155" s="25"/>
      <c r="J155" s="25"/>
      <c r="K155" s="27"/>
      <c r="L155" s="27"/>
      <c r="M155" s="27"/>
      <c r="N155" s="52"/>
      <c r="O155" s="51"/>
      <c r="P155" s="27"/>
      <c r="Q155" s="58"/>
      <c r="R155" s="156"/>
      <c r="T155" s="153"/>
      <c r="U155" s="153"/>
      <c r="V155" s="16"/>
      <c r="W155" s="47"/>
      <c r="Y155" s="50"/>
      <c r="Z155"/>
      <c r="AC155" s="76"/>
      <c r="AD155" s="27"/>
      <c r="AE155" s="27"/>
      <c r="AG155" s="29"/>
      <c r="AH155" s="29"/>
      <c r="AL155" s="58"/>
      <c r="AM155" s="16"/>
      <c r="AN155" s="122"/>
      <c r="AO155" s="160"/>
      <c r="AP155" s="160"/>
      <c r="AQ155" s="128"/>
    </row>
    <row r="156" spans="1:43" x14ac:dyDescent="0.2">
      <c r="E156" s="47"/>
      <c r="F156"/>
      <c r="G156"/>
      <c r="H156" s="17"/>
      <c r="I156" s="25"/>
      <c r="J156" s="25"/>
      <c r="K156" s="27"/>
      <c r="L156" s="27"/>
      <c r="M156" s="27"/>
      <c r="N156" s="52"/>
      <c r="O156" s="51"/>
      <c r="P156" s="27"/>
      <c r="Q156" s="58"/>
      <c r="R156" s="156"/>
      <c r="T156" s="153"/>
      <c r="U156" s="153"/>
      <c r="V156" s="16"/>
      <c r="W156" s="47"/>
      <c r="Y156" s="50"/>
      <c r="Z156"/>
      <c r="AC156" s="76"/>
      <c r="AD156" s="27"/>
      <c r="AE156" s="27"/>
      <c r="AG156" s="29"/>
      <c r="AH156" s="29"/>
      <c r="AL156" s="58"/>
      <c r="AM156" s="16"/>
      <c r="AN156" s="122"/>
      <c r="AO156" s="160"/>
      <c r="AP156" s="160"/>
      <c r="AQ156" s="128"/>
    </row>
    <row r="157" spans="1:43" x14ac:dyDescent="0.2">
      <c r="E157" s="47"/>
      <c r="F157"/>
      <c r="G157"/>
      <c r="H157" s="17"/>
      <c r="I157" s="25"/>
      <c r="J157" s="25"/>
      <c r="K157" s="27"/>
      <c r="L157" s="27"/>
      <c r="M157" s="27"/>
      <c r="N157" s="52"/>
      <c r="O157" s="51"/>
      <c r="P157" s="27"/>
      <c r="Q157" s="58"/>
      <c r="R157" s="156"/>
      <c r="T157" s="153"/>
      <c r="U157" s="153"/>
      <c r="V157" s="16"/>
      <c r="W157" s="47"/>
      <c r="Y157" s="50"/>
      <c r="AC157" s="76"/>
      <c r="AD157" s="27"/>
      <c r="AE157" s="27"/>
      <c r="AG157" s="29"/>
      <c r="AH157" s="29"/>
      <c r="AL157" s="58"/>
      <c r="AM157" s="16"/>
      <c r="AN157" s="122"/>
      <c r="AO157" s="160"/>
      <c r="AP157" s="160"/>
      <c r="AQ157" s="128"/>
    </row>
    <row r="158" spans="1:43" x14ac:dyDescent="0.2">
      <c r="E158" s="47"/>
      <c r="F158"/>
      <c r="G158"/>
      <c r="H158" s="17"/>
      <c r="I158" s="25"/>
      <c r="J158" s="25"/>
      <c r="K158" s="27"/>
      <c r="L158" s="27"/>
      <c r="M158" s="27"/>
      <c r="N158" s="52"/>
      <c r="O158" s="51"/>
      <c r="P158" s="27"/>
      <c r="Q158" s="58"/>
      <c r="R158" s="156"/>
      <c r="T158" s="153"/>
      <c r="U158" s="153"/>
      <c r="V158" s="16"/>
      <c r="AD158" s="27"/>
      <c r="AE158" s="27"/>
      <c r="AG158" s="29"/>
      <c r="AH158" s="29"/>
      <c r="AL158" s="58"/>
      <c r="AN158" s="122"/>
      <c r="AO158" s="160"/>
      <c r="AP158" s="160"/>
      <c r="AQ158" s="128"/>
    </row>
    <row r="159" spans="1:43" x14ac:dyDescent="0.2">
      <c r="E159" s="47"/>
      <c r="F159"/>
      <c r="G159"/>
      <c r="H159" s="17"/>
      <c r="I159" s="25"/>
      <c r="J159" s="25"/>
      <c r="K159" s="27"/>
      <c r="L159" s="27"/>
      <c r="M159" s="27"/>
      <c r="N159" s="52"/>
      <c r="O159" s="51"/>
      <c r="P159" s="27"/>
      <c r="Q159" s="58"/>
      <c r="R159" s="156"/>
      <c r="T159" s="153"/>
      <c r="U159" s="153"/>
      <c r="V159" s="16"/>
      <c r="AD159" s="27"/>
      <c r="AE159" s="27"/>
      <c r="AG159" s="29"/>
      <c r="AH159" s="29"/>
      <c r="AL159" s="58"/>
      <c r="AN159" s="122"/>
      <c r="AO159" s="160"/>
      <c r="AP159" s="160"/>
      <c r="AQ159" s="128"/>
    </row>
    <row r="160" spans="1:43" x14ac:dyDescent="0.2">
      <c r="E160" s="47"/>
      <c r="F160"/>
      <c r="G160"/>
      <c r="H160" s="17"/>
      <c r="I160" s="25"/>
      <c r="J160" s="25"/>
      <c r="K160" s="27"/>
      <c r="L160" s="27"/>
      <c r="M160" s="27"/>
      <c r="N160" s="52"/>
      <c r="O160" s="51"/>
      <c r="P160" s="27"/>
      <c r="Q160" s="58"/>
      <c r="R160" s="156"/>
      <c r="T160" s="153"/>
      <c r="U160" s="153"/>
      <c r="V160" s="16"/>
      <c r="AD160" s="27"/>
      <c r="AE160" s="27"/>
      <c r="AG160" s="29"/>
      <c r="AH160" s="29"/>
      <c r="AL160" s="58"/>
      <c r="AN160" s="122"/>
      <c r="AO160" s="160"/>
      <c r="AP160" s="160"/>
      <c r="AQ160" s="128"/>
    </row>
    <row r="161" spans="5:43" x14ac:dyDescent="0.2">
      <c r="E161" s="47"/>
      <c r="F161"/>
      <c r="G161"/>
      <c r="H161" s="17"/>
      <c r="I161" s="25"/>
      <c r="J161" s="25"/>
      <c r="K161" s="27"/>
      <c r="L161" s="27"/>
      <c r="M161" s="27"/>
      <c r="N161" s="52"/>
      <c r="O161" s="51"/>
      <c r="P161" s="27"/>
      <c r="Q161" s="58"/>
      <c r="R161" s="156"/>
      <c r="T161" s="153"/>
      <c r="U161" s="153"/>
      <c r="V161" s="16"/>
      <c r="AD161" s="27"/>
      <c r="AE161" s="27"/>
      <c r="AG161" s="29"/>
      <c r="AH161" s="29"/>
      <c r="AL161" s="58"/>
      <c r="AN161" s="122"/>
      <c r="AO161" s="160"/>
      <c r="AP161" s="160"/>
      <c r="AQ161" s="128"/>
    </row>
    <row r="162" spans="5:43" x14ac:dyDescent="0.2">
      <c r="E162" s="47"/>
      <c r="F162"/>
      <c r="G162"/>
      <c r="H162" s="17"/>
      <c r="I162" s="25"/>
      <c r="J162" s="25"/>
      <c r="K162" s="27"/>
      <c r="L162" s="27"/>
      <c r="M162" s="27"/>
      <c r="N162" s="52"/>
      <c r="O162" s="51"/>
      <c r="P162" s="27"/>
      <c r="Q162" s="58"/>
      <c r="R162" s="156"/>
      <c r="T162" s="153"/>
      <c r="U162" s="153"/>
      <c r="V162" s="16"/>
      <c r="AD162" s="27"/>
      <c r="AE162" s="27"/>
      <c r="AG162" s="29"/>
      <c r="AH162" s="29"/>
      <c r="AL162" s="58"/>
      <c r="AN162" s="122"/>
      <c r="AO162" s="160"/>
      <c r="AP162" s="160"/>
      <c r="AQ162" s="128"/>
    </row>
    <row r="163" spans="5:43" x14ac:dyDescent="0.2">
      <c r="E163" s="47"/>
      <c r="H163" s="17"/>
      <c r="I163" s="25"/>
      <c r="J163" s="25"/>
      <c r="K163" s="27"/>
      <c r="L163" s="27"/>
      <c r="M163" s="27"/>
      <c r="N163" s="52"/>
      <c r="O163" s="51"/>
      <c r="P163" s="27"/>
      <c r="Q163" s="58"/>
      <c r="R163" s="156"/>
      <c r="T163" s="153"/>
      <c r="U163" s="153"/>
      <c r="V163" s="16"/>
      <c r="AD163" s="27"/>
      <c r="AE163" s="27"/>
      <c r="AG163" s="29"/>
      <c r="AH163" s="29"/>
      <c r="AL163" s="58"/>
      <c r="AN163" s="122"/>
      <c r="AO163" s="160"/>
      <c r="AP163" s="160"/>
      <c r="AQ163" s="128"/>
    </row>
    <row r="164" spans="5:43" x14ac:dyDescent="0.2">
      <c r="E164" s="47"/>
      <c r="F164" s="50"/>
      <c r="G164"/>
      <c r="H164"/>
      <c r="I164" s="25"/>
      <c r="J164" s="25"/>
      <c r="K164" s="27"/>
      <c r="L164" s="27"/>
      <c r="M164" s="27"/>
      <c r="N164" s="52"/>
      <c r="O164" s="51"/>
      <c r="P164" s="27"/>
      <c r="Q164" s="58"/>
      <c r="R164" s="156"/>
      <c r="T164" s="153"/>
      <c r="U164" s="153"/>
      <c r="V164" s="16"/>
      <c r="AD164" s="27"/>
      <c r="AE164" s="27"/>
      <c r="AG164" s="29"/>
      <c r="AH164" s="29"/>
      <c r="AL164" s="58"/>
      <c r="AN164" s="122"/>
      <c r="AO164" s="160"/>
      <c r="AP164" s="160"/>
      <c r="AQ164" s="128"/>
    </row>
    <row r="165" spans="5:43" x14ac:dyDescent="0.2">
      <c r="I165" s="25"/>
      <c r="J165" s="25"/>
      <c r="K165" s="27"/>
      <c r="L165" s="27"/>
      <c r="M165" s="27"/>
      <c r="N165" s="52"/>
      <c r="O165" s="51"/>
      <c r="P165" s="27"/>
      <c r="Q165" s="58"/>
      <c r="R165" s="156"/>
      <c r="T165" s="153"/>
      <c r="U165" s="153"/>
      <c r="AD165" s="27"/>
      <c r="AE165" s="27"/>
      <c r="AG165" s="29"/>
      <c r="AH165" s="29"/>
      <c r="AL165" s="58"/>
      <c r="AN165" s="122"/>
      <c r="AO165" s="160"/>
      <c r="AP165" s="160"/>
      <c r="AQ165" s="128"/>
    </row>
    <row r="166" spans="5:43" x14ac:dyDescent="0.2">
      <c r="I166" s="25"/>
      <c r="J166" s="25"/>
      <c r="K166" s="27"/>
      <c r="L166" s="27"/>
      <c r="M166" s="27"/>
      <c r="N166" s="52"/>
      <c r="O166" s="51"/>
      <c r="P166" s="27"/>
      <c r="Q166" s="58"/>
      <c r="R166" s="156"/>
      <c r="T166" s="153"/>
      <c r="U166" s="153"/>
      <c r="AD166" s="27"/>
      <c r="AE166" s="27"/>
      <c r="AG166" s="29"/>
      <c r="AH166" s="29"/>
      <c r="AL166" s="58"/>
      <c r="AN166" s="122"/>
      <c r="AO166" s="160"/>
      <c r="AP166" s="160"/>
      <c r="AQ166" s="128"/>
    </row>
    <row r="167" spans="5:43" x14ac:dyDescent="0.2">
      <c r="I167" s="25"/>
      <c r="J167" s="25"/>
      <c r="K167" s="27"/>
      <c r="L167" s="27"/>
      <c r="M167" s="27"/>
      <c r="N167" s="52"/>
      <c r="O167" s="51"/>
      <c r="P167" s="27"/>
      <c r="Q167" s="58"/>
      <c r="R167" s="156"/>
      <c r="T167" s="153"/>
      <c r="U167" s="153"/>
      <c r="AD167" s="27"/>
      <c r="AE167" s="27"/>
      <c r="AG167" s="29"/>
      <c r="AH167" s="29"/>
      <c r="AL167" s="58"/>
      <c r="AN167" s="122"/>
      <c r="AO167" s="160"/>
      <c r="AP167" s="160"/>
      <c r="AQ167" s="128"/>
    </row>
    <row r="168" spans="5:43" x14ac:dyDescent="0.2">
      <c r="I168" s="25"/>
      <c r="J168" s="25"/>
      <c r="K168" s="27"/>
      <c r="L168" s="27"/>
      <c r="M168" s="27"/>
      <c r="N168" s="52"/>
      <c r="O168" s="51"/>
      <c r="P168" s="27"/>
      <c r="Q168" s="58"/>
      <c r="R168" s="156"/>
      <c r="T168" s="153"/>
      <c r="U168" s="153"/>
      <c r="AN168" s="122"/>
      <c r="AO168" s="160"/>
      <c r="AP168" s="160"/>
      <c r="AQ168" s="128"/>
    </row>
    <row r="169" spans="5:43" x14ac:dyDescent="0.2">
      <c r="I169" s="25"/>
      <c r="J169" s="25"/>
      <c r="K169" s="27"/>
      <c r="L169" s="27"/>
      <c r="M169" s="27"/>
      <c r="N169" s="52"/>
      <c r="O169" s="51"/>
      <c r="P169" s="27"/>
      <c r="Q169" s="58"/>
      <c r="R169" s="156"/>
      <c r="T169" s="153"/>
      <c r="U169" s="153"/>
      <c r="AN169" s="122"/>
      <c r="AO169" s="160"/>
      <c r="AP169" s="160"/>
      <c r="AQ169" s="128"/>
    </row>
    <row r="170" spans="5:43" x14ac:dyDescent="0.2">
      <c r="I170" s="25"/>
      <c r="J170" s="25"/>
      <c r="K170" s="27"/>
      <c r="L170" s="27"/>
      <c r="M170" s="27"/>
      <c r="N170" s="52"/>
      <c r="O170" s="51"/>
      <c r="P170" s="27"/>
      <c r="Q170" s="58"/>
      <c r="R170" s="156"/>
      <c r="T170" s="153"/>
      <c r="U170" s="153"/>
      <c r="AN170" s="122"/>
      <c r="AO170" s="160"/>
      <c r="AP170" s="160"/>
      <c r="AQ170" s="128"/>
    </row>
    <row r="171" spans="5:43" x14ac:dyDescent="0.2">
      <c r="I171" s="25"/>
      <c r="J171" s="25"/>
      <c r="K171" s="27"/>
      <c r="L171" s="27"/>
      <c r="M171" s="27"/>
      <c r="N171" s="52"/>
      <c r="O171" s="51"/>
      <c r="P171" s="27"/>
      <c r="Q171" s="58"/>
      <c r="R171" s="156"/>
      <c r="T171" s="153"/>
      <c r="U171" s="153"/>
      <c r="AN171" s="122"/>
      <c r="AO171" s="160"/>
      <c r="AP171" s="160"/>
      <c r="AQ171" s="128"/>
    </row>
    <row r="172" spans="5:43" x14ac:dyDescent="0.2">
      <c r="I172" s="25"/>
      <c r="J172" s="25"/>
      <c r="K172" s="27"/>
      <c r="L172" s="27"/>
      <c r="M172" s="27"/>
      <c r="N172" s="52"/>
      <c r="O172" s="51"/>
      <c r="P172" s="27"/>
      <c r="Q172" s="58"/>
      <c r="R172" s="156"/>
      <c r="T172" s="153"/>
      <c r="U172" s="153"/>
      <c r="AN172" s="122"/>
      <c r="AO172" s="160"/>
      <c r="AP172" s="160"/>
      <c r="AQ172" s="128"/>
    </row>
    <row r="173" spans="5:43" x14ac:dyDescent="0.2">
      <c r="I173" s="25"/>
      <c r="J173" s="25"/>
      <c r="K173" s="27"/>
      <c r="L173" s="27"/>
      <c r="M173" s="27"/>
      <c r="N173" s="52"/>
      <c r="O173" s="51"/>
      <c r="P173" s="27"/>
      <c r="Q173" s="58"/>
      <c r="R173" s="156"/>
      <c r="T173" s="153"/>
      <c r="U173" s="153"/>
      <c r="AN173" s="122"/>
      <c r="AO173" s="160"/>
      <c r="AP173" s="160"/>
      <c r="AQ173" s="128"/>
    </row>
    <row r="174" spans="5:43" x14ac:dyDescent="0.2">
      <c r="I174" s="25"/>
      <c r="J174" s="25"/>
      <c r="K174" s="27"/>
      <c r="L174" s="27"/>
      <c r="M174" s="27"/>
      <c r="O174" s="51"/>
      <c r="P174" s="27"/>
      <c r="Q174" s="58"/>
      <c r="R174" s="156"/>
      <c r="T174" s="153"/>
      <c r="U174" s="153"/>
      <c r="AN174" s="122"/>
      <c r="AO174" s="160"/>
      <c r="AP174" s="160"/>
      <c r="AQ174" s="128"/>
    </row>
    <row r="175" spans="5:43" x14ac:dyDescent="0.2">
      <c r="L175" s="76"/>
      <c r="R175" s="156"/>
      <c r="T175" s="153"/>
      <c r="U175" s="153"/>
      <c r="AN175" s="122"/>
      <c r="AO175" s="160"/>
      <c r="AP175" s="160"/>
      <c r="AQ175" s="128"/>
    </row>
    <row r="176" spans="5:43" x14ac:dyDescent="0.2">
      <c r="L176" s="76"/>
      <c r="R176" s="156"/>
      <c r="T176" s="153"/>
      <c r="U176" s="153"/>
      <c r="AN176" s="122"/>
      <c r="AO176" s="160"/>
      <c r="AP176" s="160"/>
      <c r="AQ176" s="128"/>
    </row>
    <row r="177" spans="9:43" x14ac:dyDescent="0.2">
      <c r="I177" s="25"/>
      <c r="J177" s="25"/>
      <c r="L177" s="76"/>
      <c r="R177" s="156"/>
      <c r="T177" s="153"/>
      <c r="U177" s="153"/>
      <c r="AN177" s="122"/>
      <c r="AO177" s="160"/>
      <c r="AP177" s="160"/>
      <c r="AQ177" s="128"/>
    </row>
    <row r="178" spans="9:43" x14ac:dyDescent="0.2">
      <c r="L178" s="76"/>
      <c r="R178" s="156"/>
      <c r="T178" s="153"/>
      <c r="U178" s="153"/>
      <c r="AN178" s="122"/>
      <c r="AO178" s="160"/>
      <c r="AP178" s="160"/>
      <c r="AQ178" s="128"/>
    </row>
    <row r="179" spans="9:43" x14ac:dyDescent="0.2">
      <c r="I179" s="25"/>
      <c r="J179" s="25"/>
      <c r="L179" s="76"/>
      <c r="R179" s="156"/>
      <c r="T179" s="153"/>
      <c r="U179" s="153"/>
      <c r="AN179" s="122"/>
      <c r="AO179" s="160"/>
      <c r="AP179" s="160"/>
      <c r="AQ179" s="128"/>
    </row>
    <row r="180" spans="9:43" x14ac:dyDescent="0.2">
      <c r="R180" s="156"/>
      <c r="T180" s="153"/>
      <c r="U180" s="153"/>
      <c r="AN180" s="122"/>
      <c r="AO180" s="160"/>
      <c r="AP180" s="160"/>
      <c r="AQ180" s="128"/>
    </row>
    <row r="181" spans="9:43" x14ac:dyDescent="0.2">
      <c r="R181" s="156"/>
      <c r="T181" s="153"/>
      <c r="U181" s="153"/>
      <c r="AN181" s="122"/>
      <c r="AO181" s="160"/>
      <c r="AP181" s="160"/>
      <c r="AQ181" s="128"/>
    </row>
    <row r="182" spans="9:43" x14ac:dyDescent="0.2">
      <c r="R182" s="156"/>
      <c r="T182" s="153"/>
      <c r="U182" s="153"/>
      <c r="AN182" s="122"/>
      <c r="AO182" s="160"/>
      <c r="AP182" s="160"/>
      <c r="AQ182" s="128"/>
    </row>
    <row r="183" spans="9:43" x14ac:dyDescent="0.2">
      <c r="R183" s="156"/>
      <c r="T183" s="153"/>
      <c r="U183" s="153"/>
      <c r="AN183" s="122"/>
      <c r="AO183" s="160"/>
      <c r="AP183" s="160"/>
      <c r="AQ183" s="128"/>
    </row>
    <row r="184" spans="9:43" x14ac:dyDescent="0.2">
      <c r="R184" s="156"/>
      <c r="T184" s="153"/>
      <c r="U184" s="153"/>
      <c r="AN184" s="122"/>
      <c r="AO184" s="160"/>
      <c r="AP184" s="160"/>
      <c r="AQ184" s="128"/>
    </row>
    <row r="185" spans="9:43" x14ac:dyDescent="0.2">
      <c r="R185" s="156"/>
      <c r="T185" s="153"/>
      <c r="U185" s="153"/>
      <c r="AN185" s="122"/>
      <c r="AO185" s="160"/>
      <c r="AP185" s="160"/>
      <c r="AQ185" s="128"/>
    </row>
    <row r="186" spans="9:43" x14ac:dyDescent="0.2">
      <c r="R186" s="156"/>
      <c r="T186" s="153"/>
      <c r="U186" s="153"/>
      <c r="AN186" s="122"/>
      <c r="AO186" s="160"/>
      <c r="AP186" s="160"/>
      <c r="AQ186" s="128"/>
    </row>
    <row r="187" spans="9:43" x14ac:dyDescent="0.2">
      <c r="R187" s="156"/>
      <c r="T187" s="153"/>
      <c r="U187" s="153"/>
      <c r="AN187" s="122"/>
      <c r="AO187" s="160"/>
      <c r="AP187" s="160"/>
      <c r="AQ187" s="128"/>
    </row>
    <row r="188" spans="9:43" x14ac:dyDescent="0.2">
      <c r="R188" s="156"/>
      <c r="T188" s="153"/>
      <c r="U188" s="153"/>
      <c r="AN188" s="122"/>
      <c r="AO188" s="160"/>
      <c r="AP188" s="160"/>
      <c r="AQ188" s="128"/>
    </row>
    <row r="189" spans="9:43" x14ac:dyDescent="0.2">
      <c r="R189" s="156"/>
      <c r="T189" s="153"/>
      <c r="U189" s="153"/>
      <c r="AN189" s="122"/>
      <c r="AO189" s="160"/>
      <c r="AP189" s="160"/>
      <c r="AQ189" s="128"/>
    </row>
    <row r="190" spans="9:43" x14ac:dyDescent="0.2">
      <c r="R190" s="156"/>
      <c r="T190" s="153"/>
      <c r="U190" s="153"/>
      <c r="AN190" s="122"/>
      <c r="AO190" s="160"/>
      <c r="AP190" s="160"/>
      <c r="AQ190" s="128"/>
    </row>
    <row r="191" spans="9:43" x14ac:dyDescent="0.2">
      <c r="R191" s="156"/>
      <c r="T191" s="153"/>
      <c r="U191" s="153"/>
      <c r="AN191" s="122"/>
      <c r="AO191" s="160"/>
      <c r="AP191" s="160"/>
      <c r="AQ191" s="128"/>
    </row>
    <row r="192" spans="9:43" x14ac:dyDescent="0.2">
      <c r="R192" s="156"/>
      <c r="T192" s="153"/>
      <c r="U192" s="153"/>
      <c r="AN192" s="122"/>
      <c r="AO192" s="160"/>
      <c r="AP192" s="160"/>
      <c r="AQ192" s="128"/>
    </row>
    <row r="193" spans="18:43" x14ac:dyDescent="0.2">
      <c r="R193" s="156"/>
      <c r="T193" s="153"/>
      <c r="U193" s="153"/>
      <c r="AN193" s="122"/>
      <c r="AO193" s="160"/>
      <c r="AP193" s="160"/>
      <c r="AQ193" s="128"/>
    </row>
    <row r="194" spans="18:43" x14ac:dyDescent="0.2">
      <c r="R194" s="156"/>
      <c r="T194" s="153"/>
      <c r="U194" s="153"/>
      <c r="AN194" s="122"/>
      <c r="AO194" s="160"/>
      <c r="AP194" s="160"/>
      <c r="AQ194" s="128"/>
    </row>
    <row r="195" spans="18:43" x14ac:dyDescent="0.2">
      <c r="R195" s="156"/>
      <c r="T195" s="153"/>
      <c r="U195" s="153"/>
      <c r="AN195" s="122"/>
      <c r="AO195" s="160"/>
      <c r="AP195" s="160"/>
      <c r="AQ195" s="128"/>
    </row>
    <row r="196" spans="18:43" x14ac:dyDescent="0.2">
      <c r="R196" s="156"/>
      <c r="T196" s="153"/>
      <c r="U196" s="153"/>
      <c r="AN196" s="122"/>
      <c r="AO196" s="160"/>
      <c r="AP196" s="160"/>
      <c r="AQ196" s="128"/>
    </row>
    <row r="197" spans="18:43" x14ac:dyDescent="0.2">
      <c r="R197" s="156"/>
      <c r="T197" s="153"/>
      <c r="U197" s="153"/>
      <c r="AN197" s="122"/>
      <c r="AO197" s="160"/>
      <c r="AP197" s="160"/>
      <c r="AQ197" s="128"/>
    </row>
    <row r="198" spans="18:43" x14ac:dyDescent="0.2">
      <c r="R198" s="156"/>
      <c r="T198" s="153"/>
      <c r="U198" s="153"/>
      <c r="AN198" s="122"/>
      <c r="AO198" s="160"/>
      <c r="AP198" s="160"/>
      <c r="AQ198" s="128"/>
    </row>
    <row r="199" spans="18:43" x14ac:dyDescent="0.2">
      <c r="R199" s="156"/>
      <c r="T199" s="153"/>
      <c r="U199" s="153"/>
      <c r="AN199" s="122"/>
      <c r="AO199" s="160"/>
      <c r="AP199" s="160"/>
      <c r="AQ199" s="128"/>
    </row>
    <row r="200" spans="18:43" x14ac:dyDescent="0.2">
      <c r="R200" s="156"/>
      <c r="T200" s="153"/>
      <c r="U200" s="153"/>
      <c r="AN200" s="122"/>
      <c r="AO200" s="160"/>
      <c r="AP200" s="160"/>
      <c r="AQ200" s="128"/>
    </row>
    <row r="201" spans="18:43" x14ac:dyDescent="0.2">
      <c r="R201" s="156"/>
      <c r="T201" s="153"/>
      <c r="U201" s="153"/>
      <c r="AN201" s="122"/>
      <c r="AO201" s="160"/>
      <c r="AP201" s="160"/>
      <c r="AQ201" s="128"/>
    </row>
    <row r="202" spans="18:43" x14ac:dyDescent="0.2">
      <c r="R202" s="156"/>
      <c r="T202" s="153"/>
      <c r="U202" s="153"/>
      <c r="AN202" s="122"/>
      <c r="AO202" s="160"/>
      <c r="AP202" s="160"/>
      <c r="AQ202" s="128"/>
    </row>
    <row r="203" spans="18:43" x14ac:dyDescent="0.2">
      <c r="R203" s="156"/>
      <c r="T203" s="153"/>
      <c r="U203" s="153"/>
      <c r="AN203" s="122"/>
      <c r="AO203" s="160"/>
      <c r="AP203" s="160"/>
      <c r="AQ203" s="128"/>
    </row>
    <row r="204" spans="18:43" x14ac:dyDescent="0.2">
      <c r="R204" s="156"/>
      <c r="T204" s="153"/>
      <c r="U204" s="153"/>
      <c r="AN204" s="122"/>
      <c r="AO204" s="160"/>
      <c r="AP204" s="160"/>
      <c r="AQ204" s="128"/>
    </row>
    <row r="205" spans="18:43" x14ac:dyDescent="0.2">
      <c r="R205" s="156"/>
      <c r="T205" s="153"/>
      <c r="U205" s="153"/>
      <c r="AN205" s="122"/>
      <c r="AO205" s="160"/>
      <c r="AP205" s="160"/>
      <c r="AQ205" s="128"/>
    </row>
    <row r="206" spans="18:43" x14ac:dyDescent="0.2">
      <c r="R206" s="156"/>
      <c r="T206" s="153"/>
      <c r="U206" s="153"/>
      <c r="AN206" s="122"/>
      <c r="AO206" s="160"/>
      <c r="AP206" s="160"/>
      <c r="AQ206" s="128"/>
    </row>
    <row r="207" spans="18:43" x14ac:dyDescent="0.2">
      <c r="R207" s="156"/>
      <c r="T207" s="153"/>
      <c r="U207" s="153"/>
      <c r="AN207" s="122"/>
      <c r="AO207" s="160"/>
      <c r="AP207" s="160"/>
      <c r="AQ207" s="128"/>
    </row>
    <row r="208" spans="18:43" x14ac:dyDescent="0.2">
      <c r="R208" s="156"/>
      <c r="T208" s="153"/>
      <c r="U208" s="153"/>
      <c r="AN208" s="122"/>
      <c r="AO208" s="160"/>
      <c r="AP208" s="160"/>
      <c r="AQ208" s="128"/>
    </row>
    <row r="209" spans="18:43" x14ac:dyDescent="0.2">
      <c r="R209" s="156"/>
      <c r="T209" s="153"/>
      <c r="U209" s="153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AN230" s="122"/>
      <c r="AO230" s="160"/>
      <c r="AP230" s="160"/>
      <c r="AQ230" s="128"/>
    </row>
    <row r="231" spans="18:43" x14ac:dyDescent="0.2"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  <row r="235" spans="18:43" x14ac:dyDescent="0.2">
      <c r="AN235" s="122"/>
      <c r="AO235" s="160"/>
      <c r="AP235" s="160"/>
      <c r="AQ235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60417" r:id="rId3">
          <objectPr defaultSize="0" r:id="rId4">
            <anchor moveWithCells="1">
              <from>
                <xdr:col>11</xdr:col>
                <xdr:colOff>317500</xdr:colOff>
                <xdr:row>0</xdr:row>
                <xdr:rowOff>139700</xdr:rowOff>
              </from>
              <to>
                <xdr:col>19</xdr:col>
                <xdr:colOff>863600</xdr:colOff>
                <xdr:row>2</xdr:row>
                <xdr:rowOff>177800</xdr:rowOff>
              </to>
            </anchor>
          </objectPr>
        </oleObject>
      </mc:Choice>
      <mc:Fallback>
        <oleObject progId="Equation.DSMT4" shapeId="60417" r:id="rId3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S235"/>
  <sheetViews>
    <sheetView workbookViewId="0">
      <selection activeCell="U54" sqref="U54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10" width="13.1640625" customWidth="1"/>
    <col min="11" max="11" width="12.1640625" customWidth="1"/>
    <col min="12" max="12" width="11.5" customWidth="1"/>
    <col min="13" max="13" width="11.6640625" customWidth="1"/>
    <col min="14" max="14" width="8.83203125" style="57"/>
    <col min="15" max="15" width="12.6640625" style="76" customWidth="1"/>
    <col min="16" max="16" width="12.6640625" style="16" customWidth="1"/>
    <col min="17" max="17" width="10.83203125" style="59" customWidth="1"/>
    <col min="18" max="18" width="10.164062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customWidth="1"/>
    <col min="30" max="31" width="8.83203125" style="24"/>
    <col min="32" max="32" width="8.83203125" style="29"/>
    <col min="33" max="34" width="8.83203125" style="24"/>
    <col min="35" max="35" width="8.83203125" style="36"/>
    <col min="36" max="36" width="14.1640625" style="51" customWidth="1"/>
    <col min="37" max="37" width="13.6640625" style="29" customWidth="1"/>
    <col min="38" max="38" width="10.83203125" style="59" customWidth="1"/>
    <col min="39" max="39" width="16.5" customWidth="1"/>
    <col min="40" max="40" width="16.5" style="76" customWidth="1"/>
    <col min="41" max="42" width="8.83203125" style="154"/>
    <col min="43" max="43" width="13" style="161" customWidth="1"/>
    <col min="44" max="44" width="8.83203125" style="154"/>
    <col min="45" max="45" width="13" style="161" customWidth="1"/>
  </cols>
  <sheetData>
    <row r="1" spans="1:45" ht="20" x14ac:dyDescent="0.2">
      <c r="A1" s="31" t="s">
        <v>96</v>
      </c>
      <c r="B1" s="20"/>
      <c r="C1" s="20"/>
      <c r="I1" s="25"/>
      <c r="J1" s="25"/>
      <c r="K1" s="27"/>
      <c r="L1" s="27"/>
      <c r="M1" s="27"/>
      <c r="N1" s="217"/>
      <c r="O1" s="51"/>
      <c r="P1" s="27"/>
      <c r="Q1" s="61"/>
      <c r="R1" s="155"/>
      <c r="V1" s="29"/>
      <c r="Z1" s="54"/>
      <c r="AA1" s="36"/>
      <c r="AB1" s="34"/>
      <c r="AC1" s="21"/>
      <c r="AD1" s="27"/>
      <c r="AE1" s="27"/>
      <c r="AG1" s="29"/>
      <c r="AH1" s="29"/>
      <c r="AL1" s="61"/>
    </row>
    <row r="2" spans="1:45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0.14504</v>
      </c>
      <c r="L2" s="27"/>
      <c r="M2" s="27"/>
      <c r="N2" s="217"/>
      <c r="O2" s="51"/>
      <c r="P2" s="27"/>
      <c r="Q2" s="61"/>
      <c r="R2" s="155"/>
      <c r="V2" s="29"/>
      <c r="Z2" s="54"/>
      <c r="AA2" s="36"/>
      <c r="AB2" s="34"/>
      <c r="AC2" s="21"/>
      <c r="AD2" s="27"/>
      <c r="AE2" s="27"/>
      <c r="AG2" s="29"/>
      <c r="AH2" s="29"/>
      <c r="AL2" s="61"/>
    </row>
    <row r="3" spans="1:45" ht="18" x14ac:dyDescent="0.2">
      <c r="A3" s="32" t="s">
        <v>95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</v>
      </c>
      <c r="L3" s="27"/>
      <c r="M3" s="24"/>
      <c r="O3" s="51"/>
      <c r="P3" s="27"/>
      <c r="Q3" s="61"/>
      <c r="R3" s="155"/>
      <c r="V3" s="29"/>
      <c r="Z3" s="54"/>
      <c r="AA3" s="34"/>
      <c r="AB3" s="34"/>
      <c r="AC3" s="16"/>
      <c r="AD3" s="27"/>
      <c r="AG3" s="29"/>
      <c r="AL3" s="61"/>
    </row>
    <row r="4" spans="1:45" x14ac:dyDescent="0.2">
      <c r="A4" s="42"/>
      <c r="B4" s="87" t="s">
        <v>94</v>
      </c>
      <c r="C4" s="7">
        <v>89</v>
      </c>
      <c r="D4" s="84">
        <v>16.600000000000001</v>
      </c>
      <c r="E4" s="9">
        <v>4</v>
      </c>
      <c r="F4" s="7">
        <v>20.6</v>
      </c>
      <c r="G4" s="5">
        <v>528.77</v>
      </c>
      <c r="H4" s="5">
        <v>0.95699999999999996</v>
      </c>
      <c r="I4" s="25"/>
      <c r="J4" s="25"/>
      <c r="K4" s="27"/>
      <c r="L4" s="13"/>
      <c r="M4" s="14"/>
      <c r="O4" s="11"/>
      <c r="P4" s="11"/>
      <c r="Q4" s="19"/>
      <c r="R4" s="157"/>
      <c r="V4" s="29"/>
      <c r="Z4" s="54"/>
      <c r="AA4" s="34"/>
      <c r="AB4" s="34"/>
      <c r="AC4" s="16"/>
      <c r="AD4" s="27"/>
      <c r="AG4" s="29"/>
      <c r="AL4" s="19"/>
    </row>
    <row r="5" spans="1:45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9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34"/>
      <c r="AC5" s="21"/>
      <c r="AD5" s="27"/>
      <c r="AE5" s="27"/>
      <c r="AG5" s="29"/>
      <c r="AH5" s="29"/>
      <c r="AL5" s="5"/>
    </row>
    <row r="6" spans="1:45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17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  <c r="AS6" s="162"/>
    </row>
    <row r="7" spans="1:45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125</v>
      </c>
      <c r="G7" s="13" t="s">
        <v>405</v>
      </c>
      <c r="H7" s="18" t="s">
        <v>375</v>
      </c>
      <c r="I7" s="26" t="s">
        <v>167</v>
      </c>
      <c r="J7" s="26" t="s">
        <v>291</v>
      </c>
      <c r="K7" s="28" t="s">
        <v>409</v>
      </c>
      <c r="L7" s="28" t="s">
        <v>144</v>
      </c>
      <c r="M7" s="28" t="s">
        <v>159</v>
      </c>
      <c r="N7" s="5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84</v>
      </c>
      <c r="Z7" s="92" t="s">
        <v>125</v>
      </c>
      <c r="AA7" s="38" t="s">
        <v>405</v>
      </c>
      <c r="AB7" s="39" t="s">
        <v>406</v>
      </c>
      <c r="AC7" s="22" t="s">
        <v>408</v>
      </c>
      <c r="AD7" s="28" t="s">
        <v>167</v>
      </c>
      <c r="AE7" s="28" t="s">
        <v>291</v>
      </c>
      <c r="AF7" s="30" t="s">
        <v>409</v>
      </c>
      <c r="AG7" s="30" t="s">
        <v>144</v>
      </c>
      <c r="AH7" s="30" t="s">
        <v>102</v>
      </c>
      <c r="AI7" s="38"/>
      <c r="AJ7" s="55" t="s">
        <v>123</v>
      </c>
      <c r="AK7" s="30" t="s">
        <v>124</v>
      </c>
      <c r="AL7" s="61" t="s">
        <v>353</v>
      </c>
      <c r="AN7"/>
      <c r="AO7"/>
      <c r="AP7"/>
      <c r="AQ7"/>
      <c r="AR7"/>
      <c r="AS7"/>
    </row>
    <row r="8" spans="1:45" x14ac:dyDescent="0.2">
      <c r="A8" s="1">
        <v>118</v>
      </c>
      <c r="B8" s="1">
        <v>142</v>
      </c>
      <c r="C8" s="1" t="s">
        <v>92</v>
      </c>
      <c r="D8" s="66">
        <v>4</v>
      </c>
      <c r="E8" s="68">
        <v>700</v>
      </c>
      <c r="F8">
        <v>129</v>
      </c>
      <c r="G8">
        <v>1307</v>
      </c>
      <c r="H8" s="17">
        <v>0.54</v>
      </c>
      <c r="I8" s="25">
        <f t="shared" ref="I8:I23" si="0">0.1515*(G8/1000)/(E8/1000)^2/($D$4/10)^4</f>
        <v>5.3218151831647409E-2</v>
      </c>
      <c r="J8" s="25">
        <f t="shared" ref="J8:J23" si="1">0.5*(F8/1000)/(E8/1000)^3/($D$4/10)^5</f>
        <v>1.4918499854502571E-2</v>
      </c>
      <c r="K8" s="27">
        <f t="shared" ref="K8:K23" si="2">I8/J8</f>
        <v>3.5672589302325575</v>
      </c>
      <c r="L8" s="27">
        <f t="shared" ref="L8:L23" si="3">0.798*I8^1.5/J8</f>
        <v>0.65670060940402519</v>
      </c>
      <c r="M8" s="27">
        <f t="shared" ref="M8:M23" si="4">G8/F8</f>
        <v>10.131782945736434</v>
      </c>
      <c r="N8" s="217"/>
      <c r="O8" s="51">
        <f t="shared" ref="O8:O23" si="5">G8/(PI()*$D$4^2/4)</f>
        <v>6.039062581538893</v>
      </c>
      <c r="P8" s="27">
        <f t="shared" ref="P8:P23" si="6">M8</f>
        <v>10.131782945736434</v>
      </c>
      <c r="Q8" s="58">
        <f t="shared" ref="Q8:Q23" si="7">L8</f>
        <v>0.65670060940402519</v>
      </c>
      <c r="R8" s="156">
        <f t="shared" ref="R8:R71" si="8">E8*(PI()/30)*($D$4/2)</f>
        <v>608.42177724522332</v>
      </c>
      <c r="S8" s="156">
        <f t="shared" ref="S8:S71" si="9">R8/H8</f>
        <v>1126.7069948985616</v>
      </c>
      <c r="T8" s="153"/>
      <c r="U8" s="153"/>
      <c r="V8" s="16"/>
      <c r="W8" s="77">
        <v>118</v>
      </c>
      <c r="X8" s="78">
        <v>4</v>
      </c>
      <c r="Y8" s="17">
        <v>0.72499999999999998</v>
      </c>
      <c r="Z8">
        <v>327</v>
      </c>
      <c r="AA8" s="9">
        <v>2250</v>
      </c>
      <c r="AB8" s="7">
        <v>817</v>
      </c>
      <c r="AC8" s="62">
        <v>940</v>
      </c>
      <c r="AD8" s="27">
        <f t="shared" ref="AD8:AD19" si="10">0.1515*(AA8/1000)/(AC8/1000)^2/($D$4/10)^4</f>
        <v>5.0805074388241389E-2</v>
      </c>
      <c r="AE8" s="27">
        <f t="shared" ref="AE8:AE19" si="11">0.5*(Z8/1000)/(AC8/1000)^3/($D$4/10)^5</f>
        <v>1.5616861401982656E-2</v>
      </c>
      <c r="AF8" s="29">
        <f t="shared" ref="AF8:AF19" si="12">AD8/AE8</f>
        <v>3.2532192660550456</v>
      </c>
      <c r="AG8" s="29">
        <f t="shared" ref="AG8:AG19" si="13">0.798*AD8^1.5/AE8</f>
        <v>0.58515345378833772</v>
      </c>
      <c r="AH8" s="29">
        <f t="shared" ref="AH8:AH19" si="14">AA8/Z8</f>
        <v>6.8807339449541285</v>
      </c>
      <c r="AJ8" s="51">
        <f t="shared" ref="AJ8:AJ19" si="15">AA8/(PI()*$D$4^2/4)</f>
        <v>10.396243923842777</v>
      </c>
      <c r="AK8" s="29">
        <f t="shared" ref="AK8:AK19" si="16">AH8</f>
        <v>6.8807339449541285</v>
      </c>
      <c r="AL8" s="58">
        <f t="shared" ref="AL8:AL19" si="17">AG8</f>
        <v>0.58515345378833772</v>
      </c>
      <c r="AN8"/>
      <c r="AO8"/>
      <c r="AP8"/>
      <c r="AQ8"/>
      <c r="AR8"/>
      <c r="AS8"/>
    </row>
    <row r="9" spans="1:45" x14ac:dyDescent="0.2">
      <c r="A9" s="1">
        <v>118</v>
      </c>
      <c r="B9" s="1">
        <v>142</v>
      </c>
      <c r="C9" s="1" t="s">
        <v>92</v>
      </c>
      <c r="D9" s="66">
        <v>4</v>
      </c>
      <c r="E9" s="68">
        <v>816</v>
      </c>
      <c r="F9">
        <v>214</v>
      </c>
      <c r="G9">
        <v>1763</v>
      </c>
      <c r="H9" s="17">
        <v>0.63</v>
      </c>
      <c r="I9" s="25">
        <f t="shared" si="0"/>
        <v>5.2826553258776346E-2</v>
      </c>
      <c r="J9" s="25">
        <f t="shared" si="1"/>
        <v>1.5623303202314706E-2</v>
      </c>
      <c r="K9" s="27">
        <f t="shared" si="2"/>
        <v>3.3812665973831773</v>
      </c>
      <c r="L9" s="27">
        <f t="shared" si="3"/>
        <v>0.62016670050144185</v>
      </c>
      <c r="M9" s="27">
        <f t="shared" si="4"/>
        <v>8.2383177570093462</v>
      </c>
      <c r="N9" s="217"/>
      <c r="O9" s="51">
        <f t="shared" si="5"/>
        <v>8.146034683437696</v>
      </c>
      <c r="P9" s="27">
        <f t="shared" si="6"/>
        <v>8.2383177570093462</v>
      </c>
      <c r="Q9" s="58">
        <f t="shared" si="7"/>
        <v>0.62016670050144185</v>
      </c>
      <c r="R9" s="156">
        <f t="shared" si="8"/>
        <v>709.24595747443175</v>
      </c>
      <c r="S9" s="156">
        <f t="shared" si="9"/>
        <v>1125.7872340863996</v>
      </c>
      <c r="T9" s="153"/>
      <c r="U9" s="153"/>
      <c r="V9" s="16"/>
      <c r="W9" s="77">
        <v>118</v>
      </c>
      <c r="X9" s="78">
        <v>4</v>
      </c>
      <c r="Y9" s="17">
        <v>0.75</v>
      </c>
      <c r="Z9">
        <v>363</v>
      </c>
      <c r="AA9" s="9">
        <v>2385</v>
      </c>
      <c r="AB9" s="7">
        <v>845</v>
      </c>
      <c r="AC9" s="62">
        <v>972</v>
      </c>
      <c r="AD9" s="27">
        <f t="shared" si="10"/>
        <v>5.0365846112145313E-2</v>
      </c>
      <c r="AE9" s="27">
        <f t="shared" si="11"/>
        <v>1.5679687195046053E-2</v>
      </c>
      <c r="AF9" s="29">
        <f t="shared" si="12"/>
        <v>3.2121716132231413</v>
      </c>
      <c r="AG9" s="29">
        <f t="shared" si="13"/>
        <v>0.57526731350485405</v>
      </c>
      <c r="AH9" s="29">
        <f t="shared" si="14"/>
        <v>6.5702479338842972</v>
      </c>
      <c r="AJ9" s="51">
        <f t="shared" si="15"/>
        <v>11.020018559273343</v>
      </c>
      <c r="AK9" s="29">
        <f t="shared" si="16"/>
        <v>6.5702479338842972</v>
      </c>
      <c r="AL9" s="58">
        <f t="shared" si="17"/>
        <v>0.57526731350485405</v>
      </c>
      <c r="AM9" s="24"/>
      <c r="AN9" s="122"/>
      <c r="AO9" s="160"/>
      <c r="AP9" s="160"/>
      <c r="AQ9" s="128"/>
      <c r="AR9" s="160"/>
      <c r="AS9" s="128"/>
    </row>
    <row r="10" spans="1:45" x14ac:dyDescent="0.2">
      <c r="A10" s="1">
        <v>118</v>
      </c>
      <c r="B10" s="1">
        <v>142</v>
      </c>
      <c r="C10" s="1" t="s">
        <v>92</v>
      </c>
      <c r="D10" s="66">
        <v>4</v>
      </c>
      <c r="E10" s="68">
        <v>929</v>
      </c>
      <c r="F10">
        <v>312</v>
      </c>
      <c r="G10">
        <v>2198</v>
      </c>
      <c r="H10" s="17">
        <v>0.71699999999999997</v>
      </c>
      <c r="I10" s="25">
        <f t="shared" si="0"/>
        <v>5.0813199412738749E-2</v>
      </c>
      <c r="J10" s="25">
        <f t="shared" si="1"/>
        <v>1.5436079838853724E-2</v>
      </c>
      <c r="K10" s="27">
        <f t="shared" si="2"/>
        <v>3.2918461126923084</v>
      </c>
      <c r="L10" s="27">
        <f t="shared" si="3"/>
        <v>0.59214857207316751</v>
      </c>
      <c r="M10" s="27">
        <f t="shared" si="4"/>
        <v>7.0448717948717947</v>
      </c>
      <c r="N10" s="217"/>
      <c r="O10" s="51">
        <f t="shared" si="5"/>
        <v>10.155975175380632</v>
      </c>
      <c r="P10" s="27">
        <f t="shared" si="6"/>
        <v>7.0448717948717947</v>
      </c>
      <c r="Q10" s="58">
        <f t="shared" si="7"/>
        <v>0.59214857207316751</v>
      </c>
      <c r="R10" s="156">
        <f t="shared" si="8"/>
        <v>807.46261580116061</v>
      </c>
      <c r="S10" s="156">
        <f t="shared" si="9"/>
        <v>1126.1682228747011</v>
      </c>
      <c r="T10" s="153"/>
      <c r="U10" s="153"/>
      <c r="V10" s="16"/>
      <c r="W10" s="77">
        <v>118</v>
      </c>
      <c r="X10" s="78">
        <v>4</v>
      </c>
      <c r="Y10" s="17">
        <v>0.77500000000000002</v>
      </c>
      <c r="Z10" s="68">
        <v>402</v>
      </c>
      <c r="AA10" s="9">
        <v>2523</v>
      </c>
      <c r="AB10" s="7">
        <v>873</v>
      </c>
      <c r="AC10" s="62">
        <v>1004</v>
      </c>
      <c r="AD10" s="27">
        <f t="shared" si="10"/>
        <v>4.9937880478706065E-2</v>
      </c>
      <c r="AE10" s="27">
        <f t="shared" si="11"/>
        <v>1.5756308620514133E-2</v>
      </c>
      <c r="AF10" s="29">
        <f t="shared" si="12"/>
        <v>3.1693895874626867</v>
      </c>
      <c r="AG10" s="29">
        <f t="shared" si="13"/>
        <v>0.5651888309859312</v>
      </c>
      <c r="AH10" s="29">
        <f t="shared" si="14"/>
        <v>6.2761194029850742</v>
      </c>
      <c r="AJ10" s="51">
        <f t="shared" si="15"/>
        <v>11.657654853269033</v>
      </c>
      <c r="AK10" s="29">
        <f t="shared" si="16"/>
        <v>6.2761194029850742</v>
      </c>
      <c r="AL10" s="58">
        <f t="shared" si="17"/>
        <v>0.5651888309859312</v>
      </c>
      <c r="AM10" s="24"/>
      <c r="AN10" s="122"/>
      <c r="AO10" s="160"/>
      <c r="AP10" s="160"/>
      <c r="AQ10" s="128"/>
      <c r="AR10" s="160"/>
      <c r="AS10" s="128"/>
    </row>
    <row r="11" spans="1:45" x14ac:dyDescent="0.2">
      <c r="A11" s="1">
        <v>118</v>
      </c>
      <c r="B11" s="1">
        <v>142</v>
      </c>
      <c r="C11" s="1" t="s">
        <v>92</v>
      </c>
      <c r="D11" s="66">
        <v>4</v>
      </c>
      <c r="E11" s="68">
        <v>1041</v>
      </c>
      <c r="F11">
        <v>450</v>
      </c>
      <c r="G11">
        <v>2675</v>
      </c>
      <c r="H11" s="17">
        <v>0.80300000000000005</v>
      </c>
      <c r="I11" s="25">
        <f t="shared" si="0"/>
        <v>4.924958871200371E-2</v>
      </c>
      <c r="J11" s="25">
        <f t="shared" si="1"/>
        <v>1.5823038667136701E-2</v>
      </c>
      <c r="K11" s="27">
        <f t="shared" si="2"/>
        <v>3.1125240700000005</v>
      </c>
      <c r="L11" s="27">
        <f t="shared" si="3"/>
        <v>0.55120977927458947</v>
      </c>
      <c r="M11" s="27">
        <f t="shared" si="4"/>
        <v>5.9444444444444446</v>
      </c>
      <c r="N11" s="217"/>
      <c r="O11" s="51">
        <f t="shared" si="5"/>
        <v>12.3599788872353</v>
      </c>
      <c r="P11" s="27">
        <f t="shared" si="6"/>
        <v>5.9444444444444446</v>
      </c>
      <c r="Q11" s="58">
        <f t="shared" si="7"/>
        <v>0.55120977927458947</v>
      </c>
      <c r="R11" s="156">
        <f t="shared" si="8"/>
        <v>904.81010016039636</v>
      </c>
      <c r="S11" s="156">
        <f t="shared" si="9"/>
        <v>1126.7871733006182</v>
      </c>
      <c r="T11" s="153"/>
      <c r="U11" s="153"/>
      <c r="V11" s="16"/>
      <c r="W11" s="77">
        <v>118</v>
      </c>
      <c r="X11" s="78">
        <v>4</v>
      </c>
      <c r="Y11" s="17">
        <v>0.8</v>
      </c>
      <c r="Z11" s="68">
        <v>442</v>
      </c>
      <c r="AA11" s="9">
        <v>2663</v>
      </c>
      <c r="AB11" s="7">
        <v>901</v>
      </c>
      <c r="AC11" s="62">
        <v>1037</v>
      </c>
      <c r="AD11" s="27">
        <f t="shared" si="10"/>
        <v>4.9407620024806205E-2</v>
      </c>
      <c r="AE11" s="27">
        <f t="shared" si="11"/>
        <v>1.5722281372261747E-2</v>
      </c>
      <c r="AF11" s="29">
        <f t="shared" si="12"/>
        <v>3.1425223130769231</v>
      </c>
      <c r="AG11" s="29">
        <f t="shared" si="13"/>
        <v>0.55741445730212447</v>
      </c>
      <c r="AH11" s="29">
        <f t="shared" si="14"/>
        <v>6.0248868778280542</v>
      </c>
      <c r="AJ11" s="51">
        <f t="shared" si="15"/>
        <v>12.304532252974806</v>
      </c>
      <c r="AK11" s="29">
        <f t="shared" si="16"/>
        <v>6.0248868778280542</v>
      </c>
      <c r="AL11" s="58">
        <f t="shared" si="17"/>
        <v>0.55741445730212447</v>
      </c>
      <c r="AM11" s="24"/>
      <c r="AN11" s="122"/>
      <c r="AO11" s="160"/>
      <c r="AP11" s="160"/>
      <c r="AQ11" s="128"/>
      <c r="AR11" s="160"/>
      <c r="AS11" s="128"/>
    </row>
    <row r="12" spans="1:45" x14ac:dyDescent="0.2">
      <c r="A12" s="1">
        <v>118</v>
      </c>
      <c r="B12" s="1">
        <v>142</v>
      </c>
      <c r="C12" s="1" t="s">
        <v>92</v>
      </c>
      <c r="D12" s="66">
        <v>4</v>
      </c>
      <c r="E12" s="68">
        <v>1072</v>
      </c>
      <c r="F12" s="47">
        <v>488</v>
      </c>
      <c r="G12">
        <v>2820</v>
      </c>
      <c r="H12" s="17">
        <v>0.82699999999999996</v>
      </c>
      <c r="I12" s="25">
        <f t="shared" si="0"/>
        <v>4.8959820656144508E-2</v>
      </c>
      <c r="J12" s="25">
        <f t="shared" si="1"/>
        <v>1.5713214174318219E-2</v>
      </c>
      <c r="K12" s="27">
        <f t="shared" si="2"/>
        <v>3.1158374163934428</v>
      </c>
      <c r="L12" s="27">
        <f t="shared" si="3"/>
        <v>0.55017086584139319</v>
      </c>
      <c r="M12" s="27">
        <f t="shared" si="4"/>
        <v>5.778688524590164</v>
      </c>
      <c r="N12" s="217"/>
      <c r="O12" s="51">
        <f t="shared" si="5"/>
        <v>13.029959051216279</v>
      </c>
      <c r="P12" s="27">
        <f t="shared" si="6"/>
        <v>5.778688524590164</v>
      </c>
      <c r="Q12" s="58">
        <f t="shared" si="7"/>
        <v>0.55017086584139319</v>
      </c>
      <c r="R12" s="156">
        <f t="shared" si="8"/>
        <v>931.75449315268486</v>
      </c>
      <c r="S12" s="156">
        <f t="shared" si="9"/>
        <v>1126.6680691084462</v>
      </c>
      <c r="T12" s="153"/>
      <c r="U12" s="153"/>
      <c r="V12" s="16"/>
      <c r="W12" s="77">
        <v>118</v>
      </c>
      <c r="X12" s="78">
        <v>4</v>
      </c>
      <c r="Y12" s="17">
        <v>0.82499999999999996</v>
      </c>
      <c r="Z12">
        <v>485</v>
      </c>
      <c r="AA12" s="9">
        <v>2804</v>
      </c>
      <c r="AB12" s="7">
        <v>929</v>
      </c>
      <c r="AC12" s="62">
        <v>1069</v>
      </c>
      <c r="AD12" s="27">
        <f t="shared" si="10"/>
        <v>4.8955656576923225E-2</v>
      </c>
      <c r="AE12" s="27">
        <f t="shared" si="11"/>
        <v>1.5748463459830709E-2</v>
      </c>
      <c r="AF12" s="29">
        <f t="shared" si="12"/>
        <v>3.1085989247010315</v>
      </c>
      <c r="AG12" s="29">
        <f t="shared" si="13"/>
        <v>0.54886940562749409</v>
      </c>
      <c r="AH12" s="29">
        <f t="shared" si="14"/>
        <v>5.7814432989690721</v>
      </c>
      <c r="AJ12" s="51">
        <f t="shared" si="15"/>
        <v>12.956030205535619</v>
      </c>
      <c r="AK12" s="29">
        <f t="shared" si="16"/>
        <v>5.7814432989690721</v>
      </c>
      <c r="AL12" s="58">
        <f t="shared" si="17"/>
        <v>0.54886940562749409</v>
      </c>
      <c r="AM12" s="24"/>
      <c r="AN12" s="122"/>
      <c r="AO12" s="160"/>
      <c r="AP12" s="160"/>
      <c r="AQ12" s="128"/>
      <c r="AR12" s="160"/>
      <c r="AS12" s="128"/>
    </row>
    <row r="13" spans="1:45" x14ac:dyDescent="0.2">
      <c r="A13" s="1">
        <v>118</v>
      </c>
      <c r="B13" s="1">
        <v>142</v>
      </c>
      <c r="C13" s="1" t="s">
        <v>92</v>
      </c>
      <c r="D13" s="66">
        <v>4</v>
      </c>
      <c r="E13" s="68">
        <v>1100</v>
      </c>
      <c r="F13" s="47">
        <v>528</v>
      </c>
      <c r="G13">
        <v>2945</v>
      </c>
      <c r="H13" s="17">
        <v>0.84899999999999998</v>
      </c>
      <c r="I13" s="25">
        <f t="shared" si="0"/>
        <v>4.8560171233509815E-2</v>
      </c>
      <c r="J13" s="25">
        <f t="shared" si="1"/>
        <v>1.5735676955892768E-2</v>
      </c>
      <c r="K13" s="27">
        <f t="shared" si="2"/>
        <v>3.0859918749999999</v>
      </c>
      <c r="L13" s="27">
        <f t="shared" si="3"/>
        <v>0.54267245023752086</v>
      </c>
      <c r="M13" s="27">
        <f t="shared" si="4"/>
        <v>5.5776515151515156</v>
      </c>
      <c r="N13" s="217"/>
      <c r="O13" s="51">
        <f t="shared" si="5"/>
        <v>13.607528158096434</v>
      </c>
      <c r="P13" s="27">
        <f t="shared" si="6"/>
        <v>5.5776515151515156</v>
      </c>
      <c r="Q13" s="58">
        <f t="shared" si="7"/>
        <v>0.54267245023752086</v>
      </c>
      <c r="R13" s="156">
        <f t="shared" si="8"/>
        <v>956.0913642424938</v>
      </c>
      <c r="S13" s="156">
        <f t="shared" si="9"/>
        <v>1126.1382382125958</v>
      </c>
      <c r="T13" s="153"/>
      <c r="U13" s="153"/>
      <c r="V13" s="16"/>
      <c r="W13" s="77">
        <v>118</v>
      </c>
      <c r="X13" s="78">
        <v>4</v>
      </c>
      <c r="Y13" s="17">
        <v>0.85</v>
      </c>
      <c r="Z13">
        <v>526</v>
      </c>
      <c r="AA13" s="9">
        <v>2950</v>
      </c>
      <c r="AB13" s="7">
        <v>958</v>
      </c>
      <c r="AC13" s="76">
        <v>1102</v>
      </c>
      <c r="AD13" s="27">
        <f t="shared" si="10"/>
        <v>4.8466215343997823E-2</v>
      </c>
      <c r="AE13" s="27">
        <f t="shared" si="11"/>
        <v>1.5590876261723169E-2</v>
      </c>
      <c r="AF13" s="29">
        <f t="shared" si="12"/>
        <v>3.1086267718631189</v>
      </c>
      <c r="AG13" s="29">
        <f t="shared" si="13"/>
        <v>0.54612370518975994</v>
      </c>
      <c r="AH13" s="29">
        <f t="shared" si="14"/>
        <v>5.6083650190114067</v>
      </c>
      <c r="AJ13" s="51">
        <f t="shared" si="15"/>
        <v>13.63063092237164</v>
      </c>
      <c r="AK13" s="29">
        <f t="shared" si="16"/>
        <v>5.6083650190114067</v>
      </c>
      <c r="AL13" s="58">
        <f t="shared" si="17"/>
        <v>0.54612370518975994</v>
      </c>
      <c r="AM13" s="24"/>
      <c r="AN13" s="122"/>
      <c r="AO13" s="160"/>
      <c r="AP13" s="160"/>
      <c r="AQ13" s="128"/>
      <c r="AR13" s="160"/>
      <c r="AS13" s="128"/>
    </row>
    <row r="14" spans="1:45" x14ac:dyDescent="0.2">
      <c r="A14" s="1">
        <v>118</v>
      </c>
      <c r="B14" s="1">
        <v>142</v>
      </c>
      <c r="C14" s="1" t="s">
        <v>92</v>
      </c>
      <c r="D14" s="66">
        <v>4</v>
      </c>
      <c r="E14" s="68">
        <v>1130</v>
      </c>
      <c r="F14" s="47">
        <v>577</v>
      </c>
      <c r="G14">
        <v>3090</v>
      </c>
      <c r="H14" s="17">
        <v>0.872</v>
      </c>
      <c r="I14" s="25">
        <f t="shared" si="0"/>
        <v>4.8281624393801237E-2</v>
      </c>
      <c r="J14" s="25">
        <f t="shared" si="1"/>
        <v>1.5862441989240597E-2</v>
      </c>
      <c r="K14" s="27">
        <f t="shared" si="2"/>
        <v>3.0437699584055458</v>
      </c>
      <c r="L14" s="27">
        <f t="shared" si="3"/>
        <v>0.53371038595154285</v>
      </c>
      <c r="M14" s="27">
        <f t="shared" si="4"/>
        <v>5.3552859618717505</v>
      </c>
      <c r="N14" s="217"/>
      <c r="O14" s="51">
        <f t="shared" si="5"/>
        <v>14.277508322077413</v>
      </c>
      <c r="P14" s="27">
        <f t="shared" si="6"/>
        <v>5.3552859618717505</v>
      </c>
      <c r="Q14" s="58">
        <f t="shared" si="7"/>
        <v>0.53371038595154285</v>
      </c>
      <c r="R14" s="156">
        <f t="shared" si="8"/>
        <v>982.16658326728907</v>
      </c>
      <c r="S14" s="156">
        <f t="shared" si="9"/>
        <v>1126.3378248478086</v>
      </c>
      <c r="T14" s="153"/>
      <c r="U14" s="153"/>
      <c r="V14" s="16"/>
      <c r="W14" s="77">
        <v>118</v>
      </c>
      <c r="X14" s="78">
        <v>4</v>
      </c>
      <c r="Y14" s="17">
        <v>0.875</v>
      </c>
      <c r="Z14">
        <v>575</v>
      </c>
      <c r="AA14" s="9">
        <v>3111</v>
      </c>
      <c r="AB14" s="7">
        <v>986</v>
      </c>
      <c r="AC14" s="76">
        <v>1134</v>
      </c>
      <c r="AD14" s="27">
        <f t="shared" si="10"/>
        <v>4.8267430806279273E-2</v>
      </c>
      <c r="AE14" s="27">
        <f t="shared" si="11"/>
        <v>1.5640774157889954E-2</v>
      </c>
      <c r="AF14" s="29">
        <f t="shared" si="12"/>
        <v>3.086000112208696</v>
      </c>
      <c r="AG14" s="29">
        <f t="shared" si="13"/>
        <v>0.54103569679248775</v>
      </c>
      <c r="AH14" s="29">
        <f t="shared" si="14"/>
        <v>5.4104347826086956</v>
      </c>
      <c r="AJ14" s="51">
        <f t="shared" si="15"/>
        <v>14.374539932033279</v>
      </c>
      <c r="AK14" s="29">
        <f t="shared" si="16"/>
        <v>5.4104347826086956</v>
      </c>
      <c r="AL14" s="58">
        <f t="shared" si="17"/>
        <v>0.54103569679248775</v>
      </c>
      <c r="AM14" s="24"/>
      <c r="AN14" s="122"/>
      <c r="AO14" s="160"/>
      <c r="AP14" s="160"/>
      <c r="AQ14" s="128"/>
      <c r="AR14" s="160"/>
      <c r="AS14" s="128"/>
    </row>
    <row r="15" spans="1:45" x14ac:dyDescent="0.2">
      <c r="A15" s="1">
        <v>118</v>
      </c>
      <c r="B15" s="1">
        <v>142</v>
      </c>
      <c r="C15" s="1" t="s">
        <v>92</v>
      </c>
      <c r="D15" s="66">
        <v>4</v>
      </c>
      <c r="E15" s="68">
        <v>1157</v>
      </c>
      <c r="F15" s="47">
        <v>604</v>
      </c>
      <c r="G15" s="57">
        <v>3215</v>
      </c>
      <c r="H15" s="17">
        <v>0.89300000000000002</v>
      </c>
      <c r="I15" s="25">
        <f t="shared" si="0"/>
        <v>4.7917542866039498E-2</v>
      </c>
      <c r="J15" s="25">
        <f t="shared" si="1"/>
        <v>1.5469149116363452E-2</v>
      </c>
      <c r="K15" s="27">
        <f t="shared" si="2"/>
        <v>3.0976198177152319</v>
      </c>
      <c r="L15" s="27">
        <f t="shared" si="3"/>
        <v>0.54110092394269593</v>
      </c>
      <c r="M15" s="217">
        <f t="shared" si="4"/>
        <v>5.322847682119205</v>
      </c>
      <c r="N15" s="217" t="s">
        <v>153</v>
      </c>
      <c r="O15" s="51">
        <f t="shared" si="5"/>
        <v>14.855077428957566</v>
      </c>
      <c r="P15" s="27">
        <f t="shared" si="6"/>
        <v>5.322847682119205</v>
      </c>
      <c r="Q15" s="58">
        <f t="shared" si="7"/>
        <v>0.54110092394269593</v>
      </c>
      <c r="R15" s="156">
        <f t="shared" si="8"/>
        <v>1005.6342803896048</v>
      </c>
      <c r="S15" s="156">
        <f t="shared" si="9"/>
        <v>1126.1302132022449</v>
      </c>
      <c r="T15" s="153"/>
      <c r="U15" s="153"/>
      <c r="V15" s="16"/>
      <c r="W15" s="77">
        <v>118</v>
      </c>
      <c r="X15" s="78">
        <v>4</v>
      </c>
      <c r="Y15" s="17">
        <v>0.9</v>
      </c>
      <c r="Z15">
        <v>638</v>
      </c>
      <c r="AA15" s="9">
        <v>3283</v>
      </c>
      <c r="AB15" s="7">
        <v>1014</v>
      </c>
      <c r="AC15" s="76">
        <v>1166</v>
      </c>
      <c r="AD15" s="27">
        <f t="shared" si="10"/>
        <v>4.8178587428962819E-2</v>
      </c>
      <c r="AE15" s="27">
        <f t="shared" si="11"/>
        <v>1.5964473179512648E-2</v>
      </c>
      <c r="AF15" s="29">
        <f t="shared" si="12"/>
        <v>3.0178626558620696</v>
      </c>
      <c r="AG15" s="29">
        <f t="shared" si="13"/>
        <v>0.52860272009726927</v>
      </c>
      <c r="AH15" s="29">
        <f t="shared" si="14"/>
        <v>5.1457680250783699</v>
      </c>
      <c r="AJ15" s="51">
        <f t="shared" si="15"/>
        <v>15.16927502310037</v>
      </c>
      <c r="AK15" s="29">
        <f t="shared" si="16"/>
        <v>5.1457680250783699</v>
      </c>
      <c r="AL15" s="58">
        <f t="shared" si="17"/>
        <v>0.52860272009726927</v>
      </c>
      <c r="AM15" s="24"/>
      <c r="AN15" s="122"/>
      <c r="AO15" s="160"/>
      <c r="AP15" s="160"/>
      <c r="AQ15" s="128"/>
      <c r="AR15" s="160"/>
      <c r="AS15" s="128"/>
    </row>
    <row r="16" spans="1:45" x14ac:dyDescent="0.2">
      <c r="A16" s="1">
        <v>118</v>
      </c>
      <c r="B16" s="1">
        <v>142</v>
      </c>
      <c r="C16" s="1" t="s">
        <v>92</v>
      </c>
      <c r="D16" s="66">
        <v>4</v>
      </c>
      <c r="E16" s="68">
        <v>1192</v>
      </c>
      <c r="F16" s="47">
        <v>701</v>
      </c>
      <c r="G16">
        <v>3422</v>
      </c>
      <c r="H16" s="17">
        <v>0.92</v>
      </c>
      <c r="I16" s="25">
        <f t="shared" si="0"/>
        <v>4.8051591357927526E-2</v>
      </c>
      <c r="J16" s="25">
        <f t="shared" si="1"/>
        <v>1.6417945734935782E-2</v>
      </c>
      <c r="K16" s="27">
        <f t="shared" si="2"/>
        <v>2.9267724558059927</v>
      </c>
      <c r="L16" s="27">
        <f t="shared" si="3"/>
        <v>0.51197144384547233</v>
      </c>
      <c r="M16" s="27">
        <f t="shared" si="4"/>
        <v>4.8815977175463621</v>
      </c>
      <c r="N16" s="217"/>
      <c r="O16" s="51">
        <f t="shared" si="5"/>
        <v>15.811531869951102</v>
      </c>
      <c r="P16" s="27">
        <f t="shared" si="6"/>
        <v>4.8815977175463621</v>
      </c>
      <c r="Q16" s="58">
        <f t="shared" si="7"/>
        <v>0.51197144384547233</v>
      </c>
      <c r="R16" s="156">
        <f t="shared" si="8"/>
        <v>1036.0553692518661</v>
      </c>
      <c r="S16" s="156">
        <f t="shared" si="9"/>
        <v>1126.1471404911588</v>
      </c>
      <c r="T16" s="153"/>
      <c r="U16" s="153"/>
      <c r="V16" s="16"/>
      <c r="W16" s="77">
        <v>118</v>
      </c>
      <c r="X16" s="78">
        <v>4</v>
      </c>
      <c r="Y16" s="17">
        <v>0.92500000000000004</v>
      </c>
      <c r="Z16">
        <v>710</v>
      </c>
      <c r="AA16" s="9">
        <v>3437</v>
      </c>
      <c r="AB16" s="7">
        <v>1042</v>
      </c>
      <c r="AC16" s="76">
        <v>1199</v>
      </c>
      <c r="AD16" s="27">
        <f t="shared" si="10"/>
        <v>4.7700336923379043E-2</v>
      </c>
      <c r="AE16" s="27">
        <f t="shared" si="11"/>
        <v>1.6339184001840451E-2</v>
      </c>
      <c r="AF16" s="29">
        <f t="shared" si="12"/>
        <v>2.9193830559718319</v>
      </c>
      <c r="AG16" s="29">
        <f t="shared" si="13"/>
        <v>0.50880889813229613</v>
      </c>
      <c r="AH16" s="29">
        <f t="shared" si="14"/>
        <v>4.8408450704225352</v>
      </c>
      <c r="AJ16" s="51">
        <f t="shared" si="15"/>
        <v>15.880840162776721</v>
      </c>
      <c r="AK16" s="29">
        <f t="shared" si="16"/>
        <v>4.8408450704225352</v>
      </c>
      <c r="AL16" s="58">
        <f t="shared" si="17"/>
        <v>0.50880889813229613</v>
      </c>
      <c r="AM16" s="24"/>
      <c r="AN16" s="122"/>
      <c r="AO16" s="160"/>
      <c r="AP16" s="160"/>
      <c r="AQ16" s="128"/>
      <c r="AR16" s="160"/>
      <c r="AS16" s="128"/>
    </row>
    <row r="17" spans="1:45" x14ac:dyDescent="0.2">
      <c r="A17" s="1">
        <v>118</v>
      </c>
      <c r="B17" s="1">
        <v>142</v>
      </c>
      <c r="C17" s="1" t="s">
        <v>92</v>
      </c>
      <c r="D17" s="66">
        <v>4</v>
      </c>
      <c r="E17" s="68">
        <v>1214</v>
      </c>
      <c r="F17" s="47">
        <v>752</v>
      </c>
      <c r="G17">
        <v>3505</v>
      </c>
      <c r="H17" s="50">
        <v>0.93700000000000006</v>
      </c>
      <c r="I17" s="25">
        <f t="shared" si="0"/>
        <v>4.744942232973675E-2</v>
      </c>
      <c r="J17" s="25">
        <f t="shared" si="1"/>
        <v>1.667213984640218E-2</v>
      </c>
      <c r="K17" s="27">
        <f t="shared" si="2"/>
        <v>2.846030729521277</v>
      </c>
      <c r="L17" s="27">
        <f t="shared" si="3"/>
        <v>0.49471826076312853</v>
      </c>
      <c r="M17" s="27">
        <f t="shared" si="4"/>
        <v>4.6609042553191493</v>
      </c>
      <c r="N17" s="217"/>
      <c r="O17" s="51">
        <f t="shared" si="5"/>
        <v>16.195037756919525</v>
      </c>
      <c r="P17" s="27">
        <f t="shared" si="6"/>
        <v>4.6609042553191493</v>
      </c>
      <c r="Q17" s="58">
        <f t="shared" si="7"/>
        <v>0.49471826076312853</v>
      </c>
      <c r="R17" s="156">
        <f t="shared" si="8"/>
        <v>1055.1771965367159</v>
      </c>
      <c r="S17" s="156">
        <f t="shared" si="9"/>
        <v>1126.1229418748301</v>
      </c>
      <c r="T17" s="153"/>
      <c r="U17" s="153"/>
      <c r="V17" s="16"/>
      <c r="W17" s="77">
        <v>118</v>
      </c>
      <c r="X17" s="78">
        <v>4</v>
      </c>
      <c r="Y17" s="17">
        <v>0.95</v>
      </c>
      <c r="Z17" s="68">
        <v>793</v>
      </c>
      <c r="AA17" s="9">
        <v>3561</v>
      </c>
      <c r="AB17" s="7">
        <v>1070</v>
      </c>
      <c r="AC17" s="76">
        <v>1231</v>
      </c>
      <c r="AD17" s="27">
        <f t="shared" si="10"/>
        <v>4.6885240543876786E-2</v>
      </c>
      <c r="AE17" s="27">
        <f t="shared" si="11"/>
        <v>1.6862757426438245E-2</v>
      </c>
      <c r="AF17" s="29">
        <f t="shared" si="12"/>
        <v>2.7804017669356877</v>
      </c>
      <c r="AG17" s="29">
        <f t="shared" si="13"/>
        <v>0.48042823306189947</v>
      </c>
      <c r="AH17" s="29">
        <f t="shared" si="14"/>
        <v>4.4905422446406051</v>
      </c>
      <c r="AJ17" s="51">
        <f t="shared" si="15"/>
        <v>16.453788716801835</v>
      </c>
      <c r="AK17" s="29">
        <f t="shared" si="16"/>
        <v>4.4905422446406051</v>
      </c>
      <c r="AL17" s="58">
        <f t="shared" si="17"/>
        <v>0.48042823306189947</v>
      </c>
      <c r="AM17" s="24"/>
      <c r="AN17" s="122"/>
      <c r="AO17" s="160"/>
      <c r="AP17" s="160"/>
      <c r="AQ17" s="128"/>
      <c r="AR17" s="160"/>
      <c r="AS17" s="128"/>
    </row>
    <row r="18" spans="1:45" x14ac:dyDescent="0.2">
      <c r="A18" s="1">
        <v>118</v>
      </c>
      <c r="B18" s="1">
        <v>142</v>
      </c>
      <c r="C18" s="1" t="s">
        <v>92</v>
      </c>
      <c r="D18" s="66">
        <v>4</v>
      </c>
      <c r="E18" s="68">
        <v>1242</v>
      </c>
      <c r="F18" s="47">
        <v>817</v>
      </c>
      <c r="G18">
        <v>3588</v>
      </c>
      <c r="H18" s="17">
        <v>0.95799999999999996</v>
      </c>
      <c r="I18" s="25">
        <f t="shared" si="0"/>
        <v>4.6407644260181805E-2</v>
      </c>
      <c r="J18" s="25">
        <f t="shared" si="1"/>
        <v>1.6915577651891008E-2</v>
      </c>
      <c r="K18" s="27">
        <f t="shared" si="2"/>
        <v>2.7434856329008577</v>
      </c>
      <c r="L18" s="27">
        <f t="shared" si="3"/>
        <v>0.4716288280658304</v>
      </c>
      <c r="M18" s="27">
        <f t="shared" si="4"/>
        <v>4.3916768665850672</v>
      </c>
      <c r="N18" s="217"/>
      <c r="O18" s="51">
        <f t="shared" si="5"/>
        <v>16.578543643887947</v>
      </c>
      <c r="P18" s="27">
        <f t="shared" si="6"/>
        <v>4.3916768665850672</v>
      </c>
      <c r="Q18" s="58">
        <f t="shared" si="7"/>
        <v>0.4716288280658304</v>
      </c>
      <c r="R18" s="156">
        <f t="shared" si="8"/>
        <v>1079.5140676265248</v>
      </c>
      <c r="S18" s="156">
        <f t="shared" si="9"/>
        <v>1126.8414067082722</v>
      </c>
      <c r="T18" s="153"/>
      <c r="U18" s="153"/>
      <c r="V18" s="16"/>
      <c r="W18" s="77">
        <v>118</v>
      </c>
      <c r="X18" s="78">
        <v>4</v>
      </c>
      <c r="Y18" s="17">
        <v>0.97499999999999998</v>
      </c>
      <c r="Z18" s="68">
        <v>884</v>
      </c>
      <c r="AA18" s="9">
        <v>3675</v>
      </c>
      <c r="AB18" s="7">
        <v>1098</v>
      </c>
      <c r="AC18" s="76">
        <v>1264</v>
      </c>
      <c r="AD18" s="27">
        <f t="shared" si="10"/>
        <v>4.5892685941569492E-2</v>
      </c>
      <c r="AE18" s="27">
        <f t="shared" si="11"/>
        <v>1.7363633373847328E-2</v>
      </c>
      <c r="AF18" s="29">
        <f t="shared" si="12"/>
        <v>2.6430347239819008</v>
      </c>
      <c r="AG18" s="29">
        <f t="shared" si="13"/>
        <v>0.4518325334369161</v>
      </c>
      <c r="AH18" s="29">
        <f t="shared" si="14"/>
        <v>4.1572398190045252</v>
      </c>
      <c r="AJ18" s="51">
        <f t="shared" si="15"/>
        <v>16.980531742276533</v>
      </c>
      <c r="AK18" s="29">
        <f t="shared" si="16"/>
        <v>4.1572398190045252</v>
      </c>
      <c r="AL18" s="58">
        <f t="shared" si="17"/>
        <v>0.4518325334369161</v>
      </c>
      <c r="AM18" s="24"/>
      <c r="AN18" s="122"/>
      <c r="AO18" s="160"/>
      <c r="AP18" s="160"/>
      <c r="AQ18" s="128"/>
      <c r="AR18" s="160"/>
      <c r="AS18" s="128"/>
    </row>
    <row r="19" spans="1:45" x14ac:dyDescent="0.2">
      <c r="A19" s="1">
        <v>118</v>
      </c>
      <c r="B19" s="1">
        <v>142</v>
      </c>
      <c r="C19" s="1" t="s">
        <v>92</v>
      </c>
      <c r="D19" s="66">
        <v>4</v>
      </c>
      <c r="E19" s="68">
        <v>1272</v>
      </c>
      <c r="F19" s="47">
        <v>907</v>
      </c>
      <c r="G19">
        <v>3692</v>
      </c>
      <c r="H19" s="17">
        <v>0.98099999999999998</v>
      </c>
      <c r="I19" s="25">
        <f t="shared" si="0"/>
        <v>4.5526865500971778E-2</v>
      </c>
      <c r="J19" s="25">
        <f t="shared" si="1"/>
        <v>1.7481372106800511E-2</v>
      </c>
      <c r="K19" s="27">
        <f t="shared" si="2"/>
        <v>2.6043073291289964</v>
      </c>
      <c r="L19" s="27">
        <f t="shared" si="3"/>
        <v>0.44343401063321025</v>
      </c>
      <c r="M19" s="27">
        <f t="shared" si="4"/>
        <v>4.0705622932745316</v>
      </c>
      <c r="N19" s="217"/>
      <c r="O19" s="51">
        <f t="shared" si="5"/>
        <v>17.059081140812236</v>
      </c>
      <c r="P19" s="27">
        <f t="shared" si="6"/>
        <v>4.0705622932745316</v>
      </c>
      <c r="Q19" s="58">
        <f t="shared" si="7"/>
        <v>0.44343401063321025</v>
      </c>
      <c r="R19" s="156">
        <f t="shared" si="8"/>
        <v>1105.58928665132</v>
      </c>
      <c r="S19" s="156">
        <f t="shared" si="9"/>
        <v>1127.002330939164</v>
      </c>
      <c r="T19" s="153"/>
      <c r="U19" s="153"/>
      <c r="V19" s="16"/>
      <c r="W19" s="77">
        <v>118</v>
      </c>
      <c r="X19" s="78">
        <v>4</v>
      </c>
      <c r="Y19" s="17">
        <v>1</v>
      </c>
      <c r="Z19" s="68">
        <v>1000</v>
      </c>
      <c r="AA19" s="9">
        <v>3807</v>
      </c>
      <c r="AB19" s="7">
        <v>1127</v>
      </c>
      <c r="AC19" s="76">
        <v>1296</v>
      </c>
      <c r="AD19" s="27">
        <f t="shared" si="10"/>
        <v>4.5222352865315375E-2</v>
      </c>
      <c r="AE19" s="27">
        <f t="shared" si="11"/>
        <v>1.8222776957052492E-2</v>
      </c>
      <c r="AF19" s="29">
        <f t="shared" si="12"/>
        <v>2.4816389385600002</v>
      </c>
      <c r="AG19" s="29">
        <f t="shared" si="13"/>
        <v>0.42113182605615185</v>
      </c>
      <c r="AH19" s="29">
        <f t="shared" si="14"/>
        <v>3.8069999999999999</v>
      </c>
      <c r="AJ19" s="51">
        <f t="shared" si="15"/>
        <v>17.590444719141978</v>
      </c>
      <c r="AK19" s="29">
        <f t="shared" si="16"/>
        <v>3.8069999999999999</v>
      </c>
      <c r="AL19" s="58">
        <f t="shared" si="17"/>
        <v>0.42113182605615185</v>
      </c>
      <c r="AM19" s="24"/>
      <c r="AN19" s="122"/>
      <c r="AO19" s="160"/>
      <c r="AP19" s="160"/>
      <c r="AQ19" s="128"/>
      <c r="AR19" s="160"/>
      <c r="AS19" s="128"/>
    </row>
    <row r="20" spans="1:45" x14ac:dyDescent="0.2">
      <c r="A20" s="1">
        <v>118</v>
      </c>
      <c r="B20" s="1">
        <v>142</v>
      </c>
      <c r="C20" s="1" t="s">
        <v>92</v>
      </c>
      <c r="D20" s="66">
        <v>4</v>
      </c>
      <c r="E20" s="68">
        <v>1303</v>
      </c>
      <c r="F20" s="47">
        <v>1033</v>
      </c>
      <c r="G20">
        <v>3858</v>
      </c>
      <c r="H20" s="17">
        <v>1.0049999999999999</v>
      </c>
      <c r="I20" s="25">
        <f t="shared" si="0"/>
        <v>4.5337093282045916E-2</v>
      </c>
      <c r="J20" s="25">
        <f t="shared" si="1"/>
        <v>1.8522373546965454E-2</v>
      </c>
      <c r="K20" s="27">
        <f t="shared" si="2"/>
        <v>2.4476934971151985</v>
      </c>
      <c r="L20" s="27">
        <f t="shared" si="3"/>
        <v>0.41589793274556197</v>
      </c>
      <c r="M20" s="27">
        <f t="shared" si="4"/>
        <v>3.7347531461761858</v>
      </c>
      <c r="N20" s="217"/>
      <c r="O20" s="51">
        <f t="shared" si="5"/>
        <v>17.826092914749079</v>
      </c>
      <c r="P20" s="27">
        <f t="shared" si="6"/>
        <v>3.7347531461761858</v>
      </c>
      <c r="Q20" s="58">
        <f t="shared" si="7"/>
        <v>0.41589793274556197</v>
      </c>
      <c r="R20" s="156">
        <f t="shared" si="8"/>
        <v>1132.5336796436084</v>
      </c>
      <c r="S20" s="156">
        <f t="shared" si="9"/>
        <v>1126.8991837249835</v>
      </c>
      <c r="T20" s="153"/>
      <c r="U20" s="153"/>
      <c r="V20" s="16"/>
      <c r="AD20" s="27"/>
      <c r="AE20" s="27"/>
      <c r="AG20" s="29"/>
      <c r="AH20" s="29"/>
      <c r="AL20" s="58"/>
      <c r="AM20" s="24"/>
      <c r="AN20" s="122"/>
      <c r="AO20" s="160"/>
      <c r="AP20" s="160"/>
      <c r="AQ20" s="128"/>
      <c r="AR20" s="160"/>
      <c r="AS20" s="128"/>
    </row>
    <row r="21" spans="1:45" x14ac:dyDescent="0.2">
      <c r="A21" s="1">
        <v>118</v>
      </c>
      <c r="B21" s="1">
        <v>142</v>
      </c>
      <c r="C21" s="1" t="s">
        <v>92</v>
      </c>
      <c r="D21" s="66">
        <v>4</v>
      </c>
      <c r="E21" s="68">
        <v>1333</v>
      </c>
      <c r="F21" s="47">
        <v>1156</v>
      </c>
      <c r="G21">
        <v>3961</v>
      </c>
      <c r="H21" s="17">
        <v>1.028</v>
      </c>
      <c r="I21" s="25">
        <f t="shared" si="0"/>
        <v>4.4475908107397398E-2</v>
      </c>
      <c r="J21" s="25">
        <f t="shared" si="1"/>
        <v>1.9359625414572444E-2</v>
      </c>
      <c r="K21" s="27">
        <f t="shared" si="2"/>
        <v>2.2973537532352943</v>
      </c>
      <c r="L21" s="27">
        <f t="shared" si="3"/>
        <v>0.38662788860079333</v>
      </c>
      <c r="M21" s="27">
        <f t="shared" si="4"/>
        <v>3.4264705882352939</v>
      </c>
      <c r="N21" s="217"/>
      <c r="O21" s="51">
        <f t="shared" si="5"/>
        <v>18.302009858818327</v>
      </c>
      <c r="P21" s="27">
        <f t="shared" si="6"/>
        <v>3.4264705882352939</v>
      </c>
      <c r="Q21" s="58">
        <f t="shared" si="7"/>
        <v>0.38662788860079333</v>
      </c>
      <c r="R21" s="156">
        <f t="shared" si="8"/>
        <v>1158.608898668404</v>
      </c>
      <c r="S21" s="156">
        <f t="shared" si="9"/>
        <v>1127.051457848642</v>
      </c>
      <c r="T21" s="153"/>
      <c r="U21" s="153"/>
      <c r="V21" s="16"/>
      <c r="AD21" s="27"/>
      <c r="AE21" s="27"/>
      <c r="AG21" s="29"/>
      <c r="AH21" s="29"/>
      <c r="AL21" s="58"/>
      <c r="AM21" s="24"/>
      <c r="AN21" s="122"/>
      <c r="AO21" s="160"/>
      <c r="AP21" s="160"/>
      <c r="AQ21" s="128"/>
      <c r="AR21" s="160"/>
      <c r="AS21" s="128"/>
    </row>
    <row r="22" spans="1:45" x14ac:dyDescent="0.2">
      <c r="A22" s="1">
        <v>118</v>
      </c>
      <c r="B22" s="1">
        <v>142</v>
      </c>
      <c r="C22" s="1" t="s">
        <v>92</v>
      </c>
      <c r="D22" s="66">
        <v>4</v>
      </c>
      <c r="E22" s="68">
        <v>1358</v>
      </c>
      <c r="F22" s="47">
        <v>1268</v>
      </c>
      <c r="G22">
        <v>4044</v>
      </c>
      <c r="H22" s="17">
        <v>1.048</v>
      </c>
      <c r="I22" s="25">
        <f t="shared" si="0"/>
        <v>4.3751393265312417E-2</v>
      </c>
      <c r="J22" s="25">
        <f t="shared" si="1"/>
        <v>2.0083967403955419E-2</v>
      </c>
      <c r="K22" s="27">
        <f t="shared" si="2"/>
        <v>2.1784238335646688</v>
      </c>
      <c r="L22" s="27">
        <f t="shared" si="3"/>
        <v>0.3636145181147144</v>
      </c>
      <c r="M22" s="27">
        <f t="shared" si="4"/>
        <v>3.189274447949527</v>
      </c>
      <c r="N22" s="217"/>
      <c r="O22" s="51">
        <f t="shared" si="5"/>
        <v>18.685515745786748</v>
      </c>
      <c r="P22" s="27">
        <f t="shared" si="6"/>
        <v>3.189274447949527</v>
      </c>
      <c r="Q22" s="58">
        <f t="shared" si="7"/>
        <v>0.3636145181147144</v>
      </c>
      <c r="R22" s="156">
        <f t="shared" si="8"/>
        <v>1180.338247855733</v>
      </c>
      <c r="S22" s="156">
        <f t="shared" si="9"/>
        <v>1126.276954060814</v>
      </c>
      <c r="T22" s="153"/>
      <c r="U22" s="153"/>
      <c r="V22" s="16"/>
      <c r="AD22" s="27"/>
      <c r="AE22" s="27"/>
      <c r="AG22" s="29"/>
      <c r="AH22" s="29"/>
      <c r="AL22" s="58"/>
      <c r="AM22" s="24"/>
      <c r="AN22" s="122"/>
      <c r="AO22" s="160"/>
      <c r="AP22" s="160"/>
      <c r="AQ22" s="128"/>
      <c r="AR22" s="160"/>
      <c r="AS22" s="128"/>
    </row>
    <row r="23" spans="1:45" x14ac:dyDescent="0.2">
      <c r="A23" s="1">
        <v>118</v>
      </c>
      <c r="B23" s="1">
        <v>142</v>
      </c>
      <c r="C23" s="1" t="s">
        <v>92</v>
      </c>
      <c r="D23" s="66">
        <v>4</v>
      </c>
      <c r="E23" s="68">
        <v>1391</v>
      </c>
      <c r="F23" s="47">
        <v>1440</v>
      </c>
      <c r="G23" s="47">
        <v>4169</v>
      </c>
      <c r="H23" s="17">
        <v>1.073</v>
      </c>
      <c r="I23" s="25">
        <f t="shared" si="0"/>
        <v>4.2989056723058285E-2</v>
      </c>
      <c r="J23" s="25">
        <f t="shared" si="1"/>
        <v>2.1223190203297281E-2</v>
      </c>
      <c r="K23" s="27">
        <f t="shared" si="2"/>
        <v>2.0255699690416669</v>
      </c>
      <c r="L23" s="27">
        <f t="shared" si="3"/>
        <v>0.33514218658775735</v>
      </c>
      <c r="M23" s="27">
        <f t="shared" si="4"/>
        <v>2.8951388888888889</v>
      </c>
      <c r="N23" s="217"/>
      <c r="O23" s="51">
        <f t="shared" si="5"/>
        <v>19.263084852666903</v>
      </c>
      <c r="P23" s="27">
        <f t="shared" si="6"/>
        <v>2.8951388888888889</v>
      </c>
      <c r="Q23" s="58">
        <f t="shared" si="7"/>
        <v>0.33514218658775735</v>
      </c>
      <c r="R23" s="156">
        <f t="shared" si="8"/>
        <v>1209.0209887830079</v>
      </c>
      <c r="S23" s="156">
        <f t="shared" si="9"/>
        <v>1126.7669979338377</v>
      </c>
      <c r="T23" s="153"/>
      <c r="U23" s="153"/>
      <c r="V23" s="16"/>
      <c r="AD23" s="27"/>
      <c r="AE23" s="27"/>
      <c r="AG23" s="29"/>
      <c r="AH23" s="29"/>
      <c r="AL23" s="58"/>
      <c r="AM23" s="24"/>
      <c r="AN23" s="122"/>
      <c r="AO23" s="160"/>
      <c r="AP23" s="160"/>
      <c r="AQ23" s="128"/>
      <c r="AR23" s="160"/>
      <c r="AS23" s="128"/>
    </row>
    <row r="24" spans="1:45" x14ac:dyDescent="0.2">
      <c r="E24" s="47"/>
      <c r="F24" s="50"/>
      <c r="G24"/>
      <c r="H24"/>
      <c r="I24" s="25"/>
      <c r="J24" s="25"/>
      <c r="K24" s="27"/>
      <c r="L24" s="27"/>
      <c r="M24" s="27"/>
      <c r="N24" s="217"/>
      <c r="O24" s="51"/>
      <c r="P24" s="27"/>
      <c r="Q24" s="58"/>
      <c r="R24" s="156"/>
      <c r="T24" s="153"/>
      <c r="U24" s="153"/>
      <c r="V24" s="16"/>
      <c r="AD24" s="27"/>
      <c r="AE24" s="27"/>
      <c r="AG24" s="29"/>
      <c r="AH24" s="29"/>
      <c r="AL24" s="58"/>
      <c r="AM24" s="24"/>
      <c r="AN24" s="122"/>
      <c r="AO24" s="160"/>
      <c r="AP24" s="160"/>
      <c r="AQ24" s="128"/>
      <c r="AR24" s="160"/>
      <c r="AS24" s="128"/>
    </row>
    <row r="25" spans="1:45" x14ac:dyDescent="0.2">
      <c r="I25" s="25"/>
      <c r="J25" s="25"/>
      <c r="K25" s="27"/>
      <c r="L25" s="27"/>
      <c r="M25" s="27"/>
      <c r="N25" s="217"/>
      <c r="O25" s="51"/>
      <c r="P25" s="27"/>
      <c r="Q25" s="58"/>
      <c r="R25" s="156"/>
      <c r="T25" s="153"/>
      <c r="U25" s="153"/>
      <c r="AD25" s="27"/>
      <c r="AE25" s="27"/>
      <c r="AG25" s="29"/>
      <c r="AH25" s="29"/>
      <c r="AL25" s="58"/>
      <c r="AM25" s="24"/>
      <c r="AN25" s="122"/>
      <c r="AO25" s="160"/>
      <c r="AP25" s="160"/>
      <c r="AQ25" s="128"/>
      <c r="AR25" s="160"/>
      <c r="AS25" s="128"/>
    </row>
    <row r="26" spans="1:45" x14ac:dyDescent="0.2">
      <c r="A26" s="1">
        <v>119</v>
      </c>
      <c r="B26" s="1">
        <v>141</v>
      </c>
      <c r="C26" s="1" t="s">
        <v>92</v>
      </c>
      <c r="D26" s="66">
        <v>6</v>
      </c>
      <c r="E26" s="68">
        <v>700</v>
      </c>
      <c r="F26" s="47">
        <v>181</v>
      </c>
      <c r="G26" s="47">
        <v>1773</v>
      </c>
      <c r="H26" s="50">
        <v>0.54</v>
      </c>
      <c r="I26" s="25">
        <f t="shared" ref="I26:I41" si="18">0.1515*(G26/1000)/(E26/1000)^2/($D$4/10)^4</f>
        <v>7.2192642079197303E-2</v>
      </c>
      <c r="J26" s="25">
        <f t="shared" ref="J26:J41" si="19">0.5*(F26/1000)/(E26/1000)^3/($D$4/10)^5</f>
        <v>2.0932158710581128E-2</v>
      </c>
      <c r="K26" s="27">
        <f t="shared" ref="K26:K41" si="20">I26/J26</f>
        <v>3.4488866187845306</v>
      </c>
      <c r="L26" s="27">
        <f t="shared" ref="L26:L41" si="21">0.798*I26^1.5/J26</f>
        <v>0.73948314018068673</v>
      </c>
      <c r="M26" s="27">
        <f t="shared" ref="M26:M41" si="22">G26/F26</f>
        <v>9.7955801104972373</v>
      </c>
      <c r="N26" s="217"/>
      <c r="O26" s="51">
        <f t="shared" ref="O26:O41" si="23">G26/(PI()*$D$4^2/4)</f>
        <v>8.192240211988107</v>
      </c>
      <c r="P26" s="27">
        <f t="shared" ref="P26:P41" si="24">M26</f>
        <v>9.7955801104972373</v>
      </c>
      <c r="Q26" s="58">
        <f t="shared" ref="Q26:Q41" si="25">L26</f>
        <v>0.73948314018068673</v>
      </c>
      <c r="R26" s="156">
        <f t="shared" si="8"/>
        <v>608.42177724522332</v>
      </c>
      <c r="S26" s="156">
        <f t="shared" si="9"/>
        <v>1126.7069948985616</v>
      </c>
      <c r="T26" s="153"/>
      <c r="U26" s="153"/>
      <c r="W26" s="49">
        <v>119</v>
      </c>
      <c r="X26" s="78">
        <v>6</v>
      </c>
      <c r="Y26" s="17">
        <v>0.72499999999999998</v>
      </c>
      <c r="Z26" s="68">
        <v>439</v>
      </c>
      <c r="AA26">
        <v>3076</v>
      </c>
      <c r="AB26">
        <v>817</v>
      </c>
      <c r="AC26">
        <v>940</v>
      </c>
      <c r="AD26" s="27">
        <f t="shared" ref="AD26:AD55" si="26">0.1515*(AA26/1000)/(AC26/1000)^2/($D$4/10)^4</f>
        <v>6.9456181696991345E-2</v>
      </c>
      <c r="AE26" s="27">
        <f t="shared" ref="AE26:AE55" si="27">0.5*(Z26/1000)/(AC26/1000)^3/($D$4/10)^5</f>
        <v>2.0965755827126561E-2</v>
      </c>
      <c r="AF26" s="29">
        <f t="shared" ref="AF26:AF55" si="28">AD26/AE26</f>
        <v>3.312839387699317</v>
      </c>
      <c r="AG26" s="29">
        <f t="shared" ref="AG26:AG55" si="29">0.798*AD26^1.5/AE26</f>
        <v>0.6967207173292147</v>
      </c>
      <c r="AH26" s="29">
        <f t="shared" ref="AH26:AH55" si="30">AA26/Z26</f>
        <v>7.0068337129840543</v>
      </c>
      <c r="AJ26" s="51">
        <f t="shared" ref="AJ26:AJ55" si="31">AA26/(PI()*$D$4^2/4)</f>
        <v>14.212820582106835</v>
      </c>
      <c r="AK26" s="29">
        <f t="shared" ref="AK26:AK55" si="32">AH26</f>
        <v>7.0068337129840543</v>
      </c>
      <c r="AL26" s="58">
        <f t="shared" ref="AL26:AL55" si="33">AG26</f>
        <v>0.6967207173292147</v>
      </c>
      <c r="AM26" s="24"/>
      <c r="AN26" s="122"/>
      <c r="AO26" s="160"/>
      <c r="AP26" s="160"/>
      <c r="AQ26" s="128"/>
      <c r="AR26" s="160"/>
      <c r="AS26" s="128"/>
    </row>
    <row r="27" spans="1:45" x14ac:dyDescent="0.2">
      <c r="A27" s="1">
        <v>119</v>
      </c>
      <c r="B27" s="1">
        <v>141</v>
      </c>
      <c r="C27" s="1" t="s">
        <v>92</v>
      </c>
      <c r="D27" s="66">
        <v>6</v>
      </c>
      <c r="E27" s="68">
        <v>812</v>
      </c>
      <c r="F27" s="47">
        <v>284</v>
      </c>
      <c r="G27" s="47">
        <v>2364</v>
      </c>
      <c r="H27" s="50">
        <v>0.627</v>
      </c>
      <c r="I27" s="25">
        <f t="shared" si="18"/>
        <v>7.1534524454218471E-2</v>
      </c>
      <c r="J27" s="25">
        <f t="shared" si="19"/>
        <v>2.1041651165128492E-2</v>
      </c>
      <c r="K27" s="27">
        <f t="shared" si="20"/>
        <v>3.3996630726760571</v>
      </c>
      <c r="L27" s="27">
        <f t="shared" si="21"/>
        <v>0.72559890139019911</v>
      </c>
      <c r="M27" s="27">
        <f t="shared" si="22"/>
        <v>8.3239436619718301</v>
      </c>
      <c r="N27" s="217"/>
      <c r="O27" s="51">
        <f t="shared" si="23"/>
        <v>10.922986949317476</v>
      </c>
      <c r="P27" s="27">
        <f t="shared" si="24"/>
        <v>8.3239436619718301</v>
      </c>
      <c r="Q27" s="58">
        <f t="shared" si="25"/>
        <v>0.72559890139019911</v>
      </c>
      <c r="R27" s="156">
        <f t="shared" si="8"/>
        <v>705.76926160445907</v>
      </c>
      <c r="S27" s="156">
        <f t="shared" si="9"/>
        <v>1125.6288063866971</v>
      </c>
      <c r="T27" s="153"/>
      <c r="U27" s="153"/>
      <c r="W27" s="49">
        <v>119</v>
      </c>
      <c r="X27" s="78">
        <v>6</v>
      </c>
      <c r="Y27" s="17">
        <v>0.75</v>
      </c>
      <c r="Z27" s="68">
        <v>486</v>
      </c>
      <c r="AA27">
        <v>3269</v>
      </c>
      <c r="AB27">
        <v>845</v>
      </c>
      <c r="AC27">
        <v>972</v>
      </c>
      <c r="AD27" s="27">
        <f t="shared" si="26"/>
        <v>6.9033941694173179E-2</v>
      </c>
      <c r="AE27" s="27">
        <f t="shared" si="27"/>
        <v>2.0992639054524469E-2</v>
      </c>
      <c r="AF27" s="29">
        <f t="shared" si="28"/>
        <v>3.288483240000001</v>
      </c>
      <c r="AG27" s="29">
        <f t="shared" si="29"/>
        <v>0.68949299751053594</v>
      </c>
      <c r="AH27" s="29">
        <f t="shared" si="30"/>
        <v>6.7263374485596712</v>
      </c>
      <c r="AJ27" s="51">
        <f t="shared" si="31"/>
        <v>15.104587283129794</v>
      </c>
      <c r="AK27" s="29">
        <f t="shared" si="32"/>
        <v>6.7263374485596712</v>
      </c>
      <c r="AL27" s="58">
        <f t="shared" si="33"/>
        <v>0.68949299751053594</v>
      </c>
      <c r="AM27" s="24"/>
      <c r="AN27" s="122"/>
      <c r="AO27" s="160"/>
      <c r="AP27" s="160"/>
      <c r="AQ27" s="128"/>
      <c r="AR27" s="160"/>
      <c r="AS27" s="128"/>
    </row>
    <row r="28" spans="1:45" x14ac:dyDescent="0.2">
      <c r="A28" s="1">
        <v>119</v>
      </c>
      <c r="B28" s="1">
        <v>141</v>
      </c>
      <c r="C28" s="1" t="s">
        <v>92</v>
      </c>
      <c r="D28" s="66">
        <v>6</v>
      </c>
      <c r="E28" s="68">
        <v>930</v>
      </c>
      <c r="F28" s="47">
        <v>426</v>
      </c>
      <c r="G28" s="47">
        <v>3028</v>
      </c>
      <c r="H28" s="50">
        <v>0.71799999999999997</v>
      </c>
      <c r="I28" s="25">
        <f t="shared" si="18"/>
        <v>6.9850618246309698E-2</v>
      </c>
      <c r="J28" s="25">
        <f t="shared" si="19"/>
        <v>2.1008271316106341E-2</v>
      </c>
      <c r="K28" s="27">
        <f t="shared" si="20"/>
        <v>3.3249103267605631</v>
      </c>
      <c r="L28" s="27">
        <f t="shared" si="21"/>
        <v>0.70124205756889446</v>
      </c>
      <c r="M28" s="27">
        <f t="shared" si="22"/>
        <v>7.107981220657277</v>
      </c>
      <c r="N28" s="217"/>
      <c r="O28" s="51">
        <f t="shared" si="23"/>
        <v>13.991034045064856</v>
      </c>
      <c r="P28" s="27">
        <f t="shared" si="24"/>
        <v>7.107981220657277</v>
      </c>
      <c r="Q28" s="58">
        <f t="shared" si="25"/>
        <v>0.70124205756889446</v>
      </c>
      <c r="R28" s="156">
        <f>E28*(PI()/30)*($D$4/2)</f>
        <v>808.33178976865383</v>
      </c>
      <c r="S28" s="156">
        <f>R28/H28</f>
        <v>1125.8102921568995</v>
      </c>
      <c r="T28" s="153"/>
      <c r="U28" s="153"/>
      <c r="W28" s="49">
        <v>119</v>
      </c>
      <c r="X28" s="78">
        <v>6</v>
      </c>
      <c r="Y28" s="17">
        <v>0.77500000000000002</v>
      </c>
      <c r="Z28" s="68">
        <v>536</v>
      </c>
      <c r="AA28">
        <v>3467</v>
      </c>
      <c r="AB28">
        <v>873</v>
      </c>
      <c r="AC28">
        <v>1004</v>
      </c>
      <c r="AD28" s="27">
        <f t="shared" si="26"/>
        <v>6.8622525414060206E-2</v>
      </c>
      <c r="AE28" s="27">
        <f t="shared" si="27"/>
        <v>2.1008411494018844E-2</v>
      </c>
      <c r="AF28" s="29">
        <f t="shared" si="28"/>
        <v>3.2664309452238802</v>
      </c>
      <c r="AG28" s="29">
        <f t="shared" si="29"/>
        <v>0.68282548368970419</v>
      </c>
      <c r="AH28" s="29">
        <f t="shared" si="30"/>
        <v>6.4682835820895521</v>
      </c>
      <c r="AJ28" s="51">
        <f t="shared" si="31"/>
        <v>16.01945674842796</v>
      </c>
      <c r="AK28" s="29">
        <f t="shared" si="32"/>
        <v>6.4682835820895521</v>
      </c>
      <c r="AL28" s="58">
        <f t="shared" si="33"/>
        <v>0.68282548368970419</v>
      </c>
      <c r="AM28" s="24"/>
      <c r="AN28" s="122"/>
      <c r="AO28" s="160"/>
      <c r="AP28" s="160"/>
      <c r="AQ28" s="128"/>
      <c r="AR28" s="160"/>
      <c r="AS28" s="128"/>
    </row>
    <row r="29" spans="1:45" x14ac:dyDescent="0.2">
      <c r="A29" s="1">
        <v>119</v>
      </c>
      <c r="B29" s="1">
        <v>141</v>
      </c>
      <c r="C29" s="1" t="s">
        <v>92</v>
      </c>
      <c r="D29" s="66">
        <v>6</v>
      </c>
      <c r="E29" s="68">
        <v>1038</v>
      </c>
      <c r="F29" s="47">
        <v>585</v>
      </c>
      <c r="G29" s="47">
        <v>3650</v>
      </c>
      <c r="H29" s="50">
        <v>0.80100000000000005</v>
      </c>
      <c r="I29" s="25">
        <f t="shared" si="18"/>
        <v>6.7589376178970401E-2</v>
      </c>
      <c r="J29" s="25">
        <f t="shared" si="19"/>
        <v>2.0748818402522452E-2</v>
      </c>
      <c r="K29" s="27">
        <f t="shared" si="20"/>
        <v>3.2575048307692307</v>
      </c>
      <c r="L29" s="27">
        <f t="shared" si="21"/>
        <v>0.67581399153899757</v>
      </c>
      <c r="M29" s="27">
        <f t="shared" si="22"/>
        <v>6.2393162393162394</v>
      </c>
      <c r="N29" s="217"/>
      <c r="O29" s="51">
        <f t="shared" si="23"/>
        <v>16.865017920900502</v>
      </c>
      <c r="P29" s="27">
        <f t="shared" si="24"/>
        <v>6.2393162393162394</v>
      </c>
      <c r="Q29" s="58">
        <f t="shared" si="25"/>
        <v>0.67581399153899757</v>
      </c>
      <c r="R29" s="156">
        <f>E29*(PI()/30)*($D$4/2)</f>
        <v>902.2025782579168</v>
      </c>
      <c r="S29" s="156">
        <f>R29/H29</f>
        <v>1126.3452912083856</v>
      </c>
      <c r="T29" s="153"/>
      <c r="U29" s="153"/>
      <c r="W29" s="49">
        <v>119</v>
      </c>
      <c r="X29" s="78">
        <v>6</v>
      </c>
      <c r="Y29" s="17">
        <v>0.8</v>
      </c>
      <c r="Z29" s="68">
        <v>589</v>
      </c>
      <c r="AA29">
        <v>3669</v>
      </c>
      <c r="AB29">
        <v>901</v>
      </c>
      <c r="AC29">
        <v>1037</v>
      </c>
      <c r="AD29" s="27">
        <f t="shared" si="26"/>
        <v>6.8072308625990979E-2</v>
      </c>
      <c r="AE29" s="27">
        <f t="shared" si="27"/>
        <v>2.0951184905570512E-2</v>
      </c>
      <c r="AF29" s="29">
        <f t="shared" si="28"/>
        <v>3.2490911102546702</v>
      </c>
      <c r="AG29" s="29">
        <f t="shared" si="29"/>
        <v>0.67647230490834365</v>
      </c>
      <c r="AH29" s="29">
        <f t="shared" si="30"/>
        <v>6.2292020373514427</v>
      </c>
      <c r="AJ29" s="51">
        <f t="shared" si="31"/>
        <v>16.952808425146287</v>
      </c>
      <c r="AK29" s="29">
        <f t="shared" si="32"/>
        <v>6.2292020373514427</v>
      </c>
      <c r="AL29" s="58">
        <f t="shared" si="33"/>
        <v>0.67647230490834365</v>
      </c>
      <c r="AM29" s="24"/>
      <c r="AN29" s="122"/>
      <c r="AO29" s="160"/>
      <c r="AP29" s="160"/>
      <c r="AQ29" s="128"/>
      <c r="AR29" s="160"/>
      <c r="AS29" s="128"/>
    </row>
    <row r="30" spans="1:45" x14ac:dyDescent="0.2">
      <c r="A30" s="1">
        <v>119</v>
      </c>
      <c r="B30" s="1">
        <v>141</v>
      </c>
      <c r="C30" s="1" t="s">
        <v>92</v>
      </c>
      <c r="D30" s="66">
        <v>6</v>
      </c>
      <c r="E30" s="68">
        <v>1071</v>
      </c>
      <c r="F30" s="47">
        <v>649</v>
      </c>
      <c r="G30" s="47">
        <v>3878</v>
      </c>
      <c r="H30" s="50">
        <v>0.82599999999999996</v>
      </c>
      <c r="I30" s="25">
        <f t="shared" si="18"/>
        <v>6.7454222954854148E-2</v>
      </c>
      <c r="J30" s="25">
        <f t="shared" si="19"/>
        <v>2.0955877373371595E-2</v>
      </c>
      <c r="K30" s="27">
        <f t="shared" si="20"/>
        <v>3.2188689479815098</v>
      </c>
      <c r="L30" s="27">
        <f t="shared" si="21"/>
        <v>0.66713044205893302</v>
      </c>
      <c r="M30" s="27">
        <f t="shared" si="22"/>
        <v>5.9753466872110943</v>
      </c>
      <c r="N30" s="217"/>
      <c r="O30" s="51">
        <f t="shared" si="23"/>
        <v>17.918503971849905</v>
      </c>
      <c r="P30" s="27">
        <f t="shared" si="24"/>
        <v>5.9753466872110943</v>
      </c>
      <c r="Q30" s="58">
        <f t="shared" si="25"/>
        <v>0.66713044205893302</v>
      </c>
      <c r="R30" s="156">
        <f>E30*(PI()/30)*($D$4/2)</f>
        <v>930.88531918519163</v>
      </c>
      <c r="S30" s="156">
        <f>R30/H30</f>
        <v>1126.9798053089487</v>
      </c>
      <c r="T30" s="153"/>
      <c r="U30" s="153"/>
      <c r="W30" s="49">
        <v>119</v>
      </c>
      <c r="X30" s="78">
        <v>6</v>
      </c>
      <c r="Y30" s="17">
        <v>0.82499999999999996</v>
      </c>
      <c r="Z30" s="68">
        <v>648</v>
      </c>
      <c r="AA30">
        <v>3886</v>
      </c>
      <c r="AB30">
        <v>929</v>
      </c>
      <c r="AC30">
        <v>1069</v>
      </c>
      <c r="AD30" s="27">
        <f t="shared" si="26"/>
        <v>6.7846534043482051E-2</v>
      </c>
      <c r="AE30" s="27">
        <f t="shared" si="27"/>
        <v>2.1041246024681028E-2</v>
      </c>
      <c r="AF30" s="29">
        <f t="shared" si="28"/>
        <v>3.2244541964814823</v>
      </c>
      <c r="AG30" s="29">
        <f t="shared" si="29"/>
        <v>0.67022857013029247</v>
      </c>
      <c r="AH30" s="29">
        <f t="shared" si="30"/>
        <v>5.9969135802469138</v>
      </c>
      <c r="AJ30" s="51">
        <f t="shared" si="31"/>
        <v>17.955468394690236</v>
      </c>
      <c r="AK30" s="29">
        <f t="shared" si="32"/>
        <v>5.9969135802469138</v>
      </c>
      <c r="AL30" s="58">
        <f t="shared" si="33"/>
        <v>0.67022857013029247</v>
      </c>
      <c r="AM30" s="24"/>
      <c r="AN30" s="122"/>
      <c r="AO30" s="160"/>
      <c r="AP30" s="160"/>
      <c r="AQ30" s="128"/>
      <c r="AR30" s="160"/>
      <c r="AS30" s="128"/>
    </row>
    <row r="31" spans="1:45" x14ac:dyDescent="0.2">
      <c r="A31" s="1">
        <v>119</v>
      </c>
      <c r="B31" s="1">
        <v>141</v>
      </c>
      <c r="C31" s="1" t="s">
        <v>92</v>
      </c>
      <c r="D31" s="66">
        <v>6</v>
      </c>
      <c r="E31" s="68">
        <v>1098</v>
      </c>
      <c r="F31" s="47">
        <v>700</v>
      </c>
      <c r="G31" s="47">
        <v>4085</v>
      </c>
      <c r="H31" s="50">
        <v>0.84699999999999998</v>
      </c>
      <c r="I31" s="25">
        <f t="shared" si="18"/>
        <v>6.7603263439295375E-2</v>
      </c>
      <c r="J31" s="25">
        <f t="shared" si="19"/>
        <v>2.0975899029285046E-2</v>
      </c>
      <c r="K31" s="27">
        <f t="shared" si="20"/>
        <v>3.2229018334285717</v>
      </c>
      <c r="L31" s="27">
        <f t="shared" si="21"/>
        <v>0.66870381289746728</v>
      </c>
      <c r="M31" s="27">
        <f t="shared" si="22"/>
        <v>5.8357142857142854</v>
      </c>
      <c r="N31" s="217"/>
      <c r="O31" s="51">
        <f t="shared" si="23"/>
        <v>18.874958412843441</v>
      </c>
      <c r="P31" s="27">
        <f t="shared" si="24"/>
        <v>5.8357142857142854</v>
      </c>
      <c r="Q31" s="58">
        <f t="shared" si="25"/>
        <v>0.66870381289746728</v>
      </c>
      <c r="R31" s="156">
        <f t="shared" si="8"/>
        <v>954.35301630750746</v>
      </c>
      <c r="S31" s="156">
        <f t="shared" si="9"/>
        <v>1126.7450015436925</v>
      </c>
      <c r="T31" s="153"/>
      <c r="U31" s="153"/>
      <c r="W31" s="49">
        <v>119</v>
      </c>
      <c r="X31" s="78">
        <v>6</v>
      </c>
      <c r="Y31" s="17">
        <v>0.85</v>
      </c>
      <c r="Z31" s="68">
        <v>713</v>
      </c>
      <c r="AA31">
        <v>4126</v>
      </c>
      <c r="AB31">
        <v>958</v>
      </c>
      <c r="AC31">
        <v>1102</v>
      </c>
      <c r="AD31" s="27">
        <f t="shared" si="26"/>
        <v>6.7786984579435591E-2</v>
      </c>
      <c r="AE31" s="27">
        <f t="shared" si="27"/>
        <v>2.113364025590992E-2</v>
      </c>
      <c r="AF31" s="29">
        <f t="shared" si="28"/>
        <v>3.2075394375315578</v>
      </c>
      <c r="AG31" s="29">
        <f t="shared" si="29"/>
        <v>0.6664200484664492</v>
      </c>
      <c r="AH31" s="29">
        <f t="shared" si="30"/>
        <v>5.7868162692847127</v>
      </c>
      <c r="AJ31" s="51">
        <f t="shared" si="31"/>
        <v>19.064401079900129</v>
      </c>
      <c r="AK31" s="29">
        <f t="shared" si="32"/>
        <v>5.7868162692847127</v>
      </c>
      <c r="AL31" s="58">
        <f t="shared" si="33"/>
        <v>0.6664200484664492</v>
      </c>
      <c r="AM31" s="24"/>
      <c r="AN31" s="122"/>
      <c r="AO31" s="160"/>
      <c r="AP31" s="160"/>
      <c r="AQ31" s="128"/>
      <c r="AR31" s="160"/>
      <c r="AS31" s="128"/>
    </row>
    <row r="32" spans="1:45" x14ac:dyDescent="0.2">
      <c r="A32" s="1">
        <v>119</v>
      </c>
      <c r="B32" s="1">
        <v>141</v>
      </c>
      <c r="C32" s="1" t="s">
        <v>92</v>
      </c>
      <c r="D32" s="66">
        <v>6</v>
      </c>
      <c r="E32" s="68">
        <v>1133</v>
      </c>
      <c r="F32" s="47">
        <v>785</v>
      </c>
      <c r="G32" s="47">
        <v>4376</v>
      </c>
      <c r="H32" s="50">
        <v>0.874</v>
      </c>
      <c r="I32" s="25">
        <f t="shared" si="18"/>
        <v>6.80139149938008E-2</v>
      </c>
      <c r="J32" s="25">
        <f t="shared" si="19"/>
        <v>2.1409646237806577E-2</v>
      </c>
      <c r="K32" s="27">
        <f t="shared" si="20"/>
        <v>3.1767883615796184</v>
      </c>
      <c r="L32" s="27">
        <f t="shared" si="21"/>
        <v>0.6611348667595448</v>
      </c>
      <c r="M32" s="27">
        <f t="shared" si="22"/>
        <v>5.5745222929936302</v>
      </c>
      <c r="N32" s="217"/>
      <c r="O32" s="51">
        <f t="shared" si="23"/>
        <v>20.219539293660439</v>
      </c>
      <c r="P32" s="27">
        <f t="shared" si="24"/>
        <v>5.5745222929936302</v>
      </c>
      <c r="Q32" s="58">
        <f t="shared" si="25"/>
        <v>0.6611348667595448</v>
      </c>
      <c r="R32" s="156">
        <f t="shared" si="8"/>
        <v>984.77410516976852</v>
      </c>
      <c r="S32" s="156">
        <f t="shared" si="9"/>
        <v>1126.7438274253645</v>
      </c>
      <c r="T32" s="153"/>
      <c r="U32" s="153"/>
      <c r="W32" s="49">
        <v>119</v>
      </c>
      <c r="X32" s="78">
        <v>6</v>
      </c>
      <c r="Y32" s="17">
        <v>0.875</v>
      </c>
      <c r="Z32" s="68">
        <v>785</v>
      </c>
      <c r="AA32">
        <v>4371</v>
      </c>
      <c r="AB32">
        <v>986</v>
      </c>
      <c r="AC32">
        <v>1134</v>
      </c>
      <c r="AD32" s="27">
        <f t="shared" si="26"/>
        <v>6.7816438461667211E-2</v>
      </c>
      <c r="AE32" s="27">
        <f t="shared" si="27"/>
        <v>2.1353056893814983E-2</v>
      </c>
      <c r="AF32" s="29">
        <f t="shared" si="28"/>
        <v>3.1759592455031846</v>
      </c>
      <c r="AG32" s="29">
        <f t="shared" si="29"/>
        <v>0.66000207543481204</v>
      </c>
      <c r="AH32" s="29">
        <f t="shared" si="30"/>
        <v>5.5681528662420385</v>
      </c>
      <c r="AJ32" s="51">
        <f t="shared" si="31"/>
        <v>20.196436529385235</v>
      </c>
      <c r="AK32" s="29">
        <f t="shared" si="32"/>
        <v>5.5681528662420385</v>
      </c>
      <c r="AL32" s="58">
        <f t="shared" si="33"/>
        <v>0.66000207543481204</v>
      </c>
      <c r="AM32" s="24"/>
      <c r="AN32" s="122"/>
      <c r="AO32" s="160"/>
      <c r="AP32" s="160"/>
      <c r="AQ32" s="128"/>
      <c r="AR32" s="160"/>
      <c r="AS32" s="128"/>
    </row>
    <row r="33" spans="1:45" x14ac:dyDescent="0.2">
      <c r="A33" s="1">
        <v>119</v>
      </c>
      <c r="B33" s="1">
        <v>141</v>
      </c>
      <c r="C33" s="1" t="s">
        <v>92</v>
      </c>
      <c r="D33" s="66">
        <v>6</v>
      </c>
      <c r="E33" s="68">
        <v>1161</v>
      </c>
      <c r="F33" s="47">
        <v>853</v>
      </c>
      <c r="G33" s="47">
        <v>4563</v>
      </c>
      <c r="H33" s="50">
        <v>0.89600000000000002</v>
      </c>
      <c r="I33" s="25">
        <f t="shared" si="18"/>
        <v>6.7540817038479833E-2</v>
      </c>
      <c r="J33" s="25">
        <f t="shared" si="19"/>
        <v>2.16213066383702E-2</v>
      </c>
      <c r="K33" s="27">
        <f t="shared" si="20"/>
        <v>3.123808295592029</v>
      </c>
      <c r="L33" s="27">
        <f t="shared" si="21"/>
        <v>0.6478439691443304</v>
      </c>
      <c r="M33" s="27">
        <f t="shared" si="22"/>
        <v>5.3493552168815945</v>
      </c>
      <c r="N33" s="217"/>
      <c r="O33" s="51">
        <f t="shared" si="23"/>
        <v>21.083582677553149</v>
      </c>
      <c r="P33" s="27">
        <f t="shared" si="24"/>
        <v>5.3493552168815945</v>
      </c>
      <c r="Q33" s="58">
        <f t="shared" si="25"/>
        <v>0.6478439691443304</v>
      </c>
      <c r="R33" s="156">
        <f t="shared" si="8"/>
        <v>1009.1109762595775</v>
      </c>
      <c r="S33" s="156">
        <f t="shared" si="9"/>
        <v>1126.2399288611355</v>
      </c>
      <c r="T33" s="153"/>
      <c r="U33" s="153"/>
      <c r="W33" s="49">
        <v>119</v>
      </c>
      <c r="X33" s="78">
        <v>6</v>
      </c>
      <c r="Y33" s="17">
        <v>0.9</v>
      </c>
      <c r="Z33" s="68">
        <v>864</v>
      </c>
      <c r="AA33">
        <v>4597</v>
      </c>
      <c r="AB33">
        <v>1014</v>
      </c>
      <c r="AC33">
        <v>1166</v>
      </c>
      <c r="AD33" s="27">
        <f t="shared" si="26"/>
        <v>6.7461762537600389E-2</v>
      </c>
      <c r="AE33" s="27">
        <f t="shared" si="27"/>
        <v>2.1619600042474808E-2</v>
      </c>
      <c r="AF33" s="29">
        <f t="shared" si="28"/>
        <v>3.1203982684722229</v>
      </c>
      <c r="AG33" s="29">
        <f t="shared" si="29"/>
        <v>0.64675792851824432</v>
      </c>
      <c r="AH33" s="29">
        <f t="shared" si="30"/>
        <v>5.3206018518518521</v>
      </c>
      <c r="AJ33" s="51">
        <f t="shared" si="31"/>
        <v>21.240681474624552</v>
      </c>
      <c r="AK33" s="29">
        <f t="shared" si="32"/>
        <v>5.3206018518518521</v>
      </c>
      <c r="AL33" s="58">
        <f t="shared" si="33"/>
        <v>0.64675792851824432</v>
      </c>
      <c r="AM33" s="24"/>
      <c r="AN33" s="122"/>
      <c r="AO33" s="160"/>
      <c r="AP33" s="160"/>
      <c r="AQ33" s="128"/>
      <c r="AR33" s="160"/>
      <c r="AS33" s="128"/>
    </row>
    <row r="34" spans="1:45" x14ac:dyDescent="0.2">
      <c r="A34" s="1">
        <v>119</v>
      </c>
      <c r="B34" s="1">
        <v>141</v>
      </c>
      <c r="C34" s="1" t="s">
        <v>92</v>
      </c>
      <c r="D34" s="66">
        <v>6</v>
      </c>
      <c r="E34" s="68">
        <v>1190</v>
      </c>
      <c r="F34" s="47">
        <v>921</v>
      </c>
      <c r="G34" s="47">
        <v>4749</v>
      </c>
      <c r="H34" s="50">
        <v>0.91800000000000004</v>
      </c>
      <c r="I34" s="25">
        <f t="shared" si="18"/>
        <v>6.6909614465757591E-2</v>
      </c>
      <c r="J34" s="25">
        <f t="shared" si="19"/>
        <v>2.1679452498271263E-2</v>
      </c>
      <c r="K34" s="27">
        <f t="shared" si="20"/>
        <v>3.086314770684039</v>
      </c>
      <c r="L34" s="27">
        <f t="shared" si="21"/>
        <v>0.63707031982512341</v>
      </c>
      <c r="M34" s="27">
        <f t="shared" si="22"/>
        <v>5.1563517915309447</v>
      </c>
      <c r="N34" s="217"/>
      <c r="O34" s="51">
        <f t="shared" si="23"/>
        <v>21.943005508590819</v>
      </c>
      <c r="P34" s="27">
        <f t="shared" si="24"/>
        <v>5.1563517915309447</v>
      </c>
      <c r="Q34" s="58">
        <f t="shared" si="25"/>
        <v>0.63707031982512341</v>
      </c>
      <c r="R34" s="156">
        <f t="shared" si="8"/>
        <v>1034.3170213168796</v>
      </c>
      <c r="S34" s="156">
        <f t="shared" si="9"/>
        <v>1126.7069948985616</v>
      </c>
      <c r="T34" s="153"/>
      <c r="U34" s="153"/>
      <c r="W34" s="49">
        <v>119</v>
      </c>
      <c r="X34" s="78">
        <v>6</v>
      </c>
      <c r="Y34" s="17">
        <v>0.92500000000000004</v>
      </c>
      <c r="Z34" s="68">
        <v>949</v>
      </c>
      <c r="AA34">
        <v>4826</v>
      </c>
      <c r="AB34">
        <v>1042</v>
      </c>
      <c r="AC34">
        <v>1199</v>
      </c>
      <c r="AD34" s="27">
        <f t="shared" si="26"/>
        <v>6.6977546113537165E-2</v>
      </c>
      <c r="AE34" s="27">
        <f t="shared" si="27"/>
        <v>2.1839275517952946E-2</v>
      </c>
      <c r="AF34" s="29">
        <f t="shared" si="28"/>
        <v>3.0668391933825077</v>
      </c>
      <c r="AG34" s="29">
        <f t="shared" si="29"/>
        <v>0.63337149236162549</v>
      </c>
      <c r="AH34" s="29">
        <f t="shared" si="30"/>
        <v>5.085353003161222</v>
      </c>
      <c r="AJ34" s="51">
        <f t="shared" si="31"/>
        <v>22.298788078428995</v>
      </c>
      <c r="AK34" s="29">
        <f t="shared" si="32"/>
        <v>5.085353003161222</v>
      </c>
      <c r="AL34" s="58">
        <f t="shared" si="33"/>
        <v>0.63337149236162549</v>
      </c>
      <c r="AM34" s="24"/>
      <c r="AN34" s="122"/>
      <c r="AO34" s="160"/>
      <c r="AP34" s="160"/>
      <c r="AQ34" s="128"/>
      <c r="AR34" s="160"/>
      <c r="AS34" s="128"/>
    </row>
    <row r="35" spans="1:45" x14ac:dyDescent="0.2">
      <c r="A35" s="1">
        <v>119</v>
      </c>
      <c r="B35" s="1">
        <v>141</v>
      </c>
      <c r="C35" s="1" t="s">
        <v>92</v>
      </c>
      <c r="D35" s="66">
        <v>6</v>
      </c>
      <c r="E35" s="68">
        <v>1217</v>
      </c>
      <c r="F35" s="47">
        <v>999</v>
      </c>
      <c r="G35" s="47">
        <v>4936</v>
      </c>
      <c r="H35" s="50">
        <v>0.93899999999999995</v>
      </c>
      <c r="I35" s="25">
        <f t="shared" si="18"/>
        <v>6.6492747001569083E-2</v>
      </c>
      <c r="J35" s="25">
        <f t="shared" si="19"/>
        <v>2.1984840424598071E-2</v>
      </c>
      <c r="K35" s="27">
        <f t="shared" si="20"/>
        <v>3.0244816754354362</v>
      </c>
      <c r="L35" s="27">
        <f t="shared" si="21"/>
        <v>0.62235901753312506</v>
      </c>
      <c r="M35" s="27">
        <f t="shared" si="22"/>
        <v>4.9409409409409406</v>
      </c>
      <c r="N35" s="217"/>
      <c r="O35" s="51">
        <f t="shared" si="23"/>
        <v>22.807048892483529</v>
      </c>
      <c r="P35" s="27">
        <f t="shared" si="24"/>
        <v>4.9409409409409406</v>
      </c>
      <c r="Q35" s="58">
        <f t="shared" si="25"/>
        <v>0.62235901753312506</v>
      </c>
      <c r="R35" s="156">
        <f t="shared" si="8"/>
        <v>1057.7847184391953</v>
      </c>
      <c r="S35" s="156">
        <f t="shared" si="9"/>
        <v>1126.5012975923273</v>
      </c>
      <c r="T35" s="153"/>
      <c r="U35" s="153"/>
      <c r="W35" s="49">
        <v>119</v>
      </c>
      <c r="X35" s="78">
        <v>6</v>
      </c>
      <c r="Y35" s="17">
        <v>0.95</v>
      </c>
      <c r="Z35" s="68">
        <v>1036</v>
      </c>
      <c r="AA35">
        <v>4984</v>
      </c>
      <c r="AB35">
        <v>1070</v>
      </c>
      <c r="AC35">
        <v>1231</v>
      </c>
      <c r="AD35" s="27">
        <f t="shared" si="26"/>
        <v>6.5620903923246807E-2</v>
      </c>
      <c r="AE35" s="27">
        <f t="shared" si="27"/>
        <v>2.2030033661778081E-2</v>
      </c>
      <c r="AF35" s="29">
        <f t="shared" si="28"/>
        <v>2.978701936216217</v>
      </c>
      <c r="AG35" s="29">
        <f t="shared" si="29"/>
        <v>0.6089071073464406</v>
      </c>
      <c r="AH35" s="29">
        <f t="shared" si="30"/>
        <v>4.8108108108108105</v>
      </c>
      <c r="AJ35" s="51">
        <f t="shared" si="31"/>
        <v>23.028835429525511</v>
      </c>
      <c r="AK35" s="29">
        <f t="shared" si="32"/>
        <v>4.8108108108108105</v>
      </c>
      <c r="AL35" s="58">
        <f t="shared" si="33"/>
        <v>0.6089071073464406</v>
      </c>
      <c r="AM35" s="24"/>
      <c r="AN35" s="122"/>
      <c r="AO35" s="160"/>
      <c r="AP35" s="160"/>
      <c r="AQ35" s="128"/>
      <c r="AR35" s="160"/>
      <c r="AS35" s="128"/>
    </row>
    <row r="36" spans="1:45" x14ac:dyDescent="0.2">
      <c r="A36" s="1">
        <v>119</v>
      </c>
      <c r="B36" s="1">
        <v>141</v>
      </c>
      <c r="C36" s="1" t="s">
        <v>92</v>
      </c>
      <c r="D36" s="66">
        <v>6</v>
      </c>
      <c r="E36" s="68">
        <v>1245</v>
      </c>
      <c r="F36" s="47">
        <v>1085</v>
      </c>
      <c r="G36" s="47">
        <v>5144</v>
      </c>
      <c r="H36" s="50">
        <v>0.96099999999999997</v>
      </c>
      <c r="I36" s="25">
        <f t="shared" si="18"/>
        <v>6.6212889046389223E-2</v>
      </c>
      <c r="J36" s="25">
        <f t="shared" si="19"/>
        <v>2.2302381886641659E-2</v>
      </c>
      <c r="K36" s="27">
        <f t="shared" si="20"/>
        <v>2.9688707413824895</v>
      </c>
      <c r="L36" s="27">
        <f t="shared" si="21"/>
        <v>0.60962876381964737</v>
      </c>
      <c r="M36" s="27">
        <f t="shared" si="22"/>
        <v>4.7410138248847931</v>
      </c>
      <c r="N36" s="217"/>
      <c r="O36" s="51">
        <f t="shared" si="23"/>
        <v>23.768123886332106</v>
      </c>
      <c r="P36" s="27">
        <f t="shared" si="24"/>
        <v>4.7410138248847931</v>
      </c>
      <c r="Q36" s="58">
        <f t="shared" si="25"/>
        <v>0.60962876381964737</v>
      </c>
      <c r="R36" s="156">
        <f t="shared" si="8"/>
        <v>1082.1215895290043</v>
      </c>
      <c r="S36" s="156">
        <f t="shared" si="9"/>
        <v>1126.03703384912</v>
      </c>
      <c r="T36" s="153"/>
      <c r="U36" s="153"/>
      <c r="W36" s="49">
        <v>119</v>
      </c>
      <c r="X36" s="78">
        <v>6</v>
      </c>
      <c r="Y36" s="17">
        <v>0.97499999999999998</v>
      </c>
      <c r="Z36" s="68">
        <v>1142</v>
      </c>
      <c r="AA36">
        <v>5320</v>
      </c>
      <c r="AB36">
        <v>1098</v>
      </c>
      <c r="AC36">
        <v>1264</v>
      </c>
      <c r="AD36" s="27">
        <f t="shared" si="26"/>
        <v>6.64351263154149E-2</v>
      </c>
      <c r="AE36" s="27">
        <f t="shared" si="27"/>
        <v>2.2431300127752997E-2</v>
      </c>
      <c r="AF36" s="29">
        <f t="shared" si="28"/>
        <v>2.9617153681260953</v>
      </c>
      <c r="AG36" s="29">
        <f t="shared" si="29"/>
        <v>0.60917923721425249</v>
      </c>
      <c r="AH36" s="29">
        <f t="shared" si="30"/>
        <v>4.6584938704028023</v>
      </c>
      <c r="AJ36" s="51">
        <f t="shared" si="31"/>
        <v>24.581341188819366</v>
      </c>
      <c r="AK36" s="29">
        <f t="shared" si="32"/>
        <v>4.6584938704028023</v>
      </c>
      <c r="AL36" s="58">
        <f t="shared" si="33"/>
        <v>0.60917923721425249</v>
      </c>
      <c r="AM36" s="24"/>
      <c r="AN36" s="122"/>
      <c r="AO36" s="160"/>
      <c r="AP36" s="160"/>
      <c r="AQ36" s="128"/>
      <c r="AR36" s="160"/>
      <c r="AS36" s="128"/>
    </row>
    <row r="37" spans="1:45" x14ac:dyDescent="0.2">
      <c r="A37" s="1">
        <v>119</v>
      </c>
      <c r="B37" s="1">
        <v>141</v>
      </c>
      <c r="C37" s="1" t="s">
        <v>92</v>
      </c>
      <c r="D37" s="66">
        <v>6</v>
      </c>
      <c r="E37" s="68">
        <v>1273</v>
      </c>
      <c r="F37" s="47">
        <v>1164</v>
      </c>
      <c r="G37" s="47">
        <v>5226</v>
      </c>
      <c r="H37" s="50">
        <v>0.98199999999999998</v>
      </c>
      <c r="I37" s="25">
        <f t="shared" si="18"/>
        <v>6.4341751462394542E-2</v>
      </c>
      <c r="J37" s="25">
        <f t="shared" si="19"/>
        <v>2.2381919710706966E-2</v>
      </c>
      <c r="K37" s="27">
        <f t="shared" si="20"/>
        <v>2.8747199656701037</v>
      </c>
      <c r="L37" s="27">
        <f t="shared" si="21"/>
        <v>0.58189533566423934</v>
      </c>
      <c r="M37" s="27">
        <f t="shared" si="22"/>
        <v>4.4896907216494846</v>
      </c>
      <c r="N37" s="217"/>
      <c r="O37" s="51">
        <f t="shared" si="23"/>
        <v>24.147009220445486</v>
      </c>
      <c r="P37" s="27">
        <f t="shared" si="24"/>
        <v>4.4896907216494846</v>
      </c>
      <c r="Q37" s="58">
        <f t="shared" si="25"/>
        <v>0.58189533566423934</v>
      </c>
      <c r="R37" s="156">
        <f t="shared" si="8"/>
        <v>1106.4584606188132</v>
      </c>
      <c r="S37" s="156">
        <f t="shared" si="9"/>
        <v>1126.7397765975695</v>
      </c>
      <c r="T37" s="153"/>
      <c r="U37" s="153"/>
      <c r="W37" s="49">
        <v>119</v>
      </c>
      <c r="X37" s="78">
        <v>6</v>
      </c>
      <c r="Y37" s="17">
        <v>1</v>
      </c>
      <c r="Z37" s="68">
        <v>1270</v>
      </c>
      <c r="AA37">
        <v>5554</v>
      </c>
      <c r="AB37">
        <v>1127</v>
      </c>
      <c r="AC37">
        <v>1296</v>
      </c>
      <c r="AD37" s="27">
        <f t="shared" si="26"/>
        <v>6.5974506911994121E-2</v>
      </c>
      <c r="AE37" s="27">
        <f t="shared" si="27"/>
        <v>2.3142926735456662E-2</v>
      </c>
      <c r="AF37" s="29">
        <f t="shared" si="28"/>
        <v>2.8507417262362211</v>
      </c>
      <c r="AG37" s="29">
        <f t="shared" si="29"/>
        <v>0.58431742869503545</v>
      </c>
      <c r="AH37" s="29">
        <f t="shared" si="30"/>
        <v>4.3732283464566928</v>
      </c>
      <c r="AJ37" s="51">
        <f t="shared" si="31"/>
        <v>25.662550556899014</v>
      </c>
      <c r="AK37" s="29">
        <f t="shared" si="32"/>
        <v>4.3732283464566928</v>
      </c>
      <c r="AL37" s="58">
        <f t="shared" si="33"/>
        <v>0.58431742869503545</v>
      </c>
      <c r="AM37" s="24"/>
      <c r="AN37" s="122"/>
      <c r="AO37" s="160"/>
      <c r="AP37" s="160"/>
      <c r="AQ37" s="128"/>
      <c r="AR37" s="160"/>
      <c r="AS37" s="128"/>
    </row>
    <row r="38" spans="1:45" x14ac:dyDescent="0.2">
      <c r="A38" s="1">
        <v>119</v>
      </c>
      <c r="B38" s="1">
        <v>141</v>
      </c>
      <c r="C38" s="1" t="s">
        <v>92</v>
      </c>
      <c r="D38" s="66">
        <v>6</v>
      </c>
      <c r="E38" s="68">
        <v>1305</v>
      </c>
      <c r="F38" s="47">
        <v>1313</v>
      </c>
      <c r="G38" s="289">
        <v>5892</v>
      </c>
      <c r="H38" s="50">
        <v>1.0069999999999999</v>
      </c>
      <c r="I38" s="25">
        <f t="shared" si="18"/>
        <v>6.9027476296308038E-2</v>
      </c>
      <c r="J38" s="25">
        <f t="shared" si="19"/>
        <v>2.3434881142714147E-2</v>
      </c>
      <c r="K38" s="27">
        <f t="shared" si="20"/>
        <v>2.9455014461538469</v>
      </c>
      <c r="L38" s="27">
        <f t="shared" si="21"/>
        <v>0.61755142672008023</v>
      </c>
      <c r="M38" s="217">
        <f t="shared" si="22"/>
        <v>4.4874333587204873</v>
      </c>
      <c r="N38" s="217" t="s">
        <v>153</v>
      </c>
      <c r="O38" s="51">
        <f t="shared" si="23"/>
        <v>27.22429742190295</v>
      </c>
      <c r="P38" s="27">
        <f t="shared" si="24"/>
        <v>4.4874333587204873</v>
      </c>
      <c r="Q38" s="58">
        <f t="shared" si="25"/>
        <v>0.61755142672008023</v>
      </c>
      <c r="R38" s="156">
        <f t="shared" si="8"/>
        <v>1134.2720275785948</v>
      </c>
      <c r="S38" s="156">
        <f t="shared" si="9"/>
        <v>1126.3873163640467</v>
      </c>
      <c r="T38" s="153"/>
      <c r="U38" s="153"/>
      <c r="AD38" s="27"/>
      <c r="AE38" s="27"/>
      <c r="AG38" s="29"/>
      <c r="AH38" s="29"/>
      <c r="AL38" s="58"/>
      <c r="AM38" s="24"/>
      <c r="AN38" s="122"/>
      <c r="AO38" s="160"/>
      <c r="AP38" s="160"/>
      <c r="AQ38" s="128"/>
      <c r="AR38" s="160"/>
      <c r="AS38" s="128"/>
    </row>
    <row r="39" spans="1:45" x14ac:dyDescent="0.2">
      <c r="A39" s="1">
        <v>119</v>
      </c>
      <c r="B39" s="1">
        <v>141</v>
      </c>
      <c r="C39" s="1" t="s">
        <v>92</v>
      </c>
      <c r="D39" s="66">
        <v>6</v>
      </c>
      <c r="E39" s="68">
        <v>1332</v>
      </c>
      <c r="F39" s="47">
        <v>1439</v>
      </c>
      <c r="G39" s="47">
        <v>5517</v>
      </c>
      <c r="H39" s="50">
        <v>1.028</v>
      </c>
      <c r="I39" s="25">
        <f t="shared" si="18"/>
        <v>6.2040432247907597E-2</v>
      </c>
      <c r="J39" s="25">
        <f t="shared" si="19"/>
        <v>2.4153367180189893E-2</v>
      </c>
      <c r="K39" s="27">
        <f t="shared" si="20"/>
        <v>2.5686038631827661</v>
      </c>
      <c r="L39" s="27">
        <f t="shared" si="21"/>
        <v>0.51054900040580131</v>
      </c>
      <c r="M39" s="27">
        <f t="shared" si="22"/>
        <v>3.8339124391938846</v>
      </c>
      <c r="N39" s="217"/>
      <c r="O39" s="51">
        <f t="shared" si="23"/>
        <v>25.491590101262489</v>
      </c>
      <c r="P39" s="27">
        <f t="shared" si="24"/>
        <v>3.8339124391938846</v>
      </c>
      <c r="Q39" s="58">
        <f t="shared" si="25"/>
        <v>0.51054900040580131</v>
      </c>
      <c r="R39" s="156">
        <f t="shared" si="8"/>
        <v>1157.7397247009105</v>
      </c>
      <c r="S39" s="156">
        <f t="shared" si="9"/>
        <v>1126.2059578802632</v>
      </c>
      <c r="T39" s="153"/>
      <c r="U39" s="153"/>
      <c r="AD39" s="27"/>
      <c r="AE39" s="27"/>
      <c r="AG39" s="29"/>
      <c r="AH39" s="29"/>
      <c r="AL39" s="58"/>
      <c r="AM39" s="24"/>
      <c r="AN39" s="122"/>
      <c r="AO39" s="160"/>
      <c r="AP39" s="160"/>
      <c r="AQ39" s="128"/>
      <c r="AR39" s="160"/>
      <c r="AS39" s="128"/>
    </row>
    <row r="40" spans="1:45" x14ac:dyDescent="0.2">
      <c r="A40" s="1">
        <v>119</v>
      </c>
      <c r="B40" s="1">
        <v>141</v>
      </c>
      <c r="C40" s="1" t="s">
        <v>92</v>
      </c>
      <c r="D40" s="66">
        <v>6</v>
      </c>
      <c r="E40" s="68">
        <v>1360</v>
      </c>
      <c r="F40" s="47">
        <v>1561</v>
      </c>
      <c r="G40" s="47">
        <v>5538</v>
      </c>
      <c r="H40" s="50">
        <v>1.0489999999999999</v>
      </c>
      <c r="I40" s="25">
        <f t="shared" si="18"/>
        <v>5.9738651560384125E-2</v>
      </c>
      <c r="J40" s="25">
        <f t="shared" si="19"/>
        <v>2.4615901310951684E-2</v>
      </c>
      <c r="K40" s="27">
        <f t="shared" si="20"/>
        <v>2.4268317786034603</v>
      </c>
      <c r="L40" s="27">
        <f t="shared" si="21"/>
        <v>0.47333680205336082</v>
      </c>
      <c r="M40" s="27">
        <f t="shared" si="22"/>
        <v>3.5477258167841126</v>
      </c>
      <c r="N40" s="217"/>
      <c r="O40" s="51">
        <f t="shared" si="23"/>
        <v>25.588621711218352</v>
      </c>
      <c r="P40" s="27">
        <f t="shared" si="24"/>
        <v>3.5477258167841126</v>
      </c>
      <c r="Q40" s="58">
        <f t="shared" si="25"/>
        <v>0.47333680205336082</v>
      </c>
      <c r="R40" s="156">
        <f t="shared" si="8"/>
        <v>1182.0765957907195</v>
      </c>
      <c r="S40" s="156">
        <f t="shared" si="9"/>
        <v>1126.8604345002093</v>
      </c>
      <c r="T40" s="153"/>
      <c r="U40" s="153"/>
      <c r="AD40" s="27"/>
      <c r="AE40" s="27"/>
      <c r="AG40" s="29"/>
      <c r="AH40" s="29"/>
      <c r="AL40" s="58"/>
      <c r="AM40" s="24"/>
      <c r="AN40" s="122"/>
      <c r="AO40" s="160"/>
      <c r="AP40" s="160"/>
      <c r="AQ40" s="128"/>
      <c r="AR40" s="160"/>
      <c r="AS40" s="128"/>
    </row>
    <row r="41" spans="1:45" x14ac:dyDescent="0.2">
      <c r="A41" s="1">
        <v>119</v>
      </c>
      <c r="B41" s="1">
        <v>141</v>
      </c>
      <c r="C41" s="1" t="s">
        <v>92</v>
      </c>
      <c r="D41" s="66">
        <v>6</v>
      </c>
      <c r="E41" s="68">
        <v>1391</v>
      </c>
      <c r="F41" s="47">
        <v>1782</v>
      </c>
      <c r="G41" s="47">
        <v>5600</v>
      </c>
      <c r="H41" s="50">
        <v>1.073</v>
      </c>
      <c r="I41" s="25">
        <f t="shared" si="18"/>
        <v>5.7744955060956199E-2</v>
      </c>
      <c r="J41" s="25">
        <f t="shared" si="19"/>
        <v>2.6263697876580391E-2</v>
      </c>
      <c r="K41" s="27">
        <f t="shared" si="20"/>
        <v>2.1986604983164981</v>
      </c>
      <c r="L41" s="27">
        <f t="shared" si="21"/>
        <v>0.42161697603546161</v>
      </c>
      <c r="M41" s="27">
        <f t="shared" si="22"/>
        <v>3.1425364758698091</v>
      </c>
      <c r="N41" s="217"/>
      <c r="O41" s="51">
        <f t="shared" si="23"/>
        <v>25.87509598823091</v>
      </c>
      <c r="P41" s="27">
        <f t="shared" si="24"/>
        <v>3.1425364758698091</v>
      </c>
      <c r="Q41" s="58">
        <f t="shared" si="25"/>
        <v>0.42161697603546161</v>
      </c>
      <c r="R41" s="156">
        <f t="shared" si="8"/>
        <v>1209.0209887830079</v>
      </c>
      <c r="S41" s="156">
        <f t="shared" si="9"/>
        <v>1126.7669979338377</v>
      </c>
      <c r="T41" s="153"/>
      <c r="U41" s="153"/>
      <c r="AD41" s="27"/>
      <c r="AE41" s="27"/>
      <c r="AG41" s="29"/>
      <c r="AH41" s="29"/>
      <c r="AL41" s="58"/>
      <c r="AM41" s="24"/>
      <c r="AN41" s="122"/>
      <c r="AO41" s="160"/>
      <c r="AP41" s="160"/>
      <c r="AQ41" s="128"/>
      <c r="AR41" s="160"/>
      <c r="AS41" s="128"/>
    </row>
    <row r="42" spans="1:45" x14ac:dyDescent="0.2">
      <c r="I42" s="25"/>
      <c r="J42" s="25"/>
      <c r="K42" s="27"/>
      <c r="L42" s="27"/>
      <c r="M42" s="27"/>
      <c r="N42" s="217"/>
      <c r="O42" s="51"/>
      <c r="P42" s="27"/>
      <c r="Q42" s="58"/>
      <c r="R42" s="156"/>
      <c r="T42" s="153"/>
      <c r="U42" s="153"/>
      <c r="AD42" s="27"/>
      <c r="AE42" s="27"/>
      <c r="AG42" s="29"/>
      <c r="AH42" s="29"/>
      <c r="AL42" s="58"/>
      <c r="AM42" s="24"/>
      <c r="AN42" s="122"/>
      <c r="AO42" s="160"/>
      <c r="AP42" s="160"/>
      <c r="AQ42" s="128"/>
      <c r="AR42" s="160"/>
      <c r="AS42" s="128"/>
    </row>
    <row r="43" spans="1:45" x14ac:dyDescent="0.2">
      <c r="I43" s="25"/>
      <c r="J43" s="25"/>
      <c r="K43" s="27"/>
      <c r="L43" s="27"/>
      <c r="M43" s="27"/>
      <c r="N43" s="217"/>
      <c r="O43" s="51"/>
      <c r="P43" s="27"/>
      <c r="Q43" s="58"/>
      <c r="R43" s="156"/>
      <c r="T43" s="153"/>
      <c r="U43" s="153"/>
      <c r="AD43" s="27"/>
      <c r="AE43" s="27"/>
      <c r="AG43" s="29"/>
      <c r="AH43" s="29"/>
      <c r="AL43" s="58"/>
      <c r="AM43" s="24"/>
      <c r="AN43" s="122"/>
      <c r="AO43" s="160"/>
      <c r="AP43" s="160"/>
      <c r="AQ43" s="128"/>
      <c r="AR43" s="160"/>
      <c r="AS43" s="128"/>
    </row>
    <row r="44" spans="1:45" x14ac:dyDescent="0.2">
      <c r="A44" s="1">
        <v>120</v>
      </c>
      <c r="B44" s="1" t="s">
        <v>390</v>
      </c>
      <c r="C44" s="1" t="s">
        <v>92</v>
      </c>
      <c r="D44" s="66">
        <v>8</v>
      </c>
      <c r="E44" s="68">
        <v>694</v>
      </c>
      <c r="F44" s="47">
        <v>236</v>
      </c>
      <c r="G44" s="47">
        <v>2221</v>
      </c>
      <c r="H44" s="50">
        <v>0.53500000000000003</v>
      </c>
      <c r="I44" s="25">
        <f t="shared" ref="I44:I59" si="34">0.1515*(G44/1000)/(E44/1000)^2/($D$4/10)^4</f>
        <v>9.2004675585443188E-2</v>
      </c>
      <c r="J44" s="25">
        <f t="shared" ref="J44:J59" si="35">0.5*(F44/1000)/(E44/1000)^3/($D$4/10)^5</f>
        <v>2.8006778440831961E-2</v>
      </c>
      <c r="K44" s="27">
        <f t="shared" ref="K44:K59" si="36">I44/J44</f>
        <v>3.2850859937288139</v>
      </c>
      <c r="L44" s="27">
        <f t="shared" ref="L44:L59" si="37">0.798*I44^1.5/J44</f>
        <v>0.79516010627383649</v>
      </c>
      <c r="M44" s="27">
        <f t="shared" ref="M44:M59" si="38">G44/F44</f>
        <v>9.4110169491525415</v>
      </c>
      <c r="N44" s="217"/>
      <c r="O44" s="51">
        <f t="shared" ref="O44:O59" si="39">G44/(PI()*$D$4^2/4)</f>
        <v>10.262247891046581</v>
      </c>
      <c r="P44" s="27">
        <f t="shared" ref="P44:P59" si="40">M44</f>
        <v>9.4110169491525415</v>
      </c>
      <c r="Q44" s="58">
        <f t="shared" ref="Q44:Q59" si="41">L44</f>
        <v>0.79516010627383649</v>
      </c>
      <c r="R44" s="156">
        <f t="shared" si="8"/>
        <v>603.2067334402642</v>
      </c>
      <c r="S44" s="156">
        <f t="shared" si="9"/>
        <v>1127.4892213836713</v>
      </c>
      <c r="T44" s="153"/>
      <c r="U44" s="153"/>
      <c r="W44" s="9">
        <v>120</v>
      </c>
      <c r="X44" s="107">
        <v>8</v>
      </c>
      <c r="Y44" s="17">
        <v>0.72499999999999998</v>
      </c>
      <c r="Z44" s="68">
        <v>606</v>
      </c>
      <c r="AA44">
        <v>3992</v>
      </c>
      <c r="AB44">
        <v>817</v>
      </c>
      <c r="AC44">
        <v>940</v>
      </c>
      <c r="AD44" s="27">
        <f t="shared" si="26"/>
        <v>9.0139491981270956E-2</v>
      </c>
      <c r="AE44" s="27">
        <f t="shared" si="27"/>
        <v>2.8941339478903635E-2</v>
      </c>
      <c r="AF44" s="29">
        <f t="shared" si="28"/>
        <v>3.1145584000000004</v>
      </c>
      <c r="AG44" s="29">
        <f t="shared" si="29"/>
        <v>0.74620288361475118</v>
      </c>
      <c r="AH44" s="29">
        <f t="shared" si="30"/>
        <v>6.5874587458745877</v>
      </c>
      <c r="AJ44" s="51">
        <f t="shared" si="31"/>
        <v>18.445246997324606</v>
      </c>
      <c r="AK44" s="29">
        <f t="shared" si="32"/>
        <v>6.5874587458745877</v>
      </c>
      <c r="AL44" s="58">
        <f t="shared" si="33"/>
        <v>0.74620288361475118</v>
      </c>
      <c r="AM44" s="24"/>
      <c r="AN44" s="122"/>
      <c r="AO44" s="160"/>
      <c r="AP44" s="160"/>
      <c r="AQ44" s="128"/>
      <c r="AR44" s="160"/>
      <c r="AS44" s="128"/>
    </row>
    <row r="45" spans="1:45" x14ac:dyDescent="0.2">
      <c r="A45" s="1">
        <v>120</v>
      </c>
      <c r="B45" s="1" t="s">
        <v>390</v>
      </c>
      <c r="C45" s="1" t="s">
        <v>92</v>
      </c>
      <c r="D45" s="66">
        <v>8</v>
      </c>
      <c r="E45" s="68">
        <v>811</v>
      </c>
      <c r="F45" s="289">
        <v>356</v>
      </c>
      <c r="G45" s="289">
        <v>2789</v>
      </c>
      <c r="H45" s="50">
        <v>0.626</v>
      </c>
      <c r="I45" s="25">
        <f t="shared" si="34"/>
        <v>8.4603257775416954E-2</v>
      </c>
      <c r="J45" s="25">
        <f t="shared" si="35"/>
        <v>2.6473843638622124E-2</v>
      </c>
      <c r="K45" s="27">
        <f t="shared" si="36"/>
        <v>3.1957300545505629</v>
      </c>
      <c r="L45" s="27">
        <f t="shared" si="37"/>
        <v>0.74176531471388896</v>
      </c>
      <c r="M45" s="217">
        <f t="shared" si="38"/>
        <v>7.834269662921348</v>
      </c>
      <c r="N45" s="217" t="s">
        <v>153</v>
      </c>
      <c r="O45" s="51">
        <f t="shared" si="39"/>
        <v>12.886721912710001</v>
      </c>
      <c r="P45" s="27">
        <f t="shared" si="40"/>
        <v>7.834269662921348</v>
      </c>
      <c r="Q45" s="58">
        <f t="shared" si="41"/>
        <v>0.74176531471388896</v>
      </c>
      <c r="R45" s="156">
        <f t="shared" si="8"/>
        <v>704.90008763696585</v>
      </c>
      <c r="S45" s="156">
        <f t="shared" si="9"/>
        <v>1126.0384786533</v>
      </c>
      <c r="T45" s="153"/>
      <c r="U45" s="153"/>
      <c r="W45" s="9">
        <v>120</v>
      </c>
      <c r="X45" s="107">
        <v>8</v>
      </c>
      <c r="Y45" s="17">
        <v>0.75</v>
      </c>
      <c r="Z45" s="68">
        <v>675</v>
      </c>
      <c r="AA45">
        <v>4266</v>
      </c>
      <c r="AB45">
        <v>845</v>
      </c>
      <c r="AC45">
        <v>972</v>
      </c>
      <c r="AD45" s="27">
        <f t="shared" si="26"/>
        <v>9.0088343611912744E-2</v>
      </c>
      <c r="AE45" s="27">
        <f t="shared" si="27"/>
        <v>2.9156443131283991E-2</v>
      </c>
      <c r="AF45" s="29">
        <f t="shared" si="28"/>
        <v>3.0898262591999996</v>
      </c>
      <c r="AG45" s="29">
        <f t="shared" si="29"/>
        <v>0.74006736273310125</v>
      </c>
      <c r="AH45" s="29">
        <f t="shared" si="30"/>
        <v>6.32</v>
      </c>
      <c r="AJ45" s="51">
        <f t="shared" si="31"/>
        <v>19.711278479605905</v>
      </c>
      <c r="AK45" s="29">
        <f t="shared" si="32"/>
        <v>6.32</v>
      </c>
      <c r="AL45" s="58">
        <f t="shared" si="33"/>
        <v>0.74006736273310125</v>
      </c>
      <c r="AM45" s="24"/>
      <c r="AN45" s="122"/>
      <c r="AO45" s="160"/>
      <c r="AP45" s="160"/>
      <c r="AQ45" s="128"/>
      <c r="AR45" s="160"/>
      <c r="AS45" s="128"/>
    </row>
    <row r="46" spans="1:45" x14ac:dyDescent="0.2">
      <c r="A46" s="1">
        <v>120</v>
      </c>
      <c r="B46" s="1" t="s">
        <v>390</v>
      </c>
      <c r="C46" s="1" t="s">
        <v>92</v>
      </c>
      <c r="D46" s="66">
        <v>8</v>
      </c>
      <c r="E46" s="68">
        <v>926</v>
      </c>
      <c r="F46" s="47">
        <v>575</v>
      </c>
      <c r="G46" s="47">
        <v>3882</v>
      </c>
      <c r="H46" s="50">
        <v>0.71399999999999997</v>
      </c>
      <c r="I46" s="25">
        <f t="shared" si="34"/>
        <v>9.032622046705821E-2</v>
      </c>
      <c r="J46" s="25">
        <f t="shared" si="35"/>
        <v>2.8725291780500914E-2</v>
      </c>
      <c r="K46" s="27">
        <f t="shared" si="36"/>
        <v>3.1444840023652181</v>
      </c>
      <c r="L46" s="27">
        <f t="shared" si="37"/>
        <v>0.75415254351316308</v>
      </c>
      <c r="M46" s="27">
        <f t="shared" si="38"/>
        <v>6.7513043478260872</v>
      </c>
      <c r="N46" s="217"/>
      <c r="O46" s="51">
        <f t="shared" si="39"/>
        <v>17.936986183270069</v>
      </c>
      <c r="P46" s="27">
        <f t="shared" si="40"/>
        <v>6.7513043478260872</v>
      </c>
      <c r="Q46" s="58">
        <f t="shared" si="41"/>
        <v>0.75415254351316308</v>
      </c>
      <c r="R46" s="156">
        <f t="shared" si="8"/>
        <v>804.85509389868105</v>
      </c>
      <c r="S46" s="156">
        <f t="shared" si="9"/>
        <v>1127.2480306704217</v>
      </c>
      <c r="T46" s="153"/>
      <c r="U46" s="153"/>
      <c r="W46" s="9">
        <v>120</v>
      </c>
      <c r="X46" s="107">
        <v>8</v>
      </c>
      <c r="Y46" s="17">
        <v>0.77500000000000002</v>
      </c>
      <c r="Z46" s="68">
        <v>749</v>
      </c>
      <c r="AA46">
        <v>4550</v>
      </c>
      <c r="AB46">
        <v>873</v>
      </c>
      <c r="AC46">
        <v>1004</v>
      </c>
      <c r="AD46" s="27">
        <f t="shared" si="26"/>
        <v>9.0058405143920953E-2</v>
      </c>
      <c r="AE46" s="27">
        <f t="shared" si="27"/>
        <v>2.9356903375037526E-2</v>
      </c>
      <c r="AF46" s="29">
        <f t="shared" si="28"/>
        <v>3.0677079252336448</v>
      </c>
      <c r="AG46" s="29">
        <f t="shared" si="29"/>
        <v>0.73464753465059396</v>
      </c>
      <c r="AH46" s="29">
        <f t="shared" si="30"/>
        <v>6.0747663551401869</v>
      </c>
      <c r="AJ46" s="51">
        <f t="shared" si="31"/>
        <v>21.023515490437614</v>
      </c>
      <c r="AK46" s="29">
        <f t="shared" si="32"/>
        <v>6.0747663551401869</v>
      </c>
      <c r="AL46" s="58">
        <f t="shared" si="33"/>
        <v>0.73464753465059396</v>
      </c>
      <c r="AM46" s="24"/>
      <c r="AN46" s="122"/>
      <c r="AO46" s="160"/>
      <c r="AP46" s="160"/>
      <c r="AQ46" s="128"/>
      <c r="AR46" s="160"/>
      <c r="AS46" s="128"/>
    </row>
    <row r="47" spans="1:45" x14ac:dyDescent="0.2">
      <c r="A47" s="1">
        <v>120</v>
      </c>
      <c r="B47" s="1" t="s">
        <v>390</v>
      </c>
      <c r="C47" s="1" t="s">
        <v>92</v>
      </c>
      <c r="D47" s="66">
        <v>8</v>
      </c>
      <c r="E47" s="68">
        <v>1041</v>
      </c>
      <c r="F47" s="47">
        <v>837</v>
      </c>
      <c r="G47" s="47">
        <v>4899</v>
      </c>
      <c r="H47" s="50">
        <v>0.80300000000000005</v>
      </c>
      <c r="I47" s="25">
        <f t="shared" si="34"/>
        <v>9.0195788822469605E-2</v>
      </c>
      <c r="J47" s="25">
        <f t="shared" si="35"/>
        <v>2.9430851920874263E-2</v>
      </c>
      <c r="K47" s="27">
        <f t="shared" si="36"/>
        <v>3.0646679567741946</v>
      </c>
      <c r="L47" s="27">
        <f t="shared" si="37"/>
        <v>0.73447911218616313</v>
      </c>
      <c r="M47" s="27">
        <f t="shared" si="38"/>
        <v>5.8530465949820787</v>
      </c>
      <c r="N47" s="217"/>
      <c r="O47" s="51">
        <f t="shared" si="39"/>
        <v>22.636088436847004</v>
      </c>
      <c r="P47" s="27">
        <f t="shared" si="40"/>
        <v>5.8530465949820787</v>
      </c>
      <c r="Q47" s="58">
        <f t="shared" si="41"/>
        <v>0.73447911218616313</v>
      </c>
      <c r="R47" s="156">
        <f t="shared" si="8"/>
        <v>904.81010016039636</v>
      </c>
      <c r="S47" s="156">
        <f t="shared" si="9"/>
        <v>1126.7871733006182</v>
      </c>
      <c r="T47" s="153"/>
      <c r="U47" s="153"/>
      <c r="W47" s="9">
        <v>120</v>
      </c>
      <c r="X47" s="107">
        <v>8</v>
      </c>
      <c r="Y47" s="17">
        <v>0.8</v>
      </c>
      <c r="Z47" s="68">
        <v>827</v>
      </c>
      <c r="AA47">
        <v>4844</v>
      </c>
      <c r="AB47">
        <v>901</v>
      </c>
      <c r="AC47">
        <v>1037</v>
      </c>
      <c r="AD47" s="27">
        <f t="shared" si="26"/>
        <v>8.9872516485227663E-2</v>
      </c>
      <c r="AE47" s="27">
        <f t="shared" si="27"/>
        <v>2.9417028721403761E-2</v>
      </c>
      <c r="AF47" s="29">
        <f t="shared" si="28"/>
        <v>3.0551187659492145</v>
      </c>
      <c r="AG47" s="29">
        <f t="shared" si="29"/>
        <v>0.73087724422172495</v>
      </c>
      <c r="AH47" s="29">
        <f t="shared" si="30"/>
        <v>5.857315598548972</v>
      </c>
      <c r="AJ47" s="51">
        <f t="shared" si="31"/>
        <v>22.381958029819735</v>
      </c>
      <c r="AK47" s="29">
        <f t="shared" si="32"/>
        <v>5.857315598548972</v>
      </c>
      <c r="AL47" s="58">
        <f t="shared" si="33"/>
        <v>0.73087724422172495</v>
      </c>
      <c r="AM47" s="24"/>
      <c r="AN47" s="122"/>
      <c r="AO47" s="160"/>
      <c r="AP47" s="160"/>
      <c r="AQ47" s="128"/>
      <c r="AR47" s="160"/>
      <c r="AS47" s="128"/>
    </row>
    <row r="48" spans="1:45" x14ac:dyDescent="0.2">
      <c r="A48" s="1">
        <v>120</v>
      </c>
      <c r="B48" s="1" t="s">
        <v>390</v>
      </c>
      <c r="C48" s="1" t="s">
        <v>92</v>
      </c>
      <c r="D48" s="66">
        <v>8</v>
      </c>
      <c r="E48" s="68">
        <v>1072</v>
      </c>
      <c r="F48" s="47">
        <v>908</v>
      </c>
      <c r="G48" s="47">
        <v>5148</v>
      </c>
      <c r="H48" s="50">
        <v>0.82699999999999996</v>
      </c>
      <c r="I48" s="25">
        <f t="shared" si="34"/>
        <v>8.9377715155259538E-2</v>
      </c>
      <c r="J48" s="25">
        <f t="shared" si="35"/>
        <v>2.9236882111231439E-2</v>
      </c>
      <c r="K48" s="27">
        <f t="shared" si="36"/>
        <v>3.0570193776211454</v>
      </c>
      <c r="L48" s="27">
        <f t="shared" si="37"/>
        <v>0.72931594236864539</v>
      </c>
      <c r="M48" s="27">
        <f t="shared" si="38"/>
        <v>5.6696035242290748</v>
      </c>
      <c r="N48" s="217"/>
      <c r="O48" s="51">
        <f t="shared" si="39"/>
        <v>23.786606097752273</v>
      </c>
      <c r="P48" s="27">
        <f t="shared" si="40"/>
        <v>5.6696035242290748</v>
      </c>
      <c r="Q48" s="58">
        <f t="shared" si="41"/>
        <v>0.72931594236864539</v>
      </c>
      <c r="R48" s="156">
        <f t="shared" si="8"/>
        <v>931.75449315268486</v>
      </c>
      <c r="S48" s="156">
        <f t="shared" si="9"/>
        <v>1126.6680691084462</v>
      </c>
      <c r="T48" s="153"/>
      <c r="U48" s="153"/>
      <c r="W48" s="9">
        <v>120</v>
      </c>
      <c r="X48" s="107">
        <v>8</v>
      </c>
      <c r="Y48" s="17">
        <v>0.82499999999999996</v>
      </c>
      <c r="Z48" s="68">
        <v>912</v>
      </c>
      <c r="AA48">
        <v>5166</v>
      </c>
      <c r="AB48">
        <v>929</v>
      </c>
      <c r="AC48">
        <v>1069</v>
      </c>
      <c r="AD48" s="27">
        <f t="shared" si="26"/>
        <v>9.0194337331093222E-2</v>
      </c>
      <c r="AE48" s="27">
        <f t="shared" si="27"/>
        <v>2.9613605516217747E-2</v>
      </c>
      <c r="AF48" s="29">
        <f t="shared" si="28"/>
        <v>3.0457060448684214</v>
      </c>
      <c r="AG48" s="29">
        <f t="shared" si="29"/>
        <v>0.72992882216897725</v>
      </c>
      <c r="AH48" s="29">
        <f t="shared" si="30"/>
        <v>5.6644736842105265</v>
      </c>
      <c r="AJ48" s="51">
        <f t="shared" si="31"/>
        <v>23.869776049143013</v>
      </c>
      <c r="AK48" s="29">
        <f t="shared" si="32"/>
        <v>5.6644736842105265</v>
      </c>
      <c r="AL48" s="58">
        <f t="shared" si="33"/>
        <v>0.72992882216897725</v>
      </c>
      <c r="AM48" s="24"/>
      <c r="AN48" s="122"/>
      <c r="AO48" s="160"/>
      <c r="AP48" s="160"/>
      <c r="AQ48" s="128"/>
      <c r="AR48" s="160"/>
      <c r="AS48" s="128"/>
    </row>
    <row r="49" spans="1:45" x14ac:dyDescent="0.2">
      <c r="A49" s="1">
        <v>120</v>
      </c>
      <c r="B49" s="1" t="s">
        <v>390</v>
      </c>
      <c r="C49" s="1" t="s">
        <v>92</v>
      </c>
      <c r="D49" s="66">
        <v>8</v>
      </c>
      <c r="E49" s="68">
        <v>1101</v>
      </c>
      <c r="F49" s="47">
        <v>1007</v>
      </c>
      <c r="G49" s="47">
        <v>5460</v>
      </c>
      <c r="H49" s="50">
        <v>0.84899999999999998</v>
      </c>
      <c r="I49" s="25">
        <f t="shared" si="34"/>
        <v>8.9866594717761802E-2</v>
      </c>
      <c r="J49" s="25">
        <f t="shared" si="35"/>
        <v>2.9929335717909344E-2</v>
      </c>
      <c r="K49" s="27">
        <f t="shared" si="36"/>
        <v>3.0026257704071511</v>
      </c>
      <c r="L49" s="27">
        <f t="shared" si="37"/>
        <v>0.71829565890261649</v>
      </c>
      <c r="M49" s="27">
        <f t="shared" si="38"/>
        <v>5.4220456802383321</v>
      </c>
      <c r="N49" s="217"/>
      <c r="O49" s="51">
        <f t="shared" si="39"/>
        <v>25.228218588525138</v>
      </c>
      <c r="P49" s="27">
        <f t="shared" si="40"/>
        <v>5.4220456802383321</v>
      </c>
      <c r="Q49" s="58">
        <f t="shared" si="41"/>
        <v>0.71829565890261649</v>
      </c>
      <c r="R49" s="156">
        <f t="shared" si="8"/>
        <v>956.96053820998691</v>
      </c>
      <c r="S49" s="156">
        <f t="shared" si="9"/>
        <v>1127.1620002473344</v>
      </c>
      <c r="T49" s="153"/>
      <c r="U49" s="153"/>
      <c r="W49" s="9">
        <v>120</v>
      </c>
      <c r="X49" s="107">
        <v>8</v>
      </c>
      <c r="Y49" s="17">
        <v>0.85</v>
      </c>
      <c r="Z49" s="68">
        <v>1005</v>
      </c>
      <c r="AA49">
        <v>5469</v>
      </c>
      <c r="AB49">
        <v>958</v>
      </c>
      <c r="AC49">
        <v>1102</v>
      </c>
      <c r="AD49" s="27">
        <f t="shared" si="26"/>
        <v>8.9851434480109876E-2</v>
      </c>
      <c r="AE49" s="27">
        <f t="shared" si="27"/>
        <v>2.9788651412607954E-2</v>
      </c>
      <c r="AF49" s="29">
        <f t="shared" si="28"/>
        <v>3.0162974897910462</v>
      </c>
      <c r="AG49" s="29">
        <f t="shared" si="29"/>
        <v>0.72150537621539113</v>
      </c>
      <c r="AH49" s="29">
        <f t="shared" si="30"/>
        <v>5.4417910447761191</v>
      </c>
      <c r="AJ49" s="51">
        <f t="shared" si="31"/>
        <v>25.269803564220506</v>
      </c>
      <c r="AK49" s="29">
        <f t="shared" si="32"/>
        <v>5.4417910447761191</v>
      </c>
      <c r="AL49" s="58">
        <f t="shared" si="33"/>
        <v>0.72150537621539113</v>
      </c>
      <c r="AM49" s="24"/>
      <c r="AN49" s="122"/>
      <c r="AO49" s="160"/>
      <c r="AP49" s="160"/>
      <c r="AQ49" s="128"/>
      <c r="AR49" s="160"/>
      <c r="AS49" s="128"/>
    </row>
    <row r="50" spans="1:45" x14ac:dyDescent="0.2">
      <c r="A50" s="1">
        <v>120</v>
      </c>
      <c r="B50" s="1" t="s">
        <v>390</v>
      </c>
      <c r="C50" s="1" t="s">
        <v>92</v>
      </c>
      <c r="D50" s="66">
        <v>8</v>
      </c>
      <c r="E50" s="68">
        <v>1130</v>
      </c>
      <c r="F50" s="47">
        <v>1099</v>
      </c>
      <c r="G50" s="47">
        <v>5792</v>
      </c>
      <c r="H50" s="50">
        <v>0.872</v>
      </c>
      <c r="I50" s="25">
        <f t="shared" si="34"/>
        <v>9.0500701776342007E-2</v>
      </c>
      <c r="J50" s="25">
        <f t="shared" si="35"/>
        <v>3.021286611122256E-2</v>
      </c>
      <c r="K50" s="27">
        <f t="shared" si="36"/>
        <v>2.9954358333030031</v>
      </c>
      <c r="L50" s="27">
        <f t="shared" si="37"/>
        <v>0.71909933245073554</v>
      </c>
      <c r="M50" s="27">
        <f t="shared" si="38"/>
        <v>5.2702456778889903</v>
      </c>
      <c r="N50" s="217"/>
      <c r="O50" s="51">
        <f t="shared" si="39"/>
        <v>26.762242136398825</v>
      </c>
      <c r="P50" s="27">
        <f t="shared" si="40"/>
        <v>5.2702456778889903</v>
      </c>
      <c r="Q50" s="58">
        <f t="shared" si="41"/>
        <v>0.71909933245073554</v>
      </c>
      <c r="R50" s="156">
        <f t="shared" si="8"/>
        <v>982.16658326728907</v>
      </c>
      <c r="S50" s="156">
        <f t="shared" si="9"/>
        <v>1126.3378248478086</v>
      </c>
      <c r="T50" s="153"/>
      <c r="U50" s="153"/>
      <c r="W50" s="9">
        <v>120</v>
      </c>
      <c r="X50" s="107">
        <v>8</v>
      </c>
      <c r="Y50" s="17">
        <v>0.875</v>
      </c>
      <c r="Z50" s="68">
        <v>1110</v>
      </c>
      <c r="AA50">
        <v>5823</v>
      </c>
      <c r="AB50">
        <v>986</v>
      </c>
      <c r="AC50">
        <v>1134</v>
      </c>
      <c r="AD50" s="27">
        <f t="shared" si="26"/>
        <v>9.0344342521685689E-2</v>
      </c>
      <c r="AE50" s="27">
        <f t="shared" si="27"/>
        <v>3.0193494461317999E-2</v>
      </c>
      <c r="AF50" s="29">
        <f t="shared" si="28"/>
        <v>2.9921790814054057</v>
      </c>
      <c r="AG50" s="29">
        <f t="shared" si="29"/>
        <v>0.71769670871747882</v>
      </c>
      <c r="AH50" s="29">
        <f t="shared" si="30"/>
        <v>5.2459459459459463</v>
      </c>
      <c r="AJ50" s="51">
        <f t="shared" si="31"/>
        <v>26.905479274905105</v>
      </c>
      <c r="AK50" s="29">
        <f t="shared" si="32"/>
        <v>5.2459459459459463</v>
      </c>
      <c r="AL50" s="58">
        <f t="shared" si="33"/>
        <v>0.71769670871747882</v>
      </c>
      <c r="AM50" s="24"/>
      <c r="AN50" s="122"/>
      <c r="AO50" s="160"/>
      <c r="AP50" s="160"/>
      <c r="AQ50" s="128"/>
      <c r="AR50" s="160"/>
      <c r="AS50" s="128"/>
    </row>
    <row r="51" spans="1:45" x14ac:dyDescent="0.2">
      <c r="A51" s="1">
        <v>120</v>
      </c>
      <c r="B51" s="1" t="s">
        <v>390</v>
      </c>
      <c r="C51" s="1" t="s">
        <v>92</v>
      </c>
      <c r="D51" s="66">
        <v>8</v>
      </c>
      <c r="E51" s="68">
        <v>1159</v>
      </c>
      <c r="F51" s="47">
        <v>1192</v>
      </c>
      <c r="G51" s="47">
        <v>6083</v>
      </c>
      <c r="H51" s="50">
        <v>0.89400000000000002</v>
      </c>
      <c r="I51" s="25">
        <f t="shared" si="34"/>
        <v>9.0350638330490743E-2</v>
      </c>
      <c r="J51" s="25">
        <f t="shared" si="35"/>
        <v>3.0370749634773531E-2</v>
      </c>
      <c r="K51" s="27">
        <f t="shared" si="36"/>
        <v>2.9749228918288591</v>
      </c>
      <c r="L51" s="27">
        <f t="shared" si="37"/>
        <v>0.71358254390989717</v>
      </c>
      <c r="M51" s="27">
        <f t="shared" si="38"/>
        <v>5.1031879194630871</v>
      </c>
      <c r="N51" s="217"/>
      <c r="O51" s="51">
        <f t="shared" si="39"/>
        <v>28.106823017215824</v>
      </c>
      <c r="P51" s="27">
        <f t="shared" si="40"/>
        <v>5.1031879194630871</v>
      </c>
      <c r="Q51" s="58">
        <f t="shared" si="41"/>
        <v>0.71358254390989717</v>
      </c>
      <c r="R51" s="156">
        <f t="shared" si="8"/>
        <v>1007.3726283245911</v>
      </c>
      <c r="S51" s="156">
        <f t="shared" si="9"/>
        <v>1126.8150204973056</v>
      </c>
      <c r="T51" s="153"/>
      <c r="U51" s="153"/>
      <c r="W51" s="9">
        <v>120</v>
      </c>
      <c r="X51" s="107">
        <v>8</v>
      </c>
      <c r="Y51" s="17">
        <v>0.9</v>
      </c>
      <c r="Z51" s="68">
        <v>1222</v>
      </c>
      <c r="AA51">
        <v>6177</v>
      </c>
      <c r="AB51">
        <v>1014</v>
      </c>
      <c r="AC51">
        <v>1166</v>
      </c>
      <c r="AD51" s="27">
        <f t="shared" si="26"/>
        <v>9.064853321617522E-2</v>
      </c>
      <c r="AE51" s="27">
        <f t="shared" si="27"/>
        <v>3.0577721356370623E-2</v>
      </c>
      <c r="AF51" s="29">
        <f t="shared" si="28"/>
        <v>2.9645287220621928</v>
      </c>
      <c r="AG51" s="29">
        <f t="shared" si="29"/>
        <v>0.71226063791456851</v>
      </c>
      <c r="AH51" s="29">
        <f t="shared" si="30"/>
        <v>5.0548281505728312</v>
      </c>
      <c r="AJ51" s="51">
        <f t="shared" si="31"/>
        <v>28.541154985589703</v>
      </c>
      <c r="AK51" s="29">
        <f t="shared" si="32"/>
        <v>5.0548281505728312</v>
      </c>
      <c r="AL51" s="58">
        <f t="shared" si="33"/>
        <v>0.71226063791456851</v>
      </c>
      <c r="AM51" s="24"/>
      <c r="AN51" s="122"/>
      <c r="AO51" s="160"/>
      <c r="AP51" s="160"/>
      <c r="AQ51" s="128"/>
      <c r="AR51" s="160"/>
      <c r="AS51" s="128"/>
    </row>
    <row r="52" spans="1:45" x14ac:dyDescent="0.2">
      <c r="A52" s="1">
        <v>120</v>
      </c>
      <c r="B52" s="1" t="s">
        <v>390</v>
      </c>
      <c r="C52" s="1" t="s">
        <v>92</v>
      </c>
      <c r="D52" s="66">
        <v>8</v>
      </c>
      <c r="E52" s="68">
        <v>1187</v>
      </c>
      <c r="F52" s="47">
        <v>1299</v>
      </c>
      <c r="G52" s="47">
        <v>6414</v>
      </c>
      <c r="H52" s="50">
        <v>0.91600000000000004</v>
      </c>
      <c r="I52" s="25">
        <f t="shared" si="34"/>
        <v>9.0825500209552074E-2</v>
      </c>
      <c r="J52" s="25">
        <f t="shared" si="35"/>
        <v>3.0809635358944105E-2</v>
      </c>
      <c r="K52" s="27">
        <f t="shared" si="36"/>
        <v>2.9479576486836034</v>
      </c>
      <c r="L52" s="27">
        <f t="shared" si="37"/>
        <v>0.70897028095804548</v>
      </c>
      <c r="M52" s="27">
        <f t="shared" si="38"/>
        <v>4.937644341801386</v>
      </c>
      <c r="N52" s="217"/>
      <c r="O52" s="51">
        <f t="shared" si="39"/>
        <v>29.636226012234474</v>
      </c>
      <c r="P52" s="27">
        <f t="shared" si="40"/>
        <v>4.937644341801386</v>
      </c>
      <c r="Q52" s="58">
        <f t="shared" si="41"/>
        <v>0.70897028095804548</v>
      </c>
      <c r="R52" s="156">
        <f>E52*(PI()/30)*($D$4/2)</f>
        <v>1031.7094994143999</v>
      </c>
      <c r="S52" s="156">
        <f>R52/H52</f>
        <v>1126.3204142078603</v>
      </c>
      <c r="T52" s="153"/>
      <c r="U52" s="153"/>
      <c r="W52" s="9">
        <v>120</v>
      </c>
      <c r="X52" s="107">
        <v>8</v>
      </c>
      <c r="Y52" s="17">
        <v>0.92500000000000004</v>
      </c>
      <c r="Z52" s="68">
        <v>1344</v>
      </c>
      <c r="AA52">
        <v>6553</v>
      </c>
      <c r="AB52">
        <v>1042</v>
      </c>
      <c r="AC52">
        <v>1199</v>
      </c>
      <c r="AD52" s="27">
        <f t="shared" si="26"/>
        <v>9.0945681658103836E-2</v>
      </c>
      <c r="AE52" s="27">
        <f t="shared" si="27"/>
        <v>3.092938492742757E-2</v>
      </c>
      <c r="AF52" s="29">
        <f t="shared" si="28"/>
        <v>2.940429687544643</v>
      </c>
      <c r="AG52" s="29">
        <f t="shared" si="29"/>
        <v>0.70762754761061064</v>
      </c>
      <c r="AH52" s="29">
        <f t="shared" si="30"/>
        <v>4.8757440476190474</v>
      </c>
      <c r="AJ52" s="51">
        <f t="shared" si="31"/>
        <v>30.278482859085205</v>
      </c>
      <c r="AK52" s="29">
        <f t="shared" si="32"/>
        <v>4.8757440476190474</v>
      </c>
      <c r="AL52" s="58">
        <f t="shared" si="33"/>
        <v>0.70762754761061064</v>
      </c>
      <c r="AM52" s="24"/>
      <c r="AN52" s="122"/>
      <c r="AO52" s="160"/>
      <c r="AP52" s="160"/>
      <c r="AQ52" s="128"/>
      <c r="AR52" s="160"/>
      <c r="AS52" s="128"/>
    </row>
    <row r="53" spans="1:45" x14ac:dyDescent="0.2">
      <c r="A53" s="1">
        <v>120</v>
      </c>
      <c r="B53" s="1" t="s">
        <v>390</v>
      </c>
      <c r="C53" s="1" t="s">
        <v>92</v>
      </c>
      <c r="D53" s="66">
        <v>8</v>
      </c>
      <c r="E53" s="68">
        <v>1217</v>
      </c>
      <c r="F53" s="47">
        <v>1420</v>
      </c>
      <c r="G53" s="47">
        <v>6747</v>
      </c>
      <c r="H53" s="50">
        <v>0.93899999999999995</v>
      </c>
      <c r="I53" s="25">
        <f t="shared" si="34"/>
        <v>9.088868801045108E-2</v>
      </c>
      <c r="J53" s="25">
        <f t="shared" si="35"/>
        <v>3.1249723126055316E-2</v>
      </c>
      <c r="K53" s="27">
        <f t="shared" si="36"/>
        <v>2.9084637852253525</v>
      </c>
      <c r="L53" s="27">
        <f t="shared" si="37"/>
        <v>0.69971545912926669</v>
      </c>
      <c r="M53" s="27">
        <f t="shared" si="38"/>
        <v>4.7514084507042256</v>
      </c>
      <c r="N53" s="217"/>
      <c r="O53" s="51">
        <f t="shared" si="39"/>
        <v>31.174870112963205</v>
      </c>
      <c r="P53" s="27">
        <f t="shared" si="40"/>
        <v>4.7514084507042256</v>
      </c>
      <c r="Q53" s="58">
        <f t="shared" si="41"/>
        <v>0.69971545912926669</v>
      </c>
      <c r="R53" s="156">
        <f>E53*(PI()/30)*($D$4/2)</f>
        <v>1057.7847184391953</v>
      </c>
      <c r="S53" s="156">
        <f>R53/H53</f>
        <v>1126.5012975923273</v>
      </c>
      <c r="T53" s="153"/>
      <c r="U53" s="153"/>
      <c r="W53" s="9">
        <v>120</v>
      </c>
      <c r="X53" s="107">
        <v>8</v>
      </c>
      <c r="Y53" s="17">
        <v>0.95</v>
      </c>
      <c r="Z53" s="68">
        <v>1478</v>
      </c>
      <c r="AA53">
        <v>6921</v>
      </c>
      <c r="AB53">
        <v>1070</v>
      </c>
      <c r="AC53">
        <v>1231</v>
      </c>
      <c r="AD53" s="27">
        <f t="shared" si="26"/>
        <v>9.1124052177526324E-2</v>
      </c>
      <c r="AE53" s="27">
        <f t="shared" si="27"/>
        <v>3.1428947637169892E-2</v>
      </c>
      <c r="AF53" s="29">
        <f t="shared" si="28"/>
        <v>2.8993669539783498</v>
      </c>
      <c r="AG53" s="29">
        <f t="shared" si="29"/>
        <v>0.69842952152428761</v>
      </c>
      <c r="AH53" s="29">
        <f t="shared" si="30"/>
        <v>4.6826792963464143</v>
      </c>
      <c r="AJ53" s="51">
        <f t="shared" si="31"/>
        <v>31.97884630974038</v>
      </c>
      <c r="AK53" s="29">
        <f t="shared" si="32"/>
        <v>4.6826792963464143</v>
      </c>
      <c r="AL53" s="58">
        <f t="shared" si="33"/>
        <v>0.69842952152428761</v>
      </c>
      <c r="AM53" s="24"/>
      <c r="AN53" s="122"/>
      <c r="AO53" s="160"/>
      <c r="AP53" s="160"/>
      <c r="AQ53" s="128"/>
      <c r="AR53" s="160"/>
      <c r="AS53" s="128"/>
    </row>
    <row r="54" spans="1:45" x14ac:dyDescent="0.2">
      <c r="A54" s="1">
        <v>120</v>
      </c>
      <c r="B54" s="1" t="s">
        <v>390</v>
      </c>
      <c r="C54" s="1" t="s">
        <v>92</v>
      </c>
      <c r="D54" s="66">
        <v>8</v>
      </c>
      <c r="E54" s="68">
        <v>1244</v>
      </c>
      <c r="F54" s="47">
        <v>1532</v>
      </c>
      <c r="G54" s="47">
        <v>7079</v>
      </c>
      <c r="H54" s="50">
        <v>0.96</v>
      </c>
      <c r="I54" s="25">
        <f t="shared" si="34"/>
        <v>9.1266507629842869E-2</v>
      </c>
      <c r="J54" s="25">
        <f t="shared" si="35"/>
        <v>3.1566555028930847E-2</v>
      </c>
      <c r="K54" s="27">
        <f t="shared" si="36"/>
        <v>2.8912406674151434</v>
      </c>
      <c r="L54" s="27">
        <f t="shared" si="37"/>
        <v>0.69701616689435963</v>
      </c>
      <c r="M54" s="27">
        <f t="shared" si="38"/>
        <v>4.6207571801566578</v>
      </c>
      <c r="N54" s="217"/>
      <c r="O54" s="51">
        <f t="shared" si="39"/>
        <v>32.708893660836893</v>
      </c>
      <c r="P54" s="27">
        <f t="shared" si="40"/>
        <v>4.6207571801566578</v>
      </c>
      <c r="Q54" s="58">
        <f t="shared" si="41"/>
        <v>0.69701616689435963</v>
      </c>
      <c r="R54" s="156">
        <f t="shared" si="8"/>
        <v>1081.252415561511</v>
      </c>
      <c r="S54" s="156">
        <f t="shared" si="9"/>
        <v>1126.3045995432408</v>
      </c>
      <c r="T54" s="153"/>
      <c r="U54" s="153"/>
      <c r="W54" s="9">
        <v>120</v>
      </c>
      <c r="X54" s="107">
        <v>8</v>
      </c>
      <c r="Y54" s="17">
        <v>0.97499999999999998</v>
      </c>
      <c r="Z54" s="68">
        <v>1627</v>
      </c>
      <c r="AA54">
        <v>7245</v>
      </c>
      <c r="AB54">
        <v>1098</v>
      </c>
      <c r="AC54">
        <v>1264</v>
      </c>
      <c r="AD54" s="27">
        <f t="shared" si="26"/>
        <v>9.0474152284808429E-2</v>
      </c>
      <c r="AE54" s="27">
        <f t="shared" si="27"/>
        <v>3.1957727940327606E-2</v>
      </c>
      <c r="AF54" s="29">
        <f t="shared" si="28"/>
        <v>2.8310570905961896</v>
      </c>
      <c r="AG54" s="29">
        <f t="shared" si="29"/>
        <v>0.67953805063483752</v>
      </c>
      <c r="AH54" s="29">
        <f t="shared" si="30"/>
        <v>4.4529809465273509</v>
      </c>
      <c r="AJ54" s="51">
        <f t="shared" si="31"/>
        <v>33.475905434773736</v>
      </c>
      <c r="AK54" s="29">
        <f t="shared" si="32"/>
        <v>4.4529809465273509</v>
      </c>
      <c r="AL54" s="58">
        <f t="shared" si="33"/>
        <v>0.67953805063483752</v>
      </c>
      <c r="AM54" s="24"/>
      <c r="AN54" s="122"/>
      <c r="AO54" s="160"/>
      <c r="AP54" s="160"/>
      <c r="AQ54" s="128"/>
      <c r="AR54" s="160"/>
      <c r="AS54" s="128"/>
    </row>
    <row r="55" spans="1:45" x14ac:dyDescent="0.2">
      <c r="A55" s="1">
        <v>120</v>
      </c>
      <c r="B55" s="1" t="s">
        <v>390</v>
      </c>
      <c r="C55" s="1" t="s">
        <v>92</v>
      </c>
      <c r="D55" s="66">
        <v>8</v>
      </c>
      <c r="E55" s="68">
        <v>1274</v>
      </c>
      <c r="F55" s="47">
        <v>1675</v>
      </c>
      <c r="G55" s="47">
        <v>7328</v>
      </c>
      <c r="H55" s="50">
        <v>0.98299999999999998</v>
      </c>
      <c r="I55" s="25">
        <f t="shared" si="34"/>
        <v>9.0079690499715162E-2</v>
      </c>
      <c r="J55" s="25">
        <f t="shared" si="35"/>
        <v>3.2131876680688641E-2</v>
      </c>
      <c r="K55" s="27">
        <f t="shared" si="36"/>
        <v>2.8034369543641793</v>
      </c>
      <c r="L55" s="27">
        <f t="shared" si="37"/>
        <v>0.6714398728281844</v>
      </c>
      <c r="M55" s="27">
        <f t="shared" si="38"/>
        <v>4.3749253731343281</v>
      </c>
      <c r="N55" s="217"/>
      <c r="O55" s="51">
        <f t="shared" si="39"/>
        <v>33.859411321742165</v>
      </c>
      <c r="P55" s="27">
        <f t="shared" si="40"/>
        <v>4.3749253731343281</v>
      </c>
      <c r="Q55" s="58">
        <f t="shared" si="41"/>
        <v>0.6714398728281844</v>
      </c>
      <c r="R55" s="156">
        <f t="shared" si="8"/>
        <v>1107.3276345863064</v>
      </c>
      <c r="S55" s="156">
        <f t="shared" si="9"/>
        <v>1126.4777564458866</v>
      </c>
      <c r="T55" s="153"/>
      <c r="U55" s="153"/>
      <c r="W55" s="9">
        <v>120</v>
      </c>
      <c r="X55" s="107">
        <v>8</v>
      </c>
      <c r="Y55" s="17">
        <v>1</v>
      </c>
      <c r="Z55" s="68">
        <v>1786</v>
      </c>
      <c r="AA55">
        <v>7514</v>
      </c>
      <c r="AB55">
        <v>1127</v>
      </c>
      <c r="AC55">
        <v>1295</v>
      </c>
      <c r="AD55" s="27">
        <f t="shared" si="26"/>
        <v>8.9394733614078639E-2</v>
      </c>
      <c r="AE55" s="27">
        <f t="shared" si="27"/>
        <v>3.2621333741205398E-2</v>
      </c>
      <c r="AF55" s="29">
        <f t="shared" si="28"/>
        <v>2.7403764151175811</v>
      </c>
      <c r="AG55" s="29">
        <f t="shared" si="29"/>
        <v>0.65383637751263635</v>
      </c>
      <c r="AH55" s="29">
        <f t="shared" si="30"/>
        <v>4.2071668533034714</v>
      </c>
      <c r="AJ55" s="51">
        <f t="shared" si="31"/>
        <v>34.718834152779834</v>
      </c>
      <c r="AK55" s="29">
        <f t="shared" si="32"/>
        <v>4.2071668533034714</v>
      </c>
      <c r="AL55" s="58">
        <f t="shared" si="33"/>
        <v>0.65383637751263635</v>
      </c>
      <c r="AM55" s="24"/>
      <c r="AN55" s="122"/>
      <c r="AO55" s="160"/>
      <c r="AP55" s="160"/>
      <c r="AQ55" s="128"/>
      <c r="AR55" s="160"/>
      <c r="AS55" s="128"/>
    </row>
    <row r="56" spans="1:45" x14ac:dyDescent="0.2">
      <c r="A56" s="1">
        <v>120</v>
      </c>
      <c r="B56" s="1" t="s">
        <v>390</v>
      </c>
      <c r="C56" s="1" t="s">
        <v>92</v>
      </c>
      <c r="D56" s="66">
        <v>8</v>
      </c>
      <c r="E56" s="68">
        <v>1305</v>
      </c>
      <c r="F56" s="47">
        <v>1840</v>
      </c>
      <c r="G56" s="47">
        <v>7577</v>
      </c>
      <c r="H56" s="50">
        <v>1.0069999999999999</v>
      </c>
      <c r="I56" s="25">
        <f t="shared" si="34"/>
        <v>8.8768022385798701E-2</v>
      </c>
      <c r="J56" s="25">
        <f t="shared" si="35"/>
        <v>3.2840960626499646E-2</v>
      </c>
      <c r="K56" s="27">
        <f t="shared" si="36"/>
        <v>2.702966682228261</v>
      </c>
      <c r="L56" s="27">
        <f t="shared" si="37"/>
        <v>0.64264607010383268</v>
      </c>
      <c r="M56" s="27">
        <f t="shared" si="38"/>
        <v>4.1179347826086961</v>
      </c>
      <c r="N56" s="217"/>
      <c r="O56" s="51">
        <f t="shared" si="39"/>
        <v>35.00992898264743</v>
      </c>
      <c r="P56" s="27">
        <f t="shared" si="40"/>
        <v>4.1179347826086961</v>
      </c>
      <c r="Q56" s="58">
        <f t="shared" si="41"/>
        <v>0.64264607010383268</v>
      </c>
      <c r="R56" s="156">
        <f t="shared" si="8"/>
        <v>1134.2720275785948</v>
      </c>
      <c r="S56" s="156">
        <f t="shared" si="9"/>
        <v>1126.3873163640467</v>
      </c>
      <c r="T56" s="153"/>
      <c r="U56" s="153"/>
      <c r="AD56" s="27"/>
      <c r="AE56" s="27"/>
      <c r="AG56" s="29"/>
      <c r="AH56" s="29"/>
      <c r="AL56" s="58"/>
      <c r="AM56" s="24"/>
      <c r="AN56" s="122"/>
      <c r="AO56" s="160"/>
      <c r="AP56" s="160"/>
      <c r="AQ56" s="128"/>
      <c r="AR56" s="160"/>
      <c r="AS56" s="128"/>
    </row>
    <row r="57" spans="1:45" x14ac:dyDescent="0.2">
      <c r="A57" s="1">
        <v>120</v>
      </c>
      <c r="B57" s="1" t="s">
        <v>390</v>
      </c>
      <c r="C57" s="1" t="s">
        <v>92</v>
      </c>
      <c r="D57" s="66">
        <v>8</v>
      </c>
      <c r="E57" s="68">
        <v>1330</v>
      </c>
      <c r="F57" s="47">
        <v>1961</v>
      </c>
      <c r="G57" s="47">
        <v>7723</v>
      </c>
      <c r="H57" s="50">
        <v>1.0249999999999999</v>
      </c>
      <c r="I57" s="25">
        <f t="shared" si="34"/>
        <v>8.7109001094853172E-2</v>
      </c>
      <c r="J57" s="25">
        <f t="shared" si="35"/>
        <v>3.3063759621749199E-2</v>
      </c>
      <c r="K57" s="27">
        <f t="shared" si="36"/>
        <v>2.6345764090770016</v>
      </c>
      <c r="L57" s="27">
        <f t="shared" si="37"/>
        <v>0.62050488776851975</v>
      </c>
      <c r="M57" s="27">
        <f t="shared" si="38"/>
        <v>3.9382967873533912</v>
      </c>
      <c r="N57" s="217"/>
      <c r="O57" s="51">
        <f t="shared" si="39"/>
        <v>35.684529699483448</v>
      </c>
      <c r="P57" s="27">
        <f t="shared" si="40"/>
        <v>3.9382967873533912</v>
      </c>
      <c r="Q57" s="58">
        <f t="shared" si="41"/>
        <v>0.62050488776851975</v>
      </c>
      <c r="R57" s="156">
        <f t="shared" si="8"/>
        <v>1156.0013767659243</v>
      </c>
      <c r="S57" s="156">
        <f t="shared" si="9"/>
        <v>1127.8062212350483</v>
      </c>
      <c r="T57" s="153"/>
      <c r="U57" s="153"/>
      <c r="AD57" s="27"/>
      <c r="AE57" s="27"/>
      <c r="AG57" s="29"/>
      <c r="AH57" s="29"/>
      <c r="AL57" s="58"/>
      <c r="AM57" s="24"/>
      <c r="AN57" s="122"/>
      <c r="AO57" s="160"/>
      <c r="AP57" s="160"/>
      <c r="AQ57" s="128"/>
      <c r="AR57" s="160"/>
      <c r="AS57" s="128"/>
    </row>
    <row r="58" spans="1:45" x14ac:dyDescent="0.2">
      <c r="A58" s="1">
        <v>120</v>
      </c>
      <c r="B58" s="1" t="s">
        <v>390</v>
      </c>
      <c r="C58" s="1" t="s">
        <v>92</v>
      </c>
      <c r="D58" s="66">
        <v>8</v>
      </c>
      <c r="E58" s="68">
        <v>1362</v>
      </c>
      <c r="F58" s="47">
        <v>2151</v>
      </c>
      <c r="G58" s="47">
        <v>7868</v>
      </c>
      <c r="H58" s="50">
        <v>1.0509999999999999</v>
      </c>
      <c r="I58" s="25">
        <f t="shared" si="34"/>
        <v>8.4623389543635449E-2</v>
      </c>
      <c r="J58" s="25">
        <f t="shared" si="35"/>
        <v>3.3770590280649972E-2</v>
      </c>
      <c r="K58" s="27">
        <f t="shared" si="36"/>
        <v>2.5058309268619254</v>
      </c>
      <c r="L58" s="27">
        <f t="shared" si="37"/>
        <v>0.58170107276057814</v>
      </c>
      <c r="M58" s="27">
        <f t="shared" si="38"/>
        <v>3.6578335657833567</v>
      </c>
      <c r="N58" s="217"/>
      <c r="O58" s="51">
        <f t="shared" si="39"/>
        <v>36.354509863464429</v>
      </c>
      <c r="P58" s="27">
        <f t="shared" si="40"/>
        <v>3.6578335657833567</v>
      </c>
      <c r="Q58" s="58">
        <f t="shared" si="41"/>
        <v>0.58170107276057814</v>
      </c>
      <c r="R58" s="156">
        <f t="shared" si="8"/>
        <v>1183.8149437257057</v>
      </c>
      <c r="S58" s="156">
        <f t="shared" si="9"/>
        <v>1126.37007014815</v>
      </c>
      <c r="T58" s="153"/>
      <c r="U58" s="153"/>
      <c r="AD58" s="27"/>
      <c r="AE58" s="27"/>
      <c r="AG58" s="29"/>
      <c r="AH58" s="29"/>
      <c r="AL58" s="58"/>
      <c r="AM58" s="24"/>
      <c r="AN58" s="122"/>
      <c r="AO58" s="160"/>
      <c r="AP58" s="160"/>
      <c r="AQ58" s="128"/>
      <c r="AR58" s="160"/>
      <c r="AS58" s="128"/>
    </row>
    <row r="59" spans="1:45" x14ac:dyDescent="0.2">
      <c r="A59" s="1">
        <v>120</v>
      </c>
      <c r="B59" s="1" t="s">
        <v>390</v>
      </c>
      <c r="C59" s="1" t="s">
        <v>92</v>
      </c>
      <c r="D59" s="66">
        <v>8</v>
      </c>
      <c r="E59" s="68">
        <v>1390</v>
      </c>
      <c r="F59" s="47">
        <v>2310</v>
      </c>
      <c r="G59" s="47">
        <v>8013</v>
      </c>
      <c r="H59" s="50">
        <v>1.0720000000000001</v>
      </c>
      <c r="I59" s="25">
        <f t="shared" si="34"/>
        <v>8.2745774043000681E-2</v>
      </c>
      <c r="J59" s="25">
        <f t="shared" si="35"/>
        <v>3.4119066730531437E-2</v>
      </c>
      <c r="K59" s="27">
        <f t="shared" si="36"/>
        <v>2.4252062548051949</v>
      </c>
      <c r="L59" s="27">
        <f t="shared" si="37"/>
        <v>0.5567041803110494</v>
      </c>
      <c r="M59" s="27">
        <f t="shared" si="38"/>
        <v>3.4688311688311688</v>
      </c>
      <c r="N59" s="217"/>
      <c r="O59" s="51">
        <f t="shared" si="39"/>
        <v>37.02449002744541</v>
      </c>
      <c r="P59" s="27">
        <f t="shared" si="40"/>
        <v>3.4688311688311688</v>
      </c>
      <c r="Q59" s="58">
        <f t="shared" si="41"/>
        <v>0.5567041803110494</v>
      </c>
      <c r="R59" s="156">
        <f t="shared" si="8"/>
        <v>1208.1518148155149</v>
      </c>
      <c r="S59" s="156">
        <f t="shared" si="9"/>
        <v>1127.0072899398458</v>
      </c>
      <c r="T59" s="153"/>
      <c r="U59" s="153"/>
      <c r="AD59" s="27"/>
      <c r="AE59" s="27"/>
      <c r="AG59" s="29"/>
      <c r="AH59" s="29"/>
      <c r="AL59" s="58"/>
      <c r="AM59" s="24"/>
      <c r="AN59" s="122"/>
      <c r="AO59" s="160"/>
      <c r="AP59" s="160"/>
      <c r="AQ59" s="128"/>
      <c r="AR59" s="160"/>
      <c r="AS59" s="128"/>
    </row>
    <row r="60" spans="1:45" x14ac:dyDescent="0.2">
      <c r="I60" s="25"/>
      <c r="J60" s="25"/>
      <c r="K60" s="27"/>
      <c r="L60" s="27"/>
      <c r="M60" s="27"/>
      <c r="N60" s="217"/>
      <c r="O60" s="51"/>
      <c r="P60" s="27"/>
      <c r="Q60" s="58"/>
      <c r="R60" s="156"/>
      <c r="T60" s="153"/>
      <c r="U60" s="153"/>
      <c r="AD60" s="27"/>
      <c r="AE60" s="27"/>
      <c r="AG60" s="29"/>
      <c r="AH60" s="29"/>
      <c r="AL60" s="58"/>
      <c r="AM60" s="24"/>
      <c r="AN60" s="122"/>
      <c r="AO60" s="160"/>
      <c r="AP60" s="160"/>
      <c r="AQ60" s="128"/>
      <c r="AR60" s="160"/>
      <c r="AS60" s="128"/>
    </row>
    <row r="61" spans="1:45" x14ac:dyDescent="0.2">
      <c r="I61" s="25"/>
      <c r="J61" s="25"/>
      <c r="K61" s="27"/>
      <c r="L61" s="27"/>
      <c r="M61" s="27"/>
      <c r="N61" s="217"/>
      <c r="O61" s="51"/>
      <c r="P61" s="27"/>
      <c r="Q61" s="58"/>
      <c r="R61" s="156"/>
      <c r="T61" s="153"/>
      <c r="U61" s="153"/>
      <c r="AD61" s="27"/>
      <c r="AE61" s="27"/>
      <c r="AG61" s="29"/>
      <c r="AH61" s="29"/>
      <c r="AL61" s="58"/>
      <c r="AM61" s="24"/>
      <c r="AN61" s="122"/>
      <c r="AO61" s="160"/>
      <c r="AP61" s="160"/>
      <c r="AQ61" s="128"/>
      <c r="AR61" s="160"/>
      <c r="AS61" s="128"/>
    </row>
    <row r="62" spans="1:45" x14ac:dyDescent="0.2">
      <c r="A62" s="1">
        <v>121</v>
      </c>
      <c r="B62" s="1" t="s">
        <v>390</v>
      </c>
      <c r="C62" s="1" t="s">
        <v>92</v>
      </c>
      <c r="D62" s="66">
        <v>10</v>
      </c>
      <c r="E62" s="68">
        <v>705</v>
      </c>
      <c r="F62" s="47">
        <v>333</v>
      </c>
      <c r="G62" s="47">
        <v>2815</v>
      </c>
      <c r="H62" s="50">
        <v>0.54</v>
      </c>
      <c r="I62" s="25">
        <f t="shared" ref="I62:I77" si="42">0.1515*(G62/1000)/(E62/1000)^2/($D$4/10)^4</f>
        <v>0.11300052100969839</v>
      </c>
      <c r="J62" s="25">
        <f t="shared" ref="J62:J77" si="43">0.5*(F62/1000)/(E62/1000)^3/($D$4/10)^5</f>
        <v>3.7696970234347538E-2</v>
      </c>
      <c r="K62" s="27">
        <f t="shared" ref="K62:K77" si="44">I62/J62</f>
        <v>2.9976022027027023</v>
      </c>
      <c r="L62" s="27">
        <f t="shared" ref="L62:L77" si="45">0.798*I62^1.5/J62</f>
        <v>0.80411305581718384</v>
      </c>
      <c r="M62" s="27">
        <f t="shared" ref="M62:M77" si="46">G62/F62</f>
        <v>8.453453453453454</v>
      </c>
      <c r="N62" s="217"/>
      <c r="O62" s="51">
        <f t="shared" ref="O62:O77" si="47">G62/(PI()*$D$4^2/4)</f>
        <v>13.006856286941073</v>
      </c>
      <c r="P62" s="27">
        <f t="shared" ref="P62:P77" si="48">M62</f>
        <v>8.453453453453454</v>
      </c>
      <c r="Q62" s="58">
        <f t="shared" ref="Q62:Q77" si="49">L62</f>
        <v>0.80411305581718384</v>
      </c>
      <c r="R62" s="156">
        <f t="shared" si="8"/>
        <v>612.76764708268911</v>
      </c>
      <c r="S62" s="156">
        <f t="shared" si="9"/>
        <v>1134.7549020049798</v>
      </c>
      <c r="T62" s="153"/>
      <c r="U62" s="153"/>
      <c r="W62" s="49">
        <v>121</v>
      </c>
      <c r="X62" s="78">
        <v>10</v>
      </c>
      <c r="Y62" s="17">
        <v>0.72499999999999998</v>
      </c>
      <c r="Z62" s="68">
        <v>849</v>
      </c>
      <c r="AA62">
        <v>5055</v>
      </c>
      <c r="AB62">
        <v>823</v>
      </c>
      <c r="AC62">
        <v>947</v>
      </c>
      <c r="AD62" s="27">
        <f t="shared" ref="AD62:AD73" si="50">0.1515*(AA62/1000)/(AC62/1000)^2/($D$4/10)^4</f>
        <v>0.11246088131604895</v>
      </c>
      <c r="AE62" s="27">
        <f t="shared" ref="AE62:AE73" si="51">0.5*(Z62/1000)/(AC62/1000)^3/($D$4/10)^5</f>
        <v>3.9654028772197356E-2</v>
      </c>
      <c r="AF62" s="29">
        <f t="shared" ref="AF62:AF73" si="52">AD62/AE62</f>
        <v>2.8360518413427562</v>
      </c>
      <c r="AG62" s="29">
        <f t="shared" ref="AG62:AG73" si="53">0.798*AD62^1.5/AE62</f>
        <v>0.75895809568602679</v>
      </c>
      <c r="AH62" s="29">
        <f t="shared" ref="AH62:AH73" si="54">AA62/Z62</f>
        <v>5.9540636042402824</v>
      </c>
      <c r="AJ62" s="51">
        <f t="shared" ref="AJ62:AJ73" si="55">AA62/(PI()*$D$4^2/4)</f>
        <v>23.356894682233438</v>
      </c>
      <c r="AK62" s="29">
        <f t="shared" ref="AK62:AK73" si="56">AH62</f>
        <v>5.9540636042402824</v>
      </c>
      <c r="AL62" s="58">
        <f t="shared" ref="AL62:AL73" si="57">AG62</f>
        <v>0.75895809568602679</v>
      </c>
      <c r="AM62" s="24"/>
      <c r="AN62" s="122"/>
      <c r="AO62" s="160"/>
      <c r="AP62" s="160"/>
      <c r="AQ62" s="128"/>
      <c r="AR62" s="160"/>
      <c r="AS62" s="128"/>
    </row>
    <row r="63" spans="1:45" x14ac:dyDescent="0.2">
      <c r="A63" s="1">
        <v>121</v>
      </c>
      <c r="B63" s="1" t="s">
        <v>390</v>
      </c>
      <c r="C63" s="1" t="s">
        <v>92</v>
      </c>
      <c r="D63" s="66">
        <v>10</v>
      </c>
      <c r="E63" s="68">
        <v>806</v>
      </c>
      <c r="F63" s="47">
        <v>505</v>
      </c>
      <c r="G63" s="47">
        <v>3655</v>
      </c>
      <c r="H63" s="50">
        <v>0.61699999999999999</v>
      </c>
      <c r="I63" s="25">
        <f t="shared" si="42"/>
        <v>0.11225290226194364</v>
      </c>
      <c r="J63" s="25">
        <f t="shared" si="43"/>
        <v>3.8257432162497239E-2</v>
      </c>
      <c r="K63" s="27">
        <f t="shared" si="44"/>
        <v>2.9341462800000002</v>
      </c>
      <c r="L63" s="27">
        <f t="shared" si="45"/>
        <v>0.78448282899585664</v>
      </c>
      <c r="M63" s="27">
        <f t="shared" si="46"/>
        <v>7.2376237623762378</v>
      </c>
      <c r="N63" s="217"/>
      <c r="O63" s="51">
        <f t="shared" si="47"/>
        <v>16.888120685175711</v>
      </c>
      <c r="P63" s="27">
        <f t="shared" si="48"/>
        <v>7.2376237623762378</v>
      </c>
      <c r="Q63" s="58">
        <f t="shared" si="49"/>
        <v>0.78448282899585664</v>
      </c>
      <c r="R63" s="156">
        <f t="shared" si="8"/>
        <v>700.55421779949995</v>
      </c>
      <c r="S63" s="156">
        <f t="shared" si="9"/>
        <v>1135.4201260931927</v>
      </c>
      <c r="T63" s="153"/>
      <c r="U63" s="153"/>
      <c r="W63" s="49">
        <v>121</v>
      </c>
      <c r="X63" s="78">
        <v>10</v>
      </c>
      <c r="Y63" s="17">
        <v>0.75</v>
      </c>
      <c r="Z63" s="68">
        <v>955</v>
      </c>
      <c r="AA63">
        <v>5443</v>
      </c>
      <c r="AB63">
        <v>851</v>
      </c>
      <c r="AC63">
        <v>979</v>
      </c>
      <c r="AD63" s="27">
        <f t="shared" si="50"/>
        <v>0.11330608435035963</v>
      </c>
      <c r="AE63" s="27">
        <f t="shared" si="51"/>
        <v>4.0372427221057251E-2</v>
      </c>
      <c r="AF63" s="29">
        <f t="shared" si="52"/>
        <v>2.8065214838324608</v>
      </c>
      <c r="AG63" s="29">
        <f t="shared" si="53"/>
        <v>0.75387245982290629</v>
      </c>
      <c r="AH63" s="29">
        <f t="shared" si="54"/>
        <v>5.6994764397905762</v>
      </c>
      <c r="AJ63" s="51">
        <f t="shared" si="55"/>
        <v>25.149669189989435</v>
      </c>
      <c r="AK63" s="29">
        <f t="shared" si="56"/>
        <v>5.6994764397905762</v>
      </c>
      <c r="AL63" s="58">
        <f t="shared" si="57"/>
        <v>0.75387245982290629</v>
      </c>
      <c r="AM63" s="24"/>
      <c r="AN63" s="122"/>
      <c r="AO63" s="160"/>
      <c r="AP63" s="160"/>
      <c r="AQ63" s="128"/>
      <c r="AR63" s="160"/>
      <c r="AS63" s="128"/>
    </row>
    <row r="64" spans="1:45" x14ac:dyDescent="0.2">
      <c r="A64" s="1">
        <v>121</v>
      </c>
      <c r="B64" s="1" t="s">
        <v>390</v>
      </c>
      <c r="C64" s="1" t="s">
        <v>92</v>
      </c>
      <c r="D64" s="66">
        <v>10</v>
      </c>
      <c r="E64" s="68">
        <v>920</v>
      </c>
      <c r="F64" s="47">
        <v>758</v>
      </c>
      <c r="G64" s="47">
        <v>4718</v>
      </c>
      <c r="H64" s="50">
        <v>0.70399999999999996</v>
      </c>
      <c r="I64" s="25">
        <f t="shared" si="42"/>
        <v>0.11121479420055951</v>
      </c>
      <c r="J64" s="25">
        <f t="shared" si="43"/>
        <v>3.8613154943544274E-2</v>
      </c>
      <c r="K64" s="27">
        <f t="shared" si="44"/>
        <v>2.8802306976253305</v>
      </c>
      <c r="L64" s="27">
        <f t="shared" si="45"/>
        <v>0.76649874378291782</v>
      </c>
      <c r="M64" s="27">
        <f t="shared" si="46"/>
        <v>6.2242744063324542</v>
      </c>
      <c r="N64" s="217"/>
      <c r="O64" s="51">
        <f t="shared" si="47"/>
        <v>21.799768370084543</v>
      </c>
      <c r="P64" s="27">
        <f t="shared" si="48"/>
        <v>6.2242744063324542</v>
      </c>
      <c r="Q64" s="58">
        <f t="shared" si="49"/>
        <v>0.76649874378291782</v>
      </c>
      <c r="R64" s="156">
        <f t="shared" si="8"/>
        <v>799.64005009372204</v>
      </c>
      <c r="S64" s="156">
        <f t="shared" si="9"/>
        <v>1135.852343883128</v>
      </c>
      <c r="T64" s="153"/>
      <c r="U64" s="153"/>
      <c r="W64" s="49">
        <v>121</v>
      </c>
      <c r="X64" s="78">
        <v>10</v>
      </c>
      <c r="Y64" s="17">
        <v>0.77500000000000002</v>
      </c>
      <c r="Z64" s="68">
        <v>1070</v>
      </c>
      <c r="AA64">
        <v>5852</v>
      </c>
      <c r="AB64">
        <v>880</v>
      </c>
      <c r="AC64">
        <v>1012</v>
      </c>
      <c r="AD64" s="27">
        <f t="shared" si="50"/>
        <v>0.11400491447589051</v>
      </c>
      <c r="AE64" s="27">
        <f t="shared" si="51"/>
        <v>4.095168767268087E-2</v>
      </c>
      <c r="AF64" s="29">
        <f t="shared" si="52"/>
        <v>2.7838880631028036</v>
      </c>
      <c r="AG64" s="29">
        <f t="shared" si="53"/>
        <v>0.75009530429841842</v>
      </c>
      <c r="AH64" s="29">
        <f t="shared" si="54"/>
        <v>5.4691588785046727</v>
      </c>
      <c r="AJ64" s="51">
        <f t="shared" si="55"/>
        <v>27.039475307701302</v>
      </c>
      <c r="AK64" s="29">
        <f t="shared" si="56"/>
        <v>5.4691588785046727</v>
      </c>
      <c r="AL64" s="58">
        <f t="shared" si="57"/>
        <v>0.75009530429841842</v>
      </c>
      <c r="AM64" s="24"/>
      <c r="AN64" s="122"/>
      <c r="AO64" s="160"/>
      <c r="AP64" s="160"/>
      <c r="AQ64" s="128"/>
      <c r="AR64" s="160"/>
      <c r="AS64" s="128"/>
    </row>
    <row r="65" spans="1:45" x14ac:dyDescent="0.2">
      <c r="A65" s="1">
        <v>121</v>
      </c>
      <c r="B65" s="1" t="s">
        <v>390</v>
      </c>
      <c r="C65" s="1" t="s">
        <v>92</v>
      </c>
      <c r="D65" s="66">
        <v>10</v>
      </c>
      <c r="E65" s="68">
        <v>1037</v>
      </c>
      <c r="F65" s="47">
        <v>1168</v>
      </c>
      <c r="G65" s="47">
        <v>6200</v>
      </c>
      <c r="H65" s="50">
        <v>0.79400000000000004</v>
      </c>
      <c r="I65" s="25">
        <f t="shared" si="42"/>
        <v>0.11503088402320635</v>
      </c>
      <c r="J65" s="25">
        <f t="shared" si="43"/>
        <v>4.1546662087786693E-2</v>
      </c>
      <c r="K65" s="27">
        <f t="shared" si="44"/>
        <v>2.7687154212328773</v>
      </c>
      <c r="L65" s="27">
        <f t="shared" si="45"/>
        <v>0.74935643257671869</v>
      </c>
      <c r="M65" s="27">
        <f t="shared" si="46"/>
        <v>5.3082191780821919</v>
      </c>
      <c r="N65" s="217"/>
      <c r="O65" s="51">
        <f t="shared" si="47"/>
        <v>28.647427701255651</v>
      </c>
      <c r="P65" s="27">
        <f t="shared" si="48"/>
        <v>5.3082191780821919</v>
      </c>
      <c r="Q65" s="58">
        <f t="shared" si="49"/>
        <v>0.74935643257671869</v>
      </c>
      <c r="R65" s="156">
        <f t="shared" si="8"/>
        <v>901.33340429042357</v>
      </c>
      <c r="S65" s="156">
        <f t="shared" si="9"/>
        <v>1135.180609937561</v>
      </c>
      <c r="T65" s="153"/>
      <c r="U65" s="153"/>
      <c r="W65" s="49">
        <v>121</v>
      </c>
      <c r="X65" s="78">
        <v>10</v>
      </c>
      <c r="Y65" s="17">
        <v>0.8</v>
      </c>
      <c r="Z65" s="68">
        <v>1190</v>
      </c>
      <c r="AA65">
        <v>6272</v>
      </c>
      <c r="AB65">
        <v>908</v>
      </c>
      <c r="AC65">
        <v>1045</v>
      </c>
      <c r="AD65" s="27">
        <f t="shared" si="50"/>
        <v>0.11459185491219871</v>
      </c>
      <c r="AE65" s="27">
        <f t="shared" si="51"/>
        <v>4.1364488103470334E-2</v>
      </c>
      <c r="AF65" s="29">
        <f t="shared" si="52"/>
        <v>2.7702954917647067</v>
      </c>
      <c r="AG65" s="29">
        <f t="shared" si="53"/>
        <v>0.74835189262878388</v>
      </c>
      <c r="AH65" s="29">
        <f t="shared" si="54"/>
        <v>5.2705882352941176</v>
      </c>
      <c r="AJ65" s="51">
        <f t="shared" si="55"/>
        <v>28.980107506818619</v>
      </c>
      <c r="AK65" s="29">
        <f t="shared" si="56"/>
        <v>5.2705882352941176</v>
      </c>
      <c r="AL65" s="58">
        <f t="shared" si="57"/>
        <v>0.74835189262878388</v>
      </c>
      <c r="AM65" s="24"/>
      <c r="AN65" s="122"/>
      <c r="AO65" s="160"/>
      <c r="AP65" s="160"/>
      <c r="AQ65" s="128"/>
      <c r="AR65" s="160"/>
      <c r="AS65" s="128"/>
    </row>
    <row r="66" spans="1:45" x14ac:dyDescent="0.2">
      <c r="A66" s="1">
        <v>121</v>
      </c>
      <c r="B66" s="1" t="s">
        <v>390</v>
      </c>
      <c r="C66" s="1" t="s">
        <v>92</v>
      </c>
      <c r="D66" s="66">
        <v>10</v>
      </c>
      <c r="E66" s="68">
        <v>1071</v>
      </c>
      <c r="F66" s="47">
        <v>1295</v>
      </c>
      <c r="G66" s="47">
        <v>6620</v>
      </c>
      <c r="H66" s="50">
        <v>0.82</v>
      </c>
      <c r="I66" s="25">
        <f t="shared" si="42"/>
        <v>0.11514877667899293</v>
      </c>
      <c r="J66" s="25">
        <f t="shared" si="43"/>
        <v>4.1814886284308496E-2</v>
      </c>
      <c r="K66" s="27">
        <f t="shared" si="44"/>
        <v>2.7537747178378384</v>
      </c>
      <c r="L66" s="27">
        <f t="shared" si="45"/>
        <v>0.74569454135754565</v>
      </c>
      <c r="M66" s="27">
        <f t="shared" si="46"/>
        <v>5.1119691119691124</v>
      </c>
      <c r="N66" s="217"/>
      <c r="O66" s="51">
        <f t="shared" si="47"/>
        <v>30.588059900372969</v>
      </c>
      <c r="P66" s="27">
        <f t="shared" si="48"/>
        <v>5.1119691119691124</v>
      </c>
      <c r="Q66" s="58">
        <f t="shared" si="49"/>
        <v>0.74569454135754565</v>
      </c>
      <c r="R66" s="156">
        <f t="shared" si="8"/>
        <v>930.88531918519163</v>
      </c>
      <c r="S66" s="156">
        <f t="shared" si="9"/>
        <v>1135.2259990063312</v>
      </c>
      <c r="T66" s="153"/>
      <c r="U66" s="153"/>
      <c r="W66" s="49">
        <v>121</v>
      </c>
      <c r="X66" s="78">
        <v>10</v>
      </c>
      <c r="Y66" s="17">
        <v>0.82499999999999996</v>
      </c>
      <c r="Z66" s="68">
        <v>1328</v>
      </c>
      <c r="AA66">
        <v>6740</v>
      </c>
      <c r="AB66">
        <v>936</v>
      </c>
      <c r="AC66">
        <v>1077</v>
      </c>
      <c r="AD66" s="27">
        <f t="shared" si="50"/>
        <v>0.11593345283738865</v>
      </c>
      <c r="AE66" s="27">
        <f t="shared" si="51"/>
        <v>4.2167759793139581E-2</v>
      </c>
      <c r="AF66" s="29">
        <f t="shared" si="52"/>
        <v>2.7493386750000002</v>
      </c>
      <c r="AG66" s="29">
        <f t="shared" si="53"/>
        <v>0.74702565674684585</v>
      </c>
      <c r="AH66" s="29">
        <f t="shared" si="54"/>
        <v>5.0753012048192767</v>
      </c>
      <c r="AJ66" s="51">
        <f t="shared" si="55"/>
        <v>31.142526242977915</v>
      </c>
      <c r="AK66" s="29">
        <f t="shared" si="56"/>
        <v>5.0753012048192767</v>
      </c>
      <c r="AL66" s="58">
        <f t="shared" si="57"/>
        <v>0.74702565674684585</v>
      </c>
      <c r="AM66" s="24"/>
      <c r="AN66" s="122"/>
      <c r="AO66" s="160"/>
      <c r="AP66" s="160"/>
      <c r="AQ66" s="128"/>
      <c r="AR66" s="160"/>
      <c r="AS66" s="128"/>
    </row>
    <row r="67" spans="1:45" x14ac:dyDescent="0.2">
      <c r="A67" s="1">
        <v>121</v>
      </c>
      <c r="B67" s="1" t="s">
        <v>390</v>
      </c>
      <c r="C67" s="1" t="s">
        <v>92</v>
      </c>
      <c r="D67" s="66">
        <v>10</v>
      </c>
      <c r="E67" s="68">
        <v>1101</v>
      </c>
      <c r="F67" s="47">
        <v>1429</v>
      </c>
      <c r="G67" s="47">
        <v>7080</v>
      </c>
      <c r="H67" s="50">
        <v>0.84299999999999997</v>
      </c>
      <c r="I67" s="25">
        <f t="shared" si="42"/>
        <v>0.11653030963402078</v>
      </c>
      <c r="J67" s="25">
        <f t="shared" si="43"/>
        <v>4.2471718709923001E-2</v>
      </c>
      <c r="K67" s="27">
        <f t="shared" si="44"/>
        <v>2.7437154222533238</v>
      </c>
      <c r="L67" s="27">
        <f t="shared" si="45"/>
        <v>0.74741430548618082</v>
      </c>
      <c r="M67" s="27">
        <f t="shared" si="46"/>
        <v>4.9545136459062284</v>
      </c>
      <c r="N67" s="217"/>
      <c r="O67" s="51">
        <f t="shared" si="47"/>
        <v>32.713514213691937</v>
      </c>
      <c r="P67" s="27">
        <f t="shared" si="48"/>
        <v>4.9545136459062284</v>
      </c>
      <c r="Q67" s="58">
        <f t="shared" si="49"/>
        <v>0.74741430548618082</v>
      </c>
      <c r="R67" s="156">
        <f t="shared" si="8"/>
        <v>956.96053820998691</v>
      </c>
      <c r="S67" s="156">
        <f t="shared" si="9"/>
        <v>1135.1845055871731</v>
      </c>
      <c r="T67" s="153"/>
      <c r="U67" s="153"/>
      <c r="W67" s="49">
        <v>121</v>
      </c>
      <c r="X67" s="78">
        <v>10</v>
      </c>
      <c r="Y67" s="17">
        <v>0.85</v>
      </c>
      <c r="Z67" s="68">
        <v>1467</v>
      </c>
      <c r="AA67">
        <v>7209</v>
      </c>
      <c r="AB67">
        <v>965</v>
      </c>
      <c r="AC67">
        <v>1110</v>
      </c>
      <c r="AD67" s="27">
        <f t="shared" si="50"/>
        <v>0.11673722050901554</v>
      </c>
      <c r="AE67" s="27">
        <f t="shared" si="51"/>
        <v>4.2549135594836036E-2</v>
      </c>
      <c r="AF67" s="29">
        <f t="shared" si="52"/>
        <v>2.743586182822086</v>
      </c>
      <c r="AG67" s="29">
        <f t="shared" si="53"/>
        <v>0.74804232721929198</v>
      </c>
      <c r="AH67" s="29">
        <f t="shared" si="54"/>
        <v>4.9141104294478524</v>
      </c>
      <c r="AJ67" s="51">
        <f t="shared" si="55"/>
        <v>33.309565531992256</v>
      </c>
      <c r="AK67" s="29">
        <f t="shared" si="56"/>
        <v>4.9141104294478524</v>
      </c>
      <c r="AL67" s="58">
        <f t="shared" si="57"/>
        <v>0.74804232721929198</v>
      </c>
      <c r="AM67" s="24"/>
      <c r="AN67" s="122"/>
      <c r="AO67" s="160"/>
      <c r="AP67" s="160"/>
      <c r="AQ67" s="128"/>
      <c r="AR67" s="160"/>
      <c r="AS67" s="128"/>
    </row>
    <row r="68" spans="1:45" x14ac:dyDescent="0.2">
      <c r="A68" s="1">
        <v>121</v>
      </c>
      <c r="B68" s="1" t="s">
        <v>390</v>
      </c>
      <c r="C68" s="1" t="s">
        <v>92</v>
      </c>
      <c r="D68" s="66">
        <v>10</v>
      </c>
      <c r="E68" s="68">
        <v>1128</v>
      </c>
      <c r="F68" s="47">
        <v>1553</v>
      </c>
      <c r="G68" s="47">
        <v>7500</v>
      </c>
      <c r="H68" s="50">
        <v>0.86399999999999999</v>
      </c>
      <c r="I68" s="25">
        <f t="shared" si="42"/>
        <v>0.1176043388616699</v>
      </c>
      <c r="J68" s="25">
        <f t="shared" si="43"/>
        <v>4.2921384353549148E-2</v>
      </c>
      <c r="K68" s="27">
        <f t="shared" si="44"/>
        <v>2.7399940759819703</v>
      </c>
      <c r="L68" s="27">
        <f t="shared" si="45"/>
        <v>0.74983237476648046</v>
      </c>
      <c r="M68" s="27">
        <f t="shared" si="46"/>
        <v>4.8293625241468128</v>
      </c>
      <c r="N68" s="217"/>
      <c r="O68" s="51">
        <f t="shared" si="47"/>
        <v>34.654146412809254</v>
      </c>
      <c r="P68" s="27">
        <f t="shared" si="48"/>
        <v>4.8293625241468128</v>
      </c>
      <c r="Q68" s="58">
        <f t="shared" si="49"/>
        <v>0.74983237476648046</v>
      </c>
      <c r="R68" s="156">
        <f t="shared" si="8"/>
        <v>980.42823533230273</v>
      </c>
      <c r="S68" s="156">
        <f t="shared" si="9"/>
        <v>1134.7549020049801</v>
      </c>
      <c r="T68" s="153"/>
      <c r="U68" s="153"/>
      <c r="W68" s="49">
        <v>121</v>
      </c>
      <c r="X68" s="78">
        <v>10</v>
      </c>
      <c r="Y68" s="17">
        <v>0.875</v>
      </c>
      <c r="Z68" s="68">
        <v>1624</v>
      </c>
      <c r="AA68">
        <v>7719</v>
      </c>
      <c r="AB68">
        <v>993</v>
      </c>
      <c r="AC68">
        <v>1143</v>
      </c>
      <c r="AD68" s="27">
        <f t="shared" si="50"/>
        <v>0.1178823705845643</v>
      </c>
      <c r="AE68" s="27">
        <f t="shared" si="51"/>
        <v>4.3139677871388185E-2</v>
      </c>
      <c r="AF68" s="29">
        <f t="shared" si="52"/>
        <v>2.732574196219212</v>
      </c>
      <c r="AG68" s="29">
        <f t="shared" si="53"/>
        <v>0.74868526315925932</v>
      </c>
      <c r="AH68" s="29">
        <f t="shared" si="54"/>
        <v>4.7530788177339902</v>
      </c>
      <c r="AJ68" s="51">
        <f t="shared" si="55"/>
        <v>35.666047488063285</v>
      </c>
      <c r="AK68" s="29">
        <f t="shared" si="56"/>
        <v>4.7530788177339902</v>
      </c>
      <c r="AL68" s="58">
        <f t="shared" si="57"/>
        <v>0.74868526315925932</v>
      </c>
      <c r="AM68" s="24"/>
      <c r="AN68" s="122"/>
      <c r="AO68" s="160"/>
      <c r="AP68" s="160"/>
      <c r="AQ68" s="128"/>
      <c r="AR68" s="160"/>
      <c r="AS68" s="128"/>
    </row>
    <row r="69" spans="1:45" x14ac:dyDescent="0.2">
      <c r="A69" s="1">
        <v>121</v>
      </c>
      <c r="B69" s="1" t="s">
        <v>390</v>
      </c>
      <c r="C69" s="1" t="s">
        <v>92</v>
      </c>
      <c r="D69" s="66">
        <v>10</v>
      </c>
      <c r="E69" s="68">
        <v>1156</v>
      </c>
      <c r="F69" s="47">
        <v>1688</v>
      </c>
      <c r="G69" s="47">
        <v>7923</v>
      </c>
      <c r="H69" s="50">
        <v>0.88500000000000001</v>
      </c>
      <c r="I69" s="25">
        <f t="shared" si="42"/>
        <v>0.11829169870399633</v>
      </c>
      <c r="J69" s="25">
        <f t="shared" si="43"/>
        <v>4.3343951743435298E-2</v>
      </c>
      <c r="K69" s="27">
        <f t="shared" si="44"/>
        <v>2.7291396826066356</v>
      </c>
      <c r="L69" s="27">
        <f t="shared" si="45"/>
        <v>0.74904134435010228</v>
      </c>
      <c r="M69" s="27">
        <f t="shared" si="46"/>
        <v>4.6937203791469191</v>
      </c>
      <c r="N69" s="217"/>
      <c r="O69" s="51">
        <f t="shared" si="47"/>
        <v>36.608640270491698</v>
      </c>
      <c r="P69" s="27">
        <f t="shared" si="48"/>
        <v>4.6937203791469191</v>
      </c>
      <c r="Q69" s="58">
        <f t="shared" si="49"/>
        <v>0.74904134435010228</v>
      </c>
      <c r="R69" s="156">
        <f t="shared" si="8"/>
        <v>1004.7651064221116</v>
      </c>
      <c r="S69" s="156">
        <f t="shared" si="9"/>
        <v>1135.3278038667927</v>
      </c>
      <c r="T69" s="153"/>
      <c r="U69" s="153"/>
      <c r="W69" s="49">
        <v>121</v>
      </c>
      <c r="X69" s="78">
        <v>10</v>
      </c>
      <c r="Y69" s="17">
        <v>0.9</v>
      </c>
      <c r="Z69" s="68">
        <v>1794</v>
      </c>
      <c r="AA69">
        <v>8260</v>
      </c>
      <c r="AB69">
        <v>1022</v>
      </c>
      <c r="AC69">
        <v>1175</v>
      </c>
      <c r="AD69" s="27">
        <f t="shared" si="50"/>
        <v>0.11936708677599966</v>
      </c>
      <c r="AE69" s="27">
        <f t="shared" si="51"/>
        <v>4.3867047308380182E-2</v>
      </c>
      <c r="AF69" s="29">
        <f t="shared" si="52"/>
        <v>2.7211105852842814</v>
      </c>
      <c r="AG69" s="29">
        <f t="shared" si="53"/>
        <v>0.75022473795816003</v>
      </c>
      <c r="AH69" s="29">
        <f t="shared" si="54"/>
        <v>4.6042363433667779</v>
      </c>
      <c r="AJ69" s="51">
        <f t="shared" si="55"/>
        <v>38.165766582640593</v>
      </c>
      <c r="AK69" s="29">
        <f t="shared" si="56"/>
        <v>4.6042363433667779</v>
      </c>
      <c r="AL69" s="58">
        <f t="shared" si="57"/>
        <v>0.75022473795816003</v>
      </c>
      <c r="AM69" s="24"/>
      <c r="AN69" s="122"/>
      <c r="AO69" s="160"/>
      <c r="AP69" s="160"/>
      <c r="AQ69" s="128"/>
      <c r="AR69" s="160"/>
      <c r="AS69" s="128"/>
    </row>
    <row r="70" spans="1:45" x14ac:dyDescent="0.2">
      <c r="A70" s="1">
        <v>121</v>
      </c>
      <c r="B70" s="1" t="s">
        <v>390</v>
      </c>
      <c r="C70" s="1" t="s">
        <v>92</v>
      </c>
      <c r="D70" s="66">
        <v>10</v>
      </c>
      <c r="E70" s="68">
        <v>1187</v>
      </c>
      <c r="F70" s="47">
        <v>1863</v>
      </c>
      <c r="G70" s="47">
        <v>8450</v>
      </c>
      <c r="H70" s="50">
        <v>0.90900000000000003</v>
      </c>
      <c r="I70" s="25">
        <f t="shared" si="42"/>
        <v>0.11965629509989319</v>
      </c>
      <c r="J70" s="25">
        <f t="shared" si="43"/>
        <v>4.4186567108323999E-2</v>
      </c>
      <c r="K70" s="27">
        <f t="shared" si="44"/>
        <v>2.7079789838969401</v>
      </c>
      <c r="L70" s="27">
        <f t="shared" si="45"/>
        <v>0.74750819246666222</v>
      </c>
      <c r="M70" s="27">
        <f t="shared" si="46"/>
        <v>4.53569511540526</v>
      </c>
      <c r="N70" s="217"/>
      <c r="O70" s="51">
        <f t="shared" si="47"/>
        <v>39.043671625098426</v>
      </c>
      <c r="P70" s="27">
        <f t="shared" si="48"/>
        <v>4.53569511540526</v>
      </c>
      <c r="Q70" s="58">
        <f t="shared" si="49"/>
        <v>0.74750819246666222</v>
      </c>
      <c r="R70" s="156">
        <f t="shared" si="8"/>
        <v>1031.7094994143999</v>
      </c>
      <c r="S70" s="156">
        <f t="shared" si="9"/>
        <v>1134.9939487507149</v>
      </c>
      <c r="T70" s="153"/>
      <c r="U70" s="153"/>
      <c r="W70" s="49">
        <v>121</v>
      </c>
      <c r="X70" s="78">
        <v>10</v>
      </c>
      <c r="Y70" s="17">
        <v>0.92500000000000004</v>
      </c>
      <c r="Z70" s="68">
        <v>1988</v>
      </c>
      <c r="AA70">
        <v>8832</v>
      </c>
      <c r="AB70">
        <v>1050</v>
      </c>
      <c r="AC70">
        <v>1208</v>
      </c>
      <c r="AD70" s="27">
        <f t="shared" si="50"/>
        <v>0.12075509738196889</v>
      </c>
      <c r="AE70" s="27">
        <f t="shared" si="51"/>
        <v>4.4734763051719001E-2</v>
      </c>
      <c r="AF70" s="29">
        <f t="shared" si="52"/>
        <v>2.6993570356539243</v>
      </c>
      <c r="AG70" s="29">
        <f t="shared" si="53"/>
        <v>0.74854163033266929</v>
      </c>
      <c r="AH70" s="29">
        <f t="shared" si="54"/>
        <v>4.4426559356136819</v>
      </c>
      <c r="AJ70" s="51">
        <f t="shared" si="55"/>
        <v>40.808722815724174</v>
      </c>
      <c r="AK70" s="29">
        <f t="shared" si="56"/>
        <v>4.4426559356136819</v>
      </c>
      <c r="AL70" s="58">
        <f t="shared" si="57"/>
        <v>0.74854163033266929</v>
      </c>
      <c r="AM70" s="24"/>
      <c r="AN70" s="122"/>
      <c r="AO70" s="160"/>
      <c r="AP70" s="160"/>
      <c r="AQ70" s="128"/>
      <c r="AR70" s="160"/>
      <c r="AS70" s="128"/>
    </row>
    <row r="71" spans="1:45" x14ac:dyDescent="0.2">
      <c r="A71" s="1">
        <v>121</v>
      </c>
      <c r="B71" s="1" t="s">
        <v>390</v>
      </c>
      <c r="C71" s="1" t="s">
        <v>92</v>
      </c>
      <c r="D71" s="66">
        <v>10</v>
      </c>
      <c r="E71" s="68">
        <v>1217</v>
      </c>
      <c r="F71" s="47">
        <v>2040</v>
      </c>
      <c r="G71" s="47">
        <v>9015</v>
      </c>
      <c r="H71" s="50">
        <v>0.93200000000000005</v>
      </c>
      <c r="I71" s="25">
        <f t="shared" si="42"/>
        <v>0.12144086592770367</v>
      </c>
      <c r="J71" s="25">
        <f t="shared" si="43"/>
        <v>4.4893968434614684E-2</v>
      </c>
      <c r="K71" s="27">
        <f t="shared" si="44"/>
        <v>2.7050597254411772</v>
      </c>
      <c r="L71" s="27">
        <f t="shared" si="45"/>
        <v>0.75224996705812597</v>
      </c>
      <c r="M71" s="27">
        <f t="shared" si="46"/>
        <v>4.4191176470588234</v>
      </c>
      <c r="N71" s="217"/>
      <c r="O71" s="51">
        <f t="shared" si="47"/>
        <v>41.654283988196724</v>
      </c>
      <c r="P71" s="27">
        <f t="shared" si="48"/>
        <v>4.4191176470588234</v>
      </c>
      <c r="Q71" s="58">
        <f t="shared" si="49"/>
        <v>0.75224996705812597</v>
      </c>
      <c r="R71" s="156">
        <f t="shared" si="8"/>
        <v>1057.7847184391953</v>
      </c>
      <c r="S71" s="156">
        <f t="shared" si="9"/>
        <v>1134.9621442480636</v>
      </c>
      <c r="T71" s="153"/>
      <c r="U71" s="153"/>
      <c r="W71" s="49">
        <v>121</v>
      </c>
      <c r="X71" s="78">
        <v>10</v>
      </c>
      <c r="Y71" s="17">
        <v>0.95</v>
      </c>
      <c r="Z71" s="68">
        <v>2209</v>
      </c>
      <c r="AA71">
        <v>9407</v>
      </c>
      <c r="AB71">
        <v>1078</v>
      </c>
      <c r="AC71">
        <v>1241</v>
      </c>
      <c r="AD71" s="27">
        <f t="shared" si="50"/>
        <v>0.12186748867334089</v>
      </c>
      <c r="AE71" s="27">
        <f t="shared" si="51"/>
        <v>4.5846895768851335E-2</v>
      </c>
      <c r="AF71" s="29">
        <f t="shared" si="52"/>
        <v>2.6581404614124042</v>
      </c>
      <c r="AG71" s="29">
        <f t="shared" si="53"/>
        <v>0.74049946382718879</v>
      </c>
      <c r="AH71" s="29">
        <f t="shared" si="54"/>
        <v>4.2584880036215482</v>
      </c>
      <c r="AJ71" s="51">
        <f t="shared" si="55"/>
        <v>43.465540707372888</v>
      </c>
      <c r="AK71" s="29">
        <f t="shared" si="56"/>
        <v>4.2584880036215482</v>
      </c>
      <c r="AL71" s="58">
        <f t="shared" si="57"/>
        <v>0.74049946382718879</v>
      </c>
      <c r="AM71" s="24"/>
      <c r="AN71" s="122"/>
      <c r="AO71" s="160"/>
      <c r="AP71" s="160"/>
      <c r="AQ71" s="128"/>
      <c r="AR71" s="160"/>
      <c r="AS71" s="128"/>
    </row>
    <row r="72" spans="1:45" x14ac:dyDescent="0.2">
      <c r="A72" s="1">
        <v>121</v>
      </c>
      <c r="B72" s="1" t="s">
        <v>390</v>
      </c>
      <c r="C72" s="1" t="s">
        <v>92</v>
      </c>
      <c r="D72" s="66">
        <v>10</v>
      </c>
      <c r="E72" s="68">
        <v>1242</v>
      </c>
      <c r="F72" s="47">
        <v>2220</v>
      </c>
      <c r="G72" s="47">
        <v>9435</v>
      </c>
      <c r="H72" s="50">
        <v>0.95099999999999996</v>
      </c>
      <c r="I72" s="25">
        <f t="shared" si="42"/>
        <v>0.12203347926276904</v>
      </c>
      <c r="J72" s="25">
        <f t="shared" si="43"/>
        <v>4.5963993129985364E-2</v>
      </c>
      <c r="K72" s="27">
        <f t="shared" si="44"/>
        <v>2.6549799300000005</v>
      </c>
      <c r="L72" s="27">
        <f t="shared" si="45"/>
        <v>0.74012253989288668</v>
      </c>
      <c r="M72" s="27">
        <f t="shared" si="46"/>
        <v>4.25</v>
      </c>
      <c r="N72" s="217"/>
      <c r="O72" s="51">
        <f t="shared" si="47"/>
        <v>43.594916187314041</v>
      </c>
      <c r="P72" s="27">
        <f t="shared" si="48"/>
        <v>4.25</v>
      </c>
      <c r="Q72" s="58">
        <f t="shared" si="49"/>
        <v>0.74012253989288668</v>
      </c>
      <c r="R72" s="156">
        <f t="shared" ref="R72:R125" si="58">E72*(PI()/30)*($D$4/2)</f>
        <v>1079.5140676265248</v>
      </c>
      <c r="S72" s="156">
        <f t="shared" ref="S72:S125" si="59">R72/H72</f>
        <v>1135.1357177986592</v>
      </c>
      <c r="T72" s="153"/>
      <c r="U72" s="153"/>
      <c r="W72" s="49">
        <v>121</v>
      </c>
      <c r="X72" s="78">
        <v>10</v>
      </c>
      <c r="Y72" s="17">
        <v>0.97499999999999998</v>
      </c>
      <c r="Z72" s="68">
        <v>2428</v>
      </c>
      <c r="AA72">
        <v>9833</v>
      </c>
      <c r="AB72">
        <v>1107</v>
      </c>
      <c r="AC72">
        <v>1273</v>
      </c>
      <c r="AD72" s="27">
        <f t="shared" si="50"/>
        <v>0.12106246500760151</v>
      </c>
      <c r="AE72" s="27">
        <f t="shared" si="51"/>
        <v>4.668668475738532E-2</v>
      </c>
      <c r="AF72" s="29">
        <f t="shared" si="52"/>
        <v>2.5930833520675454</v>
      </c>
      <c r="AG72" s="29">
        <f t="shared" si="53"/>
        <v>0.71998612075274904</v>
      </c>
      <c r="AH72" s="29">
        <f t="shared" si="54"/>
        <v>4.0498352553542007</v>
      </c>
      <c r="AJ72" s="51">
        <f t="shared" si="55"/>
        <v>45.433896223620451</v>
      </c>
      <c r="AK72" s="29">
        <f t="shared" si="56"/>
        <v>4.0498352553542007</v>
      </c>
      <c r="AL72" s="58">
        <f t="shared" si="57"/>
        <v>0.71998612075274904</v>
      </c>
      <c r="AM72" s="24"/>
      <c r="AN72" s="122"/>
      <c r="AO72" s="160"/>
      <c r="AP72" s="160"/>
      <c r="AQ72" s="128"/>
      <c r="AR72" s="160"/>
      <c r="AS72" s="128"/>
    </row>
    <row r="73" spans="1:45" x14ac:dyDescent="0.2">
      <c r="A73" s="1">
        <v>121</v>
      </c>
      <c r="B73" s="1" t="s">
        <v>390</v>
      </c>
      <c r="C73" s="1" t="s">
        <v>92</v>
      </c>
      <c r="D73" s="66">
        <v>10</v>
      </c>
      <c r="E73" s="68">
        <v>1268</v>
      </c>
      <c r="F73" s="47">
        <v>2409</v>
      </c>
      <c r="G73" s="47">
        <v>9840</v>
      </c>
      <c r="H73" s="50">
        <v>0.97099999999999997</v>
      </c>
      <c r="I73" s="25">
        <f t="shared" si="42"/>
        <v>0.12210596270287981</v>
      </c>
      <c r="J73" s="25">
        <f t="shared" si="43"/>
        <v>4.6871473158169051E-2</v>
      </c>
      <c r="K73" s="27">
        <f t="shared" si="44"/>
        <v>2.6051232119551684</v>
      </c>
      <c r="L73" s="27">
        <f t="shared" si="45"/>
        <v>0.72643974262630784</v>
      </c>
      <c r="M73" s="27">
        <f t="shared" si="46"/>
        <v>4.0846824408468247</v>
      </c>
      <c r="N73" s="217"/>
      <c r="O73" s="51">
        <f t="shared" si="47"/>
        <v>45.466240093605741</v>
      </c>
      <c r="P73" s="27">
        <f t="shared" si="48"/>
        <v>4.0846824408468247</v>
      </c>
      <c r="Q73" s="58">
        <f t="shared" si="49"/>
        <v>0.72643974262630784</v>
      </c>
      <c r="R73" s="156">
        <f t="shared" si="58"/>
        <v>1102.1125907813473</v>
      </c>
      <c r="S73" s="156">
        <f t="shared" si="59"/>
        <v>1135.0284148108624</v>
      </c>
      <c r="T73" s="153"/>
      <c r="U73" s="153"/>
      <c r="W73" s="49">
        <v>121</v>
      </c>
      <c r="X73" s="78">
        <v>10</v>
      </c>
      <c r="Y73" s="17">
        <v>1</v>
      </c>
      <c r="Z73" s="68">
        <v>2650</v>
      </c>
      <c r="AA73">
        <v>10202</v>
      </c>
      <c r="AB73">
        <v>1135</v>
      </c>
      <c r="AC73">
        <v>1306</v>
      </c>
      <c r="AD73" s="27">
        <f t="shared" si="50"/>
        <v>0.11933813487047251</v>
      </c>
      <c r="AE73" s="27">
        <f t="shared" si="51"/>
        <v>4.7189557750466252E-2</v>
      </c>
      <c r="AF73" s="29">
        <f t="shared" si="52"/>
        <v>2.5289097961358498</v>
      </c>
      <c r="AG73" s="29">
        <f t="shared" si="53"/>
        <v>0.69714939222780492</v>
      </c>
      <c r="AH73" s="29">
        <f t="shared" si="54"/>
        <v>3.8498113207547169</v>
      </c>
      <c r="AJ73" s="51">
        <f t="shared" si="55"/>
        <v>47.13888022713067</v>
      </c>
      <c r="AK73" s="29">
        <f t="shared" si="56"/>
        <v>3.8498113207547169</v>
      </c>
      <c r="AL73" s="58">
        <f t="shared" si="57"/>
        <v>0.69714939222780492</v>
      </c>
      <c r="AM73" s="24"/>
      <c r="AN73" s="122"/>
      <c r="AO73" s="160"/>
      <c r="AP73" s="160"/>
      <c r="AQ73" s="128"/>
      <c r="AR73" s="160"/>
      <c r="AS73" s="128"/>
    </row>
    <row r="74" spans="1:45" x14ac:dyDescent="0.2">
      <c r="A74" s="1">
        <v>121</v>
      </c>
      <c r="B74" s="1" t="s">
        <v>390</v>
      </c>
      <c r="C74" s="1" t="s">
        <v>92</v>
      </c>
      <c r="D74" s="66">
        <v>10</v>
      </c>
      <c r="E74" s="68">
        <v>1310</v>
      </c>
      <c r="F74" s="47">
        <v>2662</v>
      </c>
      <c r="G74" s="47">
        <v>10195</v>
      </c>
      <c r="H74" s="50">
        <v>1.0029999999999999</v>
      </c>
      <c r="I74" s="25">
        <f t="shared" si="42"/>
        <v>0.11852908163128116</v>
      </c>
      <c r="J74" s="25">
        <f t="shared" si="43"/>
        <v>4.6970342641517587E-2</v>
      </c>
      <c r="K74" s="27">
        <f t="shared" si="44"/>
        <v>2.5234876938392192</v>
      </c>
      <c r="L74" s="27">
        <f t="shared" si="45"/>
        <v>0.69329256419666208</v>
      </c>
      <c r="M74" s="27">
        <f t="shared" si="46"/>
        <v>3.8298271975957925</v>
      </c>
      <c r="N74" s="217"/>
      <c r="O74" s="51">
        <f t="shared" si="47"/>
        <v>47.10653635714538</v>
      </c>
      <c r="P74" s="27">
        <f t="shared" si="48"/>
        <v>3.8298271975957925</v>
      </c>
      <c r="Q74" s="58">
        <f t="shared" si="49"/>
        <v>0.69329256419666208</v>
      </c>
      <c r="R74" s="156">
        <f t="shared" si="58"/>
        <v>1138.6178974160607</v>
      </c>
      <c r="S74" s="156">
        <f t="shared" si="59"/>
        <v>1135.2122606341584</v>
      </c>
      <c r="T74" s="153"/>
      <c r="U74" s="153"/>
      <c r="AD74" s="27"/>
      <c r="AE74" s="27"/>
      <c r="AG74" s="29"/>
      <c r="AH74" s="29"/>
      <c r="AL74" s="58"/>
      <c r="AM74" s="24"/>
      <c r="AN74" s="122"/>
      <c r="AO74" s="160"/>
      <c r="AP74" s="160"/>
      <c r="AQ74" s="128"/>
      <c r="AR74" s="160"/>
      <c r="AS74" s="128"/>
    </row>
    <row r="75" spans="1:45" x14ac:dyDescent="0.2">
      <c r="A75" s="1">
        <v>121</v>
      </c>
      <c r="B75" s="1" t="s">
        <v>390</v>
      </c>
      <c r="C75" s="1" t="s">
        <v>92</v>
      </c>
      <c r="D75" s="66">
        <v>10</v>
      </c>
      <c r="E75" s="68">
        <v>1336</v>
      </c>
      <c r="F75" s="47">
        <v>2845</v>
      </c>
      <c r="G75" s="47">
        <v>10420</v>
      </c>
      <c r="H75" s="50">
        <v>1.0229999999999999</v>
      </c>
      <c r="I75" s="25">
        <f t="shared" si="42"/>
        <v>0.11647563407637566</v>
      </c>
      <c r="J75" s="25">
        <f t="shared" si="43"/>
        <v>4.7325200266548018E-2</v>
      </c>
      <c r="K75" s="27">
        <f t="shared" si="44"/>
        <v>2.4611757249912132</v>
      </c>
      <c r="L75" s="27">
        <f t="shared" si="45"/>
        <v>0.67029048726230755</v>
      </c>
      <c r="M75" s="27">
        <f t="shared" si="46"/>
        <v>3.662565905096661</v>
      </c>
      <c r="N75" s="217"/>
      <c r="O75" s="51">
        <f t="shared" si="47"/>
        <v>48.146160749529656</v>
      </c>
      <c r="P75" s="27">
        <f t="shared" si="48"/>
        <v>3.662565905096661</v>
      </c>
      <c r="Q75" s="58">
        <f t="shared" si="49"/>
        <v>0.67029048726230755</v>
      </c>
      <c r="R75" s="156">
        <f t="shared" si="58"/>
        <v>1161.2164205708834</v>
      </c>
      <c r="S75" s="156">
        <f t="shared" si="59"/>
        <v>1135.1089155140601</v>
      </c>
      <c r="T75" s="153"/>
      <c r="U75" s="153"/>
      <c r="AD75" s="27"/>
      <c r="AE75" s="27"/>
      <c r="AG75" s="29"/>
      <c r="AH75" s="29"/>
      <c r="AL75" s="58"/>
      <c r="AM75" s="24"/>
      <c r="AN75" s="122"/>
      <c r="AO75" s="160"/>
      <c r="AP75" s="160"/>
      <c r="AQ75" s="128"/>
      <c r="AR75" s="160"/>
      <c r="AS75" s="128"/>
    </row>
    <row r="76" spans="1:45" x14ac:dyDescent="0.2">
      <c r="A76" s="1">
        <v>121</v>
      </c>
      <c r="B76" s="1" t="s">
        <v>390</v>
      </c>
      <c r="C76" s="1" t="s">
        <v>92</v>
      </c>
      <c r="D76" s="66">
        <v>10</v>
      </c>
      <c r="E76" s="68">
        <v>1357</v>
      </c>
      <c r="F76" s="47">
        <v>3010</v>
      </c>
      <c r="G76" s="47">
        <v>10680</v>
      </c>
      <c r="H76" s="50">
        <v>1.0389999999999999</v>
      </c>
      <c r="I76" s="25">
        <f t="shared" si="42"/>
        <v>0.11571558041291927</v>
      </c>
      <c r="J76" s="25">
        <f t="shared" si="43"/>
        <v>4.7781141042302952E-2</v>
      </c>
      <c r="K76" s="27">
        <f t="shared" si="44"/>
        <v>2.4217835298338874</v>
      </c>
      <c r="L76" s="27">
        <f t="shared" si="45"/>
        <v>0.65740670873509777</v>
      </c>
      <c r="M76" s="27">
        <f t="shared" si="46"/>
        <v>3.5481727574750832</v>
      </c>
      <c r="N76" s="217"/>
      <c r="O76" s="51">
        <f t="shared" si="47"/>
        <v>49.347504491840375</v>
      </c>
      <c r="P76" s="27">
        <f t="shared" si="48"/>
        <v>3.5481727574750832</v>
      </c>
      <c r="Q76" s="58">
        <f t="shared" si="49"/>
        <v>0.65740670873509777</v>
      </c>
      <c r="R76" s="156">
        <f t="shared" si="58"/>
        <v>1179.46907388824</v>
      </c>
      <c r="S76" s="156">
        <f t="shared" si="59"/>
        <v>1135.1964137519153</v>
      </c>
      <c r="T76" s="153"/>
      <c r="U76" s="153"/>
      <c r="AD76" s="27"/>
      <c r="AE76" s="27"/>
      <c r="AG76" s="29"/>
      <c r="AH76" s="29"/>
      <c r="AL76" s="58"/>
      <c r="AM76" s="24"/>
      <c r="AN76" s="122"/>
      <c r="AO76" s="160"/>
      <c r="AP76" s="160"/>
      <c r="AQ76" s="128"/>
      <c r="AR76" s="160"/>
      <c r="AS76" s="128"/>
    </row>
    <row r="77" spans="1:45" x14ac:dyDescent="0.2">
      <c r="A77" s="1">
        <v>121</v>
      </c>
      <c r="B77" s="1" t="s">
        <v>390</v>
      </c>
      <c r="C77" s="1" t="s">
        <v>92</v>
      </c>
      <c r="D77" s="66">
        <v>10</v>
      </c>
      <c r="E77" s="68">
        <v>1386</v>
      </c>
      <c r="F77" s="47">
        <v>3220</v>
      </c>
      <c r="G77" s="47">
        <v>10910</v>
      </c>
      <c r="H77" s="50">
        <v>1.0609999999999999</v>
      </c>
      <c r="I77" s="25">
        <f t="shared" si="42"/>
        <v>0.11331269549483719</v>
      </c>
      <c r="J77" s="25">
        <f t="shared" si="43"/>
        <v>4.7972874847610786E-2</v>
      </c>
      <c r="K77" s="27">
        <f t="shared" si="44"/>
        <v>2.3620159486956522</v>
      </c>
      <c r="L77" s="27">
        <f t="shared" si="45"/>
        <v>0.63449032245705672</v>
      </c>
      <c r="M77" s="27">
        <f t="shared" si="46"/>
        <v>3.3881987577639752</v>
      </c>
      <c r="N77" s="217"/>
      <c r="O77" s="51">
        <f t="shared" si="47"/>
        <v>50.41023164849986</v>
      </c>
      <c r="P77" s="27">
        <f t="shared" si="48"/>
        <v>3.3881987577639752</v>
      </c>
      <c r="Q77" s="58">
        <f t="shared" si="49"/>
        <v>0.63449032245705672</v>
      </c>
      <c r="R77" s="156">
        <f t="shared" si="58"/>
        <v>1204.6751189455422</v>
      </c>
      <c r="S77" s="156">
        <f t="shared" si="59"/>
        <v>1135.4148152172877</v>
      </c>
      <c r="T77" s="153"/>
      <c r="U77" s="153"/>
      <c r="AD77" s="27"/>
      <c r="AE77" s="27"/>
      <c r="AG77" s="29"/>
      <c r="AH77" s="29"/>
      <c r="AL77" s="58"/>
      <c r="AM77" s="24"/>
      <c r="AN77" s="122"/>
      <c r="AO77" s="160"/>
      <c r="AP77" s="160"/>
      <c r="AQ77" s="128"/>
      <c r="AR77" s="160"/>
      <c r="AS77" s="128"/>
    </row>
    <row r="78" spans="1:45" x14ac:dyDescent="0.2">
      <c r="I78" s="25"/>
      <c r="J78" s="25"/>
      <c r="K78" s="27"/>
      <c r="L78" s="27"/>
      <c r="M78" s="27"/>
      <c r="N78" s="217"/>
      <c r="O78" s="51"/>
      <c r="P78" s="27"/>
      <c r="Q78" s="58"/>
      <c r="R78" s="156"/>
      <c r="T78" s="153"/>
      <c r="U78" s="153"/>
      <c r="AD78" s="27"/>
      <c r="AE78" s="27"/>
      <c r="AG78" s="29"/>
      <c r="AH78" s="29"/>
      <c r="AL78" s="58"/>
      <c r="AM78" s="24"/>
      <c r="AN78" s="122"/>
      <c r="AO78" s="160"/>
      <c r="AP78" s="160"/>
      <c r="AQ78" s="128"/>
      <c r="AR78" s="160"/>
      <c r="AS78" s="128"/>
    </row>
    <row r="79" spans="1:45" x14ac:dyDescent="0.2">
      <c r="I79" s="25"/>
      <c r="J79" s="25"/>
      <c r="K79" s="27"/>
      <c r="L79" s="27"/>
      <c r="M79" s="27"/>
      <c r="N79" s="217"/>
      <c r="O79" s="51"/>
      <c r="P79" s="27"/>
      <c r="Q79" s="58"/>
      <c r="R79" s="156"/>
      <c r="T79" s="153"/>
      <c r="U79" s="153"/>
      <c r="AD79" s="27"/>
      <c r="AE79" s="27"/>
      <c r="AG79" s="29"/>
      <c r="AH79" s="29"/>
      <c r="AL79" s="58"/>
      <c r="AM79" s="24"/>
      <c r="AN79" s="122"/>
      <c r="AO79" s="160"/>
      <c r="AP79" s="160"/>
      <c r="AQ79" s="128"/>
      <c r="AR79" s="160"/>
      <c r="AS79" s="128"/>
    </row>
    <row r="80" spans="1:45" x14ac:dyDescent="0.2">
      <c r="A80" s="1">
        <v>122</v>
      </c>
      <c r="B80" s="1">
        <v>136</v>
      </c>
      <c r="C80" s="1" t="s">
        <v>92</v>
      </c>
      <c r="D80" s="66">
        <v>12</v>
      </c>
      <c r="E80">
        <v>700</v>
      </c>
      <c r="F80">
        <v>430</v>
      </c>
      <c r="G80">
        <v>3286</v>
      </c>
      <c r="H80" s="17">
        <v>0.54</v>
      </c>
      <c r="I80" s="25">
        <f t="shared" ref="I80:I92" si="60">0.1515*(G80/1000)/(E80/1000)^2/($D$4/10)^4</f>
        <v>0.13379865869838822</v>
      </c>
      <c r="J80" s="25">
        <f t="shared" ref="J80:J92" si="61">0.5*(F80/1000)/(E80/1000)^3/($D$4/10)^5</f>
        <v>4.9728332848341904E-2</v>
      </c>
      <c r="K80" s="27">
        <f t="shared" ref="K80:K92" si="62">I80/J80</f>
        <v>2.6905920837209303</v>
      </c>
      <c r="L80" s="27">
        <f t="shared" ref="L80:L92" si="63">0.798*I80^1.5/J80</f>
        <v>0.78537420173446848</v>
      </c>
      <c r="M80" s="27">
        <f t="shared" ref="M80:M92" si="64">G80/F80</f>
        <v>7.6418604651162791</v>
      </c>
      <c r="N80" s="217"/>
      <c r="O80" s="51">
        <f t="shared" ref="O80:O92" si="65">G80/(PI()*$D$4^2/4)</f>
        <v>15.183136681665495</v>
      </c>
      <c r="P80" s="27">
        <f t="shared" ref="P80:P92" si="66">M80</f>
        <v>7.6418604651162791</v>
      </c>
      <c r="Q80" s="58">
        <f t="shared" ref="Q80:Q92" si="67">L80</f>
        <v>0.78537420173446848</v>
      </c>
      <c r="R80" s="156">
        <f>E80*(PI()/30)*($D$4/2)</f>
        <v>608.42177724522332</v>
      </c>
      <c r="S80" s="156">
        <f>R80/H80</f>
        <v>1126.7069948985616</v>
      </c>
      <c r="T80" s="153"/>
      <c r="U80" s="153"/>
      <c r="W80" s="1">
        <v>122</v>
      </c>
      <c r="X80" s="78">
        <v>12</v>
      </c>
      <c r="Y80" s="17">
        <v>0.72499999999999998</v>
      </c>
      <c r="Z80">
        <v>1134</v>
      </c>
      <c r="AA80">
        <v>6091</v>
      </c>
      <c r="AB80">
        <v>817</v>
      </c>
      <c r="AC80">
        <v>940</v>
      </c>
      <c r="AD80" s="27">
        <f t="shared" ref="AD80:AD91" si="68">0.1515*(AA80/1000)/(AC80/1000)^2/($D$4/10)^4</f>
        <v>0.1375349813772348</v>
      </c>
      <c r="AE80" s="27">
        <f t="shared" ref="AE80:AE91" si="69">0.5*(Z80/1000)/(AC80/1000)^3/($D$4/10)^5</f>
        <v>5.415755605458205E-2</v>
      </c>
      <c r="AF80" s="29">
        <f t="shared" ref="AF80:AF91" si="70">AD80/AE80</f>
        <v>2.539534487830688</v>
      </c>
      <c r="AG80" s="29">
        <f t="shared" ref="AG80:AG91" si="71">0.798*AD80^1.5/AE80</f>
        <v>0.7515598878243207</v>
      </c>
      <c r="AH80" s="29">
        <f t="shared" ref="AH80:AH91" si="72">AA80/Z80</f>
        <v>5.371252204585538</v>
      </c>
      <c r="AJ80" s="51">
        <f t="shared" ref="AJ80:AJ91" si="73">AA80/(PI()*$D$4^2/4)</f>
        <v>28.143787440056155</v>
      </c>
      <c r="AK80" s="29">
        <f t="shared" ref="AK80:AK91" si="74">AH80</f>
        <v>5.371252204585538</v>
      </c>
      <c r="AL80" s="58">
        <f t="shared" ref="AL80:AL91" si="75">AG80</f>
        <v>0.7515598878243207</v>
      </c>
      <c r="AM80" s="24"/>
      <c r="AN80" s="122"/>
      <c r="AO80" s="160"/>
      <c r="AP80" s="160"/>
      <c r="AQ80" s="128"/>
      <c r="AR80" s="160"/>
      <c r="AS80" s="128"/>
    </row>
    <row r="81" spans="1:45" x14ac:dyDescent="0.2">
      <c r="A81" s="1">
        <v>122</v>
      </c>
      <c r="B81" s="1">
        <v>136</v>
      </c>
      <c r="C81" s="1" t="s">
        <v>92</v>
      </c>
      <c r="D81" s="66">
        <v>12</v>
      </c>
      <c r="E81">
        <v>811</v>
      </c>
      <c r="F81">
        <v>686</v>
      </c>
      <c r="G81">
        <v>4410</v>
      </c>
      <c r="H81">
        <v>0.625</v>
      </c>
      <c r="I81" s="25">
        <f t="shared" si="60"/>
        <v>0.13377567830390419</v>
      </c>
      <c r="J81" s="25">
        <f t="shared" si="61"/>
        <v>5.1014204314872982E-2</v>
      </c>
      <c r="K81" s="27">
        <f t="shared" si="62"/>
        <v>2.6223221571428574</v>
      </c>
      <c r="L81" s="27">
        <f t="shared" si="63"/>
        <v>0.76538071755514581</v>
      </c>
      <c r="M81" s="27">
        <f t="shared" si="64"/>
        <v>6.4285714285714288</v>
      </c>
      <c r="N81" s="217"/>
      <c r="O81" s="51">
        <f t="shared" si="65"/>
        <v>20.376638090731841</v>
      </c>
      <c r="P81" s="27">
        <f t="shared" si="66"/>
        <v>6.4285714285714288</v>
      </c>
      <c r="Q81" s="58">
        <f t="shared" si="67"/>
        <v>0.76538071755514581</v>
      </c>
      <c r="R81" s="156">
        <f>E81*(PI()/30)*($D$4/2)</f>
        <v>704.90008763696585</v>
      </c>
      <c r="S81" s="156">
        <f>R81/H81</f>
        <v>1127.8401402191453</v>
      </c>
      <c r="T81" s="153"/>
      <c r="U81" s="153"/>
      <c r="W81" s="1">
        <v>122</v>
      </c>
      <c r="X81" s="78">
        <v>12</v>
      </c>
      <c r="Y81" s="17">
        <v>0.75</v>
      </c>
      <c r="Z81">
        <v>1282</v>
      </c>
      <c r="AA81">
        <v>6579</v>
      </c>
      <c r="AB81">
        <v>846</v>
      </c>
      <c r="AC81">
        <v>973</v>
      </c>
      <c r="AD81" s="27">
        <f t="shared" si="68"/>
        <v>0.13864828007266292</v>
      </c>
      <c r="AE81" s="27">
        <f t="shared" si="69"/>
        <v>5.5205083170574508E-2</v>
      </c>
      <c r="AF81" s="29">
        <f t="shared" si="70"/>
        <v>2.5115129279719195</v>
      </c>
      <c r="AG81" s="29">
        <f t="shared" si="71"/>
        <v>0.74626925987354875</v>
      </c>
      <c r="AH81" s="29">
        <f t="shared" si="72"/>
        <v>5.1318252730109206</v>
      </c>
      <c r="AJ81" s="51">
        <f t="shared" si="73"/>
        <v>30.398617233316276</v>
      </c>
      <c r="AK81" s="29">
        <f t="shared" si="74"/>
        <v>5.1318252730109206</v>
      </c>
      <c r="AL81" s="58">
        <f t="shared" si="75"/>
        <v>0.74626925987354875</v>
      </c>
      <c r="AM81" s="24"/>
      <c r="AN81" s="122"/>
      <c r="AO81" s="160"/>
      <c r="AP81" s="160"/>
      <c r="AQ81" s="128"/>
      <c r="AR81" s="160"/>
      <c r="AS81" s="128"/>
    </row>
    <row r="82" spans="1:45" x14ac:dyDescent="0.2">
      <c r="A82" s="1">
        <v>122</v>
      </c>
      <c r="B82" s="1">
        <v>136</v>
      </c>
      <c r="C82" s="1" t="s">
        <v>92</v>
      </c>
      <c r="D82" s="66">
        <v>12</v>
      </c>
      <c r="E82">
        <v>930</v>
      </c>
      <c r="F82">
        <v>1087</v>
      </c>
      <c r="G82">
        <v>5949</v>
      </c>
      <c r="H82">
        <v>0.71699999999999997</v>
      </c>
      <c r="I82" s="25">
        <f t="shared" si="60"/>
        <v>0.13723293525340041</v>
      </c>
      <c r="J82" s="25">
        <f t="shared" si="61"/>
        <v>5.3605612489689182E-2</v>
      </c>
      <c r="K82" s="27">
        <f t="shared" si="62"/>
        <v>2.5600478919963203</v>
      </c>
      <c r="L82" s="27">
        <f t="shared" si="63"/>
        <v>0.75679831689694399</v>
      </c>
      <c r="M82" s="27">
        <f t="shared" si="64"/>
        <v>5.4728610855565778</v>
      </c>
      <c r="N82" s="217"/>
      <c r="O82" s="51">
        <f t="shared" si="65"/>
        <v>27.4876689346403</v>
      </c>
      <c r="P82" s="27">
        <f t="shared" si="66"/>
        <v>5.4728610855565778</v>
      </c>
      <c r="Q82" s="58">
        <f t="shared" si="67"/>
        <v>0.75679831689694399</v>
      </c>
      <c r="R82" s="156">
        <f t="shared" si="58"/>
        <v>808.33178976865383</v>
      </c>
      <c r="S82" s="156">
        <f t="shared" si="59"/>
        <v>1127.3804599283876</v>
      </c>
      <c r="T82" s="153"/>
      <c r="U82" s="153"/>
      <c r="W82" s="1">
        <v>122</v>
      </c>
      <c r="X82" s="78">
        <v>12</v>
      </c>
      <c r="Y82" s="17">
        <v>0.77500000000000002</v>
      </c>
      <c r="Z82">
        <v>1444</v>
      </c>
      <c r="AA82">
        <v>7093</v>
      </c>
      <c r="AB82">
        <v>874</v>
      </c>
      <c r="AC82">
        <v>1005</v>
      </c>
      <c r="AD82" s="27">
        <f t="shared" si="68"/>
        <v>0.14011289838611896</v>
      </c>
      <c r="AE82" s="27">
        <f t="shared" si="69"/>
        <v>5.6428508605077574E-2</v>
      </c>
      <c r="AF82" s="29">
        <f t="shared" si="70"/>
        <v>2.4830161535318562</v>
      </c>
      <c r="AG82" s="29">
        <f t="shared" si="71"/>
        <v>0.74168841377896888</v>
      </c>
      <c r="AH82" s="29">
        <f t="shared" si="72"/>
        <v>4.912049861495845</v>
      </c>
      <c r="AJ82" s="51">
        <f t="shared" si="73"/>
        <v>32.773581400807473</v>
      </c>
      <c r="AK82" s="29">
        <f t="shared" si="74"/>
        <v>4.912049861495845</v>
      </c>
      <c r="AL82" s="58">
        <f t="shared" si="75"/>
        <v>0.74168841377896888</v>
      </c>
      <c r="AM82" s="24"/>
      <c r="AN82" s="122"/>
      <c r="AO82" s="160"/>
      <c r="AP82" s="160"/>
      <c r="AQ82" s="128"/>
      <c r="AR82" s="160"/>
      <c r="AS82" s="128"/>
    </row>
    <row r="83" spans="1:45" x14ac:dyDescent="0.2">
      <c r="A83" s="1">
        <v>122</v>
      </c>
      <c r="B83" s="1">
        <v>136</v>
      </c>
      <c r="C83" s="1" t="s">
        <v>92</v>
      </c>
      <c r="D83" s="66">
        <v>12</v>
      </c>
      <c r="E83">
        <v>1048</v>
      </c>
      <c r="F83">
        <v>1658</v>
      </c>
      <c r="G83">
        <v>7800</v>
      </c>
      <c r="H83">
        <v>0.80800000000000005</v>
      </c>
      <c r="I83" s="25">
        <f t="shared" si="60"/>
        <v>0.14169427978236776</v>
      </c>
      <c r="J83" s="25">
        <f t="shared" si="61"/>
        <v>5.7138685154809132E-2</v>
      </c>
      <c r="K83" s="27">
        <f t="shared" si="62"/>
        <v>2.4798309481302776</v>
      </c>
      <c r="L83" s="27">
        <f t="shared" si="63"/>
        <v>0.74490540593785404</v>
      </c>
      <c r="M83" s="27">
        <f t="shared" si="64"/>
        <v>4.704463208685163</v>
      </c>
      <c r="N83" s="217"/>
      <c r="O83" s="51">
        <f t="shared" si="65"/>
        <v>36.040312269321625</v>
      </c>
      <c r="P83" s="27">
        <f t="shared" si="66"/>
        <v>4.704463208685163</v>
      </c>
      <c r="Q83" s="58">
        <f t="shared" si="67"/>
        <v>0.74490540593785404</v>
      </c>
      <c r="R83" s="156">
        <f t="shared" si="58"/>
        <v>910.89431793284859</v>
      </c>
      <c r="S83" s="156">
        <f t="shared" si="59"/>
        <v>1127.3444528871887</v>
      </c>
      <c r="T83" s="153"/>
      <c r="U83" s="153"/>
      <c r="W83" s="1">
        <v>122</v>
      </c>
      <c r="X83" s="78">
        <v>12</v>
      </c>
      <c r="Y83" s="17">
        <v>0.8</v>
      </c>
      <c r="Z83">
        <v>1618</v>
      </c>
      <c r="AA83">
        <v>7633</v>
      </c>
      <c r="AB83">
        <v>902</v>
      </c>
      <c r="AC83">
        <v>1038</v>
      </c>
      <c r="AD83" s="27">
        <f t="shared" si="68"/>
        <v>0.14134512558194004</v>
      </c>
      <c r="AE83" s="27">
        <f t="shared" si="69"/>
        <v>5.738733021415611E-2</v>
      </c>
      <c r="AF83" s="29">
        <f t="shared" si="70"/>
        <v>2.4630022873423987</v>
      </c>
      <c r="AG83" s="29">
        <f t="shared" si="71"/>
        <v>0.73893821053094166</v>
      </c>
      <c r="AH83" s="29">
        <f t="shared" si="72"/>
        <v>4.717552533992583</v>
      </c>
      <c r="AJ83" s="51">
        <f t="shared" si="73"/>
        <v>35.268679942529737</v>
      </c>
      <c r="AK83" s="29">
        <f t="shared" si="74"/>
        <v>4.717552533992583</v>
      </c>
      <c r="AL83" s="58">
        <f t="shared" si="75"/>
        <v>0.73893821053094166</v>
      </c>
      <c r="AM83" s="24"/>
      <c r="AN83" s="122"/>
      <c r="AO83" s="160"/>
      <c r="AP83" s="160"/>
      <c r="AQ83" s="128"/>
      <c r="AR83" s="160"/>
      <c r="AS83" s="128"/>
    </row>
    <row r="84" spans="1:45" x14ac:dyDescent="0.2">
      <c r="A84" s="1">
        <v>122</v>
      </c>
      <c r="B84" s="1">
        <v>136</v>
      </c>
      <c r="C84" s="1" t="s">
        <v>92</v>
      </c>
      <c r="D84" s="66">
        <v>12</v>
      </c>
      <c r="E84">
        <v>1068</v>
      </c>
      <c r="F84">
        <v>1787</v>
      </c>
      <c r="G84">
        <v>8133</v>
      </c>
      <c r="H84">
        <v>0.82299999999999995</v>
      </c>
      <c r="I84" s="25">
        <f t="shared" si="60"/>
        <v>0.14226188129835268</v>
      </c>
      <c r="J84" s="25">
        <f t="shared" si="61"/>
        <v>5.8188928294068125E-2</v>
      </c>
      <c r="K84" s="27">
        <f t="shared" si="62"/>
        <v>2.4448273145607167</v>
      </c>
      <c r="L84" s="27">
        <f t="shared" si="63"/>
        <v>0.73586026781478664</v>
      </c>
      <c r="M84" s="27">
        <f t="shared" si="64"/>
        <v>4.5512031337437042</v>
      </c>
      <c r="N84" s="217"/>
      <c r="O84" s="51">
        <f t="shared" si="65"/>
        <v>37.578956370050356</v>
      </c>
      <c r="P84" s="27">
        <f t="shared" si="66"/>
        <v>4.5512031337437042</v>
      </c>
      <c r="Q84" s="58">
        <f t="shared" si="67"/>
        <v>0.73586026781478664</v>
      </c>
      <c r="R84" s="156">
        <f t="shared" si="58"/>
        <v>928.27779728271207</v>
      </c>
      <c r="S84" s="156">
        <f t="shared" si="59"/>
        <v>1127.9195592742553</v>
      </c>
      <c r="T84" s="153"/>
      <c r="U84" s="153"/>
      <c r="W84" s="1">
        <v>122</v>
      </c>
      <c r="X84" s="78">
        <v>12</v>
      </c>
      <c r="Y84" s="17">
        <v>0.82499999999999996</v>
      </c>
      <c r="Z84">
        <v>1800</v>
      </c>
      <c r="AA84">
        <v>8198</v>
      </c>
      <c r="AB84">
        <v>930</v>
      </c>
      <c r="AC84">
        <v>1070</v>
      </c>
      <c r="AD84" s="27">
        <f t="shared" si="68"/>
        <v>0.14286328737261164</v>
      </c>
      <c r="AE84" s="27">
        <f t="shared" si="69"/>
        <v>5.8284186095805164E-2</v>
      </c>
      <c r="AF84" s="29">
        <f t="shared" si="70"/>
        <v>2.4511500793333343</v>
      </c>
      <c r="AG84" s="29">
        <f t="shared" si="71"/>
        <v>0.73932112228776359</v>
      </c>
      <c r="AH84" s="29">
        <f t="shared" si="72"/>
        <v>4.5544444444444441</v>
      </c>
      <c r="AJ84" s="51">
        <f t="shared" si="73"/>
        <v>37.879292305628034</v>
      </c>
      <c r="AK84" s="29">
        <f t="shared" si="74"/>
        <v>4.5544444444444441</v>
      </c>
      <c r="AL84" s="58">
        <f t="shared" si="75"/>
        <v>0.73932112228776359</v>
      </c>
      <c r="AM84" s="24"/>
      <c r="AN84" s="122"/>
      <c r="AO84" s="160"/>
      <c r="AP84" s="160"/>
      <c r="AQ84" s="128"/>
      <c r="AR84" s="160"/>
      <c r="AS84" s="128"/>
    </row>
    <row r="85" spans="1:45" x14ac:dyDescent="0.2">
      <c r="A85" s="1">
        <v>122</v>
      </c>
      <c r="B85" s="1">
        <v>136</v>
      </c>
      <c r="C85" s="1" t="s">
        <v>92</v>
      </c>
      <c r="D85" s="66">
        <v>12</v>
      </c>
      <c r="E85">
        <v>1105</v>
      </c>
      <c r="F85">
        <v>2036</v>
      </c>
      <c r="G85">
        <v>8861</v>
      </c>
      <c r="H85">
        <v>0.85199999999999998</v>
      </c>
      <c r="I85" s="25">
        <f t="shared" si="60"/>
        <v>0.14478996435386746</v>
      </c>
      <c r="J85" s="25">
        <f t="shared" si="61"/>
        <v>5.9857765942849667E-2</v>
      </c>
      <c r="K85" s="27">
        <f t="shared" si="62"/>
        <v>2.4189002391453838</v>
      </c>
      <c r="L85" s="27">
        <f t="shared" si="63"/>
        <v>0.73449708983433393</v>
      </c>
      <c r="M85" s="27">
        <f t="shared" si="64"/>
        <v>4.3521611001964633</v>
      </c>
      <c r="N85" s="217"/>
      <c r="O85" s="51">
        <f t="shared" si="65"/>
        <v>40.942718848520371</v>
      </c>
      <c r="P85" s="27">
        <f t="shared" si="66"/>
        <v>4.3521611001964633</v>
      </c>
      <c r="Q85" s="58">
        <f t="shared" si="67"/>
        <v>0.73449708983433393</v>
      </c>
      <c r="R85" s="156">
        <f t="shared" si="58"/>
        <v>960.43723407995969</v>
      </c>
      <c r="S85" s="156">
        <f t="shared" si="59"/>
        <v>1127.2737489201404</v>
      </c>
      <c r="T85" s="153"/>
      <c r="U85" s="153"/>
      <c r="W85" s="1">
        <v>122</v>
      </c>
      <c r="X85" s="78">
        <v>12</v>
      </c>
      <c r="Y85" s="17">
        <v>0.85</v>
      </c>
      <c r="Z85">
        <v>2021</v>
      </c>
      <c r="AA85">
        <v>8826</v>
      </c>
      <c r="AB85">
        <v>958</v>
      </c>
      <c r="AC85">
        <v>1103</v>
      </c>
      <c r="AD85" s="27">
        <f t="shared" si="68"/>
        <v>0.14474153661753522</v>
      </c>
      <c r="AE85" s="27">
        <f t="shared" si="69"/>
        <v>5.974056701888842E-2</v>
      </c>
      <c r="AF85" s="29">
        <f t="shared" si="70"/>
        <v>2.4228349987333013</v>
      </c>
      <c r="AG85" s="29">
        <f t="shared" si="71"/>
        <v>0.73556883307614518</v>
      </c>
      <c r="AH85" s="29">
        <f t="shared" si="72"/>
        <v>4.367144977733795</v>
      </c>
      <c r="AJ85" s="51">
        <f t="shared" si="73"/>
        <v>40.780999498593928</v>
      </c>
      <c r="AK85" s="29">
        <f t="shared" si="74"/>
        <v>4.367144977733795</v>
      </c>
      <c r="AL85" s="58">
        <f t="shared" si="75"/>
        <v>0.73556883307614518</v>
      </c>
      <c r="AM85" s="24"/>
      <c r="AN85" s="122"/>
      <c r="AO85" s="160"/>
      <c r="AP85" s="160"/>
      <c r="AQ85" s="128"/>
      <c r="AR85" s="160"/>
      <c r="AS85" s="128"/>
    </row>
    <row r="86" spans="1:45" x14ac:dyDescent="0.2">
      <c r="A86" s="1">
        <v>122</v>
      </c>
      <c r="B86" s="1">
        <v>136</v>
      </c>
      <c r="C86" s="1" t="s">
        <v>92</v>
      </c>
      <c r="D86" s="66">
        <v>12</v>
      </c>
      <c r="E86">
        <v>1130</v>
      </c>
      <c r="F86">
        <v>2231</v>
      </c>
      <c r="G86">
        <v>9443</v>
      </c>
      <c r="H86">
        <v>0.871</v>
      </c>
      <c r="I86" s="25">
        <f t="shared" si="60"/>
        <v>0.14754801914261009</v>
      </c>
      <c r="J86" s="25">
        <f t="shared" si="61"/>
        <v>6.1332942942800305E-2</v>
      </c>
      <c r="K86" s="27">
        <f t="shared" si="62"/>
        <v>2.405689537516809</v>
      </c>
      <c r="L86" s="27">
        <f t="shared" si="63"/>
        <v>0.73741023722063748</v>
      </c>
      <c r="M86" s="27">
        <f t="shared" si="64"/>
        <v>4.2326311071268492</v>
      </c>
      <c r="N86" s="217"/>
      <c r="O86" s="51">
        <f t="shared" si="65"/>
        <v>43.631880610154369</v>
      </c>
      <c r="P86" s="27">
        <f t="shared" si="66"/>
        <v>4.2326311071268492</v>
      </c>
      <c r="Q86" s="58">
        <f t="shared" si="67"/>
        <v>0.73741023722063748</v>
      </c>
      <c r="R86" s="156">
        <f t="shared" si="58"/>
        <v>982.16658326728907</v>
      </c>
      <c r="S86" s="156">
        <f t="shared" si="59"/>
        <v>1127.6309796409748</v>
      </c>
      <c r="T86" s="153"/>
      <c r="U86" s="153"/>
      <c r="W86" s="1">
        <v>122</v>
      </c>
      <c r="X86" s="78">
        <v>12</v>
      </c>
      <c r="Y86" s="17">
        <v>0.875</v>
      </c>
      <c r="Z86">
        <v>2265</v>
      </c>
      <c r="AA86">
        <v>9518</v>
      </c>
      <c r="AB86">
        <v>987</v>
      </c>
      <c r="AC86">
        <v>1135</v>
      </c>
      <c r="AD86" s="27">
        <f t="shared" si="68"/>
        <v>0.14741248185230099</v>
      </c>
      <c r="AE86" s="27">
        <f t="shared" si="69"/>
        <v>6.1448344356690644E-2</v>
      </c>
      <c r="AF86" s="29">
        <f t="shared" si="70"/>
        <v>2.3989658858278151</v>
      </c>
      <c r="AG86" s="29">
        <f t="shared" si="71"/>
        <v>0.73501142970105926</v>
      </c>
      <c r="AH86" s="29">
        <f t="shared" si="72"/>
        <v>4.2022075055187642</v>
      </c>
      <c r="AJ86" s="51">
        <f t="shared" si="73"/>
        <v>43.978422074282463</v>
      </c>
      <c r="AK86" s="29">
        <f t="shared" si="74"/>
        <v>4.2022075055187642</v>
      </c>
      <c r="AL86" s="58">
        <f t="shared" si="75"/>
        <v>0.73501142970105926</v>
      </c>
      <c r="AM86" s="24"/>
      <c r="AN86" s="122"/>
      <c r="AO86" s="160"/>
      <c r="AP86" s="160"/>
      <c r="AQ86" s="128"/>
      <c r="AR86" s="160"/>
      <c r="AS86" s="128"/>
    </row>
    <row r="87" spans="1:45" x14ac:dyDescent="0.2">
      <c r="A87" s="1">
        <v>122</v>
      </c>
      <c r="B87" s="1">
        <v>136</v>
      </c>
      <c r="C87" s="1" t="s">
        <v>92</v>
      </c>
      <c r="D87" s="66">
        <v>12</v>
      </c>
      <c r="E87">
        <v>1159</v>
      </c>
      <c r="F87">
        <v>2453</v>
      </c>
      <c r="G87">
        <v>9984</v>
      </c>
      <c r="H87">
        <v>0.89300000000000002</v>
      </c>
      <c r="I87" s="25">
        <f t="shared" si="60"/>
        <v>0.14829208829387136</v>
      </c>
      <c r="J87" s="25">
        <f t="shared" si="61"/>
        <v>6.2499537629278075E-2</v>
      </c>
      <c r="K87" s="27">
        <f t="shared" si="62"/>
        <v>2.3726909657072972</v>
      </c>
      <c r="L87" s="27">
        <f t="shared" si="63"/>
        <v>0.72912679487659759</v>
      </c>
      <c r="M87" s="27">
        <f t="shared" si="64"/>
        <v>4.0701182225845907</v>
      </c>
      <c r="N87" s="217"/>
      <c r="O87" s="51">
        <f t="shared" si="65"/>
        <v>46.131599704731677</v>
      </c>
      <c r="P87" s="27">
        <f t="shared" si="66"/>
        <v>4.0701182225845907</v>
      </c>
      <c r="Q87" s="58">
        <f t="shared" si="67"/>
        <v>0.72912679487659759</v>
      </c>
      <c r="R87" s="156">
        <f t="shared" si="58"/>
        <v>1007.3726283245911</v>
      </c>
      <c r="S87" s="156">
        <f t="shared" si="59"/>
        <v>1128.0768514273136</v>
      </c>
      <c r="T87" s="153"/>
      <c r="U87" s="153"/>
      <c r="W87" s="1">
        <v>122</v>
      </c>
      <c r="X87" s="78">
        <v>12</v>
      </c>
      <c r="Y87" s="17">
        <v>0.9</v>
      </c>
      <c r="Z87">
        <v>2525</v>
      </c>
      <c r="AA87">
        <v>10206</v>
      </c>
      <c r="AB87">
        <v>1015</v>
      </c>
      <c r="AC87">
        <v>1167</v>
      </c>
      <c r="AD87" s="27">
        <f t="shared" si="68"/>
        <v>0.14951822496311049</v>
      </c>
      <c r="AE87" s="27">
        <f t="shared" si="69"/>
        <v>6.3019997042148154E-2</v>
      </c>
      <c r="AF87" s="29">
        <f t="shared" si="70"/>
        <v>2.3725520784000005</v>
      </c>
      <c r="AG87" s="29">
        <f t="shared" si="71"/>
        <v>0.73209208543778603</v>
      </c>
      <c r="AH87" s="29">
        <f t="shared" si="72"/>
        <v>4.041980198019802</v>
      </c>
      <c r="AJ87" s="51">
        <f t="shared" si="73"/>
        <v>47.157362438550834</v>
      </c>
      <c r="AK87" s="29">
        <f t="shared" si="74"/>
        <v>4.041980198019802</v>
      </c>
      <c r="AL87" s="58">
        <f t="shared" si="75"/>
        <v>0.73209208543778603</v>
      </c>
      <c r="AM87" s="24"/>
      <c r="AN87" s="122"/>
      <c r="AO87" s="160"/>
      <c r="AP87" s="160"/>
      <c r="AQ87" s="128"/>
      <c r="AR87" s="160"/>
      <c r="AS87" s="128"/>
    </row>
    <row r="88" spans="1:45" x14ac:dyDescent="0.2">
      <c r="A88" s="1">
        <v>122</v>
      </c>
      <c r="B88" s="1">
        <v>136</v>
      </c>
      <c r="C88" s="1" t="s">
        <v>92</v>
      </c>
      <c r="D88" s="66">
        <v>12</v>
      </c>
      <c r="E88">
        <v>1187</v>
      </c>
      <c r="F88">
        <v>2694</v>
      </c>
      <c r="G88">
        <v>10649</v>
      </c>
      <c r="H88">
        <v>0.91500000000000004</v>
      </c>
      <c r="I88" s="25">
        <f t="shared" si="60"/>
        <v>0.15079525284245715</v>
      </c>
      <c r="J88" s="25">
        <f t="shared" si="61"/>
        <v>6.3896195270974163E-2</v>
      </c>
      <c r="K88" s="27">
        <f t="shared" si="62"/>
        <v>2.3600036309354122</v>
      </c>
      <c r="L88" s="27">
        <f t="shared" si="63"/>
        <v>0.73132327829085031</v>
      </c>
      <c r="M88" s="27">
        <f t="shared" si="64"/>
        <v>3.9528582034149964</v>
      </c>
      <c r="N88" s="217"/>
      <c r="O88" s="51">
        <f t="shared" si="65"/>
        <v>49.204267353334096</v>
      </c>
      <c r="P88" s="27">
        <f t="shared" si="66"/>
        <v>3.9528582034149964</v>
      </c>
      <c r="Q88" s="58">
        <f t="shared" si="67"/>
        <v>0.73132327829085031</v>
      </c>
      <c r="R88" s="156">
        <f t="shared" si="58"/>
        <v>1031.7094994143999</v>
      </c>
      <c r="S88" s="156">
        <f t="shared" si="59"/>
        <v>1127.5513654802185</v>
      </c>
      <c r="T88" s="153"/>
      <c r="U88" s="153"/>
      <c r="W88" s="1">
        <v>122</v>
      </c>
      <c r="X88" s="78">
        <v>12</v>
      </c>
      <c r="Y88" s="17">
        <v>0.92500000000000004</v>
      </c>
      <c r="Z88">
        <v>2807</v>
      </c>
      <c r="AA88">
        <v>10888</v>
      </c>
      <c r="AB88">
        <v>1043</v>
      </c>
      <c r="AC88">
        <v>1200</v>
      </c>
      <c r="AD88" s="27">
        <f t="shared" si="68"/>
        <v>0.15085715070563352</v>
      </c>
      <c r="AE88" s="27">
        <f t="shared" si="69"/>
        <v>6.4435950412785881E-2</v>
      </c>
      <c r="AF88" s="29">
        <f t="shared" si="70"/>
        <v>2.3411954000712507</v>
      </c>
      <c r="AG88" s="29">
        <f t="shared" si="71"/>
        <v>0.72564382497688229</v>
      </c>
      <c r="AH88" s="29">
        <f t="shared" si="72"/>
        <v>3.8788742429640184</v>
      </c>
      <c r="AJ88" s="51">
        <f t="shared" si="73"/>
        <v>50.308579485688952</v>
      </c>
      <c r="AK88" s="29">
        <f t="shared" si="74"/>
        <v>3.8788742429640184</v>
      </c>
      <c r="AL88" s="58">
        <f t="shared" si="75"/>
        <v>0.72564382497688229</v>
      </c>
      <c r="AM88" s="24"/>
      <c r="AN88" s="122"/>
      <c r="AO88" s="160"/>
      <c r="AP88" s="160"/>
      <c r="AQ88" s="128"/>
      <c r="AR88" s="160"/>
      <c r="AS88" s="128"/>
    </row>
    <row r="89" spans="1:45" x14ac:dyDescent="0.2">
      <c r="A89" s="1">
        <v>122</v>
      </c>
      <c r="B89" s="1">
        <v>136</v>
      </c>
      <c r="C89" s="1" t="s">
        <v>92</v>
      </c>
      <c r="D89" s="66">
        <v>12</v>
      </c>
      <c r="E89">
        <v>1214</v>
      </c>
      <c r="F89">
        <v>2928</v>
      </c>
      <c r="G89">
        <v>11149</v>
      </c>
      <c r="H89">
        <v>0.93600000000000005</v>
      </c>
      <c r="I89" s="25">
        <f t="shared" si="60"/>
        <v>0.15093112968737091</v>
      </c>
      <c r="J89" s="25">
        <f t="shared" si="61"/>
        <v>6.4914927487055296E-2</v>
      </c>
      <c r="K89" s="27">
        <f t="shared" si="62"/>
        <v>2.3250604372540988</v>
      </c>
      <c r="L89" s="27">
        <f t="shared" si="63"/>
        <v>0.72081953673943888</v>
      </c>
      <c r="M89" s="27">
        <f t="shared" si="64"/>
        <v>3.8077185792349728</v>
      </c>
      <c r="N89" s="217"/>
      <c r="O89" s="51">
        <f t="shared" si="65"/>
        <v>51.514543780854716</v>
      </c>
      <c r="P89" s="27">
        <f t="shared" si="66"/>
        <v>3.8077185792349728</v>
      </c>
      <c r="Q89" s="58">
        <f t="shared" si="67"/>
        <v>0.72081953673943888</v>
      </c>
      <c r="R89" s="156">
        <f t="shared" si="58"/>
        <v>1055.1771965367159</v>
      </c>
      <c r="S89" s="156">
        <f t="shared" si="59"/>
        <v>1127.3260646759784</v>
      </c>
      <c r="T89" s="153"/>
      <c r="U89" s="153"/>
      <c r="W89" s="1">
        <v>122</v>
      </c>
      <c r="X89" s="78">
        <v>12</v>
      </c>
      <c r="Y89" s="17">
        <v>0.95</v>
      </c>
      <c r="Z89">
        <v>3104</v>
      </c>
      <c r="AA89">
        <v>11542</v>
      </c>
      <c r="AB89">
        <v>1071</v>
      </c>
      <c r="AC89">
        <v>1232</v>
      </c>
      <c r="AD89" s="27">
        <f t="shared" si="68"/>
        <v>0.15171898723005595</v>
      </c>
      <c r="AE89" s="27">
        <f t="shared" si="69"/>
        <v>6.5844446799283793E-2</v>
      </c>
      <c r="AF89" s="29">
        <f t="shared" si="70"/>
        <v>2.3042032336082476</v>
      </c>
      <c r="AG89" s="29">
        <f t="shared" si="71"/>
        <v>0.71621537636319055</v>
      </c>
      <c r="AH89" s="29">
        <f t="shared" si="72"/>
        <v>3.7184278350515463</v>
      </c>
      <c r="AJ89" s="51">
        <f t="shared" si="73"/>
        <v>53.330421052885924</v>
      </c>
      <c r="AK89" s="29">
        <f t="shared" si="74"/>
        <v>3.7184278350515463</v>
      </c>
      <c r="AL89" s="58">
        <f t="shared" si="75"/>
        <v>0.71621537636319055</v>
      </c>
      <c r="AM89" s="24"/>
      <c r="AN89" s="122"/>
      <c r="AO89" s="160"/>
      <c r="AP89" s="160"/>
      <c r="AQ89" s="128"/>
      <c r="AR89" s="160"/>
      <c r="AS89" s="128"/>
    </row>
    <row r="90" spans="1:45" x14ac:dyDescent="0.2">
      <c r="A90" s="1">
        <v>122</v>
      </c>
      <c r="B90" s="1">
        <v>136</v>
      </c>
      <c r="C90" s="1" t="s">
        <v>92</v>
      </c>
      <c r="D90" s="66">
        <v>12</v>
      </c>
      <c r="E90">
        <v>1245</v>
      </c>
      <c r="F90">
        <v>3228</v>
      </c>
      <c r="G90">
        <v>11794</v>
      </c>
      <c r="H90" s="17">
        <v>0.96</v>
      </c>
      <c r="I90" s="25">
        <f t="shared" si="60"/>
        <v>0.15181081131670185</v>
      </c>
      <c r="J90" s="25">
        <f t="shared" si="61"/>
        <v>6.6352155511593805E-2</v>
      </c>
      <c r="K90" s="27">
        <f t="shared" si="62"/>
        <v>2.2879559849442379</v>
      </c>
      <c r="L90" s="27">
        <f t="shared" si="63"/>
        <v>0.71138041972264421</v>
      </c>
      <c r="M90" s="27">
        <f t="shared" si="64"/>
        <v>3.65365551425031</v>
      </c>
      <c r="N90" s="217"/>
      <c r="O90" s="51">
        <f t="shared" si="65"/>
        <v>54.494800372356309</v>
      </c>
      <c r="P90" s="27">
        <f t="shared" si="66"/>
        <v>3.65365551425031</v>
      </c>
      <c r="Q90" s="58">
        <f t="shared" si="67"/>
        <v>0.71138041972264421</v>
      </c>
      <c r="R90" s="156">
        <f t="shared" si="58"/>
        <v>1082.1215895290043</v>
      </c>
      <c r="S90" s="156">
        <f t="shared" si="59"/>
        <v>1127.2099890927129</v>
      </c>
      <c r="T90" s="153"/>
      <c r="U90" s="153"/>
      <c r="W90" s="1">
        <v>122</v>
      </c>
      <c r="X90" s="78">
        <v>12</v>
      </c>
      <c r="Y90" s="17">
        <v>0.97499999999999998</v>
      </c>
      <c r="Z90">
        <v>3395</v>
      </c>
      <c r="AA90">
        <v>12073</v>
      </c>
      <c r="AB90">
        <v>1099</v>
      </c>
      <c r="AC90">
        <v>1265</v>
      </c>
      <c r="AD90" s="27">
        <f t="shared" si="68"/>
        <v>0.15052700833546698</v>
      </c>
      <c r="AE90" s="27">
        <f t="shared" si="69"/>
        <v>6.6526973439402615E-2</v>
      </c>
      <c r="AF90" s="29">
        <f t="shared" si="70"/>
        <v>2.2626462704270986</v>
      </c>
      <c r="AG90" s="29">
        <f t="shared" si="71"/>
        <v>0.70053005162517845</v>
      </c>
      <c r="AH90" s="29">
        <f t="shared" si="72"/>
        <v>3.5561119293078054</v>
      </c>
      <c r="AJ90" s="51">
        <f t="shared" si="73"/>
        <v>55.783934618912816</v>
      </c>
      <c r="AK90" s="29">
        <f t="shared" si="74"/>
        <v>3.5561119293078054</v>
      </c>
      <c r="AL90" s="58">
        <f t="shared" si="75"/>
        <v>0.70053005162517845</v>
      </c>
      <c r="AM90" s="24"/>
      <c r="AN90" s="122"/>
      <c r="AO90" s="160"/>
      <c r="AP90" s="160"/>
      <c r="AQ90" s="128"/>
      <c r="AR90" s="160"/>
      <c r="AS90" s="128"/>
    </row>
    <row r="91" spans="1:45" x14ac:dyDescent="0.2">
      <c r="A91" s="1">
        <v>122</v>
      </c>
      <c r="B91" s="1">
        <v>136</v>
      </c>
      <c r="C91" s="1" t="s">
        <v>92</v>
      </c>
      <c r="D91" s="66">
        <v>12</v>
      </c>
      <c r="E91">
        <v>1275</v>
      </c>
      <c r="F91">
        <v>3493</v>
      </c>
      <c r="G91">
        <v>12230</v>
      </c>
      <c r="H91">
        <v>0.98299999999999998</v>
      </c>
      <c r="I91" s="25">
        <f t="shared" si="60"/>
        <v>0.15010196171692589</v>
      </c>
      <c r="J91" s="25">
        <f t="shared" si="61"/>
        <v>6.6849412593335877E-2</v>
      </c>
      <c r="K91" s="27">
        <f t="shared" si="62"/>
        <v>2.2453744302891501</v>
      </c>
      <c r="L91" s="27">
        <f t="shared" si="63"/>
        <v>0.69420038173268317</v>
      </c>
      <c r="M91" s="27">
        <f t="shared" si="64"/>
        <v>3.501288290867449</v>
      </c>
      <c r="N91" s="217"/>
      <c r="O91" s="51">
        <f t="shared" si="65"/>
        <v>56.509361417154288</v>
      </c>
      <c r="P91" s="27">
        <f t="shared" si="66"/>
        <v>3.501288290867449</v>
      </c>
      <c r="Q91" s="58">
        <f t="shared" si="67"/>
        <v>0.69420038173268317</v>
      </c>
      <c r="R91" s="156">
        <f t="shared" si="58"/>
        <v>1108.1968085537997</v>
      </c>
      <c r="S91" s="156">
        <f t="shared" si="59"/>
        <v>1127.3619619062051</v>
      </c>
      <c r="T91" s="153"/>
      <c r="U91" s="153"/>
      <c r="W91" s="1">
        <v>122</v>
      </c>
      <c r="X91" s="78">
        <v>12</v>
      </c>
      <c r="Y91" s="17">
        <v>1</v>
      </c>
      <c r="Z91">
        <v>3688</v>
      </c>
      <c r="AA91">
        <v>12507</v>
      </c>
      <c r="AB91">
        <v>1127</v>
      </c>
      <c r="AC91">
        <v>1297</v>
      </c>
      <c r="AD91" s="27">
        <f t="shared" si="68"/>
        <v>0.14833836175178189</v>
      </c>
      <c r="AE91" s="27">
        <f t="shared" si="69"/>
        <v>6.7050272662307578E-2</v>
      </c>
      <c r="AF91" s="29">
        <f t="shared" si="70"/>
        <v>2.212345391925163</v>
      </c>
      <c r="AG91" s="29">
        <f t="shared" si="71"/>
        <v>0.67995874026475311</v>
      </c>
      <c r="AH91" s="29">
        <f t="shared" si="72"/>
        <v>3.3912689804772236</v>
      </c>
      <c r="AJ91" s="51">
        <f t="shared" si="73"/>
        <v>57.789254558000714</v>
      </c>
      <c r="AK91" s="29">
        <f t="shared" si="74"/>
        <v>3.3912689804772236</v>
      </c>
      <c r="AL91" s="58">
        <f t="shared" si="75"/>
        <v>0.67995874026475311</v>
      </c>
      <c r="AM91" s="24"/>
      <c r="AN91" s="122"/>
      <c r="AO91" s="160"/>
      <c r="AP91" s="160"/>
      <c r="AQ91" s="128"/>
      <c r="AR91" s="160"/>
      <c r="AS91" s="128"/>
    </row>
    <row r="92" spans="1:45" x14ac:dyDescent="0.2">
      <c r="A92" s="1">
        <v>122</v>
      </c>
      <c r="B92" s="1">
        <v>136</v>
      </c>
      <c r="C92" s="1" t="s">
        <v>92</v>
      </c>
      <c r="D92" s="66">
        <v>12</v>
      </c>
      <c r="E92">
        <v>1303</v>
      </c>
      <c r="F92">
        <v>3735</v>
      </c>
      <c r="G92">
        <v>12563</v>
      </c>
      <c r="H92">
        <v>1.004</v>
      </c>
      <c r="I92" s="25">
        <f t="shared" si="60"/>
        <v>0.14763346368645486</v>
      </c>
      <c r="J92" s="25">
        <f t="shared" si="61"/>
        <v>6.6971021488786031E-2</v>
      </c>
      <c r="K92" s="27">
        <f t="shared" si="62"/>
        <v>2.2044379853333336</v>
      </c>
      <c r="L92" s="27">
        <f t="shared" si="63"/>
        <v>0.67591670773436996</v>
      </c>
      <c r="M92" s="27">
        <f t="shared" si="64"/>
        <v>3.3635876840696119</v>
      </c>
      <c r="N92" s="217"/>
      <c r="O92" s="51">
        <f t="shared" si="65"/>
        <v>58.04800551788302</v>
      </c>
      <c r="P92" s="27">
        <f t="shared" si="66"/>
        <v>3.3635876840696119</v>
      </c>
      <c r="Q92" s="58">
        <f t="shared" si="67"/>
        <v>0.67591670773436996</v>
      </c>
      <c r="R92" s="156">
        <f t="shared" si="58"/>
        <v>1132.5336796436084</v>
      </c>
      <c r="S92" s="156">
        <f t="shared" si="59"/>
        <v>1128.0215932705262</v>
      </c>
      <c r="T92" s="153"/>
      <c r="U92" s="153"/>
      <c r="AD92" s="27"/>
      <c r="AE92" s="27"/>
      <c r="AG92" s="29"/>
      <c r="AH92" s="29"/>
      <c r="AL92" s="58"/>
      <c r="AM92" s="24"/>
      <c r="AN92" s="122"/>
      <c r="AO92" s="160"/>
      <c r="AP92" s="160"/>
      <c r="AQ92" s="128"/>
      <c r="AR92" s="160"/>
      <c r="AS92" s="128"/>
    </row>
    <row r="93" spans="1:45" x14ac:dyDescent="0.2">
      <c r="E93"/>
      <c r="F93"/>
      <c r="G93"/>
      <c r="H93"/>
      <c r="I93" s="25"/>
      <c r="J93" s="25"/>
      <c r="K93" s="27"/>
      <c r="L93" s="27"/>
      <c r="M93" s="27"/>
      <c r="N93" s="217"/>
      <c r="O93" s="51"/>
      <c r="P93" s="27"/>
      <c r="Q93" s="58"/>
      <c r="R93" s="156"/>
      <c r="T93" s="153"/>
      <c r="U93" s="153"/>
      <c r="AD93" s="27"/>
      <c r="AE93" s="27"/>
      <c r="AG93" s="29"/>
      <c r="AH93" s="29"/>
      <c r="AL93" s="58"/>
      <c r="AM93" s="24"/>
      <c r="AN93" s="122"/>
      <c r="AO93" s="160"/>
      <c r="AP93" s="160"/>
      <c r="AQ93" s="128"/>
      <c r="AR93" s="160"/>
      <c r="AS93" s="128"/>
    </row>
    <row r="94" spans="1:45" x14ac:dyDescent="0.2">
      <c r="E94"/>
      <c r="F94"/>
      <c r="G94"/>
      <c r="H94"/>
      <c r="I94" s="25"/>
      <c r="J94" s="25"/>
      <c r="K94" s="27"/>
      <c r="L94" s="27"/>
      <c r="M94" s="27"/>
      <c r="N94" s="217"/>
      <c r="O94" s="51"/>
      <c r="P94" s="27"/>
      <c r="Q94" s="58"/>
      <c r="R94" s="156"/>
      <c r="T94" s="153"/>
      <c r="U94" s="153"/>
      <c r="V94" s="16"/>
      <c r="W94" s="59"/>
      <c r="X94"/>
      <c r="Y94"/>
      <c r="Z94"/>
      <c r="AA94" s="49"/>
      <c r="AB94" s="78"/>
      <c r="AC94" s="62"/>
      <c r="AD94" s="27"/>
      <c r="AE94" s="27"/>
      <c r="AG94" s="29"/>
      <c r="AH94" s="29"/>
      <c r="AL94" s="58"/>
      <c r="AM94" s="24"/>
      <c r="AN94" s="122"/>
      <c r="AO94" s="160"/>
      <c r="AP94" s="160"/>
      <c r="AQ94" s="128"/>
      <c r="AR94" s="160"/>
      <c r="AS94" s="128"/>
    </row>
    <row r="95" spans="1:45" x14ac:dyDescent="0.2">
      <c r="A95" s="1">
        <v>123</v>
      </c>
      <c r="B95" s="1" t="s">
        <v>390</v>
      </c>
      <c r="C95" s="1" t="s">
        <v>92</v>
      </c>
      <c r="D95" s="66">
        <v>14</v>
      </c>
      <c r="E95">
        <v>695</v>
      </c>
      <c r="F95">
        <v>538</v>
      </c>
      <c r="G95">
        <v>3720</v>
      </c>
      <c r="H95">
        <v>0.53400000000000003</v>
      </c>
      <c r="I95" s="25">
        <f t="shared" ref="I95:I105" si="76">0.1515*(G95/1000)/(E95/1000)^2/($D$4/10)^4</f>
        <v>0.15365744636963061</v>
      </c>
      <c r="J95" s="25">
        <f t="shared" ref="J95:J105" si="77">0.5*(F95/1000)/(E95/1000)^3/($D$4/10)^5</f>
        <v>6.3570763293596247E-2</v>
      </c>
      <c r="K95" s="27">
        <f t="shared" ref="K95:K105" si="78">I95/J95</f>
        <v>2.417108721189591</v>
      </c>
      <c r="L95" s="27">
        <f t="shared" ref="L95:L105" si="79">0.798*I95^1.5/J95</f>
        <v>0.75609415784651135</v>
      </c>
      <c r="M95" s="27">
        <f t="shared" ref="M95:M105" si="80">G95/F95</f>
        <v>6.9144981412639401</v>
      </c>
      <c r="N95" s="217"/>
      <c r="O95" s="51">
        <f t="shared" ref="O95:O105" si="81">G95/(PI()*$D$4^2/4)</f>
        <v>17.188456620753389</v>
      </c>
      <c r="P95" s="27">
        <f t="shared" ref="P95:P105" si="82">M95</f>
        <v>6.9144981412639401</v>
      </c>
      <c r="Q95" s="58">
        <f t="shared" ref="Q95:Q105" si="83">L95</f>
        <v>0.75609415784651135</v>
      </c>
      <c r="R95" s="156">
        <f t="shared" si="58"/>
        <v>604.07590740775743</v>
      </c>
      <c r="S95" s="156">
        <f t="shared" si="59"/>
        <v>1131.2282910257629</v>
      </c>
      <c r="T95" s="153"/>
      <c r="U95" s="153"/>
      <c r="V95" s="16"/>
      <c r="W95" s="1">
        <v>123</v>
      </c>
      <c r="X95" s="66">
        <v>14</v>
      </c>
      <c r="Y95" s="17">
        <v>0.72499999999999998</v>
      </c>
      <c r="Z95">
        <v>1520</v>
      </c>
      <c r="AA95">
        <v>7215</v>
      </c>
      <c r="AB95">
        <v>821</v>
      </c>
      <c r="AC95">
        <v>944</v>
      </c>
      <c r="AD95" s="27">
        <f t="shared" ref="AD95:AD101" si="84">0.1515*(AA95/1000)/(AC95/1000)^2/($D$4/10)^4</f>
        <v>0.16153722854024147</v>
      </c>
      <c r="AE95" s="27">
        <f t="shared" ref="AE95:AE101" si="85">0.5*(Z95/1000)/(AC95/1000)^3/($D$4/10)^5</f>
        <v>7.1673261771778324E-2</v>
      </c>
      <c r="AF95" s="29">
        <f t="shared" ref="AF95:AF101" si="86">AD95/AE95</f>
        <v>2.2538004347368421</v>
      </c>
      <c r="AG95" s="29">
        <f t="shared" ref="AG95:AG101" si="87">0.798*AD95^1.5/AE95</f>
        <v>0.72286078234113349</v>
      </c>
      <c r="AH95" s="29">
        <f t="shared" ref="AH95:AH101" si="88">AA95/Z95</f>
        <v>4.7467105263157894</v>
      </c>
      <c r="AJ95" s="51">
        <f t="shared" ref="AJ95:AJ101" si="89">AA95/(PI()*$D$4^2/4)</f>
        <v>33.337288849122501</v>
      </c>
      <c r="AK95" s="29">
        <f t="shared" ref="AK95:AK101" si="90">AH95</f>
        <v>4.7467105263157894</v>
      </c>
      <c r="AL95" s="58">
        <f t="shared" ref="AL95:AL101" si="91">AG95</f>
        <v>0.72286078234113349</v>
      </c>
      <c r="AM95" s="24"/>
      <c r="AN95" s="122"/>
      <c r="AO95" s="160"/>
      <c r="AP95" s="160"/>
      <c r="AQ95" s="128"/>
      <c r="AR95" s="160"/>
      <c r="AS95" s="128"/>
    </row>
    <row r="96" spans="1:45" x14ac:dyDescent="0.2">
      <c r="A96" s="1">
        <v>123</v>
      </c>
      <c r="B96" s="1" t="s">
        <v>390</v>
      </c>
      <c r="C96" s="1" t="s">
        <v>92</v>
      </c>
      <c r="D96" s="66">
        <v>14</v>
      </c>
      <c r="E96">
        <v>814</v>
      </c>
      <c r="F96">
        <v>909</v>
      </c>
      <c r="G96">
        <v>5207</v>
      </c>
      <c r="H96">
        <v>0.625</v>
      </c>
      <c r="I96" s="25">
        <f t="shared" si="76"/>
        <v>0.15679024855048032</v>
      </c>
      <c r="J96" s="25">
        <f t="shared" si="77"/>
        <v>6.6852897152331323E-2</v>
      </c>
      <c r="K96" s="27">
        <f t="shared" si="78"/>
        <v>2.345302226666667</v>
      </c>
      <c r="L96" s="27">
        <f t="shared" si="79"/>
        <v>0.74107341107680025</v>
      </c>
      <c r="M96" s="27">
        <f t="shared" si="80"/>
        <v>5.7282728272827281</v>
      </c>
      <c r="N96" s="217"/>
      <c r="O96" s="51">
        <f t="shared" si="81"/>
        <v>24.059218716199705</v>
      </c>
      <c r="P96" s="27">
        <f t="shared" si="82"/>
        <v>5.7282728272827281</v>
      </c>
      <c r="Q96" s="58">
        <f t="shared" si="83"/>
        <v>0.74107341107680025</v>
      </c>
      <c r="R96" s="156">
        <f>E96*(PI()/30)*($D$4/2)</f>
        <v>707.50760953944541</v>
      </c>
      <c r="S96" s="156">
        <f>R96/H96</f>
        <v>1132.0121752631126</v>
      </c>
      <c r="T96" s="153"/>
      <c r="U96" s="153"/>
      <c r="V96" s="16"/>
      <c r="W96" s="1">
        <v>123</v>
      </c>
      <c r="X96" s="66">
        <v>14</v>
      </c>
      <c r="Y96" s="17">
        <v>0.75</v>
      </c>
      <c r="Z96">
        <v>1726</v>
      </c>
      <c r="AA96">
        <v>7812</v>
      </c>
      <c r="AB96">
        <v>849</v>
      </c>
      <c r="AC96">
        <v>977</v>
      </c>
      <c r="AD96" s="27">
        <f t="shared" si="84"/>
        <v>0.1632876684402996</v>
      </c>
      <c r="AE96" s="27">
        <f t="shared" si="85"/>
        <v>7.3415314631252712E-2</v>
      </c>
      <c r="AF96" s="29">
        <f t="shared" si="86"/>
        <v>2.2241635721436852</v>
      </c>
      <c r="AG96" s="29">
        <f t="shared" si="87"/>
        <v>0.71720995460546333</v>
      </c>
      <c r="AH96" s="29">
        <f t="shared" si="88"/>
        <v>4.5260718424101967</v>
      </c>
      <c r="AJ96" s="51">
        <f t="shared" si="89"/>
        <v>36.095758903582116</v>
      </c>
      <c r="AK96" s="29">
        <f t="shared" si="90"/>
        <v>4.5260718424101967</v>
      </c>
      <c r="AL96" s="58">
        <f t="shared" si="91"/>
        <v>0.71720995460546333</v>
      </c>
      <c r="AM96" s="24"/>
      <c r="AN96" s="122"/>
      <c r="AO96" s="160"/>
      <c r="AP96" s="160"/>
      <c r="AQ96" s="128"/>
      <c r="AR96" s="160"/>
      <c r="AS96" s="128"/>
    </row>
    <row r="97" spans="1:45" x14ac:dyDescent="0.2">
      <c r="A97" s="1">
        <v>123</v>
      </c>
      <c r="B97" s="1" t="s">
        <v>390</v>
      </c>
      <c r="C97" s="1" t="s">
        <v>92</v>
      </c>
      <c r="D97" s="66">
        <v>14</v>
      </c>
      <c r="E97">
        <v>877</v>
      </c>
      <c r="F97">
        <v>1174</v>
      </c>
      <c r="G97">
        <v>6125</v>
      </c>
      <c r="H97">
        <v>0.67300000000000004</v>
      </c>
      <c r="I97" s="25">
        <f t="shared" si="76"/>
        <v>0.15888656900229961</v>
      </c>
      <c r="J97" s="25">
        <f t="shared" si="77"/>
        <v>6.9039697677299866E-2</v>
      </c>
      <c r="K97" s="27">
        <f t="shared" si="78"/>
        <v>2.3013798488074961</v>
      </c>
      <c r="L97" s="27">
        <f t="shared" si="79"/>
        <v>0.73203996380459935</v>
      </c>
      <c r="M97" s="27">
        <f t="shared" si="80"/>
        <v>5.2172061328790456</v>
      </c>
      <c r="N97" s="217"/>
      <c r="O97" s="51">
        <f t="shared" si="81"/>
        <v>28.300886237127557</v>
      </c>
      <c r="P97" s="27">
        <f t="shared" si="82"/>
        <v>5.2172061328790456</v>
      </c>
      <c r="Q97" s="58">
        <f t="shared" si="83"/>
        <v>0.73203996380459935</v>
      </c>
      <c r="R97" s="156">
        <f>E97*(PI()/30)*($D$4/2)</f>
        <v>762.26556949151541</v>
      </c>
      <c r="S97" s="156">
        <f>R97/H97</f>
        <v>1132.6382904777345</v>
      </c>
      <c r="T97" s="153"/>
      <c r="U97" s="153"/>
      <c r="V97" s="16"/>
      <c r="W97" s="1">
        <v>123</v>
      </c>
      <c r="X97" s="66">
        <v>14</v>
      </c>
      <c r="Y97" s="17">
        <v>0.77500000000000002</v>
      </c>
      <c r="Z97">
        <v>1949</v>
      </c>
      <c r="AA97">
        <v>8450</v>
      </c>
      <c r="AB97">
        <v>878</v>
      </c>
      <c r="AC97">
        <v>1010</v>
      </c>
      <c r="AD97" s="27">
        <f t="shared" si="84"/>
        <v>0.16527008180629491</v>
      </c>
      <c r="AE97" s="27">
        <f t="shared" si="85"/>
        <v>7.5037314355045209E-2</v>
      </c>
      <c r="AF97" s="29">
        <f t="shared" si="86"/>
        <v>2.2025052898922524</v>
      </c>
      <c r="AG97" s="29">
        <f t="shared" si="87"/>
        <v>0.7145242496487384</v>
      </c>
      <c r="AH97" s="29">
        <f t="shared" si="88"/>
        <v>4.3355566957414062</v>
      </c>
      <c r="AJ97" s="51">
        <f t="shared" si="89"/>
        <v>39.043671625098426</v>
      </c>
      <c r="AK97" s="29">
        <f t="shared" si="90"/>
        <v>4.3355566957414062</v>
      </c>
      <c r="AL97" s="58">
        <f t="shared" si="91"/>
        <v>0.7145242496487384</v>
      </c>
      <c r="AM97" s="24"/>
      <c r="AN97" s="122"/>
      <c r="AO97" s="160"/>
      <c r="AP97" s="160"/>
      <c r="AQ97" s="128"/>
      <c r="AR97" s="160"/>
      <c r="AS97" s="128"/>
    </row>
    <row r="98" spans="1:45" x14ac:dyDescent="0.2">
      <c r="A98" s="1">
        <v>123</v>
      </c>
      <c r="B98" s="1" t="s">
        <v>390</v>
      </c>
      <c r="C98" s="1" t="s">
        <v>92</v>
      </c>
      <c r="D98" s="66">
        <v>14</v>
      </c>
      <c r="E98">
        <v>923</v>
      </c>
      <c r="F98">
        <v>1383</v>
      </c>
      <c r="G98">
        <v>6773</v>
      </c>
      <c r="H98">
        <v>0.70899999999999996</v>
      </c>
      <c r="I98" s="25">
        <f t="shared" si="76"/>
        <v>0.15862000317426841</v>
      </c>
      <c r="J98" s="25">
        <f t="shared" si="77"/>
        <v>6.9766452617040606E-2</v>
      </c>
      <c r="K98" s="27">
        <f t="shared" si="78"/>
        <v>2.2735856163557489</v>
      </c>
      <c r="L98" s="27">
        <f t="shared" si="79"/>
        <v>0.72259205400546578</v>
      </c>
      <c r="M98" s="27">
        <f t="shared" si="80"/>
        <v>4.8973246565437458</v>
      </c>
      <c r="N98" s="217"/>
      <c r="O98" s="51">
        <f t="shared" si="81"/>
        <v>31.295004487194277</v>
      </c>
      <c r="P98" s="27">
        <f t="shared" si="82"/>
        <v>4.8973246565437458</v>
      </c>
      <c r="Q98" s="58">
        <f t="shared" si="83"/>
        <v>0.72259205400546578</v>
      </c>
      <c r="R98" s="156">
        <f t="shared" si="58"/>
        <v>802.24757199620149</v>
      </c>
      <c r="S98" s="156">
        <f t="shared" si="59"/>
        <v>1131.5198476674211</v>
      </c>
      <c r="T98" s="153"/>
      <c r="U98" s="153"/>
      <c r="V98" s="16"/>
      <c r="W98" s="1">
        <v>123</v>
      </c>
      <c r="X98" s="66">
        <v>14</v>
      </c>
      <c r="Y98" s="17">
        <v>0.8</v>
      </c>
      <c r="Z98">
        <v>2204</v>
      </c>
      <c r="AA98">
        <v>9172</v>
      </c>
      <c r="AB98">
        <v>906</v>
      </c>
      <c r="AC98">
        <v>1042</v>
      </c>
      <c r="AD98" s="27">
        <f t="shared" si="84"/>
        <v>0.16854228937269208</v>
      </c>
      <c r="AE98" s="27">
        <f t="shared" si="85"/>
        <v>7.7274819165807654E-2</v>
      </c>
      <c r="AF98" s="29">
        <f t="shared" si="86"/>
        <v>2.1810764643920151</v>
      </c>
      <c r="AG98" s="29">
        <f t="shared" si="87"/>
        <v>0.71454276655210458</v>
      </c>
      <c r="AH98" s="29">
        <f t="shared" si="88"/>
        <v>4.1615245009074409</v>
      </c>
      <c r="AJ98" s="51">
        <f t="shared" si="89"/>
        <v>42.379710786438196</v>
      </c>
      <c r="AK98" s="29">
        <f t="shared" si="90"/>
        <v>4.1615245009074409</v>
      </c>
      <c r="AL98" s="58">
        <f t="shared" si="91"/>
        <v>0.71454276655210458</v>
      </c>
      <c r="AM98" s="24"/>
      <c r="AN98" s="122"/>
      <c r="AO98" s="160"/>
      <c r="AP98" s="160"/>
      <c r="AQ98" s="128"/>
      <c r="AR98" s="160"/>
      <c r="AS98" s="128"/>
    </row>
    <row r="99" spans="1:45" x14ac:dyDescent="0.2">
      <c r="A99" s="1">
        <v>123</v>
      </c>
      <c r="B99" s="1" t="s">
        <v>390</v>
      </c>
      <c r="C99" s="1" t="s">
        <v>92</v>
      </c>
      <c r="D99" s="66">
        <v>14</v>
      </c>
      <c r="E99">
        <v>995</v>
      </c>
      <c r="F99">
        <v>1873</v>
      </c>
      <c r="G99">
        <v>8220</v>
      </c>
      <c r="H99">
        <v>0.76600000000000001</v>
      </c>
      <c r="I99" s="25">
        <f t="shared" si="76"/>
        <v>0.16565552939732936</v>
      </c>
      <c r="J99" s="25">
        <f t="shared" si="77"/>
        <v>7.5422009493289505E-2</v>
      </c>
      <c r="K99" s="27">
        <f t="shared" si="78"/>
        <v>2.19638180565937</v>
      </c>
      <c r="L99" s="27">
        <f t="shared" si="79"/>
        <v>0.71336812015588946</v>
      </c>
      <c r="M99" s="27">
        <f t="shared" si="80"/>
        <v>4.3886812600106779</v>
      </c>
      <c r="N99" s="217"/>
      <c r="O99" s="51">
        <f t="shared" si="81"/>
        <v>37.980944468438942</v>
      </c>
      <c r="P99" s="27">
        <f t="shared" si="82"/>
        <v>4.3886812600106779</v>
      </c>
      <c r="Q99" s="58">
        <f t="shared" si="83"/>
        <v>0.71336812015588946</v>
      </c>
      <c r="R99" s="156">
        <f t="shared" si="58"/>
        <v>864.82809765571028</v>
      </c>
      <c r="S99" s="156">
        <f t="shared" si="59"/>
        <v>1129.0184042502744</v>
      </c>
      <c r="T99" s="153"/>
      <c r="U99" s="153"/>
      <c r="V99" s="16"/>
      <c r="W99" s="1">
        <v>123</v>
      </c>
      <c r="X99" s="66">
        <v>14</v>
      </c>
      <c r="Y99" s="17">
        <v>0.82499999999999996</v>
      </c>
      <c r="Z99">
        <v>2483</v>
      </c>
      <c r="AA99">
        <v>9928</v>
      </c>
      <c r="AB99">
        <v>934</v>
      </c>
      <c r="AC99">
        <v>1075</v>
      </c>
      <c r="AD99" s="27">
        <f t="shared" si="84"/>
        <v>0.17140564498998109</v>
      </c>
      <c r="AE99" s="27">
        <f t="shared" si="85"/>
        <v>7.9283148932954212E-2</v>
      </c>
      <c r="AF99" s="29">
        <f t="shared" si="86"/>
        <v>2.1619429512686268</v>
      </c>
      <c r="AG99" s="29">
        <f t="shared" si="87"/>
        <v>0.71426551282762996</v>
      </c>
      <c r="AH99" s="29">
        <f t="shared" si="88"/>
        <v>3.9983890455094642</v>
      </c>
      <c r="AJ99" s="51">
        <f t="shared" si="89"/>
        <v>45.872848744849371</v>
      </c>
      <c r="AK99" s="29">
        <f t="shared" si="90"/>
        <v>3.9983890455094642</v>
      </c>
      <c r="AL99" s="58">
        <f t="shared" si="91"/>
        <v>0.71426551282762996</v>
      </c>
      <c r="AM99" s="24"/>
      <c r="AN99" s="122"/>
      <c r="AO99" s="160"/>
      <c r="AP99" s="160"/>
      <c r="AQ99" s="128"/>
      <c r="AR99" s="160"/>
      <c r="AS99" s="128"/>
    </row>
    <row r="100" spans="1:45" x14ac:dyDescent="0.2">
      <c r="A100" s="1">
        <v>123</v>
      </c>
      <c r="B100" s="1" t="s">
        <v>390</v>
      </c>
      <c r="C100" s="1" t="s">
        <v>92</v>
      </c>
      <c r="D100" s="66">
        <v>14</v>
      </c>
      <c r="E100">
        <v>1040</v>
      </c>
      <c r="F100">
        <v>2190</v>
      </c>
      <c r="G100">
        <v>9190</v>
      </c>
      <c r="H100">
        <v>0.79800000000000004</v>
      </c>
      <c r="I100" s="25">
        <f t="shared" si="76"/>
        <v>0.16952318896846086</v>
      </c>
      <c r="J100" s="25">
        <f t="shared" si="77"/>
        <v>7.7227799622554841E-2</v>
      </c>
      <c r="K100" s="27">
        <f t="shared" si="78"/>
        <v>2.1951057753424661</v>
      </c>
      <c r="L100" s="27">
        <f t="shared" si="79"/>
        <v>0.72122853411120025</v>
      </c>
      <c r="M100" s="27">
        <f t="shared" si="80"/>
        <v>4.1963470319634704</v>
      </c>
      <c r="N100" s="217"/>
      <c r="O100" s="51">
        <f t="shared" si="81"/>
        <v>42.462880737828939</v>
      </c>
      <c r="P100" s="27">
        <f t="shared" si="82"/>
        <v>4.1963470319634704</v>
      </c>
      <c r="Q100" s="58">
        <f t="shared" si="83"/>
        <v>0.72122853411120025</v>
      </c>
      <c r="R100" s="156">
        <f t="shared" si="58"/>
        <v>903.94092619290313</v>
      </c>
      <c r="S100" s="156">
        <f t="shared" si="59"/>
        <v>1132.7580528733122</v>
      </c>
      <c r="T100" s="153"/>
      <c r="U100" s="153"/>
      <c r="V100" s="16"/>
      <c r="W100" s="1">
        <v>123</v>
      </c>
      <c r="X100" s="66">
        <v>14</v>
      </c>
      <c r="Y100" s="17">
        <v>0.85</v>
      </c>
      <c r="Z100">
        <v>2798</v>
      </c>
      <c r="AA100">
        <v>10733</v>
      </c>
      <c r="AB100">
        <v>962</v>
      </c>
      <c r="AC100">
        <v>1107</v>
      </c>
      <c r="AD100" s="27">
        <f t="shared" si="84"/>
        <v>0.1747455674190305</v>
      </c>
      <c r="AE100" s="27">
        <f t="shared" si="85"/>
        <v>8.1815278233886762E-2</v>
      </c>
      <c r="AF100" s="29">
        <f t="shared" si="86"/>
        <v>2.1358549551036456</v>
      </c>
      <c r="AG100" s="29">
        <f t="shared" si="87"/>
        <v>0.71248829190804053</v>
      </c>
      <c r="AH100" s="29">
        <f t="shared" si="88"/>
        <v>3.8359542530378841</v>
      </c>
      <c r="AJ100" s="51">
        <f t="shared" si="89"/>
        <v>49.592393793157562</v>
      </c>
      <c r="AK100" s="29">
        <f t="shared" si="90"/>
        <v>3.8359542530378841</v>
      </c>
      <c r="AL100" s="58">
        <f t="shared" si="91"/>
        <v>0.71248829190804053</v>
      </c>
      <c r="AM100" s="24"/>
      <c r="AN100" s="122"/>
      <c r="AO100" s="160"/>
      <c r="AP100" s="160"/>
      <c r="AQ100" s="128"/>
      <c r="AR100" s="160"/>
      <c r="AS100" s="128"/>
    </row>
    <row r="101" spans="1:45" x14ac:dyDescent="0.2">
      <c r="A101" s="1">
        <v>123</v>
      </c>
      <c r="B101" s="1" t="s">
        <v>390</v>
      </c>
      <c r="C101" s="1" t="s">
        <v>92</v>
      </c>
      <c r="D101" s="66">
        <v>14</v>
      </c>
      <c r="E101">
        <v>1070</v>
      </c>
      <c r="F101">
        <v>2433</v>
      </c>
      <c r="G101">
        <v>9740</v>
      </c>
      <c r="H101">
        <v>0.82099999999999995</v>
      </c>
      <c r="I101" s="25">
        <f t="shared" si="76"/>
        <v>0.16973510844220996</v>
      </c>
      <c r="J101" s="25">
        <f t="shared" si="77"/>
        <v>7.8780791539496645E-2</v>
      </c>
      <c r="K101" s="27">
        <f t="shared" si="78"/>
        <v>2.1545240295930954</v>
      </c>
      <c r="L101" s="27">
        <f t="shared" si="79"/>
        <v>0.70833723950642824</v>
      </c>
      <c r="M101" s="27">
        <f t="shared" si="80"/>
        <v>4.0032881216605016</v>
      </c>
      <c r="N101" s="217"/>
      <c r="O101" s="51">
        <f t="shared" si="81"/>
        <v>45.00418480810162</v>
      </c>
      <c r="P101" s="27">
        <f t="shared" si="82"/>
        <v>4.0032881216605016</v>
      </c>
      <c r="Q101" s="58">
        <f t="shared" si="83"/>
        <v>0.70833723950642824</v>
      </c>
      <c r="R101" s="156">
        <f t="shared" si="58"/>
        <v>930.01614521769841</v>
      </c>
      <c r="S101" s="156">
        <f t="shared" si="59"/>
        <v>1132.7845861360518</v>
      </c>
      <c r="T101" s="153"/>
      <c r="U101" s="153"/>
      <c r="V101" s="16"/>
      <c r="W101" s="1">
        <v>123</v>
      </c>
      <c r="X101" s="66">
        <v>14</v>
      </c>
      <c r="Y101" s="17">
        <v>0.875</v>
      </c>
      <c r="Z101">
        <v>3146</v>
      </c>
      <c r="AA101">
        <v>11608</v>
      </c>
      <c r="AB101">
        <v>991</v>
      </c>
      <c r="AC101">
        <v>1140</v>
      </c>
      <c r="AD101" s="27">
        <f t="shared" si="84"/>
        <v>0.17820832056751024</v>
      </c>
      <c r="AE101" s="27">
        <f t="shared" si="85"/>
        <v>8.423134361984129E-2</v>
      </c>
      <c r="AF101" s="29">
        <f t="shared" si="86"/>
        <v>2.115700793897012</v>
      </c>
      <c r="AG101" s="29">
        <f t="shared" si="87"/>
        <v>0.71272358279299586</v>
      </c>
      <c r="AH101" s="29">
        <f t="shared" si="88"/>
        <v>3.6897647806738716</v>
      </c>
      <c r="AJ101" s="51">
        <f t="shared" si="89"/>
        <v>53.63537754131864</v>
      </c>
      <c r="AK101" s="29">
        <f t="shared" si="90"/>
        <v>3.6897647806738716</v>
      </c>
      <c r="AL101" s="58">
        <f t="shared" si="91"/>
        <v>0.71272358279299586</v>
      </c>
      <c r="AM101" s="24"/>
      <c r="AN101" s="122"/>
      <c r="AO101" s="160"/>
      <c r="AP101" s="160"/>
      <c r="AQ101" s="128"/>
      <c r="AR101" s="160"/>
      <c r="AS101" s="128"/>
    </row>
    <row r="102" spans="1:45" x14ac:dyDescent="0.2">
      <c r="A102" s="1">
        <v>123</v>
      </c>
      <c r="B102" s="1" t="s">
        <v>390</v>
      </c>
      <c r="C102" s="1" t="s">
        <v>92</v>
      </c>
      <c r="D102" s="66">
        <v>14</v>
      </c>
      <c r="E102">
        <v>1100</v>
      </c>
      <c r="F102">
        <v>2721</v>
      </c>
      <c r="G102">
        <v>10580</v>
      </c>
      <c r="H102">
        <v>0.84399999999999997</v>
      </c>
      <c r="I102" s="25">
        <f t="shared" si="76"/>
        <v>0.17445385794585194</v>
      </c>
      <c r="J102" s="25">
        <f t="shared" si="77"/>
        <v>8.1092380676106468E-2</v>
      </c>
      <c r="K102" s="27">
        <f t="shared" si="78"/>
        <v>2.1512977728776193</v>
      </c>
      <c r="L102" s="27">
        <f t="shared" si="79"/>
        <v>0.71704053590675187</v>
      </c>
      <c r="M102" s="27">
        <f t="shared" si="80"/>
        <v>3.8882763689819919</v>
      </c>
      <c r="N102" s="217"/>
      <c r="O102" s="51">
        <f t="shared" si="81"/>
        <v>48.885449206336254</v>
      </c>
      <c r="P102" s="27">
        <f t="shared" si="82"/>
        <v>3.8882763689819919</v>
      </c>
      <c r="Q102" s="58">
        <f t="shared" si="83"/>
        <v>0.71704053590675187</v>
      </c>
      <c r="R102" s="156">
        <f t="shared" si="58"/>
        <v>956.0913642424938</v>
      </c>
      <c r="S102" s="156">
        <f t="shared" si="59"/>
        <v>1132.8096732730969</v>
      </c>
      <c r="T102" s="153"/>
      <c r="U102" s="153"/>
      <c r="V102" s="16"/>
      <c r="W102" s="59"/>
      <c r="X102"/>
      <c r="Y102"/>
      <c r="Z102"/>
      <c r="AA102" s="49"/>
      <c r="AB102" s="78"/>
      <c r="AC102" s="62"/>
      <c r="AD102" s="27"/>
      <c r="AE102" s="27"/>
      <c r="AG102" s="29"/>
      <c r="AH102" s="29"/>
      <c r="AL102" s="58"/>
      <c r="AM102" s="24"/>
      <c r="AN102" s="122"/>
      <c r="AO102" s="160"/>
      <c r="AP102" s="160"/>
      <c r="AQ102" s="128"/>
      <c r="AR102" s="160"/>
      <c r="AS102" s="128"/>
    </row>
    <row r="103" spans="1:45" x14ac:dyDescent="0.2">
      <c r="A103" s="1">
        <v>123</v>
      </c>
      <c r="B103" s="1" t="s">
        <v>390</v>
      </c>
      <c r="C103" s="1" t="s">
        <v>92</v>
      </c>
      <c r="D103" s="66">
        <v>14</v>
      </c>
      <c r="E103">
        <v>1131</v>
      </c>
      <c r="F103">
        <v>3061</v>
      </c>
      <c r="G103">
        <v>11395</v>
      </c>
      <c r="H103">
        <v>0.86799999999999999</v>
      </c>
      <c r="I103" s="25">
        <f t="shared" si="76"/>
        <v>0.17773354381750878</v>
      </c>
      <c r="J103" s="25">
        <f t="shared" si="77"/>
        <v>8.3927653102127783E-2</v>
      </c>
      <c r="K103" s="27">
        <f t="shared" si="78"/>
        <v>2.1176994381247956</v>
      </c>
      <c r="L103" s="27">
        <f t="shared" si="79"/>
        <v>0.71244593508083642</v>
      </c>
      <c r="M103" s="27">
        <f t="shared" si="80"/>
        <v>3.7226396602417511</v>
      </c>
      <c r="N103" s="217"/>
      <c r="O103" s="51">
        <f t="shared" si="81"/>
        <v>52.651199783194862</v>
      </c>
      <c r="P103" s="27">
        <f t="shared" si="82"/>
        <v>3.7226396602417511</v>
      </c>
      <c r="Q103" s="58">
        <f t="shared" si="83"/>
        <v>0.71244593508083642</v>
      </c>
      <c r="R103" s="156">
        <f t="shared" si="58"/>
        <v>983.0357572347823</v>
      </c>
      <c r="S103" s="156">
        <f t="shared" si="59"/>
        <v>1132.5296742336202</v>
      </c>
      <c r="T103" s="153"/>
      <c r="U103" s="153"/>
      <c r="V103" s="16"/>
      <c r="W103" s="59"/>
      <c r="X103"/>
      <c r="Y103"/>
      <c r="Z103"/>
      <c r="AA103" s="49"/>
      <c r="AB103" s="78"/>
      <c r="AC103" s="62"/>
      <c r="AD103" s="27"/>
      <c r="AE103" s="27"/>
      <c r="AG103" s="29"/>
      <c r="AH103" s="29"/>
      <c r="AL103" s="58"/>
      <c r="AM103" s="24"/>
      <c r="AN103" s="122"/>
      <c r="AO103" s="160"/>
      <c r="AP103" s="160"/>
      <c r="AQ103" s="128"/>
      <c r="AR103" s="160"/>
      <c r="AS103" s="128"/>
    </row>
    <row r="104" spans="1:45" x14ac:dyDescent="0.2">
      <c r="A104" s="1">
        <v>123</v>
      </c>
      <c r="B104" s="1" t="s">
        <v>390</v>
      </c>
      <c r="C104" s="1" t="s">
        <v>92</v>
      </c>
      <c r="D104" s="66">
        <v>14</v>
      </c>
      <c r="E104">
        <v>1156</v>
      </c>
      <c r="F104">
        <v>3329</v>
      </c>
      <c r="G104">
        <v>12080</v>
      </c>
      <c r="H104">
        <v>0.88700000000000001</v>
      </c>
      <c r="I104" s="25">
        <f t="shared" si="76"/>
        <v>0.18035639534826145</v>
      </c>
      <c r="J104" s="25">
        <f t="shared" si="77"/>
        <v>8.5481051749938461E-2</v>
      </c>
      <c r="K104" s="27">
        <f t="shared" si="78"/>
        <v>2.1098991139681584</v>
      </c>
      <c r="L104" s="27">
        <f t="shared" si="79"/>
        <v>0.71504002829714108</v>
      </c>
      <c r="M104" s="27">
        <f t="shared" si="80"/>
        <v>3.6287173325322919</v>
      </c>
      <c r="N104" s="217"/>
      <c r="O104" s="51">
        <f t="shared" si="81"/>
        <v>55.816278488898107</v>
      </c>
      <c r="P104" s="27">
        <f t="shared" si="82"/>
        <v>3.6287173325322919</v>
      </c>
      <c r="Q104" s="58">
        <f t="shared" si="83"/>
        <v>0.71504002829714108</v>
      </c>
      <c r="R104" s="156">
        <f t="shared" si="58"/>
        <v>1004.7651064221116</v>
      </c>
      <c r="S104" s="156">
        <f t="shared" si="59"/>
        <v>1132.7678764623579</v>
      </c>
      <c r="T104" s="153"/>
      <c r="U104" s="153"/>
      <c r="V104" s="16"/>
      <c r="W104" s="59"/>
      <c r="X104"/>
      <c r="Y104"/>
      <c r="Z104"/>
      <c r="AA104" s="49"/>
      <c r="AB104" s="78"/>
      <c r="AC104" s="62"/>
      <c r="AD104" s="27"/>
      <c r="AE104" s="27"/>
      <c r="AG104" s="29"/>
      <c r="AH104" s="29"/>
      <c r="AL104" s="58"/>
      <c r="AM104" s="24"/>
      <c r="AN104" s="122"/>
      <c r="AO104" s="160"/>
      <c r="AP104" s="160"/>
      <c r="AQ104" s="128"/>
      <c r="AR104" s="160"/>
      <c r="AS104" s="128"/>
    </row>
    <row r="105" spans="1:45" x14ac:dyDescent="0.2">
      <c r="A105" s="1">
        <v>123</v>
      </c>
      <c r="B105" s="1" t="s">
        <v>390</v>
      </c>
      <c r="C105" s="1" t="s">
        <v>92</v>
      </c>
      <c r="D105" s="66">
        <v>14</v>
      </c>
      <c r="E105">
        <v>1159</v>
      </c>
      <c r="F105">
        <v>3363</v>
      </c>
      <c r="G105">
        <v>12120</v>
      </c>
      <c r="H105" s="17">
        <v>0.89</v>
      </c>
      <c r="I105" s="25">
        <f t="shared" si="76"/>
        <v>0.18001803987597367</v>
      </c>
      <c r="J105" s="25">
        <f t="shared" si="77"/>
        <v>8.5685260924281359E-2</v>
      </c>
      <c r="K105" s="27">
        <f t="shared" si="78"/>
        <v>2.1009218847457629</v>
      </c>
      <c r="L105" s="27">
        <f t="shared" si="79"/>
        <v>0.71132948474748781</v>
      </c>
      <c r="M105" s="27">
        <f t="shared" si="80"/>
        <v>3.6039250669045497</v>
      </c>
      <c r="N105" s="217"/>
      <c r="O105" s="51">
        <f t="shared" si="81"/>
        <v>56.001100603099758</v>
      </c>
      <c r="P105" s="27">
        <f t="shared" si="82"/>
        <v>3.6039250669045497</v>
      </c>
      <c r="Q105" s="58">
        <f t="shared" si="83"/>
        <v>0.71132948474748781</v>
      </c>
      <c r="R105" s="156">
        <f t="shared" si="58"/>
        <v>1007.3726283245911</v>
      </c>
      <c r="S105" s="156">
        <f t="shared" si="59"/>
        <v>1131.8793576680798</v>
      </c>
      <c r="T105" s="153"/>
      <c r="U105" s="153"/>
      <c r="V105" s="16"/>
      <c r="W105" s="59"/>
      <c r="X105"/>
      <c r="Y105"/>
      <c r="Z105"/>
      <c r="AA105" s="49"/>
      <c r="AB105" s="78"/>
      <c r="AC105" s="62"/>
      <c r="AD105" s="27"/>
      <c r="AE105" s="27"/>
      <c r="AG105" s="29"/>
      <c r="AH105" s="29"/>
      <c r="AL105" s="58"/>
      <c r="AM105" s="24"/>
      <c r="AN105" s="122"/>
      <c r="AO105" s="160"/>
      <c r="AP105" s="160"/>
      <c r="AQ105" s="128"/>
      <c r="AR105" s="160"/>
      <c r="AS105" s="128"/>
    </row>
    <row r="106" spans="1:45" x14ac:dyDescent="0.2">
      <c r="E106"/>
      <c r="F106"/>
      <c r="G106"/>
      <c r="H106"/>
      <c r="I106" s="25"/>
      <c r="J106" s="25"/>
      <c r="K106" s="27"/>
      <c r="L106" s="27"/>
      <c r="M106" s="27"/>
      <c r="N106" s="217"/>
      <c r="O106" s="51"/>
      <c r="P106" s="27"/>
      <c r="Q106" s="58"/>
      <c r="R106" s="156"/>
      <c r="T106" s="153"/>
      <c r="U106" s="153"/>
      <c r="V106" s="16"/>
      <c r="W106" s="59"/>
      <c r="X106"/>
      <c r="Y106"/>
      <c r="Z106"/>
      <c r="AA106" s="49"/>
      <c r="AB106" s="78"/>
      <c r="AC106" s="62"/>
      <c r="AD106" s="27"/>
      <c r="AE106" s="27"/>
      <c r="AG106" s="29"/>
      <c r="AH106" s="29"/>
      <c r="AL106" s="58"/>
      <c r="AM106" s="24"/>
      <c r="AN106" s="122"/>
      <c r="AO106" s="160"/>
      <c r="AP106" s="160"/>
      <c r="AQ106" s="128"/>
      <c r="AR106" s="160"/>
      <c r="AS106" s="128"/>
    </row>
    <row r="107" spans="1:45" x14ac:dyDescent="0.2">
      <c r="E107"/>
      <c r="F107"/>
      <c r="G107"/>
      <c r="H107"/>
      <c r="I107" s="25"/>
      <c r="J107" s="25"/>
      <c r="K107" s="27"/>
      <c r="L107" s="27"/>
      <c r="M107" s="27"/>
      <c r="N107" s="217"/>
      <c r="O107" s="51"/>
      <c r="P107" s="27"/>
      <c r="Q107" s="58"/>
      <c r="R107" s="156"/>
      <c r="T107" s="153"/>
      <c r="U107" s="153"/>
      <c r="AD107" s="27"/>
      <c r="AE107" s="27"/>
      <c r="AG107" s="29"/>
      <c r="AH107" s="29"/>
      <c r="AL107" s="58"/>
      <c r="AM107" s="24"/>
      <c r="AN107" s="122"/>
      <c r="AO107" s="160"/>
      <c r="AP107" s="160"/>
      <c r="AQ107" s="128"/>
      <c r="AR107" s="160"/>
      <c r="AS107" s="128"/>
    </row>
    <row r="108" spans="1:45" x14ac:dyDescent="0.2">
      <c r="A108" s="1">
        <v>124</v>
      </c>
      <c r="B108" s="1" t="s">
        <v>390</v>
      </c>
      <c r="C108" s="1" t="s">
        <v>92</v>
      </c>
      <c r="D108" s="66">
        <v>16</v>
      </c>
      <c r="E108">
        <v>700</v>
      </c>
      <c r="F108">
        <v>714</v>
      </c>
      <c r="G108">
        <v>4322</v>
      </c>
      <c r="H108" s="17">
        <v>0.54</v>
      </c>
      <c r="I108" s="25">
        <f t="shared" ref="I108:I115" si="92">0.1515*(G108/1000)/(E108/1000)^2/($D$4/10)^4</f>
        <v>0.17598228937749055</v>
      </c>
      <c r="J108" s="25">
        <f t="shared" ref="J108:J115" si="93">0.5*(F108/1000)/(E108/1000)^3/($D$4/10)^5</f>
        <v>8.2572161985386319E-2</v>
      </c>
      <c r="K108" s="27">
        <f t="shared" ref="K108:K115" si="94">I108/J108</f>
        <v>2.1312544705882357</v>
      </c>
      <c r="L108" s="27">
        <f t="shared" ref="L108:L115" si="95">0.798*I108^1.5/J108</f>
        <v>0.7134650118488528</v>
      </c>
      <c r="M108" s="27">
        <f t="shared" ref="M108:M115" si="96">G108/F108</f>
        <v>6.053221288515406</v>
      </c>
      <c r="N108" s="217"/>
      <c r="O108" s="51">
        <f t="shared" ref="O108:O115" si="97">G108/(PI()*$D$4^2/4)</f>
        <v>19.970029439488211</v>
      </c>
      <c r="P108" s="27">
        <f t="shared" ref="P108:P115" si="98">M108</f>
        <v>6.053221288515406</v>
      </c>
      <c r="Q108" s="58">
        <f t="shared" ref="Q108:Q115" si="99">L108</f>
        <v>0.7134650118488528</v>
      </c>
      <c r="R108" s="156">
        <f t="shared" si="58"/>
        <v>608.42177724522332</v>
      </c>
      <c r="S108" s="156">
        <f t="shared" si="59"/>
        <v>1126.7069948985616</v>
      </c>
      <c r="T108" s="153"/>
      <c r="U108" s="153"/>
      <c r="W108" s="1">
        <v>124</v>
      </c>
      <c r="X108" s="66">
        <v>16</v>
      </c>
      <c r="Y108" s="17">
        <v>0.72499999999999998</v>
      </c>
      <c r="Z108">
        <v>1989</v>
      </c>
      <c r="AA108">
        <v>8252</v>
      </c>
      <c r="AB108">
        <v>817</v>
      </c>
      <c r="AC108">
        <v>940</v>
      </c>
      <c r="AD108" s="27">
        <f>0.1515*(AA108/1000)/(AC108/1000)^2/($D$4/10)^4</f>
        <v>0.18633043282300799</v>
      </c>
      <c r="AE108" s="27">
        <f>0.5*(Z108/1000)/(AC108/1000)^3/($D$4/10)^5</f>
        <v>9.4990634032243129E-2</v>
      </c>
      <c r="AF108" s="29">
        <f>AD108/AE108</f>
        <v>1.961566366214178</v>
      </c>
      <c r="AG108" s="29">
        <f>0.798*AD108^1.5/AE108</f>
        <v>0.67569047065372845</v>
      </c>
      <c r="AH108" s="29">
        <f>AA108/Z108</f>
        <v>4.1488185017596786</v>
      </c>
      <c r="AJ108" s="51">
        <f>AA108/(PI()*$D$4^2/4)</f>
        <v>38.128802159800259</v>
      </c>
      <c r="AK108" s="29">
        <f>AH108</f>
        <v>4.1488185017596786</v>
      </c>
      <c r="AL108" s="58">
        <f>AG108</f>
        <v>0.67569047065372845</v>
      </c>
      <c r="AM108" s="24"/>
      <c r="AN108" s="122"/>
      <c r="AO108" s="160"/>
      <c r="AP108" s="160"/>
      <c r="AQ108" s="128"/>
      <c r="AR108" s="160"/>
      <c r="AS108" s="128"/>
    </row>
    <row r="109" spans="1:45" x14ac:dyDescent="0.2">
      <c r="A109" s="1">
        <v>124</v>
      </c>
      <c r="B109" s="1" t="s">
        <v>390</v>
      </c>
      <c r="C109" s="1" t="s">
        <v>92</v>
      </c>
      <c r="D109" s="66">
        <v>16</v>
      </c>
      <c r="E109">
        <v>778</v>
      </c>
      <c r="F109">
        <v>1011</v>
      </c>
      <c r="G109">
        <v>5382</v>
      </c>
      <c r="H109" s="17">
        <v>0.6</v>
      </c>
      <c r="I109" s="25">
        <f t="shared" si="92"/>
        <v>0.17740456057130966</v>
      </c>
      <c r="J109" s="25">
        <f t="shared" si="93"/>
        <v>8.516123065641179E-2</v>
      </c>
      <c r="K109" s="27">
        <f t="shared" si="94"/>
        <v>2.0831610722848666</v>
      </c>
      <c r="L109" s="27">
        <f t="shared" si="95"/>
        <v>0.70017747107062267</v>
      </c>
      <c r="M109" s="27">
        <f t="shared" si="96"/>
        <v>5.3234421364985165</v>
      </c>
      <c r="N109" s="217"/>
      <c r="O109" s="51">
        <f t="shared" si="97"/>
        <v>24.867815465831921</v>
      </c>
      <c r="P109" s="27">
        <f t="shared" si="98"/>
        <v>5.3234421364985165</v>
      </c>
      <c r="Q109" s="58">
        <f t="shared" si="99"/>
        <v>0.70017747107062267</v>
      </c>
      <c r="R109" s="156">
        <f t="shared" si="58"/>
        <v>676.21734670969101</v>
      </c>
      <c r="S109" s="156">
        <f t="shared" si="59"/>
        <v>1127.0289111828183</v>
      </c>
      <c r="T109" s="153"/>
      <c r="U109" s="153"/>
      <c r="W109" s="1">
        <v>124</v>
      </c>
      <c r="X109" s="66">
        <v>16</v>
      </c>
      <c r="Y109" s="17">
        <v>0.75</v>
      </c>
      <c r="Z109">
        <v>2303</v>
      </c>
      <c r="AA109">
        <v>9048</v>
      </c>
      <c r="AB109">
        <v>846</v>
      </c>
      <c r="AC109">
        <v>973</v>
      </c>
      <c r="AD109" s="27">
        <f>0.1515*(AA109/1000)/(AC109/1000)^2/($D$4/10)^4</f>
        <v>0.19068089954361661</v>
      </c>
      <c r="AE109" s="27">
        <f>0.5*(Z109/1000)/(AC109/1000)^3/($D$4/10)^5</f>
        <v>9.9171065945267631E-2</v>
      </c>
      <c r="AF109" s="29">
        <f>AD109/AE109</f>
        <v>1.9227473026139814</v>
      </c>
      <c r="AG109" s="29">
        <f>0.798*AD109^1.5/AE109</f>
        <v>0.67000600965185075</v>
      </c>
      <c r="AH109" s="29">
        <f>AA109/Z109</f>
        <v>3.9287885366912723</v>
      </c>
      <c r="AJ109" s="51">
        <f>AA109/(PI()*$D$4^2/4)</f>
        <v>41.806762232413085</v>
      </c>
      <c r="AK109" s="29">
        <f>AH109</f>
        <v>3.9287885366912723</v>
      </c>
      <c r="AL109" s="58">
        <f>AG109</f>
        <v>0.67000600965185075</v>
      </c>
      <c r="AM109" s="24"/>
      <c r="AN109" s="122"/>
      <c r="AO109" s="160"/>
      <c r="AP109" s="160"/>
      <c r="AQ109" s="128"/>
      <c r="AR109" s="160"/>
      <c r="AS109" s="128"/>
    </row>
    <row r="110" spans="1:45" x14ac:dyDescent="0.2">
      <c r="A110" s="1">
        <v>124</v>
      </c>
      <c r="B110" s="1" t="s">
        <v>390</v>
      </c>
      <c r="C110" s="1" t="s">
        <v>92</v>
      </c>
      <c r="D110" s="66">
        <v>16</v>
      </c>
      <c r="E110">
        <v>814</v>
      </c>
      <c r="F110">
        <v>1174</v>
      </c>
      <c r="G110">
        <v>5881</v>
      </c>
      <c r="H110" s="17">
        <v>0.628</v>
      </c>
      <c r="I110" s="25">
        <f t="shared" si="92"/>
        <v>0.17708535658255711</v>
      </c>
      <c r="J110" s="25">
        <f t="shared" si="93"/>
        <v>8.6342465629083584E-2</v>
      </c>
      <c r="K110" s="27">
        <f t="shared" si="94"/>
        <v>2.0509647864735947</v>
      </c>
      <c r="L110" s="27">
        <f t="shared" si="95"/>
        <v>0.68873542340512384</v>
      </c>
      <c r="M110" s="27">
        <f t="shared" si="96"/>
        <v>5.0093696763202722</v>
      </c>
      <c r="N110" s="217"/>
      <c r="O110" s="51">
        <f t="shared" si="97"/>
        <v>27.173471340497496</v>
      </c>
      <c r="P110" s="27">
        <f t="shared" si="98"/>
        <v>5.0093696763202722</v>
      </c>
      <c r="Q110" s="58">
        <f t="shared" si="99"/>
        <v>0.68873542340512384</v>
      </c>
      <c r="R110" s="156">
        <f t="shared" si="58"/>
        <v>707.50760953944541</v>
      </c>
      <c r="S110" s="156">
        <f t="shared" si="59"/>
        <v>1126.6044737889258</v>
      </c>
      <c r="T110" s="153"/>
      <c r="U110" s="153"/>
      <c r="W110" s="1">
        <v>124</v>
      </c>
      <c r="X110" s="66">
        <v>16</v>
      </c>
      <c r="Y110" s="17">
        <v>0.77500000000000002</v>
      </c>
      <c r="Z110">
        <v>2660</v>
      </c>
      <c r="AA110">
        <v>9926</v>
      </c>
      <c r="AB110">
        <v>874</v>
      </c>
      <c r="AC110">
        <v>1005</v>
      </c>
      <c r="AD110" s="27">
        <f>0.1515*(AA110/1000)/(AC110/1000)^2/($D$4/10)^4</f>
        <v>0.19607509225724193</v>
      </c>
      <c r="AE110" s="27">
        <f>0.5*(Z110/1000)/(AC110/1000)^3/($D$4/10)^5</f>
        <v>0.10394725269356396</v>
      </c>
      <c r="AF110" s="29">
        <f>AD110/AE110</f>
        <v>1.8862941268421054</v>
      </c>
      <c r="AG110" s="29">
        <f>0.798*AD110^1.5/AE110</f>
        <v>0.66653585728335063</v>
      </c>
      <c r="AH110" s="29">
        <f>AA110/Z110</f>
        <v>3.7315789473684209</v>
      </c>
      <c r="AJ110" s="51">
        <f>AA110/(PI()*$D$4^2/4)</f>
        <v>45.863607639139289</v>
      </c>
      <c r="AK110" s="29">
        <f>AH110</f>
        <v>3.7315789473684209</v>
      </c>
      <c r="AL110" s="58">
        <f>AG110</f>
        <v>0.66653585728335063</v>
      </c>
      <c r="AM110" s="24"/>
      <c r="AN110" s="122"/>
      <c r="AO110" s="160"/>
      <c r="AP110" s="160"/>
      <c r="AQ110" s="128"/>
      <c r="AR110" s="160"/>
      <c r="AS110" s="128"/>
    </row>
    <row r="111" spans="1:45" x14ac:dyDescent="0.2">
      <c r="A111" s="1">
        <v>124</v>
      </c>
      <c r="B111" s="1" t="s">
        <v>390</v>
      </c>
      <c r="C111" s="1" t="s">
        <v>92</v>
      </c>
      <c r="D111" s="66">
        <v>16</v>
      </c>
      <c r="E111">
        <v>875</v>
      </c>
      <c r="F111">
        <v>1520</v>
      </c>
      <c r="G111">
        <v>6982</v>
      </c>
      <c r="H111" s="17">
        <v>0.67500000000000004</v>
      </c>
      <c r="I111" s="25">
        <f t="shared" si="92"/>
        <v>0.18194663129049721</v>
      </c>
      <c r="J111" s="25">
        <f t="shared" si="93"/>
        <v>9.0001343618357196E-2</v>
      </c>
      <c r="K111" s="27">
        <f t="shared" si="94"/>
        <v>2.0215990559210533</v>
      </c>
      <c r="L111" s="27">
        <f t="shared" si="95"/>
        <v>0.68812910487148593</v>
      </c>
      <c r="M111" s="27">
        <f t="shared" si="96"/>
        <v>4.5934210526315793</v>
      </c>
      <c r="N111" s="217"/>
      <c r="O111" s="51">
        <f t="shared" si="97"/>
        <v>32.260700033897898</v>
      </c>
      <c r="P111" s="27">
        <f t="shared" si="98"/>
        <v>4.5934210526315793</v>
      </c>
      <c r="Q111" s="58">
        <f t="shared" si="99"/>
        <v>0.68812910487148593</v>
      </c>
      <c r="R111" s="156">
        <f t="shared" si="58"/>
        <v>760.52722155652907</v>
      </c>
      <c r="S111" s="156">
        <f t="shared" si="59"/>
        <v>1126.7069948985616</v>
      </c>
      <c r="T111" s="153"/>
      <c r="U111" s="153"/>
      <c r="W111"/>
      <c r="X111" s="49"/>
      <c r="Y111" s="78"/>
      <c r="Z111" s="62"/>
      <c r="AA111" s="68"/>
      <c r="AD111"/>
      <c r="AF111" s="24"/>
      <c r="AG111" s="29"/>
      <c r="AJ111" s="24"/>
      <c r="AK111" s="51"/>
      <c r="AL111" s="29"/>
      <c r="AM111" s="59"/>
      <c r="AN111" s="122"/>
      <c r="AO111" s="160"/>
      <c r="AP111" s="160"/>
      <c r="AQ111" s="128"/>
      <c r="AR111" s="160"/>
      <c r="AS111" s="128"/>
    </row>
    <row r="112" spans="1:45" x14ac:dyDescent="0.2">
      <c r="A112" s="1">
        <v>124</v>
      </c>
      <c r="B112" s="1" t="s">
        <v>390</v>
      </c>
      <c r="C112" s="1" t="s">
        <v>92</v>
      </c>
      <c r="D112" s="66">
        <v>16</v>
      </c>
      <c r="E112">
        <v>928</v>
      </c>
      <c r="F112">
        <v>1891</v>
      </c>
      <c r="G112">
        <v>8000</v>
      </c>
      <c r="H112" s="17">
        <v>0.71499999999999997</v>
      </c>
      <c r="I112" s="25">
        <f t="shared" si="92"/>
        <v>0.18534220062694085</v>
      </c>
      <c r="J112" s="25">
        <f t="shared" si="93"/>
        <v>9.3859268315137329E-2</v>
      </c>
      <c r="K112" s="27">
        <f t="shared" si="94"/>
        <v>1.9746819249074568</v>
      </c>
      <c r="L112" s="27">
        <f t="shared" si="95"/>
        <v>0.67840212540201794</v>
      </c>
      <c r="M112" s="27">
        <f t="shared" si="96"/>
        <v>4.2305658381808566</v>
      </c>
      <c r="N112" s="217"/>
      <c r="O112" s="51">
        <f t="shared" si="97"/>
        <v>36.964422840329874</v>
      </c>
      <c r="P112" s="27">
        <f t="shared" si="98"/>
        <v>4.2305658381808566</v>
      </c>
      <c r="Q112" s="58">
        <f t="shared" si="99"/>
        <v>0.67840212540201794</v>
      </c>
      <c r="R112" s="156">
        <f>E112*(PI()/30)*($D$4/2)</f>
        <v>806.5934418336675</v>
      </c>
      <c r="S112" s="156">
        <f>R112/H112</f>
        <v>1128.1027158512832</v>
      </c>
      <c r="T112" s="153"/>
      <c r="U112" s="153"/>
      <c r="W112"/>
      <c r="X112" s="49"/>
      <c r="Y112" s="78"/>
      <c r="Z112" s="62"/>
      <c r="AA112" s="68"/>
      <c r="AD112"/>
      <c r="AF112" s="24"/>
      <c r="AG112" s="29"/>
      <c r="AJ112" s="24"/>
      <c r="AK112" s="51"/>
      <c r="AL112" s="29"/>
      <c r="AM112" s="59"/>
      <c r="AN112" s="122"/>
      <c r="AO112" s="160"/>
      <c r="AP112" s="160"/>
      <c r="AQ112" s="128"/>
      <c r="AR112" s="160"/>
      <c r="AS112" s="128"/>
    </row>
    <row r="113" spans="1:45" x14ac:dyDescent="0.2">
      <c r="A113" s="1">
        <v>124</v>
      </c>
      <c r="B113" s="1" t="s">
        <v>390</v>
      </c>
      <c r="C113" s="1" t="s">
        <v>92</v>
      </c>
      <c r="D113" s="66">
        <v>16</v>
      </c>
      <c r="E113">
        <v>960</v>
      </c>
      <c r="F113">
        <v>2129</v>
      </c>
      <c r="G113">
        <v>8603</v>
      </c>
      <c r="H113" s="17">
        <v>0.74</v>
      </c>
      <c r="I113" s="25">
        <f t="shared" si="92"/>
        <v>0.1862463359203603</v>
      </c>
      <c r="J113" s="25">
        <f t="shared" si="93"/>
        <v>9.5453427277802386E-2</v>
      </c>
      <c r="K113" s="27">
        <f t="shared" si="94"/>
        <v>1.95117494711132</v>
      </c>
      <c r="L113" s="27">
        <f t="shared" si="95"/>
        <v>0.67195930331068299</v>
      </c>
      <c r="M113" s="27">
        <f t="shared" si="96"/>
        <v>4.0408642555190228</v>
      </c>
      <c r="N113" s="217"/>
      <c r="O113" s="51">
        <f t="shared" si="97"/>
        <v>39.750616211919734</v>
      </c>
      <c r="P113" s="27">
        <f t="shared" si="98"/>
        <v>4.0408642555190228</v>
      </c>
      <c r="Q113" s="58">
        <f t="shared" si="99"/>
        <v>0.67195930331068299</v>
      </c>
      <c r="R113" s="156">
        <f>E113*(PI()/30)*($D$4/2)</f>
        <v>834.40700879344911</v>
      </c>
      <c r="S113" s="156">
        <f>R113/H113</f>
        <v>1127.5770389100664</v>
      </c>
      <c r="T113" s="153"/>
      <c r="U113" s="153"/>
      <c r="W113"/>
      <c r="X113" s="49"/>
      <c r="Y113" s="78"/>
      <c r="Z113" s="62"/>
      <c r="AA113" s="68"/>
      <c r="AD113"/>
      <c r="AF113" s="24"/>
      <c r="AG113" s="29"/>
      <c r="AJ113" s="24"/>
      <c r="AK113" s="51"/>
      <c r="AL113" s="29"/>
      <c r="AM113" s="59"/>
      <c r="AN113" s="122"/>
      <c r="AO113" s="160"/>
      <c r="AP113" s="160"/>
      <c r="AQ113" s="128"/>
      <c r="AR113" s="160"/>
      <c r="AS113" s="128"/>
    </row>
    <row r="114" spans="1:45" x14ac:dyDescent="0.2">
      <c r="A114" s="1">
        <v>124</v>
      </c>
      <c r="B114" s="1" t="s">
        <v>390</v>
      </c>
      <c r="C114" s="1" t="s">
        <v>92</v>
      </c>
      <c r="D114" s="66">
        <v>16</v>
      </c>
      <c r="E114">
        <v>999</v>
      </c>
      <c r="F114">
        <v>2591</v>
      </c>
      <c r="G114">
        <v>9725</v>
      </c>
      <c r="H114" s="17">
        <v>0.77</v>
      </c>
      <c r="I114" s="25">
        <f t="shared" si="92"/>
        <v>0.1944190936655272</v>
      </c>
      <c r="J114" s="25">
        <f t="shared" si="93"/>
        <v>0.10308619564223637</v>
      </c>
      <c r="K114" s="27">
        <f t="shared" si="94"/>
        <v>1.8859857273253571</v>
      </c>
      <c r="L114" s="27">
        <f t="shared" si="95"/>
        <v>0.66360668179067428</v>
      </c>
      <c r="M114" s="27">
        <f t="shared" si="96"/>
        <v>3.7533770744886144</v>
      </c>
      <c r="N114" s="217"/>
      <c r="O114" s="51">
        <f t="shared" si="97"/>
        <v>44.934876515276002</v>
      </c>
      <c r="P114" s="27">
        <f t="shared" si="98"/>
        <v>3.7533770744886144</v>
      </c>
      <c r="Q114" s="58">
        <f t="shared" si="99"/>
        <v>0.66360668179067428</v>
      </c>
      <c r="R114" s="156">
        <f t="shared" si="58"/>
        <v>868.30479352568295</v>
      </c>
      <c r="S114" s="156">
        <f t="shared" si="59"/>
        <v>1127.6685630203674</v>
      </c>
      <c r="T114" s="153"/>
      <c r="U114" s="153"/>
      <c r="W114"/>
      <c r="X114" s="49"/>
      <c r="Y114" s="78"/>
      <c r="Z114" s="62"/>
      <c r="AA114" s="68"/>
      <c r="AD114"/>
      <c r="AF114" s="24"/>
      <c r="AG114" s="29"/>
      <c r="AJ114" s="24"/>
      <c r="AK114" s="51"/>
      <c r="AL114" s="29"/>
      <c r="AM114" s="59"/>
      <c r="AN114" s="122"/>
      <c r="AO114" s="160"/>
      <c r="AP114" s="160"/>
      <c r="AQ114" s="128"/>
      <c r="AR114" s="160"/>
      <c r="AS114" s="128"/>
    </row>
    <row r="115" spans="1:45" x14ac:dyDescent="0.2">
      <c r="A115" s="1">
        <v>124</v>
      </c>
      <c r="B115" s="1" t="s">
        <v>390</v>
      </c>
      <c r="C115" s="1" t="s">
        <v>92</v>
      </c>
      <c r="D115" s="66">
        <v>16</v>
      </c>
      <c r="E115">
        <v>1020</v>
      </c>
      <c r="F115">
        <v>2849</v>
      </c>
      <c r="G115">
        <v>10411</v>
      </c>
      <c r="H115" s="17">
        <v>0.78600000000000003</v>
      </c>
      <c r="I115" s="25">
        <f t="shared" si="92"/>
        <v>0.19965141090491045</v>
      </c>
      <c r="J115" s="25">
        <f t="shared" si="93"/>
        <v>0.10649310701671978</v>
      </c>
      <c r="K115" s="27">
        <f t="shared" si="94"/>
        <v>1.8747824765180765</v>
      </c>
      <c r="L115" s="27">
        <f t="shared" si="95"/>
        <v>0.66848238644255309</v>
      </c>
      <c r="M115" s="27">
        <f t="shared" si="96"/>
        <v>3.6542646542646544</v>
      </c>
      <c r="N115" s="217"/>
      <c r="O115" s="51">
        <f t="shared" si="97"/>
        <v>48.104575773834284</v>
      </c>
      <c r="P115" s="27">
        <f t="shared" si="98"/>
        <v>3.6542646542646544</v>
      </c>
      <c r="Q115" s="58">
        <f t="shared" si="99"/>
        <v>0.66848238644255309</v>
      </c>
      <c r="R115" s="156">
        <f t="shared" si="58"/>
        <v>886.55744684303966</v>
      </c>
      <c r="S115" s="156">
        <f t="shared" si="59"/>
        <v>1127.9356830064116</v>
      </c>
      <c r="T115" s="153"/>
      <c r="U115" s="153"/>
      <c r="W115"/>
      <c r="X115" s="49"/>
      <c r="Y115" s="78"/>
      <c r="Z115" s="62"/>
      <c r="AA115" s="68"/>
      <c r="AD115"/>
      <c r="AF115" s="24"/>
      <c r="AG115" s="29"/>
      <c r="AJ115" s="24"/>
      <c r="AK115" s="51"/>
      <c r="AL115" s="29"/>
      <c r="AM115" s="59"/>
      <c r="AN115" s="122"/>
      <c r="AO115" s="160"/>
      <c r="AP115" s="160"/>
      <c r="AQ115" s="128"/>
      <c r="AR115" s="160"/>
      <c r="AS115" s="128"/>
    </row>
    <row r="116" spans="1:45" x14ac:dyDescent="0.2">
      <c r="D116"/>
      <c r="E116"/>
      <c r="F116"/>
      <c r="G116"/>
      <c r="H116"/>
      <c r="I116" s="25"/>
      <c r="J116" s="25"/>
      <c r="K116" s="27"/>
      <c r="L116" s="27"/>
      <c r="M116" s="27"/>
      <c r="N116" s="217"/>
      <c r="O116" s="51"/>
      <c r="P116" s="27"/>
      <c r="Q116" s="58"/>
      <c r="R116" s="156"/>
      <c r="T116" s="153"/>
      <c r="U116" s="153"/>
      <c r="AN116" s="122"/>
      <c r="AO116" s="160"/>
      <c r="AP116" s="160"/>
      <c r="AQ116" s="128"/>
      <c r="AR116" s="160"/>
      <c r="AS116" s="128"/>
    </row>
    <row r="117" spans="1:45" x14ac:dyDescent="0.2">
      <c r="D117"/>
      <c r="E117"/>
      <c r="F117"/>
      <c r="G117"/>
      <c r="H117"/>
      <c r="I117" s="25"/>
      <c r="J117" s="25"/>
      <c r="K117" s="27"/>
      <c r="L117" s="27"/>
      <c r="M117" s="27"/>
      <c r="N117" s="217"/>
      <c r="O117" s="51"/>
      <c r="P117" s="27"/>
      <c r="Q117" s="58"/>
      <c r="R117" s="156"/>
      <c r="T117" s="153"/>
      <c r="U117" s="153"/>
      <c r="AN117" s="122"/>
      <c r="AO117" s="160"/>
      <c r="AP117" s="160"/>
      <c r="AQ117" s="128"/>
      <c r="AR117" s="160"/>
      <c r="AS117" s="128"/>
    </row>
    <row r="118" spans="1:45" x14ac:dyDescent="0.2">
      <c r="A118" s="1">
        <v>125</v>
      </c>
      <c r="B118" s="1" t="s">
        <v>390</v>
      </c>
      <c r="C118" s="1" t="s">
        <v>92</v>
      </c>
      <c r="D118" s="66">
        <v>18</v>
      </c>
      <c r="E118">
        <v>698</v>
      </c>
      <c r="F118">
        <v>901</v>
      </c>
      <c r="G118">
        <v>4729</v>
      </c>
      <c r="H118">
        <v>0.53900000000000003</v>
      </c>
      <c r="I118" s="25">
        <f t="shared" ref="I118:I125" si="100">0.1515*(G118/1000)/(E118/1000)^2/($D$4/10)^4</f>
        <v>0.19365947467733755</v>
      </c>
      <c r="J118" s="25">
        <f t="shared" ref="J118:J125" si="101">0.5*(F118/1000)/(E118/1000)^3/($D$4/10)^5</f>
        <v>0.10509645986938625</v>
      </c>
      <c r="K118" s="27">
        <f t="shared" ref="K118:K125" si="102">I118/J118</f>
        <v>1.8426831400221977</v>
      </c>
      <c r="L118" s="27">
        <f t="shared" ref="L118:L125" si="103">0.798*I118^1.5/J118</f>
        <v>0.64710227740478332</v>
      </c>
      <c r="M118" s="27">
        <f t="shared" ref="M118:M125" si="104">G118/F118</f>
        <v>5.2486126526082133</v>
      </c>
      <c r="N118" s="217"/>
      <c r="O118" s="51">
        <f t="shared" ref="O118:O125" si="105">G118/(PI()*$D$4^2/4)</f>
        <v>21.850594451489997</v>
      </c>
      <c r="P118" s="27">
        <f t="shared" ref="P118:P125" si="106">M118</f>
        <v>5.2486126526082133</v>
      </c>
      <c r="Q118" s="58">
        <f t="shared" ref="Q118:Q125" si="107">L118</f>
        <v>0.64710227740478332</v>
      </c>
      <c r="R118" s="156">
        <f t="shared" si="58"/>
        <v>606.68342931023699</v>
      </c>
      <c r="S118" s="156">
        <f t="shared" si="59"/>
        <v>1125.5722250653746</v>
      </c>
      <c r="T118" s="153"/>
      <c r="U118" s="153"/>
      <c r="W118" s="1">
        <v>125</v>
      </c>
      <c r="X118" s="66">
        <v>18</v>
      </c>
      <c r="Y118">
        <v>0.72499999999999998</v>
      </c>
      <c r="Z118">
        <v>2517</v>
      </c>
      <c r="AA118">
        <v>8921</v>
      </c>
      <c r="AB118">
        <v>817</v>
      </c>
      <c r="AC118">
        <v>940</v>
      </c>
      <c r="AD118" s="27">
        <f>0.1515*(AA118/1000)/(AC118/1000)^2/($D$4/10)^4</f>
        <v>0.20143647494111175</v>
      </c>
      <c r="AE118" s="27">
        <f>0.5*(Z118/1000)/(AC118/1000)^3/($D$4/10)^5</f>
        <v>0.12020685060792154</v>
      </c>
      <c r="AF118" s="29">
        <f>AD118/AE118</f>
        <v>1.6757487108462457</v>
      </c>
      <c r="AG118" s="29">
        <f>0.798*AD118^1.5/AE118</f>
        <v>0.60017906378677766</v>
      </c>
      <c r="AH118" s="29">
        <f>AA118/Z118</f>
        <v>3.5442987683750498</v>
      </c>
      <c r="AJ118" s="51">
        <f>AA118/(PI()*$D$4^2/4)</f>
        <v>41.219952019822848</v>
      </c>
      <c r="AK118" s="29">
        <f>AH118</f>
        <v>3.5442987683750498</v>
      </c>
      <c r="AL118" s="58">
        <f>AG118</f>
        <v>0.60017906378677766</v>
      </c>
      <c r="AM118" s="24"/>
      <c r="AN118" s="122"/>
      <c r="AO118" s="160"/>
      <c r="AP118" s="160"/>
      <c r="AQ118" s="128"/>
      <c r="AR118" s="160"/>
      <c r="AS118" s="128"/>
    </row>
    <row r="119" spans="1:45" x14ac:dyDescent="0.2">
      <c r="A119" s="1">
        <v>125</v>
      </c>
      <c r="B119" s="1" t="s">
        <v>390</v>
      </c>
      <c r="C119" s="1" t="s">
        <v>92</v>
      </c>
      <c r="D119" s="66">
        <v>18</v>
      </c>
      <c r="E119">
        <v>780</v>
      </c>
      <c r="F119">
        <v>1342</v>
      </c>
      <c r="G119">
        <v>6035</v>
      </c>
      <c r="H119">
        <v>0.60199999999999998</v>
      </c>
      <c r="I119" s="25">
        <f t="shared" si="100"/>
        <v>0.19791027840399683</v>
      </c>
      <c r="J119" s="25">
        <f t="shared" si="101"/>
        <v>0.11217556661562642</v>
      </c>
      <c r="K119" s="27">
        <f t="shared" si="102"/>
        <v>1.7642904277198213</v>
      </c>
      <c r="L119" s="27">
        <f t="shared" si="103"/>
        <v>0.62633566775819727</v>
      </c>
      <c r="M119" s="27">
        <f t="shared" si="104"/>
        <v>4.4970193740685547</v>
      </c>
      <c r="N119" s="217"/>
      <c r="O119" s="51">
        <f t="shared" si="105"/>
        <v>27.885036480173845</v>
      </c>
      <c r="P119" s="27">
        <f t="shared" si="106"/>
        <v>4.4970193740685547</v>
      </c>
      <c r="Q119" s="58">
        <f t="shared" si="107"/>
        <v>0.62633566775819727</v>
      </c>
      <c r="R119" s="156">
        <f t="shared" si="58"/>
        <v>677.95569464467735</v>
      </c>
      <c r="S119" s="156">
        <f t="shared" si="59"/>
        <v>1126.1722502403279</v>
      </c>
      <c r="T119" s="153"/>
      <c r="U119" s="153"/>
      <c r="AN119" s="122"/>
      <c r="AO119" s="160"/>
      <c r="AP119" s="160"/>
      <c r="AQ119" s="128"/>
      <c r="AR119" s="160"/>
      <c r="AS119" s="128"/>
    </row>
    <row r="120" spans="1:45" x14ac:dyDescent="0.2">
      <c r="A120" s="1">
        <v>125</v>
      </c>
      <c r="B120" s="1" t="s">
        <v>390</v>
      </c>
      <c r="C120" s="1" t="s">
        <v>92</v>
      </c>
      <c r="D120" s="66">
        <v>18</v>
      </c>
      <c r="E120">
        <v>812</v>
      </c>
      <c r="F120">
        <v>1549</v>
      </c>
      <c r="G120">
        <v>6616</v>
      </c>
      <c r="H120">
        <v>0.627</v>
      </c>
      <c r="I120" s="25">
        <f t="shared" si="100"/>
        <v>0.20019983662821889</v>
      </c>
      <c r="J120" s="25">
        <f t="shared" si="101"/>
        <v>0.11476590723515505</v>
      </c>
      <c r="K120" s="27">
        <f t="shared" si="102"/>
        <v>1.74441906530665</v>
      </c>
      <c r="L120" s="27">
        <f t="shared" si="103"/>
        <v>0.6228530210836285</v>
      </c>
      <c r="M120" s="27">
        <f t="shared" si="104"/>
        <v>4.2711426726920596</v>
      </c>
      <c r="N120" s="217"/>
      <c r="O120" s="51">
        <f t="shared" si="105"/>
        <v>30.569577688952805</v>
      </c>
      <c r="P120" s="27">
        <f t="shared" si="106"/>
        <v>4.2711426726920596</v>
      </c>
      <c r="Q120" s="58">
        <f t="shared" si="107"/>
        <v>0.6228530210836285</v>
      </c>
      <c r="R120" s="156">
        <f t="shared" si="58"/>
        <v>705.76926160445907</v>
      </c>
      <c r="S120" s="156">
        <f t="shared" si="59"/>
        <v>1125.6288063866971</v>
      </c>
      <c r="T120" s="153"/>
      <c r="U120" s="153"/>
      <c r="AN120" s="122"/>
      <c r="AO120" s="160"/>
      <c r="AP120" s="160"/>
      <c r="AQ120" s="128"/>
      <c r="AR120" s="160"/>
      <c r="AS120" s="128"/>
    </row>
    <row r="121" spans="1:45" x14ac:dyDescent="0.2">
      <c r="A121" s="1">
        <v>125</v>
      </c>
      <c r="B121" s="1" t="s">
        <v>390</v>
      </c>
      <c r="C121" s="1" t="s">
        <v>92</v>
      </c>
      <c r="D121" s="66">
        <v>18</v>
      </c>
      <c r="E121">
        <v>871</v>
      </c>
      <c r="F121">
        <v>1929</v>
      </c>
      <c r="G121">
        <v>7549</v>
      </c>
      <c r="H121">
        <v>0.67200000000000004</v>
      </c>
      <c r="I121" s="25">
        <f t="shared" si="100"/>
        <v>0.19853331581289216</v>
      </c>
      <c r="J121" s="25">
        <f t="shared" si="101"/>
        <v>0.11579967133152543</v>
      </c>
      <c r="K121" s="27">
        <f t="shared" si="102"/>
        <v>1.714454916236392</v>
      </c>
      <c r="L121" s="27">
        <f t="shared" si="103"/>
        <v>0.60960098300056531</v>
      </c>
      <c r="M121" s="27">
        <f t="shared" si="104"/>
        <v>3.9134266459305338</v>
      </c>
      <c r="N121" s="217"/>
      <c r="O121" s="51">
        <f t="shared" si="105"/>
        <v>34.880553502706277</v>
      </c>
      <c r="P121" s="27">
        <f t="shared" si="106"/>
        <v>3.9134266459305338</v>
      </c>
      <c r="Q121" s="58">
        <f t="shared" si="107"/>
        <v>0.60960098300056531</v>
      </c>
      <c r="R121" s="156">
        <f t="shared" si="58"/>
        <v>757.0505256865564</v>
      </c>
      <c r="S121" s="156">
        <f t="shared" si="59"/>
        <v>1126.5632822716611</v>
      </c>
      <c r="T121" s="153"/>
      <c r="U121" s="153"/>
      <c r="AN121" s="122"/>
      <c r="AO121" s="160"/>
      <c r="AP121" s="160"/>
      <c r="AQ121" s="128"/>
      <c r="AR121" s="160"/>
      <c r="AS121" s="128"/>
    </row>
    <row r="122" spans="1:45" x14ac:dyDescent="0.2">
      <c r="A122" s="1">
        <v>125</v>
      </c>
      <c r="B122" s="1" t="s">
        <v>390</v>
      </c>
      <c r="C122" s="1" t="s">
        <v>92</v>
      </c>
      <c r="D122" s="66">
        <v>18</v>
      </c>
      <c r="E122">
        <v>929</v>
      </c>
      <c r="F122">
        <v>2411</v>
      </c>
      <c r="G122">
        <v>8690</v>
      </c>
      <c r="H122">
        <v>0.71699999999999997</v>
      </c>
      <c r="I122" s="25">
        <f t="shared" si="100"/>
        <v>0.20089476928876235</v>
      </c>
      <c r="J122" s="25">
        <f t="shared" si="101"/>
        <v>0.11928329644703953</v>
      </c>
      <c r="K122" s="27">
        <f t="shared" si="102"/>
        <v>1.6841819036914143</v>
      </c>
      <c r="L122" s="27">
        <f t="shared" si="103"/>
        <v>0.60238784840341786</v>
      </c>
      <c r="M122" s="27">
        <f t="shared" si="104"/>
        <v>3.6043135628369969</v>
      </c>
      <c r="N122" s="217"/>
      <c r="O122" s="51">
        <f t="shared" si="105"/>
        <v>40.15260431030832</v>
      </c>
      <c r="P122" s="27">
        <f t="shared" si="106"/>
        <v>3.6043135628369969</v>
      </c>
      <c r="Q122" s="58">
        <f t="shared" si="107"/>
        <v>0.60238784840341786</v>
      </c>
      <c r="R122" s="156">
        <f>E122*(PI()/30)*($D$4/2)</f>
        <v>807.46261580116061</v>
      </c>
      <c r="S122" s="156">
        <f>R122/H122</f>
        <v>1126.1682228747011</v>
      </c>
      <c r="T122" s="153"/>
      <c r="U122" s="153"/>
      <c r="AN122" s="122"/>
      <c r="AO122" s="160"/>
      <c r="AP122" s="160"/>
      <c r="AQ122" s="128"/>
      <c r="AR122" s="160"/>
      <c r="AS122" s="128"/>
    </row>
    <row r="123" spans="1:45" x14ac:dyDescent="0.2">
      <c r="A123" s="1">
        <v>125</v>
      </c>
      <c r="B123" s="1" t="s">
        <v>390</v>
      </c>
      <c r="C123" s="1" t="s">
        <v>92</v>
      </c>
      <c r="D123" s="66">
        <v>18</v>
      </c>
      <c r="E123">
        <v>962</v>
      </c>
      <c r="F123">
        <v>2762</v>
      </c>
      <c r="G123">
        <v>9478</v>
      </c>
      <c r="H123">
        <v>0.74199999999999999</v>
      </c>
      <c r="I123" s="25">
        <f t="shared" si="100"/>
        <v>0.20433691908495477</v>
      </c>
      <c r="J123" s="25">
        <f t="shared" si="101"/>
        <v>0.12306314855547983</v>
      </c>
      <c r="K123" s="27">
        <f t="shared" si="102"/>
        <v>1.6604232987979726</v>
      </c>
      <c r="L123" s="27">
        <f t="shared" si="103"/>
        <v>0.59895629065268341</v>
      </c>
      <c r="M123" s="27">
        <f t="shared" si="104"/>
        <v>3.4315713251267197</v>
      </c>
      <c r="N123" s="217"/>
      <c r="O123" s="51">
        <f t="shared" si="105"/>
        <v>43.793599960080812</v>
      </c>
      <c r="P123" s="27">
        <f t="shared" si="106"/>
        <v>3.4315713251267197</v>
      </c>
      <c r="Q123" s="58">
        <f t="shared" si="107"/>
        <v>0.59895629065268341</v>
      </c>
      <c r="R123" s="156">
        <f>E123*(PI()/30)*($D$4/2)</f>
        <v>836.14535672843544</v>
      </c>
      <c r="S123" s="156">
        <f>R123/H123</f>
        <v>1126.8805346744414</v>
      </c>
      <c r="T123" s="153"/>
      <c r="U123" s="153"/>
      <c r="AN123" s="122"/>
      <c r="AO123" s="160"/>
      <c r="AP123" s="160"/>
      <c r="AQ123" s="128"/>
      <c r="AR123" s="160"/>
      <c r="AS123" s="128"/>
    </row>
    <row r="124" spans="1:45" x14ac:dyDescent="0.2">
      <c r="A124" s="1">
        <v>125</v>
      </c>
      <c r="B124" s="1" t="s">
        <v>390</v>
      </c>
      <c r="C124" s="1" t="s">
        <v>92</v>
      </c>
      <c r="D124" s="66">
        <v>18</v>
      </c>
      <c r="E124">
        <v>965</v>
      </c>
      <c r="F124">
        <v>2792</v>
      </c>
      <c r="G124">
        <v>9519</v>
      </c>
      <c r="H124">
        <v>0.745</v>
      </c>
      <c r="I124" s="25">
        <f t="shared" si="100"/>
        <v>0.20394684007774008</v>
      </c>
      <c r="J124" s="25">
        <f t="shared" si="101"/>
        <v>0.12324322038720718</v>
      </c>
      <c r="K124" s="27">
        <f t="shared" si="102"/>
        <v>1.654832123316619</v>
      </c>
      <c r="L124" s="27">
        <f t="shared" si="103"/>
        <v>0.59636936294676546</v>
      </c>
      <c r="M124" s="27">
        <f t="shared" si="104"/>
        <v>3.4093839541547277</v>
      </c>
      <c r="N124" s="217"/>
      <c r="O124" s="51">
        <f t="shared" si="105"/>
        <v>43.983042627137507</v>
      </c>
      <c r="P124" s="27">
        <f t="shared" si="106"/>
        <v>3.4093839541547277</v>
      </c>
      <c r="Q124" s="58">
        <f t="shared" si="107"/>
        <v>0.59636936294676546</v>
      </c>
      <c r="R124" s="156">
        <f t="shared" si="58"/>
        <v>838.75287863091489</v>
      </c>
      <c r="S124" s="156">
        <f t="shared" si="59"/>
        <v>1125.8427901086106</v>
      </c>
      <c r="T124" s="153"/>
      <c r="U124" s="153"/>
      <c r="AN124" s="122"/>
      <c r="AO124" s="160"/>
      <c r="AP124" s="160"/>
      <c r="AQ124" s="128"/>
      <c r="AR124" s="160"/>
      <c r="AS124" s="128"/>
    </row>
    <row r="125" spans="1:45" x14ac:dyDescent="0.2">
      <c r="A125" s="1">
        <v>125</v>
      </c>
      <c r="B125" s="1" t="s">
        <v>390</v>
      </c>
      <c r="C125" s="1" t="s">
        <v>92</v>
      </c>
      <c r="D125" s="66">
        <v>18</v>
      </c>
      <c r="E125">
        <v>969</v>
      </c>
      <c r="F125">
        <v>2803</v>
      </c>
      <c r="G125">
        <v>9540</v>
      </c>
      <c r="H125">
        <v>0.748</v>
      </c>
      <c r="I125" s="25">
        <f t="shared" si="100"/>
        <v>0.20271276678463576</v>
      </c>
      <c r="J125" s="25">
        <f t="shared" si="101"/>
        <v>0.12220284891837106</v>
      </c>
      <c r="K125" s="27">
        <f t="shared" si="102"/>
        <v>1.6588219389225831</v>
      </c>
      <c r="L125" s="27">
        <f t="shared" si="103"/>
        <v>0.59599581820124725</v>
      </c>
      <c r="M125" s="27">
        <f t="shared" si="104"/>
        <v>3.4034962540135569</v>
      </c>
      <c r="N125" s="217"/>
      <c r="O125" s="51">
        <f t="shared" si="105"/>
        <v>44.08007423709337</v>
      </c>
      <c r="P125" s="27">
        <f t="shared" si="106"/>
        <v>3.4034962540135569</v>
      </c>
      <c r="Q125" s="58">
        <f t="shared" si="107"/>
        <v>0.59599581820124725</v>
      </c>
      <c r="R125" s="156">
        <f t="shared" si="58"/>
        <v>842.22957450088768</v>
      </c>
      <c r="S125" s="156">
        <f t="shared" si="59"/>
        <v>1125.9753669797963</v>
      </c>
      <c r="T125" s="153"/>
      <c r="U125" s="153"/>
      <c r="AN125" s="122"/>
      <c r="AO125" s="160"/>
      <c r="AP125" s="160"/>
      <c r="AQ125" s="128"/>
      <c r="AR125" s="160"/>
      <c r="AS125" s="128"/>
    </row>
    <row r="126" spans="1:45" x14ac:dyDescent="0.2">
      <c r="D126"/>
      <c r="E126"/>
      <c r="F126"/>
      <c r="G126"/>
      <c r="H126"/>
      <c r="R126" s="156"/>
      <c r="T126" s="153"/>
      <c r="U126" s="153"/>
      <c r="AN126" s="122"/>
      <c r="AO126" s="160"/>
      <c r="AP126" s="160"/>
      <c r="AQ126" s="128"/>
      <c r="AR126" s="160"/>
      <c r="AS126" s="128"/>
    </row>
    <row r="127" spans="1:45" x14ac:dyDescent="0.2">
      <c r="E127"/>
      <c r="F127"/>
      <c r="G127"/>
      <c r="H127"/>
      <c r="R127" s="156"/>
      <c r="T127" s="153"/>
      <c r="U127" s="153"/>
      <c r="AN127" s="122"/>
      <c r="AO127" s="160"/>
      <c r="AP127" s="160"/>
      <c r="AQ127" s="128"/>
      <c r="AR127" s="160"/>
      <c r="AS127" s="128"/>
    </row>
    <row r="128" spans="1:45" x14ac:dyDescent="0.2">
      <c r="A128" s="1">
        <v>126</v>
      </c>
      <c r="B128" s="1" t="s">
        <v>99</v>
      </c>
      <c r="E128"/>
      <c r="F128"/>
      <c r="G128"/>
      <c r="H128"/>
      <c r="R128" s="156"/>
      <c r="T128" s="153"/>
      <c r="U128" s="153"/>
      <c r="AN128" s="122"/>
      <c r="AO128" s="160"/>
      <c r="AP128" s="160"/>
      <c r="AQ128" s="128"/>
      <c r="AR128" s="160"/>
      <c r="AS128" s="128"/>
    </row>
    <row r="129" spans="5:45" x14ac:dyDescent="0.2">
      <c r="E129"/>
      <c r="F129"/>
      <c r="G129"/>
      <c r="H129"/>
      <c r="R129" s="156"/>
      <c r="T129" s="153"/>
      <c r="U129" s="153"/>
      <c r="AN129" s="122"/>
      <c r="AO129" s="160"/>
      <c r="AP129" s="160"/>
      <c r="AQ129" s="128"/>
      <c r="AR129" s="160"/>
      <c r="AS129" s="128"/>
    </row>
    <row r="130" spans="5:45" x14ac:dyDescent="0.2">
      <c r="E130"/>
      <c r="F130"/>
      <c r="G130"/>
      <c r="H130"/>
      <c r="R130" s="156"/>
      <c r="T130" s="153"/>
      <c r="U130" s="153"/>
      <c r="AN130" s="122"/>
      <c r="AO130" s="160"/>
      <c r="AP130" s="160"/>
      <c r="AQ130" s="128"/>
      <c r="AR130" s="160"/>
      <c r="AS130" s="128"/>
    </row>
    <row r="131" spans="5:45" x14ac:dyDescent="0.2">
      <c r="E131"/>
      <c r="F131"/>
      <c r="G131"/>
      <c r="H131"/>
      <c r="R131" s="156"/>
      <c r="T131" s="153"/>
      <c r="U131" s="153"/>
      <c r="AN131" s="122"/>
      <c r="AO131" s="160"/>
      <c r="AP131" s="160"/>
      <c r="AQ131" s="128"/>
      <c r="AR131" s="160"/>
      <c r="AS131" s="128"/>
    </row>
    <row r="132" spans="5:45" x14ac:dyDescent="0.2">
      <c r="R132" s="156"/>
      <c r="T132" s="153"/>
      <c r="U132" s="153"/>
      <c r="AN132" s="122"/>
      <c r="AO132" s="160"/>
      <c r="AP132" s="160"/>
      <c r="AQ132" s="128"/>
      <c r="AR132" s="160"/>
      <c r="AS132" s="128"/>
    </row>
    <row r="133" spans="5:45" x14ac:dyDescent="0.2">
      <c r="R133" s="156"/>
      <c r="T133" s="153"/>
      <c r="U133" s="153"/>
      <c r="AN133" s="122"/>
      <c r="AO133" s="160"/>
      <c r="AP133" s="160"/>
      <c r="AQ133" s="128"/>
      <c r="AR133" s="160"/>
      <c r="AS133" s="128"/>
    </row>
    <row r="134" spans="5:45" x14ac:dyDescent="0.2">
      <c r="R134" s="156"/>
      <c r="T134" s="153"/>
      <c r="U134" s="153"/>
      <c r="AN134" s="122"/>
      <c r="AO134" s="160"/>
      <c r="AP134" s="160"/>
      <c r="AQ134" s="128"/>
      <c r="AR134" s="160"/>
      <c r="AS134" s="128"/>
    </row>
    <row r="135" spans="5:45" x14ac:dyDescent="0.2">
      <c r="R135" s="156"/>
      <c r="T135" s="153"/>
      <c r="U135" s="153"/>
      <c r="AN135" s="122"/>
      <c r="AO135" s="160"/>
      <c r="AP135" s="160"/>
      <c r="AQ135" s="128"/>
      <c r="AR135" s="160"/>
      <c r="AS135" s="128"/>
    </row>
    <row r="136" spans="5:45" x14ac:dyDescent="0.2">
      <c r="R136" s="156"/>
      <c r="S136" s="155"/>
      <c r="T136" s="153"/>
      <c r="U136" s="153"/>
      <c r="AN136" s="122"/>
      <c r="AO136" s="160"/>
      <c r="AP136" s="160"/>
      <c r="AQ136" s="128"/>
      <c r="AR136" s="160"/>
      <c r="AS136" s="128"/>
    </row>
    <row r="137" spans="5:45" x14ac:dyDescent="0.2">
      <c r="R137" s="156"/>
      <c r="T137" s="153"/>
      <c r="U137" s="153"/>
      <c r="AN137" s="122"/>
      <c r="AO137" s="160"/>
      <c r="AP137" s="160"/>
      <c r="AQ137" s="128"/>
      <c r="AR137" s="160"/>
      <c r="AS137" s="128"/>
    </row>
    <row r="138" spans="5:45" x14ac:dyDescent="0.2">
      <c r="R138" s="156"/>
      <c r="T138" s="153"/>
      <c r="U138" s="153"/>
      <c r="AN138" s="122"/>
      <c r="AO138" s="160"/>
      <c r="AP138" s="160"/>
      <c r="AQ138" s="128"/>
      <c r="AR138" s="160"/>
      <c r="AS138" s="128"/>
    </row>
    <row r="139" spans="5:45" x14ac:dyDescent="0.2">
      <c r="R139" s="156"/>
      <c r="T139" s="153"/>
      <c r="U139" s="153"/>
      <c r="AN139" s="122"/>
      <c r="AO139" s="160"/>
      <c r="AP139" s="160"/>
      <c r="AQ139" s="128"/>
      <c r="AR139" s="160"/>
      <c r="AS139" s="128"/>
    </row>
    <row r="140" spans="5:45" x14ac:dyDescent="0.2">
      <c r="R140" s="156"/>
      <c r="T140" s="153"/>
      <c r="U140" s="153"/>
      <c r="AN140" s="122"/>
      <c r="AO140" s="160"/>
      <c r="AP140" s="160"/>
      <c r="AQ140" s="128"/>
      <c r="AR140" s="160"/>
      <c r="AS140" s="128"/>
    </row>
    <row r="141" spans="5:45" x14ac:dyDescent="0.2">
      <c r="R141" s="156"/>
      <c r="T141" s="153"/>
      <c r="U141" s="153"/>
      <c r="AN141" s="122"/>
      <c r="AO141" s="160"/>
      <c r="AP141" s="160"/>
      <c r="AQ141" s="128"/>
      <c r="AR141" s="160"/>
      <c r="AS141" s="128"/>
    </row>
    <row r="142" spans="5:45" x14ac:dyDescent="0.2">
      <c r="R142" s="156"/>
      <c r="T142" s="153"/>
      <c r="U142" s="153"/>
      <c r="AN142" s="122"/>
      <c r="AO142" s="160"/>
      <c r="AP142" s="160"/>
      <c r="AQ142" s="128"/>
      <c r="AR142" s="160"/>
      <c r="AS142" s="128"/>
    </row>
    <row r="143" spans="5:45" x14ac:dyDescent="0.2">
      <c r="R143" s="156"/>
      <c r="T143" s="153"/>
      <c r="U143" s="153"/>
      <c r="AN143" s="122"/>
      <c r="AO143" s="160"/>
      <c r="AP143" s="160"/>
      <c r="AQ143" s="128"/>
      <c r="AR143" s="160"/>
      <c r="AS143" s="128"/>
    </row>
    <row r="144" spans="5:45" x14ac:dyDescent="0.2">
      <c r="R144" s="156"/>
      <c r="T144" s="153"/>
      <c r="U144" s="153"/>
      <c r="AN144" s="122"/>
      <c r="AO144" s="160"/>
      <c r="AP144" s="160"/>
      <c r="AQ144" s="128"/>
      <c r="AR144" s="160"/>
      <c r="AS144" s="128"/>
    </row>
    <row r="145" spans="18:45" x14ac:dyDescent="0.2">
      <c r="R145" s="156"/>
      <c r="T145" s="153"/>
      <c r="U145" s="153"/>
      <c r="AN145" s="122"/>
      <c r="AO145" s="160"/>
      <c r="AP145" s="160"/>
      <c r="AQ145" s="128"/>
      <c r="AR145" s="160"/>
      <c r="AS145" s="128"/>
    </row>
    <row r="146" spans="18:45" x14ac:dyDescent="0.2">
      <c r="R146" s="156"/>
      <c r="T146" s="153"/>
      <c r="U146" s="153"/>
      <c r="AN146" s="122"/>
      <c r="AO146" s="160"/>
      <c r="AP146" s="160"/>
      <c r="AQ146" s="128"/>
      <c r="AR146" s="160"/>
      <c r="AS146" s="128"/>
    </row>
    <row r="147" spans="18:45" x14ac:dyDescent="0.2">
      <c r="R147" s="156"/>
      <c r="T147" s="153"/>
      <c r="U147" s="153"/>
      <c r="AN147" s="122"/>
      <c r="AO147" s="160"/>
      <c r="AP147" s="160"/>
      <c r="AQ147" s="128"/>
      <c r="AR147" s="160"/>
      <c r="AS147" s="128"/>
    </row>
    <row r="148" spans="18:45" x14ac:dyDescent="0.2">
      <c r="R148" s="156"/>
      <c r="T148" s="153"/>
      <c r="U148" s="153"/>
      <c r="AN148" s="122"/>
      <c r="AO148" s="160"/>
      <c r="AP148" s="160"/>
      <c r="AQ148" s="128"/>
      <c r="AR148" s="160"/>
      <c r="AS148" s="128"/>
    </row>
    <row r="149" spans="18:45" x14ac:dyDescent="0.2">
      <c r="R149" s="156"/>
      <c r="T149" s="153"/>
      <c r="U149" s="153"/>
      <c r="AN149" s="122"/>
      <c r="AO149" s="160"/>
      <c r="AP149" s="160"/>
      <c r="AQ149" s="128"/>
      <c r="AR149" s="160"/>
      <c r="AS149" s="128"/>
    </row>
    <row r="150" spans="18:45" x14ac:dyDescent="0.2">
      <c r="R150" s="156"/>
      <c r="T150" s="153"/>
      <c r="U150" s="153"/>
      <c r="AN150" s="122"/>
      <c r="AO150" s="160"/>
      <c r="AP150" s="160"/>
      <c r="AQ150" s="128"/>
      <c r="AR150" s="160"/>
      <c r="AS150" s="128"/>
    </row>
    <row r="151" spans="18:45" x14ac:dyDescent="0.2">
      <c r="R151" s="156"/>
      <c r="T151" s="153"/>
      <c r="U151" s="153"/>
      <c r="AN151" s="122"/>
      <c r="AO151" s="160"/>
      <c r="AP151" s="160"/>
      <c r="AQ151" s="128"/>
      <c r="AR151" s="160"/>
      <c r="AS151" s="128"/>
    </row>
    <row r="152" spans="18:45" x14ac:dyDescent="0.2">
      <c r="R152" s="156"/>
      <c r="T152" s="153"/>
      <c r="U152" s="153"/>
      <c r="AN152" s="122"/>
      <c r="AO152" s="160"/>
      <c r="AP152" s="160"/>
      <c r="AQ152" s="128"/>
      <c r="AR152" s="160"/>
      <c r="AS152" s="128"/>
    </row>
    <row r="153" spans="18:45" x14ac:dyDescent="0.2">
      <c r="R153" s="156"/>
      <c r="T153" s="153"/>
      <c r="U153" s="153"/>
      <c r="AN153" s="122"/>
      <c r="AO153" s="160"/>
      <c r="AP153" s="160"/>
      <c r="AQ153" s="128"/>
      <c r="AR153" s="160"/>
      <c r="AS153" s="128"/>
    </row>
    <row r="154" spans="18:45" x14ac:dyDescent="0.2">
      <c r="R154" s="156"/>
      <c r="T154" s="153"/>
      <c r="U154" s="153"/>
      <c r="AN154" s="122"/>
      <c r="AO154" s="160"/>
      <c r="AP154" s="160"/>
      <c r="AQ154" s="128"/>
      <c r="AR154" s="160"/>
      <c r="AS154" s="128"/>
    </row>
    <row r="155" spans="18:45" x14ac:dyDescent="0.2">
      <c r="R155" s="156"/>
      <c r="T155" s="153"/>
      <c r="U155" s="153"/>
      <c r="AN155" s="122"/>
      <c r="AO155" s="160"/>
      <c r="AP155" s="160"/>
      <c r="AQ155" s="128"/>
      <c r="AR155" s="160"/>
      <c r="AS155" s="128"/>
    </row>
    <row r="156" spans="18:45" x14ac:dyDescent="0.2">
      <c r="R156" s="156"/>
      <c r="T156" s="153"/>
      <c r="U156" s="153"/>
      <c r="AN156" s="122"/>
      <c r="AO156" s="160"/>
      <c r="AP156" s="160"/>
      <c r="AQ156" s="128"/>
      <c r="AR156" s="160"/>
      <c r="AS156" s="128"/>
    </row>
    <row r="157" spans="18:45" x14ac:dyDescent="0.2">
      <c r="R157" s="156"/>
      <c r="T157" s="153"/>
      <c r="U157" s="153"/>
      <c r="AN157" s="122"/>
      <c r="AO157" s="160"/>
      <c r="AP157" s="160"/>
      <c r="AQ157" s="128"/>
      <c r="AR157" s="160"/>
      <c r="AS157" s="128"/>
    </row>
    <row r="158" spans="18:45" x14ac:dyDescent="0.2">
      <c r="R158" s="156"/>
      <c r="T158" s="153"/>
      <c r="U158" s="153"/>
      <c r="AN158" s="122"/>
      <c r="AO158" s="160"/>
      <c r="AP158" s="160"/>
      <c r="AQ158" s="128"/>
      <c r="AR158" s="160"/>
      <c r="AS158" s="128"/>
    </row>
    <row r="159" spans="18:45" x14ac:dyDescent="0.2">
      <c r="R159" s="156"/>
      <c r="T159" s="153"/>
      <c r="U159" s="153"/>
      <c r="AN159" s="122"/>
      <c r="AO159" s="160"/>
      <c r="AP159" s="160"/>
      <c r="AQ159" s="128"/>
      <c r="AR159" s="160"/>
      <c r="AS159" s="128"/>
    </row>
    <row r="160" spans="18:45" x14ac:dyDescent="0.2">
      <c r="R160" s="156"/>
      <c r="T160" s="153"/>
      <c r="U160" s="153"/>
      <c r="AN160" s="122"/>
      <c r="AO160" s="160"/>
      <c r="AP160" s="160"/>
      <c r="AQ160" s="128"/>
      <c r="AR160" s="160"/>
      <c r="AS160" s="128"/>
    </row>
    <row r="161" spans="18:45" x14ac:dyDescent="0.2">
      <c r="R161" s="156"/>
      <c r="T161" s="153"/>
      <c r="U161" s="153"/>
      <c r="AN161" s="122"/>
      <c r="AO161" s="160"/>
      <c r="AP161" s="160"/>
      <c r="AQ161" s="128"/>
      <c r="AR161" s="160"/>
      <c r="AS161" s="128"/>
    </row>
    <row r="162" spans="18:45" x14ac:dyDescent="0.2">
      <c r="R162" s="156"/>
      <c r="T162" s="153"/>
      <c r="U162" s="153"/>
      <c r="AN162" s="122"/>
      <c r="AO162" s="160"/>
      <c r="AP162" s="160"/>
      <c r="AQ162" s="128"/>
      <c r="AR162" s="160"/>
      <c r="AS162" s="128"/>
    </row>
    <row r="163" spans="18:45" x14ac:dyDescent="0.2">
      <c r="R163" s="156"/>
      <c r="T163" s="153"/>
      <c r="U163" s="153"/>
      <c r="AN163" s="122"/>
      <c r="AO163" s="160"/>
      <c r="AP163" s="160"/>
      <c r="AQ163" s="128"/>
      <c r="AR163" s="160"/>
      <c r="AS163" s="128"/>
    </row>
    <row r="164" spans="18:45" x14ac:dyDescent="0.2">
      <c r="R164" s="156"/>
      <c r="T164" s="153"/>
      <c r="U164" s="153"/>
      <c r="AN164" s="122"/>
      <c r="AO164" s="160"/>
      <c r="AP164" s="160"/>
      <c r="AQ164" s="128"/>
      <c r="AR164" s="160"/>
      <c r="AS164" s="128"/>
    </row>
    <row r="165" spans="18:45" x14ac:dyDescent="0.2">
      <c r="R165" s="156"/>
      <c r="T165" s="153"/>
      <c r="U165" s="153"/>
      <c r="AN165" s="122"/>
      <c r="AO165" s="160"/>
      <c r="AP165" s="160"/>
      <c r="AQ165" s="128"/>
      <c r="AR165" s="160"/>
      <c r="AS165" s="128"/>
    </row>
    <row r="166" spans="18:45" x14ac:dyDescent="0.2">
      <c r="R166" s="156"/>
      <c r="T166" s="153"/>
      <c r="U166" s="153"/>
      <c r="AN166" s="122"/>
      <c r="AO166" s="160"/>
      <c r="AP166" s="160"/>
      <c r="AQ166" s="128"/>
      <c r="AR166" s="160"/>
      <c r="AS166" s="128"/>
    </row>
    <row r="167" spans="18:45" x14ac:dyDescent="0.2">
      <c r="R167" s="156"/>
      <c r="T167" s="153"/>
      <c r="U167" s="153"/>
      <c r="AN167" s="122"/>
      <c r="AO167" s="160"/>
      <c r="AP167" s="160"/>
      <c r="AQ167" s="128"/>
      <c r="AR167" s="160"/>
      <c r="AS167" s="128"/>
    </row>
    <row r="168" spans="18:45" x14ac:dyDescent="0.2">
      <c r="R168" s="156"/>
      <c r="T168" s="153"/>
      <c r="U168" s="153"/>
      <c r="AN168" s="122"/>
      <c r="AO168" s="160"/>
      <c r="AP168" s="160"/>
      <c r="AQ168" s="128"/>
      <c r="AR168" s="160"/>
      <c r="AS168" s="128"/>
    </row>
    <row r="169" spans="18:45" x14ac:dyDescent="0.2">
      <c r="R169" s="156"/>
      <c r="T169" s="153"/>
      <c r="U169" s="153"/>
      <c r="AN169" s="122"/>
      <c r="AO169" s="160"/>
      <c r="AP169" s="160"/>
      <c r="AQ169" s="128"/>
      <c r="AR169" s="160"/>
      <c r="AS169" s="128"/>
    </row>
    <row r="170" spans="18:45" x14ac:dyDescent="0.2">
      <c r="R170" s="156"/>
      <c r="T170" s="153"/>
      <c r="U170" s="153"/>
      <c r="AN170" s="122"/>
      <c r="AO170" s="160"/>
      <c r="AP170" s="160"/>
      <c r="AQ170" s="128"/>
      <c r="AR170" s="160"/>
      <c r="AS170" s="128"/>
    </row>
    <row r="171" spans="18:45" x14ac:dyDescent="0.2">
      <c r="R171" s="156"/>
      <c r="T171" s="153"/>
      <c r="U171" s="153"/>
      <c r="AN171" s="122"/>
      <c r="AO171" s="160"/>
      <c r="AP171" s="160"/>
      <c r="AQ171" s="128"/>
      <c r="AR171" s="160"/>
      <c r="AS171" s="128"/>
    </row>
    <row r="172" spans="18:45" x14ac:dyDescent="0.2">
      <c r="R172" s="156"/>
      <c r="T172" s="153"/>
      <c r="U172" s="153"/>
      <c r="AN172" s="122"/>
      <c r="AO172" s="160"/>
      <c r="AP172" s="160"/>
      <c r="AQ172" s="128"/>
      <c r="AR172" s="160"/>
      <c r="AS172" s="128"/>
    </row>
    <row r="173" spans="18:45" x14ac:dyDescent="0.2">
      <c r="R173" s="156"/>
      <c r="T173" s="153"/>
      <c r="U173" s="153"/>
      <c r="AN173" s="122"/>
      <c r="AO173" s="160"/>
      <c r="AP173" s="160"/>
      <c r="AQ173" s="128"/>
      <c r="AR173" s="160"/>
      <c r="AS173" s="128"/>
    </row>
    <row r="174" spans="18:45" x14ac:dyDescent="0.2">
      <c r="R174" s="156"/>
      <c r="T174" s="153"/>
      <c r="U174" s="153"/>
      <c r="AN174" s="122"/>
      <c r="AO174" s="160"/>
      <c r="AP174" s="160"/>
      <c r="AQ174" s="128"/>
      <c r="AR174" s="160"/>
      <c r="AS174" s="128"/>
    </row>
    <row r="175" spans="18:45" x14ac:dyDescent="0.2">
      <c r="R175" s="156"/>
      <c r="T175" s="153"/>
      <c r="U175" s="153"/>
      <c r="AN175" s="122"/>
      <c r="AO175" s="160"/>
      <c r="AP175" s="160"/>
      <c r="AQ175" s="128"/>
      <c r="AR175" s="160"/>
      <c r="AS175" s="128"/>
    </row>
    <row r="176" spans="18:45" x14ac:dyDescent="0.2">
      <c r="R176" s="156"/>
      <c r="T176" s="153"/>
      <c r="U176" s="153"/>
      <c r="AN176" s="122"/>
      <c r="AO176" s="160"/>
      <c r="AP176" s="160"/>
      <c r="AQ176" s="128"/>
      <c r="AR176" s="160"/>
      <c r="AS176" s="128"/>
    </row>
    <row r="177" spans="18:45" x14ac:dyDescent="0.2">
      <c r="R177" s="156"/>
      <c r="T177" s="153"/>
      <c r="U177" s="153"/>
      <c r="AN177" s="122"/>
      <c r="AO177" s="160"/>
      <c r="AP177" s="160"/>
      <c r="AQ177" s="128"/>
      <c r="AR177" s="160"/>
      <c r="AS177" s="128"/>
    </row>
    <row r="178" spans="18:45" x14ac:dyDescent="0.2">
      <c r="R178" s="156"/>
      <c r="T178" s="153"/>
      <c r="U178" s="153"/>
      <c r="AN178" s="122"/>
      <c r="AO178" s="160"/>
      <c r="AP178" s="160"/>
      <c r="AQ178" s="128"/>
      <c r="AR178" s="160"/>
      <c r="AS178" s="128"/>
    </row>
    <row r="179" spans="18:45" x14ac:dyDescent="0.2">
      <c r="R179" s="156"/>
      <c r="T179" s="153"/>
      <c r="U179" s="153"/>
      <c r="AN179" s="122"/>
      <c r="AO179" s="160"/>
      <c r="AP179" s="160"/>
      <c r="AQ179" s="128"/>
      <c r="AR179" s="160"/>
      <c r="AS179" s="128"/>
    </row>
    <row r="180" spans="18:45" x14ac:dyDescent="0.2">
      <c r="R180" s="156"/>
      <c r="T180" s="153"/>
      <c r="U180" s="153"/>
      <c r="AN180" s="122"/>
      <c r="AO180" s="160"/>
      <c r="AP180" s="160"/>
      <c r="AQ180" s="128"/>
      <c r="AR180" s="160"/>
      <c r="AS180" s="128"/>
    </row>
    <row r="181" spans="18:45" x14ac:dyDescent="0.2">
      <c r="R181" s="156"/>
      <c r="T181" s="153"/>
      <c r="U181" s="153"/>
      <c r="AN181" s="122"/>
      <c r="AO181" s="160"/>
      <c r="AP181" s="160"/>
      <c r="AQ181" s="128"/>
      <c r="AR181" s="160"/>
      <c r="AS181" s="128"/>
    </row>
    <row r="182" spans="18:45" x14ac:dyDescent="0.2">
      <c r="R182" s="156"/>
      <c r="T182" s="153"/>
      <c r="U182" s="153"/>
      <c r="AN182" s="122"/>
      <c r="AO182" s="160"/>
      <c r="AP182" s="160"/>
      <c r="AQ182" s="128"/>
      <c r="AR182" s="160"/>
      <c r="AS182" s="128"/>
    </row>
    <row r="183" spans="18:45" x14ac:dyDescent="0.2">
      <c r="R183" s="156"/>
      <c r="T183" s="153"/>
      <c r="U183" s="153"/>
      <c r="AN183" s="122"/>
      <c r="AO183" s="160"/>
      <c r="AP183" s="160"/>
      <c r="AQ183" s="128"/>
      <c r="AR183" s="160"/>
      <c r="AS183" s="128"/>
    </row>
    <row r="184" spans="18:45" x14ac:dyDescent="0.2">
      <c r="R184" s="156"/>
      <c r="T184" s="153"/>
      <c r="U184" s="153"/>
      <c r="AN184" s="122"/>
      <c r="AO184" s="160"/>
      <c r="AP184" s="160"/>
      <c r="AQ184" s="128"/>
      <c r="AR184" s="160"/>
      <c r="AS184" s="128"/>
    </row>
    <row r="185" spans="18:45" x14ac:dyDescent="0.2">
      <c r="R185" s="156"/>
      <c r="T185" s="153"/>
      <c r="U185" s="153"/>
      <c r="AN185" s="122"/>
      <c r="AO185" s="160"/>
      <c r="AP185" s="160"/>
      <c r="AQ185" s="128"/>
      <c r="AR185" s="160"/>
      <c r="AS185" s="128"/>
    </row>
    <row r="186" spans="18:45" x14ac:dyDescent="0.2">
      <c r="R186" s="156"/>
      <c r="T186" s="153"/>
      <c r="U186" s="153"/>
      <c r="AN186" s="122"/>
      <c r="AO186" s="160"/>
      <c r="AP186" s="160"/>
      <c r="AQ186" s="128"/>
      <c r="AR186" s="160"/>
      <c r="AS186" s="128"/>
    </row>
    <row r="187" spans="18:45" x14ac:dyDescent="0.2">
      <c r="R187" s="156"/>
      <c r="T187" s="153"/>
      <c r="U187" s="153"/>
      <c r="AN187" s="122"/>
      <c r="AO187" s="160"/>
      <c r="AP187" s="160"/>
      <c r="AQ187" s="128"/>
      <c r="AR187" s="160"/>
      <c r="AS187" s="128"/>
    </row>
    <row r="188" spans="18:45" x14ac:dyDescent="0.2">
      <c r="R188" s="156"/>
      <c r="T188" s="153"/>
      <c r="U188" s="153"/>
      <c r="AN188" s="122"/>
      <c r="AO188" s="160"/>
      <c r="AP188" s="160"/>
      <c r="AQ188" s="128"/>
      <c r="AR188" s="160"/>
      <c r="AS188" s="128"/>
    </row>
    <row r="189" spans="18:45" x14ac:dyDescent="0.2">
      <c r="R189" s="156"/>
      <c r="T189" s="153"/>
      <c r="U189" s="153"/>
      <c r="AN189" s="122"/>
      <c r="AO189" s="160"/>
      <c r="AP189" s="160"/>
      <c r="AQ189" s="128"/>
      <c r="AR189" s="160"/>
      <c r="AS189" s="128"/>
    </row>
    <row r="190" spans="18:45" x14ac:dyDescent="0.2">
      <c r="R190" s="156"/>
      <c r="T190" s="153"/>
      <c r="U190" s="153"/>
      <c r="AN190" s="122"/>
      <c r="AO190" s="160"/>
      <c r="AP190" s="160"/>
      <c r="AQ190" s="128"/>
      <c r="AR190" s="160"/>
      <c r="AS190" s="128"/>
    </row>
    <row r="191" spans="18:45" x14ac:dyDescent="0.2">
      <c r="R191" s="156"/>
      <c r="T191" s="153"/>
      <c r="U191" s="153"/>
      <c r="AN191" s="122"/>
      <c r="AO191" s="160"/>
      <c r="AP191" s="160"/>
      <c r="AQ191" s="128"/>
      <c r="AR191" s="160"/>
      <c r="AS191" s="128"/>
    </row>
    <row r="192" spans="18:45" x14ac:dyDescent="0.2">
      <c r="R192" s="156"/>
      <c r="T192" s="153"/>
      <c r="U192" s="153"/>
      <c r="AN192" s="122"/>
      <c r="AO192" s="160"/>
      <c r="AP192" s="160"/>
      <c r="AQ192" s="128"/>
      <c r="AR192" s="160"/>
      <c r="AS192" s="128"/>
    </row>
    <row r="193" spans="18:45" x14ac:dyDescent="0.2">
      <c r="R193" s="156"/>
      <c r="T193" s="153"/>
      <c r="U193" s="153"/>
      <c r="AN193" s="122"/>
      <c r="AO193" s="160"/>
      <c r="AP193" s="160"/>
      <c r="AQ193" s="128"/>
      <c r="AR193" s="160"/>
      <c r="AS193" s="128"/>
    </row>
    <row r="194" spans="18:45" x14ac:dyDescent="0.2">
      <c r="R194" s="156"/>
      <c r="T194" s="153"/>
      <c r="U194" s="153"/>
      <c r="AN194" s="122"/>
      <c r="AO194" s="160"/>
      <c r="AP194" s="160"/>
      <c r="AQ194" s="128"/>
      <c r="AR194" s="160"/>
      <c r="AS194" s="128"/>
    </row>
    <row r="195" spans="18:45" x14ac:dyDescent="0.2">
      <c r="R195" s="156"/>
      <c r="T195" s="153"/>
      <c r="U195" s="153"/>
      <c r="AN195" s="122"/>
      <c r="AO195" s="160"/>
      <c r="AP195" s="160"/>
      <c r="AQ195" s="128"/>
      <c r="AR195" s="160"/>
      <c r="AS195" s="128"/>
    </row>
    <row r="196" spans="18:45" x14ac:dyDescent="0.2">
      <c r="R196" s="156"/>
      <c r="T196" s="153"/>
      <c r="U196" s="153"/>
      <c r="AN196" s="122"/>
      <c r="AO196" s="160"/>
      <c r="AP196" s="160"/>
      <c r="AQ196" s="128"/>
      <c r="AR196" s="160"/>
      <c r="AS196" s="128"/>
    </row>
    <row r="197" spans="18:45" x14ac:dyDescent="0.2">
      <c r="R197" s="156"/>
      <c r="T197" s="153"/>
      <c r="U197" s="153"/>
      <c r="AN197" s="122"/>
      <c r="AO197" s="160"/>
      <c r="AP197" s="160"/>
      <c r="AQ197" s="128"/>
      <c r="AR197" s="160"/>
      <c r="AS197" s="128"/>
    </row>
    <row r="198" spans="18:45" x14ac:dyDescent="0.2">
      <c r="R198" s="156"/>
      <c r="T198" s="153"/>
      <c r="U198" s="153"/>
      <c r="AN198" s="122"/>
      <c r="AO198" s="160"/>
      <c r="AP198" s="160"/>
      <c r="AQ198" s="128"/>
      <c r="AR198" s="160"/>
      <c r="AS198" s="128"/>
    </row>
    <row r="199" spans="18:45" x14ac:dyDescent="0.2">
      <c r="R199" s="156"/>
      <c r="T199" s="153"/>
      <c r="U199" s="153"/>
      <c r="AN199" s="122"/>
      <c r="AO199" s="160"/>
      <c r="AP199" s="160"/>
      <c r="AQ199" s="128"/>
      <c r="AR199" s="160"/>
      <c r="AS199" s="128"/>
    </row>
    <row r="200" spans="18:45" x14ac:dyDescent="0.2">
      <c r="R200" s="156"/>
      <c r="T200" s="153"/>
      <c r="U200" s="153"/>
      <c r="AN200" s="122"/>
      <c r="AO200" s="160"/>
      <c r="AP200" s="160"/>
      <c r="AQ200" s="128"/>
      <c r="AR200" s="160"/>
      <c r="AS200" s="128"/>
    </row>
    <row r="201" spans="18:45" x14ac:dyDescent="0.2">
      <c r="R201" s="156"/>
      <c r="T201" s="153"/>
      <c r="U201" s="153"/>
      <c r="AN201" s="122"/>
      <c r="AO201" s="160"/>
      <c r="AP201" s="160"/>
      <c r="AQ201" s="128"/>
      <c r="AR201" s="160"/>
      <c r="AS201" s="128"/>
    </row>
    <row r="202" spans="18:45" x14ac:dyDescent="0.2">
      <c r="R202" s="156"/>
      <c r="T202" s="153"/>
      <c r="U202" s="153"/>
      <c r="AN202" s="122"/>
      <c r="AO202" s="160"/>
      <c r="AP202" s="160"/>
      <c r="AQ202" s="128"/>
      <c r="AR202" s="160"/>
      <c r="AS202" s="128"/>
    </row>
    <row r="203" spans="18:45" x14ac:dyDescent="0.2">
      <c r="R203" s="156"/>
      <c r="T203" s="153"/>
      <c r="U203" s="153"/>
      <c r="AN203" s="122"/>
      <c r="AO203" s="160"/>
      <c r="AP203" s="160"/>
      <c r="AQ203" s="128"/>
      <c r="AR203" s="160"/>
      <c r="AS203" s="128"/>
    </row>
    <row r="204" spans="18:45" x14ac:dyDescent="0.2">
      <c r="R204" s="156"/>
      <c r="T204" s="153"/>
      <c r="U204" s="153"/>
      <c r="AN204" s="122"/>
      <c r="AO204" s="160"/>
      <c r="AP204" s="160"/>
      <c r="AQ204" s="128"/>
      <c r="AR204" s="160"/>
      <c r="AS204" s="128"/>
    </row>
    <row r="205" spans="18:45" x14ac:dyDescent="0.2">
      <c r="R205" s="156"/>
      <c r="T205" s="153"/>
      <c r="U205" s="153"/>
      <c r="AN205" s="122"/>
      <c r="AO205" s="160"/>
      <c r="AP205" s="160"/>
      <c r="AQ205" s="128"/>
      <c r="AR205" s="160"/>
      <c r="AS205" s="128"/>
    </row>
    <row r="206" spans="18:45" x14ac:dyDescent="0.2">
      <c r="R206" s="156"/>
      <c r="T206" s="153"/>
      <c r="U206" s="153"/>
      <c r="AN206" s="122"/>
      <c r="AO206" s="160"/>
      <c r="AP206" s="160"/>
      <c r="AQ206" s="128"/>
      <c r="AR206" s="160"/>
      <c r="AS206" s="128"/>
    </row>
    <row r="207" spans="18:45" x14ac:dyDescent="0.2">
      <c r="R207" s="156"/>
      <c r="T207" s="153"/>
      <c r="U207" s="153"/>
      <c r="AN207" s="122"/>
      <c r="AO207" s="160"/>
      <c r="AP207" s="160"/>
      <c r="AQ207" s="128"/>
      <c r="AR207" s="160"/>
      <c r="AS207" s="128"/>
    </row>
    <row r="208" spans="18:45" x14ac:dyDescent="0.2">
      <c r="R208" s="156"/>
      <c r="T208" s="153"/>
      <c r="U208" s="153"/>
      <c r="AN208" s="122"/>
      <c r="AO208" s="160"/>
      <c r="AP208" s="160"/>
      <c r="AQ208" s="128"/>
      <c r="AR208" s="160"/>
      <c r="AS208" s="128"/>
    </row>
    <row r="209" spans="18:45" x14ac:dyDescent="0.2">
      <c r="R209" s="156"/>
      <c r="T209" s="153"/>
      <c r="U209" s="153"/>
      <c r="AN209" s="122"/>
      <c r="AO209" s="160"/>
      <c r="AP209" s="160"/>
      <c r="AQ209" s="128"/>
      <c r="AR209" s="160"/>
      <c r="AS209" s="128"/>
    </row>
    <row r="210" spans="18:45" x14ac:dyDescent="0.2">
      <c r="R210" s="156"/>
      <c r="T210" s="153"/>
      <c r="U210" s="153"/>
      <c r="AN210" s="122"/>
      <c r="AO210" s="160"/>
      <c r="AP210" s="160"/>
      <c r="AQ210" s="128"/>
      <c r="AR210" s="160"/>
      <c r="AS210" s="128"/>
    </row>
    <row r="211" spans="18:45" x14ac:dyDescent="0.2">
      <c r="R211" s="156"/>
      <c r="T211" s="153"/>
      <c r="U211" s="153"/>
      <c r="AN211" s="122"/>
      <c r="AO211" s="160"/>
      <c r="AP211" s="160"/>
      <c r="AQ211" s="128"/>
      <c r="AR211" s="160"/>
      <c r="AS211" s="128"/>
    </row>
    <row r="212" spans="18:45" x14ac:dyDescent="0.2">
      <c r="R212" s="156"/>
      <c r="T212" s="153"/>
      <c r="U212" s="153"/>
      <c r="AN212" s="122"/>
      <c r="AO212" s="160"/>
      <c r="AP212" s="160"/>
      <c r="AQ212" s="128"/>
      <c r="AR212" s="160"/>
      <c r="AS212" s="128"/>
    </row>
    <row r="213" spans="18:45" x14ac:dyDescent="0.2">
      <c r="R213" s="156"/>
      <c r="T213" s="153"/>
      <c r="U213" s="153"/>
      <c r="AN213" s="122"/>
      <c r="AO213" s="160"/>
      <c r="AP213" s="160"/>
      <c r="AQ213" s="128"/>
      <c r="AR213" s="160"/>
      <c r="AS213" s="128"/>
    </row>
    <row r="214" spans="18:45" x14ac:dyDescent="0.2">
      <c r="R214" s="156"/>
      <c r="T214" s="153"/>
      <c r="U214" s="153"/>
      <c r="AN214" s="122"/>
      <c r="AO214" s="160"/>
      <c r="AP214" s="160"/>
      <c r="AQ214" s="128"/>
      <c r="AR214" s="160"/>
      <c r="AS214" s="128"/>
    </row>
    <row r="215" spans="18:45" x14ac:dyDescent="0.2">
      <c r="R215" s="156"/>
      <c r="T215" s="153"/>
      <c r="U215" s="153"/>
      <c r="AN215" s="122"/>
      <c r="AO215" s="160"/>
      <c r="AP215" s="160"/>
      <c r="AQ215" s="128"/>
      <c r="AR215" s="160"/>
      <c r="AS215" s="128"/>
    </row>
    <row r="216" spans="18:45" x14ac:dyDescent="0.2">
      <c r="R216" s="156"/>
      <c r="T216" s="153"/>
      <c r="U216" s="153"/>
      <c r="AN216" s="122"/>
      <c r="AO216" s="160"/>
      <c r="AP216" s="160"/>
      <c r="AQ216" s="128"/>
      <c r="AR216" s="160"/>
      <c r="AS216" s="128"/>
    </row>
    <row r="217" spans="18:45" x14ac:dyDescent="0.2">
      <c r="R217" s="156"/>
      <c r="T217" s="153"/>
      <c r="U217" s="153"/>
      <c r="AN217" s="122"/>
      <c r="AO217" s="160"/>
      <c r="AP217" s="160"/>
      <c r="AQ217" s="128"/>
      <c r="AR217" s="160"/>
      <c r="AS217" s="128"/>
    </row>
    <row r="218" spans="18:45" x14ac:dyDescent="0.2">
      <c r="R218" s="156"/>
      <c r="T218" s="153"/>
      <c r="U218" s="153"/>
      <c r="AN218" s="122"/>
      <c r="AO218" s="160"/>
      <c r="AP218" s="160"/>
      <c r="AQ218" s="128"/>
      <c r="AR218" s="160"/>
      <c r="AS218" s="128"/>
    </row>
    <row r="219" spans="18:45" x14ac:dyDescent="0.2">
      <c r="R219" s="156"/>
      <c r="T219" s="153"/>
      <c r="U219" s="153"/>
      <c r="AN219" s="122"/>
      <c r="AO219" s="160"/>
      <c r="AP219" s="160"/>
      <c r="AQ219" s="128"/>
      <c r="AR219" s="160"/>
      <c r="AS219" s="128"/>
    </row>
    <row r="220" spans="18:45" x14ac:dyDescent="0.2">
      <c r="R220" s="156"/>
      <c r="T220" s="153"/>
      <c r="U220" s="153"/>
      <c r="AN220" s="122"/>
      <c r="AO220" s="160"/>
      <c r="AP220" s="160"/>
      <c r="AQ220" s="128"/>
      <c r="AR220" s="160"/>
      <c r="AS220" s="128"/>
    </row>
    <row r="221" spans="18:45" x14ac:dyDescent="0.2">
      <c r="R221" s="156"/>
      <c r="T221" s="153"/>
      <c r="U221" s="153"/>
      <c r="AN221" s="122"/>
      <c r="AO221" s="160"/>
      <c r="AP221" s="160"/>
      <c r="AQ221" s="128"/>
      <c r="AR221" s="160"/>
      <c r="AS221" s="128"/>
    </row>
    <row r="222" spans="18:45" x14ac:dyDescent="0.2">
      <c r="R222" s="156"/>
      <c r="T222" s="153"/>
      <c r="U222" s="153"/>
      <c r="AN222" s="122"/>
      <c r="AO222" s="160"/>
      <c r="AP222" s="160"/>
      <c r="AQ222" s="128"/>
      <c r="AR222" s="160"/>
      <c r="AS222" s="128"/>
    </row>
    <row r="223" spans="18:45" x14ac:dyDescent="0.2">
      <c r="R223" s="156"/>
      <c r="T223" s="153"/>
      <c r="U223" s="153"/>
      <c r="AN223" s="122"/>
      <c r="AO223" s="160"/>
      <c r="AP223" s="160"/>
      <c r="AQ223" s="128"/>
      <c r="AR223" s="160"/>
      <c r="AS223" s="128"/>
    </row>
    <row r="224" spans="18:45" x14ac:dyDescent="0.2">
      <c r="R224" s="156"/>
      <c r="T224" s="153"/>
      <c r="U224" s="153"/>
      <c r="AN224" s="122"/>
      <c r="AO224" s="160"/>
      <c r="AP224" s="160"/>
      <c r="AQ224" s="128"/>
      <c r="AR224" s="160"/>
      <c r="AS224" s="128"/>
    </row>
    <row r="225" spans="18:45" x14ac:dyDescent="0.2">
      <c r="R225" s="156"/>
      <c r="T225" s="153"/>
      <c r="U225" s="153"/>
      <c r="AN225" s="122"/>
      <c r="AO225" s="160"/>
      <c r="AP225" s="160"/>
      <c r="AQ225" s="128"/>
      <c r="AR225" s="160"/>
      <c r="AS225" s="128"/>
    </row>
    <row r="226" spans="18:45" x14ac:dyDescent="0.2">
      <c r="R226" s="156"/>
      <c r="T226" s="153"/>
      <c r="U226" s="153"/>
      <c r="AN226" s="122"/>
      <c r="AO226" s="160"/>
      <c r="AP226" s="160"/>
      <c r="AQ226" s="128"/>
      <c r="AR226" s="160"/>
      <c r="AS226" s="128"/>
    </row>
    <row r="227" spans="18:45" x14ac:dyDescent="0.2">
      <c r="R227" s="156"/>
      <c r="T227" s="153"/>
      <c r="U227" s="153"/>
      <c r="AN227" s="122"/>
      <c r="AO227" s="160"/>
      <c r="AP227" s="160"/>
      <c r="AQ227" s="128"/>
      <c r="AR227" s="160"/>
      <c r="AS227" s="128"/>
    </row>
    <row r="228" spans="18:45" x14ac:dyDescent="0.2">
      <c r="R228" s="156"/>
      <c r="T228" s="153"/>
      <c r="U228" s="153"/>
      <c r="AN228" s="122"/>
      <c r="AO228" s="160"/>
      <c r="AP228" s="160"/>
      <c r="AQ228" s="128"/>
      <c r="AR228" s="160"/>
      <c r="AS228" s="128"/>
    </row>
    <row r="229" spans="18:45" x14ac:dyDescent="0.2">
      <c r="R229" s="156"/>
      <c r="T229" s="153"/>
      <c r="U229" s="153"/>
      <c r="AN229" s="122"/>
      <c r="AO229" s="160"/>
      <c r="AP229" s="160"/>
      <c r="AQ229" s="128"/>
      <c r="AR229" s="160"/>
      <c r="AS229" s="128"/>
    </row>
    <row r="230" spans="18:45" x14ac:dyDescent="0.2">
      <c r="AN230" s="122"/>
      <c r="AO230" s="160"/>
      <c r="AP230" s="160"/>
      <c r="AQ230" s="128"/>
      <c r="AR230" s="160"/>
      <c r="AS230" s="128"/>
    </row>
    <row r="231" spans="18:45" x14ac:dyDescent="0.2">
      <c r="AN231" s="122"/>
      <c r="AO231" s="160"/>
      <c r="AP231" s="160"/>
      <c r="AQ231" s="128"/>
      <c r="AR231" s="160"/>
      <c r="AS231" s="128"/>
    </row>
    <row r="232" spans="18:45" x14ac:dyDescent="0.2">
      <c r="AN232" s="122"/>
      <c r="AO232" s="160"/>
      <c r="AP232" s="160"/>
      <c r="AQ232" s="128"/>
      <c r="AR232" s="160"/>
      <c r="AS232" s="128"/>
    </row>
    <row r="233" spans="18:45" x14ac:dyDescent="0.2">
      <c r="AN233" s="122"/>
      <c r="AO233" s="160"/>
      <c r="AP233" s="160"/>
      <c r="AQ233" s="128"/>
      <c r="AR233" s="160"/>
      <c r="AS233" s="128"/>
    </row>
    <row r="234" spans="18:45" x14ac:dyDescent="0.2">
      <c r="AN234" s="122"/>
      <c r="AO234" s="160"/>
      <c r="AP234" s="160"/>
      <c r="AQ234" s="128"/>
      <c r="AR234" s="160"/>
      <c r="AS234" s="128"/>
    </row>
    <row r="235" spans="18:45" x14ac:dyDescent="0.2">
      <c r="AN235" s="122"/>
      <c r="AO235" s="160"/>
      <c r="AP235" s="160"/>
      <c r="AQ235" s="128"/>
      <c r="AR235" s="160"/>
      <c r="AS235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66561" r:id="rId3">
          <objectPr defaultSize="0" r:id="rId4">
            <anchor moveWithCells="1">
              <from>
                <xdr:col>14</xdr:col>
                <xdr:colOff>139700</xdr:colOff>
                <xdr:row>1</xdr:row>
                <xdr:rowOff>88900</xdr:rowOff>
              </from>
              <to>
                <xdr:col>22</xdr:col>
                <xdr:colOff>304800</xdr:colOff>
                <xdr:row>3</xdr:row>
                <xdr:rowOff>152400</xdr:rowOff>
              </to>
            </anchor>
          </objectPr>
        </oleObject>
      </mc:Choice>
      <mc:Fallback>
        <oleObject progId="Equation.DSMT4" shapeId="66561" r:id="rId3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10" style="68" customWidth="1"/>
    <col min="6" max="6" width="12.83203125" style="47" customWidth="1"/>
    <col min="7" max="7" width="12.1640625" style="47" customWidth="1"/>
    <col min="8" max="8" width="13.1640625" style="50" customWidth="1"/>
    <col min="9" max="9" width="13.1640625" customWidth="1"/>
    <col min="10" max="10" width="11.6640625" customWidth="1"/>
    <col min="11" max="11" width="12.1640625" customWidth="1"/>
    <col min="12" max="12" width="11.5" customWidth="1"/>
    <col min="13" max="13" width="11.6640625" customWidth="1"/>
    <col min="14" max="14" width="8.83203125" style="36"/>
    <col min="15" max="15" width="12.6640625" style="76" customWidth="1"/>
    <col min="16" max="16" width="12.6640625" style="16" customWidth="1"/>
    <col min="17" max="17" width="10.83203125" style="59" customWidth="1"/>
    <col min="18" max="18" width="10.3320312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7" customWidth="1"/>
    <col min="29" max="29" width="8.83203125" style="2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104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0.17763999999999999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126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30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128</v>
      </c>
      <c r="C4" s="7">
        <v>109</v>
      </c>
      <c r="D4" s="84">
        <v>15.625</v>
      </c>
      <c r="E4" s="9">
        <v>4</v>
      </c>
      <c r="F4" s="7">
        <v>20.6</v>
      </c>
      <c r="G4" s="5">
        <v>528.77</v>
      </c>
      <c r="H4" s="5">
        <v>0.95699999999999996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125</v>
      </c>
      <c r="G7" s="13" t="s">
        <v>405</v>
      </c>
      <c r="H7" s="18" t="s">
        <v>375</v>
      </c>
      <c r="I7" s="26" t="s">
        <v>167</v>
      </c>
      <c r="J7" s="26" t="s">
        <v>291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84</v>
      </c>
      <c r="Z7" s="92" t="s">
        <v>125</v>
      </c>
      <c r="AA7" s="38" t="s">
        <v>405</v>
      </c>
      <c r="AB7" s="39" t="s">
        <v>406</v>
      </c>
      <c r="AC7" s="22" t="s">
        <v>408</v>
      </c>
      <c r="AD7" s="28" t="s">
        <v>167</v>
      </c>
      <c r="AE7" s="28" t="s">
        <v>291</v>
      </c>
      <c r="AF7" s="30" t="s">
        <v>409</v>
      </c>
      <c r="AG7" s="30" t="s">
        <v>144</v>
      </c>
      <c r="AH7" s="30" t="s">
        <v>102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127</v>
      </c>
      <c r="B8" s="1" t="s">
        <v>103</v>
      </c>
      <c r="C8" s="1" t="s">
        <v>92</v>
      </c>
      <c r="D8" s="66">
        <v>4</v>
      </c>
      <c r="E8" s="85" t="s">
        <v>99</v>
      </c>
      <c r="F8" s="85" t="s">
        <v>99</v>
      </c>
      <c r="G8" s="85" t="s">
        <v>99</v>
      </c>
      <c r="H8" s="85" t="s">
        <v>99</v>
      </c>
      <c r="I8" s="25"/>
      <c r="J8" s="25"/>
      <c r="K8" s="27"/>
      <c r="L8" s="27"/>
      <c r="M8" s="27"/>
      <c r="N8" s="52"/>
      <c r="O8" s="51"/>
      <c r="P8" s="27"/>
      <c r="Q8" s="58"/>
      <c r="R8" s="156"/>
      <c r="T8" s="153"/>
      <c r="U8" s="153"/>
      <c r="W8" s="49">
        <v>127</v>
      </c>
      <c r="X8" s="78">
        <v>4</v>
      </c>
      <c r="Y8" s="17">
        <v>0.72499999999999998</v>
      </c>
      <c r="Z8" s="68">
        <v>381</v>
      </c>
      <c r="AA8">
        <v>2547</v>
      </c>
      <c r="AB8">
        <v>817</v>
      </c>
      <c r="AC8">
        <v>999</v>
      </c>
      <c r="AD8" s="27">
        <f t="shared" ref="AD8:AD19" si="0">0.1515*(AA8/1000)/(AC8/1000)^2/($D$4/10)^4</f>
        <v>6.4867998394069745E-2</v>
      </c>
      <c r="AE8" s="27">
        <f t="shared" ref="AE8:AE19" si="1">0.5*(Z8/1000)/(AC8/1000)^3/($D$4/10)^5</f>
        <v>2.0516269025987154E-2</v>
      </c>
      <c r="AF8" s="29">
        <f t="shared" ref="AF8:AF19" si="2">AD8/AE8</f>
        <v>3.1617833784448819</v>
      </c>
      <c r="AG8" s="29">
        <f t="shared" ref="AG8:AG19" si="3">0.798*AD8^1.5/AE8</f>
        <v>0.64261410233427596</v>
      </c>
      <c r="AH8" s="29">
        <f t="shared" ref="AH8:AH19" si="4">AA8/Z8</f>
        <v>6.6850393700787398</v>
      </c>
      <c r="AI8" s="17"/>
      <c r="AJ8" s="51">
        <f t="shared" ref="AJ8:AJ19" si="5">AA8/(PI()*$D$4^2/4)</f>
        <v>13.283086829324123</v>
      </c>
      <c r="AK8" s="29">
        <f t="shared" ref="AK8:AK19" si="6">AH8</f>
        <v>6.6850393700787398</v>
      </c>
      <c r="AL8" s="58">
        <f t="shared" ref="AL8:AL19" si="7">AG8</f>
        <v>0.64261410233427596</v>
      </c>
    </row>
    <row r="9" spans="1:38" x14ac:dyDescent="0.2">
      <c r="A9" s="1">
        <v>127</v>
      </c>
      <c r="E9" s="85" t="s">
        <v>99</v>
      </c>
      <c r="F9" s="85" t="s">
        <v>99</v>
      </c>
      <c r="G9" s="85" t="s">
        <v>99</v>
      </c>
      <c r="H9" s="85" t="s">
        <v>99</v>
      </c>
      <c r="I9" s="25"/>
      <c r="J9" s="25"/>
      <c r="K9" s="27"/>
      <c r="L9" s="27"/>
      <c r="M9" s="27"/>
      <c r="N9" s="52"/>
      <c r="O9" s="51"/>
      <c r="P9" s="27"/>
      <c r="Q9" s="58"/>
      <c r="R9" s="156"/>
      <c r="T9" s="153"/>
      <c r="U9" s="153"/>
      <c r="W9" s="49">
        <v>127</v>
      </c>
      <c r="X9" s="78">
        <v>4</v>
      </c>
      <c r="Y9" s="17">
        <v>0.75</v>
      </c>
      <c r="Z9" s="68">
        <v>424</v>
      </c>
      <c r="AA9">
        <v>2712</v>
      </c>
      <c r="AB9">
        <v>845</v>
      </c>
      <c r="AC9">
        <v>1033</v>
      </c>
      <c r="AD9" s="27">
        <f t="shared" si="0"/>
        <v>6.4598371677413988E-2</v>
      </c>
      <c r="AE9" s="27">
        <f t="shared" si="1"/>
        <v>2.0650699462665047E-2</v>
      </c>
      <c r="AF9" s="29">
        <f t="shared" si="2"/>
        <v>3.1281444870283019</v>
      </c>
      <c r="AG9" s="29">
        <f t="shared" si="3"/>
        <v>0.63445449912723884</v>
      </c>
      <c r="AH9" s="29">
        <f t="shared" si="4"/>
        <v>6.3962264150943398</v>
      </c>
      <c r="AI9"/>
      <c r="AJ9" s="51">
        <f t="shared" si="5"/>
        <v>14.143593043237935</v>
      </c>
      <c r="AK9" s="29">
        <f t="shared" si="6"/>
        <v>6.3962264150943398</v>
      </c>
      <c r="AL9" s="58">
        <f t="shared" si="7"/>
        <v>0.63445449912723884</v>
      </c>
    </row>
    <row r="10" spans="1:38" x14ac:dyDescent="0.2">
      <c r="A10" s="1">
        <v>127</v>
      </c>
      <c r="E10" s="85" t="s">
        <v>99</v>
      </c>
      <c r="F10" s="85" t="s">
        <v>99</v>
      </c>
      <c r="G10" s="85" t="s">
        <v>99</v>
      </c>
      <c r="H10" s="85" t="s">
        <v>99</v>
      </c>
      <c r="I10" s="25"/>
      <c r="J10" s="25"/>
      <c r="K10" s="27"/>
      <c r="L10" s="27"/>
      <c r="M10" s="27"/>
      <c r="N10" s="52"/>
      <c r="O10" s="51"/>
      <c r="P10" s="27"/>
      <c r="Q10" s="58"/>
      <c r="R10" s="156"/>
      <c r="T10" s="153"/>
      <c r="U10" s="153"/>
      <c r="W10" s="49">
        <v>127</v>
      </c>
      <c r="X10" s="78">
        <v>4</v>
      </c>
      <c r="Y10" s="17">
        <v>0.77500000000000002</v>
      </c>
      <c r="Z10" s="68">
        <v>470</v>
      </c>
      <c r="AA10">
        <v>2879</v>
      </c>
      <c r="AB10">
        <v>873</v>
      </c>
      <c r="AC10">
        <v>1068</v>
      </c>
      <c r="AD10" s="27">
        <f t="shared" si="0"/>
        <v>6.4155174158145006E-2</v>
      </c>
      <c r="AE10" s="27">
        <f t="shared" si="1"/>
        <v>2.0713523153080064E-2</v>
      </c>
      <c r="AF10" s="29">
        <f t="shared" si="2"/>
        <v>3.0972603590425538</v>
      </c>
      <c r="AG10" s="29">
        <f t="shared" si="3"/>
        <v>0.62603187983372421</v>
      </c>
      <c r="AH10" s="29">
        <f t="shared" si="4"/>
        <v>6.1255319148936174</v>
      </c>
      <c r="AI10"/>
      <c r="AJ10" s="51">
        <f t="shared" si="5"/>
        <v>15.014529635502218</v>
      </c>
      <c r="AK10" s="29">
        <f t="shared" si="6"/>
        <v>6.1255319148936174</v>
      </c>
      <c r="AL10" s="58">
        <f t="shared" si="7"/>
        <v>0.62603187983372421</v>
      </c>
    </row>
    <row r="11" spans="1:38" x14ac:dyDescent="0.2">
      <c r="A11" s="1">
        <v>127</v>
      </c>
      <c r="E11" s="85" t="s">
        <v>99</v>
      </c>
      <c r="F11" s="85" t="s">
        <v>99</v>
      </c>
      <c r="G11" s="85" t="s">
        <v>99</v>
      </c>
      <c r="H11" s="85" t="s">
        <v>99</v>
      </c>
      <c r="I11" s="25"/>
      <c r="J11" s="25"/>
      <c r="K11" s="27"/>
      <c r="L11" s="27"/>
      <c r="M11" s="27"/>
      <c r="N11" s="52"/>
      <c r="O11" s="51"/>
      <c r="P11" s="27"/>
      <c r="Q11" s="58"/>
      <c r="R11" s="156"/>
      <c r="T11" s="153"/>
      <c r="U11" s="153"/>
      <c r="W11" s="49">
        <v>127</v>
      </c>
      <c r="X11" s="78">
        <v>4</v>
      </c>
      <c r="Y11" s="17">
        <v>0.8</v>
      </c>
      <c r="Z11" s="68">
        <v>518</v>
      </c>
      <c r="AA11">
        <v>3050</v>
      </c>
      <c r="AB11">
        <v>902</v>
      </c>
      <c r="AC11">
        <v>1102</v>
      </c>
      <c r="AD11" s="27">
        <f t="shared" si="0"/>
        <v>6.383651637511073E-2</v>
      </c>
      <c r="AE11" s="27">
        <f t="shared" si="1"/>
        <v>2.0780445334597174E-2</v>
      </c>
      <c r="AF11" s="29">
        <f t="shared" si="2"/>
        <v>3.0719513151544398</v>
      </c>
      <c r="AG11" s="29">
        <f t="shared" si="3"/>
        <v>0.61937234406353781</v>
      </c>
      <c r="AH11" s="29">
        <f t="shared" si="4"/>
        <v>5.8880308880308876</v>
      </c>
      <c r="AI11"/>
      <c r="AJ11" s="51">
        <f t="shared" si="5"/>
        <v>15.906326984467441</v>
      </c>
      <c r="AK11" s="29">
        <f t="shared" si="6"/>
        <v>5.8880308880308876</v>
      </c>
      <c r="AL11" s="58">
        <f t="shared" si="7"/>
        <v>0.61937234406353781</v>
      </c>
    </row>
    <row r="12" spans="1:38" x14ac:dyDescent="0.2">
      <c r="A12" s="1">
        <v>127</v>
      </c>
      <c r="E12" s="85" t="s">
        <v>99</v>
      </c>
      <c r="F12" s="85" t="s">
        <v>99</v>
      </c>
      <c r="G12" s="85" t="s">
        <v>99</v>
      </c>
      <c r="H12" s="85" t="s">
        <v>99</v>
      </c>
      <c r="I12" s="25"/>
      <c r="J12" s="25"/>
      <c r="K12" s="27"/>
      <c r="L12" s="27"/>
      <c r="M12" s="27"/>
      <c r="N12" s="52"/>
      <c r="O12" s="51"/>
      <c r="P12" s="27"/>
      <c r="Q12" s="58"/>
      <c r="R12" s="156"/>
      <c r="T12" s="153"/>
      <c r="U12" s="153"/>
      <c r="W12" s="49">
        <v>127</v>
      </c>
      <c r="X12" s="78">
        <v>4</v>
      </c>
      <c r="Y12" s="17">
        <v>0.82499999999999996</v>
      </c>
      <c r="Z12" s="68">
        <v>570</v>
      </c>
      <c r="AA12">
        <v>3223</v>
      </c>
      <c r="AB12">
        <v>930</v>
      </c>
      <c r="AC12">
        <v>1137</v>
      </c>
      <c r="AD12" s="27">
        <f t="shared" si="0"/>
        <v>6.3368277905426248E-2</v>
      </c>
      <c r="AE12" s="27">
        <f t="shared" si="1"/>
        <v>2.0819166376280389E-2</v>
      </c>
      <c r="AF12" s="29">
        <f t="shared" si="2"/>
        <v>3.0437471299342103</v>
      </c>
      <c r="AG12" s="29">
        <f t="shared" si="3"/>
        <v>0.61143094207333515</v>
      </c>
      <c r="AH12" s="29">
        <f t="shared" si="4"/>
        <v>5.6543859649122803</v>
      </c>
      <c r="AI12"/>
      <c r="AJ12" s="51">
        <f t="shared" si="5"/>
        <v>16.808554711783135</v>
      </c>
      <c r="AK12" s="29">
        <f t="shared" si="6"/>
        <v>5.6543859649122803</v>
      </c>
      <c r="AL12" s="58">
        <f t="shared" si="7"/>
        <v>0.61143094207333515</v>
      </c>
    </row>
    <row r="13" spans="1:38" x14ac:dyDescent="0.2">
      <c r="A13" s="1">
        <v>127</v>
      </c>
      <c r="E13" s="85" t="s">
        <v>99</v>
      </c>
      <c r="F13" s="85" t="s">
        <v>99</v>
      </c>
      <c r="G13" s="85" t="s">
        <v>99</v>
      </c>
      <c r="H13" s="85" t="s">
        <v>99</v>
      </c>
      <c r="I13" s="25"/>
      <c r="J13" s="25"/>
      <c r="K13" s="27"/>
      <c r="L13" s="27"/>
      <c r="M13" s="27"/>
      <c r="N13" s="52"/>
      <c r="O13" s="51"/>
      <c r="P13" s="27"/>
      <c r="Q13" s="58"/>
      <c r="R13" s="156"/>
      <c r="T13" s="153"/>
      <c r="U13" s="153"/>
      <c r="W13" s="49">
        <v>127</v>
      </c>
      <c r="X13" s="78">
        <v>4</v>
      </c>
      <c r="Y13" s="17">
        <v>0.85</v>
      </c>
      <c r="Z13" s="68">
        <v>626</v>
      </c>
      <c r="AA13">
        <v>3407</v>
      </c>
      <c r="AB13">
        <v>958</v>
      </c>
      <c r="AC13">
        <v>1171</v>
      </c>
      <c r="AD13" s="27">
        <f t="shared" si="0"/>
        <v>6.315254721210932E-2</v>
      </c>
      <c r="AE13" s="27">
        <f t="shared" si="1"/>
        <v>2.0930206937888E-2</v>
      </c>
      <c r="AF13" s="29">
        <f t="shared" si="2"/>
        <v>3.0172920602036744</v>
      </c>
      <c r="AG13" s="29">
        <f t="shared" si="3"/>
        <v>0.60508401141448187</v>
      </c>
      <c r="AH13" s="29">
        <f t="shared" si="4"/>
        <v>5.4424920127795531</v>
      </c>
      <c r="AI13"/>
      <c r="AJ13" s="51">
        <f t="shared" si="5"/>
        <v>17.768149520026416</v>
      </c>
      <c r="AK13" s="29">
        <f t="shared" si="6"/>
        <v>5.4424920127795531</v>
      </c>
      <c r="AL13" s="58">
        <f t="shared" si="7"/>
        <v>0.60508401141448187</v>
      </c>
    </row>
    <row r="14" spans="1:38" x14ac:dyDescent="0.2">
      <c r="A14" s="1">
        <v>127</v>
      </c>
      <c r="E14" s="85" t="s">
        <v>99</v>
      </c>
      <c r="F14" s="85" t="s">
        <v>99</v>
      </c>
      <c r="G14" s="85" t="s">
        <v>99</v>
      </c>
      <c r="H14" s="85" t="s">
        <v>99</v>
      </c>
      <c r="I14" s="25"/>
      <c r="J14" s="25"/>
      <c r="K14" s="27"/>
      <c r="L14" s="27"/>
      <c r="M14" s="27"/>
      <c r="N14" s="52"/>
      <c r="O14" s="51"/>
      <c r="P14" s="27"/>
      <c r="Q14" s="58"/>
      <c r="R14" s="156"/>
      <c r="T14" s="153"/>
      <c r="U14" s="153"/>
      <c r="W14" s="49">
        <v>127</v>
      </c>
      <c r="X14" s="78">
        <v>4</v>
      </c>
      <c r="Y14" s="17">
        <v>0.875</v>
      </c>
      <c r="Z14" s="68">
        <v>686</v>
      </c>
      <c r="AA14">
        <v>3590</v>
      </c>
      <c r="AB14">
        <v>986</v>
      </c>
      <c r="AC14">
        <v>1205</v>
      </c>
      <c r="AD14" s="27">
        <f t="shared" si="0"/>
        <v>6.2842417480139801E-2</v>
      </c>
      <c r="AE14" s="27">
        <f t="shared" si="1"/>
        <v>2.1049066938752938E-2</v>
      </c>
      <c r="AF14" s="29">
        <f t="shared" si="2"/>
        <v>2.9855203398323615</v>
      </c>
      <c r="AG14" s="29">
        <f t="shared" si="3"/>
        <v>0.59724066095412875</v>
      </c>
      <c r="AH14" s="29">
        <f t="shared" si="4"/>
        <v>5.2332361516034984</v>
      </c>
      <c r="AI14"/>
      <c r="AJ14" s="51">
        <f t="shared" si="5"/>
        <v>18.722529139094465</v>
      </c>
      <c r="AK14" s="29">
        <f t="shared" si="6"/>
        <v>5.2332361516034984</v>
      </c>
      <c r="AL14" s="58">
        <f t="shared" si="7"/>
        <v>0.59724066095412875</v>
      </c>
    </row>
    <row r="15" spans="1:38" x14ac:dyDescent="0.2">
      <c r="A15" s="1">
        <v>127</v>
      </c>
      <c r="E15" s="85" t="s">
        <v>99</v>
      </c>
      <c r="F15" s="85" t="s">
        <v>99</v>
      </c>
      <c r="G15" s="85" t="s">
        <v>99</v>
      </c>
      <c r="H15" s="85" t="s">
        <v>99</v>
      </c>
      <c r="I15" s="25"/>
      <c r="J15" s="25"/>
      <c r="K15" s="27"/>
      <c r="L15" s="27"/>
      <c r="M15" s="27"/>
      <c r="N15" s="52"/>
      <c r="O15" s="51"/>
      <c r="P15" s="27"/>
      <c r="Q15" s="58"/>
      <c r="R15" s="156"/>
      <c r="T15" s="153"/>
      <c r="U15" s="153"/>
      <c r="W15" s="49">
        <v>127</v>
      </c>
      <c r="X15" s="78">
        <v>4</v>
      </c>
      <c r="Y15" s="17">
        <v>0.9</v>
      </c>
      <c r="Z15" s="68">
        <v>769</v>
      </c>
      <c r="AA15">
        <v>3803</v>
      </c>
      <c r="AB15">
        <v>1014</v>
      </c>
      <c r="AC15">
        <v>1239</v>
      </c>
      <c r="AD15" s="27">
        <f t="shared" si="0"/>
        <v>6.2967469638367274E-2</v>
      </c>
      <c r="AE15" s="27">
        <f t="shared" si="1"/>
        <v>2.1706124762946716E-2</v>
      </c>
      <c r="AF15" s="29">
        <f t="shared" si="2"/>
        <v>2.9009079384752932</v>
      </c>
      <c r="AG15" s="29">
        <f t="shared" si="3"/>
        <v>0.58089141565651947</v>
      </c>
      <c r="AH15" s="29">
        <f t="shared" si="4"/>
        <v>4.9453836150845252</v>
      </c>
      <c r="AI15"/>
      <c r="AJ15" s="51">
        <f t="shared" si="5"/>
        <v>19.833364433419568</v>
      </c>
      <c r="AK15" s="29">
        <f t="shared" si="6"/>
        <v>4.9453836150845252</v>
      </c>
      <c r="AL15" s="58">
        <f t="shared" si="7"/>
        <v>0.58089141565651947</v>
      </c>
    </row>
    <row r="16" spans="1:38" x14ac:dyDescent="0.2">
      <c r="A16" s="1">
        <v>127</v>
      </c>
      <c r="E16" s="85" t="s">
        <v>99</v>
      </c>
      <c r="F16" s="85" t="s">
        <v>99</v>
      </c>
      <c r="G16" s="85" t="s">
        <v>99</v>
      </c>
      <c r="H16" s="85" t="s">
        <v>99</v>
      </c>
      <c r="I16" s="25"/>
      <c r="J16" s="25"/>
      <c r="K16" s="27"/>
      <c r="L16" s="27"/>
      <c r="M16" s="27"/>
      <c r="N16" s="52"/>
      <c r="O16" s="51"/>
      <c r="P16" s="27"/>
      <c r="Q16" s="58"/>
      <c r="R16" s="156"/>
      <c r="T16" s="153"/>
      <c r="U16" s="153"/>
      <c r="W16" s="49">
        <v>127</v>
      </c>
      <c r="X16" s="78">
        <v>4</v>
      </c>
      <c r="Y16" s="17">
        <v>0.92500000000000004</v>
      </c>
      <c r="Z16" s="68">
        <v>842</v>
      </c>
      <c r="AA16" s="36">
        <v>3955</v>
      </c>
      <c r="AB16">
        <v>1043</v>
      </c>
      <c r="AC16">
        <v>1274</v>
      </c>
      <c r="AD16" s="27">
        <f t="shared" si="0"/>
        <v>6.193557310883778E-2</v>
      </c>
      <c r="AE16" s="27">
        <f t="shared" si="1"/>
        <v>2.1861184108304725E-2</v>
      </c>
      <c r="AF16" s="29">
        <f t="shared" si="2"/>
        <v>2.8331298433788596</v>
      </c>
      <c r="AG16" s="29">
        <f t="shared" si="3"/>
        <v>0.56265146047559167</v>
      </c>
      <c r="AH16" s="29">
        <f t="shared" si="4"/>
        <v>4.6971496437054636</v>
      </c>
      <c r="AI16"/>
      <c r="AJ16" s="51">
        <f t="shared" si="5"/>
        <v>20.626073188055322</v>
      </c>
      <c r="AK16" s="29">
        <f t="shared" si="6"/>
        <v>4.6971496437054636</v>
      </c>
      <c r="AL16" s="58">
        <f t="shared" si="7"/>
        <v>0.56265146047559167</v>
      </c>
    </row>
    <row r="17" spans="1:38" x14ac:dyDescent="0.2">
      <c r="A17" s="1">
        <v>127</v>
      </c>
      <c r="E17" s="85" t="s">
        <v>99</v>
      </c>
      <c r="F17" s="85" t="s">
        <v>99</v>
      </c>
      <c r="G17" s="85" t="s">
        <v>99</v>
      </c>
      <c r="H17" s="85" t="s">
        <v>99</v>
      </c>
      <c r="I17" s="25"/>
      <c r="J17" s="25"/>
      <c r="K17" s="27"/>
      <c r="L17" s="27"/>
      <c r="M17" s="27"/>
      <c r="N17" s="52"/>
      <c r="O17" s="51"/>
      <c r="P17" s="27"/>
      <c r="Q17" s="58"/>
      <c r="R17" s="156"/>
      <c r="T17" s="153"/>
      <c r="U17" s="153"/>
      <c r="W17" s="49">
        <v>127</v>
      </c>
      <c r="X17" s="78">
        <v>4</v>
      </c>
      <c r="Y17" s="17">
        <v>0.95</v>
      </c>
      <c r="Z17" s="68">
        <v>940</v>
      </c>
      <c r="AA17">
        <v>4093</v>
      </c>
      <c r="AB17">
        <v>1071</v>
      </c>
      <c r="AC17">
        <v>1309</v>
      </c>
      <c r="AD17" s="27">
        <f t="shared" si="0"/>
        <v>6.0714857537562429E-2</v>
      </c>
      <c r="AE17" s="27">
        <f t="shared" si="1"/>
        <v>2.2499806761117545E-2</v>
      </c>
      <c r="AF17" s="29">
        <f t="shared" si="2"/>
        <v>2.6984612882313828</v>
      </c>
      <c r="AG17" s="29">
        <f t="shared" si="3"/>
        <v>0.53059917895662156</v>
      </c>
      <c r="AH17" s="29">
        <f t="shared" si="4"/>
        <v>4.3542553191489359</v>
      </c>
      <c r="AI17"/>
      <c r="AJ17" s="51">
        <f t="shared" si="5"/>
        <v>21.345769294237783</v>
      </c>
      <c r="AK17" s="29">
        <f t="shared" si="6"/>
        <v>4.3542553191489359</v>
      </c>
      <c r="AL17" s="58">
        <f t="shared" si="7"/>
        <v>0.53059917895662156</v>
      </c>
    </row>
    <row r="18" spans="1:38" x14ac:dyDescent="0.2">
      <c r="A18" s="1">
        <v>127</v>
      </c>
      <c r="E18" s="85" t="s">
        <v>99</v>
      </c>
      <c r="F18" s="85" t="s">
        <v>99</v>
      </c>
      <c r="G18" s="85" t="s">
        <v>99</v>
      </c>
      <c r="H18" s="85" t="s">
        <v>99</v>
      </c>
      <c r="I18" s="25"/>
      <c r="J18" s="25"/>
      <c r="K18" s="27"/>
      <c r="L18" s="27"/>
      <c r="M18" s="27"/>
      <c r="N18" s="52"/>
      <c r="O18" s="51"/>
      <c r="P18" s="27"/>
      <c r="Q18" s="58"/>
      <c r="R18" s="156"/>
      <c r="T18" s="153"/>
      <c r="U18" s="153"/>
      <c r="W18" s="49">
        <v>127</v>
      </c>
      <c r="X18" s="78">
        <v>4</v>
      </c>
      <c r="Y18" s="17">
        <v>0.97499999999999998</v>
      </c>
      <c r="Z18" s="68">
        <v>1051</v>
      </c>
      <c r="AA18">
        <v>4212</v>
      </c>
      <c r="AB18">
        <v>1099</v>
      </c>
      <c r="AC18">
        <v>1343</v>
      </c>
      <c r="AD18" s="27">
        <f t="shared" si="0"/>
        <v>5.9356579464674118E-2</v>
      </c>
      <c r="AE18" s="27">
        <f t="shared" si="1"/>
        <v>2.3294025806764783E-2</v>
      </c>
      <c r="AF18" s="29">
        <f t="shared" si="2"/>
        <v>2.5481460335394863</v>
      </c>
      <c r="AG18" s="29">
        <f t="shared" si="3"/>
        <v>0.49540642874337204</v>
      </c>
      <c r="AH18" s="29">
        <f t="shared" si="4"/>
        <v>4.0076117982873454</v>
      </c>
      <c r="AI18" s="17"/>
      <c r="AJ18" s="51">
        <f t="shared" si="5"/>
        <v>21.966376806090775</v>
      </c>
      <c r="AK18" s="29">
        <f t="shared" si="6"/>
        <v>4.0076117982873454</v>
      </c>
      <c r="AL18" s="58">
        <f t="shared" si="7"/>
        <v>0.49540642874337204</v>
      </c>
    </row>
    <row r="19" spans="1:38" x14ac:dyDescent="0.2">
      <c r="A19" s="1">
        <v>127</v>
      </c>
      <c r="E19" s="85" t="s">
        <v>99</v>
      </c>
      <c r="F19" s="85" t="s">
        <v>99</v>
      </c>
      <c r="G19" s="85" t="s">
        <v>99</v>
      </c>
      <c r="H19" s="85" t="s">
        <v>99</v>
      </c>
      <c r="I19" s="25"/>
      <c r="J19" s="25"/>
      <c r="K19" s="27"/>
      <c r="L19" s="27"/>
      <c r="M19" s="27"/>
      <c r="N19" s="52"/>
      <c r="O19" s="51"/>
      <c r="P19" s="27"/>
      <c r="Q19" s="58"/>
      <c r="R19" s="156"/>
      <c r="T19" s="153"/>
      <c r="U19" s="153"/>
      <c r="W19" s="49">
        <v>127</v>
      </c>
      <c r="X19" s="78">
        <v>4</v>
      </c>
      <c r="Y19" s="17">
        <v>1</v>
      </c>
      <c r="Z19" s="68">
        <v>1173</v>
      </c>
      <c r="AA19">
        <v>4252</v>
      </c>
      <c r="AB19">
        <v>1127</v>
      </c>
      <c r="AC19">
        <v>1378</v>
      </c>
      <c r="AD19" s="27">
        <f t="shared" si="0"/>
        <v>5.691507984925883E-2</v>
      </c>
      <c r="AE19" s="27">
        <f t="shared" si="1"/>
        <v>2.4066904445217051E-2</v>
      </c>
      <c r="AF19" s="29">
        <f t="shared" si="2"/>
        <v>2.3648691496163678</v>
      </c>
      <c r="AG19" s="29">
        <f t="shared" si="3"/>
        <v>0.45021885788085875</v>
      </c>
      <c r="AH19" s="29">
        <f t="shared" si="4"/>
        <v>3.6248934356351237</v>
      </c>
      <c r="AI19"/>
      <c r="AJ19" s="51">
        <f t="shared" si="5"/>
        <v>22.174984373100184</v>
      </c>
      <c r="AK19" s="29">
        <f t="shared" si="6"/>
        <v>3.6248934356351237</v>
      </c>
      <c r="AL19" s="58">
        <f t="shared" si="7"/>
        <v>0.45021885788085875</v>
      </c>
    </row>
    <row r="20" spans="1:38" x14ac:dyDescent="0.2">
      <c r="A20" s="1">
        <v>127</v>
      </c>
      <c r="E20" s="85" t="s">
        <v>99</v>
      </c>
      <c r="F20" s="85" t="s">
        <v>99</v>
      </c>
      <c r="G20" s="85" t="s">
        <v>99</v>
      </c>
      <c r="H20" s="85" t="s">
        <v>99</v>
      </c>
      <c r="I20" s="25"/>
      <c r="J20" s="25"/>
      <c r="K20" s="27"/>
      <c r="L20" s="27"/>
      <c r="M20" s="27"/>
      <c r="N20" s="110"/>
      <c r="O20" s="51"/>
      <c r="P20" s="27"/>
      <c r="Q20" s="58"/>
      <c r="R20" s="156"/>
      <c r="T20" s="153"/>
      <c r="U20" s="153"/>
      <c r="AD20" s="27"/>
      <c r="AE20" s="27"/>
      <c r="AG20" s="29"/>
      <c r="AH20" s="29"/>
      <c r="AL20" s="58"/>
    </row>
    <row r="21" spans="1:38" x14ac:dyDescent="0.2">
      <c r="A21" s="1">
        <v>127</v>
      </c>
      <c r="E21" s="85" t="s">
        <v>99</v>
      </c>
      <c r="F21" s="85" t="s">
        <v>99</v>
      </c>
      <c r="G21" s="85" t="s">
        <v>99</v>
      </c>
      <c r="H21" s="85" t="s">
        <v>99</v>
      </c>
      <c r="I21" s="25"/>
      <c r="J21" s="25"/>
      <c r="K21" s="27"/>
      <c r="L21" s="27"/>
      <c r="M21" s="27"/>
      <c r="N21" s="52"/>
      <c r="O21" s="51"/>
      <c r="P21" s="27"/>
      <c r="Q21" s="58"/>
      <c r="R21" s="156"/>
      <c r="T21" s="153"/>
      <c r="U21" s="153"/>
      <c r="AD21" s="27"/>
      <c r="AE21" s="27"/>
      <c r="AG21" s="29"/>
      <c r="AH21" s="29"/>
      <c r="AL21" s="58"/>
    </row>
    <row r="22" spans="1:38" x14ac:dyDescent="0.2">
      <c r="A22" s="1">
        <v>127</v>
      </c>
      <c r="E22" s="85" t="s">
        <v>99</v>
      </c>
      <c r="F22" s="85" t="s">
        <v>99</v>
      </c>
      <c r="G22" s="85" t="s">
        <v>99</v>
      </c>
      <c r="H22" s="85" t="s">
        <v>99</v>
      </c>
      <c r="I22" s="25"/>
      <c r="J22" s="25"/>
      <c r="K22" s="27"/>
      <c r="L22" s="27"/>
      <c r="M22" s="27"/>
      <c r="N22" s="52"/>
      <c r="O22" s="51"/>
      <c r="P22" s="27"/>
      <c r="Q22" s="58"/>
      <c r="R22" s="156"/>
      <c r="T22" s="153"/>
      <c r="U22" s="153"/>
      <c r="AD22" s="27"/>
      <c r="AE22" s="27"/>
      <c r="AG22" s="29"/>
      <c r="AH22" s="29"/>
      <c r="AL22" s="58"/>
    </row>
    <row r="23" spans="1:38" x14ac:dyDescent="0.2">
      <c r="I23" s="25"/>
      <c r="J23" s="25"/>
      <c r="K23" s="27"/>
      <c r="L23" s="27"/>
      <c r="M23" s="27"/>
      <c r="N23" s="52"/>
      <c r="O23" s="51"/>
      <c r="P23" s="27"/>
      <c r="Q23" s="58"/>
      <c r="R23" s="156"/>
      <c r="T23" s="153"/>
      <c r="U23" s="153"/>
      <c r="AD23" s="27"/>
      <c r="AE23" s="27"/>
      <c r="AG23" s="29"/>
      <c r="AH23" s="29"/>
      <c r="AL23" s="58"/>
    </row>
    <row r="24" spans="1:38" x14ac:dyDescent="0.2">
      <c r="E24"/>
      <c r="F24"/>
      <c r="G24"/>
      <c r="H24"/>
      <c r="N24"/>
      <c r="O24"/>
      <c r="P24" s="27"/>
      <c r="Q24" s="58"/>
      <c r="R24" s="156"/>
      <c r="T24" s="153"/>
      <c r="U24" s="153"/>
      <c r="Y24"/>
      <c r="Z24"/>
      <c r="AB24"/>
      <c r="AC24"/>
      <c r="AD24"/>
      <c r="AE24"/>
      <c r="AF24"/>
      <c r="AG24"/>
      <c r="AH24"/>
      <c r="AL24" s="58"/>
    </row>
    <row r="25" spans="1:38" x14ac:dyDescent="0.2">
      <c r="A25" s="1">
        <v>128</v>
      </c>
      <c r="B25" s="1">
        <v>144</v>
      </c>
      <c r="C25" s="1" t="s">
        <v>92</v>
      </c>
      <c r="D25" s="66">
        <v>6</v>
      </c>
      <c r="E25">
        <v>727</v>
      </c>
      <c r="F25">
        <v>196</v>
      </c>
      <c r="G25">
        <v>1796</v>
      </c>
      <c r="H25">
        <v>0.52800000000000002</v>
      </c>
      <c r="I25" s="25">
        <f t="shared" ref="I25:I38" si="8">0.1515*(G25/1000)/(E25/1000)^2/($D$4/10)^4</f>
        <v>8.6371415954545547E-2</v>
      </c>
      <c r="J25" s="25">
        <f t="shared" ref="J25:J38" si="9">0.5*(F25/1000)/(E25/1000)^3/($D$4/10)^5</f>
        <v>2.7385628537837201E-2</v>
      </c>
      <c r="K25" s="27">
        <f t="shared" ref="K25:K38" si="10">I25/J25</f>
        <v>3.1538956951530603</v>
      </c>
      <c r="L25" s="27">
        <f t="shared" ref="L25:L38" si="11">0.798*I25^1.5/J25</f>
        <v>0.73966528692290523</v>
      </c>
      <c r="M25" s="27">
        <f t="shared" ref="M25:M38" si="12">G25/F25</f>
        <v>9.1632653061224492</v>
      </c>
      <c r="N25"/>
      <c r="O25" s="51">
        <f t="shared" ref="O25:O38" si="13">G25/(PI()*$D$4^2/4)</f>
        <v>9.366479758722468</v>
      </c>
      <c r="P25" s="27">
        <f t="shared" ref="P25:P38" si="14">M25</f>
        <v>9.1632653061224492</v>
      </c>
      <c r="Q25" s="58">
        <f t="shared" ref="Q25:Q38" si="15">L25</f>
        <v>0.73966528692290523</v>
      </c>
      <c r="R25" s="156">
        <f t="shared" ref="R25:R38" si="16">E25*(PI()/30)*($D$4/2)</f>
        <v>594.77548415619253</v>
      </c>
      <c r="S25" s="156">
        <f t="shared" ref="S25:S38" si="17">R25/H25</f>
        <v>1126.4687199927889</v>
      </c>
      <c r="T25" s="153"/>
      <c r="U25" s="153"/>
      <c r="W25" s="49">
        <v>128</v>
      </c>
      <c r="X25" s="78">
        <v>6</v>
      </c>
      <c r="Y25" s="17">
        <v>0.72499999999999998</v>
      </c>
      <c r="Z25">
        <v>522</v>
      </c>
      <c r="AA25">
        <v>3419</v>
      </c>
      <c r="AB25">
        <v>817</v>
      </c>
      <c r="AC25">
        <v>999</v>
      </c>
      <c r="AD25" s="27">
        <f t="shared" ref="AD25:AD36" si="18">0.1515*(AA25/1000)/(AC25/1000)^2/($D$4/10)^4</f>
        <v>8.7076437577276969E-2</v>
      </c>
      <c r="AE25" s="27">
        <f t="shared" ref="AE25:AE36" si="19">0.5*(Z25/1000)/(AC25/1000)^3/($D$4/10)^5</f>
        <v>2.8108904019856416E-2</v>
      </c>
      <c r="AF25" s="29">
        <f t="shared" ref="AF25:AF36" si="20">AD25/AE25</f>
        <v>3.0978240032327582</v>
      </c>
      <c r="AG25" s="29">
        <f t="shared" ref="AG25:AG36" si="21">0.798*AD25^1.5/AE25</f>
        <v>0.72947423703511294</v>
      </c>
      <c r="AH25" s="29">
        <f t="shared" ref="AH25:AH36" si="22">AA25/Z25</f>
        <v>6.5498084291187739</v>
      </c>
      <c r="AI25"/>
      <c r="AJ25" s="51">
        <f>AA25/(PI()*$D$4^2/4)</f>
        <v>17.830731790129239</v>
      </c>
      <c r="AK25" s="29">
        <f>AH25</f>
        <v>6.5498084291187739</v>
      </c>
      <c r="AL25" s="58">
        <f>AG25</f>
        <v>0.72947423703511294</v>
      </c>
    </row>
    <row r="26" spans="1:38" x14ac:dyDescent="0.2">
      <c r="A26" s="1">
        <v>128</v>
      </c>
      <c r="B26" s="1">
        <v>144</v>
      </c>
      <c r="C26" s="1" t="s">
        <v>92</v>
      </c>
      <c r="D26" s="66">
        <v>6</v>
      </c>
      <c r="E26">
        <v>857</v>
      </c>
      <c r="F26">
        <v>326</v>
      </c>
      <c r="G26">
        <v>2544</v>
      </c>
      <c r="H26">
        <v>0.622</v>
      </c>
      <c r="I26" s="25">
        <f t="shared" si="8"/>
        <v>8.8041613261860233E-2</v>
      </c>
      <c r="J26" s="25">
        <f t="shared" si="9"/>
        <v>2.7806415537926031E-2</v>
      </c>
      <c r="K26" s="27">
        <f t="shared" si="10"/>
        <v>3.1662338190184043</v>
      </c>
      <c r="L26" s="27">
        <f t="shared" si="11"/>
        <v>0.74970407362258906</v>
      </c>
      <c r="M26" s="27">
        <f t="shared" si="12"/>
        <v>7.8036809815950923</v>
      </c>
      <c r="N26"/>
      <c r="O26" s="51">
        <f t="shared" si="13"/>
        <v>13.267441261798417</v>
      </c>
      <c r="P26" s="27">
        <f t="shared" si="14"/>
        <v>7.8036809815950923</v>
      </c>
      <c r="Q26" s="58">
        <f t="shared" si="15"/>
        <v>0.74970407362258906</v>
      </c>
      <c r="R26" s="156">
        <f t="shared" si="16"/>
        <v>701.13148544959699</v>
      </c>
      <c r="S26" s="156">
        <f t="shared" si="17"/>
        <v>1127.2210377003166</v>
      </c>
      <c r="T26" s="153"/>
      <c r="U26" s="153"/>
      <c r="W26" s="49">
        <v>128</v>
      </c>
      <c r="X26" s="78">
        <v>6</v>
      </c>
      <c r="Y26" s="17">
        <v>0.75</v>
      </c>
      <c r="Z26">
        <v>580</v>
      </c>
      <c r="AA26">
        <v>3649</v>
      </c>
      <c r="AB26">
        <v>845</v>
      </c>
      <c r="AC26">
        <v>1033</v>
      </c>
      <c r="AD26" s="27">
        <f t="shared" si="18"/>
        <v>8.6917204369794859E-2</v>
      </c>
      <c r="AE26" s="27">
        <f t="shared" si="19"/>
        <v>2.8248598321570111E-2</v>
      </c>
      <c r="AF26" s="29">
        <f t="shared" si="20"/>
        <v>3.0768678636853455</v>
      </c>
      <c r="AG26" s="29">
        <f t="shared" si="21"/>
        <v>0.72387672312094109</v>
      </c>
      <c r="AH26" s="29">
        <f t="shared" si="22"/>
        <v>6.2913793103448272</v>
      </c>
      <c r="AI26"/>
      <c r="AJ26" s="51">
        <f t="shared" ref="AJ26:AJ35" si="23">AA26/(PI()*$D$4^2/4)</f>
        <v>19.030225300433344</v>
      </c>
      <c r="AK26" s="29">
        <f t="shared" ref="AK26:AK35" si="24">AH26</f>
        <v>6.2913793103448272</v>
      </c>
      <c r="AL26" s="58">
        <f t="shared" ref="AL26:AL35" si="25">AG26</f>
        <v>0.72387672312094109</v>
      </c>
    </row>
    <row r="27" spans="1:38" x14ac:dyDescent="0.2">
      <c r="A27" s="1">
        <v>128</v>
      </c>
      <c r="B27" s="1">
        <v>144</v>
      </c>
      <c r="C27" s="1" t="s">
        <v>92</v>
      </c>
      <c r="D27" s="66">
        <v>6</v>
      </c>
      <c r="E27">
        <v>980</v>
      </c>
      <c r="F27">
        <v>491</v>
      </c>
      <c r="G27">
        <v>3292</v>
      </c>
      <c r="H27">
        <v>0.71099999999999997</v>
      </c>
      <c r="I27" s="25">
        <f t="shared" si="8"/>
        <v>8.712448098092461E-2</v>
      </c>
      <c r="J27" s="25">
        <f t="shared" si="9"/>
        <v>2.8007422267932583E-2</v>
      </c>
      <c r="K27" s="27">
        <f t="shared" si="10"/>
        <v>3.1107640020366594</v>
      </c>
      <c r="L27" s="27">
        <f t="shared" si="11"/>
        <v>0.73272339444125367</v>
      </c>
      <c r="M27" s="27">
        <f t="shared" si="12"/>
        <v>6.7046843177189412</v>
      </c>
      <c r="N27"/>
      <c r="O27" s="51">
        <f t="shared" si="13"/>
        <v>17.168402764874365</v>
      </c>
      <c r="P27" s="27">
        <f t="shared" si="14"/>
        <v>6.7046843177189412</v>
      </c>
      <c r="Q27" s="58">
        <f t="shared" si="15"/>
        <v>0.73272339444125367</v>
      </c>
      <c r="R27" s="156">
        <f t="shared" si="16"/>
        <v>801.76062513489512</v>
      </c>
      <c r="S27" s="156">
        <f t="shared" si="17"/>
        <v>1127.6520747326233</v>
      </c>
      <c r="T27" s="153"/>
      <c r="U27" s="153"/>
      <c r="W27" s="49">
        <v>128</v>
      </c>
      <c r="X27" s="78">
        <v>6</v>
      </c>
      <c r="Y27" s="17">
        <v>0.77500000000000002</v>
      </c>
      <c r="Z27">
        <v>643</v>
      </c>
      <c r="AA27">
        <v>3885</v>
      </c>
      <c r="AB27">
        <v>873</v>
      </c>
      <c r="AC27">
        <v>1068</v>
      </c>
      <c r="AD27" s="27">
        <f t="shared" si="18"/>
        <v>8.6572716778184566E-2</v>
      </c>
      <c r="AE27" s="27">
        <f t="shared" si="19"/>
        <v>2.8337862526447839E-2</v>
      </c>
      <c r="AF27" s="29">
        <f t="shared" si="20"/>
        <v>3.0550192943234835</v>
      </c>
      <c r="AG27" s="29">
        <f t="shared" si="21"/>
        <v>0.71731080381998513</v>
      </c>
      <c r="AH27" s="29">
        <f t="shared" si="22"/>
        <v>6.0419906687402802</v>
      </c>
      <c r="AI27"/>
      <c r="AJ27" s="51">
        <f t="shared" si="23"/>
        <v>20.261009945788857</v>
      </c>
      <c r="AK27" s="29">
        <f t="shared" si="24"/>
        <v>6.0419906687402802</v>
      </c>
      <c r="AL27" s="58">
        <f t="shared" si="25"/>
        <v>0.71731080381998513</v>
      </c>
    </row>
    <row r="28" spans="1:38" x14ac:dyDescent="0.2">
      <c r="A28" s="1">
        <v>128</v>
      </c>
      <c r="B28" s="1">
        <v>144</v>
      </c>
      <c r="C28" s="1" t="s">
        <v>92</v>
      </c>
      <c r="D28" s="66">
        <v>6</v>
      </c>
      <c r="E28">
        <v>1100</v>
      </c>
      <c r="F28">
        <v>702</v>
      </c>
      <c r="G28">
        <v>4112</v>
      </c>
      <c r="H28">
        <v>0.79800000000000004</v>
      </c>
      <c r="I28" s="25">
        <f t="shared" si="8"/>
        <v>8.637742724866114E-2</v>
      </c>
      <c r="J28" s="25">
        <f t="shared" si="9"/>
        <v>2.8315806177610807E-2</v>
      </c>
      <c r="K28" s="27">
        <f t="shared" si="10"/>
        <v>3.0505021367521374</v>
      </c>
      <c r="L28" s="27">
        <f t="shared" si="11"/>
        <v>0.71544187694496564</v>
      </c>
      <c r="M28" s="27">
        <f t="shared" si="12"/>
        <v>5.8575498575498575</v>
      </c>
      <c r="N28"/>
      <c r="O28" s="51">
        <f t="shared" si="13"/>
        <v>21.444857888567253</v>
      </c>
      <c r="P28" s="27">
        <f t="shared" si="14"/>
        <v>5.8575498575498575</v>
      </c>
      <c r="Q28" s="58">
        <f t="shared" si="15"/>
        <v>0.71544187694496564</v>
      </c>
      <c r="R28" s="156">
        <f t="shared" si="16"/>
        <v>899.93539555957614</v>
      </c>
      <c r="S28" s="156">
        <f t="shared" si="17"/>
        <v>1127.7385909267871</v>
      </c>
      <c r="T28" s="153"/>
      <c r="U28" s="153"/>
      <c r="W28" s="49">
        <v>128</v>
      </c>
      <c r="X28" s="78">
        <v>6</v>
      </c>
      <c r="Y28" s="17">
        <v>0.8</v>
      </c>
      <c r="Z28">
        <v>707</v>
      </c>
      <c r="AA28">
        <v>4121</v>
      </c>
      <c r="AB28">
        <v>902</v>
      </c>
      <c r="AC28">
        <v>1102</v>
      </c>
      <c r="AD28" s="27">
        <f t="shared" si="18"/>
        <v>8.6252552125190604E-2</v>
      </c>
      <c r="AE28" s="27">
        <f t="shared" si="19"/>
        <v>2.8362499713436681E-2</v>
      </c>
      <c r="AF28" s="29">
        <f t="shared" si="20"/>
        <v>3.0410772321428574</v>
      </c>
      <c r="AG28" s="29">
        <f t="shared" si="21"/>
        <v>0.7127156877295231</v>
      </c>
      <c r="AH28" s="29">
        <f t="shared" si="22"/>
        <v>5.8288543140028288</v>
      </c>
      <c r="AI28"/>
      <c r="AJ28" s="51">
        <f t="shared" si="23"/>
        <v>21.49179459114437</v>
      </c>
      <c r="AK28" s="29">
        <f t="shared" si="24"/>
        <v>5.8288543140028288</v>
      </c>
      <c r="AL28" s="58">
        <f t="shared" si="25"/>
        <v>0.7127156877295231</v>
      </c>
    </row>
    <row r="29" spans="1:38" x14ac:dyDescent="0.2">
      <c r="A29" s="1">
        <v>128</v>
      </c>
      <c r="B29" s="1">
        <v>144</v>
      </c>
      <c r="C29" s="1" t="s">
        <v>92</v>
      </c>
      <c r="D29" s="66">
        <v>6</v>
      </c>
      <c r="E29">
        <v>1125</v>
      </c>
      <c r="F29">
        <v>754</v>
      </c>
      <c r="G29">
        <v>4278</v>
      </c>
      <c r="H29">
        <v>0.81599999999999995</v>
      </c>
      <c r="I29" s="25">
        <f t="shared" si="8"/>
        <v>8.5914855524124423E-2</v>
      </c>
      <c r="J29" s="25">
        <f t="shared" si="9"/>
        <v>2.8430444696265572E-2</v>
      </c>
      <c r="K29" s="27">
        <f t="shared" si="10"/>
        <v>3.0219314696618027</v>
      </c>
      <c r="L29" s="27">
        <f t="shared" si="11"/>
        <v>0.7068408406855391</v>
      </c>
      <c r="M29" s="27">
        <f t="shared" si="12"/>
        <v>5.6737400530503983</v>
      </c>
      <c r="N29"/>
      <c r="O29" s="51">
        <f t="shared" si="13"/>
        <v>22.3105792916563</v>
      </c>
      <c r="P29" s="27">
        <f t="shared" si="14"/>
        <v>5.6737400530503983</v>
      </c>
      <c r="Q29" s="58">
        <f t="shared" si="15"/>
        <v>0.7068408406855391</v>
      </c>
      <c r="R29" s="156">
        <f t="shared" si="16"/>
        <v>920.3884727313847</v>
      </c>
      <c r="S29" s="156">
        <f t="shared" si="17"/>
        <v>1127.9270499159127</v>
      </c>
      <c r="T29" s="153"/>
      <c r="U29" s="153"/>
      <c r="W29" s="49">
        <v>128</v>
      </c>
      <c r="X29" s="78">
        <v>6</v>
      </c>
      <c r="Y29" s="17">
        <v>0.82499999999999996</v>
      </c>
      <c r="Z29">
        <v>779</v>
      </c>
      <c r="AA29">
        <v>4374</v>
      </c>
      <c r="AB29">
        <v>930</v>
      </c>
      <c r="AC29">
        <v>1137</v>
      </c>
      <c r="AD29" s="27">
        <f t="shared" si="18"/>
        <v>8.5998401352260126E-2</v>
      </c>
      <c r="AE29" s="27">
        <f t="shared" si="19"/>
        <v>2.8452860714249868E-2</v>
      </c>
      <c r="AF29" s="29">
        <f t="shared" si="20"/>
        <v>3.0224869905327334</v>
      </c>
      <c r="AG29" s="29">
        <f t="shared" si="21"/>
        <v>0.70731443386529536</v>
      </c>
      <c r="AH29" s="29">
        <f t="shared" si="22"/>
        <v>5.6148908857509632</v>
      </c>
      <c r="AI29"/>
      <c r="AJ29" s="51">
        <f t="shared" si="23"/>
        <v>22.811237452478881</v>
      </c>
      <c r="AK29" s="29">
        <f t="shared" si="24"/>
        <v>5.6148908857509632</v>
      </c>
      <c r="AL29" s="58">
        <f t="shared" si="25"/>
        <v>0.70731443386529536</v>
      </c>
    </row>
    <row r="30" spans="1:38" x14ac:dyDescent="0.2">
      <c r="A30" s="1">
        <v>128</v>
      </c>
      <c r="B30" s="1">
        <v>144</v>
      </c>
      <c r="C30" s="1" t="s">
        <v>92</v>
      </c>
      <c r="D30" s="66">
        <v>6</v>
      </c>
      <c r="E30">
        <v>1160</v>
      </c>
      <c r="F30">
        <v>836</v>
      </c>
      <c r="G30">
        <v>4569</v>
      </c>
      <c r="H30">
        <v>0.84199999999999997</v>
      </c>
      <c r="I30" s="25">
        <f t="shared" si="8"/>
        <v>8.6305348063733647E-2</v>
      </c>
      <c r="J30" s="25">
        <f t="shared" si="9"/>
        <v>2.8754259248021649E-2</v>
      </c>
      <c r="K30" s="27">
        <f t="shared" si="10"/>
        <v>3.0014804874401912</v>
      </c>
      <c r="L30" s="27">
        <f t="shared" si="11"/>
        <v>0.70365093631870546</v>
      </c>
      <c r="M30" s="27">
        <f t="shared" si="12"/>
        <v>5.4653110047846889</v>
      </c>
      <c r="N30"/>
      <c r="O30" s="51">
        <f t="shared" si="13"/>
        <v>23.82819934164975</v>
      </c>
      <c r="P30" s="27">
        <f t="shared" si="14"/>
        <v>5.4653110047846889</v>
      </c>
      <c r="Q30" s="58">
        <f t="shared" si="15"/>
        <v>0.70365093631870546</v>
      </c>
      <c r="R30" s="156">
        <f t="shared" si="16"/>
        <v>949.02278077191659</v>
      </c>
      <c r="S30" s="156">
        <f t="shared" si="17"/>
        <v>1127.1054403466944</v>
      </c>
      <c r="T30" s="153"/>
      <c r="U30" s="153"/>
      <c r="W30" s="49">
        <v>128</v>
      </c>
      <c r="X30" s="78">
        <v>6</v>
      </c>
      <c r="Y30" s="17">
        <v>0.85</v>
      </c>
      <c r="Z30">
        <v>858</v>
      </c>
      <c r="AA30">
        <v>4642</v>
      </c>
      <c r="AB30">
        <v>958</v>
      </c>
      <c r="AC30">
        <v>1171</v>
      </c>
      <c r="AD30" s="27">
        <f t="shared" si="18"/>
        <v>8.6044650472148959E-2</v>
      </c>
      <c r="AE30" s="27">
        <f t="shared" si="19"/>
        <v>2.8687088742344893E-2</v>
      </c>
      <c r="AF30" s="29">
        <f t="shared" si="20"/>
        <v>2.9994207932692314</v>
      </c>
      <c r="AG30" s="29">
        <f t="shared" si="21"/>
        <v>0.70210525985914685</v>
      </c>
      <c r="AH30" s="29">
        <f t="shared" si="22"/>
        <v>5.4102564102564106</v>
      </c>
      <c r="AI30"/>
      <c r="AJ30" s="51">
        <f t="shared" si="23"/>
        <v>24.208908151441921</v>
      </c>
      <c r="AK30" s="29">
        <f t="shared" si="24"/>
        <v>5.4102564102564106</v>
      </c>
      <c r="AL30" s="58">
        <f t="shared" si="25"/>
        <v>0.70210525985914685</v>
      </c>
    </row>
    <row r="31" spans="1:38" x14ac:dyDescent="0.2">
      <c r="A31" s="1">
        <v>128</v>
      </c>
      <c r="B31" s="1">
        <v>144</v>
      </c>
      <c r="C31" s="1" t="s">
        <v>92</v>
      </c>
      <c r="D31" s="66">
        <v>6</v>
      </c>
      <c r="E31">
        <v>1194</v>
      </c>
      <c r="F31">
        <v>911</v>
      </c>
      <c r="G31">
        <v>4818</v>
      </c>
      <c r="H31">
        <v>0.86699999999999999</v>
      </c>
      <c r="I31" s="25">
        <f t="shared" si="8"/>
        <v>8.5899506909421483E-2</v>
      </c>
      <c r="J31" s="25">
        <f t="shared" si="9"/>
        <v>2.8732622756590331E-2</v>
      </c>
      <c r="K31" s="27">
        <f t="shared" si="10"/>
        <v>2.9896159371569699</v>
      </c>
      <c r="L31" s="27">
        <f t="shared" si="11"/>
        <v>0.69921965339130199</v>
      </c>
      <c r="M31" s="27">
        <f t="shared" si="12"/>
        <v>5.2886937431394072</v>
      </c>
      <c r="N31"/>
      <c r="O31" s="51">
        <f t="shared" si="13"/>
        <v>25.126781446283321</v>
      </c>
      <c r="P31" s="27">
        <f t="shared" si="14"/>
        <v>5.2886937431394072</v>
      </c>
      <c r="Q31" s="58">
        <f t="shared" si="15"/>
        <v>0.69921965339130199</v>
      </c>
      <c r="R31" s="156">
        <f t="shared" si="16"/>
        <v>976.83896572557626</v>
      </c>
      <c r="S31" s="156">
        <f t="shared" si="17"/>
        <v>1126.6885417826716</v>
      </c>
      <c r="T31" s="153"/>
      <c r="U31" s="153"/>
      <c r="W31" s="49">
        <v>128</v>
      </c>
      <c r="X31" s="78">
        <v>6</v>
      </c>
      <c r="Y31" s="17">
        <v>0.875</v>
      </c>
      <c r="Z31">
        <v>937</v>
      </c>
      <c r="AA31">
        <v>4896</v>
      </c>
      <c r="AB31">
        <v>986</v>
      </c>
      <c r="AC31">
        <v>1205</v>
      </c>
      <c r="AD31" s="27">
        <f t="shared" si="18"/>
        <v>8.5703753755644693E-2</v>
      </c>
      <c r="AE31" s="27">
        <f t="shared" si="19"/>
        <v>2.8750693471736883E-2</v>
      </c>
      <c r="AF31" s="29">
        <f t="shared" si="20"/>
        <v>2.9809282283884739</v>
      </c>
      <c r="AG31" s="29">
        <f t="shared" si="21"/>
        <v>0.69639289745051869</v>
      </c>
      <c r="AH31" s="29">
        <f t="shared" si="22"/>
        <v>5.2251867662753471</v>
      </c>
      <c r="AI31"/>
      <c r="AJ31" s="51">
        <f t="shared" si="23"/>
        <v>25.533566201951672</v>
      </c>
      <c r="AK31" s="29">
        <f t="shared" si="24"/>
        <v>5.2251867662753471</v>
      </c>
      <c r="AL31" s="58">
        <f t="shared" si="25"/>
        <v>0.69639289745051869</v>
      </c>
    </row>
    <row r="32" spans="1:38" x14ac:dyDescent="0.2">
      <c r="A32" s="1">
        <v>128</v>
      </c>
      <c r="B32" s="1">
        <v>144</v>
      </c>
      <c r="C32" s="1" t="s">
        <v>92</v>
      </c>
      <c r="D32" s="66">
        <v>6</v>
      </c>
      <c r="E32">
        <v>1230</v>
      </c>
      <c r="F32">
        <v>1006</v>
      </c>
      <c r="G32">
        <v>5088</v>
      </c>
      <c r="H32">
        <v>0.89300000000000002</v>
      </c>
      <c r="I32" s="25">
        <f t="shared" si="8"/>
        <v>8.5480963472218924E-2</v>
      </c>
      <c r="J32" s="25">
        <f t="shared" si="9"/>
        <v>2.9023682910815234E-2</v>
      </c>
      <c r="K32" s="27">
        <f t="shared" si="10"/>
        <v>2.9452142147117293</v>
      </c>
      <c r="L32" s="27">
        <f t="shared" si="11"/>
        <v>0.68715464014074712</v>
      </c>
      <c r="M32" s="27">
        <f t="shared" si="12"/>
        <v>5.0576540755467194</v>
      </c>
      <c r="N32"/>
      <c r="O32" s="51">
        <f t="shared" si="13"/>
        <v>26.534882523596835</v>
      </c>
      <c r="P32" s="27">
        <f t="shared" si="14"/>
        <v>5.0576540755467194</v>
      </c>
      <c r="Q32" s="58">
        <f t="shared" si="15"/>
        <v>0.68715464014074712</v>
      </c>
      <c r="R32" s="156">
        <f t="shared" si="16"/>
        <v>1006.2913968529805</v>
      </c>
      <c r="S32" s="156">
        <f t="shared" si="17"/>
        <v>1126.8660659047935</v>
      </c>
      <c r="T32" s="153"/>
      <c r="U32" s="153"/>
      <c r="W32" s="49">
        <v>128</v>
      </c>
      <c r="X32" s="78">
        <v>6</v>
      </c>
      <c r="Y32" s="17">
        <v>0.9</v>
      </c>
      <c r="Z32">
        <v>1036</v>
      </c>
      <c r="AA32">
        <v>5174</v>
      </c>
      <c r="AB32">
        <v>1014</v>
      </c>
      <c r="AC32">
        <v>1240</v>
      </c>
      <c r="AD32" s="27">
        <f t="shared" si="18"/>
        <v>8.5529431002705505E-2</v>
      </c>
      <c r="AE32" s="27">
        <f t="shared" si="19"/>
        <v>2.9171890463562822E-2</v>
      </c>
      <c r="AF32" s="29">
        <f t="shared" si="20"/>
        <v>2.9319125241312736</v>
      </c>
      <c r="AG32" s="29">
        <f t="shared" si="21"/>
        <v>0.68424509272709166</v>
      </c>
      <c r="AH32" s="29">
        <f t="shared" si="22"/>
        <v>4.9942084942084941</v>
      </c>
      <c r="AI32"/>
      <c r="AJ32" s="51">
        <f t="shared" si="23"/>
        <v>26.983388792667064</v>
      </c>
      <c r="AK32" s="29">
        <f t="shared" si="24"/>
        <v>4.9942084942084941</v>
      </c>
      <c r="AL32" s="58">
        <f t="shared" si="25"/>
        <v>0.68424509272709166</v>
      </c>
    </row>
    <row r="33" spans="1:38" x14ac:dyDescent="0.2">
      <c r="A33" s="1">
        <v>128</v>
      </c>
      <c r="B33" s="1">
        <v>144</v>
      </c>
      <c r="C33" s="1" t="s">
        <v>92</v>
      </c>
      <c r="D33" s="66">
        <v>6</v>
      </c>
      <c r="E33">
        <v>1252</v>
      </c>
      <c r="F33">
        <v>1063</v>
      </c>
      <c r="G33">
        <v>5234</v>
      </c>
      <c r="H33">
        <v>0.90900000000000003</v>
      </c>
      <c r="I33" s="25">
        <f t="shared" si="8"/>
        <v>8.4870661921219975E-2</v>
      </c>
      <c r="J33" s="25">
        <f t="shared" si="9"/>
        <v>2.9079715422792835E-2</v>
      </c>
      <c r="K33" s="27">
        <f t="shared" si="10"/>
        <v>2.9185520108184382</v>
      </c>
      <c r="L33" s="27">
        <f t="shared" si="11"/>
        <v>0.67849886138259985</v>
      </c>
      <c r="M33" s="27">
        <f t="shared" si="12"/>
        <v>4.9238005644402634</v>
      </c>
      <c r="N33"/>
      <c r="O33" s="51">
        <f t="shared" si="13"/>
        <v>27.296300143181178</v>
      </c>
      <c r="P33" s="27">
        <f t="shared" si="14"/>
        <v>4.9238005644402634</v>
      </c>
      <c r="Q33" s="58">
        <f t="shared" si="15"/>
        <v>0.67849886138259985</v>
      </c>
      <c r="R33" s="156">
        <f t="shared" si="16"/>
        <v>1024.2901047641722</v>
      </c>
      <c r="S33" s="156">
        <f t="shared" si="17"/>
        <v>1126.8317984204314</v>
      </c>
      <c r="T33" s="153"/>
      <c r="U33" s="153"/>
      <c r="W33" s="49">
        <v>128</v>
      </c>
      <c r="X33" s="78">
        <v>6</v>
      </c>
      <c r="Y33" s="17">
        <v>0.92500000000000004</v>
      </c>
      <c r="Z33">
        <v>1147</v>
      </c>
      <c r="AA33">
        <v>5467</v>
      </c>
      <c r="AB33">
        <v>1043</v>
      </c>
      <c r="AC33">
        <v>1274</v>
      </c>
      <c r="AD33" s="27">
        <f t="shared" si="18"/>
        <v>8.5613597518588158E-2</v>
      </c>
      <c r="AE33" s="27">
        <f t="shared" si="19"/>
        <v>2.9780021582215585E-2</v>
      </c>
      <c r="AF33" s="29">
        <f t="shared" si="20"/>
        <v>2.8748668728204008</v>
      </c>
      <c r="AG33" s="29">
        <f t="shared" si="21"/>
        <v>0.67126190823585341</v>
      </c>
      <c r="AH33" s="29">
        <f t="shared" si="22"/>
        <v>4.7663469921534434</v>
      </c>
      <c r="AI33"/>
      <c r="AJ33" s="51">
        <f t="shared" si="23"/>
        <v>28.511439221010985</v>
      </c>
      <c r="AK33" s="29">
        <f t="shared" si="24"/>
        <v>4.7663469921534434</v>
      </c>
      <c r="AL33" s="58">
        <f t="shared" si="25"/>
        <v>0.67126190823585341</v>
      </c>
    </row>
    <row r="34" spans="1:38" x14ac:dyDescent="0.2">
      <c r="A34" s="1">
        <v>128</v>
      </c>
      <c r="B34" s="1">
        <v>144</v>
      </c>
      <c r="C34" s="1" t="s">
        <v>92</v>
      </c>
      <c r="D34" s="66">
        <v>6</v>
      </c>
      <c r="E34">
        <v>1284</v>
      </c>
      <c r="F34">
        <v>1197</v>
      </c>
      <c r="G34">
        <v>5566</v>
      </c>
      <c r="H34">
        <v>0.93200000000000005</v>
      </c>
      <c r="I34" s="25">
        <f t="shared" si="8"/>
        <v>8.5811537487407899E-2</v>
      </c>
      <c r="J34" s="25">
        <f t="shared" si="9"/>
        <v>3.0357706192081963E-2</v>
      </c>
      <c r="K34" s="27">
        <f t="shared" si="10"/>
        <v>2.8266805451127812</v>
      </c>
      <c r="L34" s="27">
        <f t="shared" si="11"/>
        <v>0.66077326470845776</v>
      </c>
      <c r="M34" s="27">
        <f t="shared" si="12"/>
        <v>4.6499582289055974</v>
      </c>
      <c r="N34"/>
      <c r="O34" s="51">
        <f t="shared" si="13"/>
        <v>29.027742949359272</v>
      </c>
      <c r="P34" s="27">
        <f t="shared" si="14"/>
        <v>4.6499582289055974</v>
      </c>
      <c r="Q34" s="58">
        <f t="shared" si="15"/>
        <v>0.66077326470845776</v>
      </c>
      <c r="R34" s="156">
        <f t="shared" si="16"/>
        <v>1050.470043544087</v>
      </c>
      <c r="S34" s="156">
        <f t="shared" si="17"/>
        <v>1127.1137806267027</v>
      </c>
      <c r="T34" s="153"/>
      <c r="U34" s="153"/>
      <c r="W34" s="49">
        <v>128</v>
      </c>
      <c r="X34" s="78">
        <v>6</v>
      </c>
      <c r="Y34" s="17">
        <v>0.95</v>
      </c>
      <c r="Z34">
        <v>1271</v>
      </c>
      <c r="AA34">
        <v>5678</v>
      </c>
      <c r="AB34">
        <v>1071</v>
      </c>
      <c r="AC34">
        <v>1309</v>
      </c>
      <c r="AD34" s="27">
        <f t="shared" si="18"/>
        <v>8.4226474736936105E-2</v>
      </c>
      <c r="AE34" s="27">
        <f t="shared" si="19"/>
        <v>3.0422611056787657E-2</v>
      </c>
      <c r="AF34" s="29">
        <f t="shared" si="20"/>
        <v>2.7685485174075533</v>
      </c>
      <c r="AG34" s="29">
        <f t="shared" si="21"/>
        <v>0.64117907700159571</v>
      </c>
      <c r="AH34" s="29">
        <f t="shared" si="22"/>
        <v>4.4673485444531869</v>
      </c>
      <c r="AI34"/>
      <c r="AJ34" s="51">
        <f t="shared" si="23"/>
        <v>29.611844136985617</v>
      </c>
      <c r="AK34" s="29">
        <f t="shared" si="24"/>
        <v>4.4673485444531869</v>
      </c>
      <c r="AL34" s="58">
        <f t="shared" si="25"/>
        <v>0.64117907700159571</v>
      </c>
    </row>
    <row r="35" spans="1:38" x14ac:dyDescent="0.2">
      <c r="A35" s="1">
        <v>128</v>
      </c>
      <c r="B35" s="1">
        <v>144</v>
      </c>
      <c r="C35" s="1" t="s">
        <v>92</v>
      </c>
      <c r="D35" s="66">
        <v>6</v>
      </c>
      <c r="E35">
        <v>1316</v>
      </c>
      <c r="F35">
        <v>1289</v>
      </c>
      <c r="G35">
        <v>5691</v>
      </c>
      <c r="H35">
        <v>0.95499999999999996</v>
      </c>
      <c r="I35" s="25">
        <f t="shared" si="8"/>
        <v>8.3523625190454628E-2</v>
      </c>
      <c r="J35" s="25">
        <f t="shared" si="9"/>
        <v>3.0363730198027926E-2</v>
      </c>
      <c r="K35" s="27">
        <f t="shared" si="10"/>
        <v>2.7507695742823901</v>
      </c>
      <c r="L35" s="27">
        <f t="shared" si="11"/>
        <v>0.63439795056526449</v>
      </c>
      <c r="M35" s="27">
        <f t="shared" si="12"/>
        <v>4.4150504266873547</v>
      </c>
      <c r="N35"/>
      <c r="O35" s="51">
        <f t="shared" si="13"/>
        <v>29.679641596263675</v>
      </c>
      <c r="P35" s="27">
        <f t="shared" si="14"/>
        <v>4.4150504266873547</v>
      </c>
      <c r="Q35" s="58">
        <f t="shared" si="15"/>
        <v>0.63439795056526449</v>
      </c>
      <c r="R35" s="156">
        <f t="shared" si="16"/>
        <v>1076.6499823240019</v>
      </c>
      <c r="S35" s="156">
        <f t="shared" si="17"/>
        <v>1127.382180443981</v>
      </c>
      <c r="T35" s="153"/>
      <c r="U35" s="153"/>
      <c r="W35" s="49">
        <v>128</v>
      </c>
      <c r="X35" s="78">
        <v>6</v>
      </c>
      <c r="Y35" s="17">
        <v>0.97499999999999998</v>
      </c>
      <c r="Z35">
        <v>1405</v>
      </c>
      <c r="AA35">
        <v>5846</v>
      </c>
      <c r="AB35">
        <v>1099</v>
      </c>
      <c r="AC35">
        <v>1343</v>
      </c>
      <c r="AD35" s="27">
        <f t="shared" si="18"/>
        <v>8.2383324679602313E-2</v>
      </c>
      <c r="AE35" s="27">
        <f t="shared" si="19"/>
        <v>3.1139967895817817E-2</v>
      </c>
      <c r="AF35" s="29">
        <f t="shared" si="20"/>
        <v>2.6455815547153025</v>
      </c>
      <c r="AG35" s="29">
        <f t="shared" si="21"/>
        <v>0.60595964508328104</v>
      </c>
      <c r="AH35" s="29">
        <f t="shared" si="22"/>
        <v>4.1608540925266908</v>
      </c>
      <c r="AI35"/>
      <c r="AJ35" s="51">
        <f t="shared" si="23"/>
        <v>30.487995918425135</v>
      </c>
      <c r="AK35" s="29">
        <f t="shared" si="24"/>
        <v>4.1608540925266908</v>
      </c>
      <c r="AL35" s="58">
        <f t="shared" si="25"/>
        <v>0.60595964508328104</v>
      </c>
    </row>
    <row r="36" spans="1:38" x14ac:dyDescent="0.2">
      <c r="A36" s="1">
        <v>128</v>
      </c>
      <c r="B36" s="1">
        <v>144</v>
      </c>
      <c r="C36" s="1" t="s">
        <v>92</v>
      </c>
      <c r="D36" s="66">
        <v>6</v>
      </c>
      <c r="E36">
        <v>1344</v>
      </c>
      <c r="F36">
        <v>1405</v>
      </c>
      <c r="G36">
        <v>5857</v>
      </c>
      <c r="H36">
        <v>0.97599999999999998</v>
      </c>
      <c r="I36" s="25">
        <f t="shared" si="8"/>
        <v>8.2415560272108834E-2</v>
      </c>
      <c r="J36" s="25">
        <f t="shared" si="9"/>
        <v>3.1070510743980127E-2</v>
      </c>
      <c r="K36" s="27">
        <f t="shared" si="10"/>
        <v>2.6525331672597865</v>
      </c>
      <c r="L36" s="27">
        <f t="shared" si="11"/>
        <v>0.60767073573628627</v>
      </c>
      <c r="M36" s="27">
        <f t="shared" si="12"/>
        <v>4.168683274021352</v>
      </c>
      <c r="N36"/>
      <c r="O36" s="51">
        <f t="shared" si="13"/>
        <v>30.545362999352722</v>
      </c>
      <c r="P36" s="27">
        <f t="shared" si="14"/>
        <v>4.168683274021352</v>
      </c>
      <c r="Q36" s="58">
        <f t="shared" si="15"/>
        <v>0.60767073573628627</v>
      </c>
      <c r="R36" s="156">
        <f t="shared" si="16"/>
        <v>1099.5574287564275</v>
      </c>
      <c r="S36" s="156">
        <f t="shared" si="17"/>
        <v>1126.5957261848644</v>
      </c>
      <c r="T36" s="153"/>
      <c r="U36" s="153"/>
      <c r="W36" s="49">
        <v>128</v>
      </c>
      <c r="X36" s="78">
        <v>6</v>
      </c>
      <c r="Y36" s="17">
        <v>1</v>
      </c>
      <c r="Z36">
        <v>1558</v>
      </c>
      <c r="AA36">
        <v>5982</v>
      </c>
      <c r="AB36">
        <v>1127</v>
      </c>
      <c r="AC36">
        <v>1378</v>
      </c>
      <c r="AD36" s="27">
        <f t="shared" si="18"/>
        <v>8.0071967934681645E-2</v>
      </c>
      <c r="AE36" s="27">
        <f t="shared" si="19"/>
        <v>3.1966101556392297E-2</v>
      </c>
      <c r="AF36" s="29">
        <f t="shared" si="20"/>
        <v>2.5049025072207955</v>
      </c>
      <c r="AG36" s="29">
        <f t="shared" si="21"/>
        <v>0.56563199837500877</v>
      </c>
      <c r="AH36" s="29">
        <f t="shared" si="22"/>
        <v>3.8395378690629012</v>
      </c>
      <c r="AI36"/>
      <c r="AJ36" s="51">
        <f>AA36/(PI()*$D$4^2/4)</f>
        <v>31.197261646257125</v>
      </c>
      <c r="AK36" s="29">
        <f>AH36</f>
        <v>3.8395378690629012</v>
      </c>
      <c r="AL36" s="58">
        <f>AG36</f>
        <v>0.56563199837500877</v>
      </c>
    </row>
    <row r="37" spans="1:38" x14ac:dyDescent="0.2">
      <c r="A37" s="1">
        <v>128</v>
      </c>
      <c r="B37" s="1">
        <v>144</v>
      </c>
      <c r="C37" s="1" t="s">
        <v>92</v>
      </c>
      <c r="D37" s="66">
        <v>6</v>
      </c>
      <c r="E37">
        <v>1371</v>
      </c>
      <c r="F37">
        <v>1519</v>
      </c>
      <c r="G37">
        <v>5950</v>
      </c>
      <c r="H37">
        <v>0.99399999999999999</v>
      </c>
      <c r="I37" s="25">
        <f t="shared" si="8"/>
        <v>8.0458991545726027E-2</v>
      </c>
      <c r="J37" s="25">
        <f t="shared" si="9"/>
        <v>3.164574204996113E-2</v>
      </c>
      <c r="K37" s="27">
        <f t="shared" si="10"/>
        <v>2.5424902793778807</v>
      </c>
      <c r="L37" s="27">
        <f t="shared" si="11"/>
        <v>0.5755055086507852</v>
      </c>
      <c r="M37" s="27">
        <f t="shared" si="12"/>
        <v>3.9170506912442398</v>
      </c>
      <c r="N37"/>
      <c r="O37" s="51">
        <f t="shared" si="13"/>
        <v>31.030375592649598</v>
      </c>
      <c r="P37" s="27">
        <f t="shared" si="14"/>
        <v>3.9170506912442398</v>
      </c>
      <c r="Q37" s="58">
        <f t="shared" si="15"/>
        <v>0.5755055086507852</v>
      </c>
      <c r="R37" s="156">
        <f t="shared" si="16"/>
        <v>1121.6467521019808</v>
      </c>
      <c r="S37" s="156">
        <f t="shared" si="17"/>
        <v>1128.4172556357955</v>
      </c>
      <c r="T37" s="153"/>
      <c r="U37" s="153"/>
      <c r="AD37" s="27"/>
      <c r="AE37" s="27"/>
      <c r="AG37" s="29"/>
      <c r="AH37" s="29"/>
      <c r="AI37"/>
      <c r="AL37" s="58"/>
    </row>
    <row r="38" spans="1:38" x14ac:dyDescent="0.2">
      <c r="A38" s="1">
        <v>128</v>
      </c>
      <c r="B38" s="1">
        <v>144</v>
      </c>
      <c r="C38" s="1" t="s">
        <v>92</v>
      </c>
      <c r="D38" s="66">
        <v>6</v>
      </c>
      <c r="E38">
        <v>1416</v>
      </c>
      <c r="F38">
        <v>1743</v>
      </c>
      <c r="G38">
        <v>6064</v>
      </c>
      <c r="H38">
        <v>1.0269999999999999</v>
      </c>
      <c r="I38" s="25">
        <f t="shared" si="8"/>
        <v>7.6871475062721448E-2</v>
      </c>
      <c r="J38" s="25">
        <f t="shared" si="9"/>
        <v>3.295926371353558E-2</v>
      </c>
      <c r="K38" s="27">
        <f t="shared" si="10"/>
        <v>2.3323177280550769</v>
      </c>
      <c r="L38" s="27">
        <f t="shared" si="11"/>
        <v>0.51602793432473149</v>
      </c>
      <c r="M38" s="27">
        <f t="shared" si="12"/>
        <v>3.4790590935169248</v>
      </c>
      <c r="N38"/>
      <c r="O38" s="51">
        <f t="shared" si="13"/>
        <v>31.624907158626414</v>
      </c>
      <c r="P38" s="27">
        <f t="shared" si="14"/>
        <v>3.4790590935169248</v>
      </c>
      <c r="Q38" s="58">
        <f t="shared" si="15"/>
        <v>0.51602793432473149</v>
      </c>
      <c r="R38" s="156">
        <f t="shared" si="16"/>
        <v>1158.4622910112362</v>
      </c>
      <c r="S38" s="156">
        <f t="shared" si="17"/>
        <v>1128.0061256195095</v>
      </c>
      <c r="T38" s="153"/>
      <c r="U38" s="153"/>
      <c r="AD38" s="27"/>
      <c r="AE38" s="27"/>
      <c r="AG38" s="29"/>
      <c r="AH38" s="29"/>
      <c r="AI38"/>
      <c r="AL38" s="58"/>
    </row>
    <row r="39" spans="1:38" x14ac:dyDescent="0.2">
      <c r="E39"/>
      <c r="F39"/>
      <c r="G39"/>
      <c r="H39"/>
      <c r="I39" s="25"/>
      <c r="J39" s="25"/>
      <c r="K39" s="27"/>
      <c r="L39" s="27"/>
      <c r="M39" s="27"/>
      <c r="N39"/>
      <c r="O39" s="51"/>
      <c r="P39" s="27"/>
      <c r="Q39" s="58"/>
      <c r="R39" s="156"/>
      <c r="T39" s="153"/>
      <c r="U39" s="153"/>
      <c r="AD39" s="27"/>
      <c r="AE39" s="27"/>
      <c r="AG39" s="29"/>
      <c r="AH39" s="29"/>
      <c r="AI39"/>
      <c r="AL39" s="58"/>
    </row>
    <row r="40" spans="1:38" x14ac:dyDescent="0.2">
      <c r="E40"/>
      <c r="F40"/>
      <c r="G40"/>
      <c r="H40"/>
      <c r="I40" s="25"/>
      <c r="J40" s="25"/>
      <c r="K40" s="27"/>
      <c r="L40" s="27"/>
      <c r="M40" s="27"/>
      <c r="N40"/>
      <c r="O40" s="51"/>
      <c r="P40" s="27"/>
      <c r="Q40" s="58"/>
      <c r="R40" s="156"/>
      <c r="T40" s="153"/>
      <c r="U40" s="153"/>
      <c r="AD40" s="27"/>
      <c r="AE40" s="27"/>
      <c r="AG40" s="29"/>
      <c r="AH40" s="29"/>
      <c r="AI40"/>
      <c r="AL40" s="58"/>
    </row>
    <row r="41" spans="1:38" x14ac:dyDescent="0.2">
      <c r="A41" s="1">
        <v>129</v>
      </c>
      <c r="B41" s="1">
        <v>145</v>
      </c>
      <c r="C41" s="1" t="s">
        <v>92</v>
      </c>
      <c r="D41" s="66">
        <v>8</v>
      </c>
      <c r="E41">
        <v>738</v>
      </c>
      <c r="F41" s="47">
        <v>280</v>
      </c>
      <c r="G41">
        <v>2386</v>
      </c>
      <c r="H41">
        <v>0.53600000000000003</v>
      </c>
      <c r="I41" s="25">
        <f t="shared" ref="I41:I54" si="26">0.1515*(G41/1000)/(E41/1000)^2/($D$4/10)^4</f>
        <v>0.11135000592063807</v>
      </c>
      <c r="J41" s="25">
        <f t="shared" ref="J41:J54" si="27">0.5*(F41/1000)/(E41/1000)^3/($D$4/10)^5</f>
        <v>3.7398899266568475E-2</v>
      </c>
      <c r="K41" s="27">
        <f t="shared" ref="K41:K54" si="28">I41/J41</f>
        <v>2.9773605133928571</v>
      </c>
      <c r="L41" s="27">
        <f t="shared" ref="L41:L54" si="29">0.798*I41^1.5/J41</f>
        <v>0.79282883675577032</v>
      </c>
      <c r="M41" s="27">
        <f t="shared" ref="M41:M54" si="30">G41/F41</f>
        <v>8.5214285714285722</v>
      </c>
      <c r="N41"/>
      <c r="O41" s="51">
        <f t="shared" ref="O41:O54" si="31">G41/(PI()*$D$4^2/4)</f>
        <v>12.44344137211125</v>
      </c>
      <c r="P41" s="27">
        <f t="shared" ref="P41:P54" si="32">M41</f>
        <v>8.5214285714285722</v>
      </c>
      <c r="Q41" s="58">
        <f t="shared" ref="Q41:Q54" si="33">L41</f>
        <v>0.79282883675577032</v>
      </c>
      <c r="R41" s="156">
        <f t="shared" ref="R41:R54" si="34">E41*(PI()/30)*($D$4/2)</f>
        <v>603.77483811178831</v>
      </c>
      <c r="S41" s="156">
        <f t="shared" ref="S41:S54" si="35">R41/H41</f>
        <v>1126.4455934921423</v>
      </c>
      <c r="T41" s="153"/>
      <c r="U41" s="153"/>
      <c r="W41" s="49">
        <v>129</v>
      </c>
      <c r="X41" s="78">
        <v>8</v>
      </c>
      <c r="Y41" s="17">
        <v>0.72499999999999998</v>
      </c>
      <c r="Z41" s="68">
        <v>721</v>
      </c>
      <c r="AA41">
        <v>4321</v>
      </c>
      <c r="AB41" s="47">
        <v>817</v>
      </c>
      <c r="AC41" s="21">
        <v>998</v>
      </c>
      <c r="AD41" s="27">
        <f t="shared" ref="AD41:AD52" si="36">0.1515*(AA41/1000)/(AC41/1000)^2/($D$4/10)^4</f>
        <v>0.11026957799269881</v>
      </c>
      <c r="AE41" s="27">
        <f t="shared" ref="AE41:AE52" si="37">0.5*(Z41/1000)/(AC41/1000)^3/($D$4/10)^5</f>
        <v>3.894157521914484E-2</v>
      </c>
      <c r="AF41" s="29">
        <f t="shared" ref="AF41:AF52" si="38">AD41/AE41</f>
        <v>2.8316671159847431</v>
      </c>
      <c r="AG41" s="29">
        <f t="shared" ref="AG41:AG52" si="39">0.798*AD41^1.5/AE41</f>
        <v>0.75036565029730951</v>
      </c>
      <c r="AH41" s="29">
        <f t="shared" ref="AH41:AH52" si="40">AA41/Z41</f>
        <v>5.9930651872399441</v>
      </c>
      <c r="AI41"/>
      <c r="AJ41" s="51">
        <f t="shared" ref="AJ41:AJ52" si="41">AA41/(PI()*$D$4^2/4)</f>
        <v>22.534832426191414</v>
      </c>
      <c r="AK41" s="29">
        <f t="shared" ref="AK41:AK52" si="42">AH41</f>
        <v>5.9930651872399441</v>
      </c>
      <c r="AL41" s="58">
        <f t="shared" ref="AL41:AL52" si="43">AG41</f>
        <v>0.75036565029730951</v>
      </c>
    </row>
    <row r="42" spans="1:38" x14ac:dyDescent="0.2">
      <c r="A42" s="1">
        <v>129</v>
      </c>
      <c r="B42" s="1">
        <v>145</v>
      </c>
      <c r="C42" s="1" t="s">
        <v>92</v>
      </c>
      <c r="D42" s="66">
        <v>8</v>
      </c>
      <c r="E42">
        <v>865</v>
      </c>
      <c r="F42">
        <v>459</v>
      </c>
      <c r="G42">
        <v>3278</v>
      </c>
      <c r="H42">
        <v>0.628</v>
      </c>
      <c r="I42" s="25">
        <f t="shared" si="26"/>
        <v>0.11135488226498712</v>
      </c>
      <c r="J42" s="25">
        <f t="shared" si="27"/>
        <v>3.8074502504945713E-2</v>
      </c>
      <c r="K42" s="27">
        <f t="shared" si="28"/>
        <v>2.9246575776143784</v>
      </c>
      <c r="L42" s="27">
        <f t="shared" si="29"/>
        <v>0.77881184582365237</v>
      </c>
      <c r="M42" s="27">
        <f t="shared" si="30"/>
        <v>7.1416122004357296</v>
      </c>
      <c r="N42"/>
      <c r="O42" s="51">
        <f t="shared" si="31"/>
        <v>17.095390116421072</v>
      </c>
      <c r="P42" s="27">
        <f t="shared" si="32"/>
        <v>7.1416122004357296</v>
      </c>
      <c r="Q42" s="58">
        <f t="shared" si="33"/>
        <v>0.77881184582365237</v>
      </c>
      <c r="R42" s="156">
        <f t="shared" si="34"/>
        <v>707.67647014457577</v>
      </c>
      <c r="S42" s="156">
        <f t="shared" si="35"/>
        <v>1126.8733601028277</v>
      </c>
      <c r="T42" s="153"/>
      <c r="U42" s="153"/>
      <c r="W42" s="49">
        <v>129</v>
      </c>
      <c r="X42" s="78">
        <v>8</v>
      </c>
      <c r="Y42" s="17">
        <v>0.75</v>
      </c>
      <c r="Z42" s="68">
        <v>804</v>
      </c>
      <c r="AA42">
        <v>4622</v>
      </c>
      <c r="AB42" s="47">
        <v>845</v>
      </c>
      <c r="AC42" s="21">
        <v>1033</v>
      </c>
      <c r="AD42" s="27">
        <f t="shared" si="36"/>
        <v>0.11009353757116795</v>
      </c>
      <c r="AE42" s="27">
        <f t="shared" si="37"/>
        <v>3.9158401811279955E-2</v>
      </c>
      <c r="AF42" s="29">
        <f t="shared" si="38"/>
        <v>2.8114921058768658</v>
      </c>
      <c r="AG42" s="29">
        <f t="shared" si="39"/>
        <v>0.74442452625923472</v>
      </c>
      <c r="AH42" s="29">
        <f t="shared" si="40"/>
        <v>5.7487562189054726</v>
      </c>
      <c r="AI42"/>
      <c r="AJ42" s="51">
        <f t="shared" si="41"/>
        <v>24.104604367937217</v>
      </c>
      <c r="AK42" s="29">
        <f t="shared" si="42"/>
        <v>5.7487562189054726</v>
      </c>
      <c r="AL42" s="58">
        <f t="shared" si="43"/>
        <v>0.74442452625923472</v>
      </c>
    </row>
    <row r="43" spans="1:38" x14ac:dyDescent="0.2">
      <c r="A43" s="1">
        <v>129</v>
      </c>
      <c r="B43" s="1">
        <v>145</v>
      </c>
      <c r="C43" s="1" t="s">
        <v>92</v>
      </c>
      <c r="D43" s="66">
        <v>8</v>
      </c>
      <c r="E43">
        <v>979</v>
      </c>
      <c r="F43">
        <v>676</v>
      </c>
      <c r="G43">
        <v>4149</v>
      </c>
      <c r="H43">
        <v>0.71099999999999997</v>
      </c>
      <c r="I43" s="25">
        <f t="shared" si="26"/>
        <v>0.11002986497213704</v>
      </c>
      <c r="J43" s="25">
        <f t="shared" si="27"/>
        <v>3.867839949767591E-2</v>
      </c>
      <c r="K43" s="27">
        <f t="shared" si="28"/>
        <v>2.8447367626664199</v>
      </c>
      <c r="L43" s="27">
        <f t="shared" si="29"/>
        <v>0.75300917272359169</v>
      </c>
      <c r="M43" s="27">
        <f t="shared" si="30"/>
        <v>6.1375739644970411</v>
      </c>
      <c r="N43"/>
      <c r="O43" s="51">
        <f t="shared" si="31"/>
        <v>21.637819888050956</v>
      </c>
      <c r="P43" s="27">
        <f t="shared" si="32"/>
        <v>6.1375739644970411</v>
      </c>
      <c r="Q43" s="58">
        <f t="shared" si="33"/>
        <v>0.75300917272359169</v>
      </c>
      <c r="R43" s="156">
        <f t="shared" si="34"/>
        <v>800.94250204802279</v>
      </c>
      <c r="S43" s="156">
        <f t="shared" si="35"/>
        <v>1126.501409350243</v>
      </c>
      <c r="T43" s="153"/>
      <c r="U43" s="153"/>
      <c r="W43" s="49">
        <v>129</v>
      </c>
      <c r="X43" s="78">
        <v>8</v>
      </c>
      <c r="Y43" s="17">
        <v>0.77500000000000002</v>
      </c>
      <c r="Z43" s="68">
        <v>893</v>
      </c>
      <c r="AA43">
        <v>4934</v>
      </c>
      <c r="AB43" s="47">
        <v>873</v>
      </c>
      <c r="AC43" s="21">
        <v>1067</v>
      </c>
      <c r="AD43" s="27">
        <f t="shared" si="36"/>
        <v>0.11015465004243344</v>
      </c>
      <c r="AE43" s="27">
        <f t="shared" si="37"/>
        <v>3.9466451038510153E-2</v>
      </c>
      <c r="AF43" s="29">
        <f t="shared" si="38"/>
        <v>2.7910959091545351</v>
      </c>
      <c r="AG43" s="29">
        <f t="shared" si="39"/>
        <v>0.73922912451499168</v>
      </c>
      <c r="AH43" s="29">
        <f t="shared" si="40"/>
        <v>5.5251959686450167</v>
      </c>
      <c r="AI43"/>
      <c r="AJ43" s="51">
        <f t="shared" si="41"/>
        <v>25.73174339061061</v>
      </c>
      <c r="AK43" s="29">
        <f t="shared" si="42"/>
        <v>5.5251959686450167</v>
      </c>
      <c r="AL43" s="58">
        <f t="shared" si="43"/>
        <v>0.73922912451499168</v>
      </c>
    </row>
    <row r="44" spans="1:38" x14ac:dyDescent="0.2">
      <c r="A44" s="1">
        <v>129</v>
      </c>
      <c r="B44" s="1">
        <v>145</v>
      </c>
      <c r="C44" s="1" t="s">
        <v>92</v>
      </c>
      <c r="D44" s="66">
        <v>8</v>
      </c>
      <c r="E44">
        <v>1105</v>
      </c>
      <c r="F44">
        <v>993</v>
      </c>
      <c r="G44">
        <v>5270</v>
      </c>
      <c r="H44">
        <v>0.80200000000000005</v>
      </c>
      <c r="I44" s="25">
        <f t="shared" si="26"/>
        <v>0.10970302115419421</v>
      </c>
      <c r="J44" s="25">
        <f t="shared" si="27"/>
        <v>3.9512298008358641E-2</v>
      </c>
      <c r="K44" s="27">
        <f t="shared" si="28"/>
        <v>2.776427256419939</v>
      </c>
      <c r="L44" s="27">
        <f t="shared" si="29"/>
        <v>0.7338351066961486</v>
      </c>
      <c r="M44" s="27">
        <f t="shared" si="30"/>
        <v>5.3071500503524671</v>
      </c>
      <c r="N44"/>
      <c r="O44" s="51">
        <f t="shared" si="31"/>
        <v>27.484046953489646</v>
      </c>
      <c r="P44" s="27">
        <f t="shared" si="32"/>
        <v>5.3071500503524671</v>
      </c>
      <c r="Q44" s="58">
        <f t="shared" si="33"/>
        <v>0.7338351066961486</v>
      </c>
      <c r="R44" s="156">
        <f t="shared" si="34"/>
        <v>904.02601099393792</v>
      </c>
      <c r="S44" s="156">
        <f t="shared" si="35"/>
        <v>1127.214477548551</v>
      </c>
      <c r="T44" s="153"/>
      <c r="U44" s="153"/>
      <c r="W44" s="49">
        <v>129</v>
      </c>
      <c r="X44" s="78">
        <v>8</v>
      </c>
      <c r="Y44" s="17">
        <v>0.8</v>
      </c>
      <c r="Z44" s="68">
        <v>987</v>
      </c>
      <c r="AA44">
        <v>5257</v>
      </c>
      <c r="AB44" s="47">
        <v>901</v>
      </c>
      <c r="AC44" s="21">
        <v>1102</v>
      </c>
      <c r="AD44" s="27">
        <f t="shared" si="36"/>
        <v>0.11002903822424825</v>
      </c>
      <c r="AE44" s="27">
        <f t="shared" si="37"/>
        <v>3.9595172867272994E-2</v>
      </c>
      <c r="AF44" s="29">
        <f t="shared" si="38"/>
        <v>2.7788498005319151</v>
      </c>
      <c r="AG44" s="29">
        <f t="shared" si="39"/>
        <v>0.73556596009340669</v>
      </c>
      <c r="AH44" s="29">
        <f t="shared" si="40"/>
        <v>5.3262411347517729</v>
      </c>
      <c r="AI44"/>
      <c r="AJ44" s="51">
        <f t="shared" si="41"/>
        <v>27.416249494211588</v>
      </c>
      <c r="AK44" s="29">
        <f t="shared" si="42"/>
        <v>5.3262411347517729</v>
      </c>
      <c r="AL44" s="58">
        <f t="shared" si="43"/>
        <v>0.73556596009340669</v>
      </c>
    </row>
    <row r="45" spans="1:38" x14ac:dyDescent="0.2">
      <c r="A45" s="1">
        <v>129</v>
      </c>
      <c r="B45" s="1">
        <v>145</v>
      </c>
      <c r="C45" s="1" t="s">
        <v>92</v>
      </c>
      <c r="D45" s="66">
        <v>8</v>
      </c>
      <c r="E45">
        <v>1127</v>
      </c>
      <c r="F45">
        <v>1056</v>
      </c>
      <c r="G45">
        <v>5498</v>
      </c>
      <c r="H45">
        <v>0.81799999999999995</v>
      </c>
      <c r="I45" s="25">
        <f t="shared" si="26"/>
        <v>0.11002450723943788</v>
      </c>
      <c r="J45" s="25">
        <f t="shared" si="27"/>
        <v>3.9606096775658642E-2</v>
      </c>
      <c r="K45" s="27">
        <f t="shared" si="28"/>
        <v>2.777968954190341</v>
      </c>
      <c r="L45" s="27">
        <f t="shared" si="29"/>
        <v>0.73531765804490223</v>
      </c>
      <c r="M45" s="27">
        <f t="shared" si="30"/>
        <v>5.2064393939393936</v>
      </c>
      <c r="N45"/>
      <c r="O45" s="51">
        <f t="shared" si="31"/>
        <v>28.673110085443277</v>
      </c>
      <c r="P45" s="27">
        <f t="shared" si="32"/>
        <v>5.2064393939393936</v>
      </c>
      <c r="Q45" s="58">
        <f t="shared" si="33"/>
        <v>0.73531765804490223</v>
      </c>
      <c r="R45" s="156">
        <f t="shared" si="34"/>
        <v>922.02471890512936</v>
      </c>
      <c r="S45" s="156">
        <f t="shared" si="35"/>
        <v>1127.1695830136057</v>
      </c>
      <c r="T45" s="153"/>
      <c r="U45" s="153"/>
      <c r="W45" s="49">
        <v>129</v>
      </c>
      <c r="X45" s="78">
        <v>8</v>
      </c>
      <c r="Y45" s="17">
        <v>0.82499999999999996</v>
      </c>
      <c r="Z45" s="68">
        <v>1088</v>
      </c>
      <c r="AA45">
        <v>5587</v>
      </c>
      <c r="AB45" s="47">
        <v>929</v>
      </c>
      <c r="AC45" s="21">
        <v>1136</v>
      </c>
      <c r="AD45" s="27">
        <f t="shared" si="36"/>
        <v>0.11004100227732594</v>
      </c>
      <c r="AE45" s="27">
        <f t="shared" si="37"/>
        <v>3.9844077438245834E-2</v>
      </c>
      <c r="AF45" s="29">
        <f t="shared" si="38"/>
        <v>2.7617906939338228</v>
      </c>
      <c r="AG45" s="29">
        <f t="shared" si="39"/>
        <v>0.7310901319089198</v>
      </c>
      <c r="AH45" s="29">
        <f t="shared" si="40"/>
        <v>5.1351102941176467</v>
      </c>
      <c r="AI45"/>
      <c r="AJ45" s="51">
        <f t="shared" si="41"/>
        <v>29.137261922039212</v>
      </c>
      <c r="AK45" s="29">
        <f t="shared" si="42"/>
        <v>5.1351102941176467</v>
      </c>
      <c r="AL45" s="58">
        <f t="shared" si="43"/>
        <v>0.7310901319089198</v>
      </c>
    </row>
    <row r="46" spans="1:38" x14ac:dyDescent="0.2">
      <c r="A46" s="1">
        <v>129</v>
      </c>
      <c r="B46" s="1">
        <v>145</v>
      </c>
      <c r="C46" s="1" t="s">
        <v>92</v>
      </c>
      <c r="D46" s="66">
        <v>8</v>
      </c>
      <c r="E46">
        <v>1158</v>
      </c>
      <c r="F46">
        <v>1163</v>
      </c>
      <c r="G46">
        <v>5830</v>
      </c>
      <c r="H46">
        <v>0.84099999999999997</v>
      </c>
      <c r="I46" s="25">
        <f t="shared" si="26"/>
        <v>0.1105055180148013</v>
      </c>
      <c r="J46" s="25">
        <f t="shared" si="27"/>
        <v>4.0209059115304882E-2</v>
      </c>
      <c r="K46" s="27">
        <f t="shared" si="28"/>
        <v>2.7482741562768696</v>
      </c>
      <c r="L46" s="27">
        <f t="shared" si="29"/>
        <v>0.72904599357290278</v>
      </c>
      <c r="M46" s="27">
        <f t="shared" si="30"/>
        <v>5.0128976784178851</v>
      </c>
      <c r="N46"/>
      <c r="O46" s="51">
        <f t="shared" si="31"/>
        <v>30.404552891621371</v>
      </c>
      <c r="P46" s="27">
        <f t="shared" si="32"/>
        <v>5.0128976784178851</v>
      </c>
      <c r="Q46" s="58">
        <f t="shared" si="33"/>
        <v>0.72904599357290278</v>
      </c>
      <c r="R46" s="156">
        <f t="shared" si="34"/>
        <v>947.38653459817192</v>
      </c>
      <c r="S46" s="156">
        <f t="shared" si="35"/>
        <v>1126.5000411393246</v>
      </c>
      <c r="T46" s="153"/>
      <c r="U46" s="153"/>
      <c r="W46" s="49">
        <v>129</v>
      </c>
      <c r="X46" s="78">
        <v>8</v>
      </c>
      <c r="Y46" s="17">
        <v>0.85</v>
      </c>
      <c r="Z46" s="68">
        <v>1201</v>
      </c>
      <c r="AA46">
        <v>5948</v>
      </c>
      <c r="AB46" s="47">
        <v>958</v>
      </c>
      <c r="AC46" s="21">
        <v>1170</v>
      </c>
      <c r="AD46" s="27">
        <f t="shared" si="36"/>
        <v>0.11044136486486963</v>
      </c>
      <c r="AE46" s="27">
        <f t="shared" si="37"/>
        <v>4.0258287445968544E-2</v>
      </c>
      <c r="AF46" s="29">
        <f t="shared" si="38"/>
        <v>2.743319993755204</v>
      </c>
      <c r="AG46" s="29">
        <f t="shared" si="39"/>
        <v>0.72752051221396885</v>
      </c>
      <c r="AH46" s="29">
        <f t="shared" si="40"/>
        <v>4.9525395503746878</v>
      </c>
      <c r="AI46"/>
      <c r="AJ46" s="51">
        <f t="shared" si="41"/>
        <v>31.019945214299128</v>
      </c>
      <c r="AK46" s="29">
        <f t="shared" si="42"/>
        <v>4.9525395503746878</v>
      </c>
      <c r="AL46" s="58">
        <f t="shared" si="43"/>
        <v>0.72752051221396885</v>
      </c>
    </row>
    <row r="47" spans="1:38" x14ac:dyDescent="0.2">
      <c r="A47" s="1">
        <v>129</v>
      </c>
      <c r="B47" s="1">
        <v>145</v>
      </c>
      <c r="C47" s="1" t="s">
        <v>92</v>
      </c>
      <c r="D47" s="66">
        <v>8</v>
      </c>
      <c r="E47">
        <v>1190</v>
      </c>
      <c r="F47">
        <v>1269</v>
      </c>
      <c r="G47">
        <v>6141</v>
      </c>
      <c r="H47">
        <v>0.86399999999999999</v>
      </c>
      <c r="I47" s="25">
        <f t="shared" si="26"/>
        <v>0.11022438982828897</v>
      </c>
      <c r="J47" s="25">
        <f t="shared" si="27"/>
        <v>4.0428777778714058E-2</v>
      </c>
      <c r="K47" s="27">
        <f t="shared" si="28"/>
        <v>2.7263844193262412</v>
      </c>
      <c r="L47" s="27">
        <f t="shared" si="29"/>
        <v>0.72231865982437782</v>
      </c>
      <c r="M47" s="27">
        <f t="shared" si="30"/>
        <v>4.8392434988179671</v>
      </c>
      <c r="N47"/>
      <c r="O47" s="51">
        <f t="shared" si="31"/>
        <v>32.026476725119529</v>
      </c>
      <c r="P47" s="27">
        <f t="shared" si="32"/>
        <v>4.8392434988179671</v>
      </c>
      <c r="Q47" s="58">
        <f t="shared" si="33"/>
        <v>0.72231865982437782</v>
      </c>
      <c r="R47" s="156">
        <f t="shared" si="34"/>
        <v>973.56647337808693</v>
      </c>
      <c r="S47" s="156">
        <f t="shared" si="35"/>
        <v>1126.8130478913042</v>
      </c>
      <c r="T47" s="153"/>
      <c r="U47" s="153"/>
      <c r="W47" s="49">
        <v>129</v>
      </c>
      <c r="X47" s="78">
        <v>8</v>
      </c>
      <c r="Y47" s="17">
        <v>0.875</v>
      </c>
      <c r="Z47" s="68">
        <v>1324</v>
      </c>
      <c r="AA47">
        <v>6319</v>
      </c>
      <c r="AB47" s="47">
        <v>986</v>
      </c>
      <c r="AC47" s="21">
        <v>1205</v>
      </c>
      <c r="AD47" s="27">
        <f t="shared" si="36"/>
        <v>0.1106131576760455</v>
      </c>
      <c r="AE47" s="27">
        <f t="shared" si="37"/>
        <v>4.0625312867214124E-2</v>
      </c>
      <c r="AF47" s="29">
        <f t="shared" si="38"/>
        <v>2.722764450764728</v>
      </c>
      <c r="AG47" s="29">
        <f t="shared" si="39"/>
        <v>0.72263061705950882</v>
      </c>
      <c r="AH47" s="29">
        <f t="shared" si="40"/>
        <v>4.7726586102719031</v>
      </c>
      <c r="AI47"/>
      <c r="AJ47" s="51">
        <f t="shared" si="41"/>
        <v>32.954780398311399</v>
      </c>
      <c r="AK47" s="29">
        <f t="shared" si="42"/>
        <v>4.7726586102719031</v>
      </c>
      <c r="AL47" s="58">
        <f t="shared" si="43"/>
        <v>0.72263061705950882</v>
      </c>
    </row>
    <row r="48" spans="1:38" x14ac:dyDescent="0.2">
      <c r="A48" s="1">
        <v>129</v>
      </c>
      <c r="B48" s="1">
        <v>145</v>
      </c>
      <c r="C48" s="1" t="s">
        <v>92</v>
      </c>
      <c r="D48" s="66">
        <v>8</v>
      </c>
      <c r="E48">
        <v>1230</v>
      </c>
      <c r="F48">
        <v>1418</v>
      </c>
      <c r="G48">
        <v>6598</v>
      </c>
      <c r="H48">
        <v>0.89300000000000002</v>
      </c>
      <c r="I48" s="25">
        <f t="shared" si="26"/>
        <v>0.11084972425112037</v>
      </c>
      <c r="J48" s="25">
        <f t="shared" si="27"/>
        <v>4.091012163770974E-2</v>
      </c>
      <c r="K48" s="27">
        <f t="shared" si="28"/>
        <v>2.7095916563822282</v>
      </c>
      <c r="L48" s="27">
        <f t="shared" si="29"/>
        <v>0.71990310418428949</v>
      </c>
      <c r="M48" s="27">
        <f t="shared" si="30"/>
        <v>4.6530324400564176</v>
      </c>
      <c r="N48"/>
      <c r="O48" s="51">
        <f t="shared" si="31"/>
        <v>34.409818178202023</v>
      </c>
      <c r="P48" s="27">
        <f t="shared" si="32"/>
        <v>4.6530324400564176</v>
      </c>
      <c r="Q48" s="58">
        <f t="shared" si="33"/>
        <v>0.71990310418428949</v>
      </c>
      <c r="R48" s="156">
        <f t="shared" si="34"/>
        <v>1006.2913968529805</v>
      </c>
      <c r="S48" s="156">
        <f t="shared" si="35"/>
        <v>1126.8660659047935</v>
      </c>
      <c r="T48" s="153"/>
      <c r="U48" s="153"/>
      <c r="W48" s="49">
        <v>129</v>
      </c>
      <c r="X48" s="78">
        <v>8</v>
      </c>
      <c r="Y48" s="17">
        <v>0.9</v>
      </c>
      <c r="Z48" s="68">
        <v>1455</v>
      </c>
      <c r="AA48">
        <v>6694</v>
      </c>
      <c r="AB48" s="47">
        <v>1014</v>
      </c>
      <c r="AC48" s="21">
        <v>1239</v>
      </c>
      <c r="AD48" s="27">
        <f t="shared" si="36"/>
        <v>0.11083466783045764</v>
      </c>
      <c r="AE48" s="27">
        <f t="shared" si="37"/>
        <v>4.1069455825861474E-2</v>
      </c>
      <c r="AF48" s="29">
        <f t="shared" si="38"/>
        <v>2.6987128414948454</v>
      </c>
      <c r="AG48" s="29">
        <f t="shared" si="39"/>
        <v>0.71696404858036078</v>
      </c>
      <c r="AH48" s="29">
        <f t="shared" si="40"/>
        <v>4.6006872852233673</v>
      </c>
      <c r="AI48"/>
      <c r="AJ48" s="51">
        <f t="shared" si="41"/>
        <v>34.910476339024605</v>
      </c>
      <c r="AK48" s="29">
        <f t="shared" si="42"/>
        <v>4.6006872852233673</v>
      </c>
      <c r="AL48" s="58">
        <f t="shared" si="43"/>
        <v>0.71696404858036078</v>
      </c>
    </row>
    <row r="49" spans="1:38" x14ac:dyDescent="0.2">
      <c r="A49" s="1">
        <v>129</v>
      </c>
      <c r="B49" s="1">
        <v>145</v>
      </c>
      <c r="C49" s="1" t="s">
        <v>92</v>
      </c>
      <c r="D49" s="66">
        <v>8</v>
      </c>
      <c r="E49">
        <v>1253</v>
      </c>
      <c r="F49">
        <v>1514</v>
      </c>
      <c r="G49">
        <v>6846</v>
      </c>
      <c r="H49">
        <v>0.91</v>
      </c>
      <c r="I49" s="25">
        <f t="shared" si="26"/>
        <v>0.11083253880394317</v>
      </c>
      <c r="J49" s="25">
        <f t="shared" si="27"/>
        <v>4.1318308736856969E-2</v>
      </c>
      <c r="K49" s="27">
        <f t="shared" si="28"/>
        <v>2.6824074409676348</v>
      </c>
      <c r="L49" s="27">
        <f t="shared" si="29"/>
        <v>0.71262536638002705</v>
      </c>
      <c r="M49" s="27">
        <f t="shared" si="30"/>
        <v>4.5217965653896961</v>
      </c>
      <c r="N49"/>
      <c r="O49" s="51">
        <f t="shared" si="31"/>
        <v>35.703185093660359</v>
      </c>
      <c r="P49" s="27">
        <f t="shared" si="32"/>
        <v>4.5217965653896961</v>
      </c>
      <c r="Q49" s="58">
        <f t="shared" si="33"/>
        <v>0.71262536638002705</v>
      </c>
      <c r="R49" s="156">
        <f t="shared" si="34"/>
        <v>1025.1082278510444</v>
      </c>
      <c r="S49" s="156">
        <f t="shared" si="35"/>
        <v>1126.4925580780707</v>
      </c>
      <c r="T49" s="153"/>
      <c r="U49" s="153"/>
      <c r="W49" s="49">
        <v>129</v>
      </c>
      <c r="X49" s="78">
        <v>8</v>
      </c>
      <c r="Y49" s="17">
        <v>0.92500000000000004</v>
      </c>
      <c r="Z49" s="68">
        <v>1605</v>
      </c>
      <c r="AA49">
        <v>7059</v>
      </c>
      <c r="AB49" s="47">
        <v>1043</v>
      </c>
      <c r="AC49" s="21">
        <v>1274</v>
      </c>
      <c r="AD49" s="27">
        <f t="shared" si="36"/>
        <v>0.11054442745266395</v>
      </c>
      <c r="AE49" s="27">
        <f t="shared" si="37"/>
        <v>4.1671259493858769E-2</v>
      </c>
      <c r="AF49" s="29">
        <f t="shared" si="38"/>
        <v>2.6527738492990656</v>
      </c>
      <c r="AG49" s="29">
        <f t="shared" si="39"/>
        <v>0.70383611324428319</v>
      </c>
      <c r="AH49" s="29">
        <f t="shared" si="40"/>
        <v>4.3981308411214952</v>
      </c>
      <c r="AI49"/>
      <c r="AJ49" s="51">
        <f t="shared" si="41"/>
        <v>36.814020387985465</v>
      </c>
      <c r="AK49" s="29">
        <f t="shared" si="42"/>
        <v>4.3981308411214952</v>
      </c>
      <c r="AL49" s="58">
        <f t="shared" si="43"/>
        <v>0.70383611324428319</v>
      </c>
    </row>
    <row r="50" spans="1:38" x14ac:dyDescent="0.2">
      <c r="A50" s="1">
        <v>129</v>
      </c>
      <c r="B50" s="1">
        <v>145</v>
      </c>
      <c r="C50" s="1" t="s">
        <v>92</v>
      </c>
      <c r="D50" s="66">
        <v>8</v>
      </c>
      <c r="E50">
        <v>1283</v>
      </c>
      <c r="F50">
        <v>1646</v>
      </c>
      <c r="G50">
        <v>7158</v>
      </c>
      <c r="H50">
        <v>0.93200000000000005</v>
      </c>
      <c r="I50" s="25">
        <f t="shared" si="26"/>
        <v>0.11052764332543383</v>
      </c>
      <c r="J50" s="25">
        <f t="shared" si="27"/>
        <v>4.1842703406461235E-2</v>
      </c>
      <c r="K50" s="27">
        <f t="shared" si="28"/>
        <v>2.6415034002885784</v>
      </c>
      <c r="L50" s="27">
        <f t="shared" si="29"/>
        <v>0.7007926212952913</v>
      </c>
      <c r="M50" s="27">
        <f t="shared" si="30"/>
        <v>4.3487241798298903</v>
      </c>
      <c r="N50"/>
      <c r="O50" s="51">
        <f t="shared" si="31"/>
        <v>37.330324116333756</v>
      </c>
      <c r="P50" s="27">
        <f t="shared" si="32"/>
        <v>4.3487241798298903</v>
      </c>
      <c r="Q50" s="58">
        <f t="shared" si="33"/>
        <v>0.7007926212952913</v>
      </c>
      <c r="R50" s="156">
        <f t="shared" si="34"/>
        <v>1049.6519204572148</v>
      </c>
      <c r="S50" s="156">
        <f t="shared" si="35"/>
        <v>1126.2359661558098</v>
      </c>
      <c r="T50" s="153"/>
      <c r="U50" s="153"/>
      <c r="W50" s="49">
        <v>129</v>
      </c>
      <c r="X50" s="78">
        <v>8</v>
      </c>
      <c r="Y50" s="17">
        <v>0.95</v>
      </c>
      <c r="Z50" s="68">
        <v>1771</v>
      </c>
      <c r="AA50">
        <v>7406</v>
      </c>
      <c r="AB50" s="47">
        <v>1070</v>
      </c>
      <c r="AC50" s="21">
        <v>1308</v>
      </c>
      <c r="AD50" s="27">
        <f t="shared" si="36"/>
        <v>0.11002737416266865</v>
      </c>
      <c r="AE50" s="27">
        <f t="shared" si="37"/>
        <v>4.2487893858976347E-2</v>
      </c>
      <c r="AF50" s="29">
        <f t="shared" si="38"/>
        <v>2.5896170454545455</v>
      </c>
      <c r="AG50" s="29">
        <f t="shared" si="39"/>
        <v>0.68547056544453011</v>
      </c>
      <c r="AH50" s="29">
        <f t="shared" si="40"/>
        <v>4.1818181818181817</v>
      </c>
      <c r="AI50"/>
      <c r="AK50" s="29">
        <f t="shared" si="42"/>
        <v>4.1818181818181817</v>
      </c>
      <c r="AL50" s="58">
        <f t="shared" si="43"/>
        <v>0.68547056544453011</v>
      </c>
    </row>
    <row r="51" spans="1:38" x14ac:dyDescent="0.2">
      <c r="A51" s="1">
        <v>129</v>
      </c>
      <c r="B51" s="1">
        <v>145</v>
      </c>
      <c r="C51" s="1" t="s">
        <v>92</v>
      </c>
      <c r="D51" s="66">
        <v>8</v>
      </c>
      <c r="E51">
        <v>1317</v>
      </c>
      <c r="F51">
        <v>1819</v>
      </c>
      <c r="G51">
        <v>7479</v>
      </c>
      <c r="H51">
        <v>0.95599999999999996</v>
      </c>
      <c r="I51" s="25">
        <f t="shared" si="26"/>
        <v>0.10959847521256118</v>
      </c>
      <c r="J51" s="25">
        <f t="shared" si="27"/>
        <v>4.2750898663602731E-2</v>
      </c>
      <c r="K51" s="27">
        <f t="shared" si="28"/>
        <v>2.5636531310129196</v>
      </c>
      <c r="L51" s="27">
        <f t="shared" si="29"/>
        <v>0.67727401140697074</v>
      </c>
      <c r="M51" s="27">
        <f t="shared" si="30"/>
        <v>4.1115997800989552</v>
      </c>
      <c r="N51"/>
      <c r="O51" s="51">
        <f t="shared" si="31"/>
        <v>39.004399841584259</v>
      </c>
      <c r="P51" s="27">
        <f t="shared" si="32"/>
        <v>4.1115997800989552</v>
      </c>
      <c r="Q51" s="58">
        <f t="shared" si="33"/>
        <v>0.67727401140697074</v>
      </c>
      <c r="R51" s="156">
        <f t="shared" si="34"/>
        <v>1077.4681054108744</v>
      </c>
      <c r="S51" s="156">
        <f t="shared" si="35"/>
        <v>1127.0586876682787</v>
      </c>
      <c r="T51" s="153"/>
      <c r="U51" s="153"/>
      <c r="W51" s="49">
        <v>129</v>
      </c>
      <c r="X51" s="78">
        <v>8</v>
      </c>
      <c r="Y51" s="17">
        <v>0.97499999999999998</v>
      </c>
      <c r="Z51" s="68">
        <v>1962</v>
      </c>
      <c r="AA51">
        <v>7732</v>
      </c>
      <c r="AB51" s="47">
        <v>1098</v>
      </c>
      <c r="AC51" s="21">
        <v>1343</v>
      </c>
      <c r="AD51" s="27">
        <f t="shared" si="36"/>
        <v>0.10896131823857082</v>
      </c>
      <c r="AE51" s="27">
        <f t="shared" si="37"/>
        <v>4.3485136663056617E-2</v>
      </c>
      <c r="AF51" s="29">
        <f t="shared" si="38"/>
        <v>2.505714057721713</v>
      </c>
      <c r="AG51" s="29">
        <f t="shared" si="39"/>
        <v>0.66004048576560381</v>
      </c>
      <c r="AH51" s="29">
        <f t="shared" si="40"/>
        <v>3.9408766564729869</v>
      </c>
      <c r="AI51"/>
      <c r="AJ51" s="51">
        <f t="shared" si="41"/>
        <v>40.323842702918775</v>
      </c>
      <c r="AK51" s="29">
        <f t="shared" si="42"/>
        <v>3.9408766564729869</v>
      </c>
      <c r="AL51" s="58">
        <f t="shared" si="43"/>
        <v>0.66004048576560381</v>
      </c>
    </row>
    <row r="52" spans="1:38" x14ac:dyDescent="0.2">
      <c r="A52" s="1">
        <v>129</v>
      </c>
      <c r="B52" s="1">
        <v>145</v>
      </c>
      <c r="C52" s="1" t="s">
        <v>92</v>
      </c>
      <c r="D52" s="66">
        <v>8</v>
      </c>
      <c r="E52">
        <v>1346</v>
      </c>
      <c r="F52">
        <v>1980</v>
      </c>
      <c r="G52">
        <v>7780</v>
      </c>
      <c r="H52">
        <v>0.97799999999999998</v>
      </c>
      <c r="I52" s="25">
        <f t="shared" si="26"/>
        <v>0.10914956418511509</v>
      </c>
      <c r="J52" s="25">
        <f t="shared" si="27"/>
        <v>4.3591306414868081E-2</v>
      </c>
      <c r="K52" s="27">
        <f t="shared" si="28"/>
        <v>2.5039296401515156</v>
      </c>
      <c r="L52" s="27">
        <f t="shared" si="29"/>
        <v>0.66013994928355968</v>
      </c>
      <c r="M52" s="27">
        <f t="shared" si="30"/>
        <v>3.9292929292929295</v>
      </c>
      <c r="N52"/>
      <c r="O52" s="51">
        <f t="shared" si="31"/>
        <v>40.574171783330065</v>
      </c>
      <c r="P52" s="27">
        <f t="shared" si="32"/>
        <v>3.9292929292929295</v>
      </c>
      <c r="Q52" s="58">
        <f t="shared" si="33"/>
        <v>0.66013994928355968</v>
      </c>
      <c r="R52" s="156">
        <f t="shared" si="34"/>
        <v>1101.1936749301724</v>
      </c>
      <c r="S52" s="156">
        <f t="shared" si="35"/>
        <v>1125.9649027915873</v>
      </c>
      <c r="T52" s="153"/>
      <c r="U52" s="153"/>
      <c r="W52" s="49">
        <v>129</v>
      </c>
      <c r="X52" s="78">
        <v>8</v>
      </c>
      <c r="Y52" s="17">
        <v>1</v>
      </c>
      <c r="Z52" s="68">
        <v>2159</v>
      </c>
      <c r="AA52">
        <v>8001</v>
      </c>
      <c r="AB52" s="47">
        <v>1127</v>
      </c>
      <c r="AC52" s="21">
        <v>1377</v>
      </c>
      <c r="AD52" s="27">
        <f t="shared" si="36"/>
        <v>0.10725286908340097</v>
      </c>
      <c r="AE52" s="27">
        <f t="shared" si="37"/>
        <v>4.4393633857632842E-2</v>
      </c>
      <c r="AF52" s="29">
        <f t="shared" si="38"/>
        <v>2.4159515625000001</v>
      </c>
      <c r="AG52" s="29">
        <f t="shared" si="39"/>
        <v>0.63138690962110822</v>
      </c>
      <c r="AH52" s="29">
        <f t="shared" si="40"/>
        <v>3.7058823529411766</v>
      </c>
      <c r="AI52"/>
      <c r="AJ52" s="51">
        <f t="shared" si="41"/>
        <v>41.726728591057046</v>
      </c>
      <c r="AK52" s="29">
        <f t="shared" si="42"/>
        <v>3.7058823529411766</v>
      </c>
      <c r="AL52" s="58">
        <f t="shared" si="43"/>
        <v>0.63138690962110822</v>
      </c>
    </row>
    <row r="53" spans="1:38" x14ac:dyDescent="0.2">
      <c r="A53" s="1">
        <v>129</v>
      </c>
      <c r="B53" s="1">
        <v>145</v>
      </c>
      <c r="C53" s="1" t="s">
        <v>92</v>
      </c>
      <c r="D53" s="66">
        <v>8</v>
      </c>
      <c r="E53">
        <v>1374</v>
      </c>
      <c r="F53">
        <v>2157</v>
      </c>
      <c r="G53">
        <v>7998</v>
      </c>
      <c r="H53">
        <v>0.998</v>
      </c>
      <c r="I53" s="25">
        <f t="shared" si="26"/>
        <v>0.10768134292481073</v>
      </c>
      <c r="J53" s="25">
        <f t="shared" si="27"/>
        <v>4.4643663005733074E-2</v>
      </c>
      <c r="K53" s="27">
        <f t="shared" si="28"/>
        <v>2.4120185413769129</v>
      </c>
      <c r="L53" s="27">
        <f t="shared" si="29"/>
        <v>0.63161693353712378</v>
      </c>
      <c r="M53" s="27">
        <f t="shared" si="30"/>
        <v>3.7079276773296246</v>
      </c>
      <c r="N53"/>
      <c r="O53" s="51">
        <f t="shared" si="31"/>
        <v>41.711083023531344</v>
      </c>
      <c r="P53" s="27">
        <f t="shared" si="32"/>
        <v>3.7079276773296246</v>
      </c>
      <c r="Q53" s="58">
        <f t="shared" si="33"/>
        <v>0.63161693353712378</v>
      </c>
      <c r="R53" s="156">
        <f t="shared" si="34"/>
        <v>1124.1011213625977</v>
      </c>
      <c r="S53" s="156">
        <f t="shared" si="35"/>
        <v>1126.3538290206391</v>
      </c>
      <c r="T53" s="153"/>
      <c r="U53" s="153"/>
      <c r="AD53" s="27"/>
      <c r="AE53" s="27"/>
      <c r="AG53" s="29"/>
      <c r="AH53" s="29"/>
      <c r="AI53"/>
      <c r="AL53" s="58"/>
    </row>
    <row r="54" spans="1:38" x14ac:dyDescent="0.2">
      <c r="A54" s="1">
        <v>129</v>
      </c>
      <c r="B54" s="1">
        <v>145</v>
      </c>
      <c r="C54" s="1" t="s">
        <v>92</v>
      </c>
      <c r="D54" s="66">
        <v>8</v>
      </c>
      <c r="E54">
        <v>1408</v>
      </c>
      <c r="F54">
        <v>2339</v>
      </c>
      <c r="G54">
        <v>8195</v>
      </c>
      <c r="H54">
        <v>1.0229999999999999</v>
      </c>
      <c r="I54" s="25">
        <f t="shared" si="26"/>
        <v>0.10506938181818183</v>
      </c>
      <c r="J54" s="25">
        <f t="shared" si="27"/>
        <v>4.4987528174305041E-2</v>
      </c>
      <c r="K54" s="27">
        <f t="shared" si="28"/>
        <v>2.3355224454895254</v>
      </c>
      <c r="L54" s="27">
        <f t="shared" si="29"/>
        <v>0.60412251998658106</v>
      </c>
      <c r="M54" s="27">
        <f t="shared" si="30"/>
        <v>3.5036340316374517</v>
      </c>
      <c r="N54"/>
      <c r="O54" s="51">
        <f t="shared" si="31"/>
        <v>42.73847529105268</v>
      </c>
      <c r="P54" s="27">
        <f t="shared" si="32"/>
        <v>3.5036340316374517</v>
      </c>
      <c r="Q54" s="58">
        <f t="shared" si="33"/>
        <v>0.60412251998658106</v>
      </c>
      <c r="R54" s="156">
        <f t="shared" si="34"/>
        <v>1151.9173063162573</v>
      </c>
      <c r="S54" s="156">
        <f t="shared" si="35"/>
        <v>1126.018872254406</v>
      </c>
      <c r="T54" s="153"/>
      <c r="U54" s="153"/>
      <c r="Y54" s="17"/>
      <c r="AD54" s="27"/>
      <c r="AE54" s="27"/>
      <c r="AG54" s="29"/>
      <c r="AH54" s="29"/>
      <c r="AI54"/>
      <c r="AL54" s="58"/>
    </row>
    <row r="55" spans="1:38" x14ac:dyDescent="0.2">
      <c r="E55"/>
      <c r="F55"/>
      <c r="G55"/>
      <c r="H55"/>
      <c r="I55" s="25"/>
      <c r="J55" s="25"/>
      <c r="K55" s="27"/>
      <c r="L55" s="27"/>
      <c r="M55" s="27"/>
      <c r="N55"/>
      <c r="O55" s="51"/>
      <c r="P55" s="27"/>
      <c r="Q55" s="58"/>
      <c r="R55" s="156"/>
      <c r="T55" s="153"/>
      <c r="U55" s="153"/>
      <c r="AD55" s="27"/>
      <c r="AE55" s="27"/>
      <c r="AG55" s="29"/>
      <c r="AH55" s="29"/>
      <c r="AI55"/>
      <c r="AL55" s="58"/>
    </row>
    <row r="56" spans="1:38" x14ac:dyDescent="0.2">
      <c r="E56"/>
      <c r="F56"/>
      <c r="G56"/>
      <c r="H56"/>
      <c r="I56" s="25"/>
      <c r="J56" s="25"/>
      <c r="K56" s="27"/>
      <c r="L56" s="27"/>
      <c r="M56" s="27"/>
      <c r="N56"/>
      <c r="O56" s="51"/>
      <c r="P56" s="27"/>
      <c r="Q56" s="58"/>
      <c r="R56" s="156"/>
      <c r="T56" s="153"/>
      <c r="U56" s="153"/>
      <c r="W56" s="49">
        <v>130</v>
      </c>
      <c r="X56" s="78">
        <v>10</v>
      </c>
      <c r="Y56" s="17">
        <v>0.72499999999999998</v>
      </c>
      <c r="Z56">
        <v>970</v>
      </c>
      <c r="AA56">
        <v>5238</v>
      </c>
      <c r="AB56">
        <v>815</v>
      </c>
      <c r="AC56">
        <v>997</v>
      </c>
      <c r="AD56" s="27">
        <f t="shared" ref="AD56:AD67" si="44">0.1515*(AA56/1000)/(AC56/1000)^2/($D$4/10)^4</f>
        <v>0.13393920173068857</v>
      </c>
      <c r="AE56" s="27">
        <f t="shared" ref="AE56:AE67" si="45">0.5*(Z56/1000)/(AC56/1000)^3/($D$4/10)^5</f>
        <v>5.2547993024201975E-2</v>
      </c>
      <c r="AF56" s="29">
        <f t="shared" ref="AF56:AF67" si="46">AD56/AE56</f>
        <v>2.5488928125000005</v>
      </c>
      <c r="AG56" s="29">
        <f t="shared" ref="AG56:AG67" si="47">0.798*AD56^1.5/AE56</f>
        <v>0.74440334696180099</v>
      </c>
      <c r="AH56" s="29">
        <f t="shared" ref="AH56:AH67" si="48">AA56/Z56</f>
        <v>5.4</v>
      </c>
      <c r="AI56"/>
      <c r="AJ56" s="51">
        <f t="shared" ref="AJ56:AJ67" si="49">AA56/(PI()*$D$4^2/4)</f>
        <v>27.317160899882118</v>
      </c>
      <c r="AK56" s="29">
        <f t="shared" ref="AK56:AK67" si="50">AH56</f>
        <v>5.4</v>
      </c>
      <c r="AL56" s="58">
        <f t="shared" ref="AL56:AL67" si="51">AG56</f>
        <v>0.74440334696180099</v>
      </c>
    </row>
    <row r="57" spans="1:38" x14ac:dyDescent="0.2">
      <c r="A57" s="1">
        <v>130</v>
      </c>
      <c r="B57" s="1">
        <v>146</v>
      </c>
      <c r="C57" s="1" t="s">
        <v>92</v>
      </c>
      <c r="D57" s="66">
        <v>10</v>
      </c>
      <c r="E57">
        <v>739</v>
      </c>
      <c r="F57">
        <v>376</v>
      </c>
      <c r="G57">
        <v>2875</v>
      </c>
      <c r="H57">
        <v>0.53800000000000003</v>
      </c>
      <c r="I57" s="25">
        <f t="shared" ref="I57:I69" si="52">0.1515*(G57/1000)/(E57/1000)^2/($D$4/10)^4</f>
        <v>0.1338078217830847</v>
      </c>
      <c r="J57" s="25">
        <f t="shared" ref="J57:J69" si="53">0.5*(F57/1000)/(E57/1000)^3/($D$4/10)^5</f>
        <v>5.0017779078282705E-2</v>
      </c>
      <c r="K57" s="27">
        <f t="shared" ref="K57:K69" si="54">I57/J57</f>
        <v>2.6752051820146274</v>
      </c>
      <c r="L57" s="27">
        <f t="shared" ref="L57:L69" si="55">0.798*I57^1.5/J57</f>
        <v>0.78090955876635126</v>
      </c>
      <c r="M57" s="27">
        <f t="shared" ref="M57:M69" si="56">G57/F57</f>
        <v>7.6462765957446805</v>
      </c>
      <c r="N57"/>
      <c r="O57" s="51">
        <f t="shared" ref="O57:O69" si="57">G57/(PI()*$D$4^2/4)</f>
        <v>14.993668878801277</v>
      </c>
      <c r="P57" s="27">
        <f t="shared" ref="P57:P69" si="58">M57</f>
        <v>7.6462765957446805</v>
      </c>
      <c r="Q57" s="58">
        <f t="shared" ref="Q57:Q69" si="59">L57</f>
        <v>0.78090955876635126</v>
      </c>
      <c r="R57" s="156">
        <f t="shared" ref="R57:R69" si="60">E57*(PI()/30)*($D$4/2)</f>
        <v>604.59296119866065</v>
      </c>
      <c r="S57" s="156">
        <f t="shared" ref="S57:S69" si="61">R57/H57</f>
        <v>1123.7787382874733</v>
      </c>
      <c r="T57" s="153"/>
      <c r="U57" s="153"/>
      <c r="W57" s="49">
        <v>130</v>
      </c>
      <c r="X57" s="78">
        <v>10</v>
      </c>
      <c r="Y57" s="17">
        <v>0.75</v>
      </c>
      <c r="Z57">
        <v>1089</v>
      </c>
      <c r="AA57">
        <v>5639</v>
      </c>
      <c r="AB57">
        <v>843</v>
      </c>
      <c r="AC57">
        <v>1031</v>
      </c>
      <c r="AD57" s="27">
        <f t="shared" si="44"/>
        <v>0.13483954947675411</v>
      </c>
      <c r="AE57" s="27">
        <f t="shared" si="45"/>
        <v>5.3348444143490263E-2</v>
      </c>
      <c r="AF57" s="29">
        <f t="shared" si="46"/>
        <v>2.5275254347451788</v>
      </c>
      <c r="AG57" s="29">
        <f t="shared" si="47"/>
        <v>0.7406398447145075</v>
      </c>
      <c r="AH57" s="29">
        <f t="shared" si="48"/>
        <v>5.178145087235996</v>
      </c>
      <c r="AI57"/>
      <c r="AJ57" s="51">
        <f t="shared" si="49"/>
        <v>29.408451759151443</v>
      </c>
      <c r="AK57" s="29">
        <f t="shared" si="50"/>
        <v>5.178145087235996</v>
      </c>
      <c r="AL57" s="58">
        <f t="shared" si="51"/>
        <v>0.7406398447145075</v>
      </c>
    </row>
    <row r="58" spans="1:38" x14ac:dyDescent="0.2">
      <c r="A58" s="1">
        <v>130</v>
      </c>
      <c r="B58" s="1">
        <v>146</v>
      </c>
      <c r="C58" s="1" t="s">
        <v>92</v>
      </c>
      <c r="D58" s="66">
        <v>10</v>
      </c>
      <c r="E58">
        <v>854</v>
      </c>
      <c r="F58">
        <v>589</v>
      </c>
      <c r="G58">
        <v>3826</v>
      </c>
      <c r="H58">
        <v>0.621</v>
      </c>
      <c r="I58" s="25">
        <f t="shared" si="52"/>
        <v>0.13334039984072749</v>
      </c>
      <c r="J58" s="25">
        <f t="shared" si="53"/>
        <v>5.0770513620904789E-2</v>
      </c>
      <c r="K58" s="27">
        <f t="shared" si="54"/>
        <v>2.6263354520373512</v>
      </c>
      <c r="L58" s="27">
        <f t="shared" si="55"/>
        <v>0.76530396608112305</v>
      </c>
      <c r="M58" s="27">
        <f t="shared" si="56"/>
        <v>6.4957555178268249</v>
      </c>
      <c r="N58"/>
      <c r="O58" s="51">
        <f t="shared" si="57"/>
        <v>19.953313784449978</v>
      </c>
      <c r="P58" s="27">
        <f t="shared" si="58"/>
        <v>6.4957555178268249</v>
      </c>
      <c r="Q58" s="58">
        <f t="shared" si="59"/>
        <v>0.76530396608112305</v>
      </c>
      <c r="R58" s="156">
        <f t="shared" si="60"/>
        <v>698.67711618897999</v>
      </c>
      <c r="S58" s="156">
        <f t="shared" si="61"/>
        <v>1125.0839230096296</v>
      </c>
      <c r="T58" s="153"/>
      <c r="U58" s="153"/>
      <c r="W58" s="49">
        <v>130</v>
      </c>
      <c r="X58" s="78">
        <v>10</v>
      </c>
      <c r="Y58" s="17">
        <v>0.77500000000000002</v>
      </c>
      <c r="Z58">
        <v>1218</v>
      </c>
      <c r="AA58">
        <v>6061</v>
      </c>
      <c r="AB58">
        <v>872</v>
      </c>
      <c r="AC58">
        <v>1065</v>
      </c>
      <c r="AD58" s="27">
        <f t="shared" si="44"/>
        <v>0.1358243380781062</v>
      </c>
      <c r="AE58" s="27">
        <f t="shared" si="45"/>
        <v>5.4133778204202856E-2</v>
      </c>
      <c r="AF58" s="29">
        <f t="shared" si="46"/>
        <v>2.509049665178571</v>
      </c>
      <c r="AG58" s="29">
        <f t="shared" si="47"/>
        <v>0.73790584082183563</v>
      </c>
      <c r="AH58" s="29">
        <f t="shared" si="48"/>
        <v>4.9761904761904763</v>
      </c>
      <c r="AI58"/>
      <c r="AJ58" s="51">
        <f t="shared" si="49"/>
        <v>31.609261591100708</v>
      </c>
      <c r="AK58" s="29">
        <f t="shared" si="50"/>
        <v>4.9761904761904763</v>
      </c>
      <c r="AL58" s="58">
        <f t="shared" si="51"/>
        <v>0.73790584082183563</v>
      </c>
    </row>
    <row r="59" spans="1:38" x14ac:dyDescent="0.2">
      <c r="A59" s="1">
        <v>130</v>
      </c>
      <c r="B59" s="1">
        <v>146</v>
      </c>
      <c r="C59" s="1" t="s">
        <v>92</v>
      </c>
      <c r="D59" s="66">
        <v>10</v>
      </c>
      <c r="E59">
        <v>983</v>
      </c>
      <c r="F59">
        <v>928</v>
      </c>
      <c r="G59">
        <v>5088</v>
      </c>
      <c r="H59">
        <v>0.71499999999999997</v>
      </c>
      <c r="I59" s="25">
        <f t="shared" si="52"/>
        <v>0.13383589137113225</v>
      </c>
      <c r="J59" s="25">
        <f t="shared" si="53"/>
        <v>5.2451425649542749E-2</v>
      </c>
      <c r="K59" s="27">
        <f t="shared" si="54"/>
        <v>2.5516158943965515</v>
      </c>
      <c r="L59" s="27">
        <f t="shared" si="55"/>
        <v>0.74491117239395699</v>
      </c>
      <c r="M59" s="27">
        <f t="shared" si="56"/>
        <v>5.4827586206896548</v>
      </c>
      <c r="N59"/>
      <c r="O59" s="51">
        <f t="shared" si="57"/>
        <v>26.534882523596835</v>
      </c>
      <c r="P59" s="27">
        <f t="shared" si="58"/>
        <v>5.4827586206896548</v>
      </c>
      <c r="Q59" s="58">
        <f t="shared" si="59"/>
        <v>0.74491117239395699</v>
      </c>
      <c r="R59" s="156">
        <f t="shared" si="60"/>
        <v>804.21499439551212</v>
      </c>
      <c r="S59" s="156">
        <f t="shared" si="61"/>
        <v>1124.7762159377792</v>
      </c>
      <c r="T59" s="153"/>
      <c r="U59" s="153"/>
      <c r="W59" s="49">
        <v>130</v>
      </c>
      <c r="X59" s="78">
        <v>10</v>
      </c>
      <c r="Y59" s="17">
        <v>0.8</v>
      </c>
      <c r="Z59">
        <v>1356</v>
      </c>
      <c r="AA59">
        <v>6503</v>
      </c>
      <c r="AB59">
        <v>900</v>
      </c>
      <c r="AC59">
        <v>1100</v>
      </c>
      <c r="AD59" s="27">
        <f t="shared" si="44"/>
        <v>0.1366032124022479</v>
      </c>
      <c r="AE59" s="27">
        <f t="shared" si="45"/>
        <v>5.4695488855897811E-2</v>
      </c>
      <c r="AF59" s="29">
        <f t="shared" si="46"/>
        <v>2.4975224695796459</v>
      </c>
      <c r="AG59" s="29">
        <f t="shared" si="47"/>
        <v>0.73661872028870212</v>
      </c>
      <c r="AH59" s="29">
        <f t="shared" si="48"/>
        <v>4.7957227138643068</v>
      </c>
      <c r="AI59"/>
      <c r="AJ59" s="51">
        <f t="shared" si="49"/>
        <v>33.914375206554681</v>
      </c>
      <c r="AK59" s="29">
        <f t="shared" si="50"/>
        <v>4.7957227138643068</v>
      </c>
      <c r="AL59" s="58">
        <f t="shared" si="51"/>
        <v>0.73661872028870212</v>
      </c>
    </row>
    <row r="60" spans="1:38" x14ac:dyDescent="0.2">
      <c r="A60" s="1">
        <v>130</v>
      </c>
      <c r="B60" s="1">
        <v>146</v>
      </c>
      <c r="C60" s="1" t="s">
        <v>92</v>
      </c>
      <c r="D60" s="66">
        <v>10</v>
      </c>
      <c r="E60">
        <v>1102</v>
      </c>
      <c r="F60">
        <v>1352</v>
      </c>
      <c r="G60">
        <v>6496</v>
      </c>
      <c r="H60">
        <v>0.80200000000000005</v>
      </c>
      <c r="I60" s="25">
        <f t="shared" si="52"/>
        <v>0.13596131487630145</v>
      </c>
      <c r="J60" s="25">
        <f t="shared" si="53"/>
        <v>5.4237764657095323E-2</v>
      </c>
      <c r="K60" s="27">
        <f t="shared" si="54"/>
        <v>2.5067647189349116</v>
      </c>
      <c r="L60" s="27">
        <f t="shared" si="55"/>
        <v>0.73760549422449151</v>
      </c>
      <c r="M60" s="27">
        <f t="shared" si="56"/>
        <v>4.8047337278106506</v>
      </c>
      <c r="N60"/>
      <c r="O60" s="51">
        <f t="shared" si="57"/>
        <v>33.877868882328031</v>
      </c>
      <c r="P60" s="27">
        <f t="shared" si="58"/>
        <v>4.8047337278106506</v>
      </c>
      <c r="Q60" s="58">
        <f t="shared" si="59"/>
        <v>0.73760549422449151</v>
      </c>
      <c r="R60" s="156">
        <f t="shared" si="60"/>
        <v>901.5716417333208</v>
      </c>
      <c r="S60" s="156">
        <f t="shared" si="61"/>
        <v>1124.1541667497766</v>
      </c>
      <c r="T60" s="153"/>
      <c r="U60" s="153"/>
      <c r="W60" s="49">
        <v>130</v>
      </c>
      <c r="X60" s="78">
        <v>10</v>
      </c>
      <c r="Y60" s="17">
        <v>0.82499999999999996</v>
      </c>
      <c r="Z60">
        <v>1503</v>
      </c>
      <c r="AA60">
        <v>6953</v>
      </c>
      <c r="AB60">
        <v>928</v>
      </c>
      <c r="AC60">
        <v>1134</v>
      </c>
      <c r="AD60" s="27">
        <f t="shared" si="44"/>
        <v>0.13742908312159982</v>
      </c>
      <c r="AE60" s="27">
        <f t="shared" si="45"/>
        <v>5.5333697452533248E-2</v>
      </c>
      <c r="AF60" s="29">
        <f t="shared" si="46"/>
        <v>2.4836417851796408</v>
      </c>
      <c r="AG60" s="29">
        <f t="shared" si="47"/>
        <v>0.73473575328986396</v>
      </c>
      <c r="AH60" s="29">
        <f t="shared" si="48"/>
        <v>4.626081170991351</v>
      </c>
      <c r="AI60"/>
      <c r="AJ60" s="51">
        <f t="shared" si="49"/>
        <v>36.261210335410532</v>
      </c>
      <c r="AK60" s="29">
        <f t="shared" si="50"/>
        <v>4.626081170991351</v>
      </c>
      <c r="AL60" s="58">
        <f t="shared" si="51"/>
        <v>0.73473575328986396</v>
      </c>
    </row>
    <row r="61" spans="1:38" x14ac:dyDescent="0.2">
      <c r="A61" s="1">
        <v>130</v>
      </c>
      <c r="B61" s="1">
        <v>146</v>
      </c>
      <c r="C61" s="1" t="s">
        <v>92</v>
      </c>
      <c r="D61" s="66">
        <v>10</v>
      </c>
      <c r="E61">
        <v>1160</v>
      </c>
      <c r="F61">
        <v>1615</v>
      </c>
      <c r="G61">
        <v>7322</v>
      </c>
      <c r="H61">
        <v>0.84399999999999997</v>
      </c>
      <c r="I61" s="25">
        <f t="shared" si="52"/>
        <v>0.13830767312818074</v>
      </c>
      <c r="J61" s="25">
        <f t="shared" si="53"/>
        <v>5.5548000820041826E-2</v>
      </c>
      <c r="K61" s="27">
        <f t="shared" si="54"/>
        <v>2.4898767027863773</v>
      </c>
      <c r="L61" s="27">
        <f t="shared" si="55"/>
        <v>0.73893097231509164</v>
      </c>
      <c r="M61" s="27">
        <f t="shared" si="56"/>
        <v>4.5337461300309601</v>
      </c>
      <c r="N61"/>
      <c r="O61" s="51">
        <f t="shared" si="57"/>
        <v>38.185615141072333</v>
      </c>
      <c r="P61" s="27">
        <f t="shared" si="58"/>
        <v>4.5337461300309601</v>
      </c>
      <c r="Q61" s="58">
        <f t="shared" si="59"/>
        <v>0.73893097231509164</v>
      </c>
      <c r="R61" s="156">
        <f t="shared" si="60"/>
        <v>949.02278077191659</v>
      </c>
      <c r="S61" s="156">
        <f t="shared" si="61"/>
        <v>1124.4345743743088</v>
      </c>
      <c r="T61" s="153"/>
      <c r="U61" s="153"/>
      <c r="W61" s="49">
        <v>130</v>
      </c>
      <c r="X61" s="78">
        <v>10</v>
      </c>
      <c r="Y61" s="17">
        <v>0.85</v>
      </c>
      <c r="Z61">
        <v>1663</v>
      </c>
      <c r="AA61">
        <v>7439</v>
      </c>
      <c r="AB61">
        <v>956</v>
      </c>
      <c r="AC61">
        <v>1168</v>
      </c>
      <c r="AD61" s="27">
        <f t="shared" si="44"/>
        <v>0.13859941650591107</v>
      </c>
      <c r="AE61" s="27">
        <f t="shared" si="45"/>
        <v>5.6031673680070546E-2</v>
      </c>
      <c r="AF61" s="29">
        <f t="shared" si="46"/>
        <v>2.4735905141310881</v>
      </c>
      <c r="AG61" s="29">
        <f t="shared" si="47"/>
        <v>0.7348714904018071</v>
      </c>
      <c r="AH61" s="29">
        <f t="shared" si="48"/>
        <v>4.4732411304870716</v>
      </c>
      <c r="AI61"/>
      <c r="AJ61" s="51">
        <f t="shared" si="49"/>
        <v>38.79579227457485</v>
      </c>
      <c r="AK61" s="29">
        <f t="shared" si="50"/>
        <v>4.4732411304870716</v>
      </c>
      <c r="AL61" s="58">
        <f t="shared" si="51"/>
        <v>0.7348714904018071</v>
      </c>
    </row>
    <row r="62" spans="1:38" x14ac:dyDescent="0.2">
      <c r="A62" s="1">
        <v>130</v>
      </c>
      <c r="B62" s="1">
        <v>146</v>
      </c>
      <c r="C62" s="1" t="s">
        <v>92</v>
      </c>
      <c r="D62" s="66">
        <v>10</v>
      </c>
      <c r="E62">
        <v>1193</v>
      </c>
      <c r="F62">
        <v>1795</v>
      </c>
      <c r="G62">
        <v>7837</v>
      </c>
      <c r="H62">
        <v>0.86799999999999999</v>
      </c>
      <c r="I62" s="25">
        <f t="shared" si="52"/>
        <v>0.13995921185602797</v>
      </c>
      <c r="J62" s="25">
        <f t="shared" si="53"/>
        <v>5.6756158929959034E-2</v>
      </c>
      <c r="K62" s="27">
        <f t="shared" si="54"/>
        <v>2.4659739928621169</v>
      </c>
      <c r="L62" s="27">
        <f t="shared" si="55"/>
        <v>0.73619375230437101</v>
      </c>
      <c r="M62" s="27">
        <f t="shared" si="56"/>
        <v>4.3660167130919216</v>
      </c>
      <c r="N62"/>
      <c r="O62" s="51">
        <f t="shared" si="57"/>
        <v>40.87143756631847</v>
      </c>
      <c r="P62" s="27">
        <f t="shared" si="58"/>
        <v>4.3660167130919216</v>
      </c>
      <c r="Q62" s="58">
        <f t="shared" si="59"/>
        <v>0.73619375230437101</v>
      </c>
      <c r="R62" s="156">
        <f t="shared" si="60"/>
        <v>976.02084263870393</v>
      </c>
      <c r="S62" s="156">
        <f t="shared" si="61"/>
        <v>1124.4479753902119</v>
      </c>
      <c r="T62" s="153"/>
      <c r="U62" s="153"/>
      <c r="W62" s="49">
        <v>130</v>
      </c>
      <c r="X62" s="78">
        <v>10</v>
      </c>
      <c r="Y62" s="17">
        <v>0.875</v>
      </c>
      <c r="Z62">
        <v>1847</v>
      </c>
      <c r="AA62">
        <v>7966</v>
      </c>
      <c r="AB62">
        <v>984</v>
      </c>
      <c r="AC62">
        <v>1203</v>
      </c>
      <c r="AD62" s="27">
        <f t="shared" si="44"/>
        <v>0.13990768681222959</v>
      </c>
      <c r="AE62" s="27">
        <f t="shared" si="45"/>
        <v>5.6956053288105414E-2</v>
      </c>
      <c r="AF62" s="29">
        <f t="shared" si="46"/>
        <v>2.4564147045885223</v>
      </c>
      <c r="AG62" s="29">
        <f t="shared" si="47"/>
        <v>0.73320491560101897</v>
      </c>
      <c r="AH62" s="29">
        <f t="shared" si="48"/>
        <v>4.3129399025446666</v>
      </c>
      <c r="AI62"/>
      <c r="AJ62" s="51">
        <f t="shared" si="49"/>
        <v>41.544196969923817</v>
      </c>
      <c r="AK62" s="29">
        <f t="shared" si="50"/>
        <v>4.3129399025446666</v>
      </c>
      <c r="AL62" s="58">
        <f t="shared" si="51"/>
        <v>0.73320491560101897</v>
      </c>
    </row>
    <row r="63" spans="1:38" x14ac:dyDescent="0.2">
      <c r="A63" s="1">
        <v>130</v>
      </c>
      <c r="B63" s="1">
        <v>146</v>
      </c>
      <c r="C63" s="1" t="s">
        <v>92</v>
      </c>
      <c r="D63" s="66">
        <v>10</v>
      </c>
      <c r="E63">
        <v>1233</v>
      </c>
      <c r="F63">
        <v>2026</v>
      </c>
      <c r="G63">
        <v>8397</v>
      </c>
      <c r="H63">
        <v>0.89700000000000002</v>
      </c>
      <c r="I63" s="25">
        <f t="shared" si="52"/>
        <v>0.14038817512280885</v>
      </c>
      <c r="J63" s="25">
        <f t="shared" si="53"/>
        <v>5.802565953907713E-2</v>
      </c>
      <c r="K63" s="27">
        <f t="shared" si="54"/>
        <v>2.4194154144558242</v>
      </c>
      <c r="L63" s="27">
        <f t="shared" si="55"/>
        <v>0.72340015754924136</v>
      </c>
      <c r="M63" s="27">
        <f t="shared" si="56"/>
        <v>4.1446199407699904</v>
      </c>
      <c r="N63"/>
      <c r="O63" s="51">
        <f t="shared" si="57"/>
        <v>43.791943504450202</v>
      </c>
      <c r="P63" s="27">
        <f t="shared" si="58"/>
        <v>4.1446199407699904</v>
      </c>
      <c r="Q63" s="58">
        <f t="shared" si="59"/>
        <v>0.72340015754924136</v>
      </c>
      <c r="R63" s="156">
        <f t="shared" si="60"/>
        <v>1008.7457661135977</v>
      </c>
      <c r="S63" s="156">
        <f t="shared" si="61"/>
        <v>1124.5772197476006</v>
      </c>
      <c r="T63" s="153"/>
      <c r="U63" s="153"/>
      <c r="W63" s="49">
        <v>130</v>
      </c>
      <c r="X63" s="78">
        <v>10</v>
      </c>
      <c r="Y63" s="17">
        <v>0.9</v>
      </c>
      <c r="Z63">
        <v>2042</v>
      </c>
      <c r="AA63">
        <v>8481</v>
      </c>
      <c r="AB63">
        <v>1012</v>
      </c>
      <c r="AC63">
        <v>1237</v>
      </c>
      <c r="AD63" s="27">
        <f t="shared" si="44"/>
        <v>0.14087703180331057</v>
      </c>
      <c r="AE63" s="27">
        <f t="shared" si="45"/>
        <v>5.7918394289535907E-2</v>
      </c>
      <c r="AF63" s="29">
        <f t="shared" si="46"/>
        <v>2.4323366269282567</v>
      </c>
      <c r="AG63" s="29">
        <f t="shared" si="47"/>
        <v>0.72852870348284882</v>
      </c>
      <c r="AH63" s="29">
        <f t="shared" si="48"/>
        <v>4.1532810969637612</v>
      </c>
      <c r="AI63"/>
      <c r="AJ63" s="51">
        <f t="shared" si="49"/>
        <v>44.230019395169961</v>
      </c>
      <c r="AK63" s="29">
        <f t="shared" si="50"/>
        <v>4.1532810969637612</v>
      </c>
      <c r="AL63" s="58">
        <f t="shared" si="51"/>
        <v>0.72852870348284882</v>
      </c>
    </row>
    <row r="64" spans="1:38" x14ac:dyDescent="0.2">
      <c r="A64" s="1">
        <v>130</v>
      </c>
      <c r="B64" s="1">
        <v>146</v>
      </c>
      <c r="C64" s="1" t="s">
        <v>92</v>
      </c>
      <c r="D64" s="66">
        <v>10</v>
      </c>
      <c r="E64">
        <v>1257</v>
      </c>
      <c r="F64">
        <v>2164</v>
      </c>
      <c r="G64">
        <v>8811</v>
      </c>
      <c r="H64">
        <v>0.91400000000000003</v>
      </c>
      <c r="I64" s="25">
        <f t="shared" si="52"/>
        <v>0.14173828534218877</v>
      </c>
      <c r="J64" s="25">
        <f t="shared" si="53"/>
        <v>5.8495343772640825E-2</v>
      </c>
      <c r="K64" s="27">
        <f t="shared" si="54"/>
        <v>2.4230695334161272</v>
      </c>
      <c r="L64" s="27">
        <f t="shared" si="55"/>
        <v>0.72796811173456777</v>
      </c>
      <c r="M64" s="27">
        <f t="shared" si="56"/>
        <v>4.0716266173752311</v>
      </c>
      <c r="N64"/>
      <c r="O64" s="51">
        <f t="shared" si="57"/>
        <v>45.951031822997585</v>
      </c>
      <c r="P64" s="27">
        <f t="shared" si="58"/>
        <v>4.0716266173752311</v>
      </c>
      <c r="Q64" s="58">
        <f t="shared" si="59"/>
        <v>0.72796811173456777</v>
      </c>
      <c r="R64" s="156">
        <f t="shared" si="60"/>
        <v>1028.3807201985337</v>
      </c>
      <c r="S64" s="156">
        <f t="shared" si="61"/>
        <v>1125.1430199108684</v>
      </c>
      <c r="T64" s="153"/>
      <c r="U64" s="153"/>
      <c r="W64" s="49">
        <v>130</v>
      </c>
      <c r="X64" s="78">
        <v>10</v>
      </c>
      <c r="Y64" s="17">
        <v>0.92500000000000004</v>
      </c>
      <c r="Z64">
        <v>2366</v>
      </c>
      <c r="AA64">
        <v>9027</v>
      </c>
      <c r="AB64">
        <v>1040</v>
      </c>
      <c r="AC64">
        <v>1272</v>
      </c>
      <c r="AD64" s="27">
        <f t="shared" si="44"/>
        <v>0.14180833196155215</v>
      </c>
      <c r="AE64" s="27">
        <f t="shared" si="45"/>
        <v>6.1719625273560404E-2</v>
      </c>
      <c r="AF64" s="29">
        <f t="shared" si="46"/>
        <v>2.2976214021555368</v>
      </c>
      <c r="AG64" s="29">
        <f t="shared" si="47"/>
        <v>0.69044999952962161</v>
      </c>
      <c r="AH64" s="29">
        <v>3.984</v>
      </c>
      <c r="AI64"/>
      <c r="AJ64" s="51">
        <f t="shared" si="49"/>
        <v>47.077512684848394</v>
      </c>
      <c r="AK64" s="29">
        <f t="shared" si="50"/>
        <v>3.984</v>
      </c>
      <c r="AL64" s="58">
        <f t="shared" si="51"/>
        <v>0.69044999952962161</v>
      </c>
    </row>
    <row r="65" spans="1:38" x14ac:dyDescent="0.2">
      <c r="A65" s="1">
        <v>130</v>
      </c>
      <c r="B65" s="1">
        <v>146</v>
      </c>
      <c r="C65" s="1" t="s">
        <v>92</v>
      </c>
      <c r="D65" s="66">
        <v>10</v>
      </c>
      <c r="E65">
        <v>1287</v>
      </c>
      <c r="F65">
        <v>2361</v>
      </c>
      <c r="G65">
        <v>9245</v>
      </c>
      <c r="H65">
        <v>0.93600000000000005</v>
      </c>
      <c r="I65" s="25">
        <f t="shared" si="52"/>
        <v>0.14186731538008743</v>
      </c>
      <c r="J65" s="25">
        <f t="shared" si="53"/>
        <v>5.9460727793162443E-2</v>
      </c>
      <c r="K65" s="27">
        <f t="shared" si="54"/>
        <v>2.3858994103398974</v>
      </c>
      <c r="L65" s="27">
        <f t="shared" si="55"/>
        <v>0.71712720198265445</v>
      </c>
      <c r="M65" s="27">
        <f t="shared" si="56"/>
        <v>3.9157136806437949</v>
      </c>
      <c r="N65"/>
      <c r="O65" s="51">
        <f t="shared" si="57"/>
        <v>48.214423925049672</v>
      </c>
      <c r="P65" s="27">
        <f t="shared" si="58"/>
        <v>3.9157136806437949</v>
      </c>
      <c r="Q65" s="58">
        <f t="shared" si="59"/>
        <v>0.71712720198265445</v>
      </c>
      <c r="R65" s="156">
        <f t="shared" si="60"/>
        <v>1052.9244128047039</v>
      </c>
      <c r="S65" s="156">
        <f t="shared" si="61"/>
        <v>1124.9192444494699</v>
      </c>
      <c r="T65" s="153"/>
      <c r="U65" s="153"/>
      <c r="W65" s="49">
        <v>130</v>
      </c>
      <c r="X65" s="78">
        <v>10</v>
      </c>
      <c r="Y65" s="17">
        <v>0.95</v>
      </c>
      <c r="Z65">
        <v>2511</v>
      </c>
      <c r="AA65">
        <v>9578</v>
      </c>
      <c r="AB65">
        <v>1068</v>
      </c>
      <c r="AC65">
        <v>1306</v>
      </c>
      <c r="AD65" s="27">
        <f t="shared" si="44"/>
        <v>0.14273188704666176</v>
      </c>
      <c r="AE65" s="27">
        <f t="shared" si="45"/>
        <v>6.0518346856604684E-2</v>
      </c>
      <c r="AF65" s="29">
        <f t="shared" si="46"/>
        <v>2.3584895235961767</v>
      </c>
      <c r="AG65" s="29">
        <f t="shared" si="47"/>
        <v>0.71104542527454984</v>
      </c>
      <c r="AH65" s="29">
        <f t="shared" si="48"/>
        <v>3.8144165671047392</v>
      </c>
      <c r="AI65"/>
      <c r="AJ65" s="51">
        <f t="shared" si="49"/>
        <v>49.951081920402999</v>
      </c>
      <c r="AK65" s="29">
        <f t="shared" si="50"/>
        <v>3.8144165671047392</v>
      </c>
      <c r="AL65" s="58">
        <f t="shared" si="51"/>
        <v>0.71104542527454984</v>
      </c>
    </row>
    <row r="66" spans="1:38" x14ac:dyDescent="0.2">
      <c r="A66" s="1">
        <v>130</v>
      </c>
      <c r="B66" s="1">
        <v>146</v>
      </c>
      <c r="C66" s="1" t="s">
        <v>92</v>
      </c>
      <c r="D66" s="66">
        <v>10</v>
      </c>
      <c r="E66">
        <v>1319</v>
      </c>
      <c r="F66">
        <v>2628</v>
      </c>
      <c r="G66">
        <v>9804</v>
      </c>
      <c r="H66" s="17">
        <v>0.96</v>
      </c>
      <c r="I66" s="25">
        <f t="shared" si="52"/>
        <v>0.1432340395496623</v>
      </c>
      <c r="J66" s="25">
        <f t="shared" si="53"/>
        <v>6.1483820856435396E-2</v>
      </c>
      <c r="K66" s="27">
        <f t="shared" si="54"/>
        <v>2.3296216395547944</v>
      </c>
      <c r="L66" s="27">
        <f t="shared" si="55"/>
        <v>0.70357662633559737</v>
      </c>
      <c r="M66" s="27">
        <f t="shared" si="56"/>
        <v>3.730593607305936</v>
      </c>
      <c r="N66"/>
      <c r="O66" s="51">
        <f t="shared" si="57"/>
        <v>51.129714674006166</v>
      </c>
      <c r="P66" s="27">
        <f t="shared" si="58"/>
        <v>3.730593607305936</v>
      </c>
      <c r="Q66" s="58">
        <f t="shared" si="59"/>
        <v>0.70357662633559737</v>
      </c>
      <c r="R66" s="156">
        <f t="shared" si="60"/>
        <v>1079.1043515846191</v>
      </c>
      <c r="S66" s="156">
        <f t="shared" si="61"/>
        <v>1124.0670329006448</v>
      </c>
      <c r="T66" s="153"/>
      <c r="U66" s="153"/>
      <c r="W66" s="49">
        <v>130</v>
      </c>
      <c r="X66" s="78">
        <v>10</v>
      </c>
      <c r="Y66" s="17">
        <v>0.97499999999999998</v>
      </c>
      <c r="Z66">
        <v>2774</v>
      </c>
      <c r="AA66">
        <v>10004</v>
      </c>
      <c r="AB66">
        <v>1095</v>
      </c>
      <c r="AC66">
        <v>1340</v>
      </c>
      <c r="AD66" s="27">
        <f t="shared" si="44"/>
        <v>0.14161087788425034</v>
      </c>
      <c r="AE66" s="27">
        <f t="shared" si="45"/>
        <v>6.1895907653534497E-2</v>
      </c>
      <c r="AF66" s="29">
        <f t="shared" si="46"/>
        <v>2.2878875720980529</v>
      </c>
      <c r="AG66" s="29">
        <f t="shared" si="47"/>
        <v>0.6870460990682099</v>
      </c>
      <c r="AH66" s="29">
        <f t="shared" si="48"/>
        <v>3.6063446286950254</v>
      </c>
      <c r="AI66"/>
      <c r="AJ66" s="51">
        <f t="shared" si="49"/>
        <v>52.172752509053211</v>
      </c>
      <c r="AK66" s="29">
        <f t="shared" si="50"/>
        <v>3.6063446286950254</v>
      </c>
      <c r="AL66" s="58">
        <f t="shared" si="51"/>
        <v>0.6870460990682099</v>
      </c>
    </row>
    <row r="67" spans="1:38" x14ac:dyDescent="0.2">
      <c r="A67" s="1">
        <v>130</v>
      </c>
      <c r="B67" s="1">
        <v>146</v>
      </c>
      <c r="C67" s="1" t="s">
        <v>92</v>
      </c>
      <c r="D67" s="66">
        <v>10</v>
      </c>
      <c r="E67">
        <v>1346</v>
      </c>
      <c r="F67">
        <v>2809</v>
      </c>
      <c r="G67">
        <v>10072</v>
      </c>
      <c r="H67">
        <v>0.97899999999999998</v>
      </c>
      <c r="I67" s="25">
        <f t="shared" si="52"/>
        <v>0.14130519414813356</v>
      </c>
      <c r="J67" s="25">
        <f t="shared" si="53"/>
        <v>6.1842413999679019E-2</v>
      </c>
      <c r="K67" s="27">
        <f t="shared" si="54"/>
        <v>2.2849236472054111</v>
      </c>
      <c r="L67" s="27">
        <f t="shared" si="55"/>
        <v>0.68541506654801021</v>
      </c>
      <c r="M67" s="27">
        <f t="shared" si="56"/>
        <v>3.5856176575293697</v>
      </c>
      <c r="N67"/>
      <c r="O67" s="51">
        <f t="shared" si="57"/>
        <v>52.527385372969206</v>
      </c>
      <c r="P67" s="27">
        <f t="shared" si="58"/>
        <v>3.5856176575293697</v>
      </c>
      <c r="Q67" s="58">
        <f t="shared" si="59"/>
        <v>0.68541506654801021</v>
      </c>
      <c r="R67" s="156">
        <f t="shared" si="60"/>
        <v>1101.1936749301724</v>
      </c>
      <c r="S67" s="156">
        <f t="shared" si="61"/>
        <v>1124.8147854240781</v>
      </c>
      <c r="T67" s="153"/>
      <c r="U67" s="153"/>
      <c r="W67" s="49">
        <v>130</v>
      </c>
      <c r="X67" s="78">
        <v>10</v>
      </c>
      <c r="Y67" s="17">
        <v>1</v>
      </c>
      <c r="Z67">
        <v>3029</v>
      </c>
      <c r="AA67">
        <v>10349</v>
      </c>
      <c r="AB67">
        <v>1125</v>
      </c>
      <c r="AC67">
        <v>1376</v>
      </c>
      <c r="AD67" s="27">
        <f t="shared" si="44"/>
        <v>0.13892936411032991</v>
      </c>
      <c r="AE67" s="27">
        <f t="shared" si="45"/>
        <v>6.2418574465141451E-2</v>
      </c>
      <c r="AF67" s="29">
        <f t="shared" si="46"/>
        <v>2.2257695774182893</v>
      </c>
      <c r="AG67" s="29">
        <f t="shared" si="47"/>
        <v>0.66203373067234228</v>
      </c>
      <c r="AH67" s="29">
        <f t="shared" si="48"/>
        <v>3.4166391548365795</v>
      </c>
      <c r="AI67"/>
      <c r="AJ67" s="51">
        <f t="shared" si="49"/>
        <v>53.97199277450936</v>
      </c>
      <c r="AK67" s="29">
        <f t="shared" si="50"/>
        <v>3.4166391548365795</v>
      </c>
      <c r="AL67" s="58">
        <f t="shared" si="51"/>
        <v>0.66203373067234228</v>
      </c>
    </row>
    <row r="68" spans="1:38" x14ac:dyDescent="0.2">
      <c r="A68" s="1">
        <v>130</v>
      </c>
      <c r="B68" s="1">
        <v>146</v>
      </c>
      <c r="C68" s="1" t="s">
        <v>92</v>
      </c>
      <c r="D68" s="66">
        <v>10</v>
      </c>
      <c r="E68">
        <v>1379</v>
      </c>
      <c r="F68">
        <v>3072</v>
      </c>
      <c r="G68">
        <v>10341</v>
      </c>
      <c r="H68">
        <v>1.0029999999999999</v>
      </c>
      <c r="I68" s="25">
        <f t="shared" si="52"/>
        <v>0.13821861426201898</v>
      </c>
      <c r="J68" s="25">
        <f t="shared" si="53"/>
        <v>6.2892417259867328E-2</v>
      </c>
      <c r="K68" s="27">
        <f t="shared" si="54"/>
        <v>2.1976991867065432</v>
      </c>
      <c r="L68" s="27">
        <f t="shared" si="55"/>
        <v>0.65201022436890288</v>
      </c>
      <c r="M68" s="27">
        <f t="shared" si="56"/>
        <v>3.3662109375</v>
      </c>
      <c r="N68"/>
      <c r="O68" s="51">
        <f t="shared" si="57"/>
        <v>53.930271261107478</v>
      </c>
      <c r="P68" s="27">
        <f t="shared" si="58"/>
        <v>3.3662109375</v>
      </c>
      <c r="Q68" s="58">
        <f t="shared" si="59"/>
        <v>0.65201022436890288</v>
      </c>
      <c r="R68" s="156">
        <f t="shared" si="60"/>
        <v>1128.1917367969595</v>
      </c>
      <c r="S68" s="156">
        <f t="shared" si="61"/>
        <v>1124.8172849421333</v>
      </c>
      <c r="T68" s="153"/>
      <c r="U68" s="153"/>
      <c r="Y68" s="17"/>
      <c r="AD68" s="27"/>
      <c r="AE68" s="27"/>
      <c r="AG68" s="29"/>
      <c r="AH68" s="29"/>
      <c r="AI68"/>
      <c r="AL68" s="58"/>
    </row>
    <row r="69" spans="1:38" x14ac:dyDescent="0.2">
      <c r="A69" s="1">
        <v>130</v>
      </c>
      <c r="B69" s="1">
        <v>146</v>
      </c>
      <c r="C69" s="1" t="s">
        <v>92</v>
      </c>
      <c r="D69" s="66">
        <v>10</v>
      </c>
      <c r="E69">
        <v>1410</v>
      </c>
      <c r="F69">
        <v>3285</v>
      </c>
      <c r="G69">
        <v>10631</v>
      </c>
      <c r="H69">
        <v>1.026</v>
      </c>
      <c r="I69" s="25">
        <f t="shared" si="52"/>
        <v>0.13591532301868117</v>
      </c>
      <c r="J69" s="25">
        <f t="shared" si="53"/>
        <v>6.2914088682982927E-2</v>
      </c>
      <c r="K69" s="27">
        <f t="shared" si="54"/>
        <v>2.1603320633561638</v>
      </c>
      <c r="L69" s="27">
        <f t="shared" si="55"/>
        <v>0.63556154716797997</v>
      </c>
      <c r="M69" s="27">
        <f t="shared" si="56"/>
        <v>3.2362252663622528</v>
      </c>
      <c r="N69"/>
      <c r="O69" s="51">
        <f t="shared" si="57"/>
        <v>55.442676121925693</v>
      </c>
      <c r="P69" s="27">
        <f t="shared" si="58"/>
        <v>3.2362252663622528</v>
      </c>
      <c r="Q69" s="58">
        <f t="shared" si="59"/>
        <v>0.63556154716797997</v>
      </c>
      <c r="R69" s="156">
        <f t="shared" si="60"/>
        <v>1153.5535524900019</v>
      </c>
      <c r="S69" s="156">
        <f t="shared" si="61"/>
        <v>1124.3212012573117</v>
      </c>
      <c r="T69" s="153"/>
      <c r="U69" s="153"/>
      <c r="AD69" s="27"/>
      <c r="AE69" s="27"/>
      <c r="AG69" s="29"/>
      <c r="AH69" s="29"/>
      <c r="AI69"/>
      <c r="AL69" s="58"/>
    </row>
    <row r="70" spans="1:38" x14ac:dyDescent="0.2">
      <c r="E70"/>
      <c r="F70"/>
      <c r="G70"/>
      <c r="H70"/>
      <c r="I70" s="25"/>
      <c r="J70" s="25"/>
      <c r="K70" s="27"/>
      <c r="L70" s="27"/>
      <c r="M70" s="27"/>
      <c r="O70" s="51"/>
      <c r="P70" s="27"/>
      <c r="Q70" s="58"/>
      <c r="R70" s="156"/>
      <c r="T70" s="153"/>
      <c r="U70" s="153"/>
      <c r="Y70" s="17"/>
      <c r="AD70" s="27"/>
      <c r="AE70" s="27"/>
      <c r="AG70" s="29"/>
      <c r="AH70" s="29"/>
      <c r="AI70"/>
      <c r="AL70" s="58"/>
    </row>
    <row r="71" spans="1:38" x14ac:dyDescent="0.2">
      <c r="E71"/>
      <c r="F71"/>
      <c r="G71"/>
      <c r="H71"/>
      <c r="I71" s="25"/>
      <c r="J71" s="25"/>
      <c r="K71" s="27"/>
      <c r="L71" s="27"/>
      <c r="M71" s="27"/>
      <c r="O71" s="51"/>
      <c r="P71" s="27"/>
      <c r="Q71" s="58"/>
      <c r="R71" s="156"/>
      <c r="T71" s="153"/>
      <c r="U71" s="153"/>
      <c r="AD71" s="27"/>
      <c r="AE71" s="27"/>
      <c r="AG71" s="29"/>
      <c r="AH71" s="29"/>
      <c r="AI71"/>
      <c r="AL71" s="58"/>
    </row>
    <row r="72" spans="1:38" x14ac:dyDescent="0.2">
      <c r="A72" s="1">
        <v>131</v>
      </c>
      <c r="B72" s="1">
        <v>147</v>
      </c>
      <c r="C72" s="1" t="s">
        <v>92</v>
      </c>
      <c r="D72" s="66">
        <v>12</v>
      </c>
      <c r="E72">
        <v>739</v>
      </c>
      <c r="F72" s="36">
        <v>486</v>
      </c>
      <c r="G72" s="34">
        <v>3353.9832000000001</v>
      </c>
      <c r="H72" s="111">
        <v>0.53600000000000003</v>
      </c>
      <c r="I72" s="25">
        <f t="shared" ref="I72:I85" si="62">0.1515*(G72/1000)/(E72/1000)^2/($D$4/10)^4</f>
        <v>0.15610058653532527</v>
      </c>
      <c r="J72" s="25">
        <f t="shared" ref="J72:J85" si="63">0.5*(F72/1000)/(E72/1000)^3/($D$4/10)^5</f>
        <v>6.4650639978844127E-2</v>
      </c>
      <c r="K72" s="27">
        <f t="shared" ref="K72:K85" si="64">I72/J72</f>
        <v>2.4145250006249999</v>
      </c>
      <c r="L72" s="27">
        <f t="shared" ref="L72:L85" si="65">0.798*I72^1.5/J72</f>
        <v>0.7612667568618231</v>
      </c>
      <c r="M72" s="27">
        <f t="shared" ref="M72:M85" si="66">G72/F72</f>
        <v>6.9012000000000002</v>
      </c>
      <c r="O72" s="51">
        <f t="shared" ref="O72:O85" si="67">G72/(PI()*$D$4^2/4)</f>
        <v>17.491656878560807</v>
      </c>
      <c r="P72" s="27">
        <f t="shared" ref="P72:P85" si="68">M72</f>
        <v>6.9012000000000002</v>
      </c>
      <c r="Q72" s="58">
        <f t="shared" ref="Q72:Q85" si="69">L72</f>
        <v>0.7612667568618231</v>
      </c>
      <c r="R72" s="156">
        <f t="shared" ref="R72:R85" si="70">E72*(PI()/30)*($D$4/2)</f>
        <v>604.59296119866065</v>
      </c>
      <c r="S72" s="156">
        <f t="shared" ref="S72:S85" si="71">R72/H72</f>
        <v>1127.9719425348146</v>
      </c>
      <c r="T72" s="153"/>
      <c r="U72" s="153"/>
      <c r="W72" s="49">
        <v>131</v>
      </c>
      <c r="X72" s="78">
        <v>12</v>
      </c>
      <c r="Y72" s="17">
        <v>0.72499999999999998</v>
      </c>
      <c r="Z72">
        <v>1273</v>
      </c>
      <c r="AA72">
        <v>6216</v>
      </c>
      <c r="AB72" s="21">
        <v>815.66871761172501</v>
      </c>
      <c r="AC72">
        <v>997</v>
      </c>
      <c r="AD72" s="27">
        <f t="shared" ref="AD72:AD81" si="72">0.1515*(AA72/1000)/(AC72/1000)^2/($D$4/10)^4</f>
        <v>0.15894732301602901</v>
      </c>
      <c r="AE72" s="27">
        <f t="shared" ref="AE72:AE81" si="73">0.5*(Z72/1000)/(AC72/1000)^3/($D$4/10)^5</f>
        <v>6.8962469195679499E-2</v>
      </c>
      <c r="AF72" s="29">
        <f t="shared" ref="AF72:AF81" si="74">AD72/AE72</f>
        <v>2.3048380498821679</v>
      </c>
      <c r="AG72" s="29">
        <f t="shared" ref="AG72:AG81" si="75">0.798*AD72^1.5/AE72</f>
        <v>0.73328012729316649</v>
      </c>
      <c r="AH72" s="29">
        <f t="shared" ref="AH72:AH81" si="76">AA72/Z72</f>
        <v>4.8829536527886885</v>
      </c>
      <c r="AI72"/>
      <c r="AJ72" s="51">
        <f t="shared" ref="AJ72:AJ81" si="77">AA72/(PI()*$D$4^2/4)</f>
        <v>32.417615913262168</v>
      </c>
      <c r="AK72" s="29">
        <f t="shared" ref="AK72:AK81" si="78">AH72</f>
        <v>4.8829536527886885</v>
      </c>
      <c r="AL72" s="58">
        <f t="shared" ref="AL72:AL81" si="79">AG72</f>
        <v>0.73328012729316649</v>
      </c>
    </row>
    <row r="73" spans="1:38" x14ac:dyDescent="0.2">
      <c r="A73" s="1">
        <v>131</v>
      </c>
      <c r="B73" s="1">
        <v>147</v>
      </c>
      <c r="C73" s="1" t="s">
        <v>92</v>
      </c>
      <c r="D73" s="66">
        <v>12</v>
      </c>
      <c r="E73">
        <v>798</v>
      </c>
      <c r="F73" s="36">
        <v>615</v>
      </c>
      <c r="G73" s="34">
        <v>3927.636</v>
      </c>
      <c r="H73" s="17">
        <v>0.57999999999999996</v>
      </c>
      <c r="I73" s="25">
        <f t="shared" si="62"/>
        <v>0.15676820226503699</v>
      </c>
      <c r="J73" s="25">
        <f t="shared" si="63"/>
        <v>6.49735080724783E-2</v>
      </c>
      <c r="K73" s="27">
        <f t="shared" si="64"/>
        <v>2.4128018774999989</v>
      </c>
      <c r="L73" s="27">
        <f t="shared" si="65"/>
        <v>0.76234848669918109</v>
      </c>
      <c r="M73" s="27">
        <f t="shared" si="66"/>
        <v>6.3864000000000001</v>
      </c>
      <c r="O73" s="51">
        <f t="shared" si="67"/>
        <v>20.483364751464183</v>
      </c>
      <c r="P73" s="27">
        <f t="shared" si="68"/>
        <v>6.3864000000000001</v>
      </c>
      <c r="Q73" s="58">
        <f t="shared" si="69"/>
        <v>0.76234848669918109</v>
      </c>
      <c r="R73" s="156">
        <f t="shared" si="70"/>
        <v>652.86222332412876</v>
      </c>
      <c r="S73" s="156">
        <f t="shared" si="71"/>
        <v>1125.624522972636</v>
      </c>
      <c r="T73" s="153"/>
      <c r="U73" s="153"/>
      <c r="W73" s="49">
        <v>131</v>
      </c>
      <c r="X73" s="78">
        <v>12</v>
      </c>
      <c r="Y73" s="17">
        <v>0.75</v>
      </c>
      <c r="Z73">
        <v>1432</v>
      </c>
      <c r="AA73">
        <v>6706</v>
      </c>
      <c r="AB73" s="21">
        <v>844.30302565225691</v>
      </c>
      <c r="AC73">
        <v>1032</v>
      </c>
      <c r="AD73" s="27">
        <f t="shared" si="72"/>
        <v>0.16004299987741122</v>
      </c>
      <c r="AE73" s="27">
        <f t="shared" si="73"/>
        <v>6.9947758245372291E-2</v>
      </c>
      <c r="AF73" s="29">
        <f t="shared" si="74"/>
        <v>2.2880361557262572</v>
      </c>
      <c r="AG73" s="29">
        <f t="shared" si="75"/>
        <v>0.73043927362601413</v>
      </c>
      <c r="AH73" s="29">
        <f t="shared" si="76"/>
        <v>4.6829608938547489</v>
      </c>
      <c r="AI73"/>
      <c r="AJ73" s="51">
        <f t="shared" si="77"/>
        <v>34.973058609127428</v>
      </c>
      <c r="AK73" s="29">
        <f t="shared" si="78"/>
        <v>4.6829608938547489</v>
      </c>
      <c r="AL73" s="58">
        <f t="shared" si="79"/>
        <v>0.73043927362601413</v>
      </c>
    </row>
    <row r="74" spans="1:38" x14ac:dyDescent="0.2">
      <c r="A74" s="1">
        <v>131</v>
      </c>
      <c r="B74" s="1">
        <v>147</v>
      </c>
      <c r="C74" s="1" t="s">
        <v>92</v>
      </c>
      <c r="D74" s="66">
        <v>12</v>
      </c>
      <c r="E74">
        <v>862</v>
      </c>
      <c r="F74" s="36">
        <v>790</v>
      </c>
      <c r="G74" s="34">
        <v>4616.9969999999994</v>
      </c>
      <c r="H74">
        <v>0.627</v>
      </c>
      <c r="I74" s="25">
        <f t="shared" si="62"/>
        <v>0.15793471079725196</v>
      </c>
      <c r="J74" s="25">
        <f t="shared" si="63"/>
        <v>6.6217864081545508E-2</v>
      </c>
      <c r="K74" s="27">
        <f t="shared" si="64"/>
        <v>2.3850770934374994</v>
      </c>
      <c r="L74" s="27">
        <f t="shared" si="65"/>
        <v>0.75638708964588375</v>
      </c>
      <c r="M74" s="27">
        <f t="shared" si="66"/>
        <v>5.8442999999999996</v>
      </c>
      <c r="O74" s="51">
        <f t="shared" si="67"/>
        <v>24.078512776493511</v>
      </c>
      <c r="P74" s="27">
        <f t="shared" si="68"/>
        <v>5.8442999999999996</v>
      </c>
      <c r="Q74" s="58">
        <f t="shared" si="69"/>
        <v>0.75638708964588375</v>
      </c>
      <c r="R74" s="156">
        <f t="shared" si="70"/>
        <v>705.22210088395877</v>
      </c>
      <c r="S74" s="156">
        <f t="shared" si="71"/>
        <v>1124.7561417606998</v>
      </c>
      <c r="T74" s="153"/>
      <c r="U74" s="153"/>
      <c r="W74" s="49">
        <v>131</v>
      </c>
      <c r="X74" s="78">
        <v>12</v>
      </c>
      <c r="Y74" s="17">
        <v>0.77500000000000002</v>
      </c>
      <c r="Z74">
        <v>1608</v>
      </c>
      <c r="AA74">
        <v>7238</v>
      </c>
      <c r="AB74" s="21">
        <v>872.11921060591646</v>
      </c>
      <c r="AC74">
        <v>1066</v>
      </c>
      <c r="AD74" s="27">
        <f t="shared" si="72"/>
        <v>0.16189621602131724</v>
      </c>
      <c r="AE74" s="27">
        <f t="shared" si="73"/>
        <v>7.1266315243266959E-2</v>
      </c>
      <c r="AF74" s="29">
        <f t="shared" si="74"/>
        <v>2.2717074043843279</v>
      </c>
      <c r="AG74" s="29">
        <f t="shared" si="75"/>
        <v>0.72941322626682947</v>
      </c>
      <c r="AH74" s="29">
        <f t="shared" si="76"/>
        <v>4.5012437810945274</v>
      </c>
      <c r="AI74"/>
      <c r="AJ74" s="51">
        <f t="shared" si="77"/>
        <v>37.747539250352574</v>
      </c>
      <c r="AK74" s="29">
        <f t="shared" si="78"/>
        <v>4.5012437810945274</v>
      </c>
      <c r="AL74" s="58">
        <f t="shared" si="79"/>
        <v>0.72941322626682947</v>
      </c>
    </row>
    <row r="75" spans="1:38" x14ac:dyDescent="0.2">
      <c r="A75" s="1">
        <v>131</v>
      </c>
      <c r="B75" s="1">
        <v>147</v>
      </c>
      <c r="C75" s="1" t="s">
        <v>92</v>
      </c>
      <c r="D75" s="66">
        <v>12</v>
      </c>
      <c r="E75">
        <v>925</v>
      </c>
      <c r="F75" s="36">
        <v>988</v>
      </c>
      <c r="G75" s="34">
        <v>5280</v>
      </c>
      <c r="H75">
        <v>0.67300000000000004</v>
      </c>
      <c r="I75" s="25">
        <f t="shared" si="62"/>
        <v>0.15684944482360846</v>
      </c>
      <c r="J75" s="25">
        <f t="shared" si="63"/>
        <v>6.7019567464087007E-2</v>
      </c>
      <c r="K75" s="27">
        <f t="shared" si="64"/>
        <v>2.3403529858299601</v>
      </c>
      <c r="L75" s="27">
        <f t="shared" si="65"/>
        <v>0.73964912780933534</v>
      </c>
      <c r="M75" s="27">
        <f t="shared" si="66"/>
        <v>5.3441295546558703</v>
      </c>
      <c r="O75" s="51">
        <f t="shared" si="67"/>
        <v>27.536198845241998</v>
      </c>
      <c r="P75" s="27">
        <f t="shared" si="68"/>
        <v>5.3441295546558703</v>
      </c>
      <c r="Q75" s="58">
        <f t="shared" si="69"/>
        <v>0.73964912780933534</v>
      </c>
      <c r="R75" s="156">
        <f t="shared" si="70"/>
        <v>756.76385535691622</v>
      </c>
      <c r="S75" s="156">
        <f t="shared" si="71"/>
        <v>1124.463380916666</v>
      </c>
      <c r="T75" s="153"/>
      <c r="U75" s="153"/>
      <c r="W75" s="49">
        <v>131</v>
      </c>
      <c r="X75" s="78">
        <v>12</v>
      </c>
      <c r="Y75" s="17">
        <v>0.8</v>
      </c>
      <c r="Z75">
        <v>1795</v>
      </c>
      <c r="AA75">
        <v>7783</v>
      </c>
      <c r="AB75" s="21">
        <v>900.75351864644847</v>
      </c>
      <c r="AC75">
        <v>1101</v>
      </c>
      <c r="AD75" s="27">
        <f t="shared" si="72"/>
        <v>0.16319427576278195</v>
      </c>
      <c r="AE75" s="27">
        <f t="shared" si="73"/>
        <v>7.2205847577603649E-2</v>
      </c>
      <c r="AF75" s="29">
        <f t="shared" si="74"/>
        <v>2.2601254778899724</v>
      </c>
      <c r="AG75" s="29">
        <f t="shared" si="75"/>
        <v>0.7285978796192969</v>
      </c>
      <c r="AH75" s="29">
        <f t="shared" si="76"/>
        <v>4.3359331476323124</v>
      </c>
      <c r="AI75"/>
      <c r="AJ75" s="51">
        <f t="shared" si="77"/>
        <v>40.589817350855768</v>
      </c>
      <c r="AK75" s="29">
        <f t="shared" si="78"/>
        <v>4.3359331476323124</v>
      </c>
      <c r="AL75" s="58">
        <f t="shared" si="79"/>
        <v>0.7285978796192969</v>
      </c>
    </row>
    <row r="76" spans="1:38" x14ac:dyDescent="0.2">
      <c r="A76" s="1">
        <v>131</v>
      </c>
      <c r="B76" s="1">
        <v>147</v>
      </c>
      <c r="C76" s="1" t="s">
        <v>92</v>
      </c>
      <c r="D76" s="66">
        <v>12</v>
      </c>
      <c r="E76">
        <v>979</v>
      </c>
      <c r="F76" s="36">
        <v>1199</v>
      </c>
      <c r="G76" s="34">
        <v>6024.9750000000004</v>
      </c>
      <c r="H76">
        <v>0.71199999999999997</v>
      </c>
      <c r="I76" s="25">
        <f t="shared" si="62"/>
        <v>0.15977999173547877</v>
      </c>
      <c r="J76" s="25">
        <f t="shared" si="63"/>
        <v>6.8602664197800908E-2</v>
      </c>
      <c r="K76" s="27">
        <f t="shared" si="64"/>
        <v>2.3290639453124999</v>
      </c>
      <c r="L76" s="27">
        <f t="shared" si="65"/>
        <v>0.74292590323124374</v>
      </c>
      <c r="M76" s="27">
        <f t="shared" si="66"/>
        <v>5.0250000000000004</v>
      </c>
      <c r="N76" s="27">
        <v>5.0250000000000004</v>
      </c>
      <c r="O76" s="51">
        <f t="shared" si="67"/>
        <v>31.421384401062863</v>
      </c>
      <c r="P76" s="27">
        <f t="shared" si="68"/>
        <v>5.0250000000000004</v>
      </c>
      <c r="Q76" s="58">
        <f t="shared" si="69"/>
        <v>0.74292590323124374</v>
      </c>
      <c r="R76" s="156">
        <f t="shared" si="70"/>
        <v>800.94250204802279</v>
      </c>
      <c r="S76" s="156">
        <f t="shared" si="71"/>
        <v>1124.9192444494702</v>
      </c>
      <c r="T76" s="153"/>
      <c r="U76" s="153"/>
      <c r="W76" s="49">
        <v>131</v>
      </c>
      <c r="X76" s="78">
        <v>12</v>
      </c>
      <c r="Y76" s="17">
        <v>0.82499999999999996</v>
      </c>
      <c r="Z76">
        <v>2000</v>
      </c>
      <c r="AA76">
        <v>8374</v>
      </c>
      <c r="AB76" s="21">
        <v>928.56970360010803</v>
      </c>
      <c r="AC76">
        <v>1135</v>
      </c>
      <c r="AD76" s="27">
        <f t="shared" si="72"/>
        <v>0.16522423977004017</v>
      </c>
      <c r="AE76" s="27">
        <f t="shared" si="73"/>
        <v>7.3436553301365823E-2</v>
      </c>
      <c r="AF76" s="29">
        <f t="shared" si="74"/>
        <v>2.2498909921874999</v>
      </c>
      <c r="AG76" s="29">
        <f t="shared" si="75"/>
        <v>0.72979561476568389</v>
      </c>
      <c r="AH76" s="29">
        <f t="shared" si="76"/>
        <v>4.1870000000000003</v>
      </c>
      <c r="AI76"/>
      <c r="AJ76" s="51">
        <f t="shared" si="77"/>
        <v>43.671994153419789</v>
      </c>
      <c r="AK76" s="29">
        <f t="shared" si="78"/>
        <v>4.1870000000000003</v>
      </c>
      <c r="AL76" s="58">
        <f t="shared" si="79"/>
        <v>0.72979561476568389</v>
      </c>
    </row>
    <row r="77" spans="1:38" x14ac:dyDescent="0.2">
      <c r="A77" s="1">
        <v>131</v>
      </c>
      <c r="B77" s="1">
        <v>147</v>
      </c>
      <c r="C77" s="1" t="s">
        <v>92</v>
      </c>
      <c r="D77" s="66">
        <v>12</v>
      </c>
      <c r="E77">
        <v>1052</v>
      </c>
      <c r="F77" s="36">
        <v>1525</v>
      </c>
      <c r="G77" s="34">
        <v>6956</v>
      </c>
      <c r="H77">
        <v>0.76500000000000001</v>
      </c>
      <c r="I77" s="25">
        <f t="shared" si="62"/>
        <v>0.15975726703928056</v>
      </c>
      <c r="J77" s="25">
        <f t="shared" si="63"/>
        <v>7.0322208013469167E-2</v>
      </c>
      <c r="K77" s="27">
        <f t="shared" si="64"/>
        <v>2.2717896885245903</v>
      </c>
      <c r="L77" s="27">
        <f t="shared" si="65"/>
        <v>0.72460500015575868</v>
      </c>
      <c r="M77" s="27">
        <f t="shared" si="66"/>
        <v>4.5613114754098358</v>
      </c>
      <c r="N77" s="27">
        <v>4.5617747440273035</v>
      </c>
      <c r="O77" s="51">
        <f t="shared" si="67"/>
        <v>36.276855902936234</v>
      </c>
      <c r="P77" s="27">
        <f t="shared" si="68"/>
        <v>4.5613114754098358</v>
      </c>
      <c r="Q77" s="58">
        <f t="shared" si="69"/>
        <v>0.72460500015575868</v>
      </c>
      <c r="R77" s="156">
        <f t="shared" si="70"/>
        <v>860.66548738970369</v>
      </c>
      <c r="S77" s="156">
        <f t="shared" si="71"/>
        <v>1125.0529246924232</v>
      </c>
      <c r="T77" s="153"/>
      <c r="U77" s="153"/>
      <c r="W77" s="49">
        <v>131</v>
      </c>
      <c r="X77" s="78">
        <v>12</v>
      </c>
      <c r="Y77" s="17">
        <v>0.85</v>
      </c>
      <c r="Z77">
        <v>2224</v>
      </c>
      <c r="AA77">
        <v>8996</v>
      </c>
      <c r="AB77" s="21">
        <v>956.38588855376781</v>
      </c>
      <c r="AC77">
        <v>1169</v>
      </c>
      <c r="AD77" s="27">
        <f t="shared" si="72"/>
        <v>0.16732196384284345</v>
      </c>
      <c r="AE77" s="27">
        <f t="shared" si="73"/>
        <v>7.4741381965936965E-2</v>
      </c>
      <c r="AF77" s="29">
        <f t="shared" si="74"/>
        <v>2.2386790214703236</v>
      </c>
      <c r="AG77" s="29">
        <f t="shared" si="75"/>
        <v>0.73075399363140581</v>
      </c>
      <c r="AH77" s="29">
        <f t="shared" si="76"/>
        <v>4.0449640287769784</v>
      </c>
      <c r="AI77"/>
      <c r="AJ77" s="51">
        <f t="shared" si="77"/>
        <v>46.915841820416098</v>
      </c>
      <c r="AK77" s="29">
        <f t="shared" si="78"/>
        <v>4.0449640287769784</v>
      </c>
      <c r="AL77" s="58">
        <f t="shared" si="79"/>
        <v>0.73075399363140581</v>
      </c>
    </row>
    <row r="78" spans="1:38" x14ac:dyDescent="0.2">
      <c r="A78" s="1">
        <v>131</v>
      </c>
      <c r="B78" s="1">
        <v>147</v>
      </c>
      <c r="C78" s="1" t="s">
        <v>92</v>
      </c>
      <c r="D78" s="66">
        <v>12</v>
      </c>
      <c r="E78">
        <v>1102</v>
      </c>
      <c r="F78" s="36">
        <v>1785</v>
      </c>
      <c r="G78" s="34">
        <v>7717.9830000000002</v>
      </c>
      <c r="H78">
        <v>0.80100000000000005</v>
      </c>
      <c r="I78" s="25">
        <f t="shared" si="62"/>
        <v>0.16153742562699222</v>
      </c>
      <c r="J78" s="25">
        <f t="shared" si="63"/>
        <v>7.1608291355706483E-2</v>
      </c>
      <c r="K78" s="27">
        <f t="shared" si="64"/>
        <v>2.2558480668749996</v>
      </c>
      <c r="L78" s="27">
        <f t="shared" si="65"/>
        <v>0.72351796019437176</v>
      </c>
      <c r="M78" s="27">
        <f t="shared" si="66"/>
        <v>4.3238000000000003</v>
      </c>
      <c r="N78" s="27">
        <v>4.3238000000000003</v>
      </c>
      <c r="O78" s="51">
        <f t="shared" si="67"/>
        <v>40.250741396249502</v>
      </c>
      <c r="P78" s="27">
        <f t="shared" si="68"/>
        <v>4.3238000000000003</v>
      </c>
      <c r="Q78" s="58">
        <f t="shared" si="69"/>
        <v>0.72351796019437176</v>
      </c>
      <c r="R78" s="156">
        <f t="shared" si="70"/>
        <v>901.5716417333208</v>
      </c>
      <c r="S78" s="156">
        <f t="shared" si="71"/>
        <v>1125.5576051602006</v>
      </c>
      <c r="T78" s="153"/>
      <c r="U78" s="153"/>
      <c r="W78" s="49">
        <v>131</v>
      </c>
      <c r="X78" s="78">
        <v>12</v>
      </c>
      <c r="Y78" s="17">
        <v>0.875</v>
      </c>
      <c r="Z78">
        <v>2483</v>
      </c>
      <c r="AA78">
        <v>9695</v>
      </c>
      <c r="AB78" s="21">
        <v>985.0201965942997</v>
      </c>
      <c r="AC78">
        <v>1204</v>
      </c>
      <c r="AD78" s="27">
        <f t="shared" si="72"/>
        <v>0.16999156350150663</v>
      </c>
      <c r="AE78" s="27">
        <f t="shared" si="73"/>
        <v>7.6377797946609843E-2</v>
      </c>
      <c r="AF78" s="29">
        <f t="shared" si="74"/>
        <v>2.2256672497986307</v>
      </c>
      <c r="AG78" s="29">
        <f t="shared" si="75"/>
        <v>0.7322793895462687</v>
      </c>
      <c r="AH78" s="29">
        <f t="shared" si="76"/>
        <v>3.9045509464357631</v>
      </c>
      <c r="AI78"/>
      <c r="AJ78" s="51">
        <f t="shared" si="77"/>
        <v>50.561259053905523</v>
      </c>
      <c r="AK78" s="29">
        <f t="shared" si="78"/>
        <v>3.9045509464357631</v>
      </c>
      <c r="AL78" s="58">
        <f t="shared" si="79"/>
        <v>0.7322793895462687</v>
      </c>
    </row>
    <row r="79" spans="1:38" x14ac:dyDescent="0.2">
      <c r="A79" s="1">
        <v>131</v>
      </c>
      <c r="B79" s="1">
        <v>147</v>
      </c>
      <c r="C79" s="1" t="s">
        <v>92</v>
      </c>
      <c r="D79" s="66">
        <v>12</v>
      </c>
      <c r="E79">
        <v>1132</v>
      </c>
      <c r="F79" s="36">
        <v>1957</v>
      </c>
      <c r="G79" s="34">
        <v>8235</v>
      </c>
      <c r="H79">
        <v>0.82299999999999995</v>
      </c>
      <c r="I79" s="25">
        <f t="shared" si="62"/>
        <v>0.16334403464146141</v>
      </c>
      <c r="J79" s="25">
        <f t="shared" si="63"/>
        <v>7.2430489349150334E-2</v>
      </c>
      <c r="K79" s="27">
        <f t="shared" si="64"/>
        <v>2.2551833642054162</v>
      </c>
      <c r="L79" s="27">
        <f t="shared" si="65"/>
        <v>0.7273381873087742</v>
      </c>
      <c r="M79" s="27">
        <f t="shared" si="66"/>
        <v>4.2079713847726108</v>
      </c>
      <c r="N79" s="27">
        <v>4.2079713847726108</v>
      </c>
      <c r="O79" s="51">
        <f t="shared" si="67"/>
        <v>42.947082858062089</v>
      </c>
      <c r="P79" s="27">
        <f t="shared" si="68"/>
        <v>4.2079713847726108</v>
      </c>
      <c r="Q79" s="58">
        <f t="shared" si="69"/>
        <v>0.7273381873087742</v>
      </c>
      <c r="R79" s="156">
        <f t="shared" si="70"/>
        <v>926.11533433949103</v>
      </c>
      <c r="S79" s="156">
        <f t="shared" si="71"/>
        <v>1125.2920222837072</v>
      </c>
      <c r="T79" s="153"/>
      <c r="U79" s="153"/>
      <c r="W79" s="49">
        <v>131</v>
      </c>
      <c r="X79" s="78">
        <v>12</v>
      </c>
      <c r="Y79" s="17">
        <v>0.9</v>
      </c>
      <c r="Z79">
        <v>2783</v>
      </c>
      <c r="AA79">
        <v>10445</v>
      </c>
      <c r="AB79" s="21">
        <v>1012.8363815479593</v>
      </c>
      <c r="AC79">
        <v>1238</v>
      </c>
      <c r="AD79" s="27">
        <f t="shared" si="72"/>
        <v>0.17322065789367919</v>
      </c>
      <c r="AE79" s="27">
        <f t="shared" si="73"/>
        <v>7.874466623294496E-2</v>
      </c>
      <c r="AF79" s="29">
        <f t="shared" si="74"/>
        <v>2.1997763935052106</v>
      </c>
      <c r="AG79" s="29">
        <f t="shared" si="75"/>
        <v>0.7306026958752273</v>
      </c>
      <c r="AH79" s="29">
        <f t="shared" si="76"/>
        <v>3.7531440891124688</v>
      </c>
      <c r="AI79"/>
      <c r="AJ79" s="51">
        <f t="shared" si="77"/>
        <v>54.472650935331941</v>
      </c>
      <c r="AK79" s="29">
        <f t="shared" si="78"/>
        <v>3.7531440891124688</v>
      </c>
      <c r="AL79" s="58">
        <f t="shared" si="79"/>
        <v>0.7306026958752273</v>
      </c>
    </row>
    <row r="80" spans="1:38" x14ac:dyDescent="0.2">
      <c r="A80" s="1">
        <v>131</v>
      </c>
      <c r="B80" s="1">
        <v>147</v>
      </c>
      <c r="C80" s="1" t="s">
        <v>92</v>
      </c>
      <c r="D80" s="66">
        <v>12</v>
      </c>
      <c r="E80">
        <v>1162</v>
      </c>
      <c r="F80" s="36">
        <v>2188</v>
      </c>
      <c r="G80" s="34">
        <v>8921.3511999999992</v>
      </c>
      <c r="H80">
        <v>0.84499999999999997</v>
      </c>
      <c r="I80" s="25">
        <f t="shared" si="62"/>
        <v>0.16793874713222404</v>
      </c>
      <c r="J80" s="25">
        <f t="shared" si="63"/>
        <v>7.486844409089298E-2</v>
      </c>
      <c r="K80" s="27">
        <f t="shared" si="64"/>
        <v>2.2431179006249997</v>
      </c>
      <c r="L80" s="27">
        <f t="shared" si="65"/>
        <v>0.73355122546806306</v>
      </c>
      <c r="M80" s="27">
        <f t="shared" si="66"/>
        <v>4.0773999999999999</v>
      </c>
      <c r="O80" s="51">
        <f t="shared" si="67"/>
        <v>46.526534206711794</v>
      </c>
      <c r="P80" s="27">
        <f t="shared" si="68"/>
        <v>4.0773999999999999</v>
      </c>
      <c r="Q80" s="58">
        <f t="shared" si="69"/>
        <v>0.73355122546806306</v>
      </c>
      <c r="R80" s="156">
        <f t="shared" si="70"/>
        <v>950.65902694566125</v>
      </c>
      <c r="S80" s="156">
        <f t="shared" si="71"/>
        <v>1125.0402685747472</v>
      </c>
      <c r="T80" s="153"/>
      <c r="U80" s="153"/>
      <c r="W80" s="49">
        <v>131</v>
      </c>
      <c r="X80" s="78">
        <v>12</v>
      </c>
      <c r="Y80" s="17">
        <v>0.92500000000000004</v>
      </c>
      <c r="Z80">
        <v>3096</v>
      </c>
      <c r="AA80">
        <v>11103</v>
      </c>
      <c r="AB80" s="21">
        <v>1041.4706895884913</v>
      </c>
      <c r="AC80">
        <v>1273</v>
      </c>
      <c r="AD80" s="27">
        <f t="shared" si="72"/>
        <v>0.17414702563836873</v>
      </c>
      <c r="AE80" s="27">
        <f t="shared" si="73"/>
        <v>8.057227295145418E-2</v>
      </c>
      <c r="AF80" s="29">
        <f t="shared" si="74"/>
        <v>2.16137660337936</v>
      </c>
      <c r="AG80" s="29">
        <f t="shared" si="75"/>
        <v>0.7197660665976634</v>
      </c>
      <c r="AH80" s="29">
        <f t="shared" si="76"/>
        <v>3.5862403100775193</v>
      </c>
      <c r="AI80"/>
      <c r="AJ80" s="51">
        <f t="shared" si="77"/>
        <v>57.904245412636719</v>
      </c>
      <c r="AK80" s="29">
        <f t="shared" si="78"/>
        <v>3.5862403100775193</v>
      </c>
      <c r="AL80" s="58">
        <f t="shared" si="79"/>
        <v>0.7197660665976634</v>
      </c>
    </row>
    <row r="81" spans="1:38" x14ac:dyDescent="0.2">
      <c r="A81" s="1">
        <v>131</v>
      </c>
      <c r="B81" s="1">
        <v>147</v>
      </c>
      <c r="C81" s="1" t="s">
        <v>92</v>
      </c>
      <c r="D81" s="66">
        <v>12</v>
      </c>
      <c r="E81">
        <v>1190</v>
      </c>
      <c r="F81" s="36">
        <v>2392</v>
      </c>
      <c r="G81" s="34">
        <v>9440</v>
      </c>
      <c r="H81">
        <v>0.86499999999999999</v>
      </c>
      <c r="I81" s="25">
        <f t="shared" si="62"/>
        <v>0.16943791564550525</v>
      </c>
      <c r="J81" s="25">
        <f t="shared" si="63"/>
        <v>7.6206175292895209E-2</v>
      </c>
      <c r="K81" s="27">
        <f t="shared" si="64"/>
        <v>2.2234145066889632</v>
      </c>
      <c r="L81" s="27">
        <f t="shared" si="65"/>
        <v>0.7303459518149501</v>
      </c>
      <c r="M81" s="27">
        <f t="shared" si="66"/>
        <v>3.9464882943143813</v>
      </c>
      <c r="O81" s="51">
        <f t="shared" si="67"/>
        <v>49.231385814220538</v>
      </c>
      <c r="P81" s="27">
        <f t="shared" si="68"/>
        <v>3.9464882943143813</v>
      </c>
      <c r="Q81" s="58">
        <f t="shared" si="69"/>
        <v>0.7303459518149501</v>
      </c>
      <c r="R81" s="156">
        <f t="shared" si="70"/>
        <v>973.56647337808693</v>
      </c>
      <c r="S81" s="156">
        <f t="shared" si="71"/>
        <v>1125.5103738474993</v>
      </c>
      <c r="T81" s="153"/>
      <c r="U81" s="153"/>
      <c r="W81" s="49">
        <v>131</v>
      </c>
      <c r="X81" s="78">
        <v>12</v>
      </c>
      <c r="Y81" s="17">
        <v>0.95</v>
      </c>
      <c r="Z81">
        <v>3429</v>
      </c>
      <c r="AA81">
        <v>11706</v>
      </c>
      <c r="AB81" s="21">
        <v>1069</v>
      </c>
      <c r="AC81">
        <v>1307</v>
      </c>
      <c r="AD81" s="27">
        <f t="shared" si="72"/>
        <v>0.174176625949402</v>
      </c>
      <c r="AE81" s="27">
        <f t="shared" si="73"/>
        <v>8.2453785022478909E-2</v>
      </c>
      <c r="AF81" s="29">
        <f t="shared" si="74"/>
        <v>2.1124151656824148</v>
      </c>
      <c r="AG81" s="29">
        <f t="shared" si="75"/>
        <v>0.70352106352783483</v>
      </c>
      <c r="AH81" s="29">
        <f t="shared" si="76"/>
        <v>3.4138232720909887</v>
      </c>
      <c r="AI81"/>
      <c r="AJ81" s="51">
        <f t="shared" si="77"/>
        <v>61.049004485303563</v>
      </c>
      <c r="AK81" s="29">
        <f t="shared" si="78"/>
        <v>3.4138232720909887</v>
      </c>
      <c r="AL81" s="58">
        <f t="shared" si="79"/>
        <v>0.70352106352783483</v>
      </c>
    </row>
    <row r="82" spans="1:38" x14ac:dyDescent="0.2">
      <c r="A82" s="1">
        <v>131</v>
      </c>
      <c r="B82" s="1">
        <v>147</v>
      </c>
      <c r="C82" s="1" t="s">
        <v>92</v>
      </c>
      <c r="D82" s="66">
        <v>12</v>
      </c>
      <c r="E82">
        <v>1231</v>
      </c>
      <c r="F82" s="36">
        <v>2702</v>
      </c>
      <c r="G82" s="34">
        <v>10246.254199999999</v>
      </c>
      <c r="H82">
        <v>0.89300000000000002</v>
      </c>
      <c r="I82" s="25">
        <f t="shared" si="62"/>
        <v>0.17186266780986534</v>
      </c>
      <c r="J82" s="25">
        <f t="shared" si="63"/>
        <v>7.7764442015934923E-2</v>
      </c>
      <c r="K82" s="27">
        <f t="shared" si="64"/>
        <v>2.21004180515625</v>
      </c>
      <c r="L82" s="27">
        <f t="shared" si="65"/>
        <v>0.73112924299951509</v>
      </c>
      <c r="M82" s="27">
        <f t="shared" si="66"/>
        <v>3.7920999999999996</v>
      </c>
      <c r="O82" s="51">
        <f t="shared" si="67"/>
        <v>53.436153990548476</v>
      </c>
      <c r="P82" s="27">
        <f t="shared" si="68"/>
        <v>3.7920999999999996</v>
      </c>
      <c r="Q82" s="58">
        <f t="shared" si="69"/>
        <v>0.73112924299951509</v>
      </c>
      <c r="R82" s="156">
        <f t="shared" si="70"/>
        <v>1007.1095199398529</v>
      </c>
      <c r="S82" s="156">
        <f t="shared" si="71"/>
        <v>1127.7822171778869</v>
      </c>
      <c r="T82" s="153"/>
      <c r="U82" s="153"/>
      <c r="AD82" s="27"/>
      <c r="AE82" s="27"/>
      <c r="AG82" s="29"/>
      <c r="AH82" s="29"/>
      <c r="AI82"/>
      <c r="AL82" s="58"/>
    </row>
    <row r="83" spans="1:38" x14ac:dyDescent="0.2">
      <c r="A83" s="1">
        <v>131</v>
      </c>
      <c r="B83" s="1">
        <v>147</v>
      </c>
      <c r="C83" s="1" t="s">
        <v>92</v>
      </c>
      <c r="D83" s="66">
        <v>12</v>
      </c>
      <c r="E83">
        <v>1255</v>
      </c>
      <c r="F83" s="36">
        <v>2933</v>
      </c>
      <c r="G83" s="34">
        <v>10786.9874</v>
      </c>
      <c r="H83" s="36">
        <v>0.91200000000000003</v>
      </c>
      <c r="I83" s="25">
        <f t="shared" si="62"/>
        <v>0.17407854520569757</v>
      </c>
      <c r="J83" s="25">
        <f t="shared" si="63"/>
        <v>7.9661918217626485E-2</v>
      </c>
      <c r="K83" s="27">
        <f t="shared" si="64"/>
        <v>2.1852165890625002</v>
      </c>
      <c r="L83" s="27">
        <f t="shared" si="65"/>
        <v>0.72756199384104581</v>
      </c>
      <c r="M83" s="27">
        <f t="shared" si="66"/>
        <v>3.6778</v>
      </c>
      <c r="O83" s="51">
        <f t="shared" si="67"/>
        <v>56.256179921878783</v>
      </c>
      <c r="P83" s="27">
        <f t="shared" si="68"/>
        <v>3.6778</v>
      </c>
      <c r="Q83" s="58">
        <f t="shared" si="69"/>
        <v>0.72756199384104581</v>
      </c>
      <c r="R83" s="156">
        <f t="shared" si="70"/>
        <v>1026.744474024789</v>
      </c>
      <c r="S83" s="156">
        <f t="shared" si="71"/>
        <v>1125.8163092377072</v>
      </c>
      <c r="T83" s="153"/>
      <c r="U83" s="153"/>
      <c r="Y83" s="17"/>
      <c r="AD83" s="27"/>
      <c r="AE83" s="27"/>
      <c r="AG83" s="29"/>
      <c r="AH83" s="29"/>
      <c r="AI83"/>
      <c r="AL83" s="58"/>
    </row>
    <row r="84" spans="1:38" x14ac:dyDescent="0.2">
      <c r="A84" s="1">
        <v>131</v>
      </c>
      <c r="B84" s="1">
        <v>147</v>
      </c>
      <c r="C84" s="1" t="s">
        <v>92</v>
      </c>
      <c r="D84" s="66">
        <v>12</v>
      </c>
      <c r="E84">
        <v>1289</v>
      </c>
      <c r="F84" s="36">
        <v>3266</v>
      </c>
      <c r="G84" s="34">
        <v>11448.963</v>
      </c>
      <c r="H84" s="36">
        <v>0.93700000000000006</v>
      </c>
      <c r="I84" s="25">
        <f t="shared" si="62"/>
        <v>0.17514302480613672</v>
      </c>
      <c r="J84" s="25">
        <f t="shared" si="63"/>
        <v>8.1870473584022302E-2</v>
      </c>
      <c r="K84" s="27">
        <f t="shared" si="64"/>
        <v>2.1392697164062495</v>
      </c>
      <c r="L84" s="27">
        <f t="shared" si="65"/>
        <v>0.71443851258565461</v>
      </c>
      <c r="M84" s="27">
        <f t="shared" si="66"/>
        <v>3.5055000000000001</v>
      </c>
      <c r="O84" s="51">
        <f t="shared" si="67"/>
        <v>59.708507905268625</v>
      </c>
      <c r="P84" s="27">
        <f t="shared" si="68"/>
        <v>3.5055000000000001</v>
      </c>
      <c r="Q84" s="58">
        <f t="shared" si="69"/>
        <v>0.71443851258565461</v>
      </c>
      <c r="R84" s="156">
        <f t="shared" si="70"/>
        <v>1054.5606589784486</v>
      </c>
      <c r="S84" s="156">
        <f t="shared" si="71"/>
        <v>1125.4649508841501</v>
      </c>
      <c r="T84" s="153"/>
      <c r="U84" s="153"/>
      <c r="AD84" s="27"/>
      <c r="AE84" s="27"/>
      <c r="AG84" s="29"/>
      <c r="AH84" s="29"/>
      <c r="AI84"/>
      <c r="AL84" s="58"/>
    </row>
    <row r="85" spans="1:38" x14ac:dyDescent="0.2">
      <c r="A85" s="1">
        <v>131</v>
      </c>
      <c r="B85" s="1">
        <v>147</v>
      </c>
      <c r="C85" s="1" t="s">
        <v>92</v>
      </c>
      <c r="D85" s="66">
        <v>12</v>
      </c>
      <c r="E85">
        <v>1322</v>
      </c>
      <c r="F85" s="36">
        <v>3575</v>
      </c>
      <c r="G85" s="34">
        <v>11928.702499999999</v>
      </c>
      <c r="H85" s="36">
        <v>0.96099999999999997</v>
      </c>
      <c r="I85" s="25">
        <f t="shared" si="62"/>
        <v>0.17348535773057003</v>
      </c>
      <c r="J85" s="25">
        <f t="shared" si="63"/>
        <v>8.3071404832456688E-2</v>
      </c>
      <c r="K85" s="27">
        <f t="shared" si="64"/>
        <v>2.0883883940625001</v>
      </c>
      <c r="L85" s="27">
        <f t="shared" si="65"/>
        <v>0.69413760873698105</v>
      </c>
      <c r="M85" s="27">
        <f t="shared" si="66"/>
        <v>3.3367</v>
      </c>
      <c r="O85" s="51">
        <f t="shared" si="67"/>
        <v>62.210440152601386</v>
      </c>
      <c r="P85" s="27">
        <f t="shared" si="68"/>
        <v>3.3367</v>
      </c>
      <c r="Q85" s="58">
        <f t="shared" si="69"/>
        <v>0.69413760873698105</v>
      </c>
      <c r="R85" s="156">
        <f t="shared" si="70"/>
        <v>1081.5587208452359</v>
      </c>
      <c r="S85" s="156">
        <f t="shared" si="71"/>
        <v>1125.4513224196005</v>
      </c>
      <c r="T85" s="153"/>
      <c r="U85" s="153"/>
      <c r="AD85" s="27"/>
      <c r="AE85" s="27"/>
      <c r="AG85" s="29"/>
      <c r="AH85" s="29"/>
      <c r="AI85"/>
      <c r="AL85" s="58"/>
    </row>
    <row r="86" spans="1:38" x14ac:dyDescent="0.2">
      <c r="E86"/>
      <c r="F86"/>
      <c r="G86"/>
      <c r="H86"/>
      <c r="M86" s="27"/>
      <c r="O86" s="51"/>
      <c r="P86" s="27"/>
      <c r="Q86" s="58"/>
      <c r="R86" s="156"/>
      <c r="T86" s="153"/>
      <c r="U86" s="153"/>
      <c r="AD86" s="27"/>
      <c r="AE86" s="27"/>
      <c r="AG86" s="29"/>
      <c r="AH86" s="29"/>
      <c r="AI86"/>
      <c r="AL86" s="58"/>
    </row>
    <row r="87" spans="1:38" x14ac:dyDescent="0.2">
      <c r="E87"/>
      <c r="F87"/>
      <c r="G87"/>
      <c r="H87"/>
      <c r="M87" s="27"/>
      <c r="O87" s="51"/>
      <c r="P87" s="27"/>
      <c r="Q87" s="58"/>
      <c r="R87" s="156"/>
      <c r="T87" s="153"/>
      <c r="U87" s="153"/>
      <c r="AD87" s="27"/>
      <c r="AE87" s="27"/>
      <c r="AG87" s="29"/>
      <c r="AH87" s="29"/>
      <c r="AI87"/>
      <c r="AL87" s="58"/>
    </row>
    <row r="88" spans="1:38" x14ac:dyDescent="0.2">
      <c r="A88" s="1">
        <v>132</v>
      </c>
      <c r="B88" s="1">
        <v>148</v>
      </c>
      <c r="C88" s="1" t="s">
        <v>92</v>
      </c>
      <c r="D88" s="66">
        <v>14</v>
      </c>
      <c r="E88">
        <v>732</v>
      </c>
      <c r="F88">
        <v>600</v>
      </c>
      <c r="G88">
        <v>3773</v>
      </c>
      <c r="H88">
        <v>0.53300000000000003</v>
      </c>
      <c r="I88" s="25">
        <f t="shared" ref="I88:I98" si="80">0.1515*(G88/1000)/(E88/1000)^2/($D$4/10)^4</f>
        <v>0.17897697843232108</v>
      </c>
      <c r="J88" s="25">
        <f t="shared" ref="J88:J98" si="81">0.5*(F88/1000)/(E88/1000)^3/($D$4/10)^5</f>
        <v>8.2127363572770909E-2</v>
      </c>
      <c r="K88" s="27">
        <f t="shared" ref="K88:K98" si="82">I88/J88</f>
        <v>2.1792612187499998</v>
      </c>
      <c r="L88" s="27">
        <f t="shared" ref="L88:L98" si="83">0.798*I88^1.5/J88</f>
        <v>0.73571696001780207</v>
      </c>
      <c r="M88" s="27">
        <f t="shared" ref="M88:M98" si="84">G88/F88</f>
        <v>6.2883333333333331</v>
      </c>
      <c r="N88"/>
      <c r="O88" s="51">
        <f t="shared" ref="O88:O98" si="85">G88/(PI()*$D$4^2/4)</f>
        <v>19.676908758162512</v>
      </c>
      <c r="P88" s="27">
        <f t="shared" ref="P88:P98" si="86">M88</f>
        <v>6.2883333333333331</v>
      </c>
      <c r="Q88" s="58">
        <f t="shared" ref="Q88:Q98" si="87">L88</f>
        <v>0.73571696001780207</v>
      </c>
      <c r="R88" s="156">
        <f>E88*(PI()/30)*($D$4/2)</f>
        <v>598.86609959055431</v>
      </c>
      <c r="S88" s="156">
        <f>R88/H88</f>
        <v>1123.5761718396891</v>
      </c>
      <c r="T88" s="153"/>
      <c r="U88" s="153"/>
      <c r="W88" s="49">
        <v>132</v>
      </c>
      <c r="X88" s="78">
        <v>14</v>
      </c>
      <c r="Y88" s="17">
        <v>0.72499999999999998</v>
      </c>
      <c r="Z88">
        <v>1643</v>
      </c>
      <c r="AA88">
        <v>7188</v>
      </c>
      <c r="AB88">
        <v>815</v>
      </c>
      <c r="AC88">
        <v>996</v>
      </c>
      <c r="AD88" s="27">
        <f t="shared" ref="AD88:AD94" si="88">0.1515*(AA88/1000)/(AC88/1000)^2/($D$4/10)^4</f>
        <v>0.18417128588764695</v>
      </c>
      <c r="AE88" s="27">
        <f t="shared" ref="AE88:AE94" si="89">0.5*(Z88/1000)/(AC88/1000)^3/($D$4/10)^5</f>
        <v>8.9274910282895428E-2</v>
      </c>
      <c r="AF88" s="29">
        <f t="shared" ref="AF88:AF94" si="90">AD88/AE88</f>
        <v>2.0629680310407785</v>
      </c>
      <c r="AG88" s="29">
        <f t="shared" ref="AG88:AG94" si="91">0.798*AD88^1.5/AE88</f>
        <v>0.70649053758000602</v>
      </c>
      <c r="AH88" s="29">
        <f t="shared" ref="AH88:AH94" si="92">AA88/Z88</f>
        <v>4.3749239196591603</v>
      </c>
      <c r="AI88"/>
      <c r="AJ88" s="51">
        <f t="shared" ref="AJ88:AJ94" si="93">AA88/(PI()*$D$4^2/4)</f>
        <v>37.486779791590813</v>
      </c>
      <c r="AK88" s="29">
        <f t="shared" ref="AK88:AK94" si="94">AH88</f>
        <v>4.3749239196591603</v>
      </c>
      <c r="AL88" s="58">
        <f t="shared" ref="AL88:AL94" si="95">AG88</f>
        <v>0.70649053758000602</v>
      </c>
    </row>
    <row r="89" spans="1:38" x14ac:dyDescent="0.2">
      <c r="A89" s="1">
        <v>132</v>
      </c>
      <c r="B89" s="1">
        <v>148</v>
      </c>
      <c r="C89" s="1" t="s">
        <v>92</v>
      </c>
      <c r="D89" s="66">
        <v>14</v>
      </c>
      <c r="E89">
        <v>796</v>
      </c>
      <c r="F89">
        <v>782</v>
      </c>
      <c r="G89">
        <v>4454</v>
      </c>
      <c r="H89" s="17">
        <v>0.57999999999999996</v>
      </c>
      <c r="I89" s="25">
        <f t="shared" si="80"/>
        <v>0.17867204410393675</v>
      </c>
      <c r="J89" s="25">
        <f t="shared" si="81"/>
        <v>8.3241025916938535E-2</v>
      </c>
      <c r="K89" s="27">
        <f t="shared" si="82"/>
        <v>2.1464421195652177</v>
      </c>
      <c r="L89" s="27">
        <f t="shared" si="83"/>
        <v>0.72401968846026332</v>
      </c>
      <c r="M89" s="27">
        <f t="shared" si="84"/>
        <v>5.6956521739130439</v>
      </c>
      <c r="N89"/>
      <c r="O89" s="51">
        <f t="shared" si="85"/>
        <v>23.228452586497699</v>
      </c>
      <c r="P89" s="27">
        <f t="shared" si="86"/>
        <v>5.6956521739130439</v>
      </c>
      <c r="Q89" s="58">
        <f t="shared" si="87"/>
        <v>0.72401968846026332</v>
      </c>
      <c r="R89" s="156">
        <f t="shared" ref="R89:R98" si="96">E89*(PI()/30)*($D$4/2)</f>
        <v>651.22597715038421</v>
      </c>
      <c r="S89" s="156">
        <f t="shared" ref="S89:S98" si="97">R89/H89</f>
        <v>1122.8034088799729</v>
      </c>
      <c r="T89" s="153"/>
      <c r="U89" s="153"/>
      <c r="W89" s="49">
        <v>132</v>
      </c>
      <c r="X89" s="78">
        <v>14</v>
      </c>
      <c r="Y89" s="17">
        <v>0.75</v>
      </c>
      <c r="Z89">
        <v>1859</v>
      </c>
      <c r="AA89">
        <v>7783</v>
      </c>
      <c r="AB89">
        <v>843</v>
      </c>
      <c r="AC89">
        <v>1030</v>
      </c>
      <c r="AD89" s="27">
        <f t="shared" si="88"/>
        <v>0.18646834223199174</v>
      </c>
      <c r="AE89" s="27">
        <f t="shared" si="89"/>
        <v>9.1335075037772481E-2</v>
      </c>
      <c r="AF89" s="29">
        <f t="shared" si="90"/>
        <v>2.0415852524878968</v>
      </c>
      <c r="AG89" s="29">
        <f t="shared" si="91"/>
        <v>0.70351435928813244</v>
      </c>
      <c r="AH89" s="29">
        <f t="shared" si="92"/>
        <v>4.1866594943518018</v>
      </c>
      <c r="AI89"/>
      <c r="AJ89" s="51">
        <f t="shared" si="93"/>
        <v>40.589817350855768</v>
      </c>
      <c r="AK89" s="29">
        <f t="shared" si="94"/>
        <v>4.1866594943518018</v>
      </c>
      <c r="AL89" s="58">
        <f t="shared" si="95"/>
        <v>0.70351435928813244</v>
      </c>
    </row>
    <row r="90" spans="1:38" x14ac:dyDescent="0.2">
      <c r="A90" s="1">
        <v>132</v>
      </c>
      <c r="B90" s="1">
        <v>148</v>
      </c>
      <c r="C90" s="1" t="s">
        <v>92</v>
      </c>
      <c r="D90" s="66">
        <v>14</v>
      </c>
      <c r="E90">
        <v>861</v>
      </c>
      <c r="F90">
        <v>995</v>
      </c>
      <c r="G90">
        <v>5175</v>
      </c>
      <c r="H90">
        <v>0.627</v>
      </c>
      <c r="I90" s="25">
        <f t="shared" si="80"/>
        <v>0.17743389245954183</v>
      </c>
      <c r="J90" s="25">
        <f t="shared" si="81"/>
        <v>8.3691914102154277E-2</v>
      </c>
      <c r="K90" s="27">
        <f t="shared" si="82"/>
        <v>2.1200840530778895</v>
      </c>
      <c r="L90" s="27">
        <f t="shared" si="83"/>
        <v>0.71264667092167966</v>
      </c>
      <c r="M90" s="27">
        <f t="shared" si="84"/>
        <v>5.2010050251256281</v>
      </c>
      <c r="N90"/>
      <c r="O90" s="51">
        <f t="shared" si="85"/>
        <v>26.988603981842299</v>
      </c>
      <c r="P90" s="27">
        <f t="shared" si="86"/>
        <v>5.2010050251256281</v>
      </c>
      <c r="Q90" s="58">
        <f t="shared" si="87"/>
        <v>0.71264667092167966</v>
      </c>
      <c r="R90" s="156">
        <f t="shared" si="96"/>
        <v>704.40397779708644</v>
      </c>
      <c r="S90" s="156">
        <f t="shared" si="97"/>
        <v>1123.4513202505366</v>
      </c>
      <c r="T90" s="153"/>
      <c r="U90" s="153"/>
      <c r="W90" s="49">
        <v>132</v>
      </c>
      <c r="X90" s="78">
        <v>14</v>
      </c>
      <c r="Y90" s="17">
        <v>0.77500000000000002</v>
      </c>
      <c r="Z90">
        <v>2092</v>
      </c>
      <c r="AA90">
        <v>8409</v>
      </c>
      <c r="AB90">
        <v>871</v>
      </c>
      <c r="AC90">
        <v>1064</v>
      </c>
      <c r="AD90" s="27">
        <f t="shared" si="88"/>
        <v>0.18879636369721292</v>
      </c>
      <c r="AE90" s="27">
        <f t="shared" si="89"/>
        <v>9.3240945883279039E-2</v>
      </c>
      <c r="AF90" s="29">
        <f t="shared" si="90"/>
        <v>2.0248224844646274</v>
      </c>
      <c r="AG90" s="29">
        <f t="shared" si="91"/>
        <v>0.70208009250530778</v>
      </c>
      <c r="AH90" s="29">
        <f t="shared" si="92"/>
        <v>4.019598470363289</v>
      </c>
      <c r="AI90"/>
      <c r="AJ90" s="51">
        <f t="shared" si="93"/>
        <v>43.854525774553025</v>
      </c>
      <c r="AK90" s="29">
        <f t="shared" si="94"/>
        <v>4.019598470363289</v>
      </c>
      <c r="AL90" s="58">
        <f t="shared" si="95"/>
        <v>0.70208009250530778</v>
      </c>
    </row>
    <row r="91" spans="1:38" x14ac:dyDescent="0.2">
      <c r="A91" s="1">
        <v>132</v>
      </c>
      <c r="B91" s="1">
        <v>148</v>
      </c>
      <c r="C91" s="1" t="s">
        <v>92</v>
      </c>
      <c r="D91" s="66">
        <v>14</v>
      </c>
      <c r="E91">
        <v>924</v>
      </c>
      <c r="F91">
        <v>1266</v>
      </c>
      <c r="G91">
        <v>6061</v>
      </c>
      <c r="H91">
        <v>0.67300000000000004</v>
      </c>
      <c r="I91" s="25">
        <f t="shared" si="80"/>
        <v>0.18044002157081013</v>
      </c>
      <c r="J91" s="25">
        <f t="shared" si="81"/>
        <v>8.6156424276984209E-2</v>
      </c>
      <c r="K91" s="27">
        <f t="shared" si="82"/>
        <v>2.0943304354265408</v>
      </c>
      <c r="L91" s="27">
        <f t="shared" si="83"/>
        <v>0.70992836818404126</v>
      </c>
      <c r="M91" s="27">
        <f t="shared" si="84"/>
        <v>4.787519747235387</v>
      </c>
      <c r="N91"/>
      <c r="O91" s="51">
        <f t="shared" si="85"/>
        <v>31.609261591100708</v>
      </c>
      <c r="P91" s="27">
        <f t="shared" si="86"/>
        <v>4.787519747235387</v>
      </c>
      <c r="Q91" s="58">
        <f t="shared" si="87"/>
        <v>0.70992836818404126</v>
      </c>
      <c r="R91" s="156">
        <f t="shared" si="96"/>
        <v>755.94573227004389</v>
      </c>
      <c r="S91" s="156">
        <f t="shared" si="97"/>
        <v>1123.2477448291884</v>
      </c>
      <c r="T91" s="153"/>
      <c r="U91" s="153"/>
      <c r="W91" s="49">
        <v>132</v>
      </c>
      <c r="X91" s="78">
        <v>14</v>
      </c>
      <c r="Y91" s="17">
        <v>0.8</v>
      </c>
      <c r="Z91">
        <v>2349</v>
      </c>
      <c r="AA91">
        <v>9071</v>
      </c>
      <c r="AB91">
        <v>899</v>
      </c>
      <c r="AC91">
        <v>1099</v>
      </c>
      <c r="AD91" s="27">
        <f t="shared" si="88"/>
        <v>0.19089401432772454</v>
      </c>
      <c r="AE91" s="27">
        <f t="shared" si="89"/>
        <v>9.5007920773913374E-2</v>
      </c>
      <c r="AF91" s="29">
        <f t="shared" si="90"/>
        <v>2.0092431533365258</v>
      </c>
      <c r="AG91" s="29">
        <f t="shared" si="91"/>
        <v>0.70053775119171302</v>
      </c>
      <c r="AH91" s="29">
        <f t="shared" si="92"/>
        <v>3.8616432524478501</v>
      </c>
      <c r="AI91"/>
      <c r="AJ91" s="51">
        <f t="shared" si="93"/>
        <v>47.306981008558743</v>
      </c>
      <c r="AK91" s="29">
        <f t="shared" si="94"/>
        <v>3.8616432524478501</v>
      </c>
      <c r="AL91" s="58">
        <f t="shared" si="95"/>
        <v>0.70053775119171302</v>
      </c>
    </row>
    <row r="92" spans="1:38" x14ac:dyDescent="0.2">
      <c r="A92" s="1">
        <v>132</v>
      </c>
      <c r="B92" s="1">
        <v>148</v>
      </c>
      <c r="C92" s="1" t="s">
        <v>92</v>
      </c>
      <c r="D92" s="66">
        <v>14</v>
      </c>
      <c r="E92">
        <v>983</v>
      </c>
      <c r="F92">
        <v>1577</v>
      </c>
      <c r="G92">
        <v>6989</v>
      </c>
      <c r="H92">
        <v>0.71599999999999997</v>
      </c>
      <c r="I92" s="25">
        <f t="shared" si="80"/>
        <v>0.18384022106777578</v>
      </c>
      <c r="J92" s="25">
        <f t="shared" si="81"/>
        <v>8.9133511044535457E-2</v>
      </c>
      <c r="K92" s="27">
        <f t="shared" si="82"/>
        <v>2.0625264158608116</v>
      </c>
      <c r="L92" s="27">
        <f t="shared" si="83"/>
        <v>0.70570416017520543</v>
      </c>
      <c r="M92" s="27">
        <f t="shared" si="84"/>
        <v>4.4318325935320226</v>
      </c>
      <c r="N92"/>
      <c r="O92" s="51">
        <f t="shared" si="85"/>
        <v>36.448957145719</v>
      </c>
      <c r="P92" s="27">
        <f t="shared" si="86"/>
        <v>4.4318325935320226</v>
      </c>
      <c r="Q92" s="58">
        <f t="shared" si="87"/>
        <v>0.70570416017520543</v>
      </c>
      <c r="R92" s="156">
        <f t="shared" si="96"/>
        <v>804.21499439551212</v>
      </c>
      <c r="S92" s="156">
        <f t="shared" si="97"/>
        <v>1123.2052994350729</v>
      </c>
      <c r="T92" s="153"/>
      <c r="U92" s="153"/>
      <c r="W92" s="49">
        <v>132</v>
      </c>
      <c r="X92" s="78">
        <v>14</v>
      </c>
      <c r="Y92" s="17">
        <v>0.82499999999999996</v>
      </c>
      <c r="Z92">
        <v>2630</v>
      </c>
      <c r="AA92">
        <v>9784</v>
      </c>
      <c r="AB92">
        <v>927</v>
      </c>
      <c r="AC92">
        <v>1133</v>
      </c>
      <c r="AD92" s="27">
        <f t="shared" si="88"/>
        <v>0.19372655388973498</v>
      </c>
      <c r="AE92" s="27">
        <f t="shared" si="89"/>
        <v>9.7081369271968906E-2</v>
      </c>
      <c r="AF92" s="29">
        <f t="shared" si="90"/>
        <v>1.9955070199619775</v>
      </c>
      <c r="AG92" s="29">
        <f t="shared" si="91"/>
        <v>0.70089139455235416</v>
      </c>
      <c r="AH92" s="29">
        <f t="shared" si="92"/>
        <v>3.7201520912547528</v>
      </c>
      <c r="AI92"/>
      <c r="AJ92" s="51">
        <f t="shared" si="93"/>
        <v>51.025410890501462</v>
      </c>
      <c r="AK92" s="29">
        <f t="shared" si="94"/>
        <v>3.7201520912547528</v>
      </c>
      <c r="AL92" s="58">
        <f t="shared" si="95"/>
        <v>0.70089139455235416</v>
      </c>
    </row>
    <row r="93" spans="1:38" x14ac:dyDescent="0.2">
      <c r="A93" s="1">
        <v>132</v>
      </c>
      <c r="B93" s="1">
        <v>148</v>
      </c>
      <c r="C93" s="1" t="s">
        <v>92</v>
      </c>
      <c r="D93" s="66">
        <v>14</v>
      </c>
      <c r="E93">
        <v>1047</v>
      </c>
      <c r="F93">
        <v>1955</v>
      </c>
      <c r="G93">
        <v>8062</v>
      </c>
      <c r="H93">
        <v>0.76200000000000001</v>
      </c>
      <c r="I93" s="25">
        <f t="shared" si="80"/>
        <v>0.18693127115256308</v>
      </c>
      <c r="J93" s="25">
        <f t="shared" si="81"/>
        <v>9.1448500983579525E-2</v>
      </c>
      <c r="K93" s="27">
        <f t="shared" si="82"/>
        <v>2.0441152030051146</v>
      </c>
      <c r="L93" s="27">
        <f t="shared" si="83"/>
        <v>0.70525997798657825</v>
      </c>
      <c r="M93" s="27">
        <f t="shared" si="84"/>
        <v>4.1237851662404088</v>
      </c>
      <c r="N93"/>
      <c r="O93" s="51">
        <f t="shared" si="85"/>
        <v>42.044855130746399</v>
      </c>
      <c r="P93" s="27">
        <f t="shared" si="86"/>
        <v>4.1237851662404088</v>
      </c>
      <c r="Q93" s="58">
        <f t="shared" si="87"/>
        <v>0.70525997798657825</v>
      </c>
      <c r="R93" s="156">
        <f t="shared" si="96"/>
        <v>856.57487195534202</v>
      </c>
      <c r="S93" s="156">
        <f t="shared" si="97"/>
        <v>1124.1140051907375</v>
      </c>
      <c r="T93" s="153"/>
      <c r="U93" s="153"/>
      <c r="W93" s="49">
        <v>132</v>
      </c>
      <c r="X93" s="78">
        <v>14</v>
      </c>
      <c r="Y93" s="17">
        <v>0.85</v>
      </c>
      <c r="Z93">
        <v>2948</v>
      </c>
      <c r="AA93">
        <v>10550</v>
      </c>
      <c r="AB93">
        <v>955</v>
      </c>
      <c r="AC93">
        <v>1167</v>
      </c>
      <c r="AD93" s="27">
        <f t="shared" si="88"/>
        <v>0.19689889383936574</v>
      </c>
      <c r="AE93" s="27">
        <f t="shared" si="89"/>
        <v>9.9582903643760226E-2</v>
      </c>
      <c r="AF93" s="29">
        <f t="shared" si="90"/>
        <v>1.9772359173592267</v>
      </c>
      <c r="AG93" s="29">
        <f t="shared" si="91"/>
        <v>0.70013698579331829</v>
      </c>
      <c r="AH93" s="29">
        <f t="shared" si="92"/>
        <v>3.5786974219810039</v>
      </c>
      <c r="AI93"/>
      <c r="AJ93" s="51">
        <f t="shared" si="93"/>
        <v>55.020245798731644</v>
      </c>
      <c r="AK93" s="29">
        <f t="shared" si="94"/>
        <v>3.5786974219810039</v>
      </c>
      <c r="AL93" s="58">
        <f t="shared" si="95"/>
        <v>0.70013698579331829</v>
      </c>
    </row>
    <row r="94" spans="1:38" x14ac:dyDescent="0.2">
      <c r="A94" s="1">
        <v>132</v>
      </c>
      <c r="B94" s="1">
        <v>148</v>
      </c>
      <c r="C94" s="1" t="s">
        <v>92</v>
      </c>
      <c r="D94" s="66">
        <v>14</v>
      </c>
      <c r="E94">
        <v>1100</v>
      </c>
      <c r="F94">
        <v>2368</v>
      </c>
      <c r="G94">
        <v>9113</v>
      </c>
      <c r="H94">
        <v>0.80100000000000005</v>
      </c>
      <c r="I94" s="25">
        <f t="shared" si="80"/>
        <v>0.19142935177943796</v>
      </c>
      <c r="J94" s="25">
        <f t="shared" si="81"/>
        <v>9.5515425966641587E-2</v>
      </c>
      <c r="K94" s="27">
        <f t="shared" si="82"/>
        <v>2.0041720993454395</v>
      </c>
      <c r="L94" s="27">
        <f t="shared" si="83"/>
        <v>0.69974880845686727</v>
      </c>
      <c r="M94" s="27">
        <f t="shared" si="84"/>
        <v>3.8483952702702702</v>
      </c>
      <c r="N94"/>
      <c r="O94" s="51">
        <f t="shared" si="85"/>
        <v>47.526018953918623</v>
      </c>
      <c r="P94" s="27">
        <f t="shared" si="86"/>
        <v>3.8483952702702702</v>
      </c>
      <c r="Q94" s="58">
        <f t="shared" si="87"/>
        <v>0.69974880845686727</v>
      </c>
      <c r="R94" s="156">
        <f t="shared" si="96"/>
        <v>899.93539555957614</v>
      </c>
      <c r="S94" s="156">
        <f t="shared" si="97"/>
        <v>1123.5148508858629</v>
      </c>
      <c r="T94" s="153"/>
      <c r="U94" s="153"/>
      <c r="W94" s="49">
        <v>132</v>
      </c>
      <c r="X94" s="78">
        <v>14</v>
      </c>
      <c r="Y94" s="17">
        <v>0.875</v>
      </c>
      <c r="Z94">
        <v>3295</v>
      </c>
      <c r="AA94">
        <v>11363</v>
      </c>
      <c r="AB94">
        <v>983</v>
      </c>
      <c r="AC94">
        <v>1202</v>
      </c>
      <c r="AD94" s="27">
        <f t="shared" si="88"/>
        <v>0.19990175185915876</v>
      </c>
      <c r="AE94" s="27">
        <f t="shared" si="89"/>
        <v>0.10186192755974048</v>
      </c>
      <c r="AF94" s="29">
        <f t="shared" si="90"/>
        <v>1.9624776071699548</v>
      </c>
      <c r="AG94" s="29">
        <f t="shared" si="91"/>
        <v>0.70018999579664709</v>
      </c>
      <c r="AH94" s="29">
        <f t="shared" si="92"/>
        <v>3.4485584218512897</v>
      </c>
      <c r="AI94"/>
      <c r="AJ94" s="51">
        <f t="shared" si="93"/>
        <v>59.260194598197884</v>
      </c>
      <c r="AK94" s="29">
        <f t="shared" si="94"/>
        <v>3.4485584218512897</v>
      </c>
      <c r="AL94" s="58">
        <f t="shared" si="95"/>
        <v>0.70018999579664709</v>
      </c>
    </row>
    <row r="95" spans="1:38" x14ac:dyDescent="0.2">
      <c r="A95" s="1">
        <v>132</v>
      </c>
      <c r="B95" s="1">
        <v>148</v>
      </c>
      <c r="C95" s="1" t="s">
        <v>92</v>
      </c>
      <c r="D95" s="66">
        <v>14</v>
      </c>
      <c r="E95">
        <v>1129</v>
      </c>
      <c r="F95">
        <v>2599</v>
      </c>
      <c r="G95">
        <v>9691</v>
      </c>
      <c r="H95">
        <v>0.82199999999999995</v>
      </c>
      <c r="I95" s="25">
        <f t="shared" si="80"/>
        <v>0.19324721265661471</v>
      </c>
      <c r="J95" s="25">
        <f t="shared" si="81"/>
        <v>9.6960384264476035E-2</v>
      </c>
      <c r="K95" s="27">
        <f t="shared" si="82"/>
        <v>1.9930532879232397</v>
      </c>
      <c r="L95" s="27">
        <f t="shared" si="83"/>
        <v>0.69916297411735639</v>
      </c>
      <c r="M95" s="27">
        <f t="shared" si="84"/>
        <v>3.7287418237783765</v>
      </c>
      <c r="N95"/>
      <c r="O95" s="51">
        <f t="shared" si="85"/>
        <v>50.540398297204582</v>
      </c>
      <c r="P95" s="27">
        <f t="shared" si="86"/>
        <v>3.7287418237783765</v>
      </c>
      <c r="Q95" s="58">
        <f t="shared" si="87"/>
        <v>0.69916297411735639</v>
      </c>
      <c r="R95" s="156">
        <f t="shared" si="96"/>
        <v>923.66096507887403</v>
      </c>
      <c r="S95" s="156">
        <f t="shared" si="97"/>
        <v>1123.6751399986304</v>
      </c>
      <c r="T95" s="153"/>
      <c r="U95" s="153"/>
      <c r="AD95" s="27"/>
      <c r="AE95" s="27"/>
      <c r="AG95" s="29"/>
      <c r="AH95" s="29"/>
      <c r="AI95"/>
      <c r="AL95" s="58"/>
    </row>
    <row r="96" spans="1:38" x14ac:dyDescent="0.2">
      <c r="A96" s="1">
        <v>132</v>
      </c>
      <c r="B96" s="1">
        <v>148</v>
      </c>
      <c r="C96" s="1" t="s">
        <v>92</v>
      </c>
      <c r="D96" s="66">
        <v>14</v>
      </c>
      <c r="E96">
        <v>1160</v>
      </c>
      <c r="F96">
        <v>2856</v>
      </c>
      <c r="G96">
        <v>10330</v>
      </c>
      <c r="H96">
        <v>0.84499999999999997</v>
      </c>
      <c r="I96" s="25">
        <f t="shared" si="80"/>
        <v>0.19512677730321046</v>
      </c>
      <c r="J96" s="25">
        <f t="shared" si="81"/>
        <v>9.8232254081758175E-2</v>
      </c>
      <c r="K96" s="27">
        <f t="shared" si="82"/>
        <v>1.9863819590336134</v>
      </c>
      <c r="L96" s="27">
        <f t="shared" si="83"/>
        <v>0.7002031971426832</v>
      </c>
      <c r="M96" s="27">
        <f t="shared" si="84"/>
        <v>3.6169467787114846</v>
      </c>
      <c r="N96"/>
      <c r="O96" s="51">
        <f t="shared" si="85"/>
        <v>53.872904180179894</v>
      </c>
      <c r="P96" s="27">
        <f t="shared" si="86"/>
        <v>3.6169467787114846</v>
      </c>
      <c r="Q96" s="58">
        <f t="shared" si="87"/>
        <v>0.7002031971426832</v>
      </c>
      <c r="R96" s="156">
        <f t="shared" si="96"/>
        <v>949.02278077191659</v>
      </c>
      <c r="S96" s="156">
        <f t="shared" si="97"/>
        <v>1123.1038825703156</v>
      </c>
      <c r="T96" s="153"/>
      <c r="U96" s="153"/>
      <c r="AD96" s="27"/>
      <c r="AE96" s="27"/>
      <c r="AG96" s="29"/>
      <c r="AH96" s="29"/>
      <c r="AI96"/>
      <c r="AL96" s="58"/>
    </row>
    <row r="97" spans="1:38" x14ac:dyDescent="0.2">
      <c r="A97" s="1">
        <v>132</v>
      </c>
      <c r="B97" s="1">
        <v>148</v>
      </c>
      <c r="C97" s="1" t="s">
        <v>92</v>
      </c>
      <c r="D97" s="66">
        <v>14</v>
      </c>
      <c r="E97">
        <v>1190</v>
      </c>
      <c r="F97">
        <v>3171</v>
      </c>
      <c r="G97">
        <v>11134</v>
      </c>
      <c r="H97">
        <v>0.86599999999999999</v>
      </c>
      <c r="I97" s="25">
        <f t="shared" si="80"/>
        <v>0.19984340601663728</v>
      </c>
      <c r="J97" s="25">
        <f t="shared" si="81"/>
        <v>0.10102415629338241</v>
      </c>
      <c r="K97" s="27">
        <f t="shared" si="82"/>
        <v>1.9781744619205301</v>
      </c>
      <c r="L97" s="27">
        <f t="shared" si="83"/>
        <v>0.70568744952731799</v>
      </c>
      <c r="M97" s="27">
        <f t="shared" si="84"/>
        <v>3.5111952065594449</v>
      </c>
      <c r="N97"/>
      <c r="O97" s="51">
        <f t="shared" si="85"/>
        <v>58.065916277069014</v>
      </c>
      <c r="P97" s="27">
        <f t="shared" si="86"/>
        <v>3.5111952065594449</v>
      </c>
      <c r="Q97" s="58">
        <f t="shared" si="87"/>
        <v>0.70568744952731799</v>
      </c>
      <c r="R97" s="156">
        <f t="shared" si="96"/>
        <v>973.56647337808693</v>
      </c>
      <c r="S97" s="156">
        <f t="shared" si="97"/>
        <v>1124.210708288784</v>
      </c>
      <c r="T97" s="153"/>
      <c r="U97" s="153"/>
      <c r="AD97" s="27"/>
      <c r="AE97" s="27"/>
      <c r="AG97" s="29"/>
      <c r="AH97" s="29"/>
      <c r="AI97"/>
      <c r="AL97" s="58"/>
    </row>
    <row r="98" spans="1:38" x14ac:dyDescent="0.2">
      <c r="A98" s="1">
        <v>132</v>
      </c>
      <c r="B98" s="1">
        <v>148</v>
      </c>
      <c r="C98" s="1" t="s">
        <v>92</v>
      </c>
      <c r="D98" s="66">
        <v>14</v>
      </c>
      <c r="E98">
        <v>1219</v>
      </c>
      <c r="F98">
        <v>3488</v>
      </c>
      <c r="G98">
        <v>11773</v>
      </c>
      <c r="H98">
        <v>0.88800000000000001</v>
      </c>
      <c r="I98" s="25">
        <f t="shared" si="80"/>
        <v>0.20137811046960175</v>
      </c>
      <c r="J98" s="25">
        <f t="shared" si="81"/>
        <v>0.10337969193442002</v>
      </c>
      <c r="K98" s="27">
        <f t="shared" si="82"/>
        <v>1.947946513492689</v>
      </c>
      <c r="L98" s="27">
        <f t="shared" si="83"/>
        <v>0.69756719741123896</v>
      </c>
      <c r="M98" s="27">
        <f t="shared" si="84"/>
        <v>3.3752866972477062</v>
      </c>
      <c r="N98"/>
      <c r="O98" s="51">
        <f t="shared" si="85"/>
        <v>61.398422160044326</v>
      </c>
      <c r="P98" s="27">
        <f t="shared" si="86"/>
        <v>3.3752866972477062</v>
      </c>
      <c r="Q98" s="58">
        <f t="shared" si="87"/>
        <v>0.69756719741123896</v>
      </c>
      <c r="R98" s="156">
        <f t="shared" si="96"/>
        <v>997.29204289738482</v>
      </c>
      <c r="S98" s="156">
        <f t="shared" si="97"/>
        <v>1123.0766248844423</v>
      </c>
      <c r="T98" s="153"/>
      <c r="U98" s="153"/>
      <c r="AD98" s="27"/>
      <c r="AE98" s="27"/>
      <c r="AG98" s="29"/>
      <c r="AH98" s="29"/>
      <c r="AI98"/>
      <c r="AL98" s="58"/>
    </row>
    <row r="99" spans="1:38" x14ac:dyDescent="0.2">
      <c r="E99"/>
      <c r="F99"/>
      <c r="G99"/>
      <c r="H99"/>
      <c r="I99" s="25"/>
      <c r="J99" s="25"/>
      <c r="K99" s="27"/>
      <c r="L99" s="27"/>
      <c r="M99" s="27"/>
      <c r="N99"/>
      <c r="O99" s="51"/>
      <c r="P99" s="27"/>
      <c r="Q99" s="58"/>
      <c r="R99" s="156"/>
      <c r="T99" s="153"/>
      <c r="U99" s="153"/>
      <c r="AD99" s="27"/>
      <c r="AE99" s="27"/>
      <c r="AG99" s="29"/>
      <c r="AH99" s="29"/>
      <c r="AI99"/>
      <c r="AL99" s="58"/>
    </row>
    <row r="100" spans="1:38" x14ac:dyDescent="0.2">
      <c r="E100"/>
      <c r="F100"/>
      <c r="G100"/>
      <c r="H100"/>
      <c r="I100" s="25"/>
      <c r="J100" s="25"/>
      <c r="K100" s="27"/>
      <c r="L100" s="27"/>
      <c r="M100" s="27"/>
      <c r="N100"/>
      <c r="O100" s="51"/>
      <c r="P100" s="27"/>
      <c r="Q100" s="58"/>
      <c r="R100" s="156"/>
      <c r="T100" s="153"/>
      <c r="U100" s="153"/>
      <c r="AD100" s="27"/>
      <c r="AE100" s="27"/>
      <c r="AG100" s="29"/>
      <c r="AH100" s="29"/>
      <c r="AI100"/>
      <c r="AL100" s="58"/>
    </row>
    <row r="101" spans="1:38" x14ac:dyDescent="0.2">
      <c r="A101" s="1">
        <v>133</v>
      </c>
      <c r="B101" s="1">
        <v>149</v>
      </c>
      <c r="C101" s="1" t="s">
        <v>92</v>
      </c>
      <c r="D101" s="66">
        <v>16</v>
      </c>
      <c r="E101">
        <v>729</v>
      </c>
      <c r="F101">
        <v>736</v>
      </c>
      <c r="G101">
        <v>4210</v>
      </c>
      <c r="H101" s="17">
        <v>0.53100000000000003</v>
      </c>
      <c r="I101" s="25">
        <f t="shared" ref="I101:I108" si="98">0.1515*(G101/1000)/(E101/1000)^2/($D$4/10)^4</f>
        <v>0.2013536784523588</v>
      </c>
      <c r="J101" s="25">
        <f t="shared" ref="J101:J108" si="99">0.5*(F101/1000)/(E101/1000)^3/($D$4/10)^5</f>
        <v>0.10199176410414372</v>
      </c>
      <c r="K101" s="27">
        <f t="shared" ref="K101:K108" si="100">I101/J101</f>
        <v>1.9742150772758151</v>
      </c>
      <c r="L101" s="27">
        <f t="shared" ref="L101:L108" si="101">0.798*I101^1.5/J101</f>
        <v>0.70693118413219913</v>
      </c>
      <c r="M101" s="27">
        <f t="shared" ref="M101:M117" si="102">G101/F101</f>
        <v>5.7201086956521738</v>
      </c>
      <c r="N101"/>
      <c r="O101" s="51">
        <f t="shared" ref="O101:O108" si="103">G101/(PI()*$D$4^2/4)</f>
        <v>21.955946427740304</v>
      </c>
      <c r="P101" s="27">
        <f t="shared" ref="P101:P108" si="104">M101</f>
        <v>5.7201086956521738</v>
      </c>
      <c r="Q101" s="58">
        <f t="shared" ref="Q101:Q108" si="105">L101</f>
        <v>0.70693118413219913</v>
      </c>
      <c r="R101" s="156">
        <f t="shared" ref="R101:R108" si="106">E101*(PI()/30)*($D$4/2)</f>
        <v>596.4117303299372</v>
      </c>
      <c r="S101" s="156">
        <f t="shared" ref="S101:S108" si="107">R101/H101</f>
        <v>1123.1859328247403</v>
      </c>
      <c r="T101" s="153"/>
      <c r="U101" s="153"/>
      <c r="W101" s="49">
        <v>133</v>
      </c>
      <c r="X101" s="78">
        <v>16</v>
      </c>
      <c r="Y101" s="17">
        <v>0.72499999999999998</v>
      </c>
      <c r="Z101">
        <v>2097</v>
      </c>
      <c r="AA101">
        <v>8278</v>
      </c>
      <c r="AB101">
        <v>814</v>
      </c>
      <c r="AC101">
        <v>995</v>
      </c>
      <c r="AD101" s="27">
        <f>0.1515*(AA101/1000)/(AC101/1000)^2/($D$4/10)^4</f>
        <v>0.2125258634708416</v>
      </c>
      <c r="AE101" s="27">
        <f>0.5*(Z101/1000)/(AC101/1000)^3/($D$4/10)^5</f>
        <v>0.11428758676481318</v>
      </c>
      <c r="AF101" s="29">
        <f>AD101/AE101</f>
        <v>1.8595708378040052</v>
      </c>
      <c r="AG101" s="29">
        <f>0.798*AD101^1.5/AE101</f>
        <v>0.68410302826793867</v>
      </c>
      <c r="AH101" s="29">
        <f>AA101/Z101</f>
        <v>3.9475441106342393</v>
      </c>
      <c r="AI101"/>
      <c r="AJ101" s="51">
        <f>AA101/(PI()*$D$4^2/4)</f>
        <v>43.171335992597207</v>
      </c>
      <c r="AK101" s="29">
        <f>AH101</f>
        <v>3.9475441106342393</v>
      </c>
      <c r="AL101" s="58">
        <f>AG101</f>
        <v>0.68410302826793867</v>
      </c>
    </row>
    <row r="102" spans="1:38" x14ac:dyDescent="0.2">
      <c r="A102" s="1">
        <v>133</v>
      </c>
      <c r="B102" s="1">
        <v>149</v>
      </c>
      <c r="C102" s="1" t="s">
        <v>92</v>
      </c>
      <c r="D102" s="66">
        <v>16</v>
      </c>
      <c r="E102">
        <v>801</v>
      </c>
      <c r="F102">
        <v>1002</v>
      </c>
      <c r="G102">
        <v>5119</v>
      </c>
      <c r="H102" s="17">
        <v>0.58399999999999996</v>
      </c>
      <c r="I102" s="25">
        <f t="shared" si="98"/>
        <v>0.20279284412985638</v>
      </c>
      <c r="J102" s="25">
        <f t="shared" si="99"/>
        <v>0.10467429572582494</v>
      </c>
      <c r="K102" s="27">
        <f t="shared" si="100"/>
        <v>1.937370036489521</v>
      </c>
      <c r="L102" s="27">
        <f t="shared" si="101"/>
        <v>0.69621244643053026</v>
      </c>
      <c r="M102" s="27">
        <f t="shared" si="102"/>
        <v>5.1087824351297408</v>
      </c>
      <c r="N102"/>
      <c r="O102" s="51">
        <f t="shared" si="103"/>
        <v>26.696553388029127</v>
      </c>
      <c r="P102" s="27">
        <f t="shared" si="104"/>
        <v>5.1087824351297408</v>
      </c>
      <c r="Q102" s="58">
        <f t="shared" si="105"/>
        <v>0.69621244643053026</v>
      </c>
      <c r="R102" s="156">
        <f t="shared" si="106"/>
        <v>655.31659258474588</v>
      </c>
      <c r="S102" s="156">
        <f t="shared" si="107"/>
        <v>1122.1174530560718</v>
      </c>
      <c r="T102" s="153"/>
      <c r="U102" s="153"/>
      <c r="W102" s="49">
        <v>133</v>
      </c>
      <c r="X102" s="78">
        <v>16</v>
      </c>
      <c r="Y102" s="17">
        <v>0.75</v>
      </c>
      <c r="Z102">
        <v>2383</v>
      </c>
      <c r="AA102">
        <v>8995</v>
      </c>
      <c r="AB102">
        <v>842</v>
      </c>
      <c r="AC102">
        <v>1029</v>
      </c>
      <c r="AD102" s="27">
        <f>0.1515*(AA102/1000)/(AC102/1000)^2/($D$4/10)^4</f>
        <v>0.21592500927788022</v>
      </c>
      <c r="AE102" s="27">
        <f>0.5*(Z102/1000)/(AC102/1000)^3/($D$4/10)^5</f>
        <v>0.11742154551627312</v>
      </c>
      <c r="AF102" s="29">
        <f>AD102/AE102</f>
        <v>1.8388874744282409</v>
      </c>
      <c r="AG102" s="29">
        <f>0.798*AD102^1.5/AE102</f>
        <v>0.68188246025248955</v>
      </c>
      <c r="AH102" s="29">
        <f>AA102/Z102</f>
        <v>3.7746537977339489</v>
      </c>
      <c r="AI102"/>
      <c r="AJ102" s="51">
        <f>AA102/(PI()*$D$4^2/4)</f>
        <v>46.910626631240866</v>
      </c>
      <c r="AK102" s="29">
        <f>AH102</f>
        <v>3.7746537977339489</v>
      </c>
      <c r="AL102" s="58">
        <f>AG102</f>
        <v>0.68188246025248955</v>
      </c>
    </row>
    <row r="103" spans="1:38" x14ac:dyDescent="0.2">
      <c r="A103" s="1">
        <v>133</v>
      </c>
      <c r="B103" s="1">
        <v>149</v>
      </c>
      <c r="C103" s="1" t="s">
        <v>92</v>
      </c>
      <c r="D103" s="66">
        <v>16</v>
      </c>
      <c r="E103">
        <v>850</v>
      </c>
      <c r="F103">
        <v>1224</v>
      </c>
      <c r="G103">
        <v>5841</v>
      </c>
      <c r="H103" s="17">
        <v>0.61899999999999999</v>
      </c>
      <c r="I103" s="25">
        <f t="shared" si="98"/>
        <v>0.2054858321990865</v>
      </c>
      <c r="J103" s="25">
        <f t="shared" si="99"/>
        <v>0.1070026454366782</v>
      </c>
      <c r="K103" s="27">
        <f t="shared" si="100"/>
        <v>1.920380859375</v>
      </c>
      <c r="L103" s="27">
        <f t="shared" si="101"/>
        <v>0.69467425151238082</v>
      </c>
      <c r="M103" s="27">
        <f t="shared" si="102"/>
        <v>4.7720588235294121</v>
      </c>
      <c r="N103"/>
      <c r="O103" s="51">
        <f t="shared" si="103"/>
        <v>30.461919972548959</v>
      </c>
      <c r="P103" s="27">
        <f t="shared" si="104"/>
        <v>4.7720588235294121</v>
      </c>
      <c r="Q103" s="58">
        <f t="shared" si="105"/>
        <v>0.69467425151238082</v>
      </c>
      <c r="R103" s="156">
        <f t="shared" si="106"/>
        <v>695.40462384149055</v>
      </c>
      <c r="S103" s="156">
        <f t="shared" si="107"/>
        <v>1123.4323486938458</v>
      </c>
      <c r="T103" s="153"/>
      <c r="U103" s="153"/>
      <c r="W103" s="49">
        <v>133</v>
      </c>
      <c r="X103" s="78">
        <v>16</v>
      </c>
      <c r="Y103" s="17">
        <v>0.77500000000000002</v>
      </c>
      <c r="Z103">
        <v>2700</v>
      </c>
      <c r="AA103">
        <v>9766</v>
      </c>
      <c r="AB103">
        <v>870</v>
      </c>
      <c r="AC103">
        <v>1063</v>
      </c>
      <c r="AD103" s="27">
        <f>0.1515*(AA103/1000)/(AC103/1000)^2/($D$4/10)^4</f>
        <v>0.21967605443675009</v>
      </c>
      <c r="AE103" s="27">
        <f>0.5*(Z103/1000)/(AC103/1000)^3/($D$4/10)^5</f>
        <v>0.12067959523031466</v>
      </c>
      <c r="AF103" s="29">
        <f>AD103/AE103</f>
        <v>1.8203247534722222</v>
      </c>
      <c r="AG103" s="29">
        <f>0.798*AD103^1.5/AE103</f>
        <v>0.68083696335239874</v>
      </c>
      <c r="AH103" s="29">
        <f>AA103/Z103</f>
        <v>3.6170370370370368</v>
      </c>
      <c r="AI103"/>
      <c r="AJ103" s="51">
        <f>AA103/(PI()*$D$4^2/4)</f>
        <v>50.931537485347228</v>
      </c>
      <c r="AK103" s="29">
        <f>AH103</f>
        <v>3.6170370370370368</v>
      </c>
      <c r="AL103" s="58">
        <f>AG103</f>
        <v>0.68083696335239874</v>
      </c>
    </row>
    <row r="104" spans="1:38" x14ac:dyDescent="0.2">
      <c r="A104" s="1">
        <v>133</v>
      </c>
      <c r="B104" s="1">
        <v>149</v>
      </c>
      <c r="C104" s="1" t="s">
        <v>92</v>
      </c>
      <c r="D104" s="66">
        <v>16</v>
      </c>
      <c r="E104">
        <v>926</v>
      </c>
      <c r="F104">
        <v>1631</v>
      </c>
      <c r="G104" s="47">
        <v>7038</v>
      </c>
      <c r="H104" s="17">
        <v>0.67500000000000004</v>
      </c>
      <c r="I104" s="25">
        <f t="shared" si="98"/>
        <v>0.2086218623088226</v>
      </c>
      <c r="J104" s="25">
        <f t="shared" si="99"/>
        <v>0.11027850635256839</v>
      </c>
      <c r="K104" s="27">
        <f t="shared" si="100"/>
        <v>1.8917726509809931</v>
      </c>
      <c r="L104" s="27">
        <f t="shared" si="101"/>
        <v>0.68952774039040876</v>
      </c>
      <c r="M104" s="27">
        <f t="shared" si="102"/>
        <v>4.3151440833844266</v>
      </c>
      <c r="N104"/>
      <c r="O104" s="51">
        <f t="shared" si="103"/>
        <v>36.704501415305529</v>
      </c>
      <c r="P104" s="27">
        <f t="shared" si="104"/>
        <v>4.3151440833844266</v>
      </c>
      <c r="Q104" s="58">
        <f t="shared" si="105"/>
        <v>0.68952774039040876</v>
      </c>
      <c r="R104" s="156">
        <f t="shared" si="106"/>
        <v>757.58197844378856</v>
      </c>
      <c r="S104" s="156">
        <f t="shared" si="107"/>
        <v>1122.3436717685756</v>
      </c>
      <c r="T104" s="153"/>
      <c r="U104" s="153"/>
      <c r="W104" s="49">
        <v>133</v>
      </c>
      <c r="X104" s="78">
        <v>16</v>
      </c>
      <c r="Y104" s="17">
        <v>0.8</v>
      </c>
      <c r="Z104">
        <v>3049</v>
      </c>
      <c r="AA104">
        <v>10591</v>
      </c>
      <c r="AB104">
        <v>898</v>
      </c>
      <c r="AC104">
        <v>1098</v>
      </c>
      <c r="AD104" s="27">
        <f>0.1515*(AA104/1000)/(AC104/1000)^2/($D$4/10)^4</f>
        <v>0.22328770840494883</v>
      </c>
      <c r="AE104" s="27">
        <f>0.5*(Z104/1000)/(AC104/1000)^3/($D$4/10)^5</f>
        <v>0.12365744767080414</v>
      </c>
      <c r="AF104" s="29">
        <f>AD104/AE104</f>
        <v>1.8056955938422434</v>
      </c>
      <c r="AG104" s="29">
        <f>0.798*AD104^1.5/AE104</f>
        <v>0.68089451852480676</v>
      </c>
      <c r="AH104" s="29">
        <f>AA104/Z104</f>
        <v>3.4735979009511313</v>
      </c>
      <c r="AI104"/>
      <c r="AJ104" s="51">
        <f>AA104/(PI()*$D$4^2/4)</f>
        <v>55.234068554916284</v>
      </c>
      <c r="AK104" s="29">
        <f>AH104</f>
        <v>3.4735979009511313</v>
      </c>
      <c r="AL104" s="58">
        <f>AG104</f>
        <v>0.68089451852480676</v>
      </c>
    </row>
    <row r="105" spans="1:38" x14ac:dyDescent="0.2">
      <c r="A105" s="1">
        <v>133</v>
      </c>
      <c r="B105" s="1">
        <v>149</v>
      </c>
      <c r="C105" s="1" t="s">
        <v>92</v>
      </c>
      <c r="D105" s="66">
        <v>16</v>
      </c>
      <c r="E105">
        <v>979</v>
      </c>
      <c r="F105">
        <v>1976</v>
      </c>
      <c r="G105" s="47">
        <v>7946</v>
      </c>
      <c r="H105" s="17">
        <v>0.71299999999999997</v>
      </c>
      <c r="I105" s="25">
        <f t="shared" si="98"/>
        <v>0.21072482696278644</v>
      </c>
      <c r="J105" s="25">
        <f t="shared" si="99"/>
        <v>0.1130599369932065</v>
      </c>
      <c r="K105" s="27">
        <f t="shared" si="100"/>
        <v>1.8638328710146759</v>
      </c>
      <c r="L105" s="27">
        <f t="shared" si="101"/>
        <v>0.68275943617638801</v>
      </c>
      <c r="M105" s="27">
        <f t="shared" si="102"/>
        <v>4.0212550607287447</v>
      </c>
      <c r="N105"/>
      <c r="O105" s="51">
        <f t="shared" si="103"/>
        <v>41.439893186419113</v>
      </c>
      <c r="P105" s="27">
        <f t="shared" si="104"/>
        <v>4.0212550607287447</v>
      </c>
      <c r="Q105" s="58">
        <f t="shared" si="105"/>
        <v>0.68275943617638801</v>
      </c>
      <c r="R105" s="156">
        <f t="shared" si="106"/>
        <v>800.94250204802279</v>
      </c>
      <c r="S105" s="156">
        <f t="shared" si="107"/>
        <v>1123.3415175989101</v>
      </c>
      <c r="T105" s="153"/>
      <c r="U105" s="153"/>
    </row>
    <row r="106" spans="1:38" x14ac:dyDescent="0.2">
      <c r="A106" s="1">
        <v>133</v>
      </c>
      <c r="B106" s="1">
        <v>149</v>
      </c>
      <c r="C106" s="1" t="s">
        <v>92</v>
      </c>
      <c r="D106" s="66">
        <v>16</v>
      </c>
      <c r="E106">
        <v>1047</v>
      </c>
      <c r="F106">
        <v>2525</v>
      </c>
      <c r="G106" s="47">
        <v>9370</v>
      </c>
      <c r="H106" s="17">
        <v>0.76300000000000001</v>
      </c>
      <c r="I106" s="25">
        <f t="shared" si="98"/>
        <v>0.21725949028770974</v>
      </c>
      <c r="J106" s="25">
        <f t="shared" si="99"/>
        <v>0.11811123528569734</v>
      </c>
      <c r="K106" s="27">
        <f t="shared" si="100"/>
        <v>1.8394481249999994</v>
      </c>
      <c r="L106" s="27">
        <f t="shared" si="101"/>
        <v>0.68419487087077546</v>
      </c>
      <c r="M106" s="27">
        <f t="shared" si="102"/>
        <v>3.7108910891089111</v>
      </c>
      <c r="N106"/>
      <c r="O106" s="51">
        <f t="shared" si="103"/>
        <v>48.866322571954072</v>
      </c>
      <c r="P106" s="27">
        <f t="shared" si="104"/>
        <v>3.7108910891089111</v>
      </c>
      <c r="Q106" s="58">
        <f t="shared" si="105"/>
        <v>0.68419487087077546</v>
      </c>
      <c r="R106" s="156">
        <f t="shared" si="106"/>
        <v>856.57487195534202</v>
      </c>
      <c r="S106" s="156">
        <f t="shared" si="107"/>
        <v>1122.6407234014966</v>
      </c>
      <c r="T106" s="153"/>
      <c r="U106" s="153"/>
    </row>
    <row r="107" spans="1:38" x14ac:dyDescent="0.2">
      <c r="A107" s="1">
        <v>133</v>
      </c>
      <c r="B107" s="1">
        <v>149</v>
      </c>
      <c r="C107" s="1" t="s">
        <v>92</v>
      </c>
      <c r="D107" s="66">
        <v>16</v>
      </c>
      <c r="E107">
        <v>1105</v>
      </c>
      <c r="F107">
        <v>3129</v>
      </c>
      <c r="G107" s="47">
        <v>10815</v>
      </c>
      <c r="H107" s="17">
        <v>0.80500000000000005</v>
      </c>
      <c r="I107" s="25">
        <f t="shared" si="98"/>
        <v>0.22513058326045737</v>
      </c>
      <c r="J107" s="25">
        <f t="shared" si="99"/>
        <v>0.12450551910186727</v>
      </c>
      <c r="K107" s="27">
        <f t="shared" si="100"/>
        <v>1.8081976195469793</v>
      </c>
      <c r="L107" s="27">
        <f t="shared" si="101"/>
        <v>0.68464593317383216</v>
      </c>
      <c r="M107" s="27">
        <f t="shared" si="102"/>
        <v>3.4563758389261743</v>
      </c>
      <c r="N107"/>
      <c r="O107" s="51">
        <f t="shared" si="103"/>
        <v>56.402270930168974</v>
      </c>
      <c r="P107" s="27">
        <f t="shared" si="104"/>
        <v>3.4563758389261743</v>
      </c>
      <c r="Q107" s="58">
        <f t="shared" si="105"/>
        <v>0.68464593317383216</v>
      </c>
      <c r="R107" s="156">
        <f t="shared" si="106"/>
        <v>904.02601099393792</v>
      </c>
      <c r="S107" s="156">
        <f t="shared" si="107"/>
        <v>1123.0136782533389</v>
      </c>
      <c r="T107" s="153"/>
      <c r="U107" s="153"/>
    </row>
    <row r="108" spans="1:38" x14ac:dyDescent="0.2">
      <c r="A108" s="1">
        <v>133</v>
      </c>
      <c r="B108" s="1">
        <v>149</v>
      </c>
      <c r="C108" s="1" t="s">
        <v>92</v>
      </c>
      <c r="D108" s="66">
        <v>16</v>
      </c>
      <c r="E108">
        <v>1112</v>
      </c>
      <c r="F108">
        <v>3208</v>
      </c>
      <c r="G108" s="47">
        <v>10918</v>
      </c>
      <c r="H108" s="17">
        <v>0.81</v>
      </c>
      <c r="I108" s="25">
        <f t="shared" si="98"/>
        <v>0.22442231824853778</v>
      </c>
      <c r="J108" s="25">
        <f t="shared" si="99"/>
        <v>0.12525350051515122</v>
      </c>
      <c r="K108" s="27">
        <f t="shared" si="100"/>
        <v>1.7917448799875311</v>
      </c>
      <c r="L108" s="27">
        <f t="shared" si="101"/>
        <v>0.67734836307773327</v>
      </c>
      <c r="M108" s="27">
        <f t="shared" si="102"/>
        <v>3.4033665835411471</v>
      </c>
      <c r="N108"/>
      <c r="O108" s="51">
        <f t="shared" si="103"/>
        <v>56.939435415218206</v>
      </c>
      <c r="P108" s="27">
        <f t="shared" si="104"/>
        <v>3.4033665835411471</v>
      </c>
      <c r="Q108" s="58">
        <f t="shared" si="105"/>
        <v>0.67734836307773327</v>
      </c>
      <c r="R108" s="156">
        <f t="shared" si="106"/>
        <v>909.75287260204414</v>
      </c>
      <c r="S108" s="156">
        <f t="shared" si="107"/>
        <v>1123.1516945704248</v>
      </c>
      <c r="T108" s="153"/>
      <c r="U108" s="153"/>
    </row>
    <row r="109" spans="1:38" x14ac:dyDescent="0.2">
      <c r="E109"/>
      <c r="F109"/>
      <c r="G109"/>
      <c r="H109"/>
      <c r="I109" s="25"/>
      <c r="J109" s="25"/>
      <c r="K109" s="27"/>
      <c r="L109" s="27"/>
      <c r="M109" s="27"/>
      <c r="N109"/>
      <c r="O109" s="51"/>
      <c r="P109" s="27"/>
      <c r="Q109" s="58"/>
      <c r="R109" s="156"/>
      <c r="T109" s="153"/>
      <c r="U109" s="153"/>
    </row>
    <row r="110" spans="1:38" x14ac:dyDescent="0.2">
      <c r="E110"/>
      <c r="F110"/>
      <c r="G110"/>
      <c r="H110"/>
      <c r="I110" s="25"/>
      <c r="J110" s="25"/>
      <c r="K110" s="27"/>
      <c r="L110" s="27"/>
      <c r="M110" s="27"/>
      <c r="O110" s="51"/>
      <c r="P110" s="27"/>
      <c r="Q110" s="58"/>
      <c r="R110" s="156"/>
      <c r="T110" s="153"/>
      <c r="U110" s="153"/>
    </row>
    <row r="111" spans="1:38" x14ac:dyDescent="0.2">
      <c r="A111" s="1">
        <v>134</v>
      </c>
      <c r="B111" s="1">
        <v>150</v>
      </c>
      <c r="C111" s="1" t="s">
        <v>92</v>
      </c>
      <c r="D111" s="66">
        <v>18</v>
      </c>
      <c r="E111" s="47">
        <v>735</v>
      </c>
      <c r="F111" s="47">
        <v>938</v>
      </c>
      <c r="G111" s="47">
        <v>4727</v>
      </c>
      <c r="H111" s="17">
        <v>0.53500000000000003</v>
      </c>
      <c r="I111" s="25">
        <f t="shared" ref="I111:I117" si="108">0.1515*(G111/1000)/(E111/1000)^2/($D$4/10)^4</f>
        <v>0.22240443990648345</v>
      </c>
      <c r="J111" s="25">
        <f t="shared" ref="J111:J117" si="109">0.5*(F111/1000)/(E111/1000)^3/($D$4/10)^5</f>
        <v>0.12682670088168732</v>
      </c>
      <c r="K111" s="27">
        <f t="shared" ref="K111:K117" si="110">I111/J111</f>
        <v>1.7536089668843284</v>
      </c>
      <c r="L111" s="27">
        <f t="shared" ref="L111:L117" si="111">0.798*I111^1.5/J111</f>
        <v>0.65994444156144505</v>
      </c>
      <c r="M111" s="27">
        <f t="shared" si="102"/>
        <v>5.0394456289978677</v>
      </c>
      <c r="O111" s="51">
        <f t="shared" ref="O111:O117" si="112">G111/(PI()*$D$4^2/4)</f>
        <v>24.652199231336915</v>
      </c>
      <c r="P111" s="27">
        <f t="shared" ref="P111:P117" si="113">M111</f>
        <v>5.0394456289978677</v>
      </c>
      <c r="Q111" s="58">
        <f t="shared" ref="Q111:Q117" si="114">L111</f>
        <v>0.65994444156144505</v>
      </c>
      <c r="R111" s="156">
        <f t="shared" ref="R111:R117" si="115">E111*(PI()/30)*($D$4/2)</f>
        <v>601.32046885117131</v>
      </c>
      <c r="S111" s="156">
        <f t="shared" ref="S111:S117" si="116">R111/H111</f>
        <v>1123.9634931797593</v>
      </c>
      <c r="T111" s="153"/>
      <c r="U111" s="153"/>
      <c r="W111" s="49">
        <v>134</v>
      </c>
      <c r="X111" s="78">
        <v>18</v>
      </c>
      <c r="Y111" s="17">
        <v>0.72499999999999998</v>
      </c>
      <c r="Z111">
        <v>2621</v>
      </c>
      <c r="AA111">
        <v>9017</v>
      </c>
      <c r="AB111">
        <v>815</v>
      </c>
      <c r="AC111">
        <v>996</v>
      </c>
      <c r="AD111" s="27">
        <f>0.1515*(AA111/1000)/(AC111/1000)^2/($D$4/10)^4</f>
        <v>0.23103401291721098</v>
      </c>
      <c r="AE111" s="27">
        <f>0.5*(Z111/1000)/(AC111/1000)^3/($D$4/10)^5</f>
        <v>0.14241603155901941</v>
      </c>
      <c r="AF111" s="29">
        <f>AD111/AE111</f>
        <v>1.6222472314956122</v>
      </c>
      <c r="AG111" s="29">
        <f>0.798*AD111^1.5/AE111</f>
        <v>0.62223995417838029</v>
      </c>
      <c r="AH111" s="29">
        <f>AA111/Z111</f>
        <v>3.440289965661961</v>
      </c>
      <c r="AI111"/>
      <c r="AJ111" s="51">
        <f>AA111/(PI()*$D$4^2/4)</f>
        <v>47.025360793096041</v>
      </c>
      <c r="AK111" s="29">
        <f>AH111</f>
        <v>3.440289965661961</v>
      </c>
      <c r="AL111" s="58">
        <f>AG111</f>
        <v>0.62223995417838029</v>
      </c>
    </row>
    <row r="112" spans="1:38" x14ac:dyDescent="0.2">
      <c r="A112" s="1">
        <v>134</v>
      </c>
      <c r="B112" s="1">
        <v>150</v>
      </c>
      <c r="C112" s="1" t="s">
        <v>92</v>
      </c>
      <c r="D112" s="66">
        <v>18</v>
      </c>
      <c r="E112">
        <v>799</v>
      </c>
      <c r="F112">
        <v>1207</v>
      </c>
      <c r="G112" s="47">
        <v>5531</v>
      </c>
      <c r="H112" s="17">
        <v>0.58199999999999996</v>
      </c>
      <c r="I112" s="25">
        <f t="shared" si="108"/>
        <v>0.22021283530169905</v>
      </c>
      <c r="J112" s="25">
        <f t="shared" si="109"/>
        <v>0.12703892391785898</v>
      </c>
      <c r="K112" s="27">
        <f t="shared" si="110"/>
        <v>1.7334280589788733</v>
      </c>
      <c r="L112" s="27">
        <f t="shared" si="111"/>
        <v>0.64912752936670737</v>
      </c>
      <c r="M112" s="27">
        <f t="shared" si="102"/>
        <v>4.5824357912178959</v>
      </c>
      <c r="O112" s="51">
        <f t="shared" si="112"/>
        <v>28.845211328226039</v>
      </c>
      <c r="P112" s="27">
        <f t="shared" si="113"/>
        <v>4.5824357912178959</v>
      </c>
      <c r="Q112" s="58">
        <f t="shared" si="114"/>
        <v>0.64912752936670737</v>
      </c>
      <c r="R112" s="156">
        <f t="shared" si="115"/>
        <v>653.6803464110011</v>
      </c>
      <c r="S112" s="156">
        <f t="shared" si="116"/>
        <v>1123.1621072353971</v>
      </c>
      <c r="T112" s="153"/>
      <c r="U112" s="153"/>
    </row>
    <row r="113" spans="1:21" x14ac:dyDescent="0.2">
      <c r="A113" s="1">
        <v>134</v>
      </c>
      <c r="B113" s="1">
        <v>150</v>
      </c>
      <c r="C113" s="1" t="s">
        <v>92</v>
      </c>
      <c r="D113" s="66">
        <v>18</v>
      </c>
      <c r="E113">
        <v>856</v>
      </c>
      <c r="F113">
        <v>1528</v>
      </c>
      <c r="G113" s="47">
        <v>6419</v>
      </c>
      <c r="H113" s="17">
        <v>0.623</v>
      </c>
      <c r="I113" s="25">
        <f t="shared" si="108"/>
        <v>0.22266521434535769</v>
      </c>
      <c r="J113" s="25">
        <f t="shared" si="109"/>
        <v>0.13078921539896968</v>
      </c>
      <c r="K113" s="27">
        <f t="shared" si="110"/>
        <v>1.7024738138089006</v>
      </c>
      <c r="L113" s="27">
        <f t="shared" si="111"/>
        <v>0.64107600156895761</v>
      </c>
      <c r="M113" s="27">
        <f t="shared" si="102"/>
        <v>4.2009162303664924</v>
      </c>
      <c r="O113" s="51">
        <f t="shared" si="112"/>
        <v>33.476299315834922</v>
      </c>
      <c r="P113" s="27">
        <f t="shared" si="113"/>
        <v>4.2009162303664924</v>
      </c>
      <c r="Q113" s="58">
        <f t="shared" si="114"/>
        <v>0.64107600156895761</v>
      </c>
      <c r="R113" s="156">
        <f t="shared" si="115"/>
        <v>700.31336236272466</v>
      </c>
      <c r="S113" s="156">
        <f t="shared" si="116"/>
        <v>1124.098494964245</v>
      </c>
      <c r="T113" s="153"/>
      <c r="U113" s="153"/>
    </row>
    <row r="114" spans="1:21" x14ac:dyDescent="0.2">
      <c r="A114" s="1">
        <v>134</v>
      </c>
      <c r="B114" s="1">
        <v>150</v>
      </c>
      <c r="C114" s="1" t="s">
        <v>92</v>
      </c>
      <c r="D114" s="66">
        <v>18</v>
      </c>
      <c r="E114">
        <v>899</v>
      </c>
      <c r="F114">
        <v>1784</v>
      </c>
      <c r="G114" s="47">
        <v>7141</v>
      </c>
      <c r="H114" s="17">
        <v>0.65500000000000003</v>
      </c>
      <c r="I114" s="25">
        <f t="shared" si="108"/>
        <v>0.22458056928392814</v>
      </c>
      <c r="J114" s="25">
        <f t="shared" si="109"/>
        <v>0.13182131785659068</v>
      </c>
      <c r="K114" s="27">
        <f t="shared" si="110"/>
        <v>1.7036741320417603</v>
      </c>
      <c r="L114" s="27">
        <f t="shared" si="111"/>
        <v>0.64428127554837122</v>
      </c>
      <c r="M114" s="27">
        <f t="shared" si="102"/>
        <v>4.0028026905829597</v>
      </c>
      <c r="O114" s="51">
        <f t="shared" si="112"/>
        <v>37.241665900354754</v>
      </c>
      <c r="P114" s="27">
        <f t="shared" si="113"/>
        <v>4.0028026905829597</v>
      </c>
      <c r="Q114" s="58">
        <f t="shared" si="114"/>
        <v>0.64428127554837122</v>
      </c>
      <c r="R114" s="156">
        <f t="shared" si="115"/>
        <v>735.49265509823533</v>
      </c>
      <c r="S114" s="156">
        <f t="shared" si="116"/>
        <v>1122.8895497682981</v>
      </c>
      <c r="T114" s="153"/>
      <c r="U114" s="153"/>
    </row>
    <row r="115" spans="1:21" x14ac:dyDescent="0.2">
      <c r="A115" s="1">
        <v>134</v>
      </c>
      <c r="B115" s="1">
        <v>150</v>
      </c>
      <c r="C115" s="1" t="s">
        <v>92</v>
      </c>
      <c r="D115" s="66">
        <v>18</v>
      </c>
      <c r="E115" s="68">
        <v>951</v>
      </c>
      <c r="F115" s="47">
        <v>2174</v>
      </c>
      <c r="G115" s="47">
        <v>8008</v>
      </c>
      <c r="H115" s="50">
        <v>0.69199999999999995</v>
      </c>
      <c r="I115" s="25">
        <f t="shared" si="108"/>
        <v>0.22505857222395814</v>
      </c>
      <c r="J115" s="25">
        <f t="shared" si="109"/>
        <v>0.13570250456317798</v>
      </c>
      <c r="K115" s="27">
        <f t="shared" si="110"/>
        <v>1.6584702909383617</v>
      </c>
      <c r="L115" s="27">
        <f t="shared" si="111"/>
        <v>0.62785356884619636</v>
      </c>
      <c r="M115" s="27">
        <f t="shared" si="102"/>
        <v>3.6835326586936521</v>
      </c>
      <c r="O115" s="51">
        <f t="shared" si="112"/>
        <v>41.763234915283697</v>
      </c>
      <c r="P115" s="27">
        <f t="shared" si="113"/>
        <v>3.6835326586936521</v>
      </c>
      <c r="Q115" s="58">
        <f t="shared" si="114"/>
        <v>0.62785356884619636</v>
      </c>
      <c r="R115" s="156">
        <f t="shared" si="115"/>
        <v>778.03505561559712</v>
      </c>
      <c r="S115" s="156">
        <f t="shared" si="116"/>
        <v>1124.328115051441</v>
      </c>
      <c r="T115" s="153"/>
      <c r="U115" s="153"/>
    </row>
    <row r="116" spans="1:21" x14ac:dyDescent="0.2">
      <c r="A116" s="1">
        <v>134</v>
      </c>
      <c r="B116" s="1">
        <v>150</v>
      </c>
      <c r="C116" s="1" t="s">
        <v>92</v>
      </c>
      <c r="D116" s="66">
        <v>18</v>
      </c>
      <c r="E116" s="68">
        <v>979</v>
      </c>
      <c r="F116" s="47">
        <v>2411</v>
      </c>
      <c r="G116" s="47">
        <v>8566</v>
      </c>
      <c r="H116" s="50">
        <v>0.71299999999999997</v>
      </c>
      <c r="I116" s="25">
        <f t="shared" si="108"/>
        <v>0.22716698562336129</v>
      </c>
      <c r="J116" s="25">
        <f t="shared" si="109"/>
        <v>0.13794914377055711</v>
      </c>
      <c r="K116" s="27">
        <f t="shared" si="110"/>
        <v>1.6467444408440481</v>
      </c>
      <c r="L116" s="27">
        <f t="shared" si="111"/>
        <v>0.62632782361449846</v>
      </c>
      <c r="M116" s="27">
        <f t="shared" si="102"/>
        <v>3.5528826213189548</v>
      </c>
      <c r="O116" s="51">
        <f t="shared" si="112"/>
        <v>44.673310475064952</v>
      </c>
      <c r="P116" s="27">
        <f t="shared" si="113"/>
        <v>3.5528826213189548</v>
      </c>
      <c r="Q116" s="58">
        <f t="shared" si="114"/>
        <v>0.62632782361449846</v>
      </c>
      <c r="R116" s="156">
        <f t="shared" si="115"/>
        <v>800.94250204802279</v>
      </c>
      <c r="S116" s="156">
        <f t="shared" si="116"/>
        <v>1123.3415175989101</v>
      </c>
      <c r="T116" s="153"/>
      <c r="U116" s="153"/>
    </row>
    <row r="117" spans="1:21" x14ac:dyDescent="0.2">
      <c r="A117" s="1">
        <v>134</v>
      </c>
      <c r="B117" s="1">
        <v>150</v>
      </c>
      <c r="C117" s="1" t="s">
        <v>92</v>
      </c>
      <c r="D117" s="66">
        <v>18</v>
      </c>
      <c r="E117" s="68">
        <v>1023</v>
      </c>
      <c r="F117" s="47">
        <v>2946</v>
      </c>
      <c r="G117" s="47">
        <v>9711</v>
      </c>
      <c r="H117" s="50">
        <v>0.745</v>
      </c>
      <c r="I117" s="25">
        <f t="shared" si="108"/>
        <v>0.23585506950370225</v>
      </c>
      <c r="J117" s="25">
        <f t="shared" si="109"/>
        <v>0.14773238719996132</v>
      </c>
      <c r="K117" s="27">
        <f t="shared" si="110"/>
        <v>1.5965021209903254</v>
      </c>
      <c r="L117" s="27">
        <f t="shared" si="111"/>
        <v>0.61872120270076125</v>
      </c>
      <c r="M117" s="27">
        <f t="shared" si="102"/>
        <v>3.2963340122199591</v>
      </c>
      <c r="O117" s="51">
        <f t="shared" si="112"/>
        <v>50.644702080709287</v>
      </c>
      <c r="P117" s="27">
        <f t="shared" si="113"/>
        <v>3.2963340122199591</v>
      </c>
      <c r="Q117" s="58">
        <f t="shared" si="114"/>
        <v>0.61872120270076125</v>
      </c>
      <c r="R117" s="156">
        <f t="shared" si="115"/>
        <v>836.93991787040579</v>
      </c>
      <c r="S117" s="156">
        <f t="shared" si="116"/>
        <v>1123.4092857320884</v>
      </c>
      <c r="T117" s="153"/>
      <c r="U117" s="153"/>
    </row>
    <row r="118" spans="1:21" x14ac:dyDescent="0.2">
      <c r="I118" s="25"/>
      <c r="J118" s="25"/>
      <c r="K118" s="27"/>
      <c r="L118" s="27"/>
      <c r="M118" s="27"/>
      <c r="O118" s="51"/>
      <c r="P118" s="27"/>
      <c r="Q118" s="58"/>
      <c r="R118" s="156"/>
      <c r="T118" s="153"/>
      <c r="U118" s="153"/>
    </row>
    <row r="119" spans="1:21" x14ac:dyDescent="0.2">
      <c r="I119" s="25"/>
      <c r="J119" s="25"/>
      <c r="K119" s="27"/>
      <c r="L119" s="27"/>
      <c r="M119" s="27"/>
      <c r="O119" s="51"/>
      <c r="P119" s="27"/>
      <c r="Q119" s="58"/>
      <c r="R119" s="156"/>
      <c r="T119" s="153"/>
      <c r="U119" s="153"/>
    </row>
    <row r="120" spans="1:21" x14ac:dyDescent="0.2">
      <c r="A120" s="1">
        <v>135</v>
      </c>
      <c r="B120" s="1">
        <v>151</v>
      </c>
      <c r="C120" s="1" t="s">
        <v>92</v>
      </c>
      <c r="D120" s="66">
        <v>20</v>
      </c>
      <c r="E120" s="68">
        <v>741</v>
      </c>
      <c r="F120" s="47">
        <v>1153</v>
      </c>
      <c r="G120" s="47">
        <v>5015</v>
      </c>
      <c r="H120" s="50">
        <v>0.54</v>
      </c>
      <c r="I120" s="25">
        <f t="shared" ref="I120:I125" si="117">0.1515*(G120/1000)/(E120/1000)^2/($D$4/10)^4</f>
        <v>0.23214912450731312</v>
      </c>
      <c r="J120" s="25">
        <f t="shared" ref="J120:J125" si="118">0.5*(F120/1000)/(E120/1000)^3/($D$4/10)^5</f>
        <v>0.15214040135437099</v>
      </c>
      <c r="K120" s="27">
        <f t="shared" ref="K120:K125" si="119">I120/J120</f>
        <v>1.5258874200455335</v>
      </c>
      <c r="L120" s="27">
        <f t="shared" ref="L120:L125" si="120">0.798*I120^1.5/J120</f>
        <v>0.58669030147997114</v>
      </c>
      <c r="M120" s="27">
        <f t="shared" ref="M120:M125" si="121">G120/F120</f>
        <v>4.3495229835212488</v>
      </c>
      <c r="O120" s="51">
        <f t="shared" ref="O120:O125" si="122">G120/(PI()*$D$4^2/4)</f>
        <v>26.154173713804663</v>
      </c>
      <c r="P120" s="27">
        <f t="shared" ref="P120:P125" si="123">M120</f>
        <v>4.3495229835212488</v>
      </c>
      <c r="Q120" s="58">
        <f t="shared" ref="Q120:Q125" si="124">L120</f>
        <v>0.58669030147997114</v>
      </c>
      <c r="R120" s="156">
        <f t="shared" ref="R120:R125" si="125">E120*(PI()/30)*($D$4/2)</f>
        <v>606.22920737240543</v>
      </c>
      <c r="S120" s="156">
        <f t="shared" ref="S120:S125" si="126">R120/H120</f>
        <v>1122.6466803192693</v>
      </c>
      <c r="T120" s="153"/>
      <c r="U120" s="153"/>
    </row>
    <row r="121" spans="1:21" x14ac:dyDescent="0.2">
      <c r="A121" s="1">
        <v>135</v>
      </c>
      <c r="B121" s="1">
        <v>151</v>
      </c>
      <c r="C121" s="1" t="s">
        <v>92</v>
      </c>
      <c r="D121" s="66">
        <v>20</v>
      </c>
      <c r="E121" s="68">
        <v>800</v>
      </c>
      <c r="F121" s="47">
        <v>1485</v>
      </c>
      <c r="G121" s="47">
        <v>5903</v>
      </c>
      <c r="H121" s="50">
        <v>0.58199999999999996</v>
      </c>
      <c r="I121" s="25">
        <f t="shared" si="117"/>
        <v>0.23443655884799994</v>
      </c>
      <c r="J121" s="25">
        <f t="shared" si="118"/>
        <v>0.15571353599999999</v>
      </c>
      <c r="K121" s="27">
        <f t="shared" si="119"/>
        <v>1.505563131313131</v>
      </c>
      <c r="L121" s="27">
        <f t="shared" si="120"/>
        <v>0.58172071793362512</v>
      </c>
      <c r="M121" s="27">
        <f t="shared" si="121"/>
        <v>3.975084175084175</v>
      </c>
      <c r="O121" s="51">
        <f t="shared" si="122"/>
        <v>30.785261701413543</v>
      </c>
      <c r="P121" s="27">
        <f t="shared" si="123"/>
        <v>3.975084175084175</v>
      </c>
      <c r="Q121" s="58">
        <f t="shared" si="124"/>
        <v>0.58172071793362512</v>
      </c>
      <c r="R121" s="156">
        <f t="shared" si="125"/>
        <v>654.49846949787354</v>
      </c>
      <c r="S121" s="156">
        <f t="shared" si="126"/>
        <v>1124.5678170066556</v>
      </c>
      <c r="T121" s="153"/>
      <c r="U121" s="153"/>
    </row>
    <row r="122" spans="1:21" x14ac:dyDescent="0.2">
      <c r="A122" s="1">
        <v>135</v>
      </c>
      <c r="B122" s="1">
        <v>151</v>
      </c>
      <c r="C122" s="1" t="s">
        <v>92</v>
      </c>
      <c r="D122" s="66">
        <v>20</v>
      </c>
      <c r="E122" s="68">
        <v>855</v>
      </c>
      <c r="F122" s="47">
        <v>1856</v>
      </c>
      <c r="G122" s="47">
        <v>6791</v>
      </c>
      <c r="H122" s="50">
        <v>0.623</v>
      </c>
      <c r="I122" s="25">
        <f t="shared" si="117"/>
        <v>0.23612068245523751</v>
      </c>
      <c r="J122" s="25">
        <f t="shared" si="118"/>
        <v>0.15942245839977556</v>
      </c>
      <c r="K122" s="27">
        <f t="shared" si="119"/>
        <v>1.4811004975417561</v>
      </c>
      <c r="L122" s="27">
        <f t="shared" si="120"/>
        <v>0.574320652943349</v>
      </c>
      <c r="M122" s="27">
        <f t="shared" si="121"/>
        <v>3.6589439655172415</v>
      </c>
      <c r="O122" s="51">
        <f t="shared" si="122"/>
        <v>35.416349689022425</v>
      </c>
      <c r="P122" s="27">
        <f t="shared" si="123"/>
        <v>3.6589439655172415</v>
      </c>
      <c r="Q122" s="58">
        <f t="shared" si="124"/>
        <v>0.574320652943349</v>
      </c>
      <c r="R122" s="156">
        <f t="shared" si="125"/>
        <v>699.49523927585233</v>
      </c>
      <c r="S122" s="156">
        <f t="shared" si="126"/>
        <v>1122.7852957878849</v>
      </c>
      <c r="T122" s="153"/>
      <c r="U122" s="153"/>
    </row>
    <row r="123" spans="1:21" x14ac:dyDescent="0.2">
      <c r="A123" s="1">
        <v>135</v>
      </c>
      <c r="B123" s="1">
        <v>151</v>
      </c>
      <c r="C123" s="1" t="s">
        <v>92</v>
      </c>
      <c r="D123" s="66">
        <v>20</v>
      </c>
      <c r="E123" s="68">
        <v>899</v>
      </c>
      <c r="F123" s="47">
        <v>2169</v>
      </c>
      <c r="G123" s="47">
        <v>7492</v>
      </c>
      <c r="H123" s="50">
        <v>0.65500000000000003</v>
      </c>
      <c r="I123" s="25">
        <f t="shared" si="117"/>
        <v>0.23561932853594586</v>
      </c>
      <c r="J123" s="25">
        <f t="shared" si="118"/>
        <v>0.1602693040532204</v>
      </c>
      <c r="K123" s="27">
        <f t="shared" si="119"/>
        <v>1.4701463260719225</v>
      </c>
      <c r="L123" s="27">
        <f t="shared" si="120"/>
        <v>0.56946745769120422</v>
      </c>
      <c r="M123" s="27">
        <f t="shared" si="121"/>
        <v>3.4541263254956203</v>
      </c>
      <c r="O123" s="51">
        <f t="shared" si="122"/>
        <v>39.072197300862321</v>
      </c>
      <c r="P123" s="27">
        <f t="shared" si="123"/>
        <v>3.4541263254956203</v>
      </c>
      <c r="Q123" s="58">
        <f t="shared" si="124"/>
        <v>0.56946745769120422</v>
      </c>
      <c r="R123" s="156">
        <f t="shared" si="125"/>
        <v>735.49265509823533</v>
      </c>
      <c r="S123" s="156">
        <f t="shared" si="126"/>
        <v>1122.8895497682981</v>
      </c>
      <c r="T123" s="153"/>
      <c r="U123" s="153"/>
    </row>
    <row r="124" spans="1:21" x14ac:dyDescent="0.2">
      <c r="A124" s="1">
        <v>135</v>
      </c>
      <c r="B124" s="1">
        <v>151</v>
      </c>
      <c r="C124" s="1" t="s">
        <v>92</v>
      </c>
      <c r="D124" s="66">
        <v>20</v>
      </c>
      <c r="E124" s="68">
        <v>950</v>
      </c>
      <c r="F124" s="47">
        <v>2620</v>
      </c>
      <c r="G124" s="47">
        <v>8421</v>
      </c>
      <c r="H124" s="50">
        <v>0.69199999999999995</v>
      </c>
      <c r="I124" s="25">
        <f t="shared" si="117"/>
        <v>0.23716411960447642</v>
      </c>
      <c r="J124" s="25">
        <f t="shared" si="118"/>
        <v>0.16405910942586385</v>
      </c>
      <c r="K124" s="27">
        <f t="shared" si="119"/>
        <v>1.4456016519561063</v>
      </c>
      <c r="L124" s="27">
        <f t="shared" si="120"/>
        <v>0.56179260730047309</v>
      </c>
      <c r="M124" s="27">
        <f t="shared" si="121"/>
        <v>3.2141221374045803</v>
      </c>
      <c r="O124" s="51">
        <f t="shared" si="122"/>
        <v>43.917108044655848</v>
      </c>
      <c r="P124" s="27">
        <f t="shared" si="123"/>
        <v>3.2141221374045803</v>
      </c>
      <c r="Q124" s="58">
        <f t="shared" si="124"/>
        <v>0.56179260730047309</v>
      </c>
      <c r="R124" s="156">
        <f t="shared" si="125"/>
        <v>777.21693252872478</v>
      </c>
      <c r="S124" s="156">
        <f t="shared" si="126"/>
        <v>1123.1458562553828</v>
      </c>
      <c r="T124" s="153"/>
      <c r="U124" s="153"/>
    </row>
    <row r="125" spans="1:21" x14ac:dyDescent="0.2">
      <c r="A125" s="1">
        <v>135</v>
      </c>
      <c r="B125" s="1">
        <v>151</v>
      </c>
      <c r="C125" s="1" t="s">
        <v>92</v>
      </c>
      <c r="D125" s="66">
        <v>20</v>
      </c>
      <c r="E125" s="68">
        <v>967</v>
      </c>
      <c r="F125" s="47">
        <v>2796</v>
      </c>
      <c r="G125" s="47">
        <v>8751</v>
      </c>
      <c r="H125" s="50">
        <v>0.70399999999999996</v>
      </c>
      <c r="I125" s="25">
        <f t="shared" si="117"/>
        <v>0.23786868103703498</v>
      </c>
      <c r="J125" s="25">
        <f t="shared" si="118"/>
        <v>0.16600746550022027</v>
      </c>
      <c r="K125" s="27">
        <f t="shared" si="119"/>
        <v>1.4328794209361588</v>
      </c>
      <c r="L125" s="27">
        <f t="shared" si="120"/>
        <v>0.55767499100380824</v>
      </c>
      <c r="M125" s="27">
        <f t="shared" si="121"/>
        <v>3.1298283261802573</v>
      </c>
      <c r="O125" s="51">
        <f t="shared" si="122"/>
        <v>45.638120472483472</v>
      </c>
      <c r="P125" s="27">
        <f t="shared" si="123"/>
        <v>3.1298283261802573</v>
      </c>
      <c r="Q125" s="58">
        <f t="shared" si="124"/>
        <v>0.55767499100380824</v>
      </c>
      <c r="R125" s="156">
        <f t="shared" si="125"/>
        <v>791.12502500555456</v>
      </c>
      <c r="S125" s="156">
        <f t="shared" si="126"/>
        <v>1123.757137791981</v>
      </c>
      <c r="T125" s="153"/>
      <c r="U125" s="153"/>
    </row>
    <row r="126" spans="1:21" x14ac:dyDescent="0.2">
      <c r="R126" s="156"/>
      <c r="T126" s="153"/>
      <c r="U126" s="153"/>
    </row>
    <row r="127" spans="1:21" x14ac:dyDescent="0.2">
      <c r="R127" s="156"/>
      <c r="T127" s="153"/>
      <c r="U127" s="153"/>
    </row>
    <row r="128" spans="1:21" x14ac:dyDescent="0.2">
      <c r="R128" s="156"/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74753" r:id="rId3">
          <objectPr defaultSize="0" r:id="rId4">
            <anchor moveWithCells="1">
              <from>
                <xdr:col>12</xdr:col>
                <xdr:colOff>304800</xdr:colOff>
                <xdr:row>0</xdr:row>
                <xdr:rowOff>203200</xdr:rowOff>
              </from>
              <to>
                <xdr:col>20</xdr:col>
                <xdr:colOff>622300</xdr:colOff>
                <xdr:row>3</xdr:row>
                <xdr:rowOff>12700</xdr:rowOff>
              </to>
            </anchor>
          </objectPr>
        </oleObject>
      </mc:Choice>
      <mc:Fallback>
        <oleObject progId="Equation.DSMT4" shapeId="74753" r:id="rId3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1.83203125" customWidth="1"/>
    <col min="10" max="10" width="12" customWidth="1"/>
    <col min="11" max="11" width="12.1640625" customWidth="1"/>
    <col min="12" max="12" width="11.5" customWidth="1"/>
    <col min="13" max="13" width="11.6640625" customWidth="1"/>
    <col min="14" max="14" width="8.83203125" style="36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7" customWidth="1"/>
    <col min="29" max="29" width="8.83203125" style="2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76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0.16134000000000001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126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30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75</v>
      </c>
      <c r="C4" s="7">
        <v>99</v>
      </c>
      <c r="D4" s="84">
        <v>15.625</v>
      </c>
      <c r="E4" s="9">
        <v>4</v>
      </c>
      <c r="F4" s="7">
        <v>20.6</v>
      </c>
      <c r="G4" s="5">
        <v>528.77</v>
      </c>
      <c r="H4" s="5">
        <v>0.95699999999999996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22" t="s">
        <v>366</v>
      </c>
      <c r="AD7" s="28" t="s">
        <v>369</v>
      </c>
      <c r="AE7" s="28" t="s">
        <v>68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136</v>
      </c>
      <c r="B8" s="1">
        <v>152</v>
      </c>
      <c r="C8" s="1" t="s">
        <v>92</v>
      </c>
      <c r="D8" s="66">
        <v>4</v>
      </c>
      <c r="E8" s="68">
        <v>734</v>
      </c>
      <c r="F8" s="47">
        <v>141</v>
      </c>
      <c r="G8" s="47">
        <v>1445</v>
      </c>
      <c r="H8" s="50">
        <v>0.53</v>
      </c>
      <c r="I8" s="25">
        <f>0.1515*(G8/1000)/(E8/1000)^2/($D$4/10)^4</f>
        <v>6.8172348589714091E-2</v>
      </c>
      <c r="J8" s="25">
        <f>0.5*(F8/1000)/(E8/1000)^3/($D$4/10)^5</f>
        <v>1.9142594827850769E-2</v>
      </c>
      <c r="K8" s="27">
        <f>I8/J8</f>
        <v>3.5612908909574474</v>
      </c>
      <c r="L8" s="27">
        <f>0.798*I8^1.5/J8</f>
        <v>0.74201804722913367</v>
      </c>
      <c r="M8" s="27">
        <f>G8/F8</f>
        <v>10.24822695035461</v>
      </c>
      <c r="N8"/>
      <c r="O8" s="51">
        <f>G8/(PI()*$D$4^2/4)</f>
        <v>7.5359483582149025</v>
      </c>
      <c r="P8" s="27">
        <f>M8</f>
        <v>10.24822695035461</v>
      </c>
      <c r="Q8" s="58">
        <f>L8</f>
        <v>0.74201804722913367</v>
      </c>
      <c r="R8" s="156">
        <f t="shared" ref="R8:R22" si="0">E8*(PI()/30)*($D$4/2)</f>
        <v>600.50234576429898</v>
      </c>
      <c r="S8" s="156">
        <f t="shared" ref="S8:S22" si="1">R8/H8</f>
        <v>1133.0232938949036</v>
      </c>
      <c r="T8" s="153"/>
      <c r="U8" s="153"/>
      <c r="W8" s="49">
        <v>136</v>
      </c>
      <c r="X8" s="78">
        <v>4</v>
      </c>
      <c r="Y8" s="17">
        <v>0.72499999999999998</v>
      </c>
      <c r="Z8" s="68">
        <v>368</v>
      </c>
      <c r="AA8">
        <v>2592</v>
      </c>
      <c r="AB8" s="47">
        <v>821</v>
      </c>
      <c r="AC8" s="21">
        <v>1003</v>
      </c>
      <c r="AD8" s="27">
        <f>0.1515*(AA8/1000)/(AC8/1000)^2/($D$4/10)^4</f>
        <v>6.5488593010678844E-2</v>
      </c>
      <c r="AE8" s="27">
        <f>0.5*(Z8/1000)/(AC8/1000)^3/($D$4/10)^5</f>
        <v>1.9580099474976707E-2</v>
      </c>
      <c r="AF8" s="29">
        <f>AD8/AE8</f>
        <v>3.3446506793478252</v>
      </c>
      <c r="AG8" s="29">
        <f>0.798*AD8^1.5/AE8</f>
        <v>0.68302482293161182</v>
      </c>
      <c r="AH8" s="29">
        <f>AA8/Z8</f>
        <v>7.0434782608695654</v>
      </c>
      <c r="AI8"/>
      <c r="AJ8" s="51">
        <f>AA8/(PI()*$D$4^2/4)</f>
        <v>13.517770342209708</v>
      </c>
      <c r="AK8" s="29">
        <f>AH8</f>
        <v>7.0434782608695654</v>
      </c>
      <c r="AL8" s="58">
        <f>AG8</f>
        <v>0.68302482293161182</v>
      </c>
    </row>
    <row r="9" spans="1:38" x14ac:dyDescent="0.2">
      <c r="A9" s="1">
        <v>136</v>
      </c>
      <c r="B9" s="1">
        <v>152</v>
      </c>
      <c r="C9" s="1" t="s">
        <v>92</v>
      </c>
      <c r="D9" s="66">
        <v>4</v>
      </c>
      <c r="E9" s="68">
        <v>800</v>
      </c>
      <c r="F9" s="47">
        <v>181</v>
      </c>
      <c r="G9" s="47">
        <v>1714</v>
      </c>
      <c r="H9" s="50">
        <v>0.57799999999999996</v>
      </c>
      <c r="I9" s="25">
        <f t="shared" ref="I9:I22" si="2">0.1515*(G9/1000)/(E9/1000)^2/($D$4/10)^4</f>
        <v>6.8071194623999992E-2</v>
      </c>
      <c r="J9" s="25">
        <f t="shared" ref="J9:J22" si="3">0.5*(F9/1000)/(E9/1000)^3/($D$4/10)^5</f>
        <v>1.8979225599999993E-2</v>
      </c>
      <c r="K9" s="27">
        <f t="shared" ref="K9:K22" si="4">I9/J9</f>
        <v>3.5866160220994483</v>
      </c>
      <c r="L9" s="27">
        <f t="shared" ref="L9:L22" si="5">0.798*I9^1.5/J9</f>
        <v>0.74674007965324829</v>
      </c>
      <c r="M9" s="27">
        <f t="shared" ref="M9:M22" si="6">G9/F9</f>
        <v>9.4696132596685079</v>
      </c>
      <c r="N9"/>
      <c r="O9" s="51">
        <f t="shared" ref="O9:O22" si="7">G9/(PI()*$D$4^2/4)</f>
        <v>8.9388342463531778</v>
      </c>
      <c r="P9" s="27">
        <f t="shared" ref="P9:P22" si="8">M9</f>
        <v>9.4696132596685079</v>
      </c>
      <c r="Q9" s="58">
        <f t="shared" ref="Q9:Q22" si="9">L9</f>
        <v>0.74674007965324829</v>
      </c>
      <c r="R9" s="156">
        <f t="shared" si="0"/>
        <v>654.49846949787354</v>
      </c>
      <c r="S9" s="156">
        <f t="shared" si="1"/>
        <v>1132.3502932489162</v>
      </c>
      <c r="T9" s="153"/>
      <c r="U9" s="153"/>
      <c r="W9" s="49">
        <v>136</v>
      </c>
      <c r="X9" s="78">
        <v>4</v>
      </c>
      <c r="Y9" s="17">
        <v>0.75</v>
      </c>
      <c r="Z9" s="68">
        <v>411</v>
      </c>
      <c r="AA9">
        <v>2758</v>
      </c>
      <c r="AB9" s="47">
        <v>849</v>
      </c>
      <c r="AC9" s="21">
        <v>1038</v>
      </c>
      <c r="AD9" s="27">
        <f t="shared" ref="AD9:AD19" si="10">0.1515*(AA9/1000)/(AC9/1000)^2/($D$4/10)^4</f>
        <v>6.506270025905754E-2</v>
      </c>
      <c r="AE9" s="27">
        <f t="shared" ref="AE9:AE19" si="11">0.5*(Z9/1000)/(AC9/1000)^3/($D$4/10)^5</f>
        <v>1.9729661564911499E-2</v>
      </c>
      <c r="AF9" s="29">
        <f t="shared" ref="AF9:AF19" si="12">AD9/AE9</f>
        <v>3.2977098996350369</v>
      </c>
      <c r="AG9" s="29">
        <f t="shared" ref="AG9:AG19" si="13">0.798*AD9^1.5/AE9</f>
        <v>0.67124549059238947</v>
      </c>
      <c r="AH9" s="29">
        <f t="shared" ref="AH9:AH19" si="14">AA9/Z9</f>
        <v>6.7104622871046224</v>
      </c>
      <c r="AI9"/>
      <c r="AJ9" s="51">
        <f t="shared" ref="AJ9:AJ19" si="15">AA9/(PI()*$D$4^2/4)</f>
        <v>14.383491745298755</v>
      </c>
      <c r="AK9" s="29">
        <f t="shared" ref="AK9:AK19" si="16">AH9</f>
        <v>6.7104622871046224</v>
      </c>
      <c r="AL9" s="58">
        <f t="shared" ref="AL9:AL19" si="17">AG9</f>
        <v>0.67124549059238947</v>
      </c>
    </row>
    <row r="10" spans="1:38" x14ac:dyDescent="0.2">
      <c r="A10" s="1">
        <v>136</v>
      </c>
      <c r="B10" s="1">
        <v>152</v>
      </c>
      <c r="C10" s="1" t="s">
        <v>92</v>
      </c>
      <c r="D10" s="66">
        <v>4</v>
      </c>
      <c r="E10" s="68">
        <v>855</v>
      </c>
      <c r="F10" s="47">
        <v>224</v>
      </c>
      <c r="G10" s="47">
        <v>1951</v>
      </c>
      <c r="H10" s="50">
        <v>0.61799999999999999</v>
      </c>
      <c r="I10" s="25">
        <f t="shared" si="2"/>
        <v>6.7835584077480263E-2</v>
      </c>
      <c r="J10" s="25">
        <f t="shared" si="3"/>
        <v>1.9240641531007394E-2</v>
      </c>
      <c r="K10" s="27">
        <f t="shared" si="4"/>
        <v>3.5256404506138397</v>
      </c>
      <c r="L10" s="27">
        <f t="shared" si="5"/>
        <v>0.73277340025381088</v>
      </c>
      <c r="M10" s="27">
        <f t="shared" si="6"/>
        <v>8.7098214285714288</v>
      </c>
      <c r="N10"/>
      <c r="O10" s="51">
        <f t="shared" si="7"/>
        <v>10.174834080883928</v>
      </c>
      <c r="P10" s="27">
        <f t="shared" si="8"/>
        <v>8.7098214285714288</v>
      </c>
      <c r="Q10" s="58">
        <f t="shared" si="9"/>
        <v>0.73277340025381088</v>
      </c>
      <c r="R10" s="156">
        <f t="shared" si="0"/>
        <v>699.49523927585233</v>
      </c>
      <c r="S10" s="156">
        <f t="shared" si="1"/>
        <v>1131.8693192165895</v>
      </c>
      <c r="T10" s="153"/>
      <c r="U10" s="153"/>
      <c r="W10" s="49">
        <v>136</v>
      </c>
      <c r="X10" s="78">
        <v>4</v>
      </c>
      <c r="Y10" s="17">
        <v>0.77500000000000002</v>
      </c>
      <c r="Z10" s="68">
        <v>456</v>
      </c>
      <c r="AA10">
        <v>2929</v>
      </c>
      <c r="AB10" s="47">
        <v>878</v>
      </c>
      <c r="AC10" s="21">
        <v>1073</v>
      </c>
      <c r="AD10" s="27">
        <f t="shared" si="10"/>
        <v>6.4662494804664877E-2</v>
      </c>
      <c r="AE10" s="27">
        <f t="shared" si="11"/>
        <v>1.9816892387672123E-2</v>
      </c>
      <c r="AF10" s="29">
        <f t="shared" si="12"/>
        <v>3.2629987356085519</v>
      </c>
      <c r="AG10" s="29">
        <f t="shared" si="13"/>
        <v>0.66213420737809259</v>
      </c>
      <c r="AH10" s="29">
        <f t="shared" si="14"/>
        <v>6.4232456140350873</v>
      </c>
      <c r="AI10"/>
      <c r="AJ10" s="51">
        <f t="shared" si="15"/>
        <v>15.275289094263979</v>
      </c>
      <c r="AK10" s="29">
        <f t="shared" si="16"/>
        <v>6.4232456140350873</v>
      </c>
      <c r="AL10" s="58">
        <f t="shared" si="17"/>
        <v>0.66213420737809259</v>
      </c>
    </row>
    <row r="11" spans="1:38" x14ac:dyDescent="0.2">
      <c r="A11" s="1">
        <v>136</v>
      </c>
      <c r="B11" s="1">
        <v>152</v>
      </c>
      <c r="C11" s="1" t="s">
        <v>92</v>
      </c>
      <c r="D11" s="66">
        <v>4</v>
      </c>
      <c r="E11" s="68">
        <v>987</v>
      </c>
      <c r="F11" s="47">
        <v>348</v>
      </c>
      <c r="G11" s="47">
        <v>2511</v>
      </c>
      <c r="H11" s="50">
        <v>0.71299999999999997</v>
      </c>
      <c r="I11" s="25">
        <f t="shared" si="2"/>
        <v>6.5515632199998147E-2</v>
      </c>
      <c r="J11" s="25">
        <f t="shared" si="3"/>
        <v>1.9431112230855908E-2</v>
      </c>
      <c r="K11" s="27">
        <f t="shared" si="4"/>
        <v>3.3716871901939651</v>
      </c>
      <c r="L11" s="27">
        <f t="shared" si="5"/>
        <v>0.68868818975882584</v>
      </c>
      <c r="M11" s="27">
        <f t="shared" si="6"/>
        <v>7.2155172413793105</v>
      </c>
      <c r="N11"/>
      <c r="O11" s="51">
        <f t="shared" si="7"/>
        <v>13.095340019015655</v>
      </c>
      <c r="P11" s="27">
        <f t="shared" si="8"/>
        <v>7.2155172413793105</v>
      </c>
      <c r="Q11" s="58">
        <f t="shared" si="9"/>
        <v>0.68868818975882584</v>
      </c>
      <c r="R11" s="156">
        <f t="shared" si="0"/>
        <v>807.48748674300157</v>
      </c>
      <c r="S11" s="156">
        <f t="shared" si="1"/>
        <v>1132.5210192748971</v>
      </c>
      <c r="T11" s="153"/>
      <c r="U11" s="153"/>
      <c r="W11" s="49">
        <v>136</v>
      </c>
      <c r="X11" s="78">
        <v>4</v>
      </c>
      <c r="Y11" s="17">
        <v>0.8</v>
      </c>
      <c r="Z11" s="68">
        <v>504</v>
      </c>
      <c r="AA11">
        <v>3103</v>
      </c>
      <c r="AB11" s="47">
        <v>906</v>
      </c>
      <c r="AC11" s="21">
        <v>1107</v>
      </c>
      <c r="AD11" s="27">
        <f t="shared" si="10"/>
        <v>6.436044861166805E-2</v>
      </c>
      <c r="AE11" s="27">
        <f t="shared" si="11"/>
        <v>1.9946079608836521E-2</v>
      </c>
      <c r="AF11" s="29">
        <f t="shared" si="12"/>
        <v>3.2267217354910716</v>
      </c>
      <c r="AG11" s="29">
        <f t="shared" si="13"/>
        <v>0.6532417554110026</v>
      </c>
      <c r="AH11" s="29">
        <f t="shared" si="14"/>
        <v>6.1567460317460316</v>
      </c>
      <c r="AI11"/>
      <c r="AJ11" s="51">
        <f t="shared" si="15"/>
        <v>16.182732010754908</v>
      </c>
      <c r="AK11" s="29">
        <f t="shared" si="16"/>
        <v>6.1567460317460316</v>
      </c>
      <c r="AL11" s="58">
        <f t="shared" si="17"/>
        <v>0.6532417554110026</v>
      </c>
    </row>
    <row r="12" spans="1:38" x14ac:dyDescent="0.2">
      <c r="A12" s="1">
        <v>136</v>
      </c>
      <c r="B12" s="1">
        <v>152</v>
      </c>
      <c r="C12" s="1" t="s">
        <v>92</v>
      </c>
      <c r="D12" s="66">
        <v>4</v>
      </c>
      <c r="E12" s="68">
        <v>1102</v>
      </c>
      <c r="F12" s="47">
        <v>498</v>
      </c>
      <c r="G12" s="47">
        <v>3059</v>
      </c>
      <c r="H12" s="50">
        <v>0.79600000000000004</v>
      </c>
      <c r="I12" s="25">
        <f t="shared" si="2"/>
        <v>6.4024886423430738E-2</v>
      </c>
      <c r="J12" s="25">
        <f t="shared" si="3"/>
        <v>1.9978111537894579E-2</v>
      </c>
      <c r="K12" s="27">
        <f t="shared" si="4"/>
        <v>3.2047516754518073</v>
      </c>
      <c r="L12" s="27">
        <f t="shared" si="5"/>
        <v>0.64710042189618722</v>
      </c>
      <c r="M12" s="27">
        <f t="shared" si="6"/>
        <v>6.142570281124498</v>
      </c>
      <c r="N12"/>
      <c r="O12" s="51">
        <f t="shared" si="7"/>
        <v>15.953263687044558</v>
      </c>
      <c r="P12" s="27">
        <f t="shared" si="8"/>
        <v>6.142570281124498</v>
      </c>
      <c r="Q12" s="58">
        <f t="shared" si="9"/>
        <v>0.64710042189618722</v>
      </c>
      <c r="R12" s="156">
        <f t="shared" si="0"/>
        <v>901.5716417333208</v>
      </c>
      <c r="S12" s="156">
        <f t="shared" si="1"/>
        <v>1132.6276906197497</v>
      </c>
      <c r="T12" s="153"/>
      <c r="U12" s="153"/>
      <c r="W12" s="49">
        <v>136</v>
      </c>
      <c r="X12" s="78">
        <v>4</v>
      </c>
      <c r="Y12" s="17">
        <v>0.82499999999999996</v>
      </c>
      <c r="Z12" s="68">
        <v>557</v>
      </c>
      <c r="AA12">
        <v>3288</v>
      </c>
      <c r="AB12" s="47">
        <v>934</v>
      </c>
      <c r="AC12" s="21">
        <v>1142</v>
      </c>
      <c r="AD12" s="27">
        <f t="shared" si="10"/>
        <v>6.408142043877918E-2</v>
      </c>
      <c r="AE12" s="27">
        <f t="shared" si="11"/>
        <v>2.0078291620098648E-2</v>
      </c>
      <c r="AF12" s="29">
        <f t="shared" si="12"/>
        <v>3.191577333931777</v>
      </c>
      <c r="AG12" s="29">
        <f t="shared" si="13"/>
        <v>0.64472472914283585</v>
      </c>
      <c r="AH12" s="29">
        <f t="shared" si="14"/>
        <v>5.9030520646319573</v>
      </c>
      <c r="AI12"/>
      <c r="AJ12" s="51">
        <f t="shared" si="15"/>
        <v>17.147542008173424</v>
      </c>
      <c r="AK12" s="29">
        <f t="shared" si="16"/>
        <v>5.9030520646319573</v>
      </c>
      <c r="AL12" s="58">
        <f t="shared" si="17"/>
        <v>0.64472472914283585</v>
      </c>
    </row>
    <row r="13" spans="1:38" x14ac:dyDescent="0.2">
      <c r="A13" s="1">
        <v>136</v>
      </c>
      <c r="B13" s="1">
        <v>152</v>
      </c>
      <c r="C13" s="1" t="s">
        <v>92</v>
      </c>
      <c r="D13" s="66">
        <v>4</v>
      </c>
      <c r="E13" s="68">
        <v>1129</v>
      </c>
      <c r="F13" s="47">
        <v>536</v>
      </c>
      <c r="G13" s="47">
        <v>3249</v>
      </c>
      <c r="H13" s="50">
        <v>0.81599999999999995</v>
      </c>
      <c r="I13" s="25">
        <f t="shared" si="2"/>
        <v>6.4787967590686321E-2</v>
      </c>
      <c r="J13" s="25">
        <f t="shared" si="3"/>
        <v>1.9996447081861927E-2</v>
      </c>
      <c r="K13" s="27">
        <f t="shared" si="4"/>
        <v>3.2399739476445895</v>
      </c>
      <c r="L13" s="27">
        <f t="shared" si="5"/>
        <v>0.65809954052261843</v>
      </c>
      <c r="M13" s="27">
        <f t="shared" si="6"/>
        <v>6.0615671641791042</v>
      </c>
      <c r="N13"/>
      <c r="O13" s="51">
        <f t="shared" si="7"/>
        <v>16.94414963033925</v>
      </c>
      <c r="P13" s="27">
        <f t="shared" si="8"/>
        <v>6.0615671641791042</v>
      </c>
      <c r="Q13" s="58">
        <f t="shared" si="9"/>
        <v>0.65809954052261843</v>
      </c>
      <c r="R13" s="156">
        <f t="shared" si="0"/>
        <v>923.66096507887403</v>
      </c>
      <c r="S13" s="156">
        <f t="shared" si="1"/>
        <v>1131.9374572045026</v>
      </c>
      <c r="T13" s="153"/>
      <c r="U13" s="153"/>
      <c r="W13" s="49">
        <v>136</v>
      </c>
      <c r="X13" s="78">
        <v>4</v>
      </c>
      <c r="Y13" s="17">
        <v>0.85</v>
      </c>
      <c r="Z13" s="68">
        <v>612</v>
      </c>
      <c r="AA13">
        <v>3481</v>
      </c>
      <c r="AB13" s="47">
        <v>962</v>
      </c>
      <c r="AC13" s="21">
        <v>1176</v>
      </c>
      <c r="AD13" s="27">
        <f t="shared" si="10"/>
        <v>6.3976710859364155E-2</v>
      </c>
      <c r="AE13" s="27">
        <f t="shared" si="11"/>
        <v>2.0202230929856325E-2</v>
      </c>
      <c r="AF13" s="29">
        <f t="shared" si="12"/>
        <v>3.1668141544117647</v>
      </c>
      <c r="AG13" s="29">
        <f t="shared" si="13"/>
        <v>0.63919949477266136</v>
      </c>
      <c r="AH13" s="29">
        <f t="shared" si="14"/>
        <v>5.6879084967320264</v>
      </c>
      <c r="AI13"/>
      <c r="AJ13" s="51">
        <f t="shared" si="15"/>
        <v>18.154073518993822</v>
      </c>
      <c r="AK13" s="29">
        <f t="shared" si="16"/>
        <v>5.6879084967320264</v>
      </c>
      <c r="AL13" s="58">
        <f t="shared" si="17"/>
        <v>0.63919949477266136</v>
      </c>
    </row>
    <row r="14" spans="1:38" x14ac:dyDescent="0.2">
      <c r="A14" s="1">
        <v>136</v>
      </c>
      <c r="B14" s="1">
        <v>152</v>
      </c>
      <c r="C14" s="1" t="s">
        <v>92</v>
      </c>
      <c r="D14" s="66">
        <v>4</v>
      </c>
      <c r="E14" s="68">
        <v>1158</v>
      </c>
      <c r="F14" s="47">
        <v>582</v>
      </c>
      <c r="G14" s="47">
        <v>3365</v>
      </c>
      <c r="H14" s="50">
        <v>0.83699999999999997</v>
      </c>
      <c r="I14" s="25">
        <f t="shared" si="2"/>
        <v>6.3782344445935918E-2</v>
      </c>
      <c r="J14" s="25">
        <f t="shared" si="3"/>
        <v>2.0121816341450934E-2</v>
      </c>
      <c r="K14" s="27">
        <f t="shared" si="4"/>
        <v>3.1698104864690726</v>
      </c>
      <c r="L14" s="27">
        <f t="shared" si="5"/>
        <v>0.63883165580743495</v>
      </c>
      <c r="M14" s="27">
        <f t="shared" si="6"/>
        <v>5.7817869415807559</v>
      </c>
      <c r="N14"/>
      <c r="O14" s="51">
        <f t="shared" si="7"/>
        <v>17.549111574666536</v>
      </c>
      <c r="P14" s="27">
        <f t="shared" si="8"/>
        <v>5.7817869415807559</v>
      </c>
      <c r="Q14" s="58">
        <f t="shared" si="9"/>
        <v>0.63883165580743495</v>
      </c>
      <c r="R14" s="156">
        <f t="shared" si="0"/>
        <v>947.38653459817192</v>
      </c>
      <c r="S14" s="156">
        <f t="shared" si="1"/>
        <v>1131.8835538807311</v>
      </c>
      <c r="T14" s="153"/>
      <c r="U14" s="153"/>
      <c r="W14" s="49">
        <v>136</v>
      </c>
      <c r="X14" s="78">
        <v>4</v>
      </c>
      <c r="Y14" s="17">
        <v>0.875</v>
      </c>
      <c r="Z14" s="68">
        <v>675</v>
      </c>
      <c r="AA14">
        <v>3672</v>
      </c>
      <c r="AB14" s="47">
        <v>991</v>
      </c>
      <c r="AC14" s="21">
        <v>1211</v>
      </c>
      <c r="AD14" s="27">
        <f t="shared" si="10"/>
        <v>6.3642453660929507E-2</v>
      </c>
      <c r="AE14" s="27">
        <f t="shared" si="11"/>
        <v>2.0405217000163837E-2</v>
      </c>
      <c r="AF14" s="29">
        <f t="shared" si="12"/>
        <v>3.1189305000000003</v>
      </c>
      <c r="AG14" s="29">
        <f t="shared" si="13"/>
        <v>0.6278878021934966</v>
      </c>
      <c r="AH14" s="29">
        <f t="shared" si="14"/>
        <v>5.44</v>
      </c>
      <c r="AI14"/>
      <c r="AJ14" s="51">
        <f t="shared" si="15"/>
        <v>19.150174651463754</v>
      </c>
      <c r="AK14" s="29">
        <f t="shared" si="16"/>
        <v>5.44</v>
      </c>
      <c r="AL14" s="58">
        <f t="shared" si="17"/>
        <v>0.6278878021934966</v>
      </c>
    </row>
    <row r="15" spans="1:38" x14ac:dyDescent="0.2">
      <c r="A15" s="1">
        <v>136</v>
      </c>
      <c r="B15" s="1">
        <v>152</v>
      </c>
      <c r="C15" s="1" t="s">
        <v>92</v>
      </c>
      <c r="D15" s="66">
        <v>4</v>
      </c>
      <c r="E15" s="68">
        <v>1189</v>
      </c>
      <c r="F15" s="47">
        <v>635</v>
      </c>
      <c r="G15" s="47">
        <v>3544</v>
      </c>
      <c r="H15" s="50">
        <v>0.85899999999999999</v>
      </c>
      <c r="I15" s="25">
        <f t="shared" si="2"/>
        <v>6.3718058272148451E-2</v>
      </c>
      <c r="J15" s="25">
        <f t="shared" si="3"/>
        <v>2.0281404912031235E-2</v>
      </c>
      <c r="K15" s="27">
        <f t="shared" si="4"/>
        <v>3.1416984448818899</v>
      </c>
      <c r="L15" s="27">
        <f t="shared" si="5"/>
        <v>0.63284689669948446</v>
      </c>
      <c r="M15" s="27">
        <f t="shared" si="6"/>
        <v>5.5811023622047244</v>
      </c>
      <c r="N15"/>
      <c r="O15" s="51">
        <f t="shared" si="7"/>
        <v>18.482630437033645</v>
      </c>
      <c r="P15" s="27">
        <f t="shared" si="8"/>
        <v>5.5811023622047244</v>
      </c>
      <c r="Q15" s="58">
        <f t="shared" si="9"/>
        <v>0.63284689669948446</v>
      </c>
      <c r="R15" s="156">
        <f t="shared" si="0"/>
        <v>972.74835029121459</v>
      </c>
      <c r="S15" s="156">
        <f t="shared" si="1"/>
        <v>1132.4194997569437</v>
      </c>
      <c r="T15" s="153"/>
      <c r="U15" s="153"/>
      <c r="W15" s="49">
        <v>136</v>
      </c>
      <c r="X15" s="78">
        <v>4</v>
      </c>
      <c r="Y15" s="17">
        <v>0.9</v>
      </c>
      <c r="Z15" s="68">
        <v>743</v>
      </c>
      <c r="AA15">
        <v>3879</v>
      </c>
      <c r="AB15" s="47">
        <v>1019</v>
      </c>
      <c r="AC15" s="21">
        <v>1246</v>
      </c>
      <c r="AD15" s="27">
        <f t="shared" si="10"/>
        <v>6.350621417683297E-2</v>
      </c>
      <c r="AE15" s="27">
        <f t="shared" si="11"/>
        <v>2.0620754939467242E-2</v>
      </c>
      <c r="AF15" s="29">
        <f t="shared" si="12"/>
        <v>3.0797230442462995</v>
      </c>
      <c r="AG15" s="29">
        <f t="shared" si="13"/>
        <v>0.61933078204305236</v>
      </c>
      <c r="AH15" s="29">
        <f t="shared" si="14"/>
        <v>5.2207267833109015</v>
      </c>
      <c r="AI15"/>
      <c r="AJ15" s="51">
        <f t="shared" si="15"/>
        <v>20.229718810737445</v>
      </c>
      <c r="AK15" s="29">
        <f t="shared" si="16"/>
        <v>5.2207267833109015</v>
      </c>
      <c r="AL15" s="58">
        <f t="shared" si="17"/>
        <v>0.61933078204305236</v>
      </c>
    </row>
    <row r="16" spans="1:38" x14ac:dyDescent="0.2">
      <c r="A16" s="1">
        <v>136</v>
      </c>
      <c r="B16" s="1">
        <v>152</v>
      </c>
      <c r="C16" s="1" t="s">
        <v>92</v>
      </c>
      <c r="D16" s="66">
        <v>4</v>
      </c>
      <c r="E16" s="68">
        <v>1231</v>
      </c>
      <c r="F16" s="47">
        <v>711</v>
      </c>
      <c r="G16" s="47">
        <v>3797</v>
      </c>
      <c r="H16" s="50">
        <v>0.88900000000000001</v>
      </c>
      <c r="I16" s="25">
        <f t="shared" si="2"/>
        <v>6.3687913352184711E-2</v>
      </c>
      <c r="J16" s="25">
        <f t="shared" si="3"/>
        <v>2.0462812092275989E-2</v>
      </c>
      <c r="K16" s="27">
        <f t="shared" si="4"/>
        <v>3.1123734638713083</v>
      </c>
      <c r="L16" s="27">
        <f t="shared" si="5"/>
        <v>0.62679150999119659</v>
      </c>
      <c r="M16" s="27">
        <f t="shared" si="6"/>
        <v>5.3403656821378345</v>
      </c>
      <c r="N16"/>
      <c r="O16" s="51">
        <f t="shared" si="7"/>
        <v>19.802073298368157</v>
      </c>
      <c r="P16" s="27">
        <f t="shared" si="8"/>
        <v>5.3403656821378345</v>
      </c>
      <c r="Q16" s="58">
        <f t="shared" si="9"/>
        <v>0.62679150999119659</v>
      </c>
      <c r="R16" s="156">
        <f t="shared" si="0"/>
        <v>1007.1095199398529</v>
      </c>
      <c r="S16" s="156">
        <f t="shared" si="1"/>
        <v>1132.8566028569774</v>
      </c>
      <c r="T16" s="153"/>
      <c r="U16" s="153"/>
      <c r="W16" s="49">
        <v>136</v>
      </c>
      <c r="X16" s="78">
        <v>4</v>
      </c>
      <c r="Y16" s="17">
        <v>0.92500000000000004</v>
      </c>
      <c r="Z16" s="68">
        <v>822</v>
      </c>
      <c r="AA16">
        <v>4043</v>
      </c>
      <c r="AB16" s="47">
        <v>1047</v>
      </c>
      <c r="AC16" s="21">
        <v>1280</v>
      </c>
      <c r="AD16" s="27">
        <f t="shared" si="10"/>
        <v>6.2721484799999991E-2</v>
      </c>
      <c r="AE16" s="27">
        <f t="shared" si="11"/>
        <v>2.1043199999999995E-2</v>
      </c>
      <c r="AF16" s="29">
        <f t="shared" si="12"/>
        <v>2.9806058394160586</v>
      </c>
      <c r="AG16" s="29">
        <f t="shared" si="13"/>
        <v>0.59568354676181257</v>
      </c>
      <c r="AH16" s="29">
        <f t="shared" si="14"/>
        <v>4.9184914841849148</v>
      </c>
      <c r="AI16"/>
      <c r="AJ16" s="51">
        <f t="shared" si="15"/>
        <v>21.085009835476022</v>
      </c>
      <c r="AK16" s="29">
        <f t="shared" si="16"/>
        <v>4.9184914841849148</v>
      </c>
      <c r="AL16" s="58">
        <f t="shared" si="17"/>
        <v>0.59568354676181257</v>
      </c>
    </row>
    <row r="17" spans="1:38" x14ac:dyDescent="0.2">
      <c r="A17" s="1">
        <v>136</v>
      </c>
      <c r="B17" s="1">
        <v>152</v>
      </c>
      <c r="C17" s="1" t="s">
        <v>92</v>
      </c>
      <c r="D17" s="66">
        <v>4</v>
      </c>
      <c r="E17" s="68">
        <v>1254</v>
      </c>
      <c r="F17" s="47">
        <v>765</v>
      </c>
      <c r="G17" s="47">
        <v>3924</v>
      </c>
      <c r="H17" s="50">
        <v>0.90600000000000003</v>
      </c>
      <c r="I17" s="25">
        <f t="shared" si="2"/>
        <v>6.3425873129278165E-2</v>
      </c>
      <c r="J17" s="25">
        <f t="shared" si="3"/>
        <v>2.082757465891889E-2</v>
      </c>
      <c r="K17" s="27">
        <f t="shared" si="4"/>
        <v>3.045283676470588</v>
      </c>
      <c r="L17" s="27">
        <f t="shared" si="5"/>
        <v>0.61201754600400771</v>
      </c>
      <c r="M17" s="27">
        <f t="shared" si="6"/>
        <v>5.1294117647058828</v>
      </c>
      <c r="N17"/>
      <c r="O17" s="51">
        <f t="shared" si="7"/>
        <v>20.46440232362303</v>
      </c>
      <c r="P17" s="27">
        <f t="shared" si="8"/>
        <v>5.1294117647058828</v>
      </c>
      <c r="Q17" s="58">
        <f t="shared" si="9"/>
        <v>0.61201754600400771</v>
      </c>
      <c r="R17" s="156">
        <f t="shared" si="0"/>
        <v>1025.9263509379168</v>
      </c>
      <c r="S17" s="156">
        <f t="shared" si="1"/>
        <v>1132.3690407703275</v>
      </c>
      <c r="T17" s="153"/>
      <c r="U17" s="153"/>
      <c r="W17" s="49">
        <v>136</v>
      </c>
      <c r="X17" s="78">
        <v>4</v>
      </c>
      <c r="Y17" s="17">
        <v>0.95</v>
      </c>
      <c r="Z17" s="68">
        <v>914</v>
      </c>
      <c r="AA17">
        <v>4182</v>
      </c>
      <c r="AB17" s="47">
        <v>1076</v>
      </c>
      <c r="AC17" s="21">
        <v>1315</v>
      </c>
      <c r="AD17" s="27">
        <f t="shared" si="10"/>
        <v>6.1470260219277435E-2</v>
      </c>
      <c r="AE17" s="27">
        <f t="shared" si="11"/>
        <v>2.1579372485014528E-2</v>
      </c>
      <c r="AF17" s="29">
        <f t="shared" si="12"/>
        <v>2.8485656967997812</v>
      </c>
      <c r="AG17" s="29">
        <f t="shared" si="13"/>
        <v>0.56358789588744018</v>
      </c>
      <c r="AH17" s="29">
        <f t="shared" si="14"/>
        <v>4.5754923413566742</v>
      </c>
      <c r="AI17"/>
      <c r="AJ17" s="51">
        <f t="shared" si="15"/>
        <v>21.809921130833718</v>
      </c>
      <c r="AK17" s="29">
        <f t="shared" si="16"/>
        <v>4.5754923413566742</v>
      </c>
      <c r="AL17" s="58">
        <f t="shared" si="17"/>
        <v>0.56358789588744018</v>
      </c>
    </row>
    <row r="18" spans="1:38" x14ac:dyDescent="0.2">
      <c r="A18" s="1">
        <v>136</v>
      </c>
      <c r="B18" s="1">
        <v>152</v>
      </c>
      <c r="C18" s="1" t="s">
        <v>92</v>
      </c>
      <c r="D18" s="66">
        <v>4</v>
      </c>
      <c r="E18" s="68">
        <v>1284</v>
      </c>
      <c r="F18" s="47">
        <v>829</v>
      </c>
      <c r="G18" s="47">
        <v>4072</v>
      </c>
      <c r="H18" s="50">
        <v>0.92800000000000005</v>
      </c>
      <c r="I18" s="25">
        <f t="shared" si="2"/>
        <v>6.2778401122659908E-2</v>
      </c>
      <c r="J18" s="25">
        <f t="shared" si="3"/>
        <v>2.1024677053664117E-2</v>
      </c>
      <c r="K18" s="27">
        <f t="shared" si="4"/>
        <v>2.9859389022919181</v>
      </c>
      <c r="L18" s="27">
        <f t="shared" si="5"/>
        <v>0.59702007366179899</v>
      </c>
      <c r="M18" s="27">
        <f t="shared" si="6"/>
        <v>4.9119420989143547</v>
      </c>
      <c r="N18"/>
      <c r="O18" s="51">
        <f t="shared" si="7"/>
        <v>21.236250321557844</v>
      </c>
      <c r="P18" s="27">
        <f t="shared" si="8"/>
        <v>4.9119420989143547</v>
      </c>
      <c r="Q18" s="58">
        <f t="shared" si="9"/>
        <v>0.59702007366179899</v>
      </c>
      <c r="R18" s="156">
        <f t="shared" si="0"/>
        <v>1050.470043544087</v>
      </c>
      <c r="S18" s="156">
        <f t="shared" si="1"/>
        <v>1131.9720296811283</v>
      </c>
      <c r="T18" s="153"/>
      <c r="U18" s="153"/>
      <c r="W18" s="49">
        <v>136</v>
      </c>
      <c r="X18" s="78">
        <v>4</v>
      </c>
      <c r="Y18" s="17">
        <v>0.97499999999999998</v>
      </c>
      <c r="Z18" s="68">
        <v>1023</v>
      </c>
      <c r="AA18">
        <v>4278</v>
      </c>
      <c r="AB18" s="47">
        <v>1104</v>
      </c>
      <c r="AC18" s="21">
        <v>1349</v>
      </c>
      <c r="AD18" s="27">
        <f t="shared" si="10"/>
        <v>5.9751582190975816E-2</v>
      </c>
      <c r="AE18" s="27">
        <f t="shared" si="11"/>
        <v>2.2372249753752738E-2</v>
      </c>
      <c r="AF18" s="29">
        <f t="shared" si="12"/>
        <v>2.6707900568181815</v>
      </c>
      <c r="AG18" s="29">
        <f t="shared" si="13"/>
        <v>0.52097555608689794</v>
      </c>
      <c r="AH18" s="29">
        <f t="shared" si="14"/>
        <v>4.1818181818181817</v>
      </c>
      <c r="AI18"/>
      <c r="AJ18" s="51">
        <f t="shared" si="15"/>
        <v>22.3105792916563</v>
      </c>
      <c r="AK18" s="29">
        <f t="shared" si="16"/>
        <v>4.1818181818181817</v>
      </c>
      <c r="AL18" s="58">
        <f t="shared" si="17"/>
        <v>0.52097555608689794</v>
      </c>
    </row>
    <row r="19" spans="1:38" x14ac:dyDescent="0.2">
      <c r="A19" s="1">
        <v>136</v>
      </c>
      <c r="B19" s="1">
        <v>152</v>
      </c>
      <c r="C19" s="1" t="s">
        <v>92</v>
      </c>
      <c r="D19" s="66">
        <v>4</v>
      </c>
      <c r="E19" s="68">
        <v>1322</v>
      </c>
      <c r="F19" s="47">
        <v>933</v>
      </c>
      <c r="G19" s="47">
        <v>4177</v>
      </c>
      <c r="H19" s="50">
        <v>0.95499999999999996</v>
      </c>
      <c r="I19" s="25">
        <f t="shared" si="2"/>
        <v>6.0748295067346261E-2</v>
      </c>
      <c r="J19" s="25">
        <f t="shared" si="3"/>
        <v>2.1679893904526459E-2</v>
      </c>
      <c r="K19" s="27">
        <f t="shared" si="4"/>
        <v>2.8020568428456594</v>
      </c>
      <c r="L19" s="27">
        <f t="shared" si="5"/>
        <v>0.55112089802579256</v>
      </c>
      <c r="M19" s="27">
        <f t="shared" si="6"/>
        <v>4.476956055734191</v>
      </c>
      <c r="N19"/>
      <c r="O19" s="51">
        <f t="shared" si="7"/>
        <v>21.783845184957542</v>
      </c>
      <c r="P19" s="27">
        <f t="shared" si="8"/>
        <v>4.476956055734191</v>
      </c>
      <c r="Q19" s="58">
        <f t="shared" si="9"/>
        <v>0.55112089802579256</v>
      </c>
      <c r="R19" s="156">
        <f t="shared" si="0"/>
        <v>1081.5587208452359</v>
      </c>
      <c r="S19" s="156">
        <f t="shared" si="1"/>
        <v>1132.5222207803517</v>
      </c>
      <c r="T19" s="153"/>
      <c r="U19" s="153"/>
      <c r="W19" s="49">
        <v>136</v>
      </c>
      <c r="X19" s="78">
        <v>4</v>
      </c>
      <c r="Y19" s="17">
        <v>1</v>
      </c>
      <c r="Z19" s="68">
        <v>1148</v>
      </c>
      <c r="AA19">
        <v>4364</v>
      </c>
      <c r="AB19" s="47">
        <v>1132</v>
      </c>
      <c r="AC19" s="21">
        <v>1384</v>
      </c>
      <c r="AD19" s="27">
        <f t="shared" si="10"/>
        <v>5.790887000033413E-2</v>
      </c>
      <c r="AE19" s="27">
        <f t="shared" si="11"/>
        <v>2.3248957948068617E-2</v>
      </c>
      <c r="AF19" s="29">
        <f t="shared" si="12"/>
        <v>2.490815722996516</v>
      </c>
      <c r="AG19" s="29">
        <f t="shared" si="13"/>
        <v>0.47831834205892781</v>
      </c>
      <c r="AH19" s="29">
        <f t="shared" si="14"/>
        <v>3.8013937282229966</v>
      </c>
      <c r="AI19"/>
      <c r="AJ19" s="51">
        <f t="shared" si="15"/>
        <v>22.759085560726529</v>
      </c>
      <c r="AK19" s="29">
        <f t="shared" si="16"/>
        <v>3.8013937282229966</v>
      </c>
      <c r="AL19" s="58">
        <f t="shared" si="17"/>
        <v>0.47831834205892781</v>
      </c>
    </row>
    <row r="20" spans="1:38" x14ac:dyDescent="0.2">
      <c r="A20" s="1">
        <v>136</v>
      </c>
      <c r="B20" s="1">
        <v>152</v>
      </c>
      <c r="C20" s="1" t="s">
        <v>92</v>
      </c>
      <c r="D20" s="66">
        <v>4</v>
      </c>
      <c r="E20" s="68">
        <v>1346</v>
      </c>
      <c r="F20" s="47">
        <v>1013</v>
      </c>
      <c r="G20" s="47">
        <v>4304</v>
      </c>
      <c r="H20" s="50">
        <v>0.97299999999999998</v>
      </c>
      <c r="I20" s="25">
        <f t="shared" si="2"/>
        <v>6.0382997975929983E-2</v>
      </c>
      <c r="J20" s="25">
        <f t="shared" si="3"/>
        <v>2.230201686780877E-2</v>
      </c>
      <c r="K20" s="27">
        <f t="shared" si="4"/>
        <v>2.7075128825271473</v>
      </c>
      <c r="L20" s="27">
        <f t="shared" si="5"/>
        <v>0.53092204542470811</v>
      </c>
      <c r="M20" s="27">
        <f t="shared" si="6"/>
        <v>4.2487660414610069</v>
      </c>
      <c r="N20"/>
      <c r="O20" s="51">
        <f t="shared" si="7"/>
        <v>22.446174210212416</v>
      </c>
      <c r="P20" s="27">
        <f t="shared" si="8"/>
        <v>4.2487660414610069</v>
      </c>
      <c r="Q20" s="58">
        <f t="shared" si="9"/>
        <v>0.53092204542470811</v>
      </c>
      <c r="R20" s="156">
        <f t="shared" si="0"/>
        <v>1101.1936749301724</v>
      </c>
      <c r="S20" s="156">
        <f t="shared" si="1"/>
        <v>1131.7509505962717</v>
      </c>
      <c r="T20" s="153"/>
      <c r="U20" s="153"/>
      <c r="AD20" s="27"/>
      <c r="AE20" s="27"/>
      <c r="AG20" s="29"/>
      <c r="AH20" s="29"/>
      <c r="AI20"/>
      <c r="AL20" s="58"/>
    </row>
    <row r="21" spans="1:38" x14ac:dyDescent="0.2">
      <c r="A21" s="1">
        <v>136</v>
      </c>
      <c r="B21" s="1">
        <v>152</v>
      </c>
      <c r="C21" s="1" t="s">
        <v>92</v>
      </c>
      <c r="D21" s="66">
        <v>4</v>
      </c>
      <c r="E21" s="68">
        <v>1372</v>
      </c>
      <c r="F21" s="47">
        <v>1105</v>
      </c>
      <c r="G21" s="47">
        <v>4304</v>
      </c>
      <c r="H21" s="50">
        <v>0.99099999999999999</v>
      </c>
      <c r="I21" s="25">
        <f t="shared" si="2"/>
        <v>5.8116114225875259E-2</v>
      </c>
      <c r="J21" s="25">
        <f t="shared" si="3"/>
        <v>2.2970466654938675E-2</v>
      </c>
      <c r="K21" s="27">
        <f t="shared" si="4"/>
        <v>2.5300362895927599</v>
      </c>
      <c r="L21" s="27">
        <f t="shared" si="5"/>
        <v>0.4867185810092578</v>
      </c>
      <c r="M21" s="27">
        <f t="shared" si="6"/>
        <v>3.8950226244343891</v>
      </c>
      <c r="N21"/>
      <c r="O21" s="51">
        <f t="shared" si="7"/>
        <v>22.446174210212416</v>
      </c>
      <c r="P21" s="27">
        <f t="shared" si="8"/>
        <v>3.8950226244343891</v>
      </c>
      <c r="Q21" s="58">
        <f t="shared" si="9"/>
        <v>0.4867185810092578</v>
      </c>
      <c r="R21" s="156">
        <f t="shared" si="0"/>
        <v>1122.4648751888531</v>
      </c>
      <c r="S21" s="156">
        <f t="shared" si="1"/>
        <v>1132.6588044287114</v>
      </c>
      <c r="T21" s="153"/>
      <c r="U21" s="153"/>
      <c r="AD21" s="27"/>
      <c r="AE21" s="27"/>
      <c r="AG21" s="29"/>
      <c r="AH21" s="29"/>
      <c r="AI21"/>
      <c r="AL21" s="58"/>
    </row>
    <row r="22" spans="1:38" x14ac:dyDescent="0.2">
      <c r="A22" s="1">
        <v>136</v>
      </c>
      <c r="B22" s="1">
        <v>152</v>
      </c>
      <c r="C22" s="1" t="s">
        <v>92</v>
      </c>
      <c r="D22" s="66">
        <v>4</v>
      </c>
      <c r="E22" s="68">
        <v>1414</v>
      </c>
      <c r="F22" s="47">
        <v>1270</v>
      </c>
      <c r="G22" s="47">
        <v>4430</v>
      </c>
      <c r="H22" s="50">
        <v>1.022</v>
      </c>
      <c r="I22" s="25">
        <f t="shared" si="2"/>
        <v>5.6316730814305924E-2</v>
      </c>
      <c r="J22" s="25">
        <f t="shared" si="3"/>
        <v>2.4117115697087629E-2</v>
      </c>
      <c r="K22" s="27">
        <f t="shared" si="4"/>
        <v>2.3351354084645664</v>
      </c>
      <c r="L22" s="27">
        <f t="shared" si="5"/>
        <v>0.44221521261557312</v>
      </c>
      <c r="M22" s="27">
        <f t="shared" si="6"/>
        <v>3.4881889763779528</v>
      </c>
      <c r="N22"/>
      <c r="O22" s="51">
        <f t="shared" si="7"/>
        <v>23.103288046292054</v>
      </c>
      <c r="P22" s="27">
        <f t="shared" si="8"/>
        <v>3.4881889763779528</v>
      </c>
      <c r="Q22" s="58">
        <f t="shared" si="9"/>
        <v>0.44221521261557312</v>
      </c>
      <c r="R22" s="156">
        <f t="shared" si="0"/>
        <v>1156.8260448374915</v>
      </c>
      <c r="S22" s="156">
        <f t="shared" si="1"/>
        <v>1131.9237229329663</v>
      </c>
      <c r="T22" s="153"/>
      <c r="U22" s="153"/>
      <c r="AD22" s="27"/>
      <c r="AE22" s="27"/>
      <c r="AG22" s="29"/>
      <c r="AH22" s="29"/>
      <c r="AI22"/>
      <c r="AL22" s="58"/>
    </row>
    <row r="23" spans="1:38" x14ac:dyDescent="0.2">
      <c r="I23" s="25"/>
      <c r="J23" s="25"/>
      <c r="K23" s="27"/>
      <c r="L23" s="27"/>
      <c r="O23" s="51"/>
      <c r="P23" s="27"/>
      <c r="Q23" s="58"/>
      <c r="R23" s="156"/>
      <c r="T23" s="153"/>
      <c r="U23" s="153"/>
      <c r="AD23" s="27"/>
      <c r="AE23" s="27"/>
      <c r="AG23" s="29"/>
      <c r="AH23" s="29"/>
      <c r="AI23"/>
      <c r="AL23" s="58"/>
    </row>
    <row r="24" spans="1:38" x14ac:dyDescent="0.2">
      <c r="I24" s="25"/>
      <c r="J24" s="25"/>
      <c r="K24" s="27"/>
      <c r="L24" s="27"/>
      <c r="O24" s="51"/>
      <c r="P24" s="27"/>
      <c r="Q24" s="58"/>
      <c r="R24" s="156"/>
      <c r="T24" s="153"/>
      <c r="U24" s="153"/>
      <c r="AD24" s="27"/>
      <c r="AE24" s="27"/>
      <c r="AG24" s="29"/>
      <c r="AH24" s="29"/>
      <c r="AI24"/>
      <c r="AL24" s="58"/>
    </row>
    <row r="25" spans="1:38" x14ac:dyDescent="0.2">
      <c r="A25" s="1">
        <v>137</v>
      </c>
      <c r="B25" s="1">
        <v>153</v>
      </c>
      <c r="C25" s="1" t="s">
        <v>92</v>
      </c>
      <c r="D25" s="66">
        <v>6</v>
      </c>
      <c r="E25">
        <v>744</v>
      </c>
      <c r="F25">
        <v>199</v>
      </c>
      <c r="G25">
        <v>1910</v>
      </c>
      <c r="H25" s="17">
        <v>0.53800000000000003</v>
      </c>
      <c r="I25" s="25">
        <f t="shared" ref="I25:I38" si="18">0.1515*(G25/1000)/(E25/1000)^2/($D$4/10)^4</f>
        <v>8.7704125979882044E-2</v>
      </c>
      <c r="J25" s="25">
        <f t="shared" ref="J25:J38" si="19">0.5*(F25/1000)/(E25/1000)^3/($D$4/10)^5</f>
        <v>2.5942041158341384E-2</v>
      </c>
      <c r="K25" s="27">
        <f t="shared" ref="K25:K38" si="20">I25/J25</f>
        <v>3.3807719849246221</v>
      </c>
      <c r="L25" s="27">
        <f t="shared" ref="L25:L38" si="21">0.798*I25^1.5/J25</f>
        <v>0.79896689484908789</v>
      </c>
      <c r="M25" s="27">
        <f t="shared" ref="M25:M38" si="22">G25/F25</f>
        <v>9.5979899497487438</v>
      </c>
      <c r="N25"/>
      <c r="O25" s="51">
        <f t="shared" ref="O25:O38" si="23">G25/(PI()*$D$4^2/4)</f>
        <v>9.9610113246992835</v>
      </c>
      <c r="P25" s="27">
        <f t="shared" ref="P25:P38" si="24">M25</f>
        <v>9.5979899497487438</v>
      </c>
      <c r="Q25" s="58">
        <f t="shared" ref="Q25:Q38" si="25">L25</f>
        <v>0.79896689484908789</v>
      </c>
      <c r="R25" s="156">
        <f t="shared" ref="R25:R38" si="26">E25*(PI()/30)*($D$4/2)</f>
        <v>608.68357663302243</v>
      </c>
      <c r="S25" s="156">
        <f t="shared" ref="S25:S38" si="27">R25/H25</f>
        <v>1131.382112700785</v>
      </c>
      <c r="T25" s="153"/>
      <c r="U25" s="153"/>
      <c r="W25" s="49">
        <v>137</v>
      </c>
      <c r="X25" s="78">
        <v>6</v>
      </c>
      <c r="Y25" s="17">
        <v>0.72499999999999998</v>
      </c>
      <c r="Z25">
        <v>514</v>
      </c>
      <c r="AA25">
        <v>3385</v>
      </c>
      <c r="AB25">
        <v>820</v>
      </c>
      <c r="AC25">
        <v>1003</v>
      </c>
      <c r="AD25" s="27">
        <f t="shared" ref="AD25:AD36" si="28">0.1515*(AA25/1000)/(AC25/1000)^2/($D$4/10)^4</f>
        <v>8.5524262091492248E-2</v>
      </c>
      <c r="AE25" s="27">
        <f t="shared" ref="AE25:AE36" si="29">0.5*(Z25/1000)/(AC25/1000)^3/($D$4/10)^5</f>
        <v>2.7348291114505506E-2</v>
      </c>
      <c r="AF25" s="29">
        <f t="shared" ref="AF25:AF36" si="30">AD25/AE25</f>
        <v>3.127225088156615</v>
      </c>
      <c r="AG25" s="29">
        <f t="shared" ref="AG25:AG36" si="31">0.798*AD25^1.5/AE25</f>
        <v>0.72980477539131339</v>
      </c>
      <c r="AH25" s="29">
        <f t="shared" ref="AH25:AH36" si="32">AA25/Z25</f>
        <v>6.5856031128404666</v>
      </c>
      <c r="AI25"/>
      <c r="AJ25" s="51">
        <f t="shared" ref="AJ25:AJ36" si="33">AA25/(PI()*$D$4^2/4)</f>
        <v>17.653415358171241</v>
      </c>
      <c r="AK25" s="29">
        <f t="shared" ref="AK25:AK36" si="34">AH25</f>
        <v>6.5856031128404666</v>
      </c>
      <c r="AL25" s="58">
        <f t="shared" ref="AL25:AL36" si="35">AG25</f>
        <v>0.72980477539131339</v>
      </c>
    </row>
    <row r="26" spans="1:38" x14ac:dyDescent="0.2">
      <c r="A26" s="1">
        <v>137</v>
      </c>
      <c r="B26" s="1">
        <v>153</v>
      </c>
      <c r="C26" s="1" t="s">
        <v>92</v>
      </c>
      <c r="D26" s="66">
        <v>6</v>
      </c>
      <c r="E26">
        <v>855</v>
      </c>
      <c r="F26">
        <v>311</v>
      </c>
      <c r="G26">
        <v>2508</v>
      </c>
      <c r="H26" s="17">
        <v>0.61799999999999999</v>
      </c>
      <c r="I26" s="25">
        <f t="shared" si="18"/>
        <v>8.7202278250292392E-2</v>
      </c>
      <c r="J26" s="25">
        <f t="shared" si="19"/>
        <v>2.6713569268496874E-2</v>
      </c>
      <c r="K26" s="27">
        <f t="shared" si="20"/>
        <v>3.2643439509646295</v>
      </c>
      <c r="L26" s="27">
        <f t="shared" si="21"/>
        <v>0.76924152374943433</v>
      </c>
      <c r="M26" s="27">
        <f t="shared" si="22"/>
        <v>8.064308681672026</v>
      </c>
      <c r="N26"/>
      <c r="O26" s="51">
        <f t="shared" si="23"/>
        <v>13.079694451489949</v>
      </c>
      <c r="P26" s="27">
        <f t="shared" si="24"/>
        <v>8.064308681672026</v>
      </c>
      <c r="Q26" s="58">
        <f t="shared" si="25"/>
        <v>0.76924152374943433</v>
      </c>
      <c r="R26" s="156">
        <f t="shared" si="26"/>
        <v>699.49523927585233</v>
      </c>
      <c r="S26" s="156">
        <f t="shared" si="27"/>
        <v>1131.8693192165895</v>
      </c>
      <c r="T26" s="153"/>
      <c r="U26" s="153"/>
      <c r="W26" s="49">
        <v>137</v>
      </c>
      <c r="X26" s="78">
        <v>6</v>
      </c>
      <c r="Y26" s="17">
        <v>0.75</v>
      </c>
      <c r="Z26">
        <v>570</v>
      </c>
      <c r="AA26">
        <v>3603</v>
      </c>
      <c r="AB26">
        <v>849</v>
      </c>
      <c r="AC26">
        <v>1037</v>
      </c>
      <c r="AD26" s="27">
        <f t="shared" si="28"/>
        <v>8.516071089153586E-2</v>
      </c>
      <c r="AE26" s="27">
        <f t="shared" si="29"/>
        <v>2.7441538783036987E-2</v>
      </c>
      <c r="AF26" s="29">
        <f t="shared" si="30"/>
        <v>3.1033504194078954</v>
      </c>
      <c r="AG26" s="29">
        <f t="shared" si="31"/>
        <v>0.72269216730840935</v>
      </c>
      <c r="AH26" s="29">
        <f t="shared" si="32"/>
        <v>6.3210526315789473</v>
      </c>
      <c r="AI26"/>
      <c r="AJ26" s="51">
        <f t="shared" si="33"/>
        <v>18.790326598372523</v>
      </c>
      <c r="AK26" s="29">
        <f t="shared" si="34"/>
        <v>6.3210526315789473</v>
      </c>
      <c r="AL26" s="58">
        <f t="shared" si="35"/>
        <v>0.72269216730840935</v>
      </c>
    </row>
    <row r="27" spans="1:38" x14ac:dyDescent="0.2">
      <c r="A27" s="1">
        <v>137</v>
      </c>
      <c r="B27" s="1">
        <v>153</v>
      </c>
      <c r="C27" s="1" t="s">
        <v>92</v>
      </c>
      <c r="D27" s="66">
        <v>6</v>
      </c>
      <c r="E27">
        <v>978</v>
      </c>
      <c r="F27">
        <v>478</v>
      </c>
      <c r="G27">
        <v>3253</v>
      </c>
      <c r="H27" s="17">
        <v>0.70699999999999996</v>
      </c>
      <c r="I27" s="25">
        <f t="shared" si="18"/>
        <v>8.6444801718293246E-2</v>
      </c>
      <c r="J27" s="25">
        <f t="shared" si="19"/>
        <v>2.7433499212679659E-2</v>
      </c>
      <c r="K27" s="27">
        <f t="shared" si="20"/>
        <v>3.1510672790271972</v>
      </c>
      <c r="L27" s="27">
        <f t="shared" si="21"/>
        <v>0.73931583560351477</v>
      </c>
      <c r="M27" s="27">
        <f t="shared" si="22"/>
        <v>6.8054393305439334</v>
      </c>
      <c r="N27"/>
      <c r="O27" s="51">
        <f t="shared" si="23"/>
        <v>16.965010387040191</v>
      </c>
      <c r="P27" s="27">
        <f t="shared" si="24"/>
        <v>6.8054393305439334</v>
      </c>
      <c r="Q27" s="58">
        <f t="shared" si="25"/>
        <v>0.73931583560351477</v>
      </c>
      <c r="R27" s="156">
        <f t="shared" si="26"/>
        <v>800.12437896115046</v>
      </c>
      <c r="S27" s="156">
        <f t="shared" si="27"/>
        <v>1131.7176505815423</v>
      </c>
      <c r="T27" s="153"/>
      <c r="U27" s="153"/>
      <c r="W27" s="49">
        <v>137</v>
      </c>
      <c r="X27" s="78">
        <v>6</v>
      </c>
      <c r="Y27" s="17">
        <v>0.77500000000000002</v>
      </c>
      <c r="Z27">
        <v>630</v>
      </c>
      <c r="AA27">
        <v>3825</v>
      </c>
      <c r="AB27">
        <v>877</v>
      </c>
      <c r="AC27">
        <v>1072</v>
      </c>
      <c r="AD27" s="27">
        <f t="shared" si="28"/>
        <v>8.4600785921140551E-2</v>
      </c>
      <c r="AE27" s="27">
        <f t="shared" si="29"/>
        <v>2.7455292040576791E-2</v>
      </c>
      <c r="AF27" s="29">
        <f t="shared" si="30"/>
        <v>3.0814017857142861</v>
      </c>
      <c r="AG27" s="29">
        <f t="shared" si="31"/>
        <v>0.71521797390794417</v>
      </c>
      <c r="AH27" s="29">
        <f t="shared" si="32"/>
        <v>6.0714285714285712</v>
      </c>
      <c r="AI27"/>
      <c r="AJ27" s="51">
        <f t="shared" si="33"/>
        <v>19.948098595274743</v>
      </c>
      <c r="AK27" s="29">
        <f t="shared" si="34"/>
        <v>6.0714285714285712</v>
      </c>
      <c r="AL27" s="58">
        <f t="shared" si="35"/>
        <v>0.71521797390794417</v>
      </c>
    </row>
    <row r="28" spans="1:38" x14ac:dyDescent="0.2">
      <c r="A28" s="1">
        <v>137</v>
      </c>
      <c r="B28" s="1">
        <v>153</v>
      </c>
      <c r="C28" s="1" t="s">
        <v>92</v>
      </c>
      <c r="D28" s="66">
        <v>6</v>
      </c>
      <c r="E28">
        <v>1102</v>
      </c>
      <c r="F28">
        <v>681</v>
      </c>
      <c r="G28">
        <v>3987</v>
      </c>
      <c r="H28" s="17">
        <v>0.79700000000000004</v>
      </c>
      <c r="I28" s="25">
        <f t="shared" si="18"/>
        <v>8.3447931405759512E-2</v>
      </c>
      <c r="J28" s="25">
        <f t="shared" si="19"/>
        <v>2.7319465777723314E-2</v>
      </c>
      <c r="K28" s="27">
        <f t="shared" si="20"/>
        <v>3.0545228111233476</v>
      </c>
      <c r="L28" s="27">
        <f t="shared" si="21"/>
        <v>0.70413195154276542</v>
      </c>
      <c r="M28" s="27">
        <f t="shared" si="22"/>
        <v>5.8546255506607929</v>
      </c>
      <c r="N28"/>
      <c r="O28" s="51">
        <f t="shared" si="23"/>
        <v>20.792959241662849</v>
      </c>
      <c r="P28" s="27">
        <f t="shared" si="24"/>
        <v>5.8546255506607929</v>
      </c>
      <c r="Q28" s="58">
        <f t="shared" si="25"/>
        <v>0.70413195154276542</v>
      </c>
      <c r="R28" s="156">
        <f t="shared" si="26"/>
        <v>901.5716417333208</v>
      </c>
      <c r="S28" s="156">
        <f t="shared" si="27"/>
        <v>1131.2065768297625</v>
      </c>
      <c r="T28" s="153"/>
      <c r="U28" s="153"/>
      <c r="W28" s="49">
        <v>137</v>
      </c>
      <c r="X28" s="78">
        <v>6</v>
      </c>
      <c r="Y28" s="17">
        <v>0.8</v>
      </c>
      <c r="Z28">
        <v>693</v>
      </c>
      <c r="AA28">
        <v>4054</v>
      </c>
      <c r="AB28">
        <v>905</v>
      </c>
      <c r="AC28">
        <v>1106</v>
      </c>
      <c r="AD28" s="27">
        <f t="shared" si="28"/>
        <v>8.4237606644147145E-2</v>
      </c>
      <c r="AE28" s="27">
        <f t="shared" si="29"/>
        <v>2.7500318768507396E-2</v>
      </c>
      <c r="AF28" s="29">
        <f t="shared" si="30"/>
        <v>3.0631501893939399</v>
      </c>
      <c r="AG28" s="29">
        <f t="shared" si="31"/>
        <v>0.70945391916578748</v>
      </c>
      <c r="AH28" s="29">
        <f t="shared" si="32"/>
        <v>5.84992784992785</v>
      </c>
      <c r="AI28"/>
      <c r="AJ28" s="51">
        <f t="shared" si="33"/>
        <v>21.142376916403609</v>
      </c>
      <c r="AK28" s="29">
        <f t="shared" si="34"/>
        <v>5.84992784992785</v>
      </c>
      <c r="AL28" s="58">
        <f t="shared" si="35"/>
        <v>0.70945391916578748</v>
      </c>
    </row>
    <row r="29" spans="1:38" x14ac:dyDescent="0.2">
      <c r="A29" s="1">
        <v>137</v>
      </c>
      <c r="B29" s="1">
        <v>153</v>
      </c>
      <c r="C29" s="1" t="s">
        <v>92</v>
      </c>
      <c r="D29" s="66">
        <v>6</v>
      </c>
      <c r="E29">
        <v>1126</v>
      </c>
      <c r="F29">
        <v>727</v>
      </c>
      <c r="G29">
        <v>4176</v>
      </c>
      <c r="H29" s="17">
        <v>0.81399999999999995</v>
      </c>
      <c r="I29" s="25">
        <f t="shared" si="18"/>
        <v>8.3717497479438061E-2</v>
      </c>
      <c r="J29" s="25">
        <f t="shared" si="19"/>
        <v>2.7339408461295539E-2</v>
      </c>
      <c r="K29" s="27">
        <f t="shared" si="20"/>
        <v>3.0621546767537824</v>
      </c>
      <c r="L29" s="27">
        <f t="shared" si="21"/>
        <v>0.70703047642550476</v>
      </c>
      <c r="M29" s="27">
        <f t="shared" si="22"/>
        <v>5.7441540577716648</v>
      </c>
      <c r="N29"/>
      <c r="O29" s="51">
        <f t="shared" si="23"/>
        <v>21.778629995782307</v>
      </c>
      <c r="P29" s="27">
        <f t="shared" si="24"/>
        <v>5.7441540577716648</v>
      </c>
      <c r="Q29" s="58">
        <f t="shared" si="25"/>
        <v>0.70703047642550476</v>
      </c>
      <c r="R29" s="156">
        <f t="shared" si="26"/>
        <v>921.20659581825703</v>
      </c>
      <c r="S29" s="156">
        <f t="shared" si="27"/>
        <v>1131.7034346661635</v>
      </c>
      <c r="T29" s="153"/>
      <c r="U29" s="153"/>
      <c r="W29" s="49">
        <v>137</v>
      </c>
      <c r="X29" s="78">
        <v>6</v>
      </c>
      <c r="Y29" s="17">
        <v>0.82499999999999996</v>
      </c>
      <c r="Z29">
        <v>760</v>
      </c>
      <c r="AA29">
        <v>4287</v>
      </c>
      <c r="AB29">
        <v>933</v>
      </c>
      <c r="AC29">
        <v>1141</v>
      </c>
      <c r="AD29" s="27">
        <f t="shared" si="28"/>
        <v>8.3697931195616193E-2</v>
      </c>
      <c r="AE29" s="27">
        <f t="shared" si="29"/>
        <v>2.7467968032213266E-2</v>
      </c>
      <c r="AF29" s="29">
        <f t="shared" si="30"/>
        <v>3.0471104050164475</v>
      </c>
      <c r="AG29" s="29">
        <f t="shared" si="31"/>
        <v>0.7034746356967595</v>
      </c>
      <c r="AH29" s="29">
        <f t="shared" si="32"/>
        <v>5.6407894736842108</v>
      </c>
      <c r="AI29"/>
      <c r="AJ29" s="51">
        <f t="shared" si="33"/>
        <v>22.357515994233417</v>
      </c>
      <c r="AK29" s="29">
        <f t="shared" si="34"/>
        <v>5.6407894736842108</v>
      </c>
      <c r="AL29" s="58">
        <f t="shared" si="35"/>
        <v>0.7034746356967595</v>
      </c>
    </row>
    <row r="30" spans="1:38" x14ac:dyDescent="0.2">
      <c r="A30" s="1">
        <v>137</v>
      </c>
      <c r="B30" s="1">
        <v>153</v>
      </c>
      <c r="C30" s="1" t="s">
        <v>92</v>
      </c>
      <c r="D30" s="66">
        <v>6</v>
      </c>
      <c r="E30">
        <v>1155</v>
      </c>
      <c r="F30">
        <v>791</v>
      </c>
      <c r="G30">
        <v>4407</v>
      </c>
      <c r="H30" s="17">
        <v>0.83499999999999996</v>
      </c>
      <c r="I30" s="25">
        <f t="shared" si="18"/>
        <v>8.3967574994231742E-2</v>
      </c>
      <c r="J30" s="25">
        <f t="shared" si="19"/>
        <v>2.7561344850540601E-2</v>
      </c>
      <c r="K30" s="27">
        <f t="shared" si="20"/>
        <v>3.0465703124999997</v>
      </c>
      <c r="L30" s="27">
        <f t="shared" si="21"/>
        <v>0.70448200236683511</v>
      </c>
      <c r="M30" s="27">
        <f t="shared" si="22"/>
        <v>5.5714285714285712</v>
      </c>
      <c r="N30"/>
      <c r="O30" s="51">
        <f t="shared" si="23"/>
        <v>22.983338695261644</v>
      </c>
      <c r="P30" s="27">
        <f t="shared" si="24"/>
        <v>5.5714285714285712</v>
      </c>
      <c r="Q30" s="58">
        <f t="shared" si="25"/>
        <v>0.70448200236683511</v>
      </c>
      <c r="R30" s="156">
        <f t="shared" si="26"/>
        <v>944.93216533755481</v>
      </c>
      <c r="S30" s="156">
        <f t="shared" si="27"/>
        <v>1131.6552878294069</v>
      </c>
      <c r="T30" s="153"/>
      <c r="U30" s="153"/>
      <c r="W30" s="49">
        <v>137</v>
      </c>
      <c r="X30" s="78">
        <v>6</v>
      </c>
      <c r="Y30" s="17">
        <v>0.85</v>
      </c>
      <c r="Z30">
        <v>837</v>
      </c>
      <c r="AA30">
        <v>4571</v>
      </c>
      <c r="AB30">
        <v>962</v>
      </c>
      <c r="AC30">
        <v>1176</v>
      </c>
      <c r="AD30" s="27">
        <f t="shared" si="28"/>
        <v>8.4009636695821191E-2</v>
      </c>
      <c r="AE30" s="27">
        <f t="shared" si="29"/>
        <v>2.7629521712891746E-2</v>
      </c>
      <c r="AF30" s="29">
        <f t="shared" si="30"/>
        <v>3.0405751344086012</v>
      </c>
      <c r="AG30" s="29">
        <f t="shared" si="31"/>
        <v>0.70327176907454114</v>
      </c>
      <c r="AH30" s="29">
        <f t="shared" si="32"/>
        <v>5.4611708482676224</v>
      </c>
      <c r="AI30"/>
      <c r="AJ30" s="51">
        <f t="shared" si="33"/>
        <v>23.83862972000022</v>
      </c>
      <c r="AK30" s="29">
        <f t="shared" si="34"/>
        <v>5.4611708482676224</v>
      </c>
      <c r="AL30" s="58">
        <f t="shared" si="35"/>
        <v>0.70327176907454114</v>
      </c>
    </row>
    <row r="31" spans="1:38" x14ac:dyDescent="0.2">
      <c r="A31" s="1">
        <v>137</v>
      </c>
      <c r="B31" s="1">
        <v>153</v>
      </c>
      <c r="C31" s="1" t="s">
        <v>92</v>
      </c>
      <c r="D31" s="66">
        <v>6</v>
      </c>
      <c r="E31">
        <v>1187</v>
      </c>
      <c r="F31">
        <v>865</v>
      </c>
      <c r="G31">
        <v>4659</v>
      </c>
      <c r="H31" s="17">
        <v>0.85799999999999998</v>
      </c>
      <c r="I31" s="25">
        <f t="shared" si="18"/>
        <v>8.4047306758459547E-2</v>
      </c>
      <c r="J31" s="25">
        <f t="shared" si="19"/>
        <v>2.7767311023038022E-2</v>
      </c>
      <c r="K31" s="27">
        <f t="shared" si="20"/>
        <v>3.0268435675578043</v>
      </c>
      <c r="L31" s="27">
        <f t="shared" si="21"/>
        <v>0.70025266200143921</v>
      </c>
      <c r="M31" s="27">
        <f t="shared" si="22"/>
        <v>5.3861271676300575</v>
      </c>
      <c r="N31"/>
      <c r="O31" s="51">
        <f t="shared" si="23"/>
        <v>24.29756636742092</v>
      </c>
      <c r="P31" s="27">
        <f t="shared" si="24"/>
        <v>5.3861271676300575</v>
      </c>
      <c r="Q31" s="58">
        <f t="shared" si="25"/>
        <v>0.70025266200143921</v>
      </c>
      <c r="R31" s="156">
        <f t="shared" si="26"/>
        <v>971.11210411746981</v>
      </c>
      <c r="S31" s="156">
        <f t="shared" si="27"/>
        <v>1131.8322891812002</v>
      </c>
      <c r="T31" s="153"/>
      <c r="U31" s="153"/>
      <c r="W31" s="49">
        <v>137</v>
      </c>
      <c r="X31" s="78">
        <v>6</v>
      </c>
      <c r="Y31" s="17">
        <v>0.875</v>
      </c>
      <c r="Z31">
        <v>922</v>
      </c>
      <c r="AA31">
        <v>4853</v>
      </c>
      <c r="AB31">
        <v>990</v>
      </c>
      <c r="AC31">
        <v>1210</v>
      </c>
      <c r="AD31" s="27">
        <f t="shared" si="28"/>
        <v>8.4250420948514454E-2</v>
      </c>
      <c r="AE31" s="27">
        <f t="shared" si="29"/>
        <v>2.7941176220519642E-2</v>
      </c>
      <c r="AF31" s="29">
        <f t="shared" si="30"/>
        <v>3.015278250406725</v>
      </c>
      <c r="AG31" s="29">
        <f t="shared" si="31"/>
        <v>0.69841945131640348</v>
      </c>
      <c r="AH31" s="29">
        <f t="shared" si="32"/>
        <v>5.2635574837310193</v>
      </c>
      <c r="AI31"/>
      <c r="AJ31" s="51">
        <f t="shared" si="33"/>
        <v>25.309313067416554</v>
      </c>
      <c r="AK31" s="29">
        <f t="shared" si="34"/>
        <v>5.2635574837310193</v>
      </c>
      <c r="AL31" s="58">
        <f t="shared" si="35"/>
        <v>0.69841945131640348</v>
      </c>
    </row>
    <row r="32" spans="1:38" x14ac:dyDescent="0.2">
      <c r="A32" s="1">
        <v>137</v>
      </c>
      <c r="B32" s="1">
        <v>153</v>
      </c>
      <c r="C32" s="1" t="s">
        <v>92</v>
      </c>
      <c r="D32" s="66">
        <v>6</v>
      </c>
      <c r="E32">
        <v>1226</v>
      </c>
      <c r="F32">
        <v>961</v>
      </c>
      <c r="G32">
        <v>4984</v>
      </c>
      <c r="H32" s="17">
        <v>0.88600000000000001</v>
      </c>
      <c r="I32" s="25">
        <f t="shared" si="18"/>
        <v>8.4280988775125146E-2</v>
      </c>
      <c r="J32" s="25">
        <f t="shared" si="19"/>
        <v>2.7997667488586765E-2</v>
      </c>
      <c r="K32" s="27">
        <f t="shared" si="20"/>
        <v>3.0102860822060356</v>
      </c>
      <c r="L32" s="27">
        <f t="shared" si="21"/>
        <v>0.697389610442532</v>
      </c>
      <c r="M32" s="27">
        <f t="shared" si="22"/>
        <v>5.1862643080124871</v>
      </c>
      <c r="N32"/>
      <c r="O32" s="51">
        <f t="shared" si="23"/>
        <v>25.992502849372372</v>
      </c>
      <c r="P32" s="27">
        <f t="shared" si="24"/>
        <v>5.1862643080124871</v>
      </c>
      <c r="Q32" s="58">
        <f t="shared" si="25"/>
        <v>0.697389610442532</v>
      </c>
      <c r="R32" s="156">
        <f t="shared" si="26"/>
        <v>1003.0189045054912</v>
      </c>
      <c r="S32" s="156">
        <f t="shared" si="27"/>
        <v>1132.0755129858817</v>
      </c>
      <c r="T32" s="153"/>
      <c r="U32" s="153"/>
      <c r="W32" s="49">
        <v>137</v>
      </c>
      <c r="X32" s="78">
        <v>6</v>
      </c>
      <c r="Y32" s="17">
        <v>0.9</v>
      </c>
      <c r="Z32">
        <v>1010</v>
      </c>
      <c r="AA32">
        <v>5135</v>
      </c>
      <c r="AB32">
        <v>1018</v>
      </c>
      <c r="AC32">
        <v>1245</v>
      </c>
      <c r="AD32" s="27">
        <f t="shared" si="28"/>
        <v>8.4204300770890764E-2</v>
      </c>
      <c r="AE32" s="27">
        <f t="shared" si="29"/>
        <v>2.8098503716062612E-2</v>
      </c>
      <c r="AF32" s="29">
        <f t="shared" si="30"/>
        <v>2.9967539062499995</v>
      </c>
      <c r="AG32" s="29">
        <f t="shared" si="31"/>
        <v>0.6939387003292935</v>
      </c>
      <c r="AH32" s="29">
        <f t="shared" si="32"/>
        <v>5.0841584158415838</v>
      </c>
      <c r="AI32"/>
      <c r="AJ32" s="51">
        <f t="shared" si="33"/>
        <v>26.77999641483289</v>
      </c>
      <c r="AK32" s="29">
        <f t="shared" si="34"/>
        <v>5.0841584158415838</v>
      </c>
      <c r="AL32" s="58">
        <f t="shared" si="35"/>
        <v>0.6939387003292935</v>
      </c>
    </row>
    <row r="33" spans="1:38" x14ac:dyDescent="0.2">
      <c r="A33" s="1">
        <v>137</v>
      </c>
      <c r="B33" s="1">
        <v>153</v>
      </c>
      <c r="C33" s="1" t="s">
        <v>92</v>
      </c>
      <c r="D33" s="66">
        <v>6</v>
      </c>
      <c r="E33">
        <v>1256</v>
      </c>
      <c r="F33">
        <v>1044</v>
      </c>
      <c r="G33">
        <v>5226</v>
      </c>
      <c r="H33" s="17">
        <v>0.90800000000000003</v>
      </c>
      <c r="I33" s="25">
        <f t="shared" si="18"/>
        <v>8.4202048122033343E-2</v>
      </c>
      <c r="J33" s="25">
        <f t="shared" si="19"/>
        <v>2.8287948633205103E-2</v>
      </c>
      <c r="K33" s="27">
        <f t="shared" si="20"/>
        <v>2.9766049568965518</v>
      </c>
      <c r="L33" s="27">
        <f t="shared" si="21"/>
        <v>0.6892637200820656</v>
      </c>
      <c r="M33" s="27">
        <f t="shared" si="22"/>
        <v>5.0057471264367814</v>
      </c>
      <c r="N33"/>
      <c r="O33" s="51">
        <f t="shared" si="23"/>
        <v>27.254578629779296</v>
      </c>
      <c r="P33" s="27">
        <f t="shared" si="24"/>
        <v>5.0057471264367814</v>
      </c>
      <c r="Q33" s="58">
        <f t="shared" si="25"/>
        <v>0.6892637200820656</v>
      </c>
      <c r="R33" s="156">
        <f t="shared" si="26"/>
        <v>1027.5625971116615</v>
      </c>
      <c r="S33" s="156">
        <f t="shared" si="27"/>
        <v>1131.6768690657063</v>
      </c>
      <c r="T33" s="153"/>
      <c r="U33" s="153"/>
      <c r="W33" s="49">
        <v>137</v>
      </c>
      <c r="X33" s="78">
        <v>6</v>
      </c>
      <c r="Y33" s="17">
        <v>0.92500000000000004</v>
      </c>
      <c r="Z33">
        <v>1111</v>
      </c>
      <c r="AA33">
        <v>5401</v>
      </c>
      <c r="AB33">
        <v>1047</v>
      </c>
      <c r="AC33">
        <v>1279</v>
      </c>
      <c r="AD33" s="27">
        <f t="shared" si="28"/>
        <v>8.3920027422127202E-2</v>
      </c>
      <c r="AE33" s="27">
        <f t="shared" si="29"/>
        <v>2.8508364292029222E-2</v>
      </c>
      <c r="AF33" s="29">
        <f t="shared" si="30"/>
        <v>2.9436984374999997</v>
      </c>
      <c r="AG33" s="29">
        <f t="shared" si="31"/>
        <v>0.68050139094300099</v>
      </c>
      <c r="AH33" s="29">
        <f t="shared" si="32"/>
        <v>4.8613861386138613</v>
      </c>
      <c r="AI33"/>
      <c r="AJ33" s="51">
        <f t="shared" si="33"/>
        <v>28.16723673544546</v>
      </c>
      <c r="AK33" s="29">
        <f t="shared" si="34"/>
        <v>4.8613861386138613</v>
      </c>
      <c r="AL33" s="58">
        <f t="shared" si="35"/>
        <v>0.68050139094300099</v>
      </c>
    </row>
    <row r="34" spans="1:38" x14ac:dyDescent="0.2">
      <c r="A34" s="1">
        <v>137</v>
      </c>
      <c r="B34" s="1">
        <v>153</v>
      </c>
      <c r="C34" s="1" t="s">
        <v>92</v>
      </c>
      <c r="D34" s="66">
        <v>6</v>
      </c>
      <c r="E34">
        <v>1286</v>
      </c>
      <c r="F34">
        <v>1125</v>
      </c>
      <c r="G34">
        <v>5456</v>
      </c>
      <c r="H34" s="17">
        <v>0.93</v>
      </c>
      <c r="I34" s="25">
        <f t="shared" si="18"/>
        <v>8.3854225733669685E-2</v>
      </c>
      <c r="J34" s="25">
        <f t="shared" si="19"/>
        <v>2.8398767419122409E-2</v>
      </c>
      <c r="K34" s="27">
        <f t="shared" si="20"/>
        <v>2.9527417333333328</v>
      </c>
      <c r="L34" s="27">
        <f t="shared" si="21"/>
        <v>0.68232428735533845</v>
      </c>
      <c r="M34" s="27">
        <f t="shared" si="22"/>
        <v>4.8497777777777777</v>
      </c>
      <c r="N34"/>
      <c r="O34" s="51">
        <f t="shared" si="23"/>
        <v>28.454072140083397</v>
      </c>
      <c r="P34" s="27">
        <f t="shared" si="24"/>
        <v>4.8497777777777777</v>
      </c>
      <c r="Q34" s="58">
        <f t="shared" si="25"/>
        <v>0.68232428735533845</v>
      </c>
      <c r="R34" s="156">
        <f t="shared" si="26"/>
        <v>1052.1062897178317</v>
      </c>
      <c r="S34" s="156">
        <f t="shared" si="27"/>
        <v>1131.2970857180985</v>
      </c>
      <c r="T34" s="153"/>
      <c r="U34" s="153"/>
      <c r="W34" s="49">
        <v>137</v>
      </c>
      <c r="X34" s="78">
        <v>6</v>
      </c>
      <c r="Y34" s="17">
        <v>0.95</v>
      </c>
      <c r="Z34">
        <v>1232</v>
      </c>
      <c r="AA34">
        <v>5650</v>
      </c>
      <c r="AB34">
        <v>1075</v>
      </c>
      <c r="AC34">
        <v>1314</v>
      </c>
      <c r="AD34" s="27">
        <f t="shared" si="28"/>
        <v>8.3174509066394217E-2</v>
      </c>
      <c r="AE34" s="27">
        <f t="shared" si="29"/>
        <v>2.9153754103150065E-2</v>
      </c>
      <c r="AF34" s="29">
        <f t="shared" si="30"/>
        <v>2.8529605062905845</v>
      </c>
      <c r="AG34" s="29">
        <f t="shared" si="31"/>
        <v>0.65658925935345858</v>
      </c>
      <c r="AH34" s="29">
        <f t="shared" si="32"/>
        <v>4.5860389610389607</v>
      </c>
      <c r="AI34"/>
      <c r="AJ34" s="51">
        <f t="shared" si="33"/>
        <v>29.465818840079031</v>
      </c>
      <c r="AK34" s="29">
        <f t="shared" si="34"/>
        <v>4.5860389610389607</v>
      </c>
      <c r="AL34" s="58">
        <f t="shared" si="35"/>
        <v>0.65658925935345858</v>
      </c>
    </row>
    <row r="35" spans="1:38" x14ac:dyDescent="0.2">
      <c r="A35" s="1">
        <v>137</v>
      </c>
      <c r="B35" s="1">
        <v>153</v>
      </c>
      <c r="C35" s="1" t="s">
        <v>92</v>
      </c>
      <c r="D35" s="66">
        <v>6</v>
      </c>
      <c r="E35">
        <v>1318</v>
      </c>
      <c r="F35">
        <v>1248</v>
      </c>
      <c r="G35">
        <v>5666</v>
      </c>
      <c r="H35" s="17">
        <v>0.95299999999999996</v>
      </c>
      <c r="I35" s="25">
        <f t="shared" si="18"/>
        <v>8.2904533223788282E-2</v>
      </c>
      <c r="J35" s="25">
        <f t="shared" si="19"/>
        <v>2.9264305966607028E-2</v>
      </c>
      <c r="K35" s="27">
        <f t="shared" si="20"/>
        <v>2.8329574368990382</v>
      </c>
      <c r="L35" s="27">
        <f t="shared" si="21"/>
        <v>0.65092669130003766</v>
      </c>
      <c r="M35" s="27">
        <f t="shared" si="22"/>
        <v>4.5400641025641022</v>
      </c>
      <c r="N35"/>
      <c r="O35" s="51">
        <f t="shared" si="23"/>
        <v>29.549261866882794</v>
      </c>
      <c r="P35" s="27">
        <f t="shared" si="24"/>
        <v>4.5400641025641022</v>
      </c>
      <c r="Q35" s="58">
        <f t="shared" si="25"/>
        <v>0.65092669130003766</v>
      </c>
      <c r="R35" s="156">
        <f t="shared" si="26"/>
        <v>1078.2862284977466</v>
      </c>
      <c r="S35" s="156">
        <f t="shared" si="27"/>
        <v>1131.4650876156838</v>
      </c>
      <c r="T35" s="153"/>
      <c r="U35" s="153"/>
      <c r="W35" s="49">
        <v>137</v>
      </c>
      <c r="X35" s="78">
        <v>6</v>
      </c>
      <c r="Y35" s="17">
        <v>0.97499999999999998</v>
      </c>
      <c r="Z35">
        <v>1367</v>
      </c>
      <c r="AA35">
        <v>5833</v>
      </c>
      <c r="AB35">
        <v>1103</v>
      </c>
      <c r="AC35">
        <v>1348</v>
      </c>
      <c r="AD35" s="27">
        <f t="shared" si="28"/>
        <v>8.1591463067562445E-2</v>
      </c>
      <c r="AE35" s="27">
        <f t="shared" si="29"/>
        <v>2.9961855986685878E-2</v>
      </c>
      <c r="AF35" s="29">
        <f t="shared" si="30"/>
        <v>2.7231778666788586</v>
      </c>
      <c r="AG35" s="29">
        <f t="shared" si="31"/>
        <v>0.6207278916744482</v>
      </c>
      <c r="AH35" s="29">
        <f t="shared" si="32"/>
        <v>4.2670080468178497</v>
      </c>
      <c r="AI35"/>
      <c r="AJ35" s="51">
        <f t="shared" si="33"/>
        <v>30.420198459147077</v>
      </c>
      <c r="AK35" s="29">
        <f t="shared" si="34"/>
        <v>4.2670080468178497</v>
      </c>
      <c r="AL35" s="58">
        <f t="shared" si="35"/>
        <v>0.6207278916744482</v>
      </c>
    </row>
    <row r="36" spans="1:38" x14ac:dyDescent="0.2">
      <c r="A36" s="1">
        <v>137</v>
      </c>
      <c r="B36" s="1">
        <v>153</v>
      </c>
      <c r="C36" s="1" t="s">
        <v>92</v>
      </c>
      <c r="D36" s="66">
        <v>6</v>
      </c>
      <c r="E36">
        <v>1346</v>
      </c>
      <c r="F36">
        <v>1365</v>
      </c>
      <c r="G36">
        <v>5855</v>
      </c>
      <c r="H36" s="17">
        <v>0.97299999999999998</v>
      </c>
      <c r="I36" s="25">
        <f t="shared" si="18"/>
        <v>8.2142763278129666E-2</v>
      </c>
      <c r="J36" s="25">
        <f t="shared" si="19"/>
        <v>3.0051582452674211E-2</v>
      </c>
      <c r="K36" s="27">
        <f t="shared" si="20"/>
        <v>2.7333922733516482</v>
      </c>
      <c r="L36" s="27">
        <f t="shared" si="21"/>
        <v>0.62515758957265277</v>
      </c>
      <c r="M36" s="27">
        <f t="shared" si="22"/>
        <v>4.2893772893772892</v>
      </c>
      <c r="N36"/>
      <c r="O36" s="51">
        <f t="shared" si="23"/>
        <v>30.534932621002252</v>
      </c>
      <c r="P36" s="27">
        <f t="shared" si="24"/>
        <v>4.2893772893772892</v>
      </c>
      <c r="Q36" s="58">
        <f t="shared" si="25"/>
        <v>0.62515758957265277</v>
      </c>
      <c r="R36" s="156">
        <f t="shared" si="26"/>
        <v>1101.1936749301724</v>
      </c>
      <c r="S36" s="156">
        <f t="shared" si="27"/>
        <v>1131.7509505962717</v>
      </c>
      <c r="T36" s="153"/>
      <c r="U36" s="153"/>
      <c r="W36" s="49">
        <v>137</v>
      </c>
      <c r="X36" s="78">
        <v>6</v>
      </c>
      <c r="Y36" s="17">
        <v>1</v>
      </c>
      <c r="Z36">
        <v>1511</v>
      </c>
      <c r="AA36">
        <v>5955</v>
      </c>
      <c r="AB36">
        <v>1132</v>
      </c>
      <c r="AC36">
        <v>1383</v>
      </c>
      <c r="AD36" s="27">
        <f t="shared" si="28"/>
        <v>7.913524192338639E-2</v>
      </c>
      <c r="AE36" s="27">
        <f t="shared" si="29"/>
        <v>3.0666753212473797E-2</v>
      </c>
      <c r="AF36" s="29">
        <f t="shared" si="30"/>
        <v>2.5804897367223698</v>
      </c>
      <c r="AG36" s="29">
        <f t="shared" si="31"/>
        <v>0.57928194764226582</v>
      </c>
      <c r="AH36" s="29">
        <f t="shared" si="32"/>
        <v>3.9410986101919261</v>
      </c>
      <c r="AI36"/>
      <c r="AJ36" s="51">
        <f t="shared" si="33"/>
        <v>31.056451538525774</v>
      </c>
      <c r="AK36" s="29">
        <f t="shared" si="34"/>
        <v>3.9410986101919261</v>
      </c>
      <c r="AL36" s="58">
        <f t="shared" si="35"/>
        <v>0.57928194764226582</v>
      </c>
    </row>
    <row r="37" spans="1:38" x14ac:dyDescent="0.2">
      <c r="A37" s="1">
        <v>137</v>
      </c>
      <c r="B37" s="1">
        <v>153</v>
      </c>
      <c r="C37" s="1" t="s">
        <v>92</v>
      </c>
      <c r="D37" s="66">
        <v>6</v>
      </c>
      <c r="E37">
        <v>1384</v>
      </c>
      <c r="F37">
        <v>1514</v>
      </c>
      <c r="G37">
        <v>5929</v>
      </c>
      <c r="H37" s="17">
        <v>1.0009999999999999</v>
      </c>
      <c r="I37" s="25">
        <f t="shared" si="18"/>
        <v>7.8675914351966331E-2</v>
      </c>
      <c r="J37" s="25">
        <f t="shared" si="19"/>
        <v>3.0661082171930219E-2</v>
      </c>
      <c r="K37" s="27">
        <f t="shared" si="20"/>
        <v>2.5659862202774111</v>
      </c>
      <c r="L37" s="27">
        <f t="shared" si="21"/>
        <v>0.57435196417320822</v>
      </c>
      <c r="M37" s="27">
        <f t="shared" si="22"/>
        <v>3.9161162483487448</v>
      </c>
      <c r="N37"/>
      <c r="O37" s="51">
        <f t="shared" si="23"/>
        <v>30.920856619969658</v>
      </c>
      <c r="P37" s="27">
        <f t="shared" si="24"/>
        <v>3.9161162483487448</v>
      </c>
      <c r="Q37" s="58">
        <f t="shared" si="25"/>
        <v>0.57435196417320822</v>
      </c>
      <c r="R37" s="156">
        <f t="shared" si="26"/>
        <v>1132.2823522313213</v>
      </c>
      <c r="S37" s="156">
        <f t="shared" si="27"/>
        <v>1131.1512010302911</v>
      </c>
      <c r="T37" s="153"/>
      <c r="U37" s="153"/>
      <c r="AD37" s="27"/>
      <c r="AE37" s="27"/>
      <c r="AG37" s="29"/>
      <c r="AH37" s="29"/>
      <c r="AI37"/>
      <c r="AL37" s="58"/>
    </row>
    <row r="38" spans="1:38" x14ac:dyDescent="0.2">
      <c r="A38" s="1">
        <v>137</v>
      </c>
      <c r="B38" s="1">
        <v>153</v>
      </c>
      <c r="C38" s="1" t="s">
        <v>92</v>
      </c>
      <c r="D38" s="66">
        <v>6</v>
      </c>
      <c r="E38">
        <v>1412</v>
      </c>
      <c r="F38">
        <v>1640</v>
      </c>
      <c r="G38">
        <v>6023</v>
      </c>
      <c r="H38" s="17">
        <v>1.0209999999999999</v>
      </c>
      <c r="I38" s="25">
        <f t="shared" si="18"/>
        <v>7.6784931030021916E-2</v>
      </c>
      <c r="J38" s="25">
        <f t="shared" si="19"/>
        <v>3.1275886769850096E-2</v>
      </c>
      <c r="K38" s="27">
        <f t="shared" si="20"/>
        <v>2.4550840586890237</v>
      </c>
      <c r="L38" s="27">
        <f t="shared" si="21"/>
        <v>0.54288426843934301</v>
      </c>
      <c r="M38" s="27">
        <f t="shared" si="22"/>
        <v>3.6725609756097559</v>
      </c>
      <c r="N38"/>
      <c r="O38" s="51">
        <f t="shared" si="23"/>
        <v>31.411084402441769</v>
      </c>
      <c r="P38" s="27">
        <f t="shared" si="24"/>
        <v>3.6725609756097559</v>
      </c>
      <c r="Q38" s="58">
        <f t="shared" si="25"/>
        <v>0.54288426843934301</v>
      </c>
      <c r="R38" s="156">
        <f t="shared" si="26"/>
        <v>1155.1897986637466</v>
      </c>
      <c r="S38" s="156">
        <f t="shared" si="27"/>
        <v>1131.4297734218871</v>
      </c>
      <c r="T38" s="153"/>
      <c r="U38" s="153"/>
      <c r="AD38" s="27"/>
      <c r="AE38" s="27"/>
      <c r="AG38" s="29"/>
      <c r="AH38" s="29"/>
      <c r="AI38"/>
      <c r="AL38" s="58"/>
    </row>
    <row r="39" spans="1:38" x14ac:dyDescent="0.2">
      <c r="E39"/>
      <c r="F39"/>
      <c r="G39"/>
      <c r="H39" s="17"/>
      <c r="I39" s="25"/>
      <c r="J39" s="25"/>
      <c r="K39" s="27"/>
      <c r="L39" s="27"/>
      <c r="M39" s="27"/>
      <c r="N39"/>
      <c r="O39" s="51"/>
      <c r="P39" s="27"/>
      <c r="Q39" s="58"/>
      <c r="R39" s="156"/>
      <c r="T39" s="153"/>
      <c r="U39" s="153"/>
      <c r="AD39" s="27"/>
      <c r="AE39" s="27"/>
      <c r="AG39" s="29"/>
      <c r="AH39" s="29"/>
      <c r="AI39"/>
      <c r="AL39" s="58"/>
    </row>
    <row r="40" spans="1:38" x14ac:dyDescent="0.2">
      <c r="E40"/>
      <c r="F40"/>
      <c r="G40"/>
      <c r="H40" s="17"/>
      <c r="I40" s="25"/>
      <c r="J40" s="25"/>
      <c r="K40" s="27"/>
      <c r="L40" s="27"/>
      <c r="M40" s="27"/>
      <c r="N40"/>
      <c r="O40" s="51"/>
      <c r="P40" s="27"/>
      <c r="Q40" s="58"/>
      <c r="R40" s="156"/>
      <c r="T40" s="153"/>
      <c r="U40" s="153"/>
      <c r="AD40" s="27"/>
      <c r="AE40" s="27"/>
      <c r="AG40" s="29"/>
      <c r="AH40" s="29"/>
      <c r="AI40"/>
      <c r="AL40" s="58"/>
    </row>
    <row r="41" spans="1:38" x14ac:dyDescent="0.2">
      <c r="A41" s="1">
        <v>138</v>
      </c>
      <c r="B41" s="1">
        <v>154</v>
      </c>
      <c r="C41" s="1" t="s">
        <v>92</v>
      </c>
      <c r="D41" s="66">
        <v>8</v>
      </c>
      <c r="E41">
        <v>730</v>
      </c>
      <c r="F41">
        <v>254</v>
      </c>
      <c r="G41">
        <v>2263</v>
      </c>
      <c r="H41" s="50">
        <v>0.52800000000000002</v>
      </c>
      <c r="I41" s="25">
        <f t="shared" ref="I41:I54" si="36">0.1515*(G41/1000)/(E41/1000)^2/($D$4/10)^4</f>
        <v>0.10793725334794521</v>
      </c>
      <c r="J41" s="25">
        <f t="shared" ref="J41:J54" si="37">0.5*(F41/1000)/(E41/1000)^3/($D$4/10)^5</f>
        <v>3.5053792417297967E-2</v>
      </c>
      <c r="K41" s="27">
        <f t="shared" ref="K41:K54" si="38">I41/J41</f>
        <v>3.0791890378937001</v>
      </c>
      <c r="L41" s="27">
        <f t="shared" ref="L41:L54" si="39">0.798*I41^1.5/J41</f>
        <v>0.80728135955486835</v>
      </c>
      <c r="M41" s="27">
        <f t="shared" ref="M41:M54" si="40">G41/F41</f>
        <v>8.9094488188976371</v>
      </c>
      <c r="N41" t="s">
        <v>196</v>
      </c>
      <c r="O41" s="51">
        <f t="shared" ref="O41:O54" si="41">G41/(PI()*$D$4^2/4)</f>
        <v>11.801973103557318</v>
      </c>
      <c r="P41" s="27">
        <f t="shared" ref="P41:P54" si="42">M41</f>
        <v>8.9094488188976371</v>
      </c>
      <c r="Q41" s="58">
        <f t="shared" ref="Q41:Q54" si="43">L41</f>
        <v>0.80728135955486835</v>
      </c>
      <c r="R41" s="156">
        <f t="shared" ref="R41:R54" si="44">E41*(PI()/30)*($D$4/2)</f>
        <v>597.22985341680953</v>
      </c>
      <c r="S41" s="156">
        <f t="shared" ref="S41:S54" si="45">R41/H41</f>
        <v>1131.1171466227452</v>
      </c>
      <c r="T41" s="153"/>
      <c r="U41" s="153"/>
      <c r="W41" s="49">
        <v>138</v>
      </c>
      <c r="X41" s="78">
        <v>8</v>
      </c>
      <c r="Y41" s="17">
        <v>0.72499999999999998</v>
      </c>
      <c r="Z41">
        <v>696</v>
      </c>
      <c r="AA41">
        <v>4247</v>
      </c>
      <c r="AB41">
        <v>820</v>
      </c>
      <c r="AC41">
        <v>1003</v>
      </c>
      <c r="AD41" s="27">
        <f t="shared" ref="AD41:AD52" si="46">0.1515*(AA41/1000)/(AC41/1000)^2/($D$4/10)^4</f>
        <v>0.10730326177328435</v>
      </c>
      <c r="AE41" s="27">
        <f t="shared" ref="AE41:AE52" si="47">0.5*(Z41/1000)/(AC41/1000)^3/($D$4/10)^5</f>
        <v>3.7031927267890723E-2</v>
      </c>
      <c r="AF41" s="29">
        <f t="shared" ref="AF41:AF52" si="48">AD41/AE41</f>
        <v>2.8975878300107758</v>
      </c>
      <c r="AG41" s="29">
        <f t="shared" ref="AG41:AG52" si="49">0.798*AD41^1.5/AE41</f>
        <v>0.75743603379024649</v>
      </c>
      <c r="AH41" s="29">
        <f t="shared" ref="AH41:AH52" si="50">AA41/Z41</f>
        <v>6.1020114942528734</v>
      </c>
      <c r="AI41"/>
      <c r="AJ41" s="51">
        <f t="shared" ref="AJ41:AJ52" si="51">AA41/(PI()*$D$4^2/4)</f>
        <v>22.148908427224008</v>
      </c>
      <c r="AK41" s="29">
        <f t="shared" ref="AK41:AK52" si="52">AH41</f>
        <v>6.1020114942528734</v>
      </c>
      <c r="AL41" s="58">
        <f t="shared" ref="AL41:AL52" si="53">AG41</f>
        <v>0.75743603379024649</v>
      </c>
    </row>
    <row r="42" spans="1:38" x14ac:dyDescent="0.2">
      <c r="A42" s="1">
        <v>138</v>
      </c>
      <c r="B42" s="1">
        <v>154</v>
      </c>
      <c r="C42" s="1" t="s">
        <v>92</v>
      </c>
      <c r="D42" s="66">
        <v>8</v>
      </c>
      <c r="E42">
        <v>854</v>
      </c>
      <c r="F42">
        <v>419</v>
      </c>
      <c r="G42">
        <v>3126</v>
      </c>
      <c r="H42" s="50">
        <v>0.61799999999999999</v>
      </c>
      <c r="I42" s="25">
        <f t="shared" si="36"/>
        <v>0.10894461314744226</v>
      </c>
      <c r="J42" s="25">
        <f t="shared" si="37"/>
        <v>3.6116884901798145E-2</v>
      </c>
      <c r="K42" s="27">
        <f t="shared" si="38"/>
        <v>3.0164454504773266</v>
      </c>
      <c r="L42" s="27">
        <f t="shared" si="39"/>
        <v>0.79451343941042341</v>
      </c>
      <c r="M42" s="27">
        <f t="shared" si="40"/>
        <v>7.4606205250596656</v>
      </c>
      <c r="N42"/>
      <c r="O42" s="51">
        <f t="shared" si="41"/>
        <v>16.302681361785318</v>
      </c>
      <c r="P42" s="27">
        <f t="shared" si="42"/>
        <v>7.4606205250596656</v>
      </c>
      <c r="Q42" s="58">
        <f t="shared" si="43"/>
        <v>0.79451343941042341</v>
      </c>
      <c r="R42" s="156">
        <f t="shared" si="44"/>
        <v>698.67711618897999</v>
      </c>
      <c r="S42" s="156">
        <f t="shared" si="45"/>
        <v>1130.5454954514239</v>
      </c>
      <c r="T42" s="153"/>
      <c r="U42" s="153"/>
      <c r="W42" s="49">
        <v>138</v>
      </c>
      <c r="X42" s="78">
        <v>8</v>
      </c>
      <c r="Y42" s="17">
        <v>0.75</v>
      </c>
      <c r="Z42">
        <v>775</v>
      </c>
      <c r="AA42">
        <v>4539</v>
      </c>
      <c r="AB42">
        <v>848</v>
      </c>
      <c r="AC42">
        <v>1037</v>
      </c>
      <c r="AD42" s="27">
        <f t="shared" si="46"/>
        <v>0.10728405959941194</v>
      </c>
      <c r="AE42" s="27">
        <f t="shared" si="47"/>
        <v>3.7310864134830993E-2</v>
      </c>
      <c r="AF42" s="29">
        <f t="shared" si="48"/>
        <v>2.8754107439516128</v>
      </c>
      <c r="AG42" s="29">
        <f t="shared" si="49"/>
        <v>0.75157163637874302</v>
      </c>
      <c r="AH42" s="29">
        <f t="shared" si="50"/>
        <v>5.8567741935483868</v>
      </c>
      <c r="AI42"/>
      <c r="AJ42" s="51">
        <f t="shared" si="51"/>
        <v>23.671743666392693</v>
      </c>
      <c r="AK42" s="29">
        <f t="shared" si="52"/>
        <v>5.8567741935483868</v>
      </c>
      <c r="AL42" s="58">
        <f t="shared" si="53"/>
        <v>0.75157163637874302</v>
      </c>
    </row>
    <row r="43" spans="1:38" x14ac:dyDescent="0.2">
      <c r="A43" s="1">
        <v>138</v>
      </c>
      <c r="B43" s="1">
        <v>154</v>
      </c>
      <c r="C43" s="1" t="s">
        <v>92</v>
      </c>
      <c r="D43" s="66">
        <v>8</v>
      </c>
      <c r="E43">
        <v>985</v>
      </c>
      <c r="F43">
        <v>658</v>
      </c>
      <c r="G43">
        <v>4084</v>
      </c>
      <c r="H43" s="50">
        <v>0.71199999999999997</v>
      </c>
      <c r="I43" s="25">
        <f t="shared" si="36"/>
        <v>0.10699064388998426</v>
      </c>
      <c r="J43" s="25">
        <f t="shared" si="37"/>
        <v>3.696469067981379E-2</v>
      </c>
      <c r="K43" s="27">
        <f t="shared" si="38"/>
        <v>2.8944011683130695</v>
      </c>
      <c r="L43" s="27">
        <f t="shared" si="39"/>
        <v>0.75550008365645804</v>
      </c>
      <c r="M43" s="27">
        <f t="shared" si="40"/>
        <v>6.2066869300911858</v>
      </c>
      <c r="N43"/>
      <c r="O43" s="51">
        <f t="shared" si="41"/>
        <v>21.298832591660666</v>
      </c>
      <c r="P43" s="27">
        <f t="shared" si="42"/>
        <v>6.2066869300911858</v>
      </c>
      <c r="Q43" s="58">
        <f t="shared" si="43"/>
        <v>0.75550008365645804</v>
      </c>
      <c r="R43" s="156">
        <f t="shared" si="44"/>
        <v>805.85124056925679</v>
      </c>
      <c r="S43" s="156">
        <f t="shared" si="45"/>
        <v>1131.8135401253608</v>
      </c>
      <c r="T43" s="153"/>
      <c r="U43" s="153"/>
      <c r="W43" s="49">
        <v>138</v>
      </c>
      <c r="X43" s="78">
        <v>8</v>
      </c>
      <c r="Y43" s="17">
        <v>0.77500000000000002</v>
      </c>
      <c r="Z43">
        <v>858</v>
      </c>
      <c r="AA43">
        <v>4840</v>
      </c>
      <c r="AB43">
        <v>877</v>
      </c>
      <c r="AC43">
        <v>1072</v>
      </c>
      <c r="AD43" s="27">
        <f t="shared" si="46"/>
        <v>0.10705040623746934</v>
      </c>
      <c r="AE43" s="27">
        <f t="shared" si="47"/>
        <v>3.7391492969547448E-2</v>
      </c>
      <c r="AF43" s="29">
        <f t="shared" si="48"/>
        <v>2.8629615384615379</v>
      </c>
      <c r="AG43" s="29">
        <f t="shared" si="49"/>
        <v>0.74750235437037782</v>
      </c>
      <c r="AH43" s="29">
        <f t="shared" si="50"/>
        <v>5.6410256410256414</v>
      </c>
      <c r="AI43"/>
      <c r="AJ43" s="51">
        <f t="shared" si="51"/>
        <v>25.241515608138496</v>
      </c>
      <c r="AK43" s="29">
        <f t="shared" si="52"/>
        <v>5.6410256410256414</v>
      </c>
      <c r="AL43" s="58">
        <f t="shared" si="53"/>
        <v>0.74750235437037782</v>
      </c>
    </row>
    <row r="44" spans="1:38" x14ac:dyDescent="0.2">
      <c r="A44" s="1">
        <v>138</v>
      </c>
      <c r="B44" s="1">
        <v>154</v>
      </c>
      <c r="C44" s="1" t="s">
        <v>92</v>
      </c>
      <c r="D44" s="66">
        <v>8</v>
      </c>
      <c r="E44">
        <v>1103</v>
      </c>
      <c r="F44">
        <v>939</v>
      </c>
      <c r="G44">
        <v>5137</v>
      </c>
      <c r="H44" s="50">
        <v>0.79800000000000004</v>
      </c>
      <c r="I44" s="25">
        <f t="shared" si="36"/>
        <v>0.1073225713987649</v>
      </c>
      <c r="J44" s="25">
        <f t="shared" si="37"/>
        <v>3.7567208844527251E-2</v>
      </c>
      <c r="K44" s="27">
        <f t="shared" si="38"/>
        <v>2.8568151507587856</v>
      </c>
      <c r="L44" s="27">
        <f t="shared" si="39"/>
        <v>0.74684515264371154</v>
      </c>
      <c r="M44" s="27">
        <f t="shared" si="40"/>
        <v>5.4707135250266239</v>
      </c>
      <c r="N44"/>
      <c r="O44" s="51">
        <f t="shared" si="41"/>
        <v>26.790426793183361</v>
      </c>
      <c r="P44" s="27">
        <f t="shared" si="42"/>
        <v>5.4707135250266239</v>
      </c>
      <c r="Q44" s="58">
        <f t="shared" si="43"/>
        <v>0.74684515264371154</v>
      </c>
      <c r="R44" s="156">
        <f t="shared" si="44"/>
        <v>902.38976482019314</v>
      </c>
      <c r="S44" s="156">
        <f t="shared" si="45"/>
        <v>1130.8142416293147</v>
      </c>
      <c r="T44" s="153"/>
      <c r="U44" s="153"/>
      <c r="W44" s="49">
        <v>138</v>
      </c>
      <c r="X44" s="78">
        <v>8</v>
      </c>
      <c r="Y44" s="17">
        <v>0.8</v>
      </c>
      <c r="Z44">
        <v>946</v>
      </c>
      <c r="AA44">
        <v>5143</v>
      </c>
      <c r="AB44">
        <v>905</v>
      </c>
      <c r="AC44">
        <v>1106</v>
      </c>
      <c r="AD44" s="27">
        <f t="shared" si="46"/>
        <v>0.10686581425033269</v>
      </c>
      <c r="AE44" s="27">
        <f t="shared" si="47"/>
        <v>3.7540117683994227E-2</v>
      </c>
      <c r="AF44" s="29">
        <f t="shared" si="48"/>
        <v>2.8467096227536994</v>
      </c>
      <c r="AG44" s="29">
        <f t="shared" si="49"/>
        <v>0.74261798057516792</v>
      </c>
      <c r="AH44" s="29">
        <f t="shared" si="50"/>
        <v>5.4365750528541223</v>
      </c>
      <c r="AI44"/>
      <c r="AJ44" s="51">
        <f t="shared" si="51"/>
        <v>26.821717928234772</v>
      </c>
      <c r="AK44" s="29">
        <f t="shared" si="52"/>
        <v>5.4365750528541223</v>
      </c>
      <c r="AL44" s="58">
        <f t="shared" si="53"/>
        <v>0.74261798057516792</v>
      </c>
    </row>
    <row r="45" spans="1:38" x14ac:dyDescent="0.2">
      <c r="A45" s="1">
        <v>138</v>
      </c>
      <c r="B45" s="1">
        <v>154</v>
      </c>
      <c r="C45" s="1" t="s">
        <v>92</v>
      </c>
      <c r="D45" s="66">
        <v>8</v>
      </c>
      <c r="E45">
        <v>1129</v>
      </c>
      <c r="F45">
        <v>1001</v>
      </c>
      <c r="G45">
        <v>5316</v>
      </c>
      <c r="H45" s="50">
        <v>0.81599999999999995</v>
      </c>
      <c r="I45" s="25">
        <f t="shared" si="36"/>
        <v>0.10600579738753109</v>
      </c>
      <c r="J45" s="25">
        <f t="shared" si="37"/>
        <v>3.7344111061462286E-2</v>
      </c>
      <c r="K45" s="27">
        <f t="shared" si="38"/>
        <v>2.8386215222277729</v>
      </c>
      <c r="L45" s="27">
        <f t="shared" si="39"/>
        <v>0.73752235917193787</v>
      </c>
      <c r="M45" s="27">
        <f t="shared" si="40"/>
        <v>5.3106893106893107</v>
      </c>
      <c r="N45"/>
      <c r="O45" s="51">
        <f t="shared" si="41"/>
        <v>27.723945655550466</v>
      </c>
      <c r="P45" s="27">
        <f t="shared" si="42"/>
        <v>5.3106893106893107</v>
      </c>
      <c r="Q45" s="58">
        <f t="shared" si="43"/>
        <v>0.73752235917193787</v>
      </c>
      <c r="R45" s="156">
        <f t="shared" si="44"/>
        <v>923.66096507887403</v>
      </c>
      <c r="S45" s="156">
        <f t="shared" si="45"/>
        <v>1131.9374572045026</v>
      </c>
      <c r="T45" s="153"/>
      <c r="U45" s="153"/>
      <c r="W45" s="49">
        <v>138</v>
      </c>
      <c r="X45" s="78">
        <v>8</v>
      </c>
      <c r="Y45" s="17">
        <v>0.82499999999999996</v>
      </c>
      <c r="Z45">
        <v>1041</v>
      </c>
      <c r="AA45">
        <v>5475</v>
      </c>
      <c r="AB45">
        <v>933</v>
      </c>
      <c r="AC45">
        <v>1141</v>
      </c>
      <c r="AD45" s="27">
        <f t="shared" si="46"/>
        <v>0.1068920394905525</v>
      </c>
      <c r="AE45" s="27">
        <f t="shared" si="47"/>
        <v>3.762388779149211E-2</v>
      </c>
      <c r="AF45" s="29">
        <f t="shared" si="48"/>
        <v>2.8410684212896253</v>
      </c>
      <c r="AG45" s="29">
        <f t="shared" si="49"/>
        <v>0.7412373009703016</v>
      </c>
      <c r="AH45" s="29">
        <f t="shared" si="50"/>
        <v>5.2593659942363109</v>
      </c>
      <c r="AI45"/>
      <c r="AJ45" s="51">
        <f t="shared" si="51"/>
        <v>28.553160734412867</v>
      </c>
      <c r="AK45" s="29">
        <f t="shared" si="52"/>
        <v>5.2593659942363109</v>
      </c>
      <c r="AL45" s="58">
        <f t="shared" si="53"/>
        <v>0.7412373009703016</v>
      </c>
    </row>
    <row r="46" spans="1:38" x14ac:dyDescent="0.2">
      <c r="A46" s="1">
        <v>138</v>
      </c>
      <c r="B46" s="1">
        <v>154</v>
      </c>
      <c r="C46" s="1" t="s">
        <v>92</v>
      </c>
      <c r="D46" s="66">
        <v>8</v>
      </c>
      <c r="E46">
        <v>1160</v>
      </c>
      <c r="F46">
        <v>1098</v>
      </c>
      <c r="G46">
        <v>5684</v>
      </c>
      <c r="H46" s="50">
        <v>0.83899999999999997</v>
      </c>
      <c r="I46" s="25">
        <f t="shared" si="36"/>
        <v>0.10736695084137932</v>
      </c>
      <c r="J46" s="25">
        <f t="shared" si="37"/>
        <v>3.776576154823897E-2</v>
      </c>
      <c r="K46" s="27">
        <f t="shared" si="38"/>
        <v>2.8429706284153</v>
      </c>
      <c r="L46" s="27">
        <f t="shared" si="39"/>
        <v>0.74337948893586103</v>
      </c>
      <c r="M46" s="27">
        <f t="shared" si="40"/>
        <v>5.1766848816029141</v>
      </c>
      <c r="N46"/>
      <c r="O46" s="51">
        <f t="shared" si="41"/>
        <v>29.643135272037028</v>
      </c>
      <c r="P46" s="27">
        <f t="shared" si="42"/>
        <v>5.1766848816029141</v>
      </c>
      <c r="Q46" s="58">
        <f t="shared" si="43"/>
        <v>0.74337948893586103</v>
      </c>
      <c r="R46" s="156">
        <f t="shared" si="44"/>
        <v>949.02278077191659</v>
      </c>
      <c r="S46" s="156">
        <f t="shared" si="45"/>
        <v>1131.1356147460269</v>
      </c>
      <c r="T46" s="153"/>
      <c r="U46" s="153"/>
      <c r="W46" s="49">
        <v>138</v>
      </c>
      <c r="X46" s="78">
        <v>8</v>
      </c>
      <c r="Y46" s="17">
        <v>0.85</v>
      </c>
      <c r="Z46">
        <v>1151</v>
      </c>
      <c r="AA46">
        <v>5838</v>
      </c>
      <c r="AB46">
        <v>962</v>
      </c>
      <c r="AC46">
        <v>1175</v>
      </c>
      <c r="AD46" s="27">
        <f t="shared" si="46"/>
        <v>0.1074783241771806</v>
      </c>
      <c r="AE46" s="27">
        <f t="shared" si="47"/>
        <v>3.8091809003369191E-2</v>
      </c>
      <c r="AF46" s="29">
        <f t="shared" si="48"/>
        <v>2.8215599885968721</v>
      </c>
      <c r="AG46" s="29">
        <f t="shared" si="49"/>
        <v>0.73816359482588489</v>
      </c>
      <c r="AH46" s="29">
        <f t="shared" si="50"/>
        <v>5.0721112076455253</v>
      </c>
      <c r="AI46"/>
      <c r="AJ46" s="51">
        <f t="shared" si="51"/>
        <v>30.446274405023253</v>
      </c>
      <c r="AK46" s="29">
        <f t="shared" si="52"/>
        <v>5.0721112076455253</v>
      </c>
      <c r="AL46" s="58">
        <f t="shared" si="53"/>
        <v>0.73816359482588489</v>
      </c>
    </row>
    <row r="47" spans="1:38" x14ac:dyDescent="0.2">
      <c r="A47" s="1">
        <v>138</v>
      </c>
      <c r="B47" s="1">
        <v>154</v>
      </c>
      <c r="C47" s="1" t="s">
        <v>92</v>
      </c>
      <c r="D47" s="66">
        <v>8</v>
      </c>
      <c r="E47">
        <v>1189</v>
      </c>
      <c r="F47">
        <v>1196</v>
      </c>
      <c r="G47">
        <v>5979</v>
      </c>
      <c r="H47" s="50">
        <v>0.86</v>
      </c>
      <c r="I47" s="25">
        <f t="shared" si="36"/>
        <v>0.10749725463012856</v>
      </c>
      <c r="J47" s="25">
        <f t="shared" si="37"/>
        <v>3.8199307519353319E-2</v>
      </c>
      <c r="K47" s="27">
        <f t="shared" si="38"/>
        <v>2.8141152709552677</v>
      </c>
      <c r="L47" s="27">
        <f t="shared" si="39"/>
        <v>0.73628077492587063</v>
      </c>
      <c r="M47" s="27">
        <f t="shared" si="40"/>
        <v>4.9991638795986626</v>
      </c>
      <c r="N47"/>
      <c r="O47" s="51">
        <f t="shared" si="41"/>
        <v>31.18161607873142</v>
      </c>
      <c r="P47" s="27">
        <f t="shared" si="42"/>
        <v>4.9991638795986626</v>
      </c>
      <c r="Q47" s="58">
        <f t="shared" si="43"/>
        <v>0.73628077492587063</v>
      </c>
      <c r="R47" s="156">
        <f t="shared" si="44"/>
        <v>972.74835029121459</v>
      </c>
      <c r="S47" s="156">
        <f t="shared" si="45"/>
        <v>1131.1027328967612</v>
      </c>
      <c r="T47" s="153"/>
      <c r="U47" s="153"/>
      <c r="W47" s="49">
        <v>138</v>
      </c>
      <c r="X47" s="78">
        <v>8</v>
      </c>
      <c r="Y47" s="17">
        <v>0.875</v>
      </c>
      <c r="Z47">
        <v>1279</v>
      </c>
      <c r="AA47">
        <v>6260</v>
      </c>
      <c r="AB47">
        <v>990</v>
      </c>
      <c r="AC47">
        <v>1210</v>
      </c>
      <c r="AD47" s="27">
        <f t="shared" si="46"/>
        <v>0.10867661964510622</v>
      </c>
      <c r="AE47" s="27">
        <f t="shared" si="47"/>
        <v>3.8760048141046229E-2</v>
      </c>
      <c r="AF47" s="29">
        <f t="shared" si="48"/>
        <v>2.8038308737294764</v>
      </c>
      <c r="AG47" s="29">
        <f t="shared" si="49"/>
        <v>0.73760315484083749</v>
      </c>
      <c r="AH47" s="29">
        <f t="shared" si="50"/>
        <v>4.8944487881157155</v>
      </c>
      <c r="AI47"/>
      <c r="AJ47" s="51">
        <f t="shared" si="51"/>
        <v>32.647084236972518</v>
      </c>
      <c r="AK47" s="29">
        <f t="shared" si="52"/>
        <v>4.8944487881157155</v>
      </c>
      <c r="AL47" s="58">
        <f t="shared" si="53"/>
        <v>0.73760315484083749</v>
      </c>
    </row>
    <row r="48" spans="1:38" x14ac:dyDescent="0.2">
      <c r="A48" s="1">
        <v>138</v>
      </c>
      <c r="B48" s="1">
        <v>154</v>
      </c>
      <c r="C48" s="1" t="s">
        <v>92</v>
      </c>
      <c r="D48" s="66">
        <v>8</v>
      </c>
      <c r="E48">
        <v>1227</v>
      </c>
      <c r="F48">
        <v>1352</v>
      </c>
      <c r="G48">
        <v>6474</v>
      </c>
      <c r="H48" s="50">
        <v>0.88700000000000001</v>
      </c>
      <c r="I48" s="25">
        <f t="shared" si="36"/>
        <v>0.10929897731744788</v>
      </c>
      <c r="J48" s="25">
        <f t="shared" si="37"/>
        <v>3.9292790952067114E-2</v>
      </c>
      <c r="K48" s="27">
        <f t="shared" si="38"/>
        <v>2.781654717548077</v>
      </c>
      <c r="L48" s="27">
        <f t="shared" si="39"/>
        <v>0.7338615963235422</v>
      </c>
      <c r="M48" s="27">
        <f t="shared" si="40"/>
        <v>4.7884615384615383</v>
      </c>
      <c r="N48"/>
      <c r="O48" s="51">
        <f t="shared" si="41"/>
        <v>33.763134720472856</v>
      </c>
      <c r="P48" s="27">
        <f t="shared" si="42"/>
        <v>4.7884615384615383</v>
      </c>
      <c r="Q48" s="58">
        <f t="shared" si="43"/>
        <v>0.7338615963235422</v>
      </c>
      <c r="R48" s="156">
        <f t="shared" si="44"/>
        <v>1003.8370275923636</v>
      </c>
      <c r="S48" s="156">
        <f t="shared" si="45"/>
        <v>1131.7215643656862</v>
      </c>
      <c r="T48" s="153"/>
      <c r="U48" s="153"/>
      <c r="W48" s="49">
        <v>138</v>
      </c>
      <c r="X48" s="78">
        <v>8</v>
      </c>
      <c r="Y48" s="17">
        <v>0.9</v>
      </c>
      <c r="Z48">
        <v>1409</v>
      </c>
      <c r="AA48">
        <v>6638</v>
      </c>
      <c r="AB48">
        <v>1018</v>
      </c>
      <c r="AC48">
        <v>1245</v>
      </c>
      <c r="AD48" s="27">
        <f t="shared" si="46"/>
        <v>0.1088506618339188</v>
      </c>
      <c r="AE48" s="27">
        <f t="shared" si="47"/>
        <v>3.9198803698942797E-2</v>
      </c>
      <c r="AF48" s="29">
        <f t="shared" si="48"/>
        <v>2.7768873425301632</v>
      </c>
      <c r="AG48" s="29">
        <f t="shared" si="49"/>
        <v>0.73109984066636846</v>
      </c>
      <c r="AH48" s="29">
        <f t="shared" si="50"/>
        <v>4.7111426543647976</v>
      </c>
      <c r="AI48"/>
      <c r="AJ48" s="51">
        <f t="shared" si="51"/>
        <v>34.618425745211432</v>
      </c>
      <c r="AK48" s="29">
        <f t="shared" si="52"/>
        <v>4.7111426543647976</v>
      </c>
      <c r="AL48" s="58">
        <f t="shared" si="53"/>
        <v>0.73109984066636846</v>
      </c>
    </row>
    <row r="49" spans="1:38" x14ac:dyDescent="0.2">
      <c r="A49" s="1">
        <v>138</v>
      </c>
      <c r="B49" s="1">
        <v>154</v>
      </c>
      <c r="C49" s="1" t="s">
        <v>92</v>
      </c>
      <c r="D49" s="66">
        <v>8</v>
      </c>
      <c r="E49">
        <v>1257</v>
      </c>
      <c r="F49">
        <v>1460</v>
      </c>
      <c r="G49">
        <v>6800</v>
      </c>
      <c r="H49" s="50">
        <v>0.90900000000000003</v>
      </c>
      <c r="I49" s="25">
        <f t="shared" si="36"/>
        <v>0.10938830329439152</v>
      </c>
      <c r="J49" s="25">
        <f t="shared" si="37"/>
        <v>3.9465435262502589E-2</v>
      </c>
      <c r="K49" s="27">
        <f t="shared" si="38"/>
        <v>2.771749571917808</v>
      </c>
      <c r="L49" s="27">
        <f t="shared" si="39"/>
        <v>0.73154715139442661</v>
      </c>
      <c r="M49" s="27">
        <f t="shared" si="40"/>
        <v>4.6575342465753424</v>
      </c>
      <c r="N49"/>
      <c r="O49" s="51">
        <f t="shared" si="41"/>
        <v>35.463286391599539</v>
      </c>
      <c r="P49" s="27">
        <f t="shared" si="42"/>
        <v>4.6575342465753424</v>
      </c>
      <c r="Q49" s="58">
        <f t="shared" si="43"/>
        <v>0.73154715139442661</v>
      </c>
      <c r="R49" s="156">
        <f t="shared" si="44"/>
        <v>1028.3807201985337</v>
      </c>
      <c r="S49" s="156">
        <f t="shared" si="45"/>
        <v>1131.3319254109281</v>
      </c>
      <c r="T49" s="153"/>
      <c r="U49" s="153"/>
      <c r="W49" s="49">
        <v>138</v>
      </c>
      <c r="X49" s="78">
        <v>8</v>
      </c>
      <c r="Y49" s="17">
        <v>0.92500000000000004</v>
      </c>
      <c r="Z49">
        <v>1561</v>
      </c>
      <c r="AA49">
        <v>7026</v>
      </c>
      <c r="AB49">
        <v>1046</v>
      </c>
      <c r="AC49">
        <v>1279</v>
      </c>
      <c r="AD49" s="27">
        <f t="shared" si="46"/>
        <v>0.10916906363041395</v>
      </c>
      <c r="AE49" s="27">
        <f t="shared" si="47"/>
        <v>4.0055406534525308E-2</v>
      </c>
      <c r="AF49" s="29">
        <f t="shared" si="48"/>
        <v>2.7254513953395256</v>
      </c>
      <c r="AG49" s="29">
        <f t="shared" si="49"/>
        <v>0.71860647381392495</v>
      </c>
      <c r="AH49" s="29">
        <f t="shared" si="50"/>
        <v>4.5009609224855858</v>
      </c>
      <c r="AI49"/>
      <c r="AJ49" s="51">
        <f t="shared" si="51"/>
        <v>36.641919145202706</v>
      </c>
      <c r="AK49" s="29">
        <f t="shared" si="52"/>
        <v>4.5009609224855858</v>
      </c>
      <c r="AL49" s="58">
        <f t="shared" si="53"/>
        <v>0.71860647381392495</v>
      </c>
    </row>
    <row r="50" spans="1:38" x14ac:dyDescent="0.2">
      <c r="A50" s="1">
        <v>138</v>
      </c>
      <c r="B50" s="1">
        <v>154</v>
      </c>
      <c r="C50" s="1" t="s">
        <v>92</v>
      </c>
      <c r="D50" s="66">
        <v>8</v>
      </c>
      <c r="E50">
        <v>1281</v>
      </c>
      <c r="F50">
        <v>1555</v>
      </c>
      <c r="G50">
        <v>6989</v>
      </c>
      <c r="H50" s="50">
        <v>0.92600000000000005</v>
      </c>
      <c r="I50" s="25">
        <f t="shared" si="36"/>
        <v>0.1082553353646796</v>
      </c>
      <c r="J50" s="25">
        <f t="shared" si="37"/>
        <v>3.9714845591652864E-2</v>
      </c>
      <c r="K50" s="27">
        <f t="shared" si="38"/>
        <v>2.7258153406350485</v>
      </c>
      <c r="L50" s="27">
        <f t="shared" si="39"/>
        <v>0.71568839909729831</v>
      </c>
      <c r="M50" s="27">
        <f t="shared" si="40"/>
        <v>4.4945337620578778</v>
      </c>
      <c r="N50"/>
      <c r="O50" s="51">
        <f t="shared" si="41"/>
        <v>36.448957145719</v>
      </c>
      <c r="P50" s="27">
        <f t="shared" si="42"/>
        <v>4.4945337620578778</v>
      </c>
      <c r="Q50" s="58">
        <f t="shared" si="43"/>
        <v>0.71568839909729831</v>
      </c>
      <c r="R50" s="156">
        <f t="shared" si="44"/>
        <v>1048.0156742834702</v>
      </c>
      <c r="S50" s="156">
        <f t="shared" si="45"/>
        <v>1131.7663869151945</v>
      </c>
      <c r="T50" s="153"/>
      <c r="U50" s="153"/>
      <c r="W50" s="49">
        <v>138</v>
      </c>
      <c r="X50" s="78">
        <v>8</v>
      </c>
      <c r="Y50" s="17">
        <v>0.95</v>
      </c>
      <c r="Z50">
        <v>1725</v>
      </c>
      <c r="AA50">
        <v>7361</v>
      </c>
      <c r="AB50">
        <v>1075</v>
      </c>
      <c r="AC50">
        <v>1314</v>
      </c>
      <c r="AD50" s="27">
        <f t="shared" si="46"/>
        <v>0.10836240021906685</v>
      </c>
      <c r="AE50" s="27">
        <f t="shared" si="47"/>
        <v>4.0819988496699565E-2</v>
      </c>
      <c r="AF50" s="29">
        <f t="shared" si="48"/>
        <v>2.6546406358695647</v>
      </c>
      <c r="AG50" s="29">
        <f t="shared" si="49"/>
        <v>0.69734539517542082</v>
      </c>
      <c r="AH50" s="29">
        <f t="shared" si="50"/>
        <v>4.2672463768115945</v>
      </c>
      <c r="AI50"/>
      <c r="AJ50" s="51">
        <f t="shared" si="51"/>
        <v>38.389007518906503</v>
      </c>
      <c r="AK50" s="29">
        <f t="shared" si="52"/>
        <v>4.2672463768115945</v>
      </c>
      <c r="AL50" s="58">
        <f t="shared" si="53"/>
        <v>0.69734539517542082</v>
      </c>
    </row>
    <row r="51" spans="1:38" x14ac:dyDescent="0.2">
      <c r="A51" s="1">
        <v>138</v>
      </c>
      <c r="B51" s="1">
        <v>154</v>
      </c>
      <c r="C51" s="1" t="s">
        <v>92</v>
      </c>
      <c r="D51" s="66">
        <v>8</v>
      </c>
      <c r="E51">
        <v>1318</v>
      </c>
      <c r="F51">
        <v>1763</v>
      </c>
      <c r="G51">
        <v>7453</v>
      </c>
      <c r="H51" s="50">
        <v>0.95299999999999996</v>
      </c>
      <c r="I51" s="25">
        <f t="shared" si="36"/>
        <v>0.10905179776154149</v>
      </c>
      <c r="J51" s="25">
        <f t="shared" si="37"/>
        <v>4.1340521970455277E-2</v>
      </c>
      <c r="K51" s="27">
        <f t="shared" si="38"/>
        <v>2.6378911673993195</v>
      </c>
      <c r="L51" s="27">
        <f t="shared" si="39"/>
        <v>0.69514624282889437</v>
      </c>
      <c r="M51" s="27">
        <f t="shared" si="40"/>
        <v>4.2274532047646058</v>
      </c>
      <c r="N51"/>
      <c r="O51" s="51">
        <f t="shared" si="41"/>
        <v>38.868804923028144</v>
      </c>
      <c r="P51" s="27">
        <f t="shared" si="42"/>
        <v>4.2274532047646058</v>
      </c>
      <c r="Q51" s="58">
        <f t="shared" si="43"/>
        <v>0.69514624282889437</v>
      </c>
      <c r="R51" s="156">
        <f t="shared" si="44"/>
        <v>1078.2862284977466</v>
      </c>
      <c r="S51" s="156">
        <f t="shared" si="45"/>
        <v>1131.4650876156838</v>
      </c>
      <c r="T51" s="153"/>
      <c r="U51" s="153"/>
      <c r="W51" s="49">
        <v>138</v>
      </c>
      <c r="X51" s="78">
        <v>8</v>
      </c>
      <c r="Y51" s="17">
        <v>0.97499999999999998</v>
      </c>
      <c r="Z51">
        <v>1913</v>
      </c>
      <c r="AA51">
        <v>7672</v>
      </c>
      <c r="AB51">
        <v>1103</v>
      </c>
      <c r="AC51">
        <v>1348</v>
      </c>
      <c r="AD51" s="27">
        <f t="shared" si="46"/>
        <v>0.10731522452500239</v>
      </c>
      <c r="AE51" s="27">
        <f t="shared" si="47"/>
        <v>4.1929064010629173E-2</v>
      </c>
      <c r="AF51" s="29">
        <f t="shared" si="48"/>
        <v>2.5594471772085727</v>
      </c>
      <c r="AG51" s="29">
        <f t="shared" si="49"/>
        <v>0.66908259322665842</v>
      </c>
      <c r="AH51" s="29">
        <f t="shared" si="50"/>
        <v>4.0104547830632518</v>
      </c>
      <c r="AI51"/>
      <c r="AJ51" s="51">
        <f t="shared" si="51"/>
        <v>40.010931352404661</v>
      </c>
      <c r="AK51" s="29">
        <f t="shared" si="52"/>
        <v>4.0104547830632518</v>
      </c>
      <c r="AL51" s="58">
        <f t="shared" si="53"/>
        <v>0.66908259322665842</v>
      </c>
    </row>
    <row r="52" spans="1:38" x14ac:dyDescent="0.2">
      <c r="A52" s="1">
        <v>138</v>
      </c>
      <c r="B52" s="1">
        <v>154</v>
      </c>
      <c r="C52" s="1" t="s">
        <v>92</v>
      </c>
      <c r="D52" s="66">
        <v>8</v>
      </c>
      <c r="E52">
        <v>1351</v>
      </c>
      <c r="F52">
        <v>1925</v>
      </c>
      <c r="G52">
        <v>7684</v>
      </c>
      <c r="H52" s="50">
        <v>0.97699999999999998</v>
      </c>
      <c r="I52" s="25">
        <f t="shared" si="36"/>
        <v>0.10700626042400811</v>
      </c>
      <c r="J52" s="25">
        <f t="shared" si="37"/>
        <v>4.191163092370382E-2</v>
      </c>
      <c r="K52" s="27">
        <f t="shared" si="38"/>
        <v>2.5531399772727275</v>
      </c>
      <c r="L52" s="27">
        <f t="shared" si="39"/>
        <v>0.66647231038828625</v>
      </c>
      <c r="M52" s="27">
        <f t="shared" si="40"/>
        <v>3.9916883116883115</v>
      </c>
      <c r="N52"/>
      <c r="O52" s="51">
        <f t="shared" si="41"/>
        <v>40.073513622507484</v>
      </c>
      <c r="P52" s="27">
        <f t="shared" si="42"/>
        <v>3.9916883116883115</v>
      </c>
      <c r="Q52" s="58">
        <f t="shared" si="43"/>
        <v>0.66647231038828625</v>
      </c>
      <c r="R52" s="156">
        <f t="shared" si="44"/>
        <v>1105.2842903645339</v>
      </c>
      <c r="S52" s="156">
        <f t="shared" si="45"/>
        <v>1131.3042890118054</v>
      </c>
      <c r="T52" s="153"/>
      <c r="U52" s="153"/>
      <c r="W52" s="49">
        <v>138</v>
      </c>
      <c r="X52" s="78">
        <v>8</v>
      </c>
      <c r="Y52" s="17">
        <v>1</v>
      </c>
      <c r="Z52">
        <v>2122</v>
      </c>
      <c r="AA52">
        <v>7954</v>
      </c>
      <c r="AB52">
        <v>1131</v>
      </c>
      <c r="AC52">
        <v>1383</v>
      </c>
      <c r="AD52" s="27">
        <f t="shared" si="46"/>
        <v>0.10569970012739133</v>
      </c>
      <c r="AE52" s="27">
        <f t="shared" si="47"/>
        <v>4.3067405901303375E-2</v>
      </c>
      <c r="AF52" s="29">
        <f t="shared" si="48"/>
        <v>2.4542852747997173</v>
      </c>
      <c r="AG52" s="29">
        <f t="shared" si="49"/>
        <v>0.63674392572634009</v>
      </c>
      <c r="AH52" s="29">
        <f t="shared" si="50"/>
        <v>3.7483506126295949</v>
      </c>
      <c r="AI52"/>
      <c r="AJ52" s="51">
        <f t="shared" si="51"/>
        <v>41.481614699820994</v>
      </c>
      <c r="AK52" s="29">
        <f t="shared" si="52"/>
        <v>3.7483506126295949</v>
      </c>
      <c r="AL52" s="58">
        <f t="shared" si="53"/>
        <v>0.63674392572634009</v>
      </c>
    </row>
    <row r="53" spans="1:38" x14ac:dyDescent="0.2">
      <c r="A53" s="1">
        <v>138</v>
      </c>
      <c r="B53" s="1">
        <v>154</v>
      </c>
      <c r="C53" s="1" t="s">
        <v>92</v>
      </c>
      <c r="D53" s="66">
        <v>8</v>
      </c>
      <c r="E53">
        <v>1378</v>
      </c>
      <c r="F53">
        <v>2080</v>
      </c>
      <c r="G53">
        <v>7895</v>
      </c>
      <c r="H53" s="50">
        <v>0.997</v>
      </c>
      <c r="I53" s="25">
        <f t="shared" si="36"/>
        <v>0.10567839967307115</v>
      </c>
      <c r="J53" s="25">
        <f t="shared" si="37"/>
        <v>4.2676181795440291E-2</v>
      </c>
      <c r="K53" s="27">
        <f t="shared" si="38"/>
        <v>2.4762852539062501</v>
      </c>
      <c r="L53" s="27">
        <f t="shared" si="39"/>
        <v>0.64238690130711229</v>
      </c>
      <c r="M53" s="27">
        <f t="shared" si="40"/>
        <v>3.7956730769230771</v>
      </c>
      <c r="N53"/>
      <c r="O53" s="51">
        <f t="shared" si="41"/>
        <v>41.173918538482113</v>
      </c>
      <c r="P53" s="27">
        <f t="shared" si="42"/>
        <v>3.7956730769230771</v>
      </c>
      <c r="Q53" s="58">
        <f t="shared" si="43"/>
        <v>0.64238690130711229</v>
      </c>
      <c r="R53" s="156">
        <f t="shared" si="44"/>
        <v>1127.3736137100871</v>
      </c>
      <c r="S53" s="156">
        <f t="shared" si="45"/>
        <v>1130.7659114444202</v>
      </c>
      <c r="T53" s="153"/>
      <c r="U53" s="153"/>
      <c r="AD53" s="27"/>
      <c r="AE53" s="27"/>
      <c r="AG53" s="29"/>
      <c r="AH53" s="29"/>
      <c r="AI53"/>
      <c r="AL53" s="58"/>
    </row>
    <row r="54" spans="1:38" x14ac:dyDescent="0.2">
      <c r="A54" s="1">
        <v>138</v>
      </c>
      <c r="B54" s="1">
        <v>154</v>
      </c>
      <c r="C54" s="1" t="s">
        <v>92</v>
      </c>
      <c r="D54" s="66">
        <v>8</v>
      </c>
      <c r="E54">
        <v>1406</v>
      </c>
      <c r="F54">
        <v>2280</v>
      </c>
      <c r="G54">
        <v>8137</v>
      </c>
      <c r="H54" s="50">
        <v>1.0169999999999999</v>
      </c>
      <c r="I54" s="25">
        <f t="shared" si="36"/>
        <v>0.10462276738529652</v>
      </c>
      <c r="J54" s="25">
        <f t="shared" si="37"/>
        <v>4.4040146927662137E-2</v>
      </c>
      <c r="K54" s="27">
        <f t="shared" si="38"/>
        <v>2.3756225781249998</v>
      </c>
      <c r="L54" s="27">
        <f t="shared" si="39"/>
        <v>0.61318770358692132</v>
      </c>
      <c r="M54" s="27">
        <f t="shared" si="40"/>
        <v>3.5688596491228068</v>
      </c>
      <c r="N54"/>
      <c r="O54" s="51">
        <f t="shared" si="41"/>
        <v>42.435994318889037</v>
      </c>
      <c r="P54" s="27">
        <f t="shared" si="42"/>
        <v>3.5688596491228068</v>
      </c>
      <c r="Q54" s="58">
        <f t="shared" si="43"/>
        <v>0.61318770358692132</v>
      </c>
      <c r="R54" s="156">
        <f t="shared" si="44"/>
        <v>1150.2810601425126</v>
      </c>
      <c r="S54" s="156">
        <f t="shared" si="45"/>
        <v>1131.0531564823134</v>
      </c>
      <c r="T54" s="153"/>
      <c r="U54" s="153"/>
      <c r="AD54" s="27"/>
      <c r="AE54" s="27"/>
      <c r="AG54" s="29"/>
      <c r="AH54" s="29"/>
      <c r="AI54"/>
      <c r="AL54" s="58"/>
    </row>
    <row r="55" spans="1:38" x14ac:dyDescent="0.2">
      <c r="C55"/>
      <c r="D55"/>
      <c r="E55"/>
      <c r="F55"/>
      <c r="G55"/>
      <c r="H55" s="17"/>
      <c r="I55" s="25"/>
      <c r="J55" s="25"/>
      <c r="K55" s="27"/>
      <c r="L55" s="27"/>
      <c r="M55" s="27"/>
      <c r="N55"/>
      <c r="O55" s="51"/>
      <c r="P55" s="27"/>
      <c r="Q55" s="58"/>
      <c r="R55" s="156"/>
      <c r="T55" s="153"/>
      <c r="U55" s="153"/>
      <c r="AD55" s="27"/>
      <c r="AE55" s="27"/>
      <c r="AG55" s="29"/>
      <c r="AH55" s="29"/>
      <c r="AI55"/>
      <c r="AL55" s="58"/>
    </row>
    <row r="56" spans="1:38" x14ac:dyDescent="0.2">
      <c r="C56"/>
      <c r="D56"/>
      <c r="E56"/>
      <c r="F56"/>
      <c r="G56"/>
      <c r="H56" s="17"/>
      <c r="I56" s="25"/>
      <c r="J56" s="25"/>
      <c r="K56" s="27"/>
      <c r="L56" s="27"/>
      <c r="M56" s="27"/>
      <c r="N56"/>
      <c r="O56" s="51"/>
      <c r="P56" s="27"/>
      <c r="Q56" s="58"/>
      <c r="R56" s="156"/>
      <c r="T56" s="153"/>
      <c r="U56" s="153"/>
      <c r="AD56" s="27"/>
      <c r="AE56" s="27"/>
      <c r="AG56" s="29"/>
      <c r="AH56" s="29"/>
      <c r="AI56"/>
      <c r="AL56" s="58"/>
    </row>
    <row r="57" spans="1:38" x14ac:dyDescent="0.2">
      <c r="A57" s="1">
        <v>139</v>
      </c>
      <c r="B57" s="1">
        <v>155</v>
      </c>
      <c r="C57" s="1" t="s">
        <v>92</v>
      </c>
      <c r="D57" s="66">
        <v>10</v>
      </c>
      <c r="E57">
        <v>736</v>
      </c>
      <c r="F57">
        <v>351</v>
      </c>
      <c r="G57">
        <v>2806</v>
      </c>
      <c r="H57" s="17">
        <v>0.53300000000000003</v>
      </c>
      <c r="I57" s="25">
        <f t="shared" ref="I57:I69" si="54">0.1515*(G57/1000)/(E57/1000)^2/($D$4/10)^4</f>
        <v>0.13166324869565219</v>
      </c>
      <c r="J57" s="25">
        <f t="shared" ref="J57:J69" si="55">0.5*(F57/1000)/(E57/1000)^3/($D$4/10)^5</f>
        <v>4.7265422865126985E-2</v>
      </c>
      <c r="K57" s="27">
        <f t="shared" ref="K57:K69" si="56">I57/J57</f>
        <v>2.7856145299145298</v>
      </c>
      <c r="L57" s="27">
        <f t="shared" ref="L57:L69" si="57">0.798*I57^1.5/J57</f>
        <v>0.80659624119603168</v>
      </c>
      <c r="M57" s="27">
        <f t="shared" ref="M57:M69" si="58">G57/F57</f>
        <v>7.9943019943019946</v>
      </c>
      <c r="N57"/>
      <c r="O57" s="51">
        <f t="shared" ref="O57:O69" si="59">G57/(PI()*$D$4^2/4)</f>
        <v>14.633820825710046</v>
      </c>
      <c r="P57" s="27">
        <f t="shared" ref="P57:P69" si="60">M57</f>
        <v>7.9943019943019946</v>
      </c>
      <c r="Q57" s="58">
        <f t="shared" ref="Q57:Q69" si="61">L57</f>
        <v>0.80659624119603168</v>
      </c>
      <c r="R57" s="156">
        <f t="shared" ref="R57:R69" si="62">E57*(PI()/30)*($D$4/2)</f>
        <v>602.13859193804365</v>
      </c>
      <c r="S57" s="156">
        <f t="shared" ref="S57:S69" si="63">R57/H57</f>
        <v>1129.7159323415453</v>
      </c>
      <c r="T57" s="153"/>
      <c r="U57" s="153"/>
      <c r="W57" s="49">
        <v>139</v>
      </c>
      <c r="X57" s="78">
        <v>10</v>
      </c>
      <c r="Y57" s="17">
        <v>0.72499999999999998</v>
      </c>
      <c r="Z57">
        <v>943</v>
      </c>
      <c r="AA57">
        <v>5212</v>
      </c>
      <c r="AB57">
        <v>820</v>
      </c>
      <c r="AC57">
        <v>1002</v>
      </c>
      <c r="AD57" s="27">
        <f t="shared" ref="AD57:AD67" si="64">0.1515*(AA57/1000)/(AC57/1000)^2/($D$4/10)^4</f>
        <v>0.13194759924749302</v>
      </c>
      <c r="AE57" s="27">
        <f t="shared" ref="AE57:AE67" si="65">0.5*(Z57/1000)/(AC57/1000)^3/($D$4/10)^5</f>
        <v>5.0324376447800814E-2</v>
      </c>
      <c r="AF57" s="29">
        <f t="shared" ref="AF57:AF67" si="66">AD57/AE57</f>
        <v>2.6219420599151637</v>
      </c>
      <c r="AG57" s="29">
        <f t="shared" ref="AG57:AG67" si="67">0.798*AD57^1.5/AE57</f>
        <v>0.76002298753143593</v>
      </c>
      <c r="AH57" s="29">
        <f t="shared" ref="AH57:AH67" si="68">AA57/Z57</f>
        <v>5.5270413573700958</v>
      </c>
      <c r="AI57"/>
      <c r="AJ57" s="51">
        <f t="shared" ref="AJ57:AJ67" si="69">AA57/(PI()*$D$4^2/4)</f>
        <v>27.181565981326003</v>
      </c>
      <c r="AK57" s="29">
        <f t="shared" ref="AK57:AK67" si="70">AH57</f>
        <v>5.5270413573700958</v>
      </c>
      <c r="AL57" s="58">
        <f t="shared" ref="AL57:AL67" si="71">AG57</f>
        <v>0.76002298753143593</v>
      </c>
    </row>
    <row r="58" spans="1:38" x14ac:dyDescent="0.2">
      <c r="A58" s="1">
        <v>139</v>
      </c>
      <c r="B58" s="1">
        <v>155</v>
      </c>
      <c r="C58" s="1" t="s">
        <v>92</v>
      </c>
      <c r="D58" s="66">
        <v>10</v>
      </c>
      <c r="E58">
        <v>853</v>
      </c>
      <c r="F58">
        <v>549</v>
      </c>
      <c r="G58">
        <v>3692</v>
      </c>
      <c r="H58" s="17">
        <v>0.61699999999999999</v>
      </c>
      <c r="I58" s="25">
        <f t="shared" si="54"/>
        <v>0.12897221506342008</v>
      </c>
      <c r="J58" s="25">
        <f t="shared" si="55"/>
        <v>4.7489229705047022E-2</v>
      </c>
      <c r="K58" s="27">
        <f t="shared" si="56"/>
        <v>2.7158203210382514</v>
      </c>
      <c r="L58" s="27">
        <f t="shared" si="57"/>
        <v>0.77830891376562439</v>
      </c>
      <c r="M58" s="27">
        <f t="shared" si="58"/>
        <v>6.7249544626593805</v>
      </c>
      <c r="N58"/>
      <c r="O58" s="51">
        <f t="shared" si="59"/>
        <v>19.254478434968458</v>
      </c>
      <c r="P58" s="27">
        <f t="shared" si="60"/>
        <v>6.7249544626593805</v>
      </c>
      <c r="Q58" s="58">
        <f t="shared" si="61"/>
        <v>0.77830891376562439</v>
      </c>
      <c r="R58" s="156">
        <f t="shared" si="62"/>
        <v>697.85899310210766</v>
      </c>
      <c r="S58" s="156">
        <f t="shared" si="63"/>
        <v>1131.0518526776461</v>
      </c>
      <c r="T58" s="153"/>
      <c r="U58" s="153"/>
      <c r="W58" s="49">
        <v>139</v>
      </c>
      <c r="X58" s="78">
        <v>10</v>
      </c>
      <c r="Y58" s="17">
        <v>0.75</v>
      </c>
      <c r="Z58">
        <v>1055</v>
      </c>
      <c r="AA58">
        <v>5594</v>
      </c>
      <c r="AB58">
        <v>848</v>
      </c>
      <c r="AC58">
        <v>1036</v>
      </c>
      <c r="AD58" s="27">
        <f t="shared" si="64"/>
        <v>0.13247547335549559</v>
      </c>
      <c r="AE58" s="27">
        <f t="shared" si="65"/>
        <v>5.0938138235346084E-2</v>
      </c>
      <c r="AF58" s="29">
        <f t="shared" si="66"/>
        <v>2.6007129028436018</v>
      </c>
      <c r="AG58" s="29">
        <f t="shared" si="67"/>
        <v>0.75537575907080012</v>
      </c>
      <c r="AH58" s="29">
        <f t="shared" si="68"/>
        <v>5.3023696682464454</v>
      </c>
      <c r="AI58"/>
      <c r="AJ58" s="51">
        <f t="shared" si="69"/>
        <v>29.173768246265858</v>
      </c>
      <c r="AK58" s="29">
        <f t="shared" si="70"/>
        <v>5.3023696682464454</v>
      </c>
      <c r="AL58" s="58">
        <f t="shared" si="71"/>
        <v>0.75537575907080012</v>
      </c>
    </row>
    <row r="59" spans="1:38" x14ac:dyDescent="0.2">
      <c r="A59" s="1">
        <v>139</v>
      </c>
      <c r="B59" s="1">
        <v>155</v>
      </c>
      <c r="C59" s="1" t="s">
        <v>92</v>
      </c>
      <c r="D59" s="66">
        <v>10</v>
      </c>
      <c r="E59">
        <v>981</v>
      </c>
      <c r="F59">
        <v>874</v>
      </c>
      <c r="G59">
        <v>4989</v>
      </c>
      <c r="H59" s="17">
        <v>0.71</v>
      </c>
      <c r="I59" s="25">
        <f t="shared" si="54"/>
        <v>0.13176741253579477</v>
      </c>
      <c r="J59" s="25">
        <f t="shared" si="55"/>
        <v>4.9702048035127705E-2</v>
      </c>
      <c r="K59" s="27">
        <f t="shared" si="56"/>
        <v>2.6511465371138443</v>
      </c>
      <c r="L59" s="27">
        <f t="shared" si="57"/>
        <v>0.76796359599591135</v>
      </c>
      <c r="M59" s="27">
        <f t="shared" si="58"/>
        <v>5.7082379862700225</v>
      </c>
      <c r="N59"/>
      <c r="O59" s="51">
        <f t="shared" si="59"/>
        <v>26.018578795248548</v>
      </c>
      <c r="P59" s="27">
        <f t="shared" si="60"/>
        <v>5.7082379862700225</v>
      </c>
      <c r="Q59" s="58">
        <f t="shared" si="61"/>
        <v>0.76796359599591135</v>
      </c>
      <c r="R59" s="156">
        <f t="shared" si="62"/>
        <v>802.57874822176746</v>
      </c>
      <c r="S59" s="156">
        <f t="shared" si="63"/>
        <v>1130.3926031292499</v>
      </c>
      <c r="T59" s="153"/>
      <c r="U59" s="153"/>
      <c r="W59" s="49">
        <v>139</v>
      </c>
      <c r="X59" s="78">
        <v>10</v>
      </c>
      <c r="Y59" s="17">
        <v>0.77500000000000002</v>
      </c>
      <c r="Z59">
        <v>1175</v>
      </c>
      <c r="AA59">
        <v>5993</v>
      </c>
      <c r="AB59">
        <v>876</v>
      </c>
      <c r="AC59">
        <v>1071</v>
      </c>
      <c r="AD59" s="27">
        <f t="shared" si="64"/>
        <v>0.13279993571661344</v>
      </c>
      <c r="AE59" s="27">
        <f t="shared" si="65"/>
        <v>5.1349867625252829E-2</v>
      </c>
      <c r="AF59" s="29">
        <f t="shared" si="66"/>
        <v>2.5861787353723402</v>
      </c>
      <c r="AG59" s="29">
        <f t="shared" si="67"/>
        <v>0.75207362816450607</v>
      </c>
      <c r="AH59" s="29">
        <f t="shared" si="68"/>
        <v>5.1004255319148939</v>
      </c>
      <c r="AI59"/>
      <c r="AJ59" s="51">
        <f t="shared" si="69"/>
        <v>31.254628727184713</v>
      </c>
      <c r="AK59" s="29">
        <f t="shared" si="70"/>
        <v>5.1004255319148939</v>
      </c>
      <c r="AL59" s="58">
        <f t="shared" si="71"/>
        <v>0.75207362816450607</v>
      </c>
    </row>
    <row r="60" spans="1:38" x14ac:dyDescent="0.2">
      <c r="A60" s="1">
        <v>139</v>
      </c>
      <c r="B60" s="1">
        <v>155</v>
      </c>
      <c r="C60" s="1" t="s">
        <v>92</v>
      </c>
      <c r="D60" s="66">
        <v>10</v>
      </c>
      <c r="E60">
        <v>1088</v>
      </c>
      <c r="F60">
        <v>1259</v>
      </c>
      <c r="G60">
        <v>6297</v>
      </c>
      <c r="H60" s="17">
        <v>0.78700000000000003</v>
      </c>
      <c r="I60" s="25">
        <f t="shared" si="54"/>
        <v>0.13520988124567471</v>
      </c>
      <c r="J60" s="25">
        <f t="shared" si="55"/>
        <v>5.2481823732953375E-2</v>
      </c>
      <c r="K60" s="27">
        <f t="shared" si="56"/>
        <v>2.5763182684670372</v>
      </c>
      <c r="L60" s="27">
        <f t="shared" si="57"/>
        <v>0.75597358381845348</v>
      </c>
      <c r="M60" s="27">
        <f t="shared" si="58"/>
        <v>5.0015885623510723</v>
      </c>
      <c r="N60"/>
      <c r="O60" s="51">
        <f t="shared" si="59"/>
        <v>32.840046236456224</v>
      </c>
      <c r="P60" s="27">
        <f t="shared" si="60"/>
        <v>5.0015885623510723</v>
      </c>
      <c r="Q60" s="58">
        <f t="shared" si="61"/>
        <v>0.75597358381845348</v>
      </c>
      <c r="R60" s="156">
        <f t="shared" si="62"/>
        <v>890.11791851710802</v>
      </c>
      <c r="S60" s="156">
        <f t="shared" si="63"/>
        <v>1131.0265800725642</v>
      </c>
      <c r="T60" s="153"/>
      <c r="U60" s="153"/>
      <c r="W60" s="49">
        <v>139</v>
      </c>
      <c r="X60" s="78">
        <v>10</v>
      </c>
      <c r="Y60" s="17">
        <v>0.8</v>
      </c>
      <c r="Z60">
        <v>1304</v>
      </c>
      <c r="AA60">
        <v>6420</v>
      </c>
      <c r="AB60">
        <v>904</v>
      </c>
      <c r="AC60">
        <v>1105</v>
      </c>
      <c r="AD60" s="27">
        <f t="shared" si="64"/>
        <v>0.13364201059011896</v>
      </c>
      <c r="AE60" s="27">
        <f t="shared" si="65"/>
        <v>5.1887247334239349E-2</v>
      </c>
      <c r="AF60" s="29">
        <f t="shared" si="66"/>
        <v>2.5756234422929443</v>
      </c>
      <c r="AG60" s="29">
        <f t="shared" si="67"/>
        <v>0.7513750345792416</v>
      </c>
      <c r="AH60" s="29">
        <f t="shared" si="68"/>
        <v>4.9233128834355826</v>
      </c>
      <c r="AI60"/>
      <c r="AJ60" s="51">
        <f t="shared" si="69"/>
        <v>33.481514505010153</v>
      </c>
      <c r="AK60" s="29">
        <f t="shared" si="70"/>
        <v>4.9233128834355826</v>
      </c>
      <c r="AL60" s="58">
        <f t="shared" si="71"/>
        <v>0.7513750345792416</v>
      </c>
    </row>
    <row r="61" spans="1:38" x14ac:dyDescent="0.2">
      <c r="A61" s="1">
        <v>139</v>
      </c>
      <c r="B61" s="1">
        <v>155</v>
      </c>
      <c r="C61" s="1" t="s">
        <v>92</v>
      </c>
      <c r="D61" s="66">
        <v>10</v>
      </c>
      <c r="E61">
        <v>1128</v>
      </c>
      <c r="F61">
        <v>1374</v>
      </c>
      <c r="G61">
        <v>6624</v>
      </c>
      <c r="H61" s="17">
        <v>0.81599999999999995</v>
      </c>
      <c r="I61" s="25">
        <f t="shared" si="54"/>
        <v>0.13232279119963788</v>
      </c>
      <c r="J61" s="25">
        <f t="shared" si="55"/>
        <v>5.1395998531689108E-2</v>
      </c>
      <c r="K61" s="27">
        <f t="shared" si="56"/>
        <v>2.5745737991266369</v>
      </c>
      <c r="L61" s="27">
        <f t="shared" si="57"/>
        <v>0.74735262314684392</v>
      </c>
      <c r="M61" s="27">
        <f t="shared" si="58"/>
        <v>4.820960698689956</v>
      </c>
      <c r="N61"/>
      <c r="O61" s="51">
        <f t="shared" si="59"/>
        <v>34.545413096758139</v>
      </c>
      <c r="P61" s="27">
        <f t="shared" si="60"/>
        <v>4.820960698689956</v>
      </c>
      <c r="Q61" s="58">
        <f t="shared" si="61"/>
        <v>0.74735262314684392</v>
      </c>
      <c r="R61" s="156">
        <f t="shared" si="62"/>
        <v>922.84284199200169</v>
      </c>
      <c r="S61" s="156">
        <f t="shared" si="63"/>
        <v>1130.9348553823552</v>
      </c>
      <c r="T61" s="153"/>
      <c r="U61" s="153"/>
      <c r="W61" s="49">
        <v>139</v>
      </c>
      <c r="X61" s="78">
        <v>10</v>
      </c>
      <c r="Y61" s="17">
        <v>0.82499999999999996</v>
      </c>
      <c r="Z61">
        <v>1441</v>
      </c>
      <c r="AA61">
        <v>6832</v>
      </c>
      <c r="AB61">
        <v>933</v>
      </c>
      <c r="AC61">
        <v>1140</v>
      </c>
      <c r="AD61" s="27">
        <f t="shared" si="64"/>
        <v>0.13361975889787628</v>
      </c>
      <c r="AE61" s="27">
        <f t="shared" si="65"/>
        <v>5.2217887838093245E-2</v>
      </c>
      <c r="AF61" s="29">
        <f t="shared" si="66"/>
        <v>2.5588886190145725</v>
      </c>
      <c r="AG61" s="29">
        <f t="shared" si="67"/>
        <v>0.74643091093836689</v>
      </c>
      <c r="AH61" s="29">
        <f t="shared" si="68"/>
        <v>4.7411519777931987</v>
      </c>
      <c r="AI61"/>
      <c r="AJ61" s="51">
        <f t="shared" si="69"/>
        <v>35.630172445207066</v>
      </c>
      <c r="AK61" s="29">
        <f t="shared" si="70"/>
        <v>4.7411519777931987</v>
      </c>
      <c r="AL61" s="58">
        <f t="shared" si="71"/>
        <v>0.74643091093836689</v>
      </c>
    </row>
    <row r="62" spans="1:38" x14ac:dyDescent="0.2">
      <c r="A62" s="1">
        <v>139</v>
      </c>
      <c r="B62" s="1">
        <v>155</v>
      </c>
      <c r="C62" s="1" t="s">
        <v>92</v>
      </c>
      <c r="D62" s="66">
        <v>10</v>
      </c>
      <c r="E62">
        <v>1159</v>
      </c>
      <c r="F62">
        <v>1519</v>
      </c>
      <c r="G62">
        <v>7068</v>
      </c>
      <c r="H62" s="17">
        <v>0.83899999999999997</v>
      </c>
      <c r="I62" s="25">
        <f t="shared" si="54"/>
        <v>0.13374027063013616</v>
      </c>
      <c r="J62" s="25">
        <f t="shared" si="55"/>
        <v>5.2381428775196422E-2</v>
      </c>
      <c r="K62" s="27">
        <f t="shared" si="56"/>
        <v>2.5532001275510199</v>
      </c>
      <c r="L62" s="27">
        <f t="shared" si="57"/>
        <v>0.74510735033235487</v>
      </c>
      <c r="M62" s="27">
        <f t="shared" si="58"/>
        <v>4.6530612244897958</v>
      </c>
      <c r="N62"/>
      <c r="O62" s="51">
        <f t="shared" si="59"/>
        <v>36.860957090562586</v>
      </c>
      <c r="P62" s="27">
        <f t="shared" si="60"/>
        <v>4.6530612244897958</v>
      </c>
      <c r="Q62" s="58">
        <f t="shared" si="61"/>
        <v>0.74510735033235487</v>
      </c>
      <c r="R62" s="156">
        <f t="shared" si="62"/>
        <v>948.20465768504425</v>
      </c>
      <c r="S62" s="156">
        <f t="shared" si="63"/>
        <v>1130.1604978367632</v>
      </c>
      <c r="T62" s="153"/>
      <c r="U62" s="153"/>
      <c r="W62" s="49">
        <v>139</v>
      </c>
      <c r="X62" s="78">
        <v>10</v>
      </c>
      <c r="Y62" s="17">
        <v>0.85</v>
      </c>
      <c r="Z62">
        <v>1578</v>
      </c>
      <c r="AA62">
        <v>7225</v>
      </c>
      <c r="AB62">
        <v>961</v>
      </c>
      <c r="AC62">
        <v>1174</v>
      </c>
      <c r="AD62" s="27">
        <f t="shared" si="64"/>
        <v>0.13323986573371371</v>
      </c>
      <c r="AE62" s="27">
        <f t="shared" si="65"/>
        <v>5.2356738201588968E-2</v>
      </c>
      <c r="AF62" s="29">
        <f t="shared" si="66"/>
        <v>2.544846572005703</v>
      </c>
      <c r="AG62" s="29">
        <f t="shared" si="67"/>
        <v>0.74127881487064262</v>
      </c>
      <c r="AH62" s="29">
        <f t="shared" si="68"/>
        <v>4.578580481622307</v>
      </c>
      <c r="AI62"/>
      <c r="AJ62" s="51">
        <f t="shared" si="69"/>
        <v>37.679741791074512</v>
      </c>
      <c r="AK62" s="29">
        <f t="shared" si="70"/>
        <v>4.578580481622307</v>
      </c>
      <c r="AL62" s="58">
        <f t="shared" si="71"/>
        <v>0.74127881487064262</v>
      </c>
    </row>
    <row r="63" spans="1:38" x14ac:dyDescent="0.2">
      <c r="A63" s="1">
        <v>139</v>
      </c>
      <c r="B63" s="1">
        <v>155</v>
      </c>
      <c r="C63" s="1" t="s">
        <v>92</v>
      </c>
      <c r="D63" s="66">
        <v>10</v>
      </c>
      <c r="E63">
        <v>1191</v>
      </c>
      <c r="F63">
        <v>1660</v>
      </c>
      <c r="G63">
        <v>7426</v>
      </c>
      <c r="H63" s="17">
        <v>0.86199999999999999</v>
      </c>
      <c r="I63" s="25">
        <f t="shared" si="54"/>
        <v>0.13306503443771187</v>
      </c>
      <c r="J63" s="25">
        <f t="shared" si="55"/>
        <v>5.2752455262258094E-2</v>
      </c>
      <c r="K63" s="27">
        <f t="shared" si="56"/>
        <v>2.5224424868222894</v>
      </c>
      <c r="L63" s="27">
        <f t="shared" si="57"/>
        <v>0.73427060005263411</v>
      </c>
      <c r="M63" s="27">
        <f t="shared" si="58"/>
        <v>4.4734939759036143</v>
      </c>
      <c r="N63"/>
      <c r="O63" s="51">
        <f t="shared" si="59"/>
        <v>38.727994815296796</v>
      </c>
      <c r="P63" s="27">
        <f t="shared" si="60"/>
        <v>4.4734939759036143</v>
      </c>
      <c r="Q63" s="58">
        <f t="shared" si="61"/>
        <v>0.73427060005263411</v>
      </c>
      <c r="R63" s="156">
        <f t="shared" si="62"/>
        <v>974.38459646495926</v>
      </c>
      <c r="S63" s="156">
        <f t="shared" si="63"/>
        <v>1130.3765620243148</v>
      </c>
      <c r="T63" s="153"/>
      <c r="U63" s="153"/>
      <c r="W63" s="49">
        <v>139</v>
      </c>
      <c r="X63" s="78">
        <v>10</v>
      </c>
      <c r="Y63" s="17">
        <v>0.875</v>
      </c>
      <c r="Z63">
        <v>1746</v>
      </c>
      <c r="AA63">
        <v>7726</v>
      </c>
      <c r="AB63">
        <v>989</v>
      </c>
      <c r="AC63">
        <v>1209</v>
      </c>
      <c r="AD63" s="27">
        <f t="shared" si="64"/>
        <v>0.13434905960071997</v>
      </c>
      <c r="AE63" s="27">
        <f t="shared" si="65"/>
        <v>5.3043871102397722E-2</v>
      </c>
      <c r="AF63" s="29">
        <f t="shared" si="66"/>
        <v>2.5327913820876291</v>
      </c>
      <c r="AG63" s="29">
        <f t="shared" si="67"/>
        <v>0.740831818005519</v>
      </c>
      <c r="AH63" s="29">
        <f t="shared" si="68"/>
        <v>4.4249713631156933</v>
      </c>
      <c r="AI63"/>
      <c r="AJ63" s="51">
        <f t="shared" si="69"/>
        <v>40.292551567867363</v>
      </c>
      <c r="AK63" s="29">
        <f t="shared" si="70"/>
        <v>4.4249713631156933</v>
      </c>
      <c r="AL63" s="58">
        <f t="shared" si="71"/>
        <v>0.740831818005519</v>
      </c>
    </row>
    <row r="64" spans="1:38" x14ac:dyDescent="0.2">
      <c r="A64" s="1">
        <v>139</v>
      </c>
      <c r="B64" s="1">
        <v>155</v>
      </c>
      <c r="C64" s="1" t="s">
        <v>92</v>
      </c>
      <c r="D64" s="66">
        <v>10</v>
      </c>
      <c r="E64">
        <v>1227</v>
      </c>
      <c r="F64">
        <v>1852</v>
      </c>
      <c r="G64">
        <v>8027</v>
      </c>
      <c r="H64" s="17">
        <v>0.88800000000000001</v>
      </c>
      <c r="I64" s="25">
        <f t="shared" si="54"/>
        <v>0.13551790097731756</v>
      </c>
      <c r="J64" s="25">
        <f t="shared" si="55"/>
        <v>5.3824148552683651E-2</v>
      </c>
      <c r="K64" s="27">
        <f t="shared" si="56"/>
        <v>2.5177899627092324</v>
      </c>
      <c r="L64" s="27">
        <f t="shared" si="57"/>
        <v>0.7396405661899409</v>
      </c>
      <c r="M64" s="27">
        <f t="shared" si="58"/>
        <v>4.3342332613390928</v>
      </c>
      <c r="N64"/>
      <c r="O64" s="51">
        <f t="shared" si="59"/>
        <v>41.862323509613162</v>
      </c>
      <c r="P64" s="27">
        <f t="shared" si="60"/>
        <v>4.3342332613390928</v>
      </c>
      <c r="Q64" s="58">
        <f t="shared" si="61"/>
        <v>0.7396405661899409</v>
      </c>
      <c r="R64" s="156">
        <f t="shared" si="62"/>
        <v>1003.8370275923636</v>
      </c>
      <c r="S64" s="156">
        <f t="shared" si="63"/>
        <v>1130.4471031445537</v>
      </c>
      <c r="T64" s="153"/>
      <c r="U64" s="153"/>
      <c r="W64" s="49">
        <v>139</v>
      </c>
      <c r="X64" s="78">
        <v>10</v>
      </c>
      <c r="Y64" s="17">
        <v>0.9</v>
      </c>
      <c r="Z64">
        <v>1977</v>
      </c>
      <c r="AA64">
        <v>8266</v>
      </c>
      <c r="AB64">
        <v>1017</v>
      </c>
      <c r="AC64">
        <v>1243</v>
      </c>
      <c r="AD64" s="27">
        <f t="shared" si="64"/>
        <v>0.13598333010528466</v>
      </c>
      <c r="AE64" s="27">
        <f t="shared" si="65"/>
        <v>5.5266652178499007E-2</v>
      </c>
      <c r="AF64" s="29">
        <f t="shared" si="66"/>
        <v>2.4604951583839152</v>
      </c>
      <c r="AG64" s="29">
        <f t="shared" si="67"/>
        <v>0.72404947398038877</v>
      </c>
      <c r="AH64" s="29">
        <f t="shared" si="68"/>
        <v>4.1810824481537683</v>
      </c>
      <c r="AI64"/>
      <c r="AJ64" s="51">
        <f t="shared" si="69"/>
        <v>43.108753722494384</v>
      </c>
      <c r="AK64" s="29">
        <f t="shared" si="70"/>
        <v>4.1810824481537683</v>
      </c>
      <c r="AL64" s="58">
        <f t="shared" si="71"/>
        <v>0.72404947398038877</v>
      </c>
    </row>
    <row r="65" spans="1:38" x14ac:dyDescent="0.2">
      <c r="A65" s="1">
        <v>139</v>
      </c>
      <c r="B65" s="1">
        <v>155</v>
      </c>
      <c r="C65" s="1" t="s">
        <v>92</v>
      </c>
      <c r="D65" s="66">
        <v>10</v>
      </c>
      <c r="E65">
        <v>1253</v>
      </c>
      <c r="F65">
        <v>2022</v>
      </c>
      <c r="G65">
        <v>8407</v>
      </c>
      <c r="H65" s="17">
        <v>0.90700000000000003</v>
      </c>
      <c r="I65" s="25">
        <f t="shared" si="54"/>
        <v>0.13610417086251098</v>
      </c>
      <c r="J65" s="25">
        <f t="shared" si="55"/>
        <v>5.5182047731786511E-2</v>
      </c>
      <c r="K65" s="27">
        <f t="shared" si="56"/>
        <v>2.4664574160793764</v>
      </c>
      <c r="L65" s="27">
        <f t="shared" si="57"/>
        <v>0.72612640552596308</v>
      </c>
      <c r="M65" s="27">
        <f t="shared" si="58"/>
        <v>4.157764589515331</v>
      </c>
      <c r="N65"/>
      <c r="O65" s="51">
        <f t="shared" si="59"/>
        <v>43.844095396202555</v>
      </c>
      <c r="P65" s="27">
        <f t="shared" si="60"/>
        <v>4.157764589515331</v>
      </c>
      <c r="Q65" s="58">
        <f t="shared" si="61"/>
        <v>0.72612640552596308</v>
      </c>
      <c r="R65" s="156">
        <f t="shared" si="62"/>
        <v>1025.1082278510444</v>
      </c>
      <c r="S65" s="156">
        <f t="shared" si="63"/>
        <v>1130.2185533087588</v>
      </c>
      <c r="T65" s="153"/>
      <c r="U65" s="153"/>
      <c r="W65" s="49">
        <v>139</v>
      </c>
      <c r="X65" s="78">
        <v>10</v>
      </c>
      <c r="Y65" s="17">
        <v>0.92500000000000004</v>
      </c>
      <c r="Z65">
        <v>2225</v>
      </c>
      <c r="AA65">
        <v>8848</v>
      </c>
      <c r="AB65">
        <v>1046</v>
      </c>
      <c r="AC65">
        <v>1278</v>
      </c>
      <c r="AD65" s="27">
        <f t="shared" si="64"/>
        <v>0.13769429129258598</v>
      </c>
      <c r="AE65" s="27">
        <f t="shared" si="65"/>
        <v>5.7227836552955352E-2</v>
      </c>
      <c r="AF65" s="29">
        <f t="shared" si="66"/>
        <v>2.4060719325842692</v>
      </c>
      <c r="AG65" s="29">
        <f t="shared" si="67"/>
        <v>0.71247473073872802</v>
      </c>
      <c r="AH65" s="29">
        <f t="shared" si="68"/>
        <v>3.9766292134831462</v>
      </c>
      <c r="AI65"/>
      <c r="AJ65" s="51">
        <f t="shared" si="69"/>
        <v>46.143993822481285</v>
      </c>
      <c r="AK65" s="29">
        <f t="shared" si="70"/>
        <v>3.9766292134831462</v>
      </c>
      <c r="AL65" s="58">
        <f t="shared" si="71"/>
        <v>0.71247473073872802</v>
      </c>
    </row>
    <row r="66" spans="1:38" x14ac:dyDescent="0.2">
      <c r="A66" s="1">
        <v>139</v>
      </c>
      <c r="B66" s="1">
        <v>155</v>
      </c>
      <c r="C66" s="1" t="s">
        <v>92</v>
      </c>
      <c r="D66" s="66">
        <v>10</v>
      </c>
      <c r="E66">
        <v>1288</v>
      </c>
      <c r="F66">
        <v>2365</v>
      </c>
      <c r="G66">
        <v>9040</v>
      </c>
      <c r="H66" s="17">
        <v>0.93200000000000005</v>
      </c>
      <c r="I66" s="25">
        <f t="shared" si="54"/>
        <v>0.13850620602600205</v>
      </c>
      <c r="J66" s="25">
        <f t="shared" si="55"/>
        <v>5.942284356121718E-2</v>
      </c>
      <c r="K66" s="27">
        <f t="shared" si="56"/>
        <v>2.3308579281183928</v>
      </c>
      <c r="L66" s="27">
        <f t="shared" si="57"/>
        <v>0.69223461279885024</v>
      </c>
      <c r="M66" s="27">
        <f t="shared" si="58"/>
        <v>3.8224101479915435</v>
      </c>
      <c r="N66"/>
      <c r="O66" s="51">
        <f t="shared" si="59"/>
        <v>47.145310144126448</v>
      </c>
      <c r="P66" s="27">
        <f t="shared" si="60"/>
        <v>3.8224101479915435</v>
      </c>
      <c r="Q66" s="58">
        <f t="shared" si="61"/>
        <v>0.69223461279885024</v>
      </c>
      <c r="R66" s="156">
        <f t="shared" si="62"/>
        <v>1053.7425358915764</v>
      </c>
      <c r="S66" s="156">
        <f t="shared" si="63"/>
        <v>1130.6250385102751</v>
      </c>
      <c r="T66" s="153"/>
      <c r="U66" s="153"/>
      <c r="W66" s="49">
        <v>139</v>
      </c>
      <c r="X66" s="78">
        <v>10</v>
      </c>
      <c r="Y66" s="17">
        <v>0.95</v>
      </c>
      <c r="Z66">
        <v>2481</v>
      </c>
      <c r="AA66">
        <v>9357</v>
      </c>
      <c r="AB66">
        <v>1074</v>
      </c>
      <c r="AC66">
        <v>1313</v>
      </c>
      <c r="AD66" s="27">
        <f t="shared" si="64"/>
        <v>0.13795571806667059</v>
      </c>
      <c r="AE66" s="27">
        <f t="shared" si="65"/>
        <v>5.8844037050536951E-2</v>
      </c>
      <c r="AF66" s="29">
        <f t="shared" si="66"/>
        <v>2.344429868878477</v>
      </c>
      <c r="AG66" s="29">
        <f t="shared" si="67"/>
        <v>0.69488028509316879</v>
      </c>
      <c r="AH66" s="29">
        <f t="shared" si="68"/>
        <v>3.7714631197097943</v>
      </c>
      <c r="AI66"/>
      <c r="AJ66" s="51">
        <f t="shared" si="69"/>
        <v>48.798525112676018</v>
      </c>
      <c r="AK66" s="29">
        <f t="shared" si="70"/>
        <v>3.7714631197097943</v>
      </c>
      <c r="AL66" s="58">
        <f t="shared" si="71"/>
        <v>0.69488028509316879</v>
      </c>
    </row>
    <row r="67" spans="1:38" x14ac:dyDescent="0.2">
      <c r="A67" s="1">
        <v>139</v>
      </c>
      <c r="B67" s="1">
        <v>155</v>
      </c>
      <c r="C67" s="1" t="s">
        <v>92</v>
      </c>
      <c r="D67" s="66">
        <v>10</v>
      </c>
      <c r="E67">
        <v>1314</v>
      </c>
      <c r="F67">
        <v>2452</v>
      </c>
      <c r="G67">
        <v>9388</v>
      </c>
      <c r="H67" s="17">
        <v>0.95099999999999996</v>
      </c>
      <c r="I67" s="25">
        <f t="shared" si="54"/>
        <v>0.13820217541863875</v>
      </c>
      <c r="J67" s="25">
        <f t="shared" si="55"/>
        <v>5.8023543068931781E-2</v>
      </c>
      <c r="K67" s="27">
        <f t="shared" si="56"/>
        <v>2.3818293077079939</v>
      </c>
      <c r="L67" s="27">
        <f t="shared" si="57"/>
        <v>0.70659566029970922</v>
      </c>
      <c r="M67" s="27">
        <f t="shared" si="58"/>
        <v>3.828711256117455</v>
      </c>
      <c r="N67"/>
      <c r="O67" s="51">
        <f t="shared" si="59"/>
        <v>48.960195977108306</v>
      </c>
      <c r="P67" s="27">
        <f t="shared" si="60"/>
        <v>3.828711256117455</v>
      </c>
      <c r="Q67" s="58">
        <f t="shared" si="61"/>
        <v>0.70659566029970922</v>
      </c>
      <c r="R67" s="156">
        <f t="shared" si="62"/>
        <v>1075.0137361502573</v>
      </c>
      <c r="S67" s="156">
        <f t="shared" si="63"/>
        <v>1130.4035080444346</v>
      </c>
      <c r="T67" s="153"/>
      <c r="U67" s="153"/>
      <c r="W67" s="49">
        <v>139</v>
      </c>
      <c r="X67" s="78">
        <v>10</v>
      </c>
      <c r="Y67" s="17">
        <v>0.97499999999999998</v>
      </c>
      <c r="Z67">
        <v>2721</v>
      </c>
      <c r="AA67">
        <v>9778</v>
      </c>
      <c r="AB67">
        <v>1102</v>
      </c>
      <c r="AC67">
        <v>1347</v>
      </c>
      <c r="AD67" s="27">
        <f t="shared" si="64"/>
        <v>0.13697691167907566</v>
      </c>
      <c r="AE67" s="27">
        <f t="shared" si="65"/>
        <v>5.977170286918794E-2</v>
      </c>
      <c r="AF67" s="29">
        <f t="shared" si="66"/>
        <v>2.2916682159592057</v>
      </c>
      <c r="AG67" s="29">
        <f t="shared" si="67"/>
        <v>0.67682800146952404</v>
      </c>
      <c r="AH67" s="29">
        <f t="shared" si="68"/>
        <v>3.5935317897831678</v>
      </c>
      <c r="AI67"/>
      <c r="AJ67" s="51">
        <f t="shared" si="69"/>
        <v>50.99411975545005</v>
      </c>
      <c r="AK67" s="29">
        <f t="shared" si="70"/>
        <v>3.5935317897831678</v>
      </c>
      <c r="AL67" s="58">
        <f t="shared" si="71"/>
        <v>0.67682800146952404</v>
      </c>
    </row>
    <row r="68" spans="1:38" x14ac:dyDescent="0.2">
      <c r="A68" s="1">
        <v>139</v>
      </c>
      <c r="B68" s="1">
        <v>155</v>
      </c>
      <c r="C68" s="1" t="s">
        <v>92</v>
      </c>
      <c r="D68" s="66">
        <v>10</v>
      </c>
      <c r="E68">
        <v>1349</v>
      </c>
      <c r="F68">
        <v>2723</v>
      </c>
      <c r="G68">
        <v>9789</v>
      </c>
      <c r="H68" s="17">
        <v>0.97599999999999998</v>
      </c>
      <c r="I68" s="25">
        <f t="shared" si="54"/>
        <v>0.1367246933304026</v>
      </c>
      <c r="J68" s="25">
        <f t="shared" si="55"/>
        <v>5.9549986392442522E-2</v>
      </c>
      <c r="K68" s="27">
        <f t="shared" si="56"/>
        <v>2.2959651481591994</v>
      </c>
      <c r="L68" s="27">
        <f t="shared" si="57"/>
        <v>0.67747248545835315</v>
      </c>
      <c r="M68" s="27">
        <f t="shared" si="58"/>
        <v>3.59493206022769</v>
      </c>
      <c r="N68"/>
      <c r="O68" s="51">
        <f t="shared" si="59"/>
        <v>51.051486836377634</v>
      </c>
      <c r="P68" s="27">
        <f t="shared" si="60"/>
        <v>3.59493206022769</v>
      </c>
      <c r="Q68" s="58">
        <f t="shared" si="61"/>
        <v>0.67747248545835315</v>
      </c>
      <c r="R68" s="156">
        <f t="shared" si="62"/>
        <v>1103.6480441907893</v>
      </c>
      <c r="S68" s="156">
        <f t="shared" si="63"/>
        <v>1130.7869305233496</v>
      </c>
      <c r="T68" s="153"/>
      <c r="U68" s="153"/>
      <c r="AD68" s="27"/>
      <c r="AE68" s="27"/>
      <c r="AG68" s="29"/>
      <c r="AH68" s="29"/>
      <c r="AI68"/>
      <c r="AL68" s="58"/>
    </row>
    <row r="69" spans="1:38" x14ac:dyDescent="0.2">
      <c r="A69" s="1">
        <v>139</v>
      </c>
      <c r="B69" s="1">
        <v>155</v>
      </c>
      <c r="C69" s="1" t="s">
        <v>92</v>
      </c>
      <c r="D69" s="66">
        <v>10</v>
      </c>
      <c r="E69">
        <v>1376</v>
      </c>
      <c r="F69">
        <v>2926</v>
      </c>
      <c r="G69">
        <v>10074</v>
      </c>
      <c r="H69" s="17">
        <v>0.996</v>
      </c>
      <c r="I69" s="25">
        <f t="shared" si="54"/>
        <v>0.13523764750676043</v>
      </c>
      <c r="J69" s="25">
        <f t="shared" si="55"/>
        <v>6.0296054435458532E-2</v>
      </c>
      <c r="K69" s="27">
        <f t="shared" si="56"/>
        <v>2.2428938140806558</v>
      </c>
      <c r="L69" s="27">
        <f t="shared" si="57"/>
        <v>0.658203834822778</v>
      </c>
      <c r="M69" s="27">
        <f t="shared" si="58"/>
        <v>3.4429254955570747</v>
      </c>
      <c r="N69"/>
      <c r="O69" s="51">
        <f t="shared" si="59"/>
        <v>52.537815751319677</v>
      </c>
      <c r="P69" s="27">
        <f t="shared" si="60"/>
        <v>3.4429254955570747</v>
      </c>
      <c r="Q69" s="58">
        <f t="shared" si="61"/>
        <v>0.658203834822778</v>
      </c>
      <c r="R69" s="156">
        <f t="shared" si="62"/>
        <v>1125.7373675363424</v>
      </c>
      <c r="S69" s="156">
        <f t="shared" si="63"/>
        <v>1130.258401140906</v>
      </c>
      <c r="T69" s="153"/>
      <c r="U69" s="153"/>
      <c r="AD69" s="27"/>
      <c r="AE69" s="27"/>
      <c r="AG69" s="29"/>
      <c r="AH69" s="29"/>
      <c r="AI69"/>
      <c r="AL69" s="58"/>
    </row>
    <row r="70" spans="1:38" x14ac:dyDescent="0.2">
      <c r="E70"/>
      <c r="F70"/>
      <c r="G70"/>
      <c r="H70" s="17"/>
      <c r="I70" s="25"/>
      <c r="J70" s="25"/>
      <c r="K70" s="27"/>
      <c r="L70" s="27"/>
      <c r="M70" s="27"/>
      <c r="N70"/>
      <c r="O70" s="51"/>
      <c r="P70" s="27"/>
      <c r="Q70" s="58"/>
      <c r="R70" s="156"/>
      <c r="T70" s="153"/>
      <c r="U70" s="153"/>
      <c r="AD70" s="27"/>
      <c r="AE70" s="27"/>
      <c r="AG70" s="29"/>
      <c r="AH70" s="29"/>
      <c r="AI70"/>
      <c r="AL70" s="58"/>
    </row>
    <row r="71" spans="1:38" x14ac:dyDescent="0.2">
      <c r="E71"/>
      <c r="F71"/>
      <c r="G71"/>
      <c r="H71" s="17"/>
      <c r="I71" s="25"/>
      <c r="J71" s="25"/>
      <c r="K71" s="27"/>
      <c r="L71" s="27"/>
      <c r="M71" s="27"/>
      <c r="N71"/>
      <c r="O71" s="51"/>
      <c r="P71" s="27"/>
      <c r="Q71" s="58"/>
      <c r="R71" s="156"/>
      <c r="T71" s="153"/>
      <c r="U71" s="153"/>
      <c r="AD71" s="27"/>
      <c r="AE71" s="27"/>
      <c r="AG71" s="29"/>
      <c r="AH71" s="29"/>
      <c r="AI71"/>
      <c r="AL71" s="58"/>
    </row>
    <row r="72" spans="1:38" x14ac:dyDescent="0.2">
      <c r="A72" s="1">
        <v>140</v>
      </c>
      <c r="B72" s="1">
        <v>156</v>
      </c>
      <c r="C72" s="1" t="s">
        <v>92</v>
      </c>
      <c r="D72" s="66">
        <v>12</v>
      </c>
      <c r="E72">
        <v>734</v>
      </c>
      <c r="F72">
        <v>452</v>
      </c>
      <c r="G72">
        <v>3235</v>
      </c>
      <c r="H72" s="17">
        <v>0.53200000000000003</v>
      </c>
      <c r="I72" s="25">
        <f t="shared" ref="I72:I86" si="72">0.1515*(G72/1000)/(E72/1000)^2/($D$4/10)^4</f>
        <v>0.15262114026832183</v>
      </c>
      <c r="J72" s="25">
        <f t="shared" ref="J72:J86" si="73">0.5*(F72/1000)/(E72/1000)^3/($D$4/10)^5</f>
        <v>6.1364913916230848E-2</v>
      </c>
      <c r="K72" s="27">
        <f t="shared" ref="K72:K86" si="74">I72/J72</f>
        <v>2.4871075428650435</v>
      </c>
      <c r="L72" s="27">
        <f t="shared" ref="L72:L86" si="75">0.798*I72^1.5/J72</f>
        <v>0.77536251820535285</v>
      </c>
      <c r="M72" s="27">
        <f t="shared" ref="M72:M86" si="76">G72/F72</f>
        <v>7.1570796460176993</v>
      </c>
      <c r="N72"/>
      <c r="O72" s="51">
        <f t="shared" ref="O72:O86" si="77">G72/(PI()*$D$4^2/4)</f>
        <v>16.871136981885957</v>
      </c>
      <c r="P72" s="27">
        <f t="shared" ref="P72:P86" si="78">M72</f>
        <v>7.1570796460176993</v>
      </c>
      <c r="Q72" s="58">
        <f t="shared" ref="Q72:Q86" si="79">L72</f>
        <v>0.77536251820535285</v>
      </c>
      <c r="R72" s="156">
        <f t="shared" ref="R72:R85" si="80">E72*(PI()/30)*($D$4/2)</f>
        <v>600.50234576429898</v>
      </c>
      <c r="S72" s="156">
        <f t="shared" ref="S72:S85" si="81">R72/H72</f>
        <v>1128.7638078276295</v>
      </c>
      <c r="T72" s="153"/>
      <c r="U72" s="153"/>
      <c r="W72" s="49">
        <v>140</v>
      </c>
      <c r="X72" s="78">
        <v>12</v>
      </c>
      <c r="Y72">
        <v>0.72499999999999998</v>
      </c>
      <c r="Z72">
        <v>1222</v>
      </c>
      <c r="AA72">
        <v>6135</v>
      </c>
      <c r="AB72">
        <v>818</v>
      </c>
      <c r="AC72">
        <v>1000</v>
      </c>
      <c r="AD72" s="27">
        <f t="shared" ref="AD72:AD81" si="82">0.1515*(AA72/1000)/(AC72/1000)^2/($D$4/10)^4</f>
        <v>0.15593625354239998</v>
      </c>
      <c r="AE72" s="27">
        <f t="shared" ref="AE72:AE81" si="83">0.5*(Z72/1000)/(AC72/1000)^3/($D$4/10)^5</f>
        <v>6.5605625446400001E-2</v>
      </c>
      <c r="AF72" s="29">
        <f t="shared" ref="AF72:AF81" si="84">AD72/AE72</f>
        <v>2.3768732099018002</v>
      </c>
      <c r="AG72" s="29">
        <f t="shared" ref="AG72:AG81" si="85">0.798*AD72^1.5/AE72</f>
        <v>0.74900109901596179</v>
      </c>
      <c r="AH72" s="29">
        <f t="shared" ref="AH72:AH81" si="86">AA72/Z72</f>
        <v>5.0204582651391165</v>
      </c>
      <c r="AI72"/>
      <c r="AJ72" s="51">
        <f t="shared" ref="AJ72:AJ81" si="87">AA72/(PI()*$D$4^2/4)</f>
        <v>31.995185590068115</v>
      </c>
      <c r="AK72" s="29">
        <f t="shared" ref="AK72:AK81" si="88">AH72</f>
        <v>5.0204582651391165</v>
      </c>
      <c r="AL72" s="58">
        <f t="shared" ref="AL72:AL81" si="89">AG72</f>
        <v>0.74900109901596179</v>
      </c>
    </row>
    <row r="73" spans="1:38" x14ac:dyDescent="0.2">
      <c r="A73" s="1">
        <v>140</v>
      </c>
      <c r="B73" s="1">
        <v>156</v>
      </c>
      <c r="C73" s="1" t="s">
        <v>92</v>
      </c>
      <c r="D73" s="66">
        <v>12</v>
      </c>
      <c r="E73">
        <v>804</v>
      </c>
      <c r="F73">
        <v>609</v>
      </c>
      <c r="G73">
        <v>3929</v>
      </c>
      <c r="H73" s="17">
        <v>0.58299999999999996</v>
      </c>
      <c r="I73" s="25">
        <f t="shared" si="72"/>
        <v>0.15449074237172342</v>
      </c>
      <c r="J73" s="25">
        <f t="shared" si="73"/>
        <v>6.2909903737420406E-2</v>
      </c>
      <c r="K73" s="27">
        <f t="shared" si="74"/>
        <v>2.455745966748768</v>
      </c>
      <c r="L73" s="27">
        <f t="shared" si="75"/>
        <v>0.77026038226372195</v>
      </c>
      <c r="M73" s="27">
        <f t="shared" si="76"/>
        <v>6.4515599343185546</v>
      </c>
      <c r="N73"/>
      <c r="O73" s="51">
        <f t="shared" si="77"/>
        <v>20.490478269499206</v>
      </c>
      <c r="P73" s="27">
        <f t="shared" si="78"/>
        <v>6.4515599343185546</v>
      </c>
      <c r="Q73" s="58">
        <f t="shared" si="79"/>
        <v>0.77026038226372195</v>
      </c>
      <c r="R73" s="156">
        <f t="shared" si="80"/>
        <v>657.77096184536288</v>
      </c>
      <c r="S73" s="156">
        <f t="shared" si="81"/>
        <v>1128.2520786369862</v>
      </c>
      <c r="T73" s="153"/>
      <c r="U73" s="153"/>
      <c r="W73" s="49">
        <v>140</v>
      </c>
      <c r="X73" s="78">
        <v>12</v>
      </c>
      <c r="Y73">
        <v>0.75</v>
      </c>
      <c r="Z73">
        <v>1375</v>
      </c>
      <c r="AA73">
        <v>6607</v>
      </c>
      <c r="AB73">
        <v>846</v>
      </c>
      <c r="AC73">
        <v>1034</v>
      </c>
      <c r="AD73" s="27">
        <f t="shared" si="82"/>
        <v>0.15707090935249859</v>
      </c>
      <c r="AE73" s="27">
        <f t="shared" si="83"/>
        <v>6.6774547877614027E-2</v>
      </c>
      <c r="AF73" s="29">
        <f t="shared" si="84"/>
        <v>2.3522571749999996</v>
      </c>
      <c r="AG73" s="29">
        <f t="shared" si="85"/>
        <v>0.74393599490976603</v>
      </c>
      <c r="AH73" s="29">
        <f t="shared" si="86"/>
        <v>4.8050909090909091</v>
      </c>
      <c r="AI73"/>
      <c r="AJ73" s="51">
        <f t="shared" si="87"/>
        <v>34.456754880779144</v>
      </c>
      <c r="AK73" s="29">
        <f t="shared" si="88"/>
        <v>4.8050909090909091</v>
      </c>
      <c r="AL73" s="58">
        <f t="shared" si="89"/>
        <v>0.74393599490976603</v>
      </c>
    </row>
    <row r="74" spans="1:38" x14ac:dyDescent="0.2">
      <c r="A74" s="1">
        <v>140</v>
      </c>
      <c r="B74" s="1">
        <v>156</v>
      </c>
      <c r="C74" s="1" t="s">
        <v>92</v>
      </c>
      <c r="D74" s="66">
        <v>12</v>
      </c>
      <c r="E74">
        <v>857</v>
      </c>
      <c r="F74">
        <v>742</v>
      </c>
      <c r="G74">
        <v>4454</v>
      </c>
      <c r="H74" s="17">
        <v>0.621</v>
      </c>
      <c r="I74" s="25">
        <f t="shared" si="72"/>
        <v>0.15414203831302103</v>
      </c>
      <c r="J74" s="25">
        <f t="shared" si="73"/>
        <v>6.3289448862396055E-2</v>
      </c>
      <c r="K74" s="27">
        <f t="shared" si="74"/>
        <v>2.4355092528638811</v>
      </c>
      <c r="L74" s="27">
        <f t="shared" si="75"/>
        <v>0.76305039942847153</v>
      </c>
      <c r="M74" s="27">
        <f t="shared" si="76"/>
        <v>6.0026954177897576</v>
      </c>
      <c r="N74"/>
      <c r="O74" s="51">
        <f t="shared" si="77"/>
        <v>23.228452586497699</v>
      </c>
      <c r="P74" s="27">
        <f t="shared" si="78"/>
        <v>6.0026954177897576</v>
      </c>
      <c r="Q74" s="58">
        <f t="shared" si="79"/>
        <v>0.76305039942847153</v>
      </c>
      <c r="R74" s="156">
        <f t="shared" si="80"/>
        <v>701.13148544959699</v>
      </c>
      <c r="S74" s="156">
        <f t="shared" si="81"/>
        <v>1129.0362084534572</v>
      </c>
      <c r="T74" s="153"/>
      <c r="U74" s="153"/>
      <c r="W74" s="49">
        <v>140</v>
      </c>
      <c r="X74" s="78">
        <v>12</v>
      </c>
      <c r="Y74" s="17">
        <v>0.77500000000000002</v>
      </c>
      <c r="Z74">
        <v>1540</v>
      </c>
      <c r="AA74">
        <v>7091</v>
      </c>
      <c r="AB74">
        <v>875</v>
      </c>
      <c r="AC74">
        <v>1069</v>
      </c>
      <c r="AD74" s="27">
        <f t="shared" si="82"/>
        <v>0.15771921387222701</v>
      </c>
      <c r="AE74" s="27">
        <f t="shared" si="83"/>
        <v>6.7679552655557043E-2</v>
      </c>
      <c r="AF74" s="29">
        <f t="shared" si="84"/>
        <v>2.3303820383522731</v>
      </c>
      <c r="AG74" s="29">
        <f t="shared" si="85"/>
        <v>0.73853710126518168</v>
      </c>
      <c r="AH74" s="29">
        <f t="shared" si="86"/>
        <v>4.6045454545454545</v>
      </c>
      <c r="AI74"/>
      <c r="AJ74" s="51">
        <f t="shared" si="87"/>
        <v>36.980906441592992</v>
      </c>
      <c r="AK74" s="29">
        <f t="shared" si="88"/>
        <v>4.6045454545454545</v>
      </c>
      <c r="AL74" s="58">
        <f t="shared" si="89"/>
        <v>0.73853710126518168</v>
      </c>
    </row>
    <row r="75" spans="1:38" x14ac:dyDescent="0.2">
      <c r="A75" s="1">
        <v>140</v>
      </c>
      <c r="B75" s="1">
        <v>156</v>
      </c>
      <c r="C75" s="1" t="s">
        <v>92</v>
      </c>
      <c r="D75" s="66">
        <v>12</v>
      </c>
      <c r="E75">
        <v>923</v>
      </c>
      <c r="F75">
        <v>934</v>
      </c>
      <c r="G75">
        <v>5168</v>
      </c>
      <c r="H75" s="17">
        <v>0.66900000000000004</v>
      </c>
      <c r="I75" s="25">
        <f t="shared" si="72"/>
        <v>0.15418837510675185</v>
      </c>
      <c r="J75" s="25">
        <f t="shared" si="73"/>
        <v>6.3769299658587436E-2</v>
      </c>
      <c r="K75" s="27">
        <f t="shared" si="74"/>
        <v>2.4179091809421842</v>
      </c>
      <c r="L75" s="27">
        <f t="shared" si="75"/>
        <v>0.75765011154414963</v>
      </c>
      <c r="M75" s="27">
        <f t="shared" si="76"/>
        <v>5.5331905781584583</v>
      </c>
      <c r="N75"/>
      <c r="O75" s="51">
        <f t="shared" si="77"/>
        <v>26.952097657615653</v>
      </c>
      <c r="P75" s="27">
        <f t="shared" si="78"/>
        <v>5.5331905781584583</v>
      </c>
      <c r="Q75" s="58">
        <f t="shared" si="79"/>
        <v>0.75765011154414963</v>
      </c>
      <c r="R75" s="156">
        <f t="shared" si="80"/>
        <v>755.12760918317156</v>
      </c>
      <c r="S75" s="156">
        <f t="shared" si="81"/>
        <v>1128.7408209016016</v>
      </c>
      <c r="T75" s="153"/>
      <c r="U75" s="153"/>
      <c r="W75" s="49">
        <v>140</v>
      </c>
      <c r="X75" s="78">
        <v>12</v>
      </c>
      <c r="Y75" s="17">
        <v>0.8</v>
      </c>
      <c r="Z75">
        <v>1721</v>
      </c>
      <c r="AA75">
        <v>7602</v>
      </c>
      <c r="AB75">
        <v>903</v>
      </c>
      <c r="AC75">
        <v>1103</v>
      </c>
      <c r="AD75" s="27">
        <f t="shared" si="82"/>
        <v>0.15882152769581678</v>
      </c>
      <c r="AE75" s="27">
        <f t="shared" si="83"/>
        <v>6.8853212376391276E-2</v>
      </c>
      <c r="AF75" s="29">
        <f t="shared" si="84"/>
        <v>2.3066683777600225</v>
      </c>
      <c r="AG75" s="29">
        <f t="shared" si="85"/>
        <v>0.73357198582631666</v>
      </c>
      <c r="AH75" s="29">
        <f t="shared" si="86"/>
        <v>4.4171993027309702</v>
      </c>
      <c r="AI75"/>
      <c r="AJ75" s="51">
        <f t="shared" si="87"/>
        <v>39.645868110138196</v>
      </c>
      <c r="AK75" s="29">
        <f t="shared" si="88"/>
        <v>4.4171993027309702</v>
      </c>
      <c r="AL75" s="58">
        <f t="shared" si="89"/>
        <v>0.73357198582631666</v>
      </c>
    </row>
    <row r="76" spans="1:38" x14ac:dyDescent="0.2">
      <c r="A76" s="1">
        <v>140</v>
      </c>
      <c r="B76" s="1">
        <v>156</v>
      </c>
      <c r="C76" s="1" t="s">
        <v>92</v>
      </c>
      <c r="D76" s="66">
        <v>12</v>
      </c>
      <c r="E76">
        <v>983</v>
      </c>
      <c r="F76">
        <v>1163</v>
      </c>
      <c r="G76">
        <v>5987</v>
      </c>
      <c r="H76" s="17">
        <v>0.71299999999999997</v>
      </c>
      <c r="I76" s="25">
        <f t="shared" si="72"/>
        <v>0.15748338868690423</v>
      </c>
      <c r="J76" s="25">
        <f t="shared" si="73"/>
        <v>6.5733844860364446E-2</v>
      </c>
      <c r="K76" s="27">
        <f t="shared" si="74"/>
        <v>2.3957732735920034</v>
      </c>
      <c r="L76" s="27">
        <f t="shared" si="75"/>
        <v>0.75869283514911823</v>
      </c>
      <c r="M76" s="27">
        <f t="shared" si="76"/>
        <v>5.1478933791917454</v>
      </c>
      <c r="N76"/>
      <c r="O76" s="51">
        <f t="shared" si="77"/>
        <v>31.223337592133301</v>
      </c>
      <c r="P76" s="27">
        <f t="shared" si="78"/>
        <v>5.1478933791917454</v>
      </c>
      <c r="Q76" s="58">
        <f t="shared" si="79"/>
        <v>0.75869283514911823</v>
      </c>
      <c r="R76" s="156">
        <f t="shared" si="80"/>
        <v>804.21499439551212</v>
      </c>
      <c r="S76" s="156">
        <f t="shared" si="81"/>
        <v>1127.9312684369033</v>
      </c>
      <c r="T76" s="153"/>
      <c r="U76" s="153"/>
      <c r="W76" s="49">
        <v>140</v>
      </c>
      <c r="X76" s="78">
        <v>12</v>
      </c>
      <c r="Y76" s="17">
        <v>0.82499999999999996</v>
      </c>
      <c r="Z76">
        <v>1935</v>
      </c>
      <c r="AA76">
        <v>8221</v>
      </c>
      <c r="AB76">
        <v>931</v>
      </c>
      <c r="AC76">
        <v>1138</v>
      </c>
      <c r="AD76" s="27">
        <f t="shared" si="82"/>
        <v>0.16135136836666555</v>
      </c>
      <c r="AE76" s="27">
        <f t="shared" si="83"/>
        <v>7.0489439526626022E-2</v>
      </c>
      <c r="AF76" s="29">
        <f t="shared" si="84"/>
        <v>2.2890147722868219</v>
      </c>
      <c r="AG76" s="29">
        <f t="shared" si="85"/>
        <v>0.73373259636315347</v>
      </c>
      <c r="AH76" s="29">
        <f t="shared" si="86"/>
        <v>4.2485788113695087</v>
      </c>
      <c r="AI76"/>
      <c r="AJ76" s="51">
        <f t="shared" si="87"/>
        <v>42.874070209608796</v>
      </c>
      <c r="AK76" s="29">
        <f t="shared" si="88"/>
        <v>4.2485788113695087</v>
      </c>
      <c r="AL76" s="58">
        <f t="shared" si="89"/>
        <v>0.73373259636315347</v>
      </c>
    </row>
    <row r="77" spans="1:38" x14ac:dyDescent="0.2">
      <c r="A77" s="1">
        <v>140</v>
      </c>
      <c r="B77" s="1">
        <v>156</v>
      </c>
      <c r="C77" s="1" t="s">
        <v>92</v>
      </c>
      <c r="D77" s="66">
        <v>12</v>
      </c>
      <c r="E77">
        <v>1053</v>
      </c>
      <c r="F77">
        <v>1456</v>
      </c>
      <c r="G77">
        <v>6807</v>
      </c>
      <c r="H77" s="17">
        <v>0.76300000000000001</v>
      </c>
      <c r="I77" s="25">
        <f t="shared" si="72"/>
        <v>0.15603841744401428</v>
      </c>
      <c r="J77" s="25">
        <f t="shared" si="73"/>
        <v>6.6949314667281379E-2</v>
      </c>
      <c r="K77" s="27">
        <f t="shared" si="74"/>
        <v>2.3306947684151784</v>
      </c>
      <c r="L77" s="27">
        <f t="shared" si="75"/>
        <v>0.73468988591776974</v>
      </c>
      <c r="M77" s="27">
        <f t="shared" si="76"/>
        <v>4.6751373626373622</v>
      </c>
      <c r="N77"/>
      <c r="O77" s="51">
        <f t="shared" si="77"/>
        <v>35.499792715826189</v>
      </c>
      <c r="P77" s="27">
        <f t="shared" si="78"/>
        <v>4.6751373626373622</v>
      </c>
      <c r="Q77" s="58">
        <f t="shared" si="79"/>
        <v>0.73468988591776974</v>
      </c>
      <c r="R77" s="156">
        <f t="shared" si="80"/>
        <v>861.48361047657602</v>
      </c>
      <c r="S77" s="156">
        <f t="shared" si="81"/>
        <v>1129.0741945957745</v>
      </c>
      <c r="T77" s="153"/>
      <c r="U77" s="153"/>
      <c r="W77" s="49">
        <v>140</v>
      </c>
      <c r="X77" s="78">
        <v>12</v>
      </c>
      <c r="Y77" s="17">
        <v>0.85</v>
      </c>
      <c r="Z77">
        <v>2181</v>
      </c>
      <c r="AA77">
        <v>8876</v>
      </c>
      <c r="AB77">
        <v>959</v>
      </c>
      <c r="AC77">
        <v>1172</v>
      </c>
      <c r="AD77" s="27">
        <f t="shared" si="82"/>
        <v>0.16424592333795385</v>
      </c>
      <c r="AE77" s="27">
        <f t="shared" si="83"/>
        <v>7.2734876336763551E-2</v>
      </c>
      <c r="AF77" s="29">
        <f t="shared" si="84"/>
        <v>2.2581453576341119</v>
      </c>
      <c r="AG77" s="29">
        <f t="shared" si="85"/>
        <v>0.73030131899034656</v>
      </c>
      <c r="AH77" s="29">
        <f t="shared" si="86"/>
        <v>4.0696928014672169</v>
      </c>
      <c r="AI77"/>
      <c r="AJ77" s="51">
        <f t="shared" si="87"/>
        <v>46.290019119387871</v>
      </c>
      <c r="AK77" s="29">
        <f t="shared" si="88"/>
        <v>4.0696928014672169</v>
      </c>
      <c r="AL77" s="58">
        <f t="shared" si="89"/>
        <v>0.73030131899034656</v>
      </c>
    </row>
    <row r="78" spans="1:38" x14ac:dyDescent="0.2">
      <c r="A78" s="1">
        <v>140</v>
      </c>
      <c r="B78" s="1">
        <v>156</v>
      </c>
      <c r="C78" s="1" t="s">
        <v>92</v>
      </c>
      <c r="D78" s="66">
        <v>12</v>
      </c>
      <c r="E78">
        <v>1100</v>
      </c>
      <c r="F78">
        <v>1695</v>
      </c>
      <c r="G78">
        <v>7542</v>
      </c>
      <c r="H78" s="17">
        <v>0.79800000000000004</v>
      </c>
      <c r="I78" s="25">
        <f t="shared" si="72"/>
        <v>0.15842863723477682</v>
      </c>
      <c r="J78" s="25">
        <f t="shared" si="73"/>
        <v>6.8369361069872264E-2</v>
      </c>
      <c r="K78" s="27">
        <f t="shared" si="74"/>
        <v>2.3172461283185841</v>
      </c>
      <c r="L78" s="27">
        <f t="shared" si="75"/>
        <v>0.73602387109366785</v>
      </c>
      <c r="M78" s="27">
        <f t="shared" si="76"/>
        <v>4.4495575221238939</v>
      </c>
      <c r="N78"/>
      <c r="O78" s="51">
        <f t="shared" si="77"/>
        <v>39.332956759624082</v>
      </c>
      <c r="P78" s="27">
        <f t="shared" si="78"/>
        <v>4.4495575221238939</v>
      </c>
      <c r="Q78" s="58">
        <f t="shared" si="79"/>
        <v>0.73602387109366785</v>
      </c>
      <c r="R78" s="156">
        <f t="shared" si="80"/>
        <v>899.93539555957614</v>
      </c>
      <c r="S78" s="156">
        <f t="shared" si="81"/>
        <v>1127.7385909267871</v>
      </c>
      <c r="T78" s="153"/>
      <c r="U78" s="153"/>
      <c r="W78" s="49">
        <v>140</v>
      </c>
      <c r="X78" s="78">
        <v>12</v>
      </c>
      <c r="Y78" s="17">
        <v>0.875</v>
      </c>
      <c r="Z78">
        <v>2458</v>
      </c>
      <c r="AA78">
        <v>9599</v>
      </c>
      <c r="AB78">
        <v>987</v>
      </c>
      <c r="AC78">
        <v>1207</v>
      </c>
      <c r="AD78" s="27">
        <f t="shared" si="82"/>
        <v>0.1674726838689253</v>
      </c>
      <c r="AE78" s="27">
        <f t="shared" si="83"/>
        <v>7.5046413596165346E-2</v>
      </c>
      <c r="AF78" s="29">
        <f t="shared" si="84"/>
        <v>2.2315881045311228</v>
      </c>
      <c r="AG78" s="29">
        <f t="shared" si="85"/>
        <v>0.72876737003308578</v>
      </c>
      <c r="AH78" s="29">
        <f t="shared" si="86"/>
        <v>3.9052074857607812</v>
      </c>
      <c r="AI78"/>
      <c r="AJ78" s="51">
        <f t="shared" si="87"/>
        <v>50.060600893082942</v>
      </c>
      <c r="AK78" s="29">
        <f t="shared" si="88"/>
        <v>3.9052074857607812</v>
      </c>
      <c r="AL78" s="58">
        <f t="shared" si="89"/>
        <v>0.72876737003308578</v>
      </c>
    </row>
    <row r="79" spans="1:38" x14ac:dyDescent="0.2">
      <c r="A79" s="1">
        <v>140</v>
      </c>
      <c r="B79" s="1">
        <v>156</v>
      </c>
      <c r="C79" s="1" t="s">
        <v>92</v>
      </c>
      <c r="D79" s="66">
        <v>12</v>
      </c>
      <c r="E79">
        <v>1132</v>
      </c>
      <c r="F79">
        <v>1903</v>
      </c>
      <c r="G79">
        <v>8130</v>
      </c>
      <c r="H79" s="17">
        <v>0.82099999999999995</v>
      </c>
      <c r="I79" s="25">
        <f t="shared" si="72"/>
        <v>0.16126132381725333</v>
      </c>
      <c r="J79" s="25">
        <f t="shared" si="73"/>
        <v>7.0431896388059828E-2</v>
      </c>
      <c r="K79" s="27">
        <f t="shared" si="74"/>
        <v>2.2896064437729895</v>
      </c>
      <c r="L79" s="27">
        <f t="shared" si="75"/>
        <v>0.73371743705571479</v>
      </c>
      <c r="M79" s="27">
        <f t="shared" si="76"/>
        <v>4.272201786652654</v>
      </c>
      <c r="N79"/>
      <c r="O79" s="51">
        <f t="shared" si="77"/>
        <v>42.399487994662394</v>
      </c>
      <c r="P79" s="27">
        <f t="shared" si="78"/>
        <v>4.272201786652654</v>
      </c>
      <c r="Q79" s="58">
        <f t="shared" si="79"/>
        <v>0.73371743705571479</v>
      </c>
      <c r="R79" s="156">
        <f t="shared" si="80"/>
        <v>926.11533433949103</v>
      </c>
      <c r="S79" s="156">
        <f t="shared" si="81"/>
        <v>1128.0332939579673</v>
      </c>
      <c r="T79" s="153"/>
      <c r="U79" s="153"/>
      <c r="W79" s="49">
        <v>140</v>
      </c>
      <c r="X79" s="78">
        <v>12</v>
      </c>
      <c r="Y79" s="17">
        <v>0.9</v>
      </c>
      <c r="Z79">
        <v>2735</v>
      </c>
      <c r="AA79">
        <v>10227</v>
      </c>
      <c r="AB79">
        <v>1016</v>
      </c>
      <c r="AC79">
        <v>1241</v>
      </c>
      <c r="AD79" s="27">
        <f t="shared" si="82"/>
        <v>0.16878631115407564</v>
      </c>
      <c r="AE79" s="27">
        <f t="shared" si="83"/>
        <v>7.6826643647746287E-2</v>
      </c>
      <c r="AF79" s="29">
        <f t="shared" si="84"/>
        <v>2.1969762460009146</v>
      </c>
      <c r="AG79" s="29">
        <f t="shared" si="85"/>
        <v>0.72027254938502205</v>
      </c>
      <c r="AH79" s="29">
        <f t="shared" si="86"/>
        <v>3.7393053016453384</v>
      </c>
      <c r="AI79"/>
      <c r="AJ79" s="51">
        <f t="shared" si="87"/>
        <v>53.335739695130663</v>
      </c>
      <c r="AK79" s="29">
        <f t="shared" si="88"/>
        <v>3.7393053016453384</v>
      </c>
      <c r="AL79" s="58">
        <f t="shared" si="89"/>
        <v>0.72027254938502205</v>
      </c>
    </row>
    <row r="80" spans="1:38" x14ac:dyDescent="0.2">
      <c r="A80" s="1">
        <v>140</v>
      </c>
      <c r="B80" s="1">
        <v>156</v>
      </c>
      <c r="C80" s="1" t="s">
        <v>92</v>
      </c>
      <c r="D80" s="66">
        <v>12</v>
      </c>
      <c r="E80">
        <v>1160</v>
      </c>
      <c r="F80">
        <v>2084</v>
      </c>
      <c r="G80">
        <v>8624</v>
      </c>
      <c r="H80" s="17">
        <v>0.84099999999999997</v>
      </c>
      <c r="I80" s="25">
        <f t="shared" si="72"/>
        <v>0.16290158058692036</v>
      </c>
      <c r="J80" s="25">
        <f t="shared" si="73"/>
        <v>7.1679277838369762E-2</v>
      </c>
      <c r="K80" s="27">
        <f t="shared" si="74"/>
        <v>2.2726453934740887</v>
      </c>
      <c r="L80" s="27">
        <f t="shared" si="75"/>
        <v>0.73197663327117146</v>
      </c>
      <c r="M80" s="27">
        <f t="shared" si="76"/>
        <v>4.1381957773512479</v>
      </c>
      <c r="N80"/>
      <c r="O80" s="51">
        <f t="shared" si="77"/>
        <v>44.975791447228595</v>
      </c>
      <c r="P80" s="27">
        <f t="shared" si="78"/>
        <v>4.1381957773512479</v>
      </c>
      <c r="Q80" s="58">
        <f t="shared" si="79"/>
        <v>0.73197663327117146</v>
      </c>
      <c r="R80" s="156">
        <f t="shared" si="80"/>
        <v>949.02278077191659</v>
      </c>
      <c r="S80" s="156">
        <f t="shared" si="81"/>
        <v>1128.4456370652993</v>
      </c>
      <c r="T80" s="153"/>
      <c r="U80" s="153"/>
      <c r="W80" s="49">
        <v>140</v>
      </c>
      <c r="X80" s="78">
        <v>12</v>
      </c>
      <c r="Y80" s="17">
        <v>0.92500000000000004</v>
      </c>
      <c r="Z80">
        <v>3035</v>
      </c>
      <c r="AA80">
        <v>10816</v>
      </c>
      <c r="AB80">
        <v>1044</v>
      </c>
      <c r="AC80">
        <v>1276</v>
      </c>
      <c r="AD80" s="27">
        <f t="shared" si="82"/>
        <v>0.16884875339511207</v>
      </c>
      <c r="AE80" s="27">
        <f t="shared" si="83"/>
        <v>7.8428976322570815E-2</v>
      </c>
      <c r="AF80" s="29">
        <f t="shared" si="84"/>
        <v>2.1528873805601316</v>
      </c>
      <c r="AG80" s="29">
        <f t="shared" si="85"/>
        <v>0.70594868362768548</v>
      </c>
      <c r="AH80" s="29">
        <f t="shared" si="86"/>
        <v>3.5637561779242173</v>
      </c>
      <c r="AI80"/>
      <c r="AJ80" s="51">
        <f t="shared" si="87"/>
        <v>56.407486119344213</v>
      </c>
      <c r="AK80" s="29">
        <f t="shared" si="88"/>
        <v>3.5637561779242173</v>
      </c>
      <c r="AL80" s="58">
        <f t="shared" si="89"/>
        <v>0.70594868362768548</v>
      </c>
    </row>
    <row r="81" spans="1:38" x14ac:dyDescent="0.2">
      <c r="A81" s="1">
        <v>140</v>
      </c>
      <c r="B81" s="1">
        <v>156</v>
      </c>
      <c r="C81" s="1" t="s">
        <v>92</v>
      </c>
      <c r="D81" s="66">
        <v>12</v>
      </c>
      <c r="E81">
        <v>1190</v>
      </c>
      <c r="F81">
        <v>2318</v>
      </c>
      <c r="G81">
        <v>9227</v>
      </c>
      <c r="H81" s="17">
        <v>0.86299999999999999</v>
      </c>
      <c r="I81" s="25">
        <f t="shared" si="72"/>
        <v>0.16561479318443614</v>
      </c>
      <c r="J81" s="25">
        <f t="shared" si="73"/>
        <v>7.3848626391693623E-2</v>
      </c>
      <c r="K81" s="27">
        <f t="shared" si="74"/>
        <v>2.2426252359253662</v>
      </c>
      <c r="L81" s="27">
        <f t="shared" si="75"/>
        <v>0.72829807079809805</v>
      </c>
      <c r="M81" s="27">
        <f t="shared" si="76"/>
        <v>3.9805867126833476</v>
      </c>
      <c r="N81"/>
      <c r="O81" s="51">
        <f t="shared" si="77"/>
        <v>48.120550519895438</v>
      </c>
      <c r="P81" s="27">
        <f t="shared" si="78"/>
        <v>3.9805867126833476</v>
      </c>
      <c r="Q81" s="58">
        <f t="shared" si="79"/>
        <v>0.72829807079809805</v>
      </c>
      <c r="R81" s="156">
        <f t="shared" si="80"/>
        <v>973.56647337808693</v>
      </c>
      <c r="S81" s="156">
        <f t="shared" si="81"/>
        <v>1128.1187408784322</v>
      </c>
      <c r="T81" s="153"/>
      <c r="U81" s="153"/>
      <c r="W81" s="49">
        <v>140</v>
      </c>
      <c r="X81" s="78">
        <v>12</v>
      </c>
      <c r="Y81" s="17">
        <v>0.95</v>
      </c>
      <c r="Z81">
        <v>3358</v>
      </c>
      <c r="AA81">
        <v>11360</v>
      </c>
      <c r="AB81">
        <v>1072</v>
      </c>
      <c r="AC81">
        <v>1310</v>
      </c>
      <c r="AD81" s="27">
        <f t="shared" si="82"/>
        <v>0.16825511231653165</v>
      </c>
      <c r="AE81" s="27">
        <f t="shared" si="83"/>
        <v>8.0193040339381266E-2</v>
      </c>
      <c r="AF81" s="29">
        <f t="shared" si="84"/>
        <v>2.0981261167361525</v>
      </c>
      <c r="AG81" s="29">
        <f t="shared" si="85"/>
        <v>0.68678154359213772</v>
      </c>
      <c r="AH81" s="29">
        <f t="shared" si="86"/>
        <v>3.3829660512209649</v>
      </c>
      <c r="AI81"/>
      <c r="AJ81" s="51">
        <f t="shared" si="87"/>
        <v>59.244549030672175</v>
      </c>
      <c r="AK81" s="29">
        <f t="shared" si="88"/>
        <v>3.3829660512209649</v>
      </c>
      <c r="AL81" s="58">
        <f t="shared" si="89"/>
        <v>0.68678154359213772</v>
      </c>
    </row>
    <row r="82" spans="1:38" x14ac:dyDescent="0.2">
      <c r="A82" s="1">
        <v>140</v>
      </c>
      <c r="B82" s="1">
        <v>156</v>
      </c>
      <c r="C82" s="1" t="s">
        <v>92</v>
      </c>
      <c r="D82" s="66">
        <v>12</v>
      </c>
      <c r="E82">
        <v>1234</v>
      </c>
      <c r="F82">
        <v>2690</v>
      </c>
      <c r="G82">
        <v>10147</v>
      </c>
      <c r="H82" s="17">
        <v>0.89500000000000002</v>
      </c>
      <c r="I82" s="25">
        <f t="shared" si="72"/>
        <v>0.1693713190355382</v>
      </c>
      <c r="J82" s="25">
        <f t="shared" si="73"/>
        <v>7.6855804888750018E-2</v>
      </c>
      <c r="K82" s="27">
        <f t="shared" si="74"/>
        <v>2.2037544110130112</v>
      </c>
      <c r="L82" s="27">
        <f t="shared" si="75"/>
        <v>0.72374574058219276</v>
      </c>
      <c r="M82" s="27">
        <f t="shared" si="76"/>
        <v>3.7721189591078068</v>
      </c>
      <c r="N82"/>
      <c r="O82" s="51">
        <f t="shared" si="77"/>
        <v>52.918524561111845</v>
      </c>
      <c r="P82" s="27">
        <f t="shared" si="78"/>
        <v>3.7721189591078068</v>
      </c>
      <c r="Q82" s="58">
        <f t="shared" si="79"/>
        <v>0.72374574058219276</v>
      </c>
      <c r="R82" s="156">
        <f t="shared" si="80"/>
        <v>1009.5638892004699</v>
      </c>
      <c r="S82" s="156">
        <f t="shared" si="81"/>
        <v>1128.0043454753854</v>
      </c>
      <c r="T82" s="153"/>
      <c r="U82" s="153"/>
      <c r="AD82" s="27"/>
      <c r="AE82" s="27"/>
      <c r="AG82" s="29"/>
      <c r="AH82" s="29"/>
      <c r="AI82"/>
      <c r="AL82" s="58"/>
    </row>
    <row r="83" spans="1:38" x14ac:dyDescent="0.2">
      <c r="A83" s="1">
        <v>140</v>
      </c>
      <c r="B83" s="1">
        <v>156</v>
      </c>
      <c r="C83" s="1" t="s">
        <v>92</v>
      </c>
      <c r="D83" s="66">
        <v>12</v>
      </c>
      <c r="E83">
        <v>1236</v>
      </c>
      <c r="F83">
        <v>2710</v>
      </c>
      <c r="G83">
        <v>10231</v>
      </c>
      <c r="H83" s="17">
        <v>0.89600000000000002</v>
      </c>
      <c r="I83" s="25">
        <f t="shared" si="72"/>
        <v>0.17022120945360858</v>
      </c>
      <c r="J83" s="25">
        <f t="shared" si="73"/>
        <v>7.7051971064305336E-2</v>
      </c>
      <c r="K83" s="27">
        <f t="shared" si="74"/>
        <v>2.2091739783210333</v>
      </c>
      <c r="L83" s="27">
        <f t="shared" si="75"/>
        <v>0.72734364121870854</v>
      </c>
      <c r="M83" s="27">
        <f t="shared" si="76"/>
        <v>3.7752767527675277</v>
      </c>
      <c r="N83"/>
      <c r="O83" s="51">
        <f t="shared" si="77"/>
        <v>53.356600451831603</v>
      </c>
      <c r="P83" s="27">
        <f t="shared" si="78"/>
        <v>3.7752767527675277</v>
      </c>
      <c r="Q83" s="58">
        <f t="shared" si="79"/>
        <v>0.72734364121870854</v>
      </c>
      <c r="R83" s="156">
        <f t="shared" si="80"/>
        <v>1011.2001353742146</v>
      </c>
      <c r="S83" s="156">
        <f t="shared" si="81"/>
        <v>1128.5715796587217</v>
      </c>
      <c r="T83" s="153"/>
      <c r="U83" s="153"/>
      <c r="AD83" s="27"/>
      <c r="AE83" s="27"/>
      <c r="AG83" s="29"/>
      <c r="AH83" s="29"/>
      <c r="AI83"/>
      <c r="AL83" s="58"/>
    </row>
    <row r="84" spans="1:38" x14ac:dyDescent="0.2">
      <c r="A84" s="1">
        <v>140</v>
      </c>
      <c r="B84" s="1">
        <v>156</v>
      </c>
      <c r="C84" s="1" t="s">
        <v>92</v>
      </c>
      <c r="D84" s="66">
        <v>12</v>
      </c>
      <c r="E84">
        <v>1256</v>
      </c>
      <c r="F84">
        <v>2842</v>
      </c>
      <c r="G84">
        <v>10378</v>
      </c>
      <c r="H84" s="17">
        <v>0.91100000000000003</v>
      </c>
      <c r="I84" s="25">
        <f t="shared" si="72"/>
        <v>0.16721179782060125</v>
      </c>
      <c r="J84" s="25">
        <f t="shared" si="73"/>
        <v>7.7006082390391667E-2</v>
      </c>
      <c r="K84" s="27">
        <f t="shared" si="74"/>
        <v>2.1714102656579874</v>
      </c>
      <c r="L84" s="27">
        <f t="shared" si="75"/>
        <v>0.70856261783243757</v>
      </c>
      <c r="M84" s="27">
        <f t="shared" si="76"/>
        <v>3.6516537649542578</v>
      </c>
      <c r="N84"/>
      <c r="O84" s="51">
        <f t="shared" si="77"/>
        <v>54.123233260591185</v>
      </c>
      <c r="P84" s="27">
        <f t="shared" si="78"/>
        <v>3.6516537649542578</v>
      </c>
      <c r="Q84" s="58">
        <f t="shared" si="79"/>
        <v>0.70856261783243757</v>
      </c>
      <c r="R84" s="156">
        <f t="shared" si="80"/>
        <v>1027.5625971116615</v>
      </c>
      <c r="S84" s="156">
        <f t="shared" si="81"/>
        <v>1127.9501614837118</v>
      </c>
      <c r="T84" s="153"/>
      <c r="U84" s="153"/>
      <c r="AD84" s="27"/>
      <c r="AE84" s="27"/>
      <c r="AG84" s="29"/>
      <c r="AH84" s="29"/>
      <c r="AI84"/>
      <c r="AL84" s="58"/>
    </row>
    <row r="85" spans="1:38" x14ac:dyDescent="0.2">
      <c r="A85" s="1">
        <v>140</v>
      </c>
      <c r="B85" s="1">
        <v>156</v>
      </c>
      <c r="C85" s="1" t="s">
        <v>92</v>
      </c>
      <c r="D85" s="66">
        <v>12</v>
      </c>
      <c r="E85">
        <v>1287</v>
      </c>
      <c r="F85">
        <v>3113</v>
      </c>
      <c r="G85">
        <v>10945</v>
      </c>
      <c r="H85" s="17">
        <v>0.93300000000000005</v>
      </c>
      <c r="I85" s="25">
        <f t="shared" si="72"/>
        <v>0.16795432848405159</v>
      </c>
      <c r="J85" s="25">
        <f t="shared" si="73"/>
        <v>7.8399511063157415E-2</v>
      </c>
      <c r="K85" s="27">
        <f t="shared" si="74"/>
        <v>2.142287958259717</v>
      </c>
      <c r="L85" s="27">
        <f t="shared" si="75"/>
        <v>0.70061001064481421</v>
      </c>
      <c r="M85" s="27">
        <f t="shared" si="76"/>
        <v>3.5159010600706715</v>
      </c>
      <c r="N85"/>
      <c r="O85" s="51">
        <f t="shared" si="77"/>
        <v>57.080245522949554</v>
      </c>
      <c r="P85" s="27">
        <f t="shared" si="78"/>
        <v>3.5159010600706715</v>
      </c>
      <c r="Q85" s="58">
        <f t="shared" si="79"/>
        <v>0.70061001064481421</v>
      </c>
      <c r="R85" s="156">
        <f t="shared" si="80"/>
        <v>1052.9244128047039</v>
      </c>
      <c r="S85" s="156">
        <f t="shared" si="81"/>
        <v>1128.5363481293718</v>
      </c>
      <c r="T85" s="153"/>
      <c r="U85" s="153"/>
      <c r="AD85" s="27"/>
      <c r="AE85" s="27"/>
      <c r="AG85" s="29"/>
      <c r="AH85" s="29"/>
      <c r="AI85"/>
      <c r="AL85" s="58"/>
    </row>
    <row r="86" spans="1:38" x14ac:dyDescent="0.2">
      <c r="A86" s="1">
        <v>140</v>
      </c>
      <c r="B86" s="1">
        <v>156</v>
      </c>
      <c r="C86" s="1" t="s">
        <v>92</v>
      </c>
      <c r="D86" s="66">
        <v>12</v>
      </c>
      <c r="E86">
        <v>1315</v>
      </c>
      <c r="F86">
        <v>3418</v>
      </c>
      <c r="G86">
        <v>11470</v>
      </c>
      <c r="H86" s="17">
        <v>0.95299999999999996</v>
      </c>
      <c r="I86" s="25">
        <f t="shared" si="72"/>
        <v>0.16859490308826211</v>
      </c>
      <c r="J86" s="25">
        <f t="shared" si="73"/>
        <v>8.0698353559933989E-2</v>
      </c>
      <c r="K86" s="27">
        <f t="shared" si="74"/>
        <v>2.0891987958967229</v>
      </c>
      <c r="L86" s="27">
        <f t="shared" si="75"/>
        <v>0.68454953332258561</v>
      </c>
      <c r="M86" s="27">
        <f t="shared" si="76"/>
        <v>3.3557636044470449</v>
      </c>
      <c r="N86"/>
      <c r="O86" s="51">
        <f t="shared" si="77"/>
        <v>59.81821983994805</v>
      </c>
      <c r="P86" s="27">
        <f t="shared" si="78"/>
        <v>3.3557636044470449</v>
      </c>
      <c r="Q86" s="58">
        <f t="shared" si="79"/>
        <v>0.68454953332258561</v>
      </c>
      <c r="R86" s="156"/>
      <c r="T86" s="153"/>
      <c r="U86" s="153"/>
      <c r="AD86" s="27"/>
      <c r="AE86" s="27"/>
      <c r="AG86" s="29"/>
      <c r="AH86" s="29"/>
      <c r="AI86"/>
      <c r="AL86" s="58"/>
    </row>
    <row r="87" spans="1:38" x14ac:dyDescent="0.2">
      <c r="E87"/>
      <c r="F87"/>
      <c r="G87"/>
      <c r="H87" s="17"/>
      <c r="I87" s="25"/>
      <c r="J87" s="25"/>
      <c r="K87" s="27"/>
      <c r="L87" s="27"/>
      <c r="M87" s="27"/>
      <c r="N87"/>
      <c r="O87" s="51"/>
      <c r="P87" s="27"/>
      <c r="Q87" s="58"/>
      <c r="R87" s="156"/>
      <c r="T87" s="153"/>
      <c r="U87" s="153"/>
      <c r="AD87" s="27"/>
      <c r="AE87" s="27"/>
      <c r="AG87" s="29"/>
      <c r="AH87" s="29"/>
      <c r="AI87"/>
      <c r="AL87" s="58"/>
    </row>
    <row r="88" spans="1:38" x14ac:dyDescent="0.2">
      <c r="E88"/>
      <c r="F88"/>
      <c r="G88"/>
      <c r="H88" s="17"/>
      <c r="I88" s="25"/>
      <c r="J88" s="25"/>
      <c r="K88" s="27"/>
      <c r="L88" s="27"/>
      <c r="M88" s="27"/>
      <c r="N88"/>
      <c r="O88" s="51"/>
      <c r="P88" s="27"/>
      <c r="Q88" s="58"/>
      <c r="R88" s="156"/>
      <c r="T88" s="153"/>
      <c r="U88" s="153"/>
      <c r="AD88" s="27"/>
      <c r="AE88" s="27"/>
      <c r="AG88" s="29"/>
      <c r="AH88" s="29"/>
      <c r="AI88"/>
      <c r="AL88" s="58"/>
    </row>
    <row r="89" spans="1:38" x14ac:dyDescent="0.2">
      <c r="A89" s="1">
        <v>141</v>
      </c>
      <c r="B89" s="1">
        <v>157</v>
      </c>
      <c r="C89" s="1" t="s">
        <v>92</v>
      </c>
      <c r="D89" s="66">
        <v>14</v>
      </c>
      <c r="E89">
        <v>742</v>
      </c>
      <c r="F89">
        <v>591</v>
      </c>
      <c r="G89">
        <v>3828</v>
      </c>
      <c r="H89" s="17">
        <v>0.53900000000000003</v>
      </c>
      <c r="I89" s="25">
        <f t="shared" ref="I89:I99" si="90">0.1515*(G89/1000)/(E89/1000)^2/($D$4/10)^4</f>
        <v>0.17672445349626928</v>
      </c>
      <c r="J89" s="25">
        <f t="shared" ref="J89:J99" si="91">0.5*(F89/1000)/(E89/1000)^3/($D$4/10)^5</f>
        <v>7.7668629036931128E-2</v>
      </c>
      <c r="K89" s="27">
        <f t="shared" ref="K89:K99" si="92">I89/J89</f>
        <v>2.2753646573604058</v>
      </c>
      <c r="L89" s="27">
        <f t="shared" ref="L89:L99" si="93">0.798*I89^1.5/J89</f>
        <v>0.7633122338811108</v>
      </c>
      <c r="M89" s="27">
        <f t="shared" ref="M89:M99" si="94">G89/F89</f>
        <v>6.4771573604060917</v>
      </c>
      <c r="N89"/>
      <c r="O89" s="51">
        <f t="shared" ref="O89:O99" si="95">G89/(PI()*$D$4^2/4)</f>
        <v>19.963744162800449</v>
      </c>
      <c r="P89" s="27">
        <f t="shared" ref="P89:P99" si="96">M89</f>
        <v>6.4771573604060917</v>
      </c>
      <c r="Q89" s="58">
        <f t="shared" ref="Q89:Q99" si="97">L89</f>
        <v>0.7633122338811108</v>
      </c>
      <c r="R89" s="156">
        <f t="shared" ref="R89:R98" si="98">E89*(PI()/30)*($D$4/2)</f>
        <v>607.04733045927776</v>
      </c>
      <c r="S89" s="156">
        <f t="shared" ref="S89:S98" si="99">R89/H89</f>
        <v>1126.2473663437434</v>
      </c>
      <c r="T89" s="153"/>
      <c r="U89" s="153"/>
      <c r="W89" s="49">
        <v>141</v>
      </c>
      <c r="X89" s="78">
        <v>14</v>
      </c>
      <c r="Y89" s="17">
        <v>0.72499999999999998</v>
      </c>
      <c r="Z89">
        <v>1561</v>
      </c>
      <c r="AA89">
        <v>7164</v>
      </c>
      <c r="AB89">
        <v>817</v>
      </c>
      <c r="AC89">
        <v>999</v>
      </c>
      <c r="AD89" s="27">
        <f t="shared" ref="AD89:AD95" si="100">0.1515*(AA89/1000)/(AC89/1000)^2/($D$4/10)^4</f>
        <v>0.18245557145469793</v>
      </c>
      <c r="AE89" s="27">
        <f t="shared" ref="AE89:AE95" si="101">0.5*(Z89/1000)/(AC89/1000)^3/($D$4/10)^5</f>
        <v>8.4057469683900113E-2</v>
      </c>
      <c r="AF89" s="29">
        <f t="shared" ref="AF89:AF95" si="102">AD89/AE89</f>
        <v>2.1706050888853299</v>
      </c>
      <c r="AG89" s="29">
        <f t="shared" ref="AG89:AG95" si="103">0.798*AD89^1.5/AE89</f>
        <v>0.73988167820535466</v>
      </c>
      <c r="AH89" s="29">
        <f t="shared" ref="AH89:AH95" si="104">AA89/Z89</f>
        <v>4.5893657911595129</v>
      </c>
      <c r="AI89"/>
      <c r="AJ89" s="51">
        <f t="shared" ref="AJ89:AJ95" si="105">AA89/(PI()*$D$4^2/4)</f>
        <v>37.361615251385167</v>
      </c>
      <c r="AK89" s="29">
        <f t="shared" ref="AK89:AK95" si="106">AH89</f>
        <v>4.5893657911595129</v>
      </c>
      <c r="AL89" s="58">
        <f t="shared" ref="AL89:AL95" si="107">AG89</f>
        <v>0.73988167820535466</v>
      </c>
    </row>
    <row r="90" spans="1:38" x14ac:dyDescent="0.2">
      <c r="A90" s="1">
        <v>141</v>
      </c>
      <c r="B90" s="1">
        <v>157</v>
      </c>
      <c r="C90" s="1" t="s">
        <v>92</v>
      </c>
      <c r="D90" s="66">
        <v>14</v>
      </c>
      <c r="E90">
        <v>800</v>
      </c>
      <c r="F90">
        <v>759</v>
      </c>
      <c r="G90">
        <v>4561</v>
      </c>
      <c r="H90" s="17">
        <v>0.58099999999999996</v>
      </c>
      <c r="I90" s="25">
        <f t="shared" si="90"/>
        <v>0.18113927577599995</v>
      </c>
      <c r="J90" s="25">
        <f t="shared" si="91"/>
        <v>7.958691839999997E-2</v>
      </c>
      <c r="K90" s="27">
        <f t="shared" si="92"/>
        <v>2.2759930830039528</v>
      </c>
      <c r="L90" s="27">
        <f t="shared" si="93"/>
        <v>0.77300115480542464</v>
      </c>
      <c r="M90" s="27">
        <f t="shared" si="94"/>
        <v>6.0092226613965742</v>
      </c>
      <c r="N90"/>
      <c r="O90" s="51">
        <f t="shared" si="95"/>
        <v>23.786477828247868</v>
      </c>
      <c r="P90" s="27">
        <f t="shared" si="96"/>
        <v>6.0092226613965742</v>
      </c>
      <c r="Q90" s="58">
        <f t="shared" si="97"/>
        <v>0.77300115480542464</v>
      </c>
      <c r="R90" s="156">
        <f t="shared" si="98"/>
        <v>654.49846949787354</v>
      </c>
      <c r="S90" s="156">
        <f t="shared" si="99"/>
        <v>1126.5033898414347</v>
      </c>
      <c r="T90" s="153"/>
      <c r="U90" s="153"/>
      <c r="W90" s="49">
        <v>141</v>
      </c>
      <c r="X90" s="78">
        <v>14</v>
      </c>
      <c r="Y90" s="17">
        <v>0.75</v>
      </c>
      <c r="Z90">
        <v>1766</v>
      </c>
      <c r="AA90">
        <v>7736</v>
      </c>
      <c r="AB90">
        <v>845</v>
      </c>
      <c r="AC90">
        <v>1033</v>
      </c>
      <c r="AD90" s="27">
        <f t="shared" si="100"/>
        <v>0.18426733159899503</v>
      </c>
      <c r="AE90" s="27">
        <f t="shared" si="101"/>
        <v>8.6012111441194528E-2</v>
      </c>
      <c r="AF90" s="29">
        <f t="shared" si="102"/>
        <v>2.1423416831823321</v>
      </c>
      <c r="AG90" s="29">
        <f t="shared" si="103"/>
        <v>0.7338643698922096</v>
      </c>
      <c r="AH90" s="29">
        <f t="shared" si="104"/>
        <v>4.380520951302378</v>
      </c>
      <c r="AI90"/>
      <c r="AJ90" s="51">
        <f t="shared" si="105"/>
        <v>40.344703459619716</v>
      </c>
      <c r="AK90" s="29">
        <f t="shared" si="106"/>
        <v>4.380520951302378</v>
      </c>
      <c r="AL90" s="58">
        <f t="shared" si="107"/>
        <v>0.7338643698922096</v>
      </c>
    </row>
    <row r="91" spans="1:38" x14ac:dyDescent="0.2">
      <c r="A91" s="1">
        <v>141</v>
      </c>
      <c r="B91" s="1">
        <v>157</v>
      </c>
      <c r="C91" s="1" t="s">
        <v>92</v>
      </c>
      <c r="D91" s="66">
        <v>14</v>
      </c>
      <c r="E91">
        <v>854</v>
      </c>
      <c r="F91">
        <v>930</v>
      </c>
      <c r="G91">
        <v>5146</v>
      </c>
      <c r="H91" s="17">
        <v>0.62</v>
      </c>
      <c r="I91" s="25">
        <f t="shared" si="90"/>
        <v>0.17934388331949386</v>
      </c>
      <c r="J91" s="25">
        <f t="shared" si="91"/>
        <v>8.0163968875112832E-2</v>
      </c>
      <c r="K91" s="27">
        <f t="shared" si="92"/>
        <v>2.2372131249999994</v>
      </c>
      <c r="L91" s="27">
        <f t="shared" si="93"/>
        <v>0.75605525184225997</v>
      </c>
      <c r="M91" s="27">
        <f t="shared" si="94"/>
        <v>5.5333333333333332</v>
      </c>
      <c r="N91"/>
      <c r="O91" s="51">
        <f t="shared" si="95"/>
        <v>26.837363495760478</v>
      </c>
      <c r="P91" s="27">
        <f t="shared" si="96"/>
        <v>5.5333333333333332</v>
      </c>
      <c r="Q91" s="58">
        <f t="shared" si="97"/>
        <v>0.75605525184225997</v>
      </c>
      <c r="R91" s="156">
        <f t="shared" si="98"/>
        <v>698.67711618897999</v>
      </c>
      <c r="S91" s="156">
        <f t="shared" si="99"/>
        <v>1126.8985744983549</v>
      </c>
      <c r="T91" s="153"/>
      <c r="U91" s="153"/>
      <c r="W91" s="49">
        <v>141</v>
      </c>
      <c r="X91" s="78">
        <v>14</v>
      </c>
      <c r="Y91" s="17">
        <v>0.77500000000000002</v>
      </c>
      <c r="Z91">
        <v>1986</v>
      </c>
      <c r="AA91">
        <v>8337</v>
      </c>
      <c r="AB91">
        <v>873</v>
      </c>
      <c r="AC91">
        <v>1067</v>
      </c>
      <c r="AD91" s="27">
        <f t="shared" si="100"/>
        <v>0.1861287631543915</v>
      </c>
      <c r="AE91" s="27">
        <f t="shared" si="101"/>
        <v>8.7771972858321584E-2</v>
      </c>
      <c r="AF91" s="29">
        <f t="shared" si="102"/>
        <v>2.1205945029267368</v>
      </c>
      <c r="AG91" s="29">
        <f t="shared" si="103"/>
        <v>0.73007464902448438</v>
      </c>
      <c r="AH91" s="29">
        <f t="shared" si="104"/>
        <v>4.1978851963746227</v>
      </c>
      <c r="AI91"/>
      <c r="AJ91" s="51">
        <f t="shared" si="105"/>
        <v>43.479032153936082</v>
      </c>
      <c r="AK91" s="29">
        <f t="shared" si="106"/>
        <v>4.1978851963746227</v>
      </c>
      <c r="AL91" s="58">
        <f t="shared" si="107"/>
        <v>0.73007464902448438</v>
      </c>
    </row>
    <row r="92" spans="1:38" x14ac:dyDescent="0.2">
      <c r="A92" s="1">
        <v>141</v>
      </c>
      <c r="B92" s="1">
        <v>157</v>
      </c>
      <c r="C92" s="1" t="s">
        <v>92</v>
      </c>
      <c r="D92" s="66">
        <v>14</v>
      </c>
      <c r="E92">
        <v>930</v>
      </c>
      <c r="F92">
        <v>1227</v>
      </c>
      <c r="G92">
        <v>6151</v>
      </c>
      <c r="H92" s="17">
        <v>0.67500000000000004</v>
      </c>
      <c r="I92" s="25">
        <f t="shared" si="90"/>
        <v>0.18076417303531042</v>
      </c>
      <c r="J92" s="25">
        <f t="shared" si="91"/>
        <v>8.1896547058582181E-2</v>
      </c>
      <c r="K92" s="27">
        <f t="shared" si="92"/>
        <v>2.2072258175427875</v>
      </c>
      <c r="L92" s="27">
        <f t="shared" si="93"/>
        <v>0.74886897423057319</v>
      </c>
      <c r="M92" s="27">
        <f t="shared" si="94"/>
        <v>5.0130399348003261</v>
      </c>
      <c r="N92"/>
      <c r="O92" s="51">
        <f t="shared" si="95"/>
        <v>32.078628616871882</v>
      </c>
      <c r="P92" s="27">
        <f t="shared" si="96"/>
        <v>5.0130399348003261</v>
      </c>
      <c r="Q92" s="58">
        <f t="shared" si="97"/>
        <v>0.74886897423057319</v>
      </c>
      <c r="R92" s="156">
        <f t="shared" si="98"/>
        <v>760.854470791278</v>
      </c>
      <c r="S92" s="156">
        <f t="shared" si="99"/>
        <v>1127.191808579671</v>
      </c>
      <c r="T92" s="153"/>
      <c r="U92" s="153"/>
      <c r="W92" s="49">
        <v>141</v>
      </c>
      <c r="X92" s="78">
        <v>14</v>
      </c>
      <c r="Y92" s="17">
        <v>0.8</v>
      </c>
      <c r="Z92">
        <v>2234</v>
      </c>
      <c r="AA92">
        <v>8984</v>
      </c>
      <c r="AB92">
        <v>901</v>
      </c>
      <c r="AC92">
        <v>1102</v>
      </c>
      <c r="AD92" s="27">
        <f t="shared" si="100"/>
        <v>0.18803516823409669</v>
      </c>
      <c r="AE92" s="27">
        <f t="shared" si="101"/>
        <v>8.9620685091679711E-2</v>
      </c>
      <c r="AF92" s="29">
        <f t="shared" si="102"/>
        <v>2.0981224149507609</v>
      </c>
      <c r="AG92" s="29">
        <f t="shared" si="103"/>
        <v>0.72602780997327943</v>
      </c>
      <c r="AH92" s="29">
        <f t="shared" si="104"/>
        <v>4.02148612354521</v>
      </c>
      <c r="AI92"/>
      <c r="AJ92" s="51">
        <f t="shared" si="105"/>
        <v>46.853259550313275</v>
      </c>
      <c r="AK92" s="29">
        <f t="shared" si="106"/>
        <v>4.02148612354521</v>
      </c>
      <c r="AL92" s="58">
        <f t="shared" si="107"/>
        <v>0.72602780997327943</v>
      </c>
    </row>
    <row r="93" spans="1:38" x14ac:dyDescent="0.2">
      <c r="A93" s="1">
        <v>141</v>
      </c>
      <c r="B93" s="1">
        <v>157</v>
      </c>
      <c r="C93" s="1" t="s">
        <v>92</v>
      </c>
      <c r="D93" s="66">
        <v>14</v>
      </c>
      <c r="E93">
        <v>981</v>
      </c>
      <c r="F93">
        <v>1460</v>
      </c>
      <c r="G93">
        <v>6862</v>
      </c>
      <c r="H93" s="17">
        <v>0.71199999999999997</v>
      </c>
      <c r="I93" s="25">
        <f t="shared" si="90"/>
        <v>0.18123631686121944</v>
      </c>
      <c r="J93" s="25">
        <f t="shared" si="91"/>
        <v>8.302630449803941E-2</v>
      </c>
      <c r="K93" s="27">
        <f t="shared" si="92"/>
        <v>2.1828782812500003</v>
      </c>
      <c r="L93" s="27">
        <f t="shared" si="93"/>
        <v>0.74157490543313698</v>
      </c>
      <c r="M93" s="27">
        <f t="shared" si="94"/>
        <v>4.7</v>
      </c>
      <c r="N93"/>
      <c r="O93" s="51">
        <f t="shared" si="95"/>
        <v>35.786628120464123</v>
      </c>
      <c r="P93" s="27">
        <f t="shared" si="96"/>
        <v>4.7</v>
      </c>
      <c r="Q93" s="58">
        <f t="shared" si="97"/>
        <v>0.74157490543313698</v>
      </c>
      <c r="R93" s="156">
        <f t="shared" si="98"/>
        <v>802.57874822176746</v>
      </c>
      <c r="S93" s="156">
        <f t="shared" si="99"/>
        <v>1127.2173430081004</v>
      </c>
      <c r="T93" s="153"/>
      <c r="U93" s="153"/>
      <c r="W93" s="49">
        <v>141</v>
      </c>
      <c r="X93" s="78">
        <v>14</v>
      </c>
      <c r="Y93" s="17">
        <v>0.82499999999999996</v>
      </c>
      <c r="Z93">
        <v>2513</v>
      </c>
      <c r="AA93">
        <v>9681</v>
      </c>
      <c r="AB93">
        <v>929</v>
      </c>
      <c r="AC93">
        <v>1136</v>
      </c>
      <c r="AD93" s="27">
        <f t="shared" si="100"/>
        <v>0.19067602345566359</v>
      </c>
      <c r="AE93" s="27">
        <f t="shared" si="101"/>
        <v>9.2029564891830673E-2</v>
      </c>
      <c r="AF93" s="29">
        <f t="shared" si="102"/>
        <v>2.0718996518105848</v>
      </c>
      <c r="AG93" s="29">
        <f t="shared" si="103"/>
        <v>0.72197083141730367</v>
      </c>
      <c r="AH93" s="29">
        <f t="shared" si="104"/>
        <v>3.8523676880222841</v>
      </c>
      <c r="AI93"/>
      <c r="AJ93" s="51">
        <f t="shared" si="105"/>
        <v>50.48824640545223</v>
      </c>
      <c r="AK93" s="29">
        <f t="shared" si="106"/>
        <v>3.8523676880222841</v>
      </c>
      <c r="AL93" s="58">
        <f t="shared" si="107"/>
        <v>0.72197083141730367</v>
      </c>
    </row>
    <row r="94" spans="1:38" x14ac:dyDescent="0.2">
      <c r="A94" s="1">
        <v>141</v>
      </c>
      <c r="B94" s="1">
        <v>157</v>
      </c>
      <c r="C94" s="1" t="s">
        <v>92</v>
      </c>
      <c r="D94" s="66">
        <v>14</v>
      </c>
      <c r="E94">
        <v>1048</v>
      </c>
      <c r="F94">
        <v>1860</v>
      </c>
      <c r="G94">
        <v>7992</v>
      </c>
      <c r="H94" s="17">
        <v>0.76100000000000001</v>
      </c>
      <c r="I94" s="25">
        <f t="shared" si="90"/>
        <v>0.18495472843773669</v>
      </c>
      <c r="J94" s="25">
        <f t="shared" si="91"/>
        <v>8.6755890219746432E-2</v>
      </c>
      <c r="K94" s="27">
        <f t="shared" si="92"/>
        <v>2.1318982258064514</v>
      </c>
      <c r="L94" s="27">
        <f t="shared" si="93"/>
        <v>0.73164781316587513</v>
      </c>
      <c r="M94" s="27">
        <f t="shared" si="94"/>
        <v>4.2967741935483872</v>
      </c>
      <c r="N94"/>
      <c r="O94" s="51">
        <f t="shared" si="95"/>
        <v>41.679791888479933</v>
      </c>
      <c r="P94" s="27">
        <f t="shared" si="96"/>
        <v>4.2967741935483872</v>
      </c>
      <c r="Q94" s="58">
        <f t="shared" si="97"/>
        <v>0.73164781316587513</v>
      </c>
      <c r="R94" s="156">
        <f t="shared" si="98"/>
        <v>857.39299504221435</v>
      </c>
      <c r="S94" s="156">
        <f t="shared" si="99"/>
        <v>1126.6662221316876</v>
      </c>
      <c r="T94" s="153"/>
      <c r="U94" s="153"/>
      <c r="W94" s="49">
        <v>141</v>
      </c>
      <c r="X94" s="78">
        <v>14</v>
      </c>
      <c r="Y94" s="17">
        <v>0.85</v>
      </c>
      <c r="Z94">
        <v>2836</v>
      </c>
      <c r="AA94">
        <v>10420</v>
      </c>
      <c r="AB94">
        <v>958</v>
      </c>
      <c r="AC94">
        <v>1171</v>
      </c>
      <c r="AD94" s="27">
        <f t="shared" si="100"/>
        <v>0.19314632872033433</v>
      </c>
      <c r="AE94" s="27">
        <f t="shared" si="101"/>
        <v>9.4821193092412728E-2</v>
      </c>
      <c r="AF94" s="29">
        <f t="shared" si="102"/>
        <v>2.0369531580571225</v>
      </c>
      <c r="AG94" s="29">
        <f t="shared" si="103"/>
        <v>0.714376504190398</v>
      </c>
      <c r="AH94" s="29">
        <f t="shared" si="104"/>
        <v>3.6741889985895626</v>
      </c>
      <c r="AI94"/>
      <c r="AJ94" s="51">
        <f t="shared" si="105"/>
        <v>54.342271205951064</v>
      </c>
      <c r="AK94" s="29">
        <f t="shared" si="106"/>
        <v>3.6741889985895626</v>
      </c>
      <c r="AL94" s="58">
        <f t="shared" si="107"/>
        <v>0.714376504190398</v>
      </c>
    </row>
    <row r="95" spans="1:38" x14ac:dyDescent="0.2">
      <c r="A95" s="1">
        <v>141</v>
      </c>
      <c r="B95" s="1">
        <v>157</v>
      </c>
      <c r="C95" s="1" t="s">
        <v>92</v>
      </c>
      <c r="D95" s="66">
        <v>14</v>
      </c>
      <c r="E95">
        <v>1099</v>
      </c>
      <c r="F95">
        <v>2212</v>
      </c>
      <c r="G95">
        <v>8954</v>
      </c>
      <c r="H95" s="17">
        <v>0.79800000000000004</v>
      </c>
      <c r="I95" s="25">
        <f t="shared" si="90"/>
        <v>0.18843181614931603</v>
      </c>
      <c r="J95" s="25">
        <f t="shared" si="91"/>
        <v>8.9466803214940993E-2</v>
      </c>
      <c r="K95" s="27">
        <f t="shared" si="92"/>
        <v>2.1061646261867089</v>
      </c>
      <c r="L95" s="27">
        <f t="shared" si="93"/>
        <v>0.72957899631503353</v>
      </c>
      <c r="M95" s="27">
        <f t="shared" si="94"/>
        <v>4.0479204339963832</v>
      </c>
      <c r="N95"/>
      <c r="O95" s="51">
        <f t="shared" si="95"/>
        <v>46.696803875056219</v>
      </c>
      <c r="P95" s="27">
        <f t="shared" si="96"/>
        <v>4.0479204339963832</v>
      </c>
      <c r="Q95" s="58">
        <f t="shared" si="97"/>
        <v>0.72957899631503353</v>
      </c>
      <c r="R95" s="156">
        <f t="shared" si="98"/>
        <v>899.1172724727038</v>
      </c>
      <c r="S95" s="156">
        <f t="shared" si="99"/>
        <v>1126.7133740259446</v>
      </c>
      <c r="T95" s="153"/>
      <c r="U95" s="153"/>
      <c r="W95" s="49">
        <v>141</v>
      </c>
      <c r="X95" s="78">
        <v>14</v>
      </c>
      <c r="Y95" s="17">
        <v>0.875</v>
      </c>
      <c r="Z95">
        <v>3198</v>
      </c>
      <c r="AA95">
        <v>11206</v>
      </c>
      <c r="AB95">
        <v>986</v>
      </c>
      <c r="AC95">
        <v>1205</v>
      </c>
      <c r="AD95" s="27">
        <f t="shared" si="100"/>
        <v>0.19615936776669818</v>
      </c>
      <c r="AE95" s="27">
        <f t="shared" si="101"/>
        <v>9.812669981068789E-2</v>
      </c>
      <c r="AF95" s="29">
        <f t="shared" si="102"/>
        <v>1.9990417301829266</v>
      </c>
      <c r="AG95" s="29">
        <f t="shared" si="103"/>
        <v>0.70652783771563055</v>
      </c>
      <c r="AH95" s="29">
        <f t="shared" si="104"/>
        <v>3.5040650406504064</v>
      </c>
      <c r="AI95"/>
      <c r="AJ95" s="51">
        <f t="shared" si="105"/>
        <v>58.441409897685951</v>
      </c>
      <c r="AK95" s="29">
        <f t="shared" si="106"/>
        <v>3.5040650406504064</v>
      </c>
      <c r="AL95" s="58">
        <f t="shared" si="107"/>
        <v>0.70652783771563055</v>
      </c>
    </row>
    <row r="96" spans="1:38" x14ac:dyDescent="0.2">
      <c r="A96" s="1">
        <v>141</v>
      </c>
      <c r="B96" s="1">
        <v>157</v>
      </c>
      <c r="C96" s="1" t="s">
        <v>92</v>
      </c>
      <c r="D96" s="66">
        <v>14</v>
      </c>
      <c r="E96">
        <v>1132</v>
      </c>
      <c r="F96">
        <v>2477</v>
      </c>
      <c r="G96">
        <v>9561</v>
      </c>
      <c r="H96" s="17">
        <v>0.82199999999999995</v>
      </c>
      <c r="I96" s="25">
        <f t="shared" si="90"/>
        <v>0.1896456970500319</v>
      </c>
      <c r="J96" s="25">
        <f t="shared" si="91"/>
        <v>9.1676199344836659E-2</v>
      </c>
      <c r="K96" s="27">
        <f t="shared" si="92"/>
        <v>2.0686470251312072</v>
      </c>
      <c r="L96" s="27">
        <f t="shared" si="93"/>
        <v>0.7188872496956108</v>
      </c>
      <c r="M96" s="27">
        <f t="shared" si="94"/>
        <v>3.8599111828825192</v>
      </c>
      <c r="N96"/>
      <c r="O96" s="51">
        <f t="shared" si="95"/>
        <v>49.862423704424003</v>
      </c>
      <c r="P96" s="27">
        <f t="shared" si="96"/>
        <v>3.8599111828825192</v>
      </c>
      <c r="Q96" s="58">
        <f t="shared" si="97"/>
        <v>0.7188872496956108</v>
      </c>
      <c r="R96" s="156">
        <f t="shared" si="98"/>
        <v>926.11533433949103</v>
      </c>
      <c r="S96" s="156">
        <f t="shared" si="99"/>
        <v>1126.6609906806461</v>
      </c>
      <c r="T96" s="153"/>
      <c r="U96" s="153"/>
      <c r="AD96" s="27"/>
      <c r="AE96" s="27"/>
      <c r="AG96" s="29"/>
      <c r="AH96" s="29"/>
      <c r="AI96"/>
      <c r="AL96" s="58"/>
    </row>
    <row r="97" spans="1:38" x14ac:dyDescent="0.2">
      <c r="A97" s="1">
        <v>141</v>
      </c>
      <c r="B97" s="1">
        <v>157</v>
      </c>
      <c r="C97" s="1" t="s">
        <v>92</v>
      </c>
      <c r="D97" s="66">
        <v>14</v>
      </c>
      <c r="E97">
        <v>1160</v>
      </c>
      <c r="F97">
        <v>2718</v>
      </c>
      <c r="G97">
        <v>10167</v>
      </c>
      <c r="H97" s="17">
        <v>0.84199999999999997</v>
      </c>
      <c r="I97" s="25">
        <f t="shared" si="90"/>
        <v>0.19204781653840663</v>
      </c>
      <c r="J97" s="25">
        <f t="shared" si="91"/>
        <v>9.348573760301776E-2</v>
      </c>
      <c r="K97" s="27">
        <f t="shared" si="92"/>
        <v>2.0543007036423839</v>
      </c>
      <c r="L97" s="27">
        <f t="shared" si="93"/>
        <v>0.71840871679869311</v>
      </c>
      <c r="M97" s="27">
        <f t="shared" si="94"/>
        <v>3.740618101545254</v>
      </c>
      <c r="N97"/>
      <c r="O97" s="51">
        <f t="shared" si="95"/>
        <v>53.022828344616549</v>
      </c>
      <c r="P97" s="27">
        <f t="shared" si="96"/>
        <v>3.740618101545254</v>
      </c>
      <c r="Q97" s="58">
        <f t="shared" si="97"/>
        <v>0.71840871679869311</v>
      </c>
      <c r="R97" s="156">
        <f t="shared" si="98"/>
        <v>949.02278077191659</v>
      </c>
      <c r="S97" s="156">
        <f t="shared" si="99"/>
        <v>1127.1054403466944</v>
      </c>
      <c r="T97" s="153"/>
      <c r="U97" s="153"/>
      <c r="AD97" s="27"/>
      <c r="AE97" s="27"/>
      <c r="AG97" s="29"/>
      <c r="AH97" s="29"/>
      <c r="AI97"/>
      <c r="AL97" s="58"/>
    </row>
    <row r="98" spans="1:38" x14ac:dyDescent="0.2">
      <c r="A98" s="1">
        <v>141</v>
      </c>
      <c r="B98" s="1">
        <v>157</v>
      </c>
      <c r="C98" s="1" t="s">
        <v>92</v>
      </c>
      <c r="D98" s="66">
        <v>14</v>
      </c>
      <c r="E98">
        <v>1193</v>
      </c>
      <c r="F98">
        <v>3074</v>
      </c>
      <c r="G98">
        <v>10962</v>
      </c>
      <c r="H98" s="17">
        <v>0.86599999999999999</v>
      </c>
      <c r="I98" s="25">
        <f t="shared" si="90"/>
        <v>0.19576788061321662</v>
      </c>
      <c r="J98" s="25">
        <f t="shared" si="91"/>
        <v>9.7196898356932612E-2</v>
      </c>
      <c r="K98" s="27">
        <f t="shared" si="92"/>
        <v>2.0141371167452835</v>
      </c>
      <c r="L98" s="27">
        <f t="shared" si="93"/>
        <v>0.71115234049486986</v>
      </c>
      <c r="M98" s="27">
        <f t="shared" si="94"/>
        <v>3.5660377358490565</v>
      </c>
      <c r="N98"/>
      <c r="O98" s="51">
        <f t="shared" si="95"/>
        <v>57.168903738928556</v>
      </c>
      <c r="P98" s="27">
        <f t="shared" si="96"/>
        <v>3.5660377358490565</v>
      </c>
      <c r="Q98" s="58">
        <f t="shared" si="97"/>
        <v>0.71115234049486986</v>
      </c>
      <c r="R98" s="156">
        <f t="shared" si="98"/>
        <v>976.02084263870393</v>
      </c>
      <c r="S98" s="156">
        <f t="shared" si="99"/>
        <v>1127.0448529315288</v>
      </c>
      <c r="T98" s="153"/>
      <c r="U98" s="153"/>
      <c r="AD98" s="27"/>
      <c r="AE98" s="27"/>
      <c r="AG98" s="29"/>
      <c r="AH98" s="29"/>
      <c r="AI98"/>
      <c r="AL98" s="58"/>
    </row>
    <row r="99" spans="1:38" x14ac:dyDescent="0.2">
      <c r="A99" s="1">
        <v>141</v>
      </c>
      <c r="B99" s="1">
        <v>157</v>
      </c>
      <c r="C99" s="1" t="s">
        <v>92</v>
      </c>
      <c r="D99" s="66">
        <v>14</v>
      </c>
      <c r="E99">
        <v>1234</v>
      </c>
      <c r="F99">
        <v>3529</v>
      </c>
      <c r="G99">
        <v>11883</v>
      </c>
      <c r="H99" s="17">
        <v>0.89600000000000002</v>
      </c>
      <c r="I99" s="25">
        <f t="shared" si="90"/>
        <v>0.19834821958207355</v>
      </c>
      <c r="J99" s="25">
        <f t="shared" si="91"/>
        <v>0.1008268161533081</v>
      </c>
      <c r="K99" s="27">
        <f t="shared" si="92"/>
        <v>1.9672169284854066</v>
      </c>
      <c r="L99" s="27">
        <f t="shared" si="93"/>
        <v>0.69914828646522698</v>
      </c>
      <c r="M99" s="27">
        <f t="shared" si="94"/>
        <v>3.3672428449985832</v>
      </c>
      <c r="N99"/>
      <c r="O99" s="51">
        <f t="shared" si="95"/>
        <v>61.972092969320201</v>
      </c>
      <c r="P99" s="27">
        <f t="shared" si="96"/>
        <v>3.3672428449985832</v>
      </c>
      <c r="Q99" s="58">
        <f t="shared" si="97"/>
        <v>0.69914828646522698</v>
      </c>
      <c r="R99" s="156">
        <f>E99*(PI()/30)*($D$4/2)</f>
        <v>1009.5638892004699</v>
      </c>
      <c r="S99" s="156">
        <f>R99/H99</f>
        <v>1126.7454120540958</v>
      </c>
      <c r="T99" s="153"/>
      <c r="U99" s="153"/>
      <c r="AD99" s="27"/>
      <c r="AE99" s="27"/>
      <c r="AG99" s="29"/>
      <c r="AH99" s="29"/>
      <c r="AI99"/>
      <c r="AL99" s="58"/>
    </row>
    <row r="100" spans="1:38" x14ac:dyDescent="0.2">
      <c r="E100"/>
      <c r="F100"/>
      <c r="G100"/>
      <c r="H100" s="17"/>
      <c r="I100" s="25"/>
      <c r="J100" s="25"/>
      <c r="K100" s="27"/>
      <c r="L100" s="27"/>
      <c r="M100" s="27"/>
      <c r="N100"/>
      <c r="O100" s="51"/>
      <c r="P100" s="27"/>
      <c r="Q100" s="58"/>
      <c r="R100" s="156"/>
      <c r="T100" s="153"/>
      <c r="U100" s="153"/>
      <c r="AD100" s="27"/>
      <c r="AE100" s="27"/>
      <c r="AG100" s="29"/>
      <c r="AH100" s="29"/>
      <c r="AI100"/>
      <c r="AL100" s="58"/>
    </row>
    <row r="101" spans="1:38" x14ac:dyDescent="0.2">
      <c r="E101"/>
      <c r="F101"/>
      <c r="G101"/>
      <c r="H101" s="17"/>
      <c r="I101" s="25"/>
      <c r="J101" s="25"/>
      <c r="K101" s="27"/>
      <c r="L101" s="27"/>
      <c r="M101" s="27"/>
      <c r="N101"/>
      <c r="O101" s="51"/>
      <c r="P101" s="27"/>
      <c r="Q101" s="58"/>
      <c r="R101" s="156"/>
      <c r="T101" s="153"/>
      <c r="U101" s="153"/>
      <c r="AD101" s="27"/>
      <c r="AE101" s="27"/>
      <c r="AG101" s="29"/>
      <c r="AH101" s="29"/>
      <c r="AI101"/>
      <c r="AL101" s="58"/>
    </row>
    <row r="102" spans="1:38" x14ac:dyDescent="0.2">
      <c r="A102" s="1">
        <v>142</v>
      </c>
      <c r="B102" s="1">
        <v>158</v>
      </c>
      <c r="C102" s="1" t="s">
        <v>92</v>
      </c>
      <c r="D102" s="66">
        <v>16</v>
      </c>
      <c r="E102">
        <v>740</v>
      </c>
      <c r="F102">
        <v>732</v>
      </c>
      <c r="G102">
        <v>4314</v>
      </c>
      <c r="H102" s="17">
        <v>0.53700000000000003</v>
      </c>
      <c r="I102" s="25">
        <f t="shared" ref="I102:I110" si="108">0.1515*(G102/1000)/(E102/1000)^2/($D$4/10)^4</f>
        <v>0.20023925928298031</v>
      </c>
      <c r="J102" s="25">
        <f t="shared" ref="J102:J110" si="109">0.5*(F102/1000)/(E102/1000)^3/($D$4/10)^5</f>
        <v>9.6980807549404774E-2</v>
      </c>
      <c r="K102" s="27">
        <f t="shared" ref="K102:K110" si="110">I102/J102</f>
        <v>2.0647307889344266</v>
      </c>
      <c r="L102" s="27">
        <f t="shared" ref="L102:L110" si="111">0.798*I102^1.5/J102</f>
        <v>0.73729440856504069</v>
      </c>
      <c r="M102" s="27">
        <f t="shared" ref="M102:M110" si="112">G102/F102</f>
        <v>5.8934426229508201</v>
      </c>
      <c r="N102"/>
      <c r="O102" s="51">
        <f t="shared" ref="O102:O110" si="113">G102/(PI()*$D$4^2/4)</f>
        <v>22.498326101964768</v>
      </c>
      <c r="P102" s="27">
        <f t="shared" ref="P102:P110" si="114">M102</f>
        <v>5.8934426229508201</v>
      </c>
      <c r="Q102" s="58">
        <f t="shared" ref="Q102:Q110" si="115">L102</f>
        <v>0.73729440856504069</v>
      </c>
      <c r="R102" s="156">
        <f t="shared" ref="R102:R108" si="116">E102*(PI()/30)*($D$4/2)</f>
        <v>605.41108428553298</v>
      </c>
      <c r="S102" s="156">
        <f t="shared" ref="S102:S108" si="117">R102/H102</f>
        <v>1127.3949428035996</v>
      </c>
      <c r="T102" s="153"/>
      <c r="U102" s="153"/>
      <c r="W102" s="49">
        <v>142</v>
      </c>
      <c r="X102" s="78">
        <v>16</v>
      </c>
      <c r="Y102" s="17">
        <v>0.72499999999999998</v>
      </c>
      <c r="Z102">
        <v>1996</v>
      </c>
      <c r="AA102">
        <v>8141</v>
      </c>
      <c r="AB102">
        <v>817</v>
      </c>
      <c r="AC102">
        <v>999</v>
      </c>
      <c r="AD102" s="27">
        <f>0.1515*(AA102/1000)/(AC102/1000)^2/($D$4/10)^4</f>
        <v>0.20733819196157116</v>
      </c>
      <c r="AE102" s="27">
        <f>0.5*(Z102/1000)/(AC102/1000)^3/($D$4/10)^5</f>
        <v>0.1074815563671138</v>
      </c>
      <c r="AF102" s="29">
        <f>AD102/AE102</f>
        <v>1.9290583330723945</v>
      </c>
      <c r="AG102" s="29">
        <f>0.798*AD102^1.5/AE102</f>
        <v>0.70095139665562778</v>
      </c>
      <c r="AH102" s="29">
        <f>AA102/Z102</f>
        <v>4.0786573146292584</v>
      </c>
      <c r="AI102"/>
      <c r="AJ102" s="51">
        <f>AA102/(PI()*$D$4^2/4)</f>
        <v>42.456855075589978</v>
      </c>
      <c r="AK102" s="29">
        <f>AH102</f>
        <v>4.0786573146292584</v>
      </c>
      <c r="AL102" s="58">
        <f>AG102</f>
        <v>0.70095139665562778</v>
      </c>
    </row>
    <row r="103" spans="1:38" x14ac:dyDescent="0.2">
      <c r="A103" s="1">
        <v>142</v>
      </c>
      <c r="B103" s="1">
        <v>158</v>
      </c>
      <c r="C103" s="1" t="s">
        <v>92</v>
      </c>
      <c r="D103" s="66">
        <v>16</v>
      </c>
      <c r="E103">
        <v>802</v>
      </c>
      <c r="F103">
        <v>938</v>
      </c>
      <c r="G103">
        <v>5068</v>
      </c>
      <c r="H103" s="17">
        <v>0.58199999999999996</v>
      </c>
      <c r="I103" s="25">
        <f t="shared" si="108"/>
        <v>0.20027207541047626</v>
      </c>
      <c r="J103" s="25">
        <f t="shared" si="109"/>
        <v>9.7622428639317652E-2</v>
      </c>
      <c r="K103" s="27">
        <f t="shared" si="110"/>
        <v>2.0514965485074628</v>
      </c>
      <c r="L103" s="27">
        <f t="shared" si="111"/>
        <v>0.73262862152079411</v>
      </c>
      <c r="M103" s="27">
        <f t="shared" si="112"/>
        <v>5.4029850746268657</v>
      </c>
      <c r="N103"/>
      <c r="O103" s="51">
        <f t="shared" si="113"/>
        <v>26.43057874009213</v>
      </c>
      <c r="P103" s="27">
        <f t="shared" si="114"/>
        <v>5.4029850746268657</v>
      </c>
      <c r="Q103" s="58">
        <f t="shared" si="115"/>
        <v>0.73262862152079411</v>
      </c>
      <c r="R103" s="156">
        <f t="shared" si="116"/>
        <v>656.13471567161821</v>
      </c>
      <c r="S103" s="156">
        <f t="shared" si="117"/>
        <v>1127.3792365491722</v>
      </c>
      <c r="T103" s="153"/>
      <c r="U103" s="153"/>
      <c r="W103" s="49">
        <v>142</v>
      </c>
      <c r="X103" s="78">
        <v>16</v>
      </c>
      <c r="Y103" s="17">
        <v>0.75</v>
      </c>
      <c r="Z103">
        <v>2269</v>
      </c>
      <c r="AA103">
        <v>8818</v>
      </c>
      <c r="AB103">
        <v>846</v>
      </c>
      <c r="AC103">
        <v>1033</v>
      </c>
      <c r="AD103" s="27">
        <f>0.1515*(AA103/1000)/(AC103/1000)^2/($D$4/10)^4</f>
        <v>0.21003998578592792</v>
      </c>
      <c r="AE103" s="27">
        <f>0.5*(Z103/1000)/(AC103/1000)^3/($D$4/10)^5</f>
        <v>0.11051046481317689</v>
      </c>
      <c r="AF103" s="29">
        <f>AD103/AE103</f>
        <v>1.9006343529638603</v>
      </c>
      <c r="AG103" s="29">
        <f>0.798*AD103^1.5/AE103</f>
        <v>0.69510827092714844</v>
      </c>
      <c r="AH103" s="29">
        <f>AA103/Z103</f>
        <v>3.8862935213750549</v>
      </c>
      <c r="AI103"/>
      <c r="AJ103" s="51">
        <f>AA103/(PI()*$D$4^2/4)</f>
        <v>45.987538147224228</v>
      </c>
      <c r="AK103" s="29">
        <f>AH103</f>
        <v>3.8862935213750549</v>
      </c>
      <c r="AL103" s="58">
        <f>AG103</f>
        <v>0.69510827092714844</v>
      </c>
    </row>
    <row r="104" spans="1:38" x14ac:dyDescent="0.2">
      <c r="A104" s="1">
        <v>142</v>
      </c>
      <c r="B104" s="1">
        <v>158</v>
      </c>
      <c r="C104" s="1" t="s">
        <v>92</v>
      </c>
      <c r="D104" s="66">
        <v>16</v>
      </c>
      <c r="E104">
        <v>860</v>
      </c>
      <c r="F104">
        <v>1184</v>
      </c>
      <c r="G104">
        <v>5885</v>
      </c>
      <c r="H104" s="17">
        <v>0.624</v>
      </c>
      <c r="I104" s="25">
        <f t="shared" si="108"/>
        <v>0.2022470024099513</v>
      </c>
      <c r="J104" s="25">
        <f t="shared" si="109"/>
        <v>9.993698036147762E-2</v>
      </c>
      <c r="K104" s="27">
        <f t="shared" si="110"/>
        <v>2.0237453811233101</v>
      </c>
      <c r="L104" s="27">
        <f t="shared" si="111"/>
        <v>0.7262728487455834</v>
      </c>
      <c r="M104" s="27">
        <f t="shared" si="112"/>
        <v>4.9704391891891895</v>
      </c>
      <c r="N104"/>
      <c r="O104" s="51">
        <f t="shared" si="113"/>
        <v>30.691388296259309</v>
      </c>
      <c r="P104" s="27">
        <f t="shared" si="114"/>
        <v>4.9704391891891895</v>
      </c>
      <c r="Q104" s="58">
        <f t="shared" si="115"/>
        <v>0.7262728487455834</v>
      </c>
      <c r="R104" s="156">
        <f t="shared" si="116"/>
        <v>703.58585471021411</v>
      </c>
      <c r="S104" s="156">
        <f t="shared" si="117"/>
        <v>1127.5414338304713</v>
      </c>
      <c r="T104" s="153"/>
      <c r="U104" s="153"/>
      <c r="W104" s="49">
        <v>142</v>
      </c>
      <c r="X104" s="78">
        <v>16</v>
      </c>
      <c r="Y104" s="17">
        <v>0.77500000000000002</v>
      </c>
      <c r="Z104">
        <v>2562</v>
      </c>
      <c r="AA104">
        <v>9531</v>
      </c>
      <c r="AB104">
        <v>874</v>
      </c>
      <c r="AC104">
        <v>1068</v>
      </c>
      <c r="AD104" s="27">
        <f>0.1515*(AA104/1000)/(AC104/1000)^2/($D$4/10)^4</f>
        <v>0.21238727506122962</v>
      </c>
      <c r="AE104" s="27">
        <f>0.5*(Z104/1000)/(AC104/1000)^3/($D$4/10)^5</f>
        <v>0.11291073684721516</v>
      </c>
      <c r="AF104" s="29">
        <f>AD104/AE104</f>
        <v>1.8810192988875882</v>
      </c>
      <c r="AG104" s="29">
        <f>0.798*AD104^1.5/AE104</f>
        <v>0.69176787375313287</v>
      </c>
      <c r="AH104" s="29">
        <f>AA104/Z104</f>
        <v>3.7201405152224822</v>
      </c>
      <c r="AI104"/>
      <c r="AJ104" s="51">
        <f>AA104/(PI()*$D$4^2/4)</f>
        <v>49.705968029166947</v>
      </c>
      <c r="AK104" s="29">
        <f>AH104</f>
        <v>3.7201405152224822</v>
      </c>
      <c r="AL104" s="58">
        <f>AG104</f>
        <v>0.69176787375313287</v>
      </c>
    </row>
    <row r="105" spans="1:38" x14ac:dyDescent="0.2">
      <c r="A105" s="1">
        <v>142</v>
      </c>
      <c r="B105" s="1">
        <v>158</v>
      </c>
      <c r="C105" s="1" t="s">
        <v>92</v>
      </c>
      <c r="D105" s="66">
        <v>16</v>
      </c>
      <c r="E105">
        <v>924</v>
      </c>
      <c r="F105">
        <v>1518</v>
      </c>
      <c r="G105">
        <v>6848</v>
      </c>
      <c r="H105" s="17">
        <v>0.67</v>
      </c>
      <c r="I105" s="25">
        <f t="shared" si="108"/>
        <v>0.20386953765334229</v>
      </c>
      <c r="J105" s="25">
        <f t="shared" si="109"/>
        <v>0.10330604427524648</v>
      </c>
      <c r="K105" s="27">
        <f t="shared" si="110"/>
        <v>1.9734521739130435</v>
      </c>
      <c r="L105" s="27">
        <f t="shared" si="111"/>
        <v>0.71105904660397878</v>
      </c>
      <c r="M105" s="27">
        <f t="shared" si="112"/>
        <v>4.5111989459815547</v>
      </c>
      <c r="N105"/>
      <c r="O105" s="51">
        <f t="shared" si="113"/>
        <v>35.713615472010829</v>
      </c>
      <c r="P105" s="27">
        <f t="shared" si="114"/>
        <v>4.5111989459815547</v>
      </c>
      <c r="Q105" s="58">
        <f t="shared" si="115"/>
        <v>0.71105904660397878</v>
      </c>
      <c r="R105" s="156">
        <f t="shared" si="116"/>
        <v>755.94573227004389</v>
      </c>
      <c r="S105" s="156">
        <f t="shared" si="117"/>
        <v>1128.277212343349</v>
      </c>
      <c r="T105" s="153"/>
      <c r="U105" s="153"/>
      <c r="W105" s="49">
        <v>142</v>
      </c>
      <c r="X105" s="78">
        <v>16</v>
      </c>
      <c r="Y105" s="17">
        <v>0.8</v>
      </c>
      <c r="Z105">
        <v>2904</v>
      </c>
      <c r="AA105">
        <v>10321</v>
      </c>
      <c r="AB105">
        <v>902</v>
      </c>
      <c r="AC105">
        <v>1103</v>
      </c>
      <c r="AD105" s="27">
        <f>0.1515*(AA105/1000)/(AC105/1000)^2/($D$4/10)^4</f>
        <v>0.21562707015897464</v>
      </c>
      <c r="AE105" s="27">
        <f>0.5*(Z105/1000)/(AC105/1000)^3/($D$4/10)^5</f>
        <v>0.11618229444569451</v>
      </c>
      <c r="AF105" s="29">
        <f>AD105/AE105</f>
        <v>1.8559374402763429</v>
      </c>
      <c r="AG105" s="29">
        <f>0.798*AD105^1.5/AE105</f>
        <v>0.68772983508098373</v>
      </c>
      <c r="AH105" s="29">
        <f>AA105/Z105</f>
        <v>3.5540633608815426</v>
      </c>
      <c r="AI105"/>
      <c r="AJ105" s="51">
        <f>AA105/(PI()*$D$4^2/4)</f>
        <v>53.825967477602774</v>
      </c>
      <c r="AK105" s="29">
        <f>AH105</f>
        <v>3.5540633608815426</v>
      </c>
      <c r="AL105" s="58">
        <f>AG105</f>
        <v>0.68772983508098373</v>
      </c>
    </row>
    <row r="106" spans="1:38" x14ac:dyDescent="0.2">
      <c r="A106" s="1">
        <v>142</v>
      </c>
      <c r="B106" s="1">
        <v>158</v>
      </c>
      <c r="C106" s="1" t="s">
        <v>92</v>
      </c>
      <c r="D106" s="66">
        <v>16</v>
      </c>
      <c r="E106">
        <v>981</v>
      </c>
      <c r="F106">
        <v>1872</v>
      </c>
      <c r="G106">
        <v>7811</v>
      </c>
      <c r="H106" s="17">
        <v>0.71199999999999997</v>
      </c>
      <c r="I106" s="25">
        <f t="shared" si="108"/>
        <v>0.20630091387394126</v>
      </c>
      <c r="J106" s="25">
        <f t="shared" si="109"/>
        <v>0.10645564521940397</v>
      </c>
      <c r="K106" s="27">
        <f t="shared" si="110"/>
        <v>1.9379048753004806</v>
      </c>
      <c r="L106" s="27">
        <f t="shared" si="111"/>
        <v>0.70240229607784688</v>
      </c>
      <c r="M106" s="27">
        <f t="shared" si="112"/>
        <v>4.1725427350427351</v>
      </c>
      <c r="N106"/>
      <c r="O106" s="51">
        <f t="shared" si="113"/>
        <v>40.735842647762354</v>
      </c>
      <c r="P106" s="27">
        <f t="shared" si="114"/>
        <v>4.1725427350427351</v>
      </c>
      <c r="Q106" s="58">
        <f t="shared" si="115"/>
        <v>0.70240229607784688</v>
      </c>
      <c r="R106" s="156">
        <f t="shared" si="116"/>
        <v>802.57874822176746</v>
      </c>
      <c r="S106" s="156">
        <f t="shared" si="117"/>
        <v>1127.2173430081004</v>
      </c>
      <c r="T106" s="153"/>
      <c r="U106" s="153"/>
      <c r="W106" s="49">
        <v>142</v>
      </c>
      <c r="X106" s="78">
        <v>16</v>
      </c>
      <c r="Y106" s="17">
        <v>0.82499999999999996</v>
      </c>
      <c r="Z106">
        <v>3283</v>
      </c>
      <c r="AA106">
        <v>11169</v>
      </c>
      <c r="AB106">
        <v>930</v>
      </c>
      <c r="AC106">
        <v>1137</v>
      </c>
      <c r="AD106" s="27">
        <f>0.1515*(AA106/1000)/(AC106/1000)^2/($D$4/10)^4</f>
        <v>0.21959674090155318</v>
      </c>
      <c r="AE106" s="27">
        <f>0.5*(Z106/1000)/(AC106/1000)^3/($D$4/10)^5</f>
        <v>0.11991109335671671</v>
      </c>
      <c r="AF106" s="29">
        <f>AD106/AE106</f>
        <v>1.8313296522806883</v>
      </c>
      <c r="AG106" s="29">
        <f>0.798*AD106^1.5/AE106</f>
        <v>0.68482934863908629</v>
      </c>
      <c r="AH106" s="29">
        <f>AA106/Z106</f>
        <v>3.4020712762717027</v>
      </c>
      <c r="AI106"/>
      <c r="AJ106" s="51">
        <f>AA106/(PI()*$D$4^2/4)</f>
        <v>58.248447898202251</v>
      </c>
      <c r="AK106" s="29">
        <f>AH106</f>
        <v>3.4020712762717027</v>
      </c>
      <c r="AL106" s="58">
        <f>AG106</f>
        <v>0.68482934863908629</v>
      </c>
    </row>
    <row r="107" spans="1:38" x14ac:dyDescent="0.2">
      <c r="A107" s="1">
        <v>142</v>
      </c>
      <c r="B107" s="1">
        <v>158</v>
      </c>
      <c r="C107" s="1" t="s">
        <v>92</v>
      </c>
      <c r="D107" s="66">
        <v>16</v>
      </c>
      <c r="E107">
        <v>1053</v>
      </c>
      <c r="F107">
        <v>2429</v>
      </c>
      <c r="G107">
        <v>9215</v>
      </c>
      <c r="H107" s="17">
        <v>0.76400000000000001</v>
      </c>
      <c r="I107" s="25">
        <f t="shared" si="108"/>
        <v>0.21123755204151484</v>
      </c>
      <c r="J107" s="25">
        <f t="shared" si="109"/>
        <v>0.11168948168051267</v>
      </c>
      <c r="K107" s="27">
        <f t="shared" si="110"/>
        <v>1.8912931536897901</v>
      </c>
      <c r="L107" s="27">
        <f t="shared" si="111"/>
        <v>0.69366104332065648</v>
      </c>
      <c r="M107" s="27">
        <f t="shared" si="112"/>
        <v>3.7937422807739809</v>
      </c>
      <c r="N107"/>
      <c r="O107" s="51">
        <f t="shared" si="113"/>
        <v>48.057968249792616</v>
      </c>
      <c r="P107" s="27">
        <f t="shared" si="114"/>
        <v>3.7937422807739809</v>
      </c>
      <c r="Q107" s="58">
        <f t="shared" si="115"/>
        <v>0.69366104332065648</v>
      </c>
      <c r="R107" s="156">
        <f t="shared" si="116"/>
        <v>861.48361047657602</v>
      </c>
      <c r="S107" s="156">
        <f t="shared" si="117"/>
        <v>1127.5963487913298</v>
      </c>
      <c r="T107" s="153"/>
      <c r="U107" s="153"/>
      <c r="AD107" s="27"/>
      <c r="AE107" s="27"/>
      <c r="AG107" s="29"/>
      <c r="AH107" s="29"/>
      <c r="AI107"/>
      <c r="AL107" s="58"/>
    </row>
    <row r="108" spans="1:38" x14ac:dyDescent="0.2">
      <c r="A108" s="1">
        <v>142</v>
      </c>
      <c r="B108" s="1">
        <v>158</v>
      </c>
      <c r="C108" s="1" t="s">
        <v>92</v>
      </c>
      <c r="D108" s="66">
        <v>16</v>
      </c>
      <c r="E108">
        <v>1098</v>
      </c>
      <c r="F108">
        <v>2830</v>
      </c>
      <c r="G108">
        <v>10178</v>
      </c>
      <c r="H108" s="17">
        <v>0.79700000000000004</v>
      </c>
      <c r="I108" s="25">
        <f t="shared" si="108"/>
        <v>0.21458052083330845</v>
      </c>
      <c r="J108" s="25">
        <f t="shared" si="109"/>
        <v>0.11477552538811932</v>
      </c>
      <c r="K108" s="27">
        <f t="shared" si="110"/>
        <v>1.8695668794169613</v>
      </c>
      <c r="L108" s="27">
        <f t="shared" si="111"/>
        <v>0.69109705856698689</v>
      </c>
      <c r="M108" s="27">
        <f t="shared" si="112"/>
        <v>3.5964664310954064</v>
      </c>
      <c r="N108"/>
      <c r="O108" s="51">
        <f t="shared" si="113"/>
        <v>53.08019542554414</v>
      </c>
      <c r="P108" s="27">
        <f t="shared" si="114"/>
        <v>3.5964664310954064</v>
      </c>
      <c r="Q108" s="58">
        <f t="shared" si="115"/>
        <v>0.69109705856698689</v>
      </c>
      <c r="R108" s="156">
        <f t="shared" si="116"/>
        <v>898.29914938583147</v>
      </c>
      <c r="S108" s="156">
        <f t="shared" si="117"/>
        <v>1127.1005638467145</v>
      </c>
      <c r="T108" s="153"/>
      <c r="U108" s="153"/>
    </row>
    <row r="109" spans="1:38" x14ac:dyDescent="0.2">
      <c r="A109" s="1">
        <v>142</v>
      </c>
      <c r="B109" s="1">
        <v>158</v>
      </c>
      <c r="C109" s="1" t="s">
        <v>92</v>
      </c>
      <c r="D109" s="66">
        <v>16</v>
      </c>
      <c r="E109">
        <v>1131</v>
      </c>
      <c r="F109">
        <v>3226</v>
      </c>
      <c r="G109">
        <v>11016</v>
      </c>
      <c r="H109" s="17">
        <v>0.82099999999999995</v>
      </c>
      <c r="I109" s="25">
        <f t="shared" si="108"/>
        <v>0.21889268384186197</v>
      </c>
      <c r="J109" s="25">
        <f t="shared" si="109"/>
        <v>0.1197144080808311</v>
      </c>
      <c r="K109" s="27">
        <f t="shared" si="110"/>
        <v>1.828457303936764</v>
      </c>
      <c r="L109" s="27">
        <f t="shared" si="111"/>
        <v>0.68265824211874893</v>
      </c>
      <c r="M109" s="27">
        <f t="shared" si="112"/>
        <v>3.4147551146931185</v>
      </c>
      <c r="N109"/>
      <c r="O109" s="51">
        <f t="shared" si="113"/>
        <v>57.450523954391258</v>
      </c>
      <c r="P109" s="27">
        <f t="shared" si="114"/>
        <v>3.4147551146931185</v>
      </c>
      <c r="Q109" s="58">
        <f t="shared" si="115"/>
        <v>0.68265824211874893</v>
      </c>
      <c r="R109" s="156">
        <f>E109*(PI()/30)*($D$4/2)</f>
        <v>925.29721125261881</v>
      </c>
      <c r="S109" s="156">
        <f>R109/H109</f>
        <v>1127.0367981152483</v>
      </c>
      <c r="T109" s="153"/>
      <c r="U109" s="153"/>
    </row>
    <row r="110" spans="1:38" x14ac:dyDescent="0.2">
      <c r="A110" s="1">
        <v>142</v>
      </c>
      <c r="B110" s="1">
        <v>158</v>
      </c>
      <c r="C110" s="1" t="s">
        <v>92</v>
      </c>
      <c r="D110" s="66">
        <v>16</v>
      </c>
      <c r="E110">
        <v>1140</v>
      </c>
      <c r="F110">
        <v>3322</v>
      </c>
      <c r="G110">
        <v>11267</v>
      </c>
      <c r="H110" s="17">
        <v>0.82699999999999996</v>
      </c>
      <c r="I110" s="25">
        <f t="shared" si="108"/>
        <v>0.22035916620350879</v>
      </c>
      <c r="J110" s="25">
        <f t="shared" si="109"/>
        <v>0.12038016890919206</v>
      </c>
      <c r="K110" s="27">
        <f t="shared" si="110"/>
        <v>1.8305271391481033</v>
      </c>
      <c r="L110" s="27">
        <f t="shared" si="111"/>
        <v>0.68571653765412233</v>
      </c>
      <c r="M110" s="27">
        <f t="shared" si="112"/>
        <v>3.3916315472606864</v>
      </c>
      <c r="N110"/>
      <c r="O110" s="51">
        <f t="shared" si="113"/>
        <v>58.759536437375303</v>
      </c>
      <c r="P110" s="27">
        <f t="shared" si="114"/>
        <v>3.3916315472606864</v>
      </c>
      <c r="Q110" s="58">
        <f t="shared" si="115"/>
        <v>0.68571653765412233</v>
      </c>
      <c r="R110" s="156">
        <f>E110*(PI()/30)*($D$4/2)</f>
        <v>932.66031903446981</v>
      </c>
      <c r="S110" s="156">
        <f>R110/H110</f>
        <v>1127.7633845640505</v>
      </c>
      <c r="T110" s="153"/>
      <c r="U110" s="153"/>
    </row>
    <row r="111" spans="1:38" x14ac:dyDescent="0.2">
      <c r="E111"/>
      <c r="F111"/>
      <c r="G111"/>
      <c r="H111" s="17"/>
      <c r="I111" s="25"/>
      <c r="J111" s="25"/>
      <c r="K111" s="27"/>
      <c r="L111" s="27"/>
      <c r="M111" s="27"/>
      <c r="N111"/>
      <c r="O111" s="51"/>
      <c r="P111" s="27"/>
      <c r="Q111" s="58"/>
      <c r="R111" s="156"/>
      <c r="T111" s="153"/>
      <c r="U111" s="153"/>
    </row>
    <row r="112" spans="1:38" x14ac:dyDescent="0.2">
      <c r="E112"/>
      <c r="F112"/>
      <c r="G112"/>
      <c r="H112" s="17"/>
      <c r="I112" s="25"/>
      <c r="J112" s="25"/>
      <c r="K112" s="27"/>
      <c r="L112" s="27"/>
      <c r="M112" s="27"/>
      <c r="N112"/>
      <c r="O112" s="51"/>
      <c r="P112" s="27"/>
      <c r="Q112" s="58"/>
      <c r="R112" s="156"/>
      <c r="T112" s="153"/>
      <c r="U112" s="153"/>
    </row>
    <row r="113" spans="1:38" x14ac:dyDescent="0.2">
      <c r="A113" s="1">
        <v>143</v>
      </c>
      <c r="B113" s="1">
        <v>159</v>
      </c>
      <c r="C113" s="1" t="s">
        <v>92</v>
      </c>
      <c r="D113" s="66">
        <v>18</v>
      </c>
      <c r="E113">
        <v>738</v>
      </c>
      <c r="F113">
        <v>902</v>
      </c>
      <c r="G113">
        <v>4749</v>
      </c>
      <c r="H113" s="17">
        <v>0.53600000000000003</v>
      </c>
      <c r="I113" s="25">
        <f t="shared" ref="I113:I119" si="118">0.1515*(G113/1000)/(E113/1000)^2/($D$4/10)^4</f>
        <v>0.22162664631898998</v>
      </c>
      <c r="J113" s="25">
        <f t="shared" ref="J113:J119" si="119">0.5*(F113/1000)/(E113/1000)^3/($D$4/10)^5</f>
        <v>0.12047788263730273</v>
      </c>
      <c r="K113" s="27">
        <f t="shared" ref="K113:K119" si="120">I113/J113</f>
        <v>1.8395629261363633</v>
      </c>
      <c r="L113" s="27">
        <f t="shared" ref="L113:L119" si="121">0.798*I113^1.5/J113</f>
        <v>0.69108032224768945</v>
      </c>
      <c r="M113" s="27">
        <f t="shared" ref="M113:M119" si="122">G113/F113</f>
        <v>5.2649667405764964</v>
      </c>
      <c r="N113"/>
      <c r="O113" s="51">
        <f t="shared" ref="O113:O119" si="123">G113/(PI()*$D$4^2/4)</f>
        <v>24.76693339319209</v>
      </c>
      <c r="P113" s="27">
        <f t="shared" ref="P113:P119" si="124">M113</f>
        <v>5.2649667405764964</v>
      </c>
      <c r="Q113" s="58">
        <f t="shared" ref="Q113:Q119" si="125">L113</f>
        <v>0.69108032224768945</v>
      </c>
      <c r="R113" s="156">
        <f t="shared" ref="R113:R119" si="126">E113*(PI()/30)*($D$4/2)</f>
        <v>603.77483811178831</v>
      </c>
      <c r="S113" s="156">
        <f t="shared" ref="S113:S119" si="127">R113/H113</f>
        <v>1126.4455934921423</v>
      </c>
      <c r="T113" s="153"/>
      <c r="U113" s="153"/>
      <c r="W113" s="49">
        <v>143</v>
      </c>
      <c r="X113" s="78">
        <v>18</v>
      </c>
      <c r="Y113">
        <v>0.72499999999999998</v>
      </c>
      <c r="Z113">
        <v>2501</v>
      </c>
      <c r="AA113">
        <v>8979</v>
      </c>
      <c r="AB113">
        <v>817</v>
      </c>
      <c r="AC113">
        <v>998</v>
      </c>
      <c r="AD113" s="27">
        <f>0.1515*(AA113/1000)/(AC113/1000)^2/($D$4/10)^4</f>
        <v>0.22913921332942433</v>
      </c>
      <c r="AE113" s="27">
        <f>0.5*(Z113/1000)/(AC113/1000)^3/($D$4/10)^5</f>
        <v>0.1350802768697382</v>
      </c>
      <c r="AF113" s="29">
        <f>AD113/AE113</f>
        <v>1.6963188012295078</v>
      </c>
      <c r="AG113" s="29">
        <f>0.798*AD113^1.5/AE113</f>
        <v>0.64797772369325513</v>
      </c>
      <c r="AH113" s="29">
        <f>AA113/Z113</f>
        <v>3.5901639344262297</v>
      </c>
      <c r="AI113"/>
      <c r="AJ113" s="51">
        <f>AA113/(PI()*$D$4^2/4)</f>
        <v>46.827183604437103</v>
      </c>
      <c r="AK113" s="29">
        <f>AH113</f>
        <v>3.5901639344262297</v>
      </c>
      <c r="AL113" s="58">
        <f>AG113</f>
        <v>0.64797772369325513</v>
      </c>
    </row>
    <row r="114" spans="1:38" x14ac:dyDescent="0.2">
      <c r="A114" s="1">
        <v>143</v>
      </c>
      <c r="B114" s="1">
        <v>159</v>
      </c>
      <c r="C114" s="1" t="s">
        <v>92</v>
      </c>
      <c r="D114" s="66">
        <v>18</v>
      </c>
      <c r="E114">
        <v>805</v>
      </c>
      <c r="F114">
        <v>1168</v>
      </c>
      <c r="G114">
        <v>5565</v>
      </c>
      <c r="H114" s="17">
        <v>0.58499999999999996</v>
      </c>
      <c r="I114" s="25">
        <f t="shared" si="118"/>
        <v>0.21827597494788009</v>
      </c>
      <c r="J114" s="25">
        <f t="shared" si="119"/>
        <v>0.12020570389887474</v>
      </c>
      <c r="K114" s="27">
        <f t="shared" si="120"/>
        <v>1.8158537229773122</v>
      </c>
      <c r="L114" s="27">
        <f t="shared" si="121"/>
        <v>0.67699696305604362</v>
      </c>
      <c r="M114" s="27">
        <f t="shared" si="122"/>
        <v>4.7645547945205475</v>
      </c>
      <c r="N114"/>
      <c r="O114" s="51">
        <f t="shared" si="123"/>
        <v>29.022527760184037</v>
      </c>
      <c r="P114" s="27">
        <f t="shared" si="124"/>
        <v>4.7645547945205475</v>
      </c>
      <c r="Q114" s="58">
        <f t="shared" si="125"/>
        <v>0.67699696305604362</v>
      </c>
      <c r="R114" s="156">
        <f t="shared" si="126"/>
        <v>658.58908493223521</v>
      </c>
      <c r="S114" s="156">
        <f t="shared" si="127"/>
        <v>1125.7933075764706</v>
      </c>
      <c r="T114" s="153"/>
      <c r="U114" s="153"/>
    </row>
    <row r="115" spans="1:38" x14ac:dyDescent="0.2">
      <c r="A115" s="1">
        <v>143</v>
      </c>
      <c r="B115" s="1">
        <v>159</v>
      </c>
      <c r="C115" s="1" t="s">
        <v>92</v>
      </c>
      <c r="D115" s="66">
        <v>18</v>
      </c>
      <c r="E115">
        <v>857</v>
      </c>
      <c r="F115">
        <v>1459</v>
      </c>
      <c r="G115">
        <v>6423</v>
      </c>
      <c r="H115" s="17">
        <v>0.622</v>
      </c>
      <c r="I115" s="25">
        <f t="shared" si="118"/>
        <v>0.22228430895476745</v>
      </c>
      <c r="J115" s="25">
        <f t="shared" si="119"/>
        <v>0.12444650389519656</v>
      </c>
      <c r="K115" s="27">
        <f t="shared" si="120"/>
        <v>1.7861836371230295</v>
      </c>
      <c r="L115" s="27">
        <f t="shared" si="121"/>
        <v>0.67202186164586664</v>
      </c>
      <c r="M115" s="27">
        <f t="shared" si="122"/>
        <v>4.4023303632625082</v>
      </c>
      <c r="N115"/>
      <c r="O115" s="51">
        <f t="shared" si="123"/>
        <v>33.497160072535863</v>
      </c>
      <c r="P115" s="27">
        <f t="shared" si="124"/>
        <v>4.4023303632625082</v>
      </c>
      <c r="Q115" s="58">
        <f t="shared" si="125"/>
        <v>0.67202186164586664</v>
      </c>
      <c r="R115" s="156">
        <f t="shared" si="126"/>
        <v>701.13148544959699</v>
      </c>
      <c r="S115" s="156">
        <f t="shared" si="127"/>
        <v>1127.2210377003166</v>
      </c>
      <c r="T115" s="153"/>
      <c r="U115" s="153"/>
    </row>
    <row r="116" spans="1:38" x14ac:dyDescent="0.2">
      <c r="A116" s="1">
        <v>143</v>
      </c>
      <c r="B116" s="1">
        <v>159</v>
      </c>
      <c r="C116" s="1" t="s">
        <v>92</v>
      </c>
      <c r="D116" s="66">
        <v>18</v>
      </c>
      <c r="E116">
        <v>902</v>
      </c>
      <c r="F116">
        <v>1704</v>
      </c>
      <c r="G116">
        <v>7050</v>
      </c>
      <c r="H116" s="17">
        <v>0.65500000000000003</v>
      </c>
      <c r="I116" s="25">
        <f t="shared" si="118"/>
        <v>0.22024627434476721</v>
      </c>
      <c r="J116" s="25">
        <f t="shared" si="119"/>
        <v>0.12465791309251804</v>
      </c>
      <c r="K116" s="27">
        <f t="shared" si="120"/>
        <v>1.7668054027288731</v>
      </c>
      <c r="L116" s="27">
        <f t="shared" si="121"/>
        <v>0.66167678144925324</v>
      </c>
      <c r="M116" s="27">
        <f t="shared" si="122"/>
        <v>4.137323943661972</v>
      </c>
      <c r="N116"/>
      <c r="O116" s="51">
        <f t="shared" si="123"/>
        <v>36.767083685408352</v>
      </c>
      <c r="P116" s="27">
        <f t="shared" si="124"/>
        <v>4.137323943661972</v>
      </c>
      <c r="Q116" s="58">
        <f t="shared" si="125"/>
        <v>0.66167678144925324</v>
      </c>
      <c r="R116" s="156">
        <f t="shared" si="126"/>
        <v>737.94702435885245</v>
      </c>
      <c r="S116" s="156">
        <f t="shared" si="127"/>
        <v>1126.6366784104616</v>
      </c>
      <c r="T116" s="153"/>
      <c r="U116" s="153"/>
    </row>
    <row r="117" spans="1:38" x14ac:dyDescent="0.2">
      <c r="A117" s="1">
        <v>143</v>
      </c>
      <c r="B117" s="1">
        <v>159</v>
      </c>
      <c r="C117" s="1" t="s">
        <v>92</v>
      </c>
      <c r="D117" s="66">
        <v>18</v>
      </c>
      <c r="E117">
        <v>951</v>
      </c>
      <c r="F117">
        <v>2064</v>
      </c>
      <c r="G117">
        <v>7950</v>
      </c>
      <c r="H117" s="17">
        <v>0.69099999999999995</v>
      </c>
      <c r="I117" s="25">
        <f t="shared" si="118"/>
        <v>0.22342852761993856</v>
      </c>
      <c r="J117" s="25">
        <f t="shared" si="119"/>
        <v>0.12883623248316436</v>
      </c>
      <c r="K117" s="27">
        <f t="shared" si="120"/>
        <v>1.7342056913154071</v>
      </c>
      <c r="L117" s="27">
        <f t="shared" si="121"/>
        <v>0.65414316858723198</v>
      </c>
      <c r="M117" s="27">
        <f t="shared" si="122"/>
        <v>3.8517441860465116</v>
      </c>
      <c r="N117"/>
      <c r="O117" s="51">
        <f t="shared" si="123"/>
        <v>41.460753943120054</v>
      </c>
      <c r="P117" s="27">
        <f t="shared" si="124"/>
        <v>3.8517441860465116</v>
      </c>
      <c r="Q117" s="58">
        <f t="shared" si="125"/>
        <v>0.65414316858723198</v>
      </c>
      <c r="R117" s="156">
        <f t="shared" si="126"/>
        <v>778.03505561559712</v>
      </c>
      <c r="S117" s="156">
        <f t="shared" si="127"/>
        <v>1125.9552179675791</v>
      </c>
      <c r="T117" s="153"/>
      <c r="U117" s="153"/>
    </row>
    <row r="118" spans="1:38" x14ac:dyDescent="0.2">
      <c r="A118" s="1">
        <v>143</v>
      </c>
      <c r="B118" s="1">
        <v>159</v>
      </c>
      <c r="C118" s="1" t="s">
        <v>92</v>
      </c>
      <c r="D118" s="66">
        <v>18</v>
      </c>
      <c r="E118">
        <v>982</v>
      </c>
      <c r="F118">
        <v>2334</v>
      </c>
      <c r="G118">
        <v>8661</v>
      </c>
      <c r="H118" s="17">
        <v>0.71299999999999997</v>
      </c>
      <c r="I118" s="25">
        <f t="shared" si="118"/>
        <v>0.22828511338579149</v>
      </c>
      <c r="J118" s="25">
        <f t="shared" si="119"/>
        <v>0.1323232815438872</v>
      </c>
      <c r="K118" s="27">
        <f t="shared" si="120"/>
        <v>1.7252074670629822</v>
      </c>
      <c r="L118" s="27">
        <f t="shared" si="121"/>
        <v>0.65778356226772616</v>
      </c>
      <c r="M118" s="27">
        <f t="shared" si="122"/>
        <v>3.7107969151670952</v>
      </c>
      <c r="N118"/>
      <c r="O118" s="51">
        <f t="shared" si="123"/>
        <v>45.168753446712302</v>
      </c>
      <c r="P118" s="27">
        <f t="shared" si="124"/>
        <v>3.7107969151670952</v>
      </c>
      <c r="Q118" s="58">
        <f t="shared" si="125"/>
        <v>0.65778356226772616</v>
      </c>
      <c r="R118" s="156">
        <f t="shared" si="126"/>
        <v>803.39687130863979</v>
      </c>
      <c r="S118" s="156">
        <f t="shared" si="127"/>
        <v>1126.7838307274051</v>
      </c>
      <c r="T118" s="153"/>
      <c r="U118" s="153"/>
    </row>
    <row r="119" spans="1:38" x14ac:dyDescent="0.2">
      <c r="A119" s="1">
        <v>143</v>
      </c>
      <c r="B119" s="1">
        <v>159</v>
      </c>
      <c r="C119" s="1" t="s">
        <v>92</v>
      </c>
      <c r="D119" s="66">
        <v>18</v>
      </c>
      <c r="E119">
        <v>1026</v>
      </c>
      <c r="F119">
        <v>2794</v>
      </c>
      <c r="G119">
        <v>9603</v>
      </c>
      <c r="H119" s="17">
        <v>0.745</v>
      </c>
      <c r="I119" s="25">
        <f t="shared" si="118"/>
        <v>0.23187009293526215</v>
      </c>
      <c r="J119" s="25">
        <f t="shared" si="119"/>
        <v>0.13888463241369731</v>
      </c>
      <c r="K119" s="27">
        <f t="shared" si="120"/>
        <v>1.6695158341535437</v>
      </c>
      <c r="L119" s="27">
        <f t="shared" si="121"/>
        <v>0.64152827404631474</v>
      </c>
      <c r="M119" s="27">
        <f t="shared" si="122"/>
        <v>3.4370078740157481</v>
      </c>
      <c r="N119"/>
      <c r="O119" s="51">
        <f t="shared" si="123"/>
        <v>50.081461649783883</v>
      </c>
      <c r="P119" s="27">
        <f t="shared" si="124"/>
        <v>3.4370078740157481</v>
      </c>
      <c r="Q119" s="58">
        <f t="shared" si="125"/>
        <v>0.64152827404631474</v>
      </c>
      <c r="R119" s="156">
        <f t="shared" si="126"/>
        <v>839.39428713102279</v>
      </c>
      <c r="S119" s="156">
        <f t="shared" si="127"/>
        <v>1126.7037411154668</v>
      </c>
      <c r="T119" s="153"/>
      <c r="U119" s="153"/>
    </row>
    <row r="120" spans="1:38" x14ac:dyDescent="0.2">
      <c r="E120"/>
      <c r="F120"/>
      <c r="G120"/>
      <c r="H120" s="17"/>
      <c r="I120" s="25"/>
      <c r="J120" s="25"/>
      <c r="K120" s="27"/>
      <c r="L120" s="27"/>
      <c r="M120" s="27"/>
      <c r="N120"/>
      <c r="O120" s="51"/>
      <c r="P120" s="27"/>
      <c r="Q120" s="58"/>
      <c r="R120" s="156"/>
      <c r="T120" s="153"/>
      <c r="U120" s="153"/>
    </row>
    <row r="121" spans="1:38" x14ac:dyDescent="0.2">
      <c r="E121"/>
      <c r="F121"/>
      <c r="G121"/>
      <c r="H121" s="17"/>
      <c r="I121" s="25"/>
      <c r="J121" s="25"/>
      <c r="K121" s="27"/>
      <c r="L121" s="27"/>
      <c r="M121" s="27"/>
      <c r="N121"/>
      <c r="O121" s="51"/>
      <c r="P121" s="27"/>
      <c r="Q121" s="58"/>
      <c r="R121" s="156"/>
      <c r="T121" s="153"/>
      <c r="U121" s="153"/>
    </row>
    <row r="122" spans="1:38" x14ac:dyDescent="0.2">
      <c r="A122" s="1">
        <v>144</v>
      </c>
      <c r="B122" s="1">
        <v>160</v>
      </c>
      <c r="C122" s="1" t="s">
        <v>92</v>
      </c>
      <c r="D122" s="66">
        <v>20</v>
      </c>
      <c r="E122">
        <v>736</v>
      </c>
      <c r="F122">
        <v>1093</v>
      </c>
      <c r="G122">
        <v>5000</v>
      </c>
      <c r="H122" s="17">
        <v>0.53500000000000003</v>
      </c>
      <c r="I122" s="25">
        <f t="shared" ref="I122:I128" si="128">0.1515*(G122/1000)/(E122/1000)^2/($D$4/10)^4</f>
        <v>0.23461020793950851</v>
      </c>
      <c r="J122" s="25">
        <f t="shared" ref="J122:J128" si="129">0.5*(F122/1000)/(E122/1000)^3/($D$4/10)^5</f>
        <v>0.1471826415714638</v>
      </c>
      <c r="K122" s="27">
        <f t="shared" ref="K122:K128" si="130">I122/J122</f>
        <v>1.594007319304666</v>
      </c>
      <c r="L122" s="27">
        <f t="shared" ref="L122:L128" si="131">0.798*I122^1.5/J122</f>
        <v>0.61612191245963044</v>
      </c>
      <c r="M122" s="27">
        <f t="shared" ref="M122:M128" si="132">G122/F122</f>
        <v>4.574565416285453</v>
      </c>
      <c r="N122"/>
      <c r="O122" s="51">
        <f t="shared" ref="O122:O128" si="133">G122/(PI()*$D$4^2/4)</f>
        <v>26.075945876176135</v>
      </c>
      <c r="P122" s="27">
        <f t="shared" ref="P122:P128" si="134">M122</f>
        <v>4.574565416285453</v>
      </c>
      <c r="Q122" s="58">
        <f t="shared" ref="Q122:Q128" si="135">L122</f>
        <v>0.61612191245963044</v>
      </c>
      <c r="R122" s="156">
        <f t="shared" ref="R122:R128" si="136">E122*(PI()/30)*($D$4/2)</f>
        <v>602.13859193804365</v>
      </c>
      <c r="S122" s="156">
        <f t="shared" ref="S122:S128" si="137">R122/H122</f>
        <v>1125.4926952112964</v>
      </c>
      <c r="T122" s="153"/>
      <c r="U122" s="153"/>
    </row>
    <row r="123" spans="1:38" x14ac:dyDescent="0.2">
      <c r="A123" s="1">
        <v>144</v>
      </c>
      <c r="B123" s="1">
        <v>160</v>
      </c>
      <c r="C123" s="1" t="s">
        <v>92</v>
      </c>
      <c r="D123" s="66">
        <v>20</v>
      </c>
      <c r="E123">
        <v>803</v>
      </c>
      <c r="F123">
        <v>1434</v>
      </c>
      <c r="G123">
        <v>5879</v>
      </c>
      <c r="H123" s="17">
        <v>0.58299999999999996</v>
      </c>
      <c r="I123" s="25">
        <f t="shared" si="128"/>
        <v>0.23174207880001668</v>
      </c>
      <c r="J123" s="25">
        <f t="shared" si="129"/>
        <v>0.14868679143147731</v>
      </c>
      <c r="K123" s="27">
        <f t="shared" si="130"/>
        <v>1.5585922365324267</v>
      </c>
      <c r="L123" s="27">
        <f t="shared" si="131"/>
        <v>0.59873941572628453</v>
      </c>
      <c r="M123" s="27">
        <f t="shared" si="132"/>
        <v>4.0997210599721061</v>
      </c>
      <c r="N123"/>
      <c r="O123" s="51">
        <f t="shared" si="133"/>
        <v>30.660097161207897</v>
      </c>
      <c r="P123" s="27">
        <f t="shared" si="134"/>
        <v>4.0997210599721061</v>
      </c>
      <c r="Q123" s="58">
        <f t="shared" si="135"/>
        <v>0.59873941572628453</v>
      </c>
      <c r="R123" s="156">
        <f t="shared" si="136"/>
        <v>656.95283875849054</v>
      </c>
      <c r="S123" s="156">
        <f t="shared" si="137"/>
        <v>1126.8487800317162</v>
      </c>
      <c r="T123" s="153"/>
      <c r="U123" s="153"/>
    </row>
    <row r="124" spans="1:38" x14ac:dyDescent="0.2">
      <c r="A124" s="1">
        <v>144</v>
      </c>
      <c r="B124" s="1">
        <v>160</v>
      </c>
      <c r="C124" s="1" t="s">
        <v>92</v>
      </c>
      <c r="D124" s="66">
        <v>20</v>
      </c>
      <c r="E124">
        <v>857</v>
      </c>
      <c r="F124">
        <v>1773</v>
      </c>
      <c r="G124">
        <v>6695</v>
      </c>
      <c r="H124" s="17">
        <v>0.622</v>
      </c>
      <c r="I124" s="25">
        <f t="shared" si="128"/>
        <v>0.23169756320289087</v>
      </c>
      <c r="J124" s="25">
        <f t="shared" si="129"/>
        <v>0.15122937039491671</v>
      </c>
      <c r="K124" s="27">
        <f t="shared" si="130"/>
        <v>1.5320936839043995</v>
      </c>
      <c r="L124" s="27">
        <f t="shared" si="131"/>
        <v>0.58850335990590352</v>
      </c>
      <c r="M124" s="27">
        <f t="shared" si="132"/>
        <v>3.7760857304004514</v>
      </c>
      <c r="N124"/>
      <c r="O124" s="51">
        <f t="shared" si="133"/>
        <v>34.915691528199844</v>
      </c>
      <c r="P124" s="27">
        <f t="shared" si="134"/>
        <v>3.7760857304004514</v>
      </c>
      <c r="Q124" s="58">
        <f t="shared" si="135"/>
        <v>0.58850335990590352</v>
      </c>
      <c r="R124" s="156">
        <f t="shared" si="136"/>
        <v>701.13148544959699</v>
      </c>
      <c r="S124" s="156">
        <f t="shared" si="137"/>
        <v>1127.2210377003166</v>
      </c>
      <c r="T124" s="153"/>
      <c r="U124" s="153"/>
    </row>
    <row r="125" spans="1:38" x14ac:dyDescent="0.2">
      <c r="A125" s="1">
        <v>144</v>
      </c>
      <c r="B125" s="1">
        <v>160</v>
      </c>
      <c r="C125" s="1" t="s">
        <v>92</v>
      </c>
      <c r="D125" s="66">
        <v>20</v>
      </c>
      <c r="E125">
        <v>904</v>
      </c>
      <c r="F125">
        <v>2099</v>
      </c>
      <c r="G125">
        <v>7406</v>
      </c>
      <c r="H125" s="17">
        <v>0.65700000000000003</v>
      </c>
      <c r="I125" s="25">
        <f t="shared" si="128"/>
        <v>0.23034531074947134</v>
      </c>
      <c r="J125" s="25">
        <f t="shared" si="129"/>
        <v>0.15253763948500829</v>
      </c>
      <c r="K125" s="27">
        <f t="shared" si="130"/>
        <v>1.5100883396855644</v>
      </c>
      <c r="L125" s="27">
        <f t="shared" si="131"/>
        <v>0.57835558427930556</v>
      </c>
      <c r="M125" s="27">
        <f t="shared" si="132"/>
        <v>3.5283468318246785</v>
      </c>
      <c r="N125"/>
      <c r="O125" s="51">
        <f t="shared" si="133"/>
        <v>38.623691031792092</v>
      </c>
      <c r="P125" s="27">
        <f t="shared" si="134"/>
        <v>3.5283468318246785</v>
      </c>
      <c r="Q125" s="58">
        <f t="shared" si="135"/>
        <v>0.57835558427930556</v>
      </c>
      <c r="R125" s="156">
        <f t="shared" si="136"/>
        <v>739.58327053259711</v>
      </c>
      <c r="S125" s="156">
        <f t="shared" si="137"/>
        <v>1125.6975198365253</v>
      </c>
      <c r="T125" s="153"/>
      <c r="U125" s="153"/>
    </row>
    <row r="126" spans="1:38" x14ac:dyDescent="0.2">
      <c r="A126" s="1">
        <v>144</v>
      </c>
      <c r="B126" s="1">
        <v>160</v>
      </c>
      <c r="C126" s="1" t="s">
        <v>92</v>
      </c>
      <c r="D126" s="66">
        <v>20</v>
      </c>
      <c r="E126">
        <v>947</v>
      </c>
      <c r="F126">
        <v>2458</v>
      </c>
      <c r="G126">
        <v>8222</v>
      </c>
      <c r="H126" s="17">
        <v>0.68799999999999994</v>
      </c>
      <c r="I126" s="25">
        <f t="shared" si="128"/>
        <v>0.23302903848788317</v>
      </c>
      <c r="J126" s="25">
        <f t="shared" si="129"/>
        <v>0.15538239664463843</v>
      </c>
      <c r="K126" s="27">
        <f t="shared" si="130"/>
        <v>1.4997132462876321</v>
      </c>
      <c r="L126" s="27">
        <f t="shared" si="131"/>
        <v>0.57771832095688624</v>
      </c>
      <c r="M126" s="27">
        <f t="shared" si="132"/>
        <v>3.3449959316517495</v>
      </c>
      <c r="N126"/>
      <c r="O126" s="51">
        <f t="shared" si="133"/>
        <v>42.879285398784035</v>
      </c>
      <c r="P126" s="27">
        <f t="shared" si="134"/>
        <v>3.3449959316517495</v>
      </c>
      <c r="Q126" s="58">
        <f t="shared" si="135"/>
        <v>0.57771832095688624</v>
      </c>
      <c r="R126" s="156">
        <f t="shared" si="136"/>
        <v>774.76256326810778</v>
      </c>
      <c r="S126" s="156">
        <f t="shared" si="137"/>
        <v>1126.1083768431799</v>
      </c>
      <c r="T126" s="153"/>
      <c r="U126" s="153"/>
    </row>
    <row r="127" spans="1:38" x14ac:dyDescent="0.2">
      <c r="A127" s="1">
        <v>144</v>
      </c>
      <c r="B127" s="1">
        <v>160</v>
      </c>
      <c r="C127" s="1" t="s">
        <v>92</v>
      </c>
      <c r="D127" s="66">
        <v>20</v>
      </c>
      <c r="E127">
        <v>981</v>
      </c>
      <c r="F127">
        <v>2742</v>
      </c>
      <c r="G127">
        <v>8745</v>
      </c>
      <c r="H127" s="17">
        <v>0.71199999999999997</v>
      </c>
      <c r="I127" s="25">
        <f t="shared" si="128"/>
        <v>0.23096933706665165</v>
      </c>
      <c r="J127" s="25">
        <f t="shared" si="129"/>
        <v>0.15593022392713979</v>
      </c>
      <c r="K127" s="27">
        <f t="shared" si="130"/>
        <v>1.4812352041165204</v>
      </c>
      <c r="L127" s="27">
        <f t="shared" si="131"/>
        <v>0.56807291155570516</v>
      </c>
      <c r="M127" s="27">
        <f t="shared" si="132"/>
        <v>3.1892778993435447</v>
      </c>
      <c r="N127"/>
      <c r="O127" s="51">
        <f t="shared" si="133"/>
        <v>45.60682933743206</v>
      </c>
      <c r="P127" s="27">
        <f t="shared" si="134"/>
        <v>3.1892778993435447</v>
      </c>
      <c r="Q127" s="58">
        <f t="shared" si="135"/>
        <v>0.56807291155570516</v>
      </c>
      <c r="R127" s="156">
        <f t="shared" si="136"/>
        <v>802.57874822176746</v>
      </c>
      <c r="S127" s="156">
        <f t="shared" si="137"/>
        <v>1127.2173430081004</v>
      </c>
      <c r="T127" s="153"/>
      <c r="U127" s="153"/>
    </row>
    <row r="128" spans="1:38" x14ac:dyDescent="0.2">
      <c r="A128" s="1">
        <v>144</v>
      </c>
      <c r="B128" s="1">
        <v>160</v>
      </c>
      <c r="C128" s="1" t="s">
        <v>92</v>
      </c>
      <c r="D128" s="66">
        <v>20</v>
      </c>
      <c r="E128">
        <v>997</v>
      </c>
      <c r="F128">
        <v>2936</v>
      </c>
      <c r="G128">
        <v>9205</v>
      </c>
      <c r="H128" s="17">
        <v>0.72399999999999998</v>
      </c>
      <c r="I128" s="25">
        <f t="shared" si="128"/>
        <v>0.23537807406089883</v>
      </c>
      <c r="J128" s="25">
        <f t="shared" si="129"/>
        <v>0.15905248197840929</v>
      </c>
      <c r="K128" s="27">
        <f t="shared" si="130"/>
        <v>1.4798767748424726</v>
      </c>
      <c r="L128" s="27">
        <f t="shared" si="131"/>
        <v>0.57294304026684661</v>
      </c>
      <c r="M128" s="27">
        <f t="shared" si="132"/>
        <v>3.1352179836512262</v>
      </c>
      <c r="N128"/>
      <c r="O128" s="51">
        <f t="shared" si="133"/>
        <v>48.005816358040263</v>
      </c>
      <c r="P128" s="27">
        <f t="shared" si="134"/>
        <v>3.1352179836512262</v>
      </c>
      <c r="Q128" s="58">
        <f t="shared" si="135"/>
        <v>0.57294304026684661</v>
      </c>
      <c r="R128" s="156">
        <f t="shared" si="136"/>
        <v>815.6687176117249</v>
      </c>
      <c r="S128" s="156">
        <f t="shared" si="137"/>
        <v>1126.6142508449238</v>
      </c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81921" r:id="rId3">
          <objectPr defaultSize="0" r:id="rId4">
            <anchor moveWithCells="1">
              <from>
                <xdr:col>12</xdr:col>
                <xdr:colOff>241300</xdr:colOff>
                <xdr:row>0</xdr:row>
                <xdr:rowOff>215900</xdr:rowOff>
              </from>
              <to>
                <xdr:col>20</xdr:col>
                <xdr:colOff>635000</xdr:colOff>
                <xdr:row>3</xdr:row>
                <xdr:rowOff>25400</xdr:rowOff>
              </to>
            </anchor>
          </objectPr>
        </oleObject>
      </mc:Choice>
      <mc:Fallback>
        <oleObject progId="Equation.DSMT4" shapeId="81921" r:id="rId3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2.6640625" customWidth="1"/>
    <col min="10" max="10" width="12.33203125" customWidth="1"/>
    <col min="11" max="11" width="12.1640625" customWidth="1"/>
    <col min="12" max="12" width="11.5" customWidth="1"/>
    <col min="13" max="13" width="11.6640625" customWidth="1"/>
    <col min="14" max="14" width="8.83203125" style="36"/>
    <col min="15" max="15" width="12.6640625" style="76" customWidth="1"/>
    <col min="16" max="16" width="12.6640625" style="16" customWidth="1"/>
    <col min="17" max="17" width="10.83203125" style="59" customWidth="1"/>
    <col min="18" max="18" width="10.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7" customWidth="1"/>
    <col min="29" max="29" width="9.33203125" style="21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78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0.18742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79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28.3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128</v>
      </c>
      <c r="C4" s="9">
        <v>115.4</v>
      </c>
      <c r="D4" s="104">
        <v>15.208</v>
      </c>
      <c r="E4" s="9">
        <v>4</v>
      </c>
      <c r="F4" s="7">
        <v>20.6</v>
      </c>
      <c r="G4" s="5">
        <v>528.77</v>
      </c>
      <c r="H4" s="5">
        <v>0.95699999999999996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22" t="s">
        <v>366</v>
      </c>
      <c r="AD7" s="28" t="s">
        <v>369</v>
      </c>
      <c r="AE7" s="28" t="s">
        <v>68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145</v>
      </c>
      <c r="B8" s="1">
        <v>161</v>
      </c>
      <c r="C8" s="1" t="s">
        <v>92</v>
      </c>
      <c r="D8" s="66">
        <v>4</v>
      </c>
      <c r="E8">
        <v>764</v>
      </c>
      <c r="F8">
        <v>163</v>
      </c>
      <c r="G8">
        <v>1490</v>
      </c>
      <c r="H8">
        <v>0.54300000000000004</v>
      </c>
      <c r="I8" s="25">
        <f t="shared" ref="I8:I22" si="0">0.1515*(G8/1000)/(E8/1000)^2/($D$4/10)^4</f>
        <v>7.229758135999588E-2</v>
      </c>
      <c r="J8" s="25">
        <f t="shared" ref="J8:J22" si="1">0.5*(F8/1000)/(E8/1000)^3/($D$4/10)^5</f>
        <v>2.2465547842912957E-2</v>
      </c>
      <c r="K8" s="27">
        <f t="shared" ref="K8:K22" si="2">I8/J8</f>
        <v>3.2181534973251531</v>
      </c>
      <c r="L8" s="27">
        <f t="shared" ref="L8:L22" si="3">0.798*I8^1.5/J8</f>
        <v>0.69051247746891908</v>
      </c>
      <c r="M8" s="27">
        <f t="shared" ref="M8:M22" si="4">G8/F8</f>
        <v>9.1411042944785272</v>
      </c>
      <c r="N8"/>
      <c r="O8" s="51">
        <f t="shared" ref="O8:O22" si="5">G8/(PI()*$D$4^2/4)</f>
        <v>8.2026121944361368</v>
      </c>
      <c r="P8" s="27">
        <f t="shared" ref="P8:P22" si="6">M8</f>
        <v>9.1411042944785272</v>
      </c>
      <c r="Q8" s="58">
        <f t="shared" ref="Q8:Q22" si="7">L8</f>
        <v>0.69051247746891908</v>
      </c>
      <c r="R8" s="156">
        <f t="shared" ref="R8:R22" si="8">E8*(PI()/30)*($D$4/2)</f>
        <v>608.36480969843819</v>
      </c>
      <c r="S8" s="156">
        <f t="shared" ref="S8:S22" si="9">R8/H8</f>
        <v>1120.3771817650795</v>
      </c>
      <c r="T8" s="153"/>
      <c r="U8" s="153"/>
      <c r="W8" s="49">
        <v>145</v>
      </c>
      <c r="X8" s="78">
        <v>4</v>
      </c>
      <c r="Y8" s="17">
        <v>0.72499999999999998</v>
      </c>
      <c r="Z8">
        <v>403</v>
      </c>
      <c r="AA8">
        <v>2612</v>
      </c>
      <c r="AB8">
        <v>811</v>
      </c>
      <c r="AC8">
        <v>1019</v>
      </c>
      <c r="AD8" s="27">
        <f t="shared" ref="AD8:AD19" si="10">0.1515*(AA8/1000)/(AC8/1000)^2/($D$4/10)^4</f>
        <v>7.1244119265232123E-2</v>
      </c>
      <c r="AE8" s="27">
        <f t="shared" ref="AE8:AE19" si="11">0.5*(Z8/1000)/(AC8/1000)^3/($D$4/10)^5</f>
        <v>2.3409491451406642E-2</v>
      </c>
      <c r="AF8" s="29">
        <f t="shared" ref="AF8:AF19" si="12">AD8/AE8</f>
        <v>3.0433860305389575</v>
      </c>
      <c r="AG8" s="29">
        <f t="shared" ref="AG8:AG19" si="13">0.798*AD8^1.5/AE8</f>
        <v>0.64823793910107663</v>
      </c>
      <c r="AH8" s="29">
        <f t="shared" ref="AH8:AH19" si="14">AA8/Z8</f>
        <v>6.481389578163772</v>
      </c>
      <c r="AI8"/>
      <c r="AJ8" s="51">
        <f t="shared" ref="AJ8:AJ19" si="15">AA8/(PI()*$D$4^2/4)</f>
        <v>14.379344330112209</v>
      </c>
      <c r="AK8" s="29">
        <f t="shared" ref="AK8:AK19" si="16">AH8</f>
        <v>6.481389578163772</v>
      </c>
      <c r="AL8" s="58">
        <f t="shared" ref="AL8:AL19" si="17">AG8</f>
        <v>0.64823793910107663</v>
      </c>
    </row>
    <row r="9" spans="1:38" x14ac:dyDescent="0.2">
      <c r="A9" s="1">
        <v>145</v>
      </c>
      <c r="B9" s="1">
        <v>161</v>
      </c>
      <c r="C9" s="1" t="s">
        <v>92</v>
      </c>
      <c r="D9" s="66">
        <v>4</v>
      </c>
      <c r="E9">
        <v>889</v>
      </c>
      <c r="F9">
        <v>264</v>
      </c>
      <c r="G9">
        <v>2033</v>
      </c>
      <c r="H9">
        <v>0.63200000000000001</v>
      </c>
      <c r="I9" s="25">
        <f t="shared" si="0"/>
        <v>7.2854783861242833E-2</v>
      </c>
      <c r="J9" s="25">
        <f t="shared" si="1"/>
        <v>2.3094476861405141E-2</v>
      </c>
      <c r="K9" s="27">
        <f t="shared" si="2"/>
        <v>3.1546410121545452</v>
      </c>
      <c r="L9" s="27">
        <f t="shared" si="3"/>
        <v>0.67948812854733864</v>
      </c>
      <c r="M9" s="27">
        <f t="shared" si="4"/>
        <v>7.7007575757575761</v>
      </c>
      <c r="N9"/>
      <c r="O9" s="51">
        <f t="shared" si="5"/>
        <v>11.1918863028783</v>
      </c>
      <c r="P9" s="27">
        <f t="shared" si="6"/>
        <v>7.7007575757575761</v>
      </c>
      <c r="Q9" s="58">
        <f t="shared" si="7"/>
        <v>0.67948812854733864</v>
      </c>
      <c r="R9" s="156">
        <f t="shared" si="8"/>
        <v>707.90093693967481</v>
      </c>
      <c r="S9" s="156">
        <f t="shared" si="9"/>
        <v>1120.0964192083461</v>
      </c>
      <c r="T9" s="153"/>
      <c r="U9" s="153"/>
      <c r="W9" s="49">
        <v>145</v>
      </c>
      <c r="X9" s="78">
        <v>4</v>
      </c>
      <c r="Y9" s="17">
        <v>0.75</v>
      </c>
      <c r="Z9">
        <v>449</v>
      </c>
      <c r="AA9">
        <v>2782</v>
      </c>
      <c r="AB9">
        <v>839</v>
      </c>
      <c r="AC9">
        <v>1054</v>
      </c>
      <c r="AD9" s="27">
        <f t="shared" si="10"/>
        <v>7.092512686714264E-2</v>
      </c>
      <c r="AE9" s="27">
        <f t="shared" si="11"/>
        <v>2.356861127097138E-2</v>
      </c>
      <c r="AF9" s="29">
        <f t="shared" si="12"/>
        <v>3.009304453779956</v>
      </c>
      <c r="AG9" s="29">
        <f t="shared" si="13"/>
        <v>0.63954201348694428</v>
      </c>
      <c r="AH9" s="29">
        <f t="shared" si="14"/>
        <v>6.1959910913140313</v>
      </c>
      <c r="AI9"/>
      <c r="AJ9" s="51">
        <f t="shared" si="15"/>
        <v>15.315212835517674</v>
      </c>
      <c r="AK9" s="29">
        <f t="shared" si="16"/>
        <v>6.1959910913140313</v>
      </c>
      <c r="AL9" s="58">
        <f t="shared" si="17"/>
        <v>0.63954201348694428</v>
      </c>
    </row>
    <row r="10" spans="1:38" x14ac:dyDescent="0.2">
      <c r="A10" s="1">
        <v>145</v>
      </c>
      <c r="B10" s="1">
        <v>161</v>
      </c>
      <c r="C10" s="1" t="s">
        <v>92</v>
      </c>
      <c r="D10" s="66">
        <v>4</v>
      </c>
      <c r="E10">
        <v>1022</v>
      </c>
      <c r="F10">
        <v>407</v>
      </c>
      <c r="G10">
        <v>2628</v>
      </c>
      <c r="H10">
        <v>0.72699999999999998</v>
      </c>
      <c r="I10" s="25">
        <f t="shared" si="0"/>
        <v>7.1260323026783243E-2</v>
      </c>
      <c r="J10" s="25">
        <f t="shared" si="1"/>
        <v>2.343425799410007E-2</v>
      </c>
      <c r="K10" s="27">
        <f t="shared" si="2"/>
        <v>3.0408610780304675</v>
      </c>
      <c r="L10" s="27">
        <f t="shared" si="3"/>
        <v>0.64777377920906976</v>
      </c>
      <c r="M10" s="27">
        <f t="shared" si="4"/>
        <v>6.4570024570024573</v>
      </c>
      <c r="N10"/>
      <c r="O10" s="51">
        <f t="shared" si="5"/>
        <v>14.46742607179743</v>
      </c>
      <c r="P10" s="27">
        <f t="shared" si="6"/>
        <v>6.4570024570024573</v>
      </c>
      <c r="Q10" s="58">
        <f t="shared" si="7"/>
        <v>0.64777377920906976</v>
      </c>
      <c r="R10" s="156">
        <f t="shared" si="8"/>
        <v>813.80737632435046</v>
      </c>
      <c r="S10" s="156">
        <f t="shared" si="9"/>
        <v>1119.404919290716</v>
      </c>
      <c r="T10" s="153"/>
      <c r="U10" s="153"/>
      <c r="W10" s="49">
        <v>145</v>
      </c>
      <c r="X10" s="78">
        <v>4</v>
      </c>
      <c r="Y10" s="17">
        <v>0.77500000000000002</v>
      </c>
      <c r="Z10">
        <v>499</v>
      </c>
      <c r="AA10">
        <v>2956</v>
      </c>
      <c r="AB10">
        <v>867</v>
      </c>
      <c r="AC10">
        <v>1089</v>
      </c>
      <c r="AD10" s="27">
        <f t="shared" si="10"/>
        <v>7.059482851817013E-2</v>
      </c>
      <c r="AE10" s="27">
        <f t="shared" si="11"/>
        <v>2.37479645198083E-2</v>
      </c>
      <c r="AF10" s="29">
        <f t="shared" si="12"/>
        <v>2.9726686032096188</v>
      </c>
      <c r="AG10" s="29">
        <f t="shared" si="13"/>
        <v>0.63028334524160146</v>
      </c>
      <c r="AH10" s="29">
        <f t="shared" si="14"/>
        <v>5.9238476953907817</v>
      </c>
      <c r="AI10"/>
      <c r="AJ10" s="51">
        <f t="shared" si="15"/>
        <v>16.273101776344443</v>
      </c>
      <c r="AK10" s="29">
        <f t="shared" si="16"/>
        <v>5.9238476953907817</v>
      </c>
      <c r="AL10" s="58">
        <f t="shared" si="17"/>
        <v>0.63028334524160146</v>
      </c>
    </row>
    <row r="11" spans="1:38" x14ac:dyDescent="0.2">
      <c r="A11" s="1">
        <v>145</v>
      </c>
      <c r="B11" s="1">
        <v>161</v>
      </c>
      <c r="C11" s="1" t="s">
        <v>92</v>
      </c>
      <c r="D11" s="66">
        <v>4</v>
      </c>
      <c r="E11">
        <v>1141</v>
      </c>
      <c r="F11">
        <v>571</v>
      </c>
      <c r="G11">
        <v>3183</v>
      </c>
      <c r="H11">
        <v>0.81200000000000006</v>
      </c>
      <c r="I11" s="25">
        <f t="shared" si="0"/>
        <v>6.9245182975064185E-2</v>
      </c>
      <c r="J11" s="25">
        <f t="shared" si="1"/>
        <v>2.3625916245258078E-2</v>
      </c>
      <c r="K11" s="27">
        <f t="shared" si="2"/>
        <v>2.9308993672980739</v>
      </c>
      <c r="L11" s="27">
        <f t="shared" si="3"/>
        <v>0.61545822799888439</v>
      </c>
      <c r="M11" s="27">
        <f t="shared" si="4"/>
        <v>5.5744308231173383</v>
      </c>
      <c r="N11"/>
      <c r="O11" s="51">
        <f t="shared" si="5"/>
        <v>17.522761486503509</v>
      </c>
      <c r="P11" s="27">
        <f t="shared" si="6"/>
        <v>5.5744308231173383</v>
      </c>
      <c r="Q11" s="58">
        <f t="shared" si="7"/>
        <v>0.61545822799888439</v>
      </c>
      <c r="R11" s="156">
        <f t="shared" si="8"/>
        <v>908.56576945800771</v>
      </c>
      <c r="S11" s="156">
        <f t="shared" si="9"/>
        <v>1118.9233614014872</v>
      </c>
      <c r="T11" s="153"/>
      <c r="U11" s="153"/>
      <c r="W11" s="49">
        <v>145</v>
      </c>
      <c r="X11" s="78">
        <v>4</v>
      </c>
      <c r="Y11" s="17">
        <v>0.8</v>
      </c>
      <c r="Z11">
        <v>551</v>
      </c>
      <c r="AA11">
        <v>3133</v>
      </c>
      <c r="AB11">
        <v>895</v>
      </c>
      <c r="AC11">
        <v>1125</v>
      </c>
      <c r="AD11" s="27">
        <f t="shared" si="10"/>
        <v>7.0109935472153259E-2</v>
      </c>
      <c r="AE11" s="27">
        <f t="shared" si="11"/>
        <v>2.3785019760090589E-2</v>
      </c>
      <c r="AF11" s="29">
        <f t="shared" si="12"/>
        <v>2.9476509239564423</v>
      </c>
      <c r="AG11" s="29">
        <f t="shared" si="13"/>
        <v>0.62282885660745524</v>
      </c>
      <c r="AH11" s="29">
        <f t="shared" si="14"/>
        <v>5.6860254083484572</v>
      </c>
      <c r="AI11"/>
      <c r="AJ11" s="51">
        <f t="shared" si="15"/>
        <v>17.247506043737193</v>
      </c>
      <c r="AK11" s="29">
        <f t="shared" si="16"/>
        <v>5.6860254083484572</v>
      </c>
      <c r="AL11" s="58">
        <f t="shared" si="17"/>
        <v>0.62282885660745524</v>
      </c>
    </row>
    <row r="12" spans="1:38" x14ac:dyDescent="0.2">
      <c r="A12" s="1">
        <v>145</v>
      </c>
      <c r="B12" s="1">
        <v>161</v>
      </c>
      <c r="C12" s="1" t="s">
        <v>92</v>
      </c>
      <c r="D12" s="66">
        <v>4</v>
      </c>
      <c r="E12">
        <v>1179</v>
      </c>
      <c r="F12">
        <v>640</v>
      </c>
      <c r="G12">
        <v>3429</v>
      </c>
      <c r="H12">
        <v>0.83899999999999997</v>
      </c>
      <c r="I12" s="25">
        <f t="shared" si="0"/>
        <v>6.9865712488230328E-2</v>
      </c>
      <c r="J12" s="25">
        <f t="shared" si="1"/>
        <v>2.4002033841845596E-2</v>
      </c>
      <c r="K12" s="27">
        <f t="shared" si="2"/>
        <v>2.9108246804662503</v>
      </c>
      <c r="L12" s="27">
        <f t="shared" si="3"/>
        <v>0.61397542174717046</v>
      </c>
      <c r="M12" s="27">
        <f t="shared" si="4"/>
        <v>5.3578124999999996</v>
      </c>
      <c r="N12"/>
      <c r="O12" s="51">
        <f t="shared" si="5"/>
        <v>18.877018264913769</v>
      </c>
      <c r="P12" s="27">
        <f t="shared" si="6"/>
        <v>5.3578124999999996</v>
      </c>
      <c r="Q12" s="58">
        <f t="shared" si="7"/>
        <v>0.61397542174717046</v>
      </c>
      <c r="R12" s="156">
        <f t="shared" si="8"/>
        <v>938.82475213934367</v>
      </c>
      <c r="S12" s="156">
        <f t="shared" si="9"/>
        <v>1118.9806342542834</v>
      </c>
      <c r="T12" s="153"/>
      <c r="U12" s="153"/>
      <c r="W12" s="49">
        <v>145</v>
      </c>
      <c r="X12" s="78">
        <v>4</v>
      </c>
      <c r="Y12" s="17">
        <v>0.82499999999999996</v>
      </c>
      <c r="Z12">
        <v>607</v>
      </c>
      <c r="AA12">
        <v>3312</v>
      </c>
      <c r="AB12">
        <v>923</v>
      </c>
      <c r="AC12">
        <v>1160</v>
      </c>
      <c r="AD12" s="27">
        <f t="shared" si="10"/>
        <v>6.9710559283430257E-2</v>
      </c>
      <c r="AE12" s="27">
        <f t="shared" si="11"/>
        <v>2.3901447792249616E-2</v>
      </c>
      <c r="AF12" s="29">
        <f t="shared" si="12"/>
        <v>2.9165831245601321</v>
      </c>
      <c r="AG12" s="29">
        <f t="shared" si="13"/>
        <v>0.61450657424478039</v>
      </c>
      <c r="AH12" s="29">
        <f t="shared" si="14"/>
        <v>5.4563426688632619</v>
      </c>
      <c r="AI12"/>
      <c r="AJ12" s="51">
        <f t="shared" si="15"/>
        <v>18.232920528840594</v>
      </c>
      <c r="AK12" s="29">
        <f t="shared" si="16"/>
        <v>5.4563426688632619</v>
      </c>
      <c r="AL12" s="58">
        <f t="shared" si="17"/>
        <v>0.61450657424478039</v>
      </c>
    </row>
    <row r="13" spans="1:38" x14ac:dyDescent="0.2">
      <c r="A13" s="1">
        <v>145</v>
      </c>
      <c r="B13" s="1">
        <v>161</v>
      </c>
      <c r="C13" s="1" t="s">
        <v>92</v>
      </c>
      <c r="D13" s="66">
        <v>4</v>
      </c>
      <c r="E13">
        <v>1210</v>
      </c>
      <c r="F13">
        <v>696</v>
      </c>
      <c r="G13">
        <v>3593</v>
      </c>
      <c r="H13">
        <v>0.86099999999999999</v>
      </c>
      <c r="I13" s="25">
        <f t="shared" si="0"/>
        <v>6.9504143193939813E-2</v>
      </c>
      <c r="J13" s="25">
        <f t="shared" si="1"/>
        <v>2.4146968396630084E-2</v>
      </c>
      <c r="K13" s="27">
        <f t="shared" si="2"/>
        <v>2.8783796811379316</v>
      </c>
      <c r="L13" s="27">
        <f t="shared" si="3"/>
        <v>0.60555879849125605</v>
      </c>
      <c r="M13" s="27">
        <f t="shared" si="4"/>
        <v>5.1623563218390807</v>
      </c>
      <c r="N13"/>
      <c r="O13" s="51">
        <f t="shared" si="5"/>
        <v>19.779856117187276</v>
      </c>
      <c r="P13" s="27">
        <f t="shared" si="6"/>
        <v>5.1623563218390807</v>
      </c>
      <c r="Q13" s="58">
        <f t="shared" si="7"/>
        <v>0.60555879849125605</v>
      </c>
      <c r="R13" s="156">
        <f t="shared" si="8"/>
        <v>963.50971169517038</v>
      </c>
      <c r="S13" s="156">
        <f t="shared" si="9"/>
        <v>1119.0588986006626</v>
      </c>
      <c r="T13" s="153"/>
      <c r="U13" s="153"/>
      <c r="W13" s="49">
        <v>145</v>
      </c>
      <c r="X13" s="78">
        <v>4</v>
      </c>
      <c r="Y13" s="17">
        <v>0.85</v>
      </c>
      <c r="Z13">
        <v>668</v>
      </c>
      <c r="AA13">
        <v>3503</v>
      </c>
      <c r="AB13">
        <v>951</v>
      </c>
      <c r="AC13">
        <v>1195</v>
      </c>
      <c r="AD13" s="27">
        <f t="shared" si="10"/>
        <v>6.9474998193714568E-2</v>
      </c>
      <c r="AE13" s="27">
        <f t="shared" si="11"/>
        <v>2.4059258129020912E-2</v>
      </c>
      <c r="AF13" s="29">
        <f t="shared" si="12"/>
        <v>2.8876616985089822</v>
      </c>
      <c r="AG13" s="29">
        <f t="shared" si="13"/>
        <v>0.60738417982035831</v>
      </c>
      <c r="AH13" s="29">
        <f t="shared" si="14"/>
        <v>5.2440119760479043</v>
      </c>
      <c r="AI13"/>
      <c r="AJ13" s="51">
        <f t="shared" si="15"/>
        <v>19.284396320207911</v>
      </c>
      <c r="AK13" s="29">
        <f t="shared" si="16"/>
        <v>5.2440119760479043</v>
      </c>
      <c r="AL13" s="58">
        <f t="shared" si="17"/>
        <v>0.60738417982035831</v>
      </c>
    </row>
    <row r="14" spans="1:38" x14ac:dyDescent="0.2">
      <c r="A14" s="1">
        <v>145</v>
      </c>
      <c r="B14" s="1">
        <v>161</v>
      </c>
      <c r="C14" s="1" t="s">
        <v>92</v>
      </c>
      <c r="D14" s="66">
        <v>4</v>
      </c>
      <c r="E14">
        <v>1237</v>
      </c>
      <c r="F14">
        <v>753</v>
      </c>
      <c r="G14">
        <v>3758</v>
      </c>
      <c r="H14">
        <v>0.88</v>
      </c>
      <c r="I14" s="25">
        <f t="shared" si="0"/>
        <v>6.9557120335818234E-2</v>
      </c>
      <c r="J14" s="25">
        <f t="shared" si="1"/>
        <v>2.445092887626384E-2</v>
      </c>
      <c r="K14" s="27">
        <f t="shared" si="2"/>
        <v>2.8447639223776897</v>
      </c>
      <c r="L14" s="27">
        <f t="shared" si="3"/>
        <v>0.59871469796992449</v>
      </c>
      <c r="M14" s="27">
        <f t="shared" si="4"/>
        <v>4.9907038512616202</v>
      </c>
      <c r="N14"/>
      <c r="O14" s="51">
        <f t="shared" si="5"/>
        <v>20.68819907831611</v>
      </c>
      <c r="P14" s="27">
        <f t="shared" si="6"/>
        <v>4.9907038512616202</v>
      </c>
      <c r="Q14" s="58">
        <f t="shared" si="7"/>
        <v>0.59871469796992449</v>
      </c>
      <c r="R14" s="156">
        <f t="shared" si="8"/>
        <v>985.00951517927763</v>
      </c>
      <c r="S14" s="156">
        <f t="shared" si="9"/>
        <v>1119.3289945219065</v>
      </c>
      <c r="T14" s="153"/>
      <c r="U14" s="153"/>
      <c r="W14" s="49">
        <v>145</v>
      </c>
      <c r="X14" s="78">
        <v>4</v>
      </c>
      <c r="Y14" s="17">
        <v>0.875</v>
      </c>
      <c r="Z14">
        <v>739</v>
      </c>
      <c r="AA14">
        <v>3725</v>
      </c>
      <c r="AB14">
        <v>979</v>
      </c>
      <c r="AC14">
        <v>1230</v>
      </c>
      <c r="AD14" s="27">
        <f t="shared" si="10"/>
        <v>6.9733308628303528E-2</v>
      </c>
      <c r="AE14" s="27">
        <f t="shared" si="11"/>
        <v>2.4408359382632777E-2</v>
      </c>
      <c r="AF14" s="29">
        <f t="shared" si="12"/>
        <v>2.8569437025710425</v>
      </c>
      <c r="AG14" s="29">
        <f t="shared" si="13"/>
        <v>0.60203911636586627</v>
      </c>
      <c r="AH14" s="29">
        <f t="shared" si="14"/>
        <v>5.0405953991880921</v>
      </c>
      <c r="AI14"/>
      <c r="AJ14" s="51">
        <f t="shared" si="15"/>
        <v>20.506530486090345</v>
      </c>
      <c r="AK14" s="29">
        <f t="shared" si="16"/>
        <v>5.0405953991880921</v>
      </c>
      <c r="AL14" s="58">
        <f t="shared" si="17"/>
        <v>0.60203911636586627</v>
      </c>
    </row>
    <row r="15" spans="1:38" x14ac:dyDescent="0.2">
      <c r="A15" s="1">
        <v>145</v>
      </c>
      <c r="B15" s="1">
        <v>161</v>
      </c>
      <c r="C15" s="1" t="s">
        <v>92</v>
      </c>
      <c r="D15" s="66">
        <v>4</v>
      </c>
      <c r="E15">
        <v>1269</v>
      </c>
      <c r="F15">
        <v>828</v>
      </c>
      <c r="G15">
        <v>3963</v>
      </c>
      <c r="H15">
        <v>0.90300000000000002</v>
      </c>
      <c r="I15" s="25">
        <f t="shared" si="0"/>
        <v>6.9698759013589212E-2</v>
      </c>
      <c r="J15" s="25">
        <f t="shared" si="1"/>
        <v>2.4903188479744692E-2</v>
      </c>
      <c r="K15" s="27">
        <f t="shared" si="2"/>
        <v>2.7987885595565216</v>
      </c>
      <c r="L15" s="27">
        <f t="shared" si="3"/>
        <v>0.58963805389571278</v>
      </c>
      <c r="M15" s="27">
        <f t="shared" si="4"/>
        <v>4.7862318840579707</v>
      </c>
      <c r="N15"/>
      <c r="O15" s="51">
        <f t="shared" si="5"/>
        <v>21.816746393657994</v>
      </c>
      <c r="P15" s="27">
        <f t="shared" si="6"/>
        <v>4.7862318840579707</v>
      </c>
      <c r="Q15" s="58">
        <f t="shared" si="7"/>
        <v>0.58963805389571278</v>
      </c>
      <c r="R15" s="156">
        <f t="shared" si="8"/>
        <v>1010.4907637530341</v>
      </c>
      <c r="S15" s="156">
        <f t="shared" si="9"/>
        <v>1119.0373906456634</v>
      </c>
      <c r="T15" s="153"/>
      <c r="U15" s="153"/>
      <c r="W15" s="49">
        <v>145</v>
      </c>
      <c r="X15" s="78">
        <v>4</v>
      </c>
      <c r="Y15" s="17">
        <v>0.9</v>
      </c>
      <c r="Z15">
        <v>817</v>
      </c>
      <c r="AA15">
        <v>3916</v>
      </c>
      <c r="AB15">
        <v>1007</v>
      </c>
      <c r="AC15">
        <v>1265</v>
      </c>
      <c r="AD15" s="27">
        <f t="shared" si="10"/>
        <v>6.9308396224003435E-2</v>
      </c>
      <c r="AE15" s="27">
        <f t="shared" si="11"/>
        <v>2.4806184244968509E-2</v>
      </c>
      <c r="AF15" s="29">
        <f t="shared" si="12"/>
        <v>2.7939966719412479</v>
      </c>
      <c r="AG15" s="29">
        <f t="shared" si="13"/>
        <v>0.58697783298873496</v>
      </c>
      <c r="AH15" s="29">
        <f t="shared" si="14"/>
        <v>4.7931456548347615</v>
      </c>
      <c r="AI15"/>
      <c r="AJ15" s="51">
        <f t="shared" si="15"/>
        <v>21.558006277457661</v>
      </c>
      <c r="AK15" s="29">
        <f t="shared" si="16"/>
        <v>4.7931456548347615</v>
      </c>
      <c r="AL15" s="58">
        <f t="shared" si="17"/>
        <v>0.58697783298873496</v>
      </c>
    </row>
    <row r="16" spans="1:38" x14ac:dyDescent="0.2">
      <c r="A16" s="1">
        <v>145</v>
      </c>
      <c r="B16" s="1">
        <v>161</v>
      </c>
      <c r="C16" s="1" t="s">
        <v>92</v>
      </c>
      <c r="D16" s="66">
        <v>4</v>
      </c>
      <c r="E16">
        <v>1302</v>
      </c>
      <c r="F16">
        <v>910</v>
      </c>
      <c r="G16">
        <v>4086</v>
      </c>
      <c r="H16">
        <v>0.92600000000000005</v>
      </c>
      <c r="I16" s="25">
        <f t="shared" si="0"/>
        <v>6.8265395587745692E-2</v>
      </c>
      <c r="J16" s="25">
        <f t="shared" si="1"/>
        <v>2.5340660159650506E-2</v>
      </c>
      <c r="K16" s="27">
        <f t="shared" si="2"/>
        <v>2.6939075445415388</v>
      </c>
      <c r="L16" s="27">
        <f t="shared" si="3"/>
        <v>0.56167602114261894</v>
      </c>
      <c r="M16" s="27">
        <f t="shared" si="4"/>
        <v>4.4901098901098901</v>
      </c>
      <c r="N16"/>
      <c r="O16" s="51">
        <f t="shared" si="5"/>
        <v>22.493874782863127</v>
      </c>
      <c r="P16" s="27">
        <f t="shared" si="6"/>
        <v>4.4901098901098901</v>
      </c>
      <c r="Q16" s="58">
        <f t="shared" si="7"/>
        <v>0.56167602114261894</v>
      </c>
      <c r="R16" s="156">
        <f t="shared" si="8"/>
        <v>1036.7683013447206</v>
      </c>
      <c r="S16" s="156">
        <f t="shared" si="9"/>
        <v>1119.6201958366312</v>
      </c>
      <c r="T16" s="153"/>
      <c r="U16" s="153"/>
      <c r="W16" s="49">
        <v>145</v>
      </c>
      <c r="X16" s="78">
        <v>4</v>
      </c>
      <c r="Y16" s="17">
        <v>0.92500000000000004</v>
      </c>
      <c r="Z16">
        <v>908</v>
      </c>
      <c r="AA16">
        <v>4103</v>
      </c>
      <c r="AB16">
        <v>1035</v>
      </c>
      <c r="AC16">
        <v>1300</v>
      </c>
      <c r="AD16" s="27">
        <f t="shared" si="10"/>
        <v>6.8760500587790596E-2</v>
      </c>
      <c r="AE16" s="27">
        <f t="shared" si="11"/>
        <v>2.5401845876279673E-2</v>
      </c>
      <c r="AF16" s="29">
        <f t="shared" si="12"/>
        <v>2.7069096050220263</v>
      </c>
      <c r="AG16" s="29">
        <f t="shared" si="13"/>
        <v>0.56642988572897157</v>
      </c>
      <c r="AH16" s="29">
        <f t="shared" si="14"/>
        <v>4.5187224669603525</v>
      </c>
      <c r="AI16"/>
      <c r="AJ16" s="51">
        <f t="shared" si="15"/>
        <v>22.587461633403674</v>
      </c>
      <c r="AK16" s="29">
        <f t="shared" si="16"/>
        <v>4.5187224669603525</v>
      </c>
      <c r="AL16" s="58">
        <f t="shared" si="17"/>
        <v>0.56642988572897157</v>
      </c>
    </row>
    <row r="17" spans="1:38" x14ac:dyDescent="0.2">
      <c r="A17" s="1">
        <v>145</v>
      </c>
      <c r="B17" s="1">
        <v>161</v>
      </c>
      <c r="C17" s="1" t="s">
        <v>92</v>
      </c>
      <c r="D17" s="66">
        <v>4</v>
      </c>
      <c r="E17">
        <v>1337</v>
      </c>
      <c r="F17">
        <v>1018</v>
      </c>
      <c r="G17">
        <v>4271</v>
      </c>
      <c r="H17">
        <v>0.95099999999999996</v>
      </c>
      <c r="I17" s="25">
        <f t="shared" si="0"/>
        <v>6.7669189423595108E-2</v>
      </c>
      <c r="J17" s="25">
        <f t="shared" si="1"/>
        <v>2.6179602086631219E-2</v>
      </c>
      <c r="K17" s="27">
        <f t="shared" si="2"/>
        <v>2.5848058805351672</v>
      </c>
      <c r="L17" s="27">
        <f t="shared" si="3"/>
        <v>0.53656990640437785</v>
      </c>
      <c r="M17" s="27">
        <f t="shared" si="4"/>
        <v>4.1954813359528487</v>
      </c>
      <c r="N17"/>
      <c r="O17" s="51">
        <f t="shared" si="5"/>
        <v>23.512319921098484</v>
      </c>
      <c r="P17" s="27">
        <f t="shared" si="6"/>
        <v>4.1954813359528487</v>
      </c>
      <c r="Q17" s="58">
        <f t="shared" si="7"/>
        <v>0.53656990640437785</v>
      </c>
      <c r="R17" s="156">
        <f t="shared" si="8"/>
        <v>1064.6384169722667</v>
      </c>
      <c r="S17" s="156">
        <f t="shared" si="9"/>
        <v>1119.4936035460219</v>
      </c>
      <c r="T17" s="153"/>
      <c r="U17" s="153"/>
      <c r="W17" s="49">
        <v>145</v>
      </c>
      <c r="X17" s="78">
        <v>4</v>
      </c>
      <c r="Y17" s="17">
        <v>0.95</v>
      </c>
      <c r="Z17">
        <v>1012</v>
      </c>
      <c r="AA17">
        <v>4242</v>
      </c>
      <c r="AB17">
        <v>1063</v>
      </c>
      <c r="AC17">
        <v>1335</v>
      </c>
      <c r="AD17" s="27">
        <f t="shared" si="10"/>
        <v>6.7411245327247363E-2</v>
      </c>
      <c r="AE17" s="27">
        <f t="shared" si="11"/>
        <v>2.6142444846698077E-2</v>
      </c>
      <c r="AF17" s="29">
        <f t="shared" si="12"/>
        <v>2.578612892656126</v>
      </c>
      <c r="AG17" s="29">
        <f t="shared" si="13"/>
        <v>0.53426314480479453</v>
      </c>
      <c r="AH17" s="29">
        <f t="shared" si="14"/>
        <v>4.191699604743083</v>
      </c>
      <c r="AI17"/>
      <c r="AJ17" s="51">
        <f t="shared" si="15"/>
        <v>23.352671764294023</v>
      </c>
      <c r="AK17" s="29">
        <f t="shared" si="16"/>
        <v>4.191699604743083</v>
      </c>
      <c r="AL17" s="58">
        <f t="shared" si="17"/>
        <v>0.53426314480479453</v>
      </c>
    </row>
    <row r="18" spans="1:38" x14ac:dyDescent="0.2">
      <c r="A18" s="1">
        <v>145</v>
      </c>
      <c r="B18" s="1">
        <v>161</v>
      </c>
      <c r="C18" s="1" t="s">
        <v>92</v>
      </c>
      <c r="D18" s="66">
        <v>4</v>
      </c>
      <c r="E18">
        <v>1370</v>
      </c>
      <c r="F18">
        <v>1127</v>
      </c>
      <c r="G18">
        <v>4333</v>
      </c>
      <c r="H18">
        <v>0.97499999999999998</v>
      </c>
      <c r="I18" s="25">
        <f t="shared" si="0"/>
        <v>6.5384043091010591E-2</v>
      </c>
      <c r="J18" s="25">
        <f t="shared" si="1"/>
        <v>2.6938393939416209E-2</v>
      </c>
      <c r="K18" s="27">
        <f t="shared" si="2"/>
        <v>2.4271693122484477</v>
      </c>
      <c r="L18" s="27">
        <f t="shared" si="3"/>
        <v>0.49526638228365027</v>
      </c>
      <c r="M18" s="27">
        <f t="shared" si="4"/>
        <v>3.8447204968944098</v>
      </c>
      <c r="N18"/>
      <c r="O18" s="51">
        <f t="shared" si="5"/>
        <v>23.853636670128715</v>
      </c>
      <c r="P18" s="27">
        <f t="shared" si="6"/>
        <v>3.8447204968944098</v>
      </c>
      <c r="Q18" s="58">
        <f t="shared" si="7"/>
        <v>0.49526638228365027</v>
      </c>
      <c r="R18" s="156">
        <f t="shared" si="8"/>
        <v>1090.9159545639532</v>
      </c>
      <c r="S18" s="156">
        <f t="shared" si="9"/>
        <v>1118.8881585271315</v>
      </c>
      <c r="T18" s="153"/>
      <c r="U18" s="153"/>
      <c r="W18" s="49">
        <v>145</v>
      </c>
      <c r="X18" s="78">
        <v>4</v>
      </c>
      <c r="Y18" s="17">
        <v>0.97499999999999998</v>
      </c>
      <c r="Z18">
        <v>1137</v>
      </c>
      <c r="AA18">
        <v>4355</v>
      </c>
      <c r="AB18">
        <v>1091</v>
      </c>
      <c r="AC18">
        <v>1371</v>
      </c>
      <c r="AD18" s="27">
        <f t="shared" si="10"/>
        <v>6.5620187528595442E-2</v>
      </c>
      <c r="AE18" s="27">
        <f t="shared" si="11"/>
        <v>2.7117995564838709E-2</v>
      </c>
      <c r="AF18" s="29">
        <f t="shared" si="12"/>
        <v>2.4198022811715041</v>
      </c>
      <c r="AG18" s="29">
        <f t="shared" si="13"/>
        <v>0.49465397882610834</v>
      </c>
      <c r="AH18" s="29">
        <f t="shared" si="14"/>
        <v>3.8302550571679861</v>
      </c>
      <c r="AI18"/>
      <c r="AJ18" s="51">
        <f t="shared" si="15"/>
        <v>23.974749064945893</v>
      </c>
      <c r="AK18" s="29">
        <f t="shared" si="16"/>
        <v>3.8302550571679861</v>
      </c>
      <c r="AL18" s="58">
        <f t="shared" si="17"/>
        <v>0.49465397882610834</v>
      </c>
    </row>
    <row r="19" spans="1:38" x14ac:dyDescent="0.2">
      <c r="A19" s="1">
        <v>145</v>
      </c>
      <c r="B19" s="1">
        <v>161</v>
      </c>
      <c r="C19" s="1" t="s">
        <v>92</v>
      </c>
      <c r="D19" s="66">
        <v>4</v>
      </c>
      <c r="E19">
        <v>1404</v>
      </c>
      <c r="F19">
        <v>1271</v>
      </c>
      <c r="G19" s="24">
        <v>4435</v>
      </c>
      <c r="H19">
        <v>0.999</v>
      </c>
      <c r="I19" s="25">
        <f t="shared" si="0"/>
        <v>6.372115306802581E-2</v>
      </c>
      <c r="J19" s="25">
        <f t="shared" si="1"/>
        <v>2.822628434638591E-2</v>
      </c>
      <c r="K19" s="27">
        <f t="shared" si="2"/>
        <v>2.2575112007678992</v>
      </c>
      <c r="L19" s="27">
        <f t="shared" si="3"/>
        <v>0.45475200036114055</v>
      </c>
      <c r="M19" s="27">
        <f t="shared" si="4"/>
        <v>3.4893784421715184</v>
      </c>
      <c r="N19"/>
      <c r="O19" s="51">
        <f t="shared" si="5"/>
        <v>24.415157773371995</v>
      </c>
      <c r="P19" s="27">
        <f t="shared" si="6"/>
        <v>3.4893784421715184</v>
      </c>
      <c r="Q19" s="58">
        <f t="shared" si="7"/>
        <v>0.45475200036114055</v>
      </c>
      <c r="R19" s="156">
        <f t="shared" si="8"/>
        <v>1117.9897811735698</v>
      </c>
      <c r="S19" s="156">
        <f t="shared" si="9"/>
        <v>1119.1088900636335</v>
      </c>
      <c r="T19" s="153"/>
      <c r="U19" s="153"/>
      <c r="W19" s="49">
        <v>145</v>
      </c>
      <c r="X19" s="78">
        <v>4</v>
      </c>
      <c r="Y19" s="17">
        <v>1</v>
      </c>
      <c r="Z19">
        <v>1279</v>
      </c>
      <c r="AA19">
        <v>4418</v>
      </c>
      <c r="AB19">
        <v>1119</v>
      </c>
      <c r="AC19">
        <v>1406</v>
      </c>
      <c r="AD19" s="27">
        <f t="shared" si="10"/>
        <v>6.329644044053441E-2</v>
      </c>
      <c r="AE19" s="27">
        <f t="shared" si="11"/>
        <v>2.828290843264095E-2</v>
      </c>
      <c r="AF19" s="29">
        <f t="shared" si="12"/>
        <v>2.2379749448781858</v>
      </c>
      <c r="AG19" s="29">
        <f t="shared" si="13"/>
        <v>0.44931172849726403</v>
      </c>
      <c r="AH19" s="29">
        <f t="shared" si="14"/>
        <v>3.4542611415168101</v>
      </c>
      <c r="AI19"/>
      <c r="AJ19" s="51">
        <f t="shared" si="15"/>
        <v>24.321570922831448</v>
      </c>
      <c r="AK19" s="29">
        <f t="shared" si="16"/>
        <v>3.4542611415168101</v>
      </c>
      <c r="AL19" s="58">
        <f t="shared" si="17"/>
        <v>0.44931172849726403</v>
      </c>
    </row>
    <row r="20" spans="1:38" x14ac:dyDescent="0.2">
      <c r="A20" s="1">
        <v>145</v>
      </c>
      <c r="B20" s="1">
        <v>161</v>
      </c>
      <c r="C20" s="1" t="s">
        <v>92</v>
      </c>
      <c r="D20" s="66">
        <v>4</v>
      </c>
      <c r="E20">
        <v>1428</v>
      </c>
      <c r="F20">
        <v>1376</v>
      </c>
      <c r="G20" s="24">
        <v>4435</v>
      </c>
      <c r="H20">
        <v>1.016</v>
      </c>
      <c r="I20" s="25">
        <f t="shared" si="0"/>
        <v>6.159726462454667E-2</v>
      </c>
      <c r="J20" s="25">
        <f t="shared" si="1"/>
        <v>2.9043121830259155E-2</v>
      </c>
      <c r="K20" s="27">
        <f t="shared" si="2"/>
        <v>2.120889929965116</v>
      </c>
      <c r="L20" s="27">
        <f t="shared" si="3"/>
        <v>0.42005072126381504</v>
      </c>
      <c r="M20" s="27">
        <f t="shared" si="4"/>
        <v>3.223110465116279</v>
      </c>
      <c r="N20"/>
      <c r="O20" s="51">
        <f t="shared" si="5"/>
        <v>24.415157773371995</v>
      </c>
      <c r="P20" s="27">
        <f t="shared" si="6"/>
        <v>3.223110465116279</v>
      </c>
      <c r="Q20" s="58">
        <f t="shared" si="7"/>
        <v>0.42005072126381504</v>
      </c>
      <c r="R20" s="156">
        <f t="shared" si="8"/>
        <v>1137.100717603887</v>
      </c>
      <c r="S20" s="156">
        <f t="shared" si="9"/>
        <v>1119.1936196888651</v>
      </c>
      <c r="T20" s="153"/>
      <c r="U20" s="153"/>
      <c r="AD20" s="27"/>
      <c r="AE20" s="27"/>
      <c r="AG20" s="29"/>
      <c r="AH20" s="29"/>
      <c r="AI20"/>
      <c r="AL20" s="58"/>
    </row>
    <row r="21" spans="1:38" x14ac:dyDescent="0.2">
      <c r="A21" s="1">
        <v>145</v>
      </c>
      <c r="B21" s="1">
        <v>161</v>
      </c>
      <c r="C21" s="1" t="s">
        <v>92</v>
      </c>
      <c r="D21" s="66">
        <v>4</v>
      </c>
      <c r="E21">
        <v>1460</v>
      </c>
      <c r="F21">
        <v>1507</v>
      </c>
      <c r="G21">
        <v>4456</v>
      </c>
      <c r="H21">
        <v>1.0389999999999999</v>
      </c>
      <c r="I21" s="25">
        <f t="shared" si="0"/>
        <v>5.9205722872754801E-2</v>
      </c>
      <c r="J21" s="25">
        <f t="shared" si="1"/>
        <v>2.9762141010831258E-2</v>
      </c>
      <c r="K21" s="27">
        <f t="shared" si="2"/>
        <v>1.989296497560717</v>
      </c>
      <c r="L21" s="27">
        <f t="shared" si="3"/>
        <v>0.38626401759507445</v>
      </c>
      <c r="M21" s="27">
        <f t="shared" si="4"/>
        <v>2.9568679495686796</v>
      </c>
      <c r="N21"/>
      <c r="O21" s="51">
        <f t="shared" si="5"/>
        <v>24.530765059333845</v>
      </c>
      <c r="P21" s="27">
        <f t="shared" si="6"/>
        <v>2.9568679495686796</v>
      </c>
      <c r="Q21" s="58">
        <f t="shared" si="7"/>
        <v>0.38626401759507445</v>
      </c>
      <c r="R21" s="156">
        <f t="shared" si="8"/>
        <v>1162.5819661776436</v>
      </c>
      <c r="S21" s="156">
        <f t="shared" si="9"/>
        <v>1118.9431820766542</v>
      </c>
      <c r="T21" s="153"/>
      <c r="U21" s="153"/>
      <c r="AD21" s="27"/>
      <c r="AE21" s="27"/>
      <c r="AG21" s="29"/>
      <c r="AH21" s="29"/>
      <c r="AI21"/>
      <c r="AL21" s="58"/>
    </row>
    <row r="22" spans="1:38" x14ac:dyDescent="0.2">
      <c r="A22" s="1">
        <v>145</v>
      </c>
      <c r="B22" s="1">
        <v>161</v>
      </c>
      <c r="C22" s="1" t="s">
        <v>92</v>
      </c>
      <c r="D22" s="66">
        <v>4</v>
      </c>
      <c r="E22">
        <v>1494</v>
      </c>
      <c r="F22">
        <v>1648</v>
      </c>
      <c r="G22">
        <v>4435</v>
      </c>
      <c r="H22">
        <v>1.0629999999999999</v>
      </c>
      <c r="I22" s="25">
        <f t="shared" si="0"/>
        <v>5.6275148100721303E-2</v>
      </c>
      <c r="J22" s="25">
        <f t="shared" si="1"/>
        <v>3.037490301753263E-2</v>
      </c>
      <c r="K22" s="27">
        <f t="shared" si="2"/>
        <v>1.8526856881893203</v>
      </c>
      <c r="L22" s="27">
        <f t="shared" si="3"/>
        <v>0.35072196144357409</v>
      </c>
      <c r="M22" s="27">
        <f t="shared" si="4"/>
        <v>2.691140776699029</v>
      </c>
      <c r="N22"/>
      <c r="O22" s="51">
        <f t="shared" si="5"/>
        <v>24.415157773371995</v>
      </c>
      <c r="P22" s="27">
        <f t="shared" si="6"/>
        <v>2.691140776699029</v>
      </c>
      <c r="Q22" s="58">
        <f t="shared" si="7"/>
        <v>0.35072196144357409</v>
      </c>
      <c r="R22" s="156">
        <f t="shared" si="8"/>
        <v>1189.65579278726</v>
      </c>
      <c r="S22" s="156">
        <f t="shared" si="9"/>
        <v>1119.14938173778</v>
      </c>
      <c r="T22" s="153"/>
      <c r="U22" s="153"/>
      <c r="AD22" s="27"/>
      <c r="AE22" s="27"/>
      <c r="AG22" s="29"/>
      <c r="AH22" s="29"/>
      <c r="AI22"/>
      <c r="AL22" s="58"/>
    </row>
    <row r="23" spans="1:38" x14ac:dyDescent="0.2">
      <c r="E23"/>
      <c r="F23"/>
      <c r="G23"/>
      <c r="H23"/>
      <c r="I23" s="25"/>
      <c r="J23" s="25"/>
      <c r="K23" s="27"/>
      <c r="L23" s="27"/>
      <c r="M23" s="27"/>
      <c r="N23"/>
      <c r="O23" s="51"/>
      <c r="P23" s="27"/>
      <c r="Q23" s="58"/>
      <c r="R23" s="156"/>
      <c r="T23" s="153"/>
      <c r="U23" s="153"/>
      <c r="AD23" s="27"/>
      <c r="AE23" s="27"/>
      <c r="AG23" s="29"/>
      <c r="AH23" s="29"/>
      <c r="AI23"/>
      <c r="AL23" s="58"/>
    </row>
    <row r="24" spans="1:38" x14ac:dyDescent="0.2">
      <c r="E24"/>
      <c r="F24"/>
      <c r="G24"/>
      <c r="H24"/>
      <c r="I24" s="25"/>
      <c r="J24" s="25"/>
      <c r="K24" s="27"/>
      <c r="L24" s="27"/>
      <c r="M24" s="27"/>
      <c r="N24"/>
      <c r="O24" s="51"/>
      <c r="P24" s="27"/>
      <c r="Q24" s="58"/>
      <c r="R24" s="156"/>
      <c r="T24" s="153"/>
      <c r="U24" s="153"/>
      <c r="AD24" s="27"/>
      <c r="AE24" s="27"/>
      <c r="AG24" s="29"/>
      <c r="AH24" s="29"/>
      <c r="AI24"/>
      <c r="AL24" s="58"/>
    </row>
    <row r="25" spans="1:38" x14ac:dyDescent="0.2">
      <c r="A25" s="1">
        <v>146</v>
      </c>
      <c r="B25" s="1">
        <v>162</v>
      </c>
      <c r="C25" s="1" t="s">
        <v>92</v>
      </c>
      <c r="D25" s="66">
        <v>6</v>
      </c>
      <c r="E25">
        <v>764</v>
      </c>
      <c r="F25">
        <v>223</v>
      </c>
      <c r="G25">
        <v>1984</v>
      </c>
      <c r="H25">
        <v>0.54400000000000004</v>
      </c>
      <c r="I25" s="25">
        <f t="shared" ref="I25:I39" si="18">0.1515*(G25/1000)/(E25/1000)^2/($D$4/10)^4</f>
        <v>9.6267383502169027E-2</v>
      </c>
      <c r="J25" s="25">
        <f t="shared" ref="J25:J39" si="19">0.5*(F25/1000)/(E25/1000)^3/($D$4/10)^5</f>
        <v>3.0735074656255149E-2</v>
      </c>
      <c r="K25" s="27">
        <f t="shared" ref="K25:K39" si="20">I25/J25</f>
        <v>3.1321668998313905</v>
      </c>
      <c r="L25" s="27">
        <f t="shared" ref="L25:L39" si="21">0.798*I25^1.5/J25</f>
        <v>0.77550994427547892</v>
      </c>
      <c r="M25" s="27">
        <f t="shared" ref="M25:M39" si="22">G25/F25</f>
        <v>8.896860986547086</v>
      </c>
      <c r="N25"/>
      <c r="O25" s="51">
        <f t="shared" ref="O25:O39" si="23">G25/(PI()*$D$4^2/4)</f>
        <v>10.922135968967313</v>
      </c>
      <c r="P25" s="27">
        <f t="shared" ref="P25:P39" si="24">M25</f>
        <v>8.896860986547086</v>
      </c>
      <c r="Q25" s="58">
        <f t="shared" ref="Q25:Q39" si="25">L25</f>
        <v>0.77550994427547892</v>
      </c>
      <c r="R25" s="156">
        <f t="shared" ref="R25:R38" si="26">E25*(PI()/30)*($D$4/2)</f>
        <v>608.36480969843819</v>
      </c>
      <c r="S25" s="156">
        <f t="shared" ref="S25:S38" si="27">R25/H25</f>
        <v>1118.3176648868348</v>
      </c>
      <c r="T25" s="153"/>
      <c r="U25" s="153"/>
      <c r="W25" s="49">
        <v>146</v>
      </c>
      <c r="X25" s="78">
        <v>6</v>
      </c>
      <c r="Y25" s="17">
        <v>0.72499999999999998</v>
      </c>
      <c r="Z25">
        <v>539</v>
      </c>
      <c r="AA25">
        <v>3405</v>
      </c>
      <c r="AB25">
        <v>810</v>
      </c>
      <c r="AC25">
        <v>1017</v>
      </c>
      <c r="AD25" s="27">
        <f t="shared" ref="AD25:AD36" si="28">0.1515*(AA25/1000)/(AC25/1000)^2/($D$4/10)^4</f>
        <v>9.3239390910026809E-2</v>
      </c>
      <c r="AE25" s="27">
        <f t="shared" ref="AE25:AE36" si="29">0.5*(Z25/1000)/(AC25/1000)^3/($D$4/10)^5</f>
        <v>3.1494548840993439E-2</v>
      </c>
      <c r="AF25" s="29">
        <f t="shared" ref="AF25:AF36" si="30">AD25/AE25</f>
        <v>2.9604929850166966</v>
      </c>
      <c r="AG25" s="29">
        <f t="shared" ref="AG25:AG36" si="31">0.798*AD25^1.5/AE25</f>
        <v>0.72138422587739703</v>
      </c>
      <c r="AH25" s="29">
        <f t="shared" ref="AH25:AH36" si="32">AA25/Z25</f>
        <v>6.3172541743970312</v>
      </c>
      <c r="AI25"/>
      <c r="AJ25" s="51">
        <f t="shared" ref="AJ25:AJ36" si="33">AA25/(PI()*$D$4^2/4)</f>
        <v>18.744895652385939</v>
      </c>
      <c r="AK25" s="29">
        <f t="shared" ref="AK25:AK36" si="34">AH25</f>
        <v>6.3172541743970312</v>
      </c>
      <c r="AL25" s="58">
        <f t="shared" ref="AL25:AL36" si="35">AG25</f>
        <v>0.72138422587739703</v>
      </c>
    </row>
    <row r="26" spans="1:38" x14ac:dyDescent="0.2">
      <c r="A26" s="1">
        <v>146</v>
      </c>
      <c r="B26" s="1">
        <v>162</v>
      </c>
      <c r="C26" s="1" t="s">
        <v>92</v>
      </c>
      <c r="D26" s="66">
        <v>6</v>
      </c>
      <c r="E26">
        <v>890</v>
      </c>
      <c r="F26">
        <v>356</v>
      </c>
      <c r="G26">
        <v>2638</v>
      </c>
      <c r="H26">
        <v>0.63400000000000001</v>
      </c>
      <c r="I26" s="25">
        <f t="shared" si="18"/>
        <v>9.432330189530333E-2</v>
      </c>
      <c r="J26" s="25">
        <f t="shared" si="19"/>
        <v>3.1037695141608434E-2</v>
      </c>
      <c r="K26" s="27">
        <f t="shared" si="20"/>
        <v>3.0389918279999999</v>
      </c>
      <c r="L26" s="27">
        <f t="shared" si="21"/>
        <v>0.74480386431435786</v>
      </c>
      <c r="M26" s="27">
        <f t="shared" si="22"/>
        <v>7.4101123595505616</v>
      </c>
      <c r="N26"/>
      <c r="O26" s="51">
        <f t="shared" si="23"/>
        <v>14.522477160350691</v>
      </c>
      <c r="P26" s="27">
        <f t="shared" si="24"/>
        <v>7.4101123595505616</v>
      </c>
      <c r="Q26" s="58">
        <f t="shared" si="25"/>
        <v>0.74480386431435786</v>
      </c>
      <c r="R26" s="156">
        <f t="shared" si="26"/>
        <v>708.6972259576047</v>
      </c>
      <c r="S26" s="156">
        <f t="shared" si="27"/>
        <v>1117.8189683873891</v>
      </c>
      <c r="T26" s="153"/>
      <c r="U26" s="153"/>
      <c r="W26" s="49">
        <v>146</v>
      </c>
      <c r="X26" s="78">
        <v>6</v>
      </c>
      <c r="Y26" s="17">
        <v>0.75</v>
      </c>
      <c r="Z26">
        <v>601</v>
      </c>
      <c r="AA26">
        <v>3636</v>
      </c>
      <c r="AB26">
        <v>838</v>
      </c>
      <c r="AC26">
        <v>1053</v>
      </c>
      <c r="AD26" s="27">
        <f t="shared" si="28"/>
        <v>9.2873400999260169E-2</v>
      </c>
      <c r="AE26" s="27">
        <f t="shared" si="29"/>
        <v>3.1637258533653512E-2</v>
      </c>
      <c r="AF26" s="29">
        <f t="shared" si="30"/>
        <v>2.9355704414296175</v>
      </c>
      <c r="AG26" s="29">
        <f t="shared" si="31"/>
        <v>0.71390606616254992</v>
      </c>
      <c r="AH26" s="29">
        <f t="shared" si="32"/>
        <v>6.0499168053244592</v>
      </c>
      <c r="AI26"/>
      <c r="AJ26" s="51">
        <f t="shared" si="33"/>
        <v>20.016575797966308</v>
      </c>
      <c r="AK26" s="29">
        <f t="shared" si="34"/>
        <v>6.0499168053244592</v>
      </c>
      <c r="AL26" s="58">
        <f t="shared" si="35"/>
        <v>0.71390606616254992</v>
      </c>
    </row>
    <row r="27" spans="1:38" x14ac:dyDescent="0.2">
      <c r="A27" s="1">
        <v>146</v>
      </c>
      <c r="B27" s="1">
        <v>162</v>
      </c>
      <c r="C27" s="1" t="s">
        <v>92</v>
      </c>
      <c r="D27" s="66">
        <v>6</v>
      </c>
      <c r="E27">
        <v>1021</v>
      </c>
      <c r="F27">
        <v>544</v>
      </c>
      <c r="G27">
        <v>3435</v>
      </c>
      <c r="H27">
        <v>0.72799999999999998</v>
      </c>
      <c r="I27" s="25">
        <f t="shared" si="18"/>
        <v>9.3325317183255541E-2</v>
      </c>
      <c r="J27" s="25">
        <f t="shared" si="19"/>
        <v>3.1414572819632454E-2</v>
      </c>
      <c r="K27" s="27">
        <f t="shared" si="20"/>
        <v>2.970765119713235</v>
      </c>
      <c r="L27" s="27">
        <f t="shared" si="21"/>
        <v>0.72422071826406886</v>
      </c>
      <c r="M27" s="27">
        <f t="shared" si="22"/>
        <v>6.3143382352941178</v>
      </c>
      <c r="N27"/>
      <c r="O27" s="51">
        <f t="shared" si="23"/>
        <v>18.910048918045728</v>
      </c>
      <c r="P27" s="27">
        <f t="shared" si="24"/>
        <v>6.3143382352941178</v>
      </c>
      <c r="Q27" s="58">
        <f t="shared" si="25"/>
        <v>0.72422071826406886</v>
      </c>
      <c r="R27" s="156">
        <f t="shared" si="26"/>
        <v>813.01108730642056</v>
      </c>
      <c r="S27" s="156">
        <f t="shared" si="27"/>
        <v>1116.7734715747536</v>
      </c>
      <c r="T27" s="153"/>
      <c r="U27" s="153"/>
      <c r="W27" s="49">
        <v>146</v>
      </c>
      <c r="X27" s="78">
        <v>6</v>
      </c>
      <c r="Y27" s="17">
        <v>0.77500000000000002</v>
      </c>
      <c r="Z27">
        <v>668</v>
      </c>
      <c r="AA27">
        <v>3875</v>
      </c>
      <c r="AB27">
        <v>866</v>
      </c>
      <c r="AC27">
        <v>1088</v>
      </c>
      <c r="AD27" s="27">
        <f t="shared" si="28"/>
        <v>9.2712466165156576E-2</v>
      </c>
      <c r="AE27" s="27">
        <f t="shared" si="29"/>
        <v>3.1878601544114933E-2</v>
      </c>
      <c r="AF27" s="29">
        <f t="shared" si="30"/>
        <v>2.9082977820359281</v>
      </c>
      <c r="AG27" s="29">
        <f t="shared" si="31"/>
        <v>0.70666052252641509</v>
      </c>
      <c r="AH27" s="29">
        <f t="shared" si="32"/>
        <v>5.8008982035928147</v>
      </c>
      <c r="AI27"/>
      <c r="AJ27" s="51">
        <f t="shared" si="33"/>
        <v>21.332296814389284</v>
      </c>
      <c r="AK27" s="29">
        <f t="shared" si="34"/>
        <v>5.8008982035928147</v>
      </c>
      <c r="AL27" s="58">
        <f t="shared" si="35"/>
        <v>0.70666052252641509</v>
      </c>
    </row>
    <row r="28" spans="1:38" x14ac:dyDescent="0.2">
      <c r="A28" s="1">
        <v>146</v>
      </c>
      <c r="B28" s="1">
        <v>162</v>
      </c>
      <c r="C28" s="1" t="s">
        <v>92</v>
      </c>
      <c r="D28" s="66">
        <v>6</v>
      </c>
      <c r="E28">
        <v>1142</v>
      </c>
      <c r="F28">
        <v>774</v>
      </c>
      <c r="G28">
        <v>4233</v>
      </c>
      <c r="H28">
        <v>0.81399999999999995</v>
      </c>
      <c r="I28" s="25">
        <f t="shared" si="18"/>
        <v>9.1926405366109354E-2</v>
      </c>
      <c r="J28" s="25">
        <f t="shared" si="19"/>
        <v>3.194126662437289E-2</v>
      </c>
      <c r="K28" s="27">
        <f t="shared" si="20"/>
        <v>2.8779824684837201</v>
      </c>
      <c r="L28" s="27">
        <f t="shared" si="21"/>
        <v>0.69632369585474563</v>
      </c>
      <c r="M28" s="27">
        <f t="shared" si="22"/>
        <v>5.4689922480620154</v>
      </c>
      <c r="N28"/>
      <c r="O28" s="51">
        <f t="shared" si="23"/>
        <v>23.303125784596087</v>
      </c>
      <c r="P28" s="27">
        <f t="shared" si="24"/>
        <v>5.4689922480620154</v>
      </c>
      <c r="Q28" s="58">
        <f t="shared" si="25"/>
        <v>0.69632369585474563</v>
      </c>
      <c r="R28" s="156">
        <f t="shared" si="26"/>
        <v>909.3620584759376</v>
      </c>
      <c r="S28" s="156">
        <f t="shared" si="27"/>
        <v>1117.1524059900953</v>
      </c>
      <c r="T28" s="153"/>
      <c r="U28" s="153"/>
      <c r="W28" s="49">
        <v>146</v>
      </c>
      <c r="X28" s="78">
        <v>6</v>
      </c>
      <c r="Y28" s="17">
        <v>0.8</v>
      </c>
      <c r="Z28">
        <v>739</v>
      </c>
      <c r="AA28">
        <v>4123</v>
      </c>
      <c r="AB28">
        <v>893</v>
      </c>
      <c r="AC28">
        <v>1123</v>
      </c>
      <c r="AD28" s="27">
        <f t="shared" si="28"/>
        <v>9.2592975328687543E-2</v>
      </c>
      <c r="AE28" s="27">
        <f t="shared" si="29"/>
        <v>3.2071158981157158E-2</v>
      </c>
      <c r="AF28" s="29">
        <f t="shared" si="30"/>
        <v>2.8871103592822731</v>
      </c>
      <c r="AG28" s="29">
        <f t="shared" si="31"/>
        <v>0.70106017386743524</v>
      </c>
      <c r="AH28" s="29">
        <f t="shared" si="32"/>
        <v>5.5791610284167792</v>
      </c>
      <c r="AI28"/>
      <c r="AJ28" s="51">
        <f t="shared" si="33"/>
        <v>22.697563810510196</v>
      </c>
      <c r="AK28" s="29">
        <f t="shared" si="34"/>
        <v>5.5791610284167792</v>
      </c>
      <c r="AL28" s="58">
        <f t="shared" si="35"/>
        <v>0.70106017386743524</v>
      </c>
    </row>
    <row r="29" spans="1:38" x14ac:dyDescent="0.2">
      <c r="A29" s="1">
        <v>146</v>
      </c>
      <c r="B29" s="1">
        <v>162</v>
      </c>
      <c r="C29" s="1" t="s">
        <v>92</v>
      </c>
      <c r="D29" s="66">
        <v>6</v>
      </c>
      <c r="E29">
        <v>1178</v>
      </c>
      <c r="F29">
        <v>863</v>
      </c>
      <c r="G29">
        <v>4560</v>
      </c>
      <c r="H29">
        <v>0.83899999999999997</v>
      </c>
      <c r="I29" s="25">
        <f t="shared" si="18"/>
        <v>9.3067592408055788E-2</v>
      </c>
      <c r="J29" s="25">
        <f t="shared" si="19"/>
        <v>3.2447736714951513E-2</v>
      </c>
      <c r="K29" s="27">
        <f t="shared" si="20"/>
        <v>2.8682306327137881</v>
      </c>
      <c r="L29" s="27">
        <f t="shared" si="21"/>
        <v>0.69825845106268847</v>
      </c>
      <c r="M29" s="27">
        <f t="shared" si="22"/>
        <v>5.2838933951332558</v>
      </c>
      <c r="N29"/>
      <c r="O29" s="51">
        <f t="shared" si="23"/>
        <v>25.103296380287777</v>
      </c>
      <c r="P29" s="27">
        <f t="shared" si="24"/>
        <v>5.2838933951332558</v>
      </c>
      <c r="Q29" s="58">
        <f t="shared" si="25"/>
        <v>0.69825845106268847</v>
      </c>
      <c r="R29" s="156">
        <f t="shared" si="26"/>
        <v>938.02846312141389</v>
      </c>
      <c r="S29" s="156">
        <f t="shared" si="27"/>
        <v>1118.0315412650941</v>
      </c>
      <c r="T29" s="153"/>
      <c r="U29" s="153"/>
      <c r="W29" s="49">
        <v>146</v>
      </c>
      <c r="X29" s="78">
        <v>6</v>
      </c>
      <c r="Y29" s="17">
        <v>0.82499999999999996</v>
      </c>
      <c r="Z29">
        <v>814</v>
      </c>
      <c r="AA29">
        <v>4376</v>
      </c>
      <c r="AB29">
        <v>921</v>
      </c>
      <c r="AC29">
        <v>1158</v>
      </c>
      <c r="AD29" s="27">
        <f t="shared" si="28"/>
        <v>9.2423925859202199E-2</v>
      </c>
      <c r="AE29" s="27">
        <f t="shared" si="29"/>
        <v>3.2218714746667043E-2</v>
      </c>
      <c r="AF29" s="29">
        <f t="shared" si="30"/>
        <v>2.8686409928491408</v>
      </c>
      <c r="AG29" s="29">
        <f t="shared" si="31"/>
        <v>0.69593919668101312</v>
      </c>
      <c r="AH29" s="29">
        <f t="shared" si="32"/>
        <v>5.3759213759213758</v>
      </c>
      <c r="AI29"/>
      <c r="AJ29" s="51">
        <f t="shared" si="33"/>
        <v>24.090356350907744</v>
      </c>
      <c r="AK29" s="29">
        <f t="shared" si="34"/>
        <v>5.3759213759213758</v>
      </c>
      <c r="AL29" s="58">
        <f t="shared" si="35"/>
        <v>0.69593919668101312</v>
      </c>
    </row>
    <row r="30" spans="1:38" x14ac:dyDescent="0.2">
      <c r="A30" s="1">
        <v>146</v>
      </c>
      <c r="B30" s="1">
        <v>162</v>
      </c>
      <c r="C30" s="1" t="s">
        <v>92</v>
      </c>
      <c r="D30" s="66">
        <v>6</v>
      </c>
      <c r="E30">
        <v>1209</v>
      </c>
      <c r="F30">
        <v>937</v>
      </c>
      <c r="G30">
        <v>4765</v>
      </c>
      <c r="H30">
        <v>0.86199999999999999</v>
      </c>
      <c r="I30" s="25">
        <f t="shared" si="18"/>
        <v>9.2328232288662396E-2</v>
      </c>
      <c r="J30" s="25">
        <f t="shared" si="19"/>
        <v>3.2588935398901543E-2</v>
      </c>
      <c r="K30" s="27">
        <f t="shared" si="20"/>
        <v>2.8331159382326572</v>
      </c>
      <c r="L30" s="27">
        <f t="shared" si="21"/>
        <v>0.68696482303073803</v>
      </c>
      <c r="M30" s="27">
        <f t="shared" si="22"/>
        <v>5.0853788687299897</v>
      </c>
      <c r="N30"/>
      <c r="O30" s="51">
        <f t="shared" si="23"/>
        <v>26.23184369562966</v>
      </c>
      <c r="P30" s="27">
        <f t="shared" si="24"/>
        <v>5.0853788687299897</v>
      </c>
      <c r="Q30" s="58">
        <f t="shared" si="25"/>
        <v>0.68696482303073803</v>
      </c>
      <c r="R30" s="156">
        <f t="shared" si="26"/>
        <v>962.71342267724049</v>
      </c>
      <c r="S30" s="156">
        <f t="shared" si="27"/>
        <v>1116.8369172589796</v>
      </c>
      <c r="T30" s="153"/>
      <c r="U30" s="153"/>
      <c r="W30" s="49">
        <v>146</v>
      </c>
      <c r="X30" s="78">
        <v>6</v>
      </c>
      <c r="Y30" s="17">
        <v>0.85</v>
      </c>
      <c r="Z30">
        <v>896</v>
      </c>
      <c r="AA30">
        <v>4637</v>
      </c>
      <c r="AB30">
        <v>949</v>
      </c>
      <c r="AC30">
        <v>1193</v>
      </c>
      <c r="AD30" s="27">
        <f t="shared" si="28"/>
        <v>9.2274229178728712E-2</v>
      </c>
      <c r="AE30" s="27">
        <f t="shared" si="29"/>
        <v>3.2433675233823248E-2</v>
      </c>
      <c r="AF30" s="29">
        <f t="shared" si="30"/>
        <v>2.8450130462705356</v>
      </c>
      <c r="AG30" s="29">
        <f t="shared" si="31"/>
        <v>0.68964781820482524</v>
      </c>
      <c r="AH30" s="29">
        <f t="shared" si="32"/>
        <v>5.1752232142857144</v>
      </c>
      <c r="AI30"/>
      <c r="AJ30" s="51">
        <f t="shared" si="33"/>
        <v>25.527189762147898</v>
      </c>
      <c r="AK30" s="29">
        <f t="shared" si="34"/>
        <v>5.1752232142857144</v>
      </c>
      <c r="AL30" s="58">
        <f t="shared" si="35"/>
        <v>0.68964781820482524</v>
      </c>
    </row>
    <row r="31" spans="1:38" x14ac:dyDescent="0.2">
      <c r="A31" s="1">
        <v>146</v>
      </c>
      <c r="B31" s="1">
        <v>162</v>
      </c>
      <c r="C31" s="1" t="s">
        <v>92</v>
      </c>
      <c r="D31" s="66">
        <v>6</v>
      </c>
      <c r="E31">
        <v>1244</v>
      </c>
      <c r="F31">
        <v>1031</v>
      </c>
      <c r="G31">
        <v>5010</v>
      </c>
      <c r="H31">
        <v>0.88600000000000001</v>
      </c>
      <c r="I31" s="25">
        <f t="shared" si="18"/>
        <v>9.168983317772296E-2</v>
      </c>
      <c r="J31" s="25">
        <f t="shared" si="19"/>
        <v>3.2915996636056509E-2</v>
      </c>
      <c r="K31" s="27">
        <f t="shared" si="20"/>
        <v>2.7855706206168769</v>
      </c>
      <c r="L31" s="27">
        <f t="shared" si="21"/>
        <v>0.6730970015900235</v>
      </c>
      <c r="M31" s="27">
        <f t="shared" si="22"/>
        <v>4.8593598448108635</v>
      </c>
      <c r="N31"/>
      <c r="O31" s="51">
        <f t="shared" si="23"/>
        <v>27.580595365184596</v>
      </c>
      <c r="P31" s="27">
        <f t="shared" si="24"/>
        <v>4.8593598448108635</v>
      </c>
      <c r="Q31" s="58">
        <f t="shared" si="25"/>
        <v>0.6730970015900235</v>
      </c>
      <c r="R31" s="156">
        <f t="shared" si="26"/>
        <v>990.58353830478677</v>
      </c>
      <c r="S31" s="156">
        <f t="shared" si="27"/>
        <v>1118.0401109534839</v>
      </c>
      <c r="T31" s="153"/>
      <c r="U31" s="153"/>
      <c r="W31" s="49">
        <v>146</v>
      </c>
      <c r="X31" s="78">
        <v>6</v>
      </c>
      <c r="Y31" s="17">
        <v>0.875</v>
      </c>
      <c r="Z31">
        <v>985</v>
      </c>
      <c r="AA31">
        <v>4914</v>
      </c>
      <c r="AB31">
        <v>977</v>
      </c>
      <c r="AC31">
        <v>1228</v>
      </c>
      <c r="AD31" s="27">
        <f t="shared" si="28"/>
        <v>9.2291697925757019E-2</v>
      </c>
      <c r="AE31" s="27">
        <f t="shared" si="29"/>
        <v>3.2692686893041473E-2</v>
      </c>
      <c r="AF31" s="29">
        <f t="shared" si="30"/>
        <v>2.8230074275541113</v>
      </c>
      <c r="AG31" s="29">
        <f t="shared" si="31"/>
        <v>0.68437829918975268</v>
      </c>
      <c r="AH31" s="29">
        <f t="shared" si="32"/>
        <v>4.9888324873096446</v>
      </c>
      <c r="AI31"/>
      <c r="AJ31" s="51">
        <f t="shared" si="33"/>
        <v>27.052104915073276</v>
      </c>
      <c r="AK31" s="29">
        <f t="shared" si="34"/>
        <v>4.9888324873096446</v>
      </c>
      <c r="AL31" s="58">
        <f t="shared" si="35"/>
        <v>0.68437829918975268</v>
      </c>
    </row>
    <row r="32" spans="1:38" x14ac:dyDescent="0.2">
      <c r="A32" s="1">
        <v>146</v>
      </c>
      <c r="B32" s="1">
        <v>162</v>
      </c>
      <c r="C32" s="1" t="s">
        <v>92</v>
      </c>
      <c r="D32" s="66">
        <v>6</v>
      </c>
      <c r="E32">
        <v>1266</v>
      </c>
      <c r="F32">
        <v>1084</v>
      </c>
      <c r="G32">
        <v>5215</v>
      </c>
      <c r="H32">
        <v>0.90200000000000002</v>
      </c>
      <c r="I32" s="25">
        <f t="shared" si="18"/>
        <v>9.2153348153595757E-2</v>
      </c>
      <c r="J32" s="25">
        <f t="shared" si="19"/>
        <v>3.2835047599960289E-2</v>
      </c>
      <c r="K32" s="27">
        <f t="shared" si="20"/>
        <v>2.8065544255129149</v>
      </c>
      <c r="L32" s="27">
        <f t="shared" si="21"/>
        <v>0.67987945774227398</v>
      </c>
      <c r="M32" s="27">
        <f t="shared" si="22"/>
        <v>4.810885608856089</v>
      </c>
      <c r="N32"/>
      <c r="O32" s="51">
        <f t="shared" si="23"/>
        <v>28.70914268052648</v>
      </c>
      <c r="P32" s="27">
        <f t="shared" si="24"/>
        <v>4.810885608856089</v>
      </c>
      <c r="Q32" s="58">
        <f t="shared" si="25"/>
        <v>0.67987945774227398</v>
      </c>
      <c r="R32" s="156">
        <f t="shared" si="26"/>
        <v>1008.1018966992443</v>
      </c>
      <c r="S32" s="156">
        <f t="shared" si="27"/>
        <v>1117.6295972275436</v>
      </c>
      <c r="T32" s="153"/>
      <c r="U32" s="153"/>
      <c r="W32" s="49">
        <v>146</v>
      </c>
      <c r="X32" s="78">
        <v>6</v>
      </c>
      <c r="Y32" s="17">
        <v>0.9</v>
      </c>
      <c r="Z32">
        <v>1083</v>
      </c>
      <c r="AA32">
        <v>5174</v>
      </c>
      <c r="AB32">
        <v>1005</v>
      </c>
      <c r="AC32">
        <v>1263</v>
      </c>
      <c r="AD32" s="27">
        <f t="shared" si="28"/>
        <v>9.1863701509943968E-2</v>
      </c>
      <c r="AE32" s="27">
        <f t="shared" si="29"/>
        <v>3.303907577584797E-2</v>
      </c>
      <c r="AF32" s="29">
        <f t="shared" si="30"/>
        <v>2.7804561523811642</v>
      </c>
      <c r="AG32" s="29">
        <f t="shared" si="31"/>
        <v>0.67249786879674789</v>
      </c>
      <c r="AH32" s="29">
        <f t="shared" si="32"/>
        <v>4.7774699907663898</v>
      </c>
      <c r="AI32"/>
      <c r="AJ32" s="51">
        <f t="shared" si="33"/>
        <v>28.483433217458103</v>
      </c>
      <c r="AK32" s="29">
        <f t="shared" si="34"/>
        <v>4.7774699907663898</v>
      </c>
      <c r="AL32" s="58">
        <f t="shared" si="35"/>
        <v>0.67249786879674789</v>
      </c>
    </row>
    <row r="33" spans="1:38" x14ac:dyDescent="0.2">
      <c r="A33" s="1">
        <v>146</v>
      </c>
      <c r="B33" s="1">
        <v>162</v>
      </c>
      <c r="C33" s="1" t="s">
        <v>92</v>
      </c>
      <c r="D33" s="66">
        <v>6</v>
      </c>
      <c r="E33">
        <v>1302</v>
      </c>
      <c r="F33">
        <v>1216</v>
      </c>
      <c r="G33">
        <v>5481</v>
      </c>
      <c r="H33">
        <v>0.92800000000000005</v>
      </c>
      <c r="I33" s="25">
        <f t="shared" si="18"/>
        <v>9.1571863244354901E-2</v>
      </c>
      <c r="J33" s="25">
        <f t="shared" si="19"/>
        <v>3.3861805224324193E-2</v>
      </c>
      <c r="K33" s="27">
        <f t="shared" si="20"/>
        <v>2.7042817899907896</v>
      </c>
      <c r="L33" s="27">
        <f t="shared" si="21"/>
        <v>0.6530341012322326</v>
      </c>
      <c r="M33" s="27">
        <f t="shared" si="22"/>
        <v>4.5074013157894735</v>
      </c>
      <c r="N33"/>
      <c r="O33" s="51">
        <f t="shared" si="23"/>
        <v>30.17350163604327</v>
      </c>
      <c r="P33" s="27">
        <f t="shared" si="24"/>
        <v>4.5074013157894735</v>
      </c>
      <c r="Q33" s="58">
        <f t="shared" si="25"/>
        <v>0.6530341012322326</v>
      </c>
      <c r="R33" s="156">
        <f t="shared" si="26"/>
        <v>1036.7683013447206</v>
      </c>
      <c r="S33" s="156">
        <f t="shared" si="27"/>
        <v>1117.2072212766386</v>
      </c>
      <c r="T33" s="153"/>
      <c r="U33" s="153"/>
      <c r="W33" s="49">
        <v>146</v>
      </c>
      <c r="X33" s="78">
        <v>6</v>
      </c>
      <c r="Y33" s="17">
        <v>0.92500000000000004</v>
      </c>
      <c r="Z33">
        <v>1199</v>
      </c>
      <c r="AA33">
        <v>5444</v>
      </c>
      <c r="AB33">
        <v>1033</v>
      </c>
      <c r="AC33">
        <v>1298</v>
      </c>
      <c r="AD33" s="27">
        <f t="shared" si="28"/>
        <v>9.1515140121889466E-2</v>
      </c>
      <c r="AE33" s="27">
        <f t="shared" si="29"/>
        <v>3.369803606514437E-2</v>
      </c>
      <c r="AF33" s="29">
        <f t="shared" si="30"/>
        <v>2.715741058172477</v>
      </c>
      <c r="AG33" s="29">
        <f t="shared" si="31"/>
        <v>0.65559815713549618</v>
      </c>
      <c r="AH33" s="29">
        <f t="shared" si="32"/>
        <v>4.5404503753127603</v>
      </c>
      <c r="AI33"/>
      <c r="AJ33" s="51">
        <f t="shared" si="33"/>
        <v>29.969812608396197</v>
      </c>
      <c r="AK33" s="29">
        <f t="shared" si="34"/>
        <v>4.5404503753127603</v>
      </c>
      <c r="AL33" s="58">
        <f t="shared" si="35"/>
        <v>0.65559815713549618</v>
      </c>
    </row>
    <row r="34" spans="1:38" x14ac:dyDescent="0.2">
      <c r="A34" s="1">
        <v>146</v>
      </c>
      <c r="B34" s="1">
        <v>162</v>
      </c>
      <c r="C34" s="1" t="s">
        <v>92</v>
      </c>
      <c r="D34" s="66">
        <v>6</v>
      </c>
      <c r="E34">
        <v>1336</v>
      </c>
      <c r="F34">
        <v>1345</v>
      </c>
      <c r="G34">
        <v>5706</v>
      </c>
      <c r="H34">
        <v>0.95199999999999996</v>
      </c>
      <c r="I34" s="25">
        <f t="shared" si="18"/>
        <v>9.0540537513644215E-2</v>
      </c>
      <c r="J34" s="25">
        <f t="shared" si="19"/>
        <v>3.4666691442906045E-2</v>
      </c>
      <c r="K34" s="27">
        <f t="shared" si="20"/>
        <v>2.6117444078203724</v>
      </c>
      <c r="L34" s="27">
        <f t="shared" si="21"/>
        <v>0.62712642238216065</v>
      </c>
      <c r="M34" s="27">
        <f t="shared" si="22"/>
        <v>4.2423791821561334</v>
      </c>
      <c r="N34"/>
      <c r="O34" s="51">
        <f t="shared" si="23"/>
        <v>31.412151128491679</v>
      </c>
      <c r="P34" s="27">
        <f t="shared" si="24"/>
        <v>4.2423791821561334</v>
      </c>
      <c r="Q34" s="58">
        <f t="shared" si="25"/>
        <v>0.62712642238216065</v>
      </c>
      <c r="R34" s="156">
        <f t="shared" si="26"/>
        <v>1063.8421279543368</v>
      </c>
      <c r="S34" s="156">
        <f t="shared" si="27"/>
        <v>1117.4812268427909</v>
      </c>
      <c r="T34" s="153"/>
      <c r="U34" s="153"/>
      <c r="W34" s="49">
        <v>146</v>
      </c>
      <c r="X34" s="78">
        <v>6</v>
      </c>
      <c r="Y34" s="17">
        <v>0.95</v>
      </c>
      <c r="Z34">
        <v>1332</v>
      </c>
      <c r="AA34">
        <v>5693</v>
      </c>
      <c r="AB34">
        <v>1061</v>
      </c>
      <c r="AC34">
        <v>1333</v>
      </c>
      <c r="AD34" s="27">
        <f t="shared" si="28"/>
        <v>9.074132204797343E-2</v>
      </c>
      <c r="AE34" s="27">
        <f t="shared" si="29"/>
        <v>3.4563941518145486E-2</v>
      </c>
      <c r="AF34" s="29">
        <f t="shared" si="30"/>
        <v>2.625317543727927</v>
      </c>
      <c r="AG34" s="29">
        <f t="shared" si="31"/>
        <v>0.6310841652771555</v>
      </c>
      <c r="AH34" s="29">
        <f t="shared" si="32"/>
        <v>4.2740240240240244</v>
      </c>
      <c r="AI34"/>
      <c r="AJ34" s="51">
        <f t="shared" si="33"/>
        <v>31.340584713372436</v>
      </c>
      <c r="AK34" s="29">
        <f t="shared" si="34"/>
        <v>4.2740240240240244</v>
      </c>
      <c r="AL34" s="58">
        <f t="shared" si="35"/>
        <v>0.6310841652771555</v>
      </c>
    </row>
    <row r="35" spans="1:38" x14ac:dyDescent="0.2">
      <c r="A35" s="1">
        <v>146</v>
      </c>
      <c r="B35" s="1">
        <v>162</v>
      </c>
      <c r="C35" s="1" t="s">
        <v>92</v>
      </c>
      <c r="D35" s="66">
        <v>6</v>
      </c>
      <c r="E35">
        <v>1369</v>
      </c>
      <c r="F35">
        <v>1484</v>
      </c>
      <c r="G35">
        <v>5890</v>
      </c>
      <c r="H35">
        <v>0.97599999999999998</v>
      </c>
      <c r="I35" s="25">
        <f t="shared" si="18"/>
        <v>8.9008732351849598E-2</v>
      </c>
      <c r="J35" s="25">
        <f t="shared" si="19"/>
        <v>3.5549462738288566E-2</v>
      </c>
      <c r="K35" s="27">
        <f t="shared" si="20"/>
        <v>2.5037996497196762</v>
      </c>
      <c r="L35" s="27">
        <f t="shared" si="21"/>
        <v>0.59609952210251504</v>
      </c>
      <c r="M35" s="27">
        <f t="shared" si="22"/>
        <v>3.9690026954177897</v>
      </c>
      <c r="N35"/>
      <c r="O35" s="51">
        <f t="shared" si="23"/>
        <v>32.425091157871712</v>
      </c>
      <c r="P35" s="27">
        <f t="shared" si="24"/>
        <v>3.9690026954177897</v>
      </c>
      <c r="Q35" s="58">
        <f t="shared" si="25"/>
        <v>0.59609952210251504</v>
      </c>
      <c r="R35" s="156">
        <f t="shared" si="26"/>
        <v>1090.1196655460235</v>
      </c>
      <c r="S35" s="156">
        <f t="shared" si="27"/>
        <v>1116.9258868299421</v>
      </c>
      <c r="T35" s="153"/>
      <c r="U35" s="153"/>
      <c r="W35" s="49">
        <v>146</v>
      </c>
      <c r="X35" s="78">
        <v>6</v>
      </c>
      <c r="Y35" s="17">
        <v>0.97499999999999998</v>
      </c>
      <c r="Z35">
        <v>1480</v>
      </c>
      <c r="AA35">
        <v>5869</v>
      </c>
      <c r="AB35">
        <v>1089</v>
      </c>
      <c r="AC35">
        <v>1368</v>
      </c>
      <c r="AD35" s="27">
        <f t="shared" si="28"/>
        <v>8.8821096888707346E-2</v>
      </c>
      <c r="AE35" s="27">
        <f t="shared" si="29"/>
        <v>3.5531448147174023E-2</v>
      </c>
      <c r="AF35" s="29">
        <f t="shared" si="30"/>
        <v>2.499788258581622</v>
      </c>
      <c r="AG35" s="29">
        <f t="shared" si="31"/>
        <v>0.59451686812217996</v>
      </c>
      <c r="AH35" s="29">
        <f t="shared" si="32"/>
        <v>3.9655405405405406</v>
      </c>
      <c r="AI35"/>
      <c r="AJ35" s="51">
        <f t="shared" si="33"/>
        <v>32.309483871909862</v>
      </c>
      <c r="AK35" s="29">
        <f t="shared" si="34"/>
        <v>3.9655405405405406</v>
      </c>
      <c r="AL35" s="58">
        <f t="shared" si="35"/>
        <v>0.59451686812217996</v>
      </c>
    </row>
    <row r="36" spans="1:38" x14ac:dyDescent="0.2">
      <c r="A36" s="1">
        <v>146</v>
      </c>
      <c r="B36" s="1">
        <v>162</v>
      </c>
      <c r="C36" s="1" t="s">
        <v>92</v>
      </c>
      <c r="D36" s="66">
        <v>6</v>
      </c>
      <c r="E36">
        <v>1398</v>
      </c>
      <c r="F36">
        <v>1608</v>
      </c>
      <c r="G36">
        <v>5971</v>
      </c>
      <c r="H36">
        <v>0.996</v>
      </c>
      <c r="I36" s="25">
        <f t="shared" si="18"/>
        <v>8.6528055822888236E-2</v>
      </c>
      <c r="J36" s="25">
        <f t="shared" si="19"/>
        <v>3.6172124356130271E-2</v>
      </c>
      <c r="K36" s="27">
        <f t="shared" si="20"/>
        <v>2.3921198260567156</v>
      </c>
      <c r="L36" s="27">
        <f t="shared" si="21"/>
        <v>0.56151879157485329</v>
      </c>
      <c r="M36" s="27">
        <f t="shared" si="22"/>
        <v>3.7133084577114426</v>
      </c>
      <c r="N36"/>
      <c r="O36" s="51">
        <f t="shared" si="23"/>
        <v>32.871004975153141</v>
      </c>
      <c r="P36" s="27">
        <f t="shared" si="24"/>
        <v>3.7133084577114426</v>
      </c>
      <c r="Q36" s="58">
        <f t="shared" si="25"/>
        <v>0.56151879157485329</v>
      </c>
      <c r="R36" s="156">
        <f t="shared" si="26"/>
        <v>1113.2120470659904</v>
      </c>
      <c r="S36" s="156">
        <f t="shared" si="27"/>
        <v>1117.6827781787053</v>
      </c>
      <c r="T36" s="153"/>
      <c r="U36" s="153"/>
      <c r="W36" s="49">
        <v>146</v>
      </c>
      <c r="X36" s="78">
        <v>6</v>
      </c>
      <c r="Y36" s="17">
        <v>1</v>
      </c>
      <c r="Z36">
        <v>1648</v>
      </c>
      <c r="AA36">
        <v>5987</v>
      </c>
      <c r="AB36">
        <v>1117</v>
      </c>
      <c r="AC36">
        <v>1403</v>
      </c>
      <c r="AD36" s="27">
        <f t="shared" si="28"/>
        <v>8.6142631294825939E-2</v>
      </c>
      <c r="AE36" s="27">
        <f t="shared" si="29"/>
        <v>3.6676989363130484E-2</v>
      </c>
      <c r="AF36" s="29">
        <f t="shared" si="30"/>
        <v>2.3486832695548547</v>
      </c>
      <c r="AG36" s="29">
        <f t="shared" si="31"/>
        <v>0.55009337205816333</v>
      </c>
      <c r="AH36" s="29">
        <f t="shared" si="32"/>
        <v>3.632888349514563</v>
      </c>
      <c r="AI36"/>
      <c r="AJ36" s="51">
        <f t="shared" si="33"/>
        <v>32.959086716838357</v>
      </c>
      <c r="AK36" s="29">
        <f t="shared" si="34"/>
        <v>3.632888349514563</v>
      </c>
      <c r="AL36" s="58">
        <f t="shared" si="35"/>
        <v>0.55009337205816333</v>
      </c>
    </row>
    <row r="37" spans="1:38" x14ac:dyDescent="0.2">
      <c r="A37" s="1">
        <v>146</v>
      </c>
      <c r="B37" s="1">
        <v>162</v>
      </c>
      <c r="C37" s="1" t="s">
        <v>92</v>
      </c>
      <c r="D37" s="66">
        <v>6</v>
      </c>
      <c r="E37">
        <v>1431</v>
      </c>
      <c r="F37">
        <v>1797</v>
      </c>
      <c r="G37">
        <v>6033</v>
      </c>
      <c r="H37">
        <v>1.02</v>
      </c>
      <c r="I37" s="25">
        <f t="shared" si="18"/>
        <v>8.344076463085652E-2</v>
      </c>
      <c r="J37" s="25">
        <f t="shared" si="19"/>
        <v>3.7691086854355578E-2</v>
      </c>
      <c r="K37" s="27">
        <f t="shared" si="20"/>
        <v>2.2138062760908186</v>
      </c>
      <c r="L37" s="27">
        <f t="shared" si="21"/>
        <v>0.51030713816979767</v>
      </c>
      <c r="M37" s="27">
        <f t="shared" si="22"/>
        <v>3.357262103505843</v>
      </c>
      <c r="N37"/>
      <c r="O37" s="51">
        <f t="shared" si="23"/>
        <v>33.212321724183369</v>
      </c>
      <c r="P37" s="27">
        <f t="shared" si="24"/>
        <v>3.357262103505843</v>
      </c>
      <c r="Q37" s="58">
        <f t="shared" si="25"/>
        <v>0.51030713816979767</v>
      </c>
      <c r="R37" s="156">
        <f t="shared" si="26"/>
        <v>1139.4895846576767</v>
      </c>
      <c r="S37" s="156">
        <f t="shared" si="27"/>
        <v>1117.1466516251733</v>
      </c>
      <c r="T37" s="153"/>
      <c r="U37" s="153"/>
      <c r="AD37" s="27"/>
      <c r="AE37" s="27"/>
      <c r="AG37" s="29"/>
      <c r="AH37" s="29"/>
      <c r="AI37"/>
      <c r="AL37" s="58"/>
    </row>
    <row r="38" spans="1:38" x14ac:dyDescent="0.2">
      <c r="A38" s="1">
        <v>146</v>
      </c>
      <c r="B38" s="1">
        <v>162</v>
      </c>
      <c r="C38" s="1" t="s">
        <v>92</v>
      </c>
      <c r="D38" s="66">
        <v>6</v>
      </c>
      <c r="E38">
        <v>1463</v>
      </c>
      <c r="F38">
        <v>1971</v>
      </c>
      <c r="G38">
        <v>6094</v>
      </c>
      <c r="H38">
        <v>1.0429999999999999</v>
      </c>
      <c r="I38" s="25">
        <f t="shared" si="18"/>
        <v>8.063767827441079E-2</v>
      </c>
      <c r="J38" s="25">
        <f t="shared" si="19"/>
        <v>3.8686828741857866E-2</v>
      </c>
      <c r="K38" s="27">
        <f t="shared" si="20"/>
        <v>2.084370337317504</v>
      </c>
      <c r="L38" s="27">
        <f t="shared" si="21"/>
        <v>0.47233136201683579</v>
      </c>
      <c r="M38" s="27">
        <f t="shared" si="22"/>
        <v>3.0918315575849822</v>
      </c>
      <c r="N38"/>
      <c r="O38" s="51">
        <f t="shared" si="23"/>
        <v>33.548133364358272</v>
      </c>
      <c r="P38" s="27">
        <f t="shared" si="24"/>
        <v>3.0918315575849822</v>
      </c>
      <c r="Q38" s="58">
        <f t="shared" si="25"/>
        <v>0.47233136201683579</v>
      </c>
      <c r="R38" s="156">
        <f t="shared" si="26"/>
        <v>1164.9708332314333</v>
      </c>
      <c r="S38" s="156">
        <f t="shared" si="27"/>
        <v>1116.9423137405881</v>
      </c>
      <c r="T38" s="153"/>
      <c r="U38" s="153"/>
      <c r="AD38" s="27"/>
      <c r="AE38" s="27"/>
      <c r="AG38" s="29"/>
      <c r="AH38" s="29"/>
      <c r="AI38"/>
      <c r="AL38" s="58"/>
    </row>
    <row r="39" spans="1:38" x14ac:dyDescent="0.2">
      <c r="A39" s="1">
        <v>146</v>
      </c>
      <c r="B39" s="1">
        <v>162</v>
      </c>
      <c r="C39" s="1" t="s">
        <v>92</v>
      </c>
      <c r="D39" s="66">
        <v>6</v>
      </c>
      <c r="E39">
        <v>1494</v>
      </c>
      <c r="F39">
        <v>2130</v>
      </c>
      <c r="G39">
        <v>6094</v>
      </c>
      <c r="H39">
        <v>1.0649999999999999</v>
      </c>
      <c r="I39" s="25">
        <f t="shared" si="18"/>
        <v>7.732598704076564E-2</v>
      </c>
      <c r="J39" s="25">
        <f t="shared" si="19"/>
        <v>3.9258824895233316E-2</v>
      </c>
      <c r="K39" s="27">
        <f t="shared" si="20"/>
        <v>1.9696459903504224</v>
      </c>
      <c r="L39" s="27">
        <f t="shared" si="21"/>
        <v>0.43707282372543826</v>
      </c>
      <c r="M39" s="27">
        <f t="shared" si="22"/>
        <v>2.8610328638497653</v>
      </c>
      <c r="N39"/>
      <c r="O39" s="51">
        <f t="shared" si="23"/>
        <v>33.548133364358272</v>
      </c>
      <c r="P39" s="27">
        <f t="shared" si="24"/>
        <v>2.8610328638497653</v>
      </c>
      <c r="Q39" s="58">
        <f t="shared" si="25"/>
        <v>0.43707282372543826</v>
      </c>
      <c r="R39" s="156"/>
      <c r="T39" s="153"/>
      <c r="U39" s="153"/>
      <c r="AD39" s="27"/>
      <c r="AE39" s="27"/>
      <c r="AG39" s="29"/>
      <c r="AH39" s="29"/>
      <c r="AI39"/>
      <c r="AL39" s="58"/>
    </row>
    <row r="40" spans="1:38" x14ac:dyDescent="0.2">
      <c r="E40"/>
      <c r="F40"/>
      <c r="G40"/>
      <c r="H40"/>
      <c r="I40" s="25"/>
      <c r="J40" s="25"/>
      <c r="K40" s="27"/>
      <c r="L40" s="27"/>
      <c r="M40" s="27"/>
      <c r="N40"/>
      <c r="O40" s="51"/>
      <c r="P40" s="27"/>
      <c r="Q40" s="58"/>
      <c r="R40" s="156"/>
      <c r="T40" s="153"/>
      <c r="U40" s="153"/>
      <c r="AD40" s="27"/>
      <c r="AE40" s="27"/>
      <c r="AG40" s="29"/>
      <c r="AH40" s="29"/>
      <c r="AI40"/>
      <c r="AL40" s="58"/>
    </row>
    <row r="41" spans="1:38" x14ac:dyDescent="0.2">
      <c r="E41"/>
      <c r="F41"/>
      <c r="G41"/>
      <c r="H41"/>
      <c r="I41" s="25"/>
      <c r="J41" s="25"/>
      <c r="K41" s="27"/>
      <c r="L41" s="27"/>
      <c r="M41" s="27"/>
      <c r="N41"/>
      <c r="O41" s="51"/>
      <c r="P41" s="27"/>
      <c r="Q41" s="58"/>
      <c r="R41" s="156"/>
      <c r="T41" s="153"/>
      <c r="U41" s="153"/>
      <c r="AD41" s="27"/>
      <c r="AE41" s="27"/>
      <c r="AG41" s="29"/>
      <c r="AH41" s="29"/>
      <c r="AI41"/>
      <c r="AL41" s="58"/>
    </row>
    <row r="42" spans="1:38" x14ac:dyDescent="0.2">
      <c r="A42" s="1">
        <v>147</v>
      </c>
      <c r="B42" s="1">
        <v>163</v>
      </c>
      <c r="C42" s="1" t="s">
        <v>92</v>
      </c>
      <c r="D42" s="66">
        <v>8</v>
      </c>
      <c r="E42">
        <v>766</v>
      </c>
      <c r="F42">
        <v>309</v>
      </c>
      <c r="G42">
        <v>2472</v>
      </c>
      <c r="H42" s="17">
        <v>0.54600000000000004</v>
      </c>
      <c r="I42" s="25">
        <f t="shared" ref="I42:I58" si="36">0.1515*(G42/1000)/(E42/1000)^2/($D$4/10)^4</f>
        <v>0.11932052197997474</v>
      </c>
      <c r="J42" s="25">
        <f t="shared" ref="J42:J58" si="37">0.5*(F42/1000)/(E42/1000)^3/($D$4/10)^5</f>
        <v>4.2255345355987593E-2</v>
      </c>
      <c r="K42" s="27">
        <f t="shared" ref="K42:K58" si="38">I42/J42</f>
        <v>2.8237971072000003</v>
      </c>
      <c r="L42" s="27">
        <f t="shared" ref="L42:L58" si="39">0.798*I42^1.5/J42</f>
        <v>0.77838409384992457</v>
      </c>
      <c r="M42" s="27">
        <f t="shared" ref="M42:M58" si="40">G42/F42</f>
        <v>8</v>
      </c>
      <c r="N42"/>
      <c r="O42" s="51">
        <f t="shared" ref="O42:O58" si="41">G42/(PI()*$D$4^2/4)</f>
        <v>13.608629090366531</v>
      </c>
      <c r="P42" s="27">
        <f t="shared" ref="P42:P58" si="42">M42</f>
        <v>8</v>
      </c>
      <c r="Q42" s="58">
        <f t="shared" ref="Q42:Q58" si="43">L42</f>
        <v>0.77838409384992457</v>
      </c>
      <c r="R42" s="156">
        <f t="shared" ref="R42:R54" si="44">E42*(PI()/30)*($D$4/2)</f>
        <v>609.95738773429798</v>
      </c>
      <c r="S42" s="156">
        <f t="shared" ref="S42:S54" si="45">R42/H42</f>
        <v>1117.1380727734395</v>
      </c>
      <c r="T42" s="153"/>
      <c r="U42" s="153"/>
      <c r="W42" s="49">
        <v>147</v>
      </c>
      <c r="X42" s="78">
        <v>8</v>
      </c>
      <c r="Y42" s="17">
        <v>0.72499999999999998</v>
      </c>
      <c r="Z42">
        <v>753</v>
      </c>
      <c r="AA42">
        <v>4298</v>
      </c>
      <c r="AB42">
        <v>810</v>
      </c>
      <c r="AC42">
        <v>1017</v>
      </c>
      <c r="AD42" s="27">
        <f t="shared" ref="AD42:AD53" si="46">0.1515*(AA42/1000)/(AC42/1000)^2/($D$4/10)^4</f>
        <v>0.11769248227057132</v>
      </c>
      <c r="AE42" s="27">
        <f t="shared" ref="AE42:AE53" si="47">0.5*(Z42/1000)/(AC42/1000)^3/($D$4/10)^5</f>
        <v>4.3998878065432394E-2</v>
      </c>
      <c r="AF42" s="29">
        <f t="shared" ref="AF42:AF53" si="48">AD42/AE42</f>
        <v>2.6748973484175296</v>
      </c>
      <c r="AG42" s="29">
        <f t="shared" ref="AG42:AG53" si="49">0.798*AD42^1.5/AE42</f>
        <v>0.732292140423209</v>
      </c>
      <c r="AH42" s="29">
        <f t="shared" ref="AH42:AH53" si="50">AA42/Z42</f>
        <v>5.7078353253652061</v>
      </c>
      <c r="AI42"/>
      <c r="AJ42" s="51">
        <f t="shared" ref="AJ42:AJ53" si="51">AA42/(PI()*$D$4^2/4)</f>
        <v>23.660957860192294</v>
      </c>
      <c r="AK42" s="29">
        <f t="shared" ref="AK42:AK53" si="52">AH42</f>
        <v>5.7078353253652061</v>
      </c>
      <c r="AL42" s="58">
        <f t="shared" ref="AL42:AL53" si="53">AG42</f>
        <v>0.732292140423209</v>
      </c>
    </row>
    <row r="43" spans="1:38" x14ac:dyDescent="0.2">
      <c r="A43" s="1">
        <v>147</v>
      </c>
      <c r="B43" s="1">
        <v>163</v>
      </c>
      <c r="C43" s="1" t="s">
        <v>92</v>
      </c>
      <c r="D43" s="66">
        <v>8</v>
      </c>
      <c r="E43">
        <v>894</v>
      </c>
      <c r="F43">
        <v>501</v>
      </c>
      <c r="G43">
        <v>3330</v>
      </c>
      <c r="H43" s="17">
        <v>0.63700000000000001</v>
      </c>
      <c r="I43" s="25">
        <f t="shared" si="36"/>
        <v>0.11800309911304965</v>
      </c>
      <c r="J43" s="25">
        <f t="shared" si="37"/>
        <v>4.3095770971749527E-2</v>
      </c>
      <c r="K43" s="27">
        <f t="shared" si="38"/>
        <v>2.7381596024910184</v>
      </c>
      <c r="L43" s="27">
        <f t="shared" si="39"/>
        <v>0.75059964868436635</v>
      </c>
      <c r="M43" s="27">
        <f t="shared" si="40"/>
        <v>6.6467065868263475</v>
      </c>
      <c r="N43"/>
      <c r="O43" s="51">
        <f t="shared" si="41"/>
        <v>18.332012488236469</v>
      </c>
      <c r="P43" s="27">
        <f t="shared" si="42"/>
        <v>6.6467065868263475</v>
      </c>
      <c r="Q43" s="58">
        <f t="shared" si="43"/>
        <v>0.75059964868436635</v>
      </c>
      <c r="R43" s="156">
        <f t="shared" si="44"/>
        <v>711.88238202932416</v>
      </c>
      <c r="S43" s="156">
        <f t="shared" si="45"/>
        <v>1117.5547598576518</v>
      </c>
      <c r="T43" s="153"/>
      <c r="U43" s="153"/>
      <c r="W43" s="49">
        <v>147</v>
      </c>
      <c r="X43" s="78">
        <v>8</v>
      </c>
      <c r="Y43" s="17">
        <v>0.75</v>
      </c>
      <c r="Z43">
        <v>840</v>
      </c>
      <c r="AA43">
        <v>4611</v>
      </c>
      <c r="AB43">
        <v>838</v>
      </c>
      <c r="AC43">
        <v>1053</v>
      </c>
      <c r="AD43" s="27">
        <f t="shared" si="46"/>
        <v>0.1177775720592928</v>
      </c>
      <c r="AE43" s="27">
        <f t="shared" si="47"/>
        <v>4.4218464506271142E-2</v>
      </c>
      <c r="AF43" s="29">
        <f t="shared" si="48"/>
        <v>2.6635382610942853</v>
      </c>
      <c r="AG43" s="29">
        <f t="shared" si="49"/>
        <v>0.72944597069880035</v>
      </c>
      <c r="AH43" s="29">
        <f t="shared" si="50"/>
        <v>5.4892857142857139</v>
      </c>
      <c r="AI43"/>
      <c r="AJ43" s="51">
        <f t="shared" si="51"/>
        <v>25.384056931909416</v>
      </c>
      <c r="AK43" s="29">
        <f t="shared" si="52"/>
        <v>5.4892857142857139</v>
      </c>
      <c r="AL43" s="58">
        <f t="shared" si="53"/>
        <v>0.72944597069880035</v>
      </c>
    </row>
    <row r="44" spans="1:38" x14ac:dyDescent="0.2">
      <c r="A44" s="1">
        <v>147</v>
      </c>
      <c r="B44" s="1">
        <v>163</v>
      </c>
      <c r="C44" s="1" t="s">
        <v>92</v>
      </c>
      <c r="D44" s="66">
        <v>8</v>
      </c>
      <c r="E44">
        <v>1019</v>
      </c>
      <c r="F44">
        <v>756</v>
      </c>
      <c r="G44">
        <v>4311</v>
      </c>
      <c r="H44" s="17">
        <v>0.72599999999999998</v>
      </c>
      <c r="I44" s="25">
        <f t="shared" si="36"/>
        <v>0.11758552762343631</v>
      </c>
      <c r="J44" s="25">
        <f t="shared" si="37"/>
        <v>4.3914579496931561E-2</v>
      </c>
      <c r="K44" s="27">
        <f t="shared" si="38"/>
        <v>2.6775965743142858</v>
      </c>
      <c r="L44" s="27">
        <f t="shared" si="39"/>
        <v>0.73269794115456754</v>
      </c>
      <c r="M44" s="27">
        <f t="shared" si="40"/>
        <v>5.7023809523809526</v>
      </c>
      <c r="N44"/>
      <c r="O44" s="51">
        <f t="shared" si="41"/>
        <v>23.732524275311537</v>
      </c>
      <c r="P44" s="27">
        <f t="shared" si="42"/>
        <v>5.7023809523809526</v>
      </c>
      <c r="Q44" s="58">
        <f t="shared" si="43"/>
        <v>0.73269794115456754</v>
      </c>
      <c r="R44" s="156">
        <f t="shared" si="44"/>
        <v>811.41850927056078</v>
      </c>
      <c r="S44" s="156">
        <f t="shared" si="45"/>
        <v>1117.6563488575218</v>
      </c>
      <c r="T44" s="153"/>
      <c r="U44" s="153"/>
      <c r="W44" s="49">
        <v>147</v>
      </c>
      <c r="X44" s="78">
        <v>8</v>
      </c>
      <c r="Y44" s="17">
        <v>0.77500000000000002</v>
      </c>
      <c r="Z44">
        <v>934</v>
      </c>
      <c r="AA44">
        <v>4939</v>
      </c>
      <c r="AB44">
        <v>866</v>
      </c>
      <c r="AC44">
        <v>1088</v>
      </c>
      <c r="AD44" s="27">
        <f t="shared" si="46"/>
        <v>0.11816951493927956</v>
      </c>
      <c r="AE44" s="27">
        <f t="shared" si="47"/>
        <v>4.4572775212879258E-2</v>
      </c>
      <c r="AF44" s="29">
        <f t="shared" si="48"/>
        <v>2.6511590174698076</v>
      </c>
      <c r="AG44" s="29">
        <f t="shared" si="49"/>
        <v>0.72726283642800404</v>
      </c>
      <c r="AH44" s="29">
        <f t="shared" si="50"/>
        <v>5.2880085653104922</v>
      </c>
      <c r="AI44"/>
      <c r="AJ44" s="51">
        <f t="shared" si="51"/>
        <v>27.18973263645643</v>
      </c>
      <c r="AK44" s="29">
        <f t="shared" si="52"/>
        <v>5.2880085653104922</v>
      </c>
      <c r="AL44" s="58">
        <f t="shared" si="53"/>
        <v>0.72726283642800404</v>
      </c>
    </row>
    <row r="45" spans="1:38" x14ac:dyDescent="0.2">
      <c r="A45" s="1">
        <v>147</v>
      </c>
      <c r="B45" s="1">
        <v>163</v>
      </c>
      <c r="C45" s="1" t="s">
        <v>92</v>
      </c>
      <c r="D45" s="66">
        <v>8</v>
      </c>
      <c r="E45">
        <v>1147</v>
      </c>
      <c r="F45">
        <v>1093</v>
      </c>
      <c r="G45">
        <v>5475</v>
      </c>
      <c r="H45" s="17">
        <v>0.81699999999999995</v>
      </c>
      <c r="I45" s="25">
        <f t="shared" si="36"/>
        <v>0.11786408936264917</v>
      </c>
      <c r="J45" s="25">
        <f t="shared" si="37"/>
        <v>4.4518384211855756E-2</v>
      </c>
      <c r="K45" s="27">
        <f t="shared" si="38"/>
        <v>2.6475374488380603</v>
      </c>
      <c r="L45" s="27">
        <f t="shared" si="39"/>
        <v>0.72533019251647524</v>
      </c>
      <c r="M45" s="27">
        <f t="shared" si="40"/>
        <v>5.0091491308325713</v>
      </c>
      <c r="N45"/>
      <c r="O45" s="51">
        <f t="shared" si="41"/>
        <v>30.14047098291131</v>
      </c>
      <c r="P45" s="27">
        <f t="shared" si="42"/>
        <v>5.0091491308325713</v>
      </c>
      <c r="Q45" s="58">
        <f t="shared" si="43"/>
        <v>0.72533019251647524</v>
      </c>
      <c r="R45" s="156">
        <f t="shared" si="44"/>
        <v>913.34350356558718</v>
      </c>
      <c r="S45" s="156">
        <f t="shared" si="45"/>
        <v>1117.923504976239</v>
      </c>
      <c r="T45" s="153"/>
      <c r="U45" s="153"/>
      <c r="W45" s="49">
        <v>147</v>
      </c>
      <c r="X45" s="78">
        <v>8</v>
      </c>
      <c r="Y45" s="17">
        <v>0.8</v>
      </c>
      <c r="Z45">
        <v>1034</v>
      </c>
      <c r="AA45">
        <v>5282</v>
      </c>
      <c r="AB45">
        <v>893</v>
      </c>
      <c r="AC45">
        <v>1123</v>
      </c>
      <c r="AD45" s="27">
        <f t="shared" si="46"/>
        <v>0.11862141539804209</v>
      </c>
      <c r="AE45" s="27">
        <f t="shared" si="47"/>
        <v>4.4873583743594722E-2</v>
      </c>
      <c r="AF45" s="29">
        <f t="shared" si="48"/>
        <v>2.6434575868920693</v>
      </c>
      <c r="AG45" s="29">
        <f t="shared" si="49"/>
        <v>0.72653541518411979</v>
      </c>
      <c r="AH45" s="29">
        <f t="shared" si="50"/>
        <v>5.1083172147001932</v>
      </c>
      <c r="AI45"/>
      <c r="AJ45" s="51">
        <f t="shared" si="51"/>
        <v>29.077984973833342</v>
      </c>
      <c r="AK45" s="29">
        <f t="shared" si="52"/>
        <v>5.1083172147001932</v>
      </c>
      <c r="AL45" s="58">
        <f t="shared" si="53"/>
        <v>0.72653541518411979</v>
      </c>
    </row>
    <row r="46" spans="1:38" x14ac:dyDescent="0.2">
      <c r="A46" s="1">
        <v>147</v>
      </c>
      <c r="B46" s="1">
        <v>163</v>
      </c>
      <c r="C46" s="1" t="s">
        <v>92</v>
      </c>
      <c r="D46" s="66">
        <v>8</v>
      </c>
      <c r="E46">
        <v>1176</v>
      </c>
      <c r="F46">
        <v>1203</v>
      </c>
      <c r="G46">
        <v>5843</v>
      </c>
      <c r="H46" s="17">
        <v>0.83799999999999997</v>
      </c>
      <c r="I46" s="25">
        <f t="shared" si="36"/>
        <v>0.11965902511464277</v>
      </c>
      <c r="J46" s="25">
        <f t="shared" si="37"/>
        <v>4.5462482529306035E-2</v>
      </c>
      <c r="K46" s="27">
        <f t="shared" si="38"/>
        <v>2.6320389573426426</v>
      </c>
      <c r="L46" s="27">
        <f t="shared" si="39"/>
        <v>0.72655406096652775</v>
      </c>
      <c r="M46" s="27">
        <f t="shared" si="40"/>
        <v>4.8570241064006652</v>
      </c>
      <c r="N46"/>
      <c r="O46" s="51">
        <f t="shared" si="41"/>
        <v>32.166351041671376</v>
      </c>
      <c r="P46" s="27">
        <f t="shared" si="42"/>
        <v>4.8570241064006652</v>
      </c>
      <c r="Q46" s="58">
        <f t="shared" si="43"/>
        <v>0.72655406096652775</v>
      </c>
      <c r="R46" s="156">
        <f t="shared" si="44"/>
        <v>936.4358850855541</v>
      </c>
      <c r="S46" s="156">
        <f t="shared" si="45"/>
        <v>1117.465256665339</v>
      </c>
      <c r="T46" s="153"/>
      <c r="U46" s="153"/>
      <c r="W46" s="49">
        <v>147</v>
      </c>
      <c r="X46" s="78">
        <v>8</v>
      </c>
      <c r="Y46" s="17">
        <v>0.82499999999999996</v>
      </c>
      <c r="Z46">
        <v>1138</v>
      </c>
      <c r="AA46">
        <v>5620</v>
      </c>
      <c r="AB46">
        <v>921</v>
      </c>
      <c r="AC46">
        <v>1158</v>
      </c>
      <c r="AD46" s="27">
        <f t="shared" si="46"/>
        <v>0.11869800350290592</v>
      </c>
      <c r="AE46" s="27">
        <f t="shared" si="47"/>
        <v>4.5042871476298652E-2</v>
      </c>
      <c r="AF46" s="29">
        <f t="shared" si="48"/>
        <v>2.6352228357680141</v>
      </c>
      <c r="AG46" s="29">
        <f t="shared" si="49"/>
        <v>0.72450592872521746</v>
      </c>
      <c r="AH46" s="29">
        <f t="shared" si="50"/>
        <v>4.9384885764499122</v>
      </c>
      <c r="AI46"/>
      <c r="AJ46" s="51">
        <f t="shared" si="51"/>
        <v>30.938711766933618</v>
      </c>
      <c r="AK46" s="29">
        <f t="shared" si="52"/>
        <v>4.9384885764499122</v>
      </c>
      <c r="AL46" s="58">
        <f t="shared" si="53"/>
        <v>0.72450592872521746</v>
      </c>
    </row>
    <row r="47" spans="1:38" x14ac:dyDescent="0.2">
      <c r="A47" s="1">
        <v>147</v>
      </c>
      <c r="B47" s="1">
        <v>163</v>
      </c>
      <c r="C47" s="1" t="s">
        <v>92</v>
      </c>
      <c r="D47" s="66">
        <v>8</v>
      </c>
      <c r="E47">
        <v>1180</v>
      </c>
      <c r="F47">
        <v>1217</v>
      </c>
      <c r="G47">
        <v>5904</v>
      </c>
      <c r="H47" s="17">
        <v>0.84099999999999997</v>
      </c>
      <c r="I47" s="25">
        <f t="shared" si="36"/>
        <v>0.12008991892144728</v>
      </c>
      <c r="J47" s="25">
        <f t="shared" si="37"/>
        <v>4.5525428411421702E-2</v>
      </c>
      <c r="K47" s="27">
        <f t="shared" si="38"/>
        <v>2.6378646640328678</v>
      </c>
      <c r="L47" s="27">
        <f t="shared" si="39"/>
        <v>0.72947208530299446</v>
      </c>
      <c r="M47" s="27">
        <f t="shared" si="40"/>
        <v>4.8512736236647491</v>
      </c>
      <c r="N47"/>
      <c r="O47" s="51">
        <f t="shared" si="41"/>
        <v>32.502162681846279</v>
      </c>
      <c r="P47" s="27">
        <f t="shared" si="42"/>
        <v>4.8512736236647491</v>
      </c>
      <c r="Q47" s="58">
        <f t="shared" si="43"/>
        <v>0.72947208530299446</v>
      </c>
      <c r="R47" s="156">
        <f t="shared" si="44"/>
        <v>939.62104115727357</v>
      </c>
      <c r="S47" s="156">
        <f t="shared" si="45"/>
        <v>1117.266398522323</v>
      </c>
      <c r="T47" s="153"/>
      <c r="U47" s="153"/>
      <c r="W47" s="49">
        <v>147</v>
      </c>
      <c r="X47" s="78">
        <v>8</v>
      </c>
      <c r="Y47" s="17">
        <v>0.85</v>
      </c>
      <c r="Z47">
        <v>1255</v>
      </c>
      <c r="AA47">
        <v>5981</v>
      </c>
      <c r="AB47">
        <v>949</v>
      </c>
      <c r="AC47">
        <v>1193</v>
      </c>
      <c r="AD47" s="27">
        <f t="shared" si="46"/>
        <v>0.11901922896656815</v>
      </c>
      <c r="AE47" s="27">
        <f t="shared" si="47"/>
        <v>4.5428864306303766E-2</v>
      </c>
      <c r="AF47" s="29">
        <f t="shared" si="48"/>
        <v>2.6199032439834267</v>
      </c>
      <c r="AG47" s="29">
        <f t="shared" si="49"/>
        <v>0.72126807580176855</v>
      </c>
      <c r="AH47" s="29">
        <f t="shared" si="50"/>
        <v>4.7657370517928284</v>
      </c>
      <c r="AI47"/>
      <c r="AJ47" s="51">
        <f t="shared" si="51"/>
        <v>32.926056063706405</v>
      </c>
      <c r="AK47" s="29">
        <f t="shared" si="52"/>
        <v>4.7657370517928284</v>
      </c>
      <c r="AL47" s="58">
        <f t="shared" si="53"/>
        <v>0.72126807580176855</v>
      </c>
    </row>
    <row r="48" spans="1:38" x14ac:dyDescent="0.2">
      <c r="A48" s="1">
        <v>147</v>
      </c>
      <c r="B48" s="1">
        <v>163</v>
      </c>
      <c r="C48" s="1" t="s">
        <v>92</v>
      </c>
      <c r="D48" s="66">
        <v>8</v>
      </c>
      <c r="E48">
        <v>1208</v>
      </c>
      <c r="F48">
        <v>1302</v>
      </c>
      <c r="G48">
        <v>6088</v>
      </c>
      <c r="H48" s="17">
        <v>0.86099999999999999</v>
      </c>
      <c r="I48" s="25">
        <f t="shared" si="36"/>
        <v>0.11815850640702746</v>
      </c>
      <c r="J48" s="25">
        <f t="shared" si="37"/>
        <v>4.5396217323492472E-2</v>
      </c>
      <c r="K48" s="27">
        <f t="shared" si="38"/>
        <v>2.6028271378875574</v>
      </c>
      <c r="L48" s="27">
        <f t="shared" si="39"/>
        <v>0.71397123314946564</v>
      </c>
      <c r="M48" s="27">
        <f t="shared" si="40"/>
        <v>4.6758832565284179</v>
      </c>
      <c r="N48"/>
      <c r="O48" s="51">
        <f t="shared" si="41"/>
        <v>33.515102711226312</v>
      </c>
      <c r="P48" s="27">
        <f t="shared" si="42"/>
        <v>4.6758832565284179</v>
      </c>
      <c r="Q48" s="58">
        <f t="shared" si="43"/>
        <v>0.71397123314946564</v>
      </c>
      <c r="R48" s="156">
        <f t="shared" si="44"/>
        <v>961.91713365931059</v>
      </c>
      <c r="S48" s="156">
        <f t="shared" si="45"/>
        <v>1117.209214470744</v>
      </c>
      <c r="T48" s="153"/>
      <c r="U48" s="153"/>
      <c r="W48" s="49">
        <v>147</v>
      </c>
      <c r="X48" s="78">
        <v>8</v>
      </c>
      <c r="Y48" s="17">
        <v>0.875</v>
      </c>
      <c r="Z48">
        <v>1382</v>
      </c>
      <c r="AA48">
        <v>6332</v>
      </c>
      <c r="AB48">
        <v>977</v>
      </c>
      <c r="AC48">
        <v>1228</v>
      </c>
      <c r="AD48" s="27">
        <f t="shared" si="46"/>
        <v>0.1189236937863031</v>
      </c>
      <c r="AE48" s="27">
        <f t="shared" si="47"/>
        <v>4.5869333285465282E-2</v>
      </c>
      <c r="AF48" s="29">
        <f t="shared" si="48"/>
        <v>2.5926623577933432</v>
      </c>
      <c r="AG48" s="29">
        <f t="shared" si="49"/>
        <v>0.71348204537969151</v>
      </c>
      <c r="AH48" s="29">
        <f t="shared" si="50"/>
        <v>4.5817655571635312</v>
      </c>
      <c r="AI48"/>
      <c r="AJ48" s="51">
        <f t="shared" si="51"/>
        <v>34.858349271925924</v>
      </c>
      <c r="AK48" s="29">
        <f t="shared" si="52"/>
        <v>4.5817655571635312</v>
      </c>
      <c r="AL48" s="58">
        <f t="shared" si="53"/>
        <v>0.71348204537969151</v>
      </c>
    </row>
    <row r="49" spans="1:38" x14ac:dyDescent="0.2">
      <c r="A49" s="1">
        <v>147</v>
      </c>
      <c r="B49" s="1">
        <v>163</v>
      </c>
      <c r="C49" s="1" t="s">
        <v>92</v>
      </c>
      <c r="D49" s="66">
        <v>8</v>
      </c>
      <c r="E49">
        <v>1242</v>
      </c>
      <c r="F49">
        <v>1438</v>
      </c>
      <c r="G49">
        <v>6476</v>
      </c>
      <c r="H49" s="17">
        <v>0.88500000000000001</v>
      </c>
      <c r="I49" s="25">
        <f t="shared" si="36"/>
        <v>0.1189016457392454</v>
      </c>
      <c r="J49" s="25">
        <f t="shared" si="37"/>
        <v>4.613213811309843E-2</v>
      </c>
      <c r="K49" s="27">
        <f t="shared" si="38"/>
        <v>2.5774145878030597</v>
      </c>
      <c r="L49" s="27">
        <f t="shared" si="39"/>
        <v>0.7092202160290052</v>
      </c>
      <c r="M49" s="27">
        <f t="shared" si="40"/>
        <v>4.5034770514603615</v>
      </c>
      <c r="N49"/>
      <c r="O49" s="51">
        <f t="shared" si="41"/>
        <v>35.651084947092905</v>
      </c>
      <c r="P49" s="27">
        <f t="shared" si="42"/>
        <v>4.5034770514603615</v>
      </c>
      <c r="Q49" s="58">
        <f t="shared" si="43"/>
        <v>0.7092202160290052</v>
      </c>
      <c r="R49" s="156">
        <f t="shared" si="44"/>
        <v>988.99096026892698</v>
      </c>
      <c r="S49" s="156">
        <f t="shared" si="45"/>
        <v>1117.503909908392</v>
      </c>
      <c r="T49" s="153"/>
      <c r="U49" s="153"/>
      <c r="W49" s="49">
        <v>147</v>
      </c>
      <c r="X49" s="78">
        <v>8</v>
      </c>
      <c r="Y49" s="17">
        <v>0.9</v>
      </c>
      <c r="Z49">
        <v>1528</v>
      </c>
      <c r="AA49">
        <v>6734</v>
      </c>
      <c r="AB49">
        <v>1005</v>
      </c>
      <c r="AC49">
        <v>1263</v>
      </c>
      <c r="AD49" s="27">
        <f t="shared" si="46"/>
        <v>0.11956129995515319</v>
      </c>
      <c r="AE49" s="27">
        <f t="shared" si="47"/>
        <v>4.6614688629266578E-2</v>
      </c>
      <c r="AF49" s="29">
        <f t="shared" si="48"/>
        <v>2.5648846634167537</v>
      </c>
      <c r="AG49" s="29">
        <f t="shared" si="49"/>
        <v>0.70772745932870051</v>
      </c>
      <c r="AH49" s="29">
        <f t="shared" si="50"/>
        <v>4.407068062827225</v>
      </c>
      <c r="AI49"/>
      <c r="AJ49" s="51">
        <f t="shared" si="51"/>
        <v>37.071403031767083</v>
      </c>
      <c r="AK49" s="29">
        <f t="shared" si="52"/>
        <v>4.407068062827225</v>
      </c>
      <c r="AL49" s="58">
        <f t="shared" si="53"/>
        <v>0.70772745932870051</v>
      </c>
    </row>
    <row r="50" spans="1:38" x14ac:dyDescent="0.2">
      <c r="A50" s="1">
        <v>147</v>
      </c>
      <c r="B50" s="1">
        <v>163</v>
      </c>
      <c r="C50" s="1" t="s">
        <v>92</v>
      </c>
      <c r="D50" s="66">
        <v>8</v>
      </c>
      <c r="E50">
        <v>1264</v>
      </c>
      <c r="F50">
        <v>1537</v>
      </c>
      <c r="G50">
        <v>6782</v>
      </c>
      <c r="H50" s="17">
        <v>0.90100000000000002</v>
      </c>
      <c r="I50" s="25">
        <f t="shared" si="36"/>
        <v>0.12022308137717357</v>
      </c>
      <c r="J50" s="25">
        <f t="shared" si="37"/>
        <v>4.6778051826101813E-2</v>
      </c>
      <c r="K50" s="27">
        <f t="shared" si="38"/>
        <v>2.5700745688192588</v>
      </c>
      <c r="L50" s="27">
        <f t="shared" si="39"/>
        <v>0.7111194267193901</v>
      </c>
      <c r="M50" s="27">
        <f t="shared" si="40"/>
        <v>4.4124918672739106</v>
      </c>
      <c r="N50"/>
      <c r="O50" s="51">
        <f t="shared" si="41"/>
        <v>37.335648256822743</v>
      </c>
      <c r="P50" s="27">
        <f t="shared" si="42"/>
        <v>4.4124918672739106</v>
      </c>
      <c r="Q50" s="58">
        <f t="shared" si="43"/>
        <v>0.7111194267193901</v>
      </c>
      <c r="R50" s="156">
        <f t="shared" si="44"/>
        <v>1006.5093186633845</v>
      </c>
      <c r="S50" s="156">
        <f t="shared" si="45"/>
        <v>1117.1024624454878</v>
      </c>
      <c r="T50" s="153"/>
      <c r="U50" s="153"/>
      <c r="W50" s="49">
        <v>147</v>
      </c>
      <c r="X50" s="78">
        <v>8</v>
      </c>
      <c r="Y50" s="17">
        <v>0.92500000000000004</v>
      </c>
      <c r="Z50">
        <v>1696</v>
      </c>
      <c r="AA50">
        <v>7161</v>
      </c>
      <c r="AB50">
        <v>1033</v>
      </c>
      <c r="AC50">
        <v>1298</v>
      </c>
      <c r="AD50" s="27">
        <f t="shared" si="46"/>
        <v>0.12037838324997253</v>
      </c>
      <c r="AE50" s="27">
        <f t="shared" si="47"/>
        <v>4.7666279538352674E-2</v>
      </c>
      <c r="AF50" s="29">
        <f t="shared" si="48"/>
        <v>2.525441138176415</v>
      </c>
      <c r="AG50" s="29">
        <f t="shared" si="49"/>
        <v>0.69922089037673263</v>
      </c>
      <c r="AH50" s="29">
        <f t="shared" si="50"/>
        <v>4.2222877358490569</v>
      </c>
      <c r="AI50"/>
      <c r="AJ50" s="51">
        <f t="shared" si="51"/>
        <v>39.422084512991397</v>
      </c>
      <c r="AK50" s="29">
        <f t="shared" si="52"/>
        <v>4.2222877358490569</v>
      </c>
      <c r="AL50" s="58">
        <f t="shared" si="53"/>
        <v>0.69922089037673263</v>
      </c>
    </row>
    <row r="51" spans="1:38" x14ac:dyDescent="0.2">
      <c r="A51" s="1">
        <v>147</v>
      </c>
      <c r="B51" s="1">
        <v>163</v>
      </c>
      <c r="C51" s="1" t="s">
        <v>92</v>
      </c>
      <c r="D51" s="66">
        <v>8</v>
      </c>
      <c r="E51">
        <v>1305</v>
      </c>
      <c r="F51">
        <v>1729</v>
      </c>
      <c r="G51">
        <v>7252</v>
      </c>
      <c r="H51" s="17">
        <v>0.93</v>
      </c>
      <c r="I51" s="25">
        <f t="shared" si="36"/>
        <v>0.12060379934954046</v>
      </c>
      <c r="J51" s="25">
        <f t="shared" si="37"/>
        <v>4.7815967022129549E-2</v>
      </c>
      <c r="K51" s="27">
        <f t="shared" si="38"/>
        <v>2.5222495091174086</v>
      </c>
      <c r="L51" s="27">
        <f t="shared" si="39"/>
        <v>0.69899075590673532</v>
      </c>
      <c r="M51" s="27">
        <f t="shared" si="40"/>
        <v>4.1943319838056681</v>
      </c>
      <c r="N51"/>
      <c r="O51" s="51">
        <f t="shared" si="41"/>
        <v>39.923049418826089</v>
      </c>
      <c r="P51" s="27">
        <f t="shared" si="42"/>
        <v>4.1943319838056681</v>
      </c>
      <c r="Q51" s="58">
        <f t="shared" si="43"/>
        <v>0.69899075590673532</v>
      </c>
      <c r="R51" s="156">
        <f t="shared" si="44"/>
        <v>1039.1571683985101</v>
      </c>
      <c r="S51" s="156">
        <f t="shared" si="45"/>
        <v>1117.3732993532365</v>
      </c>
      <c r="T51" s="153"/>
      <c r="U51" s="153"/>
      <c r="W51" s="49">
        <v>147</v>
      </c>
      <c r="X51" s="78">
        <v>8</v>
      </c>
      <c r="Y51" s="17">
        <v>0.95</v>
      </c>
      <c r="Z51">
        <v>1881</v>
      </c>
      <c r="AA51">
        <v>7550</v>
      </c>
      <c r="AB51">
        <v>1061</v>
      </c>
      <c r="AC51">
        <v>1333</v>
      </c>
      <c r="AD51" s="27">
        <f t="shared" si="46"/>
        <v>0.12034023914670637</v>
      </c>
      <c r="AE51" s="27">
        <f t="shared" si="47"/>
        <v>4.8809890387110845E-2</v>
      </c>
      <c r="AF51" s="29">
        <f t="shared" si="48"/>
        <v>2.4654888218819773</v>
      </c>
      <c r="AG51" s="29">
        <f t="shared" si="49"/>
        <v>0.68251368581967642</v>
      </c>
      <c r="AH51" s="29">
        <f t="shared" si="50"/>
        <v>4.0138224348750668</v>
      </c>
      <c r="AI51"/>
      <c r="AJ51" s="51">
        <f t="shared" si="51"/>
        <v>41.563571857713313</v>
      </c>
      <c r="AK51" s="29">
        <f t="shared" si="52"/>
        <v>4.0138224348750668</v>
      </c>
      <c r="AL51" s="58">
        <f t="shared" si="53"/>
        <v>0.68251368581967642</v>
      </c>
    </row>
    <row r="52" spans="1:38" x14ac:dyDescent="0.2">
      <c r="A52" s="1">
        <v>147</v>
      </c>
      <c r="B52" s="1">
        <v>163</v>
      </c>
      <c r="C52" s="1" t="s">
        <v>92</v>
      </c>
      <c r="D52" s="66">
        <v>8</v>
      </c>
      <c r="E52">
        <v>1336</v>
      </c>
      <c r="F52">
        <v>1896</v>
      </c>
      <c r="G52">
        <v>7559</v>
      </c>
      <c r="H52" s="17">
        <v>0.95199999999999996</v>
      </c>
      <c r="I52" s="25">
        <f t="shared" si="36"/>
        <v>0.11994320418255108</v>
      </c>
      <c r="J52" s="25">
        <f t="shared" si="37"/>
        <v>4.8868436413196922E-2</v>
      </c>
      <c r="K52" s="27">
        <f t="shared" si="38"/>
        <v>2.4544105149670887</v>
      </c>
      <c r="L52" s="27">
        <f t="shared" si="39"/>
        <v>0.67832514670814137</v>
      </c>
      <c r="M52" s="27">
        <f t="shared" si="40"/>
        <v>3.986814345991561</v>
      </c>
      <c r="N52"/>
      <c r="O52" s="51">
        <f t="shared" si="41"/>
        <v>41.613117837411252</v>
      </c>
      <c r="P52" s="27">
        <f t="shared" si="42"/>
        <v>3.986814345991561</v>
      </c>
      <c r="Q52" s="58">
        <f t="shared" si="43"/>
        <v>0.67832514670814137</v>
      </c>
      <c r="R52" s="156">
        <f t="shared" si="44"/>
        <v>1063.8421279543368</v>
      </c>
      <c r="S52" s="156">
        <f t="shared" si="45"/>
        <v>1117.4812268427909</v>
      </c>
      <c r="T52" s="153"/>
      <c r="U52" s="153"/>
      <c r="W52" s="49">
        <v>147</v>
      </c>
      <c r="X52" s="78">
        <v>8</v>
      </c>
      <c r="Y52" s="17">
        <v>0.97499999999999998</v>
      </c>
      <c r="Z52">
        <v>2078</v>
      </c>
      <c r="AA52">
        <v>7838</v>
      </c>
      <c r="AB52">
        <v>1089</v>
      </c>
      <c r="AC52">
        <v>1368</v>
      </c>
      <c r="AD52" s="27">
        <f t="shared" si="46"/>
        <v>0.11861982576481311</v>
      </c>
      <c r="AE52" s="27">
        <f t="shared" si="47"/>
        <v>4.9888073817451098E-2</v>
      </c>
      <c r="AF52" s="29">
        <f t="shared" si="48"/>
        <v>2.3777190957274303</v>
      </c>
      <c r="AG52" s="29">
        <f t="shared" si="49"/>
        <v>0.65349471235256085</v>
      </c>
      <c r="AH52" s="29">
        <f t="shared" si="50"/>
        <v>3.7718960538979789</v>
      </c>
      <c r="AI52"/>
      <c r="AJ52" s="51">
        <f t="shared" si="51"/>
        <v>43.149043208047281</v>
      </c>
      <c r="AK52" s="29">
        <f t="shared" si="52"/>
        <v>3.7718960538979789</v>
      </c>
      <c r="AL52" s="58">
        <f t="shared" si="53"/>
        <v>0.65349471235256085</v>
      </c>
    </row>
    <row r="53" spans="1:38" x14ac:dyDescent="0.2">
      <c r="A53" s="1">
        <v>147</v>
      </c>
      <c r="B53" s="1">
        <v>163</v>
      </c>
      <c r="C53" s="1" t="s">
        <v>92</v>
      </c>
      <c r="D53" s="66">
        <v>8</v>
      </c>
      <c r="E53">
        <v>1369</v>
      </c>
      <c r="F53">
        <v>2090</v>
      </c>
      <c r="G53">
        <v>7886</v>
      </c>
      <c r="H53" s="17">
        <v>0.97599999999999998</v>
      </c>
      <c r="I53" s="25">
        <f t="shared" si="36"/>
        <v>0.11917196321335925</v>
      </c>
      <c r="J53" s="25">
        <f t="shared" si="37"/>
        <v>5.006629186187541E-2</v>
      </c>
      <c r="K53" s="27">
        <f t="shared" si="38"/>
        <v>2.3802833959050718</v>
      </c>
      <c r="L53" s="27">
        <f t="shared" si="39"/>
        <v>0.65572026452850429</v>
      </c>
      <c r="M53" s="27">
        <f t="shared" si="40"/>
        <v>3.7732057416267941</v>
      </c>
      <c r="N53"/>
      <c r="O53" s="51">
        <f t="shared" si="41"/>
        <v>43.413288433102942</v>
      </c>
      <c r="P53" s="27">
        <f t="shared" si="42"/>
        <v>3.7732057416267941</v>
      </c>
      <c r="Q53" s="58">
        <f t="shared" si="43"/>
        <v>0.65572026452850429</v>
      </c>
      <c r="R53" s="156">
        <f t="shared" si="44"/>
        <v>1090.1196655460235</v>
      </c>
      <c r="S53" s="156">
        <f t="shared" si="45"/>
        <v>1116.9258868299421</v>
      </c>
      <c r="T53" s="153"/>
      <c r="U53" s="153"/>
      <c r="W53" s="49">
        <v>147</v>
      </c>
      <c r="X53" s="78">
        <v>8</v>
      </c>
      <c r="Y53" s="17">
        <v>1</v>
      </c>
      <c r="Z53">
        <v>2295</v>
      </c>
      <c r="AA53">
        <v>8085</v>
      </c>
      <c r="AB53">
        <v>1117</v>
      </c>
      <c r="AC53">
        <v>1403</v>
      </c>
      <c r="AD53" s="27">
        <f t="shared" si="46"/>
        <v>0.11632924236156135</v>
      </c>
      <c r="AE53" s="27">
        <f t="shared" si="47"/>
        <v>5.1076268560912907E-2</v>
      </c>
      <c r="AF53" s="29">
        <f t="shared" si="48"/>
        <v>2.2775595328156868</v>
      </c>
      <c r="AG53" s="29">
        <f t="shared" si="49"/>
        <v>0.61989349486045497</v>
      </c>
      <c r="AH53" s="29">
        <f t="shared" si="50"/>
        <v>3.522875816993464</v>
      </c>
      <c r="AI53"/>
      <c r="AJ53" s="51">
        <f t="shared" si="51"/>
        <v>44.508805095312866</v>
      </c>
      <c r="AK53" s="29">
        <f t="shared" si="52"/>
        <v>3.522875816993464</v>
      </c>
      <c r="AL53" s="58">
        <f t="shared" si="53"/>
        <v>0.61989349486045497</v>
      </c>
    </row>
    <row r="54" spans="1:38" x14ac:dyDescent="0.2">
      <c r="A54" s="1">
        <v>147</v>
      </c>
      <c r="B54" s="1">
        <v>163</v>
      </c>
      <c r="C54" s="1" t="s">
        <v>92</v>
      </c>
      <c r="D54" s="66">
        <v>8</v>
      </c>
      <c r="E54">
        <v>1400</v>
      </c>
      <c r="F54">
        <v>2263</v>
      </c>
      <c r="G54">
        <v>8008</v>
      </c>
      <c r="H54" s="17">
        <v>0.998</v>
      </c>
      <c r="I54" s="25">
        <f t="shared" si="36"/>
        <v>0.11571567965635847</v>
      </c>
      <c r="J54" s="25">
        <f t="shared" si="37"/>
        <v>5.0688557472608226E-2</v>
      </c>
      <c r="K54" s="27">
        <f t="shared" si="38"/>
        <v>2.282875769721608</v>
      </c>
      <c r="L54" s="27">
        <f t="shared" si="39"/>
        <v>0.61969968467721148</v>
      </c>
      <c r="M54" s="27">
        <f t="shared" si="40"/>
        <v>3.5386654882898805</v>
      </c>
      <c r="N54"/>
      <c r="O54" s="51">
        <f t="shared" si="41"/>
        <v>44.084911713452748</v>
      </c>
      <c r="P54" s="27">
        <f t="shared" si="42"/>
        <v>3.5386654882898805</v>
      </c>
      <c r="Q54" s="58">
        <f t="shared" si="43"/>
        <v>0.61969968467721148</v>
      </c>
      <c r="R54" s="156">
        <f t="shared" si="44"/>
        <v>1114.8046251018502</v>
      </c>
      <c r="S54" s="156">
        <f t="shared" si="45"/>
        <v>1117.038702506864</v>
      </c>
      <c r="T54" s="153"/>
      <c r="U54" s="153"/>
      <c r="AD54" s="27"/>
      <c r="AE54" s="27"/>
      <c r="AG54" s="29"/>
      <c r="AH54" s="29"/>
      <c r="AI54"/>
      <c r="AL54" s="58"/>
    </row>
    <row r="55" spans="1:38" x14ac:dyDescent="0.2">
      <c r="A55" s="1">
        <v>147</v>
      </c>
      <c r="B55" s="1">
        <v>163</v>
      </c>
      <c r="C55" s="1" t="s">
        <v>92</v>
      </c>
      <c r="D55" s="66">
        <v>8</v>
      </c>
      <c r="E55">
        <v>1404</v>
      </c>
      <c r="F55">
        <v>2296</v>
      </c>
      <c r="G55">
        <v>8069</v>
      </c>
      <c r="H55" s="17">
        <v>1</v>
      </c>
      <c r="I55" s="25">
        <f t="shared" si="36"/>
        <v>0.11593370554811731</v>
      </c>
      <c r="J55" s="25">
        <f t="shared" si="37"/>
        <v>5.0989416883793909E-2</v>
      </c>
      <c r="K55" s="27">
        <f t="shared" si="38"/>
        <v>2.2736817291386755</v>
      </c>
      <c r="L55" s="27">
        <f t="shared" si="39"/>
        <v>0.61778508903720708</v>
      </c>
      <c r="M55" s="27">
        <f t="shared" si="40"/>
        <v>3.5143728222996518</v>
      </c>
      <c r="N55"/>
      <c r="O55" s="51">
        <f t="shared" si="41"/>
        <v>44.420723353627643</v>
      </c>
      <c r="P55" s="27">
        <f t="shared" si="42"/>
        <v>3.5143728222996518</v>
      </c>
      <c r="Q55" s="58">
        <f t="shared" si="43"/>
        <v>0.61778508903720708</v>
      </c>
      <c r="R55" s="156">
        <f>E55*(PI()/30)*($D$4/2)</f>
        <v>1117.9897811735698</v>
      </c>
      <c r="S55" s="156">
        <f>R55/H55</f>
        <v>1117.9897811735698</v>
      </c>
      <c r="T55" s="153"/>
      <c r="U55" s="153"/>
      <c r="AD55" s="27"/>
      <c r="AE55" s="27"/>
      <c r="AG55" s="29"/>
      <c r="AH55" s="29"/>
      <c r="AI55"/>
      <c r="AL55" s="58"/>
    </row>
    <row r="56" spans="1:38" x14ac:dyDescent="0.2">
      <c r="A56" s="1">
        <v>147</v>
      </c>
      <c r="B56" s="1">
        <v>163</v>
      </c>
      <c r="C56" s="1" t="s">
        <v>92</v>
      </c>
      <c r="D56" s="66">
        <v>8</v>
      </c>
      <c r="E56">
        <v>1427</v>
      </c>
      <c r="F56">
        <v>2456</v>
      </c>
      <c r="G56">
        <v>8274</v>
      </c>
      <c r="H56" s="17">
        <v>1.0169999999999999</v>
      </c>
      <c r="I56" s="25">
        <f t="shared" si="36"/>
        <v>0.1150778628170995</v>
      </c>
      <c r="J56" s="25">
        <f t="shared" si="37"/>
        <v>5.1947652677598502E-2</v>
      </c>
      <c r="K56" s="27">
        <f t="shared" si="38"/>
        <v>2.2152658856657981</v>
      </c>
      <c r="L56" s="27">
        <f t="shared" si="39"/>
        <v>0.59968701445752515</v>
      </c>
      <c r="M56" s="27">
        <f t="shared" si="40"/>
        <v>3.3688925081433223</v>
      </c>
      <c r="N56"/>
      <c r="O56" s="51">
        <f t="shared" si="41"/>
        <v>45.549270668969534</v>
      </c>
      <c r="P56" s="27">
        <f t="shared" si="42"/>
        <v>3.3688925081433223</v>
      </c>
      <c r="Q56" s="58">
        <f t="shared" si="43"/>
        <v>0.59968701445752515</v>
      </c>
      <c r="R56" s="156">
        <f>E56*(PI()/30)*($D$4/2)</f>
        <v>1136.3044285859571</v>
      </c>
      <c r="S56" s="156">
        <f>R56/H56</f>
        <v>1117.3101559350612</v>
      </c>
      <c r="T56" s="153"/>
      <c r="U56" s="153"/>
      <c r="AD56" s="27"/>
      <c r="AE56" s="27"/>
      <c r="AG56" s="29"/>
      <c r="AH56" s="29"/>
      <c r="AI56"/>
      <c r="AL56" s="58"/>
    </row>
    <row r="57" spans="1:38" x14ac:dyDescent="0.2">
      <c r="A57" s="1">
        <v>147</v>
      </c>
      <c r="B57" s="1">
        <v>163</v>
      </c>
      <c r="C57" s="1" t="s">
        <v>92</v>
      </c>
      <c r="D57" s="66">
        <v>8</v>
      </c>
      <c r="E57">
        <v>1460</v>
      </c>
      <c r="F57">
        <v>2635</v>
      </c>
      <c r="G57">
        <v>8335</v>
      </c>
      <c r="H57" s="17">
        <v>1.04</v>
      </c>
      <c r="I57" s="25">
        <f t="shared" si="36"/>
        <v>0.11074499554407793</v>
      </c>
      <c r="J57" s="25">
        <f t="shared" si="37"/>
        <v>5.203931092471159E-2</v>
      </c>
      <c r="K57" s="27">
        <f t="shared" si="38"/>
        <v>2.1281026511726759</v>
      </c>
      <c r="L57" s="27">
        <f t="shared" si="39"/>
        <v>0.56514191527210478</v>
      </c>
      <c r="M57" s="27">
        <f t="shared" si="40"/>
        <v>3.1631878557874762</v>
      </c>
      <c r="N57"/>
      <c r="O57" s="51">
        <f t="shared" si="41"/>
        <v>45.885082309144437</v>
      </c>
      <c r="P57" s="27">
        <f t="shared" si="42"/>
        <v>3.1631878557874762</v>
      </c>
      <c r="Q57" s="58">
        <f t="shared" si="43"/>
        <v>0.56514191527210478</v>
      </c>
      <c r="R57" s="156">
        <f t="shared" ref="R57:R69" si="54">E57*(PI()/30)*($D$4/2)</f>
        <v>1162.5819661776436</v>
      </c>
      <c r="S57" s="156">
        <f t="shared" ref="S57:S69" si="55">R57/H57</f>
        <v>1117.8672751708111</v>
      </c>
      <c r="T57" s="153"/>
      <c r="U57" s="153"/>
      <c r="AD57" s="27"/>
      <c r="AE57" s="27"/>
      <c r="AG57" s="29"/>
      <c r="AH57" s="29"/>
      <c r="AI57"/>
      <c r="AL57" s="58"/>
    </row>
    <row r="58" spans="1:38" x14ac:dyDescent="0.2">
      <c r="A58" s="1">
        <v>147</v>
      </c>
      <c r="B58" s="1">
        <v>163</v>
      </c>
      <c r="C58" s="1" t="s">
        <v>92</v>
      </c>
      <c r="D58" s="66">
        <v>8</v>
      </c>
      <c r="E58">
        <v>1493</v>
      </c>
      <c r="F58">
        <v>2869</v>
      </c>
      <c r="G58">
        <v>8417</v>
      </c>
      <c r="H58" s="17">
        <v>1.0640000000000001</v>
      </c>
      <c r="I58" s="25">
        <f t="shared" si="36"/>
        <v>0.10694535566533261</v>
      </c>
      <c r="J58" s="25">
        <f t="shared" si="37"/>
        <v>5.2985935943945434E-2</v>
      </c>
      <c r="K58" s="27">
        <f t="shared" si="38"/>
        <v>2.0183724937589402</v>
      </c>
      <c r="L58" s="27">
        <f t="shared" si="39"/>
        <v>0.5267265076999762</v>
      </c>
      <c r="M58" s="27">
        <f t="shared" si="40"/>
        <v>2.9337748344370862</v>
      </c>
      <c r="N58"/>
      <c r="O58" s="51">
        <f t="shared" si="41"/>
        <v>46.33650123528119</v>
      </c>
      <c r="P58" s="27">
        <f t="shared" si="42"/>
        <v>2.9337748344370862</v>
      </c>
      <c r="Q58" s="58">
        <f t="shared" si="43"/>
        <v>0.5267265076999762</v>
      </c>
      <c r="R58" s="156">
        <f t="shared" si="54"/>
        <v>1188.8595037693301</v>
      </c>
      <c r="S58" s="156">
        <f t="shared" si="55"/>
        <v>1117.3491576779418</v>
      </c>
      <c r="T58" s="153"/>
      <c r="U58" s="153"/>
      <c r="AD58" s="27"/>
      <c r="AE58" s="27"/>
      <c r="AG58" s="29"/>
      <c r="AH58" s="29"/>
      <c r="AI58"/>
      <c r="AL58" s="58"/>
    </row>
    <row r="59" spans="1:38" x14ac:dyDescent="0.2">
      <c r="E59"/>
      <c r="F59"/>
      <c r="G59"/>
      <c r="H59"/>
      <c r="I59" s="25"/>
      <c r="J59" s="25"/>
      <c r="K59" s="27"/>
      <c r="L59" s="27"/>
      <c r="M59" s="27"/>
      <c r="N59"/>
      <c r="O59" s="51"/>
      <c r="P59" s="27"/>
      <c r="Q59" s="58"/>
      <c r="R59" s="156"/>
      <c r="T59" s="153"/>
      <c r="U59" s="153"/>
      <c r="AD59" s="27"/>
      <c r="AE59" s="27"/>
      <c r="AG59" s="29"/>
      <c r="AH59" s="29"/>
      <c r="AI59"/>
      <c r="AL59" s="58"/>
    </row>
    <row r="60" spans="1:38" x14ac:dyDescent="0.2">
      <c r="E60"/>
      <c r="F60"/>
      <c r="G60"/>
      <c r="H60"/>
      <c r="I60" s="25"/>
      <c r="J60" s="25"/>
      <c r="K60" s="27"/>
      <c r="L60" s="27"/>
      <c r="M60" s="27"/>
      <c r="N60"/>
      <c r="O60" s="51"/>
      <c r="P60" s="27"/>
      <c r="Q60" s="58"/>
      <c r="R60" s="156"/>
      <c r="T60" s="153"/>
      <c r="U60" s="153"/>
      <c r="AD60" s="27"/>
      <c r="AE60" s="27"/>
      <c r="AG60" s="29"/>
      <c r="AH60" s="29"/>
      <c r="AI60"/>
      <c r="AL60" s="58"/>
    </row>
    <row r="61" spans="1:38" x14ac:dyDescent="0.2">
      <c r="A61" s="1">
        <v>148</v>
      </c>
      <c r="B61" s="1">
        <v>164</v>
      </c>
      <c r="C61" s="1" t="s">
        <v>92</v>
      </c>
      <c r="D61" s="66">
        <v>10</v>
      </c>
      <c r="E61">
        <v>765</v>
      </c>
      <c r="F61">
        <v>406</v>
      </c>
      <c r="G61">
        <v>2956</v>
      </c>
      <c r="H61">
        <v>0.54600000000000004</v>
      </c>
      <c r="I61" s="25">
        <f t="shared" ref="I61:I77" si="56">0.1515*(G61/1000)/(E61/1000)^2/($D$4/10)^4</f>
        <v>0.14305590094595555</v>
      </c>
      <c r="J61" s="25">
        <f t="shared" ref="J61:J77" si="57">0.5*(F61/1000)/(E61/1000)^3/($D$4/10)^5</f>
        <v>5.5737978430156467E-2</v>
      </c>
      <c r="K61" s="27">
        <f t="shared" ref="K61:K77" si="58">I61/J61</f>
        <v>2.5665785694975369</v>
      </c>
      <c r="L61" s="27">
        <f t="shared" ref="L61:L77" si="59">0.798*I61^1.5/J61</f>
        <v>0.77465859427477635</v>
      </c>
      <c r="M61" s="27">
        <f t="shared" ref="M61:M77" si="60">G61/F61</f>
        <v>7.2807881773399012</v>
      </c>
      <c r="N61"/>
      <c r="O61" s="51">
        <f t="shared" ref="O61:O77" si="61">G61/(PI()*$D$4^2/4)</f>
        <v>16.273101776344443</v>
      </c>
      <c r="P61" s="27">
        <f t="shared" ref="P61:P77" si="62">M61</f>
        <v>7.2807881773399012</v>
      </c>
      <c r="Q61" s="58">
        <f t="shared" ref="Q61:Q77" si="63">L61</f>
        <v>0.77465859427477635</v>
      </c>
      <c r="R61" s="156">
        <f t="shared" si="54"/>
        <v>609.16109871636809</v>
      </c>
      <c r="S61" s="156">
        <f t="shared" si="55"/>
        <v>1115.679667978696</v>
      </c>
      <c r="T61" s="153"/>
      <c r="U61" s="153"/>
      <c r="W61" s="49">
        <v>148</v>
      </c>
      <c r="X61" s="78">
        <v>10</v>
      </c>
      <c r="Y61" s="17">
        <v>0.72499999999999998</v>
      </c>
      <c r="Z61">
        <v>1007</v>
      </c>
      <c r="AA61">
        <v>5233</v>
      </c>
      <c r="AB61">
        <v>809</v>
      </c>
      <c r="AC61">
        <v>1017</v>
      </c>
      <c r="AD61" s="27">
        <f t="shared" ref="AD61:AD72" si="64">0.1515*(AA61/1000)/(AC61/1000)^2/($D$4/10)^4</f>
        <v>0.14329566303441124</v>
      </c>
      <c r="AE61" s="27">
        <f t="shared" ref="AE61:AE72" si="65">0.5*(Z61/1000)/(AC61/1000)^3/($D$4/10)^5</f>
        <v>5.8840465088831888E-2</v>
      </c>
      <c r="AF61" s="29">
        <f t="shared" ref="AF61:AF72" si="66">AD61/AE61</f>
        <v>2.4353251256270103</v>
      </c>
      <c r="AG61" s="29">
        <f t="shared" ref="AG61:AG72" si="67">0.798*AD61^1.5/AE61</f>
        <v>0.73565868070159379</v>
      </c>
      <c r="AH61" s="29">
        <f t="shared" ref="AH61:AH72" si="68">AA61/Z61</f>
        <v>5.196623634558093</v>
      </c>
      <c r="AI61"/>
      <c r="AJ61" s="51">
        <f t="shared" ref="AJ61:AJ72" si="69">AA61/(PI()*$D$4^2/4)</f>
        <v>28.808234639922354</v>
      </c>
      <c r="AK61" s="29">
        <f t="shared" ref="AK61:AK72" si="70">AH61</f>
        <v>5.196623634558093</v>
      </c>
      <c r="AL61" s="58">
        <f t="shared" ref="AL61:AL72" si="71">AG61</f>
        <v>0.73565868070159379</v>
      </c>
    </row>
    <row r="62" spans="1:38" x14ac:dyDescent="0.2">
      <c r="A62" s="1">
        <v>148</v>
      </c>
      <c r="B62" s="1">
        <v>164</v>
      </c>
      <c r="C62" s="1" t="s">
        <v>92</v>
      </c>
      <c r="D62" s="66">
        <v>10</v>
      </c>
      <c r="E62">
        <v>891</v>
      </c>
      <c r="F62">
        <v>657</v>
      </c>
      <c r="G62">
        <v>3996</v>
      </c>
      <c r="H62">
        <v>0.63500000000000001</v>
      </c>
      <c r="I62" s="25">
        <f t="shared" si="56"/>
        <v>0.14255888465306615</v>
      </c>
      <c r="J62" s="25">
        <f t="shared" si="57"/>
        <v>5.708759436498017E-2</v>
      </c>
      <c r="K62" s="27">
        <f t="shared" si="58"/>
        <v>2.4971955157479453</v>
      </c>
      <c r="L62" s="27">
        <f t="shared" si="59"/>
        <v>0.75240657526641097</v>
      </c>
      <c r="M62" s="27">
        <f t="shared" si="60"/>
        <v>6.0821917808219181</v>
      </c>
      <c r="N62"/>
      <c r="O62" s="51">
        <f t="shared" si="61"/>
        <v>21.998414985883763</v>
      </c>
      <c r="P62" s="27">
        <f t="shared" si="62"/>
        <v>6.0821917808219181</v>
      </c>
      <c r="Q62" s="58">
        <f t="shared" si="63"/>
        <v>0.75240657526641097</v>
      </c>
      <c r="R62" s="156">
        <f t="shared" si="54"/>
        <v>709.49351497553459</v>
      </c>
      <c r="S62" s="156">
        <f t="shared" si="55"/>
        <v>1117.3126220087158</v>
      </c>
      <c r="T62" s="153"/>
      <c r="U62" s="153"/>
      <c r="W62" s="49">
        <v>148</v>
      </c>
      <c r="X62" s="78">
        <v>10</v>
      </c>
      <c r="Y62" s="17">
        <v>0.75</v>
      </c>
      <c r="Z62">
        <v>1126</v>
      </c>
      <c r="AA62">
        <v>5617</v>
      </c>
      <c r="AB62">
        <v>837</v>
      </c>
      <c r="AC62">
        <v>1052</v>
      </c>
      <c r="AD62" s="27">
        <f t="shared" si="64"/>
        <v>0.14374646112310224</v>
      </c>
      <c r="AE62" s="27">
        <f t="shared" si="65"/>
        <v>5.9442991323319004E-2</v>
      </c>
      <c r="AF62" s="29">
        <f t="shared" si="66"/>
        <v>2.4182238801079929</v>
      </c>
      <c r="AG62" s="29">
        <f t="shared" si="67"/>
        <v>0.73164090406529536</v>
      </c>
      <c r="AH62" s="29">
        <f t="shared" si="68"/>
        <v>4.9884547069271754</v>
      </c>
      <c r="AI62"/>
      <c r="AJ62" s="51">
        <f t="shared" si="69"/>
        <v>30.922196440367639</v>
      </c>
      <c r="AK62" s="29">
        <f t="shared" si="70"/>
        <v>4.9884547069271754</v>
      </c>
      <c r="AL62" s="58">
        <f t="shared" si="71"/>
        <v>0.73164090406529536</v>
      </c>
    </row>
    <row r="63" spans="1:38" x14ac:dyDescent="0.2">
      <c r="A63" s="1">
        <v>148</v>
      </c>
      <c r="B63" s="1">
        <v>164</v>
      </c>
      <c r="C63" s="1" t="s">
        <v>92</v>
      </c>
      <c r="D63" s="66">
        <v>10</v>
      </c>
      <c r="E63">
        <v>1018</v>
      </c>
      <c r="F63">
        <v>1013</v>
      </c>
      <c r="G63">
        <v>5260</v>
      </c>
      <c r="H63">
        <v>0.72599999999999998</v>
      </c>
      <c r="I63" s="25">
        <f t="shared" si="56"/>
        <v>0.14375216877212008</v>
      </c>
      <c r="J63" s="25">
        <f t="shared" si="57"/>
        <v>5.9016791690864941E-2</v>
      </c>
      <c r="K63" s="27">
        <f t="shared" si="58"/>
        <v>2.4357842006238899</v>
      </c>
      <c r="L63" s="27">
        <f t="shared" si="59"/>
        <v>0.73696846255596615</v>
      </c>
      <c r="M63" s="27">
        <f t="shared" si="60"/>
        <v>5.1924975320829221</v>
      </c>
      <c r="N63"/>
      <c r="O63" s="51">
        <f t="shared" si="61"/>
        <v>28.956872579016164</v>
      </c>
      <c r="P63" s="27">
        <f t="shared" si="62"/>
        <v>5.1924975320829221</v>
      </c>
      <c r="Q63" s="58">
        <f t="shared" si="63"/>
        <v>0.73696846255596615</v>
      </c>
      <c r="R63" s="156">
        <f t="shared" si="54"/>
        <v>810.62222025263088</v>
      </c>
      <c r="S63" s="156">
        <f t="shared" si="55"/>
        <v>1116.5595320284172</v>
      </c>
      <c r="T63" s="153"/>
      <c r="U63" s="153"/>
      <c r="W63" s="49">
        <v>148</v>
      </c>
      <c r="X63" s="78">
        <v>10</v>
      </c>
      <c r="Y63" s="17">
        <v>0.77500000000000002</v>
      </c>
      <c r="Z63">
        <v>1253</v>
      </c>
      <c r="AA63">
        <v>6017</v>
      </c>
      <c r="AB63">
        <v>865</v>
      </c>
      <c r="AC63">
        <v>1087</v>
      </c>
      <c r="AD63" s="27">
        <f t="shared" si="64"/>
        <v>0.14422652533140801</v>
      </c>
      <c r="AE63" s="27">
        <f t="shared" si="65"/>
        <v>5.9961422011678825E-2</v>
      </c>
      <c r="AF63" s="29">
        <f t="shared" si="66"/>
        <v>2.4053219635671192</v>
      </c>
      <c r="AG63" s="29">
        <f t="shared" si="67"/>
        <v>0.72895157501565544</v>
      </c>
      <c r="AH63" s="29">
        <f t="shared" si="68"/>
        <v>4.8020750199521149</v>
      </c>
      <c r="AI63"/>
      <c r="AJ63" s="51">
        <f t="shared" si="69"/>
        <v>33.124239982498146</v>
      </c>
      <c r="AK63" s="29">
        <f t="shared" si="70"/>
        <v>4.8020750199521149</v>
      </c>
      <c r="AL63" s="58">
        <f t="shared" si="71"/>
        <v>0.72895157501565544</v>
      </c>
    </row>
    <row r="64" spans="1:38" x14ac:dyDescent="0.2">
      <c r="A64" s="1">
        <v>148</v>
      </c>
      <c r="B64" s="1">
        <v>164</v>
      </c>
      <c r="C64" s="1" t="s">
        <v>92</v>
      </c>
      <c r="D64" s="66">
        <v>10</v>
      </c>
      <c r="E64">
        <v>1143</v>
      </c>
      <c r="F64">
        <v>1465</v>
      </c>
      <c r="G64">
        <v>6666</v>
      </c>
      <c r="H64">
        <v>0.81499999999999995</v>
      </c>
      <c r="I64" s="25">
        <f t="shared" si="56"/>
        <v>0.14450972212647611</v>
      </c>
      <c r="J64" s="25">
        <f t="shared" si="57"/>
        <v>6.0298765174750475E-2</v>
      </c>
      <c r="K64" s="27">
        <f t="shared" si="58"/>
        <v>2.3965618816185668</v>
      </c>
      <c r="L64" s="27">
        <f t="shared" si="59"/>
        <v>0.72700947621186907</v>
      </c>
      <c r="M64" s="27">
        <f t="shared" si="60"/>
        <v>4.5501706484641637</v>
      </c>
      <c r="N64"/>
      <c r="O64" s="51">
        <f t="shared" si="61"/>
        <v>36.697055629604897</v>
      </c>
      <c r="P64" s="27">
        <f t="shared" si="62"/>
        <v>4.5501706484641637</v>
      </c>
      <c r="Q64" s="58">
        <f t="shared" si="63"/>
        <v>0.72700947621186907</v>
      </c>
      <c r="R64" s="156">
        <f t="shared" si="54"/>
        <v>910.1583474938675</v>
      </c>
      <c r="S64" s="156">
        <f t="shared" si="55"/>
        <v>1116.7587085814325</v>
      </c>
      <c r="T64" s="153"/>
      <c r="U64" s="153"/>
      <c r="W64" s="49">
        <v>148</v>
      </c>
      <c r="X64" s="78">
        <v>10</v>
      </c>
      <c r="Y64" s="17">
        <v>0.8</v>
      </c>
      <c r="Z64">
        <v>1390</v>
      </c>
      <c r="AA64">
        <v>6434</v>
      </c>
      <c r="AB64">
        <v>893</v>
      </c>
      <c r="AC64">
        <v>1122</v>
      </c>
      <c r="AD64" s="27">
        <f t="shared" si="64"/>
        <v>0.14475032921164163</v>
      </c>
      <c r="AE64" s="27">
        <f t="shared" si="65"/>
        <v>6.0484725573587993E-2</v>
      </c>
      <c r="AF64" s="29">
        <f t="shared" si="66"/>
        <v>2.3931716286871954</v>
      </c>
      <c r="AG64" s="29">
        <f t="shared" si="67"/>
        <v>0.72658514922098072</v>
      </c>
      <c r="AH64" s="29">
        <f t="shared" si="68"/>
        <v>4.6287769784172665</v>
      </c>
      <c r="AI64"/>
      <c r="AJ64" s="51">
        <f t="shared" si="69"/>
        <v>35.419870375169204</v>
      </c>
      <c r="AK64" s="29">
        <f t="shared" si="70"/>
        <v>4.6287769784172665</v>
      </c>
      <c r="AL64" s="58">
        <f t="shared" si="71"/>
        <v>0.72658514922098072</v>
      </c>
    </row>
    <row r="65" spans="1:38" x14ac:dyDescent="0.2">
      <c r="A65" s="1">
        <v>148</v>
      </c>
      <c r="B65" s="1">
        <v>164</v>
      </c>
      <c r="C65" s="1" t="s">
        <v>92</v>
      </c>
      <c r="D65" s="66">
        <v>10</v>
      </c>
      <c r="E65">
        <v>1176</v>
      </c>
      <c r="F65">
        <v>1621</v>
      </c>
      <c r="G65">
        <v>7115</v>
      </c>
      <c r="H65">
        <v>0.83899999999999997</v>
      </c>
      <c r="I65" s="25">
        <f t="shared" si="56"/>
        <v>0.14570836277437674</v>
      </c>
      <c r="J65" s="25">
        <f t="shared" si="57"/>
        <v>6.1259089093936049E-2</v>
      </c>
      <c r="K65" s="27">
        <f t="shared" si="58"/>
        <v>2.3785590828969769</v>
      </c>
      <c r="L65" s="27">
        <f t="shared" si="59"/>
        <v>0.72453450699406297</v>
      </c>
      <c r="M65" s="27">
        <f t="shared" si="60"/>
        <v>4.3892658852560151</v>
      </c>
      <c r="N65"/>
      <c r="O65" s="51">
        <f t="shared" si="61"/>
        <v>39.168849505646385</v>
      </c>
      <c r="P65" s="27">
        <f t="shared" si="62"/>
        <v>4.3892658852560151</v>
      </c>
      <c r="Q65" s="58">
        <f t="shared" si="63"/>
        <v>0.72453450699406297</v>
      </c>
      <c r="R65" s="156">
        <f t="shared" si="54"/>
        <v>936.4358850855541</v>
      </c>
      <c r="S65" s="156">
        <f t="shared" si="55"/>
        <v>1116.1333552867154</v>
      </c>
      <c r="T65" s="153"/>
      <c r="U65" s="153"/>
      <c r="W65" s="49">
        <v>148</v>
      </c>
      <c r="X65" s="78">
        <v>10</v>
      </c>
      <c r="Y65" s="17">
        <v>0.82499999999999996</v>
      </c>
      <c r="Z65">
        <v>1536</v>
      </c>
      <c r="AA65">
        <v>6873</v>
      </c>
      <c r="AB65">
        <v>921</v>
      </c>
      <c r="AC65">
        <v>1157</v>
      </c>
      <c r="AD65" s="27">
        <f t="shared" si="64"/>
        <v>0.14541320390793183</v>
      </c>
      <c r="AE65" s="27">
        <f t="shared" si="65"/>
        <v>6.0953777287606904E-2</v>
      </c>
      <c r="AF65" s="29">
        <f t="shared" si="66"/>
        <v>2.3856307250953122</v>
      </c>
      <c r="AG65" s="29">
        <f t="shared" si="67"/>
        <v>0.72595221148127942</v>
      </c>
      <c r="AH65" s="29">
        <f t="shared" si="68"/>
        <v>4.474609375</v>
      </c>
      <c r="AI65"/>
      <c r="AJ65" s="51">
        <f t="shared" si="69"/>
        <v>37.836613162657429</v>
      </c>
      <c r="AK65" s="29">
        <f t="shared" si="70"/>
        <v>4.474609375</v>
      </c>
      <c r="AL65" s="58">
        <f t="shared" si="71"/>
        <v>0.72595221148127942</v>
      </c>
    </row>
    <row r="66" spans="1:38" x14ac:dyDescent="0.2">
      <c r="A66" s="1">
        <v>148</v>
      </c>
      <c r="B66" s="1">
        <v>164</v>
      </c>
      <c r="C66" s="1" t="s">
        <v>92</v>
      </c>
      <c r="D66" s="66">
        <v>10</v>
      </c>
      <c r="E66">
        <v>1208</v>
      </c>
      <c r="F66">
        <v>1769</v>
      </c>
      <c r="G66">
        <v>7543</v>
      </c>
      <c r="H66">
        <v>0.86199999999999999</v>
      </c>
      <c r="I66" s="25">
        <f t="shared" si="56"/>
        <v>0.14639776836862814</v>
      </c>
      <c r="J66" s="25">
        <f t="shared" si="57"/>
        <v>6.1678885134606891E-2</v>
      </c>
      <c r="K66" s="27">
        <f t="shared" si="58"/>
        <v>2.3735475770862635</v>
      </c>
      <c r="L66" s="27">
        <f t="shared" si="59"/>
        <v>0.72471635288270897</v>
      </c>
      <c r="M66" s="27">
        <f t="shared" si="60"/>
        <v>4.2639909553420008</v>
      </c>
      <c r="N66"/>
      <c r="O66" s="51">
        <f t="shared" si="61"/>
        <v>41.52503609572603</v>
      </c>
      <c r="P66" s="27">
        <f t="shared" si="62"/>
        <v>4.2639909553420008</v>
      </c>
      <c r="Q66" s="58">
        <f t="shared" si="63"/>
        <v>0.72471635288270897</v>
      </c>
      <c r="R66" s="156">
        <f t="shared" si="54"/>
        <v>961.91713365931059</v>
      </c>
      <c r="S66" s="156">
        <f t="shared" si="55"/>
        <v>1115.913148096648</v>
      </c>
      <c r="T66" s="153"/>
      <c r="U66" s="153"/>
      <c r="W66" s="49">
        <v>148</v>
      </c>
      <c r="X66" s="78">
        <v>10</v>
      </c>
      <c r="Y66" s="17">
        <v>0.85</v>
      </c>
      <c r="Z66">
        <v>1696</v>
      </c>
      <c r="AA66">
        <v>7331</v>
      </c>
      <c r="AB66">
        <v>949</v>
      </c>
      <c r="AC66">
        <v>1192</v>
      </c>
      <c r="AD66" s="27">
        <f t="shared" si="64"/>
        <v>0.14612849993205526</v>
      </c>
      <c r="AE66" s="27">
        <f t="shared" si="65"/>
        <v>6.1546954351869847E-2</v>
      </c>
      <c r="AF66" s="29">
        <f t="shared" si="66"/>
        <v>2.3742604564415095</v>
      </c>
      <c r="AG66" s="29">
        <f t="shared" si="67"/>
        <v>0.7242670266742206</v>
      </c>
      <c r="AH66" s="29">
        <f t="shared" si="68"/>
        <v>4.3225235849056602</v>
      </c>
      <c r="AI66"/>
      <c r="AJ66" s="51">
        <f t="shared" si="69"/>
        <v>40.357953018396863</v>
      </c>
      <c r="AK66" s="29">
        <f t="shared" si="70"/>
        <v>4.3225235849056602</v>
      </c>
      <c r="AL66" s="58">
        <f t="shared" si="71"/>
        <v>0.7242670266742206</v>
      </c>
    </row>
    <row r="67" spans="1:38" x14ac:dyDescent="0.2">
      <c r="A67" s="1">
        <v>148</v>
      </c>
      <c r="B67" s="1">
        <v>164</v>
      </c>
      <c r="C67" s="1" t="s">
        <v>92</v>
      </c>
      <c r="D67" s="66">
        <v>10</v>
      </c>
      <c r="E67">
        <v>1243</v>
      </c>
      <c r="F67">
        <v>1982</v>
      </c>
      <c r="G67">
        <v>8135</v>
      </c>
      <c r="H67">
        <v>0.88700000000000001</v>
      </c>
      <c r="I67" s="25">
        <f t="shared" si="56"/>
        <v>0.14912124379388236</v>
      </c>
      <c r="J67" s="25">
        <f t="shared" si="57"/>
        <v>6.3430735801024082E-2</v>
      </c>
      <c r="K67" s="27">
        <f t="shared" si="58"/>
        <v>2.3509303795822407</v>
      </c>
      <c r="L67" s="27">
        <f t="shared" si="59"/>
        <v>0.72445667482368703</v>
      </c>
      <c r="M67" s="27">
        <f t="shared" si="60"/>
        <v>4.1044399596367303</v>
      </c>
      <c r="N67"/>
      <c r="O67" s="51">
        <f t="shared" si="61"/>
        <v>44.784060538079181</v>
      </c>
      <c r="P67" s="27">
        <f t="shared" si="62"/>
        <v>4.1044399596367303</v>
      </c>
      <c r="Q67" s="58">
        <f t="shared" si="63"/>
        <v>0.72445667482368703</v>
      </c>
      <c r="R67" s="156">
        <f t="shared" si="54"/>
        <v>989.78724928685676</v>
      </c>
      <c r="S67" s="156">
        <f t="shared" si="55"/>
        <v>1115.8819044947652</v>
      </c>
      <c r="T67" s="153"/>
      <c r="U67" s="153"/>
      <c r="W67" s="49">
        <v>148</v>
      </c>
      <c r="X67" s="78">
        <v>10</v>
      </c>
      <c r="Y67" s="17">
        <v>0.875</v>
      </c>
      <c r="Z67">
        <v>1883</v>
      </c>
      <c r="AA67">
        <v>7862</v>
      </c>
      <c r="AB67">
        <v>976</v>
      </c>
      <c r="AC67">
        <v>1227</v>
      </c>
      <c r="AD67" s="27">
        <f t="shared" si="64"/>
        <v>0.14789998550675618</v>
      </c>
      <c r="AE67" s="27">
        <f t="shared" si="65"/>
        <v>6.2650727283537308E-2</v>
      </c>
      <c r="AF67" s="29">
        <f t="shared" si="66"/>
        <v>2.360706601814976</v>
      </c>
      <c r="AG67" s="29">
        <f t="shared" si="67"/>
        <v>0.72448428854190072</v>
      </c>
      <c r="AH67" s="29">
        <f t="shared" si="68"/>
        <v>4.1752522570366439</v>
      </c>
      <c r="AI67"/>
      <c r="AJ67" s="51">
        <f t="shared" si="69"/>
        <v>43.281165820575112</v>
      </c>
      <c r="AK67" s="29">
        <f t="shared" si="70"/>
        <v>4.1752522570366439</v>
      </c>
      <c r="AL67" s="58">
        <f t="shared" si="71"/>
        <v>0.72448428854190072</v>
      </c>
    </row>
    <row r="68" spans="1:38" x14ac:dyDescent="0.2">
      <c r="A68" s="1">
        <v>148</v>
      </c>
      <c r="B68" s="1">
        <v>164</v>
      </c>
      <c r="C68" s="1" t="s">
        <v>92</v>
      </c>
      <c r="D68" s="66">
        <v>10</v>
      </c>
      <c r="E68">
        <v>1266</v>
      </c>
      <c r="F68">
        <v>2111</v>
      </c>
      <c r="G68">
        <v>8440</v>
      </c>
      <c r="H68">
        <v>0.90300000000000002</v>
      </c>
      <c r="I68" s="25">
        <f t="shared" si="56"/>
        <v>0.14914175616804379</v>
      </c>
      <c r="J68" s="25">
        <f t="shared" si="57"/>
        <v>6.3943529043834102E-2</v>
      </c>
      <c r="K68" s="27">
        <f t="shared" si="58"/>
        <v>2.3323979517271436</v>
      </c>
      <c r="L68" s="27">
        <f t="shared" si="59"/>
        <v>0.71879520123879814</v>
      </c>
      <c r="M68" s="27">
        <f t="shared" si="60"/>
        <v>3.9981051634296541</v>
      </c>
      <c r="N68"/>
      <c r="O68" s="51">
        <f t="shared" si="61"/>
        <v>46.463118738953689</v>
      </c>
      <c r="P68" s="27">
        <f t="shared" si="62"/>
        <v>3.9981051634296541</v>
      </c>
      <c r="Q68" s="58">
        <f t="shared" si="63"/>
        <v>0.71879520123879814</v>
      </c>
      <c r="R68" s="156">
        <f t="shared" si="54"/>
        <v>1008.1018966992443</v>
      </c>
      <c r="S68" s="156">
        <f t="shared" si="55"/>
        <v>1116.3919121807799</v>
      </c>
      <c r="T68" s="153"/>
      <c r="U68" s="153"/>
      <c r="W68" s="49">
        <v>148</v>
      </c>
      <c r="X68" s="78">
        <v>10</v>
      </c>
      <c r="Y68" s="17">
        <v>0.9</v>
      </c>
      <c r="Z68">
        <v>2081</v>
      </c>
      <c r="AA68">
        <v>8366</v>
      </c>
      <c r="AB68">
        <v>1004</v>
      </c>
      <c r="AC68">
        <v>1262</v>
      </c>
      <c r="AD68" s="27">
        <f t="shared" si="64"/>
        <v>0.14877274212325048</v>
      </c>
      <c r="AE68" s="27">
        <f t="shared" si="65"/>
        <v>6.3636091926927832E-2</v>
      </c>
      <c r="AF68" s="29">
        <f t="shared" si="66"/>
        <v>2.3378673582608358</v>
      </c>
      <c r="AG68" s="29">
        <f t="shared" si="67"/>
        <v>0.71958887853174835</v>
      </c>
      <c r="AH68" s="29">
        <f t="shared" si="68"/>
        <v>4.0201826045170588</v>
      </c>
      <c r="AI68"/>
      <c r="AJ68" s="51">
        <f t="shared" si="69"/>
        <v>46.05574068365955</v>
      </c>
      <c r="AK68" s="29">
        <f t="shared" si="70"/>
        <v>4.0201826045170588</v>
      </c>
      <c r="AL68" s="58">
        <f t="shared" si="71"/>
        <v>0.71958887853174835</v>
      </c>
    </row>
    <row r="69" spans="1:38" x14ac:dyDescent="0.2">
      <c r="A69" s="1">
        <v>148</v>
      </c>
      <c r="B69" s="1">
        <v>164</v>
      </c>
      <c r="C69" s="1" t="s">
        <v>92</v>
      </c>
      <c r="D69" s="66">
        <v>10</v>
      </c>
      <c r="E69">
        <v>1305</v>
      </c>
      <c r="F69">
        <v>2345</v>
      </c>
      <c r="G69">
        <v>8950</v>
      </c>
      <c r="H69">
        <v>0.93100000000000005</v>
      </c>
      <c r="I69" s="25">
        <f t="shared" si="56"/>
        <v>0.14884225098984927</v>
      </c>
      <c r="J69" s="25">
        <f t="shared" si="57"/>
        <v>6.4851615191957077E-2</v>
      </c>
      <c r="K69" s="27">
        <f t="shared" si="58"/>
        <v>2.2951201839658846</v>
      </c>
      <c r="L69" s="27">
        <f t="shared" si="59"/>
        <v>0.70659642911792309</v>
      </c>
      <c r="M69" s="27">
        <f t="shared" si="60"/>
        <v>3.8166311300639659</v>
      </c>
      <c r="N69"/>
      <c r="O69" s="51">
        <f t="shared" si="61"/>
        <v>49.270724255170087</v>
      </c>
      <c r="P69" s="27">
        <f t="shared" si="62"/>
        <v>3.8166311300639659</v>
      </c>
      <c r="Q69" s="58">
        <f t="shared" si="63"/>
        <v>0.70659642911792309</v>
      </c>
      <c r="R69" s="156">
        <f t="shared" si="54"/>
        <v>1039.1571683985101</v>
      </c>
      <c r="S69" s="156">
        <f t="shared" si="55"/>
        <v>1116.1731132100001</v>
      </c>
      <c r="T69" s="153"/>
      <c r="U69" s="153"/>
      <c r="W69" s="49">
        <v>148</v>
      </c>
      <c r="X69" s="78">
        <v>10</v>
      </c>
      <c r="Y69" s="17">
        <v>0.92500000000000004</v>
      </c>
      <c r="Z69">
        <v>2309</v>
      </c>
      <c r="AA69">
        <v>8897</v>
      </c>
      <c r="AB69">
        <v>1032</v>
      </c>
      <c r="AC69">
        <v>1297</v>
      </c>
      <c r="AD69" s="27">
        <f t="shared" si="64"/>
        <v>0.1497917366145845</v>
      </c>
      <c r="AE69" s="27">
        <f t="shared" si="65"/>
        <v>6.5044935851201857E-2</v>
      </c>
      <c r="AF69" s="29">
        <f t="shared" si="66"/>
        <v>2.3028962155831958</v>
      </c>
      <c r="AG69" s="29">
        <f t="shared" si="67"/>
        <v>0.71124820825656943</v>
      </c>
      <c r="AH69" s="29">
        <f t="shared" si="68"/>
        <v>3.8531831961888265</v>
      </c>
      <c r="AI69"/>
      <c r="AJ69" s="51">
        <f t="shared" si="69"/>
        <v>48.978953485837792</v>
      </c>
      <c r="AK69" s="29">
        <f t="shared" si="70"/>
        <v>3.8531831961888265</v>
      </c>
      <c r="AL69" s="58">
        <f t="shared" si="71"/>
        <v>0.71124820825656943</v>
      </c>
    </row>
    <row r="70" spans="1:38" x14ac:dyDescent="0.2">
      <c r="A70" s="1">
        <v>148</v>
      </c>
      <c r="B70" s="1">
        <v>164</v>
      </c>
      <c r="C70" s="1" t="s">
        <v>92</v>
      </c>
      <c r="D70" s="66">
        <v>10</v>
      </c>
      <c r="E70">
        <v>1339</v>
      </c>
      <c r="F70">
        <v>2624</v>
      </c>
      <c r="G70">
        <v>9562</v>
      </c>
      <c r="H70">
        <v>0.95499999999999996</v>
      </c>
      <c r="I70" s="25">
        <f t="shared" si="56"/>
        <v>0.1510468952194384</v>
      </c>
      <c r="J70" s="25">
        <f t="shared" si="57"/>
        <v>6.7178698348540899E-2</v>
      </c>
      <c r="K70" s="27">
        <f t="shared" si="58"/>
        <v>2.2484343837054874</v>
      </c>
      <c r="L70" s="27">
        <f t="shared" si="59"/>
        <v>0.69733106175690995</v>
      </c>
      <c r="M70" s="27">
        <f t="shared" si="60"/>
        <v>3.6440548780487805</v>
      </c>
      <c r="N70"/>
      <c r="O70" s="51">
        <f t="shared" si="61"/>
        <v>52.639850874629765</v>
      </c>
      <c r="P70" s="27">
        <f t="shared" si="62"/>
        <v>3.6440548780487805</v>
      </c>
      <c r="Q70" s="58">
        <f t="shared" si="63"/>
        <v>0.69733106175690995</v>
      </c>
      <c r="R70" s="156">
        <f>E70*(PI()/30)*($D$4/2)</f>
        <v>1066.2309950081265</v>
      </c>
      <c r="S70" s="156">
        <f>R70/H70</f>
        <v>1116.472246081808</v>
      </c>
      <c r="T70" s="153"/>
      <c r="U70" s="153"/>
      <c r="W70" s="49">
        <v>148</v>
      </c>
      <c r="X70" s="78">
        <v>10</v>
      </c>
      <c r="Y70" s="17">
        <v>0.95</v>
      </c>
      <c r="Z70">
        <v>2561</v>
      </c>
      <c r="AA70">
        <v>9402</v>
      </c>
      <c r="AB70">
        <v>1060</v>
      </c>
      <c r="AC70">
        <v>1332</v>
      </c>
      <c r="AD70" s="27">
        <f t="shared" si="64"/>
        <v>0.15008455939290688</v>
      </c>
      <c r="AE70" s="27">
        <f t="shared" si="65"/>
        <v>6.6604931964435926E-2</v>
      </c>
      <c r="AF70" s="29">
        <f t="shared" si="66"/>
        <v>2.2533550439334635</v>
      </c>
      <c r="AG70" s="29">
        <f t="shared" si="67"/>
        <v>0.69662735498967077</v>
      </c>
      <c r="AH70" s="29">
        <f t="shared" si="68"/>
        <v>3.6712221788363921</v>
      </c>
      <c r="AI70"/>
      <c r="AJ70" s="51">
        <f t="shared" si="69"/>
        <v>51.759033457777562</v>
      </c>
      <c r="AK70" s="29">
        <f t="shared" si="70"/>
        <v>3.6712221788363921</v>
      </c>
      <c r="AL70" s="58">
        <f t="shared" si="71"/>
        <v>0.69662735498967077</v>
      </c>
    </row>
    <row r="71" spans="1:38" x14ac:dyDescent="0.2">
      <c r="A71" s="1">
        <v>148</v>
      </c>
      <c r="B71" s="1">
        <v>164</v>
      </c>
      <c r="C71" s="1" t="s">
        <v>92</v>
      </c>
      <c r="D71" s="66">
        <v>10</v>
      </c>
      <c r="E71">
        <v>1367</v>
      </c>
      <c r="F71">
        <v>2846</v>
      </c>
      <c r="G71">
        <v>9888</v>
      </c>
      <c r="H71">
        <v>0.97499999999999998</v>
      </c>
      <c r="I71" s="25">
        <f t="shared" si="56"/>
        <v>0.14986342231346589</v>
      </c>
      <c r="J71" s="25">
        <f t="shared" si="57"/>
        <v>6.847607155687338E-2</v>
      </c>
      <c r="K71" s="27">
        <f t="shared" si="58"/>
        <v>2.1885516926740687</v>
      </c>
      <c r="L71" s="27">
        <f t="shared" si="59"/>
        <v>0.67609468727934385</v>
      </c>
      <c r="M71" s="27">
        <f t="shared" si="60"/>
        <v>3.4743499648629657</v>
      </c>
      <c r="N71"/>
      <c r="O71" s="51">
        <f t="shared" si="61"/>
        <v>54.434516361466123</v>
      </c>
      <c r="P71" s="27">
        <f t="shared" si="62"/>
        <v>3.4743499648629657</v>
      </c>
      <c r="Q71" s="58">
        <f t="shared" si="63"/>
        <v>0.67609468727934385</v>
      </c>
      <c r="R71" s="156">
        <f>E71*(PI()/30)*($D$4/2)</f>
        <v>1088.5270875101635</v>
      </c>
      <c r="S71" s="156">
        <f>R71/H71</f>
        <v>1116.4380384719625</v>
      </c>
      <c r="T71" s="153"/>
      <c r="U71" s="153"/>
      <c r="W71" s="49">
        <v>148</v>
      </c>
      <c r="X71" s="78">
        <v>10</v>
      </c>
      <c r="Y71" s="17">
        <v>0.97499999999999998</v>
      </c>
      <c r="Z71">
        <v>2840</v>
      </c>
      <c r="AA71">
        <v>9914</v>
      </c>
      <c r="AB71">
        <v>1088</v>
      </c>
      <c r="AC71">
        <v>1367</v>
      </c>
      <c r="AD71" s="27">
        <f t="shared" si="64"/>
        <v>0.15025748066501829</v>
      </c>
      <c r="AE71" s="27">
        <f t="shared" si="65"/>
        <v>6.8331708791820225E-2</v>
      </c>
      <c r="AF71" s="29">
        <f t="shared" si="66"/>
        <v>2.1989422381166199</v>
      </c>
      <c r="AG71" s="29">
        <f t="shared" si="67"/>
        <v>0.68019708155372149</v>
      </c>
      <c r="AH71" s="29">
        <f t="shared" si="68"/>
        <v>3.4908450704225351</v>
      </c>
      <c r="AI71"/>
      <c r="AJ71" s="51">
        <f t="shared" si="69"/>
        <v>54.577649191704609</v>
      </c>
      <c r="AK71" s="29">
        <f t="shared" si="70"/>
        <v>3.4908450704225351</v>
      </c>
      <c r="AL71" s="58">
        <f t="shared" si="71"/>
        <v>0.68019708155372149</v>
      </c>
    </row>
    <row r="72" spans="1:38" x14ac:dyDescent="0.2">
      <c r="A72" s="1">
        <v>148</v>
      </c>
      <c r="B72" s="1">
        <v>164</v>
      </c>
      <c r="C72" s="1" t="s">
        <v>92</v>
      </c>
      <c r="D72" s="66">
        <v>10</v>
      </c>
      <c r="E72">
        <v>1404</v>
      </c>
      <c r="F72">
        <v>3125</v>
      </c>
      <c r="G72">
        <v>10296</v>
      </c>
      <c r="H72">
        <v>1.0009999999999999</v>
      </c>
      <c r="I72" s="25">
        <f t="shared" si="56"/>
        <v>0.14793077609659386</v>
      </c>
      <c r="J72" s="25">
        <f t="shared" si="57"/>
        <v>6.9399794321365851E-2</v>
      </c>
      <c r="K72" s="27">
        <f t="shared" si="58"/>
        <v>2.1315736961925111</v>
      </c>
      <c r="L72" s="27">
        <f t="shared" si="59"/>
        <v>0.65423309806913998</v>
      </c>
      <c r="M72" s="27">
        <f t="shared" si="60"/>
        <v>3.2947199999999999</v>
      </c>
      <c r="N72"/>
      <c r="O72" s="51">
        <f t="shared" si="61"/>
        <v>56.680600774439242</v>
      </c>
      <c r="P72" s="27">
        <f t="shared" si="62"/>
        <v>3.2947199999999999</v>
      </c>
      <c r="Q72" s="58">
        <f t="shared" si="63"/>
        <v>0.65423309806913998</v>
      </c>
      <c r="R72" s="156">
        <f t="shared" ref="R72:R85" si="72">E72*(PI()/30)*($D$4/2)</f>
        <v>1117.9897811735698</v>
      </c>
      <c r="S72" s="156">
        <f t="shared" ref="S72:S85" si="73">R72/H72</f>
        <v>1116.8729082653047</v>
      </c>
      <c r="T72" s="153"/>
      <c r="U72" s="153"/>
      <c r="W72" s="49">
        <v>148</v>
      </c>
      <c r="X72" s="78">
        <v>10</v>
      </c>
      <c r="Y72" s="17">
        <v>1</v>
      </c>
      <c r="Z72">
        <v>3114</v>
      </c>
      <c r="AA72">
        <v>10265</v>
      </c>
      <c r="AB72">
        <v>1116</v>
      </c>
      <c r="AC72">
        <v>1402</v>
      </c>
      <c r="AD72" s="27">
        <f t="shared" si="64"/>
        <v>0.14790646037026672</v>
      </c>
      <c r="AE72" s="27">
        <f t="shared" si="65"/>
        <v>6.9451887387458458E-2</v>
      </c>
      <c r="AF72" s="29">
        <f t="shared" si="66"/>
        <v>2.1296247795992294</v>
      </c>
      <c r="AG72" s="29">
        <f t="shared" si="67"/>
        <v>0.65358120503317851</v>
      </c>
      <c r="AH72" s="29">
        <f t="shared" si="68"/>
        <v>3.2964033397559409</v>
      </c>
      <c r="AI72"/>
      <c r="AJ72" s="51">
        <f t="shared" si="69"/>
        <v>56.509942399924128</v>
      </c>
      <c r="AK72" s="29">
        <f t="shared" si="70"/>
        <v>3.2964033397559409</v>
      </c>
      <c r="AL72" s="58">
        <f t="shared" si="71"/>
        <v>0.65358120503317851</v>
      </c>
    </row>
    <row r="73" spans="1:38" x14ac:dyDescent="0.2">
      <c r="A73" s="1">
        <v>148</v>
      </c>
      <c r="B73" s="1">
        <v>164</v>
      </c>
      <c r="C73" s="1" t="s">
        <v>92</v>
      </c>
      <c r="D73" s="66">
        <v>10</v>
      </c>
      <c r="E73">
        <v>1431</v>
      </c>
      <c r="F73">
        <v>3330</v>
      </c>
      <c r="G73">
        <v>10438</v>
      </c>
      <c r="H73">
        <v>1.0209999999999999</v>
      </c>
      <c r="I73" s="25">
        <f t="shared" si="56"/>
        <v>0.14436510877123826</v>
      </c>
      <c r="J73" s="25">
        <f t="shared" si="57"/>
        <v>6.9844918878688975E-2</v>
      </c>
      <c r="K73" s="27">
        <f t="shared" si="58"/>
        <v>2.0669378830832437</v>
      </c>
      <c r="L73" s="27">
        <f t="shared" si="59"/>
        <v>0.62670251518869668</v>
      </c>
      <c r="M73" s="27">
        <f t="shared" si="60"/>
        <v>3.1345345345345343</v>
      </c>
      <c r="N73"/>
      <c r="O73" s="51">
        <f t="shared" si="61"/>
        <v>57.462326231895574</v>
      </c>
      <c r="P73" s="27">
        <f t="shared" si="62"/>
        <v>3.1345345345345343</v>
      </c>
      <c r="Q73" s="58">
        <f t="shared" si="63"/>
        <v>0.62670251518869668</v>
      </c>
      <c r="R73" s="156">
        <f t="shared" si="72"/>
        <v>1139.4895846576767</v>
      </c>
      <c r="S73" s="156">
        <f t="shared" si="73"/>
        <v>1116.0524825246589</v>
      </c>
      <c r="T73" s="153"/>
      <c r="U73" s="153"/>
      <c r="AD73" s="27"/>
      <c r="AE73" s="27"/>
      <c r="AG73" s="29"/>
      <c r="AH73" s="29"/>
      <c r="AI73"/>
      <c r="AL73" s="58"/>
    </row>
    <row r="74" spans="1:38" x14ac:dyDescent="0.2">
      <c r="A74" s="1">
        <v>148</v>
      </c>
      <c r="B74" s="1">
        <v>164</v>
      </c>
      <c r="C74" s="1" t="s">
        <v>92</v>
      </c>
      <c r="D74" s="66">
        <v>10</v>
      </c>
      <c r="E74">
        <v>1464</v>
      </c>
      <c r="F74">
        <v>3598</v>
      </c>
      <c r="G74">
        <v>10561</v>
      </c>
      <c r="H74">
        <v>1.044</v>
      </c>
      <c r="I74" s="25">
        <f t="shared" si="56"/>
        <v>0.13955554804401535</v>
      </c>
      <c r="J74" s="25">
        <f t="shared" si="57"/>
        <v>7.047700076943314E-2</v>
      </c>
      <c r="K74" s="27">
        <f t="shared" si="58"/>
        <v>1.9801573069287384</v>
      </c>
      <c r="L74" s="27">
        <f t="shared" si="59"/>
        <v>0.59030455898721934</v>
      </c>
      <c r="M74" s="27">
        <f t="shared" si="60"/>
        <v>2.9352418010005557</v>
      </c>
      <c r="N74"/>
      <c r="O74" s="51">
        <f t="shared" si="61"/>
        <v>58.139454621100704</v>
      </c>
      <c r="P74" s="27">
        <f t="shared" si="62"/>
        <v>2.9352418010005557</v>
      </c>
      <c r="Q74" s="58">
        <f t="shared" si="63"/>
        <v>0.59030455898721934</v>
      </c>
      <c r="R74" s="156">
        <f t="shared" si="72"/>
        <v>1165.7671222493632</v>
      </c>
      <c r="S74" s="156">
        <f t="shared" si="73"/>
        <v>1116.6351745683555</v>
      </c>
      <c r="T74" s="153"/>
      <c r="U74" s="153"/>
      <c r="AD74" s="27"/>
      <c r="AE74" s="27"/>
      <c r="AG74" s="29"/>
      <c r="AH74" s="29"/>
      <c r="AI74"/>
      <c r="AL74" s="58"/>
    </row>
    <row r="75" spans="1:38" x14ac:dyDescent="0.2">
      <c r="A75" s="1">
        <v>148</v>
      </c>
      <c r="B75" s="1">
        <v>164</v>
      </c>
      <c r="C75" s="1" t="s">
        <v>92</v>
      </c>
      <c r="D75" s="66">
        <v>10</v>
      </c>
      <c r="E75">
        <v>1464</v>
      </c>
      <c r="F75">
        <v>3592</v>
      </c>
      <c r="G75">
        <v>10663</v>
      </c>
      <c r="H75">
        <v>1.044</v>
      </c>
      <c r="I75" s="25">
        <f t="shared" si="56"/>
        <v>0.14090340013193217</v>
      </c>
      <c r="J75" s="25">
        <f t="shared" si="57"/>
        <v>7.0359473808728146E-2</v>
      </c>
      <c r="K75" s="27">
        <f t="shared" si="58"/>
        <v>2.0026215732507793</v>
      </c>
      <c r="L75" s="27">
        <f t="shared" si="59"/>
        <v>0.59987742452226833</v>
      </c>
      <c r="M75" s="27">
        <f t="shared" si="60"/>
        <v>2.9685412026726059</v>
      </c>
      <c r="N75"/>
      <c r="O75" s="51">
        <f t="shared" si="61"/>
        <v>58.700975724343984</v>
      </c>
      <c r="P75" s="27">
        <f t="shared" si="62"/>
        <v>2.9685412026726059</v>
      </c>
      <c r="Q75" s="58">
        <f t="shared" si="63"/>
        <v>0.59987742452226833</v>
      </c>
      <c r="R75" s="156">
        <f t="shared" si="72"/>
        <v>1165.7671222493632</v>
      </c>
      <c r="S75" s="156">
        <f t="shared" si="73"/>
        <v>1116.6351745683555</v>
      </c>
      <c r="T75" s="153"/>
      <c r="U75" s="153"/>
      <c r="AD75" s="27"/>
      <c r="AE75" s="27"/>
      <c r="AG75" s="29"/>
      <c r="AH75" s="29"/>
      <c r="AI75"/>
      <c r="AL75" s="58"/>
    </row>
    <row r="76" spans="1:38" x14ac:dyDescent="0.2">
      <c r="A76" s="1">
        <v>148</v>
      </c>
      <c r="B76" s="1">
        <v>164</v>
      </c>
      <c r="C76" s="1" t="s">
        <v>92</v>
      </c>
      <c r="D76" s="66">
        <v>10</v>
      </c>
      <c r="E76">
        <v>1495</v>
      </c>
      <c r="F76">
        <v>3848</v>
      </c>
      <c r="G76">
        <v>10805</v>
      </c>
      <c r="H76">
        <v>1.0660000000000001</v>
      </c>
      <c r="I76" s="25">
        <f t="shared" si="56"/>
        <v>0.13691990946752089</v>
      </c>
      <c r="J76" s="25">
        <f t="shared" si="57"/>
        <v>7.0781696958099757E-2</v>
      </c>
      <c r="K76" s="27">
        <f t="shared" si="58"/>
        <v>1.9343971019594599</v>
      </c>
      <c r="L76" s="27">
        <f t="shared" si="59"/>
        <v>0.57119161820303532</v>
      </c>
      <c r="M76" s="27">
        <f t="shared" si="60"/>
        <v>2.807952182952183</v>
      </c>
      <c r="N76"/>
      <c r="O76" s="51">
        <f t="shared" si="61"/>
        <v>59.482701181800316</v>
      </c>
      <c r="P76" s="27">
        <f t="shared" si="62"/>
        <v>2.807952182952183</v>
      </c>
      <c r="Q76" s="58">
        <f t="shared" si="63"/>
        <v>0.57119161820303532</v>
      </c>
      <c r="R76" s="156">
        <f t="shared" si="72"/>
        <v>1190.4520818051899</v>
      </c>
      <c r="S76" s="156">
        <f t="shared" si="73"/>
        <v>1116.7467934382644</v>
      </c>
      <c r="T76" s="153"/>
      <c r="U76" s="153"/>
      <c r="AD76" s="27"/>
      <c r="AE76" s="27"/>
      <c r="AG76" s="29"/>
      <c r="AH76" s="29"/>
      <c r="AI76"/>
      <c r="AL76" s="58"/>
    </row>
    <row r="77" spans="1:38" x14ac:dyDescent="0.2">
      <c r="A77" s="1">
        <v>148</v>
      </c>
      <c r="B77" s="1">
        <v>164</v>
      </c>
      <c r="C77" s="1" t="s">
        <v>92</v>
      </c>
      <c r="D77" s="66">
        <v>10</v>
      </c>
      <c r="E77">
        <v>1496</v>
      </c>
      <c r="F77">
        <v>3892</v>
      </c>
      <c r="G77">
        <v>11111</v>
      </c>
      <c r="H77">
        <v>1.0669999999999999</v>
      </c>
      <c r="I77" s="25">
        <f t="shared" si="56"/>
        <v>0.14060934266042657</v>
      </c>
      <c r="J77" s="25">
        <f t="shared" si="57"/>
        <v>7.1447582083800851E-2</v>
      </c>
      <c r="K77" s="27">
        <f t="shared" si="58"/>
        <v>1.9680070138063721</v>
      </c>
      <c r="L77" s="27">
        <f t="shared" si="59"/>
        <v>0.58889331213454332</v>
      </c>
      <c r="M77" s="27">
        <f t="shared" si="60"/>
        <v>2.854830421377184</v>
      </c>
      <c r="N77"/>
      <c r="O77" s="51">
        <f t="shared" si="61"/>
        <v>61.167264491530148</v>
      </c>
      <c r="P77" s="27">
        <f t="shared" si="62"/>
        <v>2.854830421377184</v>
      </c>
      <c r="Q77" s="58">
        <f t="shared" si="63"/>
        <v>0.58889331213454332</v>
      </c>
      <c r="R77" s="156">
        <f t="shared" si="72"/>
        <v>1191.2483708231198</v>
      </c>
      <c r="S77" s="156">
        <f t="shared" si="73"/>
        <v>1116.4464581285097</v>
      </c>
      <c r="T77" s="153"/>
      <c r="U77" s="153"/>
      <c r="AD77" s="27"/>
      <c r="AE77" s="27"/>
      <c r="AG77" s="29"/>
      <c r="AH77" s="29"/>
      <c r="AI77"/>
      <c r="AL77" s="58"/>
    </row>
    <row r="78" spans="1:38" x14ac:dyDescent="0.2">
      <c r="E78"/>
      <c r="F78"/>
      <c r="G78"/>
      <c r="H78"/>
      <c r="I78" s="25"/>
      <c r="J78" s="25"/>
      <c r="K78" s="27"/>
      <c r="L78" s="27"/>
      <c r="M78" s="27"/>
      <c r="N78"/>
      <c r="O78" s="51"/>
      <c r="P78" s="27"/>
      <c r="Q78" s="58"/>
      <c r="R78" s="156"/>
      <c r="T78" s="153"/>
      <c r="U78" s="153"/>
      <c r="AD78" s="27"/>
      <c r="AE78" s="27"/>
      <c r="AG78" s="29"/>
      <c r="AH78" s="29"/>
      <c r="AI78"/>
      <c r="AL78" s="58"/>
    </row>
    <row r="79" spans="1:38" x14ac:dyDescent="0.2">
      <c r="E79"/>
      <c r="F79"/>
      <c r="G79"/>
      <c r="H79"/>
      <c r="I79" s="25"/>
      <c r="J79" s="25"/>
      <c r="K79" s="27"/>
      <c r="L79" s="27"/>
      <c r="M79" s="27"/>
      <c r="N79"/>
      <c r="O79" s="51"/>
      <c r="P79" s="27"/>
      <c r="Q79" s="58"/>
      <c r="R79" s="156"/>
      <c r="T79" s="153"/>
      <c r="U79" s="153"/>
      <c r="AD79" s="27"/>
      <c r="AE79" s="27"/>
      <c r="AG79" s="29"/>
      <c r="AH79" s="29"/>
      <c r="AI79"/>
      <c r="AL79" s="58"/>
    </row>
    <row r="80" spans="1:38" x14ac:dyDescent="0.2">
      <c r="A80" s="1">
        <v>149</v>
      </c>
      <c r="B80" s="1">
        <v>165</v>
      </c>
      <c r="C80" s="1" t="s">
        <v>92</v>
      </c>
      <c r="D80" s="66">
        <v>12</v>
      </c>
      <c r="E80">
        <v>762</v>
      </c>
      <c r="F80">
        <v>516</v>
      </c>
      <c r="G80">
        <v>3381</v>
      </c>
      <c r="H80">
        <v>0.54400000000000004</v>
      </c>
      <c r="I80" s="25">
        <f t="shared" ref="I80:I91" si="74">0.1515*(G80/1000)/(E80/1000)^2/($D$4/10)^4</f>
        <v>0.16491472901989726</v>
      </c>
      <c r="J80" s="25">
        <f t="shared" ref="J80:J91" si="75">0.5*(F80/1000)/(E80/1000)^3/($D$4/10)^5</f>
        <v>7.1679385359609507E-2</v>
      </c>
      <c r="K80" s="27">
        <f t="shared" ref="K80:K91" si="76">I80/J80</f>
        <v>2.3007274433581397</v>
      </c>
      <c r="L80" s="27">
        <f t="shared" ref="L80:L91" si="77">0.798*I80^1.5/J80</f>
        <v>0.74558607268475197</v>
      </c>
      <c r="M80" s="27">
        <f t="shared" ref="M80:M91" si="78">G80/F80</f>
        <v>6.5523255813953485</v>
      </c>
      <c r="N80"/>
      <c r="O80" s="51">
        <f t="shared" ref="O80:O91" si="79">G80/(PI()*$D$4^2/4)</f>
        <v>18.612773039858109</v>
      </c>
      <c r="P80" s="27">
        <f t="shared" ref="P80:P91" si="80">M80</f>
        <v>6.5523255813953485</v>
      </c>
      <c r="Q80" s="58">
        <f t="shared" ref="Q80:Q91" si="81">L80</f>
        <v>0.74558607268475197</v>
      </c>
      <c r="R80" s="156">
        <f t="shared" si="72"/>
        <v>606.77223166257841</v>
      </c>
      <c r="S80" s="156">
        <f t="shared" si="73"/>
        <v>1115.3901317326809</v>
      </c>
      <c r="T80" s="153"/>
      <c r="U80" s="153"/>
      <c r="W80" s="49">
        <v>149</v>
      </c>
      <c r="X80" s="78">
        <v>12</v>
      </c>
      <c r="Y80" s="17">
        <v>0.72499999999999998</v>
      </c>
      <c r="Z80">
        <v>1299</v>
      </c>
      <c r="AA80">
        <v>6104</v>
      </c>
      <c r="AB80">
        <v>808</v>
      </c>
      <c r="AC80">
        <v>1016</v>
      </c>
      <c r="AD80" s="27">
        <f t="shared" ref="AD80:AD90" si="82">0.1515*(AA80/1000)/(AC80/1000)^2/($D$4/10)^4</f>
        <v>0.16747551673759753</v>
      </c>
      <c r="AE80" s="27">
        <f t="shared" ref="AE80:AE90" si="83">0.5*(Z80/1000)/(AC80/1000)^3/($D$4/10)^5</f>
        <v>7.6126789084229193E-2</v>
      </c>
      <c r="AF80" s="29">
        <f t="shared" ref="AF80:AF90" si="84">AD80/AE80</f>
        <v>2.1999550848295608</v>
      </c>
      <c r="AG80" s="29">
        <f t="shared" ref="AG80:AG90" si="85">0.798*AD80^1.5/AE80</f>
        <v>0.71844308450527039</v>
      </c>
      <c r="AH80" s="29">
        <f t="shared" ref="AH80:AH90" si="86">AA80/Z80</f>
        <v>4.6989992301770593</v>
      </c>
      <c r="AI80"/>
      <c r="AJ80" s="51">
        <f t="shared" ref="AJ80:AJ90" si="87">AA80/(PI()*$D$4^2/4)</f>
        <v>33.603184452911535</v>
      </c>
      <c r="AK80" s="29">
        <f t="shared" ref="AK80:AK90" si="88">AH80</f>
        <v>4.6989992301770593</v>
      </c>
      <c r="AL80" s="58">
        <f t="shared" ref="AL80:AL90" si="89">AG80</f>
        <v>0.71844308450527039</v>
      </c>
    </row>
    <row r="81" spans="1:38" x14ac:dyDescent="0.2">
      <c r="A81" s="1">
        <v>149</v>
      </c>
      <c r="B81" s="1">
        <v>165</v>
      </c>
      <c r="C81" s="1" t="s">
        <v>92</v>
      </c>
      <c r="D81" s="66">
        <v>12</v>
      </c>
      <c r="E81">
        <v>891</v>
      </c>
      <c r="F81">
        <v>846</v>
      </c>
      <c r="G81">
        <v>4623</v>
      </c>
      <c r="H81">
        <v>0.63600000000000001</v>
      </c>
      <c r="I81" s="25">
        <f t="shared" si="74"/>
        <v>0.16492735829607727</v>
      </c>
      <c r="J81" s="25">
        <f t="shared" si="75"/>
        <v>7.3510053017919672E-2</v>
      </c>
      <c r="K81" s="27">
        <f t="shared" si="76"/>
        <v>2.2436027662212763</v>
      </c>
      <c r="L81" s="27">
        <f t="shared" si="77"/>
        <v>0.72710178284966787</v>
      </c>
      <c r="M81" s="27">
        <f t="shared" si="78"/>
        <v>5.4645390070921982</v>
      </c>
      <c r="N81"/>
      <c r="O81" s="51">
        <f t="shared" si="79"/>
        <v>25.450118238173332</v>
      </c>
      <c r="P81" s="27">
        <f t="shared" si="80"/>
        <v>5.4645390070921982</v>
      </c>
      <c r="Q81" s="58">
        <f t="shared" si="81"/>
        <v>0.72710178284966787</v>
      </c>
      <c r="R81" s="156">
        <f t="shared" si="72"/>
        <v>709.49351497553459</v>
      </c>
      <c r="S81" s="156">
        <f t="shared" si="73"/>
        <v>1115.5558411565009</v>
      </c>
      <c r="T81" s="153"/>
      <c r="U81" s="153"/>
      <c r="W81" s="49">
        <v>149</v>
      </c>
      <c r="X81" s="78">
        <v>12</v>
      </c>
      <c r="Y81" s="17">
        <v>0.75</v>
      </c>
      <c r="Z81">
        <v>1463</v>
      </c>
      <c r="AA81">
        <v>6595</v>
      </c>
      <c r="AB81">
        <v>836</v>
      </c>
      <c r="AC81">
        <v>1051</v>
      </c>
      <c r="AD81" s="27">
        <f t="shared" si="82"/>
        <v>0.16909609766619299</v>
      </c>
      <c r="AE81" s="27">
        <f t="shared" si="83"/>
        <v>7.7454323143618303E-2</v>
      </c>
      <c r="AF81" s="29">
        <f t="shared" si="84"/>
        <v>2.1831718463622689</v>
      </c>
      <c r="AG81" s="29">
        <f t="shared" si="85"/>
        <v>0.71640334688388685</v>
      </c>
      <c r="AH81" s="29">
        <f t="shared" si="86"/>
        <v>4.5078605604921398</v>
      </c>
      <c r="AI81"/>
      <c r="AJ81" s="51">
        <f t="shared" si="87"/>
        <v>36.306192900876731</v>
      </c>
      <c r="AK81" s="29">
        <f t="shared" si="88"/>
        <v>4.5078605604921398</v>
      </c>
      <c r="AL81" s="58">
        <f t="shared" si="89"/>
        <v>0.71640334688388685</v>
      </c>
    </row>
    <row r="82" spans="1:38" x14ac:dyDescent="0.2">
      <c r="A82" s="1">
        <v>149</v>
      </c>
      <c r="B82" s="1">
        <v>165</v>
      </c>
      <c r="C82" s="1" t="s">
        <v>92</v>
      </c>
      <c r="D82" s="66">
        <v>12</v>
      </c>
      <c r="E82">
        <v>1018</v>
      </c>
      <c r="F82">
        <v>1308</v>
      </c>
      <c r="G82">
        <v>6110</v>
      </c>
      <c r="H82">
        <v>0.72699999999999998</v>
      </c>
      <c r="I82" s="25">
        <f t="shared" si="74"/>
        <v>0.16698208197674028</v>
      </c>
      <c r="J82" s="25">
        <f t="shared" si="75"/>
        <v>7.6203320366881891E-2</v>
      </c>
      <c r="K82" s="27">
        <f t="shared" si="76"/>
        <v>2.1912704219816517</v>
      </c>
      <c r="L82" s="27">
        <f t="shared" si="77"/>
        <v>0.71455194185017601</v>
      </c>
      <c r="M82" s="27">
        <f t="shared" si="78"/>
        <v>4.6712538226299696</v>
      </c>
      <c r="N82"/>
      <c r="O82" s="51">
        <f t="shared" si="79"/>
        <v>33.636215106043487</v>
      </c>
      <c r="P82" s="27">
        <f t="shared" si="80"/>
        <v>4.6712538226299696</v>
      </c>
      <c r="Q82" s="58">
        <f t="shared" si="81"/>
        <v>0.71455194185017601</v>
      </c>
      <c r="R82" s="156">
        <f t="shared" si="72"/>
        <v>810.62222025263088</v>
      </c>
      <c r="S82" s="156">
        <f t="shared" si="73"/>
        <v>1115.0236867298911</v>
      </c>
      <c r="T82" s="153"/>
      <c r="U82" s="153"/>
      <c r="W82" s="49">
        <v>149</v>
      </c>
      <c r="X82" s="78">
        <v>12</v>
      </c>
      <c r="Y82" s="17">
        <v>0.77500000000000002</v>
      </c>
      <c r="Z82">
        <v>1642</v>
      </c>
      <c r="AA82">
        <v>7115</v>
      </c>
      <c r="AB82">
        <v>864</v>
      </c>
      <c r="AC82">
        <v>1086</v>
      </c>
      <c r="AD82" s="27">
        <f t="shared" si="82"/>
        <v>0.17085963384330316</v>
      </c>
      <c r="AE82" s="27">
        <f t="shared" si="83"/>
        <v>7.8794002531169888E-2</v>
      </c>
      <c r="AF82" s="29">
        <f t="shared" si="84"/>
        <v>2.1684345045895252</v>
      </c>
      <c r="AG82" s="29">
        <f t="shared" si="85"/>
        <v>0.71526823132605122</v>
      </c>
      <c r="AH82" s="29">
        <f t="shared" si="86"/>
        <v>4.3331303288672354</v>
      </c>
      <c r="AI82"/>
      <c r="AJ82" s="51">
        <f t="shared" si="87"/>
        <v>39.168849505646385</v>
      </c>
      <c r="AK82" s="29">
        <f t="shared" si="88"/>
        <v>4.3331303288672354</v>
      </c>
      <c r="AL82" s="58">
        <f t="shared" si="89"/>
        <v>0.71526823132605122</v>
      </c>
    </row>
    <row r="83" spans="1:38" x14ac:dyDescent="0.2">
      <c r="A83" s="1">
        <v>149</v>
      </c>
      <c r="B83" s="1">
        <v>165</v>
      </c>
      <c r="C83" s="1" t="s">
        <v>92</v>
      </c>
      <c r="D83" s="66">
        <v>12</v>
      </c>
      <c r="E83">
        <v>1144</v>
      </c>
      <c r="F83">
        <v>1948</v>
      </c>
      <c r="G83">
        <v>8044</v>
      </c>
      <c r="H83">
        <v>0.81699999999999995</v>
      </c>
      <c r="I83" s="25">
        <f t="shared" si="74"/>
        <v>0.17407813709436426</v>
      </c>
      <c r="J83" s="25">
        <f t="shared" si="75"/>
        <v>7.9968760431863586E-2</v>
      </c>
      <c r="K83" s="27">
        <f t="shared" si="76"/>
        <v>2.1768267527753595</v>
      </c>
      <c r="L83" s="27">
        <f t="shared" si="77"/>
        <v>0.72476777080673682</v>
      </c>
      <c r="M83" s="27">
        <f t="shared" si="78"/>
        <v>4.1293634496919918</v>
      </c>
      <c r="N83"/>
      <c r="O83" s="51">
        <f t="shared" si="79"/>
        <v>44.283095632244489</v>
      </c>
      <c r="P83" s="27">
        <f t="shared" si="80"/>
        <v>4.1293634496919918</v>
      </c>
      <c r="Q83" s="58">
        <f t="shared" si="81"/>
        <v>0.72476777080673682</v>
      </c>
      <c r="R83" s="156">
        <f t="shared" si="72"/>
        <v>910.9546365117975</v>
      </c>
      <c r="S83" s="156">
        <f t="shared" si="73"/>
        <v>1114.9995550939996</v>
      </c>
      <c r="T83" s="153"/>
      <c r="U83" s="153"/>
      <c r="W83" s="49">
        <v>149</v>
      </c>
      <c r="X83" s="78">
        <v>12</v>
      </c>
      <c r="Y83" s="17">
        <v>0.8</v>
      </c>
      <c r="Z83">
        <v>1835</v>
      </c>
      <c r="AA83">
        <v>7664</v>
      </c>
      <c r="AB83">
        <v>892</v>
      </c>
      <c r="AC83">
        <v>1121</v>
      </c>
      <c r="AD83" s="27">
        <f t="shared" si="82"/>
        <v>0.17273028448039771</v>
      </c>
      <c r="AE83" s="27">
        <f t="shared" si="83"/>
        <v>8.0062420501282927E-2</v>
      </c>
      <c r="AF83" s="29">
        <f t="shared" si="84"/>
        <v>2.1574451958722616</v>
      </c>
      <c r="AG83" s="29">
        <f t="shared" si="85"/>
        <v>0.71552845261525078</v>
      </c>
      <c r="AH83" s="29">
        <f t="shared" si="86"/>
        <v>4.1765667574931884</v>
      </c>
      <c r="AI83"/>
      <c r="AJ83" s="51">
        <f t="shared" si="87"/>
        <v>42.191154267220512</v>
      </c>
      <c r="AK83" s="29">
        <f t="shared" si="88"/>
        <v>4.1765667574931884</v>
      </c>
      <c r="AL83" s="58">
        <f t="shared" si="89"/>
        <v>0.71552845261525078</v>
      </c>
    </row>
    <row r="84" spans="1:38" x14ac:dyDescent="0.2">
      <c r="A84" s="1">
        <v>149</v>
      </c>
      <c r="B84" s="1">
        <v>165</v>
      </c>
      <c r="C84" s="1" t="s">
        <v>92</v>
      </c>
      <c r="D84" s="66">
        <v>12</v>
      </c>
      <c r="E84">
        <v>1175</v>
      </c>
      <c r="F84">
        <v>2151</v>
      </c>
      <c r="G84">
        <v>8554</v>
      </c>
      <c r="H84">
        <v>0.83899999999999997</v>
      </c>
      <c r="I84" s="25">
        <f t="shared" si="74"/>
        <v>0.17547600164523217</v>
      </c>
      <c r="J84" s="25">
        <f t="shared" si="75"/>
        <v>8.1496000462183443E-2</v>
      </c>
      <c r="K84" s="27">
        <f t="shared" si="76"/>
        <v>2.1531854403905162</v>
      </c>
      <c r="L84" s="27">
        <f t="shared" si="77"/>
        <v>0.71976908780559112</v>
      </c>
      <c r="M84" s="27">
        <f t="shared" si="78"/>
        <v>3.9767549976754997</v>
      </c>
      <c r="N84"/>
      <c r="O84" s="51">
        <f t="shared" si="79"/>
        <v>47.090701148460887</v>
      </c>
      <c r="P84" s="27">
        <f t="shared" si="80"/>
        <v>3.9767549976754997</v>
      </c>
      <c r="Q84" s="58">
        <f t="shared" si="81"/>
        <v>0.71976908780559112</v>
      </c>
      <c r="R84" s="156">
        <f t="shared" si="72"/>
        <v>935.63959606762421</v>
      </c>
      <c r="S84" s="156">
        <f t="shared" si="73"/>
        <v>1115.1842622975259</v>
      </c>
      <c r="T84" s="153"/>
      <c r="U84" s="153"/>
      <c r="W84" s="49">
        <v>149</v>
      </c>
      <c r="X84" s="78">
        <v>12</v>
      </c>
      <c r="Y84" s="17">
        <v>0.82499999999999996</v>
      </c>
      <c r="Z84">
        <v>2036</v>
      </c>
      <c r="AA84">
        <v>8229</v>
      </c>
      <c r="AB84">
        <v>920</v>
      </c>
      <c r="AC84">
        <v>1156</v>
      </c>
      <c r="AD84" s="27">
        <f t="shared" si="82"/>
        <v>0.17440366676879729</v>
      </c>
      <c r="AE84" s="27">
        <f t="shared" si="83"/>
        <v>8.1005360006227711E-2</v>
      </c>
      <c r="AF84" s="29">
        <f t="shared" si="84"/>
        <v>2.1529892189280941</v>
      </c>
      <c r="AG84" s="29">
        <f t="shared" si="85"/>
        <v>0.71750106863231855</v>
      </c>
      <c r="AH84" s="29">
        <f t="shared" si="86"/>
        <v>4.0417485265225936</v>
      </c>
      <c r="AI84"/>
      <c r="AJ84" s="51">
        <f t="shared" si="87"/>
        <v>45.301540770479846</v>
      </c>
      <c r="AK84" s="29">
        <f t="shared" si="88"/>
        <v>4.0417485265225936</v>
      </c>
      <c r="AL84" s="58">
        <f t="shared" si="89"/>
        <v>0.71750106863231855</v>
      </c>
    </row>
    <row r="85" spans="1:38" x14ac:dyDescent="0.2">
      <c r="A85" s="1">
        <v>149</v>
      </c>
      <c r="B85" s="1">
        <v>165</v>
      </c>
      <c r="C85" s="1" t="s">
        <v>92</v>
      </c>
      <c r="D85" s="66">
        <v>12</v>
      </c>
      <c r="E85">
        <v>1212</v>
      </c>
      <c r="F85">
        <v>2426</v>
      </c>
      <c r="G85">
        <v>9246</v>
      </c>
      <c r="H85">
        <v>0.86499999999999999</v>
      </c>
      <c r="I85" s="25">
        <f t="shared" si="74"/>
        <v>0.17826778438313254</v>
      </c>
      <c r="J85" s="25">
        <f t="shared" si="75"/>
        <v>8.3751466838576996E-2</v>
      </c>
      <c r="K85" s="27">
        <f t="shared" si="76"/>
        <v>2.128533279622753</v>
      </c>
      <c r="L85" s="27">
        <f t="shared" si="77"/>
        <v>0.7171661280641235</v>
      </c>
      <c r="M85" s="27">
        <f t="shared" si="78"/>
        <v>3.8112118713932399</v>
      </c>
      <c r="N85"/>
      <c r="O85" s="51">
        <f t="shared" si="79"/>
        <v>50.900236476346663</v>
      </c>
      <c r="P85" s="27">
        <f t="shared" si="80"/>
        <v>3.8112118713932399</v>
      </c>
      <c r="Q85" s="58">
        <f t="shared" si="81"/>
        <v>0.7171661280641235</v>
      </c>
      <c r="R85" s="156">
        <f t="shared" si="72"/>
        <v>965.10228973103017</v>
      </c>
      <c r="S85" s="156">
        <f t="shared" si="73"/>
        <v>1115.7251904404973</v>
      </c>
      <c r="T85" s="153"/>
      <c r="U85" s="153"/>
      <c r="W85" s="49">
        <v>149</v>
      </c>
      <c r="X85" s="78">
        <v>12</v>
      </c>
      <c r="Y85" s="17">
        <v>0.85</v>
      </c>
      <c r="Z85">
        <v>2263</v>
      </c>
      <c r="AA85">
        <v>8848</v>
      </c>
      <c r="AB85">
        <v>948</v>
      </c>
      <c r="AC85">
        <v>1191</v>
      </c>
      <c r="AD85" s="27">
        <f t="shared" si="82"/>
        <v>0.1766630843158028</v>
      </c>
      <c r="AE85" s="27">
        <f t="shared" si="83"/>
        <v>8.2330121163779899E-2</v>
      </c>
      <c r="AF85" s="29">
        <f t="shared" si="84"/>
        <v>2.145789193779585</v>
      </c>
      <c r="AG85" s="29">
        <f t="shared" si="85"/>
        <v>0.71971880368446306</v>
      </c>
      <c r="AH85" s="29">
        <f t="shared" si="86"/>
        <v>3.9098541758727352</v>
      </c>
      <c r="AI85"/>
      <c r="AJ85" s="51">
        <f t="shared" si="87"/>
        <v>48.709203151926808</v>
      </c>
      <c r="AK85" s="29">
        <f t="shared" si="88"/>
        <v>3.9098541758727352</v>
      </c>
      <c r="AL85" s="58">
        <f t="shared" si="89"/>
        <v>0.71971880368446306</v>
      </c>
    </row>
    <row r="86" spans="1:38" x14ac:dyDescent="0.2">
      <c r="A86" s="1">
        <v>149</v>
      </c>
      <c r="B86" s="1">
        <v>165</v>
      </c>
      <c r="C86" s="1" t="s">
        <v>92</v>
      </c>
      <c r="D86" s="66">
        <v>12</v>
      </c>
      <c r="E86">
        <v>1240</v>
      </c>
      <c r="F86">
        <v>2633</v>
      </c>
      <c r="G86">
        <v>9756</v>
      </c>
      <c r="H86">
        <v>0.88500000000000001</v>
      </c>
      <c r="I86" s="25">
        <f t="shared" si="74"/>
        <v>0.17970188749090474</v>
      </c>
      <c r="J86" s="25">
        <f t="shared" si="75"/>
        <v>8.4878029518342307E-2</v>
      </c>
      <c r="K86" s="27">
        <f t="shared" si="76"/>
        <v>2.117177890564375</v>
      </c>
      <c r="L86" s="27">
        <f t="shared" si="77"/>
        <v>0.71620370077296081</v>
      </c>
      <c r="M86" s="27">
        <f t="shared" si="78"/>
        <v>3.7052791492593999</v>
      </c>
      <c r="N86"/>
      <c r="O86" s="51">
        <f t="shared" si="79"/>
        <v>53.707841992563061</v>
      </c>
      <c r="P86" s="27">
        <f t="shared" si="80"/>
        <v>3.7052791492593999</v>
      </c>
      <c r="Q86" s="58">
        <f t="shared" si="81"/>
        <v>0.71620370077296081</v>
      </c>
      <c r="R86" s="156">
        <f>E86*(PI()/30)*($D$4/2)</f>
        <v>987.3983822330672</v>
      </c>
      <c r="S86" s="156">
        <f>R86/H86</f>
        <v>1115.7043867040306</v>
      </c>
      <c r="T86" s="153"/>
      <c r="U86" s="153"/>
      <c r="W86" s="49">
        <v>149</v>
      </c>
      <c r="X86" s="78">
        <v>12</v>
      </c>
      <c r="Y86" s="17">
        <v>0.875</v>
      </c>
      <c r="Z86">
        <v>2521</v>
      </c>
      <c r="AA86">
        <v>9489</v>
      </c>
      <c r="AB86">
        <v>976</v>
      </c>
      <c r="AC86">
        <v>1226</v>
      </c>
      <c r="AD86" s="27">
        <f t="shared" si="82"/>
        <v>0.17879843933407227</v>
      </c>
      <c r="AE86" s="27">
        <f t="shared" si="83"/>
        <v>8.4083526940467432E-2</v>
      </c>
      <c r="AF86" s="29">
        <f t="shared" si="84"/>
        <v>2.1264383862092822</v>
      </c>
      <c r="AG86" s="29">
        <f t="shared" si="85"/>
        <v>0.71752585802975966</v>
      </c>
      <c r="AH86" s="29">
        <f t="shared" si="86"/>
        <v>3.7639825466084886</v>
      </c>
      <c r="AI86"/>
      <c r="AJ86" s="51">
        <f t="shared" si="87"/>
        <v>52.237977928190944</v>
      </c>
      <c r="AK86" s="29">
        <f t="shared" si="88"/>
        <v>3.7639825466084886</v>
      </c>
      <c r="AL86" s="58">
        <f t="shared" si="89"/>
        <v>0.71752585802975966</v>
      </c>
    </row>
    <row r="87" spans="1:38" x14ac:dyDescent="0.2">
      <c r="A87" s="1">
        <v>149</v>
      </c>
      <c r="B87" s="1">
        <v>165</v>
      </c>
      <c r="C87" s="1" t="s">
        <v>92</v>
      </c>
      <c r="D87" s="66">
        <v>12</v>
      </c>
      <c r="E87">
        <v>1270</v>
      </c>
      <c r="F87">
        <v>2875</v>
      </c>
      <c r="G87">
        <v>10326</v>
      </c>
      <c r="H87">
        <v>0.90700000000000003</v>
      </c>
      <c r="I87" s="25">
        <f t="shared" si="74"/>
        <v>0.18132133010038609</v>
      </c>
      <c r="J87" s="25">
        <f t="shared" si="75"/>
        <v>8.6265306799064953E-2</v>
      </c>
      <c r="K87" s="27">
        <f t="shared" si="76"/>
        <v>2.1019032659645216</v>
      </c>
      <c r="L87" s="27">
        <f t="shared" si="77"/>
        <v>0.71423325038720975</v>
      </c>
      <c r="M87" s="27">
        <f t="shared" si="78"/>
        <v>3.5916521739130434</v>
      </c>
      <c r="N87"/>
      <c r="O87" s="51">
        <f t="shared" si="79"/>
        <v>56.845754040099031</v>
      </c>
      <c r="P87" s="27">
        <f t="shared" si="80"/>
        <v>3.5916521739130434</v>
      </c>
      <c r="Q87" s="58">
        <f t="shared" si="81"/>
        <v>0.71423325038720975</v>
      </c>
      <c r="R87" s="156">
        <f>E87*(PI()/30)*($D$4/2)</f>
        <v>1011.2870527709639</v>
      </c>
      <c r="S87" s="156">
        <f>R87/H87</f>
        <v>1114.9802125368951</v>
      </c>
      <c r="T87" s="153"/>
      <c r="U87" s="153"/>
      <c r="W87" s="49">
        <v>149</v>
      </c>
      <c r="X87" s="78">
        <v>12</v>
      </c>
      <c r="Y87" s="17">
        <v>0.9</v>
      </c>
      <c r="Z87">
        <v>2807</v>
      </c>
      <c r="AA87">
        <v>10164</v>
      </c>
      <c r="AB87">
        <v>1003</v>
      </c>
      <c r="AC87">
        <v>1261</v>
      </c>
      <c r="AD87" s="27">
        <f t="shared" si="82"/>
        <v>0.18103339693049164</v>
      </c>
      <c r="AE87" s="27">
        <f t="shared" si="83"/>
        <v>8.6041235499704105E-2</v>
      </c>
      <c r="AF87" s="29">
        <f t="shared" si="84"/>
        <v>2.1040306531990027</v>
      </c>
      <c r="AG87" s="29">
        <f t="shared" si="85"/>
        <v>0.71438825251259264</v>
      </c>
      <c r="AH87" s="29">
        <f t="shared" si="86"/>
        <v>3.6209476309226933</v>
      </c>
      <c r="AI87"/>
      <c r="AJ87" s="51">
        <f t="shared" si="87"/>
        <v>55.953926405536173</v>
      </c>
      <c r="AK87" s="29">
        <f t="shared" si="88"/>
        <v>3.6209476309226933</v>
      </c>
      <c r="AL87" s="58">
        <f t="shared" si="89"/>
        <v>0.71438825251259264</v>
      </c>
    </row>
    <row r="88" spans="1:38" x14ac:dyDescent="0.2">
      <c r="A88" s="1">
        <v>149</v>
      </c>
      <c r="B88" s="1">
        <v>165</v>
      </c>
      <c r="C88" s="1" t="s">
        <v>92</v>
      </c>
      <c r="D88" s="66">
        <v>12</v>
      </c>
      <c r="E88">
        <v>1307</v>
      </c>
      <c r="F88">
        <v>3232</v>
      </c>
      <c r="G88">
        <v>11059</v>
      </c>
      <c r="H88">
        <v>0.93300000000000005</v>
      </c>
      <c r="I88" s="25">
        <f t="shared" si="74"/>
        <v>0.18335337155748901</v>
      </c>
      <c r="J88" s="25">
        <f t="shared" si="75"/>
        <v>8.8972147756180286E-2</v>
      </c>
      <c r="K88" s="27">
        <f t="shared" si="76"/>
        <v>2.0607951609749997</v>
      </c>
      <c r="L88" s="27">
        <f t="shared" si="77"/>
        <v>0.70417753745472711</v>
      </c>
      <c r="M88" s="27">
        <f t="shared" si="78"/>
        <v>3.4217202970297032</v>
      </c>
      <c r="N88"/>
      <c r="O88" s="51">
        <f t="shared" si="79"/>
        <v>60.880998831053184</v>
      </c>
      <c r="P88" s="27">
        <f t="shared" si="80"/>
        <v>3.4217202970297032</v>
      </c>
      <c r="Q88" s="58">
        <f t="shared" si="81"/>
        <v>0.70417753745472711</v>
      </c>
      <c r="R88" s="156">
        <f>E88*(PI()/30)*($D$4/2)</f>
        <v>1040.7497464343701</v>
      </c>
      <c r="S88" s="156">
        <f>R88/H88</f>
        <v>1115.4874023948232</v>
      </c>
      <c r="T88" s="153"/>
      <c r="U88" s="153"/>
      <c r="W88" s="49">
        <v>149</v>
      </c>
      <c r="X88" s="78">
        <v>12</v>
      </c>
      <c r="Y88" s="17">
        <v>0.92500000000000004</v>
      </c>
      <c r="Z88">
        <v>3117</v>
      </c>
      <c r="AA88">
        <v>10833</v>
      </c>
      <c r="AB88">
        <v>1031</v>
      </c>
      <c r="AC88">
        <v>1296</v>
      </c>
      <c r="AD88" s="27">
        <f t="shared" si="82"/>
        <v>0.18266820344861126</v>
      </c>
      <c r="AE88" s="27">
        <f t="shared" si="83"/>
        <v>8.8009850389376837E-2</v>
      </c>
      <c r="AF88" s="29">
        <f t="shared" si="84"/>
        <v>2.0755427107357076</v>
      </c>
      <c r="AG88" s="29">
        <f t="shared" si="85"/>
        <v>0.70789043608671143</v>
      </c>
      <c r="AH88" s="29">
        <f t="shared" si="86"/>
        <v>3.4754571703561115</v>
      </c>
      <c r="AI88"/>
      <c r="AJ88" s="51">
        <f t="shared" si="87"/>
        <v>59.63684422974945</v>
      </c>
      <c r="AK88" s="29">
        <f t="shared" si="88"/>
        <v>3.4754571703561115</v>
      </c>
      <c r="AL88" s="58">
        <f t="shared" si="89"/>
        <v>0.70789043608671143</v>
      </c>
    </row>
    <row r="89" spans="1:38" x14ac:dyDescent="0.2">
      <c r="A89" s="1">
        <v>149</v>
      </c>
      <c r="B89" s="1">
        <v>165</v>
      </c>
      <c r="C89" s="1" t="s">
        <v>92</v>
      </c>
      <c r="D89" s="66">
        <v>12</v>
      </c>
      <c r="E89">
        <v>1336</v>
      </c>
      <c r="F89">
        <v>3506</v>
      </c>
      <c r="G89">
        <v>11487</v>
      </c>
      <c r="H89">
        <v>0.95399999999999996</v>
      </c>
      <c r="I89" s="25">
        <f t="shared" si="74"/>
        <v>0.18227114518388204</v>
      </c>
      <c r="J89" s="25">
        <f t="shared" si="75"/>
        <v>9.0365368177567726E-2</v>
      </c>
      <c r="K89" s="27">
        <f t="shared" si="76"/>
        <v>2.0170464510886483</v>
      </c>
      <c r="L89" s="27">
        <f t="shared" si="77"/>
        <v>0.68719145770657486</v>
      </c>
      <c r="M89" s="27">
        <f t="shared" si="78"/>
        <v>3.2763833428408442</v>
      </c>
      <c r="N89"/>
      <c r="O89" s="51">
        <f t="shared" si="79"/>
        <v>63.237185421132828</v>
      </c>
      <c r="P89" s="27">
        <f t="shared" si="80"/>
        <v>3.2763833428408442</v>
      </c>
      <c r="Q89" s="58">
        <f t="shared" si="81"/>
        <v>0.68719145770657486</v>
      </c>
      <c r="R89" s="156">
        <f t="shared" ref="R89:R98" si="90">E89*(PI()/30)*($D$4/2)</f>
        <v>1063.8421279543368</v>
      </c>
      <c r="S89" s="156">
        <f t="shared" ref="S89:S98" si="91">R89/H89</f>
        <v>1115.138498903917</v>
      </c>
      <c r="T89" s="153"/>
      <c r="U89" s="153"/>
      <c r="W89" s="49">
        <v>149</v>
      </c>
      <c r="X89" s="78">
        <v>12</v>
      </c>
      <c r="Y89" s="17">
        <v>0.95</v>
      </c>
      <c r="Z89">
        <v>3454</v>
      </c>
      <c r="AA89">
        <v>11388</v>
      </c>
      <c r="AB89">
        <v>1059</v>
      </c>
      <c r="AC89">
        <v>1331</v>
      </c>
      <c r="AD89" s="27">
        <f t="shared" si="82"/>
        <v>0.1820604303346007</v>
      </c>
      <c r="AE89" s="27">
        <f t="shared" si="83"/>
        <v>9.0032156318773732E-2</v>
      </c>
      <c r="AF89" s="29">
        <f t="shared" si="84"/>
        <v>2.0221711639337578</v>
      </c>
      <c r="AG89" s="29">
        <f t="shared" si="85"/>
        <v>0.68853906728622305</v>
      </c>
      <c r="AH89" s="29">
        <f t="shared" si="86"/>
        <v>3.2970469021424433</v>
      </c>
      <c r="AI89"/>
      <c r="AJ89" s="51">
        <f t="shared" si="87"/>
        <v>62.692179644455528</v>
      </c>
      <c r="AK89" s="29">
        <f t="shared" si="88"/>
        <v>3.2970469021424433</v>
      </c>
      <c r="AL89" s="58">
        <f t="shared" si="89"/>
        <v>0.68853906728622305</v>
      </c>
    </row>
    <row r="90" spans="1:38" x14ac:dyDescent="0.2">
      <c r="A90" s="1">
        <v>149</v>
      </c>
      <c r="B90" s="1">
        <v>165</v>
      </c>
      <c r="C90" s="1" t="s">
        <v>92</v>
      </c>
      <c r="D90" s="66">
        <v>12</v>
      </c>
      <c r="E90">
        <v>1368</v>
      </c>
      <c r="F90">
        <v>3830</v>
      </c>
      <c r="G90">
        <v>11772</v>
      </c>
      <c r="H90">
        <v>0.97699999999999998</v>
      </c>
      <c r="I90" s="25">
        <f t="shared" si="74"/>
        <v>0.17815674775496046</v>
      </c>
      <c r="J90" s="25">
        <f t="shared" si="75"/>
        <v>9.1949625948430078E-2</v>
      </c>
      <c r="K90" s="27">
        <f t="shared" si="76"/>
        <v>1.9375472811045433</v>
      </c>
      <c r="L90" s="27">
        <f t="shared" si="77"/>
        <v>0.65261392857325307</v>
      </c>
      <c r="M90" s="27">
        <f t="shared" si="78"/>
        <v>3.0736292428198433</v>
      </c>
      <c r="N90"/>
      <c r="O90" s="51">
        <f t="shared" si="79"/>
        <v>64.806141444900817</v>
      </c>
      <c r="P90" s="27">
        <f t="shared" si="80"/>
        <v>3.0736292428198433</v>
      </c>
      <c r="Q90" s="58">
        <f t="shared" si="81"/>
        <v>0.65261392857325307</v>
      </c>
      <c r="R90" s="156">
        <f t="shared" si="90"/>
        <v>1089.3233765280934</v>
      </c>
      <c r="S90" s="156">
        <f t="shared" si="91"/>
        <v>1114.9676320656022</v>
      </c>
      <c r="T90" s="153"/>
      <c r="U90" s="153"/>
      <c r="W90" s="49">
        <v>149</v>
      </c>
      <c r="X90" s="78">
        <v>12</v>
      </c>
      <c r="Y90" s="17">
        <v>0.97499999999999998</v>
      </c>
      <c r="Z90">
        <v>3795</v>
      </c>
      <c r="AA90">
        <v>11831</v>
      </c>
      <c r="AB90">
        <v>1087</v>
      </c>
      <c r="AC90">
        <v>1366</v>
      </c>
      <c r="AD90" s="27">
        <f t="shared" si="82"/>
        <v>0.17957433758398456</v>
      </c>
      <c r="AE90" s="27">
        <f t="shared" si="83"/>
        <v>9.1510128931850843E-2</v>
      </c>
      <c r="AF90" s="29">
        <f t="shared" si="84"/>
        <v>1.962343837562688</v>
      </c>
      <c r="AG90" s="29">
        <f t="shared" si="85"/>
        <v>0.66359045983114562</v>
      </c>
      <c r="AH90" s="29">
        <f t="shared" si="86"/>
        <v>3.1175230566534915</v>
      </c>
      <c r="AI90"/>
      <c r="AJ90" s="51">
        <f t="shared" si="87"/>
        <v>65.130942867365064</v>
      </c>
      <c r="AK90" s="29">
        <f t="shared" si="88"/>
        <v>3.1175230566534915</v>
      </c>
      <c r="AL90" s="58">
        <f t="shared" si="89"/>
        <v>0.66359045983114562</v>
      </c>
    </row>
    <row r="91" spans="1:38" x14ac:dyDescent="0.2">
      <c r="A91" s="1">
        <v>149</v>
      </c>
      <c r="B91" s="1">
        <v>165</v>
      </c>
      <c r="C91" s="1" t="s">
        <v>92</v>
      </c>
      <c r="D91" s="66">
        <v>12</v>
      </c>
      <c r="E91">
        <v>1383</v>
      </c>
      <c r="F91">
        <v>3954</v>
      </c>
      <c r="G91">
        <v>12057</v>
      </c>
      <c r="H91">
        <v>0.98699999999999999</v>
      </c>
      <c r="I91" s="25">
        <f t="shared" si="74"/>
        <v>0.17853325295802294</v>
      </c>
      <c r="J91" s="25">
        <f t="shared" si="75"/>
        <v>9.1871246673239246E-2</v>
      </c>
      <c r="K91" s="27">
        <f t="shared" si="76"/>
        <v>1.9432984684861916</v>
      </c>
      <c r="L91" s="27">
        <f t="shared" si="77"/>
        <v>0.65524234935839054</v>
      </c>
      <c r="M91" s="27">
        <f t="shared" si="78"/>
        <v>3.0493171471927161</v>
      </c>
      <c r="N91"/>
      <c r="O91" s="51">
        <f t="shared" si="79"/>
        <v>66.375097468668798</v>
      </c>
      <c r="P91" s="27">
        <f t="shared" si="80"/>
        <v>3.0493171471927161</v>
      </c>
      <c r="Q91" s="58">
        <f t="shared" si="81"/>
        <v>0.65524234935839054</v>
      </c>
      <c r="R91" s="156">
        <f t="shared" si="90"/>
        <v>1101.2677117970418</v>
      </c>
      <c r="S91" s="156">
        <f t="shared" si="91"/>
        <v>1115.7727576464456</v>
      </c>
      <c r="T91" s="153"/>
      <c r="U91" s="153"/>
      <c r="AD91" s="27"/>
      <c r="AE91" s="27"/>
      <c r="AG91" s="29"/>
      <c r="AH91" s="29"/>
      <c r="AI91"/>
      <c r="AL91" s="58"/>
    </row>
    <row r="92" spans="1:38" x14ac:dyDescent="0.2">
      <c r="E92"/>
      <c r="F92"/>
      <c r="G92"/>
      <c r="H92"/>
      <c r="I92" s="25"/>
      <c r="J92" s="25"/>
      <c r="K92" s="27"/>
      <c r="L92" s="27"/>
      <c r="M92" s="27"/>
      <c r="N92"/>
      <c r="O92" s="51"/>
      <c r="P92" s="27"/>
      <c r="Q92" s="58"/>
      <c r="R92" s="156"/>
      <c r="T92" s="153"/>
      <c r="U92" s="153"/>
      <c r="AD92" s="27"/>
      <c r="AE92" s="27"/>
      <c r="AG92" s="29"/>
      <c r="AH92" s="29"/>
      <c r="AI92"/>
      <c r="AL92" s="58"/>
    </row>
    <row r="93" spans="1:38" x14ac:dyDescent="0.2">
      <c r="E93"/>
      <c r="F93"/>
      <c r="G93"/>
      <c r="H93"/>
      <c r="I93" s="25"/>
      <c r="J93" s="25"/>
      <c r="K93" s="27"/>
      <c r="L93" s="27"/>
      <c r="M93" s="27"/>
      <c r="N93"/>
      <c r="O93" s="51"/>
      <c r="P93" s="27"/>
      <c r="Q93" s="58"/>
      <c r="R93" s="156"/>
      <c r="T93" s="153"/>
      <c r="U93" s="153"/>
      <c r="AD93" s="27"/>
      <c r="AE93" s="27"/>
      <c r="AG93" s="29"/>
      <c r="AH93" s="29"/>
      <c r="AI93"/>
      <c r="AL93" s="58"/>
    </row>
    <row r="94" spans="1:38" x14ac:dyDescent="0.2">
      <c r="A94" s="1">
        <v>150</v>
      </c>
      <c r="B94" s="1">
        <v>166</v>
      </c>
      <c r="C94" s="1" t="s">
        <v>92</v>
      </c>
      <c r="D94" s="66">
        <v>14</v>
      </c>
      <c r="E94">
        <v>768</v>
      </c>
      <c r="F94">
        <v>675</v>
      </c>
      <c r="G94">
        <v>4036</v>
      </c>
      <c r="H94">
        <v>0.54900000000000004</v>
      </c>
      <c r="I94" s="25">
        <f t="shared" ref="I94:I102" si="92">0.1515*(G94/1000)/(E94/1000)^2/($D$4/10)^4</f>
        <v>0.19379962613781954</v>
      </c>
      <c r="J94" s="25">
        <f t="shared" ref="J94:J102" si="93">0.5*(F94/1000)/(E94/1000)^3/($D$4/10)^5</f>
        <v>9.1586106723800464E-2</v>
      </c>
      <c r="K94" s="27">
        <f t="shared" ref="K94:K102" si="94">I94/J94</f>
        <v>2.1160373889706663</v>
      </c>
      <c r="L94" s="27">
        <f t="shared" ref="L94:L102" si="95">0.798*I94^1.5/J94</f>
        <v>0.74336600416765375</v>
      </c>
      <c r="M94" s="27">
        <f t="shared" ref="M94:M102" si="96">G94/F94</f>
        <v>5.9792592592592593</v>
      </c>
      <c r="N94"/>
      <c r="O94" s="51">
        <f t="shared" ref="O94:O102" si="97">G94/(PI()*$D$4^2/4)</f>
        <v>22.218619340096811</v>
      </c>
      <c r="P94" s="27">
        <f t="shared" ref="P94:P102" si="98">M94</f>
        <v>5.9792592592592593</v>
      </c>
      <c r="Q94" s="58">
        <f t="shared" ref="Q94:Q102" si="99">L94</f>
        <v>0.74336600416765375</v>
      </c>
      <c r="R94" s="156">
        <f t="shared" si="90"/>
        <v>611.54996577015777</v>
      </c>
      <c r="S94" s="156">
        <f t="shared" si="91"/>
        <v>1113.9343638800688</v>
      </c>
      <c r="T94" s="153"/>
      <c r="U94" s="153"/>
      <c r="W94" s="49">
        <v>150</v>
      </c>
      <c r="X94" s="78">
        <v>14</v>
      </c>
      <c r="Y94" s="17">
        <v>0.72499999999999998</v>
      </c>
      <c r="Z94">
        <v>1674</v>
      </c>
      <c r="AA94">
        <v>7222</v>
      </c>
      <c r="AB94">
        <v>808</v>
      </c>
      <c r="AC94">
        <v>1015</v>
      </c>
      <c r="AD94" s="27">
        <f t="shared" ref="AD94:AD100" si="100">0.1515*(AA94/1000)/(AC94/1000)^2/($D$4/10)^4</f>
        <v>0.19854073120178778</v>
      </c>
      <c r="AE94" s="27">
        <f t="shared" ref="AE94:AE100" si="101">0.5*(Z94/1000)/(AC94/1000)^3/($D$4/10)^5</f>
        <v>9.839359121888773E-2</v>
      </c>
      <c r="AF94" s="29">
        <f t="shared" ref="AF94:AF100" si="102">AD94/AE94</f>
        <v>2.0178217782508958</v>
      </c>
      <c r="AG94" s="29">
        <f t="shared" ref="AG94:AG100" si="103">0.798*AD94^1.5/AE94</f>
        <v>0.71748116540615292</v>
      </c>
      <c r="AH94" s="29">
        <f t="shared" ref="AH94:AH100" si="104">AA94/Z94</f>
        <v>4.3142174432497011</v>
      </c>
      <c r="AI94"/>
      <c r="AJ94" s="51">
        <f t="shared" ref="AJ94:AJ100" si="105">AA94/(PI()*$D$4^2/4)</f>
        <v>39.7578961531663</v>
      </c>
      <c r="AK94" s="29">
        <f t="shared" ref="AK94:AK100" si="106">AH94</f>
        <v>4.3142174432497011</v>
      </c>
      <c r="AL94" s="58">
        <f t="shared" ref="AL94:AL100" si="107">AG94</f>
        <v>0.71748116540615292</v>
      </c>
    </row>
    <row r="95" spans="1:38" x14ac:dyDescent="0.2">
      <c r="A95" s="1">
        <v>150</v>
      </c>
      <c r="B95" s="1">
        <v>166</v>
      </c>
      <c r="C95" s="1" t="s">
        <v>92</v>
      </c>
      <c r="D95" s="66">
        <v>14</v>
      </c>
      <c r="E95">
        <v>887</v>
      </c>
      <c r="F95">
        <v>1066</v>
      </c>
      <c r="G95">
        <v>5456</v>
      </c>
      <c r="H95">
        <v>0.63400000000000001</v>
      </c>
      <c r="I95" s="25">
        <f t="shared" si="92"/>
        <v>0.19640445718104757</v>
      </c>
      <c r="J95" s="25">
        <f t="shared" si="93"/>
        <v>9.3884917773518622E-2</v>
      </c>
      <c r="K95" s="27">
        <f t="shared" si="94"/>
        <v>2.0919702742333959</v>
      </c>
      <c r="L95" s="27">
        <f t="shared" si="95"/>
        <v>0.73983363239674782</v>
      </c>
      <c r="M95" s="27">
        <f t="shared" si="96"/>
        <v>5.1181988742964348</v>
      </c>
      <c r="N95"/>
      <c r="O95" s="51">
        <f t="shared" si="97"/>
        <v>30.035873914660112</v>
      </c>
      <c r="P95" s="27">
        <f t="shared" si="98"/>
        <v>5.1181988742964348</v>
      </c>
      <c r="Q95" s="58">
        <f t="shared" si="99"/>
        <v>0.73983363239674782</v>
      </c>
      <c r="R95" s="156">
        <f t="shared" si="90"/>
        <v>706.30835890381502</v>
      </c>
      <c r="S95" s="156">
        <f t="shared" si="91"/>
        <v>1114.0510392804654</v>
      </c>
      <c r="T95" s="153"/>
      <c r="U95" s="153"/>
      <c r="W95" s="49">
        <v>150</v>
      </c>
      <c r="X95" s="78">
        <v>14</v>
      </c>
      <c r="Y95" s="17">
        <v>0.75</v>
      </c>
      <c r="Z95">
        <v>1877</v>
      </c>
      <c r="AA95">
        <v>7761</v>
      </c>
      <c r="AB95">
        <v>835</v>
      </c>
      <c r="AC95">
        <v>1050</v>
      </c>
      <c r="AD95" s="27">
        <f t="shared" si="100"/>
        <v>0.19937160391008948</v>
      </c>
      <c r="AE95" s="27">
        <f t="shared" si="101"/>
        <v>9.9656552790780492E-2</v>
      </c>
      <c r="AF95" s="29">
        <f t="shared" si="102"/>
        <v>2.0005869993180609</v>
      </c>
      <c r="AG95" s="29">
        <f t="shared" si="103"/>
        <v>0.71283987430303386</v>
      </c>
      <c r="AH95" s="29">
        <f t="shared" si="104"/>
        <v>4.134789557805008</v>
      </c>
      <c r="AI95"/>
      <c r="AJ95" s="51">
        <f t="shared" si="105"/>
        <v>42.725149826187156</v>
      </c>
      <c r="AK95" s="29">
        <f t="shared" si="106"/>
        <v>4.134789557805008</v>
      </c>
      <c r="AL95" s="58">
        <f t="shared" si="107"/>
        <v>0.71283987430303386</v>
      </c>
    </row>
    <row r="96" spans="1:38" x14ac:dyDescent="0.2">
      <c r="A96" s="1">
        <v>150</v>
      </c>
      <c r="B96" s="1">
        <v>166</v>
      </c>
      <c r="C96" s="1" t="s">
        <v>92</v>
      </c>
      <c r="D96" s="66">
        <v>14</v>
      </c>
      <c r="E96">
        <v>977</v>
      </c>
      <c r="F96">
        <v>1462</v>
      </c>
      <c r="G96">
        <v>6633</v>
      </c>
      <c r="H96">
        <v>0.69799999999999995</v>
      </c>
      <c r="I96" s="25">
        <f t="shared" si="92"/>
        <v>0.19680906009040511</v>
      </c>
      <c r="J96" s="25">
        <f t="shared" si="93"/>
        <v>9.6354758337872382E-2</v>
      </c>
      <c r="K96" s="27">
        <f t="shared" si="94"/>
        <v>2.042546351476334</v>
      </c>
      <c r="L96" s="27">
        <f t="shared" si="95"/>
        <v>0.72309832535674334</v>
      </c>
      <c r="M96" s="27">
        <f t="shared" si="96"/>
        <v>4.5369357045143639</v>
      </c>
      <c r="N96"/>
      <c r="O96" s="51">
        <f t="shared" si="97"/>
        <v>36.515387037379128</v>
      </c>
      <c r="P96" s="27">
        <f t="shared" si="98"/>
        <v>4.5369357045143639</v>
      </c>
      <c r="Q96" s="58">
        <f t="shared" si="99"/>
        <v>0.72309832535674334</v>
      </c>
      <c r="R96" s="156">
        <f t="shared" si="90"/>
        <v>777.97437051750535</v>
      </c>
      <c r="S96" s="156">
        <f t="shared" si="91"/>
        <v>1114.5764620594634</v>
      </c>
      <c r="T96" s="153"/>
      <c r="U96" s="153"/>
      <c r="W96" s="49">
        <v>150</v>
      </c>
      <c r="X96" s="78">
        <v>14</v>
      </c>
      <c r="Y96" s="17">
        <v>0.77500000000000002</v>
      </c>
      <c r="Z96">
        <v>2111</v>
      </c>
      <c r="AA96">
        <v>8366</v>
      </c>
      <c r="AB96">
        <v>863</v>
      </c>
      <c r="AC96">
        <v>1085</v>
      </c>
      <c r="AD96" s="27">
        <f t="shared" si="100"/>
        <v>0.20127164739632791</v>
      </c>
      <c r="AE96" s="27">
        <f t="shared" si="101"/>
        <v>0.1015800690721477</v>
      </c>
      <c r="AF96" s="29">
        <f t="shared" si="102"/>
        <v>1.9814088456011367</v>
      </c>
      <c r="AG96" s="29">
        <f t="shared" si="103"/>
        <v>0.70936260361182768</v>
      </c>
      <c r="AH96" s="29">
        <f t="shared" si="104"/>
        <v>3.9630506868782569</v>
      </c>
      <c r="AI96"/>
      <c r="AJ96" s="51">
        <f t="shared" si="105"/>
        <v>46.05574068365955</v>
      </c>
      <c r="AK96" s="29">
        <f t="shared" si="106"/>
        <v>3.9630506868782569</v>
      </c>
      <c r="AL96" s="58">
        <f t="shared" si="107"/>
        <v>0.70936260361182768</v>
      </c>
    </row>
    <row r="97" spans="1:38" x14ac:dyDescent="0.2">
      <c r="A97" s="1">
        <v>150</v>
      </c>
      <c r="B97" s="1">
        <v>166</v>
      </c>
      <c r="C97" s="1" t="s">
        <v>92</v>
      </c>
      <c r="D97" s="66">
        <v>14</v>
      </c>
      <c r="E97">
        <v>1015</v>
      </c>
      <c r="F97">
        <v>1661</v>
      </c>
      <c r="G97">
        <v>7181</v>
      </c>
      <c r="H97">
        <v>0.72499999999999998</v>
      </c>
      <c r="I97" s="25">
        <f t="shared" si="92"/>
        <v>0.19741359606203795</v>
      </c>
      <c r="J97" s="25">
        <f t="shared" si="93"/>
        <v>9.7629483282301394E-2</v>
      </c>
      <c r="K97" s="27">
        <f t="shared" si="94"/>
        <v>2.0220694550969296</v>
      </c>
      <c r="L97" s="27">
        <f t="shared" si="95"/>
        <v>0.71694772344981506</v>
      </c>
      <c r="M97" s="27">
        <f t="shared" si="96"/>
        <v>4.3232992173389526</v>
      </c>
      <c r="N97"/>
      <c r="O97" s="51">
        <f t="shared" si="97"/>
        <v>39.532186690097923</v>
      </c>
      <c r="P97" s="27">
        <f t="shared" si="98"/>
        <v>4.3232992173389526</v>
      </c>
      <c r="Q97" s="58">
        <f t="shared" si="99"/>
        <v>0.71694772344981506</v>
      </c>
      <c r="R97" s="156">
        <f t="shared" si="90"/>
        <v>808.2333531988412</v>
      </c>
      <c r="S97" s="156">
        <f t="shared" si="91"/>
        <v>1114.80462510185</v>
      </c>
      <c r="T97" s="153"/>
      <c r="U97" s="153"/>
      <c r="W97" s="49">
        <v>150</v>
      </c>
      <c r="X97" s="78">
        <v>14</v>
      </c>
      <c r="Y97" s="17">
        <v>0.8</v>
      </c>
      <c r="Z97">
        <v>2363</v>
      </c>
      <c r="AA97">
        <v>9006</v>
      </c>
      <c r="AB97">
        <v>891</v>
      </c>
      <c r="AC97">
        <v>1120</v>
      </c>
      <c r="AD97" s="27">
        <f t="shared" si="100"/>
        <v>0.20333873372431557</v>
      </c>
      <c r="AE97" s="27">
        <f t="shared" si="101"/>
        <v>0.10337586074535771</v>
      </c>
      <c r="AF97" s="29">
        <f t="shared" si="102"/>
        <v>1.9669846737740164</v>
      </c>
      <c r="AG97" s="29">
        <f t="shared" si="103"/>
        <v>0.70780548651281894</v>
      </c>
      <c r="AH97" s="29">
        <f t="shared" si="104"/>
        <v>3.8112568768514601</v>
      </c>
      <c r="AI97"/>
      <c r="AJ97" s="51">
        <f t="shared" si="105"/>
        <v>49.579010351068355</v>
      </c>
      <c r="AK97" s="29">
        <f t="shared" si="106"/>
        <v>3.8112568768514601</v>
      </c>
      <c r="AL97" s="58">
        <f t="shared" si="107"/>
        <v>0.70780548651281894</v>
      </c>
    </row>
    <row r="98" spans="1:38" x14ac:dyDescent="0.2">
      <c r="A98" s="1">
        <v>150</v>
      </c>
      <c r="B98" s="1">
        <v>166</v>
      </c>
      <c r="C98" s="1" t="s">
        <v>92</v>
      </c>
      <c r="D98" s="66">
        <v>14</v>
      </c>
      <c r="E98">
        <v>1100</v>
      </c>
      <c r="F98">
        <v>2223</v>
      </c>
      <c r="G98">
        <v>8661</v>
      </c>
      <c r="H98">
        <v>0.78600000000000003</v>
      </c>
      <c r="I98" s="25">
        <f t="shared" si="92"/>
        <v>0.20272480236161486</v>
      </c>
      <c r="J98" s="25">
        <f t="shared" si="93"/>
        <v>0.10265282184272735</v>
      </c>
      <c r="K98" s="27">
        <f t="shared" si="94"/>
        <v>1.9748585447773281</v>
      </c>
      <c r="L98" s="27">
        <f t="shared" si="95"/>
        <v>0.70956523244895653</v>
      </c>
      <c r="M98" s="27">
        <f t="shared" si="96"/>
        <v>3.8960863697705803</v>
      </c>
      <c r="N98"/>
      <c r="O98" s="51">
        <f t="shared" si="97"/>
        <v>47.679747795980795</v>
      </c>
      <c r="P98" s="27">
        <f t="shared" si="98"/>
        <v>3.8960863697705803</v>
      </c>
      <c r="Q98" s="58">
        <f t="shared" si="99"/>
        <v>0.70956523244895653</v>
      </c>
      <c r="R98" s="156">
        <f t="shared" si="90"/>
        <v>875.91791972288217</v>
      </c>
      <c r="S98" s="156">
        <f t="shared" si="91"/>
        <v>1114.3993889604099</v>
      </c>
      <c r="T98" s="153"/>
      <c r="U98" s="153"/>
      <c r="W98" s="49">
        <v>150</v>
      </c>
      <c r="X98" s="78">
        <v>14</v>
      </c>
      <c r="Y98" s="17">
        <v>0.82499999999999996</v>
      </c>
      <c r="Z98">
        <v>2651</v>
      </c>
      <c r="AA98">
        <v>9707</v>
      </c>
      <c r="AB98">
        <v>919</v>
      </c>
      <c r="AC98">
        <v>1155</v>
      </c>
      <c r="AD98" s="27">
        <f t="shared" si="100"/>
        <v>0.20608447611603672</v>
      </c>
      <c r="AE98" s="27">
        <f t="shared" si="101"/>
        <v>0.10574826729209218</v>
      </c>
      <c r="AF98" s="29">
        <f t="shared" si="102"/>
        <v>1.9488213035850628</v>
      </c>
      <c r="AG98" s="29">
        <f t="shared" si="103"/>
        <v>0.70598837373263634</v>
      </c>
      <c r="AH98" s="29">
        <f t="shared" si="104"/>
        <v>3.6616371180686533</v>
      </c>
      <c r="AI98"/>
      <c r="AJ98" s="51">
        <f t="shared" si="105"/>
        <v>53.43809165865207</v>
      </c>
      <c r="AK98" s="29">
        <f t="shared" si="106"/>
        <v>3.6616371180686533</v>
      </c>
      <c r="AL98" s="58">
        <f t="shared" si="107"/>
        <v>0.70598837373263634</v>
      </c>
    </row>
    <row r="99" spans="1:38" x14ac:dyDescent="0.2">
      <c r="A99" s="1">
        <v>150</v>
      </c>
      <c r="B99" s="1">
        <v>166</v>
      </c>
      <c r="C99" s="1" t="s">
        <v>92</v>
      </c>
      <c r="D99" s="66">
        <v>14</v>
      </c>
      <c r="E99">
        <v>1142</v>
      </c>
      <c r="F99">
        <v>2537</v>
      </c>
      <c r="G99">
        <v>9432</v>
      </c>
      <c r="H99">
        <v>0.81599999999999995</v>
      </c>
      <c r="I99" s="25">
        <f t="shared" si="92"/>
        <v>0.20483105490506581</v>
      </c>
      <c r="J99" s="25">
        <f t="shared" si="93"/>
        <v>0.10469637393544445</v>
      </c>
      <c r="K99" s="27">
        <f t="shared" si="94"/>
        <v>1.9564293127416637</v>
      </c>
      <c r="L99" s="27">
        <f t="shared" si="95"/>
        <v>0.70658587808935358</v>
      </c>
      <c r="M99" s="27">
        <f t="shared" si="96"/>
        <v>3.7177769018525817</v>
      </c>
      <c r="N99"/>
      <c r="O99" s="51">
        <f t="shared" si="97"/>
        <v>51.924186723437352</v>
      </c>
      <c r="P99" s="27">
        <f t="shared" si="98"/>
        <v>3.7177769018525817</v>
      </c>
      <c r="Q99" s="58">
        <f t="shared" si="99"/>
        <v>0.70658587808935358</v>
      </c>
      <c r="R99" s="156">
        <f>E99*(PI()/30)*($D$4/2)</f>
        <v>909.3620584759376</v>
      </c>
      <c r="S99" s="156">
        <f>R99/H99</f>
        <v>1114.4142873479627</v>
      </c>
      <c r="T99" s="153"/>
      <c r="U99" s="153"/>
      <c r="W99" s="49">
        <v>150</v>
      </c>
      <c r="X99" s="78">
        <v>14</v>
      </c>
      <c r="Y99" s="17">
        <v>0.85</v>
      </c>
      <c r="Z99">
        <v>2971</v>
      </c>
      <c r="AA99">
        <v>10432</v>
      </c>
      <c r="AB99">
        <v>947</v>
      </c>
      <c r="AC99">
        <v>1190</v>
      </c>
      <c r="AD99" s="27">
        <f t="shared" si="100"/>
        <v>0.20864014362370015</v>
      </c>
      <c r="AE99" s="27">
        <f t="shared" si="101"/>
        <v>0.1083605629701348</v>
      </c>
      <c r="AF99" s="29">
        <f t="shared" si="102"/>
        <v>1.9254250615254127</v>
      </c>
      <c r="AG99" s="29">
        <f t="shared" si="103"/>
        <v>0.70182437598339353</v>
      </c>
      <c r="AH99" s="29">
        <f t="shared" si="104"/>
        <v>3.5112756647593404</v>
      </c>
      <c r="AI99"/>
      <c r="AJ99" s="51">
        <f t="shared" si="105"/>
        <v>57.429295578763615</v>
      </c>
      <c r="AK99" s="29">
        <f t="shared" si="106"/>
        <v>3.5112756647593404</v>
      </c>
      <c r="AL99" s="58">
        <f t="shared" si="107"/>
        <v>0.70182437598339353</v>
      </c>
    </row>
    <row r="100" spans="1:38" x14ac:dyDescent="0.2">
      <c r="A100" s="1">
        <v>150</v>
      </c>
      <c r="B100" s="1">
        <v>166</v>
      </c>
      <c r="C100" s="1" t="s">
        <v>92</v>
      </c>
      <c r="D100" s="66">
        <v>14</v>
      </c>
      <c r="E100">
        <v>1175</v>
      </c>
      <c r="F100">
        <v>2818</v>
      </c>
      <c r="G100">
        <v>10101</v>
      </c>
      <c r="H100">
        <v>0.83899999999999997</v>
      </c>
      <c r="I100" s="25">
        <f t="shared" si="92"/>
        <v>0.20721102321936988</v>
      </c>
      <c r="J100" s="25">
        <f t="shared" si="93"/>
        <v>0.10676695922939701</v>
      </c>
      <c r="K100" s="27">
        <f t="shared" si="94"/>
        <v>1.9407785396806243</v>
      </c>
      <c r="L100" s="27">
        <f t="shared" si="95"/>
        <v>0.70499380431126746</v>
      </c>
      <c r="M100" s="27">
        <f t="shared" si="96"/>
        <v>3.584457061745919</v>
      </c>
      <c r="N100"/>
      <c r="O100" s="51">
        <f t="shared" si="97"/>
        <v>55.607104547650621</v>
      </c>
      <c r="P100" s="27">
        <f t="shared" si="98"/>
        <v>3.584457061745919</v>
      </c>
      <c r="Q100" s="58">
        <f t="shared" si="99"/>
        <v>0.70499380431126746</v>
      </c>
      <c r="R100" s="156">
        <f>E100*(PI()/30)*($D$4/2)</f>
        <v>935.63959606762421</v>
      </c>
      <c r="S100" s="156">
        <f>R100/H100</f>
        <v>1115.1842622975259</v>
      </c>
      <c r="T100" s="153"/>
      <c r="U100" s="153"/>
      <c r="W100" s="49">
        <v>150</v>
      </c>
      <c r="X100" s="78">
        <v>14</v>
      </c>
      <c r="Y100" s="17">
        <v>0.875</v>
      </c>
      <c r="Z100">
        <v>3321</v>
      </c>
      <c r="AA100">
        <v>11195</v>
      </c>
      <c r="AB100">
        <v>975</v>
      </c>
      <c r="AC100">
        <v>1225</v>
      </c>
      <c r="AD100" s="27">
        <f t="shared" si="100"/>
        <v>0.21128863524278704</v>
      </c>
      <c r="AE100" s="27">
        <f t="shared" si="101"/>
        <v>0.11103760723679358</v>
      </c>
      <c r="AF100" s="29">
        <f t="shared" si="102"/>
        <v>1.9028565231255643</v>
      </c>
      <c r="AG100" s="29">
        <f t="shared" si="103"/>
        <v>0.69798646918316243</v>
      </c>
      <c r="AH100" s="29">
        <f t="shared" si="104"/>
        <v>3.3709725986148751</v>
      </c>
      <c r="AI100"/>
      <c r="AJ100" s="51">
        <f t="shared" si="105"/>
        <v>61.629693635377556</v>
      </c>
      <c r="AK100" s="29">
        <f t="shared" si="106"/>
        <v>3.3709725986148751</v>
      </c>
      <c r="AL100" s="58">
        <f t="shared" si="107"/>
        <v>0.69798646918316243</v>
      </c>
    </row>
    <row r="101" spans="1:38" x14ac:dyDescent="0.2">
      <c r="A101" s="1">
        <v>150</v>
      </c>
      <c r="B101" s="1">
        <v>166</v>
      </c>
      <c r="C101" s="1" t="s">
        <v>92</v>
      </c>
      <c r="D101" s="66">
        <v>14</v>
      </c>
      <c r="E101">
        <v>1207</v>
      </c>
      <c r="F101">
        <v>3147</v>
      </c>
      <c r="G101">
        <v>10852</v>
      </c>
      <c r="H101">
        <v>0.86199999999999999</v>
      </c>
      <c r="I101" s="25">
        <f t="shared" si="92"/>
        <v>0.21096939735962511</v>
      </c>
      <c r="J101" s="25">
        <f t="shared" si="93"/>
        <v>0.10999790599453094</v>
      </c>
      <c r="K101" s="27">
        <f t="shared" si="94"/>
        <v>1.9179401230612012</v>
      </c>
      <c r="L101" s="27">
        <f t="shared" si="95"/>
        <v>0.70298760415998662</v>
      </c>
      <c r="M101" s="27">
        <f t="shared" si="96"/>
        <v>3.4483635208134733</v>
      </c>
      <c r="N101"/>
      <c r="O101" s="51">
        <f t="shared" si="97"/>
        <v>59.741441298000645</v>
      </c>
      <c r="P101" s="27">
        <f t="shared" si="98"/>
        <v>3.4483635208134733</v>
      </c>
      <c r="Q101" s="58">
        <f t="shared" si="99"/>
        <v>0.70298760415998662</v>
      </c>
      <c r="R101" s="156">
        <f>E101*(PI()/30)*($D$4/2)</f>
        <v>961.1208446413807</v>
      </c>
      <c r="S101" s="156">
        <f>R101/H101</f>
        <v>1114.9893789343164</v>
      </c>
      <c r="T101" s="153"/>
      <c r="U101" s="153"/>
      <c r="AD101" s="27"/>
      <c r="AE101" s="27"/>
      <c r="AG101" s="29"/>
      <c r="AH101" s="29"/>
      <c r="AI101"/>
      <c r="AL101" s="58"/>
    </row>
    <row r="102" spans="1:38" x14ac:dyDescent="0.2">
      <c r="A102" s="1">
        <v>150</v>
      </c>
      <c r="B102" s="1">
        <v>166</v>
      </c>
      <c r="C102" s="1" t="s">
        <v>92</v>
      </c>
      <c r="D102" s="66">
        <v>14</v>
      </c>
      <c r="E102">
        <v>1240</v>
      </c>
      <c r="F102">
        <v>3485</v>
      </c>
      <c r="G102">
        <v>11521</v>
      </c>
      <c r="H102">
        <v>0.88600000000000001</v>
      </c>
      <c r="I102" s="25">
        <f t="shared" si="92"/>
        <v>0.21221253031803133</v>
      </c>
      <c r="J102" s="25">
        <f t="shared" si="93"/>
        <v>0.11234330910422444</v>
      </c>
      <c r="K102" s="27">
        <f t="shared" si="94"/>
        <v>1.8889645677176472</v>
      </c>
      <c r="L102" s="27">
        <f t="shared" si="95"/>
        <v>0.69440400169557936</v>
      </c>
      <c r="M102" s="27">
        <f t="shared" si="96"/>
        <v>3.3058823529411763</v>
      </c>
      <c r="N102"/>
      <c r="O102" s="51">
        <f t="shared" si="97"/>
        <v>63.424359122213922</v>
      </c>
      <c r="P102" s="27">
        <f t="shared" si="98"/>
        <v>3.3058823529411763</v>
      </c>
      <c r="Q102" s="58">
        <f t="shared" si="99"/>
        <v>0.69440400169557936</v>
      </c>
      <c r="R102" s="156">
        <f t="shared" ref="R102:R108" si="108">E102*(PI()/30)*($D$4/2)</f>
        <v>987.3983822330672</v>
      </c>
      <c r="S102" s="156">
        <f t="shared" ref="S102:S108" si="109">R102/H102</f>
        <v>1114.4451266738906</v>
      </c>
      <c r="T102" s="153"/>
      <c r="U102" s="153"/>
      <c r="AD102" s="27"/>
      <c r="AE102" s="27"/>
      <c r="AG102" s="29"/>
      <c r="AH102" s="29"/>
      <c r="AI102"/>
      <c r="AL102" s="58"/>
    </row>
    <row r="103" spans="1:38" x14ac:dyDescent="0.2">
      <c r="E103"/>
      <c r="F103"/>
      <c r="G103"/>
      <c r="H103"/>
      <c r="I103" s="25"/>
      <c r="J103" s="25"/>
      <c r="K103" s="27"/>
      <c r="L103" s="27"/>
      <c r="M103" s="27"/>
      <c r="N103"/>
      <c r="O103" s="51"/>
      <c r="P103" s="27"/>
      <c r="Q103" s="58"/>
      <c r="R103" s="156"/>
      <c r="T103" s="153"/>
      <c r="U103" s="153"/>
      <c r="AD103" s="27"/>
      <c r="AE103" s="27"/>
      <c r="AG103" s="29"/>
      <c r="AH103" s="29"/>
      <c r="AI103"/>
      <c r="AL103" s="58"/>
    </row>
    <row r="104" spans="1:38" x14ac:dyDescent="0.2">
      <c r="E104"/>
      <c r="F104"/>
      <c r="G104"/>
      <c r="H104"/>
      <c r="I104" s="25"/>
      <c r="J104" s="25"/>
      <c r="K104" s="27"/>
      <c r="L104" s="27"/>
      <c r="M104" s="27"/>
      <c r="N104"/>
      <c r="O104" s="51"/>
      <c r="P104" s="27"/>
      <c r="Q104" s="58"/>
      <c r="R104" s="156"/>
      <c r="T104" s="153"/>
      <c r="U104" s="153"/>
      <c r="AD104" s="27"/>
      <c r="AE104" s="27"/>
      <c r="AG104" s="29"/>
      <c r="AH104" s="29"/>
      <c r="AI104"/>
      <c r="AL104" s="58"/>
    </row>
    <row r="105" spans="1:38" x14ac:dyDescent="0.2">
      <c r="A105" s="1">
        <v>151</v>
      </c>
      <c r="B105" s="1">
        <v>167</v>
      </c>
      <c r="C105" s="1" t="s">
        <v>92</v>
      </c>
      <c r="D105" s="66">
        <v>16</v>
      </c>
      <c r="E105">
        <v>768</v>
      </c>
      <c r="F105">
        <v>815</v>
      </c>
      <c r="G105">
        <v>4435</v>
      </c>
      <c r="H105">
        <v>0.54800000000000004</v>
      </c>
      <c r="I105" s="25">
        <f t="shared" ref="I105:I112" si="110">0.1515*(G105/1000)/(E105/1000)^2/($D$4/10)^4</f>
        <v>0.21295870711626105</v>
      </c>
      <c r="J105" s="25">
        <f t="shared" ref="J105:J112" si="111">0.5*(F105/1000)/(E105/1000)^3/($D$4/10)^5</f>
        <v>0.11058174367392203</v>
      </c>
      <c r="K105" s="27">
        <f t="shared" ref="K105:K112" si="112">I105/J105</f>
        <v>1.9258034829349693</v>
      </c>
      <c r="L105" s="27">
        <f t="shared" ref="L105:L112" si="113">0.798*I105^1.5/J105</f>
        <v>0.70918992939755798</v>
      </c>
      <c r="M105" s="27">
        <f t="shared" ref="M105:M112" si="114">G105/F105</f>
        <v>5.4417177914110431</v>
      </c>
      <c r="N105"/>
      <c r="O105" s="51">
        <f t="shared" ref="O105:O112" si="115">G105/(PI()*$D$4^2/4)</f>
        <v>24.415157773371995</v>
      </c>
      <c r="P105" s="27">
        <f t="shared" ref="P105:P112" si="116">M105</f>
        <v>5.4417177914110431</v>
      </c>
      <c r="Q105" s="58">
        <f t="shared" ref="Q105:Q112" si="117">L105</f>
        <v>0.70918992939755798</v>
      </c>
      <c r="R105" s="156">
        <f t="shared" si="108"/>
        <v>611.54996577015777</v>
      </c>
      <c r="S105" s="156">
        <f t="shared" si="109"/>
        <v>1115.9670908214557</v>
      </c>
      <c r="T105" s="153"/>
      <c r="U105" s="153"/>
      <c r="W105" s="49">
        <v>151</v>
      </c>
      <c r="X105" s="78">
        <v>16</v>
      </c>
      <c r="Y105" s="17">
        <v>0.72499999999999998</v>
      </c>
      <c r="Z105">
        <v>2094</v>
      </c>
      <c r="AA105">
        <v>8176</v>
      </c>
      <c r="AB105">
        <v>808</v>
      </c>
      <c r="AC105">
        <v>1016</v>
      </c>
      <c r="AD105" s="27">
        <f>0.1515*(AA105/1000)/(AC105/1000)^2/($D$4/10)^4</f>
        <v>0.22432500407054348</v>
      </c>
      <c r="AE105" s="27">
        <f>0.5*(Z105/1000)/(AC105/1000)^3/($D$4/10)^5</f>
        <v>0.12271708725356113</v>
      </c>
      <c r="AF105" s="29">
        <f>AD105/AE105</f>
        <v>1.8279850760068768</v>
      </c>
      <c r="AG105" s="29">
        <f>0.798*AD105^1.5/AE105</f>
        <v>0.69089870595762393</v>
      </c>
      <c r="AH105" s="29">
        <f>AA105/Z105</f>
        <v>3.9044890162368673</v>
      </c>
      <c r="AI105"/>
      <c r="AJ105" s="51">
        <f>AA105/(PI()*$D$4^2/4)</f>
        <v>45.009770001147558</v>
      </c>
      <c r="AK105" s="29">
        <f>AH105</f>
        <v>3.9044890162368673</v>
      </c>
      <c r="AL105" s="58">
        <f>AG105</f>
        <v>0.69089870595762393</v>
      </c>
    </row>
    <row r="106" spans="1:38" x14ac:dyDescent="0.2">
      <c r="A106" s="1">
        <v>151</v>
      </c>
      <c r="B106" s="1">
        <v>167</v>
      </c>
      <c r="C106" s="1" t="s">
        <v>92</v>
      </c>
      <c r="D106" s="66">
        <v>16</v>
      </c>
      <c r="E106">
        <v>893</v>
      </c>
      <c r="F106">
        <v>1336</v>
      </c>
      <c r="G106">
        <v>6124</v>
      </c>
      <c r="H106">
        <v>0.63700000000000001</v>
      </c>
      <c r="I106" s="25">
        <f t="shared" si="110"/>
        <v>0.21749860793030235</v>
      </c>
      <c r="J106" s="25">
        <f t="shared" si="111"/>
        <v>0.11530856475806048</v>
      </c>
      <c r="K106" s="27">
        <f t="shared" si="112"/>
        <v>1.8862311605964068</v>
      </c>
      <c r="L106" s="27">
        <f t="shared" si="113"/>
        <v>0.70198211489752427</v>
      </c>
      <c r="M106" s="27">
        <f t="shared" si="114"/>
        <v>4.5838323353293413</v>
      </c>
      <c r="N106"/>
      <c r="O106" s="51">
        <f t="shared" si="115"/>
        <v>33.713286630018061</v>
      </c>
      <c r="P106" s="27">
        <f t="shared" si="116"/>
        <v>4.5838323353293413</v>
      </c>
      <c r="Q106" s="58">
        <f t="shared" si="117"/>
        <v>0.70198211489752427</v>
      </c>
      <c r="R106" s="156">
        <f t="shared" si="108"/>
        <v>711.08609301139438</v>
      </c>
      <c r="S106" s="156">
        <f t="shared" si="109"/>
        <v>1116.3046986050147</v>
      </c>
      <c r="T106" s="153"/>
      <c r="U106" s="153"/>
      <c r="W106" s="49">
        <v>151</v>
      </c>
      <c r="X106" s="78">
        <v>16</v>
      </c>
      <c r="Y106" s="17">
        <v>0.75</v>
      </c>
      <c r="Z106">
        <v>2358</v>
      </c>
      <c r="AA106">
        <v>8837</v>
      </c>
      <c r="AB106">
        <v>836</v>
      </c>
      <c r="AC106">
        <v>1051</v>
      </c>
      <c r="AD106" s="27">
        <f>0.1515*(AA106/1000)/(AC106/1000)^2/($D$4/10)^4</f>
        <v>0.22658107885915807</v>
      </c>
      <c r="AE106" s="27">
        <f>0.5*(Z106/1000)/(AC106/1000)^3/($D$4/10)^5</f>
        <v>0.12483752151240735</v>
      </c>
      <c r="AF106" s="29">
        <f>AD106/AE106</f>
        <v>1.8150078286890583</v>
      </c>
      <c r="AG106" s="29">
        <f>0.798*AD106^1.5/AE106</f>
        <v>0.68943482066329453</v>
      </c>
      <c r="AH106" s="29">
        <f>AA106/Z106</f>
        <v>3.7476675148430876</v>
      </c>
      <c r="AI106"/>
      <c r="AJ106" s="51">
        <f>AA106/(PI()*$D$4^2/4)</f>
        <v>48.64864695451822</v>
      </c>
      <c r="AK106" s="29">
        <f>AH106</f>
        <v>3.7476675148430876</v>
      </c>
      <c r="AL106" s="58">
        <f>AG106</f>
        <v>0.68943482066329453</v>
      </c>
    </row>
    <row r="107" spans="1:38" x14ac:dyDescent="0.2">
      <c r="A107" s="1">
        <v>151</v>
      </c>
      <c r="B107" s="1">
        <v>167</v>
      </c>
      <c r="C107" s="1" t="s">
        <v>92</v>
      </c>
      <c r="D107" s="66">
        <v>16</v>
      </c>
      <c r="E107">
        <v>974</v>
      </c>
      <c r="F107">
        <v>1795</v>
      </c>
      <c r="G107">
        <v>7426</v>
      </c>
      <c r="H107">
        <v>0.69499999999999995</v>
      </c>
      <c r="I107" s="25">
        <f t="shared" si="110"/>
        <v>0.22169773113224042</v>
      </c>
      <c r="J107" s="25">
        <f t="shared" si="111"/>
        <v>0.11939800418148241</v>
      </c>
      <c r="K107" s="27">
        <f t="shared" si="112"/>
        <v>1.8567959544387744</v>
      </c>
      <c r="L107" s="27">
        <f t="shared" si="113"/>
        <v>0.69766622203184359</v>
      </c>
      <c r="M107" s="27">
        <f t="shared" si="114"/>
        <v>4.1370473537604457</v>
      </c>
      <c r="N107"/>
      <c r="O107" s="51">
        <f t="shared" si="115"/>
        <v>40.880938359652859</v>
      </c>
      <c r="P107" s="27">
        <f t="shared" si="116"/>
        <v>4.1370473537604457</v>
      </c>
      <c r="Q107" s="58">
        <f t="shared" si="117"/>
        <v>0.69766622203184359</v>
      </c>
      <c r="R107" s="156">
        <f t="shared" si="108"/>
        <v>775.58550346371567</v>
      </c>
      <c r="S107" s="156">
        <f t="shared" si="109"/>
        <v>1115.9503646959938</v>
      </c>
      <c r="T107" s="153"/>
      <c r="U107" s="153"/>
      <c r="W107" s="49">
        <v>151</v>
      </c>
      <c r="X107" s="78">
        <v>16</v>
      </c>
      <c r="Y107" s="17">
        <v>0.77500000000000002</v>
      </c>
      <c r="Z107">
        <v>2657</v>
      </c>
      <c r="AA107">
        <v>9537</v>
      </c>
      <c r="AB107">
        <v>864</v>
      </c>
      <c r="AC107">
        <v>1086</v>
      </c>
      <c r="AD107" s="27">
        <f>0.1515*(AA107/1000)/(AC107/1000)^2/($D$4/10)^4</f>
        <v>0.22902154995974458</v>
      </c>
      <c r="AE107" s="27">
        <f>0.5*(Z107/1000)/(AC107/1000)^3/($D$4/10)^5</f>
        <v>0.12750040482662511</v>
      </c>
      <c r="AF107" s="29">
        <f>AD107/AE107</f>
        <v>1.7962417473981185</v>
      </c>
      <c r="AG107" s="29">
        <f>0.798*AD107^1.5/AE107</f>
        <v>0.68597115167249545</v>
      </c>
      <c r="AH107" s="29">
        <f>AA107/Z107</f>
        <v>3.5893865261573201</v>
      </c>
      <c r="AI107"/>
      <c r="AJ107" s="51">
        <f>AA107/(PI()*$D$4^2/4)</f>
        <v>52.502223153246604</v>
      </c>
      <c r="AK107" s="29">
        <f>AH107</f>
        <v>3.5893865261573201</v>
      </c>
      <c r="AL107" s="58">
        <f>AG107</f>
        <v>0.68597115167249545</v>
      </c>
    </row>
    <row r="108" spans="1:38" x14ac:dyDescent="0.2">
      <c r="A108" s="1">
        <v>151</v>
      </c>
      <c r="B108" s="1">
        <v>167</v>
      </c>
      <c r="C108" s="1" t="s">
        <v>92</v>
      </c>
      <c r="D108" s="66">
        <v>16</v>
      </c>
      <c r="E108">
        <v>1021</v>
      </c>
      <c r="F108">
        <v>2127</v>
      </c>
      <c r="G108">
        <v>8260</v>
      </c>
      <c r="H108">
        <v>0.72899999999999998</v>
      </c>
      <c r="I108" s="25">
        <f t="shared" si="110"/>
        <v>0.22441546431839612</v>
      </c>
      <c r="J108" s="25">
        <f t="shared" si="111"/>
        <v>0.12282866982970259</v>
      </c>
      <c r="K108" s="27">
        <f t="shared" si="112"/>
        <v>1.8270609347926658</v>
      </c>
      <c r="L108" s="27">
        <f t="shared" si="113"/>
        <v>0.69068864067192215</v>
      </c>
      <c r="M108" s="27">
        <f t="shared" si="114"/>
        <v>3.8834038551951107</v>
      </c>
      <c r="N108"/>
      <c r="O108" s="51">
        <f t="shared" si="115"/>
        <v>45.472199144994967</v>
      </c>
      <c r="P108" s="27">
        <f t="shared" si="116"/>
        <v>3.8834038551951107</v>
      </c>
      <c r="Q108" s="58">
        <f t="shared" si="117"/>
        <v>0.69068864067192215</v>
      </c>
      <c r="R108" s="156">
        <f t="shared" si="108"/>
        <v>813.01108730642056</v>
      </c>
      <c r="S108" s="156">
        <f t="shared" si="109"/>
        <v>1115.2415463736909</v>
      </c>
      <c r="T108" s="153"/>
      <c r="U108" s="153"/>
      <c r="W108" s="49">
        <v>151</v>
      </c>
      <c r="X108" s="78">
        <v>16</v>
      </c>
      <c r="Y108" s="17">
        <v>0.8</v>
      </c>
      <c r="Z108">
        <v>2981</v>
      </c>
      <c r="AA108">
        <v>10253</v>
      </c>
      <c r="AB108">
        <v>892</v>
      </c>
      <c r="AC108">
        <v>1121</v>
      </c>
      <c r="AD108" s="27">
        <f>0.1515*(AA108/1000)/(AC108/1000)^2/($D$4/10)^4</f>
        <v>0.23108084639581394</v>
      </c>
      <c r="AE108" s="27">
        <f>0.5*(Z108/1000)/(AC108/1000)^3/($D$4/10)^5</f>
        <v>0.13006325641107597</v>
      </c>
      <c r="AF108" s="29">
        <f>AD108/AE108</f>
        <v>1.7766804612784974</v>
      </c>
      <c r="AG108" s="29">
        <f>0.798*AD108^1.5/AE108</f>
        <v>0.68154446078468855</v>
      </c>
      <c r="AH108" s="29">
        <f>AA108/Z108</f>
        <v>3.4394498490439451</v>
      </c>
      <c r="AI108"/>
      <c r="AJ108" s="51">
        <f>AA108/(PI()*$D$4^2/4)</f>
        <v>56.44388109366021</v>
      </c>
      <c r="AK108" s="29">
        <f>AH108</f>
        <v>3.4394498490439451</v>
      </c>
      <c r="AL108" s="58">
        <f>AG108</f>
        <v>0.68154446078468855</v>
      </c>
    </row>
    <row r="109" spans="1:38" x14ac:dyDescent="0.2">
      <c r="A109" s="1">
        <v>151</v>
      </c>
      <c r="B109" s="1">
        <v>167</v>
      </c>
      <c r="C109" s="1" t="s">
        <v>92</v>
      </c>
      <c r="D109" s="66">
        <v>16</v>
      </c>
      <c r="E109">
        <v>1076</v>
      </c>
      <c r="F109">
        <v>2574</v>
      </c>
      <c r="G109">
        <v>9359</v>
      </c>
      <c r="H109">
        <v>0.76800000000000002</v>
      </c>
      <c r="I109" s="25">
        <f t="shared" si="110"/>
        <v>0.22894392392481744</v>
      </c>
      <c r="J109" s="25">
        <f t="shared" si="111"/>
        <v>0.12699341839025743</v>
      </c>
      <c r="K109" s="27">
        <f t="shared" si="112"/>
        <v>1.8028014902414924</v>
      </c>
      <c r="L109" s="27">
        <f t="shared" si="113"/>
        <v>0.68835957972925188</v>
      </c>
      <c r="M109" s="27">
        <f t="shared" si="114"/>
        <v>3.6359751359751358</v>
      </c>
      <c r="N109"/>
      <c r="O109" s="51">
        <f t="shared" si="115"/>
        <v>51.52231377699853</v>
      </c>
      <c r="P109" s="27">
        <f t="shared" si="116"/>
        <v>3.6359751359751358</v>
      </c>
      <c r="Q109" s="58">
        <f t="shared" si="117"/>
        <v>0.68835957972925188</v>
      </c>
      <c r="R109" s="156">
        <f>E109*(PI()/30)*($D$4/2)</f>
        <v>856.80698329256472</v>
      </c>
      <c r="S109" s="156">
        <f>R109/H109</f>
        <v>1115.6340928288603</v>
      </c>
      <c r="T109" s="153"/>
      <c r="U109" s="153"/>
      <c r="AD109" s="27"/>
      <c r="AE109" s="27"/>
      <c r="AG109" s="29"/>
      <c r="AH109" s="29"/>
      <c r="AI109"/>
      <c r="AL109" s="58"/>
    </row>
    <row r="110" spans="1:38" x14ac:dyDescent="0.2">
      <c r="A110" s="1">
        <v>151</v>
      </c>
      <c r="B110" s="1">
        <v>167</v>
      </c>
      <c r="C110" s="1" t="s">
        <v>92</v>
      </c>
      <c r="D110" s="66">
        <v>16</v>
      </c>
      <c r="E110">
        <v>1101</v>
      </c>
      <c r="F110">
        <v>2791</v>
      </c>
      <c r="G110">
        <v>9847</v>
      </c>
      <c r="H110">
        <v>0.78600000000000003</v>
      </c>
      <c r="I110" s="25">
        <f t="shared" si="110"/>
        <v>0.23006656980169091</v>
      </c>
      <c r="J110" s="25">
        <f t="shared" si="111"/>
        <v>0.12853084555953154</v>
      </c>
      <c r="K110" s="27">
        <f t="shared" si="112"/>
        <v>1.7899716507749195</v>
      </c>
      <c r="L110" s="27">
        <f t="shared" si="113"/>
        <v>0.68513444605246754</v>
      </c>
      <c r="M110" s="27">
        <f t="shared" si="114"/>
        <v>3.528126119670369</v>
      </c>
      <c r="N110"/>
      <c r="O110" s="51">
        <f t="shared" si="115"/>
        <v>54.208806898397746</v>
      </c>
      <c r="P110" s="27">
        <f t="shared" si="116"/>
        <v>3.528126119670369</v>
      </c>
      <c r="Q110" s="58">
        <f t="shared" si="117"/>
        <v>0.68513444605246754</v>
      </c>
      <c r="R110" s="156">
        <f>E110*(PI()/30)*($D$4/2)</f>
        <v>876.71420874081207</v>
      </c>
      <c r="S110" s="156">
        <f>R110/H110</f>
        <v>1115.4124793140102</v>
      </c>
      <c r="T110" s="153"/>
      <c r="U110" s="153"/>
      <c r="AD110" s="27"/>
      <c r="AE110" s="27"/>
      <c r="AG110" s="29"/>
      <c r="AH110" s="29"/>
      <c r="AI110"/>
      <c r="AL110" s="58"/>
    </row>
    <row r="111" spans="1:38" x14ac:dyDescent="0.2">
      <c r="A111" s="1">
        <v>151</v>
      </c>
      <c r="B111" s="1">
        <v>167</v>
      </c>
      <c r="C111" s="1" t="s">
        <v>92</v>
      </c>
      <c r="D111" s="66">
        <v>16</v>
      </c>
      <c r="E111">
        <v>1145</v>
      </c>
      <c r="F111">
        <v>3234</v>
      </c>
      <c r="G111">
        <v>10783</v>
      </c>
      <c r="H111">
        <v>0.81699999999999995</v>
      </c>
      <c r="I111" s="25">
        <f t="shared" si="110"/>
        <v>0.23294470832266892</v>
      </c>
      <c r="J111" s="25">
        <f t="shared" si="111"/>
        <v>0.13241373643072607</v>
      </c>
      <c r="K111" s="27">
        <f t="shared" si="112"/>
        <v>1.7592186022523193</v>
      </c>
      <c r="L111" s="27">
        <f t="shared" si="113"/>
        <v>0.67756213007948707</v>
      </c>
      <c r="M111" s="27">
        <f t="shared" si="114"/>
        <v>3.3342609771181202</v>
      </c>
      <c r="N111"/>
      <c r="O111" s="51">
        <f t="shared" si="115"/>
        <v>59.361588786983134</v>
      </c>
      <c r="P111" s="27">
        <f t="shared" si="116"/>
        <v>3.3342609771181202</v>
      </c>
      <c r="Q111" s="58">
        <f t="shared" si="117"/>
        <v>0.67756213007948707</v>
      </c>
      <c r="R111" s="156">
        <f>E111*(PI()/30)*($D$4/2)</f>
        <v>911.7509255297274</v>
      </c>
      <c r="S111" s="156">
        <f>R111/H111</f>
        <v>1115.9742050547459</v>
      </c>
      <c r="T111" s="153"/>
      <c r="U111" s="153"/>
      <c r="AD111" s="27"/>
      <c r="AE111" s="27"/>
      <c r="AG111" s="29"/>
      <c r="AH111" s="29"/>
      <c r="AI111"/>
      <c r="AL111" s="58"/>
    </row>
    <row r="112" spans="1:38" x14ac:dyDescent="0.2">
      <c r="A112" s="1">
        <v>151</v>
      </c>
      <c r="B112" s="1">
        <v>167</v>
      </c>
      <c r="C112" s="1" t="s">
        <v>92</v>
      </c>
      <c r="D112" s="66">
        <v>16</v>
      </c>
      <c r="E112">
        <v>1147</v>
      </c>
      <c r="F112">
        <v>3231</v>
      </c>
      <c r="G112">
        <v>10783</v>
      </c>
      <c r="H112">
        <v>0.81899999999999995</v>
      </c>
      <c r="I112" s="25">
        <f t="shared" si="110"/>
        <v>0.23213305490364314</v>
      </c>
      <c r="J112" s="25">
        <f t="shared" si="111"/>
        <v>0.13160009093184441</v>
      </c>
      <c r="K112" s="27">
        <f t="shared" si="112"/>
        <v>1.7639277698057569</v>
      </c>
      <c r="L112" s="27">
        <f t="shared" si="113"/>
        <v>0.67819124997742541</v>
      </c>
      <c r="M112" s="27">
        <f t="shared" si="114"/>
        <v>3.3373568554627049</v>
      </c>
      <c r="N112"/>
      <c r="O112" s="51">
        <f t="shared" si="115"/>
        <v>59.361588786983134</v>
      </c>
      <c r="P112" s="27">
        <f t="shared" si="116"/>
        <v>3.3373568554627049</v>
      </c>
      <c r="Q112" s="58">
        <f t="shared" si="117"/>
        <v>0.67819124997742541</v>
      </c>
      <c r="R112" s="156">
        <f>E112*(PI()/30)*($D$4/2)</f>
        <v>913.34350356558718</v>
      </c>
      <c r="S112" s="156">
        <f>R112/H112</f>
        <v>1115.1935330471151</v>
      </c>
      <c r="T112" s="153"/>
      <c r="U112" s="153"/>
      <c r="AD112" s="27"/>
      <c r="AE112" s="27"/>
      <c r="AG112" s="29"/>
      <c r="AH112" s="29"/>
      <c r="AI112"/>
      <c r="AL112" s="58"/>
    </row>
    <row r="113" spans="1:38" x14ac:dyDescent="0.2">
      <c r="E113"/>
      <c r="F113"/>
      <c r="G113"/>
      <c r="H113"/>
      <c r="I113" s="25"/>
      <c r="J113" s="25"/>
      <c r="K113" s="27"/>
      <c r="L113" s="27"/>
      <c r="M113" s="27"/>
      <c r="N113"/>
      <c r="O113" s="51"/>
      <c r="P113" s="27"/>
      <c r="Q113" s="58"/>
      <c r="R113" s="156"/>
      <c r="T113" s="153"/>
      <c r="U113" s="153"/>
      <c r="AD113" s="27"/>
      <c r="AE113" s="27"/>
      <c r="AG113" s="29"/>
      <c r="AH113" s="29"/>
      <c r="AI113"/>
      <c r="AL113" s="58"/>
    </row>
    <row r="114" spans="1:38" x14ac:dyDescent="0.2">
      <c r="E114"/>
      <c r="F114"/>
      <c r="G114"/>
      <c r="H114"/>
      <c r="I114" s="25"/>
      <c r="J114" s="25"/>
      <c r="K114" s="27"/>
      <c r="L114" s="27"/>
      <c r="M114" s="27"/>
      <c r="N114"/>
      <c r="O114" s="51"/>
      <c r="P114" s="27"/>
      <c r="Q114" s="58"/>
      <c r="R114" s="156"/>
      <c r="T114" s="153"/>
      <c r="U114" s="153"/>
      <c r="AD114" s="27"/>
      <c r="AE114" s="27"/>
      <c r="AG114" s="29"/>
      <c r="AH114" s="29"/>
      <c r="AI114"/>
      <c r="AL114" s="58"/>
    </row>
    <row r="115" spans="1:38" x14ac:dyDescent="0.2">
      <c r="A115" s="1">
        <v>152</v>
      </c>
      <c r="B115" s="1">
        <v>168</v>
      </c>
      <c r="C115" s="1" t="s">
        <v>92</v>
      </c>
      <c r="D115" s="66">
        <v>18</v>
      </c>
      <c r="E115">
        <v>773</v>
      </c>
      <c r="F115">
        <v>1014</v>
      </c>
      <c r="G115">
        <v>4903</v>
      </c>
      <c r="H115" s="17">
        <v>0.55200000000000005</v>
      </c>
      <c r="I115" s="25">
        <f t="shared" ref="I115:I120" si="118">0.1515*(G115/1000)/(E115/1000)^2/($D$4/10)^4</f>
        <v>0.23239518348132951</v>
      </c>
      <c r="J115" s="25">
        <f t="shared" ref="J115:J120" si="119">0.5*(F115/1000)/(E115/1000)^3/($D$4/10)^5</f>
        <v>0.13493013605973236</v>
      </c>
      <c r="K115" s="27">
        <f t="shared" ref="K115:K120" si="120">I115/J115</f>
        <v>1.7223371314059168</v>
      </c>
      <c r="L115" s="27">
        <f t="shared" ref="L115:L120" si="121">0.798*I115^1.5/J115</f>
        <v>0.6625743471010358</v>
      </c>
      <c r="M115" s="27">
        <f t="shared" ref="M115:M120" si="122">G115/F115</f>
        <v>4.8353057199211049</v>
      </c>
      <c r="N115"/>
      <c r="O115" s="51">
        <f t="shared" ref="O115:O120" si="123">G115/(PI()*$D$4^2/4)</f>
        <v>26.991548717664685</v>
      </c>
      <c r="P115" s="27">
        <f t="shared" ref="P115:P120" si="124">M115</f>
        <v>4.8353057199211049</v>
      </c>
      <c r="Q115" s="58">
        <f t="shared" ref="Q115:Q120" si="125">L115</f>
        <v>0.6625743471010358</v>
      </c>
      <c r="R115" s="156">
        <f t="shared" ref="R115:R120" si="126">E115*(PI()/30)*($D$4/2)</f>
        <v>615.53141085980724</v>
      </c>
      <c r="S115" s="156">
        <f t="shared" ref="S115:S120" si="127">R115/H115</f>
        <v>1115.0931356155927</v>
      </c>
      <c r="T115" s="153"/>
      <c r="U115" s="153"/>
      <c r="W115" s="49">
        <v>152</v>
      </c>
      <c r="X115" s="78">
        <v>18</v>
      </c>
      <c r="Y115" s="17">
        <v>0.72499999999999998</v>
      </c>
      <c r="Z115">
        <v>2543</v>
      </c>
      <c r="AA115">
        <v>8779</v>
      </c>
      <c r="AB115">
        <v>808</v>
      </c>
      <c r="AC115" s="48">
        <v>1016</v>
      </c>
      <c r="AD115" s="27">
        <f>0.1515*(AA115/1000)/(AC115/1000)^2/($D$4/10)^4</f>
        <v>0.24086952186097127</v>
      </c>
      <c r="AE115" s="27">
        <f>0.5*(Z115/1000)/(AC115/1000)^3/($D$4/10)^5</f>
        <v>0.14903034999322157</v>
      </c>
      <c r="AF115" s="29">
        <f>AD115/AE115</f>
        <v>1.6162447573392056</v>
      </c>
      <c r="AG115" s="29">
        <f>0.798*AD115^1.5/AE115</f>
        <v>0.63299597103147054</v>
      </c>
      <c r="AH115" s="29">
        <f>AA115/Z115</f>
        <v>3.4522217852929611</v>
      </c>
      <c r="AI115"/>
      <c r="AJ115" s="51">
        <f>AA115/(PI()*$D$4^2/4)</f>
        <v>48.329350640909297</v>
      </c>
      <c r="AK115" s="29">
        <f>AH115</f>
        <v>3.4522217852929611</v>
      </c>
      <c r="AL115" s="58">
        <f>AG115</f>
        <v>0.63299597103147054</v>
      </c>
    </row>
    <row r="116" spans="1:38" x14ac:dyDescent="0.2">
      <c r="A116" s="1">
        <v>152</v>
      </c>
      <c r="B116" s="1">
        <v>168</v>
      </c>
      <c r="C116" s="1" t="s">
        <v>92</v>
      </c>
      <c r="D116" s="66">
        <v>18</v>
      </c>
      <c r="E116">
        <v>827</v>
      </c>
      <c r="F116">
        <v>1283</v>
      </c>
      <c r="G116">
        <v>5717</v>
      </c>
      <c r="H116" s="17">
        <v>0.59</v>
      </c>
      <c r="I116" s="25">
        <f t="shared" si="118"/>
        <v>0.23674531341763974</v>
      </c>
      <c r="J116" s="25">
        <f t="shared" si="119"/>
        <v>0.13941824539812275</v>
      </c>
      <c r="K116" s="27">
        <f t="shared" si="120"/>
        <v>1.6980941966497269</v>
      </c>
      <c r="L116" s="27">
        <f t="shared" si="121"/>
        <v>0.65933383709274551</v>
      </c>
      <c r="M116" s="27">
        <f t="shared" si="122"/>
        <v>4.4559625876851134</v>
      </c>
      <c r="N116"/>
      <c r="O116" s="51">
        <f t="shared" si="123"/>
        <v>31.472707325900267</v>
      </c>
      <c r="P116" s="27">
        <f t="shared" si="124"/>
        <v>4.4559625876851134</v>
      </c>
      <c r="Q116" s="58">
        <f t="shared" si="125"/>
        <v>0.65933383709274551</v>
      </c>
      <c r="R116" s="156">
        <f t="shared" si="126"/>
        <v>658.53101782802139</v>
      </c>
      <c r="S116" s="156">
        <f t="shared" si="127"/>
        <v>1116.154267505121</v>
      </c>
      <c r="T116" s="153"/>
      <c r="U116" s="153"/>
      <c r="W116" s="49">
        <v>152</v>
      </c>
      <c r="X116" s="78">
        <v>18</v>
      </c>
      <c r="Y116" s="17">
        <v>0.75</v>
      </c>
      <c r="Z116">
        <v>2866</v>
      </c>
      <c r="AA116">
        <v>9475</v>
      </c>
      <c r="AB116">
        <v>836</v>
      </c>
      <c r="AC116" s="48">
        <v>1051</v>
      </c>
      <c r="AD116" s="27">
        <f>0.1515*(AA116/1000)/(AC116/1000)^2/($D$4/10)^4</f>
        <v>0.24293942765537202</v>
      </c>
      <c r="AE116" s="27">
        <f>0.5*(Z116/1000)/(AC116/1000)^3/($D$4/10)^5</f>
        <v>0.15173211902228984</v>
      </c>
      <c r="AF116" s="29">
        <f>AD116/AE116</f>
        <v>1.6011074597836705</v>
      </c>
      <c r="AG116" s="29">
        <f>0.798*AD116^1.5/AE116</f>
        <v>0.62975608755983881</v>
      </c>
      <c r="AH116" s="29">
        <f>AA116/Z116</f>
        <v>3.3060013956734124</v>
      </c>
      <c r="AI116"/>
      <c r="AJ116" s="51">
        <f>AA116/(PI()*$D$4^2/4)</f>
        <v>52.160906404216377</v>
      </c>
      <c r="AK116" s="29">
        <f>AH116</f>
        <v>3.3060013956734124</v>
      </c>
      <c r="AL116" s="58">
        <f>AG116</f>
        <v>0.62975608755983881</v>
      </c>
    </row>
    <row r="117" spans="1:38" x14ac:dyDescent="0.2">
      <c r="A117" s="1">
        <v>152</v>
      </c>
      <c r="B117" s="1">
        <v>168</v>
      </c>
      <c r="C117" s="1" t="s">
        <v>92</v>
      </c>
      <c r="D117" s="66">
        <v>18</v>
      </c>
      <c r="E117">
        <v>897</v>
      </c>
      <c r="F117">
        <v>1637</v>
      </c>
      <c r="G117">
        <v>6633</v>
      </c>
      <c r="H117" s="17">
        <v>0.64</v>
      </c>
      <c r="I117" s="25">
        <f t="shared" si="118"/>
        <v>0.23347980860148757</v>
      </c>
      <c r="J117" s="25">
        <f t="shared" si="119"/>
        <v>0.13940579752879004</v>
      </c>
      <c r="K117" s="27">
        <f t="shared" si="120"/>
        <v>1.6748213685536959</v>
      </c>
      <c r="L117" s="27">
        <f t="shared" si="121"/>
        <v>0.6457970382843975</v>
      </c>
      <c r="M117" s="27">
        <f t="shared" si="122"/>
        <v>4.0519242516799023</v>
      </c>
      <c r="N117"/>
      <c r="O117" s="51">
        <f t="shared" si="123"/>
        <v>36.515387037379128</v>
      </c>
      <c r="P117" s="27">
        <f t="shared" si="124"/>
        <v>4.0519242516799023</v>
      </c>
      <c r="Q117" s="58">
        <f t="shared" si="125"/>
        <v>0.6457970382843975</v>
      </c>
      <c r="R117" s="156">
        <f t="shared" si="126"/>
        <v>714.27124908311384</v>
      </c>
      <c r="S117" s="156">
        <f t="shared" si="127"/>
        <v>1116.0488266923653</v>
      </c>
      <c r="T117" s="153"/>
      <c r="U117" s="153"/>
    </row>
    <row r="118" spans="1:38" x14ac:dyDescent="0.2">
      <c r="A118" s="1">
        <v>152</v>
      </c>
      <c r="B118" s="1">
        <v>168</v>
      </c>
      <c r="C118" s="1" t="s">
        <v>92</v>
      </c>
      <c r="D118" s="66">
        <v>18</v>
      </c>
      <c r="E118">
        <v>972</v>
      </c>
      <c r="F118">
        <v>2175</v>
      </c>
      <c r="G118">
        <v>7996</v>
      </c>
      <c r="H118" s="17">
        <v>0.69399999999999995</v>
      </c>
      <c r="I118" s="25">
        <f t="shared" si="118"/>
        <v>0.23969803456928448</v>
      </c>
      <c r="J118" s="25">
        <f t="shared" si="119"/>
        <v>0.14556935294147097</v>
      </c>
      <c r="K118" s="27">
        <f t="shared" si="120"/>
        <v>1.6466243046753104</v>
      </c>
      <c r="L118" s="27">
        <f t="shared" si="121"/>
        <v>0.64332384549393762</v>
      </c>
      <c r="M118" s="27">
        <f t="shared" si="122"/>
        <v>3.67632183908046</v>
      </c>
      <c r="N118"/>
      <c r="O118" s="51">
        <f t="shared" si="123"/>
        <v>44.018850407188829</v>
      </c>
      <c r="P118" s="27">
        <f t="shared" si="124"/>
        <v>3.67632183908046</v>
      </c>
      <c r="Q118" s="58">
        <f t="shared" si="125"/>
        <v>0.64332384549393762</v>
      </c>
      <c r="R118" s="156">
        <f t="shared" si="126"/>
        <v>773.99292542785588</v>
      </c>
      <c r="S118" s="156">
        <f t="shared" si="127"/>
        <v>1115.2635813081497</v>
      </c>
      <c r="T118" s="153"/>
      <c r="U118" s="153"/>
    </row>
    <row r="119" spans="1:38" x14ac:dyDescent="0.2">
      <c r="A119" s="1">
        <v>152</v>
      </c>
      <c r="B119" s="1">
        <v>168</v>
      </c>
      <c r="C119" s="1" t="s">
        <v>92</v>
      </c>
      <c r="D119" s="66">
        <v>18</v>
      </c>
      <c r="E119">
        <v>1017</v>
      </c>
      <c r="F119">
        <v>2540</v>
      </c>
      <c r="G119">
        <v>8769</v>
      </c>
      <c r="H119" s="17">
        <v>0.72599999999999998</v>
      </c>
      <c r="I119" s="25">
        <f t="shared" si="118"/>
        <v>0.24012223755947876</v>
      </c>
      <c r="J119" s="25">
        <f t="shared" si="119"/>
        <v>0.14841587023399505</v>
      </c>
      <c r="K119" s="27">
        <f t="shared" si="120"/>
        <v>1.617901355029606</v>
      </c>
      <c r="L119" s="27">
        <f t="shared" si="121"/>
        <v>0.63266108368141871</v>
      </c>
      <c r="M119" s="27">
        <f t="shared" si="122"/>
        <v>3.4523622047244094</v>
      </c>
      <c r="N119"/>
      <c r="O119" s="51">
        <f t="shared" si="123"/>
        <v>48.274299552356034</v>
      </c>
      <c r="P119" s="27">
        <f t="shared" si="124"/>
        <v>3.4523622047244094</v>
      </c>
      <c r="Q119" s="58">
        <f t="shared" si="125"/>
        <v>0.63266108368141871</v>
      </c>
      <c r="R119" s="156">
        <f t="shared" si="126"/>
        <v>809.82593123470099</v>
      </c>
      <c r="S119" s="156">
        <f t="shared" si="127"/>
        <v>1115.4627151993127</v>
      </c>
      <c r="T119" s="153"/>
      <c r="U119" s="153"/>
    </row>
    <row r="120" spans="1:38" x14ac:dyDescent="0.2">
      <c r="A120" s="1">
        <v>152</v>
      </c>
      <c r="B120" s="1">
        <v>168</v>
      </c>
      <c r="C120" s="1" t="s">
        <v>92</v>
      </c>
      <c r="D120" s="66">
        <v>18</v>
      </c>
      <c r="E120">
        <v>1064</v>
      </c>
      <c r="F120">
        <v>3007</v>
      </c>
      <c r="G120">
        <v>9766</v>
      </c>
      <c r="H120" s="17">
        <v>0.76</v>
      </c>
      <c r="I120" s="25">
        <f t="shared" si="118"/>
        <v>0.24431924713184941</v>
      </c>
      <c r="J120" s="25">
        <f t="shared" si="119"/>
        <v>0.15343273595021001</v>
      </c>
      <c r="K120" s="27">
        <f t="shared" si="120"/>
        <v>1.5923541063044897</v>
      </c>
      <c r="L120" s="27">
        <f t="shared" si="121"/>
        <v>0.6280892845553373</v>
      </c>
      <c r="M120" s="27">
        <f t="shared" si="122"/>
        <v>3.2477552377785166</v>
      </c>
      <c r="N120"/>
      <c r="O120" s="51">
        <f t="shared" si="123"/>
        <v>53.762893081116324</v>
      </c>
      <c r="P120" s="27">
        <f t="shared" si="124"/>
        <v>3.2477552377785166</v>
      </c>
      <c r="Q120" s="58">
        <f t="shared" si="125"/>
        <v>0.6280892845553373</v>
      </c>
      <c r="R120" s="156">
        <f t="shared" si="126"/>
        <v>847.251515077406</v>
      </c>
      <c r="S120" s="156">
        <f t="shared" si="127"/>
        <v>1114.80462510185</v>
      </c>
      <c r="T120" s="153"/>
      <c r="U120" s="153"/>
    </row>
    <row r="121" spans="1:38" x14ac:dyDescent="0.2">
      <c r="D121"/>
      <c r="E121"/>
      <c r="F121"/>
      <c r="G121"/>
      <c r="H121"/>
      <c r="I121" s="25"/>
      <c r="J121" s="25"/>
      <c r="K121" s="27"/>
      <c r="L121" s="27"/>
      <c r="M121" s="27"/>
      <c r="N121"/>
      <c r="O121" s="51"/>
      <c r="P121" s="27"/>
      <c r="Q121" s="58"/>
      <c r="R121" s="156"/>
      <c r="T121" s="153"/>
      <c r="U121" s="153"/>
    </row>
    <row r="122" spans="1:38" x14ac:dyDescent="0.2">
      <c r="D122"/>
      <c r="E122"/>
      <c r="F122"/>
      <c r="G122"/>
      <c r="H122"/>
      <c r="I122" s="25"/>
      <c r="J122" s="25"/>
      <c r="K122" s="27"/>
      <c r="L122" s="27"/>
      <c r="M122" s="27"/>
      <c r="N122"/>
      <c r="O122" s="51"/>
      <c r="P122" s="27"/>
      <c r="Q122" s="58"/>
      <c r="R122" s="156"/>
      <c r="T122" s="153"/>
      <c r="U122" s="153"/>
    </row>
    <row r="123" spans="1:38" x14ac:dyDescent="0.2">
      <c r="A123" s="1">
        <v>153</v>
      </c>
      <c r="B123" s="1">
        <v>169</v>
      </c>
      <c r="C123" s="1" t="s">
        <v>92</v>
      </c>
      <c r="D123" s="66">
        <v>20</v>
      </c>
      <c r="E123">
        <v>767</v>
      </c>
      <c r="F123">
        <v>1218</v>
      </c>
      <c r="G123">
        <v>5168</v>
      </c>
      <c r="H123">
        <v>0.54800000000000004</v>
      </c>
      <c r="I123" s="25">
        <f t="shared" ref="I123:I128" si="128">0.1515*(G123/1000)/(E123/1000)^2/($D$4/10)^4</f>
        <v>0.2488032187529223</v>
      </c>
      <c r="J123" s="25">
        <f t="shared" ref="J123:J128" si="129">0.5*(F123/1000)/(E123/1000)^3/($D$4/10)^5</f>
        <v>0.16590928110338443</v>
      </c>
      <c r="K123" s="27">
        <f t="shared" ref="K123:K128" si="130">I123/J123</f>
        <v>1.4996341199133005</v>
      </c>
      <c r="L123" s="27">
        <f t="shared" ref="L123:L128" si="131">0.798*I123^1.5/J123</f>
        <v>0.59692009797731105</v>
      </c>
      <c r="M123" s="27">
        <f t="shared" ref="M123:M128" si="132">G123/F123</f>
        <v>4.2430213464696225</v>
      </c>
      <c r="N123"/>
      <c r="O123" s="51">
        <f t="shared" ref="O123:O128" si="133">G123/(PI()*$D$4^2/4)</f>
        <v>28.450402564326147</v>
      </c>
      <c r="P123" s="27">
        <f t="shared" ref="P123:P128" si="134">M123</f>
        <v>4.2430213464696225</v>
      </c>
      <c r="Q123" s="58">
        <f t="shared" ref="Q123:Q128" si="135">L123</f>
        <v>0.59692009797731105</v>
      </c>
      <c r="R123" s="156">
        <f t="shared" ref="R123:R128" si="136">E123*(PI()/30)*($D$4/2)</f>
        <v>610.75367675222788</v>
      </c>
      <c r="S123" s="156">
        <f t="shared" ref="S123:S128" si="137">R123/H123</f>
        <v>1114.5140086719487</v>
      </c>
      <c r="T123" s="153"/>
      <c r="U123" s="153"/>
    </row>
    <row r="124" spans="1:38" x14ac:dyDescent="0.2">
      <c r="A124" s="1">
        <v>153</v>
      </c>
      <c r="B124" s="1">
        <v>169</v>
      </c>
      <c r="C124" s="1" t="s">
        <v>92</v>
      </c>
      <c r="D124" s="66">
        <v>20</v>
      </c>
      <c r="E124">
        <v>828</v>
      </c>
      <c r="F124">
        <v>1534</v>
      </c>
      <c r="G124">
        <v>5941</v>
      </c>
      <c r="H124">
        <v>0.59099999999999997</v>
      </c>
      <c r="I124" s="25">
        <f t="shared" si="128"/>
        <v>0.24542742804322551</v>
      </c>
      <c r="J124" s="25">
        <f t="shared" si="129"/>
        <v>0.16609013355079197</v>
      </c>
      <c r="K124" s="27">
        <f t="shared" si="130"/>
        <v>1.4776761436474577</v>
      </c>
      <c r="L124" s="27">
        <f t="shared" si="131"/>
        <v>0.58417598749599253</v>
      </c>
      <c r="M124" s="27">
        <f t="shared" si="132"/>
        <v>3.8728813559322033</v>
      </c>
      <c r="N124"/>
      <c r="O124" s="51">
        <f t="shared" si="133"/>
        <v>32.705851709493352</v>
      </c>
      <c r="P124" s="27">
        <f t="shared" si="134"/>
        <v>3.8728813559322033</v>
      </c>
      <c r="Q124" s="58">
        <f t="shared" si="135"/>
        <v>0.58417598749599253</v>
      </c>
      <c r="R124" s="156">
        <f t="shared" si="136"/>
        <v>659.32730684595128</v>
      </c>
      <c r="S124" s="156">
        <f t="shared" si="137"/>
        <v>1115.6130403484794</v>
      </c>
      <c r="T124" s="153"/>
      <c r="U124" s="153"/>
    </row>
    <row r="125" spans="1:38" x14ac:dyDescent="0.2">
      <c r="A125" s="1">
        <v>153</v>
      </c>
      <c r="B125" s="1">
        <v>169</v>
      </c>
      <c r="C125" s="1" t="s">
        <v>92</v>
      </c>
      <c r="D125" s="66">
        <v>20</v>
      </c>
      <c r="E125">
        <v>890</v>
      </c>
      <c r="F125">
        <v>1973</v>
      </c>
      <c r="G125">
        <v>6958</v>
      </c>
      <c r="H125">
        <v>0.63500000000000001</v>
      </c>
      <c r="I125" s="25">
        <f t="shared" si="128"/>
        <v>0.24878754154189564</v>
      </c>
      <c r="J125" s="25">
        <f t="shared" si="129"/>
        <v>0.17201509133256584</v>
      </c>
      <c r="K125" s="27">
        <f t="shared" si="130"/>
        <v>1.4463122951282312</v>
      </c>
      <c r="L125" s="27">
        <f t="shared" si="131"/>
        <v>0.57567753728110282</v>
      </c>
      <c r="M125" s="27">
        <f t="shared" si="132"/>
        <v>3.5266092245311706</v>
      </c>
      <c r="N125"/>
      <c r="O125" s="51">
        <f t="shared" si="133"/>
        <v>38.304547415360162</v>
      </c>
      <c r="P125" s="27">
        <f t="shared" si="134"/>
        <v>3.5266092245311706</v>
      </c>
      <c r="Q125" s="58">
        <f t="shared" si="135"/>
        <v>0.57567753728110282</v>
      </c>
      <c r="R125" s="156">
        <f t="shared" si="136"/>
        <v>708.6972259576047</v>
      </c>
      <c r="S125" s="156">
        <f t="shared" si="137"/>
        <v>1116.058623555283</v>
      </c>
      <c r="T125" s="153"/>
      <c r="U125" s="153"/>
    </row>
    <row r="126" spans="1:38" x14ac:dyDescent="0.2">
      <c r="A126" s="1">
        <v>153</v>
      </c>
      <c r="B126" s="1">
        <v>169</v>
      </c>
      <c r="C126" s="1" t="s">
        <v>92</v>
      </c>
      <c r="D126" s="66">
        <v>20</v>
      </c>
      <c r="E126">
        <v>933</v>
      </c>
      <c r="F126">
        <v>2271</v>
      </c>
      <c r="G126">
        <v>7569</v>
      </c>
      <c r="H126">
        <v>0.66600000000000004</v>
      </c>
      <c r="I126" s="25">
        <f t="shared" si="128"/>
        <v>0.24626315274240318</v>
      </c>
      <c r="J126" s="25">
        <f t="shared" si="129"/>
        <v>0.17186272281750894</v>
      </c>
      <c r="K126" s="27">
        <f t="shared" si="130"/>
        <v>1.4329061515212682</v>
      </c>
      <c r="L126" s="27">
        <f t="shared" si="131"/>
        <v>0.56744053466599276</v>
      </c>
      <c r="M126" s="27">
        <f t="shared" si="132"/>
        <v>3.3328929986789961</v>
      </c>
      <c r="N126"/>
      <c r="O126" s="51">
        <f t="shared" si="133"/>
        <v>41.668168925964515</v>
      </c>
      <c r="P126" s="27">
        <f t="shared" si="134"/>
        <v>3.3328929986789961</v>
      </c>
      <c r="Q126" s="58">
        <f t="shared" si="135"/>
        <v>0.56744053466599276</v>
      </c>
      <c r="R126" s="156">
        <f t="shared" si="136"/>
        <v>742.93765372859002</v>
      </c>
      <c r="S126" s="156">
        <f t="shared" si="137"/>
        <v>1115.5220025954804</v>
      </c>
      <c r="T126" s="153"/>
      <c r="U126" s="153"/>
    </row>
    <row r="127" spans="1:38" x14ac:dyDescent="0.2">
      <c r="A127" s="1">
        <v>153</v>
      </c>
      <c r="B127" s="1">
        <v>169</v>
      </c>
      <c r="C127" s="1" t="s">
        <v>92</v>
      </c>
      <c r="D127" s="66">
        <v>20</v>
      </c>
      <c r="E127">
        <v>975</v>
      </c>
      <c r="F127">
        <v>2624</v>
      </c>
      <c r="G127">
        <v>8342</v>
      </c>
      <c r="H127">
        <v>0.69599999999999995</v>
      </c>
      <c r="I127" s="25">
        <f t="shared" si="128"/>
        <v>0.24853363485941427</v>
      </c>
      <c r="J127" s="25">
        <f t="shared" si="129"/>
        <v>0.17400409483924395</v>
      </c>
      <c r="K127" s="27">
        <f t="shared" si="130"/>
        <v>1.428320609862805</v>
      </c>
      <c r="L127" s="27">
        <f t="shared" si="131"/>
        <v>0.56822610253068895</v>
      </c>
      <c r="M127" s="27">
        <f t="shared" si="132"/>
        <v>3.1791158536585367</v>
      </c>
      <c r="N127"/>
      <c r="O127" s="51">
        <f t="shared" si="133"/>
        <v>45.92361807113172</v>
      </c>
      <c r="P127" s="27">
        <f t="shared" si="134"/>
        <v>3.1791158536585367</v>
      </c>
      <c r="Q127" s="58">
        <f t="shared" si="135"/>
        <v>0.56822610253068895</v>
      </c>
      <c r="R127" s="156">
        <f t="shared" si="136"/>
        <v>776.38179248164556</v>
      </c>
      <c r="S127" s="156">
        <f t="shared" si="137"/>
        <v>1115.4910811517898</v>
      </c>
      <c r="T127" s="153"/>
      <c r="U127" s="153"/>
    </row>
    <row r="128" spans="1:38" x14ac:dyDescent="0.2">
      <c r="A128" s="1">
        <v>153</v>
      </c>
      <c r="B128" s="1">
        <v>169</v>
      </c>
      <c r="C128" s="1" t="s">
        <v>92</v>
      </c>
      <c r="D128" s="66">
        <v>20</v>
      </c>
      <c r="E128">
        <v>996</v>
      </c>
      <c r="F128">
        <v>2845</v>
      </c>
      <c r="G128">
        <v>8789</v>
      </c>
      <c r="H128">
        <v>0.71099999999999997</v>
      </c>
      <c r="I128" s="25">
        <f t="shared" si="128"/>
        <v>0.2509256194991632</v>
      </c>
      <c r="J128" s="25">
        <f t="shared" si="129"/>
        <v>0.1769757414511354</v>
      </c>
      <c r="K128" s="27">
        <f t="shared" si="130"/>
        <v>1.4178531896047799</v>
      </c>
      <c r="L128" s="27">
        <f t="shared" si="131"/>
        <v>0.56676974431365834</v>
      </c>
      <c r="M128" s="27">
        <f t="shared" si="132"/>
        <v>3.089279437609842</v>
      </c>
      <c r="N128"/>
      <c r="O128" s="51">
        <f t="shared" si="133"/>
        <v>48.38440172946256</v>
      </c>
      <c r="P128" s="27">
        <f t="shared" si="134"/>
        <v>3.089279437609842</v>
      </c>
      <c r="Q128" s="58">
        <f t="shared" si="135"/>
        <v>0.56676974431365834</v>
      </c>
      <c r="R128" s="156">
        <f t="shared" si="136"/>
        <v>793.10386185817333</v>
      </c>
      <c r="S128" s="156">
        <f t="shared" si="137"/>
        <v>1115.4765989566433</v>
      </c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87041" r:id="rId3">
          <objectPr defaultSize="0" r:id="rId4">
            <anchor moveWithCells="1">
              <from>
                <xdr:col>12</xdr:col>
                <xdr:colOff>317500</xdr:colOff>
                <xdr:row>0</xdr:row>
                <xdr:rowOff>215900</xdr:rowOff>
              </from>
              <to>
                <xdr:col>20</xdr:col>
                <xdr:colOff>622300</xdr:colOff>
                <xdr:row>3</xdr:row>
                <xdr:rowOff>25400</xdr:rowOff>
              </to>
            </anchor>
          </objectPr>
        </oleObject>
      </mc:Choice>
      <mc:Fallback>
        <oleObject progId="Equation.DSMT4" shapeId="87041" r:id="rId3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6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1.83203125" customWidth="1"/>
    <col min="10" max="10" width="13" customWidth="1"/>
    <col min="11" max="11" width="12.1640625" customWidth="1"/>
    <col min="12" max="12" width="11.5" customWidth="1"/>
    <col min="13" max="13" width="11.6640625" customWidth="1"/>
    <col min="14" max="14" width="10.83203125" style="36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7" customWidth="1"/>
    <col min="29" max="29" width="9.33203125" style="21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80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0.17111999999999999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81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28.3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75</v>
      </c>
      <c r="C4" s="7">
        <v>105</v>
      </c>
      <c r="D4" s="104">
        <v>15.208</v>
      </c>
      <c r="E4" s="9">
        <v>4</v>
      </c>
      <c r="F4" s="7">
        <v>17.8</v>
      </c>
      <c r="G4" s="5">
        <v>523.73</v>
      </c>
      <c r="H4" s="5">
        <v>0.97199999999999998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22" t="s">
        <v>366</v>
      </c>
      <c r="AD7" s="28" t="s">
        <v>369</v>
      </c>
      <c r="AE7" s="28" t="s">
        <v>68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154</v>
      </c>
      <c r="B8" s="1" t="s">
        <v>103</v>
      </c>
      <c r="C8" s="1" t="s">
        <v>92</v>
      </c>
      <c r="D8" s="66">
        <v>4</v>
      </c>
      <c r="E8">
        <v>769</v>
      </c>
      <c r="F8" s="43">
        <v>160</v>
      </c>
      <c r="G8">
        <v>1592</v>
      </c>
      <c r="H8" s="17">
        <v>0.54500000000000004</v>
      </c>
      <c r="I8" s="25">
        <f t="shared" ref="I8:I22" si="0">0.1515*(G8/1000)/(E8/1000)^2/($D$4/10)^4</f>
        <v>7.6245567492830832E-2</v>
      </c>
      <c r="J8" s="25">
        <f t="shared" ref="J8:J22" si="1">0.5*(F8/1000)/(E8/1000)^3/($D$4/10)^5</f>
        <v>2.1624717780994836E-2</v>
      </c>
      <c r="K8" s="27">
        <f t="shared" ref="K8:K22" si="2">I8/J8</f>
        <v>3.5258526037200002</v>
      </c>
      <c r="L8" s="27">
        <f t="shared" ref="L8:L22" si="3">0.798*I8^1.5/J8</f>
        <v>0.77691649973953958</v>
      </c>
      <c r="M8" s="27">
        <f t="shared" ref="M8:M22" si="4">G8/F8</f>
        <v>9.9499999999999993</v>
      </c>
      <c r="N8"/>
      <c r="O8" s="51">
        <f t="shared" ref="O8:O22" si="5">G8/(PI()*$D$4^2/4)</f>
        <v>8.7641332976794164</v>
      </c>
      <c r="P8" s="27">
        <f t="shared" ref="P8:P22" si="6">M8</f>
        <v>9.9499999999999993</v>
      </c>
      <c r="Q8" s="58">
        <f t="shared" ref="Q8:Q22" si="7">L8</f>
        <v>0.77691649973953958</v>
      </c>
      <c r="R8" s="156">
        <f t="shared" ref="R8:R22" si="8">E8*(PI()/30)*($D$4/2)</f>
        <v>612.34625478808766</v>
      </c>
      <c r="S8" s="156">
        <f t="shared" ref="S8:S22" si="9">R8/H8</f>
        <v>1123.571109702913</v>
      </c>
      <c r="T8" s="153"/>
      <c r="U8" s="153"/>
      <c r="W8" s="49">
        <v>154</v>
      </c>
      <c r="X8" s="78">
        <v>4</v>
      </c>
      <c r="Y8" s="17">
        <v>0.72499999999999998</v>
      </c>
      <c r="Z8">
        <v>387</v>
      </c>
      <c r="AA8">
        <v>2602</v>
      </c>
      <c r="AB8">
        <v>814</v>
      </c>
      <c r="AC8">
        <v>1022</v>
      </c>
      <c r="AD8" s="27">
        <f t="shared" ref="AD8:AD19" si="10">0.1515*(AA8/1000)/(AC8/1000)^2/($D$4/10)^4</f>
        <v>7.0555312220582186E-2</v>
      </c>
      <c r="AE8" s="27">
        <f t="shared" ref="AE8:AE19" si="11">0.5*(Z8/1000)/(AC8/1000)^3/($D$4/10)^5</f>
        <v>2.2282697404709409E-2</v>
      </c>
      <c r="AF8" s="29">
        <f t="shared" ref="AF8:AF19" si="12">AD8/AE8</f>
        <v>3.1663721379472864</v>
      </c>
      <c r="AG8" s="29">
        <f t="shared" ref="AG8:AG19" si="13">0.798*AD8^1.5/AE8</f>
        <v>0.67116562584437445</v>
      </c>
      <c r="AH8" s="29">
        <f t="shared" ref="AH8:AH19" si="14">AA8/Z8</f>
        <v>6.7235142118863047</v>
      </c>
      <c r="AI8"/>
      <c r="AJ8" s="51">
        <f t="shared" ref="AJ8:AJ19" si="15">AA8/(PI()*$D$4^2/4)</f>
        <v>14.324293241558946</v>
      </c>
      <c r="AK8" s="29">
        <f t="shared" ref="AK8:AK19" si="16">AH8</f>
        <v>6.7235142118863047</v>
      </c>
      <c r="AL8" s="58">
        <f t="shared" ref="AL8:AL19" si="17">AG8</f>
        <v>0.67116562584437445</v>
      </c>
    </row>
    <row r="9" spans="1:38" x14ac:dyDescent="0.2">
      <c r="A9" s="1">
        <v>154</v>
      </c>
      <c r="B9" s="1" t="s">
        <v>103</v>
      </c>
      <c r="C9" s="1" t="s">
        <v>92</v>
      </c>
      <c r="D9" s="66">
        <v>4</v>
      </c>
      <c r="E9">
        <v>892</v>
      </c>
      <c r="F9" s="43">
        <v>252</v>
      </c>
      <c r="G9">
        <v>2017</v>
      </c>
      <c r="H9" s="17">
        <v>0.63300000000000001</v>
      </c>
      <c r="I9" s="25">
        <f t="shared" si="0"/>
        <v>7.1796026116627526E-2</v>
      </c>
      <c r="J9" s="25">
        <f t="shared" si="1"/>
        <v>2.1823050753822917E-2</v>
      </c>
      <c r="K9" s="27">
        <f t="shared" si="2"/>
        <v>3.2899170206095243</v>
      </c>
      <c r="L9" s="27">
        <f t="shared" si="3"/>
        <v>0.70345778292536454</v>
      </c>
      <c r="M9" s="27">
        <f t="shared" si="4"/>
        <v>8.0039682539682548</v>
      </c>
      <c r="N9"/>
      <c r="O9" s="51">
        <f t="shared" si="5"/>
        <v>11.10380456119308</v>
      </c>
      <c r="P9" s="27">
        <f t="shared" si="6"/>
        <v>8.0039682539682548</v>
      </c>
      <c r="Q9" s="58">
        <f t="shared" si="7"/>
        <v>0.70345778292536454</v>
      </c>
      <c r="R9" s="156">
        <f t="shared" si="8"/>
        <v>710.28980399346449</v>
      </c>
      <c r="S9" s="156">
        <f t="shared" si="9"/>
        <v>1122.1007961982061</v>
      </c>
      <c r="T9" s="153"/>
      <c r="U9" s="153"/>
      <c r="W9" s="49">
        <v>154</v>
      </c>
      <c r="X9" s="78">
        <v>4</v>
      </c>
      <c r="Y9" s="17">
        <v>0.75</v>
      </c>
      <c r="Z9">
        <v>431</v>
      </c>
      <c r="AA9">
        <v>2770</v>
      </c>
      <c r="AB9">
        <v>842</v>
      </c>
      <c r="AC9">
        <v>1058</v>
      </c>
      <c r="AD9" s="27">
        <f t="shared" si="10"/>
        <v>7.0086222180437197E-2</v>
      </c>
      <c r="AE9" s="27">
        <f t="shared" si="11"/>
        <v>2.2368133810779251E-2</v>
      </c>
      <c r="AF9" s="29">
        <f t="shared" si="12"/>
        <v>3.1333066394060332</v>
      </c>
      <c r="AG9" s="29">
        <f t="shared" si="13"/>
        <v>0.66194531974024151</v>
      </c>
      <c r="AH9" s="29">
        <f t="shared" si="14"/>
        <v>6.4269141531322509</v>
      </c>
      <c r="AI9"/>
      <c r="AJ9" s="51">
        <f t="shared" si="15"/>
        <v>15.249151529253758</v>
      </c>
      <c r="AK9" s="29">
        <f t="shared" si="16"/>
        <v>6.4269141531322509</v>
      </c>
      <c r="AL9" s="58">
        <f t="shared" si="17"/>
        <v>0.66194531974024151</v>
      </c>
    </row>
    <row r="10" spans="1:38" x14ac:dyDescent="0.2">
      <c r="A10" s="1">
        <v>154</v>
      </c>
      <c r="B10" s="1" t="s">
        <v>103</v>
      </c>
      <c r="C10" s="1" t="s">
        <v>92</v>
      </c>
      <c r="D10" s="66">
        <v>4</v>
      </c>
      <c r="E10">
        <v>1018</v>
      </c>
      <c r="F10" s="43">
        <v>382</v>
      </c>
      <c r="G10">
        <v>2603</v>
      </c>
      <c r="H10" s="17">
        <v>0.72199999999999998</v>
      </c>
      <c r="I10" s="25">
        <f t="shared" si="0"/>
        <v>7.1138193025442692E-2</v>
      </c>
      <c r="J10" s="25">
        <f t="shared" si="1"/>
        <v>2.225509814996092E-2</v>
      </c>
      <c r="K10" s="27">
        <f t="shared" si="2"/>
        <v>3.1964897456795809</v>
      </c>
      <c r="L10" s="27">
        <f t="shared" si="3"/>
        <v>0.68034253151651525</v>
      </c>
      <c r="M10" s="27">
        <f t="shared" si="4"/>
        <v>6.8141361256544499</v>
      </c>
      <c r="N10"/>
      <c r="O10" s="51">
        <f t="shared" si="5"/>
        <v>14.329798350414272</v>
      </c>
      <c r="P10" s="27">
        <f t="shared" si="6"/>
        <v>6.8141361256544499</v>
      </c>
      <c r="Q10" s="58">
        <f t="shared" si="7"/>
        <v>0.68034253151651525</v>
      </c>
      <c r="R10" s="156">
        <f t="shared" si="8"/>
        <v>810.62222025263088</v>
      </c>
      <c r="S10" s="156">
        <f t="shared" si="9"/>
        <v>1122.7454574136161</v>
      </c>
      <c r="T10" s="153"/>
      <c r="U10" s="153"/>
      <c r="W10" s="49">
        <v>154</v>
      </c>
      <c r="X10" s="78">
        <v>4</v>
      </c>
      <c r="Y10" s="17">
        <v>0.77500000000000002</v>
      </c>
      <c r="Z10">
        <v>479</v>
      </c>
      <c r="AA10">
        <v>2944</v>
      </c>
      <c r="AB10">
        <v>870</v>
      </c>
      <c r="AC10">
        <v>1093</v>
      </c>
      <c r="AD10" s="27">
        <f t="shared" si="10"/>
        <v>6.9794580162994405E-2</v>
      </c>
      <c r="AE10" s="27">
        <f t="shared" si="11"/>
        <v>2.2546779241216199E-2</v>
      </c>
      <c r="AF10" s="29">
        <f t="shared" si="12"/>
        <v>3.0955454620058456</v>
      </c>
      <c r="AG10" s="29">
        <f t="shared" si="13"/>
        <v>0.65260579738515623</v>
      </c>
      <c r="AH10" s="29">
        <f t="shared" si="14"/>
        <v>6.1461377870563672</v>
      </c>
      <c r="AI10"/>
      <c r="AJ10" s="51">
        <f t="shared" si="15"/>
        <v>16.207040470080528</v>
      </c>
      <c r="AK10" s="29">
        <f t="shared" si="16"/>
        <v>6.1461377870563672</v>
      </c>
      <c r="AL10" s="58">
        <f t="shared" si="17"/>
        <v>0.65260579738515623</v>
      </c>
    </row>
    <row r="11" spans="1:38" x14ac:dyDescent="0.2">
      <c r="A11" s="1">
        <v>154</v>
      </c>
      <c r="B11" s="1" t="s">
        <v>103</v>
      </c>
      <c r="C11" s="1" t="s">
        <v>92</v>
      </c>
      <c r="D11" s="66">
        <v>4</v>
      </c>
      <c r="E11">
        <v>1146</v>
      </c>
      <c r="F11" s="43">
        <v>553</v>
      </c>
      <c r="G11">
        <v>3210</v>
      </c>
      <c r="H11" s="17">
        <v>0.81299999999999994</v>
      </c>
      <c r="I11" s="25">
        <f t="shared" si="0"/>
        <v>6.9224529803307039E-2</v>
      </c>
      <c r="J11" s="25">
        <f t="shared" si="1"/>
        <v>2.2582954705077696E-2</v>
      </c>
      <c r="K11" s="27">
        <f t="shared" si="2"/>
        <v>3.0653442256491861</v>
      </c>
      <c r="L11" s="27">
        <f t="shared" si="3"/>
        <v>0.64359424162268397</v>
      </c>
      <c r="M11" s="27">
        <f t="shared" si="4"/>
        <v>5.8047016274864376</v>
      </c>
      <c r="N11"/>
      <c r="O11" s="51">
        <f t="shared" si="5"/>
        <v>17.671399425597315</v>
      </c>
      <c r="P11" s="27">
        <f t="shared" si="6"/>
        <v>5.8047016274864376</v>
      </c>
      <c r="Q11" s="58">
        <f t="shared" si="7"/>
        <v>0.64359424162268397</v>
      </c>
      <c r="R11" s="156">
        <f t="shared" si="8"/>
        <v>912.54721454765729</v>
      </c>
      <c r="S11" s="156">
        <f t="shared" si="9"/>
        <v>1122.4442983366018</v>
      </c>
      <c r="T11" s="153"/>
      <c r="U11" s="153"/>
      <c r="W11" s="49">
        <v>154</v>
      </c>
      <c r="X11" s="78">
        <v>4</v>
      </c>
      <c r="Y11" s="17">
        <v>0.8</v>
      </c>
      <c r="Z11">
        <v>530</v>
      </c>
      <c r="AA11">
        <v>3125</v>
      </c>
      <c r="AB11">
        <v>898</v>
      </c>
      <c r="AC11">
        <v>1128</v>
      </c>
      <c r="AD11" s="27">
        <f t="shared" si="10"/>
        <v>6.9559434043475477E-2</v>
      </c>
      <c r="AE11" s="27">
        <f t="shared" si="11"/>
        <v>2.269645638237602E-2</v>
      </c>
      <c r="AF11" s="29">
        <f t="shared" si="12"/>
        <v>3.0647706792452825</v>
      </c>
      <c r="AG11" s="29">
        <f t="shared" si="13"/>
        <v>0.64502848717748462</v>
      </c>
      <c r="AH11" s="29">
        <f t="shared" si="14"/>
        <v>5.8962264150943398</v>
      </c>
      <c r="AI11"/>
      <c r="AJ11" s="51">
        <f t="shared" si="15"/>
        <v>17.203465172894585</v>
      </c>
      <c r="AK11" s="29">
        <f t="shared" si="16"/>
        <v>5.8962264150943398</v>
      </c>
      <c r="AL11" s="58">
        <f t="shared" si="17"/>
        <v>0.64502848717748462</v>
      </c>
    </row>
    <row r="12" spans="1:38" x14ac:dyDescent="0.2">
      <c r="A12" s="1">
        <v>154</v>
      </c>
      <c r="B12" s="1" t="s">
        <v>103</v>
      </c>
      <c r="C12" s="1" t="s">
        <v>92</v>
      </c>
      <c r="D12" s="66">
        <v>4</v>
      </c>
      <c r="E12">
        <v>1173</v>
      </c>
      <c r="F12" s="43">
        <v>598</v>
      </c>
      <c r="G12">
        <v>3365</v>
      </c>
      <c r="H12" s="17">
        <v>0.83199999999999996</v>
      </c>
      <c r="I12" s="25">
        <f t="shared" si="0"/>
        <v>6.9264908004038173E-2</v>
      </c>
      <c r="J12" s="25">
        <f t="shared" si="1"/>
        <v>2.277281052290421E-2</v>
      </c>
      <c r="K12" s="27">
        <f t="shared" si="2"/>
        <v>3.0415616875384619</v>
      </c>
      <c r="L12" s="27">
        <f t="shared" si="3"/>
        <v>0.63878712071085386</v>
      </c>
      <c r="M12" s="27">
        <f t="shared" si="4"/>
        <v>5.6270903010033448</v>
      </c>
      <c r="N12"/>
      <c r="O12" s="51">
        <f t="shared" si="5"/>
        <v>18.524691298172886</v>
      </c>
      <c r="P12" s="27">
        <f t="shared" si="6"/>
        <v>5.6270903010033448</v>
      </c>
      <c r="Q12" s="58">
        <f t="shared" si="7"/>
        <v>0.63878712071085386</v>
      </c>
      <c r="R12" s="156">
        <f t="shared" si="8"/>
        <v>934.04701803176431</v>
      </c>
      <c r="S12" s="156">
        <f t="shared" si="9"/>
        <v>1122.6526659035628</v>
      </c>
      <c r="T12" s="153"/>
      <c r="U12" s="153"/>
      <c r="W12" s="49">
        <v>154</v>
      </c>
      <c r="X12" s="78">
        <v>4</v>
      </c>
      <c r="Y12" s="17">
        <v>0.82499999999999996</v>
      </c>
      <c r="Z12">
        <v>583</v>
      </c>
      <c r="AA12">
        <v>3316</v>
      </c>
      <c r="AB12">
        <v>926</v>
      </c>
      <c r="AC12">
        <v>1163</v>
      </c>
      <c r="AD12" s="27">
        <f t="shared" si="10"/>
        <v>6.9435139094396636E-2</v>
      </c>
      <c r="AE12" s="27">
        <f t="shared" si="11"/>
        <v>2.2779222445341082E-2</v>
      </c>
      <c r="AF12" s="29">
        <f t="shared" si="12"/>
        <v>3.0481786312507717</v>
      </c>
      <c r="AG12" s="29">
        <f t="shared" si="13"/>
        <v>0.64096300023333475</v>
      </c>
      <c r="AH12" s="29">
        <f t="shared" si="14"/>
        <v>5.6878216123499143</v>
      </c>
      <c r="AI12"/>
      <c r="AJ12" s="51">
        <f t="shared" si="15"/>
        <v>18.254940964261902</v>
      </c>
      <c r="AK12" s="29">
        <f t="shared" si="16"/>
        <v>5.6878216123499143</v>
      </c>
      <c r="AL12" s="58">
        <f t="shared" si="17"/>
        <v>0.64096300023333475</v>
      </c>
    </row>
    <row r="13" spans="1:38" x14ac:dyDescent="0.2">
      <c r="A13" s="1">
        <v>154</v>
      </c>
      <c r="B13" s="1" t="s">
        <v>103</v>
      </c>
      <c r="C13" s="1" t="s">
        <v>92</v>
      </c>
      <c r="D13" s="66">
        <v>4</v>
      </c>
      <c r="E13">
        <v>1208</v>
      </c>
      <c r="F13" s="43">
        <v>659</v>
      </c>
      <c r="G13">
        <v>3560</v>
      </c>
      <c r="H13" s="17">
        <v>0.85699999999999998</v>
      </c>
      <c r="I13" s="25">
        <f t="shared" si="0"/>
        <v>6.9094001775462849E-2</v>
      </c>
      <c r="J13" s="25">
        <f t="shared" si="1"/>
        <v>2.2977040872643271E-2</v>
      </c>
      <c r="K13" s="27">
        <f t="shared" si="2"/>
        <v>3.0070887786828528</v>
      </c>
      <c r="L13" s="27">
        <f t="shared" si="3"/>
        <v>0.63076750924675917</v>
      </c>
      <c r="M13" s="27">
        <f t="shared" si="4"/>
        <v>5.4021244309559941</v>
      </c>
      <c r="N13"/>
      <c r="O13" s="51">
        <f t="shared" si="5"/>
        <v>19.59818752496151</v>
      </c>
      <c r="P13" s="27">
        <f t="shared" si="6"/>
        <v>5.4021244309559941</v>
      </c>
      <c r="Q13" s="58">
        <f t="shared" si="7"/>
        <v>0.63076750924675917</v>
      </c>
      <c r="R13" s="156">
        <f t="shared" si="8"/>
        <v>961.91713365931059</v>
      </c>
      <c r="S13" s="156">
        <f t="shared" si="9"/>
        <v>1122.4237265569552</v>
      </c>
      <c r="T13" s="153"/>
      <c r="U13" s="153"/>
      <c r="W13" s="49">
        <v>154</v>
      </c>
      <c r="X13" s="78">
        <v>4</v>
      </c>
      <c r="Y13" s="17">
        <v>0.85</v>
      </c>
      <c r="Z13">
        <v>641</v>
      </c>
      <c r="AA13">
        <v>3502</v>
      </c>
      <c r="AB13">
        <v>954</v>
      </c>
      <c r="AC13">
        <v>1199</v>
      </c>
      <c r="AD13" s="27">
        <f t="shared" si="10"/>
        <v>6.8992517587343705E-2</v>
      </c>
      <c r="AE13" s="27">
        <f t="shared" si="11"/>
        <v>2.2856512490650571E-2</v>
      </c>
      <c r="AF13" s="29">
        <f t="shared" si="12"/>
        <v>3.0185058904137283</v>
      </c>
      <c r="AG13" s="29">
        <f t="shared" si="13"/>
        <v>0.63269720440396648</v>
      </c>
      <c r="AH13" s="29">
        <f t="shared" si="14"/>
        <v>5.463338533541342</v>
      </c>
      <c r="AI13"/>
      <c r="AJ13" s="51">
        <f t="shared" si="15"/>
        <v>19.278891211352587</v>
      </c>
      <c r="AK13" s="29">
        <f t="shared" si="16"/>
        <v>5.463338533541342</v>
      </c>
      <c r="AL13" s="58">
        <f t="shared" si="17"/>
        <v>0.63269720440396648</v>
      </c>
    </row>
    <row r="14" spans="1:38" x14ac:dyDescent="0.2">
      <c r="A14" s="1">
        <v>154</v>
      </c>
      <c r="B14" s="1" t="s">
        <v>103</v>
      </c>
      <c r="C14" s="1" t="s">
        <v>92</v>
      </c>
      <c r="D14" s="66">
        <v>4</v>
      </c>
      <c r="E14">
        <v>1235</v>
      </c>
      <c r="F14" s="43">
        <v>706</v>
      </c>
      <c r="G14">
        <v>3704</v>
      </c>
      <c r="H14" s="17">
        <v>0.876</v>
      </c>
      <c r="I14" s="25">
        <f t="shared" si="0"/>
        <v>6.8779858849899414E-2</v>
      </c>
      <c r="J14" s="25">
        <f t="shared" si="1"/>
        <v>2.3036331169958308E-2</v>
      </c>
      <c r="K14" s="27">
        <f t="shared" si="2"/>
        <v>2.9857123663682725</v>
      </c>
      <c r="L14" s="27">
        <f t="shared" si="3"/>
        <v>0.62485823589070344</v>
      </c>
      <c r="M14" s="27">
        <f t="shared" si="4"/>
        <v>5.2464589235127477</v>
      </c>
      <c r="N14"/>
      <c r="O14" s="51">
        <f t="shared" si="5"/>
        <v>20.390923200128491</v>
      </c>
      <c r="P14" s="27">
        <f t="shared" si="6"/>
        <v>5.2464589235127477</v>
      </c>
      <c r="Q14" s="58">
        <f t="shared" si="7"/>
        <v>0.62485823589070344</v>
      </c>
      <c r="R14" s="156">
        <f t="shared" si="8"/>
        <v>983.41693714341784</v>
      </c>
      <c r="S14" s="156">
        <f t="shared" si="9"/>
        <v>1122.6220743646322</v>
      </c>
      <c r="T14" s="153"/>
      <c r="U14" s="153"/>
      <c r="W14" s="49">
        <v>154</v>
      </c>
      <c r="X14" s="78">
        <v>4</v>
      </c>
      <c r="Y14" s="17">
        <v>0.875</v>
      </c>
      <c r="Z14">
        <v>706</v>
      </c>
      <c r="AA14">
        <v>3707</v>
      </c>
      <c r="AB14">
        <v>982</v>
      </c>
      <c r="AC14">
        <v>1234</v>
      </c>
      <c r="AD14" s="27">
        <f t="shared" si="10"/>
        <v>6.8947176220502032E-2</v>
      </c>
      <c r="AE14" s="27">
        <f t="shared" si="11"/>
        <v>2.3092380612976571E-2</v>
      </c>
      <c r="AF14" s="29">
        <f t="shared" si="12"/>
        <v>2.9857110609790372</v>
      </c>
      <c r="AG14" s="29">
        <f t="shared" si="13"/>
        <v>0.62561753160916844</v>
      </c>
      <c r="AH14" s="29">
        <f t="shared" si="14"/>
        <v>5.2507082152974505</v>
      </c>
      <c r="AI14"/>
      <c r="AJ14" s="51">
        <f t="shared" si="15"/>
        <v>20.40743852669447</v>
      </c>
      <c r="AK14" s="29">
        <f t="shared" si="16"/>
        <v>5.2507082152974505</v>
      </c>
      <c r="AL14" s="58">
        <f t="shared" si="17"/>
        <v>0.62561753160916844</v>
      </c>
    </row>
    <row r="15" spans="1:38" x14ac:dyDescent="0.2">
      <c r="A15" s="1">
        <v>154</v>
      </c>
      <c r="B15" s="1" t="s">
        <v>103</v>
      </c>
      <c r="C15" s="1" t="s">
        <v>92</v>
      </c>
      <c r="D15" s="66">
        <v>4</v>
      </c>
      <c r="E15">
        <v>1264</v>
      </c>
      <c r="F15" s="43">
        <v>767</v>
      </c>
      <c r="G15">
        <v>3890</v>
      </c>
      <c r="H15" s="17">
        <v>0.89600000000000002</v>
      </c>
      <c r="I15" s="25">
        <f t="shared" si="0"/>
        <v>6.8957208280331056E-2</v>
      </c>
      <c r="J15" s="25">
        <f t="shared" si="1"/>
        <v>2.3343373943149056E-2</v>
      </c>
      <c r="K15" s="27">
        <f t="shared" si="2"/>
        <v>2.9540377688448505</v>
      </c>
      <c r="L15" s="27">
        <f t="shared" si="3"/>
        <v>0.61902582902226488</v>
      </c>
      <c r="M15" s="27">
        <f t="shared" si="4"/>
        <v>5.0717079530638856</v>
      </c>
      <c r="N15"/>
      <c r="O15" s="51">
        <f t="shared" si="5"/>
        <v>21.414873447219179</v>
      </c>
      <c r="P15" s="27">
        <f t="shared" si="6"/>
        <v>5.0717079530638856</v>
      </c>
      <c r="Q15" s="58">
        <f t="shared" si="7"/>
        <v>0.61902582902226488</v>
      </c>
      <c r="R15" s="156">
        <f t="shared" si="8"/>
        <v>1006.5093186633845</v>
      </c>
      <c r="S15" s="156">
        <f t="shared" si="9"/>
        <v>1123.3362931510987</v>
      </c>
      <c r="T15" s="153"/>
      <c r="U15" s="153"/>
      <c r="W15" s="49">
        <v>154</v>
      </c>
      <c r="X15" s="78">
        <v>4</v>
      </c>
      <c r="Y15" s="17">
        <v>0.9</v>
      </c>
      <c r="Z15">
        <v>774</v>
      </c>
      <c r="AA15">
        <v>3925</v>
      </c>
      <c r="AB15">
        <v>1010</v>
      </c>
      <c r="AC15">
        <v>1269</v>
      </c>
      <c r="AD15" s="27">
        <f t="shared" si="10"/>
        <v>6.9030438841367073E-2</v>
      </c>
      <c r="AE15" s="27">
        <f t="shared" si="11"/>
        <v>2.3279067491935257E-2</v>
      </c>
      <c r="AF15" s="29">
        <f t="shared" si="12"/>
        <v>2.9653438165116284</v>
      </c>
      <c r="AG15" s="29">
        <f t="shared" si="13"/>
        <v>0.62172490315061935</v>
      </c>
      <c r="AH15" s="29">
        <f t="shared" si="14"/>
        <v>5.0710594315245476</v>
      </c>
      <c r="AI15"/>
      <c r="AJ15" s="51">
        <f t="shared" si="15"/>
        <v>21.607552257155596</v>
      </c>
      <c r="AK15" s="29">
        <f t="shared" si="16"/>
        <v>5.0710594315245476</v>
      </c>
      <c r="AL15" s="58">
        <f t="shared" si="17"/>
        <v>0.62172490315061935</v>
      </c>
    </row>
    <row r="16" spans="1:38" x14ac:dyDescent="0.2">
      <c r="A16" s="1">
        <v>154</v>
      </c>
      <c r="B16" s="1" t="s">
        <v>103</v>
      </c>
      <c r="C16" s="1" t="s">
        <v>92</v>
      </c>
      <c r="D16" s="66">
        <v>4</v>
      </c>
      <c r="E16">
        <v>1300</v>
      </c>
      <c r="F16" s="43">
        <v>849</v>
      </c>
      <c r="G16">
        <v>4095</v>
      </c>
      <c r="H16" s="17">
        <v>0.92200000000000004</v>
      </c>
      <c r="I16" s="25">
        <f t="shared" si="0"/>
        <v>6.8626431856447109E-2</v>
      </c>
      <c r="J16" s="25">
        <f t="shared" si="1"/>
        <v>2.3751285406345201E-2</v>
      </c>
      <c r="K16" s="27">
        <f t="shared" si="2"/>
        <v>2.889377592932862</v>
      </c>
      <c r="L16" s="27">
        <f t="shared" si="3"/>
        <v>0.60402220070711998</v>
      </c>
      <c r="M16" s="27">
        <f t="shared" si="4"/>
        <v>4.8233215547703177</v>
      </c>
      <c r="N16"/>
      <c r="O16" s="51">
        <f t="shared" si="5"/>
        <v>22.543420762561063</v>
      </c>
      <c r="P16" s="27">
        <f t="shared" si="6"/>
        <v>4.8233215547703177</v>
      </c>
      <c r="Q16" s="58">
        <f t="shared" si="7"/>
        <v>0.60402220070711998</v>
      </c>
      <c r="R16" s="156">
        <f t="shared" si="8"/>
        <v>1035.1757233088608</v>
      </c>
      <c r="S16" s="156">
        <f t="shared" si="9"/>
        <v>1122.7502422004998</v>
      </c>
      <c r="T16" s="153"/>
      <c r="U16" s="153"/>
      <c r="W16" s="49">
        <v>154</v>
      </c>
      <c r="X16" s="78">
        <v>4</v>
      </c>
      <c r="Y16" s="17">
        <v>0.92500000000000004</v>
      </c>
      <c r="Z16">
        <v>858</v>
      </c>
      <c r="AA16">
        <v>4118</v>
      </c>
      <c r="AB16">
        <v>1038</v>
      </c>
      <c r="AC16">
        <v>1304</v>
      </c>
      <c r="AD16" s="27">
        <f t="shared" si="10"/>
        <v>6.8589143060175162E-2</v>
      </c>
      <c r="AE16" s="27">
        <f t="shared" si="11"/>
        <v>2.3782855583276263E-2</v>
      </c>
      <c r="AF16" s="29">
        <f t="shared" si="12"/>
        <v>2.8839742485930069</v>
      </c>
      <c r="AG16" s="29">
        <f t="shared" si="13"/>
        <v>0.602728819803375</v>
      </c>
      <c r="AH16" s="29">
        <f t="shared" si="14"/>
        <v>4.7995337995337994</v>
      </c>
      <c r="AI16"/>
      <c r="AJ16" s="51">
        <f t="shared" si="15"/>
        <v>22.670038266233565</v>
      </c>
      <c r="AK16" s="29">
        <f t="shared" si="16"/>
        <v>4.7995337995337994</v>
      </c>
      <c r="AL16" s="58">
        <f t="shared" si="17"/>
        <v>0.602728819803375</v>
      </c>
    </row>
    <row r="17" spans="1:38" x14ac:dyDescent="0.2">
      <c r="A17" s="1">
        <v>154</v>
      </c>
      <c r="B17" s="1" t="s">
        <v>103</v>
      </c>
      <c r="C17" s="1" t="s">
        <v>92</v>
      </c>
      <c r="D17" s="66">
        <v>4</v>
      </c>
      <c r="E17">
        <v>1339</v>
      </c>
      <c r="F17" s="43">
        <v>953</v>
      </c>
      <c r="G17" s="36">
        <v>4281</v>
      </c>
      <c r="H17" s="17">
        <v>0.95</v>
      </c>
      <c r="I17" s="25">
        <f t="shared" si="0"/>
        <v>6.7625157753024023E-2</v>
      </c>
      <c r="J17" s="25">
        <f t="shared" si="1"/>
        <v>2.4398361099908332E-2</v>
      </c>
      <c r="K17" s="27">
        <f t="shared" si="2"/>
        <v>2.7717090289838402</v>
      </c>
      <c r="L17" s="27">
        <f t="shared" si="3"/>
        <v>0.57518118806601659</v>
      </c>
      <c r="M17" s="27">
        <f t="shared" si="4"/>
        <v>4.492130115424974</v>
      </c>
      <c r="N17"/>
      <c r="O17" s="51">
        <f t="shared" si="5"/>
        <v>23.567371009651747</v>
      </c>
      <c r="P17" s="27">
        <f t="shared" si="6"/>
        <v>4.492130115424974</v>
      </c>
      <c r="Q17" s="58">
        <f t="shared" si="7"/>
        <v>0.57518118806601659</v>
      </c>
      <c r="R17" s="156">
        <f t="shared" si="8"/>
        <v>1066.2309950081265</v>
      </c>
      <c r="S17" s="156">
        <f t="shared" si="9"/>
        <v>1122.3484157980279</v>
      </c>
      <c r="T17" s="153"/>
      <c r="U17" s="153"/>
      <c r="W17" s="49">
        <v>154</v>
      </c>
      <c r="X17" s="78">
        <v>4</v>
      </c>
      <c r="Y17" s="17">
        <v>0.95</v>
      </c>
      <c r="Z17">
        <v>962</v>
      </c>
      <c r="AA17">
        <v>4277</v>
      </c>
      <c r="AB17">
        <v>1066</v>
      </c>
      <c r="AC17">
        <v>1341</v>
      </c>
      <c r="AD17" s="27">
        <f t="shared" si="10"/>
        <v>6.7360594582117225E-2</v>
      </c>
      <c r="AE17" s="27">
        <f t="shared" si="11"/>
        <v>2.4518744244738995E-2</v>
      </c>
      <c r="AF17" s="29">
        <f t="shared" si="12"/>
        <v>2.7473101358594594</v>
      </c>
      <c r="AG17" s="29">
        <f t="shared" si="13"/>
        <v>0.56900166309034417</v>
      </c>
      <c r="AH17" s="29">
        <f t="shared" si="14"/>
        <v>4.4459459459459456</v>
      </c>
      <c r="AI17"/>
      <c r="AJ17" s="51">
        <f t="shared" si="15"/>
        <v>23.545350574230444</v>
      </c>
      <c r="AK17" s="29">
        <f t="shared" si="16"/>
        <v>4.4459459459459456</v>
      </c>
      <c r="AL17" s="58">
        <f t="shared" si="17"/>
        <v>0.56900166309034417</v>
      </c>
    </row>
    <row r="18" spans="1:38" x14ac:dyDescent="0.2">
      <c r="A18" s="1">
        <v>154</v>
      </c>
      <c r="B18" s="1" t="s">
        <v>103</v>
      </c>
      <c r="C18" s="1" t="s">
        <v>92</v>
      </c>
      <c r="D18" s="66">
        <v>4</v>
      </c>
      <c r="E18">
        <v>1366</v>
      </c>
      <c r="F18" s="43">
        <v>1052</v>
      </c>
      <c r="G18" s="36">
        <v>4353</v>
      </c>
      <c r="H18" s="17">
        <v>0.96899999999999997</v>
      </c>
      <c r="I18" s="25">
        <f t="shared" si="0"/>
        <v>6.6071092173365292E-2</v>
      </c>
      <c r="J18" s="25">
        <f t="shared" si="1"/>
        <v>2.5367234686773939E-2</v>
      </c>
      <c r="K18" s="27">
        <f t="shared" si="2"/>
        <v>2.6045839441779468</v>
      </c>
      <c r="L18" s="27">
        <f t="shared" si="3"/>
        <v>0.53425302926435725</v>
      </c>
      <c r="M18" s="27">
        <f t="shared" si="4"/>
        <v>4.1378326996197723</v>
      </c>
      <c r="N18"/>
      <c r="O18" s="51">
        <f t="shared" si="5"/>
        <v>23.963738847235238</v>
      </c>
      <c r="P18" s="27">
        <f t="shared" si="6"/>
        <v>4.1378326996197723</v>
      </c>
      <c r="Q18" s="58">
        <f t="shared" si="7"/>
        <v>0.53425302926435725</v>
      </c>
      <c r="R18" s="156">
        <f t="shared" si="8"/>
        <v>1087.7307984922336</v>
      </c>
      <c r="S18" s="156">
        <f t="shared" si="9"/>
        <v>1122.5292038103546</v>
      </c>
      <c r="T18" s="153"/>
      <c r="U18" s="153"/>
      <c r="W18" s="49">
        <v>154</v>
      </c>
      <c r="X18" s="78">
        <v>4</v>
      </c>
      <c r="Y18" s="17">
        <v>0.97499999999999998</v>
      </c>
      <c r="Z18" s="68">
        <v>1084</v>
      </c>
      <c r="AA18">
        <v>4415</v>
      </c>
      <c r="AB18" s="47">
        <v>1094</v>
      </c>
      <c r="AC18" s="21">
        <v>1375</v>
      </c>
      <c r="AD18" s="27">
        <f t="shared" si="10"/>
        <v>6.6137767180808105E-2</v>
      </c>
      <c r="AE18" s="27">
        <f t="shared" si="11"/>
        <v>2.5628941675793271E-2</v>
      </c>
      <c r="AF18" s="29">
        <f t="shared" si="12"/>
        <v>2.5805890862546121</v>
      </c>
      <c r="AG18" s="29">
        <f t="shared" si="13"/>
        <v>0.52959821430420961</v>
      </c>
      <c r="AH18" s="29">
        <f t="shared" si="14"/>
        <v>4.0728782287822876</v>
      </c>
      <c r="AI18"/>
      <c r="AJ18" s="51">
        <f t="shared" si="15"/>
        <v>24.305055596265468</v>
      </c>
      <c r="AK18" s="29">
        <f t="shared" si="16"/>
        <v>4.0728782287822876</v>
      </c>
      <c r="AL18" s="58">
        <f t="shared" si="17"/>
        <v>0.52959821430420961</v>
      </c>
    </row>
    <row r="19" spans="1:38" x14ac:dyDescent="0.2">
      <c r="A19" s="1">
        <v>154</v>
      </c>
      <c r="B19" s="1" t="s">
        <v>103</v>
      </c>
      <c r="C19" s="1" t="s">
        <v>92</v>
      </c>
      <c r="D19" s="66">
        <v>4</v>
      </c>
      <c r="E19">
        <v>1394</v>
      </c>
      <c r="F19" s="43">
        <v>1160</v>
      </c>
      <c r="G19">
        <v>4497</v>
      </c>
      <c r="H19" s="17">
        <v>0.98899999999999999</v>
      </c>
      <c r="I19" s="25">
        <f t="shared" si="0"/>
        <v>6.5542281881826453E-2</v>
      </c>
      <c r="J19" s="25">
        <f t="shared" si="1"/>
        <v>2.6319592019683036E-2</v>
      </c>
      <c r="K19" s="27">
        <f t="shared" si="2"/>
        <v>2.4902468789337933</v>
      </c>
      <c r="L19" s="27">
        <f t="shared" si="3"/>
        <v>0.50875193558191534</v>
      </c>
      <c r="M19" s="27">
        <f t="shared" si="4"/>
        <v>3.8767241379310344</v>
      </c>
      <c r="N19"/>
      <c r="O19" s="51">
        <f t="shared" si="5"/>
        <v>24.756474522402222</v>
      </c>
      <c r="P19" s="27">
        <f t="shared" si="6"/>
        <v>3.8767241379310344</v>
      </c>
      <c r="Q19" s="58">
        <f t="shared" si="7"/>
        <v>0.50875193558191534</v>
      </c>
      <c r="R19" s="156">
        <f t="shared" si="8"/>
        <v>1110.0268909942706</v>
      </c>
      <c r="S19" s="156">
        <f t="shared" si="9"/>
        <v>1122.3729939274729</v>
      </c>
      <c r="T19" s="153"/>
      <c r="U19" s="153"/>
      <c r="W19" s="49">
        <v>154</v>
      </c>
      <c r="X19" s="78">
        <v>4</v>
      </c>
      <c r="Y19" s="17">
        <v>1</v>
      </c>
      <c r="Z19" s="68">
        <v>1219</v>
      </c>
      <c r="AA19">
        <v>4515</v>
      </c>
      <c r="AB19" s="47">
        <v>1122</v>
      </c>
      <c r="AC19" s="21">
        <v>1410</v>
      </c>
      <c r="AD19" s="27">
        <f t="shared" si="10"/>
        <v>6.4319660995848557E-2</v>
      </c>
      <c r="AE19" s="27">
        <f t="shared" si="11"/>
        <v>2.6727347035885998E-2</v>
      </c>
      <c r="AF19" s="29">
        <f t="shared" si="12"/>
        <v>2.4065112377030351</v>
      </c>
      <c r="AG19" s="29">
        <f t="shared" si="13"/>
        <v>0.48703778852179141</v>
      </c>
      <c r="AH19" s="29">
        <f t="shared" si="14"/>
        <v>3.7038556193601311</v>
      </c>
      <c r="AI19"/>
      <c r="AJ19" s="51">
        <f t="shared" si="15"/>
        <v>24.855566481798096</v>
      </c>
      <c r="AK19" s="29">
        <f t="shared" si="16"/>
        <v>3.7038556193601311</v>
      </c>
      <c r="AL19" s="58">
        <f t="shared" si="17"/>
        <v>0.48703778852179141</v>
      </c>
    </row>
    <row r="20" spans="1:38" x14ac:dyDescent="0.2">
      <c r="A20" s="1">
        <v>154</v>
      </c>
      <c r="B20" s="1" t="s">
        <v>103</v>
      </c>
      <c r="C20" s="1" t="s">
        <v>92</v>
      </c>
      <c r="D20" s="66">
        <v>4</v>
      </c>
      <c r="E20">
        <v>1434</v>
      </c>
      <c r="F20" s="43">
        <v>1316</v>
      </c>
      <c r="G20">
        <v>4569</v>
      </c>
      <c r="H20" s="17">
        <v>1.0169999999999999</v>
      </c>
      <c r="I20" s="25">
        <f t="shared" si="0"/>
        <v>6.2928455519689855E-2</v>
      </c>
      <c r="J20" s="25">
        <f t="shared" si="1"/>
        <v>2.7429501845087193E-2</v>
      </c>
      <c r="K20" s="27">
        <f t="shared" si="2"/>
        <v>2.2941887853118543</v>
      </c>
      <c r="L20" s="27">
        <f t="shared" si="3"/>
        <v>0.45925678392666736</v>
      </c>
      <c r="M20" s="27">
        <f t="shared" si="4"/>
        <v>3.4718844984802431</v>
      </c>
      <c r="N20"/>
      <c r="O20" s="51">
        <f t="shared" si="5"/>
        <v>25.152842359985712</v>
      </c>
      <c r="P20" s="27">
        <f t="shared" si="6"/>
        <v>3.4718844984802431</v>
      </c>
      <c r="Q20" s="58">
        <f t="shared" si="7"/>
        <v>0.45925678392666736</v>
      </c>
      <c r="R20" s="156">
        <f t="shared" si="8"/>
        <v>1141.8784517114664</v>
      </c>
      <c r="S20" s="156">
        <f t="shared" si="9"/>
        <v>1122.7910046327104</v>
      </c>
      <c r="T20" s="153"/>
      <c r="U20" s="153"/>
      <c r="AD20" s="27"/>
      <c r="AE20" s="27"/>
      <c r="AG20" s="29"/>
      <c r="AH20" s="29"/>
      <c r="AI20"/>
      <c r="AL20" s="58"/>
    </row>
    <row r="21" spans="1:38" x14ac:dyDescent="0.2">
      <c r="A21" s="1">
        <v>154</v>
      </c>
      <c r="B21" s="1" t="s">
        <v>103</v>
      </c>
      <c r="C21" s="1" t="s">
        <v>92</v>
      </c>
      <c r="D21" s="66">
        <v>4</v>
      </c>
      <c r="E21">
        <v>1461</v>
      </c>
      <c r="F21" s="43">
        <v>1421</v>
      </c>
      <c r="G21">
        <v>4579</v>
      </c>
      <c r="H21" s="17">
        <v>1.036</v>
      </c>
      <c r="I21" s="25">
        <f t="shared" si="0"/>
        <v>6.0756735245804744E-2</v>
      </c>
      <c r="J21" s="25">
        <f t="shared" si="1"/>
        <v>2.8006118054990026E-2</v>
      </c>
      <c r="K21" s="27">
        <f t="shared" si="2"/>
        <v>2.1694093814254751</v>
      </c>
      <c r="L21" s="27">
        <f t="shared" si="3"/>
        <v>0.42671864547866728</v>
      </c>
      <c r="M21" s="27">
        <f t="shared" si="4"/>
        <v>3.2223786066150599</v>
      </c>
      <c r="N21"/>
      <c r="O21" s="51">
        <f t="shared" si="5"/>
        <v>25.207893448538975</v>
      </c>
      <c r="P21" s="27">
        <f t="shared" si="6"/>
        <v>3.2223786066150599</v>
      </c>
      <c r="Q21" s="58">
        <f t="shared" si="7"/>
        <v>0.42671864547866728</v>
      </c>
      <c r="R21" s="156">
        <f t="shared" si="8"/>
        <v>1163.3782551955735</v>
      </c>
      <c r="S21" s="156">
        <f t="shared" si="9"/>
        <v>1122.951983779511</v>
      </c>
      <c r="T21" s="153"/>
      <c r="U21" s="153"/>
      <c r="AD21" s="27"/>
      <c r="AE21" s="27"/>
      <c r="AG21" s="29"/>
      <c r="AH21" s="29"/>
      <c r="AI21"/>
      <c r="AL21" s="58"/>
    </row>
    <row r="22" spans="1:38" x14ac:dyDescent="0.2">
      <c r="A22" s="1">
        <v>154</v>
      </c>
      <c r="B22" s="1" t="s">
        <v>103</v>
      </c>
      <c r="C22" s="1" t="s">
        <v>92</v>
      </c>
      <c r="D22" s="66">
        <v>4</v>
      </c>
      <c r="E22">
        <v>1493</v>
      </c>
      <c r="F22" s="43">
        <v>1574</v>
      </c>
      <c r="G22">
        <v>4610</v>
      </c>
      <c r="H22" s="17">
        <v>1.0589999999999999</v>
      </c>
      <c r="I22" s="25">
        <f t="shared" si="0"/>
        <v>5.8574086921371435E-2</v>
      </c>
      <c r="J22" s="25">
        <f t="shared" si="1"/>
        <v>2.9069314456524959E-2</v>
      </c>
      <c r="K22" s="27">
        <f t="shared" si="2"/>
        <v>2.0149799889148667</v>
      </c>
      <c r="L22" s="27">
        <f t="shared" si="3"/>
        <v>0.38915838505901024</v>
      </c>
      <c r="M22" s="27">
        <f t="shared" si="4"/>
        <v>2.9288437102922491</v>
      </c>
      <c r="N22"/>
      <c r="O22" s="51">
        <f t="shared" si="5"/>
        <v>25.378551823054089</v>
      </c>
      <c r="P22" s="27">
        <f t="shared" si="6"/>
        <v>2.9288437102922491</v>
      </c>
      <c r="Q22" s="58">
        <f t="shared" si="7"/>
        <v>0.38915838505901024</v>
      </c>
      <c r="R22" s="156">
        <f t="shared" si="8"/>
        <v>1188.8595037693301</v>
      </c>
      <c r="S22" s="156">
        <f t="shared" si="9"/>
        <v>1122.6246494516811</v>
      </c>
      <c r="T22" s="153"/>
      <c r="U22" s="153"/>
      <c r="AD22" s="27"/>
      <c r="AE22" s="27"/>
      <c r="AG22" s="29"/>
      <c r="AH22" s="29"/>
      <c r="AI22"/>
      <c r="AL22" s="58"/>
    </row>
    <row r="23" spans="1:38" x14ac:dyDescent="0.2">
      <c r="E23"/>
      <c r="G23"/>
      <c r="H23" s="17"/>
      <c r="I23" s="25"/>
      <c r="J23" s="25"/>
      <c r="K23" s="27"/>
      <c r="L23" s="27"/>
      <c r="M23" s="27"/>
      <c r="N23"/>
      <c r="O23" s="51"/>
      <c r="P23" s="27"/>
      <c r="Q23" s="58"/>
      <c r="R23" s="156"/>
      <c r="T23" s="153"/>
      <c r="U23" s="153"/>
      <c r="Y23" s="17"/>
      <c r="Z23"/>
      <c r="AB23"/>
      <c r="AC23"/>
      <c r="AD23" s="27"/>
      <c r="AE23" s="27"/>
      <c r="AG23" s="29"/>
      <c r="AH23" s="29"/>
      <c r="AI23"/>
      <c r="AL23" s="58"/>
    </row>
    <row r="24" spans="1:38" x14ac:dyDescent="0.2">
      <c r="E24"/>
      <c r="G24"/>
      <c r="H24" s="17"/>
      <c r="I24" s="25"/>
      <c r="J24" s="25"/>
      <c r="K24" s="27"/>
      <c r="L24" s="27"/>
      <c r="M24" s="27"/>
      <c r="N24"/>
      <c r="O24" s="51"/>
      <c r="P24" s="27"/>
      <c r="Q24" s="58"/>
      <c r="R24" s="156"/>
      <c r="T24" s="153"/>
      <c r="U24" s="153"/>
      <c r="Y24" s="17"/>
      <c r="Z24"/>
      <c r="AB24"/>
      <c r="AC24"/>
      <c r="AD24" s="27"/>
      <c r="AE24" s="27"/>
      <c r="AG24" s="29"/>
      <c r="AH24" s="29"/>
      <c r="AI24"/>
      <c r="AL24" s="58"/>
    </row>
    <row r="25" spans="1:38" x14ac:dyDescent="0.2">
      <c r="A25" s="1">
        <v>155</v>
      </c>
      <c r="B25" s="1">
        <v>171</v>
      </c>
      <c r="C25" s="1" t="s">
        <v>92</v>
      </c>
      <c r="D25" s="66">
        <v>6</v>
      </c>
      <c r="E25">
        <v>772</v>
      </c>
      <c r="F25">
        <v>223</v>
      </c>
      <c r="G25">
        <v>1972</v>
      </c>
      <c r="H25" s="17">
        <v>0.54700000000000004</v>
      </c>
      <c r="I25" s="25">
        <f t="shared" ref="I25:I39" si="18">0.1515*(G25/1000)/(E25/1000)^2/($D$4/10)^4</f>
        <v>9.3712284971956133E-2</v>
      </c>
      <c r="J25" s="25">
        <f t="shared" ref="J25:J39" si="19">0.5*(F25/1000)/(E25/1000)^3/($D$4/10)^5</f>
        <v>2.9789447403206729E-2</v>
      </c>
      <c r="K25" s="27">
        <f t="shared" ref="K25:K39" si="20">I25/J25</f>
        <v>3.1458215287964131</v>
      </c>
      <c r="L25" s="27">
        <f t="shared" ref="L25:L39" si="21">0.798*I25^1.5/J25</f>
        <v>0.76848471744021318</v>
      </c>
      <c r="M25" s="27">
        <f t="shared" ref="M25:M39" si="22">G25/F25</f>
        <v>8.8430493273542599</v>
      </c>
      <c r="N25"/>
      <c r="O25" s="51">
        <f t="shared" ref="O25:O38" si="23">G25/(PI()*$D$4^2/4)</f>
        <v>10.856074662703397</v>
      </c>
      <c r="P25" s="27">
        <f t="shared" ref="P25:P38" si="24">M25</f>
        <v>8.8430493273542599</v>
      </c>
      <c r="Q25" s="58">
        <f t="shared" ref="Q25:Q38" si="25">L25</f>
        <v>0.76848471744021318</v>
      </c>
      <c r="R25" s="156">
        <f t="shared" ref="R25:R38" si="26">E25*(PI()/30)*($D$4/2)</f>
        <v>614.73512184187734</v>
      </c>
      <c r="S25" s="156">
        <f t="shared" ref="S25:S38" si="27">R25/H25</f>
        <v>1123.8302044641266</v>
      </c>
      <c r="T25" s="153"/>
      <c r="U25" s="153"/>
      <c r="W25" s="49">
        <v>155</v>
      </c>
      <c r="X25" s="78">
        <v>6</v>
      </c>
      <c r="Y25" s="17">
        <v>0.72499999999999998</v>
      </c>
      <c r="Z25">
        <v>526</v>
      </c>
      <c r="AA25">
        <v>3383</v>
      </c>
      <c r="AB25">
        <v>814</v>
      </c>
      <c r="AC25">
        <v>1022</v>
      </c>
      <c r="AD25" s="27">
        <f t="shared" ref="AD25:AD36" si="28">0.1515*(AA25/1000)/(AC25/1000)^2/($D$4/10)^4</f>
        <v>9.1732752206852231E-2</v>
      </c>
      <c r="AE25" s="27">
        <f t="shared" ref="AE25:AE36" si="29">0.5*(Z25/1000)/(AC25/1000)^3/($D$4/10)^5</f>
        <v>3.0286043500974545E-2</v>
      </c>
      <c r="AF25" s="29">
        <f t="shared" ref="AF25:AF36" si="30">AD25/AE25</f>
        <v>3.0288787046053227</v>
      </c>
      <c r="AG25" s="29">
        <f t="shared" ref="AG25:AG36" si="31">0.798*AD25^1.5/AE25</f>
        <v>0.73206051822222751</v>
      </c>
      <c r="AH25" s="29">
        <f t="shared" ref="AH25:AH36" si="32">AA25/Z25</f>
        <v>6.4315589353612168</v>
      </c>
      <c r="AI25"/>
      <c r="AJ25" s="51">
        <f t="shared" ref="AJ25:AJ36" si="33">AA25/(PI()*$D$4^2/4)</f>
        <v>18.623783257568761</v>
      </c>
      <c r="AK25" s="29">
        <f t="shared" ref="AK25:AK36" si="34">AH25</f>
        <v>6.4315589353612168</v>
      </c>
      <c r="AL25" s="58">
        <f t="shared" ref="AL25:AL36" si="35">AG25</f>
        <v>0.73206051822222751</v>
      </c>
    </row>
    <row r="26" spans="1:38" x14ac:dyDescent="0.2">
      <c r="A26" s="1">
        <v>155</v>
      </c>
      <c r="B26" s="1">
        <v>171</v>
      </c>
      <c r="C26" s="1" t="s">
        <v>92</v>
      </c>
      <c r="D26" s="66">
        <v>6</v>
      </c>
      <c r="E26">
        <v>895</v>
      </c>
      <c r="F26">
        <v>350</v>
      </c>
      <c r="G26">
        <v>2629</v>
      </c>
      <c r="H26" s="17">
        <v>0.63500000000000001</v>
      </c>
      <c r="I26" s="25">
        <f t="shared" si="18"/>
        <v>9.2954139079058667E-2</v>
      </c>
      <c r="J26" s="25">
        <f t="shared" si="19"/>
        <v>3.0006022007012367E-2</v>
      </c>
      <c r="K26" s="27">
        <f t="shared" si="20"/>
        <v>3.0978494602628568</v>
      </c>
      <c r="L26" s="27">
        <f t="shared" si="21"/>
        <v>0.75369835470444557</v>
      </c>
      <c r="M26" s="27">
        <f t="shared" si="22"/>
        <v>7.5114285714285716</v>
      </c>
      <c r="N26"/>
      <c r="O26" s="51">
        <f t="shared" si="23"/>
        <v>14.472931180652756</v>
      </c>
      <c r="P26" s="27">
        <f t="shared" si="24"/>
        <v>7.5114285714285716</v>
      </c>
      <c r="Q26" s="58">
        <f t="shared" si="25"/>
        <v>0.75369835470444557</v>
      </c>
      <c r="R26" s="156">
        <f t="shared" si="26"/>
        <v>712.67867104725406</v>
      </c>
      <c r="S26" s="156">
        <f t="shared" si="27"/>
        <v>1122.3286158224473</v>
      </c>
      <c r="T26" s="153"/>
      <c r="U26" s="153"/>
      <c r="W26" s="49">
        <v>155</v>
      </c>
      <c r="X26" s="78">
        <v>6</v>
      </c>
      <c r="Y26" s="17">
        <v>0.75</v>
      </c>
      <c r="Z26">
        <v>585</v>
      </c>
      <c r="AA26">
        <v>3611</v>
      </c>
      <c r="AB26">
        <v>842</v>
      </c>
      <c r="AC26">
        <v>1058</v>
      </c>
      <c r="AD26" s="27">
        <f t="shared" si="28"/>
        <v>9.1365107687205308E-2</v>
      </c>
      <c r="AE26" s="27">
        <f t="shared" si="29"/>
        <v>3.0360460044793182E-2</v>
      </c>
      <c r="AF26" s="29">
        <f t="shared" si="30"/>
        <v>3.00934529820718</v>
      </c>
      <c r="AG26" s="29">
        <f t="shared" si="31"/>
        <v>0.72588044863393109</v>
      </c>
      <c r="AH26" s="29">
        <f t="shared" si="32"/>
        <v>6.1726495726495729</v>
      </c>
      <c r="AI26"/>
      <c r="AJ26" s="51">
        <f t="shared" si="33"/>
        <v>19.87894807658315</v>
      </c>
      <c r="AK26" s="29">
        <f t="shared" si="34"/>
        <v>6.1726495726495729</v>
      </c>
      <c r="AL26" s="58">
        <f t="shared" si="35"/>
        <v>0.72588044863393109</v>
      </c>
    </row>
    <row r="27" spans="1:38" x14ac:dyDescent="0.2">
      <c r="A27" s="1">
        <v>155</v>
      </c>
      <c r="B27" s="1">
        <v>171</v>
      </c>
      <c r="C27" s="1" t="s">
        <v>92</v>
      </c>
      <c r="D27" s="66">
        <v>6</v>
      </c>
      <c r="E27">
        <v>1016</v>
      </c>
      <c r="F27">
        <v>516</v>
      </c>
      <c r="G27">
        <v>3348</v>
      </c>
      <c r="H27" s="17">
        <v>0.72099999999999997</v>
      </c>
      <c r="I27" s="25">
        <f t="shared" si="18"/>
        <v>9.185911370207675E-2</v>
      </c>
      <c r="J27" s="25">
        <f t="shared" si="19"/>
        <v>3.0239740698585267E-2</v>
      </c>
      <c r="K27" s="27">
        <f t="shared" si="20"/>
        <v>3.0376951514790691</v>
      </c>
      <c r="L27" s="27">
        <f t="shared" si="21"/>
        <v>0.73469689559326734</v>
      </c>
      <c r="M27" s="27">
        <f t="shared" si="22"/>
        <v>6.4883720930232558</v>
      </c>
      <c r="N27"/>
      <c r="O27" s="51">
        <f t="shared" si="23"/>
        <v>18.43110444763234</v>
      </c>
      <c r="P27" s="27">
        <f t="shared" si="24"/>
        <v>6.4883720930232558</v>
      </c>
      <c r="Q27" s="58">
        <f t="shared" si="25"/>
        <v>0.73469689559326734</v>
      </c>
      <c r="R27" s="156">
        <f t="shared" si="26"/>
        <v>809.02964221677109</v>
      </c>
      <c r="S27" s="156">
        <f t="shared" si="27"/>
        <v>1122.0938172215965</v>
      </c>
      <c r="T27" s="153"/>
      <c r="U27" s="153"/>
      <c r="W27" s="49">
        <v>155</v>
      </c>
      <c r="X27" s="78">
        <v>6</v>
      </c>
      <c r="Y27" s="17">
        <v>0.77500000000000002</v>
      </c>
      <c r="Z27">
        <v>648</v>
      </c>
      <c r="AA27">
        <v>3849</v>
      </c>
      <c r="AB27">
        <v>870</v>
      </c>
      <c r="AC27">
        <v>1093</v>
      </c>
      <c r="AD27" s="27">
        <f t="shared" si="28"/>
        <v>9.1249775491632309E-2</v>
      </c>
      <c r="AE27" s="27">
        <f t="shared" si="29"/>
        <v>3.0501697178096237E-2</v>
      </c>
      <c r="AF27" s="29">
        <f t="shared" si="30"/>
        <v>2.9916294479888892</v>
      </c>
      <c r="AG27" s="29">
        <f t="shared" si="31"/>
        <v>0.72115163616237932</v>
      </c>
      <c r="AH27" s="29">
        <f t="shared" si="32"/>
        <v>5.9398148148148149</v>
      </c>
      <c r="AI27"/>
      <c r="AJ27" s="51">
        <f t="shared" si="33"/>
        <v>21.189163984150802</v>
      </c>
      <c r="AK27" s="29">
        <f t="shared" si="34"/>
        <v>5.9398148148148149</v>
      </c>
      <c r="AL27" s="58">
        <f t="shared" si="35"/>
        <v>0.72115163616237932</v>
      </c>
    </row>
    <row r="28" spans="1:38" x14ac:dyDescent="0.2">
      <c r="A28" s="1">
        <v>155</v>
      </c>
      <c r="B28" s="1">
        <v>171</v>
      </c>
      <c r="C28" s="1" t="s">
        <v>92</v>
      </c>
      <c r="D28" s="66">
        <v>6</v>
      </c>
      <c r="E28">
        <v>1148</v>
      </c>
      <c r="F28">
        <v>750</v>
      </c>
      <c r="G28">
        <v>4211</v>
      </c>
      <c r="H28" s="17">
        <v>0.81399999999999995</v>
      </c>
      <c r="I28" s="25">
        <f t="shared" si="18"/>
        <v>9.049522886262415E-2</v>
      </c>
      <c r="J28" s="25">
        <f t="shared" si="19"/>
        <v>3.0468079789926321E-2</v>
      </c>
      <c r="K28" s="27">
        <f t="shared" si="20"/>
        <v>2.9701651527295998</v>
      </c>
      <c r="L28" s="27">
        <f t="shared" si="21"/>
        <v>0.71301116607795989</v>
      </c>
      <c r="M28" s="27">
        <f t="shared" si="22"/>
        <v>5.6146666666666665</v>
      </c>
      <c r="N28"/>
      <c r="O28" s="51">
        <f t="shared" si="23"/>
        <v>23.182013389778909</v>
      </c>
      <c r="P28" s="27">
        <f t="shared" si="24"/>
        <v>5.6146666666666665</v>
      </c>
      <c r="Q28" s="58">
        <f t="shared" si="25"/>
        <v>0.71301116607795989</v>
      </c>
      <c r="R28" s="156">
        <f t="shared" si="26"/>
        <v>914.13979258351708</v>
      </c>
      <c r="S28" s="156">
        <f t="shared" si="27"/>
        <v>1123.0218582107091</v>
      </c>
      <c r="T28" s="153"/>
      <c r="U28" s="153"/>
      <c r="W28" s="49">
        <v>155</v>
      </c>
      <c r="X28" s="78">
        <v>6</v>
      </c>
      <c r="Y28" s="17">
        <v>0.8</v>
      </c>
      <c r="Z28">
        <v>714</v>
      </c>
      <c r="AA28">
        <v>4092</v>
      </c>
      <c r="AB28">
        <v>898</v>
      </c>
      <c r="AC28">
        <v>1128</v>
      </c>
      <c r="AD28" s="27">
        <f t="shared" si="28"/>
        <v>9.1083905313888519E-2</v>
      </c>
      <c r="AE28" s="27">
        <f t="shared" si="29"/>
        <v>3.0575980862295238E-2</v>
      </c>
      <c r="AF28" s="29">
        <f t="shared" si="30"/>
        <v>2.9789364967260497</v>
      </c>
      <c r="AG28" s="29">
        <f t="shared" si="31"/>
        <v>0.71743896193787959</v>
      </c>
      <c r="AH28" s="29">
        <f t="shared" si="32"/>
        <v>5.73109243697479</v>
      </c>
      <c r="AI28"/>
      <c r="AJ28" s="51">
        <f t="shared" si="33"/>
        <v>22.526905435995083</v>
      </c>
      <c r="AK28" s="29">
        <f t="shared" si="34"/>
        <v>5.73109243697479</v>
      </c>
      <c r="AL28" s="58">
        <f t="shared" si="35"/>
        <v>0.71743896193787959</v>
      </c>
    </row>
    <row r="29" spans="1:38" x14ac:dyDescent="0.2">
      <c r="A29" s="1">
        <v>155</v>
      </c>
      <c r="B29" s="1">
        <v>171</v>
      </c>
      <c r="C29" s="1" t="s">
        <v>92</v>
      </c>
      <c r="D29" s="66">
        <v>6</v>
      </c>
      <c r="E29">
        <v>1178</v>
      </c>
      <c r="F29">
        <v>815</v>
      </c>
      <c r="G29">
        <v>4437</v>
      </c>
      <c r="H29" s="17">
        <v>0.83499999999999996</v>
      </c>
      <c r="I29" s="25">
        <f t="shared" si="18"/>
        <v>9.0557216560206932E-2</v>
      </c>
      <c r="J29" s="25">
        <f t="shared" si="19"/>
        <v>3.0642995854791983E-2</v>
      </c>
      <c r="K29" s="27">
        <f t="shared" si="20"/>
        <v>2.9552337829280977</v>
      </c>
      <c r="L29" s="27">
        <f t="shared" si="21"/>
        <v>0.70966970609011115</v>
      </c>
      <c r="M29" s="27">
        <f t="shared" si="22"/>
        <v>5.4441717791411044</v>
      </c>
      <c r="N29"/>
      <c r="O29" s="51">
        <f t="shared" si="23"/>
        <v>24.426167991082647</v>
      </c>
      <c r="P29" s="27">
        <f t="shared" si="24"/>
        <v>5.4441717791411044</v>
      </c>
      <c r="Q29" s="58">
        <f t="shared" si="25"/>
        <v>0.70966970609011115</v>
      </c>
      <c r="R29" s="156">
        <f t="shared" si="26"/>
        <v>938.02846312141389</v>
      </c>
      <c r="S29" s="156">
        <f t="shared" si="27"/>
        <v>1123.3873809837294</v>
      </c>
      <c r="T29" s="153"/>
      <c r="U29" s="153"/>
      <c r="W29" s="49">
        <v>155</v>
      </c>
      <c r="X29" s="78">
        <v>6</v>
      </c>
      <c r="Y29" s="17">
        <v>0.82499999999999996</v>
      </c>
      <c r="Z29">
        <v>786</v>
      </c>
      <c r="AA29">
        <v>4340</v>
      </c>
      <c r="AB29">
        <v>926</v>
      </c>
      <c r="AC29">
        <v>1163</v>
      </c>
      <c r="AD29" s="27">
        <f t="shared" si="28"/>
        <v>9.0877112083739872E-2</v>
      </c>
      <c r="AE29" s="27">
        <f t="shared" si="29"/>
        <v>3.0710924257355218E-2</v>
      </c>
      <c r="AF29" s="29">
        <f t="shared" si="30"/>
        <v>2.9591135493740457</v>
      </c>
      <c r="AG29" s="29">
        <f t="shared" si="31"/>
        <v>0.71185539472601389</v>
      </c>
      <c r="AH29" s="29">
        <f t="shared" si="32"/>
        <v>5.5216284987277353</v>
      </c>
      <c r="AI29"/>
      <c r="AJ29" s="51">
        <f t="shared" si="33"/>
        <v>23.892172432115999</v>
      </c>
      <c r="AK29" s="29">
        <f t="shared" si="34"/>
        <v>5.5216284987277353</v>
      </c>
      <c r="AL29" s="58">
        <f t="shared" si="35"/>
        <v>0.71185539472601389</v>
      </c>
    </row>
    <row r="30" spans="1:38" x14ac:dyDescent="0.2">
      <c r="A30" s="1">
        <v>155</v>
      </c>
      <c r="B30" s="1">
        <v>171</v>
      </c>
      <c r="C30" s="1" t="s">
        <v>92</v>
      </c>
      <c r="D30" s="66">
        <v>6</v>
      </c>
      <c r="E30">
        <v>1206</v>
      </c>
      <c r="F30">
        <v>878</v>
      </c>
      <c r="G30">
        <v>4683</v>
      </c>
      <c r="H30" s="17">
        <v>0.85499999999999998</v>
      </c>
      <c r="I30" s="25">
        <f t="shared" si="18"/>
        <v>9.1191374045490381E-2</v>
      </c>
      <c r="J30" s="25">
        <f t="shared" si="19"/>
        <v>3.0765365398300274E-2</v>
      </c>
      <c r="K30" s="27">
        <f t="shared" si="20"/>
        <v>2.9640920192200455</v>
      </c>
      <c r="L30" s="27">
        <f t="shared" si="21"/>
        <v>0.71428487361249871</v>
      </c>
      <c r="M30" s="27">
        <f t="shared" si="22"/>
        <v>5.33371298405467</v>
      </c>
      <c r="N30"/>
      <c r="O30" s="51">
        <f t="shared" si="23"/>
        <v>25.780424769492907</v>
      </c>
      <c r="P30" s="27">
        <f t="shared" si="24"/>
        <v>5.33371298405467</v>
      </c>
      <c r="Q30" s="58">
        <f t="shared" si="25"/>
        <v>0.71428487361249871</v>
      </c>
      <c r="R30" s="156">
        <f t="shared" si="26"/>
        <v>960.32455562345081</v>
      </c>
      <c r="S30" s="156">
        <f t="shared" si="27"/>
        <v>1123.18661476427</v>
      </c>
      <c r="T30" s="153"/>
      <c r="U30" s="153"/>
      <c r="W30" s="49">
        <v>155</v>
      </c>
      <c r="X30" s="78">
        <v>6</v>
      </c>
      <c r="Y30" s="17">
        <v>0.85</v>
      </c>
      <c r="Z30">
        <v>864</v>
      </c>
      <c r="AA30">
        <v>4602</v>
      </c>
      <c r="AB30">
        <v>954</v>
      </c>
      <c r="AC30">
        <v>1199</v>
      </c>
      <c r="AD30" s="27">
        <f t="shared" si="28"/>
        <v>9.0663496840935415E-2</v>
      </c>
      <c r="AE30" s="27">
        <f t="shared" si="29"/>
        <v>3.080815412156333E-2</v>
      </c>
      <c r="AF30" s="29">
        <f t="shared" si="30"/>
        <v>2.9428409272166673</v>
      </c>
      <c r="AG30" s="29">
        <f t="shared" si="31"/>
        <v>0.70710826163230756</v>
      </c>
      <c r="AH30" s="29">
        <f t="shared" si="32"/>
        <v>5.3263888888888893</v>
      </c>
      <c r="AI30"/>
      <c r="AJ30" s="51">
        <f t="shared" si="33"/>
        <v>25.334510952211481</v>
      </c>
      <c r="AK30" s="29">
        <f t="shared" si="34"/>
        <v>5.3263888888888893</v>
      </c>
      <c r="AL30" s="58">
        <f t="shared" si="35"/>
        <v>0.70710826163230756</v>
      </c>
    </row>
    <row r="31" spans="1:38" x14ac:dyDescent="0.2">
      <c r="A31" s="1">
        <v>155</v>
      </c>
      <c r="B31" s="1">
        <v>171</v>
      </c>
      <c r="C31" s="1" t="s">
        <v>92</v>
      </c>
      <c r="D31" s="66">
        <v>6</v>
      </c>
      <c r="E31">
        <v>1244</v>
      </c>
      <c r="F31">
        <v>983</v>
      </c>
      <c r="G31">
        <v>4960</v>
      </c>
      <c r="H31" s="17">
        <v>0.88200000000000001</v>
      </c>
      <c r="I31" s="25">
        <f t="shared" si="18"/>
        <v>9.0774764982336512E-2</v>
      </c>
      <c r="J31" s="25">
        <f t="shared" si="19"/>
        <v>3.1383535104988897E-2</v>
      </c>
      <c r="K31" s="27">
        <f t="shared" si="20"/>
        <v>2.8924327574526956</v>
      </c>
      <c r="L31" s="27">
        <f t="shared" si="21"/>
        <v>0.69542248621647029</v>
      </c>
      <c r="M31" s="27">
        <f t="shared" si="22"/>
        <v>5.0457782299084437</v>
      </c>
      <c r="N31"/>
      <c r="O31" s="51">
        <f t="shared" si="23"/>
        <v>27.305339922418284</v>
      </c>
      <c r="P31" s="27">
        <f t="shared" si="24"/>
        <v>5.0457782299084437</v>
      </c>
      <c r="Q31" s="58">
        <f t="shared" si="25"/>
        <v>0.69542248621647029</v>
      </c>
      <c r="R31" s="156">
        <f t="shared" si="26"/>
        <v>990.58353830478677</v>
      </c>
      <c r="S31" s="156">
        <f t="shared" si="27"/>
        <v>1123.1105876471506</v>
      </c>
      <c r="T31" s="153"/>
      <c r="U31" s="153"/>
      <c r="W31" s="49">
        <v>155</v>
      </c>
      <c r="X31" s="78">
        <v>6</v>
      </c>
      <c r="Y31" s="17">
        <v>0.875</v>
      </c>
      <c r="Z31">
        <v>953</v>
      </c>
      <c r="AA31">
        <v>4892</v>
      </c>
      <c r="AB31">
        <v>982</v>
      </c>
      <c r="AC31">
        <v>1234</v>
      </c>
      <c r="AD31" s="27">
        <f t="shared" si="28"/>
        <v>9.0987209622523865E-2</v>
      </c>
      <c r="AE31" s="27">
        <f t="shared" si="29"/>
        <v>3.1171442952077438E-2</v>
      </c>
      <c r="AF31" s="29">
        <f t="shared" si="30"/>
        <v>2.9189283846245551</v>
      </c>
      <c r="AG31" s="29">
        <f t="shared" si="31"/>
        <v>0.70261352307388447</v>
      </c>
      <c r="AH31" s="29">
        <f t="shared" si="32"/>
        <v>5.1332633788037771</v>
      </c>
      <c r="AI31"/>
      <c r="AJ31" s="51">
        <f t="shared" si="33"/>
        <v>26.930992520256098</v>
      </c>
      <c r="AK31" s="29">
        <f t="shared" si="34"/>
        <v>5.1332633788037771</v>
      </c>
      <c r="AL31" s="58">
        <f t="shared" si="35"/>
        <v>0.70261352307388447</v>
      </c>
    </row>
    <row r="32" spans="1:38" x14ac:dyDescent="0.2">
      <c r="A32" s="1">
        <v>155</v>
      </c>
      <c r="B32" s="1">
        <v>171</v>
      </c>
      <c r="C32" s="1" t="s">
        <v>92</v>
      </c>
      <c r="D32" s="66">
        <v>6</v>
      </c>
      <c r="E32">
        <v>1264</v>
      </c>
      <c r="F32">
        <v>1037</v>
      </c>
      <c r="G32">
        <v>5135</v>
      </c>
      <c r="H32" s="17">
        <v>0.89600000000000002</v>
      </c>
      <c r="I32" s="25">
        <f t="shared" si="18"/>
        <v>9.1027060287789188E-2</v>
      </c>
      <c r="J32" s="25">
        <f t="shared" si="19"/>
        <v>3.1560728525483139E-2</v>
      </c>
      <c r="K32" s="27">
        <f t="shared" si="20"/>
        <v>2.8841875501793641</v>
      </c>
      <c r="L32" s="27">
        <f t="shared" si="21"/>
        <v>0.69440309511841902</v>
      </c>
      <c r="M32" s="27">
        <f t="shared" si="22"/>
        <v>4.9517839922854385</v>
      </c>
      <c r="N32"/>
      <c r="O32" s="51">
        <f t="shared" si="23"/>
        <v>28.268733972100378</v>
      </c>
      <c r="P32" s="27">
        <f t="shared" si="24"/>
        <v>4.9517839922854385</v>
      </c>
      <c r="Q32" s="58">
        <f t="shared" si="25"/>
        <v>0.69440309511841902</v>
      </c>
      <c r="R32" s="156">
        <f t="shared" si="26"/>
        <v>1006.5093186633845</v>
      </c>
      <c r="S32" s="156">
        <f t="shared" si="27"/>
        <v>1123.3362931510987</v>
      </c>
      <c r="T32" s="153"/>
      <c r="U32" s="153"/>
      <c r="W32" s="49">
        <v>155</v>
      </c>
      <c r="X32" s="78">
        <v>6</v>
      </c>
      <c r="Y32" s="17">
        <v>0.9</v>
      </c>
      <c r="Z32">
        <v>1050</v>
      </c>
      <c r="AA32">
        <v>5186</v>
      </c>
      <c r="AB32">
        <v>1010</v>
      </c>
      <c r="AC32">
        <v>1269</v>
      </c>
      <c r="AD32" s="27">
        <f t="shared" si="28"/>
        <v>9.1208116135370609E-2</v>
      </c>
      <c r="AE32" s="27">
        <f t="shared" si="29"/>
        <v>3.1580130318516829E-2</v>
      </c>
      <c r="AF32" s="29">
        <f t="shared" si="30"/>
        <v>2.8881488206491426</v>
      </c>
      <c r="AG32" s="29">
        <f t="shared" si="31"/>
        <v>0.69604801935029459</v>
      </c>
      <c r="AH32" s="29">
        <f t="shared" si="32"/>
        <v>4.9390476190476189</v>
      </c>
      <c r="AI32"/>
      <c r="AJ32" s="51">
        <f t="shared" si="33"/>
        <v>28.549494523722018</v>
      </c>
      <c r="AK32" s="29">
        <f t="shared" si="34"/>
        <v>4.9390476190476189</v>
      </c>
      <c r="AL32" s="58">
        <f t="shared" si="35"/>
        <v>0.69604801935029459</v>
      </c>
    </row>
    <row r="33" spans="1:38" x14ac:dyDescent="0.2">
      <c r="A33" s="1">
        <v>155</v>
      </c>
      <c r="B33" s="1">
        <v>171</v>
      </c>
      <c r="C33" s="1" t="s">
        <v>92</v>
      </c>
      <c r="D33" s="66">
        <v>6</v>
      </c>
      <c r="E33">
        <v>1307</v>
      </c>
      <c r="F33">
        <v>1170</v>
      </c>
      <c r="G33">
        <v>5494</v>
      </c>
      <c r="H33" s="17">
        <v>0.92700000000000005</v>
      </c>
      <c r="I33" s="25">
        <f t="shared" si="18"/>
        <v>9.1088111342512407E-2</v>
      </c>
      <c r="J33" s="25">
        <f t="shared" si="19"/>
        <v>3.2208357943914273E-2</v>
      </c>
      <c r="K33" s="27">
        <f t="shared" si="20"/>
        <v>2.8280892649394871</v>
      </c>
      <c r="L33" s="27">
        <f t="shared" si="21"/>
        <v>0.68112505078829066</v>
      </c>
      <c r="M33" s="27">
        <f t="shared" si="22"/>
        <v>4.6957264957264959</v>
      </c>
      <c r="N33"/>
      <c r="O33" s="51">
        <f t="shared" si="23"/>
        <v>30.245068051162509</v>
      </c>
      <c r="P33" s="27">
        <f t="shared" si="24"/>
        <v>4.6957264957264959</v>
      </c>
      <c r="Q33" s="58">
        <f t="shared" si="25"/>
        <v>0.68112505078829066</v>
      </c>
      <c r="R33" s="156">
        <f t="shared" si="26"/>
        <v>1040.7497464343701</v>
      </c>
      <c r="S33" s="156">
        <f t="shared" si="27"/>
        <v>1122.7073855818446</v>
      </c>
      <c r="T33" s="153"/>
      <c r="U33" s="153"/>
      <c r="W33" s="49">
        <v>155</v>
      </c>
      <c r="X33" s="78">
        <v>6</v>
      </c>
      <c r="Y33" s="17">
        <v>0.92500000000000004</v>
      </c>
      <c r="Z33">
        <v>1167</v>
      </c>
      <c r="AA33">
        <v>5462</v>
      </c>
      <c r="AB33">
        <v>1038</v>
      </c>
      <c r="AC33">
        <v>1304</v>
      </c>
      <c r="AD33" s="27">
        <f t="shared" si="28"/>
        <v>9.0974720591227951E-2</v>
      </c>
      <c r="AE33" s="27">
        <f t="shared" si="29"/>
        <v>3.2348009866763873E-2</v>
      </c>
      <c r="AF33" s="29">
        <f t="shared" si="30"/>
        <v>2.8123745777850893</v>
      </c>
      <c r="AG33" s="29">
        <f t="shared" si="31"/>
        <v>0.67691855714761873</v>
      </c>
      <c r="AH33" s="29">
        <f t="shared" si="32"/>
        <v>4.6803770351328193</v>
      </c>
      <c r="AI33"/>
      <c r="AJ33" s="51">
        <f t="shared" si="33"/>
        <v>30.068904567792067</v>
      </c>
      <c r="AK33" s="29">
        <f t="shared" si="34"/>
        <v>4.6803770351328193</v>
      </c>
      <c r="AL33" s="58">
        <f t="shared" si="35"/>
        <v>0.67691855714761873</v>
      </c>
    </row>
    <row r="34" spans="1:38" x14ac:dyDescent="0.2">
      <c r="A34" s="1">
        <v>155</v>
      </c>
      <c r="B34" s="1">
        <v>171</v>
      </c>
      <c r="C34" s="1" t="s">
        <v>92</v>
      </c>
      <c r="D34" s="66">
        <v>6</v>
      </c>
      <c r="E34">
        <v>1337</v>
      </c>
      <c r="F34">
        <v>1289</v>
      </c>
      <c r="G34">
        <v>5731</v>
      </c>
      <c r="H34" s="17">
        <v>0.94799999999999995</v>
      </c>
      <c r="I34" s="25">
        <f t="shared" si="18"/>
        <v>9.0801246683826622E-2</v>
      </c>
      <c r="J34" s="25">
        <f t="shared" si="19"/>
        <v>3.3148828182384717E-2</v>
      </c>
      <c r="K34" s="27">
        <f t="shared" si="20"/>
        <v>2.7391992918795962</v>
      </c>
      <c r="L34" s="27">
        <f t="shared" si="21"/>
        <v>0.65867689223399628</v>
      </c>
      <c r="M34" s="27">
        <f t="shared" si="22"/>
        <v>4.4460822342901478</v>
      </c>
      <c r="N34"/>
      <c r="O34" s="51">
        <f t="shared" si="23"/>
        <v>31.549778849874833</v>
      </c>
      <c r="P34" s="27">
        <f t="shared" si="24"/>
        <v>4.4460822342901478</v>
      </c>
      <c r="Q34" s="58">
        <f t="shared" si="25"/>
        <v>0.65867689223399628</v>
      </c>
      <c r="R34" s="156">
        <f t="shared" si="26"/>
        <v>1064.6384169722667</v>
      </c>
      <c r="S34" s="156">
        <f t="shared" si="27"/>
        <v>1123.0363048230661</v>
      </c>
      <c r="T34" s="153"/>
      <c r="U34" s="153"/>
      <c r="W34" s="49">
        <v>155</v>
      </c>
      <c r="X34" s="78">
        <v>6</v>
      </c>
      <c r="Y34" s="17">
        <v>0.95</v>
      </c>
      <c r="Z34">
        <v>1299</v>
      </c>
      <c r="AA34">
        <v>5739</v>
      </c>
      <c r="AB34">
        <v>1066</v>
      </c>
      <c r="AC34">
        <v>1340</v>
      </c>
      <c r="AD34" s="27">
        <f t="shared" si="28"/>
        <v>9.0521313148436033E-2</v>
      </c>
      <c r="AE34" s="27">
        <f t="shared" si="29"/>
        <v>3.3182128515482683E-2</v>
      </c>
      <c r="AF34" s="29">
        <f t="shared" si="30"/>
        <v>2.7280140605265588</v>
      </c>
      <c r="AG34" s="29">
        <f t="shared" si="31"/>
        <v>0.65497529395387522</v>
      </c>
      <c r="AH34" s="29">
        <f t="shared" si="32"/>
        <v>4.4180138568129328</v>
      </c>
      <c r="AI34"/>
      <c r="AJ34" s="51">
        <f t="shared" si="33"/>
        <v>31.593819720717445</v>
      </c>
      <c r="AK34" s="29">
        <f t="shared" si="34"/>
        <v>4.4180138568129328</v>
      </c>
      <c r="AL34" s="58">
        <f t="shared" si="35"/>
        <v>0.65497529395387522</v>
      </c>
    </row>
    <row r="35" spans="1:38" x14ac:dyDescent="0.2">
      <c r="A35" s="1">
        <v>155</v>
      </c>
      <c r="B35" s="1">
        <v>171</v>
      </c>
      <c r="C35" s="1" t="s">
        <v>92</v>
      </c>
      <c r="D35" s="66">
        <v>6</v>
      </c>
      <c r="E35">
        <v>1369</v>
      </c>
      <c r="F35">
        <v>1427</v>
      </c>
      <c r="G35">
        <v>5926</v>
      </c>
      <c r="H35" s="17">
        <v>0.97099999999999997</v>
      </c>
      <c r="I35" s="25">
        <f t="shared" si="18"/>
        <v>8.9552758559772627E-2</v>
      </c>
      <c r="J35" s="25">
        <f t="shared" si="19"/>
        <v>3.4184018414782885E-2</v>
      </c>
      <c r="K35" s="27">
        <f t="shared" si="20"/>
        <v>2.6197259044608261</v>
      </c>
      <c r="L35" s="27">
        <f t="shared" si="21"/>
        <v>0.62560214629330679</v>
      </c>
      <c r="M35" s="27">
        <f t="shared" si="22"/>
        <v>4.152768044849334</v>
      </c>
      <c r="N35"/>
      <c r="O35" s="51">
        <f t="shared" si="23"/>
        <v>32.623275076663454</v>
      </c>
      <c r="P35" s="27">
        <f t="shared" si="24"/>
        <v>4.152768044849334</v>
      </c>
      <c r="Q35" s="58">
        <f t="shared" si="25"/>
        <v>0.62560214629330679</v>
      </c>
      <c r="R35" s="156">
        <f t="shared" si="26"/>
        <v>1090.1196655460235</v>
      </c>
      <c r="S35" s="156">
        <f t="shared" si="27"/>
        <v>1122.6773074624341</v>
      </c>
      <c r="T35" s="153"/>
      <c r="U35" s="153"/>
      <c r="W35" s="49">
        <v>155</v>
      </c>
      <c r="X35" s="78">
        <v>6</v>
      </c>
      <c r="Y35" s="17">
        <v>0.97499999999999998</v>
      </c>
      <c r="Z35">
        <v>1449</v>
      </c>
      <c r="AA35">
        <v>5948</v>
      </c>
      <c r="AB35">
        <v>1094</v>
      </c>
      <c r="AC35">
        <v>1375</v>
      </c>
      <c r="AD35" s="27">
        <f t="shared" si="28"/>
        <v>8.9102477733057003E-2</v>
      </c>
      <c r="AE35" s="27">
        <f t="shared" si="29"/>
        <v>3.4258612996517022E-2</v>
      </c>
      <c r="AF35" s="29">
        <f t="shared" si="30"/>
        <v>2.6008781424430638</v>
      </c>
      <c r="AG35" s="29">
        <f t="shared" si="31"/>
        <v>0.61953776788937398</v>
      </c>
      <c r="AH35" s="29">
        <f t="shared" si="32"/>
        <v>4.1048999309868872</v>
      </c>
      <c r="AI35"/>
      <c r="AJ35" s="51">
        <f t="shared" si="33"/>
        <v>32.744387471480636</v>
      </c>
      <c r="AK35" s="29">
        <f t="shared" si="34"/>
        <v>4.1048999309868872</v>
      </c>
      <c r="AL35" s="58">
        <f t="shared" si="35"/>
        <v>0.61953776788937398</v>
      </c>
    </row>
    <row r="36" spans="1:38" x14ac:dyDescent="0.2">
      <c r="A36" s="1">
        <v>155</v>
      </c>
      <c r="B36" s="1">
        <v>171</v>
      </c>
      <c r="C36" s="1" t="s">
        <v>92</v>
      </c>
      <c r="D36" s="66">
        <v>6</v>
      </c>
      <c r="E36">
        <v>1404</v>
      </c>
      <c r="F36">
        <v>1578</v>
      </c>
      <c r="G36">
        <v>6059</v>
      </c>
      <c r="H36" s="17">
        <v>0.996</v>
      </c>
      <c r="I36" s="25">
        <f t="shared" si="18"/>
        <v>8.7054445645810247E-2</v>
      </c>
      <c r="J36" s="25">
        <f t="shared" si="19"/>
        <v>3.5044120140516895E-2</v>
      </c>
      <c r="K36" s="27">
        <f t="shared" si="20"/>
        <v>2.4841384316897335</v>
      </c>
      <c r="L36" s="27">
        <f t="shared" si="21"/>
        <v>0.58488995433531132</v>
      </c>
      <c r="M36" s="27">
        <f t="shared" si="22"/>
        <v>3.8396704689480354</v>
      </c>
      <c r="N36"/>
      <c r="O36" s="51">
        <f t="shared" si="23"/>
        <v>33.355454554421847</v>
      </c>
      <c r="P36" s="27">
        <f t="shared" si="24"/>
        <v>3.8396704689480354</v>
      </c>
      <c r="Q36" s="58">
        <f t="shared" si="25"/>
        <v>0.58488995433531132</v>
      </c>
      <c r="R36" s="156">
        <f t="shared" si="26"/>
        <v>1117.9897811735698</v>
      </c>
      <c r="S36" s="156">
        <f t="shared" si="27"/>
        <v>1122.4796999734635</v>
      </c>
      <c r="T36" s="153"/>
      <c r="U36" s="153"/>
      <c r="W36" s="49">
        <v>155</v>
      </c>
      <c r="X36" s="78">
        <v>6</v>
      </c>
      <c r="Y36" s="17">
        <v>1</v>
      </c>
      <c r="Z36">
        <v>1607</v>
      </c>
      <c r="AA36">
        <v>6097</v>
      </c>
      <c r="AB36">
        <v>1122</v>
      </c>
      <c r="AC36">
        <v>1410</v>
      </c>
      <c r="AD36" s="27">
        <f t="shared" si="28"/>
        <v>8.6856472445556734E-2</v>
      </c>
      <c r="AE36" s="27">
        <f t="shared" si="29"/>
        <v>3.5234492770031829E-2</v>
      </c>
      <c r="AF36" s="29">
        <f t="shared" si="30"/>
        <v>2.4650978520522711</v>
      </c>
      <c r="AG36" s="29">
        <f t="shared" si="31"/>
        <v>0.5797465170267363</v>
      </c>
      <c r="AH36" s="29">
        <f t="shared" si="32"/>
        <v>3.7940261356565026</v>
      </c>
      <c r="AI36"/>
      <c r="AJ36" s="51">
        <f t="shared" si="33"/>
        <v>33.564648690924251</v>
      </c>
      <c r="AK36" s="29">
        <f t="shared" si="34"/>
        <v>3.7940261356565026</v>
      </c>
      <c r="AL36" s="58">
        <f t="shared" si="35"/>
        <v>0.5797465170267363</v>
      </c>
    </row>
    <row r="37" spans="1:38" x14ac:dyDescent="0.2">
      <c r="A37" s="1">
        <v>155</v>
      </c>
      <c r="B37" s="1">
        <v>171</v>
      </c>
      <c r="C37" s="1" t="s">
        <v>92</v>
      </c>
      <c r="D37" s="66">
        <v>6</v>
      </c>
      <c r="E37">
        <v>1428</v>
      </c>
      <c r="F37">
        <v>1694</v>
      </c>
      <c r="G37">
        <v>6183</v>
      </c>
      <c r="H37" s="17">
        <v>1.0129999999999999</v>
      </c>
      <c r="I37" s="25">
        <f t="shared" si="18"/>
        <v>8.58750591146724E-2</v>
      </c>
      <c r="J37" s="25">
        <f t="shared" si="19"/>
        <v>3.575512236951963E-2</v>
      </c>
      <c r="K37" s="27">
        <f t="shared" si="20"/>
        <v>2.4017554247801649</v>
      </c>
      <c r="L37" s="27">
        <f t="shared" si="21"/>
        <v>0.56164926666295245</v>
      </c>
      <c r="M37" s="27">
        <f t="shared" si="22"/>
        <v>3.6499409681227863</v>
      </c>
      <c r="N37"/>
      <c r="O37" s="51">
        <f t="shared" si="23"/>
        <v>34.038088052482308</v>
      </c>
      <c r="P37" s="27">
        <f t="shared" si="24"/>
        <v>3.6499409681227863</v>
      </c>
      <c r="Q37" s="58">
        <f t="shared" si="25"/>
        <v>0.56164926666295245</v>
      </c>
      <c r="R37" s="156">
        <f t="shared" si="26"/>
        <v>1137.100717603887</v>
      </c>
      <c r="S37" s="156">
        <f t="shared" si="27"/>
        <v>1122.5081121459893</v>
      </c>
      <c r="T37" s="153"/>
      <c r="U37" s="153"/>
      <c r="AD37" s="27"/>
      <c r="AE37" s="27"/>
      <c r="AG37" s="29"/>
      <c r="AH37" s="29"/>
      <c r="AI37"/>
      <c r="AL37" s="58"/>
    </row>
    <row r="38" spans="1:38" x14ac:dyDescent="0.2">
      <c r="A38" s="1">
        <v>155</v>
      </c>
      <c r="B38" s="1">
        <v>171</v>
      </c>
      <c r="C38" s="1" t="s">
        <v>92</v>
      </c>
      <c r="D38" s="66">
        <v>6</v>
      </c>
      <c r="E38">
        <v>1468</v>
      </c>
      <c r="F38">
        <v>1902</v>
      </c>
      <c r="G38">
        <v>6265</v>
      </c>
      <c r="H38" s="17">
        <v>1.0409999999999999</v>
      </c>
      <c r="I38" s="25">
        <f t="shared" si="18"/>
        <v>8.23366478259136E-2</v>
      </c>
      <c r="J38" s="25">
        <f t="shared" si="19"/>
        <v>3.6952330274006753E-2</v>
      </c>
      <c r="K38" s="27">
        <f t="shared" si="20"/>
        <v>2.228185535671924</v>
      </c>
      <c r="L38" s="27">
        <f t="shared" si="21"/>
        <v>0.51021219262964501</v>
      </c>
      <c r="M38" s="27">
        <f t="shared" si="22"/>
        <v>3.2939011566771819</v>
      </c>
      <c r="N38"/>
      <c r="O38" s="51">
        <f t="shared" si="23"/>
        <v>34.489506978619062</v>
      </c>
      <c r="P38" s="27">
        <f t="shared" si="24"/>
        <v>3.2939011566771819</v>
      </c>
      <c r="Q38" s="58">
        <f t="shared" si="25"/>
        <v>0.51021219262964501</v>
      </c>
      <c r="R38" s="156">
        <f t="shared" si="26"/>
        <v>1168.9522783210828</v>
      </c>
      <c r="S38" s="156">
        <f t="shared" si="27"/>
        <v>1122.9128514131439</v>
      </c>
      <c r="T38" s="153"/>
      <c r="U38" s="153"/>
      <c r="AD38" s="27"/>
      <c r="AE38" s="27"/>
      <c r="AG38" s="29"/>
      <c r="AH38" s="29"/>
      <c r="AI38"/>
      <c r="AL38" s="58"/>
    </row>
    <row r="39" spans="1:38" x14ac:dyDescent="0.2">
      <c r="A39" s="1">
        <v>155</v>
      </c>
      <c r="B39" s="1">
        <v>171</v>
      </c>
      <c r="C39" s="1" t="s">
        <v>92</v>
      </c>
      <c r="D39" s="66">
        <v>6</v>
      </c>
      <c r="E39">
        <v>1495</v>
      </c>
      <c r="F39">
        <v>2065</v>
      </c>
      <c r="G39">
        <v>6367</v>
      </c>
      <c r="H39" s="17">
        <v>1.06</v>
      </c>
      <c r="I39" s="25">
        <f t="shared" si="18"/>
        <v>8.0682004958788106E-2</v>
      </c>
      <c r="J39" s="25">
        <f t="shared" si="19"/>
        <v>3.7984460555737017E-2</v>
      </c>
      <c r="K39" s="27">
        <f t="shared" si="20"/>
        <v>2.1240792623709441</v>
      </c>
      <c r="L39" s="27">
        <f t="shared" si="21"/>
        <v>0.48146192865968424</v>
      </c>
      <c r="M39" s="27">
        <f t="shared" si="22"/>
        <v>3.0832929782082323</v>
      </c>
      <c r="N39"/>
      <c r="O39" s="51">
        <f>G39/(PI()*$D$4^2/4)</f>
        <v>35.051028081862341</v>
      </c>
      <c r="P39" s="27">
        <f>M39</f>
        <v>3.0832929782082323</v>
      </c>
      <c r="Q39" s="58">
        <f>L39</f>
        <v>0.48146192865968424</v>
      </c>
      <c r="R39" s="156">
        <f>E39*(PI()/30)*($D$4/2)</f>
        <v>1190.4520818051899</v>
      </c>
      <c r="S39" s="156">
        <f>R39/H39</f>
        <v>1123.0680017030093</v>
      </c>
      <c r="T39" s="153"/>
      <c r="U39" s="153"/>
      <c r="AD39" s="27"/>
      <c r="AE39" s="27"/>
      <c r="AG39" s="29"/>
      <c r="AH39" s="29"/>
      <c r="AI39"/>
      <c r="AL39" s="58"/>
    </row>
    <row r="40" spans="1:38" x14ac:dyDescent="0.2">
      <c r="E40"/>
      <c r="F40"/>
      <c r="G40"/>
      <c r="H40" s="17"/>
      <c r="I40" s="25"/>
      <c r="J40" s="25"/>
      <c r="K40" s="27"/>
      <c r="L40" s="27"/>
      <c r="M40" s="27"/>
      <c r="N40"/>
      <c r="O40" s="51"/>
      <c r="P40" s="27"/>
      <c r="Q40" s="58"/>
      <c r="R40" s="156"/>
      <c r="T40" s="153"/>
      <c r="U40" s="153"/>
      <c r="Y40" s="17"/>
      <c r="Z40"/>
      <c r="AB40"/>
      <c r="AC40"/>
      <c r="AD40" s="27"/>
      <c r="AE40" s="27"/>
      <c r="AG40" s="29"/>
      <c r="AH40" s="29"/>
      <c r="AI40"/>
      <c r="AL40" s="58"/>
    </row>
    <row r="41" spans="1:38" x14ac:dyDescent="0.2">
      <c r="E41"/>
      <c r="F41"/>
      <c r="G41"/>
      <c r="H41" s="17"/>
      <c r="I41" s="25"/>
      <c r="J41" s="25"/>
      <c r="K41" s="27"/>
      <c r="L41" s="27"/>
      <c r="M41" s="27"/>
      <c r="N41"/>
      <c r="O41" s="51"/>
      <c r="P41" s="27"/>
      <c r="Q41" s="58"/>
      <c r="R41" s="156"/>
      <c r="T41" s="153"/>
      <c r="U41" s="153"/>
      <c r="W41" s="49">
        <v>156</v>
      </c>
      <c r="X41" s="78">
        <v>6</v>
      </c>
      <c r="Y41" s="17">
        <v>0.72499999999999998</v>
      </c>
      <c r="Z41">
        <v>724</v>
      </c>
      <c r="AA41">
        <v>4246</v>
      </c>
      <c r="AB41">
        <v>814</v>
      </c>
      <c r="AC41">
        <v>1022</v>
      </c>
      <c r="AD41" s="27">
        <f t="shared" ref="AD41:AD52" si="36">0.1515*(AA41/1000)/(AC41/1000)^2/($D$4/10)^4</f>
        <v>0.11513368781267949</v>
      </c>
      <c r="AE41" s="27">
        <f t="shared" ref="AE41:AE52" si="37">0.5*(Z41/1000)/(AC41/1000)^3/($D$4/10)^5</f>
        <v>4.1686493335942147E-2</v>
      </c>
      <c r="AF41" s="29">
        <f t="shared" ref="AF41:AF52" si="38">AD41/AE41</f>
        <v>2.7618942875535919</v>
      </c>
      <c r="AG41" s="29">
        <f t="shared" ref="AG41:AG52" si="39">0.798*AD41^1.5/AE41</f>
        <v>0.7478442364778326</v>
      </c>
      <c r="AH41" s="29">
        <f t="shared" ref="AH41:AH52" si="40">AA41/Z41</f>
        <v>5.8646408839779003</v>
      </c>
      <c r="AI41"/>
      <c r="AJ41" s="51">
        <f t="shared" ref="AJ41:AJ52" si="41">AA41/(PI()*$D$4^2/4)</f>
        <v>23.37469219971533</v>
      </c>
      <c r="AK41" s="29">
        <f t="shared" ref="AK41:AK52" si="42">AH41</f>
        <v>5.8646408839779003</v>
      </c>
      <c r="AL41" s="58">
        <f t="shared" ref="AL41:AL52" si="43">AG41</f>
        <v>0.7478442364778326</v>
      </c>
    </row>
    <row r="42" spans="1:38" x14ac:dyDescent="0.2">
      <c r="A42" s="1">
        <v>156</v>
      </c>
      <c r="B42" s="1">
        <v>172</v>
      </c>
      <c r="C42" s="1" t="s">
        <v>92</v>
      </c>
      <c r="D42" s="66">
        <v>8</v>
      </c>
      <c r="E42">
        <v>766</v>
      </c>
      <c r="F42">
        <v>290</v>
      </c>
      <c r="G42">
        <v>2393</v>
      </c>
      <c r="H42" s="17">
        <v>0.54300000000000004</v>
      </c>
      <c r="I42" s="25">
        <f t="shared" ref="I42:I56" si="44">0.1515*(G42/1000)/(E42/1000)^2/($D$4/10)^4</f>
        <v>0.11550728523385095</v>
      </c>
      <c r="J42" s="25">
        <f t="shared" ref="J42:J56" si="45">0.5*(F42/1000)/(E42/1000)^3/($D$4/10)^5</f>
        <v>3.9657120237011012E-2</v>
      </c>
      <c r="K42" s="27">
        <f t="shared" ref="K42:K56" si="46">I42/J42</f>
        <v>2.9126493437627592</v>
      </c>
      <c r="L42" s="27">
        <f t="shared" ref="L42:L56" si="47">0.798*I42^1.5/J42</f>
        <v>0.78994304992464748</v>
      </c>
      <c r="M42" s="27">
        <f t="shared" ref="M42:M56" si="48">G42/F42</f>
        <v>8.2517241379310349</v>
      </c>
      <c r="N42"/>
      <c r="O42" s="51">
        <f t="shared" ref="O42:O56" si="49">G42/(PI()*$D$4^2/4)</f>
        <v>13.173725490795757</v>
      </c>
      <c r="P42" s="27">
        <f t="shared" ref="P42:P56" si="50">M42</f>
        <v>8.2517241379310349</v>
      </c>
      <c r="Q42" s="58">
        <f t="shared" ref="Q42:Q56" si="51">L42</f>
        <v>0.78994304992464748</v>
      </c>
      <c r="R42" s="156">
        <f t="shared" ref="R42:R98" si="52">E42*(PI()/30)*($D$4/2)</f>
        <v>609.95738773429798</v>
      </c>
      <c r="S42" s="156">
        <f t="shared" ref="S42:S98" si="53">R42/H42</f>
        <v>1123.3101063246738</v>
      </c>
      <c r="T42" s="153"/>
      <c r="U42" s="153"/>
      <c r="W42" s="49">
        <v>156</v>
      </c>
      <c r="X42" s="78">
        <v>6</v>
      </c>
      <c r="Y42" s="17">
        <v>0.75</v>
      </c>
      <c r="Z42">
        <v>806</v>
      </c>
      <c r="AA42">
        <v>4545</v>
      </c>
      <c r="AB42">
        <v>842</v>
      </c>
      <c r="AC42">
        <v>1058</v>
      </c>
      <c r="AD42" s="27">
        <f t="shared" si="36"/>
        <v>0.11499706852349711</v>
      </c>
      <c r="AE42" s="27">
        <f t="shared" si="37"/>
        <v>4.1829967172826173E-2</v>
      </c>
      <c r="AF42" s="29">
        <f t="shared" si="38"/>
        <v>2.74915512241191</v>
      </c>
      <c r="AG42" s="29">
        <f t="shared" si="39"/>
        <v>0.74395303860642281</v>
      </c>
      <c r="AH42" s="29">
        <f t="shared" si="40"/>
        <v>5.6389578163771716</v>
      </c>
      <c r="AI42"/>
      <c r="AJ42" s="51">
        <f t="shared" si="41"/>
        <v>25.020719747457882</v>
      </c>
      <c r="AK42" s="29">
        <f t="shared" si="42"/>
        <v>5.6389578163771716</v>
      </c>
      <c r="AL42" s="58">
        <f t="shared" si="43"/>
        <v>0.74395303860642281</v>
      </c>
    </row>
    <row r="43" spans="1:38" x14ac:dyDescent="0.2">
      <c r="A43" s="1">
        <v>156</v>
      </c>
      <c r="B43" s="1">
        <v>172</v>
      </c>
      <c r="C43" s="1" t="s">
        <v>92</v>
      </c>
      <c r="D43" s="66">
        <v>8</v>
      </c>
      <c r="E43">
        <v>894</v>
      </c>
      <c r="F43">
        <v>472</v>
      </c>
      <c r="G43">
        <v>3266</v>
      </c>
      <c r="H43" s="17">
        <v>0.63400000000000001</v>
      </c>
      <c r="I43" s="25">
        <f t="shared" si="44"/>
        <v>0.11573517168264869</v>
      </c>
      <c r="J43" s="25">
        <f t="shared" si="45"/>
        <v>4.0601205386558432E-2</v>
      </c>
      <c r="K43" s="27">
        <f t="shared" si="46"/>
        <v>2.8505353617152545</v>
      </c>
      <c r="L43" s="27">
        <f t="shared" si="47"/>
        <v>0.77385929680251053</v>
      </c>
      <c r="M43" s="27">
        <f t="shared" si="48"/>
        <v>6.9194915254237293</v>
      </c>
      <c r="N43"/>
      <c r="O43" s="51">
        <f t="shared" si="49"/>
        <v>17.979685521495586</v>
      </c>
      <c r="P43" s="27">
        <f t="shared" si="50"/>
        <v>6.9194915254237293</v>
      </c>
      <c r="Q43" s="58">
        <f t="shared" si="51"/>
        <v>0.77385929680251053</v>
      </c>
      <c r="R43" s="156">
        <f t="shared" si="52"/>
        <v>711.88238202932416</v>
      </c>
      <c r="S43" s="156">
        <f t="shared" si="53"/>
        <v>1122.8428738632872</v>
      </c>
      <c r="T43" s="153"/>
      <c r="U43" s="153"/>
      <c r="W43" s="49">
        <v>156</v>
      </c>
      <c r="X43" s="78">
        <v>6</v>
      </c>
      <c r="Y43" s="17">
        <v>0.77500000000000002</v>
      </c>
      <c r="Z43">
        <v>894</v>
      </c>
      <c r="AA43">
        <v>4855</v>
      </c>
      <c r="AB43">
        <v>870</v>
      </c>
      <c r="AC43">
        <v>1093</v>
      </c>
      <c r="AD43" s="27">
        <f t="shared" si="36"/>
        <v>0.11509941803374248</v>
      </c>
      <c r="AE43" s="27">
        <f t="shared" si="37"/>
        <v>4.2081045180892035E-2</v>
      </c>
      <c r="AF43" s="29">
        <f t="shared" si="38"/>
        <v>2.7351843933288587</v>
      </c>
      <c r="AG43" s="29">
        <f t="shared" si="39"/>
        <v>0.74050170869409859</v>
      </c>
      <c r="AH43" s="29">
        <f t="shared" si="40"/>
        <v>5.4306487695749439</v>
      </c>
      <c r="AI43"/>
      <c r="AJ43" s="51">
        <f t="shared" si="41"/>
        <v>26.727303492609025</v>
      </c>
      <c r="AK43" s="29">
        <f t="shared" si="42"/>
        <v>5.4306487695749439</v>
      </c>
      <c r="AL43" s="58">
        <f t="shared" si="43"/>
        <v>0.74050170869409859</v>
      </c>
    </row>
    <row r="44" spans="1:38" x14ac:dyDescent="0.2">
      <c r="A44" s="1">
        <v>156</v>
      </c>
      <c r="B44" s="1">
        <v>172</v>
      </c>
      <c r="C44" s="1" t="s">
        <v>92</v>
      </c>
      <c r="D44" s="66">
        <v>8</v>
      </c>
      <c r="E44">
        <v>1020</v>
      </c>
      <c r="F44">
        <v>717</v>
      </c>
      <c r="G44">
        <v>4211</v>
      </c>
      <c r="H44" s="17">
        <v>0.72299999999999998</v>
      </c>
      <c r="I44" s="25">
        <f t="shared" si="44"/>
        <v>0.1146328566887426</v>
      </c>
      <c r="J44" s="25">
        <f t="shared" si="45"/>
        <v>4.1526767411845716E-2</v>
      </c>
      <c r="K44" s="27">
        <f t="shared" si="46"/>
        <v>2.7604570216569035</v>
      </c>
      <c r="L44" s="27">
        <f t="shared" si="47"/>
        <v>0.74582757957945545</v>
      </c>
      <c r="M44" s="27">
        <f t="shared" si="48"/>
        <v>5.8730822873082289</v>
      </c>
      <c r="N44"/>
      <c r="O44" s="51">
        <f t="shared" si="49"/>
        <v>23.182013389778909</v>
      </c>
      <c r="P44" s="27">
        <f t="shared" si="50"/>
        <v>5.8730822873082289</v>
      </c>
      <c r="Q44" s="58">
        <f t="shared" si="51"/>
        <v>0.74582757957945545</v>
      </c>
      <c r="R44" s="156">
        <f t="shared" si="52"/>
        <v>812.21479828849067</v>
      </c>
      <c r="S44" s="156">
        <f t="shared" si="53"/>
        <v>1123.3952950048281</v>
      </c>
      <c r="T44" s="153"/>
      <c r="U44" s="153"/>
      <c r="W44" s="49">
        <v>156</v>
      </c>
      <c r="X44" s="78">
        <v>6</v>
      </c>
      <c r="Y44" s="17">
        <v>0.8</v>
      </c>
      <c r="Z44">
        <v>988</v>
      </c>
      <c r="AA44">
        <v>5175</v>
      </c>
      <c r="AB44">
        <v>898</v>
      </c>
      <c r="AC44">
        <v>1128</v>
      </c>
      <c r="AD44" s="27">
        <f t="shared" si="36"/>
        <v>0.11519042277599539</v>
      </c>
      <c r="AE44" s="27">
        <f t="shared" si="37"/>
        <v>4.2309620576957557E-2</v>
      </c>
      <c r="AF44" s="29">
        <f t="shared" si="38"/>
        <v>2.7225586333603236</v>
      </c>
      <c r="AG44" s="29">
        <f t="shared" si="39"/>
        <v>0.73737484692596611</v>
      </c>
      <c r="AH44" s="29">
        <f t="shared" si="40"/>
        <v>5.2378542510121457</v>
      </c>
      <c r="AI44"/>
      <c r="AJ44" s="51">
        <f t="shared" si="41"/>
        <v>28.488938326313431</v>
      </c>
      <c r="AK44" s="29">
        <f t="shared" si="42"/>
        <v>5.2378542510121457</v>
      </c>
      <c r="AL44" s="58">
        <f t="shared" si="43"/>
        <v>0.73737484692596611</v>
      </c>
    </row>
    <row r="45" spans="1:38" x14ac:dyDescent="0.2">
      <c r="A45" s="1">
        <v>156</v>
      </c>
      <c r="B45" s="1">
        <v>172</v>
      </c>
      <c r="C45" s="1" t="s">
        <v>92</v>
      </c>
      <c r="D45" s="66">
        <v>8</v>
      </c>
      <c r="E45">
        <v>1147</v>
      </c>
      <c r="F45">
        <v>1041</v>
      </c>
      <c r="G45">
        <v>5361</v>
      </c>
      <c r="H45" s="17">
        <v>0.81299999999999994</v>
      </c>
      <c r="I45" s="25">
        <f t="shared" si="44"/>
        <v>0.11540993298139951</v>
      </c>
      <c r="J45" s="25">
        <f t="shared" si="45"/>
        <v>4.2400400699489339E-2</v>
      </c>
      <c r="K45" s="27">
        <f t="shared" si="46"/>
        <v>2.7219066583677236</v>
      </c>
      <c r="L45" s="27">
        <f t="shared" si="47"/>
        <v>0.7379003455878349</v>
      </c>
      <c r="M45" s="27">
        <f t="shared" si="48"/>
        <v>5.1498559077809798</v>
      </c>
      <c r="N45"/>
      <c r="O45" s="51">
        <f t="shared" si="49"/>
        <v>29.512888573404116</v>
      </c>
      <c r="P45" s="27">
        <f t="shared" si="50"/>
        <v>5.1498559077809798</v>
      </c>
      <c r="Q45" s="58">
        <f t="shared" si="51"/>
        <v>0.7379003455878349</v>
      </c>
      <c r="R45" s="156">
        <f t="shared" si="52"/>
        <v>913.34350356558718</v>
      </c>
      <c r="S45" s="156">
        <f t="shared" si="53"/>
        <v>1123.4237436231085</v>
      </c>
      <c r="T45" s="153"/>
      <c r="U45" s="153"/>
      <c r="W45" s="49">
        <v>156</v>
      </c>
      <c r="X45" s="78">
        <v>6</v>
      </c>
      <c r="Y45" s="17">
        <v>0.82499999999999996</v>
      </c>
      <c r="Z45">
        <v>1089</v>
      </c>
      <c r="AA45">
        <v>5506</v>
      </c>
      <c r="AB45">
        <v>926</v>
      </c>
      <c r="AC45">
        <v>1163</v>
      </c>
      <c r="AD45" s="27">
        <f t="shared" si="36"/>
        <v>0.11529248367121468</v>
      </c>
      <c r="AE45" s="27">
        <f t="shared" si="37"/>
        <v>4.2549868341297495E-2</v>
      </c>
      <c r="AF45" s="29">
        <f t="shared" si="38"/>
        <v>2.7095849685465563</v>
      </c>
      <c r="AG45" s="29">
        <f t="shared" si="39"/>
        <v>0.73418610894675829</v>
      </c>
      <c r="AH45" s="29">
        <f t="shared" si="40"/>
        <v>5.0560146923783291</v>
      </c>
      <c r="AI45"/>
      <c r="AJ45" s="51">
        <f t="shared" si="41"/>
        <v>30.311129357426424</v>
      </c>
      <c r="AK45" s="29">
        <f t="shared" si="42"/>
        <v>5.0560146923783291</v>
      </c>
      <c r="AL45" s="58">
        <f t="shared" si="43"/>
        <v>0.73418610894675829</v>
      </c>
    </row>
    <row r="46" spans="1:38" x14ac:dyDescent="0.2">
      <c r="A46" s="1">
        <v>156</v>
      </c>
      <c r="B46" s="1">
        <v>172</v>
      </c>
      <c r="C46" s="1" t="s">
        <v>92</v>
      </c>
      <c r="D46" s="66">
        <v>8</v>
      </c>
      <c r="E46">
        <v>1177</v>
      </c>
      <c r="F46">
        <v>1124</v>
      </c>
      <c r="G46">
        <v>5628</v>
      </c>
      <c r="H46" s="17">
        <v>0.83499999999999996</v>
      </c>
      <c r="I46" s="25">
        <f t="shared" si="44"/>
        <v>0.11506026779576636</v>
      </c>
      <c r="J46" s="25">
        <f t="shared" si="45"/>
        <v>4.2368823802262853E-2</v>
      </c>
      <c r="K46" s="27">
        <f t="shared" si="46"/>
        <v>2.7156823690163705</v>
      </c>
      <c r="L46" s="27">
        <f t="shared" si="47"/>
        <v>0.73509683745610965</v>
      </c>
      <c r="M46" s="27">
        <f t="shared" si="48"/>
        <v>5.0071174377224201</v>
      </c>
      <c r="N46"/>
      <c r="O46" s="51">
        <f t="shared" si="49"/>
        <v>30.98275263777623</v>
      </c>
      <c r="P46" s="27">
        <f t="shared" si="50"/>
        <v>5.0071174377224201</v>
      </c>
      <c r="Q46" s="58">
        <f t="shared" si="51"/>
        <v>0.73509683745610965</v>
      </c>
      <c r="R46" s="156">
        <f t="shared" si="52"/>
        <v>937.232174103484</v>
      </c>
      <c r="S46" s="156">
        <f t="shared" si="53"/>
        <v>1122.4337414412983</v>
      </c>
      <c r="T46" s="153"/>
      <c r="U46" s="153"/>
      <c r="W46" s="49">
        <v>156</v>
      </c>
      <c r="X46" s="78">
        <v>6</v>
      </c>
      <c r="Y46" s="17">
        <v>0.85</v>
      </c>
      <c r="Z46">
        <v>1198</v>
      </c>
      <c r="AA46">
        <v>5863</v>
      </c>
      <c r="AB46">
        <v>954</v>
      </c>
      <c r="AC46">
        <v>1199</v>
      </c>
      <c r="AD46" s="27">
        <f t="shared" si="36"/>
        <v>0.11550631942164369</v>
      </c>
      <c r="AE46" s="27">
        <f t="shared" si="37"/>
        <v>4.2717787775038041E-2</v>
      </c>
      <c r="AF46" s="29">
        <f t="shared" si="38"/>
        <v>2.7039396335298833</v>
      </c>
      <c r="AG46" s="29">
        <f t="shared" si="39"/>
        <v>0.7333355783415566</v>
      </c>
      <c r="AH46" s="29">
        <f t="shared" si="40"/>
        <v>4.8939899833055094</v>
      </c>
      <c r="AI46"/>
      <c r="AJ46" s="51">
        <f t="shared" si="41"/>
        <v>32.276453218777903</v>
      </c>
      <c r="AK46" s="29">
        <f t="shared" si="42"/>
        <v>4.8939899833055094</v>
      </c>
      <c r="AL46" s="58">
        <f t="shared" si="43"/>
        <v>0.7333355783415566</v>
      </c>
    </row>
    <row r="47" spans="1:38" x14ac:dyDescent="0.2">
      <c r="A47" s="1">
        <v>156</v>
      </c>
      <c r="B47" s="1">
        <v>172</v>
      </c>
      <c r="C47" s="1" t="s">
        <v>92</v>
      </c>
      <c r="D47" s="66">
        <v>8</v>
      </c>
      <c r="E47">
        <v>1205</v>
      </c>
      <c r="F47">
        <v>1212</v>
      </c>
      <c r="G47">
        <v>5916</v>
      </c>
      <c r="H47" s="17">
        <v>0.85499999999999998</v>
      </c>
      <c r="I47" s="25">
        <f t="shared" si="44"/>
        <v>0.11539268768800738</v>
      </c>
      <c r="J47" s="25">
        <f t="shared" si="45"/>
        <v>4.2574638017491326E-2</v>
      </c>
      <c r="K47" s="27">
        <f t="shared" si="46"/>
        <v>2.7103621560000004</v>
      </c>
      <c r="L47" s="27">
        <f t="shared" si="47"/>
        <v>0.73471576813021178</v>
      </c>
      <c r="M47" s="27">
        <f t="shared" si="48"/>
        <v>4.8811881188118811</v>
      </c>
      <c r="N47"/>
      <c r="O47" s="51">
        <f t="shared" si="49"/>
        <v>32.568223988110191</v>
      </c>
      <c r="P47" s="27">
        <f t="shared" si="50"/>
        <v>4.8811881188118811</v>
      </c>
      <c r="Q47" s="58">
        <f t="shared" si="51"/>
        <v>0.73471576813021178</v>
      </c>
      <c r="R47" s="156">
        <f t="shared" si="52"/>
        <v>959.52826660552091</v>
      </c>
      <c r="S47" s="156">
        <f t="shared" si="53"/>
        <v>1122.2552825795567</v>
      </c>
      <c r="T47" s="153"/>
      <c r="U47" s="153"/>
      <c r="W47" s="49">
        <v>156</v>
      </c>
      <c r="X47" s="78">
        <v>6</v>
      </c>
      <c r="Y47" s="17">
        <v>0.875</v>
      </c>
      <c r="Z47">
        <v>1319</v>
      </c>
      <c r="AA47">
        <v>6233</v>
      </c>
      <c r="AB47">
        <v>982</v>
      </c>
      <c r="AC47">
        <v>1234</v>
      </c>
      <c r="AD47" s="27">
        <f t="shared" si="36"/>
        <v>0.11592871577620424</v>
      </c>
      <c r="AE47" s="27">
        <f t="shared" si="37"/>
        <v>4.3142847065886829E-2</v>
      </c>
      <c r="AF47" s="29">
        <f t="shared" si="38"/>
        <v>2.68709006615072</v>
      </c>
      <c r="AG47" s="29">
        <f t="shared" si="39"/>
        <v>0.73009710640876668</v>
      </c>
      <c r="AH47" s="29">
        <f t="shared" si="40"/>
        <v>4.725549658832449</v>
      </c>
      <c r="AI47"/>
      <c r="AJ47" s="51">
        <f t="shared" si="41"/>
        <v>34.313343495248624</v>
      </c>
      <c r="AK47" s="29">
        <f t="shared" si="42"/>
        <v>4.725549658832449</v>
      </c>
      <c r="AL47" s="58">
        <f t="shared" si="43"/>
        <v>0.73009710640876668</v>
      </c>
    </row>
    <row r="48" spans="1:38" x14ac:dyDescent="0.2">
      <c r="A48" s="1">
        <v>156</v>
      </c>
      <c r="B48" s="1">
        <v>172</v>
      </c>
      <c r="C48" s="1" t="s">
        <v>92</v>
      </c>
      <c r="D48" s="66">
        <v>8</v>
      </c>
      <c r="E48">
        <v>1238</v>
      </c>
      <c r="F48">
        <v>1340</v>
      </c>
      <c r="G48">
        <v>6285</v>
      </c>
      <c r="H48" s="17">
        <v>0.878</v>
      </c>
      <c r="I48" s="25">
        <f t="shared" si="44"/>
        <v>0.11614170840346348</v>
      </c>
      <c r="J48" s="25">
        <f t="shared" si="45"/>
        <v>4.3406258190012252E-2</v>
      </c>
      <c r="K48" s="27">
        <f t="shared" si="46"/>
        <v>2.6756904014865674</v>
      </c>
      <c r="L48" s="27">
        <f t="shared" si="47"/>
        <v>0.72766729681700537</v>
      </c>
      <c r="M48" s="27">
        <f t="shared" si="48"/>
        <v>4.6902985074626864</v>
      </c>
      <c r="N48"/>
      <c r="O48" s="51">
        <f t="shared" si="49"/>
        <v>34.599609155725588</v>
      </c>
      <c r="P48" s="27">
        <f t="shared" si="50"/>
        <v>4.6902985074626864</v>
      </c>
      <c r="Q48" s="58">
        <f t="shared" si="51"/>
        <v>0.72766729681700537</v>
      </c>
      <c r="R48" s="156">
        <f t="shared" si="52"/>
        <v>985.80580419720741</v>
      </c>
      <c r="S48" s="156">
        <f t="shared" si="53"/>
        <v>1122.7856539831519</v>
      </c>
      <c r="T48" s="153"/>
      <c r="U48" s="153"/>
      <c r="W48" s="49">
        <v>156</v>
      </c>
      <c r="X48" s="78">
        <v>6</v>
      </c>
      <c r="Y48" s="17">
        <v>0.9</v>
      </c>
      <c r="Z48">
        <v>1467</v>
      </c>
      <c r="AA48">
        <v>6678</v>
      </c>
      <c r="AB48">
        <v>1010</v>
      </c>
      <c r="AC48">
        <v>1269</v>
      </c>
      <c r="AD48" s="27">
        <f t="shared" si="36"/>
        <v>0.11744847658156671</v>
      </c>
      <c r="AE48" s="27">
        <f t="shared" si="37"/>
        <v>4.4121953502156364E-2</v>
      </c>
      <c r="AF48" s="29">
        <f t="shared" si="38"/>
        <v>2.6619056333447855</v>
      </c>
      <c r="AG48" s="29">
        <f t="shared" si="39"/>
        <v>0.72797965246105845</v>
      </c>
      <c r="AH48" s="29">
        <f t="shared" si="40"/>
        <v>4.552147239263804</v>
      </c>
      <c r="AI48"/>
      <c r="AJ48" s="51">
        <f t="shared" si="41"/>
        <v>36.763116935868808</v>
      </c>
      <c r="AK48" s="29">
        <f t="shared" si="42"/>
        <v>4.552147239263804</v>
      </c>
      <c r="AL48" s="58">
        <f t="shared" si="43"/>
        <v>0.72797965246105845</v>
      </c>
    </row>
    <row r="49" spans="1:38" x14ac:dyDescent="0.2">
      <c r="A49" s="1">
        <v>156</v>
      </c>
      <c r="B49" s="1">
        <v>172</v>
      </c>
      <c r="C49" s="1" t="s">
        <v>92</v>
      </c>
      <c r="D49" s="66">
        <v>8</v>
      </c>
      <c r="E49">
        <v>1261</v>
      </c>
      <c r="F49">
        <v>1424</v>
      </c>
      <c r="G49">
        <v>6552</v>
      </c>
      <c r="H49" s="17">
        <v>0.89400000000000002</v>
      </c>
      <c r="I49" s="25">
        <f t="shared" si="44"/>
        <v>0.11669921455023427</v>
      </c>
      <c r="J49" s="25">
        <f t="shared" si="45"/>
        <v>4.3648991575197235E-2</v>
      </c>
      <c r="K49" s="27">
        <f t="shared" si="46"/>
        <v>2.6735832911325845</v>
      </c>
      <c r="L49" s="27">
        <f t="shared" si="47"/>
        <v>0.72883727590968306</v>
      </c>
      <c r="M49" s="27">
        <f t="shared" si="48"/>
        <v>4.6011235955056176</v>
      </c>
      <c r="N49"/>
      <c r="O49" s="51">
        <f t="shared" si="49"/>
        <v>36.069473220097699</v>
      </c>
      <c r="P49" s="27">
        <f t="shared" si="50"/>
        <v>4.6011235955056176</v>
      </c>
      <c r="Q49" s="58">
        <f t="shared" si="51"/>
        <v>0.72883727590968306</v>
      </c>
      <c r="R49" s="156">
        <f t="shared" si="52"/>
        <v>1004.1204516095949</v>
      </c>
      <c r="S49" s="156">
        <f t="shared" si="53"/>
        <v>1123.1772389369069</v>
      </c>
      <c r="T49" s="153"/>
      <c r="U49" s="153"/>
      <c r="W49" s="49">
        <v>156</v>
      </c>
      <c r="X49" s="78">
        <v>6</v>
      </c>
      <c r="Y49" s="17">
        <v>0.92500000000000004</v>
      </c>
      <c r="Z49">
        <v>1630</v>
      </c>
      <c r="AA49">
        <v>7064</v>
      </c>
      <c r="AB49">
        <v>1038</v>
      </c>
      <c r="AC49">
        <v>1304</v>
      </c>
      <c r="AD49" s="27">
        <f t="shared" si="36"/>
        <v>0.11765752952333107</v>
      </c>
      <c r="AE49" s="27">
        <f t="shared" si="37"/>
        <v>4.5181881819044652E-2</v>
      </c>
      <c r="AF49" s="29">
        <f t="shared" si="38"/>
        <v>2.6040865228799999</v>
      </c>
      <c r="AG49" s="29">
        <f t="shared" si="39"/>
        <v>0.7128007760584425</v>
      </c>
      <c r="AH49" s="29">
        <f t="shared" si="40"/>
        <v>4.3337423312883434</v>
      </c>
      <c r="AI49"/>
      <c r="AJ49" s="51">
        <f t="shared" si="41"/>
        <v>38.888088954024745</v>
      </c>
      <c r="AK49" s="29">
        <f t="shared" si="42"/>
        <v>4.3337423312883434</v>
      </c>
      <c r="AL49" s="58">
        <f t="shared" si="43"/>
        <v>0.7128007760584425</v>
      </c>
    </row>
    <row r="50" spans="1:38" x14ac:dyDescent="0.2">
      <c r="A50" s="1">
        <v>156</v>
      </c>
      <c r="B50" s="1">
        <v>172</v>
      </c>
      <c r="C50" s="1" t="s">
        <v>92</v>
      </c>
      <c r="D50" s="66">
        <v>8</v>
      </c>
      <c r="E50">
        <v>1306</v>
      </c>
      <c r="F50">
        <v>1638</v>
      </c>
      <c r="G50">
        <v>7107</v>
      </c>
      <c r="H50" s="17">
        <v>0.92600000000000005</v>
      </c>
      <c r="I50" s="25">
        <f t="shared" si="44"/>
        <v>0.11801145881083999</v>
      </c>
      <c r="J50" s="25">
        <f t="shared" si="45"/>
        <v>4.5195360163986044E-2</v>
      </c>
      <c r="K50" s="27">
        <f t="shared" si="46"/>
        <v>2.6111410194021976</v>
      </c>
      <c r="L50" s="27">
        <f t="shared" si="47"/>
        <v>0.71580595674985248</v>
      </c>
      <c r="M50" s="27">
        <f t="shared" si="48"/>
        <v>4.3388278388278385</v>
      </c>
      <c r="N50"/>
      <c r="O50" s="51">
        <f t="shared" si="49"/>
        <v>39.124808634803777</v>
      </c>
      <c r="P50" s="27">
        <f t="shared" si="50"/>
        <v>4.3388278388278385</v>
      </c>
      <c r="Q50" s="58">
        <f t="shared" si="51"/>
        <v>0.71580595674985248</v>
      </c>
      <c r="R50" s="156">
        <f t="shared" si="52"/>
        <v>1039.9534574164402</v>
      </c>
      <c r="S50" s="156">
        <f t="shared" si="53"/>
        <v>1123.0598892186179</v>
      </c>
      <c r="T50" s="153"/>
      <c r="U50" s="153"/>
      <c r="W50" s="49">
        <v>156</v>
      </c>
      <c r="X50" s="78">
        <v>6</v>
      </c>
      <c r="Y50" s="17">
        <v>0.95</v>
      </c>
      <c r="Z50">
        <v>1810</v>
      </c>
      <c r="AA50">
        <v>7430</v>
      </c>
      <c r="AB50">
        <v>1066</v>
      </c>
      <c r="AC50">
        <v>1340</v>
      </c>
      <c r="AD50" s="27">
        <f t="shared" si="36"/>
        <v>0.11719347563911479</v>
      </c>
      <c r="AE50" s="27">
        <f t="shared" si="37"/>
        <v>4.6235298393397739E-2</v>
      </c>
      <c r="AF50" s="29">
        <f t="shared" si="38"/>
        <v>2.5347187043535913</v>
      </c>
      <c r="AG50" s="29">
        <f t="shared" si="39"/>
        <v>0.69244355629569154</v>
      </c>
      <c r="AH50" s="29">
        <f t="shared" si="40"/>
        <v>4.1049723756906076</v>
      </c>
      <c r="AI50"/>
      <c r="AJ50" s="51">
        <f t="shared" si="41"/>
        <v>40.902958795074163</v>
      </c>
      <c r="AK50" s="29">
        <f t="shared" si="42"/>
        <v>4.1049723756906076</v>
      </c>
      <c r="AL50" s="58">
        <f t="shared" si="43"/>
        <v>0.69244355629569154</v>
      </c>
    </row>
    <row r="51" spans="1:38" x14ac:dyDescent="0.2">
      <c r="A51" s="1">
        <v>156</v>
      </c>
      <c r="B51" s="1">
        <v>172</v>
      </c>
      <c r="C51" s="1" t="s">
        <v>92</v>
      </c>
      <c r="D51" s="66">
        <v>8</v>
      </c>
      <c r="E51">
        <v>1336</v>
      </c>
      <c r="F51">
        <v>1795</v>
      </c>
      <c r="G51">
        <v>7415</v>
      </c>
      <c r="H51" s="17">
        <v>0.94699999999999995</v>
      </c>
      <c r="I51" s="25">
        <f t="shared" si="44"/>
        <v>0.1176582694818913</v>
      </c>
      <c r="J51" s="25">
        <f t="shared" si="45"/>
        <v>4.6265212743506583E-2</v>
      </c>
      <c r="K51" s="27">
        <f t="shared" si="46"/>
        <v>2.5431260877192199</v>
      </c>
      <c r="L51" s="27">
        <f t="shared" si="47"/>
        <v>0.6961166356234354</v>
      </c>
      <c r="M51" s="27">
        <f t="shared" si="48"/>
        <v>4.1309192200557101</v>
      </c>
      <c r="N51"/>
      <c r="O51" s="51">
        <f t="shared" si="49"/>
        <v>40.820382162244265</v>
      </c>
      <c r="P51" s="27">
        <f t="shared" si="50"/>
        <v>4.1309192200557101</v>
      </c>
      <c r="Q51" s="58">
        <f t="shared" si="51"/>
        <v>0.6961166356234354</v>
      </c>
      <c r="R51" s="156">
        <f t="shared" si="52"/>
        <v>1063.8421279543368</v>
      </c>
      <c r="S51" s="156">
        <f t="shared" si="53"/>
        <v>1123.3813389169343</v>
      </c>
      <c r="T51" s="153"/>
      <c r="U51" s="153"/>
      <c r="W51" s="49">
        <v>156</v>
      </c>
      <c r="X51" s="78">
        <v>6</v>
      </c>
      <c r="Y51" s="17">
        <v>0.97499999999999998</v>
      </c>
      <c r="Z51">
        <v>2004</v>
      </c>
      <c r="AA51">
        <v>7698</v>
      </c>
      <c r="AB51">
        <v>1094</v>
      </c>
      <c r="AC51">
        <v>1375</v>
      </c>
      <c r="AD51" s="27">
        <f t="shared" si="36"/>
        <v>0.11531790073790732</v>
      </c>
      <c r="AE51" s="27">
        <f t="shared" si="37"/>
        <v>4.7380441991042167E-2</v>
      </c>
      <c r="AF51" s="29">
        <f t="shared" si="38"/>
        <v>2.433871358982036</v>
      </c>
      <c r="AG51" s="29">
        <f t="shared" si="39"/>
        <v>0.65955174750865564</v>
      </c>
      <c r="AH51" s="29">
        <f t="shared" si="40"/>
        <v>3.841317365269461</v>
      </c>
      <c r="AI51"/>
      <c r="AJ51" s="51">
        <f t="shared" si="41"/>
        <v>42.378327968301605</v>
      </c>
      <c r="AK51" s="29">
        <f t="shared" si="42"/>
        <v>3.841317365269461</v>
      </c>
      <c r="AL51" s="58">
        <f t="shared" si="43"/>
        <v>0.65955174750865564</v>
      </c>
    </row>
    <row r="52" spans="1:38" x14ac:dyDescent="0.2">
      <c r="A52" s="1">
        <v>156</v>
      </c>
      <c r="B52" s="1">
        <v>172</v>
      </c>
      <c r="C52" s="1" t="s">
        <v>92</v>
      </c>
      <c r="D52" s="66">
        <v>8</v>
      </c>
      <c r="E52">
        <v>1369</v>
      </c>
      <c r="F52">
        <v>1967</v>
      </c>
      <c r="G52">
        <v>7661</v>
      </c>
      <c r="H52" s="17">
        <v>0.97099999999999997</v>
      </c>
      <c r="I52" s="25">
        <f t="shared" si="44"/>
        <v>0.11577179941384037</v>
      </c>
      <c r="J52" s="25">
        <f t="shared" si="45"/>
        <v>4.711980674273155E-2</v>
      </c>
      <c r="K52" s="27">
        <f t="shared" si="46"/>
        <v>2.4569667708091507</v>
      </c>
      <c r="L52" s="27">
        <f t="shared" si="47"/>
        <v>0.66711939351146077</v>
      </c>
      <c r="M52" s="27">
        <f t="shared" si="48"/>
        <v>3.8947635993899339</v>
      </c>
      <c r="N52"/>
      <c r="O52" s="51">
        <f t="shared" si="49"/>
        <v>42.174638940654532</v>
      </c>
      <c r="P52" s="27">
        <f t="shared" si="50"/>
        <v>3.8947635993899339</v>
      </c>
      <c r="Q52" s="58">
        <f t="shared" si="51"/>
        <v>0.66711939351146077</v>
      </c>
      <c r="R52" s="156">
        <f t="shared" si="52"/>
        <v>1090.1196655460235</v>
      </c>
      <c r="S52" s="156">
        <f t="shared" si="53"/>
        <v>1122.6773074624341</v>
      </c>
      <c r="T52" s="153"/>
      <c r="U52" s="153"/>
      <c r="W52" s="49">
        <v>156</v>
      </c>
      <c r="X52" s="78">
        <v>6</v>
      </c>
      <c r="Y52" s="17">
        <v>1</v>
      </c>
      <c r="Z52">
        <v>2221</v>
      </c>
      <c r="AA52">
        <v>7986</v>
      </c>
      <c r="AB52">
        <v>1122</v>
      </c>
      <c r="AC52">
        <v>1410</v>
      </c>
      <c r="AD52" s="27">
        <f t="shared" si="36"/>
        <v>0.11376673592754076</v>
      </c>
      <c r="AE52" s="27">
        <f t="shared" si="37"/>
        <v>4.8696831637984252E-2</v>
      </c>
      <c r="AF52" s="29">
        <f t="shared" si="38"/>
        <v>2.3362245982098151</v>
      </c>
      <c r="AG52" s="29">
        <f t="shared" si="39"/>
        <v>0.62881824282338439</v>
      </c>
      <c r="AH52" s="29">
        <f t="shared" si="40"/>
        <v>3.5956776226924809</v>
      </c>
      <c r="AI52"/>
      <c r="AJ52" s="51">
        <f t="shared" si="41"/>
        <v>43.963799318635566</v>
      </c>
      <c r="AK52" s="29">
        <f t="shared" si="42"/>
        <v>3.5956776226924809</v>
      </c>
      <c r="AL52" s="58">
        <f t="shared" si="43"/>
        <v>0.62881824282338439</v>
      </c>
    </row>
    <row r="53" spans="1:38" x14ac:dyDescent="0.2">
      <c r="A53" s="1">
        <v>156</v>
      </c>
      <c r="B53" s="1">
        <v>172</v>
      </c>
      <c r="C53" s="1" t="s">
        <v>92</v>
      </c>
      <c r="D53" s="66">
        <v>8</v>
      </c>
      <c r="E53">
        <v>1396</v>
      </c>
      <c r="F53">
        <v>2131</v>
      </c>
      <c r="G53">
        <v>7857</v>
      </c>
      <c r="H53" s="17">
        <v>0.99</v>
      </c>
      <c r="I53" s="25">
        <f t="shared" si="44"/>
        <v>0.11418528336308796</v>
      </c>
      <c r="J53" s="25">
        <f t="shared" si="45"/>
        <v>4.8143391351513236E-2</v>
      </c>
      <c r="K53" s="27">
        <f t="shared" si="46"/>
        <v>2.3717748201280155</v>
      </c>
      <c r="L53" s="27">
        <f t="shared" si="47"/>
        <v>0.63956017461616743</v>
      </c>
      <c r="M53" s="27">
        <f t="shared" si="48"/>
        <v>3.6870014077897699</v>
      </c>
      <c r="N53"/>
      <c r="O53" s="51">
        <f t="shared" si="49"/>
        <v>43.253640276298476</v>
      </c>
      <c r="P53" s="27">
        <f t="shared" si="50"/>
        <v>3.6870014077897699</v>
      </c>
      <c r="Q53" s="58">
        <f t="shared" si="51"/>
        <v>0.63956017461616743</v>
      </c>
      <c r="R53" s="156">
        <f t="shared" si="52"/>
        <v>1111.6194690301304</v>
      </c>
      <c r="S53" s="156">
        <f t="shared" si="53"/>
        <v>1122.8479485152832</v>
      </c>
      <c r="T53" s="153"/>
      <c r="U53" s="153"/>
      <c r="AD53" s="27"/>
      <c r="AE53" s="27"/>
      <c r="AG53" s="29"/>
      <c r="AH53" s="29"/>
      <c r="AI53"/>
      <c r="AL53" s="58"/>
    </row>
    <row r="54" spans="1:38" x14ac:dyDescent="0.2">
      <c r="A54" s="1">
        <v>156</v>
      </c>
      <c r="B54" s="1">
        <v>172</v>
      </c>
      <c r="C54" s="1" t="s">
        <v>92</v>
      </c>
      <c r="D54" s="66">
        <v>8</v>
      </c>
      <c r="E54">
        <v>1437</v>
      </c>
      <c r="F54">
        <v>2390</v>
      </c>
      <c r="G54">
        <v>8113</v>
      </c>
      <c r="H54" s="17">
        <v>1.0189999999999999</v>
      </c>
      <c r="I54" s="25">
        <f t="shared" si="44"/>
        <v>0.11127360467569987</v>
      </c>
      <c r="J54" s="25">
        <f t="shared" si="45"/>
        <v>4.9503634054115543E-2</v>
      </c>
      <c r="K54" s="27">
        <f t="shared" si="46"/>
        <v>2.2477865878302929</v>
      </c>
      <c r="L54" s="27">
        <f t="shared" si="47"/>
        <v>0.59834827790633138</v>
      </c>
      <c r="M54" s="27">
        <f t="shared" si="48"/>
        <v>3.3945606694560668</v>
      </c>
      <c r="N54"/>
      <c r="O54" s="51">
        <f t="shared" si="49"/>
        <v>44.662948143262</v>
      </c>
      <c r="P54" s="27">
        <f t="shared" si="50"/>
        <v>3.3945606694560668</v>
      </c>
      <c r="Q54" s="58">
        <f t="shared" si="51"/>
        <v>0.59834827790633138</v>
      </c>
      <c r="R54" s="156">
        <f t="shared" si="52"/>
        <v>1144.2673187652561</v>
      </c>
      <c r="S54" s="156">
        <f t="shared" si="53"/>
        <v>1122.9316180228225</v>
      </c>
      <c r="T54" s="153"/>
      <c r="U54" s="153"/>
      <c r="AD54" s="27"/>
      <c r="AE54" s="27"/>
      <c r="AG54" s="29"/>
      <c r="AH54" s="29"/>
      <c r="AI54"/>
      <c r="AL54" s="58"/>
    </row>
    <row r="55" spans="1:38" x14ac:dyDescent="0.2">
      <c r="A55" s="1">
        <v>156</v>
      </c>
      <c r="B55" s="1">
        <v>172</v>
      </c>
      <c r="C55" s="1" t="s">
        <v>92</v>
      </c>
      <c r="D55" s="66">
        <v>8</v>
      </c>
      <c r="E55">
        <v>1465</v>
      </c>
      <c r="F55">
        <v>2591</v>
      </c>
      <c r="G55">
        <v>8370</v>
      </c>
      <c r="H55" s="17">
        <v>1.0389999999999999</v>
      </c>
      <c r="I55" s="25">
        <f t="shared" si="44"/>
        <v>0.11045221408944883</v>
      </c>
      <c r="J55" s="25">
        <f t="shared" si="45"/>
        <v>5.0648200991559145E-2</v>
      </c>
      <c r="K55" s="27">
        <f t="shared" si="46"/>
        <v>2.1807727012427631</v>
      </c>
      <c r="L55" s="27">
        <f t="shared" si="47"/>
        <v>0.57836300619630399</v>
      </c>
      <c r="M55" s="27">
        <f t="shared" si="48"/>
        <v>3.2304129679660365</v>
      </c>
      <c r="N55"/>
      <c r="O55" s="51">
        <f t="shared" si="49"/>
        <v>46.077761119080854</v>
      </c>
      <c r="P55" s="27">
        <f t="shared" si="50"/>
        <v>3.2304129679660365</v>
      </c>
      <c r="Q55" s="58">
        <f t="shared" si="51"/>
        <v>0.57836300619630399</v>
      </c>
      <c r="R55" s="156">
        <f t="shared" si="52"/>
        <v>1166.5634112672931</v>
      </c>
      <c r="S55" s="156">
        <f t="shared" si="53"/>
        <v>1122.7751792755469</v>
      </c>
      <c r="T55" s="153"/>
      <c r="U55" s="153"/>
      <c r="AD55" s="27"/>
      <c r="AE55" s="27"/>
      <c r="AG55" s="29"/>
      <c r="AH55" s="29"/>
      <c r="AI55"/>
      <c r="AL55" s="58"/>
    </row>
    <row r="56" spans="1:38" x14ac:dyDescent="0.2">
      <c r="A56" s="1">
        <v>156</v>
      </c>
      <c r="B56" s="1">
        <v>172</v>
      </c>
      <c r="C56" s="1" t="s">
        <v>92</v>
      </c>
      <c r="D56" s="66">
        <v>8</v>
      </c>
      <c r="E56">
        <v>1497</v>
      </c>
      <c r="F56">
        <v>2793</v>
      </c>
      <c r="G56">
        <v>8524</v>
      </c>
      <c r="H56" s="17">
        <v>1.0620000000000001</v>
      </c>
      <c r="I56" s="25">
        <f t="shared" si="44"/>
        <v>0.10772687400477164</v>
      </c>
      <c r="J56" s="25">
        <f t="shared" si="45"/>
        <v>5.1169953194584228E-2</v>
      </c>
      <c r="K56" s="27">
        <f t="shared" si="46"/>
        <v>2.1052759926341564</v>
      </c>
      <c r="L56" s="27">
        <f t="shared" si="47"/>
        <v>0.55140913708823347</v>
      </c>
      <c r="M56" s="27">
        <f t="shared" si="48"/>
        <v>3.0519155030433227</v>
      </c>
      <c r="N56"/>
      <c r="O56" s="51">
        <f t="shared" si="49"/>
        <v>46.925547882801098</v>
      </c>
      <c r="P56" s="27">
        <f t="shared" si="50"/>
        <v>3.0519155030433227</v>
      </c>
      <c r="Q56" s="58">
        <f t="shared" si="51"/>
        <v>0.55140913708823347</v>
      </c>
      <c r="R56" s="156">
        <f t="shared" si="52"/>
        <v>1192.0446598410497</v>
      </c>
      <c r="S56" s="156">
        <f t="shared" si="53"/>
        <v>1122.4525987203856</v>
      </c>
      <c r="T56" s="153"/>
      <c r="U56" s="153"/>
      <c r="AD56" s="27"/>
      <c r="AE56" s="27"/>
      <c r="AG56" s="29"/>
      <c r="AH56" s="29"/>
      <c r="AI56"/>
      <c r="AL56" s="58"/>
    </row>
    <row r="57" spans="1:38" x14ac:dyDescent="0.2">
      <c r="E57"/>
      <c r="F57"/>
      <c r="G57"/>
      <c r="H57" s="17"/>
      <c r="I57" s="25"/>
      <c r="J57" s="25"/>
      <c r="K57" s="27"/>
      <c r="L57" s="27"/>
      <c r="M57" s="27"/>
      <c r="N57"/>
      <c r="O57" s="51"/>
      <c r="P57" s="27"/>
      <c r="Q57" s="58"/>
      <c r="R57" s="156"/>
      <c r="T57" s="153"/>
      <c r="U57" s="153"/>
      <c r="AD57" s="27"/>
      <c r="AE57" s="27"/>
      <c r="AG57" s="29"/>
      <c r="AH57" s="29"/>
      <c r="AI57"/>
      <c r="AL57" s="58"/>
    </row>
    <row r="58" spans="1:38" x14ac:dyDescent="0.2">
      <c r="E58"/>
      <c r="F58"/>
      <c r="G58"/>
      <c r="H58" s="17"/>
      <c r="I58" s="25"/>
      <c r="J58" s="25"/>
      <c r="K58" s="27"/>
      <c r="L58" s="27"/>
      <c r="M58" s="27"/>
      <c r="N58"/>
      <c r="O58" s="51"/>
      <c r="P58" s="27"/>
      <c r="Q58" s="58"/>
      <c r="R58" s="156"/>
      <c r="T58" s="153"/>
      <c r="U58" s="153"/>
      <c r="AD58" s="27"/>
      <c r="AE58" s="27"/>
      <c r="AG58" s="29"/>
      <c r="AH58" s="29"/>
      <c r="AI58"/>
      <c r="AL58" s="58"/>
    </row>
    <row r="59" spans="1:38" x14ac:dyDescent="0.2">
      <c r="A59" s="1">
        <v>157</v>
      </c>
      <c r="B59" s="1">
        <v>173</v>
      </c>
      <c r="C59" s="1" t="s">
        <v>92</v>
      </c>
      <c r="D59" s="66">
        <v>10</v>
      </c>
      <c r="E59">
        <v>766</v>
      </c>
      <c r="F59">
        <v>371</v>
      </c>
      <c r="G59">
        <v>2835</v>
      </c>
      <c r="H59" s="17">
        <v>0.54300000000000004</v>
      </c>
      <c r="I59" s="25">
        <f t="shared" ref="I59:I73" si="54">0.1515*(G59/1000)/(E59/1000)^2/($D$4/10)^4</f>
        <v>0.13684210348431569</v>
      </c>
      <c r="J59" s="25">
        <f t="shared" ref="J59:J73" si="55">0.5*(F59/1000)/(E59/1000)^3/($D$4/10)^5</f>
        <v>5.0733764165279603E-2</v>
      </c>
      <c r="K59" s="27">
        <f t="shared" ref="K59:K73" si="56">I59/J59</f>
        <v>2.6972590292830194</v>
      </c>
      <c r="L59" s="27">
        <f t="shared" ref="L59:L73" si="57">0.798*I59^1.5/J59</f>
        <v>0.7962242815614583</v>
      </c>
      <c r="M59" s="27">
        <f t="shared" ref="M59:M73" si="58">G59/F59</f>
        <v>7.6415094339622645</v>
      </c>
      <c r="N59"/>
      <c r="O59" s="51">
        <f t="shared" ref="O59:O73" si="59">G59/(PI()*$D$4^2/4)</f>
        <v>15.606983604849967</v>
      </c>
      <c r="P59" s="27">
        <f t="shared" ref="P59:P73" si="60">M59</f>
        <v>7.6415094339622645</v>
      </c>
      <c r="Q59" s="58">
        <f t="shared" ref="Q59:Q73" si="61">L59</f>
        <v>0.7962242815614583</v>
      </c>
      <c r="R59" s="156">
        <f>E59*(PI()/30)*($D$4/2)</f>
        <v>609.95738773429798</v>
      </c>
      <c r="S59" s="156">
        <f>R59/H59</f>
        <v>1123.3101063246738</v>
      </c>
      <c r="T59" s="153"/>
      <c r="U59" s="153"/>
      <c r="W59" s="1">
        <v>157</v>
      </c>
      <c r="X59" s="66">
        <v>10</v>
      </c>
      <c r="Y59" s="17">
        <v>0.72499999999999998</v>
      </c>
      <c r="Z59">
        <v>938</v>
      </c>
      <c r="AA59">
        <v>5107</v>
      </c>
      <c r="AB59">
        <v>814</v>
      </c>
      <c r="AC59">
        <v>1022</v>
      </c>
      <c r="AD59" s="27">
        <f t="shared" ref="AD59:AD70" si="62">0.1515*(AA59/1000)/(AC59/1000)^2/($D$4/10)^4</f>
        <v>0.13848039181802968</v>
      </c>
      <c r="AE59" s="27">
        <f t="shared" ref="AE59:AE70" si="63">0.5*(Z59/1000)/(AC59/1000)^3/($D$4/10)^5</f>
        <v>5.4008191642422279E-2</v>
      </c>
      <c r="AF59" s="29">
        <f t="shared" ref="AF59:AF70" si="64">AD59/AE59</f>
        <v>2.5640627394985076</v>
      </c>
      <c r="AG59" s="29">
        <f t="shared" ref="AG59:AG70" si="65">0.798*AD59^1.5/AE59</f>
        <v>0.76142245576407341</v>
      </c>
      <c r="AH59" s="29">
        <f t="shared" ref="AH59:AH70" si="66">AA59/Z59</f>
        <v>5.4445628997867805</v>
      </c>
      <c r="AI59"/>
      <c r="AJ59" s="51">
        <f t="shared" ref="AJ59:AJ70" si="67">AA59/(PI()*$D$4^2/4)</f>
        <v>28.114590924151244</v>
      </c>
      <c r="AK59" s="29">
        <f t="shared" ref="AK59:AK70" si="68">AH59</f>
        <v>5.4445628997867805</v>
      </c>
      <c r="AL59" s="58">
        <f t="shared" ref="AL59:AL70" si="69">AG59</f>
        <v>0.76142245576407341</v>
      </c>
    </row>
    <row r="60" spans="1:38" x14ac:dyDescent="0.2">
      <c r="A60" s="1">
        <v>157</v>
      </c>
      <c r="B60" s="1">
        <v>173</v>
      </c>
      <c r="C60" s="1" t="s">
        <v>92</v>
      </c>
      <c r="D60" s="66">
        <v>10</v>
      </c>
      <c r="E60">
        <v>892</v>
      </c>
      <c r="F60">
        <v>604</v>
      </c>
      <c r="G60">
        <v>3851</v>
      </c>
      <c r="H60" s="17">
        <v>0.63300000000000001</v>
      </c>
      <c r="I60" s="25">
        <f t="shared" si="54"/>
        <v>0.13707808456873208</v>
      </c>
      <c r="J60" s="25">
        <f t="shared" si="55"/>
        <v>5.2306042282972386E-2</v>
      </c>
      <c r="K60" s="27">
        <f t="shared" si="56"/>
        <v>2.6206931089748351</v>
      </c>
      <c r="L60" s="27">
        <f t="shared" si="57"/>
        <v>0.77428896837282846</v>
      </c>
      <c r="M60" s="27">
        <f t="shared" si="58"/>
        <v>6.3758278145695364</v>
      </c>
      <c r="N60"/>
      <c r="O60" s="51">
        <f t="shared" si="59"/>
        <v>21.200174201861454</v>
      </c>
      <c r="P60" s="27">
        <f t="shared" si="60"/>
        <v>6.3758278145695364</v>
      </c>
      <c r="Q60" s="58">
        <f t="shared" si="61"/>
        <v>0.77428896837282846</v>
      </c>
      <c r="R60" s="156">
        <f>E60*(PI()/30)*($D$4/2)</f>
        <v>710.28980399346449</v>
      </c>
      <c r="S60" s="156">
        <f>R60/H60</f>
        <v>1122.1007961982061</v>
      </c>
      <c r="T60" s="153"/>
      <c r="U60" s="153"/>
      <c r="W60" s="1">
        <v>157</v>
      </c>
      <c r="X60" s="66">
        <v>10</v>
      </c>
      <c r="Y60" s="17">
        <v>0.75</v>
      </c>
      <c r="Z60">
        <v>1052</v>
      </c>
      <c r="AA60">
        <v>5489</v>
      </c>
      <c r="AB60">
        <v>842</v>
      </c>
      <c r="AC60">
        <v>1058</v>
      </c>
      <c r="AD60" s="27">
        <f t="shared" si="62"/>
        <v>0.13888204821242589</v>
      </c>
      <c r="AE60" s="27">
        <f t="shared" si="63"/>
        <v>5.4596929858328945E-2</v>
      </c>
      <c r="AF60" s="29">
        <f t="shared" si="64"/>
        <v>2.543770292080608</v>
      </c>
      <c r="AG60" s="29">
        <f t="shared" si="65"/>
        <v>0.75649112749950231</v>
      </c>
      <c r="AH60" s="29">
        <f t="shared" si="66"/>
        <v>5.2176806083650193</v>
      </c>
      <c r="AI60"/>
      <c r="AJ60" s="51">
        <f t="shared" si="67"/>
        <v>30.217542506885877</v>
      </c>
      <c r="AK60" s="29">
        <f t="shared" si="68"/>
        <v>5.2176806083650193</v>
      </c>
      <c r="AL60" s="58">
        <f t="shared" si="69"/>
        <v>0.75649112749950231</v>
      </c>
    </row>
    <row r="61" spans="1:38" x14ac:dyDescent="0.2">
      <c r="A61" s="1">
        <v>157</v>
      </c>
      <c r="B61" s="1">
        <v>173</v>
      </c>
      <c r="C61" s="1" t="s">
        <v>92</v>
      </c>
      <c r="D61" s="66">
        <v>10</v>
      </c>
      <c r="E61">
        <v>1015</v>
      </c>
      <c r="F61">
        <v>912</v>
      </c>
      <c r="G61">
        <v>4991</v>
      </c>
      <c r="H61" s="17">
        <v>0.72</v>
      </c>
      <c r="I61" s="25">
        <f t="shared" si="54"/>
        <v>0.13720808493881512</v>
      </c>
      <c r="J61" s="25">
        <f t="shared" si="55"/>
        <v>5.3605110628211237E-2</v>
      </c>
      <c r="K61" s="27">
        <f t="shared" si="56"/>
        <v>2.5596082785921048</v>
      </c>
      <c r="L61" s="27">
        <f t="shared" si="57"/>
        <v>0.75659984656810841</v>
      </c>
      <c r="M61" s="27">
        <f t="shared" si="58"/>
        <v>5.4725877192982457</v>
      </c>
      <c r="N61"/>
      <c r="O61" s="51">
        <f t="shared" si="59"/>
        <v>27.475998296933398</v>
      </c>
      <c r="P61" s="27">
        <f t="shared" si="60"/>
        <v>5.4725877192982457</v>
      </c>
      <c r="Q61" s="58">
        <f t="shared" si="61"/>
        <v>0.75659984656810841</v>
      </c>
      <c r="R61" s="156">
        <f t="shared" si="52"/>
        <v>808.2333531988412</v>
      </c>
      <c r="S61" s="156">
        <f t="shared" si="53"/>
        <v>1122.5463238872794</v>
      </c>
      <c r="T61" s="153"/>
      <c r="U61" s="153"/>
      <c r="W61" s="1">
        <v>157</v>
      </c>
      <c r="X61" s="66">
        <v>10</v>
      </c>
      <c r="Y61" s="17">
        <v>0.77500000000000002</v>
      </c>
      <c r="Z61">
        <v>1174</v>
      </c>
      <c r="AA61">
        <v>5888</v>
      </c>
      <c r="AB61">
        <v>870</v>
      </c>
      <c r="AC61">
        <v>1093</v>
      </c>
      <c r="AD61" s="27">
        <f t="shared" si="62"/>
        <v>0.13958916032598881</v>
      </c>
      <c r="AE61" s="27">
        <f t="shared" si="63"/>
        <v>5.5260790875131138E-2</v>
      </c>
      <c r="AF61" s="29">
        <f t="shared" si="64"/>
        <v>2.5260072850098809</v>
      </c>
      <c r="AG61" s="29">
        <f t="shared" si="65"/>
        <v>0.75311853732920764</v>
      </c>
      <c r="AH61" s="29">
        <f t="shared" si="66"/>
        <v>5.0153321976149918</v>
      </c>
      <c r="AI61"/>
      <c r="AJ61" s="51">
        <f t="shared" si="67"/>
        <v>32.414080940161057</v>
      </c>
      <c r="AK61" s="29">
        <f t="shared" si="68"/>
        <v>5.0153321976149918</v>
      </c>
      <c r="AL61" s="58">
        <f t="shared" si="69"/>
        <v>0.75311853732920764</v>
      </c>
    </row>
    <row r="62" spans="1:38" x14ac:dyDescent="0.2">
      <c r="A62" s="1">
        <v>157</v>
      </c>
      <c r="B62" s="1">
        <v>173</v>
      </c>
      <c r="C62" s="1" t="s">
        <v>92</v>
      </c>
      <c r="D62" s="66">
        <v>10</v>
      </c>
      <c r="E62">
        <v>1139</v>
      </c>
      <c r="F62">
        <v>1345</v>
      </c>
      <c r="G62">
        <v>6491</v>
      </c>
      <c r="H62" s="17">
        <v>0.80800000000000005</v>
      </c>
      <c r="I62" s="25">
        <f t="shared" si="54"/>
        <v>0.14170604542018361</v>
      </c>
      <c r="J62" s="25">
        <f t="shared" si="55"/>
        <v>5.5944912270519162E-2</v>
      </c>
      <c r="K62" s="27">
        <f t="shared" si="56"/>
        <v>2.5329567903327876</v>
      </c>
      <c r="L62" s="27">
        <f t="shared" si="57"/>
        <v>0.76089523039648033</v>
      </c>
      <c r="M62" s="27">
        <f t="shared" si="58"/>
        <v>4.8260223048327138</v>
      </c>
      <c r="N62"/>
      <c r="O62" s="51">
        <f t="shared" si="59"/>
        <v>35.733661579922796</v>
      </c>
      <c r="P62" s="27">
        <f t="shared" si="60"/>
        <v>4.8260223048327138</v>
      </c>
      <c r="Q62" s="58">
        <f t="shared" si="61"/>
        <v>0.76089523039648033</v>
      </c>
      <c r="R62" s="156">
        <f t="shared" si="52"/>
        <v>906.97319142214792</v>
      </c>
      <c r="S62" s="156">
        <f t="shared" si="53"/>
        <v>1122.4915735422621</v>
      </c>
      <c r="T62" s="153"/>
      <c r="U62" s="153"/>
      <c r="W62" s="1">
        <v>157</v>
      </c>
      <c r="X62" s="66">
        <v>10</v>
      </c>
      <c r="Y62" s="17">
        <v>0.8</v>
      </c>
      <c r="Z62">
        <v>1305</v>
      </c>
      <c r="AA62">
        <v>6304</v>
      </c>
      <c r="AB62">
        <v>898</v>
      </c>
      <c r="AC62">
        <v>1128</v>
      </c>
      <c r="AD62" s="27">
        <f t="shared" si="62"/>
        <v>0.14032085510722223</v>
      </c>
      <c r="AE62" s="27">
        <f t="shared" si="63"/>
        <v>5.5884670903774906E-2</v>
      </c>
      <c r="AF62" s="29">
        <f t="shared" si="64"/>
        <v>2.5109006251255175</v>
      </c>
      <c r="AG62" s="29">
        <f t="shared" si="65"/>
        <v>0.75057401927611933</v>
      </c>
      <c r="AH62" s="29">
        <f t="shared" si="66"/>
        <v>4.8306513409961687</v>
      </c>
      <c r="AI62"/>
      <c r="AJ62" s="51">
        <f t="shared" si="67"/>
        <v>34.704206223976783</v>
      </c>
      <c r="AK62" s="29">
        <f t="shared" si="68"/>
        <v>4.8306513409961687</v>
      </c>
      <c r="AL62" s="58">
        <f t="shared" si="69"/>
        <v>0.75057401927611933</v>
      </c>
    </row>
    <row r="63" spans="1:38" x14ac:dyDescent="0.2">
      <c r="A63" s="1">
        <v>157</v>
      </c>
      <c r="B63" s="1">
        <v>173</v>
      </c>
      <c r="C63" s="1" t="s">
        <v>92</v>
      </c>
      <c r="D63" s="66">
        <v>10</v>
      </c>
      <c r="E63">
        <v>1180</v>
      </c>
      <c r="F63">
        <v>1500</v>
      </c>
      <c r="G63">
        <v>6943</v>
      </c>
      <c r="H63" s="17">
        <v>0.83699999999999997</v>
      </c>
      <c r="I63" s="25">
        <f t="shared" si="54"/>
        <v>0.14122362924654616</v>
      </c>
      <c r="J63" s="25">
        <f t="shared" si="55"/>
        <v>5.6111867392878025E-2</v>
      </c>
      <c r="K63" s="27">
        <f t="shared" si="56"/>
        <v>2.5168228363840002</v>
      </c>
      <c r="L63" s="27">
        <f t="shared" si="57"/>
        <v>0.75476060033455328</v>
      </c>
      <c r="M63" s="27">
        <f t="shared" si="58"/>
        <v>4.6286666666666667</v>
      </c>
      <c r="N63"/>
      <c r="O63" s="51">
        <f t="shared" si="59"/>
        <v>38.221970782530271</v>
      </c>
      <c r="P63" s="27">
        <f t="shared" si="60"/>
        <v>4.6286666666666667</v>
      </c>
      <c r="Q63" s="58">
        <f t="shared" si="61"/>
        <v>0.75476060033455328</v>
      </c>
      <c r="R63" s="156">
        <f t="shared" si="52"/>
        <v>939.62104115727357</v>
      </c>
      <c r="S63" s="156">
        <f t="shared" si="53"/>
        <v>1122.605783939395</v>
      </c>
      <c r="T63" s="153"/>
      <c r="U63" s="153"/>
      <c r="W63" s="1">
        <v>157</v>
      </c>
      <c r="X63" s="66">
        <v>10</v>
      </c>
      <c r="Y63" s="17">
        <v>0.82499999999999996</v>
      </c>
      <c r="Z63">
        <v>1445</v>
      </c>
      <c r="AA63">
        <v>6741</v>
      </c>
      <c r="AB63">
        <v>926</v>
      </c>
      <c r="AC63">
        <v>1163</v>
      </c>
      <c r="AD63" s="27">
        <f t="shared" si="62"/>
        <v>0.14115267570426046</v>
      </c>
      <c r="AE63" s="27">
        <f t="shared" si="63"/>
        <v>5.6459650829361691E-2</v>
      </c>
      <c r="AF63" s="29">
        <f t="shared" si="64"/>
        <v>2.5000628525115567</v>
      </c>
      <c r="AG63" s="29">
        <f t="shared" si="65"/>
        <v>0.74954614698773059</v>
      </c>
      <c r="AH63" s="29">
        <f t="shared" si="66"/>
        <v>4.665051903114187</v>
      </c>
      <c r="AI63"/>
      <c r="AJ63" s="51">
        <f t="shared" si="67"/>
        <v>37.109938793754367</v>
      </c>
      <c r="AK63" s="29">
        <f t="shared" si="68"/>
        <v>4.665051903114187</v>
      </c>
      <c r="AL63" s="58">
        <f t="shared" si="69"/>
        <v>0.74954614698773059</v>
      </c>
    </row>
    <row r="64" spans="1:38" x14ac:dyDescent="0.2">
      <c r="A64" s="1">
        <v>157</v>
      </c>
      <c r="B64" s="1">
        <v>173</v>
      </c>
      <c r="C64" s="1" t="s">
        <v>92</v>
      </c>
      <c r="D64" s="66">
        <v>10</v>
      </c>
      <c r="E64">
        <v>1210</v>
      </c>
      <c r="F64">
        <v>1657</v>
      </c>
      <c r="G64">
        <v>7312</v>
      </c>
      <c r="H64" s="17">
        <v>0.85799999999999998</v>
      </c>
      <c r="I64" s="25">
        <f t="shared" si="54"/>
        <v>0.1414456707581653</v>
      </c>
      <c r="J64" s="25">
        <f t="shared" si="55"/>
        <v>5.7487825622436858E-2</v>
      </c>
      <c r="K64" s="27">
        <f t="shared" si="56"/>
        <v>2.4604456548267959</v>
      </c>
      <c r="L64" s="27">
        <f t="shared" si="57"/>
        <v>0.73843368241406104</v>
      </c>
      <c r="M64" s="27">
        <f t="shared" si="58"/>
        <v>4.4127942063971028</v>
      </c>
      <c r="N64"/>
      <c r="O64" s="51">
        <f t="shared" si="59"/>
        <v>40.253355950145661</v>
      </c>
      <c r="P64" s="27">
        <f t="shared" si="60"/>
        <v>4.4127942063971028</v>
      </c>
      <c r="Q64" s="58">
        <f t="shared" si="61"/>
        <v>0.73843368241406104</v>
      </c>
      <c r="R64" s="156">
        <f t="shared" si="52"/>
        <v>963.50971169517038</v>
      </c>
      <c r="S64" s="156">
        <f t="shared" si="53"/>
        <v>1122.971691952413</v>
      </c>
      <c r="T64" s="153"/>
      <c r="U64" s="153"/>
      <c r="W64" s="1">
        <v>157</v>
      </c>
      <c r="X64" s="66">
        <v>10</v>
      </c>
      <c r="Y64" s="17">
        <v>0.85</v>
      </c>
      <c r="Z64">
        <v>1601</v>
      </c>
      <c r="AA64">
        <v>7211</v>
      </c>
      <c r="AB64">
        <v>954</v>
      </c>
      <c r="AC64">
        <v>1199</v>
      </c>
      <c r="AD64" s="27">
        <f t="shared" si="62"/>
        <v>0.14206311945240879</v>
      </c>
      <c r="AE64" s="27">
        <f t="shared" si="63"/>
        <v>5.7087794847943157E-2</v>
      </c>
      <c r="AF64" s="29">
        <f t="shared" si="64"/>
        <v>2.4885024869291699</v>
      </c>
      <c r="AG64" s="29">
        <f t="shared" si="65"/>
        <v>0.74848248814636831</v>
      </c>
      <c r="AH64" s="29">
        <f t="shared" si="66"/>
        <v>4.5040599625234226</v>
      </c>
      <c r="AI64"/>
      <c r="AJ64" s="51">
        <f t="shared" si="67"/>
        <v>39.697339955757712</v>
      </c>
      <c r="AK64" s="29">
        <f t="shared" si="68"/>
        <v>4.5040599625234226</v>
      </c>
      <c r="AL64" s="58">
        <f t="shared" si="69"/>
        <v>0.74848248814636831</v>
      </c>
    </row>
    <row r="65" spans="1:38" x14ac:dyDescent="0.2">
      <c r="A65" s="1">
        <v>157</v>
      </c>
      <c r="B65" s="1">
        <v>173</v>
      </c>
      <c r="C65" s="1" t="s">
        <v>92</v>
      </c>
      <c r="D65" s="66">
        <v>10</v>
      </c>
      <c r="E65">
        <v>1242</v>
      </c>
      <c r="F65">
        <v>1821</v>
      </c>
      <c r="G65">
        <v>7805</v>
      </c>
      <c r="H65" s="17">
        <v>0.88100000000000001</v>
      </c>
      <c r="I65" s="25">
        <f t="shared" si="54"/>
        <v>0.14330255481698742</v>
      </c>
      <c r="J65" s="25">
        <f t="shared" si="55"/>
        <v>5.8419070586893079E-2</v>
      </c>
      <c r="K65" s="27">
        <f t="shared" si="56"/>
        <v>2.4530098369818782</v>
      </c>
      <c r="L65" s="27">
        <f t="shared" si="57"/>
        <v>0.74101866578659137</v>
      </c>
      <c r="M65" s="27">
        <f t="shared" si="58"/>
        <v>4.2861065348709504</v>
      </c>
      <c r="N65"/>
      <c r="O65" s="51">
        <f t="shared" si="59"/>
        <v>42.967374615821512</v>
      </c>
      <c r="P65" s="27">
        <f t="shared" si="60"/>
        <v>4.2861065348709504</v>
      </c>
      <c r="Q65" s="58">
        <f t="shared" si="61"/>
        <v>0.74101866578659137</v>
      </c>
      <c r="R65" s="156">
        <f t="shared" si="52"/>
        <v>988.99096026892698</v>
      </c>
      <c r="S65" s="156">
        <f t="shared" si="53"/>
        <v>1122.5777074562168</v>
      </c>
      <c r="T65" s="153"/>
      <c r="U65" s="153"/>
      <c r="W65" s="1">
        <v>157</v>
      </c>
      <c r="X65" s="66">
        <v>10</v>
      </c>
      <c r="Y65" s="17">
        <v>0.875</v>
      </c>
      <c r="Z65">
        <v>1777</v>
      </c>
      <c r="AA65">
        <v>7673</v>
      </c>
      <c r="AB65">
        <v>982</v>
      </c>
      <c r="AC65">
        <v>1234</v>
      </c>
      <c r="AD65" s="27">
        <f t="shared" si="62"/>
        <v>0.1427115411761295</v>
      </c>
      <c r="AE65" s="27">
        <f t="shared" si="63"/>
        <v>5.8123456585353214E-2</v>
      </c>
      <c r="AF65" s="29">
        <f t="shared" si="64"/>
        <v>2.4553175182649412</v>
      </c>
      <c r="AG65" s="29">
        <f t="shared" si="65"/>
        <v>0.74018469684690102</v>
      </c>
      <c r="AH65" s="29">
        <f t="shared" si="66"/>
        <v>4.3179516038266739</v>
      </c>
      <c r="AI65"/>
      <c r="AJ65" s="51">
        <f t="shared" si="67"/>
        <v>42.240700246918443</v>
      </c>
      <c r="AK65" s="29">
        <f t="shared" si="68"/>
        <v>4.3179516038266739</v>
      </c>
      <c r="AL65" s="58">
        <f t="shared" si="69"/>
        <v>0.74018469684690102</v>
      </c>
    </row>
    <row r="66" spans="1:38" x14ac:dyDescent="0.2">
      <c r="A66" s="1">
        <v>157</v>
      </c>
      <c r="B66" s="1">
        <v>173</v>
      </c>
      <c r="C66" s="1" t="s">
        <v>92</v>
      </c>
      <c r="D66" s="66">
        <v>10</v>
      </c>
      <c r="E66">
        <v>1266</v>
      </c>
      <c r="F66">
        <v>1965</v>
      </c>
      <c r="G66">
        <v>8185</v>
      </c>
      <c r="H66" s="17">
        <v>0.89800000000000002</v>
      </c>
      <c r="I66" s="25">
        <f t="shared" si="54"/>
        <v>0.14463569599945952</v>
      </c>
      <c r="J66" s="25">
        <f t="shared" si="55"/>
        <v>5.9521096433507344E-2</v>
      </c>
      <c r="K66" s="27">
        <f t="shared" si="56"/>
        <v>2.429990451554199</v>
      </c>
      <c r="L66" s="27">
        <f t="shared" si="57"/>
        <v>0.73747143531088188</v>
      </c>
      <c r="M66" s="27">
        <f t="shared" si="58"/>
        <v>4.1653944020356235</v>
      </c>
      <c r="N66"/>
      <c r="O66" s="51">
        <f t="shared" si="59"/>
        <v>45.05931598084549</v>
      </c>
      <c r="P66" s="27">
        <f t="shared" si="60"/>
        <v>4.1653944020356235</v>
      </c>
      <c r="Q66" s="58">
        <f t="shared" si="61"/>
        <v>0.73747143531088188</v>
      </c>
      <c r="R66" s="156">
        <f t="shared" si="52"/>
        <v>1008.1018966992443</v>
      </c>
      <c r="S66" s="156">
        <f t="shared" si="53"/>
        <v>1122.6079027831229</v>
      </c>
      <c r="T66" s="153"/>
      <c r="U66" s="153"/>
      <c r="W66" s="1">
        <v>157</v>
      </c>
      <c r="X66" s="66">
        <v>10</v>
      </c>
      <c r="Y66" s="17">
        <v>0.9</v>
      </c>
      <c r="Z66">
        <v>1981</v>
      </c>
      <c r="AA66">
        <v>8224</v>
      </c>
      <c r="AB66">
        <v>1010</v>
      </c>
      <c r="AC66">
        <v>1269</v>
      </c>
      <c r="AD66" s="27">
        <f t="shared" si="62"/>
        <v>0.14463855516723637</v>
      </c>
      <c r="AE66" s="27">
        <f t="shared" si="63"/>
        <v>5.9581179200935079E-2</v>
      </c>
      <c r="AF66" s="29">
        <f t="shared" si="64"/>
        <v>2.4275879918295806</v>
      </c>
      <c r="AG66" s="29">
        <f t="shared" si="65"/>
        <v>0.73674960105263387</v>
      </c>
      <c r="AH66" s="29">
        <f t="shared" si="66"/>
        <v>4.1514386673397272</v>
      </c>
      <c r="AI66"/>
      <c r="AJ66" s="51">
        <f t="shared" si="67"/>
        <v>45.274015226203218</v>
      </c>
      <c r="AK66" s="29">
        <f t="shared" si="68"/>
        <v>4.1514386673397272</v>
      </c>
      <c r="AL66" s="58">
        <f t="shared" si="69"/>
        <v>0.73674960105263387</v>
      </c>
    </row>
    <row r="67" spans="1:38" x14ac:dyDescent="0.2">
      <c r="A67" s="1">
        <v>157</v>
      </c>
      <c r="B67" s="1">
        <v>173</v>
      </c>
      <c r="C67" s="1" t="s">
        <v>92</v>
      </c>
      <c r="D67" s="66">
        <v>10</v>
      </c>
      <c r="E67">
        <v>1302</v>
      </c>
      <c r="F67">
        <v>2178</v>
      </c>
      <c r="G67">
        <v>8658</v>
      </c>
      <c r="H67" s="17">
        <v>0.92300000000000004</v>
      </c>
      <c r="I67" s="25">
        <f t="shared" si="54"/>
        <v>0.1446504637784391</v>
      </c>
      <c r="J67" s="25">
        <f t="shared" si="55"/>
        <v>6.0650503107383298E-2</v>
      </c>
      <c r="K67" s="27">
        <f t="shared" si="56"/>
        <v>2.3849837407338845</v>
      </c>
      <c r="L67" s="27">
        <f t="shared" si="57"/>
        <v>0.72384941743668019</v>
      </c>
      <c r="M67" s="27">
        <f t="shared" si="58"/>
        <v>3.9752066115702478</v>
      </c>
      <c r="N67"/>
      <c r="O67" s="51">
        <f t="shared" si="59"/>
        <v>47.663232469414815</v>
      </c>
      <c r="P67" s="27">
        <f t="shared" si="60"/>
        <v>3.9752066115702478</v>
      </c>
      <c r="Q67" s="58">
        <f t="shared" si="61"/>
        <v>0.72384941743668019</v>
      </c>
      <c r="R67" s="156">
        <f t="shared" si="52"/>
        <v>1036.7683013447206</v>
      </c>
      <c r="S67" s="156">
        <f t="shared" si="53"/>
        <v>1123.2592647288413</v>
      </c>
      <c r="T67" s="153"/>
      <c r="U67" s="153"/>
      <c r="W67" s="1">
        <v>157</v>
      </c>
      <c r="X67" s="66">
        <v>10</v>
      </c>
      <c r="Y67" s="17">
        <v>0.92500000000000004</v>
      </c>
      <c r="Z67">
        <v>2207</v>
      </c>
      <c r="AA67">
        <v>8702</v>
      </c>
      <c r="AB67">
        <v>1038</v>
      </c>
      <c r="AC67">
        <v>1304</v>
      </c>
      <c r="AD67" s="27">
        <f t="shared" si="62"/>
        <v>0.14493995213930166</v>
      </c>
      <c r="AE67" s="27">
        <f t="shared" si="63"/>
        <v>6.1175713604068427E-2</v>
      </c>
      <c r="AF67" s="29">
        <f t="shared" si="64"/>
        <v>2.369240072577798</v>
      </c>
      <c r="AG67" s="29">
        <f t="shared" si="65"/>
        <v>0.71979034632077665</v>
      </c>
      <c r="AH67" s="29">
        <f t="shared" si="66"/>
        <v>3.9429089261440868</v>
      </c>
      <c r="AI67"/>
      <c r="AJ67" s="51">
        <f t="shared" si="67"/>
        <v>47.905457259049172</v>
      </c>
      <c r="AK67" s="29">
        <f t="shared" si="68"/>
        <v>3.9429089261440868</v>
      </c>
      <c r="AL67" s="58">
        <f t="shared" si="69"/>
        <v>0.71979034632077665</v>
      </c>
    </row>
    <row r="68" spans="1:38" x14ac:dyDescent="0.2">
      <c r="A68" s="1">
        <v>157</v>
      </c>
      <c r="B68" s="1">
        <v>173</v>
      </c>
      <c r="C68" s="1" t="s">
        <v>92</v>
      </c>
      <c r="D68" s="66">
        <v>10</v>
      </c>
      <c r="E68">
        <v>1338</v>
      </c>
      <c r="F68">
        <v>2452</v>
      </c>
      <c r="G68">
        <v>9140</v>
      </c>
      <c r="H68" s="17">
        <v>0.94899999999999995</v>
      </c>
      <c r="I68" s="25">
        <f t="shared" si="54"/>
        <v>0.14459663498176073</v>
      </c>
      <c r="J68" s="25">
        <f t="shared" si="55"/>
        <v>6.2916073425483596E-2</v>
      </c>
      <c r="K68" s="27">
        <f t="shared" si="56"/>
        <v>2.2982463321239806</v>
      </c>
      <c r="L68" s="27">
        <f t="shared" si="57"/>
        <v>0.69739456772998354</v>
      </c>
      <c r="M68" s="27">
        <f t="shared" si="58"/>
        <v>3.7275693311582381</v>
      </c>
      <c r="N68"/>
      <c r="O68" s="51">
        <f t="shared" si="59"/>
        <v>50.31669493768208</v>
      </c>
      <c r="P68" s="27">
        <f t="shared" si="60"/>
        <v>3.7275693311582381</v>
      </c>
      <c r="Q68" s="58">
        <f t="shared" si="61"/>
        <v>0.69739456772998354</v>
      </c>
      <c r="R68" s="156">
        <f t="shared" si="52"/>
        <v>1065.4347059901968</v>
      </c>
      <c r="S68" s="156">
        <f t="shared" si="53"/>
        <v>1122.6919978821884</v>
      </c>
      <c r="T68" s="153"/>
      <c r="U68" s="153"/>
      <c r="W68" s="1">
        <v>157</v>
      </c>
      <c r="X68" s="66">
        <v>10</v>
      </c>
      <c r="Y68" s="17">
        <v>0.95</v>
      </c>
      <c r="Z68">
        <v>2451</v>
      </c>
      <c r="AA68">
        <v>9124</v>
      </c>
      <c r="AB68">
        <v>1066</v>
      </c>
      <c r="AC68">
        <v>1340</v>
      </c>
      <c r="AD68" s="27">
        <f t="shared" si="62"/>
        <v>0.14391295716437194</v>
      </c>
      <c r="AE68" s="27">
        <f t="shared" si="63"/>
        <v>6.2609235559236379E-2</v>
      </c>
      <c r="AF68" s="29">
        <f t="shared" si="64"/>
        <v>2.298589910560588</v>
      </c>
      <c r="AG68" s="29">
        <f t="shared" si="65"/>
        <v>0.69584792427557129</v>
      </c>
      <c r="AH68" s="29">
        <f t="shared" si="66"/>
        <v>3.7225622195022439</v>
      </c>
      <c r="AI68"/>
      <c r="AJ68" s="51">
        <f t="shared" si="67"/>
        <v>50.228613195996857</v>
      </c>
      <c r="AK68" s="29">
        <f t="shared" si="68"/>
        <v>3.7225622195022439</v>
      </c>
      <c r="AL68" s="58">
        <f t="shared" si="69"/>
        <v>0.69584792427557129</v>
      </c>
    </row>
    <row r="69" spans="1:38" x14ac:dyDescent="0.2">
      <c r="A69" s="1">
        <v>157</v>
      </c>
      <c r="B69" s="1">
        <v>173</v>
      </c>
      <c r="C69" s="1" t="s">
        <v>92</v>
      </c>
      <c r="D69" s="66">
        <v>10</v>
      </c>
      <c r="E69">
        <v>1367</v>
      </c>
      <c r="F69">
        <v>2643</v>
      </c>
      <c r="G69">
        <v>9407</v>
      </c>
      <c r="H69" s="17">
        <v>0.96899999999999997</v>
      </c>
      <c r="I69" s="25">
        <f t="shared" si="54"/>
        <v>0.14257334280974654</v>
      </c>
      <c r="J69" s="25">
        <f t="shared" si="55"/>
        <v>6.3591798005908751E-2</v>
      </c>
      <c r="K69" s="27">
        <f t="shared" si="56"/>
        <v>2.2420083608345069</v>
      </c>
      <c r="L69" s="27">
        <f t="shared" si="57"/>
        <v>0.67555277970833028</v>
      </c>
      <c r="M69" s="27">
        <f t="shared" si="58"/>
        <v>3.5592130155126749</v>
      </c>
      <c r="N69"/>
      <c r="O69" s="51">
        <f t="shared" si="59"/>
        <v>51.78655900205419</v>
      </c>
      <c r="P69" s="27">
        <f t="shared" si="60"/>
        <v>3.5592130155126749</v>
      </c>
      <c r="Q69" s="58">
        <f t="shared" si="61"/>
        <v>0.67555277970833028</v>
      </c>
      <c r="R69" s="156">
        <f t="shared" si="52"/>
        <v>1088.5270875101635</v>
      </c>
      <c r="S69" s="156">
        <f t="shared" si="53"/>
        <v>1123.3509675027487</v>
      </c>
      <c r="T69" s="153"/>
      <c r="U69" s="153"/>
      <c r="W69" s="1">
        <v>157</v>
      </c>
      <c r="X69" s="66">
        <v>10</v>
      </c>
      <c r="Y69" s="17">
        <v>0.97499999999999998</v>
      </c>
      <c r="Z69">
        <v>2712</v>
      </c>
      <c r="AA69">
        <v>9510</v>
      </c>
      <c r="AB69">
        <v>1094</v>
      </c>
      <c r="AC69">
        <v>1375</v>
      </c>
      <c r="AD69" s="27">
        <f t="shared" si="62"/>
        <v>0.1424620987292152</v>
      </c>
      <c r="AE69" s="27">
        <f t="shared" si="63"/>
        <v>6.411964005973371E-2</v>
      </c>
      <c r="AF69" s="29">
        <f t="shared" si="64"/>
        <v>2.2218168816371682</v>
      </c>
      <c r="AG69" s="29">
        <f t="shared" si="65"/>
        <v>0.66920753551129608</v>
      </c>
      <c r="AH69" s="29">
        <f t="shared" si="66"/>
        <v>3.5066371681415931</v>
      </c>
      <c r="AI69"/>
      <c r="AJ69" s="51">
        <f t="shared" si="67"/>
        <v>52.353585214152794</v>
      </c>
      <c r="AK69" s="29">
        <f t="shared" si="68"/>
        <v>3.5066371681415931</v>
      </c>
      <c r="AL69" s="58">
        <f t="shared" si="69"/>
        <v>0.66920753551129608</v>
      </c>
    </row>
    <row r="70" spans="1:38" x14ac:dyDescent="0.2">
      <c r="A70" s="1">
        <v>157</v>
      </c>
      <c r="B70" s="1">
        <v>173</v>
      </c>
      <c r="C70" s="1" t="s">
        <v>92</v>
      </c>
      <c r="D70" s="66">
        <v>10</v>
      </c>
      <c r="E70">
        <v>1407</v>
      </c>
      <c r="F70">
        <v>2958</v>
      </c>
      <c r="G70">
        <v>9818</v>
      </c>
      <c r="H70" s="17">
        <v>0.998</v>
      </c>
      <c r="I70" s="25">
        <f t="shared" si="54"/>
        <v>0.14046206545442472</v>
      </c>
      <c r="J70" s="25">
        <f t="shared" si="55"/>
        <v>6.5271765884581293E-2</v>
      </c>
      <c r="K70" s="27">
        <f t="shared" si="56"/>
        <v>2.1519574895951319</v>
      </c>
      <c r="L70" s="27">
        <f t="shared" si="57"/>
        <v>0.64360010221370045</v>
      </c>
      <c r="M70" s="27">
        <f t="shared" si="58"/>
        <v>3.319134550371873</v>
      </c>
      <c r="N70"/>
      <c r="O70" s="51">
        <f t="shared" si="59"/>
        <v>54.049158741593288</v>
      </c>
      <c r="P70" s="27">
        <f t="shared" si="60"/>
        <v>3.319134550371873</v>
      </c>
      <c r="Q70" s="58">
        <f t="shared" si="61"/>
        <v>0.64360010221370045</v>
      </c>
      <c r="R70" s="156">
        <f t="shared" si="52"/>
        <v>1120.3786482273592</v>
      </c>
      <c r="S70" s="156">
        <f t="shared" si="53"/>
        <v>1122.623896019398</v>
      </c>
      <c r="T70" s="153"/>
      <c r="U70" s="153"/>
      <c r="W70" s="1">
        <v>157</v>
      </c>
      <c r="X70" s="66">
        <v>10</v>
      </c>
      <c r="Y70" s="17">
        <v>1</v>
      </c>
      <c r="Z70">
        <v>2972</v>
      </c>
      <c r="AA70">
        <v>9835</v>
      </c>
      <c r="AB70">
        <v>1122</v>
      </c>
      <c r="AC70">
        <v>1410</v>
      </c>
      <c r="AD70" s="27">
        <f t="shared" si="62"/>
        <v>0.14010716852584065</v>
      </c>
      <c r="AE70" s="27">
        <f t="shared" si="63"/>
        <v>6.5162982272890219E-2</v>
      </c>
      <c r="AF70" s="29">
        <f t="shared" si="64"/>
        <v>2.1501036883041724</v>
      </c>
      <c r="AG70" s="29">
        <f t="shared" si="65"/>
        <v>0.64223278772810188</v>
      </c>
      <c r="AH70" s="29">
        <f t="shared" si="66"/>
        <v>3.3092193808882908</v>
      </c>
      <c r="AI70"/>
      <c r="AJ70" s="51">
        <f t="shared" si="67"/>
        <v>54.142745592133835</v>
      </c>
      <c r="AK70" s="29">
        <f t="shared" si="68"/>
        <v>3.3092193808882908</v>
      </c>
      <c r="AL70" s="58">
        <f t="shared" si="69"/>
        <v>0.64223278772810188</v>
      </c>
    </row>
    <row r="71" spans="1:38" x14ac:dyDescent="0.2">
      <c r="A71" s="1">
        <v>157</v>
      </c>
      <c r="B71" s="1">
        <v>173</v>
      </c>
      <c r="C71" s="1" t="s">
        <v>92</v>
      </c>
      <c r="D71" s="66">
        <v>10</v>
      </c>
      <c r="E71">
        <v>1434</v>
      </c>
      <c r="F71">
        <v>3164</v>
      </c>
      <c r="G71">
        <v>10085</v>
      </c>
      <c r="H71" s="17">
        <v>1.0169999999999999</v>
      </c>
      <c r="I71" s="25">
        <f t="shared" si="54"/>
        <v>0.1388998629713443</v>
      </c>
      <c r="J71" s="25">
        <f t="shared" si="55"/>
        <v>6.5947525712656441E-2</v>
      </c>
      <c r="K71" s="27">
        <f t="shared" si="56"/>
        <v>2.1062179584500633</v>
      </c>
      <c r="L71" s="27">
        <f t="shared" si="57"/>
        <v>0.62640773439387853</v>
      </c>
      <c r="M71" s="27">
        <f t="shared" si="58"/>
        <v>3.1874209860935525</v>
      </c>
      <c r="N71"/>
      <c r="O71" s="51">
        <f t="shared" si="59"/>
        <v>55.519022805965399</v>
      </c>
      <c r="P71" s="27">
        <f t="shared" si="60"/>
        <v>3.1874209860935525</v>
      </c>
      <c r="Q71" s="58">
        <f t="shared" si="61"/>
        <v>0.62640773439387853</v>
      </c>
      <c r="R71" s="156">
        <f t="shared" si="52"/>
        <v>1141.8784517114664</v>
      </c>
      <c r="S71" s="156">
        <f t="shared" si="53"/>
        <v>1122.7910046327104</v>
      </c>
      <c r="T71" s="153"/>
      <c r="U71" s="153"/>
      <c r="AD71" s="27"/>
      <c r="AE71" s="27"/>
      <c r="AG71" s="29"/>
      <c r="AH71" s="29"/>
      <c r="AI71"/>
      <c r="AL71" s="58"/>
    </row>
    <row r="72" spans="1:38" x14ac:dyDescent="0.2">
      <c r="A72" s="1">
        <v>157</v>
      </c>
      <c r="B72" s="1">
        <v>173</v>
      </c>
      <c r="C72" s="1" t="s">
        <v>92</v>
      </c>
      <c r="D72" s="66">
        <v>10</v>
      </c>
      <c r="E72">
        <v>1460</v>
      </c>
      <c r="F72">
        <v>3376</v>
      </c>
      <c r="G72">
        <v>10291</v>
      </c>
      <c r="H72" s="17">
        <v>1.0349999999999999</v>
      </c>
      <c r="I72" s="25">
        <f t="shared" si="54"/>
        <v>0.13673386312466779</v>
      </c>
      <c r="J72" s="25">
        <f t="shared" si="55"/>
        <v>6.6673515628776603E-2</v>
      </c>
      <c r="K72" s="27">
        <f t="shared" si="56"/>
        <v>2.0507972593791473</v>
      </c>
      <c r="L72" s="27">
        <f t="shared" si="57"/>
        <v>0.60515086968057707</v>
      </c>
      <c r="M72" s="27">
        <f t="shared" si="58"/>
        <v>3.048281990521327</v>
      </c>
      <c r="N72"/>
      <c r="O72" s="51">
        <f t="shared" si="59"/>
        <v>56.653075230162614</v>
      </c>
      <c r="P72" s="27">
        <f t="shared" si="60"/>
        <v>3.048281990521327</v>
      </c>
      <c r="Q72" s="58">
        <f t="shared" si="61"/>
        <v>0.60515086968057707</v>
      </c>
      <c r="R72" s="156">
        <f t="shared" si="52"/>
        <v>1162.5819661776436</v>
      </c>
      <c r="S72" s="156">
        <f t="shared" si="53"/>
        <v>1123.2676001716363</v>
      </c>
      <c r="T72" s="153"/>
      <c r="U72" s="153"/>
      <c r="AD72" s="27"/>
      <c r="AE72" s="27"/>
      <c r="AG72" s="29"/>
      <c r="AH72" s="29"/>
      <c r="AI72"/>
      <c r="AL72" s="58"/>
    </row>
    <row r="73" spans="1:38" x14ac:dyDescent="0.2">
      <c r="A73" s="1">
        <v>157</v>
      </c>
      <c r="B73" s="1">
        <v>173</v>
      </c>
      <c r="C73" s="1" t="s">
        <v>92</v>
      </c>
      <c r="D73" s="66">
        <v>10</v>
      </c>
      <c r="E73">
        <v>1495</v>
      </c>
      <c r="F73">
        <v>3702</v>
      </c>
      <c r="G73">
        <v>10681</v>
      </c>
      <c r="H73" s="17">
        <v>1.06</v>
      </c>
      <c r="I73" s="25">
        <f t="shared" si="54"/>
        <v>0.13534859352360856</v>
      </c>
      <c r="J73" s="25">
        <f t="shared" si="55"/>
        <v>6.8096112821955643E-2</v>
      </c>
      <c r="K73" s="27">
        <f t="shared" si="56"/>
        <v>1.9876111559773098</v>
      </c>
      <c r="L73" s="27">
        <f t="shared" si="57"/>
        <v>0.58352731547169712</v>
      </c>
      <c r="M73" s="27">
        <f t="shared" si="58"/>
        <v>2.8851971907077254</v>
      </c>
      <c r="N73"/>
      <c r="O73" s="51">
        <f t="shared" si="59"/>
        <v>58.800067683739854</v>
      </c>
      <c r="P73" s="27">
        <f t="shared" si="60"/>
        <v>2.8851971907077254</v>
      </c>
      <c r="Q73" s="58">
        <f t="shared" si="61"/>
        <v>0.58352731547169712</v>
      </c>
      <c r="R73" s="156">
        <f t="shared" si="52"/>
        <v>1190.4520818051899</v>
      </c>
      <c r="S73" s="156">
        <f t="shared" si="53"/>
        <v>1123.0680017030093</v>
      </c>
      <c r="T73" s="153"/>
      <c r="U73" s="153"/>
      <c r="AD73" s="27"/>
      <c r="AE73" s="27"/>
      <c r="AG73" s="29"/>
      <c r="AH73" s="29"/>
      <c r="AI73"/>
      <c r="AL73" s="58"/>
    </row>
    <row r="74" spans="1:38" x14ac:dyDescent="0.2">
      <c r="E74"/>
      <c r="F74"/>
      <c r="G74"/>
      <c r="H74" s="17"/>
      <c r="I74" s="25"/>
      <c r="J74" s="25"/>
      <c r="K74" s="27"/>
      <c r="L74" s="27"/>
      <c r="M74" s="27"/>
      <c r="N74"/>
      <c r="O74" s="51"/>
      <c r="P74" s="27"/>
      <c r="Q74" s="58"/>
      <c r="R74" s="156"/>
      <c r="T74" s="153"/>
      <c r="U74" s="153"/>
      <c r="AD74" s="27"/>
      <c r="AE74" s="27"/>
      <c r="AG74" s="29"/>
      <c r="AH74" s="29"/>
      <c r="AI74"/>
      <c r="AL74" s="58"/>
    </row>
    <row r="75" spans="1:38" x14ac:dyDescent="0.2">
      <c r="E75"/>
      <c r="F75"/>
      <c r="G75"/>
      <c r="H75" s="17"/>
      <c r="I75" s="25"/>
      <c r="J75" s="25"/>
      <c r="K75" s="27"/>
      <c r="L75" s="27"/>
      <c r="M75" s="27"/>
      <c r="N75"/>
      <c r="O75" s="51"/>
      <c r="P75" s="27"/>
      <c r="Q75" s="58"/>
      <c r="R75" s="156"/>
      <c r="T75" s="153"/>
      <c r="U75" s="153"/>
      <c r="AD75" s="27"/>
      <c r="AE75" s="27"/>
      <c r="AG75" s="29"/>
      <c r="AH75" s="29"/>
      <c r="AI75"/>
      <c r="AL75" s="58"/>
    </row>
    <row r="76" spans="1:38" x14ac:dyDescent="0.2">
      <c r="A76" s="1">
        <v>158</v>
      </c>
      <c r="B76" s="1">
        <v>174</v>
      </c>
      <c r="C76" s="1" t="s">
        <v>92</v>
      </c>
      <c r="D76" s="66">
        <v>12</v>
      </c>
      <c r="E76">
        <v>767</v>
      </c>
      <c r="F76">
        <v>488</v>
      </c>
      <c r="G76">
        <v>3340</v>
      </c>
      <c r="H76" s="17">
        <v>0.54300000000000004</v>
      </c>
      <c r="I76" s="25">
        <f t="shared" ref="I76:I87" si="70">0.1515*(G76/1000)/(E76/1000)^2/($D$4/10)^4</f>
        <v>0.16079774586585921</v>
      </c>
      <c r="J76" s="25">
        <f t="shared" ref="J76:J87" si="71">0.5*(F76/1000)/(E76/1000)^3/($D$4/10)^5</f>
        <v>6.6472684054557959E-2</v>
      </c>
      <c r="K76" s="27">
        <f t="shared" ref="K76:K87" si="72">I76/J76</f>
        <v>2.4190048612131148</v>
      </c>
      <c r="L76" s="27">
        <f t="shared" ref="L76:L87" si="73">0.798*I76^1.5/J76</f>
        <v>0.77406888503322169</v>
      </c>
      <c r="M76" s="27">
        <f t="shared" ref="M76:M87" si="74">G76/F76</f>
        <v>6.8442622950819674</v>
      </c>
      <c r="N76"/>
      <c r="O76" s="51">
        <f t="shared" ref="O76:O87" si="75">G76/(PI()*$D$4^2/4)</f>
        <v>18.387063576789732</v>
      </c>
      <c r="P76" s="27">
        <f t="shared" ref="P76:P87" si="76">M76</f>
        <v>6.8442622950819674</v>
      </c>
      <c r="Q76" s="58">
        <f t="shared" ref="Q76:Q87" si="77">L76</f>
        <v>0.77406888503322169</v>
      </c>
      <c r="R76" s="156">
        <f t="shared" si="52"/>
        <v>610.75367675222788</v>
      </c>
      <c r="S76" s="156">
        <f t="shared" si="53"/>
        <v>1124.7765686044711</v>
      </c>
      <c r="T76" s="153"/>
      <c r="U76" s="153"/>
      <c r="W76" s="1">
        <v>158</v>
      </c>
      <c r="X76" s="66">
        <v>12</v>
      </c>
      <c r="Y76" s="17">
        <v>0.72499999999999998</v>
      </c>
      <c r="Z76">
        <v>1241</v>
      </c>
      <c r="AA76">
        <v>6093</v>
      </c>
      <c r="AB76">
        <v>815</v>
      </c>
      <c r="AC76">
        <v>1024</v>
      </c>
      <c r="AD76" s="27">
        <f t="shared" ref="AD76:AD86" si="78">0.1515*(AA76/1000)/(AC76/1000)^2/($D$4/10)^4</f>
        <v>0.16457182387449842</v>
      </c>
      <c r="AE76" s="27">
        <f t="shared" ref="AE76:AE86" si="79">0.5*(Z76/1000)/(AC76/1000)^3/($D$4/10)^5</f>
        <v>7.1036474027647734E-2</v>
      </c>
      <c r="AF76" s="29">
        <f t="shared" ref="AF76:AF86" si="80">AD76/AE76</f>
        <v>2.3167228684583399</v>
      </c>
      <c r="AG76" s="29">
        <f t="shared" ref="AG76:AG86" si="81">0.798*AD76^1.5/AE76</f>
        <v>0.74998869677165991</v>
      </c>
      <c r="AH76" s="29">
        <f t="shared" ref="AH76:AH86" si="82">AA76/Z76</f>
        <v>4.9097502014504428</v>
      </c>
      <c r="AI76"/>
      <c r="AJ76" s="51">
        <f t="shared" ref="AJ76:AJ86" si="83">AA76/(PI()*$D$4^2/4)</f>
        <v>33.54262825550294</v>
      </c>
      <c r="AK76" s="29">
        <f t="shared" ref="AK76:AK86" si="84">AH76</f>
        <v>4.9097502014504428</v>
      </c>
      <c r="AL76" s="58">
        <f t="shared" ref="AL76:AL86" si="85">AG76</f>
        <v>0.74998869677165991</v>
      </c>
    </row>
    <row r="77" spans="1:38" x14ac:dyDescent="0.2">
      <c r="A77" s="1">
        <v>158</v>
      </c>
      <c r="B77" s="1">
        <v>174</v>
      </c>
      <c r="C77" s="1" t="s">
        <v>92</v>
      </c>
      <c r="D77" s="66">
        <v>12</v>
      </c>
      <c r="E77">
        <v>895</v>
      </c>
      <c r="F77">
        <v>795</v>
      </c>
      <c r="G77">
        <v>4578</v>
      </c>
      <c r="H77" s="17">
        <v>0.63300000000000001</v>
      </c>
      <c r="I77" s="25">
        <f t="shared" si="70"/>
        <v>0.16186536656672904</v>
      </c>
      <c r="J77" s="25">
        <f t="shared" si="71"/>
        <v>6.8156535701642387E-2</v>
      </c>
      <c r="K77" s="27">
        <f t="shared" si="72"/>
        <v>2.3749060145207546</v>
      </c>
      <c r="L77" s="27">
        <f t="shared" si="73"/>
        <v>0.76247618971594699</v>
      </c>
      <c r="M77" s="27">
        <f t="shared" si="74"/>
        <v>5.7584905660377359</v>
      </c>
      <c r="N77"/>
      <c r="O77" s="51">
        <f t="shared" si="75"/>
        <v>25.202388339683647</v>
      </c>
      <c r="P77" s="27">
        <f t="shared" si="76"/>
        <v>5.7584905660377359</v>
      </c>
      <c r="Q77" s="58">
        <f t="shared" si="77"/>
        <v>0.76247618971594699</v>
      </c>
      <c r="R77" s="156">
        <f t="shared" si="52"/>
        <v>712.67867104725406</v>
      </c>
      <c r="S77" s="156">
        <f t="shared" si="53"/>
        <v>1125.8746777997694</v>
      </c>
      <c r="T77" s="153"/>
      <c r="U77" s="153"/>
      <c r="W77" s="1">
        <v>158</v>
      </c>
      <c r="X77" s="66">
        <v>12</v>
      </c>
      <c r="Y77" s="17">
        <v>0.75</v>
      </c>
      <c r="Z77">
        <v>1398</v>
      </c>
      <c r="AA77">
        <v>6564</v>
      </c>
      <c r="AB77">
        <v>843</v>
      </c>
      <c r="AC77">
        <v>1060</v>
      </c>
      <c r="AD77" s="27">
        <f t="shared" si="78"/>
        <v>0.16545544319489919</v>
      </c>
      <c r="AE77" s="27">
        <f t="shared" si="79"/>
        <v>7.2143807752565695E-2</v>
      </c>
      <c r="AF77" s="29">
        <f t="shared" si="80"/>
        <v>2.2934115671072961</v>
      </c>
      <c r="AG77" s="29">
        <f t="shared" si="81"/>
        <v>0.74443266203375402</v>
      </c>
      <c r="AH77" s="29">
        <f t="shared" si="82"/>
        <v>4.6952789699570818</v>
      </c>
      <c r="AI77"/>
      <c r="AJ77" s="51">
        <f t="shared" si="83"/>
        <v>36.135534526361617</v>
      </c>
      <c r="AK77" s="29">
        <f t="shared" si="84"/>
        <v>4.6952789699570818</v>
      </c>
      <c r="AL77" s="58">
        <f t="shared" si="85"/>
        <v>0.74443266203375402</v>
      </c>
    </row>
    <row r="78" spans="1:38" x14ac:dyDescent="0.2">
      <c r="A78" s="1">
        <v>158</v>
      </c>
      <c r="B78" s="1">
        <v>174</v>
      </c>
      <c r="C78" s="1" t="s">
        <v>92</v>
      </c>
      <c r="D78" s="66">
        <v>12</v>
      </c>
      <c r="E78">
        <v>1016</v>
      </c>
      <c r="F78">
        <v>1203</v>
      </c>
      <c r="G78">
        <v>6000</v>
      </c>
      <c r="H78" s="17">
        <v>0.71899999999999997</v>
      </c>
      <c r="I78" s="25">
        <f t="shared" si="70"/>
        <v>0.16462206756644579</v>
      </c>
      <c r="J78" s="25">
        <f t="shared" si="71"/>
        <v>7.0500790814724962E-2</v>
      </c>
      <c r="K78" s="27">
        <f t="shared" si="72"/>
        <v>2.3350385955112212</v>
      </c>
      <c r="L78" s="27">
        <f t="shared" si="73"/>
        <v>0.75603339736925501</v>
      </c>
      <c r="M78" s="27">
        <f t="shared" si="74"/>
        <v>4.9875311720698257</v>
      </c>
      <c r="N78"/>
      <c r="O78" s="51">
        <f t="shared" si="75"/>
        <v>33.0306531319576</v>
      </c>
      <c r="P78" s="27">
        <f t="shared" si="76"/>
        <v>4.9875311720698257</v>
      </c>
      <c r="Q78" s="58">
        <f t="shared" si="77"/>
        <v>0.75603339736925501</v>
      </c>
      <c r="R78" s="156">
        <f>E78*(PI()/30)*($D$4/2)</f>
        <v>809.02964221677109</v>
      </c>
      <c r="S78" s="156">
        <f>R78/H78</f>
        <v>1125.2150795782629</v>
      </c>
      <c r="T78" s="153"/>
      <c r="U78" s="153"/>
      <c r="W78" s="1">
        <v>158</v>
      </c>
      <c r="X78" s="66">
        <v>12</v>
      </c>
      <c r="Y78" s="17">
        <v>0.77500000000000002</v>
      </c>
      <c r="Z78">
        <v>1568</v>
      </c>
      <c r="AA78">
        <v>7056</v>
      </c>
      <c r="AB78">
        <v>872</v>
      </c>
      <c r="AC78">
        <v>1095</v>
      </c>
      <c r="AD78" s="27">
        <f t="shared" si="78"/>
        <v>0.16666889311396679</v>
      </c>
      <c r="AE78" s="27">
        <f t="shared" si="79"/>
        <v>7.3402894510038064E-2</v>
      </c>
      <c r="AF78" s="29">
        <f t="shared" si="80"/>
        <v>2.2706038259999994</v>
      </c>
      <c r="AG78" s="29">
        <f t="shared" si="81"/>
        <v>0.7397271048083387</v>
      </c>
      <c r="AH78" s="29">
        <f t="shared" si="82"/>
        <v>4.5</v>
      </c>
      <c r="AI78"/>
      <c r="AJ78" s="51">
        <f t="shared" si="83"/>
        <v>38.844048083182138</v>
      </c>
      <c r="AK78" s="29">
        <f t="shared" si="84"/>
        <v>4.5</v>
      </c>
      <c r="AL78" s="58">
        <f t="shared" si="85"/>
        <v>0.7397271048083387</v>
      </c>
    </row>
    <row r="79" spans="1:38" x14ac:dyDescent="0.2">
      <c r="A79" s="1">
        <v>158</v>
      </c>
      <c r="B79" s="1">
        <v>174</v>
      </c>
      <c r="C79" s="1" t="s">
        <v>92</v>
      </c>
      <c r="D79" s="66">
        <v>12</v>
      </c>
      <c r="E79">
        <v>1143</v>
      </c>
      <c r="F79">
        <v>1800</v>
      </c>
      <c r="G79">
        <v>7712</v>
      </c>
      <c r="H79" s="17">
        <v>0.80900000000000005</v>
      </c>
      <c r="I79" s="25">
        <f t="shared" si="70"/>
        <v>0.16718556511241878</v>
      </c>
      <c r="J79" s="25">
        <f t="shared" si="71"/>
        <v>7.4087220009932314E-2</v>
      </c>
      <c r="K79" s="27">
        <f t="shared" si="72"/>
        <v>2.2566046490880001</v>
      </c>
      <c r="L79" s="27">
        <f t="shared" si="73"/>
        <v>0.73630501529079262</v>
      </c>
      <c r="M79" s="27">
        <f t="shared" si="74"/>
        <v>4.2844444444444445</v>
      </c>
      <c r="N79"/>
      <c r="O79" s="51">
        <f t="shared" si="75"/>
        <v>42.455399492276172</v>
      </c>
      <c r="P79" s="27">
        <f t="shared" si="76"/>
        <v>4.2844444444444445</v>
      </c>
      <c r="Q79" s="58">
        <f t="shared" si="77"/>
        <v>0.73630501529079262</v>
      </c>
      <c r="R79" s="156">
        <f>E79*(PI()/30)*($D$4/2)</f>
        <v>910.1583474938675</v>
      </c>
      <c r="S79" s="156">
        <f>R79/H79</f>
        <v>1125.0412206351884</v>
      </c>
      <c r="T79" s="153"/>
      <c r="U79" s="153"/>
      <c r="W79" s="1">
        <v>158</v>
      </c>
      <c r="X79" s="66">
        <v>12</v>
      </c>
      <c r="Y79" s="17">
        <v>0.8</v>
      </c>
      <c r="Z79">
        <v>1752</v>
      </c>
      <c r="AA79">
        <v>7572</v>
      </c>
      <c r="AB79">
        <v>900</v>
      </c>
      <c r="AC79">
        <v>1130</v>
      </c>
      <c r="AD79" s="27">
        <f t="shared" si="78"/>
        <v>0.16794919854810153</v>
      </c>
      <c r="AE79" s="27">
        <f t="shared" si="79"/>
        <v>7.4629108972370226E-2</v>
      </c>
      <c r="AF79" s="29">
        <f t="shared" si="80"/>
        <v>2.2504516114520543</v>
      </c>
      <c r="AG79" s="29">
        <f t="shared" si="81"/>
        <v>0.73597241784680356</v>
      </c>
      <c r="AH79" s="29">
        <f t="shared" si="82"/>
        <v>4.3219178082191778</v>
      </c>
      <c r="AI79"/>
      <c r="AJ79" s="51">
        <f t="shared" si="83"/>
        <v>41.684684252530495</v>
      </c>
      <c r="AK79" s="29">
        <f t="shared" si="84"/>
        <v>4.3219178082191778</v>
      </c>
      <c r="AL79" s="58">
        <f t="shared" si="85"/>
        <v>0.73597241784680356</v>
      </c>
    </row>
    <row r="80" spans="1:38" x14ac:dyDescent="0.2">
      <c r="A80" s="1">
        <v>158</v>
      </c>
      <c r="B80" s="1">
        <v>174</v>
      </c>
      <c r="C80" s="1" t="s">
        <v>92</v>
      </c>
      <c r="D80" s="66">
        <v>12</v>
      </c>
      <c r="E80">
        <v>1182</v>
      </c>
      <c r="F80">
        <v>2038</v>
      </c>
      <c r="G80">
        <v>8351</v>
      </c>
      <c r="H80" s="17">
        <v>0.83599999999999997</v>
      </c>
      <c r="I80" s="25">
        <f t="shared" si="70"/>
        <v>0.16928861347575272</v>
      </c>
      <c r="J80" s="25">
        <f t="shared" si="71"/>
        <v>7.5850986778211338E-2</v>
      </c>
      <c r="K80" s="27">
        <f t="shared" si="72"/>
        <v>2.2318577604105991</v>
      </c>
      <c r="L80" s="27">
        <f t="shared" si="73"/>
        <v>0.73279631759016828</v>
      </c>
      <c r="M80" s="27">
        <f t="shared" si="74"/>
        <v>4.0976447497546618</v>
      </c>
      <c r="N80"/>
      <c r="O80" s="51">
        <f t="shared" si="75"/>
        <v>45.973164050829652</v>
      </c>
      <c r="P80" s="27">
        <f t="shared" si="76"/>
        <v>4.0976447497546618</v>
      </c>
      <c r="Q80" s="58">
        <f t="shared" si="77"/>
        <v>0.73279631759016828</v>
      </c>
      <c r="R80" s="156">
        <f t="shared" si="52"/>
        <v>941.21361919313335</v>
      </c>
      <c r="S80" s="156">
        <f t="shared" si="53"/>
        <v>1125.85361147504</v>
      </c>
      <c r="T80" s="153"/>
      <c r="U80" s="153"/>
      <c r="W80" s="1">
        <v>158</v>
      </c>
      <c r="X80" s="66">
        <v>12</v>
      </c>
      <c r="Y80" s="17">
        <v>0.82499999999999996</v>
      </c>
      <c r="Z80">
        <v>1951</v>
      </c>
      <c r="AA80">
        <v>8118</v>
      </c>
      <c r="AB80">
        <v>928</v>
      </c>
      <c r="AC80">
        <v>1166</v>
      </c>
      <c r="AD80" s="27">
        <f t="shared" si="78"/>
        <v>0.16911267669081448</v>
      </c>
      <c r="AE80" s="27">
        <f t="shared" si="79"/>
        <v>7.5643410800045857E-2</v>
      </c>
      <c r="AF80" s="29">
        <f t="shared" si="80"/>
        <v>2.2356564161000518</v>
      </c>
      <c r="AG80" s="29">
        <f t="shared" si="81"/>
        <v>0.73366201368989881</v>
      </c>
      <c r="AH80" s="29">
        <f t="shared" si="82"/>
        <v>4.1609431060994364</v>
      </c>
      <c r="AI80"/>
      <c r="AJ80" s="51">
        <f t="shared" si="83"/>
        <v>44.690473687538635</v>
      </c>
      <c r="AK80" s="29">
        <f t="shared" si="84"/>
        <v>4.1609431060994364</v>
      </c>
      <c r="AL80" s="58">
        <f t="shared" si="85"/>
        <v>0.73366201368989881</v>
      </c>
    </row>
    <row r="81" spans="1:38" x14ac:dyDescent="0.2">
      <c r="A81" s="1">
        <v>158</v>
      </c>
      <c r="B81" s="1">
        <v>174</v>
      </c>
      <c r="C81" s="1" t="s">
        <v>92</v>
      </c>
      <c r="D81" s="66">
        <v>12</v>
      </c>
      <c r="E81">
        <v>1208</v>
      </c>
      <c r="F81">
        <v>2220</v>
      </c>
      <c r="G81">
        <v>8825</v>
      </c>
      <c r="H81" s="17">
        <v>0.85499999999999998</v>
      </c>
      <c r="I81" s="25">
        <f t="shared" si="70"/>
        <v>0.17127937237878074</v>
      </c>
      <c r="J81" s="25">
        <f t="shared" si="71"/>
        <v>7.7403688523927247E-2</v>
      </c>
      <c r="K81" s="27">
        <f t="shared" si="72"/>
        <v>2.2128063357837835</v>
      </c>
      <c r="L81" s="27">
        <f t="shared" si="73"/>
        <v>0.73080048862006086</v>
      </c>
      <c r="M81" s="27">
        <f t="shared" si="74"/>
        <v>3.9752252252252251</v>
      </c>
      <c r="N81"/>
      <c r="O81" s="51">
        <f t="shared" si="75"/>
        <v>48.582585648254302</v>
      </c>
      <c r="P81" s="27">
        <f t="shared" si="76"/>
        <v>3.9752252252252251</v>
      </c>
      <c r="Q81" s="58">
        <f t="shared" si="77"/>
        <v>0.73080048862006086</v>
      </c>
      <c r="R81" s="156">
        <f t="shared" si="52"/>
        <v>961.91713365931059</v>
      </c>
      <c r="S81" s="156">
        <f t="shared" si="53"/>
        <v>1125.0492791336967</v>
      </c>
      <c r="T81" s="153"/>
      <c r="U81" s="153"/>
      <c r="W81" s="1">
        <v>158</v>
      </c>
      <c r="X81" s="66">
        <v>12</v>
      </c>
      <c r="Y81" s="17">
        <v>0.85</v>
      </c>
      <c r="Z81">
        <v>2176</v>
      </c>
      <c r="AA81">
        <v>8698</v>
      </c>
      <c r="AB81">
        <v>956</v>
      </c>
      <c r="AC81">
        <v>1201</v>
      </c>
      <c r="AD81" s="27">
        <f t="shared" si="78"/>
        <v>0.17078809954992927</v>
      </c>
      <c r="AE81" s="27">
        <f t="shared" si="79"/>
        <v>7.7203920325665601E-2</v>
      </c>
      <c r="AF81" s="29">
        <f t="shared" si="80"/>
        <v>2.2121687451816179</v>
      </c>
      <c r="AG81" s="29">
        <f t="shared" si="81"/>
        <v>0.72954140692048264</v>
      </c>
      <c r="AH81" s="29">
        <f t="shared" si="82"/>
        <v>3.9972426470588234</v>
      </c>
      <c r="AJ81" s="51">
        <f t="shared" si="83"/>
        <v>47.883436823627868</v>
      </c>
      <c r="AK81" s="29">
        <f t="shared" si="84"/>
        <v>3.9972426470588234</v>
      </c>
      <c r="AL81" s="58">
        <f t="shared" si="85"/>
        <v>0.72954140692048264</v>
      </c>
    </row>
    <row r="82" spans="1:38" x14ac:dyDescent="0.2">
      <c r="A82" s="1">
        <v>158</v>
      </c>
      <c r="B82" s="1">
        <v>174</v>
      </c>
      <c r="C82" s="1" t="s">
        <v>92</v>
      </c>
      <c r="D82" s="66">
        <v>12</v>
      </c>
      <c r="E82">
        <v>1240</v>
      </c>
      <c r="F82">
        <v>2482</v>
      </c>
      <c r="G82">
        <v>9463</v>
      </c>
      <c r="H82" s="17">
        <v>0.878</v>
      </c>
      <c r="I82" s="25">
        <f t="shared" si="70"/>
        <v>0.17430493658532506</v>
      </c>
      <c r="J82" s="25">
        <f t="shared" si="71"/>
        <v>8.0010356727886672E-2</v>
      </c>
      <c r="K82" s="27">
        <f t="shared" si="72"/>
        <v>2.1785296768283637</v>
      </c>
      <c r="L82" s="27">
        <f t="shared" si="73"/>
        <v>0.72580710525123648</v>
      </c>
      <c r="M82" s="27">
        <f t="shared" si="74"/>
        <v>3.8126510878323931</v>
      </c>
      <c r="N82"/>
      <c r="O82" s="51">
        <f t="shared" si="75"/>
        <v>52.094845097952465</v>
      </c>
      <c r="P82" s="27">
        <f t="shared" si="76"/>
        <v>3.8126510878323931</v>
      </c>
      <c r="Q82" s="58">
        <f t="shared" si="77"/>
        <v>0.72580710525123648</v>
      </c>
      <c r="R82" s="156">
        <f t="shared" si="52"/>
        <v>987.3983822330672</v>
      </c>
      <c r="S82" s="156">
        <f t="shared" si="53"/>
        <v>1124.5995241834478</v>
      </c>
      <c r="T82" s="153"/>
      <c r="U82" s="153"/>
      <c r="W82" s="1">
        <v>158</v>
      </c>
      <c r="X82" s="66">
        <v>12</v>
      </c>
      <c r="Y82" s="17">
        <v>0.875</v>
      </c>
      <c r="Z82">
        <v>2441</v>
      </c>
      <c r="AA82">
        <v>9357</v>
      </c>
      <c r="AB82">
        <v>984</v>
      </c>
      <c r="AC82">
        <v>1236</v>
      </c>
      <c r="AD82" s="27">
        <f t="shared" si="78"/>
        <v>0.17346981102718528</v>
      </c>
      <c r="AE82" s="27">
        <f t="shared" si="79"/>
        <v>7.9455113469886207E-2</v>
      </c>
      <c r="AF82" s="29">
        <f t="shared" si="80"/>
        <v>2.1832428833284721</v>
      </c>
      <c r="AG82" s="29">
        <f t="shared" si="81"/>
        <v>0.72563278624929906</v>
      </c>
      <c r="AH82" s="29">
        <f t="shared" si="82"/>
        <v>3.833265055305203</v>
      </c>
      <c r="AI82"/>
      <c r="AJ82" s="51">
        <f t="shared" si="83"/>
        <v>51.511303559287875</v>
      </c>
      <c r="AK82" s="29">
        <f t="shared" si="84"/>
        <v>3.833265055305203</v>
      </c>
      <c r="AL82" s="58">
        <f t="shared" si="85"/>
        <v>0.72563278624929906</v>
      </c>
    </row>
    <row r="83" spans="1:38" x14ac:dyDescent="0.2">
      <c r="A83" s="1">
        <v>158</v>
      </c>
      <c r="B83" s="1">
        <v>174</v>
      </c>
      <c r="C83" s="1" t="s">
        <v>92</v>
      </c>
      <c r="D83" s="66">
        <v>12</v>
      </c>
      <c r="E83">
        <v>1266</v>
      </c>
      <c r="F83">
        <v>2678</v>
      </c>
      <c r="G83">
        <v>9896</v>
      </c>
      <c r="H83" s="17">
        <v>0.89600000000000002</v>
      </c>
      <c r="I83" s="25">
        <f t="shared" si="70"/>
        <v>0.1748704761894504</v>
      </c>
      <c r="J83" s="25">
        <f t="shared" si="71"/>
        <v>8.1118318701746905E-2</v>
      </c>
      <c r="K83" s="27">
        <f t="shared" si="72"/>
        <v>2.155745816581927</v>
      </c>
      <c r="L83" s="27">
        <f t="shared" si="73"/>
        <v>0.71938054687652653</v>
      </c>
      <c r="M83" s="27">
        <f t="shared" si="74"/>
        <v>3.6952949962658699</v>
      </c>
      <c r="N83"/>
      <c r="O83" s="51">
        <f t="shared" si="75"/>
        <v>54.478557232308738</v>
      </c>
      <c r="P83" s="27">
        <f t="shared" si="76"/>
        <v>3.6952949962658699</v>
      </c>
      <c r="Q83" s="58">
        <f t="shared" si="77"/>
        <v>0.71938054687652653</v>
      </c>
      <c r="R83" s="156">
        <f t="shared" si="52"/>
        <v>1008.1018966992443</v>
      </c>
      <c r="S83" s="156">
        <f t="shared" si="53"/>
        <v>1125.1137239946922</v>
      </c>
      <c r="T83" s="153"/>
      <c r="U83" s="153"/>
      <c r="W83" s="1">
        <v>158</v>
      </c>
      <c r="X83" s="66">
        <v>12</v>
      </c>
      <c r="Y83" s="17">
        <v>0.9</v>
      </c>
      <c r="Z83">
        <v>2732</v>
      </c>
      <c r="AA83">
        <v>10024</v>
      </c>
      <c r="AB83">
        <v>1012</v>
      </c>
      <c r="AC83">
        <v>1272</v>
      </c>
      <c r="AD83" s="27">
        <f t="shared" si="78"/>
        <v>0.17546522303745068</v>
      </c>
      <c r="AE83" s="27">
        <f t="shared" si="79"/>
        <v>8.1588480724782739E-2</v>
      </c>
      <c r="AF83" s="29">
        <f t="shared" si="80"/>
        <v>2.150612702660029</v>
      </c>
      <c r="AG83" s="29">
        <f t="shared" si="81"/>
        <v>0.71888699051574256</v>
      </c>
      <c r="AH83" s="29">
        <f t="shared" si="82"/>
        <v>3.6691068814055638</v>
      </c>
      <c r="AI83"/>
      <c r="AJ83" s="51">
        <f t="shared" si="83"/>
        <v>55.183211165790496</v>
      </c>
      <c r="AK83" s="29">
        <f t="shared" si="84"/>
        <v>3.6691068814055638</v>
      </c>
      <c r="AL83" s="58">
        <f t="shared" si="85"/>
        <v>0.71888699051574256</v>
      </c>
    </row>
    <row r="84" spans="1:38" x14ac:dyDescent="0.2">
      <c r="A84" s="1">
        <v>158</v>
      </c>
      <c r="B84" s="1">
        <v>174</v>
      </c>
      <c r="C84" s="1" t="s">
        <v>92</v>
      </c>
      <c r="D84" s="66">
        <v>12</v>
      </c>
      <c r="E84">
        <v>1302</v>
      </c>
      <c r="F84">
        <v>2999</v>
      </c>
      <c r="G84">
        <v>10557</v>
      </c>
      <c r="H84" s="17">
        <v>0.92100000000000004</v>
      </c>
      <c r="I84" s="25">
        <f t="shared" si="70"/>
        <v>0.17637733265292002</v>
      </c>
      <c r="J84" s="25">
        <f t="shared" si="71"/>
        <v>8.35127910096614E-2</v>
      </c>
      <c r="K84" s="27">
        <f t="shared" si="72"/>
        <v>2.111979859857819</v>
      </c>
      <c r="L84" s="27">
        <f t="shared" si="73"/>
        <v>0.70780568903734897</v>
      </c>
      <c r="M84" s="27">
        <f t="shared" si="74"/>
        <v>3.5201733911303767</v>
      </c>
      <c r="N84"/>
      <c r="O84" s="51">
        <f t="shared" si="75"/>
        <v>58.1174341856794</v>
      </c>
      <c r="P84" s="27">
        <f t="shared" si="76"/>
        <v>3.5201733911303767</v>
      </c>
      <c r="Q84" s="58">
        <f t="shared" si="77"/>
        <v>0.70780568903734897</v>
      </c>
      <c r="R84" s="156">
        <f t="shared" si="52"/>
        <v>1036.7683013447206</v>
      </c>
      <c r="S84" s="156">
        <f t="shared" si="53"/>
        <v>1125.6984813732035</v>
      </c>
      <c r="T84" s="153"/>
      <c r="U84" s="153"/>
      <c r="W84" s="1">
        <v>158</v>
      </c>
      <c r="X84" s="66">
        <v>12</v>
      </c>
      <c r="Y84" s="17">
        <v>0.92500000000000004</v>
      </c>
      <c r="Z84">
        <v>3038</v>
      </c>
      <c r="AA84">
        <v>10597</v>
      </c>
      <c r="AB84">
        <v>1040</v>
      </c>
      <c r="AC84">
        <v>1307</v>
      </c>
      <c r="AD84" s="27">
        <f t="shared" si="78"/>
        <v>0.17569361410567963</v>
      </c>
      <c r="AE84" s="27">
        <f t="shared" si="79"/>
        <v>8.3631616609924408E-2</v>
      </c>
      <c r="AF84" s="29">
        <f t="shared" si="80"/>
        <v>2.1008037537424618</v>
      </c>
      <c r="AG84" s="29">
        <f t="shared" si="81"/>
        <v>0.7026941926904906</v>
      </c>
      <c r="AH84" s="29">
        <f t="shared" si="82"/>
        <v>3.4881500987491769</v>
      </c>
      <c r="AI84"/>
      <c r="AJ84" s="51">
        <f t="shared" si="83"/>
        <v>58.337638539892446</v>
      </c>
      <c r="AK84" s="29">
        <f t="shared" si="84"/>
        <v>3.4881500987491769</v>
      </c>
      <c r="AL84" s="58">
        <f t="shared" si="85"/>
        <v>0.7026941926904906</v>
      </c>
    </row>
    <row r="85" spans="1:38" x14ac:dyDescent="0.2">
      <c r="A85" s="1">
        <v>158</v>
      </c>
      <c r="B85" s="1">
        <v>174</v>
      </c>
      <c r="C85" s="1" t="s">
        <v>92</v>
      </c>
      <c r="D85" s="66">
        <v>12</v>
      </c>
      <c r="E85">
        <v>1336</v>
      </c>
      <c r="F85">
        <v>3293</v>
      </c>
      <c r="G85">
        <v>11011</v>
      </c>
      <c r="H85" s="17">
        <v>0.94499999999999995</v>
      </c>
      <c r="I85" s="25">
        <f t="shared" si="70"/>
        <v>0.17471816659003439</v>
      </c>
      <c r="J85" s="25">
        <f t="shared" si="71"/>
        <v>8.4875401428616826E-2</v>
      </c>
      <c r="K85" s="27">
        <f t="shared" si="72"/>
        <v>2.0585253636411776</v>
      </c>
      <c r="L85" s="27">
        <f t="shared" si="73"/>
        <v>0.68663849190785098</v>
      </c>
      <c r="M85" s="27">
        <f t="shared" si="74"/>
        <v>3.3437594898269056</v>
      </c>
      <c r="N85"/>
      <c r="O85" s="51">
        <f t="shared" si="75"/>
        <v>60.616753605997523</v>
      </c>
      <c r="P85" s="27">
        <f t="shared" si="76"/>
        <v>3.3437594898269056</v>
      </c>
      <c r="Q85" s="58">
        <f t="shared" si="77"/>
        <v>0.68663849190785098</v>
      </c>
      <c r="R85" s="156">
        <f t="shared" si="52"/>
        <v>1063.8421279543368</v>
      </c>
      <c r="S85" s="156">
        <f t="shared" si="53"/>
        <v>1125.7588655601448</v>
      </c>
      <c r="T85" s="153"/>
      <c r="U85" s="153"/>
      <c r="W85" s="1">
        <v>158</v>
      </c>
      <c r="X85" s="66">
        <v>12</v>
      </c>
      <c r="Y85" s="17">
        <v>0.95</v>
      </c>
      <c r="Z85">
        <v>3359</v>
      </c>
      <c r="AA85">
        <v>11123</v>
      </c>
      <c r="AB85">
        <v>1068</v>
      </c>
      <c r="AC85">
        <v>1342</v>
      </c>
      <c r="AD85" s="27">
        <f t="shared" si="78"/>
        <v>0.17492066629731237</v>
      </c>
      <c r="AE85" s="27">
        <f t="shared" si="79"/>
        <v>8.542046699499152E-2</v>
      </c>
      <c r="AF85" s="29">
        <f t="shared" si="80"/>
        <v>2.0477605947479605</v>
      </c>
      <c r="AG85" s="29">
        <f t="shared" si="81"/>
        <v>0.68344352670296793</v>
      </c>
      <c r="AH85" s="29">
        <f t="shared" si="82"/>
        <v>3.3114022030366179</v>
      </c>
      <c r="AI85"/>
      <c r="AJ85" s="51">
        <f t="shared" si="83"/>
        <v>61.233325797794066</v>
      </c>
      <c r="AK85" s="29">
        <f t="shared" si="84"/>
        <v>3.3114022030366179</v>
      </c>
      <c r="AL85" s="58">
        <f t="shared" si="85"/>
        <v>0.68344352670296793</v>
      </c>
    </row>
    <row r="86" spans="1:38" x14ac:dyDescent="0.2">
      <c r="A86" s="1">
        <v>158</v>
      </c>
      <c r="B86" s="1">
        <v>174</v>
      </c>
      <c r="C86" s="1" t="s">
        <v>92</v>
      </c>
      <c r="D86" s="66">
        <v>12</v>
      </c>
      <c r="E86">
        <v>1376</v>
      </c>
      <c r="F86">
        <v>3691</v>
      </c>
      <c r="G86">
        <v>11568</v>
      </c>
      <c r="H86" s="17">
        <v>0.97399999999999998</v>
      </c>
      <c r="I86" s="25">
        <f t="shared" si="70"/>
        <v>0.17303965062054852</v>
      </c>
      <c r="J86" s="25">
        <f t="shared" si="71"/>
        <v>8.7075951449700956E-2</v>
      </c>
      <c r="K86" s="27">
        <f t="shared" si="72"/>
        <v>1.9872266422549987</v>
      </c>
      <c r="L86" s="27">
        <f t="shared" si="73"/>
        <v>0.65966449103080993</v>
      </c>
      <c r="M86" s="27">
        <f t="shared" si="74"/>
        <v>3.1341099972907069</v>
      </c>
      <c r="N86"/>
      <c r="O86" s="51">
        <f t="shared" si="75"/>
        <v>63.68309923841425</v>
      </c>
      <c r="P86" s="27">
        <f t="shared" si="76"/>
        <v>3.1341099972907069</v>
      </c>
      <c r="Q86" s="58">
        <f t="shared" si="77"/>
        <v>0.65966449103080993</v>
      </c>
      <c r="R86" s="156">
        <f t="shared" si="52"/>
        <v>1095.6936886715325</v>
      </c>
      <c r="S86" s="156">
        <f t="shared" si="53"/>
        <v>1124.9421854943866</v>
      </c>
      <c r="T86" s="153"/>
      <c r="U86" s="153"/>
      <c r="W86" s="1">
        <v>158</v>
      </c>
      <c r="X86" s="66">
        <v>12</v>
      </c>
      <c r="Y86" s="17">
        <v>0.97499999999999998</v>
      </c>
      <c r="Z86">
        <v>3697</v>
      </c>
      <c r="AA86">
        <v>11598</v>
      </c>
      <c r="AB86">
        <v>1096</v>
      </c>
      <c r="AC86">
        <v>1378</v>
      </c>
      <c r="AD86" s="27">
        <f t="shared" si="78"/>
        <v>0.17298517556534312</v>
      </c>
      <c r="AE86" s="27">
        <f t="shared" si="79"/>
        <v>8.6838294012981515E-2</v>
      </c>
      <c r="AF86" s="29">
        <f t="shared" si="80"/>
        <v>1.9920379313242089</v>
      </c>
      <c r="AG86" s="29">
        <f t="shared" si="81"/>
        <v>0.66115751466874562</v>
      </c>
      <c r="AH86" s="29">
        <f t="shared" si="82"/>
        <v>3.1371382201785232</v>
      </c>
      <c r="AI86"/>
      <c r="AJ86" s="51">
        <f t="shared" si="83"/>
        <v>63.84825250407404</v>
      </c>
      <c r="AK86" s="29">
        <f t="shared" si="84"/>
        <v>3.1371382201785232</v>
      </c>
      <c r="AL86" s="58">
        <f t="shared" si="85"/>
        <v>0.66115751466874562</v>
      </c>
    </row>
    <row r="87" spans="1:38" x14ac:dyDescent="0.2">
      <c r="A87" s="1">
        <v>158</v>
      </c>
      <c r="B87" s="1">
        <v>174</v>
      </c>
      <c r="C87" s="1" t="s">
        <v>92</v>
      </c>
      <c r="D87" s="66">
        <v>12</v>
      </c>
      <c r="E87">
        <v>1405</v>
      </c>
      <c r="F87">
        <v>3963</v>
      </c>
      <c r="G87">
        <v>11939</v>
      </c>
      <c r="H87" s="17">
        <v>0.99399999999999999</v>
      </c>
      <c r="I87" s="25">
        <f t="shared" si="70"/>
        <v>0.17129296273677544</v>
      </c>
      <c r="J87" s="25">
        <f t="shared" si="71"/>
        <v>8.7822255086666232E-2</v>
      </c>
      <c r="K87" s="27">
        <f t="shared" si="72"/>
        <v>1.9504505158485994</v>
      </c>
      <c r="L87" s="27">
        <f t="shared" si="73"/>
        <v>0.64418052110894752</v>
      </c>
      <c r="M87" s="27">
        <f t="shared" si="74"/>
        <v>3.0126167045167804</v>
      </c>
      <c r="N87"/>
      <c r="O87" s="51">
        <f t="shared" si="75"/>
        <v>65.725494623740303</v>
      </c>
      <c r="P87" s="27">
        <f t="shared" si="76"/>
        <v>3.0126167045167804</v>
      </c>
      <c r="Q87" s="58">
        <f t="shared" si="77"/>
        <v>0.64418052110894752</v>
      </c>
      <c r="R87" s="156">
        <f t="shared" si="52"/>
        <v>1118.7860701914994</v>
      </c>
      <c r="S87" s="156">
        <f t="shared" si="53"/>
        <v>1125.5393060276654</v>
      </c>
      <c r="T87" s="153"/>
      <c r="U87" s="153"/>
      <c r="Y87" s="17"/>
      <c r="Z87"/>
      <c r="AB87"/>
      <c r="AC87"/>
      <c r="AD87" s="27"/>
      <c r="AE87" s="27"/>
      <c r="AG87" s="29"/>
      <c r="AH87" s="29"/>
      <c r="AI87"/>
      <c r="AL87" s="58"/>
    </row>
    <row r="88" spans="1:38" x14ac:dyDescent="0.2">
      <c r="E88"/>
      <c r="F88"/>
      <c r="G88"/>
      <c r="H88" s="17"/>
      <c r="I88" s="25"/>
      <c r="J88" s="25"/>
      <c r="K88" s="27"/>
      <c r="L88" s="27"/>
      <c r="M88" s="27"/>
      <c r="N88"/>
      <c r="O88" s="51"/>
      <c r="P88" s="27"/>
      <c r="Q88" s="58"/>
      <c r="R88" s="156"/>
      <c r="T88" s="153"/>
      <c r="U88" s="153"/>
      <c r="Y88" s="17"/>
      <c r="Z88"/>
      <c r="AB88"/>
      <c r="AC88"/>
      <c r="AD88" s="27"/>
      <c r="AE88" s="27"/>
      <c r="AG88" s="29"/>
      <c r="AH88" s="29"/>
      <c r="AI88"/>
      <c r="AL88" s="58"/>
    </row>
    <row r="89" spans="1:38" x14ac:dyDescent="0.2">
      <c r="E89"/>
      <c r="F89"/>
      <c r="G89"/>
      <c r="H89" s="17"/>
      <c r="I89" s="25"/>
      <c r="J89" s="25"/>
      <c r="K89" s="27"/>
      <c r="L89" s="27"/>
      <c r="M89" s="27"/>
      <c r="N89"/>
      <c r="O89" s="51"/>
      <c r="P89" s="27"/>
      <c r="Q89" s="58"/>
      <c r="R89" s="156"/>
      <c r="T89" s="153"/>
      <c r="U89" s="153"/>
      <c r="AD89" s="27"/>
      <c r="AE89" s="27"/>
      <c r="AG89" s="29"/>
      <c r="AH89" s="29"/>
      <c r="AI89"/>
      <c r="AL89" s="58"/>
    </row>
    <row r="90" spans="1:38" x14ac:dyDescent="0.2">
      <c r="A90" s="1">
        <v>159</v>
      </c>
      <c r="B90" s="1">
        <v>175</v>
      </c>
      <c r="C90" s="1" t="s">
        <v>92</v>
      </c>
      <c r="D90" s="66">
        <v>14</v>
      </c>
      <c r="E90">
        <v>768</v>
      </c>
      <c r="F90">
        <v>623</v>
      </c>
      <c r="G90">
        <v>3877</v>
      </c>
      <c r="H90" s="17">
        <v>0.54400000000000004</v>
      </c>
      <c r="I90" s="25">
        <f t="shared" ref="I90:I101" si="86">0.1515*(G90/1000)/(E90/1000)^2/($D$4/10)^4</f>
        <v>0.18616480439453081</v>
      </c>
      <c r="J90" s="25">
        <f t="shared" ref="J90:J101" si="87">0.5*(F90/1000)/(E90/1000)^3/($D$4/10)^5</f>
        <v>8.4530584428041011E-2</v>
      </c>
      <c r="K90" s="27">
        <f t="shared" ref="K90:K101" si="88">I90/J90</f>
        <v>2.2023366531081865</v>
      </c>
      <c r="L90" s="27">
        <f t="shared" ref="L90:L101" si="89">0.798*I90^1.5/J90</f>
        <v>0.75829010219428861</v>
      </c>
      <c r="M90" s="27">
        <f t="shared" ref="M90:M101" si="90">G90/F90</f>
        <v>6.2231139646869984</v>
      </c>
      <c r="N90"/>
      <c r="O90" s="51">
        <f t="shared" ref="O90:O101" si="91">G90/(PI()*$D$4^2/4)</f>
        <v>21.343307032099936</v>
      </c>
      <c r="P90" s="27">
        <f t="shared" ref="P90:P101" si="92">M90</f>
        <v>6.2231139646869984</v>
      </c>
      <c r="Q90" s="58">
        <f t="shared" ref="Q90:Q101" si="93">L90</f>
        <v>0.75829010219428861</v>
      </c>
      <c r="R90" s="156">
        <f t="shared" si="52"/>
        <v>611.54996577015777</v>
      </c>
      <c r="S90" s="156">
        <f t="shared" si="53"/>
        <v>1124.1727311951429</v>
      </c>
      <c r="T90" s="153"/>
      <c r="U90" s="153"/>
      <c r="W90" s="1">
        <v>159</v>
      </c>
      <c r="X90" s="66">
        <v>14</v>
      </c>
      <c r="Y90" s="17">
        <v>0.72499999999999998</v>
      </c>
      <c r="Z90">
        <v>1610</v>
      </c>
      <c r="AA90">
        <v>7096</v>
      </c>
      <c r="AB90">
        <v>815</v>
      </c>
      <c r="AC90">
        <v>1024</v>
      </c>
      <c r="AD90" s="27">
        <f t="shared" ref="AD90:AD97" si="94">0.1515*(AA90/1000)/(AC90/1000)^2/($D$4/10)^4</f>
        <v>0.19166283640463497</v>
      </c>
      <c r="AE90" s="27">
        <f t="shared" ref="AE90:AE97" si="95">0.5*(Z90/1000)/(AC90/1000)^3/($D$4/10)^5</f>
        <v>9.2158519890824214E-2</v>
      </c>
      <c r="AF90" s="29">
        <f t="shared" ref="AF90:AF97" si="96">AD90/AE90</f>
        <v>2.079708274738882</v>
      </c>
      <c r="AG90" s="29">
        <f t="shared" ref="AG90:AG97" si="97">0.798*AD90^1.5/AE90</f>
        <v>0.72656465430995643</v>
      </c>
      <c r="AH90" s="29">
        <f t="shared" ref="AH90:AH97" si="98">AA90/Z90</f>
        <v>4.4074534161490684</v>
      </c>
      <c r="AI90"/>
      <c r="AJ90" s="51">
        <f t="shared" ref="AJ90:AJ97" si="99">AA90/(PI()*$D$4^2/4)</f>
        <v>39.06425243739519</v>
      </c>
      <c r="AK90" s="29">
        <f t="shared" ref="AK90:AK97" si="100">AH90</f>
        <v>4.4074534161490684</v>
      </c>
      <c r="AL90" s="58">
        <f t="shared" ref="AL90:AL97" si="101">AG90</f>
        <v>0.72656465430995643</v>
      </c>
    </row>
    <row r="91" spans="1:38" x14ac:dyDescent="0.2">
      <c r="A91" s="1">
        <v>159</v>
      </c>
      <c r="B91" s="1">
        <v>175</v>
      </c>
      <c r="C91" s="1" t="s">
        <v>92</v>
      </c>
      <c r="D91" s="66">
        <v>14</v>
      </c>
      <c r="E91">
        <v>894</v>
      </c>
      <c r="F91">
        <v>1003</v>
      </c>
      <c r="G91">
        <v>5237</v>
      </c>
      <c r="H91" s="17">
        <v>0.63300000000000001</v>
      </c>
      <c r="I91" s="25">
        <f t="shared" si="86"/>
        <v>0.18558024926577807</v>
      </c>
      <c r="J91" s="25">
        <f t="shared" si="87"/>
        <v>8.6277561446436654E-2</v>
      </c>
      <c r="K91" s="27">
        <f t="shared" si="88"/>
        <v>2.1509677157599207</v>
      </c>
      <c r="L91" s="27">
        <f t="shared" si="89"/>
        <v>0.73943952363686538</v>
      </c>
      <c r="M91" s="27">
        <f t="shared" si="90"/>
        <v>5.2213359920239286</v>
      </c>
      <c r="N91"/>
      <c r="O91" s="51">
        <f t="shared" si="91"/>
        <v>28.830255075343658</v>
      </c>
      <c r="P91" s="27">
        <f t="shared" si="92"/>
        <v>5.2213359920239286</v>
      </c>
      <c r="Q91" s="58">
        <f t="shared" si="93"/>
        <v>0.73943952363686538</v>
      </c>
      <c r="R91" s="156">
        <f t="shared" si="52"/>
        <v>711.88238202932416</v>
      </c>
      <c r="S91" s="156">
        <f t="shared" si="53"/>
        <v>1124.616717265915</v>
      </c>
      <c r="T91" s="153"/>
      <c r="U91" s="153"/>
      <c r="W91" s="1">
        <v>159</v>
      </c>
      <c r="X91" s="66">
        <v>14</v>
      </c>
      <c r="Y91" s="17">
        <v>0.75</v>
      </c>
      <c r="Z91">
        <v>1811</v>
      </c>
      <c r="AA91">
        <v>7633</v>
      </c>
      <c r="AB91">
        <v>843</v>
      </c>
      <c r="AC91">
        <v>1060</v>
      </c>
      <c r="AD91" s="27">
        <f t="shared" si="94"/>
        <v>0.1924011879809058</v>
      </c>
      <c r="AE91" s="27">
        <f t="shared" si="95"/>
        <v>9.3456677997064724E-2</v>
      </c>
      <c r="AF91" s="29">
        <f t="shared" si="96"/>
        <v>2.0587205976543346</v>
      </c>
      <c r="AG91" s="29">
        <f t="shared" si="97"/>
        <v>0.72061645637001093</v>
      </c>
      <c r="AH91" s="29">
        <f t="shared" si="98"/>
        <v>4.2147984538928771</v>
      </c>
      <c r="AI91"/>
      <c r="AJ91" s="51">
        <f t="shared" si="99"/>
        <v>42.020495892705391</v>
      </c>
      <c r="AK91" s="29">
        <f t="shared" si="100"/>
        <v>4.2147984538928771</v>
      </c>
      <c r="AL91" s="58">
        <f t="shared" si="101"/>
        <v>0.72061645637001093</v>
      </c>
    </row>
    <row r="92" spans="1:38" x14ac:dyDescent="0.2">
      <c r="A92" s="1">
        <v>159</v>
      </c>
      <c r="B92" s="1">
        <v>175</v>
      </c>
      <c r="C92" s="1" t="s">
        <v>92</v>
      </c>
      <c r="D92" s="66">
        <v>14</v>
      </c>
      <c r="E92">
        <v>973</v>
      </c>
      <c r="F92">
        <v>1332</v>
      </c>
      <c r="G92">
        <v>6310</v>
      </c>
      <c r="H92" s="17">
        <v>0.68899999999999995</v>
      </c>
      <c r="I92" s="25">
        <f t="shared" si="86"/>
        <v>0.1887677920732603</v>
      </c>
      <c r="J92" s="25">
        <f t="shared" si="87"/>
        <v>8.8874094532334122E-2</v>
      </c>
      <c r="K92" s="27">
        <f t="shared" si="88"/>
        <v>2.123991170504504</v>
      </c>
      <c r="L92" s="27">
        <f t="shared" si="89"/>
        <v>0.73640977807334229</v>
      </c>
      <c r="M92" s="27">
        <f t="shared" si="90"/>
        <v>4.7372372372372373</v>
      </c>
      <c r="N92"/>
      <c r="O92" s="51">
        <f t="shared" si="91"/>
        <v>34.737236877108742</v>
      </c>
      <c r="P92" s="27">
        <f t="shared" si="92"/>
        <v>4.7372372372372373</v>
      </c>
      <c r="Q92" s="58">
        <f t="shared" si="93"/>
        <v>0.73640977807334229</v>
      </c>
      <c r="R92" s="156">
        <f>E92*(PI()/30)*($D$4/2)</f>
        <v>774.78921444578577</v>
      </c>
      <c r="S92" s="156">
        <f>R92/H92</f>
        <v>1124.5126479619532</v>
      </c>
      <c r="T92" s="153"/>
      <c r="U92" s="153"/>
      <c r="W92" s="1">
        <v>159</v>
      </c>
      <c r="X92" s="66">
        <v>14</v>
      </c>
      <c r="Y92" s="17">
        <v>0.77500000000000002</v>
      </c>
      <c r="Z92">
        <v>2032</v>
      </c>
      <c r="AA92">
        <v>8194</v>
      </c>
      <c r="AB92">
        <v>872</v>
      </c>
      <c r="AC92">
        <v>1095</v>
      </c>
      <c r="AD92" s="27">
        <f t="shared" si="94"/>
        <v>0.19354944872106636</v>
      </c>
      <c r="AE92" s="27">
        <f t="shared" si="95"/>
        <v>9.5124159211988094E-2</v>
      </c>
      <c r="AF92" s="29">
        <f t="shared" si="96"/>
        <v>2.034703384759843</v>
      </c>
      <c r="AG92" s="29">
        <f t="shared" si="97"/>
        <v>0.7143317738981646</v>
      </c>
      <c r="AH92" s="29">
        <f t="shared" si="98"/>
        <v>4.0324803149606296</v>
      </c>
      <c r="AI92"/>
      <c r="AJ92" s="51">
        <f t="shared" si="99"/>
        <v>45.108861960543429</v>
      </c>
      <c r="AK92" s="29">
        <f t="shared" si="100"/>
        <v>4.0324803149606296</v>
      </c>
      <c r="AL92" s="58">
        <f t="shared" si="101"/>
        <v>0.7143317738981646</v>
      </c>
    </row>
    <row r="93" spans="1:38" x14ac:dyDescent="0.2">
      <c r="A93" s="1">
        <v>159</v>
      </c>
      <c r="B93" s="1">
        <v>175</v>
      </c>
      <c r="C93" s="1" t="s">
        <v>92</v>
      </c>
      <c r="D93" s="66">
        <v>14</v>
      </c>
      <c r="E93">
        <v>1017</v>
      </c>
      <c r="F93">
        <v>1568</v>
      </c>
      <c r="G93">
        <v>6969</v>
      </c>
      <c r="H93" s="17">
        <v>0.72</v>
      </c>
      <c r="I93" s="25">
        <f t="shared" si="86"/>
        <v>0.190832691703958</v>
      </c>
      <c r="J93" s="25">
        <f t="shared" si="87"/>
        <v>9.1620505719253634E-2</v>
      </c>
      <c r="K93" s="27">
        <f t="shared" si="88"/>
        <v>2.0828600563362243</v>
      </c>
      <c r="L93" s="27">
        <f t="shared" si="89"/>
        <v>0.72608818654985385</v>
      </c>
      <c r="M93" s="27">
        <f t="shared" si="90"/>
        <v>4.4445153061224492</v>
      </c>
      <c r="N93"/>
      <c r="O93" s="51">
        <f t="shared" si="91"/>
        <v>38.365103612768756</v>
      </c>
      <c r="P93" s="27">
        <f t="shared" si="92"/>
        <v>4.4445153061224492</v>
      </c>
      <c r="Q93" s="58">
        <f t="shared" si="93"/>
        <v>0.72608818654985385</v>
      </c>
      <c r="R93" s="156">
        <f>E93*(PI()/30)*($D$4/2)</f>
        <v>809.82593123470099</v>
      </c>
      <c r="S93" s="156">
        <f>R93/H93</f>
        <v>1124.7582378259735</v>
      </c>
      <c r="T93" s="153"/>
      <c r="U93" s="153"/>
      <c r="W93" s="1">
        <v>159</v>
      </c>
      <c r="X93" s="66">
        <v>14</v>
      </c>
      <c r="Y93" s="17">
        <v>0.8</v>
      </c>
      <c r="Z93">
        <v>2270</v>
      </c>
      <c r="AA93">
        <v>8784</v>
      </c>
      <c r="AB93">
        <v>900</v>
      </c>
      <c r="AC93">
        <v>1130</v>
      </c>
      <c r="AD93" s="27">
        <f t="shared" si="94"/>
        <v>0.19483171685770256</v>
      </c>
      <c r="AE93" s="27">
        <f t="shared" si="95"/>
        <v>9.669410808634725E-2</v>
      </c>
      <c r="AF93" s="29">
        <f t="shared" si="96"/>
        <v>2.0149285278449338</v>
      </c>
      <c r="AG93" s="29">
        <f t="shared" si="97"/>
        <v>0.70972869722524445</v>
      </c>
      <c r="AH93" s="29">
        <f t="shared" si="98"/>
        <v>3.8696035242290749</v>
      </c>
      <c r="AI93"/>
      <c r="AJ93" s="51">
        <f t="shared" si="99"/>
        <v>48.356876185185925</v>
      </c>
      <c r="AK93" s="29">
        <f t="shared" si="100"/>
        <v>3.8696035242290749</v>
      </c>
      <c r="AL93" s="58">
        <f t="shared" si="101"/>
        <v>0.70972869722524445</v>
      </c>
    </row>
    <row r="94" spans="1:38" x14ac:dyDescent="0.2">
      <c r="A94" s="1">
        <v>159</v>
      </c>
      <c r="B94" s="1">
        <v>175</v>
      </c>
      <c r="C94" s="1" t="s">
        <v>92</v>
      </c>
      <c r="D94" s="66">
        <v>14</v>
      </c>
      <c r="E94">
        <v>1071</v>
      </c>
      <c r="F94">
        <v>1877</v>
      </c>
      <c r="G94">
        <v>7836</v>
      </c>
      <c r="H94" s="17">
        <v>0.75800000000000001</v>
      </c>
      <c r="I94" s="25">
        <f t="shared" si="86"/>
        <v>0.19348161467035357</v>
      </c>
      <c r="J94" s="25">
        <f t="shared" si="87"/>
        <v>9.390859547871909E-2</v>
      </c>
      <c r="K94" s="27">
        <f t="shared" si="88"/>
        <v>2.0603184797306335</v>
      </c>
      <c r="L94" s="27">
        <f t="shared" si="89"/>
        <v>0.72319780741258211</v>
      </c>
      <c r="M94" s="27">
        <f t="shared" si="90"/>
        <v>4.1747469366009593</v>
      </c>
      <c r="N94"/>
      <c r="O94" s="51">
        <f t="shared" si="91"/>
        <v>43.138032990336626</v>
      </c>
      <c r="P94" s="27">
        <f t="shared" si="92"/>
        <v>4.1747469366009593</v>
      </c>
      <c r="Q94" s="58">
        <f t="shared" si="93"/>
        <v>0.72319780741258211</v>
      </c>
      <c r="R94" s="156">
        <f t="shared" si="52"/>
        <v>852.82553820291525</v>
      </c>
      <c r="S94" s="156">
        <f t="shared" si="53"/>
        <v>1125.0996546212602</v>
      </c>
      <c r="T94" s="153"/>
      <c r="U94" s="153"/>
      <c r="W94" s="1">
        <v>159</v>
      </c>
      <c r="X94" s="66">
        <v>14</v>
      </c>
      <c r="Y94" s="17">
        <v>0.82499999999999996</v>
      </c>
      <c r="Z94">
        <v>2546</v>
      </c>
      <c r="AA94">
        <v>9452</v>
      </c>
      <c r="AB94">
        <v>928</v>
      </c>
      <c r="AC94">
        <v>1166</v>
      </c>
      <c r="AD94" s="27">
        <f t="shared" si="94"/>
        <v>0.19690231831505028</v>
      </c>
      <c r="AE94" s="27">
        <f t="shared" si="95"/>
        <v>9.8712518655518569E-2</v>
      </c>
      <c r="AF94" s="29">
        <f t="shared" si="96"/>
        <v>1.9947046331802047</v>
      </c>
      <c r="AG94" s="29">
        <f t="shared" si="97"/>
        <v>0.70632878033760216</v>
      </c>
      <c r="AH94" s="29">
        <f t="shared" si="98"/>
        <v>3.7124901806755695</v>
      </c>
      <c r="AI94"/>
      <c r="AJ94" s="51">
        <f t="shared" si="99"/>
        <v>52.034288900543871</v>
      </c>
      <c r="AK94" s="29">
        <f t="shared" si="100"/>
        <v>3.7124901806755695</v>
      </c>
      <c r="AL94" s="58">
        <f t="shared" si="101"/>
        <v>0.70632878033760216</v>
      </c>
    </row>
    <row r="95" spans="1:38" x14ac:dyDescent="0.2">
      <c r="A95" s="1">
        <v>159</v>
      </c>
      <c r="B95" s="1">
        <v>175</v>
      </c>
      <c r="C95" s="1" t="s">
        <v>92</v>
      </c>
      <c r="D95" s="66">
        <v>14</v>
      </c>
      <c r="E95">
        <v>1099</v>
      </c>
      <c r="F95">
        <v>2073</v>
      </c>
      <c r="G95">
        <v>8269</v>
      </c>
      <c r="H95" s="17">
        <v>0.77800000000000002</v>
      </c>
      <c r="I95" s="25">
        <f t="shared" si="86"/>
        <v>0.19390179277463751</v>
      </c>
      <c r="J95" s="25">
        <f t="shared" si="87"/>
        <v>9.5987727490098207E-2</v>
      </c>
      <c r="K95" s="27">
        <f t="shared" si="88"/>
        <v>2.0200685842327064</v>
      </c>
      <c r="L95" s="27">
        <f t="shared" si="89"/>
        <v>0.70983910056083088</v>
      </c>
      <c r="M95" s="27">
        <f t="shared" si="90"/>
        <v>3.9889049686444764</v>
      </c>
      <c r="N95"/>
      <c r="O95" s="51">
        <f t="shared" si="91"/>
        <v>45.521745124692899</v>
      </c>
      <c r="P95" s="27">
        <f t="shared" si="92"/>
        <v>3.9889049686444764</v>
      </c>
      <c r="Q95" s="58">
        <f t="shared" si="93"/>
        <v>0.70983910056083088</v>
      </c>
      <c r="R95" s="156">
        <f t="shared" si="52"/>
        <v>875.12163070495228</v>
      </c>
      <c r="S95" s="156">
        <f t="shared" si="53"/>
        <v>1124.8350009061082</v>
      </c>
      <c r="T95" s="153"/>
      <c r="U95" s="153"/>
      <c r="W95" s="1">
        <v>159</v>
      </c>
      <c r="X95" s="66">
        <v>14</v>
      </c>
      <c r="Y95" s="17">
        <v>0.85</v>
      </c>
      <c r="Z95">
        <v>2865</v>
      </c>
      <c r="AA95">
        <v>10209</v>
      </c>
      <c r="AB95">
        <v>956</v>
      </c>
      <c r="AC95">
        <v>1201</v>
      </c>
      <c r="AD95" s="27">
        <f t="shared" si="94"/>
        <v>0.2004570830426797</v>
      </c>
      <c r="AE95" s="27">
        <f t="shared" si="95"/>
        <v>0.10164946311260659</v>
      </c>
      <c r="AF95" s="29">
        <f t="shared" si="96"/>
        <v>1.972042713305969</v>
      </c>
      <c r="AG95" s="29">
        <f t="shared" si="97"/>
        <v>0.70457935198198796</v>
      </c>
      <c r="AH95" s="29">
        <f t="shared" si="98"/>
        <v>3.5633507853403144</v>
      </c>
      <c r="AI95"/>
      <c r="AJ95" s="51">
        <f t="shared" si="99"/>
        <v>56.20165630402586</v>
      </c>
      <c r="AK95" s="29">
        <f t="shared" si="100"/>
        <v>3.5633507853403144</v>
      </c>
      <c r="AL95" s="58">
        <f t="shared" si="101"/>
        <v>0.70457935198198796</v>
      </c>
    </row>
    <row r="96" spans="1:38" x14ac:dyDescent="0.2">
      <c r="A96" s="1">
        <v>159</v>
      </c>
      <c r="B96" s="1">
        <v>175</v>
      </c>
      <c r="C96" s="1" t="s">
        <v>92</v>
      </c>
      <c r="D96" s="66">
        <v>14</v>
      </c>
      <c r="E96">
        <v>1141</v>
      </c>
      <c r="F96">
        <v>2317</v>
      </c>
      <c r="G96">
        <v>8887</v>
      </c>
      <c r="H96" s="17">
        <v>0.80700000000000005</v>
      </c>
      <c r="I96" s="25">
        <f t="shared" si="86"/>
        <v>0.19333394316663385</v>
      </c>
      <c r="J96" s="25">
        <f t="shared" si="87"/>
        <v>9.5869085709742521E-2</v>
      </c>
      <c r="K96" s="27">
        <f t="shared" si="88"/>
        <v>2.0166453214332329</v>
      </c>
      <c r="L96" s="27">
        <f t="shared" si="89"/>
        <v>0.70759779170218506</v>
      </c>
      <c r="M96" s="27">
        <f t="shared" si="90"/>
        <v>3.835563228312473</v>
      </c>
      <c r="N96"/>
      <c r="O96" s="51">
        <f t="shared" si="91"/>
        <v>48.923902397284536</v>
      </c>
      <c r="P96" s="27">
        <f t="shared" si="92"/>
        <v>3.835563228312473</v>
      </c>
      <c r="Q96" s="58">
        <f t="shared" si="93"/>
        <v>0.70759779170218506</v>
      </c>
      <c r="R96" s="156">
        <f t="shared" si="52"/>
        <v>908.56576945800771</v>
      </c>
      <c r="S96" s="156">
        <f t="shared" si="53"/>
        <v>1125.8559720669239</v>
      </c>
      <c r="T96" s="153"/>
      <c r="U96" s="153"/>
      <c r="W96" s="1">
        <v>159</v>
      </c>
      <c r="X96" s="66">
        <v>14</v>
      </c>
      <c r="Y96" s="17">
        <v>0.875</v>
      </c>
      <c r="Z96">
        <v>3224</v>
      </c>
      <c r="AA96">
        <v>11009</v>
      </c>
      <c r="AB96">
        <v>984</v>
      </c>
      <c r="AC96">
        <v>1236</v>
      </c>
      <c r="AD96" s="27">
        <f t="shared" si="94"/>
        <v>0.20409630753428265</v>
      </c>
      <c r="AE96" s="27">
        <f t="shared" si="95"/>
        <v>0.10494194421422087</v>
      </c>
      <c r="AF96" s="29">
        <f t="shared" si="96"/>
        <v>1.9448496886779156</v>
      </c>
      <c r="AG96" s="29">
        <f t="shared" si="97"/>
        <v>0.70114284556076978</v>
      </c>
      <c r="AH96" s="29">
        <f t="shared" si="98"/>
        <v>3.4147022332506203</v>
      </c>
      <c r="AI96"/>
      <c r="AJ96" s="51">
        <f t="shared" si="99"/>
        <v>60.605743388286868</v>
      </c>
      <c r="AK96" s="29">
        <f t="shared" si="100"/>
        <v>3.4147022332506203</v>
      </c>
      <c r="AL96" s="58">
        <f t="shared" si="101"/>
        <v>0.70114284556076978</v>
      </c>
    </row>
    <row r="97" spans="1:38" x14ac:dyDescent="0.2">
      <c r="A97" s="1">
        <v>159</v>
      </c>
      <c r="B97" s="1">
        <v>175</v>
      </c>
      <c r="C97" s="1" t="s">
        <v>92</v>
      </c>
      <c r="D97" s="66">
        <v>14</v>
      </c>
      <c r="E97">
        <v>1175</v>
      </c>
      <c r="F97">
        <v>2625</v>
      </c>
      <c r="G97">
        <v>9650</v>
      </c>
      <c r="H97" s="17">
        <v>0.83199999999999996</v>
      </c>
      <c r="I97" s="25">
        <f t="shared" si="86"/>
        <v>0.19795924899187403</v>
      </c>
      <c r="J97" s="25">
        <f t="shared" si="87"/>
        <v>9.9454672809498615E-2</v>
      </c>
      <c r="K97" s="27">
        <f t="shared" si="88"/>
        <v>1.9904469382857146</v>
      </c>
      <c r="L97" s="27">
        <f t="shared" si="89"/>
        <v>0.70671025715678537</v>
      </c>
      <c r="M97" s="27">
        <f t="shared" si="90"/>
        <v>3.676190476190476</v>
      </c>
      <c r="N97"/>
      <c r="O97" s="51">
        <f t="shared" si="91"/>
        <v>53.124300453898471</v>
      </c>
      <c r="P97" s="27">
        <f t="shared" si="92"/>
        <v>3.676190476190476</v>
      </c>
      <c r="Q97" s="58">
        <f t="shared" si="93"/>
        <v>0.70671025715678537</v>
      </c>
      <c r="R97" s="156">
        <f t="shared" si="52"/>
        <v>935.63959606762421</v>
      </c>
      <c r="S97" s="156">
        <f t="shared" si="53"/>
        <v>1124.5668221966637</v>
      </c>
      <c r="T97" s="153"/>
      <c r="U97" s="153"/>
      <c r="W97" s="1">
        <v>159</v>
      </c>
      <c r="X97" s="66">
        <v>14</v>
      </c>
      <c r="Y97" s="17">
        <v>0.9</v>
      </c>
      <c r="Z97">
        <v>3580</v>
      </c>
      <c r="AA97">
        <v>11693</v>
      </c>
      <c r="AB97">
        <v>1012</v>
      </c>
      <c r="AC97">
        <v>1272</v>
      </c>
      <c r="AD97" s="27">
        <f t="shared" si="94"/>
        <v>0.20468025269123213</v>
      </c>
      <c r="AE97" s="27">
        <f t="shared" si="95"/>
        <v>0.10691316288240196</v>
      </c>
      <c r="AF97" s="29">
        <f t="shared" si="96"/>
        <v>1.9144532550811173</v>
      </c>
      <c r="AG97" s="29">
        <f t="shared" si="97"/>
        <v>0.69117119491171219</v>
      </c>
      <c r="AH97" s="29">
        <f t="shared" si="98"/>
        <v>3.2662011173184355</v>
      </c>
      <c r="AI97"/>
      <c r="AJ97" s="51">
        <f t="shared" si="99"/>
        <v>64.371237845330043</v>
      </c>
      <c r="AK97" s="29">
        <f t="shared" si="100"/>
        <v>3.2662011173184355</v>
      </c>
      <c r="AL97" s="58">
        <f t="shared" si="101"/>
        <v>0.69117119491171219</v>
      </c>
    </row>
    <row r="98" spans="1:38" x14ac:dyDescent="0.2">
      <c r="A98" s="1">
        <v>159</v>
      </c>
      <c r="B98" s="1">
        <v>175</v>
      </c>
      <c r="C98" s="1" t="s">
        <v>92</v>
      </c>
      <c r="D98" s="66">
        <v>14</v>
      </c>
      <c r="E98">
        <v>1208</v>
      </c>
      <c r="F98">
        <v>2960</v>
      </c>
      <c r="G98">
        <v>10454</v>
      </c>
      <c r="H98" s="17">
        <v>0.85499999999999998</v>
      </c>
      <c r="I98" s="25">
        <f t="shared" si="86"/>
        <v>0.20289570071929452</v>
      </c>
      <c r="J98" s="25">
        <f t="shared" si="87"/>
        <v>0.103204918031903</v>
      </c>
      <c r="K98" s="27">
        <f t="shared" si="88"/>
        <v>1.9659499235935134</v>
      </c>
      <c r="L98" s="27">
        <f t="shared" si="89"/>
        <v>0.70666204357714002</v>
      </c>
      <c r="M98" s="27">
        <f t="shared" si="90"/>
        <v>3.5317567567567569</v>
      </c>
      <c r="N98"/>
      <c r="O98" s="51">
        <f t="shared" si="91"/>
        <v>57.550407973580789</v>
      </c>
      <c r="P98" s="27">
        <f t="shared" si="92"/>
        <v>3.5317567567567569</v>
      </c>
      <c r="Q98" s="58">
        <f t="shared" si="93"/>
        <v>0.70666204357714002</v>
      </c>
      <c r="R98" s="156">
        <f t="shared" si="52"/>
        <v>961.91713365931059</v>
      </c>
      <c r="S98" s="156">
        <f t="shared" si="53"/>
        <v>1125.0492791336967</v>
      </c>
      <c r="T98" s="153"/>
      <c r="U98" s="153"/>
      <c r="Y98" s="17"/>
      <c r="Z98"/>
      <c r="AB98"/>
      <c r="AC98"/>
      <c r="AD98" s="27"/>
      <c r="AE98" s="27"/>
      <c r="AG98" s="29"/>
      <c r="AH98" s="29"/>
      <c r="AI98"/>
      <c r="AL98" s="58"/>
    </row>
    <row r="99" spans="1:38" x14ac:dyDescent="0.2">
      <c r="A99" s="1">
        <v>159</v>
      </c>
      <c r="B99" s="1">
        <v>175</v>
      </c>
      <c r="C99" s="1" t="s">
        <v>92</v>
      </c>
      <c r="D99" s="66">
        <v>14</v>
      </c>
      <c r="E99">
        <v>1242</v>
      </c>
      <c r="F99">
        <v>3280</v>
      </c>
      <c r="G99">
        <v>11114</v>
      </c>
      <c r="H99" s="17">
        <v>0.879</v>
      </c>
      <c r="I99" s="25">
        <f t="shared" si="86"/>
        <v>0.20405696274644436</v>
      </c>
      <c r="J99" s="25">
        <f t="shared" si="87"/>
        <v>0.10522490473641366</v>
      </c>
      <c r="K99" s="27">
        <f t="shared" si="88"/>
        <v>1.9392458777473174</v>
      </c>
      <c r="L99" s="27">
        <f t="shared" si="89"/>
        <v>0.69905521089562506</v>
      </c>
      <c r="M99" s="27">
        <f t="shared" si="90"/>
        <v>3.3884146341463413</v>
      </c>
      <c r="N99"/>
      <c r="O99" s="51">
        <f t="shared" si="91"/>
        <v>61.183779818096127</v>
      </c>
      <c r="P99" s="27">
        <f t="shared" si="92"/>
        <v>3.3884146341463413</v>
      </c>
      <c r="Q99" s="58">
        <f t="shared" si="93"/>
        <v>0.69905521089562506</v>
      </c>
      <c r="R99" s="156">
        <f>E99*(PI()/30)*($D$4/2)</f>
        <v>988.99096026892698</v>
      </c>
      <c r="S99" s="156">
        <f>R99/H99</f>
        <v>1125.1319229453095</v>
      </c>
      <c r="T99" s="153"/>
      <c r="U99" s="153"/>
      <c r="AD99" s="27"/>
      <c r="AE99" s="27"/>
      <c r="AG99" s="29"/>
      <c r="AH99" s="29"/>
      <c r="AI99"/>
      <c r="AL99" s="58"/>
    </row>
    <row r="100" spans="1:38" x14ac:dyDescent="0.2">
      <c r="A100" s="1">
        <v>159</v>
      </c>
      <c r="B100" s="1">
        <v>175</v>
      </c>
      <c r="C100" s="1" t="s">
        <v>92</v>
      </c>
      <c r="D100" s="66">
        <v>14</v>
      </c>
      <c r="E100">
        <v>1269</v>
      </c>
      <c r="F100">
        <v>3525</v>
      </c>
      <c r="G100">
        <v>11630</v>
      </c>
      <c r="H100" s="17">
        <v>0.89800000000000002</v>
      </c>
      <c r="I100" s="25">
        <f t="shared" si="86"/>
        <v>0.20454114744588511</v>
      </c>
      <c r="J100" s="25">
        <f t="shared" si="87"/>
        <v>0.10601900892644935</v>
      </c>
      <c r="K100" s="27">
        <f t="shared" si="88"/>
        <v>1.92928748832</v>
      </c>
      <c r="L100" s="27">
        <f t="shared" si="89"/>
        <v>0.6962900404409379</v>
      </c>
      <c r="M100" s="27">
        <f t="shared" si="90"/>
        <v>3.2992907801418441</v>
      </c>
      <c r="N100"/>
      <c r="O100" s="51">
        <f t="shared" si="91"/>
        <v>64.024415987444485</v>
      </c>
      <c r="P100" s="27">
        <f t="shared" si="92"/>
        <v>3.2992907801418441</v>
      </c>
      <c r="Q100" s="58">
        <f t="shared" si="93"/>
        <v>0.6962900404409379</v>
      </c>
      <c r="R100" s="156">
        <f t="shared" ref="R100:R108" si="102">E100*(PI()/30)*($D$4/2)</f>
        <v>1010.4907637530341</v>
      </c>
      <c r="S100" s="156">
        <f t="shared" ref="S100:S108" si="103">R100/H100</f>
        <v>1125.268111083557</v>
      </c>
      <c r="T100" s="153"/>
      <c r="U100" s="153"/>
      <c r="AD100" s="27"/>
      <c r="AE100" s="27"/>
      <c r="AG100" s="29"/>
      <c r="AH100" s="29"/>
      <c r="AI100"/>
      <c r="AL100" s="58"/>
    </row>
    <row r="101" spans="1:38" x14ac:dyDescent="0.2">
      <c r="A101" s="1">
        <v>159</v>
      </c>
      <c r="B101" s="1">
        <v>175</v>
      </c>
      <c r="C101" s="1" t="s">
        <v>92</v>
      </c>
      <c r="D101" s="66">
        <v>14</v>
      </c>
      <c r="E101">
        <v>1286</v>
      </c>
      <c r="F101">
        <v>3745</v>
      </c>
      <c r="G101">
        <v>11959</v>
      </c>
      <c r="H101" s="17">
        <v>0.91</v>
      </c>
      <c r="I101" s="25">
        <f t="shared" si="86"/>
        <v>0.20480339241139134</v>
      </c>
      <c r="J101" s="25">
        <f t="shared" si="87"/>
        <v>0.10822769306724594</v>
      </c>
      <c r="K101" s="27">
        <f t="shared" si="88"/>
        <v>1.8923381493878768</v>
      </c>
      <c r="L101" s="27">
        <f t="shared" si="89"/>
        <v>0.683392501501771</v>
      </c>
      <c r="M101" s="27">
        <f t="shared" si="90"/>
        <v>3.1933244325767691</v>
      </c>
      <c r="N101"/>
      <c r="O101" s="51">
        <f t="shared" si="91"/>
        <v>65.83559680084683</v>
      </c>
      <c r="P101" s="27">
        <f t="shared" si="92"/>
        <v>3.1933244325767691</v>
      </c>
      <c r="Q101" s="58">
        <f t="shared" si="93"/>
        <v>0.683392501501771</v>
      </c>
      <c r="R101" s="156">
        <f t="shared" si="102"/>
        <v>1024.0276770578423</v>
      </c>
      <c r="S101" s="156">
        <f t="shared" si="103"/>
        <v>1125.3051396240025</v>
      </c>
      <c r="T101" s="153"/>
      <c r="U101" s="153"/>
      <c r="AD101" s="27"/>
      <c r="AE101" s="27"/>
      <c r="AG101" s="29"/>
      <c r="AH101" s="29"/>
      <c r="AI101"/>
      <c r="AL101" s="58"/>
    </row>
    <row r="102" spans="1:38" x14ac:dyDescent="0.2">
      <c r="E102"/>
      <c r="F102"/>
      <c r="G102"/>
      <c r="H102" s="17"/>
      <c r="I102" s="25"/>
      <c r="J102" s="25"/>
      <c r="K102" s="27"/>
      <c r="L102" s="27"/>
      <c r="M102" s="27"/>
      <c r="N102"/>
      <c r="O102" s="51"/>
      <c r="P102" s="27"/>
      <c r="Q102" s="58"/>
      <c r="R102" s="156"/>
      <c r="T102" s="153"/>
      <c r="U102" s="153"/>
      <c r="AD102" s="27"/>
      <c r="AE102" s="27"/>
      <c r="AG102" s="29"/>
      <c r="AH102" s="29"/>
      <c r="AI102"/>
      <c r="AL102" s="58"/>
    </row>
    <row r="103" spans="1:38" x14ac:dyDescent="0.2">
      <c r="E103"/>
      <c r="F103"/>
      <c r="G103"/>
      <c r="H103" s="17"/>
      <c r="I103" s="25"/>
      <c r="J103" s="25"/>
      <c r="K103" s="27"/>
      <c r="L103" s="27"/>
      <c r="M103" s="27"/>
      <c r="N103"/>
      <c r="O103" s="51"/>
      <c r="P103" s="27"/>
      <c r="Q103" s="58"/>
      <c r="R103" s="156"/>
      <c r="T103" s="153"/>
      <c r="U103" s="153"/>
      <c r="Y103" s="17"/>
      <c r="Z103"/>
      <c r="AB103"/>
      <c r="AC103"/>
      <c r="AD103" s="27"/>
      <c r="AE103" s="27"/>
      <c r="AG103" s="29"/>
      <c r="AH103" s="29"/>
      <c r="AI103"/>
      <c r="AL103" s="58"/>
    </row>
    <row r="104" spans="1:38" x14ac:dyDescent="0.2">
      <c r="A104" s="1">
        <v>160</v>
      </c>
      <c r="B104" s="1">
        <v>176</v>
      </c>
      <c r="C104" s="1" t="s">
        <v>92</v>
      </c>
      <c r="D104" s="66">
        <v>16</v>
      </c>
      <c r="E104">
        <v>765</v>
      </c>
      <c r="F104">
        <v>736</v>
      </c>
      <c r="G104">
        <v>4231</v>
      </c>
      <c r="H104" s="17">
        <v>0.54300000000000004</v>
      </c>
      <c r="I104" s="25">
        <f t="shared" ref="I104:I111" si="104">0.1515*(G104/1000)/(E104/1000)^2/($D$4/10)^4</f>
        <v>0.20475964712528347</v>
      </c>
      <c r="J104" s="25">
        <f t="shared" ref="J104:J111" si="105">0.5*(F104/1000)/(E104/1000)^3/($D$4/10)^5</f>
        <v>0.10104224661230334</v>
      </c>
      <c r="K104" s="27">
        <f t="shared" ref="K104:K111" si="106">I104/J104</f>
        <v>2.0264755979836959</v>
      </c>
      <c r="L104" s="27">
        <f t="shared" ref="L104:L111" si="107">0.798*I104^1.5/J104</f>
        <v>0.7317562762882025</v>
      </c>
      <c r="M104" s="27">
        <f t="shared" ref="M104:M130" si="108">G104/F104</f>
        <v>5.7486413043478262</v>
      </c>
      <c r="N104"/>
      <c r="O104" s="51">
        <f t="shared" ref="O104:O130" si="109">G104/(PI()*$D$4^2/4)</f>
        <v>23.292115566885435</v>
      </c>
      <c r="P104" s="27">
        <f t="shared" ref="P104:P130" si="110">M104</f>
        <v>5.7486413043478262</v>
      </c>
      <c r="Q104" s="58">
        <f t="shared" ref="Q104:Q130" si="111">L104</f>
        <v>0.7317562762882025</v>
      </c>
      <c r="R104" s="156">
        <f>E104*(PI()/30)*($D$4/2)</f>
        <v>609.16109871636809</v>
      </c>
      <c r="S104" s="156">
        <f>R104/H104</f>
        <v>1121.8436440448768</v>
      </c>
      <c r="T104" s="153"/>
      <c r="U104" s="153"/>
      <c r="W104" s="1">
        <v>160</v>
      </c>
      <c r="X104" s="66">
        <v>16</v>
      </c>
      <c r="Y104" s="17">
        <v>0.72499999999999998</v>
      </c>
      <c r="Z104">
        <v>1965</v>
      </c>
      <c r="AA104">
        <v>7911</v>
      </c>
      <c r="AB104">
        <v>814</v>
      </c>
      <c r="AC104">
        <v>1023</v>
      </c>
      <c r="AD104" s="27">
        <f>0.1515*(AA104/1000)/(AC104/1000)^2/($D$4/10)^4</f>
        <v>0.21409392022134163</v>
      </c>
      <c r="AE104" s="27">
        <f>0.5*(Z104/1000)/(AC104/1000)^3/($D$4/10)^5</f>
        <v>0.11280936084942264</v>
      </c>
      <c r="AF104" s="29">
        <f>AD104/AE104</f>
        <v>1.8978382521563357</v>
      </c>
      <c r="AG104" s="29">
        <f>0.798*AD104^1.5/AE104</f>
        <v>0.70075185240800253</v>
      </c>
      <c r="AH104" s="29">
        <f>AA104/Z104</f>
        <v>4.0259541984732827</v>
      </c>
      <c r="AI104"/>
      <c r="AJ104" s="51">
        <f>AA104/(PI()*$D$4^2/4)</f>
        <v>43.550916154486096</v>
      </c>
      <c r="AK104" s="29">
        <f>AH104</f>
        <v>4.0259541984732827</v>
      </c>
      <c r="AL104" s="58">
        <f>AG104</f>
        <v>0.70075185240800253</v>
      </c>
    </row>
    <row r="105" spans="1:38" x14ac:dyDescent="0.2">
      <c r="A105" s="1">
        <v>160</v>
      </c>
      <c r="B105" s="1">
        <v>176</v>
      </c>
      <c r="C105" s="1" t="s">
        <v>92</v>
      </c>
      <c r="D105" s="66">
        <v>16</v>
      </c>
      <c r="E105">
        <v>894</v>
      </c>
      <c r="F105">
        <v>1231</v>
      </c>
      <c r="G105">
        <v>5916</v>
      </c>
      <c r="H105" s="17">
        <v>0.63400000000000001</v>
      </c>
      <c r="I105" s="25">
        <f t="shared" si="104"/>
        <v>0.20964154184768818</v>
      </c>
      <c r="J105" s="25">
        <f t="shared" si="105"/>
        <v>0.10589000811621491</v>
      </c>
      <c r="K105" s="27">
        <f t="shared" si="106"/>
        <v>1.9798047575707556</v>
      </c>
      <c r="L105" s="27">
        <f t="shared" si="107"/>
        <v>0.72337571971877879</v>
      </c>
      <c r="M105" s="27">
        <f t="shared" si="108"/>
        <v>4.8058489033306255</v>
      </c>
      <c r="N105"/>
      <c r="O105" s="51">
        <f t="shared" si="109"/>
        <v>32.568223988110191</v>
      </c>
      <c r="P105" s="27">
        <f t="shared" si="110"/>
        <v>4.8058489033306255</v>
      </c>
      <c r="Q105" s="58">
        <f t="shared" si="111"/>
        <v>0.72337571971877879</v>
      </c>
      <c r="R105" s="156">
        <f t="shared" si="102"/>
        <v>711.88238202932416</v>
      </c>
      <c r="S105" s="156">
        <f t="shared" si="103"/>
        <v>1122.8428738632872</v>
      </c>
      <c r="T105" s="153"/>
      <c r="U105" s="153"/>
      <c r="W105" s="1">
        <v>160</v>
      </c>
      <c r="X105" s="66">
        <v>16</v>
      </c>
      <c r="Y105" s="17">
        <v>0.75</v>
      </c>
      <c r="Z105">
        <v>2232</v>
      </c>
      <c r="AA105">
        <v>8560</v>
      </c>
      <c r="AB105">
        <v>842</v>
      </c>
      <c r="AC105">
        <v>1058</v>
      </c>
      <c r="AD105" s="27">
        <f>0.1515*(AA105/1000)/(AC105/1000)^2/($D$4/10)^4</f>
        <v>0.21658413785723549</v>
      </c>
      <c r="AE105" s="27">
        <f>0.5*(Z105/1000)/(AC105/1000)^3/($D$4/10)^5</f>
        <v>0.11583683217090324</v>
      </c>
      <c r="AF105" s="29">
        <f>AD105/AE105</f>
        <v>1.8697346413763438</v>
      </c>
      <c r="AG105" s="29">
        <f>0.798*AD105^1.5/AE105</f>
        <v>0.69437837820239146</v>
      </c>
      <c r="AH105" s="29">
        <f>AA105/Z105</f>
        <v>3.8351254480286738</v>
      </c>
      <c r="AI105"/>
      <c r="AJ105" s="51">
        <f>AA105/(PI()*$D$4^2/4)</f>
        <v>47.123731801592847</v>
      </c>
      <c r="AK105" s="29">
        <f>AH105</f>
        <v>3.8351254480286738</v>
      </c>
      <c r="AL105" s="58">
        <f>AG105</f>
        <v>0.69437837820239146</v>
      </c>
    </row>
    <row r="106" spans="1:38" x14ac:dyDescent="0.2">
      <c r="A106" s="1">
        <v>160</v>
      </c>
      <c r="B106" s="1">
        <v>176</v>
      </c>
      <c r="C106" s="1" t="s">
        <v>92</v>
      </c>
      <c r="D106" s="66">
        <v>16</v>
      </c>
      <c r="E106">
        <v>974</v>
      </c>
      <c r="F106">
        <v>1656</v>
      </c>
      <c r="G106">
        <v>7106</v>
      </c>
      <c r="H106" s="17">
        <v>0.69</v>
      </c>
      <c r="I106" s="25">
        <f t="shared" si="104"/>
        <v>0.21214436808856729</v>
      </c>
      <c r="J106" s="25">
        <f t="shared" si="105"/>
        <v>0.11015214201923948</v>
      </c>
      <c r="K106" s="27">
        <f t="shared" si="106"/>
        <v>1.9259214047014499</v>
      </c>
      <c r="L106" s="27">
        <f t="shared" si="107"/>
        <v>0.70787602696443019</v>
      </c>
      <c r="M106" s="27">
        <f t="shared" si="108"/>
        <v>4.2910628019323669</v>
      </c>
      <c r="N106"/>
      <c r="O106" s="51">
        <f t="shared" si="109"/>
        <v>39.119303525948453</v>
      </c>
      <c r="P106" s="27">
        <f t="shared" si="110"/>
        <v>4.2910628019323669</v>
      </c>
      <c r="Q106" s="58">
        <f t="shared" si="111"/>
        <v>0.70787602696443019</v>
      </c>
      <c r="R106" s="156">
        <f t="shared" si="102"/>
        <v>775.58550346371567</v>
      </c>
      <c r="S106" s="156">
        <f t="shared" si="103"/>
        <v>1124.0369615416171</v>
      </c>
      <c r="T106" s="153"/>
      <c r="U106" s="153"/>
      <c r="W106" s="1">
        <v>160</v>
      </c>
      <c r="X106" s="66">
        <v>16</v>
      </c>
      <c r="Y106" s="17">
        <v>0.77500000000000002</v>
      </c>
      <c r="Z106">
        <v>2523</v>
      </c>
      <c r="AA106">
        <v>9250</v>
      </c>
      <c r="AB106">
        <v>870</v>
      </c>
      <c r="AC106">
        <v>1093</v>
      </c>
      <c r="AD106" s="27">
        <f>0.1515*(AA106/1000)/(AC106/1000)^2/($D$4/10)^4</f>
        <v>0.21929343291701711</v>
      </c>
      <c r="AE106" s="27">
        <f>0.5*(Z106/1000)/(AC106/1000)^3/($D$4/10)^5</f>
        <v>0.11875892280916175</v>
      </c>
      <c r="AF106" s="29">
        <f>AD106/AE106</f>
        <v>1.8465427921521997</v>
      </c>
      <c r="AG106" s="29">
        <f>0.798*AD106^1.5/AE106</f>
        <v>0.69004129415097326</v>
      </c>
      <c r="AH106" s="29">
        <f>AA106/Z106</f>
        <v>3.6662703131193024</v>
      </c>
      <c r="AI106"/>
      <c r="AJ106" s="51">
        <f>AA106/(PI()*$D$4^2/4)</f>
        <v>50.922256911767967</v>
      </c>
      <c r="AK106" s="29">
        <f>AH106</f>
        <v>3.6662703131193024</v>
      </c>
      <c r="AL106" s="58">
        <f>AG106</f>
        <v>0.69004129415097326</v>
      </c>
    </row>
    <row r="107" spans="1:38" x14ac:dyDescent="0.2">
      <c r="A107" s="1">
        <v>160</v>
      </c>
      <c r="B107" s="1">
        <v>176</v>
      </c>
      <c r="C107" s="1" t="s">
        <v>92</v>
      </c>
      <c r="D107" s="66">
        <v>16</v>
      </c>
      <c r="E107">
        <v>1016</v>
      </c>
      <c r="F107">
        <v>1914</v>
      </c>
      <c r="G107">
        <v>7764</v>
      </c>
      <c r="H107" s="17">
        <v>0.72</v>
      </c>
      <c r="I107" s="25">
        <f t="shared" si="104"/>
        <v>0.21302095543098085</v>
      </c>
      <c r="J107" s="25">
        <f t="shared" si="105"/>
        <v>0.1121683404982407</v>
      </c>
      <c r="K107" s="27">
        <f t="shared" si="106"/>
        <v>1.8991183651711594</v>
      </c>
      <c r="L107" s="27">
        <f t="shared" si="107"/>
        <v>0.69946516268445147</v>
      </c>
      <c r="M107" s="27">
        <f t="shared" si="108"/>
        <v>4.0564263322884013</v>
      </c>
      <c r="N107"/>
      <c r="O107" s="51">
        <f t="shared" si="109"/>
        <v>42.741665152753136</v>
      </c>
      <c r="P107" s="27">
        <f t="shared" si="110"/>
        <v>4.0564263322884013</v>
      </c>
      <c r="Q107" s="58">
        <f t="shared" si="111"/>
        <v>0.69946516268445147</v>
      </c>
      <c r="R107" s="156">
        <f t="shared" si="102"/>
        <v>809.02964221677109</v>
      </c>
      <c r="S107" s="156">
        <f t="shared" si="103"/>
        <v>1123.6522808566265</v>
      </c>
      <c r="T107" s="153"/>
      <c r="U107" s="153"/>
      <c r="W107" s="1">
        <v>160</v>
      </c>
      <c r="X107" s="66">
        <v>16</v>
      </c>
      <c r="Y107" s="17">
        <v>0.8</v>
      </c>
      <c r="Z107">
        <v>2843</v>
      </c>
      <c r="AA107">
        <v>9969</v>
      </c>
      <c r="AB107">
        <v>898</v>
      </c>
      <c r="AC107">
        <v>1128</v>
      </c>
      <c r="AD107" s="27">
        <f>0.1515*(AA107/1000)/(AC107/1000)^2/($D$4/10)^4</f>
        <v>0.22190015935341023</v>
      </c>
      <c r="AE107" s="27">
        <f>0.5*(Z107/1000)/(AC107/1000)^3/($D$4/10)^5</f>
        <v>0.12174721791527361</v>
      </c>
      <c r="AF107" s="29">
        <f>AD107/AE107</f>
        <v>1.8226302264075973</v>
      </c>
      <c r="AG107" s="29">
        <f>0.798*AD107^1.5/AE107</f>
        <v>0.68514148827572696</v>
      </c>
      <c r="AH107" s="29">
        <f>AA107/Z107</f>
        <v>3.5065072106929298</v>
      </c>
      <c r="AI107"/>
      <c r="AJ107" s="51">
        <f>AA107/(PI()*$D$4^2/4)</f>
        <v>54.880430178747552</v>
      </c>
      <c r="AK107" s="29">
        <f>AH107</f>
        <v>3.5065072106929298</v>
      </c>
      <c r="AL107" s="58">
        <f>AG107</f>
        <v>0.68514148827572696</v>
      </c>
    </row>
    <row r="108" spans="1:38" x14ac:dyDescent="0.2">
      <c r="A108" s="1">
        <v>160</v>
      </c>
      <c r="B108" s="1">
        <v>176</v>
      </c>
      <c r="C108" s="1" t="s">
        <v>92</v>
      </c>
      <c r="D108" s="66">
        <v>16</v>
      </c>
      <c r="E108">
        <v>1071</v>
      </c>
      <c r="F108">
        <v>2347</v>
      </c>
      <c r="G108">
        <v>8873</v>
      </c>
      <c r="H108" s="17">
        <v>0.75900000000000001</v>
      </c>
      <c r="I108" s="25">
        <f t="shared" si="104"/>
        <v>0.21908657056789779</v>
      </c>
      <c r="J108" s="25">
        <f t="shared" si="105"/>
        <v>0.11742326776161624</v>
      </c>
      <c r="K108" s="27">
        <f t="shared" si="106"/>
        <v>1.8657849908645927</v>
      </c>
      <c r="L108" s="27">
        <f t="shared" si="107"/>
        <v>0.69690304980487505</v>
      </c>
      <c r="M108" s="27">
        <f t="shared" si="108"/>
        <v>3.7805709416276096</v>
      </c>
      <c r="N108"/>
      <c r="O108" s="51">
        <f t="shared" si="109"/>
        <v>48.846830873309962</v>
      </c>
      <c r="P108" s="27">
        <f t="shared" si="110"/>
        <v>3.7805709416276096</v>
      </c>
      <c r="Q108" s="58">
        <f t="shared" si="111"/>
        <v>0.69690304980487505</v>
      </c>
      <c r="R108" s="156">
        <f t="shared" si="102"/>
        <v>852.82553820291525</v>
      </c>
      <c r="S108" s="156">
        <f t="shared" si="103"/>
        <v>1123.6173098852639</v>
      </c>
      <c r="T108" s="153"/>
      <c r="U108" s="153"/>
      <c r="W108" s="1">
        <v>160</v>
      </c>
      <c r="X108" s="66">
        <v>16</v>
      </c>
      <c r="Y108" s="17">
        <v>0.82499999999999996</v>
      </c>
      <c r="Z108">
        <v>3190</v>
      </c>
      <c r="AA108">
        <v>10723</v>
      </c>
      <c r="AB108">
        <v>926</v>
      </c>
      <c r="AC108">
        <v>1164</v>
      </c>
      <c r="AD108" s="27">
        <f>0.1515*(AA108/1000)/(AC108/1000)^2/($D$4/10)^4</f>
        <v>0.22414784238712671</v>
      </c>
      <c r="AE108" s="27">
        <f>0.5*(Z108/1000)/(AC108/1000)^3/($D$4/10)^5</f>
        <v>0.12432006461054522</v>
      </c>
      <c r="AF108" s="29">
        <f>AD108/AE108</f>
        <v>1.8029900731576178</v>
      </c>
      <c r="AG108" s="29">
        <f>0.798*AD108^1.5/AE108</f>
        <v>0.68118254109520848</v>
      </c>
      <c r="AH108" s="29">
        <f>AA108/Z108</f>
        <v>3.3614420062695927</v>
      </c>
      <c r="AI108"/>
      <c r="AJ108" s="51">
        <f>AA108/(PI()*$D$4^2/4)</f>
        <v>59.031282255663555</v>
      </c>
      <c r="AK108" s="29">
        <f>AH108</f>
        <v>3.3614420062695927</v>
      </c>
      <c r="AL108" s="58">
        <f>AG108</f>
        <v>0.68118254109520848</v>
      </c>
    </row>
    <row r="109" spans="1:38" x14ac:dyDescent="0.2">
      <c r="A109" s="1">
        <v>160</v>
      </c>
      <c r="B109" s="1">
        <v>176</v>
      </c>
      <c r="C109" s="1" t="s">
        <v>92</v>
      </c>
      <c r="D109" s="66">
        <v>16</v>
      </c>
      <c r="E109">
        <v>1102</v>
      </c>
      <c r="F109">
        <v>2583</v>
      </c>
      <c r="G109">
        <v>9366</v>
      </c>
      <c r="H109" s="17">
        <v>0.78100000000000003</v>
      </c>
      <c r="I109" s="25">
        <f t="shared" si="104"/>
        <v>0.21843145658483801</v>
      </c>
      <c r="J109" s="25">
        <f t="shared" si="105"/>
        <v>0.11862851876070088</v>
      </c>
      <c r="K109" s="27">
        <f t="shared" si="106"/>
        <v>1.8413064486243904</v>
      </c>
      <c r="L109" s="27">
        <f t="shared" si="107"/>
        <v>0.68673084806050044</v>
      </c>
      <c r="M109" s="27">
        <f t="shared" si="108"/>
        <v>3.6260162601626016</v>
      </c>
      <c r="N109"/>
      <c r="O109" s="51">
        <f t="shared" si="109"/>
        <v>51.560849538985813</v>
      </c>
      <c r="P109" s="27">
        <f t="shared" si="110"/>
        <v>3.6260162601626016</v>
      </c>
      <c r="Q109" s="58">
        <f t="shared" si="111"/>
        <v>0.68673084806050044</v>
      </c>
      <c r="R109" s="156">
        <f>E109*(PI()/30)*($D$4/2)</f>
        <v>877.51049775874196</v>
      </c>
      <c r="S109" s="156">
        <f>R109/H109</f>
        <v>1123.5729804849448</v>
      </c>
      <c r="T109" s="153"/>
      <c r="U109" s="153"/>
      <c r="Y109" s="17"/>
      <c r="AD109" s="27"/>
      <c r="AE109" s="27"/>
      <c r="AG109" s="29"/>
      <c r="AH109" s="29"/>
      <c r="AI109"/>
      <c r="AL109" s="58"/>
    </row>
    <row r="110" spans="1:38" x14ac:dyDescent="0.2">
      <c r="A110" s="1">
        <v>160</v>
      </c>
      <c r="B110" s="1">
        <v>176</v>
      </c>
      <c r="C110" s="1" t="s">
        <v>92</v>
      </c>
      <c r="D110" s="66">
        <v>16</v>
      </c>
      <c r="E110">
        <v>1149</v>
      </c>
      <c r="F110">
        <v>3064</v>
      </c>
      <c r="G110">
        <v>10455</v>
      </c>
      <c r="H110" s="17">
        <v>0.81499999999999995</v>
      </c>
      <c r="I110" s="25">
        <f t="shared" si="104"/>
        <v>0.22428911494078316</v>
      </c>
      <c r="J110" s="25">
        <f t="shared" si="105"/>
        <v>0.12414755188373104</v>
      </c>
      <c r="K110" s="27">
        <f t="shared" si="106"/>
        <v>1.8066334095000001</v>
      </c>
      <c r="L110" s="27">
        <f t="shared" si="107"/>
        <v>0.68277408228530856</v>
      </c>
      <c r="M110" s="27">
        <f t="shared" si="108"/>
        <v>3.4122062663185377</v>
      </c>
      <c r="N110"/>
      <c r="O110" s="51">
        <f t="shared" si="109"/>
        <v>57.55591308243612</v>
      </c>
      <c r="P110" s="27">
        <f t="shared" si="110"/>
        <v>3.4122062663185377</v>
      </c>
      <c r="Q110" s="58">
        <f t="shared" si="111"/>
        <v>0.68277408228530856</v>
      </c>
      <c r="R110" s="156">
        <f>E110*(PI()/30)*($D$4/2)</f>
        <v>914.93608160144697</v>
      </c>
      <c r="S110" s="156">
        <f>R110/H110</f>
        <v>1122.6209590201804</v>
      </c>
      <c r="T110" s="153"/>
      <c r="U110" s="153"/>
      <c r="Y110" s="17"/>
      <c r="AD110" s="27"/>
      <c r="AE110" s="27"/>
      <c r="AG110" s="29"/>
      <c r="AH110" s="29"/>
      <c r="AI110"/>
      <c r="AL110" s="58"/>
    </row>
    <row r="111" spans="1:38" x14ac:dyDescent="0.2">
      <c r="A111" s="1">
        <v>160</v>
      </c>
      <c r="B111" s="1">
        <v>176</v>
      </c>
      <c r="C111" s="1" t="s">
        <v>92</v>
      </c>
      <c r="D111" s="66">
        <v>16</v>
      </c>
      <c r="E111">
        <v>1177</v>
      </c>
      <c r="F111">
        <v>3315</v>
      </c>
      <c r="G111">
        <v>10989</v>
      </c>
      <c r="H111" s="17">
        <v>0.83399999999999996</v>
      </c>
      <c r="I111" s="25">
        <f t="shared" si="104"/>
        <v>0.22466191947542227</v>
      </c>
      <c r="J111" s="25">
        <f t="shared" si="105"/>
        <v>0.12495787447019692</v>
      </c>
      <c r="K111" s="27">
        <f t="shared" si="106"/>
        <v>1.7979012561469687</v>
      </c>
      <c r="L111" s="27">
        <f t="shared" si="107"/>
        <v>0.68003843581352474</v>
      </c>
      <c r="M111" s="27">
        <f t="shared" si="108"/>
        <v>3.3149321266968328</v>
      </c>
      <c r="N111"/>
      <c r="O111" s="51">
        <f t="shared" si="109"/>
        <v>60.495641211180349</v>
      </c>
      <c r="P111" s="27">
        <f t="shared" si="110"/>
        <v>3.3149321266968328</v>
      </c>
      <c r="Q111" s="58">
        <f t="shared" si="111"/>
        <v>0.68003843581352474</v>
      </c>
      <c r="R111" s="156">
        <f>E111*(PI()/30)*($D$4/2)</f>
        <v>937.232174103484</v>
      </c>
      <c r="S111" s="156">
        <f>R111/H111</f>
        <v>1123.7795852559761</v>
      </c>
      <c r="T111" s="153"/>
      <c r="U111" s="153"/>
      <c r="Y111" s="17"/>
      <c r="AD111" s="27"/>
      <c r="AE111" s="27"/>
      <c r="AG111" s="29"/>
      <c r="AH111" s="29"/>
      <c r="AI111"/>
      <c r="AL111" s="58"/>
    </row>
    <row r="112" spans="1:38" x14ac:dyDescent="0.2">
      <c r="D112"/>
      <c r="E112"/>
      <c r="F112"/>
      <c r="G112"/>
      <c r="H112" s="17"/>
      <c r="I112" s="25"/>
      <c r="J112" s="25"/>
      <c r="K112" s="27"/>
      <c r="L112" s="27"/>
      <c r="M112" s="27"/>
      <c r="N112"/>
      <c r="O112" s="51"/>
      <c r="P112" s="27"/>
      <c r="Q112" s="58"/>
      <c r="R112" s="156"/>
      <c r="T112" s="153"/>
      <c r="U112" s="153"/>
      <c r="Y112" s="17"/>
      <c r="AD112" s="27"/>
      <c r="AE112" s="27"/>
      <c r="AG112" s="29"/>
      <c r="AH112" s="29"/>
      <c r="AI112"/>
      <c r="AL112" s="58"/>
    </row>
    <row r="113" spans="1:38" x14ac:dyDescent="0.2">
      <c r="D113"/>
      <c r="E113"/>
      <c r="F113"/>
      <c r="G113"/>
      <c r="H113" s="17"/>
      <c r="I113" s="25"/>
      <c r="J113" s="25"/>
      <c r="K113" s="27"/>
      <c r="L113" s="27"/>
      <c r="M113" s="27"/>
      <c r="N113"/>
      <c r="O113" s="51"/>
      <c r="P113" s="27"/>
      <c r="Q113" s="58"/>
      <c r="R113" s="156"/>
      <c r="T113" s="153"/>
      <c r="U113" s="153"/>
      <c r="Y113" s="17"/>
      <c r="Z113"/>
      <c r="AB113"/>
      <c r="AC113" s="48"/>
      <c r="AD113" s="27"/>
      <c r="AE113" s="27"/>
      <c r="AG113" s="29"/>
      <c r="AH113" s="29"/>
      <c r="AI113"/>
      <c r="AL113" s="58"/>
    </row>
    <row r="114" spans="1:38" x14ac:dyDescent="0.2">
      <c r="A114" s="1">
        <v>161</v>
      </c>
      <c r="B114" s="1">
        <v>177</v>
      </c>
      <c r="C114" s="1" t="s">
        <v>92</v>
      </c>
      <c r="D114" s="66">
        <v>18</v>
      </c>
      <c r="E114">
        <v>764</v>
      </c>
      <c r="F114">
        <v>899</v>
      </c>
      <c r="G114">
        <v>4683</v>
      </c>
      <c r="H114" s="17">
        <v>0.54200000000000004</v>
      </c>
      <c r="I114" s="25">
        <f t="shared" ref="I114:I130" si="112">0.1515*(G114/1000)/(E114/1000)^2/($D$4/10)^4</f>
        <v>0.22722790168379917</v>
      </c>
      <c r="J114" s="25">
        <f t="shared" ref="J114:J130" si="113">0.5*(F114/1000)/(E114/1000)^3/($D$4/10)^5</f>
        <v>0.12390507675324385</v>
      </c>
      <c r="K114" s="27">
        <f t="shared" ref="K114:K130" si="114">I114/J114</f>
        <v>1.8338869369842048</v>
      </c>
      <c r="L114" s="27">
        <f t="shared" ref="L114:L130" si="115">0.798*I114^1.5/J114</f>
        <v>0.69759968746582168</v>
      </c>
      <c r="M114" s="27">
        <f t="shared" si="108"/>
        <v>5.2091212458286984</v>
      </c>
      <c r="N114"/>
      <c r="O114" s="51">
        <f t="shared" si="109"/>
        <v>25.780424769492907</v>
      </c>
      <c r="P114" s="27">
        <f t="shared" si="110"/>
        <v>5.2091212458286984</v>
      </c>
      <c r="Q114" s="58">
        <f t="shared" si="111"/>
        <v>0.69759968746582168</v>
      </c>
      <c r="R114" s="156">
        <f t="shared" ref="R114:R120" si="116">E114*(PI()/30)*($D$4/2)</f>
        <v>608.36480969843819</v>
      </c>
      <c r="S114" s="156">
        <f t="shared" ref="S114:S120" si="117">R114/H114</f>
        <v>1122.4442983366018</v>
      </c>
      <c r="T114" s="153"/>
      <c r="U114" s="153"/>
      <c r="W114" s="1">
        <v>161</v>
      </c>
      <c r="X114" s="66">
        <v>18</v>
      </c>
      <c r="Y114" s="17">
        <v>0.72499999999999998</v>
      </c>
      <c r="Z114">
        <v>2449</v>
      </c>
      <c r="AA114">
        <v>8716</v>
      </c>
      <c r="AB114">
        <v>814</v>
      </c>
      <c r="AC114">
        <v>1023</v>
      </c>
      <c r="AD114" s="27">
        <f>0.1515*(AA114/1000)/(AC114/1000)^2/($D$4/10)^4</f>
        <v>0.23587948535573422</v>
      </c>
      <c r="AE114" s="27">
        <f>0.5*(Z114/1000)/(AC114/1000)^3/($D$4/10)^5</f>
        <v>0.14059548331818628</v>
      </c>
      <c r="AF114" s="29">
        <f>AD114/AE114</f>
        <v>1.677717376040506</v>
      </c>
      <c r="AG114" s="29">
        <f>0.798*AD114^1.5/AE114</f>
        <v>0.65022966576066099</v>
      </c>
      <c r="AH114" s="29">
        <f>AA114/Z114</f>
        <v>3.5590036749693752</v>
      </c>
      <c r="AI114"/>
      <c r="AJ114" s="51">
        <f>AA114/(PI()*$D$4^2/4)</f>
        <v>47.982528783023739</v>
      </c>
      <c r="AK114" s="29">
        <f>AH114</f>
        <v>3.5590036749693752</v>
      </c>
      <c r="AL114" s="58">
        <f>AG114</f>
        <v>0.65022966576066099</v>
      </c>
    </row>
    <row r="115" spans="1:38" x14ac:dyDescent="0.2">
      <c r="A115" s="1">
        <v>161</v>
      </c>
      <c r="B115" s="1">
        <v>177</v>
      </c>
      <c r="C115" s="1" t="s">
        <v>92</v>
      </c>
      <c r="D115" s="66">
        <v>18</v>
      </c>
      <c r="E115">
        <v>827</v>
      </c>
      <c r="F115">
        <v>1172</v>
      </c>
      <c r="G115">
        <v>5525</v>
      </c>
      <c r="H115" s="17">
        <v>0.58599999999999997</v>
      </c>
      <c r="I115" s="25">
        <f t="shared" si="112"/>
        <v>0.22879444754809514</v>
      </c>
      <c r="J115" s="25">
        <f t="shared" si="113"/>
        <v>0.12735633952190167</v>
      </c>
      <c r="K115" s="27">
        <f t="shared" si="114"/>
        <v>1.796490448822526</v>
      </c>
      <c r="L115" s="27">
        <f t="shared" si="115"/>
        <v>0.68572588595789397</v>
      </c>
      <c r="M115" s="27">
        <f t="shared" si="108"/>
        <v>4.7141638225255971</v>
      </c>
      <c r="N115"/>
      <c r="O115" s="51">
        <f t="shared" si="109"/>
        <v>30.415726425677622</v>
      </c>
      <c r="P115" s="27">
        <f t="shared" si="110"/>
        <v>4.7141638225255971</v>
      </c>
      <c r="Q115" s="58">
        <f t="shared" si="111"/>
        <v>0.68572588595789397</v>
      </c>
      <c r="R115" s="156">
        <f t="shared" si="116"/>
        <v>658.53101782802139</v>
      </c>
      <c r="S115" s="156">
        <f t="shared" si="117"/>
        <v>1123.7730679659069</v>
      </c>
      <c r="T115" s="153"/>
      <c r="U115" s="153"/>
      <c r="W115" s="1">
        <v>161</v>
      </c>
      <c r="X115" s="66">
        <v>18</v>
      </c>
      <c r="Y115" s="17">
        <v>0.75</v>
      </c>
      <c r="Z115">
        <v>2768</v>
      </c>
      <c r="AA115">
        <v>9363</v>
      </c>
      <c r="AB115">
        <v>842</v>
      </c>
      <c r="AC115">
        <v>1058</v>
      </c>
      <c r="AD115" s="27">
        <f>0.1515*(AA115/1000)/(AC115/1000)^2/($D$4/10)^4</f>
        <v>0.23690155172398319</v>
      </c>
      <c r="AE115" s="27">
        <f>0.5*(Z115/1000)/(AC115/1000)^3/($D$4/10)^5</f>
        <v>0.14365427932305561</v>
      </c>
      <c r="AF115" s="29">
        <f>AD115/AE115</f>
        <v>1.6491089081393067</v>
      </c>
      <c r="AG115" s="29">
        <f>0.798*AD115^1.5/AE115</f>
        <v>0.64052514243163994</v>
      </c>
      <c r="AH115" s="29">
        <f>AA115/Z115</f>
        <v>3.382586705202312</v>
      </c>
      <c r="AI115"/>
      <c r="AJ115" s="51">
        <f>AA115/(PI()*$D$4^2/4)</f>
        <v>51.544334212419834</v>
      </c>
      <c r="AK115" s="29">
        <f>AH115</f>
        <v>3.382586705202312</v>
      </c>
      <c r="AL115" s="58">
        <f>AG115</f>
        <v>0.64052514243163994</v>
      </c>
    </row>
    <row r="116" spans="1:38" x14ac:dyDescent="0.2">
      <c r="A116" s="1">
        <v>161</v>
      </c>
      <c r="B116" s="1">
        <v>177</v>
      </c>
      <c r="C116" s="1" t="s">
        <v>92</v>
      </c>
      <c r="D116" s="66">
        <v>18</v>
      </c>
      <c r="E116">
        <v>890</v>
      </c>
      <c r="F116">
        <v>1493</v>
      </c>
      <c r="G116">
        <v>6450</v>
      </c>
      <c r="H116" s="17">
        <v>0.63100000000000001</v>
      </c>
      <c r="I116" s="25">
        <f t="shared" si="112"/>
        <v>0.2306236911390093</v>
      </c>
      <c r="J116" s="25">
        <f t="shared" si="113"/>
        <v>0.13016651361354323</v>
      </c>
      <c r="K116" s="27">
        <f t="shared" si="114"/>
        <v>1.7717589934360349</v>
      </c>
      <c r="L116" s="27">
        <f t="shared" si="115"/>
        <v>0.67898393156304182</v>
      </c>
      <c r="M116" s="27">
        <f t="shared" si="108"/>
        <v>4.3201607501674477</v>
      </c>
      <c r="N116"/>
      <c r="O116" s="51">
        <f t="shared" si="109"/>
        <v>35.507952116854419</v>
      </c>
      <c r="P116" s="27">
        <f t="shared" si="110"/>
        <v>4.3201607501674477</v>
      </c>
      <c r="Q116" s="58">
        <f t="shared" si="111"/>
        <v>0.67898393156304182</v>
      </c>
      <c r="R116" s="156">
        <f t="shared" si="116"/>
        <v>708.6972259576047</v>
      </c>
      <c r="S116" s="156">
        <f t="shared" si="117"/>
        <v>1123.1334801229868</v>
      </c>
      <c r="T116" s="153"/>
      <c r="U116" s="153"/>
      <c r="Y116" s="17"/>
      <c r="AD116" s="27"/>
      <c r="AE116" s="27"/>
      <c r="AG116" s="29"/>
      <c r="AH116" s="29"/>
      <c r="AI116"/>
      <c r="AL116" s="58"/>
    </row>
    <row r="117" spans="1:38" x14ac:dyDescent="0.2">
      <c r="A117" s="1">
        <v>161</v>
      </c>
      <c r="B117" s="1">
        <v>177</v>
      </c>
      <c r="C117" s="1" t="s">
        <v>92</v>
      </c>
      <c r="D117" s="66">
        <v>18</v>
      </c>
      <c r="E117">
        <v>976</v>
      </c>
      <c r="F117">
        <v>2071</v>
      </c>
      <c r="G117">
        <v>7908</v>
      </c>
      <c r="H117" s="17">
        <v>0.69199999999999995</v>
      </c>
      <c r="I117" s="25">
        <f t="shared" si="112"/>
        <v>0.23512090392454932</v>
      </c>
      <c r="J117" s="25">
        <f t="shared" si="113"/>
        <v>0.13691156378628383</v>
      </c>
      <c r="K117" s="27">
        <f t="shared" si="114"/>
        <v>1.7173195413323032</v>
      </c>
      <c r="L117" s="27">
        <f t="shared" si="115"/>
        <v>0.66450709833616339</v>
      </c>
      <c r="M117" s="27">
        <f t="shared" si="108"/>
        <v>3.8184451955577017</v>
      </c>
      <c r="N117"/>
      <c r="O117" s="51">
        <f t="shared" si="109"/>
        <v>43.534400827920116</v>
      </c>
      <c r="P117" s="27">
        <f t="shared" si="110"/>
        <v>3.8184451955577017</v>
      </c>
      <c r="Q117" s="58">
        <f t="shared" si="111"/>
        <v>0.66450709833616339</v>
      </c>
      <c r="R117" s="156">
        <f t="shared" si="116"/>
        <v>777.17808149957546</v>
      </c>
      <c r="S117" s="156">
        <f t="shared" si="117"/>
        <v>1123.0897131496756</v>
      </c>
      <c r="T117" s="153"/>
      <c r="U117" s="153"/>
      <c r="Y117" s="17"/>
      <c r="AD117" s="27"/>
      <c r="AE117" s="27"/>
      <c r="AG117" s="29"/>
      <c r="AH117" s="29"/>
      <c r="AI117"/>
      <c r="AL117" s="58"/>
    </row>
    <row r="118" spans="1:38" x14ac:dyDescent="0.2">
      <c r="A118" s="1">
        <v>161</v>
      </c>
      <c r="B118" s="1">
        <v>177</v>
      </c>
      <c r="C118" s="1" t="s">
        <v>92</v>
      </c>
      <c r="D118" s="66">
        <v>18</v>
      </c>
      <c r="E118">
        <v>1019</v>
      </c>
      <c r="F118">
        <v>2418</v>
      </c>
      <c r="G118">
        <v>8647</v>
      </c>
      <c r="H118" s="17">
        <v>0.72199999999999998</v>
      </c>
      <c r="I118" s="25">
        <f t="shared" si="112"/>
        <v>0.23585294765944187</v>
      </c>
      <c r="J118" s="25">
        <f t="shared" si="113"/>
        <v>0.14045694870843983</v>
      </c>
      <c r="K118" s="27">
        <f t="shared" si="114"/>
        <v>1.6791831933429282</v>
      </c>
      <c r="L118" s="27">
        <f t="shared" si="115"/>
        <v>0.65076115959188541</v>
      </c>
      <c r="M118" s="27">
        <f t="shared" si="108"/>
        <v>3.5760959470636888</v>
      </c>
      <c r="N118"/>
      <c r="O118" s="51">
        <f t="shared" si="109"/>
        <v>47.602676272006228</v>
      </c>
      <c r="P118" s="27">
        <f t="shared" si="110"/>
        <v>3.5760959470636888</v>
      </c>
      <c r="Q118" s="58">
        <f t="shared" si="111"/>
        <v>0.65076115959188541</v>
      </c>
      <c r="R118" s="156">
        <f t="shared" si="116"/>
        <v>811.41850927056078</v>
      </c>
      <c r="S118" s="156">
        <f t="shared" si="117"/>
        <v>1123.8483507902504</v>
      </c>
      <c r="T118" s="153"/>
      <c r="U118" s="153"/>
      <c r="Y118" s="17"/>
      <c r="AD118" s="27"/>
      <c r="AE118" s="27"/>
      <c r="AG118" s="29"/>
      <c r="AH118" s="29"/>
      <c r="AI118"/>
      <c r="AL118" s="58"/>
    </row>
    <row r="119" spans="1:38" x14ac:dyDescent="0.2">
      <c r="A119" s="1">
        <v>161</v>
      </c>
      <c r="B119" s="1">
        <v>177</v>
      </c>
      <c r="C119" s="1" t="s">
        <v>92</v>
      </c>
      <c r="D119" s="66">
        <v>18</v>
      </c>
      <c r="E119">
        <v>1060</v>
      </c>
      <c r="F119">
        <v>2776</v>
      </c>
      <c r="G119">
        <v>9407</v>
      </c>
      <c r="H119" s="17">
        <v>0.751</v>
      </c>
      <c r="I119" s="25">
        <f t="shared" si="112"/>
        <v>0.23711751281755286</v>
      </c>
      <c r="J119" s="25">
        <f t="shared" si="113"/>
        <v>0.14325551525116051</v>
      </c>
      <c r="K119" s="27">
        <f t="shared" si="114"/>
        <v>1.6552068686628243</v>
      </c>
      <c r="L119" s="27">
        <f t="shared" si="115"/>
        <v>0.64318659825976787</v>
      </c>
      <c r="M119" s="27">
        <f t="shared" si="108"/>
        <v>3.3886887608069163</v>
      </c>
      <c r="N119"/>
      <c r="O119" s="51">
        <f t="shared" si="109"/>
        <v>51.78655900205419</v>
      </c>
      <c r="P119" s="27">
        <f t="shared" si="110"/>
        <v>3.3886887608069163</v>
      </c>
      <c r="Q119" s="58">
        <f t="shared" si="111"/>
        <v>0.64318659825976787</v>
      </c>
      <c r="R119" s="156">
        <f t="shared" si="116"/>
        <v>844.06635900568642</v>
      </c>
      <c r="S119" s="156">
        <f t="shared" si="117"/>
        <v>1123.9232476773454</v>
      </c>
      <c r="T119" s="153"/>
      <c r="U119" s="153"/>
      <c r="Y119" s="17"/>
      <c r="AD119" s="27"/>
      <c r="AE119" s="27"/>
      <c r="AG119" s="29"/>
      <c r="AH119" s="29"/>
      <c r="AI119"/>
      <c r="AL119" s="58"/>
    </row>
    <row r="120" spans="1:38" x14ac:dyDescent="0.2">
      <c r="A120" s="1">
        <v>161</v>
      </c>
      <c r="B120" s="1">
        <v>177</v>
      </c>
      <c r="C120" s="1" t="s">
        <v>92</v>
      </c>
      <c r="D120" s="66">
        <v>18</v>
      </c>
      <c r="E120">
        <v>1091</v>
      </c>
      <c r="F120">
        <v>3099</v>
      </c>
      <c r="G120">
        <v>9982</v>
      </c>
      <c r="H120" s="17">
        <v>0.77300000000000002</v>
      </c>
      <c r="I120" s="25">
        <f t="shared" si="112"/>
        <v>0.23751567790478176</v>
      </c>
      <c r="J120" s="25">
        <f t="shared" si="113"/>
        <v>0.14667524067959609</v>
      </c>
      <c r="K120" s="27">
        <f t="shared" si="114"/>
        <v>1.6193304118969987</v>
      </c>
      <c r="L120" s="27">
        <f t="shared" si="115"/>
        <v>0.62977367734565426</v>
      </c>
      <c r="M120" s="27">
        <f t="shared" si="108"/>
        <v>3.2210390448531783</v>
      </c>
      <c r="N120"/>
      <c r="O120" s="51">
        <f t="shared" si="109"/>
        <v>54.951996593866795</v>
      </c>
      <c r="P120" s="27">
        <f t="shared" si="110"/>
        <v>3.2210390448531783</v>
      </c>
      <c r="Q120" s="58">
        <f t="shared" si="111"/>
        <v>0.62977367734565426</v>
      </c>
      <c r="R120" s="156">
        <f t="shared" si="116"/>
        <v>868.75131856151313</v>
      </c>
      <c r="S120" s="156">
        <f t="shared" si="117"/>
        <v>1123.8697523434839</v>
      </c>
      <c r="T120" s="153"/>
      <c r="U120" s="153"/>
      <c r="Y120" s="17"/>
      <c r="AD120" s="27"/>
      <c r="AE120" s="27"/>
      <c r="AG120" s="29"/>
      <c r="AH120" s="29"/>
      <c r="AI120"/>
      <c r="AL120" s="58"/>
    </row>
    <row r="121" spans="1:38" x14ac:dyDescent="0.2">
      <c r="E121"/>
      <c r="F121"/>
      <c r="G121"/>
      <c r="H121" s="17"/>
      <c r="I121" s="25"/>
      <c r="J121" s="25"/>
      <c r="K121" s="27"/>
      <c r="L121" s="27"/>
      <c r="M121" s="27"/>
      <c r="N121"/>
      <c r="O121" s="51"/>
      <c r="P121" s="27"/>
      <c r="Q121" s="58"/>
      <c r="R121" s="156"/>
      <c r="T121" s="153"/>
      <c r="U121" s="153"/>
      <c r="Y121" s="17"/>
      <c r="AD121" s="27"/>
      <c r="AE121" s="27"/>
      <c r="AG121" s="29"/>
      <c r="AH121" s="29"/>
      <c r="AI121"/>
      <c r="AL121" s="58"/>
    </row>
    <row r="122" spans="1:38" x14ac:dyDescent="0.2">
      <c r="E122"/>
      <c r="F122"/>
      <c r="G122"/>
      <c r="H122" s="17"/>
      <c r="I122" s="25"/>
      <c r="J122" s="25"/>
      <c r="K122" s="27"/>
      <c r="L122" s="27"/>
      <c r="M122" s="27"/>
      <c r="N122"/>
      <c r="O122" s="51"/>
      <c r="P122" s="27"/>
      <c r="Q122" s="58"/>
      <c r="R122" s="156"/>
      <c r="T122" s="153"/>
      <c r="U122" s="153"/>
      <c r="Y122" s="17"/>
      <c r="AD122" s="27"/>
      <c r="AE122" s="27"/>
      <c r="AG122" s="29"/>
      <c r="AH122" s="29"/>
      <c r="AI122"/>
      <c r="AL122" s="58"/>
    </row>
    <row r="123" spans="1:38" x14ac:dyDescent="0.2">
      <c r="A123" s="1">
        <v>162</v>
      </c>
      <c r="B123" s="1">
        <v>178</v>
      </c>
      <c r="C123" s="1" t="s">
        <v>92</v>
      </c>
      <c r="D123" s="66">
        <v>20</v>
      </c>
      <c r="E123">
        <v>770</v>
      </c>
      <c r="F123">
        <v>1116</v>
      </c>
      <c r="G123">
        <v>5073</v>
      </c>
      <c r="H123" s="17">
        <v>0.54600000000000004</v>
      </c>
      <c r="I123" s="25">
        <f t="shared" si="112"/>
        <v>0.24233024945992299</v>
      </c>
      <c r="J123" s="25">
        <f t="shared" si="113"/>
        <v>0.15024551065849312</v>
      </c>
      <c r="K123" s="27">
        <f t="shared" si="114"/>
        <v>1.6128951101290325</v>
      </c>
      <c r="L123" s="27">
        <f t="shared" si="115"/>
        <v>0.63359659009188618</v>
      </c>
      <c r="M123" s="27">
        <f t="shared" si="108"/>
        <v>4.545698924731183</v>
      </c>
      <c r="N123"/>
      <c r="O123" s="51">
        <f t="shared" si="109"/>
        <v>27.927417223070151</v>
      </c>
      <c r="P123" s="27">
        <f t="shared" si="110"/>
        <v>4.545698924731183</v>
      </c>
      <c r="Q123" s="58">
        <f t="shared" si="111"/>
        <v>0.63359659009188618</v>
      </c>
      <c r="R123" s="156">
        <f t="shared" ref="R123:R130" si="118">E123*(PI()/30)*($D$4/2)</f>
        <v>613.14254380601756</v>
      </c>
      <c r="S123" s="156">
        <f t="shared" ref="S123:S130" si="119">R123/H123</f>
        <v>1122.971691952413</v>
      </c>
      <c r="T123" s="153"/>
      <c r="U123" s="153"/>
      <c r="W123" s="1">
        <v>162</v>
      </c>
      <c r="X123" s="66">
        <v>20</v>
      </c>
      <c r="Y123" s="17">
        <v>0.72499999999999998</v>
      </c>
      <c r="Z123">
        <v>2876</v>
      </c>
      <c r="AA123">
        <v>8952</v>
      </c>
      <c r="AB123">
        <v>814</v>
      </c>
      <c r="AC123">
        <v>1023</v>
      </c>
      <c r="AD123" s="27">
        <f>0.1515*(AA123/1000)/(AC123/1000)^2/($D$4/10)^4</f>
        <v>0.24226630941997856</v>
      </c>
      <c r="AE123" s="27">
        <f>0.5*(Z123/1000)/(AC123/1000)^3/($D$4/10)^5</f>
        <v>0.16510927318215751</v>
      </c>
      <c r="AF123" s="29">
        <f>AD123/AE123</f>
        <v>1.4673089206364396</v>
      </c>
      <c r="AG123" s="29">
        <f>0.798*AD123^1.5/AE123</f>
        <v>0.57632964735287362</v>
      </c>
      <c r="AH123" s="29">
        <f>AA123/Z123</f>
        <v>3.1126564673157162</v>
      </c>
      <c r="AI123"/>
      <c r="AJ123" s="51">
        <f>AA123/(PI()*$D$4^2/4)</f>
        <v>49.281734472880743</v>
      </c>
      <c r="AK123" s="29">
        <f>AH123</f>
        <v>3.1126564673157162</v>
      </c>
      <c r="AL123" s="58">
        <f>AG123</f>
        <v>0.57632964735287362</v>
      </c>
    </row>
    <row r="124" spans="1:38" x14ac:dyDescent="0.2">
      <c r="A124" s="1">
        <v>162</v>
      </c>
      <c r="B124" s="1">
        <v>178</v>
      </c>
      <c r="C124" s="1" t="s">
        <v>92</v>
      </c>
      <c r="D124" s="66">
        <v>20</v>
      </c>
      <c r="E124">
        <v>827</v>
      </c>
      <c r="F124">
        <v>1424</v>
      </c>
      <c r="G124">
        <v>5874</v>
      </c>
      <c r="H124" s="17">
        <v>0.58599999999999997</v>
      </c>
      <c r="I124" s="25">
        <f t="shared" si="112"/>
        <v>0.24324680269638199</v>
      </c>
      <c r="J124" s="25">
        <f t="shared" si="113"/>
        <v>0.15474012583548463</v>
      </c>
      <c r="K124" s="27">
        <f t="shared" si="114"/>
        <v>1.5719697872999998</v>
      </c>
      <c r="L124" s="27">
        <f t="shared" si="115"/>
        <v>0.61868652387487844</v>
      </c>
      <c r="M124" s="27">
        <f t="shared" si="108"/>
        <v>4.125</v>
      </c>
      <c r="N124"/>
      <c r="O124" s="51">
        <f t="shared" si="109"/>
        <v>32.33700941618649</v>
      </c>
      <c r="P124" s="27">
        <f t="shared" si="110"/>
        <v>4.125</v>
      </c>
      <c r="Q124" s="58">
        <f t="shared" si="111"/>
        <v>0.61868652387487844</v>
      </c>
      <c r="R124" s="156">
        <f t="shared" si="118"/>
        <v>658.53101782802139</v>
      </c>
      <c r="S124" s="156">
        <f t="shared" si="119"/>
        <v>1123.7730679659069</v>
      </c>
      <c r="T124" s="153"/>
      <c r="U124" s="153"/>
      <c r="Y124" s="17"/>
    </row>
    <row r="125" spans="1:38" x14ac:dyDescent="0.2">
      <c r="A125" s="1">
        <v>162</v>
      </c>
      <c r="B125" s="1">
        <v>178</v>
      </c>
      <c r="C125" s="1" t="s">
        <v>92</v>
      </c>
      <c r="D125" s="66">
        <v>20</v>
      </c>
      <c r="E125">
        <v>893</v>
      </c>
      <c r="F125">
        <v>1833</v>
      </c>
      <c r="G125">
        <v>6799</v>
      </c>
      <c r="H125" s="17">
        <v>0.63300000000000001</v>
      </c>
      <c r="I125" s="25">
        <f t="shared" si="112"/>
        <v>0.24147175625704209</v>
      </c>
      <c r="J125" s="25">
        <f t="shared" si="113"/>
        <v>0.15820404131850663</v>
      </c>
      <c r="K125" s="27">
        <f t="shared" si="114"/>
        <v>1.5263311495999998</v>
      </c>
      <c r="L125" s="27">
        <f t="shared" si="115"/>
        <v>0.5985284921087739</v>
      </c>
      <c r="M125" s="27">
        <f t="shared" si="108"/>
        <v>3.7092198581560285</v>
      </c>
      <c r="N125"/>
      <c r="O125" s="51">
        <f t="shared" si="109"/>
        <v>37.42923510736329</v>
      </c>
      <c r="P125" s="27">
        <f t="shared" si="110"/>
        <v>3.7092198581560285</v>
      </c>
      <c r="Q125" s="58">
        <f t="shared" si="111"/>
        <v>0.5985284921087739</v>
      </c>
      <c r="R125" s="156">
        <f t="shared" si="118"/>
        <v>711.08609301139438</v>
      </c>
      <c r="S125" s="156">
        <f t="shared" si="119"/>
        <v>1123.3587567320606</v>
      </c>
      <c r="T125" s="153"/>
      <c r="U125" s="153"/>
      <c r="Y125" s="17"/>
    </row>
    <row r="126" spans="1:38" x14ac:dyDescent="0.2">
      <c r="A126" s="1">
        <v>162</v>
      </c>
      <c r="B126" s="1">
        <v>178</v>
      </c>
      <c r="C126" s="1" t="s">
        <v>92</v>
      </c>
      <c r="D126" s="66">
        <v>20</v>
      </c>
      <c r="E126">
        <v>934</v>
      </c>
      <c r="F126">
        <v>2148</v>
      </c>
      <c r="G126">
        <v>7477</v>
      </c>
      <c r="H126" s="17">
        <v>0.66200000000000003</v>
      </c>
      <c r="I126" s="25">
        <f t="shared" si="112"/>
        <v>0.24274922138888386</v>
      </c>
      <c r="J126" s="25">
        <f t="shared" si="113"/>
        <v>0.1620328733189195</v>
      </c>
      <c r="K126" s="27">
        <f t="shared" si="114"/>
        <v>1.4981479771150836</v>
      </c>
      <c r="L126" s="27">
        <f t="shared" si="115"/>
        <v>0.58902879543963393</v>
      </c>
      <c r="M126" s="27">
        <f t="shared" si="108"/>
        <v>3.4809124767225326</v>
      </c>
      <c r="N126"/>
      <c r="O126" s="51">
        <f t="shared" si="109"/>
        <v>41.161698911274499</v>
      </c>
      <c r="P126" s="27">
        <f t="shared" si="110"/>
        <v>3.4809124767225326</v>
      </c>
      <c r="Q126" s="58">
        <f t="shared" si="111"/>
        <v>0.58902879543963393</v>
      </c>
      <c r="R126" s="156">
        <f t="shared" si="118"/>
        <v>743.73394274651992</v>
      </c>
      <c r="S126" s="156">
        <f t="shared" si="119"/>
        <v>1123.4651703119637</v>
      </c>
      <c r="T126" s="153"/>
      <c r="U126" s="153"/>
      <c r="Y126" s="17"/>
    </row>
    <row r="127" spans="1:38" x14ac:dyDescent="0.2">
      <c r="A127" s="1">
        <v>162</v>
      </c>
      <c r="B127" s="1">
        <v>178</v>
      </c>
      <c r="C127" s="1" t="s">
        <v>92</v>
      </c>
      <c r="D127" s="66">
        <v>20</v>
      </c>
      <c r="E127">
        <v>972</v>
      </c>
      <c r="F127">
        <v>2408</v>
      </c>
      <c r="G127">
        <v>8011</v>
      </c>
      <c r="H127" s="17">
        <v>0.68899999999999995</v>
      </c>
      <c r="I127" s="25">
        <f t="shared" si="112"/>
        <v>0.24014769321342394</v>
      </c>
      <c r="J127" s="25">
        <f t="shared" si="113"/>
        <v>0.16116367902669521</v>
      </c>
      <c r="K127" s="27">
        <f t="shared" si="114"/>
        <v>1.4900856983641195</v>
      </c>
      <c r="L127" s="27">
        <f t="shared" si="115"/>
        <v>0.5827111757235619</v>
      </c>
      <c r="M127" s="27">
        <f t="shared" si="108"/>
        <v>3.3268272425249168</v>
      </c>
      <c r="N127"/>
      <c r="O127" s="51">
        <f t="shared" si="109"/>
        <v>44.10142704001872</v>
      </c>
      <c r="P127" s="27">
        <f t="shared" si="110"/>
        <v>3.3268272425249168</v>
      </c>
      <c r="Q127" s="58">
        <f t="shared" si="111"/>
        <v>0.5827111757235619</v>
      </c>
      <c r="R127" s="156">
        <f t="shared" si="118"/>
        <v>773.99292542785588</v>
      </c>
      <c r="S127" s="156">
        <f t="shared" si="119"/>
        <v>1123.3569309547981</v>
      </c>
      <c r="T127" s="153"/>
      <c r="U127" s="153"/>
      <c r="Y127" s="17"/>
    </row>
    <row r="128" spans="1:38" x14ac:dyDescent="0.2">
      <c r="A128" s="1">
        <v>162</v>
      </c>
      <c r="B128" s="1">
        <v>178</v>
      </c>
      <c r="C128" s="1" t="s">
        <v>92</v>
      </c>
      <c r="D128" s="66">
        <v>20</v>
      </c>
      <c r="E128">
        <v>1017</v>
      </c>
      <c r="F128">
        <v>2827</v>
      </c>
      <c r="G128">
        <v>8873</v>
      </c>
      <c r="H128" s="17">
        <v>0.72099999999999997</v>
      </c>
      <c r="I128" s="25">
        <f t="shared" si="112"/>
        <v>0.24297007798668663</v>
      </c>
      <c r="J128" s="25">
        <f t="shared" si="113"/>
        <v>0.16518569494153701</v>
      </c>
      <c r="K128" s="27">
        <f t="shared" si="114"/>
        <v>1.4708905518282276</v>
      </c>
      <c r="L128" s="27">
        <f t="shared" si="115"/>
        <v>0.57857497626177634</v>
      </c>
      <c r="M128" s="27">
        <f t="shared" si="108"/>
        <v>3.1386628935267069</v>
      </c>
      <c r="N128"/>
      <c r="O128" s="51">
        <f t="shared" si="109"/>
        <v>48.846830873309962</v>
      </c>
      <c r="P128" s="27">
        <f t="shared" si="110"/>
        <v>3.1386628935267069</v>
      </c>
      <c r="Q128" s="58">
        <f t="shared" si="111"/>
        <v>0.57857497626177634</v>
      </c>
      <c r="R128" s="156">
        <f t="shared" si="118"/>
        <v>809.82593123470099</v>
      </c>
      <c r="S128" s="156">
        <f t="shared" si="119"/>
        <v>1123.198240270043</v>
      </c>
      <c r="T128" s="153"/>
      <c r="U128" s="153"/>
      <c r="Y128" s="17"/>
    </row>
    <row r="129" spans="1:25" x14ac:dyDescent="0.2">
      <c r="A129" s="1">
        <v>162</v>
      </c>
      <c r="B129" s="1">
        <v>178</v>
      </c>
      <c r="C129" s="1" t="s">
        <v>92</v>
      </c>
      <c r="D129" s="66">
        <v>20</v>
      </c>
      <c r="E129">
        <v>1029</v>
      </c>
      <c r="F129">
        <v>2953</v>
      </c>
      <c r="G129">
        <v>9099</v>
      </c>
      <c r="H129" s="17">
        <v>0.72899999999999998</v>
      </c>
      <c r="I129" s="25">
        <f t="shared" si="112"/>
        <v>0.24338125875078367</v>
      </c>
      <c r="J129" s="25">
        <f t="shared" si="113"/>
        <v>0.1665815150787483</v>
      </c>
      <c r="K129" s="27">
        <f t="shared" si="114"/>
        <v>1.4610340086997631</v>
      </c>
      <c r="L129" s="27">
        <f t="shared" si="115"/>
        <v>0.57518398185891373</v>
      </c>
      <c r="M129" s="27">
        <f t="shared" si="108"/>
        <v>3.0812732814087367</v>
      </c>
      <c r="N129"/>
      <c r="O129" s="51">
        <f t="shared" si="109"/>
        <v>50.090985474613703</v>
      </c>
      <c r="P129" s="27">
        <f t="shared" si="110"/>
        <v>3.0812732814087367</v>
      </c>
      <c r="Q129" s="58">
        <f t="shared" si="111"/>
        <v>0.57518398185891373</v>
      </c>
      <c r="R129" s="156">
        <f t="shared" si="118"/>
        <v>819.38139944985983</v>
      </c>
      <c r="S129" s="156">
        <f t="shared" si="119"/>
        <v>1123.9799718105073</v>
      </c>
      <c r="T129" s="153"/>
      <c r="U129" s="153"/>
      <c r="Y129" s="17"/>
    </row>
    <row r="130" spans="1:25" x14ac:dyDescent="0.2">
      <c r="A130" s="1">
        <v>162</v>
      </c>
      <c r="B130" s="1">
        <v>178</v>
      </c>
      <c r="C130" s="1" t="s">
        <v>92</v>
      </c>
      <c r="D130" s="66">
        <v>20</v>
      </c>
      <c r="E130">
        <v>1037</v>
      </c>
      <c r="F130">
        <v>2999</v>
      </c>
      <c r="G130">
        <v>9181</v>
      </c>
      <c r="H130" s="17">
        <v>0.73499999999999999</v>
      </c>
      <c r="I130" s="25">
        <f t="shared" si="112"/>
        <v>0.24180022019942557</v>
      </c>
      <c r="J130" s="25">
        <f t="shared" si="113"/>
        <v>0.16529118059749906</v>
      </c>
      <c r="K130" s="27">
        <f t="shared" si="114"/>
        <v>1.4628743005244416</v>
      </c>
      <c r="L130" s="27">
        <f t="shared" si="115"/>
        <v>0.57403483449062964</v>
      </c>
      <c r="M130" s="27">
        <f t="shared" si="108"/>
        <v>3.0613537845948651</v>
      </c>
      <c r="N130"/>
      <c r="O130" s="51">
        <f t="shared" si="109"/>
        <v>50.542404400750456</v>
      </c>
      <c r="P130" s="27">
        <f t="shared" si="110"/>
        <v>3.0613537845948651</v>
      </c>
      <c r="Q130" s="58">
        <f t="shared" si="111"/>
        <v>0.57403483449062964</v>
      </c>
      <c r="R130" s="156">
        <f t="shared" si="118"/>
        <v>825.75171159329886</v>
      </c>
      <c r="S130" s="156">
        <f t="shared" si="119"/>
        <v>1123.4717164534679</v>
      </c>
      <c r="T130" s="153"/>
      <c r="U130" s="153"/>
      <c r="Y130" s="17"/>
    </row>
    <row r="131" spans="1:25" x14ac:dyDescent="0.2">
      <c r="E131"/>
      <c r="F131"/>
      <c r="G131"/>
      <c r="H131" s="17"/>
      <c r="R131" s="156"/>
      <c r="T131" s="153"/>
      <c r="U131" s="153"/>
      <c r="Y131" s="17"/>
    </row>
    <row r="132" spans="1:25" x14ac:dyDescent="0.2">
      <c r="E132"/>
      <c r="F132"/>
      <c r="G132"/>
      <c r="H132" s="17"/>
      <c r="R132" s="156"/>
      <c r="T132" s="153"/>
      <c r="U132" s="153"/>
    </row>
    <row r="133" spans="1:25" x14ac:dyDescent="0.2">
      <c r="E133"/>
      <c r="F133"/>
      <c r="G133"/>
      <c r="H133" s="17"/>
      <c r="R133" s="156"/>
      <c r="T133" s="153"/>
      <c r="U133" s="153"/>
    </row>
    <row r="134" spans="1:25" x14ac:dyDescent="0.2">
      <c r="E134"/>
      <c r="F134"/>
      <c r="G134"/>
      <c r="H134" s="17"/>
      <c r="R134" s="156"/>
      <c r="T134" s="153"/>
      <c r="U134" s="153"/>
    </row>
    <row r="135" spans="1:25" x14ac:dyDescent="0.2">
      <c r="E135"/>
      <c r="F135"/>
      <c r="G135"/>
      <c r="H135" s="17"/>
      <c r="R135" s="156"/>
      <c r="T135" s="153"/>
      <c r="U135" s="153"/>
    </row>
    <row r="136" spans="1:25" x14ac:dyDescent="0.2">
      <c r="E136"/>
      <c r="F136"/>
      <c r="G136"/>
      <c r="H136" s="17"/>
      <c r="R136" s="156"/>
      <c r="S136" s="155"/>
      <c r="T136" s="153"/>
      <c r="U136" s="153"/>
    </row>
    <row r="137" spans="1:25" x14ac:dyDescent="0.2">
      <c r="R137" s="156"/>
      <c r="T137" s="153"/>
      <c r="U137" s="153"/>
    </row>
    <row r="138" spans="1:25" x14ac:dyDescent="0.2">
      <c r="R138" s="156"/>
      <c r="T138" s="153"/>
      <c r="U138" s="153"/>
    </row>
    <row r="139" spans="1:25" x14ac:dyDescent="0.2">
      <c r="R139" s="156"/>
      <c r="T139" s="153"/>
      <c r="U139" s="153"/>
    </row>
    <row r="140" spans="1:25" x14ac:dyDescent="0.2">
      <c r="R140" s="156"/>
      <c r="T140" s="153"/>
      <c r="U140" s="153"/>
    </row>
    <row r="141" spans="1:25" x14ac:dyDescent="0.2">
      <c r="R141" s="156"/>
      <c r="T141" s="153"/>
      <c r="U141" s="153"/>
    </row>
    <row r="142" spans="1:25" x14ac:dyDescent="0.2">
      <c r="R142" s="156"/>
      <c r="T142" s="153"/>
      <c r="U142" s="153"/>
    </row>
    <row r="143" spans="1:25" x14ac:dyDescent="0.2">
      <c r="R143" s="156"/>
      <c r="T143" s="153"/>
      <c r="U143" s="153"/>
    </row>
    <row r="144" spans="1:25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91137" r:id="rId3">
          <objectPr defaultSize="0" r:id="rId4">
            <anchor moveWithCells="1">
              <from>
                <xdr:col>12</xdr:col>
                <xdr:colOff>787400</xdr:colOff>
                <xdr:row>1</xdr:row>
                <xdr:rowOff>50800</xdr:rowOff>
              </from>
              <to>
                <xdr:col>21</xdr:col>
                <xdr:colOff>12700</xdr:colOff>
                <xdr:row>3</xdr:row>
                <xdr:rowOff>114300</xdr:rowOff>
              </to>
            </anchor>
          </objectPr>
        </oleObject>
      </mc:Choice>
      <mc:Fallback>
        <oleObject progId="Equation.DSMT4" shapeId="91137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B43" sqref="B43"/>
    </sheetView>
  </sheetViews>
  <sheetFormatPr baseColWidth="10" defaultColWidth="8.83203125" defaultRowHeight="16" x14ac:dyDescent="0.2"/>
  <cols>
    <col min="1" max="1" width="11.33203125" style="77" customWidth="1"/>
    <col min="2" max="2" width="25.1640625" style="77" customWidth="1"/>
    <col min="3" max="3" width="38.5" style="150" customWidth="1"/>
    <col min="4" max="4" width="11" style="77" customWidth="1"/>
    <col min="5" max="5" width="15.33203125" style="77" customWidth="1"/>
    <col min="6" max="6" width="16.1640625" style="77" customWidth="1"/>
    <col min="7" max="7" width="11.6640625" style="77" customWidth="1"/>
    <col min="8" max="8" width="8.83203125" style="150"/>
    <col min="9" max="16384" width="8.83203125" style="115"/>
  </cols>
  <sheetData>
    <row r="1" spans="1:8" ht="20" x14ac:dyDescent="0.2">
      <c r="A1" s="261" t="s">
        <v>316</v>
      </c>
      <c r="B1" s="261"/>
      <c r="C1" s="77"/>
      <c r="G1" s="150"/>
    </row>
    <row r="2" spans="1:8" ht="20" x14ac:dyDescent="0.2">
      <c r="A2" s="261" t="s">
        <v>382</v>
      </c>
      <c r="B2" s="261"/>
      <c r="C2" s="77"/>
      <c r="G2" s="150"/>
    </row>
    <row r="3" spans="1:8" x14ac:dyDescent="0.2">
      <c r="A3" s="150" t="s">
        <v>424</v>
      </c>
      <c r="B3" s="150"/>
      <c r="C3" s="77"/>
      <c r="G3" s="150"/>
    </row>
    <row r="4" spans="1:8" ht="18" x14ac:dyDescent="0.2">
      <c r="A4" s="262" t="s">
        <v>381</v>
      </c>
      <c r="B4" s="262"/>
      <c r="C4" s="77"/>
      <c r="G4" s="150"/>
    </row>
    <row r="5" spans="1:8" ht="18" x14ac:dyDescent="0.2">
      <c r="B5" s="262"/>
      <c r="C5" s="77"/>
      <c r="G5" s="150"/>
    </row>
    <row r="6" spans="1:8" s="116" customFormat="1" x14ac:dyDescent="0.2">
      <c r="A6" s="15"/>
      <c r="B6" s="15"/>
      <c r="C6" s="152"/>
      <c r="D6" s="15" t="s">
        <v>16</v>
      </c>
      <c r="E6" s="15" t="s">
        <v>16</v>
      </c>
      <c r="F6" s="15" t="s">
        <v>16</v>
      </c>
      <c r="G6" s="15" t="s">
        <v>18</v>
      </c>
      <c r="H6" s="152"/>
    </row>
    <row r="7" spans="1:8" s="116" customFormat="1" x14ac:dyDescent="0.2">
      <c r="A7" s="15"/>
      <c r="B7" s="15"/>
      <c r="C7" s="152"/>
      <c r="D7" s="15" t="s">
        <v>1</v>
      </c>
      <c r="E7" s="15" t="s">
        <v>2</v>
      </c>
      <c r="F7" s="15" t="s">
        <v>5</v>
      </c>
      <c r="G7" s="15"/>
      <c r="H7" s="152"/>
    </row>
    <row r="8" spans="1:8" s="116" customFormat="1" x14ac:dyDescent="0.2">
      <c r="A8" s="15" t="s">
        <v>425</v>
      </c>
      <c r="B8" s="15" t="s">
        <v>322</v>
      </c>
      <c r="C8" s="15" t="s">
        <v>15</v>
      </c>
      <c r="D8" s="15" t="s">
        <v>19</v>
      </c>
      <c r="E8" s="15" t="s">
        <v>6</v>
      </c>
      <c r="F8" s="15" t="s">
        <v>7</v>
      </c>
      <c r="G8" s="15" t="s">
        <v>19</v>
      </c>
      <c r="H8" s="152"/>
    </row>
    <row r="10" spans="1:8" ht="15.75" customHeight="1" x14ac:dyDescent="0.2">
      <c r="A10" s="77">
        <v>1</v>
      </c>
      <c r="B10" s="77" t="s">
        <v>319</v>
      </c>
      <c r="C10" s="150" t="s">
        <v>414</v>
      </c>
      <c r="D10" s="77" t="s">
        <v>168</v>
      </c>
      <c r="E10" s="77" t="s">
        <v>169</v>
      </c>
    </row>
    <row r="11" spans="1:8" ht="15.75" customHeight="1" x14ac:dyDescent="0.2">
      <c r="A11" s="77">
        <v>2</v>
      </c>
      <c r="B11" s="77" t="s">
        <v>319</v>
      </c>
      <c r="C11" s="150" t="s">
        <v>170</v>
      </c>
      <c r="E11" s="77" t="s">
        <v>272</v>
      </c>
    </row>
    <row r="12" spans="1:8" ht="15.75" customHeight="1" x14ac:dyDescent="0.2">
      <c r="A12" s="77">
        <v>3</v>
      </c>
      <c r="B12" s="77" t="s">
        <v>325</v>
      </c>
      <c r="C12" s="150" t="s">
        <v>415</v>
      </c>
      <c r="D12" s="77" t="s">
        <v>273</v>
      </c>
      <c r="E12" s="77" t="s">
        <v>277</v>
      </c>
    </row>
    <row r="13" spans="1:8" ht="15.75" customHeight="1" x14ac:dyDescent="0.2">
      <c r="A13" s="77">
        <v>4</v>
      </c>
      <c r="B13" s="77" t="s">
        <v>319</v>
      </c>
      <c r="C13" s="150" t="s">
        <v>161</v>
      </c>
      <c r="D13" s="77" t="s">
        <v>274</v>
      </c>
    </row>
    <row r="14" spans="1:8" ht="15.75" customHeight="1" x14ac:dyDescent="0.2">
      <c r="A14" s="77">
        <v>5</v>
      </c>
      <c r="B14" s="77" t="s">
        <v>319</v>
      </c>
      <c r="C14" s="150" t="s">
        <v>3</v>
      </c>
      <c r="E14" s="77" t="s">
        <v>281</v>
      </c>
      <c r="F14" s="77" t="s">
        <v>308</v>
      </c>
    </row>
    <row r="15" spans="1:8" ht="15.75" customHeight="1" x14ac:dyDescent="0.2">
      <c r="A15" s="77">
        <v>6</v>
      </c>
      <c r="B15" s="77" t="s">
        <v>319</v>
      </c>
      <c r="C15" s="150" t="s">
        <v>4</v>
      </c>
      <c r="E15" s="77" t="s">
        <v>284</v>
      </c>
    </row>
    <row r="16" spans="1:8" ht="15.75" customHeight="1" x14ac:dyDescent="0.2">
      <c r="A16" s="77">
        <v>7</v>
      </c>
      <c r="B16" s="77" t="s">
        <v>319</v>
      </c>
      <c r="C16" s="150" t="s">
        <v>416</v>
      </c>
      <c r="D16" s="77" t="s">
        <v>275</v>
      </c>
      <c r="E16" s="77" t="s">
        <v>268</v>
      </c>
    </row>
    <row r="17" spans="1:6" ht="15.75" customHeight="1" x14ac:dyDescent="0.2">
      <c r="A17" s="77">
        <v>8</v>
      </c>
      <c r="B17" s="77" t="s">
        <v>319</v>
      </c>
      <c r="C17" s="150" t="s">
        <v>300</v>
      </c>
      <c r="E17" s="77" t="s">
        <v>98</v>
      </c>
    </row>
    <row r="18" spans="1:6" ht="15.75" customHeight="1" x14ac:dyDescent="0.2">
      <c r="A18" s="77">
        <v>9</v>
      </c>
      <c r="B18" s="77" t="s">
        <v>319</v>
      </c>
      <c r="C18" s="150" t="s">
        <v>301</v>
      </c>
      <c r="E18" s="77" t="s">
        <v>292</v>
      </c>
    </row>
    <row r="19" spans="1:6" ht="15.75" customHeight="1" x14ac:dyDescent="0.2">
      <c r="A19" s="77">
        <v>10</v>
      </c>
      <c r="B19" s="77" t="s">
        <v>319</v>
      </c>
      <c r="C19" s="150" t="s">
        <v>303</v>
      </c>
      <c r="E19" s="77" t="s">
        <v>293</v>
      </c>
    </row>
    <row r="20" spans="1:6" ht="15.75" customHeight="1" x14ac:dyDescent="0.2">
      <c r="A20" s="77">
        <v>11</v>
      </c>
      <c r="B20" s="77" t="s">
        <v>319</v>
      </c>
      <c r="C20" s="150" t="s">
        <v>302</v>
      </c>
      <c r="E20" s="77" t="s">
        <v>294</v>
      </c>
    </row>
    <row r="21" spans="1:6" ht="15.75" customHeight="1" x14ac:dyDescent="0.2">
      <c r="A21" s="77">
        <v>12</v>
      </c>
      <c r="B21" s="77" t="s">
        <v>319</v>
      </c>
      <c r="C21" s="150" t="s">
        <v>304</v>
      </c>
      <c r="E21" s="77" t="s">
        <v>295</v>
      </c>
    </row>
    <row r="22" spans="1:6" ht="15.75" customHeight="1" x14ac:dyDescent="0.2">
      <c r="A22" s="77">
        <v>13</v>
      </c>
      <c r="B22" s="77" t="s">
        <v>320</v>
      </c>
      <c r="C22" s="150" t="s">
        <v>71</v>
      </c>
      <c r="E22" s="77" t="s">
        <v>296</v>
      </c>
    </row>
    <row r="23" spans="1:6" ht="15.75" customHeight="1" x14ac:dyDescent="0.2">
      <c r="A23" s="77">
        <v>14</v>
      </c>
      <c r="B23" s="77" t="s">
        <v>320</v>
      </c>
      <c r="C23" s="150" t="s">
        <v>305</v>
      </c>
      <c r="E23" s="77" t="s">
        <v>297</v>
      </c>
    </row>
    <row r="24" spans="1:6" ht="15.75" customHeight="1" x14ac:dyDescent="0.2">
      <c r="A24" s="77">
        <v>15</v>
      </c>
      <c r="B24" s="77" t="s">
        <v>320</v>
      </c>
      <c r="C24" s="150" t="s">
        <v>72</v>
      </c>
      <c r="E24" s="77" t="s">
        <v>298</v>
      </c>
    </row>
    <row r="25" spans="1:6" ht="15.75" customHeight="1" x14ac:dyDescent="0.2">
      <c r="A25" s="77">
        <v>16</v>
      </c>
      <c r="B25" s="77" t="s">
        <v>321</v>
      </c>
      <c r="C25" s="150" t="s">
        <v>417</v>
      </c>
      <c r="E25" s="77" t="s">
        <v>299</v>
      </c>
    </row>
    <row r="26" spans="1:6" ht="15.75" customHeight="1" x14ac:dyDescent="0.2">
      <c r="A26" s="77">
        <v>17</v>
      </c>
      <c r="B26" s="77" t="s">
        <v>434</v>
      </c>
      <c r="C26" s="150" t="s">
        <v>432</v>
      </c>
      <c r="E26" s="77" t="s">
        <v>306</v>
      </c>
    </row>
    <row r="27" spans="1:6" ht="15.75" customHeight="1" x14ac:dyDescent="0.2">
      <c r="A27" s="77">
        <v>18</v>
      </c>
      <c r="B27" s="77" t="s">
        <v>434</v>
      </c>
      <c r="C27" s="150" t="s">
        <v>317</v>
      </c>
      <c r="F27" s="77" t="s">
        <v>309</v>
      </c>
    </row>
    <row r="28" spans="1:6" ht="15.75" customHeight="1" x14ac:dyDescent="0.2">
      <c r="A28" s="77">
        <v>19</v>
      </c>
      <c r="B28" s="77" t="s">
        <v>434</v>
      </c>
      <c r="C28" s="150" t="s">
        <v>133</v>
      </c>
      <c r="F28" s="77" t="s">
        <v>175</v>
      </c>
    </row>
    <row r="29" spans="1:6" ht="15.75" customHeight="1" x14ac:dyDescent="0.2">
      <c r="A29" s="77">
        <v>20</v>
      </c>
      <c r="B29" s="77" t="s">
        <v>434</v>
      </c>
      <c r="C29" s="150" t="s">
        <v>134</v>
      </c>
      <c r="F29" s="77" t="s">
        <v>176</v>
      </c>
    </row>
    <row r="30" spans="1:6" ht="15.75" customHeight="1" x14ac:dyDescent="0.2">
      <c r="A30" s="77">
        <v>21</v>
      </c>
      <c r="B30" s="77" t="s">
        <v>434</v>
      </c>
      <c r="C30" s="150" t="s">
        <v>419</v>
      </c>
      <c r="F30" s="77" t="s">
        <v>177</v>
      </c>
    </row>
    <row r="31" spans="1:6" ht="15.75" customHeight="1" x14ac:dyDescent="0.2">
      <c r="A31" s="77">
        <v>22</v>
      </c>
      <c r="B31" s="77" t="s">
        <v>434</v>
      </c>
      <c r="C31" s="150" t="s">
        <v>420</v>
      </c>
      <c r="F31" s="77" t="s">
        <v>178</v>
      </c>
    </row>
    <row r="32" spans="1:6" ht="15.75" customHeight="1" x14ac:dyDescent="0.2">
      <c r="A32" s="77">
        <v>23</v>
      </c>
      <c r="B32" s="77" t="s">
        <v>434</v>
      </c>
      <c r="C32" s="150" t="s">
        <v>393</v>
      </c>
      <c r="F32" s="77" t="s">
        <v>310</v>
      </c>
    </row>
    <row r="33" spans="1:7" ht="15.75" customHeight="1" x14ac:dyDescent="0.2">
      <c r="A33" s="77">
        <v>24</v>
      </c>
      <c r="B33" s="77" t="s">
        <v>434</v>
      </c>
      <c r="C33" s="150" t="s">
        <v>135</v>
      </c>
      <c r="F33" s="77" t="s">
        <v>311</v>
      </c>
    </row>
    <row r="34" spans="1:7" ht="15.75" customHeight="1" x14ac:dyDescent="0.2">
      <c r="A34" s="77">
        <v>25</v>
      </c>
      <c r="B34" s="77" t="s">
        <v>434</v>
      </c>
      <c r="C34" s="150" t="s">
        <v>421</v>
      </c>
      <c r="F34" s="77" t="s">
        <v>312</v>
      </c>
    </row>
    <row r="35" spans="1:7" ht="15.75" customHeight="1" x14ac:dyDescent="0.2">
      <c r="A35" s="77">
        <v>26</v>
      </c>
      <c r="B35" s="77" t="s">
        <v>434</v>
      </c>
      <c r="C35" s="150" t="s">
        <v>422</v>
      </c>
      <c r="F35" s="77" t="s">
        <v>313</v>
      </c>
    </row>
    <row r="36" spans="1:7" ht="15.75" customHeight="1" x14ac:dyDescent="0.2">
      <c r="A36" s="77">
        <v>27</v>
      </c>
      <c r="B36" s="77" t="s">
        <v>323</v>
      </c>
      <c r="C36" s="150" t="s">
        <v>136</v>
      </c>
      <c r="G36" s="77" t="s">
        <v>314</v>
      </c>
    </row>
    <row r="37" spans="1:7" ht="15.75" customHeight="1" x14ac:dyDescent="0.2">
      <c r="A37" s="77">
        <v>28</v>
      </c>
      <c r="B37" s="77" t="s">
        <v>324</v>
      </c>
      <c r="C37" s="150" t="s">
        <v>0</v>
      </c>
      <c r="D37" s="77" t="s">
        <v>276</v>
      </c>
      <c r="E37" s="77" t="s">
        <v>307</v>
      </c>
      <c r="F37" s="77" t="s">
        <v>88</v>
      </c>
      <c r="G37" s="77" t="s">
        <v>315</v>
      </c>
    </row>
  </sheetData>
  <phoneticPr fontId="1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L229"/>
  <sheetViews>
    <sheetView zoomScale="40" zoomScaleNormal="40" zoomScalePageLayoutView="40" workbookViewId="0">
      <selection activeCell="B54" sqref="B54"/>
    </sheetView>
  </sheetViews>
  <sheetFormatPr baseColWidth="10" defaultColWidth="8.83203125" defaultRowHeight="16" x14ac:dyDescent="0.2"/>
  <cols>
    <col min="1" max="1" width="14.1640625" style="1" customWidth="1"/>
    <col min="2" max="2" width="32.3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3.1640625" customWidth="1"/>
    <col min="10" max="10" width="11.5" customWidth="1"/>
    <col min="11" max="11" width="12.1640625" customWidth="1"/>
    <col min="12" max="12" width="11.5" customWidth="1"/>
    <col min="13" max="13" width="11.6640625" customWidth="1"/>
    <col min="14" max="14" width="10.83203125" style="36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8320312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7" customWidth="1"/>
    <col min="29" max="29" width="9.33203125" style="21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59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0.16134000000000001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145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33.700000000000003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/>
      <c r="C4" s="7">
        <v>99</v>
      </c>
      <c r="D4" s="104">
        <v>15.16</v>
      </c>
      <c r="E4" s="9">
        <v>4</v>
      </c>
      <c r="F4" s="7">
        <v>17.8</v>
      </c>
      <c r="G4" s="5">
        <v>523.73</v>
      </c>
      <c r="H4" s="5">
        <v>0.97199999999999998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85</v>
      </c>
      <c r="G7" s="13" t="s">
        <v>405</v>
      </c>
      <c r="H7" s="18" t="s">
        <v>375</v>
      </c>
      <c r="I7" s="26" t="s">
        <v>86</v>
      </c>
      <c r="J7" s="26" t="s">
        <v>87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0" t="s">
        <v>84</v>
      </c>
      <c r="Z7" s="39" t="s">
        <v>85</v>
      </c>
      <c r="AA7" s="38" t="s">
        <v>405</v>
      </c>
      <c r="AB7" s="39" t="s">
        <v>406</v>
      </c>
      <c r="AC7" s="22" t="s">
        <v>408</v>
      </c>
      <c r="AD7" s="28" t="s">
        <v>86</v>
      </c>
      <c r="AE7" s="28" t="s">
        <v>87</v>
      </c>
      <c r="AF7" s="30" t="s">
        <v>409</v>
      </c>
      <c r="AG7" s="30" t="s">
        <v>144</v>
      </c>
      <c r="AH7" s="30" t="s">
        <v>102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163</v>
      </c>
      <c r="B8" s="1">
        <v>194</v>
      </c>
      <c r="C8" s="1" t="s">
        <v>92</v>
      </c>
      <c r="D8" s="66">
        <v>6</v>
      </c>
      <c r="E8">
        <v>777</v>
      </c>
      <c r="F8">
        <v>257</v>
      </c>
      <c r="G8">
        <v>2160</v>
      </c>
      <c r="H8" s="17">
        <v>0.54700000000000004</v>
      </c>
      <c r="I8" s="25">
        <f t="shared" ref="I8:I19" si="0">0.1515*(G8/1000)/(E8/1000)^2/($D$4/10)^4</f>
        <v>0.10261894399226471</v>
      </c>
      <c r="J8" s="25">
        <f t="shared" ref="J8:J19" si="1">0.5*(F8/1000)/(E8/1000)^3/($D$4/10)^5</f>
        <v>3.4209290323932898E-2</v>
      </c>
      <c r="K8" s="27">
        <f t="shared" ref="K8:K19" si="2">I8/J8</f>
        <v>2.9997390480933848</v>
      </c>
      <c r="L8" s="27">
        <f t="shared" ref="L8:L19" si="3">0.798*I8^1.5/J8</f>
        <v>0.76683184218451461</v>
      </c>
      <c r="M8" s="27">
        <f t="shared" ref="M8:M19" si="4">G8/F8</f>
        <v>8.4046692607003894</v>
      </c>
      <c r="N8"/>
      <c r="O8" s="51">
        <f t="shared" ref="O8:O19" si="5">G8/(PI()*$D$4^2/4)</f>
        <v>11.966453765933611</v>
      </c>
      <c r="P8" s="27">
        <f t="shared" ref="P8:P19" si="6">M8</f>
        <v>8.4046692607003894</v>
      </c>
      <c r="Q8" s="58">
        <f t="shared" ref="Q8:Q19" si="7">L8</f>
        <v>0.76683184218451461</v>
      </c>
      <c r="R8" s="156">
        <f t="shared" ref="R8:R22" si="8">E8*(PI()/30)*($D$4/2)</f>
        <v>616.76375293805529</v>
      </c>
      <c r="S8" s="156">
        <f t="shared" ref="S8:S22" si="9">R8/H8</f>
        <v>1127.5388536344703</v>
      </c>
      <c r="T8" s="153"/>
      <c r="U8" s="153"/>
      <c r="W8" s="49">
        <v>163</v>
      </c>
      <c r="X8" s="78">
        <v>8</v>
      </c>
      <c r="Y8" s="17">
        <v>0.72499999999999998</v>
      </c>
      <c r="Z8" s="21">
        <v>652</v>
      </c>
      <c r="AA8">
        <v>3922</v>
      </c>
      <c r="AB8">
        <v>817</v>
      </c>
      <c r="AC8">
        <v>1030</v>
      </c>
      <c r="AD8" s="27">
        <f t="shared" ref="AD8:AD13" si="10">0.1515*(AA8/1000)/(AC8/1000)^2/($D$4/10)^4</f>
        <v>0.10603493331129513</v>
      </c>
      <c r="AE8" s="27">
        <f t="shared" ref="AE8:AE13" si="11">0.5*(Z8/1000)/(AC8/1000)^3/($D$4/10)^5</f>
        <v>3.7257174806795509E-2</v>
      </c>
      <c r="AF8" s="29">
        <f t="shared" ref="AF8:AF13" si="12">AD8/AE8</f>
        <v>2.8460272111656444</v>
      </c>
      <c r="AG8" s="29">
        <f t="shared" ref="AG8:AG13" si="13">0.798*AD8^1.5/AE8</f>
        <v>0.73954809591253112</v>
      </c>
      <c r="AH8" s="29">
        <f t="shared" ref="AH8:AH13" si="14">AA8/Z8</f>
        <v>6.0153374233128831</v>
      </c>
      <c r="AI8"/>
      <c r="AJ8" s="51">
        <f t="shared" ref="AJ8:AJ13" si="15">AA8/(PI()*$D$4^2/4)</f>
        <v>21.727977624996122</v>
      </c>
      <c r="AK8" s="29">
        <f t="shared" ref="AK8:AK13" si="16">AH8</f>
        <v>6.0153374233128831</v>
      </c>
      <c r="AL8" s="58">
        <f t="shared" ref="AL8:AL13" si="17">AG8</f>
        <v>0.73954809591253112</v>
      </c>
    </row>
    <row r="9" spans="1:38" x14ac:dyDescent="0.2">
      <c r="A9" s="1">
        <v>163</v>
      </c>
      <c r="B9" s="1">
        <v>194</v>
      </c>
      <c r="C9" s="1" t="s">
        <v>92</v>
      </c>
      <c r="D9" s="66">
        <v>6</v>
      </c>
      <c r="E9">
        <v>827</v>
      </c>
      <c r="F9">
        <v>313</v>
      </c>
      <c r="G9">
        <v>2441</v>
      </c>
      <c r="H9" s="17">
        <v>0.58199999999999996</v>
      </c>
      <c r="I9" s="25">
        <f t="shared" si="0"/>
        <v>0.10236997281715898</v>
      </c>
      <c r="J9" s="25">
        <f t="shared" si="1"/>
        <v>3.4554276709610969E-2</v>
      </c>
      <c r="K9" s="27">
        <f t="shared" si="2"/>
        <v>2.962584738134185</v>
      </c>
      <c r="L9" s="27">
        <f t="shared" si="3"/>
        <v>0.75641471099936053</v>
      </c>
      <c r="M9" s="27">
        <f t="shared" si="4"/>
        <v>7.7987220447284349</v>
      </c>
      <c r="N9"/>
      <c r="O9" s="51">
        <f t="shared" si="5"/>
        <v>13.523200760483308</v>
      </c>
      <c r="P9" s="27">
        <f t="shared" si="6"/>
        <v>7.7987220447284349</v>
      </c>
      <c r="Q9" s="58">
        <f t="shared" si="7"/>
        <v>0.75641471099936053</v>
      </c>
      <c r="R9" s="156">
        <f t="shared" si="8"/>
        <v>656.45254012840633</v>
      </c>
      <c r="S9" s="156">
        <f t="shared" si="9"/>
        <v>1127.9253266811106</v>
      </c>
      <c r="T9" s="153"/>
      <c r="U9" s="153"/>
      <c r="W9" s="49">
        <v>163</v>
      </c>
      <c r="X9" s="78">
        <v>8</v>
      </c>
      <c r="Y9" s="17">
        <v>0.75</v>
      </c>
      <c r="Z9" s="21">
        <v>734</v>
      </c>
      <c r="AA9">
        <v>4232</v>
      </c>
      <c r="AB9">
        <v>846</v>
      </c>
      <c r="AC9">
        <v>1065</v>
      </c>
      <c r="AD9" s="27">
        <f t="shared" si="10"/>
        <v>0.10701934069662733</v>
      </c>
      <c r="AE9" s="27">
        <f t="shared" si="11"/>
        <v>3.7942088653072081E-2</v>
      </c>
      <c r="AF9" s="29">
        <f t="shared" si="12"/>
        <v>2.8205969807084466</v>
      </c>
      <c r="AG9" s="29">
        <f t="shared" si="13"/>
        <v>0.73633435476836406</v>
      </c>
      <c r="AH9" s="29">
        <f t="shared" si="14"/>
        <v>5.7656675749318804</v>
      </c>
      <c r="AI9"/>
      <c r="AJ9" s="51">
        <f t="shared" si="15"/>
        <v>23.445385341403259</v>
      </c>
      <c r="AK9" s="29">
        <f t="shared" si="16"/>
        <v>5.7656675749318804</v>
      </c>
      <c r="AL9" s="58">
        <f t="shared" si="17"/>
        <v>0.73633435476836406</v>
      </c>
    </row>
    <row r="10" spans="1:38" x14ac:dyDescent="0.2">
      <c r="A10" s="1">
        <v>163</v>
      </c>
      <c r="B10" s="1">
        <v>194</v>
      </c>
      <c r="C10" s="1" t="s">
        <v>92</v>
      </c>
      <c r="D10" s="66">
        <v>6</v>
      </c>
      <c r="E10">
        <v>887</v>
      </c>
      <c r="F10">
        <v>394</v>
      </c>
      <c r="G10">
        <v>2816</v>
      </c>
      <c r="H10" s="17">
        <v>0.624</v>
      </c>
      <c r="I10" s="25">
        <f t="shared" si="0"/>
        <v>0.10265999492628197</v>
      </c>
      <c r="J10" s="25">
        <f t="shared" si="1"/>
        <v>3.5253266183535227E-2</v>
      </c>
      <c r="K10" s="27">
        <f t="shared" si="2"/>
        <v>2.912070455878172</v>
      </c>
      <c r="L10" s="27">
        <f t="shared" si="3"/>
        <v>0.74456975155943672</v>
      </c>
      <c r="M10" s="27">
        <f t="shared" si="4"/>
        <v>7.1472081218274113</v>
      </c>
      <c r="N10"/>
      <c r="O10" s="51">
        <f t="shared" si="5"/>
        <v>15.600710094846781</v>
      </c>
      <c r="P10" s="27">
        <f t="shared" si="6"/>
        <v>7.1472081218274113</v>
      </c>
      <c r="Q10" s="58">
        <f t="shared" si="7"/>
        <v>0.74456975155943672</v>
      </c>
      <c r="R10" s="156">
        <f t="shared" si="8"/>
        <v>704.07908475682768</v>
      </c>
      <c r="S10" s="156">
        <f t="shared" si="9"/>
        <v>1128.3318665974803</v>
      </c>
      <c r="T10" s="153"/>
      <c r="U10" s="153"/>
      <c r="W10" s="49">
        <v>163</v>
      </c>
      <c r="X10" s="78">
        <v>8</v>
      </c>
      <c r="Y10" s="17">
        <v>0.77500000000000002</v>
      </c>
      <c r="Z10" s="21">
        <v>817</v>
      </c>
      <c r="AA10">
        <v>4542</v>
      </c>
      <c r="AB10">
        <v>874</v>
      </c>
      <c r="AC10">
        <v>1101</v>
      </c>
      <c r="AD10" s="27">
        <f t="shared" si="10"/>
        <v>0.10747026495879085</v>
      </c>
      <c r="AE10" s="27">
        <f t="shared" si="11"/>
        <v>3.8223820897818755E-2</v>
      </c>
      <c r="AF10" s="29">
        <f t="shared" si="12"/>
        <v>2.8116044506927786</v>
      </c>
      <c r="AG10" s="29">
        <f t="shared" si="13"/>
        <v>0.7355314943034057</v>
      </c>
      <c r="AH10" s="29">
        <f t="shared" si="14"/>
        <v>5.5593635250917997</v>
      </c>
      <c r="AI10"/>
      <c r="AJ10" s="51">
        <f t="shared" si="15"/>
        <v>25.162793057810397</v>
      </c>
      <c r="AK10" s="29">
        <f t="shared" si="16"/>
        <v>5.5593635250917997</v>
      </c>
      <c r="AL10" s="58">
        <f t="shared" si="17"/>
        <v>0.7355314943034057</v>
      </c>
    </row>
    <row r="11" spans="1:38" x14ac:dyDescent="0.2">
      <c r="A11" s="1">
        <v>163</v>
      </c>
      <c r="B11" s="1">
        <v>194</v>
      </c>
      <c r="C11" s="1" t="s">
        <v>92</v>
      </c>
      <c r="D11" s="66">
        <v>6</v>
      </c>
      <c r="E11">
        <v>950</v>
      </c>
      <c r="F11">
        <v>496</v>
      </c>
      <c r="G11">
        <v>3296</v>
      </c>
      <c r="H11" s="17">
        <v>0.66900000000000004</v>
      </c>
      <c r="I11" s="25">
        <f t="shared" si="0"/>
        <v>0.10475043137068828</v>
      </c>
      <c r="J11" s="25">
        <f t="shared" si="1"/>
        <v>3.6123087116085362E-2</v>
      </c>
      <c r="K11" s="27">
        <f t="shared" si="2"/>
        <v>2.8998194709677412</v>
      </c>
      <c r="L11" s="27">
        <f t="shared" si="3"/>
        <v>0.74894816841043088</v>
      </c>
      <c r="M11" s="27">
        <f t="shared" si="4"/>
        <v>6.645161290322581</v>
      </c>
      <c r="N11"/>
      <c r="O11" s="51">
        <f t="shared" si="5"/>
        <v>18.259922042832027</v>
      </c>
      <c r="P11" s="27">
        <f t="shared" si="6"/>
        <v>6.645161290322581</v>
      </c>
      <c r="Q11" s="58">
        <f t="shared" si="7"/>
        <v>0.74894816841043088</v>
      </c>
      <c r="R11" s="156">
        <f t="shared" si="8"/>
        <v>754.08695661667002</v>
      </c>
      <c r="S11" s="156">
        <f t="shared" si="9"/>
        <v>1127.1852864225261</v>
      </c>
      <c r="T11" s="153"/>
      <c r="U11" s="153"/>
      <c r="W11" s="49">
        <v>163</v>
      </c>
      <c r="X11" s="78">
        <v>8</v>
      </c>
      <c r="Y11" s="17">
        <v>0.8</v>
      </c>
      <c r="Z11" s="21">
        <v>905</v>
      </c>
      <c r="AA11">
        <v>4863</v>
      </c>
      <c r="AB11">
        <v>902</v>
      </c>
      <c r="AC11">
        <v>1136</v>
      </c>
      <c r="AD11" s="27">
        <f t="shared" si="10"/>
        <v>0.10808450413768257</v>
      </c>
      <c r="AE11" s="27">
        <f t="shared" si="11"/>
        <v>3.8546733647809202E-2</v>
      </c>
      <c r="AF11" s="29">
        <f t="shared" si="12"/>
        <v>2.8039860685790048</v>
      </c>
      <c r="AG11" s="29">
        <f t="shared" si="13"/>
        <v>0.73563174140185328</v>
      </c>
      <c r="AH11" s="29">
        <f t="shared" si="14"/>
        <v>5.3734806629834253</v>
      </c>
      <c r="AI11"/>
      <c r="AJ11" s="51">
        <f t="shared" si="15"/>
        <v>26.941141048025532</v>
      </c>
      <c r="AK11" s="29">
        <f t="shared" si="16"/>
        <v>5.3734806629834253</v>
      </c>
      <c r="AL11" s="58">
        <f t="shared" si="17"/>
        <v>0.73563174140185328</v>
      </c>
    </row>
    <row r="12" spans="1:38" x14ac:dyDescent="0.2">
      <c r="A12" s="1">
        <v>163</v>
      </c>
      <c r="B12" s="1">
        <v>194</v>
      </c>
      <c r="C12" s="1" t="s">
        <v>92</v>
      </c>
      <c r="D12" s="66">
        <v>6</v>
      </c>
      <c r="E12">
        <v>983</v>
      </c>
      <c r="F12">
        <v>554</v>
      </c>
      <c r="G12">
        <v>3546</v>
      </c>
      <c r="H12" s="17">
        <v>0.69199999999999995</v>
      </c>
      <c r="I12" s="25">
        <f t="shared" si="0"/>
        <v>0.10525616033944193</v>
      </c>
      <c r="J12" s="25">
        <f t="shared" si="1"/>
        <v>3.6418596847900879E-2</v>
      </c>
      <c r="K12" s="27">
        <f t="shared" si="2"/>
        <v>2.890176158599278</v>
      </c>
      <c r="L12" s="27">
        <f t="shared" si="3"/>
        <v>0.74825730798435675</v>
      </c>
      <c r="M12" s="27">
        <f t="shared" si="4"/>
        <v>6.4007220216606502</v>
      </c>
      <c r="N12"/>
      <c r="O12" s="51">
        <f t="shared" si="5"/>
        <v>19.644928265741012</v>
      </c>
      <c r="P12" s="27">
        <f t="shared" si="6"/>
        <v>6.4007220216606502</v>
      </c>
      <c r="Q12" s="58">
        <f t="shared" si="7"/>
        <v>0.74825730798435675</v>
      </c>
      <c r="R12" s="156">
        <f t="shared" si="8"/>
        <v>780.28155616230174</v>
      </c>
      <c r="S12" s="156">
        <f t="shared" si="9"/>
        <v>1127.5745031247136</v>
      </c>
      <c r="T12" s="153"/>
      <c r="U12" s="153"/>
      <c r="W12" s="49">
        <v>163</v>
      </c>
      <c r="X12" s="78">
        <v>8</v>
      </c>
      <c r="Y12" s="17">
        <v>0.82499999999999996</v>
      </c>
      <c r="Z12" s="21">
        <v>1002</v>
      </c>
      <c r="AA12">
        <v>5208</v>
      </c>
      <c r="AB12">
        <v>930</v>
      </c>
      <c r="AC12">
        <v>1172</v>
      </c>
      <c r="AD12" s="27">
        <f t="shared" si="10"/>
        <v>0.10875057949729242</v>
      </c>
      <c r="AE12" s="27">
        <f t="shared" si="11"/>
        <v>3.8865018998667081E-2</v>
      </c>
      <c r="AF12" s="29">
        <f t="shared" si="12"/>
        <v>2.7981609760958084</v>
      </c>
      <c r="AG12" s="29">
        <f t="shared" si="13"/>
        <v>0.73636201384343314</v>
      </c>
      <c r="AH12" s="29">
        <f t="shared" si="14"/>
        <v>5.1976047904191613</v>
      </c>
      <c r="AI12"/>
      <c r="AJ12" s="51">
        <f t="shared" si="15"/>
        <v>28.852449635639928</v>
      </c>
      <c r="AK12" s="29">
        <f t="shared" si="16"/>
        <v>5.1976047904191613</v>
      </c>
      <c r="AL12" s="58">
        <f t="shared" si="17"/>
        <v>0.73636201384343314</v>
      </c>
    </row>
    <row r="13" spans="1:38" x14ac:dyDescent="0.2">
      <c r="A13" s="1">
        <v>163</v>
      </c>
      <c r="B13" s="1">
        <v>194</v>
      </c>
      <c r="C13" s="1" t="s">
        <v>92</v>
      </c>
      <c r="D13" s="66">
        <v>6</v>
      </c>
      <c r="E13">
        <v>1021</v>
      </c>
      <c r="F13">
        <v>631</v>
      </c>
      <c r="G13">
        <v>3838</v>
      </c>
      <c r="H13" s="17">
        <v>0.71899999999999997</v>
      </c>
      <c r="I13" s="25">
        <f t="shared" si="0"/>
        <v>0.10560131198434468</v>
      </c>
      <c r="J13" s="25">
        <f t="shared" si="1"/>
        <v>3.7019123420736939E-2</v>
      </c>
      <c r="K13" s="27">
        <f t="shared" si="2"/>
        <v>2.852615141210777</v>
      </c>
      <c r="L13" s="27">
        <f t="shared" si="3"/>
        <v>0.7397427736242117</v>
      </c>
      <c r="M13" s="27">
        <f t="shared" si="4"/>
        <v>6.0824088748019021</v>
      </c>
      <c r="N13"/>
      <c r="O13" s="51">
        <f t="shared" si="5"/>
        <v>21.262615534098703</v>
      </c>
      <c r="P13" s="27">
        <f t="shared" si="6"/>
        <v>6.0824088748019021</v>
      </c>
      <c r="Q13" s="58">
        <f t="shared" si="7"/>
        <v>0.7397427736242117</v>
      </c>
      <c r="R13" s="156">
        <f t="shared" si="8"/>
        <v>810.4450344269685</v>
      </c>
      <c r="S13" s="156">
        <f t="shared" si="9"/>
        <v>1127.1836361988435</v>
      </c>
      <c r="T13" s="153"/>
      <c r="U13" s="153"/>
      <c r="W13" s="49">
        <v>163</v>
      </c>
      <c r="X13" s="78">
        <v>8</v>
      </c>
      <c r="Y13" s="17">
        <v>0.85</v>
      </c>
      <c r="Z13" s="21">
        <v>1114</v>
      </c>
      <c r="AA13">
        <v>5588</v>
      </c>
      <c r="AB13">
        <v>958</v>
      </c>
      <c r="AC13">
        <v>1207</v>
      </c>
      <c r="AD13" s="27">
        <f t="shared" si="10"/>
        <v>0.11001646465050388</v>
      </c>
      <c r="AE13" s="27">
        <f t="shared" si="11"/>
        <v>3.9558278019386842E-2</v>
      </c>
      <c r="AF13" s="29">
        <f t="shared" si="12"/>
        <v>2.7811237030233387</v>
      </c>
      <c r="AG13" s="29">
        <f t="shared" si="13"/>
        <v>0.73612580168675357</v>
      </c>
      <c r="AH13" s="29">
        <f t="shared" si="14"/>
        <v>5.0161579892280068</v>
      </c>
      <c r="AI13"/>
      <c r="AJ13" s="51">
        <f t="shared" si="15"/>
        <v>30.957659094461579</v>
      </c>
      <c r="AK13" s="29">
        <f t="shared" si="16"/>
        <v>5.0161579892280068</v>
      </c>
      <c r="AL13" s="58">
        <f t="shared" si="17"/>
        <v>0.73612580168675357</v>
      </c>
    </row>
    <row r="14" spans="1:38" x14ac:dyDescent="0.2">
      <c r="A14" s="1">
        <v>163</v>
      </c>
      <c r="B14" s="1">
        <v>194</v>
      </c>
      <c r="C14" s="1" t="s">
        <v>92</v>
      </c>
      <c r="D14" s="66">
        <v>6</v>
      </c>
      <c r="E14">
        <v>1055</v>
      </c>
      <c r="F14">
        <v>712</v>
      </c>
      <c r="G14">
        <v>4141</v>
      </c>
      <c r="H14" s="17">
        <v>0.74299999999999999</v>
      </c>
      <c r="I14" s="25">
        <f t="shared" si="0"/>
        <v>0.1067127074962179</v>
      </c>
      <c r="J14" s="25">
        <f t="shared" si="1"/>
        <v>3.7861395098020105E-2</v>
      </c>
      <c r="K14" s="27">
        <f t="shared" si="2"/>
        <v>2.8185096513202246</v>
      </c>
      <c r="L14" s="27">
        <f t="shared" si="3"/>
        <v>0.73473459161408827</v>
      </c>
      <c r="M14" s="27">
        <f t="shared" si="4"/>
        <v>5.816011235955056</v>
      </c>
      <c r="N14"/>
      <c r="O14" s="51">
        <f t="shared" si="5"/>
        <v>22.941243076264389</v>
      </c>
      <c r="P14" s="27">
        <f t="shared" si="6"/>
        <v>5.816011235955056</v>
      </c>
      <c r="Q14" s="58">
        <f t="shared" si="7"/>
        <v>0.73473459161408827</v>
      </c>
      <c r="R14" s="156">
        <f t="shared" si="8"/>
        <v>837.43340971640725</v>
      </c>
      <c r="S14" s="156">
        <f t="shared" si="9"/>
        <v>1127.0974558767257</v>
      </c>
      <c r="T14" s="153"/>
      <c r="U14" s="153"/>
      <c r="Y14" s="17"/>
      <c r="Z14" s="21"/>
      <c r="AB14"/>
      <c r="AC14"/>
      <c r="AD14" s="27"/>
      <c r="AE14" s="27"/>
      <c r="AG14" s="29"/>
      <c r="AH14" s="29"/>
      <c r="AI14"/>
      <c r="AL14" s="58"/>
    </row>
    <row r="15" spans="1:38" x14ac:dyDescent="0.2">
      <c r="A15" s="1">
        <v>163</v>
      </c>
      <c r="B15" s="1">
        <v>194</v>
      </c>
      <c r="C15" s="1" t="s">
        <v>92</v>
      </c>
      <c r="D15" s="66">
        <v>6</v>
      </c>
      <c r="E15">
        <v>1104</v>
      </c>
      <c r="F15">
        <v>826</v>
      </c>
      <c r="G15">
        <v>4589</v>
      </c>
      <c r="H15" s="17">
        <v>0.77700000000000002</v>
      </c>
      <c r="I15" s="25">
        <f t="shared" si="0"/>
        <v>0.10799303299864413</v>
      </c>
      <c r="J15" s="25">
        <f t="shared" si="1"/>
        <v>3.833070657801288E-2</v>
      </c>
      <c r="K15" s="27">
        <f t="shared" si="2"/>
        <v>2.8174026163292982</v>
      </c>
      <c r="L15" s="27">
        <f t="shared" si="3"/>
        <v>0.73883876584977948</v>
      </c>
      <c r="M15" s="27">
        <f t="shared" si="4"/>
        <v>5.5556900726392255</v>
      </c>
      <c r="N15"/>
      <c r="O15" s="51">
        <f t="shared" si="5"/>
        <v>25.423174227717286</v>
      </c>
      <c r="P15" s="27">
        <f t="shared" si="6"/>
        <v>5.5556900726392255</v>
      </c>
      <c r="Q15" s="58">
        <f t="shared" si="7"/>
        <v>0.73883876584977948</v>
      </c>
      <c r="R15" s="156">
        <f t="shared" si="8"/>
        <v>876.32842116295126</v>
      </c>
      <c r="S15" s="156">
        <f t="shared" si="9"/>
        <v>1127.8358058725241</v>
      </c>
      <c r="T15" s="153"/>
      <c r="U15" s="153"/>
      <c r="Y15" s="17"/>
      <c r="AD15" s="27"/>
      <c r="AE15" s="27"/>
      <c r="AG15" s="29"/>
      <c r="AH15" s="29"/>
      <c r="AI15"/>
      <c r="AL15" s="58"/>
    </row>
    <row r="16" spans="1:38" x14ac:dyDescent="0.2">
      <c r="A16" s="1">
        <v>163</v>
      </c>
      <c r="B16" s="1">
        <v>194</v>
      </c>
      <c r="C16" s="1" t="s">
        <v>92</v>
      </c>
      <c r="D16" s="66">
        <v>6</v>
      </c>
      <c r="E16">
        <v>1145</v>
      </c>
      <c r="F16">
        <v>928</v>
      </c>
      <c r="G16">
        <v>4944</v>
      </c>
      <c r="H16" s="17">
        <v>0.80600000000000005</v>
      </c>
      <c r="I16" s="25">
        <f t="shared" si="0"/>
        <v>0.10816414367999791</v>
      </c>
      <c r="J16" s="25">
        <f t="shared" si="1"/>
        <v>3.8601618479278198E-2</v>
      </c>
      <c r="K16" s="27">
        <f t="shared" si="2"/>
        <v>2.8020623989655173</v>
      </c>
      <c r="L16" s="27">
        <f t="shared" si="3"/>
        <v>0.73539784329731361</v>
      </c>
      <c r="M16" s="27">
        <f t="shared" si="4"/>
        <v>5.3275862068965516</v>
      </c>
      <c r="N16"/>
      <c r="O16" s="51">
        <f t="shared" si="5"/>
        <v>27.389883064248043</v>
      </c>
      <c r="P16" s="27">
        <f t="shared" si="6"/>
        <v>5.3275862068965516</v>
      </c>
      <c r="Q16" s="58">
        <f t="shared" si="7"/>
        <v>0.73539784329731361</v>
      </c>
      <c r="R16" s="156">
        <f t="shared" si="8"/>
        <v>908.87322665903912</v>
      </c>
      <c r="S16" s="156">
        <f t="shared" si="9"/>
        <v>1127.6342762519096</v>
      </c>
      <c r="T16" s="153"/>
      <c r="U16" s="153"/>
      <c r="Y16" s="17"/>
      <c r="AD16" s="27"/>
      <c r="AE16" s="27"/>
      <c r="AG16" s="29"/>
      <c r="AH16" s="29"/>
      <c r="AI16"/>
      <c r="AL16" s="58"/>
    </row>
    <row r="17" spans="1:38" x14ac:dyDescent="0.2">
      <c r="A17" s="1">
        <v>163</v>
      </c>
      <c r="B17" s="1">
        <v>194</v>
      </c>
      <c r="C17" s="1" t="s">
        <v>92</v>
      </c>
      <c r="D17" s="66">
        <v>6</v>
      </c>
      <c r="E17">
        <v>1164</v>
      </c>
      <c r="F17">
        <v>971</v>
      </c>
      <c r="G17">
        <v>5090</v>
      </c>
      <c r="H17" s="17">
        <v>0.81899999999999995</v>
      </c>
      <c r="I17" s="25">
        <f t="shared" si="0"/>
        <v>0.10775257299607192</v>
      </c>
      <c r="J17" s="25">
        <f t="shared" si="1"/>
        <v>3.8444506185550474E-2</v>
      </c>
      <c r="K17" s="27">
        <f t="shared" si="2"/>
        <v>2.8028080911225537</v>
      </c>
      <c r="L17" s="27">
        <f t="shared" si="3"/>
        <v>0.7341927279408329</v>
      </c>
      <c r="M17" s="27">
        <f t="shared" si="4"/>
        <v>5.2420185375901136</v>
      </c>
      <c r="N17"/>
      <c r="O17" s="51">
        <f t="shared" si="5"/>
        <v>28.198726698426889</v>
      </c>
      <c r="P17" s="27">
        <f t="shared" si="6"/>
        <v>5.2420185375901136</v>
      </c>
      <c r="Q17" s="58">
        <f t="shared" si="7"/>
        <v>0.7341927279408329</v>
      </c>
      <c r="R17" s="156">
        <f t="shared" si="8"/>
        <v>923.9549657913725</v>
      </c>
      <c r="S17" s="156">
        <f t="shared" si="9"/>
        <v>1128.1501413814074</v>
      </c>
      <c r="T17" s="153"/>
      <c r="U17" s="153"/>
      <c r="AD17" s="27"/>
      <c r="AE17" s="27"/>
      <c r="AG17" s="29"/>
      <c r="AH17" s="29"/>
      <c r="AI17"/>
      <c r="AL17" s="58"/>
    </row>
    <row r="18" spans="1:38" x14ac:dyDescent="0.2">
      <c r="A18" s="1">
        <v>163</v>
      </c>
      <c r="B18" s="1">
        <v>194</v>
      </c>
      <c r="C18" s="1" t="s">
        <v>92</v>
      </c>
      <c r="D18" s="66">
        <v>6</v>
      </c>
      <c r="E18">
        <v>1201</v>
      </c>
      <c r="F18">
        <v>1092</v>
      </c>
      <c r="G18">
        <v>5528</v>
      </c>
      <c r="H18" s="17">
        <v>0.84599999999999997</v>
      </c>
      <c r="I18" s="25">
        <f t="shared" si="0"/>
        <v>0.10992534750331959</v>
      </c>
      <c r="J18" s="25">
        <f t="shared" si="1"/>
        <v>3.9361135086596853E-2</v>
      </c>
      <c r="K18" s="27">
        <f t="shared" si="2"/>
        <v>2.7927382495824178</v>
      </c>
      <c r="L18" s="27">
        <f t="shared" si="3"/>
        <v>0.73889384374821221</v>
      </c>
      <c r="M18" s="27">
        <f t="shared" si="4"/>
        <v>5.062271062271062</v>
      </c>
      <c r="N18"/>
      <c r="O18" s="51">
        <f t="shared" si="5"/>
        <v>30.625257600963426</v>
      </c>
      <c r="P18" s="27">
        <f t="shared" si="6"/>
        <v>5.062271062271062</v>
      </c>
      <c r="Q18" s="58">
        <f t="shared" si="7"/>
        <v>0.73889384374821221</v>
      </c>
      <c r="R18" s="156">
        <f t="shared" si="8"/>
        <v>953.32466831223235</v>
      </c>
      <c r="S18" s="156">
        <f t="shared" si="9"/>
        <v>1126.8613100617404</v>
      </c>
      <c r="T18" s="153"/>
      <c r="U18" s="153"/>
      <c r="AD18" s="27"/>
      <c r="AE18" s="27"/>
      <c r="AG18" s="29"/>
      <c r="AH18" s="29"/>
      <c r="AI18"/>
      <c r="AL18" s="58"/>
    </row>
    <row r="19" spans="1:38" x14ac:dyDescent="0.2">
      <c r="A19" s="1">
        <v>163</v>
      </c>
      <c r="B19" s="1">
        <v>194</v>
      </c>
      <c r="C19" s="1" t="s">
        <v>92</v>
      </c>
      <c r="D19" s="66">
        <v>6</v>
      </c>
      <c r="E19">
        <v>1233</v>
      </c>
      <c r="F19">
        <v>1204</v>
      </c>
      <c r="G19">
        <v>5883</v>
      </c>
      <c r="H19" s="17">
        <v>0.86799999999999999</v>
      </c>
      <c r="I19" s="25">
        <f t="shared" si="0"/>
        <v>0.11099119386177857</v>
      </c>
      <c r="J19" s="25">
        <f t="shared" si="1"/>
        <v>4.0106175969730637E-2</v>
      </c>
      <c r="K19" s="27">
        <f t="shared" si="2"/>
        <v>2.7674339719036549</v>
      </c>
      <c r="L19" s="27">
        <f t="shared" si="3"/>
        <v>0.73574008919329636</v>
      </c>
      <c r="M19" s="27">
        <f t="shared" si="4"/>
        <v>4.8862126245847177</v>
      </c>
      <c r="N19"/>
      <c r="O19" s="51">
        <f t="shared" si="5"/>
        <v>32.591966437494179</v>
      </c>
      <c r="P19" s="27">
        <f t="shared" si="6"/>
        <v>4.8862126245847177</v>
      </c>
      <c r="Q19" s="58">
        <f t="shared" si="7"/>
        <v>0.73574008919329636</v>
      </c>
      <c r="R19" s="156">
        <f t="shared" si="8"/>
        <v>978.72549211405703</v>
      </c>
      <c r="S19" s="156">
        <f t="shared" si="9"/>
        <v>1127.5639310069782</v>
      </c>
      <c r="T19" s="153"/>
      <c r="U19" s="153"/>
      <c r="AD19" s="27"/>
      <c r="AE19" s="27"/>
      <c r="AG19" s="29"/>
      <c r="AH19" s="29"/>
      <c r="AI19"/>
      <c r="AL19" s="58"/>
    </row>
    <row r="20" spans="1:38" x14ac:dyDescent="0.2">
      <c r="E20"/>
      <c r="F20"/>
      <c r="G20"/>
      <c r="H20" s="17"/>
      <c r="I20" s="25"/>
      <c r="J20" s="25"/>
      <c r="K20" s="27"/>
      <c r="L20" s="27"/>
      <c r="M20" s="27"/>
      <c r="N20"/>
      <c r="O20" s="51"/>
      <c r="P20" s="27"/>
      <c r="Q20" s="58"/>
      <c r="R20" s="156"/>
      <c r="T20" s="153"/>
      <c r="U20" s="153"/>
      <c r="Y20" s="17"/>
      <c r="Z20" s="21"/>
      <c r="AB20"/>
      <c r="AC20"/>
      <c r="AD20" s="27"/>
      <c r="AE20" s="27"/>
      <c r="AG20" s="29"/>
      <c r="AH20" s="29"/>
      <c r="AI20"/>
      <c r="AL20" s="58"/>
    </row>
    <row r="21" spans="1:38" x14ac:dyDescent="0.2">
      <c r="E21"/>
      <c r="F21"/>
      <c r="G21"/>
      <c r="H21" s="17"/>
      <c r="I21" s="25"/>
      <c r="J21" s="25"/>
      <c r="K21" s="27"/>
      <c r="L21" s="27"/>
      <c r="M21" s="27"/>
      <c r="N21"/>
      <c r="O21" s="51"/>
      <c r="P21" s="27"/>
      <c r="Q21" s="58"/>
      <c r="R21" s="156"/>
      <c r="T21" s="153"/>
      <c r="U21" s="153"/>
      <c r="Y21" s="17"/>
      <c r="Z21" s="21"/>
      <c r="AB21"/>
      <c r="AC21"/>
      <c r="AD21" s="27"/>
      <c r="AE21" s="27"/>
      <c r="AG21" s="29"/>
      <c r="AH21" s="29"/>
      <c r="AI21"/>
      <c r="AL21" s="58"/>
    </row>
    <row r="22" spans="1:38" x14ac:dyDescent="0.2">
      <c r="A22" s="1">
        <v>164</v>
      </c>
      <c r="B22" s="1">
        <v>193</v>
      </c>
      <c r="C22" s="1" t="s">
        <v>92</v>
      </c>
      <c r="D22" s="66">
        <v>7.9</v>
      </c>
      <c r="E22">
        <v>778</v>
      </c>
      <c r="F22">
        <v>335</v>
      </c>
      <c r="G22">
        <v>2600</v>
      </c>
      <c r="H22" s="17">
        <v>0.54800000000000004</v>
      </c>
      <c r="I22" s="25">
        <f t="shared" ref="I22:I33" si="18">0.1515*(G22/1000)/(E22/1000)^2/($D$4/10)^4</f>
        <v>0.12320546768856497</v>
      </c>
      <c r="J22" s="25">
        <f t="shared" ref="J22:J33" si="19">0.5*(F22/1000)/(E22/1000)^3/($D$4/10)^5</f>
        <v>4.4420149300720538E-2</v>
      </c>
      <c r="K22" s="27">
        <f t="shared" ref="K22:K33" si="20">I22/J22</f>
        <v>2.7736392071641789</v>
      </c>
      <c r="L22" s="27">
        <f t="shared" ref="L22:L33" si="21">0.798*I22^1.5/J22</f>
        <v>0.77690488087587328</v>
      </c>
      <c r="M22" s="27">
        <f t="shared" ref="M22:M33" si="22">G22/F22</f>
        <v>7.7611940298507465</v>
      </c>
      <c r="N22"/>
      <c r="O22" s="51">
        <f t="shared" ref="O22:O33" si="23">G22/(PI()*$D$4^2/4)</f>
        <v>14.404064718253419</v>
      </c>
      <c r="P22" s="27">
        <f t="shared" ref="P22:P33" si="24">M22</f>
        <v>7.7611940298507465</v>
      </c>
      <c r="Q22" s="58">
        <f t="shared" ref="Q22:Q33" si="25">L22</f>
        <v>0.77690488087587328</v>
      </c>
      <c r="R22" s="156">
        <f t="shared" si="8"/>
        <v>617.55752868186232</v>
      </c>
      <c r="S22" s="156">
        <f t="shared" si="9"/>
        <v>1126.9297968647122</v>
      </c>
      <c r="T22" s="153"/>
      <c r="U22" s="153"/>
      <c r="W22" s="1">
        <v>164</v>
      </c>
      <c r="X22" s="66">
        <v>7.9</v>
      </c>
      <c r="Y22" s="17">
        <v>0.72499999999999998</v>
      </c>
      <c r="Z22" s="21">
        <v>844</v>
      </c>
      <c r="AA22">
        <v>4767</v>
      </c>
      <c r="AB22">
        <v>816</v>
      </c>
      <c r="AC22">
        <v>1029</v>
      </c>
      <c r="AD22" s="27">
        <f t="shared" ref="AD22:AD41" si="26">0.1515*(AA22/1000)/(AC22/1000)^2/($D$4/10)^4</f>
        <v>0.12913091549995206</v>
      </c>
      <c r="AE22" s="27">
        <f t="shared" ref="AE22:AE41" si="27">0.5*(Z22/1000)/(AC22/1000)^3/($D$4/10)^5</f>
        <v>4.8369357677001505E-2</v>
      </c>
      <c r="AF22" s="29">
        <f t="shared" ref="AF22:AF41" si="28">AD22/AE22</f>
        <v>2.6696843146492886</v>
      </c>
      <c r="AG22" s="29">
        <f t="shared" ref="AG22:AG41" si="29">0.798*AD22^1.5/AE22</f>
        <v>0.76555767751714165</v>
      </c>
      <c r="AH22" s="29">
        <f t="shared" ref="AH22:AH41" si="30">AA22/Z22</f>
        <v>5.6481042654028437</v>
      </c>
      <c r="AI22"/>
      <c r="AJ22" s="51">
        <f t="shared" ref="AJ22:AJ41" si="31">AA22/(PI()*$D$4^2/4)</f>
        <v>26.409298658428483</v>
      </c>
      <c r="AK22" s="29">
        <f t="shared" ref="AK22:AK41" si="32">AH22</f>
        <v>5.6481042654028437</v>
      </c>
      <c r="AL22" s="58">
        <f t="shared" ref="AL22:AL41" si="33">AG22</f>
        <v>0.76555767751714165</v>
      </c>
    </row>
    <row r="23" spans="1:38" x14ac:dyDescent="0.2">
      <c r="A23" s="1">
        <v>164</v>
      </c>
      <c r="B23" s="1">
        <v>193</v>
      </c>
      <c r="C23" s="1" t="s">
        <v>92</v>
      </c>
      <c r="D23" s="66">
        <v>7.9</v>
      </c>
      <c r="E23">
        <v>834</v>
      </c>
      <c r="F23">
        <v>418</v>
      </c>
      <c r="G23">
        <v>2974</v>
      </c>
      <c r="H23" s="17">
        <v>0.58799999999999997</v>
      </c>
      <c r="I23" s="25">
        <f t="shared" si="18"/>
        <v>0.12263789585780273</v>
      </c>
      <c r="J23" s="25">
        <f t="shared" si="19"/>
        <v>4.4993743453347161E-2</v>
      </c>
      <c r="K23" s="27">
        <f t="shared" si="20"/>
        <v>2.7256655358086124</v>
      </c>
      <c r="L23" s="27">
        <f t="shared" si="21"/>
        <v>0.76170674174215069</v>
      </c>
      <c r="M23" s="27">
        <f t="shared" si="22"/>
        <v>7.1148325358851672</v>
      </c>
      <c r="N23"/>
      <c r="O23" s="51">
        <f t="shared" si="23"/>
        <v>16.476034027725259</v>
      </c>
      <c r="P23" s="27">
        <f t="shared" si="24"/>
        <v>7.1148325358851672</v>
      </c>
      <c r="Q23" s="58">
        <f t="shared" si="25"/>
        <v>0.76170674174215069</v>
      </c>
      <c r="R23" s="156">
        <f>E23*(PI()/30)*($D$4/2)</f>
        <v>662.00897033505555</v>
      </c>
      <c r="S23" s="156">
        <f>R23/H23</f>
        <v>1125.8655958079178</v>
      </c>
      <c r="T23" s="153"/>
      <c r="U23" s="153"/>
      <c r="W23" s="1">
        <v>164</v>
      </c>
      <c r="X23" s="66">
        <v>7.9</v>
      </c>
      <c r="Y23" s="17">
        <v>0.75</v>
      </c>
      <c r="Z23" s="21">
        <v>959</v>
      </c>
      <c r="AA23">
        <v>5150</v>
      </c>
      <c r="AB23">
        <v>845</v>
      </c>
      <c r="AC23">
        <v>1064</v>
      </c>
      <c r="AD23" s="27">
        <f t="shared" si="26"/>
        <v>0.13047875399928285</v>
      </c>
      <c r="AE23" s="27">
        <f t="shared" si="27"/>
        <v>4.9712742345569522E-2</v>
      </c>
      <c r="AF23" s="29">
        <f t="shared" si="28"/>
        <v>2.6246541197080293</v>
      </c>
      <c r="AG23" s="29">
        <f t="shared" si="29"/>
        <v>0.75656260495057881</v>
      </c>
      <c r="AH23" s="29">
        <f t="shared" si="30"/>
        <v>5.3701772679874873</v>
      </c>
      <c r="AI23"/>
      <c r="AJ23" s="51">
        <f t="shared" si="31"/>
        <v>28.531128191925042</v>
      </c>
      <c r="AK23" s="29">
        <f t="shared" si="32"/>
        <v>5.3701772679874873</v>
      </c>
      <c r="AL23" s="58">
        <f t="shared" si="33"/>
        <v>0.75656260495057881</v>
      </c>
    </row>
    <row r="24" spans="1:38" x14ac:dyDescent="0.2">
      <c r="A24" s="1">
        <v>164</v>
      </c>
      <c r="B24" s="1">
        <v>193</v>
      </c>
      <c r="C24" s="1" t="s">
        <v>92</v>
      </c>
      <c r="D24" s="66">
        <v>7.9</v>
      </c>
      <c r="E24">
        <v>887</v>
      </c>
      <c r="F24">
        <v>513</v>
      </c>
      <c r="G24">
        <v>3411</v>
      </c>
      <c r="H24" s="17">
        <v>0.625</v>
      </c>
      <c r="I24" s="25">
        <f t="shared" si="18"/>
        <v>0.12435129357015196</v>
      </c>
      <c r="J24" s="25">
        <f t="shared" si="19"/>
        <v>4.5900826274501448E-2</v>
      </c>
      <c r="K24" s="27">
        <f t="shared" si="20"/>
        <v>2.7091297404210528</v>
      </c>
      <c r="L24" s="27">
        <f t="shared" si="21"/>
        <v>0.76235604613699048</v>
      </c>
      <c r="M24" s="27">
        <f t="shared" si="22"/>
        <v>6.6491228070175437</v>
      </c>
      <c r="N24"/>
      <c r="O24" s="51">
        <f t="shared" si="23"/>
        <v>18.897024905370159</v>
      </c>
      <c r="P24" s="27">
        <f t="shared" si="24"/>
        <v>6.6491228070175437</v>
      </c>
      <c r="Q24" s="58">
        <f t="shared" si="25"/>
        <v>0.76235604613699048</v>
      </c>
      <c r="R24" s="156">
        <f>E24*(PI()/30)*($D$4/2)</f>
        <v>704.07908475682768</v>
      </c>
      <c r="S24" s="156">
        <f>R24/H24</f>
        <v>1126.5265356109244</v>
      </c>
      <c r="T24" s="153"/>
      <c r="U24" s="153"/>
      <c r="W24" s="1">
        <v>164</v>
      </c>
      <c r="X24" s="66">
        <v>7.9</v>
      </c>
      <c r="Y24" s="17">
        <v>0.77500000000000002</v>
      </c>
      <c r="Z24" s="21">
        <v>1078</v>
      </c>
      <c r="AA24">
        <v>5550</v>
      </c>
      <c r="AB24">
        <v>873</v>
      </c>
      <c r="AC24">
        <v>1099</v>
      </c>
      <c r="AD24" s="27">
        <f t="shared" si="26"/>
        <v>0.13179939779606134</v>
      </c>
      <c r="AE24" s="27">
        <f t="shared" si="27"/>
        <v>5.0710708866693453E-2</v>
      </c>
      <c r="AF24" s="29">
        <f t="shared" si="28"/>
        <v>2.5990446740259738</v>
      </c>
      <c r="AG24" s="29">
        <f t="shared" si="29"/>
        <v>0.75296250235544293</v>
      </c>
      <c r="AH24" s="29">
        <f t="shared" si="30"/>
        <v>5.1484230055658626</v>
      </c>
      <c r="AI24"/>
      <c r="AJ24" s="51">
        <f t="shared" si="31"/>
        <v>30.747138148579417</v>
      </c>
      <c r="AK24" s="29">
        <f t="shared" si="32"/>
        <v>5.1484230055658626</v>
      </c>
      <c r="AL24" s="58">
        <f t="shared" si="33"/>
        <v>0.75296250235544293</v>
      </c>
    </row>
    <row r="25" spans="1:38" x14ac:dyDescent="0.2">
      <c r="A25" s="1">
        <v>164</v>
      </c>
      <c r="B25" s="1">
        <v>193</v>
      </c>
      <c r="C25" s="1" t="s">
        <v>92</v>
      </c>
      <c r="D25" s="66">
        <v>7.9</v>
      </c>
      <c r="E25">
        <v>954</v>
      </c>
      <c r="F25">
        <v>656</v>
      </c>
      <c r="G25">
        <v>3994</v>
      </c>
      <c r="H25" s="17">
        <v>0.67200000000000004</v>
      </c>
      <c r="I25" s="25">
        <f t="shared" si="18"/>
        <v>0.1258714220654692</v>
      </c>
      <c r="J25" s="25">
        <f t="shared" si="19"/>
        <v>4.717725990788231E-2</v>
      </c>
      <c r="K25" s="27">
        <f t="shared" si="20"/>
        <v>2.6680528354390241</v>
      </c>
      <c r="L25" s="27">
        <f t="shared" si="21"/>
        <v>0.75537200689841044</v>
      </c>
      <c r="M25" s="27">
        <f t="shared" si="22"/>
        <v>6.0884146341463419</v>
      </c>
      <c r="N25"/>
      <c r="O25" s="51">
        <f t="shared" si="23"/>
        <v>22.126859417193909</v>
      </c>
      <c r="P25" s="27">
        <f t="shared" si="24"/>
        <v>6.0884146341463419</v>
      </c>
      <c r="Q25" s="58">
        <f t="shared" si="25"/>
        <v>0.75537200689841044</v>
      </c>
      <c r="R25" s="156">
        <f t="shared" ref="R25:R39" si="34">E25*(PI()/30)*($D$4/2)</f>
        <v>757.26205959189804</v>
      </c>
      <c r="S25" s="156">
        <f t="shared" ref="S25:S39" si="35">R25/H25</f>
        <v>1126.8780648688958</v>
      </c>
      <c r="T25" s="153"/>
      <c r="U25" s="153"/>
      <c r="W25" s="1">
        <v>164</v>
      </c>
      <c r="X25" s="66">
        <v>7.9</v>
      </c>
      <c r="Y25" s="17">
        <v>0.8</v>
      </c>
      <c r="Z25" s="21">
        <v>1201</v>
      </c>
      <c r="AA25">
        <v>5961</v>
      </c>
      <c r="AB25">
        <v>901</v>
      </c>
      <c r="AC25">
        <v>1135</v>
      </c>
      <c r="AD25" s="27">
        <f t="shared" si="26"/>
        <v>0.13272209441212651</v>
      </c>
      <c r="AE25" s="27">
        <f t="shared" si="27"/>
        <v>5.1289612824425589E-2</v>
      </c>
      <c r="AF25" s="29">
        <f t="shared" si="28"/>
        <v>2.587699284579517</v>
      </c>
      <c r="AG25" s="29">
        <f t="shared" si="29"/>
        <v>0.75229523376816954</v>
      </c>
      <c r="AH25" s="29">
        <f t="shared" si="30"/>
        <v>4.9633638634471273</v>
      </c>
      <c r="AI25"/>
      <c r="AJ25" s="51">
        <f t="shared" si="31"/>
        <v>33.024088379041785</v>
      </c>
      <c r="AK25" s="29">
        <f t="shared" si="32"/>
        <v>4.9633638634471273</v>
      </c>
      <c r="AL25" s="58">
        <f t="shared" si="33"/>
        <v>0.75229523376816954</v>
      </c>
    </row>
    <row r="26" spans="1:38" x14ac:dyDescent="0.2">
      <c r="A26" s="1">
        <v>164</v>
      </c>
      <c r="B26" s="1">
        <v>193</v>
      </c>
      <c r="C26" s="1" t="s">
        <v>92</v>
      </c>
      <c r="D26" s="66">
        <v>7.9</v>
      </c>
      <c r="E26">
        <v>978</v>
      </c>
      <c r="F26">
        <v>716</v>
      </c>
      <c r="G26">
        <v>4264</v>
      </c>
      <c r="H26" s="17">
        <v>0.68899999999999995</v>
      </c>
      <c r="I26" s="25">
        <f t="shared" si="18"/>
        <v>0.12786606908136969</v>
      </c>
      <c r="J26" s="25">
        <f t="shared" si="19"/>
        <v>4.7793678277472086E-2</v>
      </c>
      <c r="K26" s="27">
        <f t="shared" si="20"/>
        <v>2.6753761938770957</v>
      </c>
      <c r="L26" s="27">
        <f t="shared" si="21"/>
        <v>0.76342329302238876</v>
      </c>
      <c r="M26" s="27">
        <f t="shared" si="22"/>
        <v>5.955307262569832</v>
      </c>
      <c r="N26"/>
      <c r="O26" s="51">
        <f t="shared" si="23"/>
        <v>23.62266613793561</v>
      </c>
      <c r="P26" s="27">
        <f t="shared" si="24"/>
        <v>5.955307262569832</v>
      </c>
      <c r="Q26" s="58">
        <f t="shared" si="25"/>
        <v>0.76342329302238876</v>
      </c>
      <c r="R26" s="156">
        <f t="shared" si="34"/>
        <v>776.31267744326658</v>
      </c>
      <c r="S26" s="156">
        <f t="shared" si="35"/>
        <v>1126.7237698741171</v>
      </c>
      <c r="T26" s="153"/>
      <c r="U26" s="153"/>
      <c r="W26" s="1">
        <v>164</v>
      </c>
      <c r="X26" s="66">
        <v>7.9</v>
      </c>
      <c r="Y26" s="17">
        <v>0.82499999999999996</v>
      </c>
      <c r="Z26" s="21">
        <v>1330</v>
      </c>
      <c r="AA26">
        <v>6366</v>
      </c>
      <c r="AB26">
        <v>929</v>
      </c>
      <c r="AC26">
        <v>1170</v>
      </c>
      <c r="AD26" s="27">
        <f t="shared" si="26"/>
        <v>0.13338615030761491</v>
      </c>
      <c r="AE26" s="27">
        <f t="shared" si="27"/>
        <v>5.1852303407066772E-2</v>
      </c>
      <c r="AF26" s="29">
        <f t="shared" si="28"/>
        <v>2.5724247823759394</v>
      </c>
      <c r="AG26" s="29">
        <f t="shared" si="29"/>
        <v>0.74972319179418034</v>
      </c>
      <c r="AH26" s="29">
        <f t="shared" si="30"/>
        <v>4.7864661654135334</v>
      </c>
      <c r="AI26"/>
      <c r="AJ26" s="51">
        <f t="shared" si="31"/>
        <v>35.267798460154339</v>
      </c>
      <c r="AK26" s="29">
        <f t="shared" si="32"/>
        <v>4.7864661654135334</v>
      </c>
      <c r="AL26" s="58">
        <f t="shared" si="33"/>
        <v>0.74972319179418034</v>
      </c>
    </row>
    <row r="27" spans="1:38" x14ac:dyDescent="0.2">
      <c r="A27" s="1">
        <v>164</v>
      </c>
      <c r="B27" s="1">
        <v>193</v>
      </c>
      <c r="C27" s="1" t="s">
        <v>92</v>
      </c>
      <c r="D27" s="66">
        <v>7.9</v>
      </c>
      <c r="E27">
        <v>1022</v>
      </c>
      <c r="F27">
        <v>824</v>
      </c>
      <c r="G27">
        <v>4638</v>
      </c>
      <c r="H27" s="17">
        <v>0.72</v>
      </c>
      <c r="I27" s="25">
        <f t="shared" si="18"/>
        <v>0.12736343994363652</v>
      </c>
      <c r="J27" s="25">
        <f t="shared" si="19"/>
        <v>4.8200164692332514E-2</v>
      </c>
      <c r="K27" s="27">
        <f t="shared" si="20"/>
        <v>2.6423859909320391</v>
      </c>
      <c r="L27" s="27">
        <f t="shared" si="21"/>
        <v>0.75252605233218117</v>
      </c>
      <c r="M27" s="27">
        <f t="shared" si="22"/>
        <v>5.6286407766990294</v>
      </c>
      <c r="N27"/>
      <c r="O27" s="51">
        <f t="shared" si="23"/>
        <v>25.694635447407446</v>
      </c>
      <c r="P27" s="27">
        <f t="shared" si="24"/>
        <v>5.6286407766990294</v>
      </c>
      <c r="Q27" s="58">
        <f t="shared" si="25"/>
        <v>0.75252605233218117</v>
      </c>
      <c r="R27" s="156">
        <f t="shared" si="34"/>
        <v>811.23881017077554</v>
      </c>
      <c r="S27" s="156">
        <f t="shared" si="35"/>
        <v>1126.7205696816327</v>
      </c>
      <c r="T27" s="153"/>
      <c r="U27" s="153"/>
      <c r="W27" s="1">
        <v>164</v>
      </c>
      <c r="X27" s="66">
        <v>7.9</v>
      </c>
      <c r="Y27" s="17">
        <v>0.85</v>
      </c>
      <c r="Z27" s="21">
        <v>1468</v>
      </c>
      <c r="AA27">
        <v>6837</v>
      </c>
      <c r="AB27">
        <v>957</v>
      </c>
      <c r="AC27">
        <v>1206</v>
      </c>
      <c r="AD27" s="27">
        <f t="shared" si="26"/>
        <v>0.13483007991974988</v>
      </c>
      <c r="AE27" s="27">
        <f t="shared" si="27"/>
        <v>5.2258643217685176E-2</v>
      </c>
      <c r="AF27" s="29">
        <f t="shared" si="28"/>
        <v>2.5800532049427796</v>
      </c>
      <c r="AG27" s="29">
        <f t="shared" si="29"/>
        <v>0.75600548991513006</v>
      </c>
      <c r="AH27" s="29">
        <f t="shared" si="30"/>
        <v>4.657356948228883</v>
      </c>
      <c r="AI27"/>
      <c r="AJ27" s="51">
        <f t="shared" si="31"/>
        <v>37.877150184114861</v>
      </c>
      <c r="AK27" s="29">
        <f t="shared" si="32"/>
        <v>4.657356948228883</v>
      </c>
      <c r="AL27" s="58">
        <f t="shared" si="33"/>
        <v>0.75600548991513006</v>
      </c>
    </row>
    <row r="28" spans="1:38" x14ac:dyDescent="0.2">
      <c r="A28" s="1">
        <v>164</v>
      </c>
      <c r="B28" s="1">
        <v>193</v>
      </c>
      <c r="C28" s="1" t="s">
        <v>92</v>
      </c>
      <c r="D28" s="66">
        <v>7.9</v>
      </c>
      <c r="E28">
        <v>1057</v>
      </c>
      <c r="F28">
        <v>936</v>
      </c>
      <c r="G28">
        <v>5096</v>
      </c>
      <c r="H28" s="17">
        <v>0.745</v>
      </c>
      <c r="I28" s="25">
        <f t="shared" si="18"/>
        <v>0.13082636428999667</v>
      </c>
      <c r="J28" s="25">
        <f t="shared" si="19"/>
        <v>4.9490846790480693E-2</v>
      </c>
      <c r="K28" s="27">
        <f t="shared" si="20"/>
        <v>2.6434456626666658</v>
      </c>
      <c r="L28" s="27">
        <f t="shared" si="21"/>
        <v>0.76299363535933495</v>
      </c>
      <c r="M28" s="27">
        <f t="shared" si="22"/>
        <v>5.4444444444444446</v>
      </c>
      <c r="N28"/>
      <c r="O28" s="51">
        <f t="shared" si="23"/>
        <v>28.231966847776704</v>
      </c>
      <c r="P28" s="27">
        <f t="shared" si="24"/>
        <v>5.4444444444444446</v>
      </c>
      <c r="Q28" s="58">
        <f t="shared" si="25"/>
        <v>0.76299363535933495</v>
      </c>
      <c r="R28" s="156">
        <f t="shared" si="34"/>
        <v>839.02096120402132</v>
      </c>
      <c r="S28" s="156">
        <f t="shared" si="35"/>
        <v>1126.2026324886192</v>
      </c>
      <c r="T28" s="153"/>
      <c r="U28" s="153"/>
      <c r="Y28" s="17"/>
      <c r="Z28" s="21"/>
      <c r="AB28"/>
      <c r="AC28"/>
      <c r="AD28" s="27"/>
      <c r="AE28" s="27"/>
      <c r="AG28" s="29"/>
      <c r="AH28" s="29"/>
      <c r="AI28"/>
      <c r="AL28" s="58"/>
    </row>
    <row r="29" spans="1:38" x14ac:dyDescent="0.2">
      <c r="A29" s="1">
        <v>164</v>
      </c>
      <c r="B29" s="1">
        <v>193</v>
      </c>
      <c r="C29" s="1" t="s">
        <v>92</v>
      </c>
      <c r="D29" s="66">
        <v>7.9</v>
      </c>
      <c r="E29">
        <v>1098</v>
      </c>
      <c r="F29">
        <v>1063</v>
      </c>
      <c r="G29">
        <v>5554</v>
      </c>
      <c r="H29" s="17">
        <v>0.77400000000000002</v>
      </c>
      <c r="I29" s="25">
        <f t="shared" si="18"/>
        <v>0.13213474254164695</v>
      </c>
      <c r="J29" s="25">
        <f t="shared" si="19"/>
        <v>5.0141837147659456E-2</v>
      </c>
      <c r="K29" s="27">
        <f t="shared" si="20"/>
        <v>2.6352194107394169</v>
      </c>
      <c r="L29" s="27">
        <f t="shared" si="21"/>
        <v>0.76441320997157558</v>
      </c>
      <c r="M29" s="27">
        <f t="shared" si="22"/>
        <v>5.2248353715898403</v>
      </c>
      <c r="N29"/>
      <c r="O29" s="51">
        <f t="shared" si="23"/>
        <v>30.769298248145958</v>
      </c>
      <c r="P29" s="27">
        <f t="shared" si="24"/>
        <v>5.2248353715898403</v>
      </c>
      <c r="Q29" s="58">
        <f t="shared" si="25"/>
        <v>0.76441320997157558</v>
      </c>
      <c r="R29" s="156">
        <f t="shared" si="34"/>
        <v>871.56576670010907</v>
      </c>
      <c r="S29" s="156">
        <f t="shared" si="35"/>
        <v>1126.0539621448438</v>
      </c>
      <c r="T29" s="153"/>
      <c r="U29" s="153"/>
      <c r="Y29" s="17"/>
      <c r="Z29" s="21"/>
      <c r="AB29"/>
      <c r="AC29"/>
      <c r="AD29" s="27"/>
      <c r="AE29" s="27"/>
      <c r="AG29" s="29"/>
      <c r="AH29" s="29"/>
      <c r="AI29"/>
      <c r="AL29" s="58"/>
    </row>
    <row r="30" spans="1:38" x14ac:dyDescent="0.2">
      <c r="A30" s="1">
        <v>164</v>
      </c>
      <c r="B30" s="1">
        <v>193</v>
      </c>
      <c r="C30" s="1" t="s">
        <v>92</v>
      </c>
      <c r="D30" s="66">
        <v>7.9</v>
      </c>
      <c r="E30">
        <v>1142</v>
      </c>
      <c r="F30">
        <v>1247</v>
      </c>
      <c r="G30">
        <v>6011</v>
      </c>
      <c r="H30" s="17">
        <v>0.80500000000000005</v>
      </c>
      <c r="I30" s="25">
        <f t="shared" si="18"/>
        <v>0.13219966292222471</v>
      </c>
      <c r="J30" s="25">
        <f t="shared" si="19"/>
        <v>5.2280789777011873E-2</v>
      </c>
      <c r="K30" s="27">
        <f t="shared" si="20"/>
        <v>2.5286470132927024</v>
      </c>
      <c r="L30" s="27">
        <f t="shared" si="21"/>
        <v>0.73367931245225282</v>
      </c>
      <c r="M30" s="27">
        <f t="shared" si="22"/>
        <v>4.820368885324779</v>
      </c>
      <c r="N30"/>
      <c r="O30" s="51">
        <f t="shared" si="23"/>
        <v>33.301089623623582</v>
      </c>
      <c r="P30" s="27">
        <f t="shared" si="24"/>
        <v>4.820368885324779</v>
      </c>
      <c r="Q30" s="58">
        <f t="shared" si="25"/>
        <v>0.73367931245225282</v>
      </c>
      <c r="R30" s="156">
        <f t="shared" si="34"/>
        <v>906.49189942761802</v>
      </c>
      <c r="S30" s="156">
        <f t="shared" si="35"/>
        <v>1126.0768936989043</v>
      </c>
      <c r="T30" s="153"/>
      <c r="U30" s="153"/>
      <c r="Y30" s="17"/>
      <c r="Z30" s="21"/>
      <c r="AB30"/>
      <c r="AC30"/>
      <c r="AD30" s="27"/>
      <c r="AE30" s="27"/>
      <c r="AG30" s="29"/>
      <c r="AH30" s="29"/>
      <c r="AI30"/>
      <c r="AL30" s="58"/>
    </row>
    <row r="31" spans="1:38" x14ac:dyDescent="0.2">
      <c r="A31" s="1">
        <v>164</v>
      </c>
      <c r="B31" s="1">
        <v>193</v>
      </c>
      <c r="C31" s="1" t="s">
        <v>92</v>
      </c>
      <c r="D31" s="66">
        <v>7.9</v>
      </c>
      <c r="E31">
        <v>1170</v>
      </c>
      <c r="F31">
        <v>1311</v>
      </c>
      <c r="G31">
        <v>6344</v>
      </c>
      <c r="H31" s="17">
        <v>0.82499999999999996</v>
      </c>
      <c r="I31" s="25">
        <f t="shared" si="18"/>
        <v>0.13292518654594865</v>
      </c>
      <c r="J31" s="25">
        <f t="shared" si="19"/>
        <v>5.1111556215537236E-2</v>
      </c>
      <c r="K31" s="27">
        <f t="shared" si="20"/>
        <v>2.6006875232951945</v>
      </c>
      <c r="L31" s="27">
        <f t="shared" si="21"/>
        <v>0.75664942216532516</v>
      </c>
      <c r="M31" s="27">
        <f t="shared" si="22"/>
        <v>4.8390541571319607</v>
      </c>
      <c r="N31"/>
      <c r="O31" s="51">
        <f t="shared" si="23"/>
        <v>35.145917912538344</v>
      </c>
      <c r="P31" s="27">
        <f t="shared" si="24"/>
        <v>4.8390541571319607</v>
      </c>
      <c r="Q31" s="58">
        <f t="shared" si="25"/>
        <v>0.75664942216532516</v>
      </c>
      <c r="R31" s="156">
        <f t="shared" si="34"/>
        <v>928.71762025421458</v>
      </c>
      <c r="S31" s="156">
        <f t="shared" si="35"/>
        <v>1125.7183275808661</v>
      </c>
      <c r="T31" s="153"/>
      <c r="U31" s="153"/>
      <c r="Y31" s="17"/>
      <c r="Z31" s="21"/>
      <c r="AB31"/>
      <c r="AC31"/>
      <c r="AD31" s="27"/>
      <c r="AE31" s="27"/>
      <c r="AG31" s="29"/>
      <c r="AH31" s="29"/>
      <c r="AI31"/>
      <c r="AL31" s="58"/>
    </row>
    <row r="32" spans="1:38" x14ac:dyDescent="0.2">
      <c r="A32" s="1">
        <v>164</v>
      </c>
      <c r="B32" s="1">
        <v>193</v>
      </c>
      <c r="C32" s="1" t="s">
        <v>92</v>
      </c>
      <c r="D32" s="66">
        <v>7.9</v>
      </c>
      <c r="E32">
        <v>1201</v>
      </c>
      <c r="F32">
        <v>1447</v>
      </c>
      <c r="G32">
        <v>6760</v>
      </c>
      <c r="H32" s="17">
        <v>0.84699999999999998</v>
      </c>
      <c r="I32" s="25">
        <f t="shared" si="18"/>
        <v>0.13442390541288718</v>
      </c>
      <c r="J32" s="25">
        <f t="shared" si="19"/>
        <v>5.2157108489290886E-2</v>
      </c>
      <c r="K32" s="27">
        <f t="shared" si="20"/>
        <v>2.5772882988804424</v>
      </c>
      <c r="L32" s="27">
        <f t="shared" si="21"/>
        <v>0.75405695114150395</v>
      </c>
      <c r="M32" s="27">
        <f t="shared" si="22"/>
        <v>4.671734623358673</v>
      </c>
      <c r="N32"/>
      <c r="O32" s="51">
        <f t="shared" si="23"/>
        <v>37.450568267458891</v>
      </c>
      <c r="P32" s="27">
        <f t="shared" si="24"/>
        <v>4.671734623358673</v>
      </c>
      <c r="Q32" s="58">
        <f t="shared" si="25"/>
        <v>0.75405695114150395</v>
      </c>
      <c r="R32" s="156">
        <f t="shared" si="34"/>
        <v>953.32466831223235</v>
      </c>
      <c r="S32" s="156">
        <f t="shared" si="35"/>
        <v>1125.5308952918917</v>
      </c>
      <c r="T32" s="153"/>
      <c r="U32" s="153"/>
      <c r="Y32" s="17"/>
      <c r="Z32" s="21"/>
      <c r="AB32"/>
      <c r="AC32"/>
      <c r="AD32" s="27"/>
      <c r="AE32" s="27"/>
      <c r="AG32" s="29"/>
      <c r="AH32" s="29"/>
      <c r="AI32"/>
      <c r="AL32" s="58"/>
    </row>
    <row r="33" spans="1:38" x14ac:dyDescent="0.2">
      <c r="A33" s="1">
        <v>164</v>
      </c>
      <c r="B33" s="1">
        <v>193</v>
      </c>
      <c r="C33" s="1" t="s">
        <v>92</v>
      </c>
      <c r="D33" s="66">
        <v>7.9</v>
      </c>
      <c r="E33">
        <v>1226</v>
      </c>
      <c r="F33">
        <v>1553</v>
      </c>
      <c r="G33">
        <v>7134</v>
      </c>
      <c r="H33" s="17">
        <v>0.86399999999999999</v>
      </c>
      <c r="I33" s="25">
        <f t="shared" si="18"/>
        <v>0.13613443470477768</v>
      </c>
      <c r="J33" s="25">
        <f t="shared" si="19"/>
        <v>5.2622810947793371E-2</v>
      </c>
      <c r="K33" s="27">
        <f t="shared" si="20"/>
        <v>2.5869852304133936</v>
      </c>
      <c r="L33" s="27">
        <f t="shared" si="21"/>
        <v>0.76169452994746056</v>
      </c>
      <c r="M33" s="27">
        <f t="shared" si="22"/>
        <v>4.5936896329684478</v>
      </c>
      <c r="N33"/>
      <c r="O33" s="51">
        <f t="shared" si="23"/>
        <v>39.522537576930731</v>
      </c>
      <c r="P33" s="27">
        <f t="shared" si="24"/>
        <v>4.5936896329684478</v>
      </c>
      <c r="Q33" s="58">
        <f t="shared" si="25"/>
        <v>0.76169452994746056</v>
      </c>
      <c r="R33" s="156">
        <f t="shared" si="34"/>
        <v>973.16906190740769</v>
      </c>
      <c r="S33" s="156">
        <f t="shared" si="35"/>
        <v>1126.3530809113515</v>
      </c>
      <c r="T33" s="153"/>
      <c r="U33" s="153"/>
      <c r="Y33" s="17"/>
      <c r="Z33" s="21"/>
      <c r="AB33"/>
      <c r="AC33"/>
      <c r="AD33" s="27"/>
      <c r="AE33" s="27"/>
      <c r="AG33" s="29"/>
      <c r="AH33" s="29"/>
      <c r="AI33"/>
      <c r="AL33" s="58"/>
    </row>
    <row r="34" spans="1:38" x14ac:dyDescent="0.2">
      <c r="E34"/>
      <c r="F34"/>
      <c r="G34"/>
      <c r="H34" s="17"/>
      <c r="I34" s="25"/>
      <c r="J34" s="25"/>
      <c r="K34" s="27"/>
      <c r="L34" s="27"/>
      <c r="M34" s="27"/>
      <c r="N34"/>
      <c r="O34" s="51"/>
      <c r="P34" s="27"/>
      <c r="Q34" s="58"/>
      <c r="R34" s="156"/>
      <c r="T34" s="153"/>
      <c r="U34" s="153"/>
      <c r="AD34" s="27"/>
      <c r="AE34" s="27"/>
      <c r="AG34" s="29"/>
      <c r="AH34" s="29"/>
      <c r="AI34"/>
      <c r="AL34" s="58"/>
    </row>
    <row r="35" spans="1:38" x14ac:dyDescent="0.2">
      <c r="E35"/>
      <c r="F35"/>
      <c r="G35"/>
      <c r="H35" s="17"/>
      <c r="I35" s="25"/>
      <c r="J35" s="25"/>
      <c r="K35" s="27"/>
      <c r="L35" s="27"/>
      <c r="M35" s="27"/>
      <c r="N35"/>
      <c r="O35" s="51"/>
      <c r="P35" s="27"/>
      <c r="Q35" s="58"/>
      <c r="R35" s="156"/>
      <c r="T35" s="153"/>
      <c r="U35" s="153"/>
      <c r="AD35" s="27"/>
      <c r="AE35" s="27"/>
      <c r="AG35" s="29"/>
      <c r="AH35" s="29"/>
      <c r="AI35"/>
      <c r="AL35" s="58"/>
    </row>
    <row r="36" spans="1:38" x14ac:dyDescent="0.2">
      <c r="A36" s="1">
        <v>165</v>
      </c>
      <c r="B36" s="1">
        <v>192</v>
      </c>
      <c r="C36" s="1" t="s">
        <v>92</v>
      </c>
      <c r="D36" s="66">
        <v>10</v>
      </c>
      <c r="E36">
        <v>772</v>
      </c>
      <c r="F36">
        <v>425</v>
      </c>
      <c r="G36">
        <v>3063</v>
      </c>
      <c r="H36" s="17">
        <v>0.54700000000000004</v>
      </c>
      <c r="I36" s="25">
        <f t="shared" ref="I36:I47" si="36">0.1515*(G36/1000)/(E36/1000)^2/($D$4/10)^4</f>
        <v>0.14741043364767251</v>
      </c>
      <c r="J36" s="25">
        <f t="shared" ref="J36:J47" si="37">0.5*(F36/1000)/(E36/1000)^3/($D$4/10)^5</f>
        <v>5.767811078938849E-2</v>
      </c>
      <c r="K36" s="27">
        <f t="shared" ref="K36:K47" si="38">I36/J36</f>
        <v>2.5557430995952939</v>
      </c>
      <c r="L36" s="27">
        <f t="shared" ref="L36:L47" si="39">0.798*I36^1.5/J36</f>
        <v>0.7830404551968474</v>
      </c>
      <c r="M36" s="27">
        <f t="shared" ref="M36:M47" si="40">G36/F36</f>
        <v>7.2070588235294117</v>
      </c>
      <c r="N36"/>
      <c r="O36" s="51">
        <f t="shared" ref="O36:O47" si="41">G36/(PI()*$D$4^2/4)</f>
        <v>16.969096243080855</v>
      </c>
      <c r="P36" s="27">
        <f t="shared" ref="P36:P47" si="42">M36</f>
        <v>7.2070588235294117</v>
      </c>
      <c r="Q36" s="58">
        <f t="shared" ref="Q36:Q47" si="43">L36</f>
        <v>0.7830404551968474</v>
      </c>
      <c r="R36" s="156">
        <f t="shared" si="34"/>
        <v>612.79487421902024</v>
      </c>
      <c r="S36" s="156">
        <f t="shared" si="35"/>
        <v>1120.2831338556127</v>
      </c>
      <c r="T36" s="153"/>
      <c r="U36" s="153"/>
      <c r="W36" s="1">
        <v>165</v>
      </c>
      <c r="X36" s="66">
        <v>10</v>
      </c>
      <c r="Y36" s="17">
        <v>0.72499999999999998</v>
      </c>
      <c r="Z36" s="21">
        <v>1102</v>
      </c>
      <c r="AA36">
        <v>5672</v>
      </c>
      <c r="AB36">
        <v>813</v>
      </c>
      <c r="AC36">
        <v>1024</v>
      </c>
      <c r="AD36" s="27">
        <f t="shared" si="26"/>
        <v>0.15515012740450168</v>
      </c>
      <c r="AE36" s="27">
        <f t="shared" si="27"/>
        <v>6.4084901694856852E-2</v>
      </c>
      <c r="AF36" s="29">
        <f t="shared" si="28"/>
        <v>2.4210090567549907</v>
      </c>
      <c r="AG36" s="29">
        <f t="shared" si="29"/>
        <v>0.76098373379339335</v>
      </c>
      <c r="AH36" s="29">
        <f t="shared" si="30"/>
        <v>5.1470054446460978</v>
      </c>
      <c r="AI36"/>
      <c r="AJ36" s="51">
        <f t="shared" si="31"/>
        <v>31.423021185358998</v>
      </c>
      <c r="AK36" s="29">
        <f t="shared" si="32"/>
        <v>5.1470054446460978</v>
      </c>
      <c r="AL36" s="58">
        <f t="shared" si="33"/>
        <v>0.76098373379339335</v>
      </c>
    </row>
    <row r="37" spans="1:38" x14ac:dyDescent="0.2">
      <c r="A37" s="1">
        <v>165</v>
      </c>
      <c r="B37" s="1">
        <v>192</v>
      </c>
      <c r="C37" s="1" t="s">
        <v>92</v>
      </c>
      <c r="D37" s="66">
        <v>10</v>
      </c>
      <c r="E37">
        <v>829</v>
      </c>
      <c r="F37">
        <v>537</v>
      </c>
      <c r="G37">
        <v>3557</v>
      </c>
      <c r="H37" s="17">
        <v>0.58699999999999997</v>
      </c>
      <c r="I37" s="25">
        <f t="shared" si="36"/>
        <v>0.14845356514659561</v>
      </c>
      <c r="J37" s="25">
        <f t="shared" si="37"/>
        <v>5.8855179950856158E-2</v>
      </c>
      <c r="K37" s="27">
        <f t="shared" si="38"/>
        <v>2.5223534321117316</v>
      </c>
      <c r="L37" s="27">
        <f t="shared" si="39"/>
        <v>0.77553990131315853</v>
      </c>
      <c r="M37" s="27">
        <f t="shared" si="40"/>
        <v>6.6238361266294223</v>
      </c>
      <c r="N37"/>
      <c r="O37" s="51">
        <f t="shared" si="41"/>
        <v>19.705868539549005</v>
      </c>
      <c r="P37" s="27">
        <f t="shared" si="42"/>
        <v>6.6238361266294223</v>
      </c>
      <c r="Q37" s="58">
        <f t="shared" si="43"/>
        <v>0.77553990131315853</v>
      </c>
      <c r="R37" s="156">
        <f t="shared" si="34"/>
        <v>658.04009161602039</v>
      </c>
      <c r="S37" s="156">
        <f t="shared" si="35"/>
        <v>1121.0223025826583</v>
      </c>
      <c r="T37" s="153"/>
      <c r="U37" s="153"/>
      <c r="W37" s="1">
        <v>165</v>
      </c>
      <c r="X37" s="66">
        <v>10</v>
      </c>
      <c r="Y37" s="17">
        <v>0.75</v>
      </c>
      <c r="Z37" s="21">
        <v>1240</v>
      </c>
      <c r="AA37">
        <v>6130</v>
      </c>
      <c r="AB37">
        <v>841</v>
      </c>
      <c r="AC37">
        <v>1059</v>
      </c>
      <c r="AD37" s="27">
        <f t="shared" si="26"/>
        <v>0.15677773360747799</v>
      </c>
      <c r="AE37" s="27">
        <f t="shared" si="27"/>
        <v>6.5194026202922306E-2</v>
      </c>
      <c r="AF37" s="29">
        <f t="shared" si="28"/>
        <v>2.4047867993225807</v>
      </c>
      <c r="AG37" s="29">
        <f t="shared" si="29"/>
        <v>0.75983914156739052</v>
      </c>
      <c r="AH37" s="29">
        <f t="shared" si="30"/>
        <v>4.943548387096774</v>
      </c>
      <c r="AI37"/>
      <c r="AJ37" s="51">
        <f t="shared" si="31"/>
        <v>33.960352585728259</v>
      </c>
      <c r="AK37" s="29">
        <f t="shared" si="32"/>
        <v>4.943548387096774</v>
      </c>
      <c r="AL37" s="58">
        <f t="shared" si="33"/>
        <v>0.75983914156739052</v>
      </c>
    </row>
    <row r="38" spans="1:38" x14ac:dyDescent="0.2">
      <c r="A38" s="1">
        <v>165</v>
      </c>
      <c r="B38" s="1">
        <v>192</v>
      </c>
      <c r="C38" s="1" t="s">
        <v>92</v>
      </c>
      <c r="D38" s="66">
        <v>10</v>
      </c>
      <c r="E38">
        <v>885</v>
      </c>
      <c r="F38">
        <v>662</v>
      </c>
      <c r="G38">
        <v>4050</v>
      </c>
      <c r="H38" s="17">
        <v>0.627</v>
      </c>
      <c r="I38" s="25">
        <f t="shared" si="36"/>
        <v>0.14831473819186533</v>
      </c>
      <c r="J38" s="25">
        <f t="shared" si="37"/>
        <v>5.9635130670456005E-2</v>
      </c>
      <c r="K38" s="27">
        <f t="shared" si="38"/>
        <v>2.4870363580060424</v>
      </c>
      <c r="L38" s="27">
        <f t="shared" si="39"/>
        <v>0.76432344313304135</v>
      </c>
      <c r="M38" s="27">
        <f t="shared" si="40"/>
        <v>6.1178247734138971</v>
      </c>
      <c r="N38"/>
      <c r="O38" s="51">
        <f t="shared" si="41"/>
        <v>22.437100811125518</v>
      </c>
      <c r="P38" s="27">
        <f t="shared" si="42"/>
        <v>6.1178247734138971</v>
      </c>
      <c r="Q38" s="58">
        <f t="shared" si="43"/>
        <v>0.76432344313304135</v>
      </c>
      <c r="R38" s="156">
        <f t="shared" si="34"/>
        <v>702.49153326921362</v>
      </c>
      <c r="S38" s="156">
        <f t="shared" si="35"/>
        <v>1120.4011694883791</v>
      </c>
      <c r="T38" s="153"/>
      <c r="U38" s="153"/>
      <c r="W38" s="1">
        <v>165</v>
      </c>
      <c r="X38" s="66">
        <v>10</v>
      </c>
      <c r="Y38" s="17">
        <v>0.77500000000000002</v>
      </c>
      <c r="Z38" s="21">
        <v>1394</v>
      </c>
      <c r="AA38">
        <v>6617</v>
      </c>
      <c r="AB38">
        <v>869</v>
      </c>
      <c r="AC38">
        <v>1095</v>
      </c>
      <c r="AD38" s="27">
        <f t="shared" si="26"/>
        <v>0.15828826687075886</v>
      </c>
      <c r="AE38" s="27">
        <f t="shared" si="27"/>
        <v>6.6297082046231581E-2</v>
      </c>
      <c r="AF38" s="29">
        <f t="shared" si="28"/>
        <v>2.3875600853802008</v>
      </c>
      <c r="AG38" s="29">
        <f t="shared" si="29"/>
        <v>0.75802156866981008</v>
      </c>
      <c r="AH38" s="29">
        <f t="shared" si="30"/>
        <v>4.746771879483501</v>
      </c>
      <c r="AI38"/>
      <c r="AJ38" s="51">
        <f t="shared" si="31"/>
        <v>36.658344707954953</v>
      </c>
      <c r="AK38" s="29">
        <f t="shared" si="32"/>
        <v>4.746771879483501</v>
      </c>
      <c r="AL38" s="58">
        <f t="shared" si="33"/>
        <v>0.75802156866981008</v>
      </c>
    </row>
    <row r="39" spans="1:38" x14ac:dyDescent="0.2">
      <c r="A39" s="1">
        <v>165</v>
      </c>
      <c r="B39" s="1">
        <v>192</v>
      </c>
      <c r="C39" s="1" t="s">
        <v>92</v>
      </c>
      <c r="D39" s="66">
        <v>10</v>
      </c>
      <c r="E39">
        <v>948</v>
      </c>
      <c r="F39">
        <v>845</v>
      </c>
      <c r="G39">
        <v>4749</v>
      </c>
      <c r="H39" s="17">
        <v>0.67100000000000004</v>
      </c>
      <c r="I39" s="25">
        <f t="shared" si="36"/>
        <v>0.15156583713351543</v>
      </c>
      <c r="J39" s="25">
        <f t="shared" si="37"/>
        <v>6.1930658067199072E-2</v>
      </c>
      <c r="K39" s="27">
        <f t="shared" si="38"/>
        <v>2.4473474344331358</v>
      </c>
      <c r="L39" s="27">
        <f t="shared" si="39"/>
        <v>0.76032484205386108</v>
      </c>
      <c r="M39" s="27">
        <f t="shared" si="40"/>
        <v>5.6201183431952666</v>
      </c>
      <c r="N39"/>
      <c r="O39" s="51">
        <f t="shared" si="41"/>
        <v>26.309578210379037</v>
      </c>
      <c r="P39" s="27">
        <f t="shared" si="42"/>
        <v>5.6201183431952666</v>
      </c>
      <c r="Q39" s="58">
        <f t="shared" si="43"/>
        <v>0.76032484205386108</v>
      </c>
      <c r="R39" s="156">
        <f t="shared" si="34"/>
        <v>752.49940512905596</v>
      </c>
      <c r="S39" s="156">
        <f t="shared" si="35"/>
        <v>1121.4596201625275</v>
      </c>
      <c r="T39" s="153"/>
      <c r="U39" s="153"/>
      <c r="W39" s="1">
        <v>165</v>
      </c>
      <c r="X39" s="66">
        <v>10</v>
      </c>
      <c r="Y39" s="17">
        <v>0.8</v>
      </c>
      <c r="Z39" s="21">
        <v>1561</v>
      </c>
      <c r="AA39">
        <v>7130</v>
      </c>
      <c r="AB39">
        <v>897</v>
      </c>
      <c r="AC39">
        <v>1130</v>
      </c>
      <c r="AD39" s="27">
        <f t="shared" si="26"/>
        <v>0.16015793867070197</v>
      </c>
      <c r="AE39" s="27">
        <f t="shared" si="27"/>
        <v>6.7552522450264427E-2</v>
      </c>
      <c r="AF39" s="29">
        <f t="shared" si="28"/>
        <v>2.3708654075592559</v>
      </c>
      <c r="AG39" s="29">
        <f t="shared" si="29"/>
        <v>0.7571536611651638</v>
      </c>
      <c r="AH39" s="29">
        <f t="shared" si="30"/>
        <v>4.5675848814862272</v>
      </c>
      <c r="AI39"/>
      <c r="AJ39" s="51">
        <f t="shared" si="31"/>
        <v>39.500377477364189</v>
      </c>
      <c r="AK39" s="29">
        <f t="shared" si="32"/>
        <v>4.5675848814862272</v>
      </c>
      <c r="AL39" s="58">
        <f t="shared" si="33"/>
        <v>0.7571536611651638</v>
      </c>
    </row>
    <row r="40" spans="1:38" x14ac:dyDescent="0.2">
      <c r="A40" s="1">
        <v>165</v>
      </c>
      <c r="B40" s="1">
        <v>192</v>
      </c>
      <c r="C40" s="1" t="s">
        <v>92</v>
      </c>
      <c r="D40" s="66">
        <v>10</v>
      </c>
      <c r="E40">
        <v>977</v>
      </c>
      <c r="F40">
        <v>935</v>
      </c>
      <c r="G40">
        <v>5099</v>
      </c>
      <c r="H40" s="17">
        <v>0.69199999999999995</v>
      </c>
      <c r="I40" s="25">
        <f t="shared" si="36"/>
        <v>0.1532186784727429</v>
      </c>
      <c r="J40" s="25">
        <f t="shared" si="37"/>
        <v>6.2603976186547838E-2</v>
      </c>
      <c r="K40" s="27">
        <f t="shared" si="38"/>
        <v>2.4474272690951868</v>
      </c>
      <c r="L40" s="27">
        <f t="shared" si="39"/>
        <v>0.76448424930205738</v>
      </c>
      <c r="M40" s="27">
        <f t="shared" si="40"/>
        <v>5.4534759358288767</v>
      </c>
      <c r="N40"/>
      <c r="O40" s="51">
        <f t="shared" si="41"/>
        <v>28.248586922451612</v>
      </c>
      <c r="P40" s="27">
        <f t="shared" si="42"/>
        <v>5.4534759358288767</v>
      </c>
      <c r="Q40" s="58">
        <f t="shared" si="43"/>
        <v>0.76448424930205738</v>
      </c>
      <c r="R40" s="156">
        <f t="shared" ref="R40:R47" si="44">E40*(PI()/30)*($D$4/2)</f>
        <v>775.51890169945955</v>
      </c>
      <c r="S40" s="156">
        <f t="shared" ref="S40:S47" si="45">R40/H40</f>
        <v>1120.6920544789878</v>
      </c>
      <c r="T40" s="153"/>
      <c r="U40" s="153"/>
      <c r="W40" s="1">
        <v>165</v>
      </c>
      <c r="X40" s="66">
        <v>10</v>
      </c>
      <c r="Y40" s="17">
        <v>0.82499999999999996</v>
      </c>
      <c r="Z40" s="21">
        <v>1748</v>
      </c>
      <c r="AA40">
        <v>7682</v>
      </c>
      <c r="AB40">
        <v>925</v>
      </c>
      <c r="AC40">
        <v>1165</v>
      </c>
      <c r="AD40" s="27">
        <f t="shared" si="26"/>
        <v>0.16234476160333994</v>
      </c>
      <c r="AE40" s="27">
        <f t="shared" si="27"/>
        <v>6.9029964503834668E-2</v>
      </c>
      <c r="AF40" s="29">
        <f t="shared" si="28"/>
        <v>2.351801319473684</v>
      </c>
      <c r="AG40" s="29">
        <f t="shared" si="29"/>
        <v>0.75617560230831204</v>
      </c>
      <c r="AH40" s="29">
        <f t="shared" si="30"/>
        <v>4.3947368421052628</v>
      </c>
      <c r="AI40"/>
      <c r="AJ40" s="51">
        <f t="shared" si="31"/>
        <v>42.558471217547222</v>
      </c>
      <c r="AK40" s="29">
        <f t="shared" si="32"/>
        <v>4.3947368421052628</v>
      </c>
      <c r="AL40" s="58">
        <f t="shared" si="33"/>
        <v>0.75617560230831204</v>
      </c>
    </row>
    <row r="41" spans="1:38" x14ac:dyDescent="0.2">
      <c r="A41" s="1">
        <v>165</v>
      </c>
      <c r="B41" s="1">
        <v>192</v>
      </c>
      <c r="C41" s="1" t="s">
        <v>92</v>
      </c>
      <c r="D41" s="66">
        <v>10</v>
      </c>
      <c r="E41">
        <v>1026</v>
      </c>
      <c r="F41">
        <v>1107</v>
      </c>
      <c r="G41">
        <v>5695</v>
      </c>
      <c r="H41" s="17">
        <v>0.72599999999999998</v>
      </c>
      <c r="I41" s="25">
        <f t="shared" si="36"/>
        <v>0.15517252764295236</v>
      </c>
      <c r="J41" s="25">
        <f t="shared" si="37"/>
        <v>6.3999935516345238E-2</v>
      </c>
      <c r="K41" s="27">
        <f t="shared" si="38"/>
        <v>2.4245731873170739</v>
      </c>
      <c r="L41" s="27">
        <f t="shared" si="39"/>
        <v>0.76215904270035539</v>
      </c>
      <c r="M41" s="27">
        <f t="shared" si="40"/>
        <v>5.1445347786811197</v>
      </c>
      <c r="N41"/>
      <c r="O41" s="51">
        <f t="shared" si="41"/>
        <v>31.550441757866626</v>
      </c>
      <c r="P41" s="27">
        <f t="shared" si="42"/>
        <v>5.1445347786811197</v>
      </c>
      <c r="Q41" s="58">
        <f t="shared" si="43"/>
        <v>0.76215904270035539</v>
      </c>
      <c r="R41" s="156">
        <f t="shared" si="44"/>
        <v>814.41391314600355</v>
      </c>
      <c r="S41" s="156">
        <f t="shared" si="45"/>
        <v>1121.7822495124017</v>
      </c>
      <c r="T41" s="153"/>
      <c r="U41" s="153"/>
      <c r="W41" s="1">
        <v>165</v>
      </c>
      <c r="X41" s="66">
        <v>10</v>
      </c>
      <c r="Y41" s="17">
        <v>0.85</v>
      </c>
      <c r="Z41" s="21">
        <v>1952</v>
      </c>
      <c r="AA41">
        <v>8251</v>
      </c>
      <c r="AB41">
        <v>953</v>
      </c>
      <c r="AC41">
        <v>1201</v>
      </c>
      <c r="AD41" s="27">
        <f t="shared" si="26"/>
        <v>0.16407272833753433</v>
      </c>
      <c r="AE41" s="27">
        <f t="shared" si="27"/>
        <v>7.0359831217066904E-2</v>
      </c>
      <c r="AF41" s="29">
        <f t="shared" si="28"/>
        <v>2.331909066571721</v>
      </c>
      <c r="AG41" s="29">
        <f t="shared" si="29"/>
        <v>0.75375933253163097</v>
      </c>
      <c r="AH41" s="29">
        <f t="shared" si="30"/>
        <v>4.2269467213114753</v>
      </c>
      <c r="AI41"/>
      <c r="AJ41" s="51">
        <f t="shared" si="31"/>
        <v>45.710745380888063</v>
      </c>
      <c r="AK41" s="29">
        <f t="shared" si="32"/>
        <v>4.2269467213114753</v>
      </c>
      <c r="AL41" s="58">
        <f t="shared" si="33"/>
        <v>0.75375933253163097</v>
      </c>
    </row>
    <row r="42" spans="1:38" x14ac:dyDescent="0.2">
      <c r="A42" s="1">
        <v>165</v>
      </c>
      <c r="B42" s="1">
        <v>192</v>
      </c>
      <c r="C42" s="1" t="s">
        <v>92</v>
      </c>
      <c r="D42" s="66">
        <v>10</v>
      </c>
      <c r="E42">
        <v>1057</v>
      </c>
      <c r="F42">
        <v>1227</v>
      </c>
      <c r="G42">
        <v>6086</v>
      </c>
      <c r="H42" s="17">
        <v>0.748</v>
      </c>
      <c r="I42" s="25">
        <f t="shared" si="36"/>
        <v>0.15624200413440342</v>
      </c>
      <c r="J42" s="25">
        <f t="shared" si="37"/>
        <v>6.4877424158033992E-2</v>
      </c>
      <c r="K42" s="27">
        <f t="shared" si="38"/>
        <v>2.4082646030122241</v>
      </c>
      <c r="L42" s="27">
        <f t="shared" si="39"/>
        <v>0.75963679765154357</v>
      </c>
      <c r="M42" s="27">
        <f t="shared" si="40"/>
        <v>4.9600651996740019</v>
      </c>
      <c r="N42"/>
      <c r="O42" s="51">
        <f t="shared" si="41"/>
        <v>33.716591490496278</v>
      </c>
      <c r="P42" s="27">
        <f t="shared" si="42"/>
        <v>4.9600651996740019</v>
      </c>
      <c r="Q42" s="58">
        <f t="shared" si="43"/>
        <v>0.75963679765154357</v>
      </c>
      <c r="R42" s="156">
        <f t="shared" si="44"/>
        <v>839.02096120402132</v>
      </c>
      <c r="S42" s="156">
        <f t="shared" si="45"/>
        <v>1121.6857770107238</v>
      </c>
      <c r="T42" s="153"/>
      <c r="U42" s="153"/>
      <c r="Y42" s="17"/>
      <c r="Z42" s="21"/>
      <c r="AB42"/>
      <c r="AC42"/>
      <c r="AD42" s="27"/>
      <c r="AE42" s="27"/>
      <c r="AG42" s="29"/>
      <c r="AH42" s="29"/>
      <c r="AI42"/>
      <c r="AL42" s="58"/>
    </row>
    <row r="43" spans="1:38" x14ac:dyDescent="0.2">
      <c r="A43" s="1">
        <v>165</v>
      </c>
      <c r="B43" s="1">
        <v>192</v>
      </c>
      <c r="C43" s="1" t="s">
        <v>92</v>
      </c>
      <c r="D43" s="66">
        <v>10</v>
      </c>
      <c r="E43">
        <v>1099</v>
      </c>
      <c r="F43">
        <v>1418</v>
      </c>
      <c r="G43">
        <v>6703</v>
      </c>
      <c r="H43" s="17">
        <v>0.77800000000000002</v>
      </c>
      <c r="I43" s="25">
        <f t="shared" si="36"/>
        <v>0.15918042584270256</v>
      </c>
      <c r="J43" s="25">
        <f t="shared" si="37"/>
        <v>6.6704809993479885E-2</v>
      </c>
      <c r="K43" s="27">
        <f t="shared" si="38"/>
        <v>2.3863410428462624</v>
      </c>
      <c r="L43" s="27">
        <f t="shared" si="39"/>
        <v>0.75976666218200506</v>
      </c>
      <c r="M43" s="27">
        <f t="shared" si="40"/>
        <v>4.7270803949224263</v>
      </c>
      <c r="N43"/>
      <c r="O43" s="51">
        <f t="shared" si="41"/>
        <v>37.134786848635642</v>
      </c>
      <c r="P43" s="27">
        <f t="shared" si="42"/>
        <v>4.7270803949224263</v>
      </c>
      <c r="Q43" s="58">
        <f t="shared" si="43"/>
        <v>0.75976666218200506</v>
      </c>
      <c r="R43" s="156">
        <f t="shared" si="44"/>
        <v>872.3595424439161</v>
      </c>
      <c r="S43" s="156">
        <f t="shared" si="45"/>
        <v>1121.284758925342</v>
      </c>
      <c r="T43" s="153"/>
      <c r="U43" s="153"/>
      <c r="Y43" s="17"/>
      <c r="Z43" s="21"/>
      <c r="AB43"/>
      <c r="AC43"/>
      <c r="AD43" s="27"/>
      <c r="AE43" s="27"/>
      <c r="AG43" s="29"/>
      <c r="AH43" s="29"/>
      <c r="AI43"/>
      <c r="AL43" s="58"/>
    </row>
    <row r="44" spans="1:38" x14ac:dyDescent="0.2">
      <c r="A44" s="1">
        <v>165</v>
      </c>
      <c r="B44" s="1">
        <v>192</v>
      </c>
      <c r="C44" s="1" t="s">
        <v>92</v>
      </c>
      <c r="D44" s="66">
        <v>10</v>
      </c>
      <c r="E44">
        <v>1141</v>
      </c>
      <c r="F44">
        <v>1617</v>
      </c>
      <c r="G44">
        <v>7278</v>
      </c>
      <c r="H44" s="17">
        <v>0.80800000000000005</v>
      </c>
      <c r="I44" s="25">
        <f t="shared" si="36"/>
        <v>0.16034543127020476</v>
      </c>
      <c r="J44" s="25">
        <f t="shared" si="37"/>
        <v>6.7971536065806276E-2</v>
      </c>
      <c r="K44" s="27">
        <f t="shared" si="38"/>
        <v>2.3590084990129867</v>
      </c>
      <c r="L44" s="27">
        <f t="shared" si="39"/>
        <v>0.75380791275358949</v>
      </c>
      <c r="M44" s="27">
        <f t="shared" si="40"/>
        <v>4.5009276437847863</v>
      </c>
      <c r="N44"/>
      <c r="O44" s="51">
        <f t="shared" si="41"/>
        <v>40.320301161326306</v>
      </c>
      <c r="P44" s="27">
        <f t="shared" si="42"/>
        <v>4.5009276437847863</v>
      </c>
      <c r="Q44" s="58">
        <f t="shared" si="43"/>
        <v>0.75380791275358949</v>
      </c>
      <c r="R44" s="156">
        <f t="shared" si="44"/>
        <v>905.69812368381099</v>
      </c>
      <c r="S44" s="156">
        <f t="shared" si="45"/>
        <v>1120.913519410657</v>
      </c>
      <c r="T44" s="153"/>
      <c r="U44" s="153"/>
      <c r="Y44" s="17"/>
      <c r="Z44" s="21"/>
      <c r="AB44"/>
      <c r="AC44"/>
      <c r="AD44" s="27"/>
      <c r="AE44" s="27"/>
      <c r="AG44" s="29"/>
      <c r="AH44" s="29"/>
      <c r="AI44"/>
      <c r="AL44" s="58"/>
    </row>
    <row r="45" spans="1:38" x14ac:dyDescent="0.2">
      <c r="A45" s="1">
        <v>165</v>
      </c>
      <c r="B45" s="1">
        <v>192</v>
      </c>
      <c r="C45" s="1" t="s">
        <v>92</v>
      </c>
      <c r="D45" s="66">
        <v>10</v>
      </c>
      <c r="E45">
        <v>1166</v>
      </c>
      <c r="F45">
        <v>1743</v>
      </c>
      <c r="G45">
        <v>7689</v>
      </c>
      <c r="H45" s="17">
        <v>0.82599999999999996</v>
      </c>
      <c r="I45" s="25">
        <f t="shared" si="36"/>
        <v>0.16221409491338826</v>
      </c>
      <c r="J45" s="25">
        <f t="shared" si="37"/>
        <v>6.8655563131254399E-2</v>
      </c>
      <c r="K45" s="27">
        <f t="shared" si="38"/>
        <v>2.3627232450671252</v>
      </c>
      <c r="L45" s="27">
        <f t="shared" si="39"/>
        <v>0.75938154640931688</v>
      </c>
      <c r="M45" s="27">
        <f t="shared" si="40"/>
        <v>4.411359724612737</v>
      </c>
      <c r="N45"/>
      <c r="O45" s="51">
        <f t="shared" si="41"/>
        <v>42.597251391788674</v>
      </c>
      <c r="P45" s="27">
        <f t="shared" si="42"/>
        <v>4.411359724612737</v>
      </c>
      <c r="Q45" s="58">
        <f t="shared" si="43"/>
        <v>0.75938154640931688</v>
      </c>
      <c r="R45" s="156">
        <f t="shared" si="44"/>
        <v>925.54251727898657</v>
      </c>
      <c r="S45" s="156">
        <f t="shared" si="45"/>
        <v>1120.5115221295237</v>
      </c>
      <c r="T45" s="153"/>
      <c r="U45" s="153"/>
      <c r="Y45" s="17"/>
      <c r="Z45" s="21"/>
      <c r="AB45"/>
      <c r="AC45"/>
      <c r="AD45" s="27"/>
      <c r="AE45" s="27"/>
      <c r="AG45" s="29"/>
      <c r="AH45" s="29"/>
      <c r="AI45"/>
      <c r="AL45" s="58"/>
    </row>
    <row r="46" spans="1:38" x14ac:dyDescent="0.2">
      <c r="A46" s="1">
        <v>165</v>
      </c>
      <c r="B46" s="1">
        <v>192</v>
      </c>
      <c r="C46" s="1" t="s">
        <v>92</v>
      </c>
      <c r="D46" s="66">
        <v>10</v>
      </c>
      <c r="E46">
        <v>1197</v>
      </c>
      <c r="F46">
        <v>1940</v>
      </c>
      <c r="G46">
        <v>8224</v>
      </c>
      <c r="H46" s="17">
        <v>0.84699999999999998</v>
      </c>
      <c r="I46" s="25">
        <f t="shared" si="36"/>
        <v>0.16463062559023503</v>
      </c>
      <c r="J46" s="25">
        <f t="shared" si="37"/>
        <v>7.0630661964991681E-2</v>
      </c>
      <c r="K46" s="27">
        <f t="shared" si="38"/>
        <v>2.3308662415175259</v>
      </c>
      <c r="L46" s="27">
        <f t="shared" si="39"/>
        <v>0.75470209840374669</v>
      </c>
      <c r="M46" s="27">
        <f t="shared" si="40"/>
        <v>4.2391752577319588</v>
      </c>
      <c r="N46"/>
      <c r="O46" s="51">
        <f t="shared" si="41"/>
        <v>45.561164708813898</v>
      </c>
      <c r="P46" s="27">
        <f t="shared" si="42"/>
        <v>4.2391752577319588</v>
      </c>
      <c r="Q46" s="58">
        <f t="shared" si="43"/>
        <v>0.75470209840374669</v>
      </c>
      <c r="R46" s="156">
        <f t="shared" si="44"/>
        <v>950.14956533700422</v>
      </c>
      <c r="S46" s="156">
        <f t="shared" si="45"/>
        <v>1121.7822495124017</v>
      </c>
      <c r="T46" s="153"/>
      <c r="U46" s="153"/>
      <c r="Y46" s="17"/>
      <c r="Z46" s="21"/>
      <c r="AB46"/>
      <c r="AC46"/>
      <c r="AD46" s="27"/>
      <c r="AE46" s="27"/>
      <c r="AG46" s="29"/>
      <c r="AH46" s="29"/>
      <c r="AI46"/>
      <c r="AL46" s="58"/>
    </row>
    <row r="47" spans="1:38" x14ac:dyDescent="0.2">
      <c r="A47" s="1">
        <v>165</v>
      </c>
      <c r="B47" s="1">
        <v>192</v>
      </c>
      <c r="C47" s="1" t="s">
        <v>92</v>
      </c>
      <c r="D47" s="66">
        <v>10</v>
      </c>
      <c r="E47">
        <v>1222</v>
      </c>
      <c r="F47">
        <v>2081</v>
      </c>
      <c r="G47">
        <v>8594</v>
      </c>
      <c r="H47" s="17">
        <v>0.86499999999999999</v>
      </c>
      <c r="I47" s="25">
        <f t="shared" si="36"/>
        <v>0.16507023333705073</v>
      </c>
      <c r="J47" s="25">
        <f t="shared" si="37"/>
        <v>7.1208602125142295E-2</v>
      </c>
      <c r="K47" s="27">
        <f t="shared" si="38"/>
        <v>2.3181220865276306</v>
      </c>
      <c r="L47" s="27">
        <f t="shared" si="39"/>
        <v>0.75157716885746129</v>
      </c>
      <c r="M47" s="27">
        <f t="shared" si="40"/>
        <v>4.1297453147525225</v>
      </c>
      <c r="N47"/>
      <c r="O47" s="51">
        <f t="shared" si="41"/>
        <v>47.610973918719189</v>
      </c>
      <c r="P47" s="27">
        <f t="shared" si="42"/>
        <v>4.1297453147525225</v>
      </c>
      <c r="Q47" s="58">
        <f t="shared" si="43"/>
        <v>0.75157716885746129</v>
      </c>
      <c r="R47" s="156">
        <f t="shared" si="44"/>
        <v>969.99395893217968</v>
      </c>
      <c r="S47" s="156">
        <f t="shared" si="45"/>
        <v>1121.3802993435604</v>
      </c>
      <c r="T47" s="153"/>
      <c r="U47" s="153"/>
      <c r="Y47" s="17"/>
      <c r="Z47" s="21"/>
      <c r="AB47"/>
      <c r="AC47"/>
      <c r="AD47" s="27"/>
      <c r="AE47" s="27"/>
      <c r="AG47" s="29"/>
      <c r="AH47" s="29"/>
      <c r="AI47"/>
      <c r="AL47" s="58"/>
    </row>
    <row r="48" spans="1:38" x14ac:dyDescent="0.2">
      <c r="E48"/>
      <c r="F48"/>
      <c r="G48"/>
      <c r="H48" s="17"/>
      <c r="I48" s="25"/>
      <c r="J48" s="25"/>
      <c r="K48" s="27"/>
      <c r="L48" s="27"/>
      <c r="M48" s="27"/>
      <c r="N48"/>
      <c r="O48" s="51"/>
      <c r="P48" s="27"/>
      <c r="Q48" s="58"/>
      <c r="R48" s="156"/>
      <c r="T48" s="153"/>
      <c r="U48" s="153"/>
      <c r="Y48" s="17"/>
      <c r="Z48" s="21"/>
      <c r="AB48"/>
      <c r="AC48"/>
      <c r="AD48" s="27"/>
      <c r="AE48" s="27"/>
      <c r="AG48" s="29"/>
      <c r="AH48" s="29"/>
      <c r="AI48"/>
      <c r="AL48" s="58"/>
    </row>
    <row r="49" spans="1:38" x14ac:dyDescent="0.2">
      <c r="E49"/>
      <c r="F49"/>
      <c r="G49"/>
      <c r="H49" s="17"/>
      <c r="I49" s="25"/>
      <c r="J49" s="25"/>
      <c r="K49" s="27"/>
      <c r="L49" s="27"/>
      <c r="M49" s="27"/>
      <c r="N49"/>
      <c r="O49" s="51"/>
      <c r="P49" s="27"/>
      <c r="Q49" s="58"/>
      <c r="R49" s="156"/>
      <c r="T49" s="153"/>
      <c r="U49" s="153"/>
      <c r="Y49" s="17"/>
      <c r="Z49" s="21"/>
      <c r="AB49"/>
      <c r="AC49"/>
      <c r="AD49" s="27"/>
      <c r="AE49" s="27"/>
      <c r="AG49" s="29"/>
      <c r="AH49" s="29"/>
      <c r="AI49"/>
      <c r="AL49" s="58"/>
    </row>
    <row r="50" spans="1:38" x14ac:dyDescent="0.2">
      <c r="A50" s="1">
        <v>166</v>
      </c>
      <c r="B50" s="1">
        <v>191</v>
      </c>
      <c r="C50" s="1" t="s">
        <v>92</v>
      </c>
      <c r="D50" s="66">
        <v>12.1</v>
      </c>
      <c r="E50">
        <v>765</v>
      </c>
      <c r="F50">
        <v>520</v>
      </c>
      <c r="G50">
        <v>3437</v>
      </c>
      <c r="H50" s="17">
        <v>0.54100000000000004</v>
      </c>
      <c r="I50" s="25">
        <f t="shared" ref="I50:I60" si="46">0.1515*(G50/1000)/(E50/1000)^2/($D$4/10)^4</f>
        <v>0.16845057178681519</v>
      </c>
      <c r="J50" s="25">
        <f t="shared" ref="J50:J60" si="47">0.5*(F50/1000)/(E50/1000)^3/($D$4/10)^5</f>
        <v>7.2525884837519414E-2</v>
      </c>
      <c r="K50" s="27">
        <f t="shared" ref="K50:K60" si="48">I50/J50</f>
        <v>2.3226269098846153</v>
      </c>
      <c r="L50" s="27">
        <f t="shared" ref="L50:L60" si="49">0.798*I50^1.5/J50</f>
        <v>0.76070906147087991</v>
      </c>
      <c r="M50" s="27">
        <f t="shared" ref="M50:M60" si="50">G50/F50</f>
        <v>6.6096153846153847</v>
      </c>
      <c r="N50"/>
      <c r="O50" s="51">
        <f t="shared" ref="O50:O60" si="51">G50/(PI()*$D$4^2/4)</f>
        <v>19.041065552552695</v>
      </c>
      <c r="P50" s="27">
        <f t="shared" ref="P50:P60" si="52">M50</f>
        <v>6.6096153846153847</v>
      </c>
      <c r="Q50" s="58">
        <f t="shared" ref="Q50:Q60" si="53">L50</f>
        <v>0.76070906147087991</v>
      </c>
      <c r="R50" s="156">
        <f t="shared" ref="R50:R60" si="54">E50*(PI()/30)*($D$4/2)</f>
        <v>607.23844401237113</v>
      </c>
      <c r="S50" s="156">
        <f t="shared" ref="S50:S60" si="55">R50/H50</f>
        <v>1122.4370499304457</v>
      </c>
      <c r="T50" s="153"/>
      <c r="U50" s="153"/>
      <c r="W50" s="1">
        <v>166</v>
      </c>
      <c r="X50" s="66">
        <v>12.1</v>
      </c>
      <c r="Y50" s="17">
        <v>0.72499999999999998</v>
      </c>
      <c r="Z50" s="21">
        <v>1420</v>
      </c>
      <c r="AA50">
        <v>6620</v>
      </c>
      <c r="AB50">
        <v>813</v>
      </c>
      <c r="AC50">
        <v>1025</v>
      </c>
      <c r="AD50" s="27">
        <f>0.1515*(AA50/1000)/(AC50/1000)^2/($D$4/10)^4</f>
        <v>0.18072826789005211</v>
      </c>
      <c r="AE50" s="27">
        <f>0.5*(Z50/1000)/(AC50/1000)^3/($D$4/10)^5</f>
        <v>8.2336186084840904E-2</v>
      </c>
      <c r="AF50" s="29">
        <f>AD50/AE50</f>
        <v>2.1950041225352117</v>
      </c>
      <c r="AG50" s="29">
        <f>0.798*AD50^1.5/AE50</f>
        <v>0.74464842411289744</v>
      </c>
      <c r="AH50" s="29">
        <f>AA50/Z50</f>
        <v>4.6619718309859151</v>
      </c>
      <c r="AI50"/>
      <c r="AJ50" s="51">
        <f>AA50/(PI()*$D$4^2/4)</f>
        <v>36.674964782629864</v>
      </c>
      <c r="AK50" s="29">
        <f>AH50</f>
        <v>4.6619718309859151</v>
      </c>
      <c r="AL50" s="58">
        <f>AG50</f>
        <v>0.74464842411289744</v>
      </c>
    </row>
    <row r="51" spans="1:38" x14ac:dyDescent="0.2">
      <c r="A51" s="1">
        <v>166</v>
      </c>
      <c r="B51" s="1">
        <v>191</v>
      </c>
      <c r="C51" s="1" t="s">
        <v>92</v>
      </c>
      <c r="D51" s="66">
        <v>12.1</v>
      </c>
      <c r="E51">
        <v>822</v>
      </c>
      <c r="F51">
        <v>671</v>
      </c>
      <c r="G51">
        <v>4075</v>
      </c>
      <c r="H51" s="17">
        <v>0.58199999999999996</v>
      </c>
      <c r="I51" s="25">
        <f t="shared" si="46"/>
        <v>0.17298155851099481</v>
      </c>
      <c r="J51" s="25">
        <f t="shared" si="47"/>
        <v>7.5436419232102411E-2</v>
      </c>
      <c r="K51" s="27">
        <f t="shared" si="48"/>
        <v>2.2930775383010422</v>
      </c>
      <c r="L51" s="27">
        <f t="shared" si="49"/>
        <v>0.76106462224322358</v>
      </c>
      <c r="M51" s="27">
        <f t="shared" si="50"/>
        <v>6.0730253353204171</v>
      </c>
      <c r="N51" s="16"/>
      <c r="O51" s="51">
        <f t="shared" si="51"/>
        <v>22.575601433416416</v>
      </c>
      <c r="P51" s="27">
        <f t="shared" si="52"/>
        <v>6.0730253353204171</v>
      </c>
      <c r="Q51" s="58">
        <f t="shared" si="53"/>
        <v>0.76106462224322358</v>
      </c>
      <c r="R51" s="156">
        <f t="shared" si="54"/>
        <v>652.48366140937128</v>
      </c>
      <c r="S51" s="156">
        <f t="shared" si="55"/>
        <v>1121.1059474387823</v>
      </c>
      <c r="T51" s="153"/>
      <c r="U51" s="153"/>
      <c r="W51" s="1">
        <v>166</v>
      </c>
      <c r="X51" s="66">
        <v>12.1</v>
      </c>
      <c r="Y51" s="17">
        <v>0.75</v>
      </c>
      <c r="Z51" s="21">
        <v>1607</v>
      </c>
      <c r="AA51">
        <v>7191</v>
      </c>
      <c r="AB51">
        <v>841</v>
      </c>
      <c r="AC51">
        <v>1060</v>
      </c>
      <c r="AD51" s="27">
        <f>0.1515*(AA51/1000)/(AC51/1000)^2/($D$4/10)^4</f>
        <v>0.18356648242838225</v>
      </c>
      <c r="AE51" s="27">
        <f>0.5*(Z51/1000)/(AC51/1000)^3/($D$4/10)^5</f>
        <v>8.4250459624792412E-2</v>
      </c>
      <c r="AF51" s="29">
        <f>AD51/AE51</f>
        <v>2.1788187654511511</v>
      </c>
      <c r="AG51" s="29">
        <f>0.798*AD51^1.5/AE51</f>
        <v>0.74493896523594727</v>
      </c>
      <c r="AH51" s="29">
        <f>AA51/Z51</f>
        <v>4.4747977598008708</v>
      </c>
      <c r="AI51"/>
      <c r="AJ51" s="51">
        <f>AA51/(PI()*$D$4^2/4)</f>
        <v>39.83831899575398</v>
      </c>
      <c r="AK51" s="29">
        <f>AH51</f>
        <v>4.4747977598008708</v>
      </c>
      <c r="AL51" s="58">
        <f>AG51</f>
        <v>0.74493896523594727</v>
      </c>
    </row>
    <row r="52" spans="1:38" x14ac:dyDescent="0.2">
      <c r="A52" s="1">
        <v>166</v>
      </c>
      <c r="B52" s="1">
        <v>191</v>
      </c>
      <c r="C52" s="1" t="s">
        <v>92</v>
      </c>
      <c r="D52" s="66">
        <v>12.1</v>
      </c>
      <c r="E52">
        <v>892</v>
      </c>
      <c r="F52">
        <v>888</v>
      </c>
      <c r="G52">
        <v>4857</v>
      </c>
      <c r="H52" s="17">
        <v>0.63100000000000001</v>
      </c>
      <c r="I52" s="25">
        <f t="shared" si="46"/>
        <v>0.17508712938767387</v>
      </c>
      <c r="J52" s="25">
        <f t="shared" si="47"/>
        <v>7.8125426366877707E-2</v>
      </c>
      <c r="K52" s="27">
        <f t="shared" si="48"/>
        <v>2.2411030253513515</v>
      </c>
      <c r="L52" s="27">
        <f t="shared" si="49"/>
        <v>0.7483277053397791</v>
      </c>
      <c r="M52" s="27">
        <f t="shared" si="50"/>
        <v>5.4695945945945947</v>
      </c>
      <c r="N52"/>
      <c r="O52" s="51">
        <f t="shared" si="51"/>
        <v>26.907900898675717</v>
      </c>
      <c r="P52" s="27">
        <f t="shared" si="52"/>
        <v>5.4695945945945947</v>
      </c>
      <c r="Q52" s="58">
        <f t="shared" si="53"/>
        <v>0.7483277053397791</v>
      </c>
      <c r="R52" s="156">
        <f t="shared" si="54"/>
        <v>708.04796347586284</v>
      </c>
      <c r="S52" s="156">
        <f t="shared" si="55"/>
        <v>1122.1045379966131</v>
      </c>
      <c r="T52" s="153"/>
      <c r="U52" s="153"/>
      <c r="W52" s="1">
        <v>166</v>
      </c>
      <c r="X52" s="66">
        <v>12.1</v>
      </c>
      <c r="Y52" s="17">
        <v>0.77500000000000002</v>
      </c>
      <c r="Z52" s="21">
        <v>1827</v>
      </c>
      <c r="AA52">
        <v>7812</v>
      </c>
      <c r="AB52">
        <v>869</v>
      </c>
      <c r="AC52">
        <v>1095</v>
      </c>
      <c r="AD52" s="27">
        <f>0.1515*(AA52/1000)/(AC52/1000)^2/($D$4/10)^4</f>
        <v>0.18687440543968087</v>
      </c>
      <c r="AE52" s="27">
        <f>0.5*(Z52/1000)/(AC52/1000)^3/($D$4/10)^5</f>
        <v>8.6890078119415431E-2</v>
      </c>
      <c r="AF52" s="29">
        <f>AD52/AE52</f>
        <v>2.1506990151724139</v>
      </c>
      <c r="AG52" s="29">
        <f>0.798*AD52^1.5/AE52</f>
        <v>0.74192061670132314</v>
      </c>
      <c r="AH52" s="29">
        <f>AA52/Z52</f>
        <v>4.2758620689655169</v>
      </c>
      <c r="AI52"/>
      <c r="AJ52" s="51">
        <f>AA52/(PI()*$D$4^2/4)</f>
        <v>43.278674453459892</v>
      </c>
      <c r="AK52" s="29">
        <f>AH52</f>
        <v>4.2758620689655169</v>
      </c>
      <c r="AL52" s="58">
        <f>AG52</f>
        <v>0.74192061670132314</v>
      </c>
    </row>
    <row r="53" spans="1:38" x14ac:dyDescent="0.2">
      <c r="A53" s="1">
        <v>166</v>
      </c>
      <c r="B53" s="1">
        <v>191</v>
      </c>
      <c r="C53" s="1" t="s">
        <v>92</v>
      </c>
      <c r="D53" s="66">
        <v>12.1</v>
      </c>
      <c r="E53" s="36">
        <v>946</v>
      </c>
      <c r="F53" s="36">
        <v>1074</v>
      </c>
      <c r="G53" s="36">
        <v>5536</v>
      </c>
      <c r="H53" s="35">
        <v>0.66900000000000004</v>
      </c>
      <c r="I53" s="25">
        <f t="shared" si="46"/>
        <v>0.17743105558905403</v>
      </c>
      <c r="J53" s="25">
        <f t="shared" si="47"/>
        <v>7.9214533692114522E-2</v>
      </c>
      <c r="K53" s="27">
        <f t="shared" si="48"/>
        <v>2.2398800740111731</v>
      </c>
      <c r="L53" s="27">
        <f t="shared" si="49"/>
        <v>0.75290897783701771</v>
      </c>
      <c r="M53" s="27">
        <f t="shared" si="50"/>
        <v>5.1545623836126628</v>
      </c>
      <c r="N53"/>
      <c r="O53" s="51">
        <f t="shared" si="51"/>
        <v>30.669577800096512</v>
      </c>
      <c r="P53" s="27">
        <f t="shared" si="52"/>
        <v>5.1545623836126628</v>
      </c>
      <c r="Q53" s="58">
        <f t="shared" si="53"/>
        <v>0.75290897783701771</v>
      </c>
      <c r="R53" s="156">
        <f t="shared" si="54"/>
        <v>750.91185364144189</v>
      </c>
      <c r="S53" s="156">
        <f t="shared" si="55"/>
        <v>1122.4392431112733</v>
      </c>
      <c r="T53" s="153"/>
      <c r="U53" s="153"/>
      <c r="V53" s="36"/>
      <c r="W53" s="1">
        <v>166</v>
      </c>
      <c r="X53" s="66">
        <v>12.1</v>
      </c>
      <c r="Y53" s="17">
        <v>0.8</v>
      </c>
      <c r="Z53" s="21">
        <v>2075</v>
      </c>
      <c r="AA53">
        <v>8503</v>
      </c>
      <c r="AB53">
        <v>897</v>
      </c>
      <c r="AC53">
        <v>1131</v>
      </c>
      <c r="AD53" s="27">
        <f>0.1515*(AA53/1000)/(AC53/1000)^2/($D$4/10)^4</f>
        <v>0.19066140843711643</v>
      </c>
      <c r="AE53" s="27">
        <f>0.5*(Z53/1000)/(AC53/1000)^3/($D$4/10)^5</f>
        <v>8.9557978910772218E-2</v>
      </c>
      <c r="AF53" s="29">
        <f>AD53/AE53</f>
        <v>2.1289159353079516</v>
      </c>
      <c r="AG53" s="29">
        <f>0.798*AD53^1.5/AE53</f>
        <v>0.74181020323826297</v>
      </c>
      <c r="AH53" s="29">
        <f>AA53/Z53</f>
        <v>4.0978313253012049</v>
      </c>
      <c r="AI53"/>
      <c r="AJ53" s="51">
        <f>AA53/(PI()*$D$4^2/4)</f>
        <v>47.106831653580322</v>
      </c>
      <c r="AK53" s="29">
        <f>AH53</f>
        <v>4.0978313253012049</v>
      </c>
      <c r="AL53" s="58">
        <f>AG53</f>
        <v>0.74181020323826297</v>
      </c>
    </row>
    <row r="54" spans="1:38" x14ac:dyDescent="0.2">
      <c r="A54" s="1">
        <v>166</v>
      </c>
      <c r="B54" s="1">
        <v>191</v>
      </c>
      <c r="C54" s="1" t="s">
        <v>92</v>
      </c>
      <c r="D54" s="66">
        <v>12.1</v>
      </c>
      <c r="E54" s="36">
        <v>975</v>
      </c>
      <c r="F54" s="36">
        <v>1195</v>
      </c>
      <c r="G54" s="36">
        <v>5948</v>
      </c>
      <c r="H54" s="35">
        <v>0.69</v>
      </c>
      <c r="I54" s="25">
        <f t="shared" si="46"/>
        <v>0.17946408792377613</v>
      </c>
      <c r="J54" s="25">
        <f t="shared" si="47"/>
        <v>8.0505964243200445E-2</v>
      </c>
      <c r="K54" s="27">
        <f t="shared" si="48"/>
        <v>2.2292023902928872</v>
      </c>
      <c r="L54" s="27">
        <f t="shared" si="49"/>
        <v>0.7536004853123317</v>
      </c>
      <c r="M54" s="27">
        <f t="shared" si="50"/>
        <v>4.9774058577405862</v>
      </c>
      <c r="N54"/>
      <c r="O54" s="51">
        <f t="shared" si="51"/>
        <v>32.952068055450518</v>
      </c>
      <c r="P54" s="27">
        <f t="shared" si="52"/>
        <v>4.9774058577405862</v>
      </c>
      <c r="Q54" s="58">
        <f t="shared" si="53"/>
        <v>0.7536004853123317</v>
      </c>
      <c r="R54" s="156">
        <f t="shared" si="54"/>
        <v>773.93135021184548</v>
      </c>
      <c r="S54" s="156">
        <f t="shared" si="55"/>
        <v>1121.6396379881819</v>
      </c>
      <c r="T54" s="153"/>
      <c r="U54" s="153"/>
      <c r="V54" s="36"/>
      <c r="W54" s="1">
        <v>166</v>
      </c>
      <c r="X54" s="66">
        <v>12.1</v>
      </c>
      <c r="Y54" s="17">
        <v>0.82499999999999996</v>
      </c>
      <c r="Z54" s="21">
        <v>2351</v>
      </c>
      <c r="AA54">
        <v>9195</v>
      </c>
      <c r="AB54">
        <v>925</v>
      </c>
      <c r="AC54">
        <v>1166</v>
      </c>
      <c r="AD54" s="27">
        <f>0.1515*(AA54/1000)/(AC54/1000)^2/($D$4/10)^4</f>
        <v>0.19398603234862857</v>
      </c>
      <c r="AE54" s="27">
        <f>0.5*(Z54/1000)/(AC54/1000)^3/($D$4/10)^5</f>
        <v>9.2604262146631713E-2</v>
      </c>
      <c r="AF54" s="29">
        <f>AD54/AE54</f>
        <v>2.0947851411144192</v>
      </c>
      <c r="AG54" s="29">
        <f>0.798*AD54^1.5/AE54</f>
        <v>0.73625389646707062</v>
      </c>
      <c r="AH54" s="29">
        <f>AA54/Z54</f>
        <v>3.9111016588685668</v>
      </c>
      <c r="AI54"/>
      <c r="AJ54" s="51">
        <f>AA54/(PI()*$D$4^2/4)</f>
        <v>50.940528878592382</v>
      </c>
      <c r="AK54" s="29">
        <f>AH54</f>
        <v>3.9111016588685668</v>
      </c>
      <c r="AL54" s="58">
        <f>AG54</f>
        <v>0.73625389646707062</v>
      </c>
    </row>
    <row r="55" spans="1:38" x14ac:dyDescent="0.2">
      <c r="A55" s="1">
        <v>166</v>
      </c>
      <c r="B55" s="1">
        <v>191</v>
      </c>
      <c r="C55" s="1" t="s">
        <v>92</v>
      </c>
      <c r="D55" s="66">
        <v>12.1</v>
      </c>
      <c r="E55" s="36">
        <v>1018</v>
      </c>
      <c r="F55" s="36">
        <v>1378</v>
      </c>
      <c r="G55" s="36">
        <v>6502</v>
      </c>
      <c r="H55" s="35">
        <v>0.72</v>
      </c>
      <c r="I55" s="25">
        <f t="shared" si="46"/>
        <v>0.179956375231938</v>
      </c>
      <c r="J55" s="25">
        <f t="shared" si="47"/>
        <v>8.1560500357577295E-2</v>
      </c>
      <c r="K55" s="27">
        <f t="shared" si="48"/>
        <v>2.2064157826763422</v>
      </c>
      <c r="L55" s="27">
        <f t="shared" si="49"/>
        <v>0.74691961579993327</v>
      </c>
      <c r="M55" s="27">
        <f t="shared" si="50"/>
        <v>4.7184325108853411</v>
      </c>
      <c r="N55"/>
      <c r="O55" s="51">
        <f t="shared" si="51"/>
        <v>36.021241845416824</v>
      </c>
      <c r="P55" s="27">
        <f t="shared" si="52"/>
        <v>4.7184325108853411</v>
      </c>
      <c r="Q55" s="58">
        <f t="shared" si="53"/>
        <v>0.74691961579993327</v>
      </c>
      <c r="R55" s="156">
        <f t="shared" si="54"/>
        <v>808.06370719554741</v>
      </c>
      <c r="S55" s="156">
        <f t="shared" si="55"/>
        <v>1122.3107044382602</v>
      </c>
      <c r="T55" s="153"/>
      <c r="U55" s="153"/>
      <c r="V55" s="36"/>
      <c r="AD55" s="27"/>
      <c r="AE55" s="27"/>
      <c r="AG55" s="29"/>
      <c r="AH55" s="29"/>
      <c r="AI55"/>
      <c r="AL55" s="58"/>
    </row>
    <row r="56" spans="1:38" x14ac:dyDescent="0.2">
      <c r="A56" s="1">
        <v>166</v>
      </c>
      <c r="B56" s="1">
        <v>191</v>
      </c>
      <c r="C56" s="1" t="s">
        <v>92</v>
      </c>
      <c r="D56" s="66">
        <v>12.1</v>
      </c>
      <c r="E56" s="36">
        <v>1053</v>
      </c>
      <c r="F56" s="36">
        <v>1574</v>
      </c>
      <c r="G56" s="36">
        <v>7080</v>
      </c>
      <c r="H56" s="35">
        <v>0.745</v>
      </c>
      <c r="I56" s="25">
        <f t="shared" si="46"/>
        <v>0.1831438514364338</v>
      </c>
      <c r="J56" s="25">
        <f t="shared" si="47"/>
        <v>8.4177032666772997E-2</v>
      </c>
      <c r="K56" s="27">
        <f t="shared" si="48"/>
        <v>2.1756985918170257</v>
      </c>
      <c r="L56" s="27">
        <f t="shared" si="49"/>
        <v>0.74301536286220549</v>
      </c>
      <c r="M56" s="27">
        <f t="shared" si="50"/>
        <v>4.4980940279542567</v>
      </c>
      <c r="N56"/>
      <c r="O56" s="51">
        <f t="shared" si="51"/>
        <v>39.223376232782392</v>
      </c>
      <c r="P56" s="27">
        <f t="shared" si="52"/>
        <v>4.4980940279542567</v>
      </c>
      <c r="Q56" s="58">
        <f t="shared" si="53"/>
        <v>0.74301536286220549</v>
      </c>
      <c r="R56" s="156">
        <f t="shared" si="54"/>
        <v>835.84585822879319</v>
      </c>
      <c r="S56" s="156">
        <f t="shared" si="55"/>
        <v>1121.9407493003935</v>
      </c>
      <c r="T56" s="153"/>
      <c r="U56" s="153"/>
      <c r="V56" s="36"/>
      <c r="W56" s="1"/>
      <c r="X56" s="66"/>
      <c r="Y56" s="17"/>
      <c r="Z56" s="21"/>
      <c r="AB56"/>
      <c r="AC56"/>
      <c r="AD56" s="27"/>
      <c r="AE56" s="27"/>
      <c r="AG56" s="29"/>
      <c r="AH56" s="29"/>
      <c r="AI56"/>
      <c r="AL56" s="58"/>
    </row>
    <row r="57" spans="1:38" x14ac:dyDescent="0.2">
      <c r="A57" s="1">
        <v>166</v>
      </c>
      <c r="B57" s="1">
        <v>191</v>
      </c>
      <c r="C57" s="1" t="s">
        <v>92</v>
      </c>
      <c r="D57" s="66">
        <v>12.1</v>
      </c>
      <c r="E57" s="36">
        <v>1098</v>
      </c>
      <c r="F57" s="36">
        <v>1852</v>
      </c>
      <c r="G57" s="36">
        <v>7882</v>
      </c>
      <c r="H57" s="35">
        <v>0.77700000000000002</v>
      </c>
      <c r="I57" s="25">
        <f t="shared" si="46"/>
        <v>0.18751999292640642</v>
      </c>
      <c r="J57" s="25">
        <f t="shared" si="47"/>
        <v>8.7359061521604248E-2</v>
      </c>
      <c r="K57" s="27">
        <f t="shared" si="48"/>
        <v>2.14654312512311</v>
      </c>
      <c r="L57" s="27">
        <f t="shared" si="49"/>
        <v>0.74176493343576133</v>
      </c>
      <c r="M57" s="27">
        <f t="shared" si="50"/>
        <v>4.2559395248380127</v>
      </c>
      <c r="N57"/>
      <c r="O57" s="51">
        <f t="shared" si="51"/>
        <v>43.666476195874409</v>
      </c>
      <c r="P57" s="27">
        <f t="shared" si="52"/>
        <v>4.2559395248380127</v>
      </c>
      <c r="Q57" s="58">
        <f t="shared" si="53"/>
        <v>0.74176493343576133</v>
      </c>
      <c r="R57" s="156">
        <f t="shared" si="54"/>
        <v>871.56576670010907</v>
      </c>
      <c r="S57" s="156">
        <f t="shared" si="55"/>
        <v>1121.7062634493038</v>
      </c>
      <c r="T57" s="153"/>
      <c r="U57" s="153"/>
      <c r="V57" s="36"/>
      <c r="W57" s="1"/>
      <c r="X57" s="66"/>
      <c r="Y57" s="17"/>
      <c r="Z57" s="21"/>
      <c r="AB57"/>
      <c r="AC57"/>
      <c r="AD57" s="27"/>
      <c r="AE57" s="27"/>
      <c r="AG57" s="29"/>
      <c r="AH57" s="29"/>
      <c r="AI57"/>
      <c r="AL57" s="58"/>
    </row>
    <row r="58" spans="1:38" x14ac:dyDescent="0.2">
      <c r="A58" s="1">
        <v>166</v>
      </c>
      <c r="B58" s="1">
        <v>191</v>
      </c>
      <c r="C58" s="1" t="s">
        <v>92</v>
      </c>
      <c r="D58" s="66">
        <v>12.1</v>
      </c>
      <c r="E58" s="36">
        <v>1144</v>
      </c>
      <c r="F58" s="36">
        <v>2157</v>
      </c>
      <c r="G58" s="36">
        <v>8767</v>
      </c>
      <c r="H58" s="35">
        <v>0.81</v>
      </c>
      <c r="I58" s="25">
        <f t="shared" si="46"/>
        <v>0.1921386722745993</v>
      </c>
      <c r="J58" s="25">
        <f t="shared" si="47"/>
        <v>8.9959300452563423E-2</v>
      </c>
      <c r="K58" s="27">
        <f t="shared" si="48"/>
        <v>2.1358399999554938</v>
      </c>
      <c r="L58" s="27">
        <f t="shared" si="49"/>
        <v>0.74710045293803129</v>
      </c>
      <c r="M58" s="27">
        <f t="shared" si="50"/>
        <v>4.0644413537320352</v>
      </c>
      <c r="N58"/>
      <c r="O58" s="51">
        <f t="shared" si="51"/>
        <v>48.569398224972204</v>
      </c>
      <c r="P58" s="27">
        <f t="shared" si="52"/>
        <v>4.0644413537320352</v>
      </c>
      <c r="Q58" s="58">
        <f t="shared" si="53"/>
        <v>0.74710045293803129</v>
      </c>
      <c r="R58" s="156">
        <f t="shared" si="54"/>
        <v>908.07945091523209</v>
      </c>
      <c r="S58" s="156">
        <f t="shared" si="55"/>
        <v>1121.0857418706569</v>
      </c>
      <c r="T58" s="153"/>
      <c r="U58" s="153"/>
      <c r="V58" s="36"/>
      <c r="W58" s="1"/>
      <c r="X58" s="66"/>
      <c r="Y58" s="17"/>
      <c r="Z58" s="21"/>
      <c r="AB58"/>
      <c r="AC58"/>
      <c r="AD58" s="27"/>
      <c r="AE58" s="27"/>
      <c r="AG58" s="29"/>
      <c r="AH58" s="29"/>
      <c r="AI58"/>
      <c r="AL58" s="58"/>
    </row>
    <row r="59" spans="1:38" x14ac:dyDescent="0.2">
      <c r="A59" s="1">
        <v>166</v>
      </c>
      <c r="B59" s="1">
        <v>191</v>
      </c>
      <c r="C59" s="1" t="s">
        <v>92</v>
      </c>
      <c r="D59" s="66">
        <v>12.1</v>
      </c>
      <c r="E59" s="36">
        <v>1165</v>
      </c>
      <c r="F59" s="36">
        <v>2355</v>
      </c>
      <c r="G59" s="36">
        <v>9199</v>
      </c>
      <c r="H59" s="35">
        <v>0.82399999999999995</v>
      </c>
      <c r="I59" s="25">
        <f t="shared" si="46"/>
        <v>0.19440373105820408</v>
      </c>
      <c r="J59" s="25">
        <f t="shared" si="47"/>
        <v>9.3000896113575884E-2</v>
      </c>
      <c r="K59" s="27">
        <f t="shared" si="48"/>
        <v>2.0903425577834387</v>
      </c>
      <c r="L59" s="27">
        <f t="shared" si="49"/>
        <v>0.73548302189422199</v>
      </c>
      <c r="M59" s="27">
        <f t="shared" si="50"/>
        <v>3.9061571125265391</v>
      </c>
      <c r="N59"/>
      <c r="O59" s="51">
        <f t="shared" si="51"/>
        <v>50.96268897815893</v>
      </c>
      <c r="P59" s="27">
        <f t="shared" si="52"/>
        <v>3.9061571125265391</v>
      </c>
      <c r="Q59" s="58">
        <f t="shared" si="53"/>
        <v>0.73548302189422199</v>
      </c>
      <c r="R59" s="156">
        <f t="shared" si="54"/>
        <v>924.74874153517953</v>
      </c>
      <c r="S59" s="156">
        <f t="shared" si="55"/>
        <v>1122.2678902125965</v>
      </c>
      <c r="T59" s="153"/>
      <c r="U59" s="153"/>
      <c r="V59" s="36"/>
      <c r="W59" s="1"/>
      <c r="X59" s="66"/>
      <c r="Y59" s="17"/>
      <c r="Z59" s="21"/>
      <c r="AB59"/>
      <c r="AC59"/>
      <c r="AD59" s="27"/>
      <c r="AE59" s="27"/>
      <c r="AG59" s="29"/>
      <c r="AH59" s="29"/>
      <c r="AI59"/>
      <c r="AL59" s="58"/>
    </row>
    <row r="60" spans="1:38" x14ac:dyDescent="0.2">
      <c r="A60" s="1">
        <v>166</v>
      </c>
      <c r="B60" s="1">
        <v>191</v>
      </c>
      <c r="C60" s="1" t="s">
        <v>92</v>
      </c>
      <c r="D60" s="66">
        <v>12.1</v>
      </c>
      <c r="E60" s="36">
        <v>1197</v>
      </c>
      <c r="F60" s="36">
        <v>2618</v>
      </c>
      <c r="G60" s="36">
        <v>9817</v>
      </c>
      <c r="H60" s="35">
        <v>0.84699999999999998</v>
      </c>
      <c r="I60" s="25">
        <f t="shared" si="46"/>
        <v>0.19651980197219568</v>
      </c>
      <c r="J60" s="25">
        <f t="shared" si="47"/>
        <v>9.5314986095024853E-2</v>
      </c>
      <c r="K60" s="27">
        <f t="shared" si="48"/>
        <v>2.0617933236256687</v>
      </c>
      <c r="L60" s="27">
        <f t="shared" si="49"/>
        <v>0.72937551368262055</v>
      </c>
      <c r="M60" s="27">
        <f t="shared" si="50"/>
        <v>3.7498090145148968</v>
      </c>
      <c r="N60"/>
      <c r="O60" s="51">
        <f t="shared" si="51"/>
        <v>54.386424361189931</v>
      </c>
      <c r="P60" s="27">
        <f t="shared" si="52"/>
        <v>3.7498090145148968</v>
      </c>
      <c r="Q60" s="58">
        <f t="shared" si="53"/>
        <v>0.72937551368262055</v>
      </c>
      <c r="R60" s="156">
        <f t="shared" si="54"/>
        <v>950.14956533700422</v>
      </c>
      <c r="S60" s="156">
        <f t="shared" si="55"/>
        <v>1121.7822495124017</v>
      </c>
      <c r="T60" s="153"/>
      <c r="U60" s="153"/>
      <c r="V60" s="36"/>
      <c r="W60" s="1"/>
      <c r="X60" s="66"/>
      <c r="Y60" s="17"/>
      <c r="Z60" s="21"/>
      <c r="AB60"/>
      <c r="AC60"/>
      <c r="AD60" s="27"/>
      <c r="AE60" s="27"/>
      <c r="AG60" s="29"/>
      <c r="AH60" s="29"/>
      <c r="AI60"/>
      <c r="AL60" s="58"/>
    </row>
    <row r="61" spans="1:38" x14ac:dyDescent="0.2">
      <c r="E61"/>
      <c r="F61"/>
      <c r="G61"/>
      <c r="H61" s="17"/>
      <c r="I61" s="25"/>
      <c r="J61" s="25"/>
      <c r="K61" s="27"/>
      <c r="L61" s="27"/>
      <c r="M61" s="27"/>
      <c r="N61"/>
      <c r="O61" s="51"/>
      <c r="P61" s="27"/>
      <c r="Q61" s="58"/>
      <c r="R61" s="156"/>
      <c r="T61" s="153"/>
      <c r="U61" s="153"/>
      <c r="W61" s="1"/>
      <c r="X61" s="66"/>
      <c r="Y61" s="17"/>
      <c r="Z61" s="21"/>
      <c r="AB61"/>
      <c r="AC61"/>
      <c r="AD61" s="27"/>
      <c r="AE61" s="27"/>
      <c r="AG61" s="29"/>
      <c r="AH61" s="29"/>
      <c r="AI61"/>
      <c r="AL61" s="58"/>
    </row>
    <row r="62" spans="1:38" x14ac:dyDescent="0.2">
      <c r="E62"/>
      <c r="F62"/>
      <c r="G62"/>
      <c r="H62" s="17"/>
      <c r="I62" s="25"/>
      <c r="J62" s="25"/>
      <c r="K62" s="27"/>
      <c r="L62" s="27"/>
      <c r="M62" s="27"/>
      <c r="N62"/>
      <c r="O62" s="51"/>
      <c r="P62" s="27"/>
      <c r="Q62" s="58"/>
      <c r="R62" s="156"/>
      <c r="T62" s="153"/>
      <c r="U62" s="153"/>
      <c r="W62" s="1"/>
      <c r="X62" s="66"/>
      <c r="Y62" s="17"/>
      <c r="Z62" s="21"/>
      <c r="AB62"/>
      <c r="AC62"/>
      <c r="AD62" s="27"/>
      <c r="AE62" s="27"/>
      <c r="AG62" s="29"/>
      <c r="AH62" s="29"/>
      <c r="AI62"/>
      <c r="AL62" s="58"/>
    </row>
    <row r="63" spans="1:38" x14ac:dyDescent="0.2">
      <c r="A63" s="1">
        <v>167</v>
      </c>
      <c r="B63" s="1">
        <v>190</v>
      </c>
      <c r="C63" s="1" t="s">
        <v>92</v>
      </c>
      <c r="D63" s="66">
        <v>14</v>
      </c>
      <c r="E63">
        <v>768</v>
      </c>
      <c r="F63">
        <v>748</v>
      </c>
      <c r="G63">
        <v>4132</v>
      </c>
      <c r="H63" s="17">
        <v>0.54300000000000004</v>
      </c>
      <c r="I63" s="25">
        <f t="shared" ref="I63:I72" si="56">0.1515*(G63/1000)/(E63/1000)^2/($D$4/10)^4</f>
        <v>0.20093412519523615</v>
      </c>
      <c r="J63" s="25">
        <f t="shared" ref="J63:J72" si="57">0.5*(F63/1000)/(E63/1000)^3/($D$4/10)^5</f>
        <v>0.10310789856611505</v>
      </c>
      <c r="K63" s="27">
        <f t="shared" ref="K63:K72" si="58">I63/J63</f>
        <v>1.9487752925775399</v>
      </c>
      <c r="L63" s="27">
        <f t="shared" ref="L63:L72" si="59">0.798*I63^1.5/J63</f>
        <v>0.69709425950405413</v>
      </c>
      <c r="M63" s="27">
        <f t="shared" ref="M63:M72" si="60">G63/F63</f>
        <v>5.524064171122995</v>
      </c>
      <c r="N63"/>
      <c r="O63" s="51">
        <f t="shared" ref="O63:O72" si="61">G63/(PI()*$D$4^2/4)</f>
        <v>22.891382852239666</v>
      </c>
      <c r="P63" s="27">
        <f t="shared" ref="P63:P72" si="62">M63</f>
        <v>5.524064171122995</v>
      </c>
      <c r="Q63" s="58">
        <f t="shared" ref="Q63:Q72" si="63">L63</f>
        <v>0.69709425950405413</v>
      </c>
      <c r="R63" s="156">
        <f t="shared" ref="R63:R72" si="64">E63*(PI()/30)*($D$4/2)</f>
        <v>609.61977124379223</v>
      </c>
      <c r="S63" s="156">
        <f t="shared" ref="S63:S72" si="65">R63/H63</f>
        <v>1122.6883448320298</v>
      </c>
      <c r="T63" s="153"/>
      <c r="U63" s="153"/>
      <c r="W63" s="1">
        <v>167</v>
      </c>
      <c r="X63" s="66">
        <v>14</v>
      </c>
      <c r="Y63" s="17">
        <v>0.72499999999999998</v>
      </c>
      <c r="Z63" s="21">
        <v>2035</v>
      </c>
      <c r="AA63">
        <v>7885</v>
      </c>
      <c r="AB63">
        <v>815</v>
      </c>
      <c r="AC63">
        <v>1026</v>
      </c>
      <c r="AD63" s="27">
        <f>0.1515*(AA63/1000)/(AC63/1000)^2/($D$4/10)^4</f>
        <v>0.2148437893704441</v>
      </c>
      <c r="AE63" s="27">
        <f>0.5*(Z63/1000)/(AC63/1000)^3/($D$4/10)^5</f>
        <v>0.11765119130601859</v>
      </c>
      <c r="AF63" s="29">
        <f>AD63/AE63</f>
        <v>1.8261080655921373</v>
      </c>
      <c r="AG63" s="29">
        <f>0.798*AD63^1.5/AE63</f>
        <v>0.67544620806997935</v>
      </c>
      <c r="AH63" s="29">
        <f>AA63/Z63</f>
        <v>3.8746928746928746</v>
      </c>
      <c r="AI63"/>
      <c r="AJ63" s="51">
        <f>AA63/(PI()*$D$4^2/4)</f>
        <v>43.683096270549314</v>
      </c>
      <c r="AK63" s="29">
        <f>AH63</f>
        <v>3.8746928746928746</v>
      </c>
      <c r="AL63" s="58">
        <f>AG63</f>
        <v>0.67544620806997935</v>
      </c>
    </row>
    <row r="64" spans="1:38" x14ac:dyDescent="0.2">
      <c r="A64" s="1">
        <v>167</v>
      </c>
      <c r="B64" s="1">
        <v>190</v>
      </c>
      <c r="C64" s="1" t="s">
        <v>92</v>
      </c>
      <c r="D64" s="66">
        <v>14</v>
      </c>
      <c r="E64">
        <v>836</v>
      </c>
      <c r="F64">
        <v>998</v>
      </c>
      <c r="G64">
        <v>4969</v>
      </c>
      <c r="H64" s="17">
        <v>0.59099999999999997</v>
      </c>
      <c r="I64" s="25">
        <f t="shared" si="56"/>
        <v>0.20392584451576282</v>
      </c>
      <c r="J64" s="25">
        <f t="shared" si="57"/>
        <v>0.10665610187973663</v>
      </c>
      <c r="K64" s="27">
        <f t="shared" si="58"/>
        <v>1.9119941655631261</v>
      </c>
      <c r="L64" s="27">
        <f t="shared" si="59"/>
        <v>0.68901010103989213</v>
      </c>
      <c r="M64" s="27">
        <f t="shared" si="60"/>
        <v>4.9789579158316633</v>
      </c>
      <c r="N64" s="16"/>
      <c r="O64" s="51">
        <f t="shared" si="61"/>
        <v>27.528383686538941</v>
      </c>
      <c r="P64" s="27">
        <f t="shared" si="62"/>
        <v>4.9789579158316633</v>
      </c>
      <c r="Q64" s="58">
        <f t="shared" si="63"/>
        <v>0.68901010103989213</v>
      </c>
      <c r="R64" s="156">
        <f t="shared" si="64"/>
        <v>663.59652182266962</v>
      </c>
      <c r="S64" s="156">
        <f t="shared" si="65"/>
        <v>1122.836754353079</v>
      </c>
      <c r="T64" s="153"/>
      <c r="U64" s="153"/>
      <c r="W64" s="1">
        <v>167</v>
      </c>
      <c r="X64" s="66">
        <v>14</v>
      </c>
      <c r="Y64" s="17">
        <v>0.75</v>
      </c>
      <c r="Z64" s="21">
        <v>2311</v>
      </c>
      <c r="AA64">
        <v>8595</v>
      </c>
      <c r="AB64">
        <v>843</v>
      </c>
      <c r="AC64">
        <v>1062</v>
      </c>
      <c r="AD64" s="27">
        <f>0.1515*(AA64/1000)/(AC64/1000)^2/($D$4/10)^4</f>
        <v>0.2185811342179497</v>
      </c>
      <c r="AE64" s="27">
        <f>0.5*(Z64/1000)/(AC64/1000)^3/($D$4/10)^5</f>
        <v>0.12047595930141532</v>
      </c>
      <c r="AF64" s="29">
        <f>AD64/AE64</f>
        <v>1.8143132910947641</v>
      </c>
      <c r="AG64" s="29">
        <f>0.798*AD64^1.5/AE64</f>
        <v>0.67689531937853031</v>
      </c>
      <c r="AH64" s="29">
        <f>AA64/Z64</f>
        <v>3.7191691908264821</v>
      </c>
      <c r="AI64"/>
      <c r="AJ64" s="51">
        <f>AA64/(PI()*$D$4^2/4)</f>
        <v>47.616513943610826</v>
      </c>
      <c r="AK64" s="29">
        <f>AH64</f>
        <v>3.7191691908264821</v>
      </c>
      <c r="AL64" s="58">
        <f>AG64</f>
        <v>0.67689531937853031</v>
      </c>
    </row>
    <row r="65" spans="1:38" x14ac:dyDescent="0.2">
      <c r="A65" s="1">
        <v>167</v>
      </c>
      <c r="B65" s="1">
        <v>190</v>
      </c>
      <c r="C65" s="1" t="s">
        <v>92</v>
      </c>
      <c r="D65" s="66">
        <v>14</v>
      </c>
      <c r="E65">
        <v>887</v>
      </c>
      <c r="F65">
        <v>1218</v>
      </c>
      <c r="G65">
        <v>5578</v>
      </c>
      <c r="H65" s="17">
        <v>0.627</v>
      </c>
      <c r="I65" s="25">
        <f t="shared" si="56"/>
        <v>0.20335136779076737</v>
      </c>
      <c r="J65" s="25">
        <f t="shared" si="57"/>
        <v>0.10898090916636016</v>
      </c>
      <c r="K65" s="27">
        <f t="shared" si="58"/>
        <v>1.8659356886108374</v>
      </c>
      <c r="L65" s="27">
        <f t="shared" si="59"/>
        <v>0.67146458488067429</v>
      </c>
      <c r="M65" s="27">
        <f t="shared" si="60"/>
        <v>4.5796387520525448</v>
      </c>
      <c r="N65"/>
      <c r="O65" s="51">
        <f t="shared" si="61"/>
        <v>30.902258845545223</v>
      </c>
      <c r="P65" s="27">
        <f t="shared" si="62"/>
        <v>4.5796387520525448</v>
      </c>
      <c r="Q65" s="58">
        <f t="shared" si="63"/>
        <v>0.67146458488067429</v>
      </c>
      <c r="R65" s="156">
        <f t="shared" si="64"/>
        <v>704.07908475682768</v>
      </c>
      <c r="S65" s="156">
        <f t="shared" si="65"/>
        <v>1122.9331495324207</v>
      </c>
      <c r="T65" s="153"/>
      <c r="U65" s="153"/>
      <c r="W65" s="1">
        <v>167</v>
      </c>
      <c r="X65" s="66">
        <v>14</v>
      </c>
      <c r="Y65" s="17">
        <v>0.77500000000000002</v>
      </c>
      <c r="Z65" s="21">
        <v>2624</v>
      </c>
      <c r="AA65">
        <v>9342</v>
      </c>
      <c r="AB65">
        <v>871</v>
      </c>
      <c r="AC65">
        <v>1097</v>
      </c>
      <c r="AD65" s="27">
        <f>0.1515*(AA65/1000)/(AC65/1000)^2/($D$4/10)^4</f>
        <v>0.2226601182908001</v>
      </c>
      <c r="AE65" s="27">
        <f>0.5*(Z65/1000)/(AC65/1000)^3/($D$4/10)^5</f>
        <v>0.12411319219771495</v>
      </c>
      <c r="AF65" s="29">
        <f>AD65/AE65</f>
        <v>1.7940084720091463</v>
      </c>
      <c r="AG65" s="29">
        <f>0.798*AD65^1.5/AE65</f>
        <v>0.67553615668515332</v>
      </c>
      <c r="AH65" s="29">
        <f>AA65/Z65</f>
        <v>3.5602134146341462</v>
      </c>
      <c r="AI65"/>
      <c r="AJ65" s="51">
        <f>AA65/(PI()*$D$4^2/4)</f>
        <v>51.754912537662868</v>
      </c>
      <c r="AK65" s="29">
        <f>AH65</f>
        <v>3.5602134146341462</v>
      </c>
      <c r="AL65" s="58">
        <f>AG65</f>
        <v>0.67553615668515332</v>
      </c>
    </row>
    <row r="66" spans="1:38" x14ac:dyDescent="0.2">
      <c r="A66" s="1">
        <v>167</v>
      </c>
      <c r="B66" s="1">
        <v>190</v>
      </c>
      <c r="C66" s="1" t="s">
        <v>92</v>
      </c>
      <c r="D66" s="66">
        <v>14</v>
      </c>
      <c r="E66">
        <v>945</v>
      </c>
      <c r="F66">
        <v>1501</v>
      </c>
      <c r="G66">
        <v>6487</v>
      </c>
      <c r="H66" s="17">
        <v>0.66800000000000004</v>
      </c>
      <c r="I66" s="25">
        <f t="shared" si="56"/>
        <v>0.20835124914699071</v>
      </c>
      <c r="J66" s="25">
        <f t="shared" si="57"/>
        <v>0.11106040799346849</v>
      </c>
      <c r="K66" s="27">
        <f t="shared" si="58"/>
        <v>1.8760173216655565</v>
      </c>
      <c r="L66" s="27">
        <f t="shared" si="59"/>
        <v>0.68334148894566393</v>
      </c>
      <c r="M66" s="27">
        <f t="shared" si="60"/>
        <v>4.3217854763491008</v>
      </c>
      <c r="N66"/>
      <c r="O66" s="51">
        <f t="shared" si="61"/>
        <v>35.938141472042282</v>
      </c>
      <c r="P66" s="27">
        <f t="shared" si="62"/>
        <v>4.3217854763491008</v>
      </c>
      <c r="Q66" s="58">
        <f t="shared" si="63"/>
        <v>0.68334148894566393</v>
      </c>
      <c r="R66" s="156">
        <f t="shared" si="64"/>
        <v>750.11807789763486</v>
      </c>
      <c r="S66" s="156">
        <f t="shared" si="65"/>
        <v>1122.9312543377766</v>
      </c>
      <c r="T66" s="153"/>
      <c r="U66" s="153"/>
      <c r="W66" s="1">
        <v>167</v>
      </c>
      <c r="X66" s="66">
        <v>14</v>
      </c>
      <c r="Y66" s="17">
        <v>0.8</v>
      </c>
      <c r="Z66" s="21">
        <v>2970</v>
      </c>
      <c r="AA66">
        <v>10119</v>
      </c>
      <c r="AB66">
        <v>899</v>
      </c>
      <c r="AC66">
        <v>1132</v>
      </c>
      <c r="AD66" s="27">
        <f>0.1515*(AA66/1000)/(AC66/1000)^2/($D$4/10)^4</f>
        <v>0.22649601733404459</v>
      </c>
      <c r="AE66" s="27">
        <f>0.5*(Z66/1000)/(AC66/1000)^3/($D$4/10)^5</f>
        <v>0.1278471840140378</v>
      </c>
      <c r="AF66" s="29">
        <f>AD66/AE66</f>
        <v>1.7716152223515147</v>
      </c>
      <c r="AG66" s="29">
        <f>0.798*AD66^1.5/AE66</f>
        <v>0.67282571180473483</v>
      </c>
      <c r="AH66" s="29">
        <f>AA66/Z66</f>
        <v>3.4070707070707069</v>
      </c>
      <c r="AI66"/>
      <c r="AJ66" s="51">
        <f>AA66/(PI()*$D$4^2/4)</f>
        <v>56.059511878463987</v>
      </c>
      <c r="AK66" s="29">
        <f>AH66</f>
        <v>3.4070707070707069</v>
      </c>
      <c r="AL66" s="58">
        <f>AG66</f>
        <v>0.67282571180473483</v>
      </c>
    </row>
    <row r="67" spans="1:38" x14ac:dyDescent="0.2">
      <c r="A67" s="1">
        <v>167</v>
      </c>
      <c r="B67" s="1">
        <v>190</v>
      </c>
      <c r="C67" s="1" t="s">
        <v>92</v>
      </c>
      <c r="D67" s="66">
        <v>14</v>
      </c>
      <c r="E67">
        <v>984</v>
      </c>
      <c r="F67">
        <v>1741</v>
      </c>
      <c r="G67">
        <v>7066</v>
      </c>
      <c r="H67" s="17">
        <v>0.69499999999999995</v>
      </c>
      <c r="I67" s="25">
        <f t="shared" si="56"/>
        <v>0.20931447556579449</v>
      </c>
      <c r="J67" s="25">
        <f t="shared" si="57"/>
        <v>0.11410048059351709</v>
      </c>
      <c r="K67" s="27">
        <f t="shared" si="58"/>
        <v>1.8344749687030437</v>
      </c>
      <c r="L67" s="27">
        <f t="shared" si="59"/>
        <v>0.66975245392507166</v>
      </c>
      <c r="M67" s="27">
        <f t="shared" si="60"/>
        <v>4.0585870189546238</v>
      </c>
      <c r="N67"/>
      <c r="O67" s="51">
        <f t="shared" si="61"/>
        <v>39.145815884299488</v>
      </c>
      <c r="P67" s="27">
        <f t="shared" si="62"/>
        <v>4.0585870189546238</v>
      </c>
      <c r="Q67" s="58">
        <f t="shared" si="63"/>
        <v>0.66975245392507166</v>
      </c>
      <c r="R67" s="156">
        <f t="shared" si="64"/>
        <v>781.07533190610877</v>
      </c>
      <c r="S67" s="156">
        <f t="shared" si="65"/>
        <v>1123.8493984260558</v>
      </c>
      <c r="T67" s="153"/>
      <c r="U67" s="153"/>
      <c r="W67" s="1"/>
      <c r="X67" s="66"/>
      <c r="Y67" s="17"/>
      <c r="Z67" s="21"/>
      <c r="AB67"/>
      <c r="AC67"/>
      <c r="AD67" s="27"/>
      <c r="AE67" s="27"/>
      <c r="AG67" s="29"/>
      <c r="AH67" s="29"/>
      <c r="AI67"/>
      <c r="AL67" s="58"/>
    </row>
    <row r="68" spans="1:38" x14ac:dyDescent="0.2">
      <c r="A68" s="1">
        <v>167</v>
      </c>
      <c r="B68" s="1">
        <v>190</v>
      </c>
      <c r="C68" s="1" t="s">
        <v>92</v>
      </c>
      <c r="D68" s="66">
        <v>14</v>
      </c>
      <c r="E68">
        <v>1025</v>
      </c>
      <c r="F68">
        <v>2030</v>
      </c>
      <c r="G68">
        <v>7830</v>
      </c>
      <c r="H68" s="17">
        <v>0.72399999999999998</v>
      </c>
      <c r="I68" s="25">
        <f t="shared" si="56"/>
        <v>0.2137616824137625</v>
      </c>
      <c r="J68" s="25">
        <f t="shared" si="57"/>
        <v>0.11770595616354015</v>
      </c>
      <c r="K68" s="27">
        <f t="shared" si="58"/>
        <v>1.8160651285714287</v>
      </c>
      <c r="L68" s="27">
        <f t="shared" si="59"/>
        <v>0.67003770149563779</v>
      </c>
      <c r="M68" s="27">
        <f t="shared" si="60"/>
        <v>3.8571428571428572</v>
      </c>
      <c r="N68"/>
      <c r="O68" s="51">
        <f t="shared" si="61"/>
        <v>43.378394901509338</v>
      </c>
      <c r="P68" s="27">
        <f t="shared" si="62"/>
        <v>3.8571428571428572</v>
      </c>
      <c r="Q68" s="58">
        <f t="shared" si="63"/>
        <v>0.67003770149563779</v>
      </c>
      <c r="R68" s="156">
        <f t="shared" si="64"/>
        <v>813.62013740219652</v>
      </c>
      <c r="S68" s="156">
        <f t="shared" si="65"/>
        <v>1123.7847201687798</v>
      </c>
      <c r="T68" s="153"/>
      <c r="U68" s="153"/>
      <c r="AD68" s="27"/>
      <c r="AE68" s="27"/>
      <c r="AG68" s="29"/>
      <c r="AH68" s="29"/>
      <c r="AI68"/>
      <c r="AL68" s="58"/>
    </row>
    <row r="69" spans="1:38" x14ac:dyDescent="0.2">
      <c r="A69" s="1">
        <v>167</v>
      </c>
      <c r="B69" s="1">
        <v>190</v>
      </c>
      <c r="C69" s="1" t="s">
        <v>92</v>
      </c>
      <c r="D69" s="66">
        <v>14</v>
      </c>
      <c r="E69">
        <v>1055</v>
      </c>
      <c r="F69">
        <v>2268</v>
      </c>
      <c r="G69">
        <v>8491</v>
      </c>
      <c r="H69" s="17">
        <v>0.745</v>
      </c>
      <c r="I69" s="25">
        <f t="shared" si="56"/>
        <v>0.21881130146109298</v>
      </c>
      <c r="J69" s="25">
        <f t="shared" si="57"/>
        <v>0.12060343269987303</v>
      </c>
      <c r="K69" s="27">
        <f t="shared" si="58"/>
        <v>1.8143040920370366</v>
      </c>
      <c r="L69" s="27">
        <f t="shared" si="59"/>
        <v>0.67724817917223079</v>
      </c>
      <c r="M69" s="27">
        <f t="shared" si="60"/>
        <v>3.7438271604938271</v>
      </c>
      <c r="N69"/>
      <c r="O69" s="51">
        <f t="shared" si="61"/>
        <v>47.040351354880691</v>
      </c>
      <c r="P69" s="27">
        <f t="shared" si="62"/>
        <v>3.7438271604938271</v>
      </c>
      <c r="Q69" s="58">
        <f t="shared" si="63"/>
        <v>0.67724817917223079</v>
      </c>
      <c r="R69" s="156">
        <f t="shared" si="64"/>
        <v>837.43340971640725</v>
      </c>
      <c r="S69" s="156">
        <f t="shared" si="65"/>
        <v>1124.0716908945064</v>
      </c>
      <c r="T69" s="153"/>
      <c r="U69" s="153"/>
      <c r="AD69" s="27"/>
      <c r="AE69" s="27"/>
      <c r="AG69" s="29"/>
      <c r="AH69" s="29"/>
      <c r="AI69"/>
      <c r="AL69" s="58"/>
    </row>
    <row r="70" spans="1:38" x14ac:dyDescent="0.2">
      <c r="A70" s="1">
        <v>167</v>
      </c>
      <c r="B70" s="1">
        <v>190</v>
      </c>
      <c r="C70" s="1" t="s">
        <v>92</v>
      </c>
      <c r="D70" s="66">
        <v>14</v>
      </c>
      <c r="E70">
        <v>1097</v>
      </c>
      <c r="F70">
        <v>2606</v>
      </c>
      <c r="G70">
        <v>9331</v>
      </c>
      <c r="H70" s="17">
        <v>0.77500000000000002</v>
      </c>
      <c r="I70" s="25">
        <f t="shared" si="56"/>
        <v>0.22239794088754605</v>
      </c>
      <c r="J70" s="25">
        <f t="shared" si="57"/>
        <v>0.1232618059707489</v>
      </c>
      <c r="K70" s="27">
        <f t="shared" si="58"/>
        <v>1.8042729386937835</v>
      </c>
      <c r="L70" s="27">
        <f t="shared" si="59"/>
        <v>0.67900114673485923</v>
      </c>
      <c r="M70" s="27">
        <f t="shared" si="60"/>
        <v>3.5805832693783577</v>
      </c>
      <c r="N70"/>
      <c r="O70" s="51">
        <f t="shared" si="61"/>
        <v>51.693972263854867</v>
      </c>
      <c r="P70" s="27">
        <f t="shared" si="62"/>
        <v>3.5805832693783577</v>
      </c>
      <c r="Q70" s="58">
        <f t="shared" si="63"/>
        <v>0.67900114673485923</v>
      </c>
      <c r="R70" s="156">
        <f t="shared" si="64"/>
        <v>870.77199095630203</v>
      </c>
      <c r="S70" s="156">
        <f t="shared" si="65"/>
        <v>1123.5767625242606</v>
      </c>
      <c r="T70" s="153"/>
      <c r="U70" s="153"/>
      <c r="AD70" s="27"/>
      <c r="AE70" s="27"/>
      <c r="AG70" s="29"/>
      <c r="AH70" s="29"/>
      <c r="AI70"/>
      <c r="AL70" s="58"/>
    </row>
    <row r="71" spans="1:38" x14ac:dyDescent="0.2">
      <c r="A71" s="1">
        <v>167</v>
      </c>
      <c r="B71" s="1">
        <v>190</v>
      </c>
      <c r="C71" s="1" t="s">
        <v>92</v>
      </c>
      <c r="D71" s="66">
        <v>14</v>
      </c>
      <c r="E71">
        <v>1145</v>
      </c>
      <c r="F71">
        <v>3099</v>
      </c>
      <c r="G71">
        <v>10371</v>
      </c>
      <c r="H71" s="17">
        <v>0.80900000000000005</v>
      </c>
      <c r="I71" s="25">
        <f t="shared" si="56"/>
        <v>0.2268952941151412</v>
      </c>
      <c r="J71" s="25">
        <f t="shared" si="57"/>
        <v>0.12890777550353785</v>
      </c>
      <c r="K71" s="27">
        <f t="shared" si="58"/>
        <v>1.7601366033107453</v>
      </c>
      <c r="L71" s="27">
        <f t="shared" si="59"/>
        <v>0.66905529193565805</v>
      </c>
      <c r="M71" s="27">
        <f t="shared" si="60"/>
        <v>3.346563407550823</v>
      </c>
      <c r="N71"/>
      <c r="O71" s="51">
        <f t="shared" si="61"/>
        <v>57.455598151156238</v>
      </c>
      <c r="P71" s="27">
        <f t="shared" si="62"/>
        <v>3.346563407550823</v>
      </c>
      <c r="Q71" s="58">
        <f t="shared" si="63"/>
        <v>0.66905529193565805</v>
      </c>
      <c r="R71" s="156">
        <f t="shared" si="64"/>
        <v>908.87322665903912</v>
      </c>
      <c r="S71" s="156">
        <f t="shared" si="65"/>
        <v>1123.4526905550545</v>
      </c>
      <c r="T71" s="153"/>
      <c r="U71" s="153"/>
      <c r="AD71" s="27"/>
      <c r="AE71" s="27"/>
      <c r="AG71" s="29"/>
      <c r="AH71" s="29"/>
      <c r="AI71"/>
      <c r="AL71" s="58"/>
    </row>
    <row r="72" spans="1:38" x14ac:dyDescent="0.2">
      <c r="A72" s="1">
        <v>167</v>
      </c>
      <c r="B72" s="1">
        <v>190</v>
      </c>
      <c r="C72" s="1" t="s">
        <v>92</v>
      </c>
      <c r="D72" s="66">
        <v>14</v>
      </c>
      <c r="E72">
        <v>1167</v>
      </c>
      <c r="F72">
        <v>3347</v>
      </c>
      <c r="G72">
        <v>10929</v>
      </c>
      <c r="H72" s="17">
        <v>0.82399999999999995</v>
      </c>
      <c r="I72" s="25">
        <f t="shared" si="56"/>
        <v>0.23017308655868829</v>
      </c>
      <c r="J72" s="25">
        <f t="shared" si="57"/>
        <v>0.1314973927778986</v>
      </c>
      <c r="K72" s="27">
        <f t="shared" si="58"/>
        <v>1.750400382062743</v>
      </c>
      <c r="L72" s="27">
        <f t="shared" si="59"/>
        <v>0.67014311734595944</v>
      </c>
      <c r="M72" s="27">
        <f t="shared" si="60"/>
        <v>3.2653122198984166</v>
      </c>
      <c r="N72"/>
      <c r="O72" s="51">
        <f t="shared" si="61"/>
        <v>60.546932040689086</v>
      </c>
      <c r="P72" s="27">
        <f t="shared" si="62"/>
        <v>3.2653122198984166</v>
      </c>
      <c r="Q72" s="58">
        <f t="shared" si="63"/>
        <v>0.67014311734595944</v>
      </c>
      <c r="R72" s="156">
        <f t="shared" si="64"/>
        <v>926.3362930227936</v>
      </c>
      <c r="S72" s="156">
        <f t="shared" si="65"/>
        <v>1124.1945303674681</v>
      </c>
      <c r="T72" s="153"/>
      <c r="U72" s="153"/>
      <c r="W72" s="1"/>
      <c r="X72" s="66"/>
      <c r="Y72" s="17"/>
      <c r="Z72" s="21"/>
      <c r="AB72"/>
      <c r="AC72"/>
      <c r="AD72" s="27"/>
      <c r="AE72" s="27"/>
      <c r="AG72" s="29"/>
      <c r="AH72" s="29"/>
      <c r="AI72"/>
      <c r="AL72" s="58"/>
    </row>
    <row r="73" spans="1:38" x14ac:dyDescent="0.2">
      <c r="E73"/>
      <c r="F73"/>
      <c r="G73"/>
      <c r="H73" s="17"/>
      <c r="L73" s="27"/>
      <c r="M73" s="27"/>
      <c r="N73"/>
      <c r="O73" s="51"/>
      <c r="P73" s="27"/>
      <c r="Q73" s="58"/>
      <c r="R73" s="156"/>
      <c r="T73" s="153"/>
      <c r="U73" s="153"/>
      <c r="W73" s="1"/>
      <c r="X73" s="66"/>
      <c r="Y73" s="17"/>
      <c r="Z73" s="21"/>
      <c r="AB73"/>
      <c r="AC73"/>
      <c r="AD73" s="27"/>
      <c r="AE73" s="27"/>
      <c r="AG73" s="29"/>
      <c r="AH73" s="29"/>
      <c r="AI73"/>
      <c r="AL73" s="58"/>
    </row>
    <row r="74" spans="1:38" x14ac:dyDescent="0.2">
      <c r="E74"/>
      <c r="F74"/>
      <c r="G74"/>
      <c r="H74" s="17"/>
      <c r="L74" s="27"/>
      <c r="M74" s="27"/>
      <c r="N74"/>
      <c r="O74" s="51"/>
      <c r="P74" s="27"/>
      <c r="Q74" s="58"/>
      <c r="R74" s="156"/>
      <c r="T74" s="153"/>
      <c r="U74" s="153"/>
      <c r="W74" s="1"/>
      <c r="X74" s="66"/>
      <c r="Y74" s="17"/>
      <c r="Z74" s="21"/>
      <c r="AB74"/>
      <c r="AC74"/>
      <c r="AD74" s="27"/>
      <c r="AE74" s="27"/>
      <c r="AG74" s="29"/>
      <c r="AH74" s="29"/>
      <c r="AI74"/>
      <c r="AL74" s="58"/>
    </row>
    <row r="75" spans="1:38" x14ac:dyDescent="0.2">
      <c r="E75"/>
      <c r="F75"/>
      <c r="G75"/>
      <c r="H75" s="17"/>
      <c r="L75" s="27"/>
      <c r="M75" s="27"/>
      <c r="N75"/>
      <c r="O75" s="51"/>
      <c r="P75" s="27"/>
      <c r="Q75" s="58"/>
      <c r="R75" s="156"/>
      <c r="T75" s="153"/>
      <c r="U75" s="153"/>
      <c r="W75" s="1"/>
      <c r="X75" s="66"/>
      <c r="Y75" s="17"/>
      <c r="Z75" s="21"/>
      <c r="AB75"/>
      <c r="AC75"/>
      <c r="AD75" s="27"/>
      <c r="AE75" s="27"/>
      <c r="AG75" s="29"/>
      <c r="AH75" s="29"/>
      <c r="AI75"/>
      <c r="AL75" s="58"/>
    </row>
    <row r="76" spans="1:38" x14ac:dyDescent="0.2">
      <c r="E76"/>
      <c r="F76"/>
      <c r="G76"/>
      <c r="H76" s="17"/>
      <c r="L76" s="27"/>
      <c r="M76" s="27"/>
      <c r="N76"/>
      <c r="O76" s="51"/>
      <c r="P76" s="27"/>
      <c r="Q76" s="58"/>
      <c r="R76" s="156"/>
      <c r="T76" s="153"/>
      <c r="U76" s="153"/>
      <c r="W76" s="1"/>
      <c r="X76" s="66"/>
      <c r="Y76" s="17"/>
      <c r="Z76" s="21"/>
      <c r="AB76"/>
      <c r="AC76"/>
      <c r="AD76" s="27"/>
      <c r="AE76" s="27"/>
      <c r="AG76" s="29"/>
      <c r="AH76" s="29"/>
      <c r="AI76"/>
      <c r="AL76" s="58"/>
    </row>
    <row r="77" spans="1:38" x14ac:dyDescent="0.2">
      <c r="E77"/>
      <c r="F77"/>
      <c r="G77"/>
      <c r="H77" s="17"/>
      <c r="L77" s="27"/>
      <c r="M77" s="27"/>
      <c r="N77"/>
      <c r="O77" s="51"/>
      <c r="P77" s="27"/>
      <c r="Q77" s="58"/>
      <c r="R77" s="156"/>
      <c r="T77" s="153"/>
      <c r="U77" s="153"/>
      <c r="W77" s="1"/>
      <c r="X77" s="66"/>
      <c r="Y77" s="17"/>
      <c r="Z77" s="21"/>
      <c r="AB77"/>
      <c r="AC77"/>
      <c r="AD77" s="27"/>
      <c r="AE77" s="27"/>
      <c r="AG77" s="29"/>
      <c r="AH77" s="29"/>
      <c r="AI77"/>
      <c r="AL77" s="58"/>
    </row>
    <row r="78" spans="1:38" x14ac:dyDescent="0.2">
      <c r="E78"/>
      <c r="F78"/>
      <c r="G78"/>
      <c r="H78" s="17"/>
      <c r="L78" s="27"/>
      <c r="M78" s="27"/>
      <c r="N78"/>
      <c r="O78" s="51"/>
      <c r="P78" s="27"/>
      <c r="Q78" s="58"/>
      <c r="R78" s="156"/>
      <c r="T78" s="153"/>
      <c r="U78" s="153"/>
      <c r="W78" s="1"/>
      <c r="X78" s="66"/>
      <c r="Y78" s="17"/>
      <c r="Z78" s="21"/>
      <c r="AB78"/>
      <c r="AC78"/>
      <c r="AD78" s="27"/>
      <c r="AE78" s="27"/>
      <c r="AG78" s="29"/>
      <c r="AH78" s="29"/>
      <c r="AI78"/>
      <c r="AL78" s="58"/>
    </row>
    <row r="79" spans="1:38" x14ac:dyDescent="0.2">
      <c r="E79"/>
      <c r="F79"/>
      <c r="G79"/>
      <c r="H79" s="17"/>
      <c r="I79" s="25"/>
      <c r="J79" s="25"/>
      <c r="K79" s="27"/>
      <c r="L79" s="27"/>
      <c r="M79" s="27"/>
      <c r="N79"/>
      <c r="O79" s="51"/>
      <c r="P79" s="27"/>
      <c r="Q79" s="58"/>
      <c r="R79" s="156"/>
      <c r="T79" s="153"/>
      <c r="U79" s="153"/>
      <c r="W79" s="1"/>
      <c r="X79" s="66"/>
      <c r="Y79" s="17"/>
      <c r="Z79" s="21"/>
      <c r="AB79"/>
      <c r="AC79"/>
      <c r="AD79" s="27"/>
      <c r="AE79" s="27"/>
      <c r="AG79" s="29"/>
      <c r="AH79" s="29"/>
      <c r="AI79"/>
      <c r="AL79" s="58"/>
    </row>
    <row r="80" spans="1:38" x14ac:dyDescent="0.2">
      <c r="E80"/>
      <c r="F80"/>
      <c r="G80"/>
      <c r="H80" s="17"/>
      <c r="I80" s="25"/>
      <c r="J80" s="25"/>
      <c r="K80" s="27"/>
      <c r="L80" s="27"/>
      <c r="M80" s="27"/>
      <c r="N80"/>
      <c r="O80" s="51"/>
      <c r="P80" s="27"/>
      <c r="Q80" s="58"/>
      <c r="R80" s="156"/>
      <c r="T80" s="153"/>
      <c r="U80" s="153"/>
      <c r="W80" s="1"/>
      <c r="X80" s="66"/>
      <c r="Y80" s="17"/>
      <c r="Z80" s="21"/>
      <c r="AB80"/>
      <c r="AC80"/>
      <c r="AD80" s="27"/>
      <c r="AE80" s="27"/>
      <c r="AG80" s="29"/>
      <c r="AH80" s="29"/>
      <c r="AI80"/>
      <c r="AL80" s="58"/>
    </row>
    <row r="81" spans="5:38" x14ac:dyDescent="0.2">
      <c r="E81"/>
      <c r="F81"/>
      <c r="G81"/>
      <c r="H81" s="17"/>
      <c r="I81" s="25"/>
      <c r="J81" s="25"/>
      <c r="K81" s="27"/>
      <c r="L81" s="27"/>
      <c r="M81" s="27"/>
      <c r="N81"/>
      <c r="O81" s="51"/>
      <c r="P81" s="27"/>
      <c r="Q81" s="58"/>
      <c r="R81" s="156"/>
      <c r="T81" s="153"/>
      <c r="U81" s="153"/>
      <c r="W81" s="1"/>
      <c r="X81" s="66"/>
      <c r="Y81" s="17"/>
      <c r="Z81" s="21"/>
      <c r="AB81"/>
      <c r="AC81"/>
      <c r="AD81" s="27"/>
      <c r="AE81" s="27"/>
      <c r="AG81" s="29"/>
      <c r="AH81" s="29"/>
      <c r="AI81"/>
      <c r="AL81" s="58"/>
    </row>
    <row r="82" spans="5:38" x14ac:dyDescent="0.2">
      <c r="E82"/>
      <c r="F82"/>
      <c r="G82"/>
      <c r="H82" s="17"/>
      <c r="I82" s="25"/>
      <c r="J82" s="25"/>
      <c r="K82" s="27"/>
      <c r="L82" s="27"/>
      <c r="M82" s="27"/>
      <c r="N82"/>
      <c r="O82" s="51"/>
      <c r="P82" s="27"/>
      <c r="Q82" s="58"/>
      <c r="R82" s="156"/>
      <c r="T82" s="153"/>
      <c r="U82" s="153"/>
      <c r="W82" s="1"/>
      <c r="X82" s="66"/>
      <c r="Y82" s="17"/>
      <c r="Z82" s="21"/>
      <c r="AB82"/>
      <c r="AC82"/>
      <c r="AD82" s="27"/>
      <c r="AE82" s="27"/>
      <c r="AG82" s="29"/>
      <c r="AH82" s="29"/>
      <c r="AI82"/>
      <c r="AL82" s="58"/>
    </row>
    <row r="83" spans="5:38" x14ac:dyDescent="0.2">
      <c r="E83"/>
      <c r="F83"/>
      <c r="G83"/>
      <c r="H83" s="17"/>
      <c r="I83" s="25"/>
      <c r="J83" s="25"/>
      <c r="K83" s="27"/>
      <c r="L83" s="27"/>
      <c r="M83" s="27"/>
      <c r="N83"/>
      <c r="O83" s="51"/>
      <c r="P83" s="27"/>
      <c r="Q83" s="58"/>
      <c r="R83" s="156"/>
      <c r="T83" s="153"/>
      <c r="U83" s="153"/>
      <c r="Y83" s="17"/>
      <c r="Z83" s="21"/>
      <c r="AB83"/>
      <c r="AC83"/>
      <c r="AD83" s="27"/>
      <c r="AE83" s="27"/>
      <c r="AG83" s="29"/>
      <c r="AH83" s="29"/>
      <c r="AI83"/>
      <c r="AL83" s="58"/>
    </row>
    <row r="84" spans="5:38" x14ac:dyDescent="0.2">
      <c r="E84"/>
      <c r="F84"/>
      <c r="G84"/>
      <c r="H84" s="17"/>
      <c r="I84" s="25"/>
      <c r="J84" s="25"/>
      <c r="K84" s="27"/>
      <c r="L84" s="27"/>
      <c r="M84" s="27"/>
      <c r="N84"/>
      <c r="O84" s="51"/>
      <c r="P84" s="27"/>
      <c r="Q84" s="58"/>
      <c r="R84" s="156"/>
      <c r="T84" s="153"/>
      <c r="U84" s="153"/>
      <c r="Y84" s="17"/>
      <c r="Z84" s="21"/>
      <c r="AB84"/>
      <c r="AC84"/>
      <c r="AD84" s="27"/>
      <c r="AE84" s="27"/>
      <c r="AG84" s="29"/>
      <c r="AH84" s="29"/>
      <c r="AI84"/>
      <c r="AL84" s="58"/>
    </row>
    <row r="85" spans="5:38" x14ac:dyDescent="0.2">
      <c r="E85"/>
      <c r="F85"/>
      <c r="G85"/>
      <c r="H85" s="17"/>
      <c r="I85" s="25"/>
      <c r="J85" s="25"/>
      <c r="K85" s="27"/>
      <c r="L85" s="27"/>
      <c r="M85" s="27"/>
      <c r="N85"/>
      <c r="O85" s="51"/>
      <c r="P85" s="27"/>
      <c r="Q85" s="58"/>
      <c r="R85" s="156"/>
      <c r="T85" s="153"/>
      <c r="U85" s="153"/>
      <c r="Y85" s="17"/>
      <c r="Z85" s="21"/>
      <c r="AB85"/>
      <c r="AC85"/>
      <c r="AD85" s="27"/>
      <c r="AE85" s="27"/>
      <c r="AG85" s="29"/>
      <c r="AH85" s="29"/>
      <c r="AI85"/>
      <c r="AL85" s="58"/>
    </row>
    <row r="86" spans="5:38" x14ac:dyDescent="0.2">
      <c r="E86"/>
      <c r="F86"/>
      <c r="G86"/>
      <c r="H86" s="17"/>
      <c r="I86" s="25"/>
      <c r="J86" s="25"/>
      <c r="K86" s="27"/>
      <c r="L86" s="27"/>
      <c r="M86" s="27"/>
      <c r="N86"/>
      <c r="O86" s="51"/>
      <c r="P86" s="27"/>
      <c r="Q86" s="58"/>
      <c r="R86" s="156"/>
      <c r="T86" s="153"/>
      <c r="U86" s="153"/>
      <c r="AD86" s="27"/>
      <c r="AE86" s="27"/>
      <c r="AG86" s="29"/>
      <c r="AH86" s="29"/>
      <c r="AI86"/>
      <c r="AL86" s="58"/>
    </row>
    <row r="87" spans="5:38" x14ac:dyDescent="0.2">
      <c r="E87"/>
      <c r="F87"/>
      <c r="G87"/>
      <c r="H87" s="17"/>
      <c r="I87" s="25"/>
      <c r="J87" s="25"/>
      <c r="K87" s="27"/>
      <c r="L87" s="27"/>
      <c r="M87" s="27"/>
      <c r="N87"/>
      <c r="O87" s="51"/>
      <c r="P87" s="27"/>
      <c r="Q87" s="58"/>
      <c r="R87" s="156"/>
      <c r="T87" s="153"/>
      <c r="U87" s="153"/>
      <c r="W87" s="1"/>
      <c r="X87" s="66"/>
      <c r="Y87" s="17"/>
      <c r="Z87" s="21"/>
      <c r="AB87"/>
      <c r="AC87"/>
      <c r="AD87" s="27"/>
      <c r="AE87" s="27"/>
      <c r="AG87" s="29"/>
      <c r="AH87" s="29"/>
      <c r="AI87"/>
      <c r="AL87" s="58"/>
    </row>
    <row r="88" spans="5:38" x14ac:dyDescent="0.2">
      <c r="E88"/>
      <c r="F88"/>
      <c r="G88"/>
      <c r="H88" s="17"/>
      <c r="I88" s="25"/>
      <c r="J88" s="25"/>
      <c r="K88" s="27"/>
      <c r="L88" s="27"/>
      <c r="M88" s="27"/>
      <c r="N88"/>
      <c r="O88" s="51"/>
      <c r="P88" s="27"/>
      <c r="Q88" s="58"/>
      <c r="R88" s="156"/>
      <c r="T88" s="153"/>
      <c r="U88" s="153"/>
      <c r="W88" s="1"/>
      <c r="X88" s="66"/>
      <c r="Y88" s="17"/>
      <c r="Z88" s="21"/>
      <c r="AB88"/>
      <c r="AC88"/>
      <c r="AD88" s="27"/>
      <c r="AE88" s="27"/>
      <c r="AG88" s="29"/>
      <c r="AH88" s="29"/>
      <c r="AI88"/>
      <c r="AL88" s="58"/>
    </row>
    <row r="89" spans="5:38" x14ac:dyDescent="0.2">
      <c r="E89"/>
      <c r="F89"/>
      <c r="G89"/>
      <c r="H89" s="17"/>
      <c r="I89" s="25"/>
      <c r="J89" s="25"/>
      <c r="K89" s="27"/>
      <c r="L89" s="27"/>
      <c r="M89" s="27"/>
      <c r="N89"/>
      <c r="O89" s="51"/>
      <c r="P89" s="27"/>
      <c r="Q89" s="58"/>
      <c r="R89" s="156"/>
      <c r="T89" s="153"/>
      <c r="U89" s="153"/>
      <c r="W89" s="1"/>
      <c r="X89" s="66"/>
      <c r="Y89" s="17"/>
      <c r="Z89" s="21"/>
      <c r="AB89"/>
      <c r="AC89"/>
      <c r="AD89" s="27"/>
      <c r="AE89" s="27"/>
      <c r="AG89" s="29"/>
      <c r="AH89" s="29"/>
      <c r="AI89"/>
      <c r="AL89" s="58"/>
    </row>
    <row r="90" spans="5:38" x14ac:dyDescent="0.2">
      <c r="E90"/>
      <c r="F90"/>
      <c r="G90"/>
      <c r="H90" s="17"/>
      <c r="I90" s="25"/>
      <c r="J90" s="25"/>
      <c r="K90" s="27"/>
      <c r="L90" s="27"/>
      <c r="M90" s="27"/>
      <c r="N90"/>
      <c r="O90" s="51"/>
      <c r="P90" s="27"/>
      <c r="Q90" s="58"/>
      <c r="R90" s="156"/>
      <c r="T90" s="153"/>
      <c r="U90" s="153"/>
      <c r="W90" s="1"/>
      <c r="X90" s="66"/>
      <c r="Y90" s="17"/>
      <c r="Z90" s="21"/>
      <c r="AB90"/>
      <c r="AC90"/>
      <c r="AD90" s="27"/>
      <c r="AE90" s="27"/>
      <c r="AG90" s="29"/>
      <c r="AH90" s="29"/>
      <c r="AI90"/>
      <c r="AL90" s="58"/>
    </row>
    <row r="91" spans="5:38" x14ac:dyDescent="0.2">
      <c r="E91"/>
      <c r="F91"/>
      <c r="G91"/>
      <c r="H91" s="17"/>
      <c r="I91" s="25"/>
      <c r="J91" s="25"/>
      <c r="K91" s="27"/>
      <c r="L91" s="27"/>
      <c r="M91" s="27"/>
      <c r="N91"/>
      <c r="O91" s="51"/>
      <c r="P91" s="27"/>
      <c r="Q91" s="58"/>
      <c r="R91" s="156"/>
      <c r="T91" s="153"/>
      <c r="U91" s="153"/>
      <c r="W91" s="1"/>
      <c r="X91" s="66"/>
      <c r="Y91" s="17"/>
      <c r="Z91" s="21"/>
      <c r="AB91"/>
      <c r="AC91"/>
      <c r="AD91" s="27"/>
      <c r="AE91" s="27"/>
      <c r="AG91" s="29"/>
      <c r="AH91" s="29"/>
      <c r="AI91"/>
      <c r="AL91" s="58"/>
    </row>
    <row r="92" spans="5:38" x14ac:dyDescent="0.2">
      <c r="E92"/>
      <c r="F92"/>
      <c r="G92"/>
      <c r="H92" s="17"/>
      <c r="I92" s="25"/>
      <c r="J92" s="25"/>
      <c r="K92" s="27"/>
      <c r="L92" s="27"/>
      <c r="M92" s="27"/>
      <c r="N92"/>
      <c r="O92" s="51"/>
      <c r="P92" s="27"/>
      <c r="Q92" s="58"/>
      <c r="R92" s="156"/>
      <c r="T92" s="153"/>
      <c r="U92" s="153"/>
      <c r="W92" s="1"/>
      <c r="X92" s="66"/>
      <c r="Y92" s="17"/>
      <c r="Z92" s="21"/>
      <c r="AB92"/>
      <c r="AC92"/>
      <c r="AD92" s="27"/>
      <c r="AE92" s="27"/>
      <c r="AG92" s="29"/>
      <c r="AH92" s="29"/>
      <c r="AI92"/>
      <c r="AL92" s="58"/>
    </row>
    <row r="93" spans="5:38" x14ac:dyDescent="0.2">
      <c r="E93"/>
      <c r="F93"/>
      <c r="G93"/>
      <c r="H93" s="17"/>
      <c r="I93" s="25"/>
      <c r="J93" s="25"/>
      <c r="K93" s="27"/>
      <c r="L93" s="27"/>
      <c r="M93" s="27"/>
      <c r="N93"/>
      <c r="O93" s="51"/>
      <c r="P93" s="27"/>
      <c r="Q93" s="58"/>
      <c r="R93" s="156"/>
      <c r="T93" s="153"/>
      <c r="U93" s="153"/>
      <c r="W93" s="1"/>
      <c r="X93" s="66"/>
      <c r="Y93" s="17"/>
      <c r="Z93" s="21"/>
      <c r="AB93"/>
      <c r="AC93"/>
      <c r="AD93" s="27"/>
      <c r="AE93" s="27"/>
      <c r="AG93" s="29"/>
      <c r="AH93" s="29"/>
      <c r="AI93"/>
      <c r="AL93" s="58"/>
    </row>
    <row r="94" spans="5:38" x14ac:dyDescent="0.2">
      <c r="E94"/>
      <c r="F94"/>
      <c r="G94"/>
      <c r="H94" s="17"/>
      <c r="I94" s="25"/>
      <c r="J94" s="25"/>
      <c r="K94" s="27"/>
      <c r="L94" s="27"/>
      <c r="M94" s="27"/>
      <c r="N94"/>
      <c r="O94" s="51"/>
      <c r="P94" s="27"/>
      <c r="Q94" s="58"/>
      <c r="R94" s="156"/>
      <c r="T94" s="153"/>
      <c r="U94" s="153"/>
      <c r="W94" s="1"/>
      <c r="X94" s="66"/>
      <c r="Y94" s="17"/>
      <c r="Z94" s="21"/>
      <c r="AB94"/>
      <c r="AC94"/>
      <c r="AD94" s="27"/>
      <c r="AE94" s="27"/>
      <c r="AG94" s="29"/>
      <c r="AH94" s="29"/>
      <c r="AI94"/>
      <c r="AL94" s="58"/>
    </row>
    <row r="95" spans="5:38" x14ac:dyDescent="0.2">
      <c r="E95"/>
      <c r="F95"/>
      <c r="G95"/>
      <c r="H95" s="17"/>
      <c r="I95" s="25"/>
      <c r="J95" s="25"/>
      <c r="K95" s="27"/>
      <c r="L95" s="27"/>
      <c r="M95" s="27"/>
      <c r="N95"/>
      <c r="O95" s="51"/>
      <c r="P95" s="27"/>
      <c r="Q95" s="58"/>
      <c r="R95" s="156"/>
      <c r="T95" s="153"/>
      <c r="U95" s="153"/>
      <c r="Y95" s="17"/>
      <c r="Z95" s="21"/>
      <c r="AB95"/>
      <c r="AC95"/>
      <c r="AD95" s="27"/>
      <c r="AE95" s="27"/>
      <c r="AG95" s="29"/>
      <c r="AH95" s="29"/>
      <c r="AI95"/>
      <c r="AL95" s="58"/>
    </row>
    <row r="96" spans="5:38" x14ac:dyDescent="0.2">
      <c r="E96"/>
      <c r="F96"/>
      <c r="G96"/>
      <c r="H96" s="17"/>
      <c r="I96" s="25"/>
      <c r="J96" s="25"/>
      <c r="K96" s="27"/>
      <c r="L96" s="27"/>
      <c r="M96" s="27"/>
      <c r="N96"/>
      <c r="O96" s="51"/>
      <c r="P96" s="27"/>
      <c r="Q96" s="58"/>
      <c r="R96" s="156"/>
      <c r="T96" s="153"/>
      <c r="U96" s="153"/>
      <c r="AD96" s="27"/>
      <c r="AE96" s="27"/>
      <c r="AG96" s="29"/>
      <c r="AH96" s="29"/>
      <c r="AI96"/>
      <c r="AL96" s="58"/>
    </row>
    <row r="97" spans="4:38" x14ac:dyDescent="0.2">
      <c r="E97"/>
      <c r="F97"/>
      <c r="G97"/>
      <c r="H97" s="17"/>
      <c r="I97" s="25"/>
      <c r="J97" s="25"/>
      <c r="K97" s="27"/>
      <c r="L97" s="27"/>
      <c r="M97" s="27"/>
      <c r="N97"/>
      <c r="O97" s="51"/>
      <c r="P97" s="27"/>
      <c r="Q97" s="58"/>
      <c r="R97" s="156"/>
      <c r="T97" s="153"/>
      <c r="U97" s="153"/>
      <c r="AD97" s="27"/>
      <c r="AE97" s="27"/>
      <c r="AG97" s="29"/>
      <c r="AH97" s="29"/>
      <c r="AI97"/>
      <c r="AL97" s="58"/>
    </row>
    <row r="98" spans="4:38" x14ac:dyDescent="0.2">
      <c r="E98"/>
      <c r="F98"/>
      <c r="G98"/>
      <c r="H98" s="17"/>
      <c r="I98" s="25"/>
      <c r="J98" s="25"/>
      <c r="K98" s="27"/>
      <c r="L98" s="27"/>
      <c r="M98" s="27"/>
      <c r="N98"/>
      <c r="O98" s="51"/>
      <c r="P98" s="27"/>
      <c r="Q98" s="58"/>
      <c r="R98" s="156"/>
      <c r="T98" s="153"/>
      <c r="U98" s="153"/>
      <c r="AD98" s="27"/>
      <c r="AE98" s="27"/>
      <c r="AG98" s="29"/>
      <c r="AH98" s="29"/>
      <c r="AI98"/>
      <c r="AL98" s="58"/>
    </row>
    <row r="99" spans="4:38" x14ac:dyDescent="0.2">
      <c r="E99"/>
      <c r="F99"/>
      <c r="G99"/>
      <c r="H99" s="17"/>
      <c r="I99" s="25"/>
      <c r="J99" s="25"/>
      <c r="K99" s="27"/>
      <c r="L99" s="27"/>
      <c r="M99" s="27"/>
      <c r="N99"/>
      <c r="O99" s="51"/>
      <c r="P99" s="27"/>
      <c r="Q99" s="58"/>
      <c r="R99" s="156"/>
      <c r="T99" s="153"/>
      <c r="U99" s="153"/>
      <c r="AD99" s="27"/>
      <c r="AE99" s="27"/>
      <c r="AG99" s="29"/>
      <c r="AH99" s="29"/>
      <c r="AI99"/>
      <c r="AL99" s="58"/>
    </row>
    <row r="100" spans="4:38" x14ac:dyDescent="0.2">
      <c r="E100"/>
      <c r="F100"/>
      <c r="G100"/>
      <c r="H100" s="17"/>
      <c r="I100" s="25"/>
      <c r="J100" s="25"/>
      <c r="K100" s="27"/>
      <c r="L100" s="27"/>
      <c r="M100" s="27"/>
      <c r="N100"/>
      <c r="O100" s="51"/>
      <c r="P100" s="27"/>
      <c r="Q100" s="58"/>
      <c r="R100" s="156"/>
      <c r="T100" s="153"/>
      <c r="U100" s="153"/>
      <c r="Y100" s="17"/>
      <c r="Z100" s="21"/>
      <c r="AB100"/>
      <c r="AC100"/>
      <c r="AD100" s="27"/>
      <c r="AE100" s="27"/>
      <c r="AG100" s="29"/>
      <c r="AH100" s="29"/>
      <c r="AI100"/>
      <c r="AL100" s="58"/>
    </row>
    <row r="101" spans="4:38" x14ac:dyDescent="0.2">
      <c r="E101"/>
      <c r="F101"/>
      <c r="G101"/>
      <c r="H101" s="17"/>
      <c r="I101" s="25"/>
      <c r="J101" s="25"/>
      <c r="K101" s="27"/>
      <c r="L101" s="27"/>
      <c r="M101" s="27"/>
      <c r="N101"/>
      <c r="O101" s="51"/>
      <c r="P101" s="27"/>
      <c r="Q101" s="58"/>
      <c r="R101" s="156"/>
      <c r="T101" s="153"/>
      <c r="U101" s="153"/>
      <c r="W101" s="1"/>
      <c r="X101" s="66"/>
      <c r="Y101" s="17"/>
      <c r="Z101" s="21"/>
      <c r="AB101"/>
      <c r="AC101"/>
      <c r="AD101" s="27"/>
      <c r="AE101" s="27"/>
      <c r="AG101" s="29"/>
      <c r="AH101" s="29"/>
      <c r="AI101"/>
      <c r="AL101" s="58"/>
    </row>
    <row r="102" spans="4:38" x14ac:dyDescent="0.2">
      <c r="E102"/>
      <c r="F102"/>
      <c r="G102"/>
      <c r="H102" s="17"/>
      <c r="I102" s="25"/>
      <c r="J102" s="25"/>
      <c r="K102" s="27"/>
      <c r="L102" s="27"/>
      <c r="M102" s="27"/>
      <c r="N102"/>
      <c r="O102" s="51"/>
      <c r="P102" s="27"/>
      <c r="Q102" s="58"/>
      <c r="R102" s="156"/>
      <c r="T102" s="153"/>
      <c r="U102" s="153"/>
      <c r="W102" s="1"/>
      <c r="X102" s="66"/>
      <c r="Y102" s="17"/>
      <c r="Z102" s="21"/>
      <c r="AB102"/>
      <c r="AC102"/>
      <c r="AD102" s="27"/>
      <c r="AE102" s="27"/>
      <c r="AG102" s="29"/>
      <c r="AH102" s="29"/>
      <c r="AI102"/>
      <c r="AL102" s="58"/>
    </row>
    <row r="103" spans="4:38" x14ac:dyDescent="0.2">
      <c r="E103"/>
      <c r="F103"/>
      <c r="G103"/>
      <c r="H103" s="17"/>
      <c r="I103" s="25"/>
      <c r="J103" s="25"/>
      <c r="K103" s="27"/>
      <c r="L103" s="27"/>
      <c r="M103" s="27"/>
      <c r="N103"/>
      <c r="O103" s="51"/>
      <c r="P103" s="27"/>
      <c r="Q103" s="58"/>
      <c r="R103" s="156"/>
      <c r="T103" s="153"/>
      <c r="U103" s="153"/>
      <c r="W103" s="1"/>
      <c r="X103" s="66"/>
      <c r="Y103" s="17"/>
      <c r="Z103" s="21"/>
      <c r="AB103"/>
      <c r="AC103"/>
      <c r="AD103" s="27"/>
      <c r="AE103" s="27"/>
      <c r="AG103" s="29"/>
      <c r="AH103" s="29"/>
      <c r="AI103"/>
      <c r="AL103" s="58"/>
    </row>
    <row r="104" spans="4:38" x14ac:dyDescent="0.2">
      <c r="E104"/>
      <c r="F104"/>
      <c r="G104"/>
      <c r="H104" s="17"/>
      <c r="I104" s="25"/>
      <c r="J104" s="25"/>
      <c r="K104" s="27"/>
      <c r="L104" s="27"/>
      <c r="M104" s="27"/>
      <c r="N104"/>
      <c r="O104" s="51"/>
      <c r="P104" s="27"/>
      <c r="Q104" s="58"/>
      <c r="R104" s="156"/>
      <c r="T104" s="153"/>
      <c r="U104" s="153"/>
      <c r="W104" s="1"/>
      <c r="X104" s="66"/>
      <c r="Y104" s="17"/>
      <c r="Z104" s="21"/>
      <c r="AB104"/>
      <c r="AC104"/>
      <c r="AD104" s="27"/>
      <c r="AE104" s="27"/>
      <c r="AG104" s="29"/>
      <c r="AH104" s="29"/>
      <c r="AI104"/>
      <c r="AL104" s="58"/>
    </row>
    <row r="105" spans="4:38" x14ac:dyDescent="0.2">
      <c r="E105"/>
      <c r="F105"/>
      <c r="G105"/>
      <c r="H105" s="17"/>
      <c r="I105" s="25"/>
      <c r="J105" s="25"/>
      <c r="K105" s="27"/>
      <c r="L105" s="27"/>
      <c r="M105" s="27"/>
      <c r="N105"/>
      <c r="O105" s="51"/>
      <c r="P105" s="27"/>
      <c r="Q105" s="58"/>
      <c r="R105" s="156"/>
      <c r="T105" s="153"/>
      <c r="U105" s="153"/>
      <c r="W105" s="1"/>
      <c r="X105" s="66"/>
      <c r="Y105" s="17"/>
      <c r="Z105" s="21"/>
      <c r="AB105"/>
      <c r="AC105"/>
      <c r="AD105" s="27"/>
      <c r="AE105" s="27"/>
      <c r="AG105" s="29"/>
      <c r="AH105" s="29"/>
      <c r="AI105"/>
      <c r="AL105" s="58"/>
    </row>
    <row r="106" spans="4:38" x14ac:dyDescent="0.2">
      <c r="E106"/>
      <c r="F106"/>
      <c r="G106"/>
      <c r="H106" s="17"/>
      <c r="I106" s="25"/>
      <c r="J106" s="25"/>
      <c r="K106" s="27"/>
      <c r="L106" s="27"/>
      <c r="M106" s="27"/>
      <c r="N106"/>
      <c r="O106" s="51"/>
      <c r="P106" s="27"/>
      <c r="Q106" s="58"/>
      <c r="R106" s="156"/>
      <c r="T106" s="153"/>
      <c r="U106" s="153"/>
      <c r="Y106" s="17"/>
      <c r="AD106" s="27"/>
      <c r="AE106" s="27"/>
      <c r="AG106" s="29"/>
      <c r="AH106" s="29"/>
      <c r="AI106"/>
      <c r="AL106" s="58"/>
    </row>
    <row r="107" spans="4:38" x14ac:dyDescent="0.2">
      <c r="E107"/>
      <c r="F107"/>
      <c r="G107"/>
      <c r="H107" s="17"/>
      <c r="I107" s="25"/>
      <c r="J107" s="25"/>
      <c r="K107" s="27"/>
      <c r="L107" s="27"/>
      <c r="M107" s="27"/>
      <c r="N107"/>
      <c r="O107" s="51"/>
      <c r="P107" s="27"/>
      <c r="Q107" s="58"/>
      <c r="R107" s="156"/>
      <c r="T107" s="153"/>
      <c r="U107" s="153"/>
      <c r="Y107" s="17"/>
      <c r="AD107" s="27"/>
      <c r="AE107" s="27"/>
      <c r="AG107" s="29"/>
      <c r="AH107" s="29"/>
      <c r="AI107"/>
      <c r="AL107" s="58"/>
    </row>
    <row r="108" spans="4:38" x14ac:dyDescent="0.2">
      <c r="E108"/>
      <c r="F108"/>
      <c r="G108"/>
      <c r="H108" s="17"/>
      <c r="I108" s="25"/>
      <c r="J108" s="25"/>
      <c r="K108" s="27"/>
      <c r="L108" s="27"/>
      <c r="M108" s="27"/>
      <c r="N108"/>
      <c r="O108" s="51"/>
      <c r="P108" s="27"/>
      <c r="Q108" s="58"/>
      <c r="R108" s="156"/>
      <c r="T108" s="153"/>
      <c r="U108" s="153"/>
      <c r="Y108" s="17"/>
      <c r="AD108" s="27"/>
      <c r="AE108" s="27"/>
      <c r="AG108" s="29"/>
      <c r="AH108" s="29"/>
      <c r="AI108"/>
      <c r="AL108" s="58"/>
    </row>
    <row r="109" spans="4:38" x14ac:dyDescent="0.2">
      <c r="D109"/>
      <c r="E109"/>
      <c r="F109"/>
      <c r="G109"/>
      <c r="H109" s="17"/>
      <c r="I109" s="25"/>
      <c r="J109" s="25"/>
      <c r="K109" s="27"/>
      <c r="L109" s="27"/>
      <c r="M109" s="27"/>
      <c r="N109"/>
      <c r="O109" s="51"/>
      <c r="P109" s="27"/>
      <c r="Q109" s="58"/>
      <c r="R109" s="156"/>
      <c r="T109" s="153"/>
      <c r="U109" s="153"/>
      <c r="Y109" s="17"/>
      <c r="AD109" s="27"/>
      <c r="AE109" s="27"/>
      <c r="AG109" s="29"/>
      <c r="AH109" s="29"/>
      <c r="AI109"/>
      <c r="AL109" s="58"/>
    </row>
    <row r="110" spans="4:38" x14ac:dyDescent="0.2">
      <c r="D110"/>
      <c r="E110"/>
      <c r="F110"/>
      <c r="G110"/>
      <c r="H110" s="17"/>
      <c r="I110" s="25"/>
      <c r="J110" s="25"/>
      <c r="K110" s="27"/>
      <c r="L110" s="27"/>
      <c r="M110" s="27"/>
      <c r="N110"/>
      <c r="O110" s="51"/>
      <c r="P110" s="27"/>
      <c r="Q110" s="58"/>
      <c r="R110" s="156"/>
      <c r="T110" s="153"/>
      <c r="U110" s="153"/>
      <c r="Y110" s="17"/>
      <c r="Z110" s="21"/>
      <c r="AB110"/>
      <c r="AC110" s="48"/>
      <c r="AD110" s="27"/>
      <c r="AE110" s="27"/>
      <c r="AG110" s="29"/>
      <c r="AH110" s="29"/>
      <c r="AI110"/>
      <c r="AL110" s="58"/>
    </row>
    <row r="111" spans="4:38" x14ac:dyDescent="0.2">
      <c r="E111"/>
      <c r="F111"/>
      <c r="G111"/>
      <c r="H111" s="17"/>
      <c r="I111" s="25"/>
      <c r="J111" s="25"/>
      <c r="K111" s="27"/>
      <c r="L111" s="27"/>
      <c r="M111" s="27"/>
      <c r="N111"/>
      <c r="O111" s="51"/>
      <c r="P111" s="27"/>
      <c r="Q111" s="58"/>
      <c r="R111" s="156"/>
      <c r="T111" s="153"/>
      <c r="U111" s="153"/>
      <c r="W111" s="1"/>
      <c r="X111" s="66"/>
      <c r="Y111" s="17"/>
      <c r="Z111" s="21"/>
      <c r="AB111"/>
      <c r="AC111"/>
      <c r="AD111" s="27"/>
      <c r="AE111" s="27"/>
      <c r="AG111" s="29"/>
      <c r="AH111" s="29"/>
      <c r="AI111"/>
      <c r="AL111" s="58"/>
    </row>
    <row r="112" spans="4:38" x14ac:dyDescent="0.2">
      <c r="E112"/>
      <c r="F112"/>
      <c r="G112"/>
      <c r="H112" s="17"/>
      <c r="I112" s="25"/>
      <c r="J112" s="25"/>
      <c r="K112" s="27"/>
      <c r="L112" s="27"/>
      <c r="M112" s="27"/>
      <c r="N112"/>
      <c r="O112" s="51"/>
      <c r="P112" s="27"/>
      <c r="Q112" s="58"/>
      <c r="R112" s="156"/>
      <c r="T112" s="153"/>
      <c r="U112" s="153"/>
      <c r="W112" s="1"/>
      <c r="X112" s="66"/>
      <c r="Y112" s="17"/>
      <c r="Z112" s="21"/>
      <c r="AB112"/>
      <c r="AC112"/>
      <c r="AD112" s="27"/>
      <c r="AE112" s="27"/>
      <c r="AG112" s="29"/>
      <c r="AH112" s="29"/>
      <c r="AI112"/>
      <c r="AL112" s="58"/>
    </row>
    <row r="113" spans="5:38" x14ac:dyDescent="0.2">
      <c r="E113"/>
      <c r="F113"/>
      <c r="G113"/>
      <c r="H113" s="17"/>
      <c r="I113" s="25"/>
      <c r="J113" s="25"/>
      <c r="K113" s="27"/>
      <c r="L113" s="27"/>
      <c r="M113" s="27"/>
      <c r="N113"/>
      <c r="O113" s="51"/>
      <c r="P113" s="27"/>
      <c r="Q113" s="58"/>
      <c r="R113" s="156"/>
      <c r="T113" s="153"/>
      <c r="U113" s="153"/>
      <c r="Y113" s="17"/>
      <c r="AD113" s="27"/>
      <c r="AE113" s="27"/>
      <c r="AG113" s="29"/>
      <c r="AH113" s="29"/>
      <c r="AI113"/>
      <c r="AL113" s="58"/>
    </row>
    <row r="114" spans="5:38" x14ac:dyDescent="0.2">
      <c r="E114"/>
      <c r="F114"/>
      <c r="G114"/>
      <c r="H114" s="17"/>
      <c r="I114" s="25"/>
      <c r="J114" s="25"/>
      <c r="K114" s="27"/>
      <c r="L114" s="27"/>
      <c r="M114" s="27"/>
      <c r="N114"/>
      <c r="O114" s="51"/>
      <c r="P114" s="27"/>
      <c r="Q114" s="58"/>
      <c r="R114" s="156"/>
      <c r="T114" s="153"/>
      <c r="U114" s="153"/>
      <c r="Y114" s="17"/>
      <c r="AD114" s="27"/>
      <c r="AE114" s="27"/>
      <c r="AG114" s="29"/>
      <c r="AH114" s="29"/>
      <c r="AI114"/>
      <c r="AL114" s="58"/>
    </row>
    <row r="115" spans="5:38" x14ac:dyDescent="0.2">
      <c r="E115"/>
      <c r="F115"/>
      <c r="G115"/>
      <c r="H115" s="17"/>
      <c r="I115" s="25"/>
      <c r="J115" s="25"/>
      <c r="K115" s="27"/>
      <c r="L115" s="27"/>
      <c r="M115" s="27"/>
      <c r="N115"/>
      <c r="O115" s="51"/>
      <c r="P115" s="27"/>
      <c r="Q115" s="58"/>
      <c r="R115" s="156"/>
      <c r="T115" s="153"/>
      <c r="U115" s="153"/>
      <c r="Y115" s="17"/>
      <c r="AD115" s="27"/>
      <c r="AE115" s="27"/>
      <c r="AG115" s="29"/>
      <c r="AH115" s="29"/>
      <c r="AI115"/>
      <c r="AL115" s="58"/>
    </row>
    <row r="116" spans="5:38" x14ac:dyDescent="0.2">
      <c r="E116"/>
      <c r="F116"/>
      <c r="G116"/>
      <c r="H116" s="17"/>
      <c r="I116" s="25"/>
      <c r="J116" s="25"/>
      <c r="K116" s="27"/>
      <c r="L116" s="27"/>
      <c r="M116" s="27"/>
      <c r="N116"/>
      <c r="O116" s="51"/>
      <c r="P116" s="27"/>
      <c r="Q116" s="58"/>
      <c r="R116" s="156"/>
      <c r="T116" s="153"/>
      <c r="U116" s="153"/>
      <c r="Y116" s="17"/>
      <c r="AD116" s="27"/>
      <c r="AE116" s="27"/>
      <c r="AG116" s="29"/>
      <c r="AH116" s="29"/>
      <c r="AI116"/>
      <c r="AL116" s="58"/>
    </row>
    <row r="117" spans="5:38" x14ac:dyDescent="0.2">
      <c r="E117"/>
      <c r="F117"/>
      <c r="G117"/>
      <c r="H117" s="17"/>
      <c r="I117" s="25"/>
      <c r="J117" s="25"/>
      <c r="K117" s="27"/>
      <c r="L117" s="27"/>
      <c r="M117" s="27"/>
      <c r="N117"/>
      <c r="O117" s="51"/>
      <c r="P117" s="27"/>
      <c r="Q117" s="58"/>
      <c r="R117" s="156"/>
      <c r="T117" s="153"/>
      <c r="U117" s="153"/>
      <c r="Y117" s="17"/>
      <c r="AD117" s="27"/>
      <c r="AE117" s="27"/>
      <c r="AG117" s="29"/>
      <c r="AH117" s="29"/>
      <c r="AI117"/>
      <c r="AL117" s="58"/>
    </row>
    <row r="118" spans="5:38" x14ac:dyDescent="0.2">
      <c r="E118"/>
      <c r="F118"/>
      <c r="G118"/>
      <c r="H118" s="17"/>
      <c r="I118" s="25"/>
      <c r="J118" s="25"/>
      <c r="K118" s="27"/>
      <c r="L118" s="27"/>
      <c r="M118" s="27"/>
      <c r="N118"/>
      <c r="O118" s="51"/>
      <c r="P118" s="27"/>
      <c r="Q118" s="58"/>
      <c r="R118" s="156"/>
      <c r="T118" s="153"/>
      <c r="U118" s="153"/>
      <c r="Y118" s="17"/>
      <c r="AD118" s="27"/>
      <c r="AE118" s="27"/>
      <c r="AG118" s="29"/>
      <c r="AH118" s="29"/>
      <c r="AI118"/>
      <c r="AL118" s="58"/>
    </row>
    <row r="119" spans="5:38" x14ac:dyDescent="0.2">
      <c r="E119"/>
      <c r="F119"/>
      <c r="G119"/>
      <c r="H119" s="17"/>
      <c r="I119" s="25"/>
      <c r="J119" s="25"/>
      <c r="K119" s="27"/>
      <c r="L119" s="27"/>
      <c r="M119" s="27"/>
      <c r="N119"/>
      <c r="O119" s="51"/>
      <c r="P119" s="27"/>
      <c r="Q119" s="58"/>
      <c r="R119" s="156"/>
      <c r="T119" s="153"/>
      <c r="U119" s="153"/>
      <c r="Y119" s="17"/>
      <c r="AD119" s="27"/>
      <c r="AE119" s="27"/>
      <c r="AG119" s="29"/>
      <c r="AH119" s="29"/>
      <c r="AI119"/>
      <c r="AL119" s="58"/>
    </row>
    <row r="120" spans="5:38" x14ac:dyDescent="0.2">
      <c r="E120"/>
      <c r="F120"/>
      <c r="G120"/>
      <c r="H120" s="17"/>
      <c r="I120" s="25"/>
      <c r="J120" s="25"/>
      <c r="K120" s="27"/>
      <c r="L120" s="27"/>
      <c r="M120" s="27"/>
      <c r="N120"/>
      <c r="O120" s="51"/>
      <c r="P120" s="27"/>
      <c r="Q120" s="58"/>
      <c r="R120" s="156"/>
      <c r="T120" s="153"/>
      <c r="U120" s="153"/>
      <c r="W120" s="1"/>
      <c r="X120" s="66"/>
      <c r="Y120" s="17"/>
      <c r="Z120" s="21"/>
      <c r="AB120"/>
      <c r="AC120"/>
      <c r="AD120" s="27"/>
      <c r="AE120" s="27"/>
      <c r="AG120" s="29"/>
      <c r="AH120" s="29"/>
      <c r="AI120"/>
      <c r="AL120" s="58"/>
    </row>
    <row r="121" spans="5:38" x14ac:dyDescent="0.2">
      <c r="E121"/>
      <c r="F121"/>
      <c r="G121"/>
      <c r="H121" s="17"/>
      <c r="I121" s="25"/>
      <c r="J121" s="25"/>
      <c r="K121" s="27"/>
      <c r="L121" s="27"/>
      <c r="M121" s="27"/>
      <c r="N121"/>
      <c r="O121" s="51"/>
      <c r="P121" s="27"/>
      <c r="Q121" s="58"/>
      <c r="R121" s="156"/>
      <c r="T121" s="153"/>
      <c r="U121" s="153"/>
      <c r="Y121" s="17"/>
    </row>
    <row r="122" spans="5:38" x14ac:dyDescent="0.2">
      <c r="E122"/>
      <c r="F122"/>
      <c r="G122"/>
      <c r="H122" s="17"/>
      <c r="I122" s="25"/>
      <c r="J122" s="25"/>
      <c r="K122" s="27"/>
      <c r="L122" s="27"/>
      <c r="M122" s="27"/>
      <c r="N122"/>
      <c r="O122" s="51"/>
      <c r="P122" s="27"/>
      <c r="Q122" s="58"/>
      <c r="R122" s="156"/>
      <c r="T122" s="153"/>
      <c r="U122" s="153"/>
      <c r="Y122" s="17"/>
    </row>
    <row r="123" spans="5:38" x14ac:dyDescent="0.2">
      <c r="E123"/>
      <c r="F123"/>
      <c r="G123"/>
      <c r="H123" s="17"/>
      <c r="I123" s="25"/>
      <c r="J123" s="25"/>
      <c r="K123" s="27"/>
      <c r="L123" s="27"/>
      <c r="M123" s="27"/>
      <c r="N123"/>
      <c r="O123" s="51"/>
      <c r="P123" s="27"/>
      <c r="Q123" s="58"/>
      <c r="R123" s="156"/>
      <c r="T123" s="153"/>
      <c r="U123" s="153"/>
      <c r="Y123" s="17"/>
    </row>
    <row r="124" spans="5:38" x14ac:dyDescent="0.2">
      <c r="E124"/>
      <c r="F124"/>
      <c r="G124"/>
      <c r="H124" s="17"/>
      <c r="I124" s="25"/>
      <c r="J124" s="25"/>
      <c r="K124" s="27"/>
      <c r="L124" s="27"/>
      <c r="M124" s="27"/>
      <c r="N124"/>
      <c r="R124" s="156"/>
      <c r="T124" s="153"/>
      <c r="U124" s="153"/>
      <c r="Y124" s="17"/>
    </row>
    <row r="125" spans="5:38" x14ac:dyDescent="0.2">
      <c r="E125"/>
      <c r="F125"/>
      <c r="G125"/>
      <c r="H125" s="17"/>
      <c r="I125" s="25"/>
      <c r="J125" s="25"/>
      <c r="K125" s="27"/>
      <c r="L125" s="27"/>
      <c r="M125" s="27"/>
      <c r="N125"/>
      <c r="R125" s="156"/>
      <c r="T125" s="153"/>
      <c r="U125" s="153"/>
      <c r="Y125" s="17"/>
    </row>
    <row r="126" spans="5:38" x14ac:dyDescent="0.2">
      <c r="E126"/>
      <c r="F126"/>
      <c r="G126"/>
      <c r="H126" s="17"/>
      <c r="I126" s="25"/>
      <c r="J126" s="25"/>
      <c r="K126" s="27"/>
      <c r="L126" s="27"/>
      <c r="M126" s="27"/>
      <c r="N126"/>
      <c r="R126" s="156"/>
      <c r="T126" s="153"/>
      <c r="U126" s="153"/>
      <c r="Y126" s="17"/>
    </row>
    <row r="127" spans="5:38" x14ac:dyDescent="0.2">
      <c r="E127"/>
      <c r="F127"/>
      <c r="G127"/>
      <c r="H127" s="17"/>
      <c r="I127" s="25"/>
      <c r="J127" s="25"/>
      <c r="K127" s="27"/>
      <c r="L127" s="27"/>
      <c r="M127" s="27"/>
      <c r="N127"/>
      <c r="R127" s="156"/>
      <c r="T127" s="153"/>
      <c r="U127" s="153"/>
      <c r="Y127" s="17"/>
    </row>
    <row r="128" spans="5:38" x14ac:dyDescent="0.2">
      <c r="E128"/>
      <c r="F128"/>
      <c r="G128"/>
      <c r="H128" s="17"/>
      <c r="R128" s="156"/>
      <c r="T128" s="153"/>
      <c r="U128" s="153"/>
      <c r="Y128" s="17"/>
    </row>
    <row r="129" spans="5:21" x14ac:dyDescent="0.2">
      <c r="E129"/>
      <c r="F129"/>
      <c r="G129"/>
      <c r="H129" s="17"/>
      <c r="R129" s="156"/>
      <c r="T129" s="153"/>
      <c r="U129" s="153"/>
    </row>
    <row r="130" spans="5:21" x14ac:dyDescent="0.2">
      <c r="E130"/>
      <c r="F130"/>
      <c r="G130"/>
      <c r="H130" s="17"/>
      <c r="R130" s="156"/>
      <c r="T130" s="153"/>
      <c r="U130" s="153"/>
    </row>
    <row r="131" spans="5:21" x14ac:dyDescent="0.2">
      <c r="E131"/>
      <c r="F131"/>
      <c r="G131"/>
      <c r="H131" s="17"/>
      <c r="R131" s="156"/>
      <c r="T131" s="153"/>
      <c r="U131" s="153"/>
    </row>
    <row r="132" spans="5:21" x14ac:dyDescent="0.2">
      <c r="E132"/>
      <c r="F132"/>
      <c r="G132"/>
      <c r="H132" s="17"/>
      <c r="R132" s="156"/>
      <c r="T132" s="153"/>
      <c r="U132" s="153"/>
    </row>
    <row r="133" spans="5:21" x14ac:dyDescent="0.2">
      <c r="F133"/>
      <c r="G133"/>
      <c r="R133" s="156"/>
      <c r="T133" s="153"/>
      <c r="U133" s="153"/>
    </row>
    <row r="134" spans="5:21" x14ac:dyDescent="0.2">
      <c r="R134" s="156"/>
      <c r="T134" s="153"/>
      <c r="U134" s="153"/>
    </row>
    <row r="135" spans="5:21" x14ac:dyDescent="0.2">
      <c r="R135" s="156"/>
      <c r="T135" s="153"/>
      <c r="U135" s="153"/>
    </row>
    <row r="136" spans="5:21" x14ac:dyDescent="0.2">
      <c r="R136" s="156"/>
      <c r="S136" s="155"/>
      <c r="T136" s="153"/>
      <c r="U136" s="153"/>
    </row>
    <row r="137" spans="5:21" x14ac:dyDescent="0.2">
      <c r="R137" s="156"/>
      <c r="T137" s="153"/>
      <c r="U137" s="153"/>
    </row>
    <row r="138" spans="5:21" x14ac:dyDescent="0.2">
      <c r="R138" s="156"/>
      <c r="T138" s="153"/>
      <c r="U138" s="153"/>
    </row>
    <row r="139" spans="5:21" x14ac:dyDescent="0.2">
      <c r="R139" s="156"/>
      <c r="T139" s="153"/>
      <c r="U139" s="153"/>
    </row>
    <row r="140" spans="5:21" x14ac:dyDescent="0.2">
      <c r="R140" s="156"/>
      <c r="T140" s="153"/>
      <c r="U140" s="153"/>
    </row>
    <row r="141" spans="5:21" x14ac:dyDescent="0.2">
      <c r="R141" s="156"/>
      <c r="T141" s="153"/>
      <c r="U141" s="153"/>
    </row>
    <row r="142" spans="5:21" x14ac:dyDescent="0.2">
      <c r="R142" s="156"/>
      <c r="T142" s="153"/>
      <c r="U142" s="153"/>
    </row>
    <row r="143" spans="5:21" x14ac:dyDescent="0.2">
      <c r="R143" s="156"/>
      <c r="T143" s="153"/>
      <c r="U143" s="153"/>
    </row>
    <row r="144" spans="5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99329" r:id="rId3">
          <objectPr defaultSize="0" r:id="rId4">
            <anchor moveWithCells="1">
              <from>
                <xdr:col>11</xdr:col>
                <xdr:colOff>165100</xdr:colOff>
                <xdr:row>0</xdr:row>
                <xdr:rowOff>241300</xdr:rowOff>
              </from>
              <to>
                <xdr:col>19</xdr:col>
                <xdr:colOff>444500</xdr:colOff>
                <xdr:row>3</xdr:row>
                <xdr:rowOff>50800</xdr:rowOff>
              </to>
            </anchor>
          </objectPr>
        </oleObject>
      </mc:Choice>
      <mc:Fallback>
        <oleObject progId="Equation.DSMT4" shapeId="99329" r:id="rId3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L229"/>
  <sheetViews>
    <sheetView zoomScale="40" zoomScaleNormal="40" zoomScalePageLayoutView="40" workbookViewId="0">
      <selection activeCell="AX19" sqref="AX19"/>
    </sheetView>
  </sheetViews>
  <sheetFormatPr baseColWidth="10" defaultColWidth="8.83203125" defaultRowHeight="16" x14ac:dyDescent="0.2"/>
  <cols>
    <col min="1" max="1" width="14.1640625" style="1" customWidth="1"/>
    <col min="2" max="2" width="32.3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1.83203125" customWidth="1"/>
    <col min="10" max="11" width="12.1640625" customWidth="1"/>
    <col min="12" max="12" width="11.5" customWidth="1"/>
    <col min="13" max="13" width="11.6640625" customWidth="1"/>
    <col min="14" max="14" width="10.83203125" style="36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344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0.16134000000000001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146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38.5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147</v>
      </c>
      <c r="C4" s="7">
        <v>99</v>
      </c>
      <c r="D4" s="104">
        <v>15.16</v>
      </c>
      <c r="E4" s="9">
        <v>4</v>
      </c>
      <c r="F4" s="7">
        <v>8.5</v>
      </c>
      <c r="G4" s="5">
        <v>506.99</v>
      </c>
      <c r="H4" s="5">
        <v>0.995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39" t="s">
        <v>366</v>
      </c>
      <c r="AD7" s="28" t="s">
        <v>369</v>
      </c>
      <c r="AE7" s="28" t="s">
        <v>370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168</v>
      </c>
      <c r="B8" s="1">
        <v>213</v>
      </c>
      <c r="C8" s="1" t="s">
        <v>92</v>
      </c>
      <c r="D8" s="66">
        <v>6</v>
      </c>
      <c r="E8">
        <v>803</v>
      </c>
      <c r="F8">
        <v>364</v>
      </c>
      <c r="G8">
        <v>2683</v>
      </c>
      <c r="H8" s="35">
        <v>0.57699999999999996</v>
      </c>
      <c r="I8" s="25">
        <f t="shared" ref="I8:I23" si="0">0.1515*(G8/1000)/(E8/1000)^2/($D$4/10)^4</f>
        <v>0.11934532453123538</v>
      </c>
      <c r="J8" s="25">
        <f t="shared" ref="J8:J23" si="1">0.5*(F8/1000)/(E8/1000)^3/($D$4/10)^5</f>
        <v>4.3896383930376447E-2</v>
      </c>
      <c r="K8" s="27">
        <f t="shared" ref="K8:K23" si="2">I8/J8</f>
        <v>2.7187962616813182</v>
      </c>
      <c r="L8" s="27">
        <f t="shared" ref="L8:L23" si="3">0.798*I8^1.5/J8</f>
        <v>0.74951833352522934</v>
      </c>
      <c r="M8" s="27">
        <f t="shared" ref="M8:M23" si="4">G8/F8</f>
        <v>7.3708791208791204</v>
      </c>
      <c r="N8" s="51"/>
      <c r="O8" s="51">
        <f t="shared" ref="O8:O23" si="5">G8/(PI()*$D$4^2/4)</f>
        <v>14.863886784259202</v>
      </c>
      <c r="P8" s="27">
        <f t="shared" ref="P8:P23" si="6">M8</f>
        <v>7.3708791208791204</v>
      </c>
      <c r="Q8" s="58">
        <f t="shared" ref="Q8:Q23" si="7">L8</f>
        <v>0.74951833352522934</v>
      </c>
      <c r="R8" s="156">
        <f t="shared" ref="R8:R22" si="8">E8*(PI()/30)*($D$4/2)</f>
        <v>637.4019222770379</v>
      </c>
      <c r="S8" s="156">
        <f t="shared" ref="S8:S22" si="9">R8/H8</f>
        <v>1104.6827075858544</v>
      </c>
      <c r="T8" s="153"/>
      <c r="U8" s="153"/>
      <c r="W8" s="1">
        <v>168</v>
      </c>
      <c r="X8" s="66">
        <v>6</v>
      </c>
      <c r="Y8" s="36">
        <v>0.72499999999999998</v>
      </c>
      <c r="Z8" s="34">
        <v>780</v>
      </c>
      <c r="AA8" s="34">
        <v>4414</v>
      </c>
      <c r="AB8" s="34">
        <v>801</v>
      </c>
      <c r="AC8" s="34">
        <v>1009</v>
      </c>
      <c r="AD8" s="27">
        <f t="shared" ref="AD8:AD14" si="10">0.1515*(AA8/1000)/(AC8/1000)^2/($D$4/10)^4</f>
        <v>0.1243557365110836</v>
      </c>
      <c r="AE8" s="27">
        <f t="shared" ref="AE8:AE14" si="11">0.5*(Z8/1000)/(AC8/1000)^3/($D$4/10)^5</f>
        <v>4.7412745213028039E-2</v>
      </c>
      <c r="AF8" s="29">
        <f t="shared" ref="AF8:AF14" si="12">AD8/AE8</f>
        <v>2.6228335008307688</v>
      </c>
      <c r="AG8" s="29">
        <f t="shared" ref="AG8:AG14" si="13">0.798*AD8^1.5/AE8</f>
        <v>0.73808524849174661</v>
      </c>
      <c r="AH8" s="29">
        <f t="shared" ref="AH8:AH14" si="14">AA8/Z8</f>
        <v>5.6589743589743593</v>
      </c>
      <c r="AI8"/>
      <c r="AJ8" s="51">
        <f t="shared" ref="AJ8:AJ14" si="15">AA8/(PI()*$D$4^2/4)</f>
        <v>24.453669871680997</v>
      </c>
      <c r="AK8" s="29">
        <f t="shared" ref="AK8:AK14" si="16">AH8</f>
        <v>5.6589743589743593</v>
      </c>
      <c r="AL8" s="58">
        <f t="shared" ref="AL8:AL14" si="17">AG8</f>
        <v>0.73808524849174661</v>
      </c>
    </row>
    <row r="9" spans="1:38" x14ac:dyDescent="0.2">
      <c r="A9" s="1">
        <v>168</v>
      </c>
      <c r="B9" s="1">
        <v>213</v>
      </c>
      <c r="C9" s="1" t="s">
        <v>92</v>
      </c>
      <c r="D9" s="66">
        <v>6</v>
      </c>
      <c r="E9">
        <v>851</v>
      </c>
      <c r="F9">
        <v>454</v>
      </c>
      <c r="G9">
        <v>3075</v>
      </c>
      <c r="H9" s="35">
        <v>0.61199999999999999</v>
      </c>
      <c r="I9" s="25">
        <f t="shared" si="0"/>
        <v>0.12178725099271019</v>
      </c>
      <c r="J9" s="25">
        <f t="shared" si="1"/>
        <v>4.5998235295264749E-2</v>
      </c>
      <c r="K9" s="27">
        <f t="shared" si="2"/>
        <v>2.6476505068281933</v>
      </c>
      <c r="L9" s="27">
        <f t="shared" si="3"/>
        <v>0.73733434244466278</v>
      </c>
      <c r="M9" s="27">
        <f t="shared" si="4"/>
        <v>6.7731277533039647</v>
      </c>
      <c r="N9"/>
      <c r="O9" s="51">
        <f t="shared" si="5"/>
        <v>17.035576541780486</v>
      </c>
      <c r="P9" s="27">
        <f t="shared" si="6"/>
        <v>6.7731277533039647</v>
      </c>
      <c r="Q9" s="58">
        <f t="shared" si="7"/>
        <v>0.73733434244466278</v>
      </c>
      <c r="R9" s="156">
        <f t="shared" si="8"/>
        <v>675.50315797977487</v>
      </c>
      <c r="S9" s="156">
        <f t="shared" si="9"/>
        <v>1103.7633300323118</v>
      </c>
      <c r="T9" s="153"/>
      <c r="U9" s="153"/>
      <c r="W9" s="1">
        <v>168</v>
      </c>
      <c r="X9" s="66">
        <v>6</v>
      </c>
      <c r="Y9" s="35">
        <v>0.75</v>
      </c>
      <c r="Z9" s="34">
        <v>873</v>
      </c>
      <c r="AA9" s="34">
        <v>4767</v>
      </c>
      <c r="AB9" s="34">
        <v>828</v>
      </c>
      <c r="AC9" s="34">
        <v>1043</v>
      </c>
      <c r="AD9" s="27">
        <f t="shared" si="10"/>
        <v>0.12568757952517745</v>
      </c>
      <c r="AE9" s="27">
        <f t="shared" si="11"/>
        <v>4.8043574977300114E-2</v>
      </c>
      <c r="AF9" s="29">
        <f t="shared" si="12"/>
        <v>2.6161162982680408</v>
      </c>
      <c r="AG9" s="29">
        <f t="shared" si="13"/>
        <v>0.74012678101313611</v>
      </c>
      <c r="AH9" s="29">
        <f t="shared" si="14"/>
        <v>5.4604810996563575</v>
      </c>
      <c r="AI9"/>
      <c r="AJ9" s="51">
        <f t="shared" si="15"/>
        <v>26.409298658428483</v>
      </c>
      <c r="AK9" s="29">
        <f t="shared" si="16"/>
        <v>5.4604810996563575</v>
      </c>
      <c r="AL9" s="58">
        <f t="shared" si="17"/>
        <v>0.74012678101313611</v>
      </c>
    </row>
    <row r="10" spans="1:38" x14ac:dyDescent="0.2">
      <c r="A10" s="1">
        <v>168</v>
      </c>
      <c r="B10" s="1">
        <v>213</v>
      </c>
      <c r="C10" s="1" t="s">
        <v>92</v>
      </c>
      <c r="D10" s="66">
        <v>6</v>
      </c>
      <c r="E10">
        <v>899</v>
      </c>
      <c r="F10">
        <v>541</v>
      </c>
      <c r="G10">
        <v>3457</v>
      </c>
      <c r="H10" s="35">
        <v>0.64600000000000002</v>
      </c>
      <c r="I10" s="25">
        <f t="shared" si="0"/>
        <v>0.12268623068077661</v>
      </c>
      <c r="J10" s="25">
        <f t="shared" si="1"/>
        <v>4.6493494320398052E-2</v>
      </c>
      <c r="K10" s="27">
        <f t="shared" si="2"/>
        <v>2.6387827474380772</v>
      </c>
      <c r="L10" s="27">
        <f t="shared" si="3"/>
        <v>0.73757203003244964</v>
      </c>
      <c r="M10" s="27">
        <f t="shared" si="4"/>
        <v>6.3900184842883547</v>
      </c>
      <c r="N10"/>
      <c r="O10" s="51">
        <f t="shared" si="5"/>
        <v>19.151866050385411</v>
      </c>
      <c r="P10" s="27">
        <f t="shared" si="6"/>
        <v>6.3900184842883547</v>
      </c>
      <c r="Q10" s="58">
        <f t="shared" si="7"/>
        <v>0.73757203003244964</v>
      </c>
      <c r="R10" s="156">
        <f t="shared" si="8"/>
        <v>713.60439368251184</v>
      </c>
      <c r="S10" s="156">
        <f t="shared" si="9"/>
        <v>1104.6507642144145</v>
      </c>
      <c r="T10" s="153"/>
      <c r="U10" s="153"/>
      <c r="W10" s="1">
        <v>168</v>
      </c>
      <c r="X10" s="66">
        <v>6</v>
      </c>
      <c r="Y10" s="35">
        <v>0.77500000000000002</v>
      </c>
      <c r="Z10" s="34">
        <v>975</v>
      </c>
      <c r="AA10" s="34">
        <v>5138</v>
      </c>
      <c r="AB10" s="34">
        <v>856</v>
      </c>
      <c r="AC10" s="34">
        <v>1078</v>
      </c>
      <c r="AD10" s="27">
        <f t="shared" si="10"/>
        <v>0.12681551972015351</v>
      </c>
      <c r="AE10" s="27">
        <f t="shared" si="11"/>
        <v>4.8598440255178094E-2</v>
      </c>
      <c r="AF10" s="29">
        <f t="shared" si="12"/>
        <v>2.6094565803815382</v>
      </c>
      <c r="AG10" s="29">
        <f t="shared" si="13"/>
        <v>0.74154783139088876</v>
      </c>
      <c r="AH10" s="29">
        <f t="shared" si="14"/>
        <v>5.26974358974359</v>
      </c>
      <c r="AI10"/>
      <c r="AJ10" s="51">
        <f t="shared" si="15"/>
        <v>28.464647893225411</v>
      </c>
      <c r="AK10" s="29">
        <f t="shared" si="16"/>
        <v>5.26974358974359</v>
      </c>
      <c r="AL10" s="58">
        <f t="shared" si="17"/>
        <v>0.74154783139088876</v>
      </c>
    </row>
    <row r="11" spans="1:38" x14ac:dyDescent="0.2">
      <c r="A11" s="1">
        <v>168</v>
      </c>
      <c r="B11" s="1">
        <v>213</v>
      </c>
      <c r="C11" s="1" t="s">
        <v>92</v>
      </c>
      <c r="D11" s="66">
        <v>6</v>
      </c>
      <c r="E11">
        <v>947</v>
      </c>
      <c r="F11">
        <v>629</v>
      </c>
      <c r="G11">
        <v>3849</v>
      </c>
      <c r="H11" s="35">
        <v>0.68100000000000005</v>
      </c>
      <c r="I11" s="25">
        <f t="shared" si="0"/>
        <v>0.12310162354854236</v>
      </c>
      <c r="J11" s="25">
        <f t="shared" si="1"/>
        <v>4.6246056591079686E-2</v>
      </c>
      <c r="K11" s="27">
        <f t="shared" si="2"/>
        <v>2.6618836852845784</v>
      </c>
      <c r="L11" s="27">
        <f t="shared" si="3"/>
        <v>0.74528753241804779</v>
      </c>
      <c r="M11" s="27">
        <f t="shared" si="4"/>
        <v>6.119236883942766</v>
      </c>
      <c r="N11"/>
      <c r="O11" s="51">
        <f t="shared" si="5"/>
        <v>21.323555807906697</v>
      </c>
      <c r="P11" s="27">
        <f t="shared" si="6"/>
        <v>6.119236883942766</v>
      </c>
      <c r="Q11" s="58">
        <f t="shared" si="7"/>
        <v>0.74528753241804779</v>
      </c>
      <c r="R11" s="156">
        <f t="shared" si="8"/>
        <v>751.70562938524893</v>
      </c>
      <c r="S11" s="156">
        <f t="shared" si="9"/>
        <v>1103.8261811824507</v>
      </c>
      <c r="T11" s="153"/>
      <c r="U11" s="153"/>
      <c r="W11" s="1">
        <v>168</v>
      </c>
      <c r="X11" s="66">
        <v>6</v>
      </c>
      <c r="Y11" s="35">
        <v>0.8</v>
      </c>
      <c r="Z11" s="34">
        <v>1078</v>
      </c>
      <c r="AA11" s="34">
        <v>5508</v>
      </c>
      <c r="AB11" s="34">
        <v>883</v>
      </c>
      <c r="AC11" s="34">
        <v>1113</v>
      </c>
      <c r="AD11" s="27">
        <f t="shared" si="10"/>
        <v>0.12753207637230207</v>
      </c>
      <c r="AE11" s="27">
        <f t="shared" si="11"/>
        <v>4.8821066873313737E-2</v>
      </c>
      <c r="AF11" s="29">
        <f t="shared" si="12"/>
        <v>2.6122345237402596</v>
      </c>
      <c r="AG11" s="29">
        <f t="shared" si="13"/>
        <v>0.74443155115833892</v>
      </c>
      <c r="AH11" s="29">
        <f t="shared" si="14"/>
        <v>5.1094619666048233</v>
      </c>
      <c r="AI11"/>
      <c r="AJ11" s="51">
        <f t="shared" si="15"/>
        <v>30.514457103130706</v>
      </c>
      <c r="AK11" s="29">
        <f t="shared" si="16"/>
        <v>5.1094619666048233</v>
      </c>
      <c r="AL11" s="58">
        <f t="shared" si="17"/>
        <v>0.74443155115833892</v>
      </c>
    </row>
    <row r="12" spans="1:38" x14ac:dyDescent="0.2">
      <c r="A12" s="1">
        <v>168</v>
      </c>
      <c r="B12" s="1">
        <v>213</v>
      </c>
      <c r="C12" s="1" t="s">
        <v>92</v>
      </c>
      <c r="D12" s="66">
        <v>6</v>
      </c>
      <c r="E12">
        <v>1001</v>
      </c>
      <c r="F12">
        <v>761</v>
      </c>
      <c r="G12">
        <v>4362</v>
      </c>
      <c r="H12" s="35">
        <v>0.72</v>
      </c>
      <c r="I12" s="25">
        <f t="shared" si="0"/>
        <v>0.12486287600197245</v>
      </c>
      <c r="J12" s="25">
        <f t="shared" si="1"/>
        <v>4.7375785332361788E-2</v>
      </c>
      <c r="K12" s="27">
        <f t="shared" si="2"/>
        <v>2.6355842995742433</v>
      </c>
      <c r="L12" s="27">
        <f t="shared" si="3"/>
        <v>0.74318420347453273</v>
      </c>
      <c r="M12" s="27">
        <f t="shared" si="4"/>
        <v>5.7319316688567676</v>
      </c>
      <c r="N12"/>
      <c r="O12" s="51">
        <f t="shared" si="5"/>
        <v>24.16558857731593</v>
      </c>
      <c r="P12" s="27">
        <f t="shared" si="6"/>
        <v>5.7319316688567676</v>
      </c>
      <c r="Q12" s="58">
        <f t="shared" si="7"/>
        <v>0.74318420347453273</v>
      </c>
      <c r="R12" s="156">
        <f t="shared" si="8"/>
        <v>794.56951955082809</v>
      </c>
      <c r="S12" s="156">
        <f t="shared" si="9"/>
        <v>1103.5687771539278</v>
      </c>
      <c r="T12" s="153"/>
      <c r="U12" s="153"/>
      <c r="W12" s="1">
        <v>168</v>
      </c>
      <c r="X12" s="66">
        <v>6</v>
      </c>
      <c r="Y12" s="35">
        <v>0.82499999999999996</v>
      </c>
      <c r="Z12" s="34">
        <v>1183</v>
      </c>
      <c r="AA12" s="34">
        <v>5835</v>
      </c>
      <c r="AB12" s="34">
        <v>911</v>
      </c>
      <c r="AC12" s="34">
        <v>1148</v>
      </c>
      <c r="AD12" s="27">
        <f t="shared" si="10"/>
        <v>0.12699099088290233</v>
      </c>
      <c r="AE12" s="27">
        <f t="shared" si="11"/>
        <v>4.8823968673712602E-2</v>
      </c>
      <c r="AF12" s="29">
        <f t="shared" si="12"/>
        <v>2.6009968942011832</v>
      </c>
      <c r="AG12" s="29">
        <f t="shared" si="13"/>
        <v>0.73965497195420948</v>
      </c>
      <c r="AH12" s="29">
        <f t="shared" si="14"/>
        <v>4.9323753169907016</v>
      </c>
      <c r="AI12"/>
      <c r="AJ12" s="51">
        <f t="shared" si="15"/>
        <v>32.326045242695656</v>
      </c>
      <c r="AK12" s="29">
        <f t="shared" si="16"/>
        <v>4.9323753169907016</v>
      </c>
      <c r="AL12" s="58">
        <f t="shared" si="17"/>
        <v>0.73965497195420948</v>
      </c>
    </row>
    <row r="13" spans="1:38" x14ac:dyDescent="0.2">
      <c r="A13" s="1">
        <v>168</v>
      </c>
      <c r="B13" s="1">
        <v>213</v>
      </c>
      <c r="C13" s="1" t="s">
        <v>92</v>
      </c>
      <c r="D13" s="66">
        <v>6</v>
      </c>
      <c r="E13">
        <v>1050</v>
      </c>
      <c r="F13">
        <v>891</v>
      </c>
      <c r="G13">
        <v>4804</v>
      </c>
      <c r="H13" s="35">
        <v>0.755</v>
      </c>
      <c r="I13" s="25">
        <f t="shared" si="0"/>
        <v>0.12497991594430957</v>
      </c>
      <c r="J13" s="25">
        <f t="shared" si="1"/>
        <v>4.8060004228960375E-2</v>
      </c>
      <c r="K13" s="27">
        <f t="shared" si="2"/>
        <v>2.6004973979797987</v>
      </c>
      <c r="L13" s="27">
        <f t="shared" si="3"/>
        <v>0.73363396399850722</v>
      </c>
      <c r="M13" s="27">
        <f t="shared" si="4"/>
        <v>5.3916947250280582</v>
      </c>
      <c r="N13"/>
      <c r="O13" s="51">
        <f t="shared" si="5"/>
        <v>26.614279579419012</v>
      </c>
      <c r="P13" s="27">
        <f t="shared" si="6"/>
        <v>5.3916947250280582</v>
      </c>
      <c r="Q13" s="58">
        <f t="shared" si="7"/>
        <v>0.73363396399850722</v>
      </c>
      <c r="R13" s="156">
        <f t="shared" si="8"/>
        <v>833.46453099737209</v>
      </c>
      <c r="S13" s="156">
        <f t="shared" si="9"/>
        <v>1103.9265311223471</v>
      </c>
      <c r="T13" s="153"/>
      <c r="U13" s="153"/>
      <c r="W13" s="1">
        <v>168</v>
      </c>
      <c r="X13" s="66">
        <v>6</v>
      </c>
      <c r="Y13" s="35">
        <v>0.85</v>
      </c>
      <c r="Z13" s="34">
        <v>1329</v>
      </c>
      <c r="AA13" s="34">
        <v>6400</v>
      </c>
      <c r="AB13" s="34">
        <v>939</v>
      </c>
      <c r="AC13" s="34">
        <v>1182</v>
      </c>
      <c r="AD13" s="27">
        <f t="shared" si="10"/>
        <v>0.13138955706045871</v>
      </c>
      <c r="AE13" s="27">
        <f t="shared" si="11"/>
        <v>5.0251212957254404E-2</v>
      </c>
      <c r="AF13" s="29">
        <f t="shared" si="12"/>
        <v>2.61465443972912</v>
      </c>
      <c r="AG13" s="29">
        <f t="shared" si="13"/>
        <v>0.75630612053063861</v>
      </c>
      <c r="AH13" s="29">
        <f t="shared" si="14"/>
        <v>4.8156508653122652</v>
      </c>
      <c r="AI13"/>
      <c r="AJ13" s="51">
        <f t="shared" si="15"/>
        <v>35.456159306469957</v>
      </c>
      <c r="AK13" s="29">
        <f t="shared" si="16"/>
        <v>4.8156508653122652</v>
      </c>
      <c r="AL13" s="58">
        <f t="shared" si="17"/>
        <v>0.75630612053063861</v>
      </c>
    </row>
    <row r="14" spans="1:38" x14ac:dyDescent="0.2">
      <c r="A14" s="1">
        <v>168</v>
      </c>
      <c r="B14" s="1">
        <v>213</v>
      </c>
      <c r="C14" s="1" t="s">
        <v>92</v>
      </c>
      <c r="D14" s="66">
        <v>6</v>
      </c>
      <c r="E14">
        <v>1101</v>
      </c>
      <c r="F14">
        <v>1055</v>
      </c>
      <c r="G14">
        <v>5427</v>
      </c>
      <c r="H14" s="35">
        <v>0.79100000000000004</v>
      </c>
      <c r="I14" s="25">
        <f t="shared" si="0"/>
        <v>0.12841064023147464</v>
      </c>
      <c r="J14" s="25">
        <f t="shared" si="1"/>
        <v>4.9358789531455068E-2</v>
      </c>
      <c r="K14" s="27">
        <f t="shared" si="2"/>
        <v>2.6015759594274872</v>
      </c>
      <c r="L14" s="27">
        <f t="shared" si="3"/>
        <v>0.7439434213987669</v>
      </c>
      <c r="M14" s="27">
        <f t="shared" si="4"/>
        <v>5.144075829383886</v>
      </c>
      <c r="N14"/>
      <c r="O14" s="51">
        <f t="shared" si="5"/>
        <v>30.065715086908195</v>
      </c>
      <c r="P14" s="27">
        <f t="shared" si="6"/>
        <v>5.144075829383886</v>
      </c>
      <c r="Q14" s="58">
        <f t="shared" si="7"/>
        <v>0.7439434213987669</v>
      </c>
      <c r="R14" s="156">
        <f t="shared" si="8"/>
        <v>873.94709393153016</v>
      </c>
      <c r="S14" s="156">
        <f t="shared" si="9"/>
        <v>1104.8635827200128</v>
      </c>
      <c r="T14" s="153"/>
      <c r="U14" s="153"/>
      <c r="W14" s="1">
        <v>168</v>
      </c>
      <c r="X14" s="66">
        <v>6</v>
      </c>
      <c r="Y14" s="35">
        <v>0.875</v>
      </c>
      <c r="Z14" s="21">
        <v>1477.9770752365712</v>
      </c>
      <c r="AA14" s="21">
        <v>6899</v>
      </c>
      <c r="AB14" s="34">
        <v>966</v>
      </c>
      <c r="AC14" s="34">
        <v>1217</v>
      </c>
      <c r="AD14" s="27">
        <f t="shared" si="10"/>
        <v>0.13360441695839825</v>
      </c>
      <c r="AE14" s="27">
        <f t="shared" si="11"/>
        <v>5.1200000000000009E-2</v>
      </c>
      <c r="AF14" s="29">
        <f t="shared" si="12"/>
        <v>2.6094612687187153</v>
      </c>
      <c r="AG14" s="29">
        <f t="shared" si="13"/>
        <v>0.76113931416902958</v>
      </c>
      <c r="AH14" s="29">
        <f t="shared" si="14"/>
        <v>4.667866718362812</v>
      </c>
      <c r="AI14"/>
      <c r="AJ14" s="51">
        <f t="shared" si="15"/>
        <v>38.220631727396288</v>
      </c>
      <c r="AK14" s="29">
        <f t="shared" si="16"/>
        <v>4.667866718362812</v>
      </c>
      <c r="AL14" s="58">
        <f t="shared" si="17"/>
        <v>0.76113931416902958</v>
      </c>
    </row>
    <row r="15" spans="1:38" x14ac:dyDescent="0.2">
      <c r="A15" s="1">
        <v>168</v>
      </c>
      <c r="B15" s="1">
        <v>213</v>
      </c>
      <c r="C15" s="1" t="s">
        <v>92</v>
      </c>
      <c r="D15" s="66">
        <v>6</v>
      </c>
      <c r="E15">
        <v>1124</v>
      </c>
      <c r="F15">
        <v>1107</v>
      </c>
      <c r="G15">
        <v>5668</v>
      </c>
      <c r="H15" s="35">
        <v>0.80800000000000005</v>
      </c>
      <c r="I15" s="25">
        <f t="shared" si="0"/>
        <v>0.12868059097497786</v>
      </c>
      <c r="J15" s="25">
        <f t="shared" si="1"/>
        <v>4.8676874528598778E-2</v>
      </c>
      <c r="K15" s="27">
        <f t="shared" si="2"/>
        <v>2.6435672425799455</v>
      </c>
      <c r="L15" s="27">
        <f t="shared" si="3"/>
        <v>0.75674537691851207</v>
      </c>
      <c r="M15" s="27">
        <f t="shared" si="4"/>
        <v>5.1201445347786807</v>
      </c>
      <c r="N15"/>
      <c r="O15" s="51">
        <f t="shared" si="5"/>
        <v>31.400861085792457</v>
      </c>
      <c r="P15" s="27">
        <f t="shared" si="6"/>
        <v>5.1201445347786807</v>
      </c>
      <c r="Q15" s="58">
        <f t="shared" si="7"/>
        <v>0.75674537691851207</v>
      </c>
      <c r="R15" s="156">
        <f t="shared" si="8"/>
        <v>892.20393603909167</v>
      </c>
      <c r="S15" s="156">
        <f t="shared" si="9"/>
        <v>1104.2127921275887</v>
      </c>
      <c r="T15" s="153"/>
      <c r="U15" s="153"/>
      <c r="Y15" s="17"/>
      <c r="Z15" s="21"/>
      <c r="AB15" s="36"/>
      <c r="AD15" s="27"/>
      <c r="AE15" s="27"/>
      <c r="AG15" s="29"/>
      <c r="AH15" s="29"/>
      <c r="AI15"/>
      <c r="AL15" s="58"/>
    </row>
    <row r="16" spans="1:38" x14ac:dyDescent="0.2">
      <c r="A16" s="1">
        <v>168</v>
      </c>
      <c r="B16" s="1">
        <v>213</v>
      </c>
      <c r="C16" s="1" t="s">
        <v>92</v>
      </c>
      <c r="D16" s="66">
        <v>6</v>
      </c>
      <c r="E16">
        <v>1138</v>
      </c>
      <c r="F16">
        <v>1142</v>
      </c>
      <c r="G16">
        <v>5729</v>
      </c>
      <c r="H16" s="35">
        <v>0.81799999999999995</v>
      </c>
      <c r="I16" s="25">
        <f t="shared" si="0"/>
        <v>0.12688495377108017</v>
      </c>
      <c r="J16" s="25">
        <f t="shared" si="1"/>
        <v>4.8385286348589386E-2</v>
      </c>
      <c r="K16" s="27">
        <f t="shared" si="2"/>
        <v>2.6223871624308233</v>
      </c>
      <c r="L16" s="27">
        <f t="shared" si="3"/>
        <v>0.74542639105690622</v>
      </c>
      <c r="M16" s="27">
        <f t="shared" si="4"/>
        <v>5.0166374781085814</v>
      </c>
      <c r="N16"/>
      <c r="O16" s="51">
        <f t="shared" si="5"/>
        <v>31.738802604182247</v>
      </c>
      <c r="P16" s="27">
        <f t="shared" si="6"/>
        <v>5.0166374781085814</v>
      </c>
      <c r="Q16" s="58">
        <f t="shared" si="7"/>
        <v>0.74542639105690622</v>
      </c>
      <c r="R16" s="156">
        <f t="shared" si="8"/>
        <v>903.31679645238989</v>
      </c>
      <c r="S16" s="156">
        <f t="shared" si="9"/>
        <v>1104.2992621667358</v>
      </c>
      <c r="T16" s="153"/>
      <c r="U16" s="153"/>
      <c r="Y16" s="17"/>
      <c r="Z16" s="21"/>
      <c r="AB16" s="36"/>
      <c r="AD16" s="27"/>
      <c r="AE16" s="27"/>
      <c r="AG16" s="29"/>
      <c r="AH16" s="29"/>
      <c r="AI16"/>
      <c r="AL16" s="58"/>
    </row>
    <row r="17" spans="1:38" x14ac:dyDescent="0.2">
      <c r="A17" s="1">
        <v>168</v>
      </c>
      <c r="B17" s="1">
        <v>213</v>
      </c>
      <c r="C17" s="1" t="s">
        <v>92</v>
      </c>
      <c r="D17" s="66">
        <v>6</v>
      </c>
      <c r="E17">
        <v>1147</v>
      </c>
      <c r="F17">
        <v>1177</v>
      </c>
      <c r="G17">
        <v>5829</v>
      </c>
      <c r="H17" s="35">
        <v>0.82499999999999996</v>
      </c>
      <c r="I17" s="25">
        <f t="shared" si="0"/>
        <v>0.127081709165863</v>
      </c>
      <c r="J17" s="25">
        <f t="shared" si="1"/>
        <v>4.8703503899613795E-2</v>
      </c>
      <c r="K17" s="27">
        <f t="shared" si="2"/>
        <v>2.6092929458997451</v>
      </c>
      <c r="L17" s="27">
        <f t="shared" si="3"/>
        <v>0.74227913864494088</v>
      </c>
      <c r="M17" s="27">
        <f t="shared" si="4"/>
        <v>4.9524214103653357</v>
      </c>
      <c r="N17"/>
      <c r="O17" s="51">
        <f t="shared" si="5"/>
        <v>32.292805093345841</v>
      </c>
      <c r="P17" s="27">
        <f t="shared" si="6"/>
        <v>4.9524214103653357</v>
      </c>
      <c r="Q17" s="58">
        <f t="shared" si="7"/>
        <v>0.74227913864494088</v>
      </c>
      <c r="R17" s="156">
        <f t="shared" si="8"/>
        <v>910.46077814665318</v>
      </c>
      <c r="S17" s="156">
        <f t="shared" si="9"/>
        <v>1103.5888219959434</v>
      </c>
      <c r="T17" s="153"/>
      <c r="U17" s="153"/>
      <c r="W17" s="1"/>
      <c r="X17" s="66"/>
      <c r="Y17" s="17"/>
      <c r="Z17" s="21"/>
      <c r="AB17" s="36"/>
      <c r="AD17" s="27"/>
      <c r="AE17" s="27"/>
      <c r="AG17" s="29"/>
      <c r="AH17" s="29"/>
      <c r="AI17"/>
      <c r="AL17" s="58"/>
    </row>
    <row r="18" spans="1:38" x14ac:dyDescent="0.2">
      <c r="A18" s="1">
        <v>168</v>
      </c>
      <c r="B18" s="1">
        <v>213</v>
      </c>
      <c r="C18" s="1" t="s">
        <v>92</v>
      </c>
      <c r="D18" s="66">
        <v>6</v>
      </c>
      <c r="E18">
        <v>1152</v>
      </c>
      <c r="F18">
        <v>1200</v>
      </c>
      <c r="G18">
        <v>5889</v>
      </c>
      <c r="H18" s="35">
        <v>0.82799999999999996</v>
      </c>
      <c r="I18" s="25">
        <f t="shared" si="0"/>
        <v>0.12727773080291988</v>
      </c>
      <c r="J18" s="25">
        <f t="shared" si="1"/>
        <v>4.901147881930603E-2</v>
      </c>
      <c r="K18" s="27">
        <f t="shared" si="2"/>
        <v>2.5968963571200003</v>
      </c>
      <c r="L18" s="27">
        <f t="shared" si="3"/>
        <v>0.73932215443760119</v>
      </c>
      <c r="M18" s="27">
        <f t="shared" si="4"/>
        <v>4.9074999999999998</v>
      </c>
      <c r="N18"/>
      <c r="O18" s="51">
        <f t="shared" si="5"/>
        <v>32.625206586843994</v>
      </c>
      <c r="P18" s="27">
        <f t="shared" si="6"/>
        <v>4.9074999999999998</v>
      </c>
      <c r="Q18" s="58">
        <f t="shared" si="7"/>
        <v>0.73932215443760119</v>
      </c>
      <c r="R18" s="156">
        <f t="shared" si="8"/>
        <v>914.42965686568823</v>
      </c>
      <c r="S18" s="156">
        <f t="shared" si="9"/>
        <v>1104.3836435575945</v>
      </c>
      <c r="T18" s="153"/>
      <c r="U18" s="153"/>
      <c r="W18" s="1"/>
      <c r="X18" s="66"/>
      <c r="Y18" s="17"/>
      <c r="Z18" s="21"/>
      <c r="AB18" s="36"/>
      <c r="AD18" s="27"/>
      <c r="AE18" s="27"/>
      <c r="AG18" s="29"/>
      <c r="AH18" s="29"/>
      <c r="AI18"/>
      <c r="AL18" s="58"/>
    </row>
    <row r="19" spans="1:38" x14ac:dyDescent="0.2">
      <c r="A19" s="1">
        <v>168</v>
      </c>
      <c r="B19" s="1">
        <v>213</v>
      </c>
      <c r="C19" s="1" t="s">
        <v>92</v>
      </c>
      <c r="D19" s="66">
        <v>6</v>
      </c>
      <c r="E19">
        <v>1154</v>
      </c>
      <c r="F19">
        <v>1215</v>
      </c>
      <c r="G19">
        <v>5930</v>
      </c>
      <c r="H19" s="35">
        <v>0.83</v>
      </c>
      <c r="I19" s="25">
        <f t="shared" si="0"/>
        <v>0.12771999809185575</v>
      </c>
      <c r="J19" s="25">
        <f t="shared" si="1"/>
        <v>4.9366558171215817E-2</v>
      </c>
      <c r="K19" s="27">
        <f t="shared" si="2"/>
        <v>2.58717647782716</v>
      </c>
      <c r="L19" s="27">
        <f t="shared" si="3"/>
        <v>0.73783354653647248</v>
      </c>
      <c r="M19" s="27">
        <f t="shared" si="4"/>
        <v>4.8806584362139915</v>
      </c>
      <c r="N19"/>
      <c r="O19" s="51">
        <f t="shared" si="5"/>
        <v>32.852347607401072</v>
      </c>
      <c r="P19" s="27">
        <f t="shared" si="6"/>
        <v>4.8806584362139915</v>
      </c>
      <c r="Q19" s="58">
        <f t="shared" si="7"/>
        <v>0.73783354653647248</v>
      </c>
      <c r="R19" s="156">
        <f t="shared" si="8"/>
        <v>916.01720835330229</v>
      </c>
      <c r="S19" s="156">
        <f t="shared" si="9"/>
        <v>1103.6351907871112</v>
      </c>
      <c r="T19" s="153"/>
      <c r="U19" s="153"/>
      <c r="W19" s="1"/>
      <c r="X19" s="66"/>
      <c r="Y19" s="17"/>
      <c r="Z19" s="21"/>
      <c r="AB19" s="36"/>
      <c r="AD19" s="27"/>
      <c r="AE19" s="27"/>
      <c r="AG19" s="29"/>
      <c r="AH19" s="29"/>
      <c r="AI19"/>
      <c r="AL19" s="58"/>
    </row>
    <row r="20" spans="1:38" x14ac:dyDescent="0.2">
      <c r="A20" s="1">
        <v>168</v>
      </c>
      <c r="B20" s="1">
        <v>213</v>
      </c>
      <c r="C20" s="1" t="s">
        <v>92</v>
      </c>
      <c r="D20" s="66">
        <v>6</v>
      </c>
      <c r="E20">
        <v>1170</v>
      </c>
      <c r="F20">
        <v>1267</v>
      </c>
      <c r="G20">
        <v>6211</v>
      </c>
      <c r="H20" s="35">
        <v>0.84099999999999997</v>
      </c>
      <c r="I20" s="25">
        <f t="shared" si="0"/>
        <v>0.13013845107769342</v>
      </c>
      <c r="J20" s="25">
        <f t="shared" si="1"/>
        <v>4.9396141666732021E-2</v>
      </c>
      <c r="K20" s="27">
        <f t="shared" si="2"/>
        <v>2.6345873723441202</v>
      </c>
      <c r="L20" s="27">
        <f t="shared" si="3"/>
        <v>0.75843490830694238</v>
      </c>
      <c r="M20" s="27">
        <f t="shared" si="4"/>
        <v>4.9021310181531179</v>
      </c>
      <c r="N20"/>
      <c r="O20" s="51">
        <f t="shared" si="5"/>
        <v>34.409094601950763</v>
      </c>
      <c r="P20" s="27">
        <f t="shared" si="6"/>
        <v>4.9021310181531179</v>
      </c>
      <c r="Q20" s="58">
        <f t="shared" si="7"/>
        <v>0.75843490830694238</v>
      </c>
      <c r="R20" s="156">
        <f t="shared" si="8"/>
        <v>928.71762025421458</v>
      </c>
      <c r="S20" s="156">
        <f t="shared" si="9"/>
        <v>1104.3015698623242</v>
      </c>
      <c r="T20" s="153"/>
      <c r="U20" s="153"/>
      <c r="W20" s="1"/>
      <c r="X20" s="66"/>
      <c r="Y20" s="17"/>
      <c r="Z20" s="21"/>
      <c r="AB20" s="36"/>
      <c r="AD20" s="27"/>
      <c r="AE20" s="27"/>
      <c r="AG20" s="29"/>
      <c r="AH20" s="29"/>
      <c r="AI20"/>
      <c r="AL20" s="58"/>
    </row>
    <row r="21" spans="1:38" x14ac:dyDescent="0.2">
      <c r="A21" s="1">
        <v>168</v>
      </c>
      <c r="B21" s="1">
        <v>213</v>
      </c>
      <c r="C21" s="1" t="s">
        <v>92</v>
      </c>
      <c r="D21" s="66">
        <v>6</v>
      </c>
      <c r="E21">
        <v>1185</v>
      </c>
      <c r="F21">
        <v>1319</v>
      </c>
      <c r="G21">
        <v>6392</v>
      </c>
      <c r="H21" s="35">
        <v>0.85199999999999998</v>
      </c>
      <c r="I21" s="25">
        <f t="shared" si="0"/>
        <v>0.13056172916672051</v>
      </c>
      <c r="J21" s="25">
        <f t="shared" si="1"/>
        <v>4.9495275090183921E-2</v>
      </c>
      <c r="K21" s="27">
        <f t="shared" si="2"/>
        <v>2.6378624813949965</v>
      </c>
      <c r="L21" s="27">
        <f t="shared" si="3"/>
        <v>0.76061167773898664</v>
      </c>
      <c r="M21" s="27">
        <f t="shared" si="4"/>
        <v>4.8460955269143291</v>
      </c>
      <c r="N21"/>
      <c r="O21" s="51">
        <f t="shared" si="5"/>
        <v>35.411839107336867</v>
      </c>
      <c r="P21" s="27">
        <f t="shared" si="6"/>
        <v>4.8460955269143291</v>
      </c>
      <c r="Q21" s="58">
        <f t="shared" si="7"/>
        <v>0.76061167773898664</v>
      </c>
      <c r="R21" s="156">
        <f t="shared" si="8"/>
        <v>940.62425641131995</v>
      </c>
      <c r="S21" s="156">
        <f t="shared" si="9"/>
        <v>1104.0190802949764</v>
      </c>
      <c r="T21" s="153"/>
      <c r="U21" s="153"/>
      <c r="W21" s="1"/>
      <c r="X21" s="66"/>
      <c r="Y21" s="17"/>
      <c r="Z21" s="21"/>
      <c r="AB21" s="36"/>
      <c r="AD21" s="27"/>
      <c r="AE21" s="27"/>
      <c r="AG21" s="29"/>
      <c r="AH21" s="29"/>
      <c r="AI21"/>
      <c r="AL21" s="58"/>
    </row>
    <row r="22" spans="1:38" x14ac:dyDescent="0.2">
      <c r="A22" s="1">
        <v>168</v>
      </c>
      <c r="B22" s="1">
        <v>213</v>
      </c>
      <c r="C22" s="1" t="s">
        <v>92</v>
      </c>
      <c r="D22" s="66">
        <v>6</v>
      </c>
      <c r="E22">
        <v>1199</v>
      </c>
      <c r="F22">
        <v>1423</v>
      </c>
      <c r="G22">
        <v>6673</v>
      </c>
      <c r="H22" s="35">
        <v>0.86199999999999999</v>
      </c>
      <c r="I22" s="25">
        <f t="shared" si="0"/>
        <v>0.1331369447019714</v>
      </c>
      <c r="J22" s="25">
        <f t="shared" si="1"/>
        <v>5.1549131020205995E-2</v>
      </c>
      <c r="K22" s="27">
        <f t="shared" si="2"/>
        <v>2.5827194768770201</v>
      </c>
      <c r="L22" s="27">
        <f t="shared" si="3"/>
        <v>0.75202005427639396</v>
      </c>
      <c r="M22" s="27">
        <f t="shared" si="4"/>
        <v>4.6893886156008433</v>
      </c>
      <c r="N22"/>
      <c r="O22" s="51">
        <f t="shared" si="5"/>
        <v>36.968586101886565</v>
      </c>
      <c r="P22" s="27">
        <f t="shared" si="6"/>
        <v>4.6893886156008433</v>
      </c>
      <c r="Q22" s="58">
        <f t="shared" si="7"/>
        <v>0.75202005427639396</v>
      </c>
      <c r="R22" s="156">
        <f t="shared" si="8"/>
        <v>951.73711682461828</v>
      </c>
      <c r="S22" s="156">
        <f t="shared" si="9"/>
        <v>1104.1033837872601</v>
      </c>
      <c r="T22" s="153"/>
      <c r="U22" s="153"/>
      <c r="W22" s="1"/>
      <c r="X22" s="66"/>
      <c r="Y22" s="17"/>
      <c r="Z22" s="21"/>
      <c r="AB22" s="36"/>
      <c r="AD22" s="27"/>
      <c r="AE22" s="27"/>
      <c r="AG22" s="29"/>
      <c r="AH22" s="29"/>
      <c r="AI22"/>
      <c r="AL22" s="58"/>
    </row>
    <row r="23" spans="1:38" x14ac:dyDescent="0.2">
      <c r="A23" s="1">
        <v>168</v>
      </c>
      <c r="B23" s="1">
        <v>213</v>
      </c>
      <c r="C23" s="1" t="s">
        <v>92</v>
      </c>
      <c r="D23" s="66">
        <v>6</v>
      </c>
      <c r="E23">
        <v>1251</v>
      </c>
      <c r="F23">
        <v>1622</v>
      </c>
      <c r="G23" s="21">
        <v>7316</v>
      </c>
      <c r="H23" s="35">
        <v>0.89900000000000002</v>
      </c>
      <c r="I23" s="25">
        <f t="shared" si="0"/>
        <v>0.1340833663746073</v>
      </c>
      <c r="J23" s="25">
        <f t="shared" si="1"/>
        <v>5.1731243580598336E-2</v>
      </c>
      <c r="K23" s="27">
        <f t="shared" si="2"/>
        <v>2.5919223489321821</v>
      </c>
      <c r="L23" s="27">
        <f t="shared" si="3"/>
        <v>0.75737738011152467</v>
      </c>
      <c r="M23" s="27">
        <f t="shared" si="4"/>
        <v>4.5104808877928484</v>
      </c>
      <c r="N23"/>
      <c r="O23" s="51">
        <f t="shared" si="5"/>
        <v>40.530822107208472</v>
      </c>
      <c r="P23" s="27">
        <f t="shared" si="6"/>
        <v>4.5104808877928484</v>
      </c>
      <c r="Q23" s="58">
        <f t="shared" si="7"/>
        <v>0.75737738011152467</v>
      </c>
      <c r="R23" s="156">
        <f>E23*(PI()/30)*($D$4/2)</f>
        <v>993.01345550258327</v>
      </c>
      <c r="S23" s="156">
        <f>R23/H23</f>
        <v>1104.5755901029847</v>
      </c>
      <c r="T23" s="153"/>
      <c r="U23" s="153"/>
      <c r="Y23" s="17"/>
      <c r="Z23" s="21"/>
      <c r="AB23" s="36"/>
      <c r="AD23" s="27"/>
      <c r="AE23" s="27"/>
      <c r="AG23" s="29"/>
      <c r="AH23" s="29"/>
      <c r="AI23"/>
      <c r="AL23" s="58"/>
    </row>
    <row r="24" spans="1:38" x14ac:dyDescent="0.2">
      <c r="E24"/>
      <c r="F24"/>
      <c r="G24" s="17"/>
      <c r="H24" s="29"/>
      <c r="I24" s="25"/>
      <c r="J24" s="25"/>
      <c r="K24" s="27"/>
      <c r="L24" s="27"/>
      <c r="M24" s="27"/>
      <c r="N24" s="51"/>
      <c r="O24" s="51"/>
      <c r="P24" s="27"/>
      <c r="Q24" s="58"/>
      <c r="R24" s="156"/>
      <c r="T24" s="153"/>
      <c r="U24" s="153"/>
      <c r="Y24" s="17"/>
      <c r="Z24" s="21"/>
      <c r="AB24" s="36"/>
      <c r="AD24" s="27"/>
      <c r="AE24" s="27"/>
      <c r="AG24" s="29"/>
      <c r="AH24" s="29"/>
      <c r="AI24"/>
      <c r="AL24" s="58"/>
    </row>
    <row r="25" spans="1:38" x14ac:dyDescent="0.2">
      <c r="E25"/>
      <c r="F25"/>
      <c r="G25" s="17"/>
      <c r="H25" s="29"/>
      <c r="I25" s="25"/>
      <c r="J25" s="25"/>
      <c r="K25" s="27"/>
      <c r="L25" s="27"/>
      <c r="M25" s="27"/>
      <c r="N25" s="51"/>
      <c r="O25" s="51"/>
      <c r="P25" s="27"/>
      <c r="Q25" s="58"/>
      <c r="R25" s="156"/>
      <c r="T25" s="153"/>
      <c r="U25" s="153"/>
      <c r="Y25" s="17"/>
      <c r="Z25" s="21"/>
      <c r="AB25" s="36"/>
      <c r="AD25" s="27"/>
      <c r="AE25" s="27"/>
      <c r="AG25" s="29"/>
      <c r="AH25" s="29"/>
      <c r="AI25"/>
      <c r="AL25" s="58"/>
    </row>
    <row r="26" spans="1:38" x14ac:dyDescent="0.2">
      <c r="A26" s="1">
        <v>169</v>
      </c>
      <c r="B26" s="1">
        <v>212</v>
      </c>
      <c r="C26" s="1" t="s">
        <v>148</v>
      </c>
      <c r="D26" s="66">
        <v>8</v>
      </c>
      <c r="E26">
        <v>805</v>
      </c>
      <c r="F26">
        <v>464</v>
      </c>
      <c r="G26">
        <v>3100</v>
      </c>
      <c r="H26" s="17">
        <v>0.57999999999999996</v>
      </c>
      <c r="I26" s="25">
        <f t="shared" ref="I26:I37" si="18">0.1515*(G26/1000)/(E26/1000)^2/($D$4/10)^4</f>
        <v>0.13720999886854829</v>
      </c>
      <c r="J26" s="25">
        <f t="shared" ref="J26:J37" si="19">0.5*(F26/1000)/(E26/1000)^3/($D$4/10)^5</f>
        <v>5.5539803298633443E-2</v>
      </c>
      <c r="K26" s="27">
        <f t="shared" ref="K26:K37" si="20">I26/J26</f>
        <v>2.4704804612068969</v>
      </c>
      <c r="L26" s="27">
        <f t="shared" ref="L26:L37" si="21">0.798*I26^1.5/J26</f>
        <v>0.73025946590155333</v>
      </c>
      <c r="M26" s="27">
        <f t="shared" ref="M26:M37" si="22">G26/F26</f>
        <v>6.681034482758621</v>
      </c>
      <c r="N26"/>
      <c r="O26" s="51">
        <f t="shared" ref="O26:O37" si="23">G26/(PI()*$D$4^2/4)</f>
        <v>17.174077164071385</v>
      </c>
      <c r="P26" s="27">
        <f t="shared" ref="P26:P37" si="24">M26</f>
        <v>6.681034482758621</v>
      </c>
      <c r="Q26" s="58">
        <f t="shared" ref="Q26:Q37" si="25">L26</f>
        <v>0.73025946590155333</v>
      </c>
      <c r="R26" s="156">
        <f t="shared" ref="R26:R37" si="26">E26*(PI()/30)*($D$4/2)</f>
        <v>638.98947376465196</v>
      </c>
      <c r="S26" s="156">
        <f t="shared" ref="S26:S37" si="27">R26/H26</f>
        <v>1101.7059892494001</v>
      </c>
      <c r="T26" s="153"/>
      <c r="U26" s="153"/>
      <c r="W26" s="1">
        <v>169</v>
      </c>
      <c r="X26" s="66">
        <v>8</v>
      </c>
      <c r="Y26" s="17">
        <v>0.72499999999999998</v>
      </c>
      <c r="Z26">
        <v>961</v>
      </c>
      <c r="AA26">
        <v>5094</v>
      </c>
      <c r="AB26" s="36">
        <v>799</v>
      </c>
      <c r="AC26" s="36">
        <v>1007</v>
      </c>
      <c r="AD26" s="27">
        <f t="shared" ref="AD26:AD33" si="28">0.1515*(AA26/1000)/(AC26/1000)^2/($D$4/10)^4</f>
        <v>0.14408402338721799</v>
      </c>
      <c r="AE26" s="27">
        <f t="shared" ref="AE26:AE33" si="29">0.5*(Z26/1000)/(AC26/1000)^3/($D$4/10)^5</f>
        <v>5.8763678479059396E-2</v>
      </c>
      <c r="AF26" s="29">
        <f t="shared" ref="AF26:AF33" si="30">AD26/AE26</f>
        <v>2.451923145664932</v>
      </c>
      <c r="AG26" s="29">
        <f t="shared" ref="AG26:AG33" si="31">0.798*AD26^1.5/AE26</f>
        <v>0.74270724129568322</v>
      </c>
      <c r="AH26" s="29">
        <f t="shared" ref="AH26:AH33" si="32">AA26/Z26</f>
        <v>5.3007284079084291</v>
      </c>
      <c r="AI26"/>
      <c r="AJ26" s="51">
        <f t="shared" ref="AJ26:AJ33" si="33">AA26/(PI()*$D$4^2/4)</f>
        <v>28.22088679799343</v>
      </c>
      <c r="AK26" s="29">
        <f t="shared" ref="AK26:AK33" si="34">AH26</f>
        <v>5.3007284079084291</v>
      </c>
      <c r="AL26" s="58">
        <f t="shared" ref="AL26:AL33" si="35">AG26</f>
        <v>0.74270724129568322</v>
      </c>
    </row>
    <row r="27" spans="1:38" x14ac:dyDescent="0.2">
      <c r="A27" s="1">
        <v>169</v>
      </c>
      <c r="B27" s="1">
        <v>212</v>
      </c>
      <c r="C27" s="1" t="s">
        <v>148</v>
      </c>
      <c r="D27" s="66">
        <v>8</v>
      </c>
      <c r="E27">
        <v>850</v>
      </c>
      <c r="F27">
        <v>545</v>
      </c>
      <c r="G27">
        <v>3470</v>
      </c>
      <c r="H27" s="17">
        <v>0.61199999999999999</v>
      </c>
      <c r="I27" s="25">
        <f t="shared" si="18"/>
        <v>0.13775502534803652</v>
      </c>
      <c r="J27" s="25">
        <f t="shared" si="19"/>
        <v>5.5413262837251273E-2</v>
      </c>
      <c r="K27" s="27">
        <f t="shared" si="20"/>
        <v>2.4859576623853203</v>
      </c>
      <c r="L27" s="27">
        <f t="shared" si="21"/>
        <v>0.73629244605937438</v>
      </c>
      <c r="M27" s="27">
        <f t="shared" si="22"/>
        <v>6.3669724770642198</v>
      </c>
      <c r="N27"/>
      <c r="O27" s="51">
        <f t="shared" si="23"/>
        <v>19.223886373976679</v>
      </c>
      <c r="P27" s="27">
        <f t="shared" si="24"/>
        <v>6.3669724770642198</v>
      </c>
      <c r="Q27" s="58">
        <f t="shared" si="25"/>
        <v>0.73629244605937438</v>
      </c>
      <c r="R27" s="156">
        <f t="shared" si="26"/>
        <v>674.70938223596784</v>
      </c>
      <c r="S27" s="156">
        <f t="shared" si="27"/>
        <v>1102.4663108430848</v>
      </c>
      <c r="T27" s="153"/>
      <c r="U27" s="153"/>
      <c r="W27" s="1">
        <v>169</v>
      </c>
      <c r="X27" s="66">
        <v>8</v>
      </c>
      <c r="Y27" s="17">
        <v>0.75</v>
      </c>
      <c r="Z27">
        <v>1074</v>
      </c>
      <c r="AA27">
        <v>5492</v>
      </c>
      <c r="AB27" s="36">
        <v>827</v>
      </c>
      <c r="AC27" s="36">
        <v>1041</v>
      </c>
      <c r="AD27" s="27">
        <f t="shared" si="28"/>
        <v>0.14535999427584681</v>
      </c>
      <c r="AE27" s="27">
        <f t="shared" si="29"/>
        <v>5.9446472720499952E-2</v>
      </c>
      <c r="AF27" s="29">
        <f t="shared" si="30"/>
        <v>2.4452248825474858</v>
      </c>
      <c r="AG27" s="29">
        <f t="shared" si="31"/>
        <v>0.74395068238005291</v>
      </c>
      <c r="AH27" s="29">
        <f t="shared" si="32"/>
        <v>5.1135940409683425</v>
      </c>
      <c r="AI27"/>
      <c r="AJ27" s="51">
        <f t="shared" si="33"/>
        <v>30.42581670486453</v>
      </c>
      <c r="AK27" s="29">
        <f t="shared" si="34"/>
        <v>5.1135940409683425</v>
      </c>
      <c r="AL27" s="58">
        <f t="shared" si="35"/>
        <v>0.74395068238005291</v>
      </c>
    </row>
    <row r="28" spans="1:38" x14ac:dyDescent="0.2">
      <c r="A28" s="1">
        <v>169</v>
      </c>
      <c r="B28" s="1">
        <v>212</v>
      </c>
      <c r="C28" s="1" t="s">
        <v>148</v>
      </c>
      <c r="D28" s="66">
        <v>8</v>
      </c>
      <c r="E28">
        <v>903</v>
      </c>
      <c r="F28">
        <v>671</v>
      </c>
      <c r="G28">
        <v>3945</v>
      </c>
      <c r="H28" s="17">
        <v>0.65</v>
      </c>
      <c r="I28" s="25">
        <f t="shared" si="18"/>
        <v>0.1387673627170202</v>
      </c>
      <c r="J28" s="25">
        <f t="shared" si="19"/>
        <v>5.6902751515756418E-2</v>
      </c>
      <c r="K28" s="27">
        <f t="shared" si="20"/>
        <v>2.4386757937108787</v>
      </c>
      <c r="L28" s="27">
        <f t="shared" si="21"/>
        <v>0.72493760073414748</v>
      </c>
      <c r="M28" s="27">
        <f t="shared" si="22"/>
        <v>5.8792846497764533</v>
      </c>
      <c r="N28"/>
      <c r="O28" s="51">
        <f t="shared" si="23"/>
        <v>21.855398197503746</v>
      </c>
      <c r="P28" s="27">
        <f t="shared" si="24"/>
        <v>5.8792846497764533</v>
      </c>
      <c r="Q28" s="58">
        <f t="shared" si="25"/>
        <v>0.72493760073414748</v>
      </c>
      <c r="R28" s="156">
        <f t="shared" si="26"/>
        <v>716.77949665773997</v>
      </c>
      <c r="S28" s="156">
        <f t="shared" si="27"/>
        <v>1102.7376871657539</v>
      </c>
      <c r="T28" s="153"/>
      <c r="U28" s="153"/>
      <c r="W28" s="1">
        <v>169</v>
      </c>
      <c r="X28" s="66">
        <v>8</v>
      </c>
      <c r="Y28" s="17">
        <v>0.77500000000000002</v>
      </c>
      <c r="Z28">
        <v>1192</v>
      </c>
      <c r="AA28">
        <v>5916</v>
      </c>
      <c r="AB28" s="36">
        <v>854</v>
      </c>
      <c r="AC28" s="36">
        <v>1076</v>
      </c>
      <c r="AD28" s="27">
        <f t="shared" si="28"/>
        <v>0.1465613478470334</v>
      </c>
      <c r="AE28" s="27">
        <f t="shared" si="29"/>
        <v>5.9746633477153969E-2</v>
      </c>
      <c r="AF28" s="29">
        <f t="shared" si="30"/>
        <v>2.453047800644296</v>
      </c>
      <c r="AG28" s="29">
        <f t="shared" si="31"/>
        <v>0.74940852223319343</v>
      </c>
      <c r="AH28" s="29">
        <f t="shared" si="32"/>
        <v>4.9630872483221475</v>
      </c>
      <c r="AI28"/>
      <c r="AJ28" s="51">
        <f t="shared" si="33"/>
        <v>32.774787258918167</v>
      </c>
      <c r="AK28" s="29">
        <f t="shared" si="34"/>
        <v>4.9630872483221475</v>
      </c>
      <c r="AL28" s="58">
        <f t="shared" si="35"/>
        <v>0.74940852223319343</v>
      </c>
    </row>
    <row r="29" spans="1:38" x14ac:dyDescent="0.2">
      <c r="A29" s="1">
        <v>169</v>
      </c>
      <c r="B29" s="1">
        <v>212</v>
      </c>
      <c r="C29" s="1" t="s">
        <v>148</v>
      </c>
      <c r="D29" s="66">
        <v>8</v>
      </c>
      <c r="E29">
        <v>948</v>
      </c>
      <c r="F29">
        <v>786</v>
      </c>
      <c r="G29">
        <v>4400</v>
      </c>
      <c r="H29" s="17">
        <v>0.68300000000000005</v>
      </c>
      <c r="I29" s="25">
        <f t="shared" si="18"/>
        <v>0.14042739174299179</v>
      </c>
      <c r="J29" s="25">
        <f t="shared" si="19"/>
        <v>5.7606505610436065E-2</v>
      </c>
      <c r="K29" s="27">
        <f t="shared" si="20"/>
        <v>2.4377002259541984</v>
      </c>
      <c r="L29" s="27">
        <f t="shared" si="21"/>
        <v>0.72896907332025829</v>
      </c>
      <c r="M29" s="27">
        <f t="shared" si="22"/>
        <v>5.5979643765903306</v>
      </c>
      <c r="N29"/>
      <c r="O29" s="51">
        <f t="shared" si="23"/>
        <v>24.376109523198096</v>
      </c>
      <c r="P29" s="27">
        <f t="shared" si="24"/>
        <v>5.5979643765903306</v>
      </c>
      <c r="Q29" s="58">
        <f t="shared" si="25"/>
        <v>0.72896907332025829</v>
      </c>
      <c r="R29" s="156">
        <f t="shared" si="26"/>
        <v>752.49940512905596</v>
      </c>
      <c r="S29" s="156">
        <f t="shared" si="27"/>
        <v>1101.7560836442985</v>
      </c>
      <c r="T29" s="153"/>
      <c r="U29" s="153"/>
      <c r="W29" s="1">
        <v>169</v>
      </c>
      <c r="X29" s="66">
        <v>8</v>
      </c>
      <c r="Y29" s="17">
        <v>0.8</v>
      </c>
      <c r="Z29">
        <v>1333</v>
      </c>
      <c r="AA29">
        <v>6380</v>
      </c>
      <c r="AB29" s="36">
        <v>882</v>
      </c>
      <c r="AC29" s="36">
        <v>1111</v>
      </c>
      <c r="AD29" s="27">
        <f t="shared" si="28"/>
        <v>0.14825467205859807</v>
      </c>
      <c r="AE29" s="27">
        <f t="shared" si="29"/>
        <v>6.0696265455119858E-2</v>
      </c>
      <c r="AF29" s="29">
        <f t="shared" si="30"/>
        <v>2.4425666216354087</v>
      </c>
      <c r="AG29" s="29">
        <f t="shared" si="31"/>
        <v>0.75050485087652752</v>
      </c>
      <c r="AH29" s="29">
        <f t="shared" si="32"/>
        <v>4.7861965491372844</v>
      </c>
      <c r="AI29"/>
      <c r="AJ29" s="51">
        <f t="shared" si="33"/>
        <v>35.345358808637236</v>
      </c>
      <c r="AK29" s="29">
        <f t="shared" si="34"/>
        <v>4.7861965491372844</v>
      </c>
      <c r="AL29" s="58">
        <f t="shared" si="35"/>
        <v>0.75050485087652752</v>
      </c>
    </row>
    <row r="30" spans="1:38" x14ac:dyDescent="0.2">
      <c r="A30" s="1">
        <v>169</v>
      </c>
      <c r="B30" s="1">
        <v>212</v>
      </c>
      <c r="C30" s="1" t="s">
        <v>148</v>
      </c>
      <c r="D30" s="66">
        <v>8</v>
      </c>
      <c r="E30">
        <v>953</v>
      </c>
      <c r="F30">
        <v>808</v>
      </c>
      <c r="G30">
        <v>4530</v>
      </c>
      <c r="H30" s="17">
        <v>0.68600000000000005</v>
      </c>
      <c r="I30" s="25">
        <f t="shared" si="18"/>
        <v>0.14306329664671233</v>
      </c>
      <c r="J30" s="25">
        <f t="shared" si="19"/>
        <v>5.8291691354738627E-2</v>
      </c>
      <c r="K30" s="27">
        <f t="shared" si="20"/>
        <v>2.4542656649999999</v>
      </c>
      <c r="L30" s="27">
        <f t="shared" si="21"/>
        <v>0.74077885498954432</v>
      </c>
      <c r="M30" s="27">
        <f t="shared" si="22"/>
        <v>5.6064356435643568</v>
      </c>
      <c r="N30"/>
      <c r="O30" s="51">
        <f t="shared" si="23"/>
        <v>25.096312759110766</v>
      </c>
      <c r="P30" s="27">
        <f t="shared" si="24"/>
        <v>5.6064356435643568</v>
      </c>
      <c r="Q30" s="58">
        <f t="shared" si="25"/>
        <v>0.74077885498954432</v>
      </c>
      <c r="R30" s="156">
        <f t="shared" si="26"/>
        <v>756.468283848091</v>
      </c>
      <c r="S30" s="156">
        <f t="shared" si="27"/>
        <v>1102.7234458426981</v>
      </c>
      <c r="T30" s="153"/>
      <c r="U30" s="153"/>
      <c r="W30" s="1">
        <v>169</v>
      </c>
      <c r="X30" s="66">
        <v>8</v>
      </c>
      <c r="Y30" s="17">
        <v>0.82499999999999996</v>
      </c>
      <c r="Z30">
        <v>1493</v>
      </c>
      <c r="AA30">
        <v>6890</v>
      </c>
      <c r="AB30" s="36">
        <v>909</v>
      </c>
      <c r="AC30" s="36">
        <v>1146</v>
      </c>
      <c r="AD30" s="27">
        <f t="shared" si="28"/>
        <v>0.15047550666151499</v>
      </c>
      <c r="AE30" s="27">
        <f t="shared" si="29"/>
        <v>6.1941248193739119E-2</v>
      </c>
      <c r="AF30" s="29">
        <f t="shared" si="30"/>
        <v>2.4293263544005352</v>
      </c>
      <c r="AG30" s="29">
        <f t="shared" si="31"/>
        <v>0.75200661369759825</v>
      </c>
      <c r="AH30" s="29">
        <f t="shared" si="32"/>
        <v>4.6148693904889484</v>
      </c>
      <c r="AI30"/>
      <c r="AJ30" s="51">
        <f t="shared" si="33"/>
        <v>38.170771503371562</v>
      </c>
      <c r="AK30" s="29">
        <f t="shared" si="34"/>
        <v>4.6148693904889484</v>
      </c>
      <c r="AL30" s="58">
        <f t="shared" si="35"/>
        <v>0.75200661369759825</v>
      </c>
    </row>
    <row r="31" spans="1:38" x14ac:dyDescent="0.2">
      <c r="A31" s="1">
        <v>169</v>
      </c>
      <c r="B31" s="1">
        <v>212</v>
      </c>
      <c r="C31" s="1" t="s">
        <v>148</v>
      </c>
      <c r="D31" s="66">
        <v>8</v>
      </c>
      <c r="E31">
        <v>998</v>
      </c>
      <c r="F31">
        <v>941</v>
      </c>
      <c r="G31">
        <v>5040</v>
      </c>
      <c r="H31" s="17">
        <v>0.71899999999999997</v>
      </c>
      <c r="I31" s="25">
        <f t="shared" si="18"/>
        <v>0.14513938600733262</v>
      </c>
      <c r="J31" s="25">
        <f t="shared" si="19"/>
        <v>5.9111502364779356E-2</v>
      </c>
      <c r="K31" s="27">
        <f t="shared" si="20"/>
        <v>2.4553493009139218</v>
      </c>
      <c r="L31" s="27">
        <f t="shared" si="21"/>
        <v>0.74646391154105951</v>
      </c>
      <c r="M31" s="27">
        <f t="shared" si="22"/>
        <v>5.3560042507970245</v>
      </c>
      <c r="N31"/>
      <c r="O31" s="51">
        <f t="shared" si="23"/>
        <v>27.921725453845092</v>
      </c>
      <c r="P31" s="27">
        <f t="shared" si="24"/>
        <v>5.3560042507970245</v>
      </c>
      <c r="Q31" s="58">
        <f t="shared" si="25"/>
        <v>0.74646391154105951</v>
      </c>
      <c r="R31" s="156">
        <f t="shared" si="26"/>
        <v>792.18819231940699</v>
      </c>
      <c r="S31" s="156">
        <f t="shared" si="27"/>
        <v>1101.7916443941683</v>
      </c>
      <c r="T31" s="153"/>
      <c r="U31" s="153"/>
      <c r="W31" s="1">
        <v>169</v>
      </c>
      <c r="X31" s="66">
        <v>8</v>
      </c>
      <c r="Y31" s="17">
        <v>0.85</v>
      </c>
      <c r="Z31">
        <v>1671</v>
      </c>
      <c r="AA31">
        <v>7441</v>
      </c>
      <c r="AB31" s="36">
        <v>937</v>
      </c>
      <c r="AC31" s="36">
        <v>1180</v>
      </c>
      <c r="AD31" s="27">
        <f t="shared" si="28"/>
        <v>0.15327916206745418</v>
      </c>
      <c r="AE31" s="27">
        <f t="shared" si="29"/>
        <v>6.3504489011965731E-2</v>
      </c>
      <c r="AF31" s="29">
        <f t="shared" si="30"/>
        <v>2.4136744417953317</v>
      </c>
      <c r="AG31" s="29">
        <f t="shared" si="31"/>
        <v>0.75408993097814214</v>
      </c>
      <c r="AH31" s="29">
        <f t="shared" si="32"/>
        <v>4.453022142429683</v>
      </c>
      <c r="AI31"/>
      <c r="AJ31" s="51">
        <f t="shared" si="33"/>
        <v>41.223325218662964</v>
      </c>
      <c r="AK31" s="29">
        <f t="shared" si="34"/>
        <v>4.453022142429683</v>
      </c>
      <c r="AL31" s="58">
        <f t="shared" si="35"/>
        <v>0.75408993097814214</v>
      </c>
    </row>
    <row r="32" spans="1:38" x14ac:dyDescent="0.2">
      <c r="A32" s="1">
        <v>169</v>
      </c>
      <c r="B32" s="1">
        <v>212</v>
      </c>
      <c r="C32" s="1" t="s">
        <v>148</v>
      </c>
      <c r="D32" s="66">
        <v>8</v>
      </c>
      <c r="E32">
        <v>1004</v>
      </c>
      <c r="F32">
        <v>962</v>
      </c>
      <c r="G32">
        <v>5080</v>
      </c>
      <c r="H32" s="17">
        <v>0.72299999999999998</v>
      </c>
      <c r="I32" s="25">
        <f t="shared" si="18"/>
        <v>0.14454800907707629</v>
      </c>
      <c r="J32" s="25">
        <f t="shared" si="19"/>
        <v>5.9353718342967245E-2</v>
      </c>
      <c r="K32" s="27">
        <f t="shared" si="20"/>
        <v>2.4353656874844072</v>
      </c>
      <c r="L32" s="27">
        <f t="shared" si="21"/>
        <v>0.73887867317693057</v>
      </c>
      <c r="M32" s="27">
        <f t="shared" si="22"/>
        <v>5.2806652806652803</v>
      </c>
      <c r="N32"/>
      <c r="O32" s="51">
        <f t="shared" si="23"/>
        <v>28.143326449510528</v>
      </c>
      <c r="P32" s="27">
        <f t="shared" si="24"/>
        <v>5.2806652806652803</v>
      </c>
      <c r="Q32" s="58">
        <f t="shared" si="25"/>
        <v>0.73887867317693057</v>
      </c>
      <c r="R32" s="156">
        <f t="shared" si="26"/>
        <v>796.95084678224919</v>
      </c>
      <c r="S32" s="156">
        <f t="shared" si="27"/>
        <v>1102.283328882779</v>
      </c>
      <c r="T32" s="153"/>
      <c r="U32" s="153"/>
      <c r="W32" s="1">
        <v>169</v>
      </c>
      <c r="X32" s="66">
        <v>8</v>
      </c>
      <c r="Y32" s="17">
        <v>0.875</v>
      </c>
      <c r="Z32">
        <v>1868</v>
      </c>
      <c r="AA32">
        <v>8032</v>
      </c>
      <c r="AB32" s="36">
        <v>964</v>
      </c>
      <c r="AC32" s="36">
        <v>1215</v>
      </c>
      <c r="AD32" s="27">
        <f t="shared" si="28"/>
        <v>0.15605833590120949</v>
      </c>
      <c r="AE32" s="27">
        <f t="shared" si="29"/>
        <v>6.503124012542813E-2</v>
      </c>
      <c r="AF32" s="29">
        <f t="shared" si="30"/>
        <v>2.3997441168308349</v>
      </c>
      <c r="AG32" s="29">
        <f t="shared" si="31"/>
        <v>0.75650414648583253</v>
      </c>
      <c r="AH32" s="29">
        <f t="shared" si="32"/>
        <v>4.299785867237687</v>
      </c>
      <c r="AI32"/>
      <c r="AJ32" s="51">
        <f t="shared" si="33"/>
        <v>44.497479929619793</v>
      </c>
      <c r="AK32" s="29">
        <f t="shared" si="34"/>
        <v>4.299785867237687</v>
      </c>
      <c r="AL32" s="58">
        <f t="shared" si="35"/>
        <v>0.75650414648583253</v>
      </c>
    </row>
    <row r="33" spans="1:38" x14ac:dyDescent="0.2">
      <c r="A33" s="1">
        <v>169</v>
      </c>
      <c r="B33" s="1">
        <v>212</v>
      </c>
      <c r="C33" s="1" t="s">
        <v>148</v>
      </c>
      <c r="D33" s="66">
        <v>8</v>
      </c>
      <c r="E33">
        <v>1047</v>
      </c>
      <c r="F33">
        <v>1074</v>
      </c>
      <c r="G33">
        <v>5500</v>
      </c>
      <c r="H33" s="17">
        <v>0.754</v>
      </c>
      <c r="I33" s="25">
        <f t="shared" si="18"/>
        <v>0.14390807166903585</v>
      </c>
      <c r="J33" s="25">
        <f t="shared" si="19"/>
        <v>5.8430315883742111E-2</v>
      </c>
      <c r="K33" s="27">
        <f t="shared" si="20"/>
        <v>2.4629007988826812</v>
      </c>
      <c r="L33" s="27">
        <f t="shared" si="21"/>
        <v>0.74557680373088508</v>
      </c>
      <c r="M33" s="27">
        <f t="shared" si="22"/>
        <v>5.1210428305400368</v>
      </c>
      <c r="N33"/>
      <c r="O33" s="51">
        <f t="shared" si="23"/>
        <v>30.47013690399762</v>
      </c>
      <c r="P33" s="27">
        <f t="shared" si="24"/>
        <v>5.1210428305400368</v>
      </c>
      <c r="Q33" s="58">
        <f t="shared" si="25"/>
        <v>0.74557680373088508</v>
      </c>
      <c r="R33" s="156">
        <f t="shared" si="26"/>
        <v>831.083203765951</v>
      </c>
      <c r="S33" s="156">
        <f t="shared" si="27"/>
        <v>1102.2323657373356</v>
      </c>
      <c r="T33" s="153"/>
      <c r="U33" s="153"/>
      <c r="W33" s="1">
        <v>169</v>
      </c>
      <c r="X33" s="66">
        <v>8</v>
      </c>
      <c r="Y33" s="17">
        <v>0.9</v>
      </c>
      <c r="Z33">
        <v>2082</v>
      </c>
      <c r="AA33">
        <v>8663</v>
      </c>
      <c r="AB33" s="36">
        <v>992</v>
      </c>
      <c r="AC33" s="36">
        <v>1250</v>
      </c>
      <c r="AD33" s="27">
        <f t="shared" si="28"/>
        <v>0.15902452829810798</v>
      </c>
      <c r="AE33" s="27">
        <f t="shared" si="29"/>
        <v>6.6561742700626536E-2</v>
      </c>
      <c r="AF33" s="29">
        <f t="shared" si="30"/>
        <v>2.3891280763688765</v>
      </c>
      <c r="AG33" s="29">
        <f t="shared" si="31"/>
        <v>0.76028142737161208</v>
      </c>
      <c r="AH33" s="29">
        <f t="shared" si="32"/>
        <v>4.1609029779058595</v>
      </c>
      <c r="AI33"/>
      <c r="AJ33" s="51">
        <f t="shared" si="33"/>
        <v>47.993235636242069</v>
      </c>
      <c r="AK33" s="29">
        <f t="shared" si="34"/>
        <v>4.1609029779058595</v>
      </c>
      <c r="AL33" s="58">
        <f t="shared" si="35"/>
        <v>0.76028142737161208</v>
      </c>
    </row>
    <row r="34" spans="1:38" x14ac:dyDescent="0.2">
      <c r="A34" s="1">
        <v>169</v>
      </c>
      <c r="B34" s="1">
        <v>212</v>
      </c>
      <c r="C34" s="1" t="s">
        <v>148</v>
      </c>
      <c r="D34" s="66">
        <v>8</v>
      </c>
      <c r="E34">
        <v>1098</v>
      </c>
      <c r="F34">
        <v>1294</v>
      </c>
      <c r="G34">
        <v>6240</v>
      </c>
      <c r="H34" s="17">
        <v>0.79100000000000004</v>
      </c>
      <c r="I34" s="25">
        <f t="shared" si="18"/>
        <v>0.14845531030966458</v>
      </c>
      <c r="J34" s="25">
        <f t="shared" si="19"/>
        <v>6.1038134778053942E-2</v>
      </c>
      <c r="K34" s="27">
        <f t="shared" si="20"/>
        <v>2.4321731135703248</v>
      </c>
      <c r="L34" s="27">
        <f t="shared" si="21"/>
        <v>0.74781684415347449</v>
      </c>
      <c r="M34" s="27">
        <f t="shared" si="22"/>
        <v>4.8222565687789798</v>
      </c>
      <c r="N34"/>
      <c r="O34" s="51">
        <f t="shared" si="23"/>
        <v>34.569755323808209</v>
      </c>
      <c r="P34" s="27">
        <f t="shared" si="24"/>
        <v>4.8222565687789798</v>
      </c>
      <c r="Q34" s="58">
        <f t="shared" si="25"/>
        <v>0.74781684415347449</v>
      </c>
      <c r="R34" s="156">
        <f t="shared" si="26"/>
        <v>871.56576670010907</v>
      </c>
      <c r="S34" s="156">
        <f t="shared" si="27"/>
        <v>1101.8530552466611</v>
      </c>
      <c r="T34" s="153"/>
      <c r="U34" s="153"/>
      <c r="W34" s="1"/>
      <c r="X34" s="66"/>
      <c r="Y34" s="17"/>
      <c r="Z34" s="21"/>
      <c r="AB34" s="36"/>
      <c r="AD34" s="27"/>
      <c r="AE34" s="27"/>
      <c r="AG34" s="29"/>
      <c r="AH34" s="29"/>
      <c r="AI34"/>
      <c r="AL34" s="58"/>
    </row>
    <row r="35" spans="1:38" x14ac:dyDescent="0.2">
      <c r="A35" s="1">
        <v>169</v>
      </c>
      <c r="B35" s="1">
        <v>212</v>
      </c>
      <c r="C35" s="1" t="s">
        <v>148</v>
      </c>
      <c r="D35" s="66">
        <v>8</v>
      </c>
      <c r="E35">
        <v>1146</v>
      </c>
      <c r="F35">
        <v>1488</v>
      </c>
      <c r="G35">
        <v>6900</v>
      </c>
      <c r="H35" s="17">
        <v>0.82499999999999996</v>
      </c>
      <c r="I35" s="25">
        <f t="shared" si="18"/>
        <v>0.15069390362328788</v>
      </c>
      <c r="J35" s="25">
        <f t="shared" si="19"/>
        <v>6.1733809318341465E-2</v>
      </c>
      <c r="K35" s="27">
        <f t="shared" si="20"/>
        <v>2.4410271338709673</v>
      </c>
      <c r="L35" s="27">
        <f t="shared" si="21"/>
        <v>0.75617678447008396</v>
      </c>
      <c r="M35" s="27">
        <f t="shared" si="22"/>
        <v>4.637096774193548</v>
      </c>
      <c r="N35"/>
      <c r="O35" s="51">
        <f t="shared" si="23"/>
        <v>38.226171752287925</v>
      </c>
      <c r="P35" s="27">
        <f t="shared" si="24"/>
        <v>4.637096774193548</v>
      </c>
      <c r="Q35" s="58">
        <f t="shared" si="25"/>
        <v>0.75617678447008396</v>
      </c>
      <c r="R35" s="156">
        <f t="shared" si="26"/>
        <v>909.66700240284615</v>
      </c>
      <c r="S35" s="156">
        <f t="shared" si="27"/>
        <v>1102.6266695792076</v>
      </c>
      <c r="T35" s="153"/>
      <c r="U35" s="153"/>
      <c r="W35" s="1"/>
      <c r="X35" s="66"/>
      <c r="Y35" s="17"/>
      <c r="Z35" s="21"/>
      <c r="AB35" s="36"/>
      <c r="AD35" s="27"/>
      <c r="AE35" s="27"/>
      <c r="AG35" s="29"/>
      <c r="AH35" s="29"/>
      <c r="AI35"/>
      <c r="AL35" s="58"/>
    </row>
    <row r="36" spans="1:38" x14ac:dyDescent="0.2">
      <c r="A36" s="1">
        <v>169</v>
      </c>
      <c r="B36" s="1">
        <v>212</v>
      </c>
      <c r="C36" s="1" t="s">
        <v>148</v>
      </c>
      <c r="D36" s="66">
        <v>8</v>
      </c>
      <c r="E36">
        <v>1197</v>
      </c>
      <c r="F36">
        <v>1764</v>
      </c>
      <c r="G36">
        <v>7700</v>
      </c>
      <c r="H36" s="17">
        <v>0.86199999999999999</v>
      </c>
      <c r="I36" s="25">
        <f t="shared" si="18"/>
        <v>0.15414102833716073</v>
      </c>
      <c r="J36" s="25">
        <f t="shared" si="19"/>
        <v>6.4222931807342953E-2</v>
      </c>
      <c r="K36" s="27">
        <f t="shared" si="20"/>
        <v>2.4000933000000004</v>
      </c>
      <c r="L36" s="27">
        <f t="shared" si="21"/>
        <v>0.75195204009405459</v>
      </c>
      <c r="M36" s="27">
        <f t="shared" si="22"/>
        <v>4.3650793650793647</v>
      </c>
      <c r="N36"/>
      <c r="O36" s="51">
        <f t="shared" si="23"/>
        <v>42.658191665596668</v>
      </c>
      <c r="P36" s="27">
        <f t="shared" si="24"/>
        <v>4.3650793650793647</v>
      </c>
      <c r="Q36" s="58">
        <f t="shared" si="25"/>
        <v>0.75195204009405459</v>
      </c>
      <c r="R36" s="156">
        <f t="shared" si="26"/>
        <v>950.14956533700422</v>
      </c>
      <c r="S36" s="156">
        <f t="shared" si="27"/>
        <v>1102.2616767250629</v>
      </c>
      <c r="T36" s="153"/>
      <c r="U36" s="153"/>
      <c r="W36" s="1"/>
      <c r="X36" s="66"/>
      <c r="Y36" s="17"/>
      <c r="Z36" s="21"/>
      <c r="AB36" s="36"/>
      <c r="AD36" s="27"/>
      <c r="AE36" s="27"/>
      <c r="AG36" s="29"/>
      <c r="AH36" s="29"/>
      <c r="AI36"/>
      <c r="AL36" s="58"/>
    </row>
    <row r="37" spans="1:38" x14ac:dyDescent="0.2">
      <c r="A37" s="1">
        <v>169</v>
      </c>
      <c r="B37" s="1">
        <v>212</v>
      </c>
      <c r="C37" s="1" t="s">
        <v>148</v>
      </c>
      <c r="D37" s="66">
        <v>8</v>
      </c>
      <c r="E37">
        <v>1254</v>
      </c>
      <c r="F37">
        <v>2110</v>
      </c>
      <c r="G37">
        <v>8750</v>
      </c>
      <c r="H37" s="17">
        <v>0.90300000000000002</v>
      </c>
      <c r="I37" s="25">
        <f t="shared" si="18"/>
        <v>0.15959850088440997</v>
      </c>
      <c r="J37" s="25">
        <f t="shared" si="19"/>
        <v>6.6813441688189479E-2</v>
      </c>
      <c r="K37" s="27">
        <f t="shared" si="20"/>
        <v>2.3887184502369676</v>
      </c>
      <c r="L37" s="27">
        <f t="shared" si="21"/>
        <v>0.76152165772709823</v>
      </c>
      <c r="M37" s="27">
        <f t="shared" si="22"/>
        <v>4.1469194312796205</v>
      </c>
      <c r="N37"/>
      <c r="O37" s="51">
        <f t="shared" si="23"/>
        <v>48.475217801814395</v>
      </c>
      <c r="P37" s="27">
        <f t="shared" si="24"/>
        <v>4.1469194312796205</v>
      </c>
      <c r="Q37" s="58">
        <f t="shared" si="25"/>
        <v>0.76152165772709823</v>
      </c>
      <c r="R37" s="156">
        <f t="shared" si="26"/>
        <v>995.39478273400448</v>
      </c>
      <c r="S37" s="156">
        <f t="shared" si="27"/>
        <v>1102.3198036921422</v>
      </c>
      <c r="T37" s="153"/>
      <c r="U37" s="153"/>
      <c r="Y37" s="17"/>
      <c r="Z37" s="21"/>
      <c r="AB37" s="36"/>
      <c r="AD37" s="27"/>
      <c r="AE37" s="27"/>
      <c r="AG37" s="29"/>
      <c r="AH37" s="29"/>
      <c r="AI37"/>
      <c r="AL37" s="58"/>
    </row>
    <row r="38" spans="1:38" x14ac:dyDescent="0.2">
      <c r="E38"/>
      <c r="F38"/>
      <c r="G38"/>
      <c r="H38" s="17"/>
      <c r="I38" s="25"/>
      <c r="J38" s="25"/>
      <c r="K38" s="27"/>
      <c r="L38" s="27"/>
      <c r="M38" s="27"/>
      <c r="N38"/>
      <c r="O38" s="51"/>
      <c r="P38" s="27"/>
      <c r="Q38" s="58"/>
      <c r="R38" s="156"/>
      <c r="T38" s="153"/>
      <c r="U38" s="153"/>
      <c r="Y38" s="17"/>
      <c r="Z38" s="21"/>
      <c r="AB38" s="36"/>
      <c r="AD38" s="27"/>
      <c r="AE38" s="27"/>
      <c r="AG38" s="29"/>
      <c r="AH38" s="29"/>
      <c r="AI38"/>
      <c r="AL38" s="58"/>
    </row>
    <row r="39" spans="1:38" x14ac:dyDescent="0.2">
      <c r="E39"/>
      <c r="F39"/>
      <c r="G39"/>
      <c r="H39" s="17"/>
      <c r="I39" s="25"/>
      <c r="J39" s="25"/>
      <c r="K39" s="27"/>
      <c r="L39" s="27"/>
      <c r="M39" s="27"/>
      <c r="N39"/>
      <c r="O39" s="51"/>
      <c r="P39" s="27"/>
      <c r="Q39" s="58"/>
      <c r="R39" s="156"/>
      <c r="T39" s="153"/>
      <c r="U39" s="153"/>
      <c r="Y39" s="17"/>
      <c r="Z39" s="21"/>
      <c r="AB39" s="36"/>
      <c r="AD39" s="27"/>
      <c r="AE39" s="27"/>
      <c r="AG39" s="29"/>
      <c r="AH39" s="29"/>
      <c r="AI39"/>
      <c r="AL39" s="58"/>
    </row>
    <row r="40" spans="1:38" x14ac:dyDescent="0.2">
      <c r="A40" s="1">
        <v>170</v>
      </c>
      <c r="B40" s="1">
        <v>211</v>
      </c>
      <c r="C40" s="1" t="s">
        <v>148</v>
      </c>
      <c r="D40" s="66">
        <v>10</v>
      </c>
      <c r="E40">
        <v>751</v>
      </c>
      <c r="F40">
        <v>456</v>
      </c>
      <c r="G40">
        <v>3136</v>
      </c>
      <c r="H40" s="17">
        <v>0.54600000000000004</v>
      </c>
      <c r="I40" s="25">
        <f t="shared" ref="I40:I53" si="36">0.1515*(G40/1000)/(E40/1000)^2/($D$4/10)^4</f>
        <v>0.15948212276943263</v>
      </c>
      <c r="J40" s="25">
        <f t="shared" ref="J40:J53" si="37">0.5*(F40/1000)/(E40/1000)^3/($D$4/10)^5</f>
        <v>6.7223176368640405E-2</v>
      </c>
      <c r="K40" s="27">
        <f t="shared" ref="K40:K53" si="38">I40/J40</f>
        <v>2.3724276564210522</v>
      </c>
      <c r="L40" s="27">
        <f t="shared" ref="L40:L53" si="39">0.798*I40^1.5/J40</f>
        <v>0.75605235992440767</v>
      </c>
      <c r="M40" s="27">
        <f t="shared" ref="M40:M53" si="40">G40/F40</f>
        <v>6.8771929824561404</v>
      </c>
      <c r="N40"/>
      <c r="O40" s="51">
        <f t="shared" ref="O40:O53" si="41">G40/(PI()*$D$4^2/4)</f>
        <v>17.37351806017028</v>
      </c>
      <c r="P40" s="27">
        <f t="shared" ref="P40:P53" si="42">M40</f>
        <v>6.8771929824561404</v>
      </c>
      <c r="Q40" s="58">
        <f t="shared" ref="Q40:Q53" si="43">L40</f>
        <v>0.75605235992440767</v>
      </c>
      <c r="R40" s="156">
        <f>E40*(PI()/30)*($D$4/2)</f>
        <v>596.1255835990728</v>
      </c>
      <c r="S40" s="156">
        <f>R40/H40</f>
        <v>1091.8050981668</v>
      </c>
      <c r="T40" s="153"/>
      <c r="U40" s="153"/>
      <c r="W40" s="1">
        <v>170</v>
      </c>
      <c r="X40" s="66">
        <v>10</v>
      </c>
      <c r="Y40" s="17">
        <v>0.72499999999999998</v>
      </c>
      <c r="Z40">
        <v>1178</v>
      </c>
      <c r="AA40">
        <v>5915</v>
      </c>
      <c r="AB40">
        <v>791</v>
      </c>
      <c r="AC40">
        <v>997</v>
      </c>
      <c r="AD40" s="27">
        <f t="shared" ref="AD40:AD46" si="44">0.1515*(AA40/1000)/(AC40/1000)^2/($D$4/10)^4</f>
        <v>0.17067906693251486</v>
      </c>
      <c r="AE40" s="27">
        <f t="shared" ref="AE40:AE46" si="45">0.5*(Z40/1000)/(AC40/1000)^3/($D$4/10)^5</f>
        <v>7.4222198353187496E-2</v>
      </c>
      <c r="AF40" s="29">
        <f t="shared" ref="AF40:AF46" si="46">AD40/AE40</f>
        <v>2.2995690065704579</v>
      </c>
      <c r="AG40" s="29">
        <f t="shared" ref="AG40:AG46" si="47">0.798*AD40^1.5/AE40</f>
        <v>0.75812264296144039</v>
      </c>
      <c r="AH40" s="29">
        <f t="shared" ref="AH40:AH46" si="48">AA40/Z40</f>
        <v>5.0212224108658745</v>
      </c>
      <c r="AI40"/>
      <c r="AJ40" s="51">
        <f t="shared" ref="AJ40:AJ46" si="49">AA40/(PI()*$D$4^2/4)</f>
        <v>32.76924723402653</v>
      </c>
      <c r="AK40" s="29">
        <f t="shared" ref="AK40:AK46" si="50">AH40</f>
        <v>5.0212224108658745</v>
      </c>
      <c r="AL40" s="58">
        <f t="shared" ref="AL40:AL46" si="51">AG40</f>
        <v>0.75812264296144039</v>
      </c>
    </row>
    <row r="41" spans="1:38" x14ac:dyDescent="0.2">
      <c r="A41" s="1">
        <v>170</v>
      </c>
      <c r="B41" s="1">
        <v>211</v>
      </c>
      <c r="C41" s="1" t="s">
        <v>148</v>
      </c>
      <c r="D41" s="66">
        <v>10</v>
      </c>
      <c r="E41">
        <v>804</v>
      </c>
      <c r="F41">
        <v>573</v>
      </c>
      <c r="G41">
        <v>3659</v>
      </c>
      <c r="H41" s="17">
        <v>0.58499999999999996</v>
      </c>
      <c r="I41" s="25">
        <f t="shared" si="36"/>
        <v>0.16235517631407351</v>
      </c>
      <c r="J41" s="25">
        <f t="shared" si="37"/>
        <v>6.8843108755177712E-2</v>
      </c>
      <c r="K41" s="27">
        <f t="shared" si="38"/>
        <v>2.3583359213403146</v>
      </c>
      <c r="L41" s="27">
        <f t="shared" si="39"/>
        <v>0.75830099743557866</v>
      </c>
      <c r="M41" s="27">
        <f t="shared" si="40"/>
        <v>6.3856893542757414</v>
      </c>
      <c r="N41"/>
      <c r="O41" s="51">
        <f t="shared" si="41"/>
        <v>20.27095107849587</v>
      </c>
      <c r="P41" s="27">
        <f t="shared" si="42"/>
        <v>6.3856893542757414</v>
      </c>
      <c r="Q41" s="58">
        <f t="shared" si="43"/>
        <v>0.75830099743557866</v>
      </c>
      <c r="R41" s="156">
        <f>E41*(PI()/30)*($D$4/2)</f>
        <v>638.19569802084493</v>
      </c>
      <c r="S41" s="156">
        <f>R41/H41</f>
        <v>1090.9328171296495</v>
      </c>
      <c r="T41" s="153"/>
      <c r="U41" s="153"/>
      <c r="W41" s="1">
        <v>170</v>
      </c>
      <c r="X41" s="66">
        <v>10</v>
      </c>
      <c r="Y41" s="17">
        <v>0.75</v>
      </c>
      <c r="Z41">
        <v>1333</v>
      </c>
      <c r="AA41">
        <v>6457</v>
      </c>
      <c r="AB41">
        <v>819</v>
      </c>
      <c r="AC41">
        <v>1031</v>
      </c>
      <c r="AD41" s="27">
        <f t="shared" si="44"/>
        <v>0.17423254625216564</v>
      </c>
      <c r="AE41" s="27">
        <f t="shared" si="45"/>
        <v>7.5950065269302106E-2</v>
      </c>
      <c r="AF41" s="29">
        <f t="shared" si="46"/>
        <v>2.294040770529632</v>
      </c>
      <c r="AG41" s="29">
        <f t="shared" si="47"/>
        <v>0.7641324889671961</v>
      </c>
      <c r="AH41" s="29">
        <f t="shared" si="48"/>
        <v>4.8439609902475622</v>
      </c>
      <c r="AI41"/>
      <c r="AJ41" s="51">
        <f t="shared" si="49"/>
        <v>35.771940725293206</v>
      </c>
      <c r="AK41" s="29">
        <f t="shared" si="50"/>
        <v>4.8439609902475622</v>
      </c>
      <c r="AL41" s="58">
        <f t="shared" si="51"/>
        <v>0.7641324889671961</v>
      </c>
    </row>
    <row r="42" spans="1:38" x14ac:dyDescent="0.2">
      <c r="A42" s="1">
        <v>170</v>
      </c>
      <c r="B42" s="1">
        <v>211</v>
      </c>
      <c r="C42" s="1" t="s">
        <v>148</v>
      </c>
      <c r="D42" s="66">
        <v>10</v>
      </c>
      <c r="E42">
        <v>849</v>
      </c>
      <c r="F42">
        <v>693</v>
      </c>
      <c r="G42">
        <v>4143</v>
      </c>
      <c r="H42" s="17">
        <v>0.61699999999999999</v>
      </c>
      <c r="I42" s="25">
        <f t="shared" si="36"/>
        <v>0.16486003224999338</v>
      </c>
      <c r="J42" s="25">
        <f t="shared" si="37"/>
        <v>7.071054128183818E-2</v>
      </c>
      <c r="K42" s="27">
        <f t="shared" si="38"/>
        <v>2.3314774468051942</v>
      </c>
      <c r="L42" s="27">
        <f t="shared" si="39"/>
        <v>0.75542577763181862</v>
      </c>
      <c r="M42" s="27">
        <f t="shared" si="40"/>
        <v>5.9783549783549788</v>
      </c>
      <c r="N42"/>
      <c r="O42" s="51">
        <f t="shared" si="41"/>
        <v>22.952323126047663</v>
      </c>
      <c r="P42" s="27">
        <f t="shared" si="42"/>
        <v>5.9783549783549788</v>
      </c>
      <c r="Q42" s="58">
        <f t="shared" si="43"/>
        <v>0.75542577763181862</v>
      </c>
      <c r="R42" s="156">
        <f t="shared" ref="R42:R87" si="52">E42*(PI()/30)*($D$4/2)</f>
        <v>673.9156064921608</v>
      </c>
      <c r="S42" s="156">
        <f t="shared" ref="S42:S87" si="53">R42/H42</f>
        <v>1092.2457155464519</v>
      </c>
      <c r="T42" s="153"/>
      <c r="U42" s="153"/>
      <c r="W42" s="1">
        <v>170</v>
      </c>
      <c r="X42" s="66">
        <v>10</v>
      </c>
      <c r="Y42" s="17">
        <v>0.77500000000000002</v>
      </c>
      <c r="Z42">
        <v>1500</v>
      </c>
      <c r="AA42">
        <v>6980</v>
      </c>
      <c r="AB42">
        <v>846</v>
      </c>
      <c r="AC42">
        <v>1066</v>
      </c>
      <c r="AD42" s="27">
        <f t="shared" si="44"/>
        <v>0.17618009543215649</v>
      </c>
      <c r="AE42" s="27">
        <f t="shared" si="45"/>
        <v>7.732032001719126E-2</v>
      </c>
      <c r="AF42" s="29">
        <f t="shared" si="46"/>
        <v>2.2785743177600004</v>
      </c>
      <c r="AG42" s="29">
        <f t="shared" si="47"/>
        <v>0.7632108044391489</v>
      </c>
      <c r="AH42" s="29">
        <f t="shared" si="48"/>
        <v>4.6533333333333333</v>
      </c>
      <c r="AI42"/>
      <c r="AJ42" s="51">
        <f t="shared" si="49"/>
        <v>38.669373743618799</v>
      </c>
      <c r="AK42" s="29">
        <f t="shared" si="50"/>
        <v>4.6533333333333333</v>
      </c>
      <c r="AL42" s="58">
        <f t="shared" si="51"/>
        <v>0.7632108044391489</v>
      </c>
    </row>
    <row r="43" spans="1:38" x14ac:dyDescent="0.2">
      <c r="A43" s="1">
        <v>170</v>
      </c>
      <c r="B43" s="1">
        <v>211</v>
      </c>
      <c r="C43" s="1" t="s">
        <v>148</v>
      </c>
      <c r="D43" s="66">
        <v>10</v>
      </c>
      <c r="E43">
        <v>900</v>
      </c>
      <c r="F43">
        <v>833</v>
      </c>
      <c r="G43">
        <v>4646</v>
      </c>
      <c r="H43" s="17">
        <v>0.65500000000000003</v>
      </c>
      <c r="I43" s="25">
        <f t="shared" si="36"/>
        <v>0.16451670936479929</v>
      </c>
      <c r="J43" s="25">
        <f t="shared" si="37"/>
        <v>7.1349588208703948E-2</v>
      </c>
      <c r="K43" s="27">
        <f t="shared" si="38"/>
        <v>2.3057835860744302</v>
      </c>
      <c r="L43" s="27">
        <f t="shared" si="39"/>
        <v>0.74632234003436759</v>
      </c>
      <c r="M43" s="27">
        <f t="shared" si="40"/>
        <v>5.5774309723889557</v>
      </c>
      <c r="N43"/>
      <c r="O43" s="51">
        <f t="shared" si="41"/>
        <v>25.738955646540536</v>
      </c>
      <c r="P43" s="27">
        <f t="shared" si="42"/>
        <v>5.5774309723889557</v>
      </c>
      <c r="Q43" s="58">
        <f t="shared" si="43"/>
        <v>0.74632234003436759</v>
      </c>
      <c r="R43" s="156">
        <f t="shared" si="52"/>
        <v>714.39816942631887</v>
      </c>
      <c r="S43" s="156">
        <f t="shared" si="53"/>
        <v>1090.6842281317845</v>
      </c>
      <c r="T43" s="153"/>
      <c r="U43" s="153"/>
      <c r="W43" s="1">
        <v>170</v>
      </c>
      <c r="X43" s="66">
        <v>10</v>
      </c>
      <c r="Y43" s="17">
        <v>0.8</v>
      </c>
      <c r="Z43">
        <v>1684</v>
      </c>
      <c r="AA43">
        <v>7550</v>
      </c>
      <c r="AB43">
        <v>873</v>
      </c>
      <c r="AC43">
        <v>1100</v>
      </c>
      <c r="AD43" s="27">
        <f t="shared" si="44"/>
        <v>0.17896883413803569</v>
      </c>
      <c r="AE43" s="27">
        <f t="shared" si="45"/>
        <v>7.9001989739709982E-2</v>
      </c>
      <c r="AF43" s="29">
        <f t="shared" si="46"/>
        <v>2.26537122327791</v>
      </c>
      <c r="AG43" s="29">
        <f t="shared" si="47"/>
        <v>0.7647702323259632</v>
      </c>
      <c r="AH43" s="29">
        <f t="shared" si="48"/>
        <v>4.4833729216152021</v>
      </c>
      <c r="AI43"/>
      <c r="AJ43" s="51">
        <f t="shared" si="49"/>
        <v>41.827187931851277</v>
      </c>
      <c r="AK43" s="29">
        <f t="shared" si="50"/>
        <v>4.4833729216152021</v>
      </c>
      <c r="AL43" s="58">
        <f t="shared" si="51"/>
        <v>0.7647702323259632</v>
      </c>
    </row>
    <row r="44" spans="1:38" x14ac:dyDescent="0.2">
      <c r="A44" s="1">
        <v>170</v>
      </c>
      <c r="B44" s="1">
        <v>211</v>
      </c>
      <c r="C44" s="1" t="s">
        <v>148</v>
      </c>
      <c r="D44" s="66">
        <v>10</v>
      </c>
      <c r="E44">
        <v>947</v>
      </c>
      <c r="F44">
        <v>980</v>
      </c>
      <c r="G44">
        <v>5218</v>
      </c>
      <c r="H44" s="17">
        <v>0.68899999999999995</v>
      </c>
      <c r="I44" s="25">
        <f t="shared" si="36"/>
        <v>0.16688601498474773</v>
      </c>
      <c r="J44" s="25">
        <f t="shared" si="37"/>
        <v>7.2052679585465948E-2</v>
      </c>
      <c r="K44" s="27">
        <f t="shared" si="38"/>
        <v>2.3161666706204085</v>
      </c>
      <c r="L44" s="27">
        <f t="shared" si="39"/>
        <v>0.75506209970375671</v>
      </c>
      <c r="M44" s="27">
        <f t="shared" si="40"/>
        <v>5.3244897959183675</v>
      </c>
      <c r="N44"/>
      <c r="O44" s="51">
        <f t="shared" si="41"/>
        <v>28.907849884556288</v>
      </c>
      <c r="P44" s="27">
        <f t="shared" si="42"/>
        <v>5.3244897959183675</v>
      </c>
      <c r="Q44" s="58">
        <f t="shared" si="43"/>
        <v>0.75506209970375671</v>
      </c>
      <c r="R44" s="156">
        <f t="shared" si="52"/>
        <v>751.70562938524893</v>
      </c>
      <c r="S44" s="156">
        <f t="shared" si="53"/>
        <v>1091.0096217492728</v>
      </c>
      <c r="T44" s="153"/>
      <c r="U44" s="153"/>
      <c r="W44" s="1">
        <v>170</v>
      </c>
      <c r="X44" s="66">
        <v>10</v>
      </c>
      <c r="Y44" s="17">
        <v>0.82499999999999996</v>
      </c>
      <c r="Z44">
        <v>1888</v>
      </c>
      <c r="AA44">
        <v>8166</v>
      </c>
      <c r="AB44">
        <v>900</v>
      </c>
      <c r="AC44">
        <v>1134</v>
      </c>
      <c r="AD44" s="27">
        <f t="shared" si="44"/>
        <v>0.18213738379904318</v>
      </c>
      <c r="AE44" s="27">
        <f t="shared" si="45"/>
        <v>8.0841958097251726E-2</v>
      </c>
      <c r="AF44" s="29">
        <f t="shared" si="46"/>
        <v>2.2530055937033899</v>
      </c>
      <c r="AG44" s="29">
        <f t="shared" si="47"/>
        <v>0.76729913462393495</v>
      </c>
      <c r="AH44" s="29">
        <f t="shared" si="48"/>
        <v>4.3252118644067794</v>
      </c>
      <c r="AI44"/>
      <c r="AJ44" s="51">
        <f t="shared" si="49"/>
        <v>45.239843265099012</v>
      </c>
      <c r="AK44" s="29">
        <f t="shared" si="50"/>
        <v>4.3252118644067794</v>
      </c>
      <c r="AL44" s="58">
        <f t="shared" si="51"/>
        <v>0.76729913462393495</v>
      </c>
    </row>
    <row r="45" spans="1:38" x14ac:dyDescent="0.2">
      <c r="A45" s="1">
        <v>170</v>
      </c>
      <c r="B45" s="1">
        <v>211</v>
      </c>
      <c r="C45" s="1" t="s">
        <v>148</v>
      </c>
      <c r="D45" s="66">
        <v>10</v>
      </c>
      <c r="E45">
        <v>1002</v>
      </c>
      <c r="F45">
        <v>1203</v>
      </c>
      <c r="G45">
        <v>6040</v>
      </c>
      <c r="H45" s="17">
        <v>0.72899999999999998</v>
      </c>
      <c r="I45" s="25">
        <f t="shared" si="36"/>
        <v>0.17255093749190106</v>
      </c>
      <c r="J45" s="25">
        <f t="shared" si="37"/>
        <v>7.4668333852982591E-2</v>
      </c>
      <c r="K45" s="27">
        <f t="shared" si="38"/>
        <v>2.3108984570573567</v>
      </c>
      <c r="L45" s="27">
        <f t="shared" si="39"/>
        <v>0.76602406880856189</v>
      </c>
      <c r="M45" s="27">
        <f t="shared" si="40"/>
        <v>5.0207813798836245</v>
      </c>
      <c r="N45" s="97" t="s">
        <v>149</v>
      </c>
      <c r="O45" s="51">
        <f t="shared" si="41"/>
        <v>33.461750345481022</v>
      </c>
      <c r="P45" s="27">
        <f t="shared" si="42"/>
        <v>5.0207813798836245</v>
      </c>
      <c r="Q45" s="58">
        <f t="shared" si="43"/>
        <v>0.76602406880856189</v>
      </c>
      <c r="R45" s="156">
        <f t="shared" si="52"/>
        <v>795.36329529463512</v>
      </c>
      <c r="S45" s="156">
        <f t="shared" si="53"/>
        <v>1091.0333268787863</v>
      </c>
      <c r="T45" s="153"/>
      <c r="U45" s="153"/>
      <c r="W45" s="1">
        <v>170</v>
      </c>
      <c r="X45" s="66">
        <v>10</v>
      </c>
      <c r="Y45" s="17">
        <v>0.85</v>
      </c>
      <c r="Z45">
        <v>2123</v>
      </c>
      <c r="AA45">
        <v>8854</v>
      </c>
      <c r="AB45">
        <v>928</v>
      </c>
      <c r="AC45">
        <v>1169</v>
      </c>
      <c r="AD45" s="27">
        <f t="shared" si="44"/>
        <v>0.18583449121475365</v>
      </c>
      <c r="AE45" s="27">
        <f t="shared" si="45"/>
        <v>8.2981342848647374E-2</v>
      </c>
      <c r="AF45" s="29">
        <f t="shared" si="46"/>
        <v>2.2394731735506355</v>
      </c>
      <c r="AG45" s="29">
        <f t="shared" si="47"/>
        <v>0.77039227138626964</v>
      </c>
      <c r="AH45" s="29">
        <f t="shared" si="48"/>
        <v>4.1705134243994344</v>
      </c>
      <c r="AI45"/>
      <c r="AJ45" s="51">
        <f t="shared" si="49"/>
        <v>49.05138039054453</v>
      </c>
      <c r="AK45" s="29">
        <f t="shared" si="50"/>
        <v>4.1705134243994344</v>
      </c>
      <c r="AL45" s="58">
        <f t="shared" si="51"/>
        <v>0.77039227138626964</v>
      </c>
    </row>
    <row r="46" spans="1:38" x14ac:dyDescent="0.2">
      <c r="A46" s="1">
        <v>170</v>
      </c>
      <c r="B46" s="1">
        <v>211</v>
      </c>
      <c r="C46" s="1" t="s">
        <v>148</v>
      </c>
      <c r="D46" s="66">
        <v>10</v>
      </c>
      <c r="E46">
        <v>1008</v>
      </c>
      <c r="F46">
        <v>1218</v>
      </c>
      <c r="G46">
        <v>6040</v>
      </c>
      <c r="H46" s="17">
        <v>0.73299999999999998</v>
      </c>
      <c r="I46" s="25">
        <f t="shared" si="36"/>
        <v>0.17050287328910244</v>
      </c>
      <c r="J46" s="25">
        <f t="shared" si="37"/>
        <v>7.4257391582556703E-2</v>
      </c>
      <c r="K46" s="27">
        <f t="shared" si="38"/>
        <v>2.2961064165517242</v>
      </c>
      <c r="L46" s="27">
        <f t="shared" si="39"/>
        <v>0.75659027485771768</v>
      </c>
      <c r="M46" s="27">
        <f t="shared" si="40"/>
        <v>4.9589490968801311</v>
      </c>
      <c r="N46" s="97" t="s">
        <v>149</v>
      </c>
      <c r="O46" s="51">
        <f t="shared" si="41"/>
        <v>33.461750345481022</v>
      </c>
      <c r="P46" s="27">
        <f t="shared" si="42"/>
        <v>4.9589490968801311</v>
      </c>
      <c r="Q46" s="58">
        <f t="shared" si="43"/>
        <v>0.75659027485771768</v>
      </c>
      <c r="R46" s="156">
        <f t="shared" si="52"/>
        <v>800.1259497574772</v>
      </c>
      <c r="S46" s="156">
        <f t="shared" si="53"/>
        <v>1091.577011947445</v>
      </c>
      <c r="T46" s="153"/>
      <c r="U46" s="153"/>
      <c r="W46" s="1">
        <v>170</v>
      </c>
      <c r="X46" s="66">
        <v>10</v>
      </c>
      <c r="Y46" s="17">
        <v>0.875</v>
      </c>
      <c r="Z46">
        <v>2384</v>
      </c>
      <c r="AA46">
        <v>9602</v>
      </c>
      <c r="AB46">
        <v>955</v>
      </c>
      <c r="AC46">
        <v>1203</v>
      </c>
      <c r="AD46" s="27">
        <f t="shared" si="44"/>
        <v>0.19030328039879099</v>
      </c>
      <c r="AE46" s="27">
        <f t="shared" si="45"/>
        <v>8.5503396521109026E-2</v>
      </c>
      <c r="AF46" s="29">
        <f t="shared" si="46"/>
        <v>2.2256809453389264</v>
      </c>
      <c r="AG46" s="29">
        <f t="shared" si="47"/>
        <v>0.77479879454205869</v>
      </c>
      <c r="AH46" s="29">
        <f t="shared" si="48"/>
        <v>4.0276845637583891</v>
      </c>
      <c r="AI46"/>
      <c r="AJ46" s="51">
        <f t="shared" si="49"/>
        <v>53.195319009488209</v>
      </c>
      <c r="AK46" s="29">
        <f t="shared" si="50"/>
        <v>4.0276845637583891</v>
      </c>
      <c r="AL46" s="58">
        <f t="shared" si="51"/>
        <v>0.77479879454205869</v>
      </c>
    </row>
    <row r="47" spans="1:38" x14ac:dyDescent="0.2">
      <c r="A47" s="1">
        <v>170</v>
      </c>
      <c r="B47" s="1">
        <v>211</v>
      </c>
      <c r="C47" s="1" t="s">
        <v>148</v>
      </c>
      <c r="D47" s="66">
        <v>10</v>
      </c>
      <c r="E47">
        <v>1050</v>
      </c>
      <c r="F47">
        <v>1432</v>
      </c>
      <c r="G47">
        <v>6776</v>
      </c>
      <c r="H47" s="17">
        <v>0.76400000000000001</v>
      </c>
      <c r="I47" s="25">
        <f t="shared" si="36"/>
        <v>0.17628307877573721</v>
      </c>
      <c r="J47" s="25">
        <f t="shared" si="37"/>
        <v>7.7241218917925084E-2</v>
      </c>
      <c r="K47" s="27">
        <f t="shared" si="38"/>
        <v>2.282241026815643</v>
      </c>
      <c r="L47" s="27">
        <f t="shared" si="39"/>
        <v>0.76466236023324585</v>
      </c>
      <c r="M47" s="27">
        <f t="shared" si="40"/>
        <v>4.7318435754189947</v>
      </c>
      <c r="N47" s="59" t="s">
        <v>149</v>
      </c>
      <c r="O47" s="51">
        <f t="shared" si="41"/>
        <v>37.53920866572507</v>
      </c>
      <c r="P47" s="27">
        <f t="shared" si="42"/>
        <v>4.7318435754189947</v>
      </c>
      <c r="Q47" s="58">
        <f t="shared" si="43"/>
        <v>0.76466236023324585</v>
      </c>
      <c r="R47" s="156">
        <f t="shared" si="52"/>
        <v>833.46453099737209</v>
      </c>
      <c r="S47" s="156">
        <f t="shared" si="53"/>
        <v>1090.9221609913247</v>
      </c>
      <c r="T47" s="153"/>
      <c r="U47" s="153"/>
      <c r="W47" s="1"/>
      <c r="X47" s="66"/>
      <c r="Y47" s="17"/>
      <c r="Z47" s="21"/>
      <c r="AB47" s="36"/>
      <c r="AD47" s="27"/>
      <c r="AE47" s="27"/>
      <c r="AG47" s="29"/>
      <c r="AH47" s="29"/>
      <c r="AI47"/>
      <c r="AL47" s="58"/>
    </row>
    <row r="48" spans="1:38" x14ac:dyDescent="0.2">
      <c r="A48" s="1">
        <v>170</v>
      </c>
      <c r="B48" s="1">
        <v>211</v>
      </c>
      <c r="C48" s="1" t="s">
        <v>148</v>
      </c>
      <c r="D48" s="66">
        <v>10</v>
      </c>
      <c r="E48">
        <v>1051</v>
      </c>
      <c r="F48">
        <v>1428</v>
      </c>
      <c r="G48">
        <v>6776</v>
      </c>
      <c r="H48" s="17">
        <v>0.76400000000000001</v>
      </c>
      <c r="I48" s="25">
        <f t="shared" si="36"/>
        <v>0.17594778055628257</v>
      </c>
      <c r="J48" s="25">
        <f t="shared" si="37"/>
        <v>7.6805807098303078E-2</v>
      </c>
      <c r="K48" s="27">
        <f t="shared" si="38"/>
        <v>2.2908135101176472</v>
      </c>
      <c r="L48" s="27">
        <f t="shared" si="39"/>
        <v>0.76680427160644826</v>
      </c>
      <c r="M48" s="27">
        <f t="shared" si="40"/>
        <v>4.7450980392156863</v>
      </c>
      <c r="N48" s="59" t="s">
        <v>149</v>
      </c>
      <c r="O48" s="51">
        <f t="shared" si="41"/>
        <v>37.53920866572507</v>
      </c>
      <c r="P48" s="27">
        <f t="shared" si="42"/>
        <v>4.7450980392156863</v>
      </c>
      <c r="Q48" s="58">
        <f t="shared" si="43"/>
        <v>0.76680427160644826</v>
      </c>
      <c r="R48" s="156">
        <f t="shared" si="52"/>
        <v>834.25830674117913</v>
      </c>
      <c r="S48" s="156">
        <f t="shared" si="53"/>
        <v>1091.961134477983</v>
      </c>
      <c r="T48" s="153"/>
      <c r="U48" s="153"/>
      <c r="W48" s="1"/>
      <c r="X48" s="66"/>
      <c r="Y48" s="17"/>
      <c r="Z48" s="21"/>
      <c r="AB48" s="36"/>
      <c r="AD48" s="27"/>
      <c r="AE48" s="27"/>
      <c r="AG48" s="29"/>
      <c r="AH48" s="29"/>
      <c r="AI48"/>
      <c r="AL48" s="58"/>
    </row>
    <row r="49" spans="1:38" x14ac:dyDescent="0.2">
      <c r="A49" s="1">
        <v>170</v>
      </c>
      <c r="B49" s="1">
        <v>211</v>
      </c>
      <c r="C49" s="1" t="s">
        <v>148</v>
      </c>
      <c r="D49" s="66">
        <v>10</v>
      </c>
      <c r="E49">
        <v>1101</v>
      </c>
      <c r="F49">
        <v>1678</v>
      </c>
      <c r="G49">
        <v>7512</v>
      </c>
      <c r="H49" s="17">
        <v>0.80100000000000005</v>
      </c>
      <c r="I49" s="25">
        <f t="shared" si="36"/>
        <v>0.17774474468745854</v>
      </c>
      <c r="J49" s="25">
        <f t="shared" si="37"/>
        <v>7.8506207425385402E-2</v>
      </c>
      <c r="K49" s="27">
        <f t="shared" si="38"/>
        <v>2.264085229902264</v>
      </c>
      <c r="L49" s="27">
        <f t="shared" si="39"/>
        <v>0.76171769996237104</v>
      </c>
      <c r="M49" s="27">
        <f t="shared" si="40"/>
        <v>4.4767580452920139</v>
      </c>
      <c r="N49" s="97" t="s">
        <v>149</v>
      </c>
      <c r="O49" s="51">
        <f t="shared" si="41"/>
        <v>41.616666985969111</v>
      </c>
      <c r="P49" s="27">
        <f t="shared" si="42"/>
        <v>4.4767580452920139</v>
      </c>
      <c r="Q49" s="58">
        <f t="shared" si="43"/>
        <v>0.76171769996237104</v>
      </c>
      <c r="R49" s="156">
        <f t="shared" si="52"/>
        <v>873.94709393153016</v>
      </c>
      <c r="S49" s="156">
        <f t="shared" si="53"/>
        <v>1091.0700298770664</v>
      </c>
      <c r="T49" s="153"/>
      <c r="U49" s="153"/>
      <c r="W49" s="1"/>
      <c r="X49" s="66"/>
      <c r="Y49" s="17"/>
      <c r="Z49" s="21"/>
      <c r="AB49" s="36"/>
      <c r="AD49" s="27"/>
      <c r="AE49" s="27"/>
      <c r="AG49" s="29"/>
      <c r="AH49" s="29"/>
      <c r="AI49"/>
      <c r="AL49" s="58"/>
    </row>
    <row r="50" spans="1:38" x14ac:dyDescent="0.2">
      <c r="A50" s="1">
        <v>170</v>
      </c>
      <c r="B50" s="1">
        <v>211</v>
      </c>
      <c r="C50" s="1" t="s">
        <v>148</v>
      </c>
      <c r="D50" s="66">
        <v>10</v>
      </c>
      <c r="E50">
        <v>1101</v>
      </c>
      <c r="F50">
        <v>1690</v>
      </c>
      <c r="G50">
        <v>7550</v>
      </c>
      <c r="H50" s="17">
        <v>0.80100000000000005</v>
      </c>
      <c r="I50" s="25">
        <f t="shared" si="36"/>
        <v>0.17864387944492971</v>
      </c>
      <c r="J50" s="25">
        <f t="shared" si="37"/>
        <v>7.906763441531664E-2</v>
      </c>
      <c r="K50" s="27">
        <f t="shared" si="38"/>
        <v>2.2593806020118339</v>
      </c>
      <c r="L50" s="27">
        <f t="shared" si="39"/>
        <v>0.76205507173782372</v>
      </c>
      <c r="M50" s="27">
        <f t="shared" si="40"/>
        <v>4.4674556213017755</v>
      </c>
      <c r="N50" s="97" t="s">
        <v>149</v>
      </c>
      <c r="O50" s="51">
        <f t="shared" si="41"/>
        <v>41.827187931851277</v>
      </c>
      <c r="P50" s="27">
        <f t="shared" si="42"/>
        <v>4.4674556213017755</v>
      </c>
      <c r="Q50" s="58">
        <f t="shared" si="43"/>
        <v>0.76205507173782372</v>
      </c>
      <c r="R50" s="156">
        <f t="shared" si="52"/>
        <v>873.94709393153016</v>
      </c>
      <c r="S50" s="156">
        <f t="shared" si="53"/>
        <v>1091.0700298770664</v>
      </c>
      <c r="T50" s="153"/>
      <c r="U50" s="153"/>
      <c r="AD50" s="27"/>
      <c r="AE50" s="27"/>
      <c r="AG50" s="29"/>
      <c r="AH50" s="29"/>
      <c r="AI50"/>
      <c r="AL50" s="58"/>
    </row>
    <row r="51" spans="1:38" x14ac:dyDescent="0.2">
      <c r="A51" s="1">
        <v>170</v>
      </c>
      <c r="B51" s="1">
        <v>211</v>
      </c>
      <c r="C51" s="1" t="s">
        <v>148</v>
      </c>
      <c r="D51" s="66">
        <v>10</v>
      </c>
      <c r="E51">
        <v>1149</v>
      </c>
      <c r="F51">
        <v>1974</v>
      </c>
      <c r="G51">
        <v>8422</v>
      </c>
      <c r="H51" s="17">
        <v>0.83599999999999997</v>
      </c>
      <c r="I51" s="25">
        <f t="shared" si="36"/>
        <v>0.18297468465894498</v>
      </c>
      <c r="J51" s="25">
        <f t="shared" si="37"/>
        <v>8.1257051629719218E-2</v>
      </c>
      <c r="K51" s="27">
        <f t="shared" si="38"/>
        <v>2.2518006866990881</v>
      </c>
      <c r="L51" s="27">
        <f t="shared" si="39"/>
        <v>0.76864948806405931</v>
      </c>
      <c r="M51" s="27">
        <f t="shared" si="40"/>
        <v>4.2664640324214789</v>
      </c>
      <c r="N51"/>
      <c r="O51" s="51">
        <f t="shared" si="41"/>
        <v>46.658089637357811</v>
      </c>
      <c r="P51" s="27">
        <f t="shared" si="42"/>
        <v>4.2664640324214789</v>
      </c>
      <c r="Q51" s="58">
        <f t="shared" si="43"/>
        <v>0.76864948806405931</v>
      </c>
      <c r="R51" s="156">
        <f t="shared" si="52"/>
        <v>912.04832963426725</v>
      </c>
      <c r="S51" s="156">
        <f t="shared" si="53"/>
        <v>1090.9669014763963</v>
      </c>
      <c r="T51" s="153"/>
      <c r="U51" s="153"/>
      <c r="W51" s="1"/>
      <c r="X51" s="66"/>
      <c r="Y51" s="17"/>
      <c r="Z51" s="21"/>
      <c r="AB51" s="36"/>
      <c r="AD51" s="27"/>
      <c r="AE51" s="27"/>
      <c r="AG51" s="29"/>
      <c r="AH51" s="29"/>
      <c r="AI51"/>
      <c r="AL51" s="58"/>
    </row>
    <row r="52" spans="1:38" x14ac:dyDescent="0.2">
      <c r="A52" s="1">
        <v>170</v>
      </c>
      <c r="B52" s="1">
        <v>211</v>
      </c>
      <c r="C52" s="1" t="s">
        <v>148</v>
      </c>
      <c r="D52" s="66">
        <v>10</v>
      </c>
      <c r="E52">
        <v>1197</v>
      </c>
      <c r="F52">
        <v>2356</v>
      </c>
      <c r="G52">
        <v>9583</v>
      </c>
      <c r="H52" s="17">
        <v>0.871</v>
      </c>
      <c r="I52" s="25">
        <f t="shared" si="36"/>
        <v>0.1918355161759755</v>
      </c>
      <c r="J52" s="25">
        <f t="shared" si="37"/>
        <v>8.5776205973979586E-2</v>
      </c>
      <c r="K52" s="27">
        <f t="shared" si="38"/>
        <v>2.2364653926774198</v>
      </c>
      <c r="L52" s="27">
        <f t="shared" si="39"/>
        <v>0.78168104538632044</v>
      </c>
      <c r="M52" s="27">
        <f t="shared" si="40"/>
        <v>4.0674872665534805</v>
      </c>
      <c r="N52"/>
      <c r="O52" s="51">
        <f t="shared" si="41"/>
        <v>53.090058536547126</v>
      </c>
      <c r="P52" s="27">
        <f t="shared" si="42"/>
        <v>4.0674872665534805</v>
      </c>
      <c r="Q52" s="58">
        <f t="shared" si="43"/>
        <v>0.78168104538632044</v>
      </c>
      <c r="R52" s="156">
        <f t="shared" si="52"/>
        <v>950.14956533700422</v>
      </c>
      <c r="S52" s="156">
        <f t="shared" si="53"/>
        <v>1090.8720612365146</v>
      </c>
      <c r="T52" s="153"/>
      <c r="U52" s="153"/>
      <c r="W52" s="1"/>
      <c r="X52" s="66"/>
      <c r="Y52" s="17"/>
      <c r="Z52" s="21"/>
      <c r="AB52" s="36"/>
      <c r="AD52" s="27"/>
      <c r="AE52" s="27"/>
      <c r="AG52" s="29"/>
      <c r="AH52" s="29"/>
      <c r="AI52"/>
      <c r="AL52" s="58"/>
    </row>
    <row r="53" spans="1:38" x14ac:dyDescent="0.2">
      <c r="A53" s="1">
        <v>170</v>
      </c>
      <c r="B53" s="1">
        <v>211</v>
      </c>
      <c r="C53" s="1" t="s">
        <v>148</v>
      </c>
      <c r="D53" s="66">
        <v>10</v>
      </c>
      <c r="E53">
        <v>1230</v>
      </c>
      <c r="F53">
        <v>2597</v>
      </c>
      <c r="G53">
        <v>10164</v>
      </c>
      <c r="H53" s="17">
        <v>0.89500000000000002</v>
      </c>
      <c r="I53" s="25">
        <f t="shared" si="36"/>
        <v>0.19269491805497746</v>
      </c>
      <c r="J53" s="25">
        <f t="shared" si="37"/>
        <v>8.7142620004536639E-2</v>
      </c>
      <c r="K53" s="27">
        <f t="shared" si="38"/>
        <v>2.2112591754177897</v>
      </c>
      <c r="L53" s="27">
        <f t="shared" si="39"/>
        <v>0.77460031616553915</v>
      </c>
      <c r="M53" s="27">
        <f t="shared" si="40"/>
        <v>3.9137466307277626</v>
      </c>
      <c r="N53"/>
      <c r="O53" s="51">
        <f t="shared" si="41"/>
        <v>56.308812998587598</v>
      </c>
      <c r="P53" s="27">
        <f t="shared" si="42"/>
        <v>3.9137466307277626</v>
      </c>
      <c r="Q53" s="58">
        <f t="shared" si="43"/>
        <v>0.77460031616553915</v>
      </c>
      <c r="R53" s="156">
        <f t="shared" si="52"/>
        <v>976.34416488263582</v>
      </c>
      <c r="S53" s="156">
        <f t="shared" si="53"/>
        <v>1090.8873350643976</v>
      </c>
      <c r="T53" s="153"/>
      <c r="U53" s="153"/>
      <c r="W53" s="1"/>
      <c r="X53" s="66"/>
      <c r="Y53" s="17"/>
      <c r="Z53" s="21"/>
      <c r="AB53" s="36"/>
      <c r="AD53" s="27"/>
      <c r="AE53" s="27"/>
      <c r="AG53" s="29"/>
      <c r="AH53" s="29"/>
      <c r="AI53"/>
      <c r="AL53" s="58"/>
    </row>
    <row r="54" spans="1:38" x14ac:dyDescent="0.2">
      <c r="E54"/>
      <c r="F54"/>
      <c r="G54"/>
      <c r="H54" s="17"/>
      <c r="I54" s="25"/>
      <c r="J54" s="25"/>
      <c r="K54" s="27"/>
      <c r="L54" s="27"/>
      <c r="M54" s="27"/>
      <c r="N54"/>
      <c r="O54" s="51"/>
      <c r="P54" s="27"/>
      <c r="Q54" s="58"/>
      <c r="R54" s="156"/>
      <c r="T54" s="153"/>
      <c r="U54" s="153"/>
      <c r="W54" s="1"/>
      <c r="X54" s="66"/>
      <c r="Y54" s="17"/>
      <c r="Z54" s="21"/>
      <c r="AB54" s="36"/>
      <c r="AD54" s="27"/>
      <c r="AE54" s="27"/>
      <c r="AG54" s="29"/>
      <c r="AH54" s="29"/>
      <c r="AI54"/>
      <c r="AL54" s="58"/>
    </row>
    <row r="55" spans="1:38" x14ac:dyDescent="0.2">
      <c r="E55"/>
      <c r="F55"/>
      <c r="G55"/>
      <c r="H55" s="17"/>
      <c r="I55" s="25"/>
      <c r="J55" s="25"/>
      <c r="K55" s="27"/>
      <c r="L55" s="27"/>
      <c r="M55" s="27"/>
      <c r="N55"/>
      <c r="O55" s="51"/>
      <c r="P55" s="27"/>
      <c r="Q55" s="58"/>
      <c r="R55" s="156"/>
      <c r="T55" s="153"/>
      <c r="U55" s="153"/>
      <c r="W55" s="1"/>
      <c r="X55" s="66"/>
      <c r="Y55" s="17"/>
      <c r="Z55" s="21"/>
      <c r="AB55" s="36"/>
      <c r="AD55" s="27"/>
      <c r="AE55" s="27"/>
      <c r="AG55" s="29"/>
      <c r="AH55" s="29"/>
      <c r="AI55"/>
      <c r="AL55" s="58"/>
    </row>
    <row r="56" spans="1:38" x14ac:dyDescent="0.2">
      <c r="A56" s="1">
        <v>171</v>
      </c>
      <c r="B56" s="1">
        <v>210</v>
      </c>
      <c r="C56" s="1" t="s">
        <v>148</v>
      </c>
      <c r="D56" s="66">
        <v>12</v>
      </c>
      <c r="E56">
        <v>758</v>
      </c>
      <c r="F56">
        <v>596</v>
      </c>
      <c r="G56">
        <v>3686</v>
      </c>
      <c r="H56" s="17">
        <v>0.55100000000000005</v>
      </c>
      <c r="I56" s="25">
        <f t="shared" ref="I56:I66" si="54">0.1515*(G56/1000)/(E56/1000)^2/($D$4/10)^4</f>
        <v>0.18400632315583118</v>
      </c>
      <c r="J56" s="25">
        <f t="shared" ref="J56:J66" si="55">0.5*(F56/1000)/(E56/1000)^3/($D$4/10)^5</f>
        <v>8.5450112867749645E-2</v>
      </c>
      <c r="K56" s="27">
        <f t="shared" ref="K56:K66" si="56">I56/J56</f>
        <v>2.1533771809127518</v>
      </c>
      <c r="L56" s="27">
        <f t="shared" ref="L56:L66" si="57">0.798*I56^1.5/J56</f>
        <v>0.73712199711224058</v>
      </c>
      <c r="M56" s="27">
        <f t="shared" ref="M56:M66" si="58">G56/F56</f>
        <v>6.1845637583892614</v>
      </c>
      <c r="N56"/>
      <c r="O56" s="51">
        <f t="shared" ref="O56:O66" si="59">G56/(PI()*$D$4^2/4)</f>
        <v>20.420531750570042</v>
      </c>
      <c r="P56" s="27">
        <f t="shared" ref="P56:P66" si="60">M56</f>
        <v>6.1845637583892614</v>
      </c>
      <c r="Q56" s="58">
        <f t="shared" ref="Q56:Q66" si="61">L56</f>
        <v>0.73712199711224058</v>
      </c>
      <c r="R56" s="156">
        <f t="shared" si="52"/>
        <v>601.68201380572191</v>
      </c>
      <c r="S56" s="156">
        <f t="shared" si="53"/>
        <v>1091.9818762354298</v>
      </c>
      <c r="T56" s="153"/>
      <c r="U56" s="153"/>
      <c r="W56" s="1">
        <v>171</v>
      </c>
      <c r="X56" s="66">
        <v>12</v>
      </c>
      <c r="Y56" s="17">
        <v>0.72499999999999998</v>
      </c>
      <c r="Z56">
        <v>1483</v>
      </c>
      <c r="AA56">
        <v>6764</v>
      </c>
      <c r="AB56">
        <v>791</v>
      </c>
      <c r="AC56">
        <v>997</v>
      </c>
      <c r="AD56" s="27">
        <f t="shared" ref="AD56:AD61" si="62">0.1515*(AA56/1000)/(AC56/1000)^2/($D$4/10)^4</f>
        <v>0.19517721195799331</v>
      </c>
      <c r="AE56" s="27">
        <f t="shared" ref="AE56:AE61" si="63">0.5*(Z56/1000)/(AC56/1000)^3/($D$4/10)^5</f>
        <v>9.3439321016788673E-2</v>
      </c>
      <c r="AF56" s="29">
        <f t="shared" ref="AF56:AF61" si="64">AD56/AE56</f>
        <v>2.0888123954039104</v>
      </c>
      <c r="AG56" s="29">
        <f t="shared" ref="AG56:AG61" si="65">0.798*AD56^1.5/AE56</f>
        <v>0.73640526069859402</v>
      </c>
      <c r="AH56" s="29">
        <f t="shared" ref="AH56:AH61" si="66">AA56/Z56</f>
        <v>4.5610249494268373</v>
      </c>
      <c r="AI56"/>
      <c r="AJ56" s="51">
        <f t="shared" ref="AJ56:AJ61" si="67">AA56/(PI()*$D$4^2/4)</f>
        <v>37.472728367025432</v>
      </c>
      <c r="AK56" s="29">
        <f t="shared" ref="AK56:AK61" si="68">AH56</f>
        <v>4.5610249494268373</v>
      </c>
      <c r="AL56" s="58">
        <f t="shared" ref="AL56:AL61" si="69">AG56</f>
        <v>0.73640526069859402</v>
      </c>
    </row>
    <row r="57" spans="1:38" x14ac:dyDescent="0.2">
      <c r="A57" s="1">
        <v>171</v>
      </c>
      <c r="B57" s="1">
        <v>210</v>
      </c>
      <c r="C57" s="1" t="s">
        <v>148</v>
      </c>
      <c r="D57" s="66">
        <v>12</v>
      </c>
      <c r="E57">
        <v>805</v>
      </c>
      <c r="F57">
        <v>718</v>
      </c>
      <c r="G57">
        <v>4132</v>
      </c>
      <c r="H57" s="17">
        <v>0.58499999999999996</v>
      </c>
      <c r="I57" s="25">
        <f t="shared" si="54"/>
        <v>0.18288765010478755</v>
      </c>
      <c r="J57" s="25">
        <f t="shared" si="55"/>
        <v>8.5943057690557781E-2</v>
      </c>
      <c r="K57" s="27">
        <f t="shared" si="56"/>
        <v>2.1280095800557102</v>
      </c>
      <c r="L57" s="27">
        <f t="shared" si="57"/>
        <v>0.72622076059753848</v>
      </c>
      <c r="M57" s="27">
        <f t="shared" si="58"/>
        <v>5.7548746518105851</v>
      </c>
      <c r="N57"/>
      <c r="O57" s="51">
        <f t="shared" si="59"/>
        <v>22.891382852239666</v>
      </c>
      <c r="P57" s="27">
        <f t="shared" si="60"/>
        <v>5.7548746518105851</v>
      </c>
      <c r="Q57" s="58">
        <f t="shared" si="61"/>
        <v>0.72622076059753848</v>
      </c>
      <c r="R57" s="156">
        <f t="shared" ref="R57:R66" si="70">E57*(PI()/30)*($D$4/2)</f>
        <v>638.98947376465196</v>
      </c>
      <c r="S57" s="156">
        <f t="shared" ref="S57:S66" si="71">R57/H57</f>
        <v>1092.2896987429949</v>
      </c>
      <c r="T57" s="153"/>
      <c r="U57" s="153"/>
      <c r="W57" s="1">
        <v>171</v>
      </c>
      <c r="X57" s="66">
        <v>12</v>
      </c>
      <c r="Y57" s="17">
        <v>0.75</v>
      </c>
      <c r="Z57">
        <v>1674</v>
      </c>
      <c r="AA57">
        <v>7342</v>
      </c>
      <c r="AB57">
        <v>819</v>
      </c>
      <c r="AC57">
        <v>1031</v>
      </c>
      <c r="AD57" s="27">
        <f t="shared" si="62"/>
        <v>0.19811295564246559</v>
      </c>
      <c r="AE57" s="27">
        <f t="shared" si="63"/>
        <v>9.5379151733542181E-2</v>
      </c>
      <c r="AF57" s="29">
        <f t="shared" si="64"/>
        <v>2.0771096412759853</v>
      </c>
      <c r="AG57" s="29">
        <f t="shared" si="65"/>
        <v>0.73776619486894079</v>
      </c>
      <c r="AH57" s="29">
        <f t="shared" si="66"/>
        <v>4.3859020310633214</v>
      </c>
      <c r="AI57"/>
      <c r="AJ57" s="51">
        <f t="shared" si="67"/>
        <v>40.674862754391</v>
      </c>
      <c r="AK57" s="29">
        <f t="shared" si="68"/>
        <v>4.3859020310633214</v>
      </c>
      <c r="AL57" s="58">
        <f t="shared" si="69"/>
        <v>0.73776619486894079</v>
      </c>
    </row>
    <row r="58" spans="1:38" x14ac:dyDescent="0.2">
      <c r="A58" s="1">
        <v>171</v>
      </c>
      <c r="B58" s="1">
        <v>210</v>
      </c>
      <c r="C58" s="1" t="s">
        <v>148</v>
      </c>
      <c r="D58" s="66">
        <v>12</v>
      </c>
      <c r="E58">
        <v>853</v>
      </c>
      <c r="F58">
        <v>864</v>
      </c>
      <c r="G58">
        <v>4714</v>
      </c>
      <c r="H58" s="17">
        <v>0.62</v>
      </c>
      <c r="I58" s="25">
        <f t="shared" si="54"/>
        <v>0.18582637008389377</v>
      </c>
      <c r="J58" s="25">
        <f t="shared" si="55"/>
        <v>8.6924188882327724E-2</v>
      </c>
      <c r="K58" s="27">
        <f t="shared" si="56"/>
        <v>2.1377981488611111</v>
      </c>
      <c r="L58" s="27">
        <f t="shared" si="57"/>
        <v>0.73539938066279709</v>
      </c>
      <c r="M58" s="27">
        <f t="shared" si="58"/>
        <v>5.4560185185185182</v>
      </c>
      <c r="N58"/>
      <c r="O58" s="51">
        <f t="shared" si="59"/>
        <v>26.115677339171778</v>
      </c>
      <c r="P58" s="27">
        <f t="shared" si="60"/>
        <v>5.4560185185185182</v>
      </c>
      <c r="Q58" s="58">
        <f t="shared" si="61"/>
        <v>0.73539938066279709</v>
      </c>
      <c r="R58" s="156">
        <f t="shared" si="70"/>
        <v>677.09070946738893</v>
      </c>
      <c r="S58" s="156">
        <f t="shared" si="71"/>
        <v>1092.0817894635306</v>
      </c>
      <c r="T58" s="153"/>
      <c r="U58" s="153"/>
      <c r="W58" s="1">
        <v>171</v>
      </c>
      <c r="X58" s="66">
        <v>12</v>
      </c>
      <c r="Y58" s="17">
        <v>0.77500000000000002</v>
      </c>
      <c r="Z58">
        <v>1883</v>
      </c>
      <c r="AA58">
        <v>7938</v>
      </c>
      <c r="AB58">
        <v>846</v>
      </c>
      <c r="AC58">
        <v>1066</v>
      </c>
      <c r="AD58" s="27">
        <f t="shared" si="62"/>
        <v>0.20036068732671317</v>
      </c>
      <c r="AE58" s="27">
        <f t="shared" si="63"/>
        <v>9.7062775061580786E-2</v>
      </c>
      <c r="AF58" s="29">
        <f t="shared" si="64"/>
        <v>2.0642381922379176</v>
      </c>
      <c r="AG58" s="29">
        <f t="shared" si="65"/>
        <v>0.73734197318511785</v>
      </c>
      <c r="AH58" s="29">
        <f t="shared" si="66"/>
        <v>4.2156133828996278</v>
      </c>
      <c r="AI58"/>
      <c r="AJ58" s="51">
        <f t="shared" si="67"/>
        <v>43.976717589806022</v>
      </c>
      <c r="AK58" s="29">
        <f t="shared" si="68"/>
        <v>4.2156133828996278</v>
      </c>
      <c r="AL58" s="58">
        <f t="shared" si="69"/>
        <v>0.73734197318511785</v>
      </c>
    </row>
    <row r="59" spans="1:38" x14ac:dyDescent="0.2">
      <c r="A59" s="1">
        <v>171</v>
      </c>
      <c r="B59" s="1">
        <v>210</v>
      </c>
      <c r="C59" s="1" t="s">
        <v>148</v>
      </c>
      <c r="D59" s="66">
        <v>12</v>
      </c>
      <c r="E59">
        <v>907</v>
      </c>
      <c r="F59">
        <v>1063</v>
      </c>
      <c r="G59">
        <v>5393</v>
      </c>
      <c r="H59" s="17">
        <v>0.66</v>
      </c>
      <c r="I59" s="25">
        <f t="shared" si="54"/>
        <v>0.18803196033398392</v>
      </c>
      <c r="J59" s="25">
        <f t="shared" si="55"/>
        <v>8.8958080066412162E-2</v>
      </c>
      <c r="K59" s="27">
        <f t="shared" si="56"/>
        <v>2.113714237015992</v>
      </c>
      <c r="L59" s="27">
        <f t="shared" si="57"/>
        <v>0.73141691689108823</v>
      </c>
      <c r="M59" s="27">
        <f t="shared" si="58"/>
        <v>5.0733772342427095</v>
      </c>
      <c r="N59"/>
      <c r="O59" s="51">
        <f t="shared" si="59"/>
        <v>29.877354240592574</v>
      </c>
      <c r="P59" s="27">
        <f t="shared" si="60"/>
        <v>5.0733772342427095</v>
      </c>
      <c r="Q59" s="58">
        <f t="shared" si="61"/>
        <v>0.73141691689108823</v>
      </c>
      <c r="R59" s="156">
        <f t="shared" si="70"/>
        <v>719.9545996329681</v>
      </c>
      <c r="S59" s="156">
        <f t="shared" si="71"/>
        <v>1090.840302474194</v>
      </c>
      <c r="T59" s="153"/>
      <c r="U59" s="153"/>
      <c r="W59" s="1">
        <v>171</v>
      </c>
      <c r="X59" s="66">
        <v>12</v>
      </c>
      <c r="Y59" s="17">
        <v>0.8</v>
      </c>
      <c r="Z59">
        <v>2139</v>
      </c>
      <c r="AA59">
        <v>8621</v>
      </c>
      <c r="AB59">
        <v>873</v>
      </c>
      <c r="AC59">
        <v>1100</v>
      </c>
      <c r="AD59" s="27">
        <f t="shared" si="62"/>
        <v>0.20435633365615971</v>
      </c>
      <c r="AE59" s="27">
        <f t="shared" si="63"/>
        <v>0.10034753922401406</v>
      </c>
      <c r="AF59" s="29">
        <f t="shared" si="64"/>
        <v>2.0364857497896214</v>
      </c>
      <c r="AG59" s="29">
        <f t="shared" si="65"/>
        <v>0.73464633789639389</v>
      </c>
      <c r="AH59" s="29">
        <f t="shared" si="66"/>
        <v>4.0303880317905563</v>
      </c>
      <c r="AI59"/>
      <c r="AJ59" s="51">
        <f t="shared" si="67"/>
        <v>47.760554590793362</v>
      </c>
      <c r="AK59" s="29">
        <f t="shared" si="68"/>
        <v>4.0303880317905563</v>
      </c>
      <c r="AL59" s="58">
        <f t="shared" si="69"/>
        <v>0.73464633789639389</v>
      </c>
    </row>
    <row r="60" spans="1:38" x14ac:dyDescent="0.2">
      <c r="A60" s="1">
        <v>171</v>
      </c>
      <c r="B60" s="1">
        <v>210</v>
      </c>
      <c r="C60" s="1" t="s">
        <v>148</v>
      </c>
      <c r="D60" s="66">
        <v>12</v>
      </c>
      <c r="E60">
        <v>952</v>
      </c>
      <c r="F60">
        <v>1251</v>
      </c>
      <c r="G60">
        <v>6004</v>
      </c>
      <c r="H60" s="17">
        <v>0.69199999999999995</v>
      </c>
      <c r="I60" s="25">
        <f t="shared" si="54"/>
        <v>0.19001269357558481</v>
      </c>
      <c r="J60" s="25">
        <f t="shared" si="55"/>
        <v>9.0535824787183361E-2</v>
      </c>
      <c r="K60" s="27">
        <f t="shared" si="56"/>
        <v>2.0987569729688245</v>
      </c>
      <c r="L60" s="27">
        <f t="shared" si="57"/>
        <v>0.73005629595278199</v>
      </c>
      <c r="M60" s="27">
        <f t="shared" si="58"/>
        <v>4.7993605115907272</v>
      </c>
      <c r="N60"/>
      <c r="O60" s="51">
        <f t="shared" si="59"/>
        <v>33.26230944938213</v>
      </c>
      <c r="P60" s="27">
        <f t="shared" si="60"/>
        <v>4.7993605115907272</v>
      </c>
      <c r="Q60" s="58">
        <f t="shared" si="61"/>
        <v>0.73005629595278199</v>
      </c>
      <c r="R60" s="156">
        <f t="shared" si="70"/>
        <v>755.67450810428397</v>
      </c>
      <c r="S60" s="156">
        <f t="shared" si="71"/>
        <v>1092.0151851217977</v>
      </c>
      <c r="T60" s="153"/>
      <c r="U60" s="153"/>
      <c r="W60" s="1">
        <v>171</v>
      </c>
      <c r="X60" s="66">
        <v>12</v>
      </c>
      <c r="Y60" s="17">
        <v>0.82499999999999996</v>
      </c>
      <c r="Z60">
        <v>2429</v>
      </c>
      <c r="AA60">
        <v>9370</v>
      </c>
      <c r="AB60">
        <v>900</v>
      </c>
      <c r="AC60">
        <v>1134</v>
      </c>
      <c r="AD60" s="27">
        <f t="shared" si="62"/>
        <v>0.20899183029598759</v>
      </c>
      <c r="AE60" s="27">
        <f t="shared" si="63"/>
        <v>0.10400694714948329</v>
      </c>
      <c r="AF60" s="29">
        <f t="shared" si="64"/>
        <v>2.0094026026512966</v>
      </c>
      <c r="AG60" s="29">
        <f t="shared" si="65"/>
        <v>0.73305153333085893</v>
      </c>
      <c r="AH60" s="29">
        <f t="shared" si="66"/>
        <v>3.8575545491972005</v>
      </c>
      <c r="AI60"/>
      <c r="AJ60" s="51">
        <f t="shared" si="67"/>
        <v>51.910033234628671</v>
      </c>
      <c r="AK60" s="29">
        <f t="shared" si="68"/>
        <v>3.8575545491972005</v>
      </c>
      <c r="AL60" s="58">
        <f t="shared" si="69"/>
        <v>0.73305153333085893</v>
      </c>
    </row>
    <row r="61" spans="1:38" x14ac:dyDescent="0.2">
      <c r="A61" s="1">
        <v>171</v>
      </c>
      <c r="B61" s="1">
        <v>210</v>
      </c>
      <c r="C61" s="1" t="s">
        <v>148</v>
      </c>
      <c r="D61" s="66">
        <v>12</v>
      </c>
      <c r="E61">
        <v>1000</v>
      </c>
      <c r="F61">
        <v>1498</v>
      </c>
      <c r="G61">
        <v>6848</v>
      </c>
      <c r="H61" s="17">
        <v>0.72699999999999998</v>
      </c>
      <c r="I61" s="25">
        <f t="shared" si="54"/>
        <v>0.19641722876483381</v>
      </c>
      <c r="J61" s="25">
        <f t="shared" si="55"/>
        <v>9.3537511412496402E-2</v>
      </c>
      <c r="K61" s="27">
        <f t="shared" si="56"/>
        <v>2.0998765714285712</v>
      </c>
      <c r="L61" s="27">
        <f t="shared" si="57"/>
        <v>0.74265387102055691</v>
      </c>
      <c r="M61" s="27">
        <f t="shared" si="58"/>
        <v>4.5714285714285712</v>
      </c>
      <c r="N61"/>
      <c r="O61" s="51">
        <f t="shared" si="59"/>
        <v>37.938090457922854</v>
      </c>
      <c r="P61" s="27">
        <f t="shared" si="60"/>
        <v>4.5714285714285712</v>
      </c>
      <c r="Q61" s="58">
        <f t="shared" si="61"/>
        <v>0.74265387102055691</v>
      </c>
      <c r="R61" s="156">
        <f t="shared" si="70"/>
        <v>793.77574380702106</v>
      </c>
      <c r="S61" s="156">
        <f t="shared" si="71"/>
        <v>1091.8510918941142</v>
      </c>
      <c r="T61" s="153"/>
      <c r="U61" s="153"/>
      <c r="W61" s="1">
        <v>171</v>
      </c>
      <c r="X61" s="66">
        <v>12</v>
      </c>
      <c r="Y61" s="17">
        <v>0.85</v>
      </c>
      <c r="Z61">
        <v>2754</v>
      </c>
      <c r="AA61">
        <v>10192</v>
      </c>
      <c r="AB61">
        <v>928</v>
      </c>
      <c r="AC61">
        <v>1169</v>
      </c>
      <c r="AD61" s="27">
        <f t="shared" si="62"/>
        <v>0.21391745363234349</v>
      </c>
      <c r="AE61" s="27">
        <f t="shared" si="63"/>
        <v>0.10764513339857505</v>
      </c>
      <c r="AF61" s="29">
        <f t="shared" si="64"/>
        <v>1.9872468627102395</v>
      </c>
      <c r="AG61" s="29">
        <f t="shared" si="65"/>
        <v>0.73346234314686565</v>
      </c>
      <c r="AH61" s="29">
        <f t="shared" si="66"/>
        <v>3.70079883805374</v>
      </c>
      <c r="AI61"/>
      <c r="AJ61" s="51">
        <f t="shared" si="67"/>
        <v>56.463933695553408</v>
      </c>
      <c r="AK61" s="29">
        <f t="shared" si="68"/>
        <v>3.70079883805374</v>
      </c>
      <c r="AL61" s="58">
        <f t="shared" si="69"/>
        <v>0.73346234314686565</v>
      </c>
    </row>
    <row r="62" spans="1:38" x14ac:dyDescent="0.2">
      <c r="A62" s="1">
        <v>171</v>
      </c>
      <c r="B62" s="1">
        <v>210</v>
      </c>
      <c r="C62" s="1" t="s">
        <v>148</v>
      </c>
      <c r="D62" s="66">
        <v>12</v>
      </c>
      <c r="E62">
        <v>1047</v>
      </c>
      <c r="F62">
        <v>1781</v>
      </c>
      <c r="G62">
        <v>7663</v>
      </c>
      <c r="H62" s="17">
        <v>0.76100000000000001</v>
      </c>
      <c r="I62" s="25">
        <f t="shared" si="54"/>
        <v>0.2005031914908767</v>
      </c>
      <c r="J62" s="25">
        <f t="shared" si="55"/>
        <v>9.6894220287657998E-2</v>
      </c>
      <c r="K62" s="27">
        <f t="shared" si="56"/>
        <v>2.0692998085502525</v>
      </c>
      <c r="L62" s="27">
        <f t="shared" si="57"/>
        <v>0.73941278205384142</v>
      </c>
      <c r="M62" s="27">
        <f t="shared" si="58"/>
        <v>4.3026389668725438</v>
      </c>
      <c r="N62"/>
      <c r="O62" s="51">
        <f t="shared" si="59"/>
        <v>42.453210744606139</v>
      </c>
      <c r="P62" s="27">
        <f t="shared" si="60"/>
        <v>4.3026389668725438</v>
      </c>
      <c r="Q62" s="58">
        <f t="shared" si="61"/>
        <v>0.73941278205384142</v>
      </c>
      <c r="R62" s="156">
        <f t="shared" si="70"/>
        <v>831.083203765951</v>
      </c>
      <c r="S62" s="156">
        <f t="shared" si="71"/>
        <v>1092.0935660524981</v>
      </c>
      <c r="T62" s="153"/>
      <c r="U62" s="153"/>
      <c r="W62" s="1">
        <v>171</v>
      </c>
      <c r="X62" s="66">
        <v>12</v>
      </c>
      <c r="Y62" s="17">
        <v>0.875</v>
      </c>
      <c r="Z62">
        <v>3117</v>
      </c>
      <c r="AA62">
        <v>11088</v>
      </c>
      <c r="AB62">
        <v>955</v>
      </c>
      <c r="AC62">
        <v>1203</v>
      </c>
      <c r="AD62" s="27">
        <f>0.1515*(AA62/1000)/(AC62/1000)^2/($D$4/10)^4</f>
        <v>0.21975450667171362</v>
      </c>
      <c r="AE62" s="27">
        <f>0.5*(Z62/1000)/(AC62/1000)^3/($D$4/10)^5</f>
        <v>0.11179282170985605</v>
      </c>
      <c r="AF62" s="29">
        <f>AD62/AE62</f>
        <v>1.965730029089509</v>
      </c>
      <c r="AG62" s="29">
        <f>0.798*AD62^1.5/AE62</f>
        <v>0.7353526445294758</v>
      </c>
      <c r="AH62" s="29">
        <f>AA62/Z62</f>
        <v>3.557266602502406</v>
      </c>
      <c r="AI62"/>
      <c r="AJ62" s="51">
        <f>AA62/(PI()*$D$4^2/4)</f>
        <v>61.427795998459203</v>
      </c>
      <c r="AK62" s="29">
        <f>AH62</f>
        <v>3.557266602502406</v>
      </c>
      <c r="AL62" s="58">
        <f>AG62</f>
        <v>0.7353526445294758</v>
      </c>
    </row>
    <row r="63" spans="1:38" x14ac:dyDescent="0.2">
      <c r="A63" s="1">
        <v>171</v>
      </c>
      <c r="B63" s="1">
        <v>210</v>
      </c>
      <c r="C63" s="1" t="s">
        <v>148</v>
      </c>
      <c r="D63" s="66">
        <v>12</v>
      </c>
      <c r="E63">
        <v>1098</v>
      </c>
      <c r="F63">
        <v>2110</v>
      </c>
      <c r="G63">
        <v>8517</v>
      </c>
      <c r="H63" s="17">
        <v>0.79900000000000004</v>
      </c>
      <c r="I63" s="25">
        <f t="shared" si="54"/>
        <v>0.20262722402362388</v>
      </c>
      <c r="J63" s="25">
        <f t="shared" si="55"/>
        <v>9.9528952381525357E-2</v>
      </c>
      <c r="K63" s="27">
        <f t="shared" si="56"/>
        <v>2.035862120269194</v>
      </c>
      <c r="L63" s="27">
        <f t="shared" si="57"/>
        <v>0.73130770736784156</v>
      </c>
      <c r="M63" s="27">
        <f t="shared" si="58"/>
        <v>4.0364928909952607</v>
      </c>
      <c r="N63"/>
      <c r="O63" s="51">
        <f t="shared" si="59"/>
        <v>47.18439200206322</v>
      </c>
      <c r="P63" s="27">
        <f t="shared" si="60"/>
        <v>4.0364928909952607</v>
      </c>
      <c r="Q63" s="58">
        <f t="shared" si="61"/>
        <v>0.73130770736784156</v>
      </c>
      <c r="R63" s="156">
        <f t="shared" si="70"/>
        <v>871.56576670010907</v>
      </c>
      <c r="S63" s="156">
        <f t="shared" si="71"/>
        <v>1090.8207342930025</v>
      </c>
      <c r="T63" s="153"/>
      <c r="U63" s="153"/>
      <c r="AD63" s="27"/>
      <c r="AE63" s="27"/>
      <c r="AG63" s="29"/>
      <c r="AH63" s="29"/>
      <c r="AI63"/>
      <c r="AL63" s="58"/>
    </row>
    <row r="64" spans="1:38" x14ac:dyDescent="0.2">
      <c r="A64" s="1">
        <v>171</v>
      </c>
      <c r="B64" s="1">
        <v>210</v>
      </c>
      <c r="C64" s="1" t="s">
        <v>148</v>
      </c>
      <c r="D64" s="66">
        <v>12</v>
      </c>
      <c r="E64">
        <v>1151</v>
      </c>
      <c r="F64">
        <v>2568</v>
      </c>
      <c r="G64">
        <v>9739</v>
      </c>
      <c r="H64" s="17">
        <v>0.83699999999999997</v>
      </c>
      <c r="I64" s="25">
        <f t="shared" si="54"/>
        <v>0.21085288431609547</v>
      </c>
      <c r="J64" s="25">
        <f t="shared" si="55"/>
        <v>0.10515817644341145</v>
      </c>
      <c r="K64" s="27">
        <f t="shared" si="56"/>
        <v>2.0051021370607476</v>
      </c>
      <c r="L64" s="27">
        <f t="shared" si="57"/>
        <v>0.73473235378166601</v>
      </c>
      <c r="M64" s="27">
        <f t="shared" si="58"/>
        <v>3.7924454828660434</v>
      </c>
      <c r="N64"/>
      <c r="O64" s="51">
        <f t="shared" si="59"/>
        <v>53.954302419642332</v>
      </c>
      <c r="P64" s="27">
        <f t="shared" si="60"/>
        <v>3.7924454828660434</v>
      </c>
      <c r="Q64" s="58">
        <f t="shared" si="61"/>
        <v>0.73473235378166601</v>
      </c>
      <c r="R64" s="156">
        <f t="shared" si="70"/>
        <v>913.6358811218812</v>
      </c>
      <c r="S64" s="156">
        <f t="shared" si="71"/>
        <v>1091.5601924992607</v>
      </c>
      <c r="T64" s="153"/>
      <c r="U64" s="153"/>
      <c r="AD64" s="27"/>
      <c r="AE64" s="27"/>
      <c r="AG64" s="29"/>
      <c r="AH64" s="29"/>
      <c r="AI64"/>
      <c r="AL64" s="58"/>
    </row>
    <row r="65" spans="1:38" x14ac:dyDescent="0.2">
      <c r="A65" s="1">
        <v>171</v>
      </c>
      <c r="B65" s="1">
        <v>210</v>
      </c>
      <c r="C65" s="1" t="s">
        <v>148</v>
      </c>
      <c r="D65" s="66">
        <v>12</v>
      </c>
      <c r="E65">
        <v>1197</v>
      </c>
      <c r="F65">
        <v>3086</v>
      </c>
      <c r="G65">
        <v>11039</v>
      </c>
      <c r="H65" s="17">
        <v>0.871</v>
      </c>
      <c r="I65" s="25">
        <f t="shared" si="54"/>
        <v>0.22098218335245676</v>
      </c>
      <c r="J65" s="25">
        <f t="shared" si="55"/>
        <v>0.11235372310513625</v>
      </c>
      <c r="K65" s="27">
        <f t="shared" si="56"/>
        <v>1.9668434409215814</v>
      </c>
      <c r="L65" s="27">
        <f t="shared" si="57"/>
        <v>0.73782151175152666</v>
      </c>
      <c r="M65" s="27">
        <f t="shared" si="58"/>
        <v>3.5771224886584574</v>
      </c>
      <c r="N65"/>
      <c r="O65" s="51">
        <f t="shared" si="59"/>
        <v>61.156334778769043</v>
      </c>
      <c r="P65" s="27">
        <f t="shared" si="60"/>
        <v>3.5771224886584574</v>
      </c>
      <c r="Q65" s="58">
        <f t="shared" si="61"/>
        <v>0.73782151175152666</v>
      </c>
      <c r="R65" s="156">
        <f t="shared" si="70"/>
        <v>950.14956533700422</v>
      </c>
      <c r="S65" s="156">
        <f t="shared" si="71"/>
        <v>1090.8720612365146</v>
      </c>
      <c r="T65" s="153"/>
      <c r="U65" s="153"/>
      <c r="AD65" s="27"/>
      <c r="AE65" s="27"/>
      <c r="AG65" s="29"/>
      <c r="AH65" s="29"/>
      <c r="AI65"/>
      <c r="AL65" s="58"/>
    </row>
    <row r="66" spans="1:38" x14ac:dyDescent="0.2">
      <c r="A66" s="1">
        <v>171</v>
      </c>
      <c r="B66" s="1">
        <v>210</v>
      </c>
      <c r="C66" s="1" t="s">
        <v>148</v>
      </c>
      <c r="D66" s="66">
        <v>12</v>
      </c>
      <c r="E66">
        <v>1222</v>
      </c>
      <c r="F66">
        <v>3312</v>
      </c>
      <c r="G66">
        <v>11543</v>
      </c>
      <c r="H66" s="17">
        <v>0.88900000000000001</v>
      </c>
      <c r="I66" s="25">
        <f t="shared" si="54"/>
        <v>0.22171348654986928</v>
      </c>
      <c r="J66" s="25">
        <f t="shared" si="55"/>
        <v>0.11333151861531537</v>
      </c>
      <c r="K66" s="27">
        <f t="shared" si="56"/>
        <v>1.9563267946884053</v>
      </c>
      <c r="L66" s="27">
        <f t="shared" si="57"/>
        <v>0.73508972174679466</v>
      </c>
      <c r="M66" s="27">
        <f t="shared" si="58"/>
        <v>3.4852053140096619</v>
      </c>
      <c r="N66"/>
      <c r="O66" s="51">
        <f t="shared" si="59"/>
        <v>63.948507324153546</v>
      </c>
      <c r="P66" s="27">
        <f t="shared" si="60"/>
        <v>3.4852053140096619</v>
      </c>
      <c r="Q66" s="58">
        <f t="shared" si="61"/>
        <v>0.73508972174679466</v>
      </c>
      <c r="R66" s="156">
        <f t="shared" si="70"/>
        <v>969.99395893217968</v>
      </c>
      <c r="S66" s="156">
        <f t="shared" si="71"/>
        <v>1091.1068154467712</v>
      </c>
      <c r="T66" s="153"/>
      <c r="U66" s="153"/>
      <c r="AD66" s="27"/>
      <c r="AE66" s="27"/>
      <c r="AG66" s="29"/>
      <c r="AH66" s="29"/>
      <c r="AI66"/>
      <c r="AL66" s="58"/>
    </row>
    <row r="67" spans="1:38" x14ac:dyDescent="0.2">
      <c r="E67"/>
      <c r="F67"/>
      <c r="G67"/>
      <c r="H67" s="17"/>
      <c r="I67" s="25"/>
      <c r="J67" s="25"/>
      <c r="K67" s="27"/>
      <c r="L67" s="27"/>
      <c r="M67" s="27"/>
      <c r="N67"/>
      <c r="O67" s="51"/>
      <c r="P67" s="27"/>
      <c r="Q67" s="58"/>
      <c r="R67" s="156"/>
      <c r="T67" s="153"/>
      <c r="U67" s="153"/>
      <c r="W67" s="1"/>
      <c r="X67" s="66"/>
      <c r="Y67" s="17"/>
      <c r="Z67" s="21"/>
      <c r="AB67" s="36"/>
      <c r="AD67" s="27"/>
      <c r="AE67" s="27"/>
      <c r="AG67" s="29"/>
      <c r="AH67" s="29"/>
      <c r="AI67"/>
      <c r="AL67" s="58"/>
    </row>
    <row r="68" spans="1:38" x14ac:dyDescent="0.2">
      <c r="E68"/>
      <c r="F68"/>
      <c r="G68"/>
      <c r="H68" s="17"/>
      <c r="I68" s="25"/>
      <c r="J68" s="25"/>
      <c r="K68" s="27"/>
      <c r="L68" s="27"/>
      <c r="M68" s="27"/>
      <c r="N68"/>
      <c r="O68" s="51"/>
      <c r="P68" s="27"/>
      <c r="Q68" s="58"/>
      <c r="R68" s="156"/>
      <c r="T68" s="153"/>
      <c r="U68" s="153"/>
      <c r="W68" s="1"/>
      <c r="X68" s="66"/>
      <c r="Y68" s="17"/>
      <c r="Z68" s="21"/>
      <c r="AB68" s="36"/>
      <c r="AD68" s="27"/>
      <c r="AE68" s="27"/>
      <c r="AG68" s="29"/>
      <c r="AH68" s="29"/>
      <c r="AI68"/>
      <c r="AL68" s="58"/>
    </row>
    <row r="69" spans="1:38" x14ac:dyDescent="0.2">
      <c r="A69" s="1">
        <v>172</v>
      </c>
      <c r="B69" s="1">
        <v>214</v>
      </c>
      <c r="C69" s="1" t="s">
        <v>92</v>
      </c>
      <c r="D69" s="66">
        <v>12</v>
      </c>
      <c r="E69">
        <v>804</v>
      </c>
      <c r="F69">
        <v>744</v>
      </c>
      <c r="G69">
        <v>4271</v>
      </c>
      <c r="H69" s="17">
        <v>0.57999999999999996</v>
      </c>
      <c r="I69" s="25">
        <f t="shared" ref="I69:I74" si="72">0.1515*(G69/1000)/(E69/1000)^2/($D$4/10)^4</f>
        <v>0.18951051053222406</v>
      </c>
      <c r="J69" s="25">
        <f t="shared" ref="J69:J74" si="73">0.5*(F69/1000)/(E69/1000)^3/($D$4/10)^5</f>
        <v>8.9387910844419244E-2</v>
      </c>
      <c r="K69" s="27">
        <f t="shared" ref="K69:K74" si="74">I69/J69</f>
        <v>2.1200910586451611</v>
      </c>
      <c r="L69" s="27">
        <f t="shared" ref="L69:L74" si="75">0.798*I69^1.5/J69</f>
        <v>0.73650221375724689</v>
      </c>
      <c r="M69" s="27">
        <f t="shared" ref="M69:M74" si="76">G69/F69</f>
        <v>5.740591397849462</v>
      </c>
      <c r="N69"/>
      <c r="O69" s="51">
        <f t="shared" ref="O69:O74" si="77">G69/(PI()*$D$4^2/4)</f>
        <v>23.661446312177059</v>
      </c>
      <c r="P69" s="27">
        <f t="shared" ref="P69:P74" si="78">M69</f>
        <v>5.740591397849462</v>
      </c>
      <c r="Q69" s="58">
        <f t="shared" ref="Q69:Q74" si="79">L69</f>
        <v>0.73650221375724689</v>
      </c>
      <c r="R69" s="156">
        <f t="shared" si="52"/>
        <v>638.19569802084493</v>
      </c>
      <c r="S69" s="156">
        <f t="shared" si="53"/>
        <v>1100.3374103807671</v>
      </c>
      <c r="T69" s="153"/>
      <c r="U69" s="153"/>
      <c r="W69" s="1">
        <v>172</v>
      </c>
      <c r="X69" s="66">
        <v>12</v>
      </c>
      <c r="Y69" s="17">
        <v>0.72499999999999998</v>
      </c>
      <c r="Z69">
        <v>1574</v>
      </c>
      <c r="AA69">
        <v>7102</v>
      </c>
      <c r="AB69">
        <v>798</v>
      </c>
      <c r="AC69">
        <v>1006</v>
      </c>
      <c r="AD69" s="27">
        <f t="shared" ref="AD69:AD75" si="80">0.1515*(AA69/1000)/(AC69/1000)^2/($D$4/10)^4</f>
        <v>0.20127995848045496</v>
      </c>
      <c r="AE69" s="27">
        <f t="shared" ref="AE69:AE75" si="81">0.5*(Z69/1000)/(AC69/1000)^3/($D$4/10)^5</f>
        <v>9.6534996176835808E-2</v>
      </c>
      <c r="AF69" s="29">
        <f t="shared" ref="AF69:AF75" si="82">AD69/AE69</f>
        <v>2.0850465266683607</v>
      </c>
      <c r="AG69" s="29">
        <f t="shared" ref="AG69:AG75" si="83">0.798*AD69^1.5/AE69</f>
        <v>0.74648125901487972</v>
      </c>
      <c r="AH69" s="29">
        <f t="shared" ref="AH69:AH75" si="84">AA69/Z69</f>
        <v>4.512071156289708</v>
      </c>
      <c r="AI69"/>
      <c r="AJ69" s="51">
        <f t="shared" ref="AJ69:AJ75" si="85">AA69/(PI()*$D$4^2/4)</f>
        <v>39.34525678039838</v>
      </c>
      <c r="AK69" s="29">
        <f t="shared" ref="AK69:AK75" si="86">AH69</f>
        <v>4.512071156289708</v>
      </c>
      <c r="AL69" s="58">
        <f t="shared" ref="AL69:AL75" si="87">AG69</f>
        <v>0.74648125901487972</v>
      </c>
    </row>
    <row r="70" spans="1:38" x14ac:dyDescent="0.2">
      <c r="A70" s="1">
        <v>172</v>
      </c>
      <c r="B70" s="1">
        <v>214</v>
      </c>
      <c r="C70" s="1" t="s">
        <v>92</v>
      </c>
      <c r="D70" s="66">
        <v>12</v>
      </c>
      <c r="E70">
        <v>906</v>
      </c>
      <c r="F70">
        <v>1102</v>
      </c>
      <c r="G70">
        <v>5589</v>
      </c>
      <c r="H70" s="17">
        <v>0.65300000000000002</v>
      </c>
      <c r="I70" s="25">
        <f t="shared" si="72"/>
        <v>0.19529608707713447</v>
      </c>
      <c r="J70" s="25">
        <f t="shared" si="73"/>
        <v>9.2527536477854111E-2</v>
      </c>
      <c r="K70" s="27">
        <f t="shared" si="74"/>
        <v>2.1106807174519053</v>
      </c>
      <c r="L70" s="27">
        <f t="shared" si="75"/>
        <v>0.74434145127721629</v>
      </c>
      <c r="M70" s="27">
        <f t="shared" si="76"/>
        <v>5.0716878402903811</v>
      </c>
      <c r="N70"/>
      <c r="O70" s="51">
        <f t="shared" si="77"/>
        <v>30.963199119353217</v>
      </c>
      <c r="P70" s="27">
        <f t="shared" si="78"/>
        <v>5.0716878402903811</v>
      </c>
      <c r="Q70" s="58">
        <f t="shared" si="79"/>
        <v>0.74434145127721629</v>
      </c>
      <c r="R70" s="156">
        <f t="shared" si="52"/>
        <v>719.16082388916107</v>
      </c>
      <c r="S70" s="156">
        <f t="shared" si="53"/>
        <v>1101.3182601671685</v>
      </c>
      <c r="T70" s="153"/>
      <c r="U70" s="153"/>
      <c r="W70" s="1">
        <v>172</v>
      </c>
      <c r="X70" s="66">
        <v>12</v>
      </c>
      <c r="Y70" s="17">
        <v>0.75</v>
      </c>
      <c r="Z70">
        <v>1798</v>
      </c>
      <c r="AA70">
        <v>7733</v>
      </c>
      <c r="AB70">
        <v>826</v>
      </c>
      <c r="AC70">
        <v>1041</v>
      </c>
      <c r="AD70" s="27">
        <f t="shared" si="80"/>
        <v>0.20467385938367141</v>
      </c>
      <c r="AE70" s="27">
        <f t="shared" si="81"/>
        <v>9.9520258800241068E-2</v>
      </c>
      <c r="AF70" s="29">
        <f t="shared" si="82"/>
        <v>2.0566049752191322</v>
      </c>
      <c r="AG70" s="29">
        <f t="shared" si="83"/>
        <v>0.74248034736510693</v>
      </c>
      <c r="AH70" s="29">
        <f t="shared" si="84"/>
        <v>4.3008898776418238</v>
      </c>
      <c r="AI70"/>
      <c r="AJ70" s="51">
        <f t="shared" si="85"/>
        <v>42.841012487020656</v>
      </c>
      <c r="AK70" s="29">
        <f t="shared" si="86"/>
        <v>4.3008898776418238</v>
      </c>
      <c r="AL70" s="58">
        <f t="shared" si="87"/>
        <v>0.74248034736510693</v>
      </c>
    </row>
    <row r="71" spans="1:38" x14ac:dyDescent="0.2">
      <c r="A71" s="1">
        <v>172</v>
      </c>
      <c r="B71" s="1">
        <v>214</v>
      </c>
      <c r="C71" s="1" t="s">
        <v>92</v>
      </c>
      <c r="D71" s="66">
        <v>12</v>
      </c>
      <c r="E71">
        <v>1003</v>
      </c>
      <c r="F71">
        <v>1558</v>
      </c>
      <c r="G71">
        <v>7046</v>
      </c>
      <c r="H71" s="17">
        <v>0.72299999999999998</v>
      </c>
      <c r="I71" s="25">
        <f t="shared" si="72"/>
        <v>0.20088920517106565</v>
      </c>
      <c r="J71" s="25">
        <f t="shared" si="73"/>
        <v>9.6413678319350479E-2</v>
      </c>
      <c r="K71" s="27">
        <f t="shared" si="74"/>
        <v>2.0836172695917843</v>
      </c>
      <c r="L71" s="27">
        <f t="shared" si="75"/>
        <v>0.74524511833958196</v>
      </c>
      <c r="M71" s="27">
        <f t="shared" si="76"/>
        <v>4.522464698331194</v>
      </c>
      <c r="N71"/>
      <c r="O71" s="51">
        <f t="shared" si="77"/>
        <v>39.035015386466767</v>
      </c>
      <c r="P71" s="27">
        <f t="shared" si="78"/>
        <v>4.522464698331194</v>
      </c>
      <c r="Q71" s="58">
        <f t="shared" si="79"/>
        <v>0.74524511833958196</v>
      </c>
      <c r="R71" s="156">
        <f t="shared" si="52"/>
        <v>796.15707103844215</v>
      </c>
      <c r="S71" s="156">
        <f t="shared" si="53"/>
        <v>1101.1854371209436</v>
      </c>
      <c r="T71" s="153"/>
      <c r="U71" s="153"/>
      <c r="W71" s="1">
        <v>172</v>
      </c>
      <c r="X71" s="66">
        <v>12</v>
      </c>
      <c r="Y71" s="17">
        <v>0.77500000000000002</v>
      </c>
      <c r="Z71">
        <v>2047</v>
      </c>
      <c r="AA71">
        <v>8407</v>
      </c>
      <c r="AB71">
        <v>853</v>
      </c>
      <c r="AC71">
        <v>1075</v>
      </c>
      <c r="AD71" s="27">
        <f t="shared" si="80"/>
        <v>0.20866035723098084</v>
      </c>
      <c r="AE71" s="27">
        <f t="shared" si="81"/>
        <v>0.10288840808525539</v>
      </c>
      <c r="AF71" s="29">
        <f t="shared" si="82"/>
        <v>2.0280259080117236</v>
      </c>
      <c r="AG71" s="29">
        <f t="shared" si="83"/>
        <v>0.739258562455962</v>
      </c>
      <c r="AH71" s="29">
        <f t="shared" si="84"/>
        <v>4.1069858329262336</v>
      </c>
      <c r="AI71"/>
      <c r="AJ71" s="51">
        <f t="shared" si="85"/>
        <v>46.574989263983269</v>
      </c>
      <c r="AK71" s="29">
        <f t="shared" si="86"/>
        <v>4.1069858329262336</v>
      </c>
      <c r="AL71" s="58">
        <f t="shared" si="87"/>
        <v>0.739258562455962</v>
      </c>
    </row>
    <row r="72" spans="1:38" x14ac:dyDescent="0.2">
      <c r="A72" s="1">
        <v>172</v>
      </c>
      <c r="B72" s="1">
        <v>214</v>
      </c>
      <c r="C72" s="1" t="s">
        <v>92</v>
      </c>
      <c r="D72" s="66">
        <v>12</v>
      </c>
      <c r="E72">
        <v>1102</v>
      </c>
      <c r="F72">
        <v>2221</v>
      </c>
      <c r="G72">
        <v>8902</v>
      </c>
      <c r="H72" s="17">
        <v>0.79400000000000004</v>
      </c>
      <c r="I72" s="25">
        <f t="shared" si="72"/>
        <v>0.21025204497458341</v>
      </c>
      <c r="J72" s="25">
        <f t="shared" si="73"/>
        <v>0.10362815662992235</v>
      </c>
      <c r="K72" s="27">
        <f t="shared" si="74"/>
        <v>2.0289084724862674</v>
      </c>
      <c r="L72" s="27">
        <f t="shared" si="75"/>
        <v>0.74239572322908165</v>
      </c>
      <c r="M72" s="27">
        <f t="shared" si="76"/>
        <v>4.0081044574515987</v>
      </c>
      <c r="N72"/>
      <c r="O72" s="51">
        <f t="shared" si="77"/>
        <v>49.317301585343053</v>
      </c>
      <c r="P72" s="27">
        <f t="shared" si="78"/>
        <v>4.0081044574515987</v>
      </c>
      <c r="Q72" s="58">
        <f t="shared" si="79"/>
        <v>0.74239572322908165</v>
      </c>
      <c r="R72" s="156">
        <f t="shared" si="52"/>
        <v>874.74086967533719</v>
      </c>
      <c r="S72" s="156">
        <f t="shared" si="53"/>
        <v>1101.6887527397193</v>
      </c>
      <c r="T72" s="153"/>
      <c r="U72" s="153"/>
      <c r="W72" s="1">
        <v>172</v>
      </c>
      <c r="X72" s="66">
        <v>12</v>
      </c>
      <c r="Y72" s="17">
        <v>0.8</v>
      </c>
      <c r="Z72">
        <v>2321</v>
      </c>
      <c r="AA72">
        <v>9124</v>
      </c>
      <c r="AB72">
        <v>881</v>
      </c>
      <c r="AC72">
        <v>1110</v>
      </c>
      <c r="AD72" s="27">
        <f t="shared" si="80"/>
        <v>0.21240031020502659</v>
      </c>
      <c r="AE72" s="27">
        <f t="shared" si="81"/>
        <v>0.10596933328698036</v>
      </c>
      <c r="AF72" s="29">
        <f t="shared" si="82"/>
        <v>2.0043563889358036</v>
      </c>
      <c r="AG72" s="29">
        <f t="shared" si="83"/>
        <v>0.73714921846336079</v>
      </c>
      <c r="AH72" s="29">
        <f t="shared" si="84"/>
        <v>3.9310641964670401</v>
      </c>
      <c r="AI72"/>
      <c r="AJ72" s="51">
        <f t="shared" si="85"/>
        <v>50.547187111286235</v>
      </c>
      <c r="AK72" s="29">
        <f t="shared" si="86"/>
        <v>3.9310641964670401</v>
      </c>
      <c r="AL72" s="58">
        <f t="shared" si="87"/>
        <v>0.73714921846336079</v>
      </c>
    </row>
    <row r="73" spans="1:38" x14ac:dyDescent="0.2">
      <c r="A73" s="1">
        <v>172</v>
      </c>
      <c r="B73" s="1">
        <v>214</v>
      </c>
      <c r="C73" s="1" t="s">
        <v>92</v>
      </c>
      <c r="D73" s="66">
        <v>12</v>
      </c>
      <c r="E73">
        <v>1200</v>
      </c>
      <c r="F73">
        <v>3156</v>
      </c>
      <c r="G73">
        <v>11237</v>
      </c>
      <c r="H73" s="17">
        <v>0.86499999999999999</v>
      </c>
      <c r="I73" s="25">
        <f t="shared" si="72"/>
        <v>0.22382248665774654</v>
      </c>
      <c r="J73" s="25">
        <f t="shared" si="73"/>
        <v>0.11404263787590192</v>
      </c>
      <c r="K73" s="27">
        <f t="shared" si="74"/>
        <v>1.9626210935361215</v>
      </c>
      <c r="L73" s="27">
        <f t="shared" si="75"/>
        <v>0.74095394001901871</v>
      </c>
      <c r="M73" s="27">
        <f t="shared" si="76"/>
        <v>3.5605196451204058</v>
      </c>
      <c r="N73"/>
      <c r="O73" s="51">
        <f t="shared" si="77"/>
        <v>62.253259707312957</v>
      </c>
      <c r="P73" s="27">
        <f t="shared" si="78"/>
        <v>3.5605196451204058</v>
      </c>
      <c r="Q73" s="58">
        <f t="shared" si="79"/>
        <v>0.74095394001901871</v>
      </c>
      <c r="R73" s="156">
        <f t="shared" si="52"/>
        <v>952.53089256842532</v>
      </c>
      <c r="S73" s="156">
        <f t="shared" si="53"/>
        <v>1101.1917833160987</v>
      </c>
      <c r="T73" s="153"/>
      <c r="U73" s="153"/>
      <c r="W73" s="1">
        <v>172</v>
      </c>
      <c r="X73" s="66">
        <v>12</v>
      </c>
      <c r="Y73" s="17">
        <v>0.82499999999999996</v>
      </c>
      <c r="Z73">
        <v>2619</v>
      </c>
      <c r="AA73">
        <v>9886</v>
      </c>
      <c r="AB73">
        <v>909</v>
      </c>
      <c r="AC73">
        <v>1145</v>
      </c>
      <c r="AD73" s="27">
        <f t="shared" si="80"/>
        <v>0.21628453163844241</v>
      </c>
      <c r="AE73" s="27">
        <f t="shared" si="81"/>
        <v>0.10894142111770432</v>
      </c>
      <c r="AF73" s="29">
        <f t="shared" si="82"/>
        <v>1.9853287153722794</v>
      </c>
      <c r="AG73" s="29">
        <f t="shared" si="83"/>
        <v>0.73679733396842806</v>
      </c>
      <c r="AH73" s="29">
        <f t="shared" si="84"/>
        <v>3.7747231767850327</v>
      </c>
      <c r="AI73"/>
      <c r="AJ73" s="51">
        <f t="shared" si="85"/>
        <v>54.768686078712811</v>
      </c>
      <c r="AK73" s="29">
        <f t="shared" si="86"/>
        <v>3.7747231767850327</v>
      </c>
      <c r="AL73" s="58">
        <f t="shared" si="87"/>
        <v>0.73679733396842806</v>
      </c>
    </row>
    <row r="74" spans="1:38" x14ac:dyDescent="0.2">
      <c r="A74" s="1">
        <v>172</v>
      </c>
      <c r="B74" s="1">
        <v>214</v>
      </c>
      <c r="C74" s="1" t="s">
        <v>92</v>
      </c>
      <c r="D74" s="66">
        <v>12</v>
      </c>
      <c r="E74">
        <v>1220</v>
      </c>
      <c r="F74">
        <v>3361</v>
      </c>
      <c r="G74">
        <v>11677</v>
      </c>
      <c r="H74" s="17">
        <v>0.879</v>
      </c>
      <c r="I74" s="25">
        <f t="shared" si="72"/>
        <v>0.22502327778423431</v>
      </c>
      <c r="J74" s="25">
        <f t="shared" si="73"/>
        <v>0.11557476479985293</v>
      </c>
      <c r="K74" s="27">
        <f t="shared" si="74"/>
        <v>1.9469931708182084</v>
      </c>
      <c r="L74" s="27">
        <f t="shared" si="75"/>
        <v>0.73702300319657266</v>
      </c>
      <c r="M74" s="27">
        <f t="shared" si="76"/>
        <v>3.4742636120202319</v>
      </c>
      <c r="N74"/>
      <c r="O74" s="51">
        <f t="shared" si="77"/>
        <v>64.690870659632765</v>
      </c>
      <c r="P74" s="27">
        <f t="shared" si="78"/>
        <v>3.4742636120202319</v>
      </c>
      <c r="Q74" s="58">
        <f t="shared" si="79"/>
        <v>0.73702300319657266</v>
      </c>
      <c r="R74" s="156">
        <f>E74*(PI()/30)*($D$4/2)</f>
        <v>968.40640744456573</v>
      </c>
      <c r="S74" s="156">
        <f>R74/H74</f>
        <v>1101.7137741121339</v>
      </c>
      <c r="T74" s="153"/>
      <c r="U74" s="153"/>
      <c r="W74" s="1">
        <v>172</v>
      </c>
      <c r="X74" s="66">
        <v>12</v>
      </c>
      <c r="Y74" s="17">
        <v>0.85</v>
      </c>
      <c r="Z74">
        <v>2942</v>
      </c>
      <c r="AA74">
        <v>10690</v>
      </c>
      <c r="AB74">
        <v>936</v>
      </c>
      <c r="AC74">
        <v>1179</v>
      </c>
      <c r="AD74" s="27">
        <f t="shared" si="80"/>
        <v>0.2205798934857354</v>
      </c>
      <c r="AE74" s="27">
        <f t="shared" si="81"/>
        <v>0.1120921633356633</v>
      </c>
      <c r="AF74" s="29">
        <f t="shared" si="82"/>
        <v>1.9678440215771587</v>
      </c>
      <c r="AG74" s="29">
        <f t="shared" si="83"/>
        <v>0.7375246232517968</v>
      </c>
      <c r="AH74" s="29">
        <f t="shared" si="84"/>
        <v>3.6335825968728757</v>
      </c>
      <c r="AI74"/>
      <c r="AJ74" s="51">
        <f t="shared" si="85"/>
        <v>59.222866091588102</v>
      </c>
      <c r="AK74" s="29">
        <f t="shared" si="86"/>
        <v>3.6335825968728757</v>
      </c>
      <c r="AL74" s="58">
        <f t="shared" si="87"/>
        <v>0.7375246232517968</v>
      </c>
    </row>
    <row r="75" spans="1:38" x14ac:dyDescent="0.2">
      <c r="E75"/>
      <c r="F75"/>
      <c r="G75"/>
      <c r="H75" s="17"/>
      <c r="I75" s="25"/>
      <c r="J75" s="25"/>
      <c r="K75" s="27"/>
      <c r="L75" s="27"/>
      <c r="M75" s="27"/>
      <c r="N75"/>
      <c r="O75" s="51"/>
      <c r="P75" s="27"/>
      <c r="Q75" s="58"/>
      <c r="R75" s="156"/>
      <c r="T75" s="153"/>
      <c r="U75" s="153"/>
      <c r="W75" s="1">
        <v>172</v>
      </c>
      <c r="X75" s="66">
        <v>12</v>
      </c>
      <c r="Y75" s="17">
        <v>0.875</v>
      </c>
      <c r="Z75">
        <v>3290</v>
      </c>
      <c r="AA75">
        <v>11539</v>
      </c>
      <c r="AB75">
        <v>964</v>
      </c>
      <c r="AC75">
        <v>1214</v>
      </c>
      <c r="AD75" s="27">
        <f t="shared" si="80"/>
        <v>0.22456735692011376</v>
      </c>
      <c r="AE75" s="27">
        <f t="shared" si="81"/>
        <v>0.11481901995200584</v>
      </c>
      <c r="AF75" s="29">
        <f t="shared" si="82"/>
        <v>1.9558376043793313</v>
      </c>
      <c r="AG75" s="29">
        <f t="shared" si="83"/>
        <v>0.73962059723639195</v>
      </c>
      <c r="AH75" s="29">
        <f t="shared" si="84"/>
        <v>3.5072948328267479</v>
      </c>
      <c r="AI75"/>
      <c r="AJ75" s="51">
        <f t="shared" si="85"/>
        <v>63.926347224587005</v>
      </c>
      <c r="AK75" s="29">
        <f t="shared" si="86"/>
        <v>3.5072948328267479</v>
      </c>
      <c r="AL75" s="58">
        <f t="shared" si="87"/>
        <v>0.73962059723639195</v>
      </c>
    </row>
    <row r="76" spans="1:38" x14ac:dyDescent="0.2">
      <c r="E76"/>
      <c r="F76"/>
      <c r="G76"/>
      <c r="H76" s="17"/>
      <c r="I76" s="25"/>
      <c r="J76" s="25"/>
      <c r="K76" s="27"/>
      <c r="L76" s="27"/>
      <c r="M76" s="27"/>
      <c r="N76"/>
      <c r="O76" s="51"/>
      <c r="P76" s="27"/>
      <c r="Q76" s="58"/>
      <c r="R76" s="156"/>
      <c r="T76" s="153"/>
      <c r="U76" s="153"/>
      <c r="W76" s="1"/>
      <c r="X76" s="66"/>
      <c r="Y76" s="17"/>
      <c r="Z76"/>
      <c r="AB76"/>
      <c r="AC76"/>
      <c r="AD76" s="27"/>
      <c r="AE76" s="27"/>
      <c r="AG76" s="29"/>
      <c r="AH76" s="29"/>
      <c r="AI76"/>
      <c r="AL76" s="58"/>
    </row>
    <row r="77" spans="1:38" x14ac:dyDescent="0.2">
      <c r="E77"/>
      <c r="F77"/>
      <c r="G77"/>
      <c r="H77" s="17"/>
      <c r="I77" s="25"/>
      <c r="J77" s="25"/>
      <c r="K77" s="27"/>
      <c r="L77" s="27"/>
      <c r="M77" s="27"/>
      <c r="N77"/>
      <c r="O77" s="51"/>
      <c r="P77" s="27"/>
      <c r="Q77" s="58"/>
      <c r="R77" s="156"/>
      <c r="T77" s="153"/>
      <c r="U77" s="153"/>
      <c r="W77" s="1"/>
      <c r="X77" s="66"/>
      <c r="Y77" s="17"/>
      <c r="Z77" s="21"/>
      <c r="AB77" s="36"/>
      <c r="AD77" s="27"/>
      <c r="AE77" s="27"/>
      <c r="AG77" s="29"/>
      <c r="AH77" s="29"/>
      <c r="AI77"/>
      <c r="AL77" s="58"/>
    </row>
    <row r="78" spans="1:38" x14ac:dyDescent="0.2">
      <c r="A78" s="1">
        <v>173</v>
      </c>
      <c r="B78" s="1">
        <v>215</v>
      </c>
      <c r="C78" s="1" t="s">
        <v>92</v>
      </c>
      <c r="D78" s="66">
        <v>14</v>
      </c>
      <c r="E78">
        <v>762</v>
      </c>
      <c r="F78">
        <v>775</v>
      </c>
      <c r="G78">
        <v>4175</v>
      </c>
      <c r="H78" s="17">
        <v>0.55000000000000004</v>
      </c>
      <c r="I78" s="25">
        <f t="shared" ref="I78:I90" si="88">0.1515*(G78/1000)/(E78/1000)^2/($D$4/10)^4</f>
        <v>0.20623499704366208</v>
      </c>
      <c r="J78" s="25">
        <f t="shared" ref="J78:J90" si="89">0.5*(F78/1000)/(E78/1000)^3/($D$4/10)^5</f>
        <v>0.10937316666080867</v>
      </c>
      <c r="K78" s="27">
        <f t="shared" ref="K78:K90" si="90">I78/J78</f>
        <v>1.8856087223225804</v>
      </c>
      <c r="L78" s="27">
        <f t="shared" ref="L78:L90" si="91">0.798*I78^1.5/J78</f>
        <v>0.6833381258122444</v>
      </c>
      <c r="M78" s="27">
        <f t="shared" ref="M78:M90" si="92">G78/F78</f>
        <v>5.387096774193548</v>
      </c>
      <c r="N78"/>
      <c r="O78" s="51">
        <f t="shared" ref="O78:O90" si="93">G78/(PI()*$D$4^2/4)</f>
        <v>23.12960392258001</v>
      </c>
      <c r="P78" s="27">
        <f t="shared" ref="P78:P90" si="94">M78</f>
        <v>5.387096774193548</v>
      </c>
      <c r="Q78" s="58">
        <f t="shared" ref="Q78:Q90" si="95">L78</f>
        <v>0.6833381258122444</v>
      </c>
      <c r="R78" s="156">
        <f t="shared" si="52"/>
        <v>604.85711678095004</v>
      </c>
      <c r="S78" s="156">
        <f t="shared" si="53"/>
        <v>1099.7402123290001</v>
      </c>
      <c r="T78" s="153"/>
      <c r="U78" s="153"/>
      <c r="W78" s="1">
        <v>173</v>
      </c>
      <c r="X78" s="66">
        <v>14</v>
      </c>
      <c r="Y78" s="17">
        <v>0.72499999999999998</v>
      </c>
      <c r="Z78">
        <v>1915</v>
      </c>
      <c r="AA78">
        <v>7639</v>
      </c>
      <c r="AB78">
        <v>797</v>
      </c>
      <c r="AC78">
        <v>1004</v>
      </c>
      <c r="AD78" s="27">
        <f>0.1515*(AA78/1000)/(AC78/1000)^2/($D$4/10)^4</f>
        <v>0.21736264593302873</v>
      </c>
      <c r="AE78" s="27">
        <f>0.5*(Z78/1000)/(AC78/1000)^3/($D$4/10)^5</f>
        <v>0.1181521524186926</v>
      </c>
      <c r="AF78" s="29">
        <f>AD78/AE78</f>
        <v>1.839684182500261</v>
      </c>
      <c r="AG78" s="29">
        <f>0.798*AD78^1.5/AE78</f>
        <v>0.68444510476622489</v>
      </c>
      <c r="AH78" s="29">
        <f>AA78/Z78</f>
        <v>3.9890339425587467</v>
      </c>
      <c r="AI78"/>
      <c r="AJ78" s="51">
        <f>AA78/(PI()*$D$4^2/4)</f>
        <v>42.320250147206878</v>
      </c>
      <c r="AK78" s="29">
        <f>AH78</f>
        <v>3.9890339425587467</v>
      </c>
      <c r="AL78" s="58">
        <f>AG78</f>
        <v>0.68444510476622489</v>
      </c>
    </row>
    <row r="79" spans="1:38" x14ac:dyDescent="0.2">
      <c r="A79" s="1">
        <v>173</v>
      </c>
      <c r="B79" s="1">
        <v>215</v>
      </c>
      <c r="C79" s="1" t="s">
        <v>92</v>
      </c>
      <c r="D79" s="66">
        <v>14</v>
      </c>
      <c r="E79">
        <v>803</v>
      </c>
      <c r="F79">
        <v>919</v>
      </c>
      <c r="G79">
        <v>4672</v>
      </c>
      <c r="H79" s="17">
        <v>0.57999999999999996</v>
      </c>
      <c r="I79" s="25">
        <f t="shared" si="88"/>
        <v>0.20782011040250903</v>
      </c>
      <c r="J79" s="25">
        <f t="shared" si="89"/>
        <v>0.11082630997806581</v>
      </c>
      <c r="K79" s="27">
        <f t="shared" si="90"/>
        <v>1.8751874933275299</v>
      </c>
      <c r="L79" s="27">
        <f t="shared" si="91"/>
        <v>0.68216804968696698</v>
      </c>
      <c r="M79" s="27">
        <f t="shared" si="92"/>
        <v>5.0837867247007615</v>
      </c>
      <c r="N79"/>
      <c r="O79" s="51">
        <f t="shared" si="93"/>
        <v>25.882996293723068</v>
      </c>
      <c r="P79" s="27">
        <f t="shared" si="94"/>
        <v>5.0837867247007615</v>
      </c>
      <c r="Q79" s="58">
        <f t="shared" si="95"/>
        <v>0.68216804968696698</v>
      </c>
      <c r="R79" s="156">
        <f t="shared" si="52"/>
        <v>637.4019222770379</v>
      </c>
      <c r="S79" s="156">
        <f t="shared" si="53"/>
        <v>1098.9688315121343</v>
      </c>
      <c r="T79" s="153"/>
      <c r="U79" s="153"/>
      <c r="W79" s="1">
        <v>173</v>
      </c>
      <c r="X79" s="66">
        <v>14</v>
      </c>
      <c r="Y79" s="17">
        <v>0.75</v>
      </c>
      <c r="Z79">
        <v>2199</v>
      </c>
      <c r="AA79">
        <v>8370</v>
      </c>
      <c r="AB79">
        <v>824</v>
      </c>
      <c r="AC79">
        <v>1039</v>
      </c>
      <c r="AD79" s="27">
        <f>0.1515*(AA79/1000)/(AC79/1000)^2/($D$4/10)^4</f>
        <v>0.22238740672514548</v>
      </c>
      <c r="AE79" s="27">
        <f>0.5*(Z79/1000)/(AC79/1000)^3/($D$4/10)^5</f>
        <v>0.12242005902111058</v>
      </c>
      <c r="AF79" s="29">
        <f>AD79/AE79</f>
        <v>1.8165928729604366</v>
      </c>
      <c r="AG79" s="29">
        <f>0.798*AD79^1.5/AE79</f>
        <v>0.68362131065880094</v>
      </c>
      <c r="AH79" s="29">
        <f>AA79/Z79</f>
        <v>3.8062755798090042</v>
      </c>
      <c r="AI79"/>
      <c r="AJ79" s="51">
        <f>AA79/(PI()*$D$4^2/4)</f>
        <v>46.37000834299274</v>
      </c>
      <c r="AK79" s="29">
        <f>AH79</f>
        <v>3.8062755798090042</v>
      </c>
      <c r="AL79" s="58">
        <f>AG79</f>
        <v>0.68362131065880094</v>
      </c>
    </row>
    <row r="80" spans="1:38" x14ac:dyDescent="0.2">
      <c r="A80" s="1">
        <v>173</v>
      </c>
      <c r="B80" s="1">
        <v>215</v>
      </c>
      <c r="C80" s="1" t="s">
        <v>92</v>
      </c>
      <c r="D80" s="66">
        <v>14</v>
      </c>
      <c r="E80">
        <v>849</v>
      </c>
      <c r="F80">
        <v>1103</v>
      </c>
      <c r="G80">
        <v>5318</v>
      </c>
      <c r="H80" s="17">
        <v>0.61299999999999999</v>
      </c>
      <c r="I80" s="25">
        <f t="shared" si="88"/>
        <v>0.2116161360138703</v>
      </c>
      <c r="J80" s="25">
        <f t="shared" si="89"/>
        <v>0.11254506065493146</v>
      </c>
      <c r="K80" s="27">
        <f t="shared" si="90"/>
        <v>1.8802791946835899</v>
      </c>
      <c r="L80" s="27">
        <f t="shared" si="91"/>
        <v>0.69023920311809661</v>
      </c>
      <c r="M80" s="27">
        <f t="shared" si="92"/>
        <v>4.8213961922030828</v>
      </c>
      <c r="N80"/>
      <c r="O80" s="51">
        <f t="shared" si="93"/>
        <v>29.461852373719879</v>
      </c>
      <c r="P80" s="27">
        <f t="shared" si="94"/>
        <v>4.8213961922030828</v>
      </c>
      <c r="Q80" s="58">
        <f t="shared" si="95"/>
        <v>0.69023920311809661</v>
      </c>
      <c r="R80" s="156">
        <f t="shared" si="52"/>
        <v>673.9156064921608</v>
      </c>
      <c r="S80" s="156">
        <f t="shared" si="53"/>
        <v>1099.3729306560535</v>
      </c>
      <c r="T80" s="153"/>
      <c r="U80" s="153"/>
      <c r="W80" s="1">
        <v>173</v>
      </c>
      <c r="X80" s="66">
        <v>14</v>
      </c>
      <c r="Y80" s="17">
        <v>0.77500000000000002</v>
      </c>
      <c r="Z80">
        <v>2545</v>
      </c>
      <c r="AA80">
        <v>9247</v>
      </c>
      <c r="AB80">
        <v>852</v>
      </c>
      <c r="AC80">
        <v>1073</v>
      </c>
      <c r="AD80" s="27">
        <f>0.1515*(AA80/1000)/(AC80/1000)^2/($D$4/10)^4</f>
        <v>0.23036539526222319</v>
      </c>
      <c r="AE80" s="27">
        <f>0.5*(Z80/1000)/(AC80/1000)^3/($D$4/10)^5</f>
        <v>0.12863602713682784</v>
      </c>
      <c r="AF80" s="29">
        <f>AD80/AE80</f>
        <v>1.7908310788950879</v>
      </c>
      <c r="AG80" s="29">
        <f>0.798*AD80^1.5/AE80</f>
        <v>0.68590842093241244</v>
      </c>
      <c r="AH80" s="29">
        <f>AA80/Z80</f>
        <v>3.6333988212180746</v>
      </c>
      <c r="AI80"/>
      <c r="AJ80" s="51">
        <f>AA80/(PI()*$D$4^2/4)</f>
        <v>51.228610172957453</v>
      </c>
      <c r="AK80" s="29">
        <f>AH80</f>
        <v>3.6333988212180746</v>
      </c>
      <c r="AL80" s="58">
        <f>AG80</f>
        <v>0.68590842093241244</v>
      </c>
    </row>
    <row r="81" spans="1:38" x14ac:dyDescent="0.2">
      <c r="A81" s="1">
        <v>173</v>
      </c>
      <c r="B81" s="1">
        <v>215</v>
      </c>
      <c r="C81" s="1" t="s">
        <v>92</v>
      </c>
      <c r="D81" s="66">
        <v>14</v>
      </c>
      <c r="E81">
        <v>853</v>
      </c>
      <c r="F81">
        <v>1118</v>
      </c>
      <c r="G81">
        <v>5328</v>
      </c>
      <c r="H81" s="17">
        <v>0.61599999999999999</v>
      </c>
      <c r="I81" s="25">
        <f t="shared" si="88"/>
        <v>0.2100303139174769</v>
      </c>
      <c r="J81" s="25">
        <f t="shared" si="89"/>
        <v>0.11247829070653058</v>
      </c>
      <c r="K81" s="27">
        <f t="shared" si="90"/>
        <v>1.8672964587048295</v>
      </c>
      <c r="L81" s="27">
        <f t="shared" si="91"/>
        <v>0.68290006753723276</v>
      </c>
      <c r="M81" s="27">
        <f t="shared" si="92"/>
        <v>4.7656529516994635</v>
      </c>
      <c r="N81"/>
      <c r="O81" s="51">
        <f t="shared" si="93"/>
        <v>29.517252622636239</v>
      </c>
      <c r="P81" s="27">
        <f t="shared" si="94"/>
        <v>4.7656529516994635</v>
      </c>
      <c r="Q81" s="58">
        <f t="shared" si="95"/>
        <v>0.68290006753723276</v>
      </c>
      <c r="R81" s="156">
        <f t="shared" si="52"/>
        <v>677.09070946738893</v>
      </c>
      <c r="S81" s="156">
        <f t="shared" si="53"/>
        <v>1099.1732296548521</v>
      </c>
      <c r="T81" s="153"/>
      <c r="U81" s="153"/>
      <c r="W81" s="1">
        <v>173</v>
      </c>
      <c r="X81" s="66">
        <v>14</v>
      </c>
      <c r="Y81" s="17">
        <v>0.8</v>
      </c>
      <c r="Z81">
        <v>2929</v>
      </c>
      <c r="AA81">
        <v>10205</v>
      </c>
      <c r="AB81">
        <v>879</v>
      </c>
      <c r="AC81">
        <v>1108</v>
      </c>
      <c r="AD81" s="27">
        <f>0.1515*(AA81/1000)/(AC81/1000)^2/($D$4/10)^4</f>
        <v>0.23842364103271815</v>
      </c>
      <c r="AE81" s="27">
        <f>0.5*(Z81/1000)/(AC81/1000)^3/($D$4/10)^5</f>
        <v>0.13445411187687287</v>
      </c>
      <c r="AF81" s="29">
        <f>AD81/AE81</f>
        <v>1.773271473103448</v>
      </c>
      <c r="AG81" s="29">
        <f>0.798*AD81^1.5/AE81</f>
        <v>0.69095979362105076</v>
      </c>
      <c r="AH81" s="29">
        <f>AA81/Z81</f>
        <v>3.4841242744964154</v>
      </c>
      <c r="AI81"/>
      <c r="AJ81" s="51">
        <f>AA81/(PI()*$D$4^2/4)</f>
        <v>56.535954019144675</v>
      </c>
      <c r="AK81" s="29">
        <f>AH81</f>
        <v>3.4841242744964154</v>
      </c>
      <c r="AL81" s="58">
        <f>AG81</f>
        <v>0.69095979362105076</v>
      </c>
    </row>
    <row r="82" spans="1:38" x14ac:dyDescent="0.2">
      <c r="A82" s="1">
        <v>173</v>
      </c>
      <c r="B82" s="1">
        <v>215</v>
      </c>
      <c r="C82" s="1" t="s">
        <v>92</v>
      </c>
      <c r="D82" s="66">
        <v>14</v>
      </c>
      <c r="E82">
        <v>898</v>
      </c>
      <c r="F82">
        <v>1289</v>
      </c>
      <c r="G82">
        <v>5865</v>
      </c>
      <c r="H82" s="17">
        <v>0.64800000000000002</v>
      </c>
      <c r="I82" s="25">
        <f t="shared" si="88"/>
        <v>0.20860810154870713</v>
      </c>
      <c r="J82" s="25">
        <f t="shared" si="89"/>
        <v>0.11114704099385622</v>
      </c>
      <c r="K82" s="27">
        <f t="shared" si="90"/>
        <v>1.8768659937626064</v>
      </c>
      <c r="L82" s="27">
        <f t="shared" si="91"/>
        <v>0.68407188623948212</v>
      </c>
      <c r="M82" s="27">
        <f t="shared" si="92"/>
        <v>4.5500387897595038</v>
      </c>
      <c r="N82"/>
      <c r="O82" s="51">
        <f t="shared" si="93"/>
        <v>32.492245989444733</v>
      </c>
      <c r="P82" s="27">
        <f t="shared" si="94"/>
        <v>4.5500387897595038</v>
      </c>
      <c r="Q82" s="58">
        <f t="shared" si="95"/>
        <v>0.68407188623948212</v>
      </c>
      <c r="R82" s="156">
        <f t="shared" si="52"/>
        <v>712.81061793870481</v>
      </c>
      <c r="S82" s="156">
        <f t="shared" si="53"/>
        <v>1100.0163857078778</v>
      </c>
      <c r="T82" s="153"/>
      <c r="U82" s="153"/>
      <c r="AD82" s="27"/>
      <c r="AE82" s="27"/>
      <c r="AG82" s="29"/>
      <c r="AH82" s="29"/>
      <c r="AI82"/>
      <c r="AL82" s="58"/>
    </row>
    <row r="83" spans="1:38" x14ac:dyDescent="0.2">
      <c r="A83" s="1">
        <v>173</v>
      </c>
      <c r="B83" s="1">
        <v>215</v>
      </c>
      <c r="C83" s="1" t="s">
        <v>92</v>
      </c>
      <c r="D83" s="66">
        <v>14</v>
      </c>
      <c r="E83">
        <v>898</v>
      </c>
      <c r="F83">
        <v>1299</v>
      </c>
      <c r="G83">
        <v>5865</v>
      </c>
      <c r="H83" s="17">
        <v>0.64800000000000002</v>
      </c>
      <c r="I83" s="25">
        <f t="shared" si="88"/>
        <v>0.20860810154870713</v>
      </c>
      <c r="J83" s="25">
        <f t="shared" si="89"/>
        <v>0.11200931439179149</v>
      </c>
      <c r="K83" s="27">
        <f t="shared" si="90"/>
        <v>1.8624174487759815</v>
      </c>
      <c r="L83" s="27">
        <f t="shared" si="91"/>
        <v>0.67880574392816972</v>
      </c>
      <c r="M83" s="27">
        <f t="shared" si="92"/>
        <v>4.5150115473441108</v>
      </c>
      <c r="N83"/>
      <c r="O83" s="51">
        <f t="shared" si="93"/>
        <v>32.492245989444733</v>
      </c>
      <c r="P83" s="27">
        <f t="shared" si="94"/>
        <v>4.5150115473441108</v>
      </c>
      <c r="Q83" s="58">
        <f t="shared" si="95"/>
        <v>0.67880574392816972</v>
      </c>
      <c r="R83" s="156">
        <f t="shared" si="52"/>
        <v>712.81061793870481</v>
      </c>
      <c r="S83" s="156">
        <f t="shared" si="53"/>
        <v>1100.0163857078778</v>
      </c>
      <c r="T83" s="153"/>
      <c r="U83" s="153"/>
      <c r="W83" s="1"/>
      <c r="X83" s="66"/>
      <c r="Y83" s="17"/>
      <c r="Z83" s="21"/>
      <c r="AB83" s="36"/>
      <c r="AD83" s="27"/>
      <c r="AE83" s="27"/>
      <c r="AG83" s="29"/>
      <c r="AH83" s="29"/>
      <c r="AI83"/>
      <c r="AL83" s="58"/>
    </row>
    <row r="84" spans="1:38" x14ac:dyDescent="0.2">
      <c r="A84" s="1">
        <v>173</v>
      </c>
      <c r="B84" s="1">
        <v>215</v>
      </c>
      <c r="C84" s="1" t="s">
        <v>92</v>
      </c>
      <c r="D84" s="66">
        <v>14</v>
      </c>
      <c r="E84">
        <v>947</v>
      </c>
      <c r="F84">
        <v>1608</v>
      </c>
      <c r="G84">
        <v>6819</v>
      </c>
      <c r="H84" s="17">
        <v>0.68400000000000005</v>
      </c>
      <c r="I84" s="25">
        <f t="shared" si="88"/>
        <v>0.21809040555404269</v>
      </c>
      <c r="J84" s="25">
        <f t="shared" si="89"/>
        <v>0.1182252130341115</v>
      </c>
      <c r="K84" s="27">
        <f t="shared" si="90"/>
        <v>1.8447030033358205</v>
      </c>
      <c r="L84" s="27">
        <f t="shared" si="91"/>
        <v>0.68746030472467812</v>
      </c>
      <c r="M84" s="27">
        <f t="shared" si="92"/>
        <v>4.2406716417910451</v>
      </c>
      <c r="N84"/>
      <c r="O84" s="51">
        <f t="shared" si="93"/>
        <v>37.777429736065415</v>
      </c>
      <c r="P84" s="27">
        <f t="shared" si="94"/>
        <v>4.2406716417910451</v>
      </c>
      <c r="Q84" s="58">
        <f t="shared" si="95"/>
        <v>0.68746030472467812</v>
      </c>
      <c r="R84" s="156">
        <f t="shared" si="52"/>
        <v>751.70562938524893</v>
      </c>
      <c r="S84" s="156">
        <f t="shared" si="53"/>
        <v>1098.9848382825276</v>
      </c>
      <c r="T84" s="153"/>
      <c r="U84" s="153"/>
      <c r="W84" s="1"/>
      <c r="X84" s="66"/>
      <c r="Y84" s="17"/>
      <c r="Z84" s="21"/>
      <c r="AB84" s="36"/>
      <c r="AD84" s="27"/>
      <c r="AE84" s="27"/>
      <c r="AG84" s="29"/>
      <c r="AH84" s="29"/>
      <c r="AI84"/>
      <c r="AL84" s="58"/>
    </row>
    <row r="85" spans="1:38" x14ac:dyDescent="0.2">
      <c r="A85" s="1">
        <v>173</v>
      </c>
      <c r="B85" s="1">
        <v>215</v>
      </c>
      <c r="C85" s="1" t="s">
        <v>92</v>
      </c>
      <c r="D85" s="66">
        <v>14</v>
      </c>
      <c r="E85">
        <v>950</v>
      </c>
      <c r="F85">
        <v>1588</v>
      </c>
      <c r="G85">
        <v>6739</v>
      </c>
      <c r="H85" s="17">
        <v>0.68600000000000005</v>
      </c>
      <c r="I85" s="25">
        <f t="shared" si="88"/>
        <v>0.2141726811307853</v>
      </c>
      <c r="J85" s="25">
        <f t="shared" si="89"/>
        <v>0.11565214181520878</v>
      </c>
      <c r="K85" s="27">
        <f t="shared" si="90"/>
        <v>1.8518695613350122</v>
      </c>
      <c r="L85" s="27">
        <f t="shared" si="91"/>
        <v>0.68390427969383372</v>
      </c>
      <c r="M85" s="27">
        <f t="shared" si="92"/>
        <v>4.2437027707808568</v>
      </c>
      <c r="N85"/>
      <c r="O85" s="51">
        <f t="shared" si="93"/>
        <v>37.334227744734541</v>
      </c>
      <c r="P85" s="27">
        <f t="shared" si="94"/>
        <v>4.2437027707808568</v>
      </c>
      <c r="Q85" s="58">
        <f t="shared" si="95"/>
        <v>0.68390427969383372</v>
      </c>
      <c r="R85" s="156">
        <f t="shared" si="52"/>
        <v>754.08695661667002</v>
      </c>
      <c r="S85" s="156">
        <f t="shared" si="53"/>
        <v>1099.2521233479154</v>
      </c>
      <c r="T85" s="153"/>
      <c r="U85" s="153"/>
      <c r="W85" s="1"/>
      <c r="X85" s="66"/>
      <c r="Y85" s="17"/>
      <c r="Z85" s="21"/>
      <c r="AB85" s="36"/>
      <c r="AD85" s="27"/>
      <c r="AE85" s="27"/>
      <c r="AG85" s="29"/>
      <c r="AH85" s="29"/>
      <c r="AI85"/>
      <c r="AL85" s="58"/>
    </row>
    <row r="86" spans="1:38" x14ac:dyDescent="0.2">
      <c r="A86" s="1">
        <v>173</v>
      </c>
      <c r="B86" s="1">
        <v>215</v>
      </c>
      <c r="C86" s="1" t="s">
        <v>92</v>
      </c>
      <c r="D86" s="66">
        <v>14</v>
      </c>
      <c r="E86">
        <v>1000</v>
      </c>
      <c r="F86">
        <v>1914</v>
      </c>
      <c r="G86">
        <v>7634</v>
      </c>
      <c r="H86" s="17">
        <v>0.72199999999999998</v>
      </c>
      <c r="I86" s="25">
        <f t="shared" si="88"/>
        <v>0.21896161279070406</v>
      </c>
      <c r="J86" s="25">
        <f t="shared" si="89"/>
        <v>0.11951321551636722</v>
      </c>
      <c r="K86" s="27">
        <f t="shared" si="90"/>
        <v>1.8321121379310348</v>
      </c>
      <c r="L86" s="27">
        <f t="shared" si="91"/>
        <v>0.68413047215319467</v>
      </c>
      <c r="M86" s="27">
        <f t="shared" si="92"/>
        <v>3.9885057471264367</v>
      </c>
      <c r="N86"/>
      <c r="O86" s="51">
        <f t="shared" si="93"/>
        <v>42.292550022748692</v>
      </c>
      <c r="P86" s="27">
        <f t="shared" si="94"/>
        <v>3.9885057471264367</v>
      </c>
      <c r="Q86" s="58">
        <f t="shared" si="95"/>
        <v>0.68413047215319467</v>
      </c>
      <c r="R86" s="156">
        <f t="shared" si="52"/>
        <v>793.77574380702106</v>
      </c>
      <c r="S86" s="156">
        <f t="shared" si="53"/>
        <v>1099.4123875443506</v>
      </c>
      <c r="T86" s="153"/>
      <c r="U86" s="153"/>
      <c r="W86" s="1"/>
      <c r="X86" s="66"/>
      <c r="Y86" s="17"/>
      <c r="Z86" s="21"/>
      <c r="AB86" s="36"/>
      <c r="AD86" s="27"/>
      <c r="AE86" s="27"/>
      <c r="AG86" s="29"/>
      <c r="AH86" s="29"/>
      <c r="AI86"/>
      <c r="AL86" s="58"/>
    </row>
    <row r="87" spans="1:38" x14ac:dyDescent="0.2">
      <c r="A87" s="1">
        <v>173</v>
      </c>
      <c r="B87" s="1">
        <v>215</v>
      </c>
      <c r="C87" s="1" t="s">
        <v>92</v>
      </c>
      <c r="D87" s="66">
        <v>14</v>
      </c>
      <c r="E87">
        <v>1049</v>
      </c>
      <c r="F87">
        <v>2265</v>
      </c>
      <c r="G87">
        <v>8529</v>
      </c>
      <c r="H87" s="17">
        <v>0.75700000000000001</v>
      </c>
      <c r="I87" s="25">
        <f t="shared" si="88"/>
        <v>0.22231203066961439</v>
      </c>
      <c r="J87" s="25">
        <f t="shared" si="89"/>
        <v>0.12252246893142796</v>
      </c>
      <c r="K87" s="27">
        <f t="shared" si="90"/>
        <v>1.8144592792529799</v>
      </c>
      <c r="L87" s="27">
        <f t="shared" si="91"/>
        <v>0.68270266826083559</v>
      </c>
      <c r="M87" s="27">
        <f t="shared" si="92"/>
        <v>3.7655629139072846</v>
      </c>
      <c r="N87"/>
      <c r="O87" s="51">
        <f t="shared" si="93"/>
        <v>47.25087230076285</v>
      </c>
      <c r="P87" s="27">
        <f t="shared" si="94"/>
        <v>3.7655629139072846</v>
      </c>
      <c r="Q87" s="58">
        <f t="shared" si="95"/>
        <v>0.68270266826083559</v>
      </c>
      <c r="R87" s="156">
        <f t="shared" si="52"/>
        <v>832.67075525356506</v>
      </c>
      <c r="S87" s="156">
        <f t="shared" si="53"/>
        <v>1099.9613675740623</v>
      </c>
      <c r="T87" s="153"/>
      <c r="U87" s="153"/>
      <c r="W87" s="1"/>
      <c r="X87" s="66"/>
      <c r="Y87" s="17"/>
      <c r="Z87" s="21"/>
      <c r="AB87" s="36"/>
      <c r="AD87" s="27"/>
      <c r="AE87" s="27"/>
      <c r="AG87" s="29"/>
      <c r="AH87" s="29"/>
      <c r="AI87"/>
      <c r="AL87" s="58"/>
    </row>
    <row r="88" spans="1:38" x14ac:dyDescent="0.2">
      <c r="A88" s="1">
        <v>173</v>
      </c>
      <c r="B88" s="1">
        <v>215</v>
      </c>
      <c r="C88" s="1" t="s">
        <v>92</v>
      </c>
      <c r="D88" s="66">
        <v>14</v>
      </c>
      <c r="E88">
        <v>1075</v>
      </c>
      <c r="F88">
        <v>2578</v>
      </c>
      <c r="G88">
        <v>9344</v>
      </c>
      <c r="H88" s="17">
        <v>0.77600000000000002</v>
      </c>
      <c r="I88" s="25">
        <f t="shared" si="88"/>
        <v>0.23191654311481918</v>
      </c>
      <c r="J88" s="25">
        <f t="shared" si="89"/>
        <v>0.12957807329935922</v>
      </c>
      <c r="K88" s="27">
        <f t="shared" si="90"/>
        <v>1.7897823081458493</v>
      </c>
      <c r="L88" s="27">
        <f t="shared" si="91"/>
        <v>0.68781076164657429</v>
      </c>
      <c r="M88" s="27">
        <f t="shared" si="92"/>
        <v>3.6245151280062062</v>
      </c>
      <c r="N88"/>
      <c r="O88" s="51">
        <f t="shared" si="93"/>
        <v>51.765992587446135</v>
      </c>
      <c r="P88" s="27">
        <f t="shared" si="94"/>
        <v>3.6245151280062062</v>
      </c>
      <c r="Q88" s="58">
        <f t="shared" si="95"/>
        <v>0.68781076164657429</v>
      </c>
      <c r="R88" s="156">
        <f>E88*(PI()/30)*($D$4/2)</f>
        <v>853.30892459254767</v>
      </c>
      <c r="S88" s="156">
        <f>R88/H88</f>
        <v>1099.6249028254481</v>
      </c>
      <c r="T88" s="153"/>
      <c r="U88" s="153"/>
      <c r="W88" s="1"/>
      <c r="X88" s="66"/>
      <c r="Y88" s="17"/>
      <c r="Z88" s="21"/>
      <c r="AB88" s="36"/>
      <c r="AD88" s="27"/>
      <c r="AE88" s="27"/>
      <c r="AG88" s="29"/>
      <c r="AH88" s="29"/>
      <c r="AI88"/>
      <c r="AL88" s="58"/>
    </row>
    <row r="89" spans="1:38" x14ac:dyDescent="0.2">
      <c r="A89" s="1">
        <v>173</v>
      </c>
      <c r="B89" s="1">
        <v>215</v>
      </c>
      <c r="C89" s="1" t="s">
        <v>92</v>
      </c>
      <c r="D89" s="66">
        <v>14</v>
      </c>
      <c r="E89">
        <v>1099</v>
      </c>
      <c r="F89">
        <v>2860</v>
      </c>
      <c r="G89">
        <v>10020</v>
      </c>
      <c r="H89" s="17">
        <v>0.79400000000000004</v>
      </c>
      <c r="I89" s="25">
        <f t="shared" si="88"/>
        <v>0.2379513452101864</v>
      </c>
      <c r="J89" s="25">
        <f t="shared" si="89"/>
        <v>0.13453861536061529</v>
      </c>
      <c r="K89" s="27">
        <f t="shared" si="90"/>
        <v>1.7686471989650345</v>
      </c>
      <c r="L89" s="27">
        <f t="shared" si="91"/>
        <v>0.68847501494334307</v>
      </c>
      <c r="M89" s="27">
        <f t="shared" si="92"/>
        <v>3.5034965034965033</v>
      </c>
      <c r="N89"/>
      <c r="O89" s="51">
        <f t="shared" si="93"/>
        <v>55.51104941419203</v>
      </c>
      <c r="P89" s="27">
        <f t="shared" si="94"/>
        <v>3.5034965034965033</v>
      </c>
      <c r="Q89" s="58">
        <f t="shared" si="95"/>
        <v>0.68847501494334307</v>
      </c>
      <c r="R89" s="156">
        <f>E89*(PI()/30)*($D$4/2)</f>
        <v>872.3595424439161</v>
      </c>
      <c r="S89" s="156">
        <f>R89/H89</f>
        <v>1098.6896000553099</v>
      </c>
      <c r="T89" s="153"/>
      <c r="U89" s="153"/>
      <c r="W89" s="1"/>
      <c r="X89" s="66"/>
      <c r="Y89" s="17"/>
      <c r="Z89" s="21"/>
      <c r="AB89" s="36"/>
      <c r="AD89" s="27"/>
      <c r="AE89" s="27"/>
      <c r="AG89" s="29"/>
      <c r="AH89" s="29"/>
      <c r="AI89"/>
      <c r="AL89" s="58"/>
    </row>
    <row r="90" spans="1:38" x14ac:dyDescent="0.2">
      <c r="A90" s="1">
        <v>173</v>
      </c>
      <c r="B90" s="1">
        <v>215</v>
      </c>
      <c r="C90" s="1" t="s">
        <v>92</v>
      </c>
      <c r="D90" s="66">
        <v>14</v>
      </c>
      <c r="E90">
        <v>1120</v>
      </c>
      <c r="F90">
        <v>3053</v>
      </c>
      <c r="G90">
        <v>10517</v>
      </c>
      <c r="H90" s="17">
        <v>0.80900000000000005</v>
      </c>
      <c r="I90" s="25">
        <f t="shared" si="88"/>
        <v>0.24047595395513363</v>
      </c>
      <c r="J90" s="25">
        <f t="shared" si="89"/>
        <v>0.13568965371890537</v>
      </c>
      <c r="K90" s="27">
        <f t="shared" si="90"/>
        <v>1.7722497431772029</v>
      </c>
      <c r="L90" s="27">
        <f t="shared" si="91"/>
        <v>0.6935274281481737</v>
      </c>
      <c r="M90" s="27">
        <f t="shared" si="92"/>
        <v>3.4448083851948903</v>
      </c>
      <c r="N90"/>
      <c r="O90" s="51">
        <f t="shared" si="93"/>
        <v>58.264441785335087</v>
      </c>
      <c r="P90" s="27">
        <f t="shared" si="94"/>
        <v>3.4448083851948903</v>
      </c>
      <c r="Q90" s="58">
        <f t="shared" si="95"/>
        <v>0.6935274281481737</v>
      </c>
      <c r="R90" s="156">
        <f>E90*(PI()/30)*($D$4/2)</f>
        <v>889.02883306386354</v>
      </c>
      <c r="S90" s="156">
        <f>R90/H90</f>
        <v>1098.9231558267782</v>
      </c>
      <c r="T90" s="153"/>
      <c r="U90" s="153"/>
      <c r="W90" s="1"/>
      <c r="X90" s="66"/>
      <c r="Y90" s="17"/>
      <c r="Z90" s="21"/>
      <c r="AB90" s="36"/>
      <c r="AD90" s="27"/>
      <c r="AE90" s="27"/>
      <c r="AG90" s="29"/>
      <c r="AH90" s="29"/>
      <c r="AI90"/>
      <c r="AL90" s="58"/>
    </row>
    <row r="91" spans="1:38" x14ac:dyDescent="0.2">
      <c r="E91"/>
      <c r="F91"/>
      <c r="G91"/>
      <c r="H91" s="17"/>
      <c r="N91"/>
      <c r="O91" s="51"/>
      <c r="P91" s="27"/>
      <c r="Q91" s="58"/>
      <c r="R91" s="156"/>
      <c r="T91" s="153"/>
      <c r="U91" s="153"/>
      <c r="Y91" s="17"/>
      <c r="Z91" s="21"/>
      <c r="AB91" s="36"/>
      <c r="AD91" s="27"/>
      <c r="AE91" s="27"/>
      <c r="AG91" s="29"/>
      <c r="AH91" s="29"/>
      <c r="AI91"/>
      <c r="AL91" s="58"/>
    </row>
    <row r="92" spans="1:38" x14ac:dyDescent="0.2">
      <c r="E92"/>
      <c r="F92"/>
      <c r="G92"/>
      <c r="H92" s="17"/>
      <c r="N92"/>
      <c r="O92" s="51"/>
      <c r="P92" s="27"/>
      <c r="Q92" s="58"/>
      <c r="R92" s="156"/>
      <c r="T92" s="153"/>
      <c r="U92" s="153"/>
      <c r="AD92" s="27"/>
      <c r="AE92" s="27"/>
      <c r="AG92" s="29"/>
      <c r="AH92" s="29"/>
      <c r="AI92"/>
      <c r="AL92" s="58"/>
    </row>
    <row r="93" spans="1:38" x14ac:dyDescent="0.2">
      <c r="E93"/>
      <c r="F93"/>
      <c r="G93"/>
      <c r="H93" s="17"/>
      <c r="N93"/>
      <c r="O93" s="51"/>
      <c r="P93" s="27"/>
      <c r="Q93" s="58"/>
      <c r="R93" s="156"/>
      <c r="T93" s="153"/>
      <c r="U93" s="153"/>
      <c r="AD93" s="27"/>
      <c r="AE93" s="27"/>
      <c r="AG93" s="29"/>
      <c r="AH93" s="29"/>
      <c r="AI93"/>
      <c r="AL93" s="58"/>
    </row>
    <row r="94" spans="1:38" x14ac:dyDescent="0.2">
      <c r="E94"/>
      <c r="F94"/>
      <c r="G94"/>
      <c r="H94" s="17"/>
      <c r="N94"/>
      <c r="O94" s="51"/>
      <c r="P94" s="27"/>
      <c r="Q94" s="58"/>
      <c r="R94" s="156"/>
      <c r="T94" s="153"/>
      <c r="U94" s="153"/>
      <c r="AD94" s="27"/>
      <c r="AE94" s="27"/>
      <c r="AG94" s="29"/>
      <c r="AH94" s="29"/>
      <c r="AI94"/>
      <c r="AL94" s="58"/>
    </row>
    <row r="95" spans="1:38" x14ac:dyDescent="0.2">
      <c r="E95"/>
      <c r="F95"/>
      <c r="G95"/>
      <c r="H95" s="17"/>
      <c r="N95"/>
      <c r="O95" s="51"/>
      <c r="P95" s="27"/>
      <c r="Q95" s="58"/>
      <c r="R95" s="156"/>
      <c r="T95" s="153"/>
      <c r="U95" s="153"/>
      <c r="AD95" s="27"/>
      <c r="AE95" s="27"/>
      <c r="AG95" s="29"/>
      <c r="AH95" s="29"/>
      <c r="AI95"/>
      <c r="AL95" s="58"/>
    </row>
    <row r="96" spans="1:38" x14ac:dyDescent="0.2">
      <c r="E96"/>
      <c r="F96"/>
      <c r="G96"/>
      <c r="H96" s="17"/>
      <c r="N96"/>
      <c r="O96" s="51"/>
      <c r="P96" s="27"/>
      <c r="Q96" s="58"/>
      <c r="R96" s="156"/>
      <c r="T96" s="153"/>
      <c r="U96" s="153"/>
      <c r="Y96" s="17"/>
      <c r="Z96" s="21"/>
      <c r="AB96" s="36"/>
      <c r="AD96" s="27"/>
      <c r="AE96" s="27"/>
      <c r="AG96" s="29"/>
      <c r="AH96" s="29"/>
      <c r="AI96"/>
      <c r="AL96" s="58"/>
    </row>
    <row r="97" spans="4:38" x14ac:dyDescent="0.2">
      <c r="E97"/>
      <c r="F97"/>
      <c r="G97"/>
      <c r="H97" s="17"/>
      <c r="N97"/>
      <c r="O97" s="51"/>
      <c r="P97" s="27"/>
      <c r="Q97" s="58"/>
      <c r="R97" s="156"/>
      <c r="T97" s="153"/>
      <c r="U97" s="153"/>
      <c r="W97" s="1"/>
      <c r="X97" s="66"/>
      <c r="Y97" s="17"/>
      <c r="Z97" s="21"/>
      <c r="AB97" s="36"/>
      <c r="AD97" s="27"/>
      <c r="AE97" s="27"/>
      <c r="AG97" s="29"/>
      <c r="AH97" s="29"/>
      <c r="AI97"/>
      <c r="AL97" s="58"/>
    </row>
    <row r="98" spans="4:38" x14ac:dyDescent="0.2">
      <c r="E98"/>
      <c r="F98"/>
      <c r="G98"/>
      <c r="H98" s="17"/>
      <c r="N98"/>
      <c r="O98" s="51"/>
      <c r="P98" s="27"/>
      <c r="Q98" s="58"/>
      <c r="R98" s="156"/>
      <c r="T98" s="153"/>
      <c r="U98" s="153"/>
      <c r="W98" s="1"/>
      <c r="X98" s="66"/>
      <c r="Y98" s="17"/>
      <c r="Z98" s="21"/>
      <c r="AB98" s="36"/>
      <c r="AD98" s="27"/>
      <c r="AE98" s="27"/>
      <c r="AG98" s="29"/>
      <c r="AH98" s="29"/>
      <c r="AI98"/>
      <c r="AL98" s="58"/>
    </row>
    <row r="99" spans="4:38" x14ac:dyDescent="0.2">
      <c r="E99"/>
      <c r="F99"/>
      <c r="G99"/>
      <c r="H99" s="17"/>
      <c r="N99"/>
      <c r="O99" s="51"/>
      <c r="P99" s="27"/>
      <c r="Q99" s="58"/>
      <c r="R99" s="156"/>
      <c r="T99" s="153"/>
      <c r="U99" s="153"/>
      <c r="W99" s="1"/>
      <c r="X99" s="66"/>
      <c r="Y99" s="17"/>
      <c r="Z99" s="21"/>
      <c r="AB99" s="36"/>
      <c r="AD99" s="27"/>
      <c r="AE99" s="27"/>
      <c r="AG99" s="29"/>
      <c r="AH99" s="29"/>
      <c r="AI99"/>
      <c r="AL99" s="58"/>
    </row>
    <row r="100" spans="4:38" x14ac:dyDescent="0.2">
      <c r="E100"/>
      <c r="F100"/>
      <c r="G100"/>
      <c r="H100" s="17"/>
      <c r="N100"/>
      <c r="O100" s="51"/>
      <c r="P100" s="27"/>
      <c r="Q100" s="58"/>
      <c r="R100" s="156"/>
      <c r="T100" s="153"/>
      <c r="U100" s="153"/>
      <c r="W100" s="1"/>
      <c r="X100" s="66"/>
      <c r="Y100" s="17"/>
      <c r="Z100" s="21"/>
      <c r="AB100" s="36"/>
      <c r="AD100" s="27"/>
      <c r="AE100" s="27"/>
      <c r="AG100" s="29"/>
      <c r="AH100" s="29"/>
      <c r="AI100"/>
      <c r="AL100" s="58"/>
    </row>
    <row r="101" spans="4:38" x14ac:dyDescent="0.2">
      <c r="E101"/>
      <c r="F101"/>
      <c r="G101"/>
      <c r="H101" s="17"/>
      <c r="I101" s="25"/>
      <c r="J101" s="25"/>
      <c r="K101" s="27"/>
      <c r="L101" s="27"/>
      <c r="M101" s="27"/>
      <c r="N101"/>
      <c r="O101" s="51"/>
      <c r="P101" s="27"/>
      <c r="Q101" s="58"/>
      <c r="R101" s="156"/>
      <c r="T101" s="153"/>
      <c r="U101" s="153"/>
      <c r="W101" s="1"/>
      <c r="X101" s="66"/>
      <c r="Y101" s="17"/>
      <c r="Z101" s="21"/>
      <c r="AB101" s="36"/>
      <c r="AD101" s="27"/>
      <c r="AE101" s="27"/>
      <c r="AG101" s="29"/>
      <c r="AH101" s="29"/>
      <c r="AI101"/>
      <c r="AL101" s="58"/>
    </row>
    <row r="102" spans="4:38" x14ac:dyDescent="0.2">
      <c r="E102"/>
      <c r="F102"/>
      <c r="G102"/>
      <c r="H102" s="17"/>
      <c r="I102" s="25"/>
      <c r="J102" s="25"/>
      <c r="K102" s="27"/>
      <c r="L102" s="27"/>
      <c r="M102" s="27"/>
      <c r="N102"/>
      <c r="O102" s="51"/>
      <c r="P102" s="27"/>
      <c r="Q102" s="58"/>
      <c r="R102" s="156"/>
      <c r="T102" s="153"/>
      <c r="U102" s="153"/>
      <c r="Y102" s="17"/>
      <c r="AD102" s="27"/>
      <c r="AE102" s="27"/>
      <c r="AG102" s="29"/>
      <c r="AH102" s="29"/>
      <c r="AI102"/>
      <c r="AL102" s="58"/>
    </row>
    <row r="103" spans="4:38" x14ac:dyDescent="0.2">
      <c r="E103"/>
      <c r="F103"/>
      <c r="G103"/>
      <c r="H103" s="17"/>
      <c r="I103" s="25"/>
      <c r="J103" s="25"/>
      <c r="K103" s="27"/>
      <c r="L103" s="27"/>
      <c r="M103" s="27"/>
      <c r="N103"/>
      <c r="O103" s="51"/>
      <c r="P103" s="27"/>
      <c r="Q103" s="58"/>
      <c r="R103" s="156"/>
      <c r="T103" s="153"/>
      <c r="U103" s="153"/>
      <c r="Y103" s="17"/>
      <c r="AD103" s="27"/>
      <c r="AE103" s="27"/>
      <c r="AG103" s="29"/>
      <c r="AH103" s="29"/>
      <c r="AI103"/>
      <c r="AL103" s="58"/>
    </row>
    <row r="104" spans="4:38" x14ac:dyDescent="0.2">
      <c r="E104"/>
      <c r="F104"/>
      <c r="G104"/>
      <c r="H104" s="17"/>
      <c r="I104" s="25"/>
      <c r="J104" s="25"/>
      <c r="K104" s="27"/>
      <c r="L104" s="27"/>
      <c r="M104" s="27"/>
      <c r="N104"/>
      <c r="O104" s="51"/>
      <c r="P104" s="27"/>
      <c r="Q104" s="58"/>
      <c r="R104" s="156"/>
      <c r="T104" s="153"/>
      <c r="U104" s="153"/>
      <c r="Y104" s="17"/>
      <c r="AD104" s="27"/>
      <c r="AE104" s="27"/>
      <c r="AG104" s="29"/>
      <c r="AH104" s="29"/>
      <c r="AI104"/>
      <c r="AL104" s="58"/>
    </row>
    <row r="105" spans="4:38" x14ac:dyDescent="0.2">
      <c r="E105"/>
      <c r="F105"/>
      <c r="G105"/>
      <c r="H105" s="17"/>
      <c r="I105" s="25"/>
      <c r="J105" s="25"/>
      <c r="K105" s="27"/>
      <c r="L105" s="27"/>
      <c r="M105" s="27"/>
      <c r="N105"/>
      <c r="O105" s="51"/>
      <c r="P105" s="27"/>
      <c r="Q105" s="58"/>
      <c r="R105" s="156"/>
      <c r="T105" s="153"/>
      <c r="U105" s="153"/>
      <c r="Y105" s="17"/>
      <c r="AD105" s="27"/>
      <c r="AE105" s="27"/>
      <c r="AG105" s="29"/>
      <c r="AH105" s="29"/>
      <c r="AI105"/>
      <c r="AL105" s="58"/>
    </row>
    <row r="106" spans="4:38" x14ac:dyDescent="0.2">
      <c r="E106"/>
      <c r="F106"/>
      <c r="G106"/>
      <c r="H106" s="17"/>
      <c r="I106" s="25"/>
      <c r="J106" s="25"/>
      <c r="K106" s="27"/>
      <c r="L106" s="27"/>
      <c r="M106" s="27"/>
      <c r="N106"/>
      <c r="O106" s="51"/>
      <c r="P106" s="27"/>
      <c r="Q106" s="58"/>
      <c r="R106" s="156"/>
      <c r="T106" s="153"/>
      <c r="U106" s="153"/>
      <c r="Y106" s="17"/>
      <c r="Z106" s="21"/>
      <c r="AB106" s="36"/>
      <c r="AD106" s="27"/>
      <c r="AE106" s="27"/>
      <c r="AG106" s="29"/>
      <c r="AH106" s="29"/>
      <c r="AI106"/>
      <c r="AL106" s="58"/>
    </row>
    <row r="107" spans="4:38" x14ac:dyDescent="0.2">
      <c r="D107"/>
      <c r="E107"/>
      <c r="F107"/>
      <c r="G107"/>
      <c r="H107" s="17"/>
      <c r="I107" s="25"/>
      <c r="J107" s="25"/>
      <c r="K107" s="27"/>
      <c r="L107" s="27"/>
      <c r="M107" s="27"/>
      <c r="N107"/>
      <c r="O107" s="51"/>
      <c r="P107" s="27"/>
      <c r="Q107" s="58"/>
      <c r="R107" s="156"/>
      <c r="T107" s="153"/>
      <c r="U107" s="153"/>
      <c r="W107" s="1"/>
      <c r="X107" s="66"/>
      <c r="Y107" s="17"/>
      <c r="Z107" s="21"/>
      <c r="AB107" s="36"/>
      <c r="AD107" s="27"/>
      <c r="AE107" s="27"/>
      <c r="AG107" s="29"/>
      <c r="AH107" s="29"/>
      <c r="AI107"/>
      <c r="AL107" s="58"/>
    </row>
    <row r="108" spans="4:38" x14ac:dyDescent="0.2">
      <c r="D108"/>
      <c r="E108"/>
      <c r="F108"/>
      <c r="G108"/>
      <c r="H108" s="17"/>
      <c r="I108" s="25"/>
      <c r="J108" s="25"/>
      <c r="K108" s="27"/>
      <c r="L108" s="27"/>
      <c r="M108" s="27"/>
      <c r="N108"/>
      <c r="O108" s="51"/>
      <c r="P108" s="27"/>
      <c r="Q108" s="58"/>
      <c r="R108" s="156"/>
      <c r="T108" s="153"/>
      <c r="U108" s="153"/>
      <c r="W108" s="1"/>
      <c r="X108" s="66"/>
      <c r="Y108" s="17"/>
      <c r="Z108" s="21"/>
      <c r="AB108" s="36"/>
      <c r="AD108" s="27"/>
      <c r="AE108" s="27"/>
      <c r="AG108" s="29"/>
      <c r="AH108" s="29"/>
      <c r="AI108"/>
      <c r="AL108" s="58"/>
    </row>
    <row r="109" spans="4:38" x14ac:dyDescent="0.2">
      <c r="E109"/>
      <c r="F109"/>
      <c r="G109"/>
      <c r="H109" s="17"/>
      <c r="I109" s="25"/>
      <c r="J109" s="25"/>
      <c r="K109" s="27"/>
      <c r="L109" s="27"/>
      <c r="M109" s="27"/>
      <c r="N109"/>
      <c r="O109" s="51"/>
      <c r="P109" s="27"/>
      <c r="Q109" s="58"/>
      <c r="R109" s="156"/>
      <c r="T109" s="153"/>
      <c r="U109" s="153"/>
      <c r="Y109" s="17"/>
      <c r="AD109" s="27"/>
      <c r="AE109" s="27"/>
      <c r="AG109" s="29"/>
      <c r="AH109" s="29"/>
      <c r="AI109"/>
      <c r="AL109" s="58"/>
    </row>
    <row r="110" spans="4:38" x14ac:dyDescent="0.2">
      <c r="E110"/>
      <c r="F110"/>
      <c r="G110"/>
      <c r="H110" s="17"/>
      <c r="I110" s="25"/>
      <c r="J110" s="25"/>
      <c r="K110" s="27"/>
      <c r="L110" s="27"/>
      <c r="M110" s="27"/>
      <c r="N110"/>
      <c r="O110" s="51"/>
      <c r="P110" s="27"/>
      <c r="Q110" s="58"/>
      <c r="R110" s="156"/>
      <c r="T110" s="153"/>
      <c r="U110" s="153"/>
      <c r="Y110" s="17"/>
      <c r="AD110" s="27"/>
      <c r="AE110" s="27"/>
      <c r="AG110" s="29"/>
      <c r="AH110" s="29"/>
      <c r="AI110"/>
      <c r="AL110" s="58"/>
    </row>
    <row r="111" spans="4:38" x14ac:dyDescent="0.2">
      <c r="E111"/>
      <c r="F111"/>
      <c r="G111"/>
      <c r="H111" s="17"/>
      <c r="I111" s="25"/>
      <c r="J111" s="25"/>
      <c r="K111" s="27"/>
      <c r="L111" s="27"/>
      <c r="M111" s="27"/>
      <c r="N111"/>
      <c r="O111" s="51"/>
      <c r="P111" s="27"/>
      <c r="Q111" s="58"/>
      <c r="R111" s="156"/>
      <c r="T111" s="153"/>
      <c r="U111" s="153"/>
      <c r="Y111" s="17"/>
      <c r="AD111" s="27"/>
      <c r="AE111" s="27"/>
      <c r="AG111" s="29"/>
      <c r="AH111" s="29"/>
      <c r="AI111"/>
      <c r="AL111" s="58"/>
    </row>
    <row r="112" spans="4:38" x14ac:dyDescent="0.2">
      <c r="E112"/>
      <c r="F112"/>
      <c r="G112"/>
      <c r="H112" s="17"/>
      <c r="I112" s="25"/>
      <c r="J112" s="25"/>
      <c r="K112" s="27"/>
      <c r="L112" s="27"/>
      <c r="M112" s="27"/>
      <c r="N112"/>
      <c r="O112" s="51"/>
      <c r="P112" s="27"/>
      <c r="Q112" s="58"/>
      <c r="R112" s="156"/>
      <c r="T112" s="153"/>
      <c r="U112" s="153"/>
      <c r="Y112" s="17"/>
      <c r="AD112" s="27"/>
      <c r="AE112" s="27"/>
      <c r="AG112" s="29"/>
      <c r="AH112" s="29"/>
      <c r="AI112"/>
      <c r="AL112" s="58"/>
    </row>
    <row r="113" spans="5:38" x14ac:dyDescent="0.2">
      <c r="E113"/>
      <c r="F113"/>
      <c r="G113"/>
      <c r="H113" s="17"/>
      <c r="I113" s="25"/>
      <c r="J113" s="25"/>
      <c r="K113" s="27"/>
      <c r="L113" s="27"/>
      <c r="M113" s="27"/>
      <c r="N113"/>
      <c r="O113" s="51"/>
      <c r="P113" s="27"/>
      <c r="Q113" s="58"/>
      <c r="R113" s="156"/>
      <c r="T113" s="153"/>
      <c r="U113" s="153"/>
      <c r="Y113" s="17"/>
      <c r="AD113" s="27"/>
      <c r="AE113" s="27"/>
      <c r="AG113" s="29"/>
      <c r="AH113" s="29"/>
      <c r="AI113"/>
      <c r="AL113" s="58"/>
    </row>
    <row r="114" spans="5:38" x14ac:dyDescent="0.2">
      <c r="E114"/>
      <c r="F114"/>
      <c r="G114"/>
      <c r="H114" s="17"/>
      <c r="I114" s="25"/>
      <c r="J114" s="25"/>
      <c r="K114" s="27"/>
      <c r="L114" s="27"/>
      <c r="M114" s="27"/>
      <c r="N114"/>
      <c r="O114" s="51"/>
      <c r="P114" s="27"/>
      <c r="Q114" s="58"/>
      <c r="R114" s="156"/>
      <c r="T114" s="153"/>
      <c r="U114" s="153"/>
      <c r="Y114" s="17"/>
      <c r="AD114" s="27"/>
      <c r="AE114" s="27"/>
      <c r="AG114" s="29"/>
      <c r="AH114" s="29"/>
      <c r="AI114"/>
      <c r="AL114" s="58"/>
    </row>
    <row r="115" spans="5:38" x14ac:dyDescent="0.2">
      <c r="E115"/>
      <c r="F115"/>
      <c r="G115"/>
      <c r="H115" s="17"/>
      <c r="I115" s="25"/>
      <c r="J115" s="25"/>
      <c r="K115" s="27"/>
      <c r="L115" s="27"/>
      <c r="M115" s="27"/>
      <c r="N115"/>
      <c r="O115" s="51"/>
      <c r="P115" s="27"/>
      <c r="Q115" s="58"/>
      <c r="R115" s="156"/>
      <c r="T115" s="153"/>
      <c r="U115" s="153"/>
      <c r="Y115" s="17"/>
      <c r="AD115" s="27"/>
      <c r="AE115" s="27"/>
      <c r="AG115" s="29"/>
      <c r="AH115" s="29"/>
      <c r="AI115"/>
      <c r="AL115" s="58"/>
    </row>
    <row r="116" spans="5:38" x14ac:dyDescent="0.2">
      <c r="E116"/>
      <c r="F116"/>
      <c r="G116"/>
      <c r="H116" s="17"/>
      <c r="I116" s="25"/>
      <c r="J116" s="25"/>
      <c r="K116" s="27"/>
      <c r="L116" s="27"/>
      <c r="M116" s="27"/>
      <c r="N116"/>
      <c r="O116" s="51"/>
      <c r="P116" s="27"/>
      <c r="Q116" s="58"/>
      <c r="R116" s="156"/>
      <c r="T116" s="153"/>
      <c r="U116" s="153"/>
      <c r="W116" s="1"/>
      <c r="X116" s="66"/>
      <c r="Y116" s="17"/>
      <c r="Z116" s="21"/>
      <c r="AB116" s="36"/>
      <c r="AD116" s="27"/>
      <c r="AE116" s="27"/>
      <c r="AG116" s="29"/>
      <c r="AH116" s="29"/>
      <c r="AI116"/>
      <c r="AL116" s="58"/>
    </row>
    <row r="117" spans="5:38" x14ac:dyDescent="0.2">
      <c r="E117"/>
      <c r="F117"/>
      <c r="G117"/>
      <c r="H117" s="17"/>
      <c r="I117" s="25"/>
      <c r="J117" s="25"/>
      <c r="K117" s="27"/>
      <c r="L117" s="27"/>
      <c r="M117" s="27"/>
      <c r="N117"/>
      <c r="O117" s="51"/>
      <c r="P117" s="27"/>
      <c r="Q117" s="58"/>
      <c r="R117" s="156"/>
      <c r="T117" s="153"/>
      <c r="U117" s="153"/>
      <c r="Y117" s="17"/>
    </row>
    <row r="118" spans="5:38" x14ac:dyDescent="0.2">
      <c r="E118"/>
      <c r="F118"/>
      <c r="G118"/>
      <c r="H118" s="17"/>
      <c r="I118" s="25"/>
      <c r="J118" s="25"/>
      <c r="K118" s="27"/>
      <c r="L118" s="27"/>
      <c r="M118" s="27"/>
      <c r="N118"/>
      <c r="O118" s="51"/>
      <c r="P118" s="27"/>
      <c r="Q118" s="58"/>
      <c r="R118" s="156"/>
      <c r="T118" s="153"/>
      <c r="U118" s="153"/>
      <c r="Y118" s="17"/>
    </row>
    <row r="119" spans="5:38" x14ac:dyDescent="0.2">
      <c r="E119"/>
      <c r="F119"/>
      <c r="G119"/>
      <c r="H119" s="17"/>
      <c r="I119" s="25"/>
      <c r="J119" s="25"/>
      <c r="K119" s="27"/>
      <c r="L119" s="27"/>
      <c r="M119" s="27"/>
      <c r="N119"/>
      <c r="O119" s="51"/>
      <c r="P119" s="27"/>
      <c r="Q119" s="58"/>
      <c r="R119" s="156"/>
      <c r="T119" s="153"/>
      <c r="U119" s="153"/>
      <c r="Y119" s="17"/>
    </row>
    <row r="120" spans="5:38" x14ac:dyDescent="0.2">
      <c r="E120"/>
      <c r="F120"/>
      <c r="G120"/>
      <c r="H120" s="17"/>
      <c r="I120" s="25"/>
      <c r="J120" s="25"/>
      <c r="K120" s="27"/>
      <c r="L120" s="27"/>
      <c r="M120" s="27"/>
      <c r="N120"/>
      <c r="P120" s="27"/>
      <c r="Q120" s="58"/>
      <c r="R120" s="156"/>
      <c r="T120" s="153"/>
      <c r="U120" s="153"/>
      <c r="Y120" s="17"/>
    </row>
    <row r="121" spans="5:38" x14ac:dyDescent="0.2">
      <c r="E121"/>
      <c r="F121"/>
      <c r="G121"/>
      <c r="H121" s="17"/>
      <c r="I121" s="25"/>
      <c r="J121" s="25"/>
      <c r="K121" s="27"/>
      <c r="L121" s="27"/>
      <c r="M121" s="27"/>
      <c r="N121"/>
      <c r="P121" s="27"/>
      <c r="Q121" s="58"/>
      <c r="R121" s="156"/>
      <c r="T121" s="153"/>
      <c r="U121" s="153"/>
      <c r="Y121" s="17"/>
    </row>
    <row r="122" spans="5:38" x14ac:dyDescent="0.2">
      <c r="E122"/>
      <c r="F122"/>
      <c r="G122"/>
      <c r="H122" s="17"/>
      <c r="I122" s="25"/>
      <c r="J122" s="25"/>
      <c r="K122" s="27"/>
      <c r="L122" s="27"/>
      <c r="M122" s="27"/>
      <c r="N122"/>
      <c r="R122" s="156"/>
      <c r="T122" s="153"/>
      <c r="U122" s="153"/>
      <c r="Y122" s="17"/>
    </row>
    <row r="123" spans="5:38" x14ac:dyDescent="0.2">
      <c r="E123"/>
      <c r="F123"/>
      <c r="G123"/>
      <c r="H123" s="17"/>
      <c r="I123" s="25"/>
      <c r="J123" s="25"/>
      <c r="K123" s="27"/>
      <c r="L123" s="27"/>
      <c r="M123" s="27"/>
      <c r="N123"/>
      <c r="R123" s="156"/>
      <c r="T123" s="153"/>
      <c r="U123" s="153"/>
      <c r="Y123" s="17"/>
    </row>
    <row r="124" spans="5:38" x14ac:dyDescent="0.2">
      <c r="E124"/>
      <c r="F124"/>
      <c r="G124"/>
      <c r="H124" s="17"/>
      <c r="R124" s="156"/>
      <c r="T124" s="153"/>
      <c r="U124" s="153"/>
      <c r="Y124" s="17"/>
    </row>
    <row r="125" spans="5:38" x14ac:dyDescent="0.2">
      <c r="E125"/>
      <c r="F125"/>
      <c r="G125"/>
      <c r="H125" s="17"/>
      <c r="R125" s="156"/>
      <c r="T125" s="153"/>
      <c r="U125" s="153"/>
    </row>
    <row r="126" spans="5:38" x14ac:dyDescent="0.2">
      <c r="E126"/>
      <c r="F126"/>
      <c r="G126"/>
      <c r="H126" s="17"/>
      <c r="R126" s="156"/>
      <c r="T126" s="153"/>
      <c r="U126" s="153"/>
    </row>
    <row r="127" spans="5:38" x14ac:dyDescent="0.2">
      <c r="E127"/>
      <c r="F127"/>
      <c r="G127"/>
      <c r="H127" s="17"/>
      <c r="R127" s="156"/>
      <c r="T127" s="153"/>
      <c r="U127" s="153"/>
    </row>
    <row r="128" spans="5:38" x14ac:dyDescent="0.2">
      <c r="E128"/>
      <c r="F128"/>
      <c r="G128"/>
      <c r="H128" s="17"/>
      <c r="R128" s="156"/>
      <c r="T128" s="153"/>
      <c r="U128" s="153"/>
    </row>
    <row r="129" spans="6:21" x14ac:dyDescent="0.2">
      <c r="F129"/>
      <c r="G129"/>
      <c r="R129" s="156"/>
      <c r="T129" s="153"/>
      <c r="U129" s="153"/>
    </row>
    <row r="130" spans="6:21" x14ac:dyDescent="0.2">
      <c r="R130" s="156"/>
      <c r="T130" s="153"/>
      <c r="U130" s="153"/>
    </row>
    <row r="131" spans="6:21" x14ac:dyDescent="0.2">
      <c r="R131" s="156"/>
      <c r="T131" s="153"/>
      <c r="U131" s="153"/>
    </row>
    <row r="132" spans="6:21" x14ac:dyDescent="0.2">
      <c r="R132" s="156"/>
      <c r="T132" s="153"/>
      <c r="U132" s="153"/>
    </row>
    <row r="133" spans="6:21" x14ac:dyDescent="0.2">
      <c r="R133" s="156"/>
      <c r="T133" s="153"/>
      <c r="U133" s="153"/>
    </row>
    <row r="134" spans="6:21" x14ac:dyDescent="0.2">
      <c r="R134" s="156"/>
      <c r="T134" s="153"/>
      <c r="U134" s="153"/>
    </row>
    <row r="135" spans="6:21" x14ac:dyDescent="0.2">
      <c r="R135" s="156"/>
      <c r="T135" s="153"/>
      <c r="U135" s="153"/>
    </row>
    <row r="136" spans="6:21" x14ac:dyDescent="0.2">
      <c r="R136" s="156"/>
      <c r="S136" s="155"/>
      <c r="T136" s="153"/>
      <c r="U136" s="153"/>
    </row>
    <row r="137" spans="6:21" x14ac:dyDescent="0.2">
      <c r="R137" s="156"/>
      <c r="T137" s="153"/>
      <c r="U137" s="153"/>
    </row>
    <row r="138" spans="6:21" x14ac:dyDescent="0.2">
      <c r="R138" s="156"/>
      <c r="T138" s="153"/>
      <c r="U138" s="153"/>
    </row>
    <row r="139" spans="6:21" x14ac:dyDescent="0.2">
      <c r="R139" s="156"/>
      <c r="T139" s="153"/>
      <c r="U139" s="153"/>
    </row>
    <row r="140" spans="6:21" x14ac:dyDescent="0.2">
      <c r="R140" s="156"/>
      <c r="T140" s="153"/>
      <c r="U140" s="153"/>
    </row>
    <row r="141" spans="6:21" x14ac:dyDescent="0.2">
      <c r="R141" s="156"/>
      <c r="T141" s="153"/>
      <c r="U141" s="153"/>
    </row>
    <row r="142" spans="6:21" x14ac:dyDescent="0.2">
      <c r="R142" s="156"/>
      <c r="T142" s="153"/>
      <c r="U142" s="153"/>
    </row>
    <row r="143" spans="6:21" x14ac:dyDescent="0.2">
      <c r="R143" s="156"/>
      <c r="T143" s="153"/>
      <c r="U143" s="153"/>
    </row>
    <row r="144" spans="6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03425" r:id="rId3">
          <objectPr defaultSize="0" r:id="rId4">
            <anchor moveWithCells="1">
              <from>
                <xdr:col>12</xdr:col>
                <xdr:colOff>787400</xdr:colOff>
                <xdr:row>0</xdr:row>
                <xdr:rowOff>139700</xdr:rowOff>
              </from>
              <to>
                <xdr:col>21</xdr:col>
                <xdr:colOff>0</xdr:colOff>
                <xdr:row>2</xdr:row>
                <xdr:rowOff>190500</xdr:rowOff>
              </to>
            </anchor>
          </objectPr>
        </oleObject>
      </mc:Choice>
      <mc:Fallback>
        <oleObject progId="Equation.DSMT4" shapeId="103425" r:id="rId3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L229"/>
  <sheetViews>
    <sheetView workbookViewId="0"/>
  </sheetViews>
  <sheetFormatPr baseColWidth="10" defaultColWidth="8.83203125" defaultRowHeight="16" x14ac:dyDescent="0.2"/>
  <cols>
    <col min="1" max="1" width="14.1640625" style="1" customWidth="1"/>
    <col min="2" max="2" width="32.3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3.83203125" customWidth="1"/>
    <col min="10" max="11" width="12.1640625" customWidth="1"/>
    <col min="12" max="12" width="11.5" customWidth="1"/>
    <col min="13" max="13" width="11.6640625" customWidth="1"/>
    <col min="14" max="14" width="10.83203125" style="36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343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0.121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150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33.700000000000003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114</v>
      </c>
      <c r="C4" s="9">
        <v>99</v>
      </c>
      <c r="D4" s="104">
        <v>15.16</v>
      </c>
      <c r="E4" s="339">
        <v>3</v>
      </c>
      <c r="F4" s="7">
        <v>1</v>
      </c>
      <c r="G4" s="5">
        <v>493.49</v>
      </c>
      <c r="H4" s="5">
        <v>1.032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39" t="s">
        <v>366</v>
      </c>
      <c r="AD7" s="28" t="s">
        <v>369</v>
      </c>
      <c r="AE7" s="28" t="s">
        <v>370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174</v>
      </c>
      <c r="B8" s="1">
        <v>218</v>
      </c>
      <c r="C8" s="1" t="s">
        <v>92</v>
      </c>
      <c r="D8" s="66">
        <v>8.6</v>
      </c>
      <c r="E8">
        <v>800</v>
      </c>
      <c r="F8">
        <v>323</v>
      </c>
      <c r="G8" s="34">
        <v>2403</v>
      </c>
      <c r="H8" s="35">
        <v>0.58299999999999996</v>
      </c>
      <c r="I8" s="25">
        <f t="shared" ref="I8:I17" si="0">0.1515*(G8/1000)/(E8/1000)^2/($D$4/10)^4</f>
        <v>0.10769353294800844</v>
      </c>
      <c r="J8" s="25">
        <f t="shared" ref="J8:J17" si="1">0.5*(F8/1000)/(E8/1000)^3/($D$4/10)^5</f>
        <v>3.9391866481136739E-2</v>
      </c>
      <c r="K8" s="27">
        <f t="shared" ref="K8:K17" si="2">I8/J8</f>
        <v>2.7339027715170281</v>
      </c>
      <c r="L8" s="27">
        <f t="shared" ref="L8:L17" si="3">0.798*I8^1.5/J8</f>
        <v>0.71594682728281511</v>
      </c>
      <c r="M8" s="27">
        <f t="shared" ref="M8:M17" si="4">G8/F8</f>
        <v>7.439628482972136</v>
      </c>
      <c r="N8" s="51"/>
      <c r="O8" s="51">
        <f t="shared" ref="O8:O17" si="5">G8/(PI()*$D$4^2/4)</f>
        <v>13.312679814601141</v>
      </c>
      <c r="P8" s="27">
        <f t="shared" ref="P8:P17" si="6">M8</f>
        <v>7.439628482972136</v>
      </c>
      <c r="Q8" s="58">
        <f t="shared" ref="Q8:Q17" si="7">L8</f>
        <v>0.71594682728281511</v>
      </c>
      <c r="R8" s="156">
        <f t="shared" ref="R8:R23" si="8">E8*(PI()/30)*($D$4/2)</f>
        <v>635.0205950456168</v>
      </c>
      <c r="S8" s="156">
        <f t="shared" ref="S8:S23" si="9">R8/H8</f>
        <v>1089.2291510216412</v>
      </c>
      <c r="T8" s="153"/>
      <c r="U8" s="153"/>
      <c r="W8" s="9">
        <v>174</v>
      </c>
      <c r="X8" s="1">
        <v>8.6</v>
      </c>
      <c r="Y8" s="17">
        <v>0.72499999999999998</v>
      </c>
      <c r="Z8">
        <v>659</v>
      </c>
      <c r="AA8" s="34">
        <v>3915</v>
      </c>
      <c r="AB8" s="48">
        <v>790</v>
      </c>
      <c r="AC8">
        <v>995</v>
      </c>
      <c r="AD8" s="27">
        <f t="shared" ref="AD8:AD16" si="10">0.1515*(AA8/1000)/(AC8/1000)^2/($D$4/10)^4</f>
        <v>0.1134230790060651</v>
      </c>
      <c r="AE8" s="27">
        <f t="shared" ref="AE8:AE16" si="11">0.5*(Z8/1000)/(AC8/1000)^3/($D$4/10)^5</f>
        <v>4.1772471386938979E-2</v>
      </c>
      <c r="AF8" s="29">
        <f t="shared" ref="AF8:AF16" si="12">AD8/AE8</f>
        <v>2.715259002883156</v>
      </c>
      <c r="AG8" s="29">
        <f t="shared" ref="AG8:AG16" si="13">0.798*AD8^1.5/AE8</f>
        <v>0.72973448469481972</v>
      </c>
      <c r="AH8" s="29">
        <f t="shared" ref="AH8:AH16" si="14">AA8/Z8</f>
        <v>5.9408194233687404</v>
      </c>
      <c r="AI8"/>
      <c r="AJ8" s="51">
        <f t="shared" ref="AJ8:AJ16" si="15">AA8/(PI()*$D$4^2/4)</f>
        <v>21.689197450754669</v>
      </c>
      <c r="AK8" s="29">
        <f t="shared" ref="AK8:AK16" si="16">AH8</f>
        <v>5.9408194233687404</v>
      </c>
      <c r="AL8" s="58">
        <f t="shared" ref="AL8:AL16" si="17">AG8</f>
        <v>0.72973448469481972</v>
      </c>
    </row>
    <row r="9" spans="1:38" x14ac:dyDescent="0.2">
      <c r="A9" s="1">
        <v>174</v>
      </c>
      <c r="B9" s="1">
        <v>218</v>
      </c>
      <c r="C9" s="1" t="s">
        <v>92</v>
      </c>
      <c r="D9" s="66">
        <v>8.6</v>
      </c>
      <c r="E9">
        <v>897</v>
      </c>
      <c r="F9">
        <v>470</v>
      </c>
      <c r="G9" s="34">
        <v>3110</v>
      </c>
      <c r="H9" s="35">
        <v>0.65400000000000003</v>
      </c>
      <c r="I9" s="25">
        <f t="shared" si="0"/>
        <v>0.11086420079944261</v>
      </c>
      <c r="J9" s="25">
        <f t="shared" si="1"/>
        <v>4.0662542167596009E-2</v>
      </c>
      <c r="K9" s="27">
        <f t="shared" si="2"/>
        <v>2.7264453939574471</v>
      </c>
      <c r="L9" s="27">
        <f t="shared" si="3"/>
        <v>0.72442822121492501</v>
      </c>
      <c r="M9" s="27">
        <f t="shared" si="4"/>
        <v>6.6170212765957448</v>
      </c>
      <c r="N9" s="51"/>
      <c r="O9" s="51">
        <f t="shared" si="5"/>
        <v>17.229477412987745</v>
      </c>
      <c r="P9" s="27">
        <f t="shared" si="6"/>
        <v>6.6170212765957448</v>
      </c>
      <c r="Q9" s="58">
        <f t="shared" si="7"/>
        <v>0.72442822121492501</v>
      </c>
      <c r="R9" s="156">
        <f t="shared" si="8"/>
        <v>712.01684219489778</v>
      </c>
      <c r="S9" s="156">
        <f t="shared" si="9"/>
        <v>1088.7107678821067</v>
      </c>
      <c r="T9" s="153"/>
      <c r="U9" s="153"/>
      <c r="W9" s="9">
        <v>174</v>
      </c>
      <c r="X9" s="1">
        <v>8.6</v>
      </c>
      <c r="Y9" s="17">
        <v>0.75</v>
      </c>
      <c r="Z9">
        <v>743</v>
      </c>
      <c r="AA9" s="34">
        <v>4258</v>
      </c>
      <c r="AB9" s="48">
        <v>817</v>
      </c>
      <c r="AC9">
        <v>1029</v>
      </c>
      <c r="AD9" s="27">
        <f t="shared" si="10"/>
        <v>0.11534286515603019</v>
      </c>
      <c r="AE9" s="27">
        <f t="shared" si="11"/>
        <v>4.2581081462099664E-2</v>
      </c>
      <c r="AF9" s="29">
        <f t="shared" si="12"/>
        <v>2.7087819565760429</v>
      </c>
      <c r="AG9" s="29">
        <f t="shared" si="13"/>
        <v>0.73412887609415767</v>
      </c>
      <c r="AH9" s="29">
        <f t="shared" si="14"/>
        <v>5.7308209959623149</v>
      </c>
      <c r="AI9"/>
      <c r="AJ9" s="51">
        <f t="shared" si="15"/>
        <v>23.589425988585795</v>
      </c>
      <c r="AK9" s="29">
        <f t="shared" si="16"/>
        <v>5.7308209959623149</v>
      </c>
      <c r="AL9" s="58">
        <f t="shared" si="17"/>
        <v>0.73412887609415767</v>
      </c>
    </row>
    <row r="10" spans="1:38" x14ac:dyDescent="0.2">
      <c r="A10" s="1">
        <v>174</v>
      </c>
      <c r="B10" s="1">
        <v>218</v>
      </c>
      <c r="C10" s="1" t="s">
        <v>92</v>
      </c>
      <c r="D10" s="66">
        <v>8.6</v>
      </c>
      <c r="E10">
        <v>1001</v>
      </c>
      <c r="F10">
        <v>670</v>
      </c>
      <c r="G10" s="34">
        <v>3954</v>
      </c>
      <c r="H10" s="35">
        <v>0.72899999999999998</v>
      </c>
      <c r="I10" s="25">
        <f t="shared" si="0"/>
        <v>0.11318381744883062</v>
      </c>
      <c r="J10" s="25">
        <f t="shared" si="1"/>
        <v>4.1710612579083303E-2</v>
      </c>
      <c r="K10" s="27">
        <f t="shared" si="2"/>
        <v>2.7135496328238804</v>
      </c>
      <c r="L10" s="27">
        <f t="shared" si="3"/>
        <v>0.72850549132621478</v>
      </c>
      <c r="M10" s="27">
        <f t="shared" si="4"/>
        <v>5.901492537313433</v>
      </c>
      <c r="N10" s="51"/>
      <c r="O10" s="51">
        <f t="shared" si="5"/>
        <v>21.905258421528469</v>
      </c>
      <c r="P10" s="27">
        <f t="shared" si="6"/>
        <v>5.901492537313433</v>
      </c>
      <c r="Q10" s="58">
        <f t="shared" si="7"/>
        <v>0.72850549132621478</v>
      </c>
      <c r="R10" s="156">
        <f t="shared" si="8"/>
        <v>794.56951955082809</v>
      </c>
      <c r="S10" s="156">
        <f t="shared" si="9"/>
        <v>1089.9444712631387</v>
      </c>
      <c r="T10" s="153"/>
      <c r="U10" s="153"/>
      <c r="W10" s="9">
        <v>174</v>
      </c>
      <c r="X10" s="1">
        <v>8.6</v>
      </c>
      <c r="Y10" s="17">
        <v>0.77500000000000002</v>
      </c>
      <c r="Z10">
        <v>831</v>
      </c>
      <c r="AA10" s="34">
        <v>4611</v>
      </c>
      <c r="AB10" s="48">
        <v>844</v>
      </c>
      <c r="AC10">
        <v>1064</v>
      </c>
      <c r="AD10" s="27">
        <f t="shared" si="10"/>
        <v>0.11682282227003753</v>
      </c>
      <c r="AE10" s="27">
        <f t="shared" si="11"/>
        <v>4.3077464952208835E-2</v>
      </c>
      <c r="AF10" s="29">
        <f t="shared" si="12"/>
        <v>2.7119242601588449</v>
      </c>
      <c r="AG10" s="29">
        <f t="shared" si="13"/>
        <v>0.73968071265549173</v>
      </c>
      <c r="AH10" s="29">
        <f t="shared" si="14"/>
        <v>5.5487364620938626</v>
      </c>
      <c r="AI10"/>
      <c r="AJ10" s="51">
        <f t="shared" si="15"/>
        <v>25.545054775333277</v>
      </c>
      <c r="AK10" s="29">
        <f t="shared" si="16"/>
        <v>5.5487364620938626</v>
      </c>
      <c r="AL10" s="58">
        <f t="shared" si="17"/>
        <v>0.73968071265549173</v>
      </c>
    </row>
    <row r="11" spans="1:38" x14ac:dyDescent="0.2">
      <c r="A11" s="1">
        <v>174</v>
      </c>
      <c r="B11" s="1">
        <v>218</v>
      </c>
      <c r="C11" s="1" t="s">
        <v>92</v>
      </c>
      <c r="D11" s="66">
        <v>8.6</v>
      </c>
      <c r="E11">
        <v>1046</v>
      </c>
      <c r="F11">
        <v>777</v>
      </c>
      <c r="G11" s="34">
        <v>4399</v>
      </c>
      <c r="H11" s="35">
        <v>0.76200000000000001</v>
      </c>
      <c r="I11" s="25">
        <f t="shared" si="0"/>
        <v>0.11532047447123422</v>
      </c>
      <c r="J11" s="25">
        <f t="shared" si="1"/>
        <v>4.2393567328537905E-2</v>
      </c>
      <c r="K11" s="27">
        <f t="shared" si="2"/>
        <v>2.7202352087413133</v>
      </c>
      <c r="L11" s="27">
        <f t="shared" si="3"/>
        <v>0.73716135412069461</v>
      </c>
      <c r="M11" s="27">
        <f t="shared" si="4"/>
        <v>5.6615186615186612</v>
      </c>
      <c r="N11" s="51"/>
      <c r="O11" s="51">
        <f t="shared" si="5"/>
        <v>24.370569498306459</v>
      </c>
      <c r="P11" s="27">
        <f t="shared" si="6"/>
        <v>5.6615186615186612</v>
      </c>
      <c r="Q11" s="58">
        <f t="shared" si="7"/>
        <v>0.73716135412069461</v>
      </c>
      <c r="R11" s="156">
        <f t="shared" si="8"/>
        <v>830.28942802214397</v>
      </c>
      <c r="S11" s="156">
        <f t="shared" si="9"/>
        <v>1089.6186719450709</v>
      </c>
      <c r="T11" s="153"/>
      <c r="U11" s="153"/>
      <c r="W11" s="9">
        <v>174</v>
      </c>
      <c r="X11" s="1">
        <v>8.6</v>
      </c>
      <c r="Y11" s="17">
        <v>0.8</v>
      </c>
      <c r="Z11">
        <v>929</v>
      </c>
      <c r="AA11" s="34">
        <v>4980</v>
      </c>
      <c r="AB11" s="48">
        <v>872</v>
      </c>
      <c r="AC11">
        <v>1098</v>
      </c>
      <c r="AD11" s="27">
        <f t="shared" si="10"/>
        <v>0.11847875726636693</v>
      </c>
      <c r="AE11" s="27">
        <f t="shared" si="11"/>
        <v>4.3821041119638415E-2</v>
      </c>
      <c r="AF11" s="29">
        <f t="shared" si="12"/>
        <v>2.7036956274703989</v>
      </c>
      <c r="AG11" s="29">
        <f t="shared" si="13"/>
        <v>0.74264444201936319</v>
      </c>
      <c r="AH11" s="29">
        <f t="shared" si="14"/>
        <v>5.360602798708288</v>
      </c>
      <c r="AI11"/>
      <c r="AJ11" s="51">
        <f t="shared" si="15"/>
        <v>27.589323960346935</v>
      </c>
      <c r="AK11" s="29">
        <f t="shared" si="16"/>
        <v>5.360602798708288</v>
      </c>
      <c r="AL11" s="58">
        <f t="shared" si="17"/>
        <v>0.74264444201936319</v>
      </c>
    </row>
    <row r="12" spans="1:38" x14ac:dyDescent="0.2">
      <c r="A12" s="1">
        <v>174</v>
      </c>
      <c r="B12" s="1">
        <v>218</v>
      </c>
      <c r="C12" s="1" t="s">
        <v>92</v>
      </c>
      <c r="D12" s="66">
        <v>8.6</v>
      </c>
      <c r="E12">
        <v>1100</v>
      </c>
      <c r="F12">
        <v>939</v>
      </c>
      <c r="G12" s="34">
        <v>5039</v>
      </c>
      <c r="H12" s="35">
        <v>0.80100000000000005</v>
      </c>
      <c r="I12" s="25">
        <f t="shared" si="0"/>
        <v>0.11944688148629959</v>
      </c>
      <c r="J12" s="25">
        <f t="shared" si="1"/>
        <v>4.4051584540135198E-2</v>
      </c>
      <c r="K12" s="27">
        <f t="shared" si="2"/>
        <v>2.7115229277955275</v>
      </c>
      <c r="L12" s="27">
        <f t="shared" si="3"/>
        <v>0.74783120000280179</v>
      </c>
      <c r="M12" s="27">
        <f t="shared" si="4"/>
        <v>5.366347177848775</v>
      </c>
      <c r="N12" s="51"/>
      <c r="O12" s="51">
        <f t="shared" si="5"/>
        <v>27.916185428953455</v>
      </c>
      <c r="P12" s="27">
        <f t="shared" si="6"/>
        <v>5.366347177848775</v>
      </c>
      <c r="Q12" s="58">
        <f t="shared" si="7"/>
        <v>0.74783120000280179</v>
      </c>
      <c r="R12" s="156">
        <f t="shared" si="8"/>
        <v>873.15331818772313</v>
      </c>
      <c r="S12" s="156">
        <f t="shared" si="9"/>
        <v>1090.0790489234994</v>
      </c>
      <c r="T12" s="153"/>
      <c r="U12" s="153"/>
      <c r="W12" s="9">
        <v>174</v>
      </c>
      <c r="X12" s="1">
        <v>8.6</v>
      </c>
      <c r="Y12" s="17">
        <v>0.82499999999999996</v>
      </c>
      <c r="Z12">
        <v>1033</v>
      </c>
      <c r="AA12" s="34">
        <v>5361</v>
      </c>
      <c r="AB12" s="48">
        <v>899</v>
      </c>
      <c r="AC12">
        <v>1132</v>
      </c>
      <c r="AD12" s="27">
        <f t="shared" si="10"/>
        <v>0.11999655587783507</v>
      </c>
      <c r="AE12" s="27">
        <f t="shared" si="11"/>
        <v>4.4466714170539066E-2</v>
      </c>
      <c r="AF12" s="29">
        <f t="shared" si="12"/>
        <v>2.6985703377502417</v>
      </c>
      <c r="AG12" s="29">
        <f t="shared" si="13"/>
        <v>0.74596941960063834</v>
      </c>
      <c r="AH12" s="29">
        <f t="shared" si="14"/>
        <v>5.1897386253630202</v>
      </c>
      <c r="AI12"/>
      <c r="AJ12" s="51">
        <f t="shared" si="15"/>
        <v>29.700073444060227</v>
      </c>
      <c r="AK12" s="29">
        <f t="shared" si="16"/>
        <v>5.1897386253630202</v>
      </c>
      <c r="AL12" s="58">
        <f t="shared" si="17"/>
        <v>0.74596941960063834</v>
      </c>
    </row>
    <row r="13" spans="1:38" x14ac:dyDescent="0.2">
      <c r="A13" s="1">
        <v>174</v>
      </c>
      <c r="B13" s="1">
        <v>218</v>
      </c>
      <c r="C13" s="1" t="s">
        <v>92</v>
      </c>
      <c r="D13" s="66">
        <v>8.6</v>
      </c>
      <c r="E13">
        <v>1101</v>
      </c>
      <c r="F13">
        <v>951</v>
      </c>
      <c r="G13" s="34">
        <v>5078</v>
      </c>
      <c r="H13" s="35">
        <v>0.80200000000000005</v>
      </c>
      <c r="I13" s="25">
        <f t="shared" si="0"/>
        <v>0.12015279732733156</v>
      </c>
      <c r="J13" s="25">
        <f t="shared" si="1"/>
        <v>4.4493088952050966E-2</v>
      </c>
      <c r="K13" s="27">
        <f t="shared" si="2"/>
        <v>2.7004822581955836</v>
      </c>
      <c r="L13" s="27">
        <f t="shared" si="3"/>
        <v>0.74698376485464657</v>
      </c>
      <c r="M13" s="27">
        <f t="shared" si="4"/>
        <v>5.3396424815983172</v>
      </c>
      <c r="N13" s="51"/>
      <c r="O13" s="51">
        <f t="shared" si="5"/>
        <v>28.132246399727258</v>
      </c>
      <c r="P13" s="27">
        <f t="shared" si="6"/>
        <v>5.3396424815983172</v>
      </c>
      <c r="Q13" s="58">
        <f t="shared" si="7"/>
        <v>0.74698376485464657</v>
      </c>
      <c r="R13" s="156">
        <f t="shared" si="8"/>
        <v>873.94709393153016</v>
      </c>
      <c r="S13" s="156">
        <f t="shared" si="9"/>
        <v>1089.7095934308356</v>
      </c>
      <c r="T13" s="153"/>
      <c r="U13" s="153"/>
      <c r="W13" s="9">
        <v>174</v>
      </c>
      <c r="X13" s="1">
        <v>8.6</v>
      </c>
      <c r="Y13" s="17">
        <v>0.85</v>
      </c>
      <c r="Z13">
        <v>1148</v>
      </c>
      <c r="AA13" s="34">
        <v>5723</v>
      </c>
      <c r="AB13" s="48">
        <v>926</v>
      </c>
      <c r="AC13">
        <v>1167</v>
      </c>
      <c r="AD13" s="27">
        <f t="shared" si="10"/>
        <v>0.12053075069771918</v>
      </c>
      <c r="AE13" s="27">
        <f t="shared" si="11"/>
        <v>4.5102780671953266E-2</v>
      </c>
      <c r="AF13" s="29">
        <f t="shared" si="12"/>
        <v>2.6723574223588851</v>
      </c>
      <c r="AG13" s="29">
        <f t="shared" si="13"/>
        <v>0.7403658285774225</v>
      </c>
      <c r="AH13" s="29">
        <f t="shared" si="14"/>
        <v>4.9851916376306624</v>
      </c>
      <c r="AI13"/>
      <c r="AJ13" s="51">
        <f t="shared" si="15"/>
        <v>31.705562454832432</v>
      </c>
      <c r="AK13" s="29">
        <f t="shared" si="16"/>
        <v>4.9851916376306624</v>
      </c>
      <c r="AL13" s="58">
        <f t="shared" si="17"/>
        <v>0.7403658285774225</v>
      </c>
    </row>
    <row r="14" spans="1:38" x14ac:dyDescent="0.2">
      <c r="A14" s="1">
        <v>174</v>
      </c>
      <c r="B14" s="1">
        <v>218</v>
      </c>
      <c r="C14" s="1" t="s">
        <v>92</v>
      </c>
      <c r="D14" s="66">
        <v>8.6</v>
      </c>
      <c r="E14">
        <v>1148</v>
      </c>
      <c r="F14">
        <v>1076</v>
      </c>
      <c r="G14" s="34">
        <v>5504</v>
      </c>
      <c r="H14" s="35">
        <v>0.83599999999999997</v>
      </c>
      <c r="I14" s="25">
        <f t="shared" si="0"/>
        <v>0.11978721744978481</v>
      </c>
      <c r="J14" s="25">
        <f t="shared" si="1"/>
        <v>4.4407937694771568E-2</v>
      </c>
      <c r="K14" s="27">
        <f t="shared" si="2"/>
        <v>2.697428065070631</v>
      </c>
      <c r="L14" s="27">
        <f t="shared" si="3"/>
        <v>0.74500296552899925</v>
      </c>
      <c r="M14" s="27">
        <f t="shared" si="4"/>
        <v>5.1152416356877319</v>
      </c>
      <c r="N14" s="51"/>
      <c r="O14" s="51">
        <f t="shared" si="5"/>
        <v>30.492297003564165</v>
      </c>
      <c r="P14" s="27">
        <f t="shared" si="6"/>
        <v>5.1152416356877319</v>
      </c>
      <c r="Q14" s="58">
        <f t="shared" si="7"/>
        <v>0.74500296552899925</v>
      </c>
      <c r="R14" s="156">
        <f t="shared" si="8"/>
        <v>911.25455389046022</v>
      </c>
      <c r="S14" s="156">
        <f t="shared" si="9"/>
        <v>1090.0174089598806</v>
      </c>
      <c r="T14" s="153"/>
      <c r="U14" s="153"/>
      <c r="W14" s="9">
        <v>174</v>
      </c>
      <c r="X14" s="1">
        <v>8.6</v>
      </c>
      <c r="Y14" s="17">
        <v>0.875</v>
      </c>
      <c r="Z14">
        <v>1278</v>
      </c>
      <c r="AA14" s="34">
        <v>6146</v>
      </c>
      <c r="AB14" s="48">
        <v>953</v>
      </c>
      <c r="AC14">
        <v>1201</v>
      </c>
      <c r="AD14" s="27">
        <f t="shared" si="10"/>
        <v>0.12221439684432021</v>
      </c>
      <c r="AE14" s="27">
        <f t="shared" si="11"/>
        <v>4.6065504249698512E-2</v>
      </c>
      <c r="AF14" s="29">
        <f t="shared" si="12"/>
        <v>2.6530567467981223</v>
      </c>
      <c r="AG14" s="29">
        <f t="shared" si="13"/>
        <v>0.7401344429418395</v>
      </c>
      <c r="AH14" s="29">
        <f t="shared" si="14"/>
        <v>4.8090766823161193</v>
      </c>
      <c r="AI14"/>
      <c r="AJ14" s="51">
        <f t="shared" si="15"/>
        <v>34.048992983994431</v>
      </c>
      <c r="AK14" s="29">
        <f t="shared" si="16"/>
        <v>4.8090766823161193</v>
      </c>
      <c r="AL14" s="58">
        <f t="shared" si="17"/>
        <v>0.7401344429418395</v>
      </c>
    </row>
    <row r="15" spans="1:38" x14ac:dyDescent="0.2">
      <c r="A15" s="1">
        <v>174</v>
      </c>
      <c r="B15" s="1">
        <v>218</v>
      </c>
      <c r="C15" s="1" t="s">
        <v>92</v>
      </c>
      <c r="D15" s="66">
        <v>8.6</v>
      </c>
      <c r="E15">
        <v>1198</v>
      </c>
      <c r="F15">
        <v>1264</v>
      </c>
      <c r="G15" s="34">
        <v>6105</v>
      </c>
      <c r="H15" s="35">
        <v>0.873</v>
      </c>
      <c r="I15" s="25">
        <f t="shared" si="0"/>
        <v>0.12200787407450699</v>
      </c>
      <c r="J15" s="25">
        <f t="shared" si="1"/>
        <v>4.5904009168277214E-2</v>
      </c>
      <c r="K15" s="27">
        <f t="shared" si="2"/>
        <v>2.657891462753164</v>
      </c>
      <c r="L15" s="27">
        <f t="shared" si="3"/>
        <v>0.74085644520455662</v>
      </c>
      <c r="M15" s="27">
        <f t="shared" si="4"/>
        <v>4.8299050632911396</v>
      </c>
      <c r="N15" s="51"/>
      <c r="O15" s="51">
        <f t="shared" si="5"/>
        <v>33.821851963437361</v>
      </c>
      <c r="P15" s="27">
        <f t="shared" si="6"/>
        <v>4.8299050632911396</v>
      </c>
      <c r="Q15" s="58">
        <f t="shared" si="7"/>
        <v>0.74085644520455662</v>
      </c>
      <c r="R15" s="156">
        <f t="shared" si="8"/>
        <v>950.94334108081125</v>
      </c>
      <c r="S15" s="156">
        <f t="shared" si="9"/>
        <v>1089.28217764125</v>
      </c>
      <c r="T15" s="153"/>
      <c r="U15" s="153"/>
      <c r="W15" s="9">
        <v>174</v>
      </c>
      <c r="X15" s="1">
        <v>8.6</v>
      </c>
      <c r="Y15" s="17">
        <v>0.9</v>
      </c>
      <c r="Z15">
        <v>1426</v>
      </c>
      <c r="AA15" s="34">
        <v>6622</v>
      </c>
      <c r="AB15" s="48">
        <v>980</v>
      </c>
      <c r="AC15">
        <v>1235</v>
      </c>
      <c r="AD15" s="27">
        <f t="shared" si="10"/>
        <v>0.12452916867795602</v>
      </c>
      <c r="AE15" s="27">
        <f t="shared" si="11"/>
        <v>4.7270767163743899E-2</v>
      </c>
      <c r="AF15" s="29">
        <f t="shared" si="12"/>
        <v>2.6343801074053306</v>
      </c>
      <c r="AG15" s="29">
        <f t="shared" si="13"/>
        <v>0.74185132052324065</v>
      </c>
      <c r="AH15" s="29">
        <f t="shared" si="14"/>
        <v>4.6437587657784007</v>
      </c>
      <c r="AI15"/>
      <c r="AJ15" s="51">
        <f t="shared" si="15"/>
        <v>36.686044832413131</v>
      </c>
      <c r="AK15" s="29">
        <f t="shared" si="16"/>
        <v>4.6437587657784007</v>
      </c>
      <c r="AL15" s="58">
        <f t="shared" si="17"/>
        <v>0.74185132052324065</v>
      </c>
    </row>
    <row r="16" spans="1:38" x14ac:dyDescent="0.2">
      <c r="A16" s="1">
        <v>174</v>
      </c>
      <c r="B16" s="1">
        <v>218</v>
      </c>
      <c r="C16" s="1" t="s">
        <v>92</v>
      </c>
      <c r="D16" s="66">
        <v>8.6</v>
      </c>
      <c r="E16">
        <v>1255</v>
      </c>
      <c r="F16">
        <v>1531</v>
      </c>
      <c r="G16" s="34">
        <v>6938</v>
      </c>
      <c r="H16" s="35">
        <v>0.91400000000000003</v>
      </c>
      <c r="I16" s="25">
        <f t="shared" si="0"/>
        <v>0.12634634166636294</v>
      </c>
      <c r="J16" s="25">
        <f t="shared" si="1"/>
        <v>4.8363532125715626E-2</v>
      </c>
      <c r="K16" s="27">
        <f t="shared" si="2"/>
        <v>2.6124299883213591</v>
      </c>
      <c r="L16" s="27">
        <f t="shared" si="3"/>
        <v>0.74101822185138622</v>
      </c>
      <c r="M16" s="27">
        <f t="shared" si="4"/>
        <v>4.531678641410843</v>
      </c>
      <c r="N16" s="51"/>
      <c r="O16" s="51">
        <f t="shared" si="5"/>
        <v>38.436692698170084</v>
      </c>
      <c r="P16" s="27">
        <f t="shared" si="6"/>
        <v>4.531678641410843</v>
      </c>
      <c r="Q16" s="58">
        <f t="shared" si="7"/>
        <v>0.74101822185138622</v>
      </c>
      <c r="R16" s="156">
        <f t="shared" si="8"/>
        <v>996.1885584778114</v>
      </c>
      <c r="S16" s="156">
        <f t="shared" si="9"/>
        <v>1089.9218364089841</v>
      </c>
      <c r="T16" s="153"/>
      <c r="U16" s="153"/>
      <c r="W16" s="9">
        <v>174</v>
      </c>
      <c r="X16" s="1">
        <v>8.6</v>
      </c>
      <c r="Y16" s="17">
        <v>0.92500000000000004</v>
      </c>
      <c r="Z16">
        <v>1590</v>
      </c>
      <c r="AA16" s="34">
        <v>7150</v>
      </c>
      <c r="AB16" s="48">
        <v>1008</v>
      </c>
      <c r="AC16">
        <v>1269</v>
      </c>
      <c r="AD16" s="27">
        <f t="shared" si="10"/>
        <v>0.1273499049822461</v>
      </c>
      <c r="AE16" s="27">
        <f t="shared" si="11"/>
        <v>4.8583215557477091E-2</v>
      </c>
      <c r="AF16" s="29">
        <f t="shared" si="12"/>
        <v>2.6212736954716989</v>
      </c>
      <c r="AG16" s="29">
        <f t="shared" si="13"/>
        <v>0.74647380695997623</v>
      </c>
      <c r="AH16" s="29">
        <f t="shared" si="14"/>
        <v>4.4968553459119498</v>
      </c>
      <c r="AI16"/>
      <c r="AJ16" s="51">
        <f t="shared" si="15"/>
        <v>39.611177975196902</v>
      </c>
      <c r="AK16" s="29">
        <f t="shared" si="16"/>
        <v>4.4968553459119498</v>
      </c>
      <c r="AL16" s="58">
        <f t="shared" si="17"/>
        <v>0.74647380695997623</v>
      </c>
    </row>
    <row r="17" spans="1:38" x14ac:dyDescent="0.2">
      <c r="A17" s="1">
        <v>174</v>
      </c>
      <c r="B17" s="1">
        <v>218</v>
      </c>
      <c r="C17" s="1" t="s">
        <v>92</v>
      </c>
      <c r="D17" s="66">
        <v>8.6</v>
      </c>
      <c r="E17">
        <v>1299</v>
      </c>
      <c r="F17">
        <v>1739</v>
      </c>
      <c r="G17" s="34">
        <v>7636</v>
      </c>
      <c r="H17" s="35">
        <v>0.94599999999999995</v>
      </c>
      <c r="I17" s="25">
        <f t="shared" si="0"/>
        <v>0.12979663852015827</v>
      </c>
      <c r="J17" s="25">
        <f t="shared" si="1"/>
        <v>4.9538873501289146E-2</v>
      </c>
      <c r="K17" s="27">
        <f t="shared" si="2"/>
        <v>2.6200966906681997</v>
      </c>
      <c r="L17" s="27">
        <f t="shared" si="3"/>
        <v>0.75327218742091295</v>
      </c>
      <c r="M17" s="27">
        <f t="shared" si="4"/>
        <v>4.39102932719954</v>
      </c>
      <c r="N17" s="51"/>
      <c r="O17" s="51">
        <f t="shared" si="5"/>
        <v>42.303630072531966</v>
      </c>
      <c r="P17" s="27">
        <f t="shared" si="6"/>
        <v>4.39102932719954</v>
      </c>
      <c r="Q17" s="58">
        <f t="shared" si="7"/>
        <v>0.75327218742091295</v>
      </c>
      <c r="R17" s="156">
        <f t="shared" si="8"/>
        <v>1031.1146912053202</v>
      </c>
      <c r="S17" s="156">
        <f t="shared" si="9"/>
        <v>1089.9732465172519</v>
      </c>
      <c r="T17" s="153"/>
      <c r="U17" s="153"/>
      <c r="W17" s="1"/>
      <c r="X17" s="66"/>
      <c r="Y17" s="17"/>
      <c r="Z17" s="21"/>
      <c r="AB17" s="36"/>
      <c r="AD17" s="27"/>
      <c r="AE17" s="27"/>
      <c r="AG17" s="29"/>
      <c r="AH17" s="29"/>
      <c r="AI17"/>
      <c r="AL17" s="58"/>
    </row>
    <row r="18" spans="1:38" x14ac:dyDescent="0.2">
      <c r="E18"/>
      <c r="F18"/>
      <c r="G18"/>
      <c r="H18" s="35"/>
      <c r="I18" s="25"/>
      <c r="J18" s="25"/>
      <c r="K18" s="27"/>
      <c r="L18" s="27"/>
      <c r="M18" s="27"/>
      <c r="N18" s="51"/>
      <c r="O18" s="51"/>
      <c r="P18" s="27"/>
      <c r="Q18" s="58"/>
      <c r="R18" s="156"/>
      <c r="T18" s="153"/>
      <c r="U18" s="153"/>
      <c r="W18" s="1"/>
      <c r="X18" s="66"/>
      <c r="Y18" s="17"/>
      <c r="Z18" s="21"/>
      <c r="AB18" s="36"/>
      <c r="AD18" s="27"/>
      <c r="AE18" s="27"/>
      <c r="AG18" s="29"/>
      <c r="AH18" s="29"/>
      <c r="AI18"/>
      <c r="AL18" s="58"/>
    </row>
    <row r="19" spans="1:38" x14ac:dyDescent="0.2">
      <c r="E19"/>
      <c r="F19"/>
      <c r="G19"/>
      <c r="H19" s="35"/>
      <c r="I19" s="25"/>
      <c r="J19" s="25"/>
      <c r="K19" s="27"/>
      <c r="L19" s="27"/>
      <c r="M19" s="27"/>
      <c r="N19" s="51"/>
      <c r="O19" s="51"/>
      <c r="P19" s="27"/>
      <c r="Q19" s="58"/>
      <c r="R19" s="156"/>
      <c r="T19" s="153"/>
      <c r="U19" s="153"/>
      <c r="Y19" s="17"/>
      <c r="Z19" s="21"/>
      <c r="AB19" s="36"/>
      <c r="AD19" s="27"/>
      <c r="AE19" s="27"/>
      <c r="AG19" s="29"/>
      <c r="AH19" s="29"/>
      <c r="AI19"/>
      <c r="AL19" s="58"/>
    </row>
    <row r="20" spans="1:38" x14ac:dyDescent="0.2">
      <c r="A20" s="1">
        <v>175</v>
      </c>
      <c r="B20" s="1">
        <v>217</v>
      </c>
      <c r="C20" s="1" t="s">
        <v>92</v>
      </c>
      <c r="D20" s="66">
        <v>10.6</v>
      </c>
      <c r="E20">
        <v>801</v>
      </c>
      <c r="F20">
        <v>424</v>
      </c>
      <c r="G20">
        <v>2875</v>
      </c>
      <c r="H20" s="17">
        <v>0.58399999999999996</v>
      </c>
      <c r="I20" s="25">
        <f t="shared" ref="I20:I54" si="18">0.1515*(G20/1000)/(E20/1000)^2/($D$4/10)^4</f>
        <v>0.12852530540198262</v>
      </c>
      <c r="J20" s="25">
        <f t="shared" ref="J20:J54" si="19">0.5*(F20/1000)/(E20/1000)^3/($D$4/10)^5</f>
        <v>5.1516020363352698E-2</v>
      </c>
      <c r="K20" s="27">
        <f t="shared" ref="K20:K54" si="20">I20/J20</f>
        <v>2.4948609091981129</v>
      </c>
      <c r="L20" s="27">
        <f t="shared" ref="L20:L54" si="21">0.798*I20^1.5/J20</f>
        <v>0.71374577739214318</v>
      </c>
      <c r="M20" s="27">
        <f t="shared" ref="M20:M54" si="22">G20/F20</f>
        <v>6.7806603773584904</v>
      </c>
      <c r="N20" s="51"/>
      <c r="O20" s="51">
        <f t="shared" ref="O20:O54" si="23">G20/(PI()*$D$4^2/4)</f>
        <v>15.9275715634533</v>
      </c>
      <c r="P20" s="27">
        <f t="shared" ref="P20:P54" si="24">M20</f>
        <v>6.7806603773584904</v>
      </c>
      <c r="Q20" s="58">
        <f t="shared" ref="Q20:Q54" si="25">L20</f>
        <v>0.71374577739214318</v>
      </c>
      <c r="R20" s="156">
        <f t="shared" si="8"/>
        <v>635.81437078942383</v>
      </c>
      <c r="S20" s="156">
        <f t="shared" si="9"/>
        <v>1088.7232376531231</v>
      </c>
      <c r="T20" s="153"/>
      <c r="U20" s="153"/>
      <c r="W20" s="1">
        <v>175</v>
      </c>
      <c r="X20" s="66">
        <v>10.6</v>
      </c>
      <c r="Y20" s="17">
        <v>0.72499999999999998</v>
      </c>
      <c r="Z20">
        <v>865</v>
      </c>
      <c r="AA20">
        <v>4620</v>
      </c>
      <c r="AB20">
        <v>790</v>
      </c>
      <c r="AC20">
        <v>995</v>
      </c>
      <c r="AD20" s="27">
        <f t="shared" ref="AD20:AD52" si="26">0.1515*(AA20/1000)/(AC20/1000)^2/($D$4/10)^4</f>
        <v>0.13384792465083548</v>
      </c>
      <c r="AE20" s="27">
        <f t="shared" ref="AE20:AE52" si="27">0.5*(Z20/1000)/(AC20/1000)^3/($D$4/10)^5</f>
        <v>5.4830330424434325E-2</v>
      </c>
      <c r="AF20" s="29">
        <f t="shared" ref="AF20:AF52" si="28">AD20/AE20</f>
        <v>2.4411292730635838</v>
      </c>
      <c r="AG20" s="29">
        <f t="shared" ref="AG20:AG52" si="29">0.798*AD20^1.5/AE20</f>
        <v>0.71268807301071324</v>
      </c>
      <c r="AH20" s="29">
        <f t="shared" ref="AH20:AH52" si="30">AA20/Z20</f>
        <v>5.3410404624277454</v>
      </c>
      <c r="AI20"/>
      <c r="AJ20" s="51">
        <f t="shared" ref="AJ20:AJ52" si="31">AA20/(PI()*$D$4^2/4)</f>
        <v>25.594914999358</v>
      </c>
      <c r="AK20" s="29">
        <f t="shared" ref="AK20:AK52" si="32">AH20</f>
        <v>5.3410404624277454</v>
      </c>
      <c r="AL20" s="58">
        <f t="shared" ref="AL20:AL52" si="33">AG20</f>
        <v>0.71268807301071324</v>
      </c>
    </row>
    <row r="21" spans="1:38" x14ac:dyDescent="0.2">
      <c r="A21" s="1">
        <v>175</v>
      </c>
      <c r="B21" s="1">
        <v>217</v>
      </c>
      <c r="C21" s="1" t="s">
        <v>92</v>
      </c>
      <c r="D21" s="66">
        <v>10.6</v>
      </c>
      <c r="E21">
        <v>804</v>
      </c>
      <c r="F21">
        <v>422</v>
      </c>
      <c r="G21">
        <v>2865</v>
      </c>
      <c r="H21" s="17">
        <v>0.58599999999999997</v>
      </c>
      <c r="I21" s="25">
        <f t="shared" si="18"/>
        <v>0.12712423616830298</v>
      </c>
      <c r="J21" s="25">
        <f t="shared" si="19"/>
        <v>5.0701207495087261E-2</v>
      </c>
      <c r="K21" s="27">
        <f t="shared" si="20"/>
        <v>2.5073216684360191</v>
      </c>
      <c r="L21" s="27">
        <f t="shared" si="21"/>
        <v>0.71339017441794828</v>
      </c>
      <c r="M21" s="27">
        <f t="shared" si="22"/>
        <v>6.7890995260663507</v>
      </c>
      <c r="N21" s="51"/>
      <c r="O21" s="51">
        <f t="shared" si="23"/>
        <v>15.872171314536942</v>
      </c>
      <c r="P21" s="27">
        <f t="shared" si="24"/>
        <v>6.7890995260663507</v>
      </c>
      <c r="Q21" s="58">
        <f t="shared" si="25"/>
        <v>0.71339017441794828</v>
      </c>
      <c r="R21" s="156">
        <f t="shared" si="8"/>
        <v>638.19569802084493</v>
      </c>
      <c r="S21" s="156">
        <f t="shared" si="9"/>
        <v>1089.0711570321587</v>
      </c>
      <c r="T21" s="153"/>
      <c r="U21" s="153"/>
      <c r="W21" s="1">
        <v>175</v>
      </c>
      <c r="X21" s="66">
        <v>10.6</v>
      </c>
      <c r="Y21" s="17">
        <v>0.75</v>
      </c>
      <c r="Z21">
        <v>974</v>
      </c>
      <c r="AA21">
        <v>5012</v>
      </c>
      <c r="AB21">
        <v>817</v>
      </c>
      <c r="AC21">
        <v>1029</v>
      </c>
      <c r="AD21" s="27">
        <f t="shared" si="26"/>
        <v>0.13576759985016987</v>
      </c>
      <c r="AE21" s="27">
        <f t="shared" si="27"/>
        <v>5.581961419123159E-2</v>
      </c>
      <c r="AF21" s="29">
        <f t="shared" si="28"/>
        <v>2.4322561489774124</v>
      </c>
      <c r="AG21" s="29">
        <f t="shared" si="29"/>
        <v>0.71517161911812788</v>
      </c>
      <c r="AH21" s="29">
        <f t="shared" si="30"/>
        <v>5.1457905544147842</v>
      </c>
      <c r="AI21"/>
      <c r="AJ21" s="51">
        <f t="shared" si="31"/>
        <v>27.766604756879286</v>
      </c>
      <c r="AK21" s="29">
        <f t="shared" si="32"/>
        <v>5.1457905544147842</v>
      </c>
      <c r="AL21" s="58">
        <f t="shared" si="33"/>
        <v>0.71517161911812788</v>
      </c>
    </row>
    <row r="22" spans="1:38" x14ac:dyDescent="0.2">
      <c r="A22" s="1">
        <v>175</v>
      </c>
      <c r="B22" s="1">
        <v>217</v>
      </c>
      <c r="C22" s="1" t="s">
        <v>92</v>
      </c>
      <c r="D22" s="66">
        <v>10.6</v>
      </c>
      <c r="E22">
        <v>904</v>
      </c>
      <c r="F22">
        <v>620</v>
      </c>
      <c r="G22">
        <v>3678</v>
      </c>
      <c r="H22" s="17">
        <v>0.65900000000000003</v>
      </c>
      <c r="I22" s="25">
        <f t="shared" si="18"/>
        <v>0.12908943251026508</v>
      </c>
      <c r="J22" s="25">
        <f t="shared" si="19"/>
        <v>5.2403512270734809E-2</v>
      </c>
      <c r="K22" s="27">
        <f t="shared" si="20"/>
        <v>2.4633736731870965</v>
      </c>
      <c r="L22" s="27">
        <f t="shared" si="21"/>
        <v>0.70628264186088996</v>
      </c>
      <c r="M22" s="27">
        <f t="shared" si="22"/>
        <v>5.9322580645161294</v>
      </c>
      <c r="N22" s="51"/>
      <c r="O22" s="51">
        <f t="shared" si="23"/>
        <v>20.376211551436953</v>
      </c>
      <c r="P22" s="27">
        <f t="shared" si="24"/>
        <v>5.9322580645161294</v>
      </c>
      <c r="Q22" s="58">
        <f t="shared" si="25"/>
        <v>0.70628264186088996</v>
      </c>
      <c r="R22" s="156">
        <f t="shared" si="8"/>
        <v>717.573272401547</v>
      </c>
      <c r="S22" s="156">
        <f t="shared" si="9"/>
        <v>1088.882052202651</v>
      </c>
      <c r="T22" s="153"/>
      <c r="U22" s="153"/>
      <c r="W22" s="1">
        <v>175</v>
      </c>
      <c r="X22" s="66">
        <v>10.6</v>
      </c>
      <c r="Y22" s="17">
        <v>0.77500000000000002</v>
      </c>
      <c r="Z22">
        <v>1091</v>
      </c>
      <c r="AA22">
        <v>5429</v>
      </c>
      <c r="AB22">
        <v>844</v>
      </c>
      <c r="AC22">
        <v>1064</v>
      </c>
      <c r="AD22" s="27">
        <f t="shared" si="26"/>
        <v>0.1375474088275935</v>
      </c>
      <c r="AE22" s="27">
        <f t="shared" si="27"/>
        <v>5.6555372157472729E-2</v>
      </c>
      <c r="AF22" s="29">
        <f t="shared" si="28"/>
        <v>2.432083877807516</v>
      </c>
      <c r="AG22" s="29">
        <f t="shared" si="29"/>
        <v>0.71979304649898113</v>
      </c>
      <c r="AH22" s="29">
        <f t="shared" si="30"/>
        <v>4.9761686526122819</v>
      </c>
      <c r="AI22"/>
      <c r="AJ22" s="51">
        <f t="shared" si="31"/>
        <v>30.076795136691469</v>
      </c>
      <c r="AK22" s="29">
        <f t="shared" si="32"/>
        <v>4.9761686526122819</v>
      </c>
      <c r="AL22" s="58">
        <f t="shared" si="33"/>
        <v>0.71979304649898113</v>
      </c>
    </row>
    <row r="23" spans="1:38" x14ac:dyDescent="0.2">
      <c r="A23" s="1">
        <v>175</v>
      </c>
      <c r="B23" s="1">
        <v>217</v>
      </c>
      <c r="C23" s="1" t="s">
        <v>92</v>
      </c>
      <c r="D23" s="66">
        <v>10.6</v>
      </c>
      <c r="E23">
        <v>1004</v>
      </c>
      <c r="F23">
        <v>894</v>
      </c>
      <c r="G23">
        <v>4724</v>
      </c>
      <c r="H23" s="17">
        <v>0.73199999999999998</v>
      </c>
      <c r="I23" s="25">
        <f t="shared" si="18"/>
        <v>0.13441826670868279</v>
      </c>
      <c r="J23" s="25">
        <f t="shared" si="19"/>
        <v>5.5158237212695138E-2</v>
      </c>
      <c r="K23" s="27">
        <f t="shared" si="20"/>
        <v>2.4369572615302011</v>
      </c>
      <c r="L23" s="27">
        <f t="shared" si="21"/>
        <v>0.71298427184801838</v>
      </c>
      <c r="M23" s="27">
        <f t="shared" si="22"/>
        <v>5.2841163310961967</v>
      </c>
      <c r="N23" s="51"/>
      <c r="O23" s="51">
        <f t="shared" si="23"/>
        <v>26.171077588088139</v>
      </c>
      <c r="P23" s="27">
        <f t="shared" si="24"/>
        <v>5.2841163310961967</v>
      </c>
      <c r="Q23" s="58">
        <f t="shared" si="25"/>
        <v>0.71298427184801838</v>
      </c>
      <c r="R23" s="156">
        <f t="shared" si="8"/>
        <v>796.95084678224919</v>
      </c>
      <c r="S23" s="156">
        <f t="shared" si="9"/>
        <v>1088.7306650030728</v>
      </c>
      <c r="T23" s="153"/>
      <c r="U23" s="153"/>
      <c r="W23" s="1">
        <v>175</v>
      </c>
      <c r="X23" s="66">
        <v>10.6</v>
      </c>
      <c r="Y23" s="17">
        <v>0.8</v>
      </c>
      <c r="Z23">
        <v>1222</v>
      </c>
      <c r="AA23">
        <v>5870</v>
      </c>
      <c r="AB23">
        <v>872</v>
      </c>
      <c r="AC23">
        <v>1098</v>
      </c>
      <c r="AD23" s="27">
        <f t="shared" si="26"/>
        <v>0.13965267171758511</v>
      </c>
      <c r="AE23" s="27">
        <f t="shared" si="27"/>
        <v>5.7641886165982932E-2</v>
      </c>
      <c r="AF23" s="29">
        <f t="shared" si="28"/>
        <v>2.4227637401636666</v>
      </c>
      <c r="AG23" s="29">
        <f t="shared" si="29"/>
        <v>0.72250121363088582</v>
      </c>
      <c r="AH23" s="29">
        <f t="shared" si="30"/>
        <v>4.8036006546644847</v>
      </c>
      <c r="AI23"/>
      <c r="AJ23" s="51">
        <f t="shared" si="31"/>
        <v>32.519946113902911</v>
      </c>
      <c r="AK23" s="29">
        <f t="shared" si="32"/>
        <v>4.8036006546644847</v>
      </c>
      <c r="AL23" s="58">
        <f t="shared" si="33"/>
        <v>0.72250121363088582</v>
      </c>
    </row>
    <row r="24" spans="1:38" x14ac:dyDescent="0.2">
      <c r="A24" s="1">
        <v>175</v>
      </c>
      <c r="B24" s="1">
        <v>217</v>
      </c>
      <c r="C24" s="1" t="s">
        <v>92</v>
      </c>
      <c r="D24" s="66">
        <v>10.6</v>
      </c>
      <c r="E24">
        <v>1053</v>
      </c>
      <c r="F24">
        <v>1054</v>
      </c>
      <c r="G24">
        <v>5324</v>
      </c>
      <c r="H24" s="17">
        <v>0.76700000000000002</v>
      </c>
      <c r="I24" s="25">
        <f t="shared" si="18"/>
        <v>0.13772003743609795</v>
      </c>
      <c r="J24" s="25">
        <f t="shared" si="19"/>
        <v>5.6367593666314324E-2</v>
      </c>
      <c r="K24" s="27">
        <f t="shared" si="20"/>
        <v>2.4432484780417445</v>
      </c>
      <c r="L24" s="27">
        <f t="shared" si="21"/>
        <v>0.72355091039768593</v>
      </c>
      <c r="M24" s="27">
        <f t="shared" si="22"/>
        <v>5.0512333965844398</v>
      </c>
      <c r="N24" s="51"/>
      <c r="O24" s="51">
        <f t="shared" si="23"/>
        <v>29.495092523069694</v>
      </c>
      <c r="P24" s="27">
        <f t="shared" si="24"/>
        <v>5.0512333965844398</v>
      </c>
      <c r="Q24" s="58">
        <f t="shared" si="25"/>
        <v>0.72355091039768593</v>
      </c>
      <c r="R24" s="156">
        <f>E24*(PI()/30)*($D$4/2)</f>
        <v>835.84585822879319</v>
      </c>
      <c r="S24" s="156">
        <f>R24/H24</f>
        <v>1089.7599194638763</v>
      </c>
      <c r="T24" s="153"/>
      <c r="U24" s="153"/>
      <c r="W24" s="1">
        <v>175</v>
      </c>
      <c r="X24" s="66">
        <v>10.6</v>
      </c>
      <c r="Y24" s="17">
        <v>0.82499999999999996</v>
      </c>
      <c r="Z24">
        <v>1369</v>
      </c>
      <c r="AA24">
        <v>6350</v>
      </c>
      <c r="AB24">
        <v>899</v>
      </c>
      <c r="AC24">
        <v>1132</v>
      </c>
      <c r="AD24" s="27">
        <f t="shared" si="26"/>
        <v>0.14213358138859403</v>
      </c>
      <c r="AE24" s="27">
        <f t="shared" si="27"/>
        <v>5.8930233978187786E-2</v>
      </c>
      <c r="AF24" s="29">
        <f t="shared" si="28"/>
        <v>2.4118957586559526</v>
      </c>
      <c r="AG24" s="29">
        <f t="shared" si="29"/>
        <v>0.72562088596385343</v>
      </c>
      <c r="AH24" s="29">
        <f t="shared" si="30"/>
        <v>4.6384222059897739</v>
      </c>
      <c r="AI24"/>
      <c r="AJ24" s="51">
        <f t="shared" si="31"/>
        <v>35.17915806188816</v>
      </c>
      <c r="AK24" s="29">
        <f t="shared" si="32"/>
        <v>4.6384222059897739</v>
      </c>
      <c r="AL24" s="58">
        <f t="shared" si="33"/>
        <v>0.72562088596385343</v>
      </c>
    </row>
    <row r="25" spans="1:38" x14ac:dyDescent="0.2">
      <c r="A25" s="1">
        <v>175</v>
      </c>
      <c r="B25" s="1">
        <v>217</v>
      </c>
      <c r="C25" s="1" t="s">
        <v>92</v>
      </c>
      <c r="D25" s="66">
        <v>10.6</v>
      </c>
      <c r="E25">
        <v>1099</v>
      </c>
      <c r="F25">
        <v>1221</v>
      </c>
      <c r="G25">
        <v>5847</v>
      </c>
      <c r="H25" s="17">
        <v>0.80100000000000005</v>
      </c>
      <c r="I25" s="25">
        <f t="shared" si="18"/>
        <v>0.13885244665109381</v>
      </c>
      <c r="J25" s="25">
        <f t="shared" si="19"/>
        <v>5.7437639634724223E-2</v>
      </c>
      <c r="K25" s="27">
        <f t="shared" si="20"/>
        <v>2.4174469482751837</v>
      </c>
      <c r="L25" s="27">
        <f t="shared" si="21"/>
        <v>0.71884724359913832</v>
      </c>
      <c r="M25" s="27">
        <f t="shared" si="22"/>
        <v>4.7886977886977888</v>
      </c>
      <c r="N25" s="51"/>
      <c r="O25" s="51">
        <f t="shared" si="23"/>
        <v>32.392525541395287</v>
      </c>
      <c r="P25" s="27">
        <f t="shared" si="24"/>
        <v>4.7886977886977888</v>
      </c>
      <c r="Q25" s="58">
        <f t="shared" si="25"/>
        <v>0.71884724359913832</v>
      </c>
      <c r="R25" s="156">
        <f>E25*(PI()/30)*($D$4/2)</f>
        <v>872.3595424439161</v>
      </c>
      <c r="S25" s="156">
        <f>R25/H25</f>
        <v>1089.0880679699326</v>
      </c>
      <c r="T25" s="153"/>
      <c r="U25" s="153"/>
      <c r="W25" s="1">
        <v>175</v>
      </c>
      <c r="X25" s="66">
        <v>10.6</v>
      </c>
      <c r="Y25" s="17">
        <v>0.85</v>
      </c>
      <c r="Z25">
        <v>1548</v>
      </c>
      <c r="AA25">
        <v>6909</v>
      </c>
      <c r="AB25">
        <v>926</v>
      </c>
      <c r="AC25">
        <v>1167</v>
      </c>
      <c r="AD25" s="27">
        <f t="shared" si="26"/>
        <v>0.14550881645475131</v>
      </c>
      <c r="AE25" s="27">
        <f t="shared" si="27"/>
        <v>6.0818035261484028E-2</v>
      </c>
      <c r="AF25" s="29">
        <f t="shared" si="28"/>
        <v>2.3925274111395347</v>
      </c>
      <c r="AG25" s="29">
        <f t="shared" si="29"/>
        <v>0.72829020268959621</v>
      </c>
      <c r="AH25" s="29">
        <f t="shared" si="30"/>
        <v>4.4631782945736438</v>
      </c>
      <c r="AI25"/>
      <c r="AJ25" s="51">
        <f t="shared" si="31"/>
        <v>38.276031976312645</v>
      </c>
      <c r="AK25" s="29">
        <f t="shared" si="32"/>
        <v>4.4631782945736438</v>
      </c>
      <c r="AL25" s="58">
        <f t="shared" si="33"/>
        <v>0.72829020268959621</v>
      </c>
    </row>
    <row r="26" spans="1:38" x14ac:dyDescent="0.2">
      <c r="A26" s="1">
        <v>175</v>
      </c>
      <c r="B26" s="1">
        <v>217</v>
      </c>
      <c r="C26" s="1" t="s">
        <v>92</v>
      </c>
      <c r="D26" s="66">
        <v>10.6</v>
      </c>
      <c r="E26">
        <v>1118</v>
      </c>
      <c r="F26">
        <v>1295</v>
      </c>
      <c r="G26">
        <v>6118</v>
      </c>
      <c r="H26" s="17">
        <v>0.81499999999999995</v>
      </c>
      <c r="I26" s="25">
        <f t="shared" si="18"/>
        <v>0.14039178413627607</v>
      </c>
      <c r="J26" s="25">
        <f t="shared" si="19"/>
        <v>5.7865319529909448E-2</v>
      </c>
      <c r="K26" s="27">
        <f t="shared" si="20"/>
        <v>2.4261817834378379</v>
      </c>
      <c r="L26" s="27">
        <f t="shared" si="21"/>
        <v>0.72543261205720722</v>
      </c>
      <c r="M26" s="27">
        <f t="shared" si="22"/>
        <v>4.724324324324324</v>
      </c>
      <c r="N26" s="51"/>
      <c r="O26" s="51">
        <f t="shared" si="23"/>
        <v>33.893872287028621</v>
      </c>
      <c r="P26" s="27">
        <f t="shared" si="24"/>
        <v>4.724324324324324</v>
      </c>
      <c r="Q26" s="58">
        <f t="shared" si="25"/>
        <v>0.72543261205720722</v>
      </c>
      <c r="R26" s="156">
        <f t="shared" ref="R26:R37" si="34">E26*(PI()/30)*($D$4/2)</f>
        <v>887.44128157624948</v>
      </c>
      <c r="S26" s="156">
        <f t="shared" ref="S26:S37" si="35">R26/H26</f>
        <v>1088.8850080690179</v>
      </c>
      <c r="T26" s="153"/>
      <c r="U26" s="153"/>
      <c r="W26" s="1">
        <v>175</v>
      </c>
      <c r="X26" s="66">
        <v>10.6</v>
      </c>
      <c r="Y26" s="17">
        <v>0.875</v>
      </c>
      <c r="Z26">
        <v>1747</v>
      </c>
      <c r="AA26">
        <v>7485</v>
      </c>
      <c r="AB26">
        <v>953</v>
      </c>
      <c r="AC26">
        <v>1201</v>
      </c>
      <c r="AD26" s="27">
        <f t="shared" si="26"/>
        <v>0.14884067041648827</v>
      </c>
      <c r="AE26" s="27">
        <f t="shared" si="27"/>
        <v>6.2970607139454862E-2</v>
      </c>
      <c r="AF26" s="29">
        <f t="shared" si="28"/>
        <v>2.3636530943216942</v>
      </c>
      <c r="AG26" s="29">
        <f t="shared" si="29"/>
        <v>0.72769172612927802</v>
      </c>
      <c r="AH26" s="29">
        <f t="shared" si="30"/>
        <v>4.2844876931883231</v>
      </c>
      <c r="AI26"/>
      <c r="AJ26" s="51">
        <f t="shared" si="31"/>
        <v>41.467086313894939</v>
      </c>
      <c r="AK26" s="29">
        <f t="shared" si="32"/>
        <v>4.2844876931883231</v>
      </c>
      <c r="AL26" s="58">
        <f t="shared" si="33"/>
        <v>0.72769172612927802</v>
      </c>
    </row>
    <row r="27" spans="1:38" x14ac:dyDescent="0.2">
      <c r="A27" s="1">
        <v>175</v>
      </c>
      <c r="B27" s="1">
        <v>217</v>
      </c>
      <c r="C27" s="1" t="s">
        <v>92</v>
      </c>
      <c r="D27" s="66">
        <v>10.6</v>
      </c>
      <c r="E27">
        <v>1148</v>
      </c>
      <c r="F27">
        <v>1439</v>
      </c>
      <c r="G27">
        <v>6582</v>
      </c>
      <c r="H27" s="17">
        <v>0.83599999999999997</v>
      </c>
      <c r="I27" s="25">
        <f t="shared" si="18"/>
        <v>0.14324844935582917</v>
      </c>
      <c r="J27" s="25">
        <f t="shared" si="19"/>
        <v>5.9389425969122937E-2</v>
      </c>
      <c r="K27" s="27">
        <f t="shared" si="20"/>
        <v>2.4120194296928421</v>
      </c>
      <c r="L27" s="27">
        <f t="shared" si="21"/>
        <v>0.72849849345025275</v>
      </c>
      <c r="M27" s="27">
        <f t="shared" si="22"/>
        <v>4.5740097289784574</v>
      </c>
      <c r="N27" s="51"/>
      <c r="O27" s="51">
        <f t="shared" si="23"/>
        <v>36.464443836747698</v>
      </c>
      <c r="P27" s="27">
        <f t="shared" si="24"/>
        <v>4.5740097289784574</v>
      </c>
      <c r="Q27" s="58">
        <f t="shared" si="25"/>
        <v>0.72849849345025275</v>
      </c>
      <c r="R27" s="156">
        <f t="shared" si="34"/>
        <v>911.25455389046022</v>
      </c>
      <c r="S27" s="156">
        <f t="shared" si="35"/>
        <v>1090.0174089598806</v>
      </c>
      <c r="T27" s="153"/>
      <c r="U27" s="153"/>
      <c r="W27" s="1">
        <v>175</v>
      </c>
      <c r="X27" s="66">
        <v>10.6</v>
      </c>
      <c r="Y27" s="17">
        <v>0.9</v>
      </c>
      <c r="Z27">
        <v>1964</v>
      </c>
      <c r="AA27">
        <v>8090</v>
      </c>
      <c r="AB27">
        <v>980</v>
      </c>
      <c r="AC27">
        <v>1235</v>
      </c>
      <c r="AD27" s="27">
        <f t="shared" si="26"/>
        <v>0.15213545373069529</v>
      </c>
      <c r="AE27" s="27">
        <f t="shared" si="27"/>
        <v>6.5105039768298054E-2</v>
      </c>
      <c r="AF27" s="29">
        <f t="shared" si="28"/>
        <v>2.3367692312627297</v>
      </c>
      <c r="AG27" s="29">
        <f t="shared" si="29"/>
        <v>0.72733407426012198</v>
      </c>
      <c r="AH27" s="29">
        <f t="shared" si="30"/>
        <v>4.1191446028513239</v>
      </c>
      <c r="AI27"/>
      <c r="AJ27" s="51">
        <f t="shared" si="31"/>
        <v>44.818801373334679</v>
      </c>
      <c r="AK27" s="29">
        <f t="shared" si="32"/>
        <v>4.1191446028513239</v>
      </c>
      <c r="AL27" s="58">
        <f t="shared" si="33"/>
        <v>0.72733407426012198</v>
      </c>
    </row>
    <row r="28" spans="1:38" x14ac:dyDescent="0.2">
      <c r="A28" s="1">
        <v>175</v>
      </c>
      <c r="B28" s="1">
        <v>217</v>
      </c>
      <c r="C28" s="1" t="s">
        <v>92</v>
      </c>
      <c r="D28" s="66">
        <v>10.6</v>
      </c>
      <c r="E28">
        <v>1149</v>
      </c>
      <c r="F28">
        <v>1470</v>
      </c>
      <c r="G28">
        <v>6679</v>
      </c>
      <c r="H28" s="17">
        <v>0.83699999999999997</v>
      </c>
      <c r="I28" s="25">
        <f t="shared" si="18"/>
        <v>0.14510661586761978</v>
      </c>
      <c r="J28" s="25">
        <f t="shared" si="19"/>
        <v>6.0510570362556859E-2</v>
      </c>
      <c r="K28" s="27">
        <f t="shared" si="20"/>
        <v>2.3980374833387761</v>
      </c>
      <c r="L28" s="27">
        <f t="shared" si="21"/>
        <v>0.72895793102955209</v>
      </c>
      <c r="M28" s="27">
        <f t="shared" si="22"/>
        <v>4.5435374149659866</v>
      </c>
      <c r="N28" s="51"/>
      <c r="O28" s="51">
        <f t="shared" si="23"/>
        <v>37.00182625123638</v>
      </c>
      <c r="P28" s="27">
        <f t="shared" si="24"/>
        <v>4.5435374149659866</v>
      </c>
      <c r="Q28" s="58">
        <f t="shared" si="25"/>
        <v>0.72895793102955209</v>
      </c>
      <c r="R28" s="156">
        <f t="shared" si="34"/>
        <v>912.04832963426725</v>
      </c>
      <c r="S28" s="156">
        <f t="shared" si="35"/>
        <v>1089.6634762655524</v>
      </c>
      <c r="T28" s="153"/>
      <c r="U28" s="153"/>
      <c r="W28" s="1">
        <v>175</v>
      </c>
      <c r="X28" s="66">
        <v>10.6</v>
      </c>
      <c r="Y28" s="17">
        <v>0.92500000000000004</v>
      </c>
      <c r="Z28">
        <v>2200</v>
      </c>
      <c r="AA28">
        <v>8723</v>
      </c>
      <c r="AB28">
        <v>1008</v>
      </c>
      <c r="AC28">
        <v>1269</v>
      </c>
      <c r="AD28" s="27">
        <f t="shared" si="26"/>
        <v>0.15536688407834021</v>
      </c>
      <c r="AE28" s="27">
        <f t="shared" si="27"/>
        <v>6.7222059261917988E-2</v>
      </c>
      <c r="AF28" s="29">
        <f t="shared" si="28"/>
        <v>2.3112485065800001</v>
      </c>
      <c r="AG28" s="29">
        <f t="shared" si="29"/>
        <v>0.72699054544053665</v>
      </c>
      <c r="AH28" s="29">
        <f t="shared" si="30"/>
        <v>3.9649999999999999</v>
      </c>
      <c r="AI28"/>
      <c r="AJ28" s="51">
        <f t="shared" si="31"/>
        <v>48.325637129740223</v>
      </c>
      <c r="AK28" s="29">
        <f t="shared" si="32"/>
        <v>3.9649999999999999</v>
      </c>
      <c r="AL28" s="58">
        <f t="shared" si="33"/>
        <v>0.72699054544053665</v>
      </c>
    </row>
    <row r="29" spans="1:38" x14ac:dyDescent="0.2">
      <c r="A29" s="1">
        <v>175</v>
      </c>
      <c r="B29" s="1">
        <v>217</v>
      </c>
      <c r="C29" s="1" t="s">
        <v>92</v>
      </c>
      <c r="D29" s="66">
        <v>10.6</v>
      </c>
      <c r="E29">
        <v>1196</v>
      </c>
      <c r="F29">
        <v>1724</v>
      </c>
      <c r="G29">
        <v>7434</v>
      </c>
      <c r="H29" s="17">
        <v>0.871</v>
      </c>
      <c r="I29" s="25">
        <f t="shared" si="18"/>
        <v>0.14906511693503832</v>
      </c>
      <c r="J29" s="25">
        <f t="shared" si="19"/>
        <v>6.2924202553765268E-2</v>
      </c>
      <c r="K29" s="27">
        <f t="shared" si="20"/>
        <v>2.3689631474895592</v>
      </c>
      <c r="L29" s="27">
        <f t="shared" si="21"/>
        <v>0.72987621065042674</v>
      </c>
      <c r="M29" s="27">
        <f t="shared" si="22"/>
        <v>4.3120649651972158</v>
      </c>
      <c r="N29" s="51"/>
      <c r="O29" s="51">
        <f t="shared" si="23"/>
        <v>41.184545044421512</v>
      </c>
      <c r="P29" s="27">
        <f t="shared" si="24"/>
        <v>4.3120649651972158</v>
      </c>
      <c r="Q29" s="58">
        <f t="shared" si="25"/>
        <v>0.72987621065042674</v>
      </c>
      <c r="R29" s="156">
        <f t="shared" si="34"/>
        <v>949.35578959319719</v>
      </c>
      <c r="S29" s="156">
        <f t="shared" si="35"/>
        <v>1089.9607228394916</v>
      </c>
      <c r="T29" s="153"/>
      <c r="U29" s="153"/>
      <c r="W29" s="1"/>
      <c r="X29" s="66"/>
      <c r="Y29" s="17"/>
      <c r="Z29"/>
      <c r="AB29" s="36"/>
      <c r="AC29" s="36"/>
      <c r="AD29" s="27"/>
      <c r="AE29" s="27"/>
      <c r="AG29" s="29"/>
      <c r="AH29" s="29"/>
      <c r="AI29"/>
      <c r="AL29" s="58"/>
    </row>
    <row r="30" spans="1:38" x14ac:dyDescent="0.2">
      <c r="A30" s="1">
        <v>175</v>
      </c>
      <c r="B30" s="1">
        <v>217</v>
      </c>
      <c r="C30" s="1" t="s">
        <v>92</v>
      </c>
      <c r="D30" s="66">
        <v>10.6</v>
      </c>
      <c r="E30">
        <v>1246</v>
      </c>
      <c r="F30">
        <v>2024</v>
      </c>
      <c r="G30">
        <v>8228</v>
      </c>
      <c r="H30" s="17">
        <v>0.90800000000000003</v>
      </c>
      <c r="I30" s="25">
        <f t="shared" si="18"/>
        <v>0.15201065348828494</v>
      </c>
      <c r="J30" s="25">
        <f t="shared" si="19"/>
        <v>6.5332665766514142E-2</v>
      </c>
      <c r="K30" s="27">
        <f t="shared" si="20"/>
        <v>2.3267174499130427</v>
      </c>
      <c r="L30" s="27">
        <f t="shared" si="21"/>
        <v>0.72390829210645424</v>
      </c>
      <c r="M30" s="27">
        <f t="shared" si="22"/>
        <v>4.0652173913043477</v>
      </c>
      <c r="N30" s="51"/>
      <c r="O30" s="51">
        <f t="shared" si="23"/>
        <v>45.583324808380439</v>
      </c>
      <c r="P30" s="27">
        <f t="shared" si="24"/>
        <v>4.0652173913043477</v>
      </c>
      <c r="Q30" s="58">
        <f t="shared" si="25"/>
        <v>0.72390829210645424</v>
      </c>
      <c r="R30" s="156">
        <f t="shared" si="34"/>
        <v>989.04457678354822</v>
      </c>
      <c r="S30" s="156">
        <f t="shared" si="35"/>
        <v>1089.2561418321015</v>
      </c>
      <c r="T30" s="153"/>
      <c r="U30" s="153"/>
      <c r="W30" s="1"/>
      <c r="X30" s="66"/>
      <c r="Y30" s="17"/>
      <c r="Z30" s="21"/>
      <c r="AB30" s="36"/>
      <c r="AD30" s="27"/>
      <c r="AE30" s="27"/>
      <c r="AG30" s="29"/>
      <c r="AH30" s="29"/>
      <c r="AI30"/>
      <c r="AL30" s="58"/>
    </row>
    <row r="31" spans="1:38" x14ac:dyDescent="0.2">
      <c r="A31" s="1">
        <v>175</v>
      </c>
      <c r="B31" s="1">
        <v>217</v>
      </c>
      <c r="C31" s="1" t="s">
        <v>92</v>
      </c>
      <c r="D31" s="66">
        <v>10.6</v>
      </c>
      <c r="E31">
        <v>1297</v>
      </c>
      <c r="F31">
        <v>2408</v>
      </c>
      <c r="G31">
        <v>9273</v>
      </c>
      <c r="H31" s="17">
        <v>0.94499999999999995</v>
      </c>
      <c r="I31" s="25">
        <f t="shared" si="18"/>
        <v>0.15810883376851759</v>
      </c>
      <c r="J31" s="25">
        <f t="shared" si="19"/>
        <v>6.8914490900487443E-2</v>
      </c>
      <c r="K31" s="27">
        <f t="shared" si="20"/>
        <v>2.2942755827192691</v>
      </c>
      <c r="L31" s="27">
        <f t="shared" si="21"/>
        <v>0.72799189145330423</v>
      </c>
      <c r="M31" s="27">
        <f t="shared" si="22"/>
        <v>3.8509136212624586</v>
      </c>
      <c r="N31" s="51"/>
      <c r="O31" s="51">
        <f t="shared" si="23"/>
        <v>51.372650820139988</v>
      </c>
      <c r="P31" s="27">
        <f t="shared" si="24"/>
        <v>3.8509136212624586</v>
      </c>
      <c r="Q31" s="58">
        <f t="shared" si="25"/>
        <v>0.72799189145330423</v>
      </c>
      <c r="R31" s="156">
        <f t="shared" si="34"/>
        <v>1029.5271397177062</v>
      </c>
      <c r="S31" s="156">
        <f t="shared" si="35"/>
        <v>1089.4467086959855</v>
      </c>
      <c r="T31" s="153"/>
      <c r="U31" s="153"/>
      <c r="W31" s="1"/>
      <c r="X31" s="66"/>
      <c r="Y31" s="17"/>
      <c r="Z31" s="21"/>
      <c r="AB31" s="36"/>
      <c r="AD31" s="27"/>
      <c r="AE31" s="27"/>
      <c r="AG31" s="29"/>
      <c r="AH31" s="29"/>
      <c r="AI31"/>
      <c r="AL31" s="58"/>
    </row>
    <row r="32" spans="1:38" x14ac:dyDescent="0.2">
      <c r="E32"/>
      <c r="F32"/>
      <c r="G32"/>
      <c r="H32" s="17"/>
      <c r="I32" s="25"/>
      <c r="J32" s="25"/>
      <c r="K32" s="27"/>
      <c r="L32" s="27"/>
      <c r="M32" s="27"/>
      <c r="N32" s="51"/>
      <c r="O32" s="51"/>
      <c r="P32" s="27"/>
      <c r="Q32" s="58"/>
      <c r="R32" s="156"/>
      <c r="T32" s="153"/>
      <c r="U32" s="153"/>
      <c r="W32" s="1"/>
      <c r="X32" s="66"/>
      <c r="Y32" s="17"/>
      <c r="Z32" s="21"/>
      <c r="AB32" s="36"/>
      <c r="AD32" s="27"/>
      <c r="AE32" s="27"/>
      <c r="AG32" s="29"/>
      <c r="AH32" s="29"/>
      <c r="AI32"/>
      <c r="AL32" s="58"/>
    </row>
    <row r="33" spans="1:38" x14ac:dyDescent="0.2">
      <c r="E33"/>
      <c r="F33"/>
      <c r="G33"/>
      <c r="H33" s="17"/>
      <c r="I33" s="25"/>
      <c r="J33" s="25"/>
      <c r="K33" s="27"/>
      <c r="L33" s="27"/>
      <c r="M33" s="27"/>
      <c r="N33" s="51"/>
      <c r="O33" s="51"/>
      <c r="P33" s="27"/>
      <c r="Q33" s="58"/>
      <c r="R33" s="156"/>
      <c r="T33" s="153"/>
      <c r="U33" s="153"/>
      <c r="Y33" s="17"/>
      <c r="Z33" s="21"/>
      <c r="AB33" s="36"/>
      <c r="AD33" s="27"/>
      <c r="AE33" s="27"/>
      <c r="AG33" s="29"/>
      <c r="AH33" s="29"/>
      <c r="AI33"/>
      <c r="AL33" s="58"/>
    </row>
    <row r="34" spans="1:38" x14ac:dyDescent="0.2">
      <c r="A34" s="1">
        <v>176</v>
      </c>
      <c r="B34" s="1">
        <v>219</v>
      </c>
      <c r="C34" s="1" t="s">
        <v>92</v>
      </c>
      <c r="D34" s="66">
        <v>12.6</v>
      </c>
      <c r="E34">
        <v>799</v>
      </c>
      <c r="F34">
        <v>511</v>
      </c>
      <c r="G34">
        <v>3140</v>
      </c>
      <c r="H34" s="17">
        <v>0.58199999999999996</v>
      </c>
      <c r="I34" s="25">
        <f t="shared" si="18"/>
        <v>0.14107560359990326</v>
      </c>
      <c r="J34" s="25">
        <f t="shared" si="19"/>
        <v>6.2553924277255285E-2</v>
      </c>
      <c r="K34" s="27">
        <f t="shared" si="20"/>
        <v>2.2552638420352245</v>
      </c>
      <c r="L34" s="27">
        <f t="shared" si="21"/>
        <v>0.67596810866508683</v>
      </c>
      <c r="M34" s="27">
        <f t="shared" si="22"/>
        <v>6.1448140900195698</v>
      </c>
      <c r="N34" s="51"/>
      <c r="O34" s="51">
        <f t="shared" si="23"/>
        <v>17.395678159736821</v>
      </c>
      <c r="P34" s="27">
        <f t="shared" si="24"/>
        <v>6.1448140900195698</v>
      </c>
      <c r="Q34" s="58">
        <f t="shared" si="25"/>
        <v>0.67596810866508683</v>
      </c>
      <c r="R34" s="156">
        <f t="shared" si="34"/>
        <v>634.22681930180977</v>
      </c>
      <c r="S34" s="156">
        <f t="shared" si="35"/>
        <v>1089.7368029240718</v>
      </c>
      <c r="T34" s="153"/>
      <c r="U34" s="153"/>
      <c r="W34" s="1">
        <v>176</v>
      </c>
      <c r="X34" s="66">
        <v>12.6</v>
      </c>
      <c r="Y34" s="17">
        <v>0.72499999999999998</v>
      </c>
      <c r="Z34">
        <v>1107</v>
      </c>
      <c r="AA34">
        <v>5265</v>
      </c>
      <c r="AB34">
        <v>790</v>
      </c>
      <c r="AC34">
        <v>995</v>
      </c>
      <c r="AD34" s="27">
        <f t="shared" si="26"/>
        <v>0.15253448555988064</v>
      </c>
      <c r="AE34" s="27">
        <f t="shared" si="27"/>
        <v>7.0170145410229812E-2</v>
      </c>
      <c r="AF34" s="29">
        <f t="shared" si="28"/>
        <v>2.1737803829268292</v>
      </c>
      <c r="AG34" s="29">
        <f t="shared" si="29"/>
        <v>0.67748951349161801</v>
      </c>
      <c r="AH34" s="29">
        <f t="shared" si="30"/>
        <v>4.7560975609756095</v>
      </c>
      <c r="AI34"/>
      <c r="AJ34" s="51">
        <f t="shared" si="31"/>
        <v>29.168231054463174</v>
      </c>
      <c r="AK34" s="29">
        <f t="shared" si="32"/>
        <v>4.7560975609756095</v>
      </c>
      <c r="AL34" s="58">
        <f t="shared" si="33"/>
        <v>0.67748951349161801</v>
      </c>
    </row>
    <row r="35" spans="1:38" x14ac:dyDescent="0.2">
      <c r="A35" s="1">
        <v>176</v>
      </c>
      <c r="B35" s="1">
        <v>219</v>
      </c>
      <c r="C35" s="1" t="s">
        <v>92</v>
      </c>
      <c r="D35" s="66">
        <v>12.6</v>
      </c>
      <c r="E35">
        <v>906</v>
      </c>
      <c r="F35">
        <v>813</v>
      </c>
      <c r="G35">
        <v>4302</v>
      </c>
      <c r="H35" s="17">
        <v>0.66</v>
      </c>
      <c r="I35" s="25">
        <f t="shared" si="18"/>
        <v>0.15032452435244809</v>
      </c>
      <c r="J35" s="25">
        <f t="shared" si="19"/>
        <v>6.8262148054895985E-2</v>
      </c>
      <c r="K35" s="27">
        <f t="shared" si="20"/>
        <v>2.2021651623321032</v>
      </c>
      <c r="L35" s="27">
        <f t="shared" si="21"/>
        <v>0.6813459808967075</v>
      </c>
      <c r="M35" s="27">
        <f t="shared" si="22"/>
        <v>5.2915129151291511</v>
      </c>
      <c r="N35" s="290" t="s">
        <v>149</v>
      </c>
      <c r="O35" s="51">
        <f t="shared" si="23"/>
        <v>23.833187083817773</v>
      </c>
      <c r="P35" s="27">
        <f t="shared" si="24"/>
        <v>5.2915129151291511</v>
      </c>
      <c r="Q35" s="58">
        <f t="shared" si="25"/>
        <v>0.6813459808967075</v>
      </c>
      <c r="R35" s="156">
        <f t="shared" si="34"/>
        <v>719.16082388916107</v>
      </c>
      <c r="S35" s="156">
        <f t="shared" si="35"/>
        <v>1089.6376119532742</v>
      </c>
      <c r="T35" s="153"/>
      <c r="U35" s="153"/>
      <c r="W35" s="1">
        <v>176</v>
      </c>
      <c r="X35" s="66">
        <v>12.6</v>
      </c>
      <c r="Y35" s="17">
        <v>0.75</v>
      </c>
      <c r="Z35">
        <v>1228</v>
      </c>
      <c r="AA35">
        <v>5642</v>
      </c>
      <c r="AB35">
        <v>817</v>
      </c>
      <c r="AC35">
        <v>1029</v>
      </c>
      <c r="AD35" s="27">
        <f t="shared" si="26"/>
        <v>0.15283335960787281</v>
      </c>
      <c r="AE35" s="27">
        <f t="shared" si="27"/>
        <v>7.0376269226727309E-2</v>
      </c>
      <c r="AF35" s="29">
        <f t="shared" si="28"/>
        <v>2.171660437348534</v>
      </c>
      <c r="AG35" s="29">
        <f t="shared" si="29"/>
        <v>0.67749156255656606</v>
      </c>
      <c r="AH35" s="29">
        <f t="shared" si="30"/>
        <v>4.594462540716612</v>
      </c>
      <c r="AI35"/>
      <c r="AJ35" s="51">
        <f t="shared" si="31"/>
        <v>31.256820438609921</v>
      </c>
      <c r="AK35" s="29">
        <f t="shared" si="32"/>
        <v>4.594462540716612</v>
      </c>
      <c r="AL35" s="58">
        <f t="shared" si="33"/>
        <v>0.67749156255656606</v>
      </c>
    </row>
    <row r="36" spans="1:38" x14ac:dyDescent="0.2">
      <c r="A36" s="1">
        <v>176</v>
      </c>
      <c r="B36" s="1">
        <v>219</v>
      </c>
      <c r="C36" s="1" t="s">
        <v>92</v>
      </c>
      <c r="D36" s="66">
        <v>12.6</v>
      </c>
      <c r="E36">
        <v>907</v>
      </c>
      <c r="F36">
        <v>807</v>
      </c>
      <c r="G36">
        <v>4264</v>
      </c>
      <c r="H36" s="17">
        <v>0.66100000000000003</v>
      </c>
      <c r="I36" s="25">
        <f t="shared" si="18"/>
        <v>0.14866832539664521</v>
      </c>
      <c r="J36" s="25">
        <f t="shared" si="19"/>
        <v>6.7534497284660974E-2</v>
      </c>
      <c r="K36" s="27">
        <f t="shared" si="20"/>
        <v>2.2013686541561337</v>
      </c>
      <c r="L36" s="27">
        <f t="shared" si="21"/>
        <v>0.67733714721689009</v>
      </c>
      <c r="M36" s="27">
        <f t="shared" si="22"/>
        <v>5.2837670384138784</v>
      </c>
      <c r="N36" s="290" t="s">
        <v>149</v>
      </c>
      <c r="O36" s="51">
        <f t="shared" si="23"/>
        <v>23.62266613793561</v>
      </c>
      <c r="P36" s="27">
        <f t="shared" si="24"/>
        <v>5.2837670384138784</v>
      </c>
      <c r="Q36" s="58">
        <f t="shared" si="25"/>
        <v>0.67733714721689009</v>
      </c>
      <c r="R36" s="156">
        <f t="shared" si="34"/>
        <v>719.9545996329681</v>
      </c>
      <c r="S36" s="156">
        <f t="shared" si="35"/>
        <v>1089.1900145733255</v>
      </c>
      <c r="T36" s="153"/>
      <c r="U36" s="153"/>
      <c r="W36" s="1">
        <v>176</v>
      </c>
      <c r="X36" s="66">
        <v>12.6</v>
      </c>
      <c r="Y36" s="17">
        <v>0.77500000000000002</v>
      </c>
      <c r="Z36">
        <v>1393</v>
      </c>
      <c r="AA36">
        <v>6166</v>
      </c>
      <c r="AB36">
        <v>844</v>
      </c>
      <c r="AC36">
        <v>1064</v>
      </c>
      <c r="AD36" s="27">
        <f t="shared" si="26"/>
        <v>0.15621980527370449</v>
      </c>
      <c r="AE36" s="27">
        <f t="shared" si="27"/>
        <v>7.221047975743311E-2</v>
      </c>
      <c r="AF36" s="29">
        <f t="shared" si="28"/>
        <v>2.163395199678392</v>
      </c>
      <c r="AG36" s="29">
        <f t="shared" si="29"/>
        <v>0.68234937664261575</v>
      </c>
      <c r="AH36" s="29">
        <f t="shared" si="30"/>
        <v>4.4264178033022255</v>
      </c>
      <c r="AI36"/>
      <c r="AJ36" s="51">
        <f t="shared" si="31"/>
        <v>34.159793481827151</v>
      </c>
      <c r="AK36" s="29">
        <f t="shared" si="32"/>
        <v>4.4264178033022255</v>
      </c>
      <c r="AL36" s="58">
        <f t="shared" si="33"/>
        <v>0.68234937664261575</v>
      </c>
    </row>
    <row r="37" spans="1:38" x14ac:dyDescent="0.2">
      <c r="A37" s="1">
        <v>176</v>
      </c>
      <c r="B37" s="1">
        <v>219</v>
      </c>
      <c r="C37" s="1" t="s">
        <v>92</v>
      </c>
      <c r="D37" s="66">
        <v>12.6</v>
      </c>
      <c r="E37">
        <v>1006</v>
      </c>
      <c r="F37">
        <v>1120</v>
      </c>
      <c r="G37">
        <v>5261</v>
      </c>
      <c r="H37" s="17">
        <v>0.73299999999999998</v>
      </c>
      <c r="I37" s="25">
        <f t="shared" si="18"/>
        <v>0.14910361328719707</v>
      </c>
      <c r="J37" s="25">
        <f t="shared" si="19"/>
        <v>6.8690721548955599E-2</v>
      </c>
      <c r="K37" s="27">
        <f t="shared" si="20"/>
        <v>2.1706514347928567</v>
      </c>
      <c r="L37" s="27">
        <f t="shared" si="21"/>
        <v>0.66886283456199291</v>
      </c>
      <c r="M37" s="27">
        <f t="shared" si="22"/>
        <v>4.6973214285714286</v>
      </c>
      <c r="N37" s="51"/>
      <c r="O37" s="51">
        <f t="shared" si="23"/>
        <v>29.146070954896633</v>
      </c>
      <c r="P37" s="27">
        <f t="shared" si="24"/>
        <v>4.6973214285714286</v>
      </c>
      <c r="Q37" s="58">
        <f t="shared" si="25"/>
        <v>0.66886283456199291</v>
      </c>
      <c r="R37" s="156">
        <f t="shared" si="34"/>
        <v>798.53839826986314</v>
      </c>
      <c r="S37" s="156">
        <f t="shared" si="35"/>
        <v>1089.4111845427874</v>
      </c>
      <c r="T37" s="153"/>
      <c r="U37" s="153"/>
      <c r="W37" s="1">
        <v>176</v>
      </c>
      <c r="X37" s="66">
        <v>12.6</v>
      </c>
      <c r="Y37" s="17">
        <v>0.8</v>
      </c>
      <c r="Z37">
        <v>1584</v>
      </c>
      <c r="AA37">
        <v>6718</v>
      </c>
      <c r="AB37">
        <v>872</v>
      </c>
      <c r="AC37">
        <v>1098</v>
      </c>
      <c r="AD37" s="27">
        <f t="shared" si="26"/>
        <v>0.15982736773402667</v>
      </c>
      <c r="AE37" s="27">
        <f t="shared" si="27"/>
        <v>7.4717469465562153E-2</v>
      </c>
      <c r="AF37" s="29">
        <f t="shared" si="28"/>
        <v>2.1390896784545457</v>
      </c>
      <c r="AG37" s="29">
        <f t="shared" si="29"/>
        <v>0.6824289732417953</v>
      </c>
      <c r="AH37" s="29">
        <f t="shared" si="30"/>
        <v>4.2411616161616159</v>
      </c>
      <c r="AI37"/>
      <c r="AJ37" s="51">
        <f t="shared" si="31"/>
        <v>37.217887222010184</v>
      </c>
      <c r="AK37" s="29">
        <f t="shared" si="32"/>
        <v>4.2411616161616159</v>
      </c>
      <c r="AL37" s="58">
        <f t="shared" si="33"/>
        <v>0.6824289732417953</v>
      </c>
    </row>
    <row r="38" spans="1:38" x14ac:dyDescent="0.2">
      <c r="A38" s="1">
        <v>176</v>
      </c>
      <c r="B38" s="1">
        <v>219</v>
      </c>
      <c r="C38" s="1" t="s">
        <v>92</v>
      </c>
      <c r="D38" s="66">
        <v>12.6</v>
      </c>
      <c r="E38">
        <v>1052</v>
      </c>
      <c r="F38">
        <v>1349</v>
      </c>
      <c r="G38">
        <v>6047</v>
      </c>
      <c r="H38" s="17">
        <v>0.76700000000000002</v>
      </c>
      <c r="I38" s="25">
        <f t="shared" si="18"/>
        <v>0.15671996161809479</v>
      </c>
      <c r="J38" s="25">
        <f t="shared" si="19"/>
        <v>7.235003208888631E-2</v>
      </c>
      <c r="K38" s="27">
        <f t="shared" si="20"/>
        <v>2.1661353435967383</v>
      </c>
      <c r="L38" s="27">
        <f t="shared" si="21"/>
        <v>0.68430645742266016</v>
      </c>
      <c r="M38" s="27">
        <f t="shared" si="22"/>
        <v>4.4825796886582649</v>
      </c>
      <c r="N38" s="51"/>
      <c r="O38" s="51">
        <f t="shared" si="23"/>
        <v>33.500530519722474</v>
      </c>
      <c r="P38" s="27">
        <f t="shared" si="24"/>
        <v>4.4825796886582649</v>
      </c>
      <c r="Q38" s="58">
        <f t="shared" si="25"/>
        <v>0.68430645742266016</v>
      </c>
      <c r="R38" s="156">
        <f t="shared" ref="R38:R43" si="36">E38*(PI()/30)*($D$4/2)</f>
        <v>835.05208248498616</v>
      </c>
      <c r="S38" s="156">
        <f t="shared" ref="S38:S43" si="37">R38/H38</f>
        <v>1088.7250097587826</v>
      </c>
      <c r="T38" s="153"/>
      <c r="U38" s="153"/>
      <c r="W38" s="1">
        <v>176</v>
      </c>
      <c r="X38" s="66">
        <v>12.6</v>
      </c>
      <c r="Y38" s="17">
        <v>0.82499999999999996</v>
      </c>
      <c r="Z38">
        <v>1794</v>
      </c>
      <c r="AA38">
        <v>7358</v>
      </c>
      <c r="AB38">
        <v>899</v>
      </c>
      <c r="AC38">
        <v>1132</v>
      </c>
      <c r="AD38" s="27">
        <f t="shared" si="26"/>
        <v>0.16469588848146061</v>
      </c>
      <c r="AE38" s="27">
        <f t="shared" si="27"/>
        <v>7.7224864687267261E-2</v>
      </c>
      <c r="AF38" s="29">
        <f t="shared" si="28"/>
        <v>2.1326795346086951</v>
      </c>
      <c r="AG38" s="29">
        <f t="shared" si="29"/>
        <v>0.69066885360846531</v>
      </c>
      <c r="AH38" s="29">
        <f t="shared" si="30"/>
        <v>4.1014492753623184</v>
      </c>
      <c r="AI38"/>
      <c r="AJ38" s="51">
        <f t="shared" si="31"/>
        <v>40.763503152657179</v>
      </c>
      <c r="AK38" s="29">
        <f t="shared" si="32"/>
        <v>4.1014492753623184</v>
      </c>
      <c r="AL38" s="58">
        <f t="shared" si="33"/>
        <v>0.69066885360846531</v>
      </c>
    </row>
    <row r="39" spans="1:38" x14ac:dyDescent="0.2">
      <c r="A39" s="1">
        <v>176</v>
      </c>
      <c r="B39" s="1">
        <v>219</v>
      </c>
      <c r="C39" s="1" t="s">
        <v>92</v>
      </c>
      <c r="D39" s="66">
        <v>12.6</v>
      </c>
      <c r="E39">
        <v>1102</v>
      </c>
      <c r="F39">
        <v>1596</v>
      </c>
      <c r="G39">
        <v>6783</v>
      </c>
      <c r="H39" s="17">
        <v>0.80300000000000005</v>
      </c>
      <c r="I39" s="25">
        <f t="shared" si="18"/>
        <v>0.16020440587088283</v>
      </c>
      <c r="J39" s="25">
        <f t="shared" si="19"/>
        <v>7.4466698775936993E-2</v>
      </c>
      <c r="K39" s="27">
        <f t="shared" si="20"/>
        <v>2.1513563579999997</v>
      </c>
      <c r="L39" s="27">
        <f t="shared" si="21"/>
        <v>0.68715145996025428</v>
      </c>
      <c r="M39" s="27">
        <f t="shared" si="22"/>
        <v>4.25</v>
      </c>
      <c r="N39" s="51"/>
      <c r="O39" s="51">
        <f t="shared" si="23"/>
        <v>37.577988839966515</v>
      </c>
      <c r="P39" s="27">
        <f t="shared" si="24"/>
        <v>4.25</v>
      </c>
      <c r="Q39" s="58">
        <f t="shared" si="25"/>
        <v>0.68715145996025428</v>
      </c>
      <c r="R39" s="156">
        <f t="shared" si="36"/>
        <v>874.74086967533719</v>
      </c>
      <c r="S39" s="156">
        <f t="shared" si="37"/>
        <v>1089.3410581261983</v>
      </c>
      <c r="T39" s="153"/>
      <c r="U39" s="153"/>
      <c r="W39" s="1">
        <v>176</v>
      </c>
      <c r="X39" s="66">
        <v>12.6</v>
      </c>
      <c r="Y39" s="17">
        <v>0.85</v>
      </c>
      <c r="Z39">
        <v>2034</v>
      </c>
      <c r="AA39">
        <v>7982</v>
      </c>
      <c r="AB39">
        <v>926</v>
      </c>
      <c r="AC39">
        <v>1167</v>
      </c>
      <c r="AD39" s="27">
        <f t="shared" si="26"/>
        <v>0.16810701591284197</v>
      </c>
      <c r="AE39" s="27">
        <f t="shared" si="27"/>
        <v>7.9912069587763881E-2</v>
      </c>
      <c r="AF39" s="29">
        <f t="shared" si="28"/>
        <v>2.1036498839292039</v>
      </c>
      <c r="AG39" s="29">
        <f t="shared" si="29"/>
        <v>0.68828653192450884</v>
      </c>
      <c r="AH39" s="29">
        <f t="shared" si="30"/>
        <v>3.9242871189773845</v>
      </c>
      <c r="AI39"/>
      <c r="AJ39" s="51">
        <f t="shared" si="31"/>
        <v>44.220478685037996</v>
      </c>
      <c r="AK39" s="29">
        <f t="shared" si="32"/>
        <v>3.9242871189773845</v>
      </c>
      <c r="AL39" s="58">
        <f t="shared" si="33"/>
        <v>0.68828653192450884</v>
      </c>
    </row>
    <row r="40" spans="1:38" x14ac:dyDescent="0.2">
      <c r="A40" s="1">
        <v>176</v>
      </c>
      <c r="B40" s="1">
        <v>219</v>
      </c>
      <c r="C40" s="1" t="s">
        <v>92</v>
      </c>
      <c r="D40" s="66">
        <v>12.6</v>
      </c>
      <c r="E40">
        <v>1151</v>
      </c>
      <c r="F40">
        <v>1920</v>
      </c>
      <c r="G40">
        <v>7704</v>
      </c>
      <c r="H40" s="17">
        <v>0.83899999999999997</v>
      </c>
      <c r="I40" s="25">
        <f t="shared" si="18"/>
        <v>0.16679439580770092</v>
      </c>
      <c r="J40" s="25">
        <f t="shared" si="19"/>
        <v>7.8622935658625381E-2</v>
      </c>
      <c r="K40" s="27">
        <f t="shared" si="20"/>
        <v>2.1214470613499996</v>
      </c>
      <c r="L40" s="27">
        <f t="shared" si="21"/>
        <v>0.69139433604468792</v>
      </c>
      <c r="M40" s="27">
        <f t="shared" si="22"/>
        <v>4.0125000000000002</v>
      </c>
      <c r="N40" s="51"/>
      <c r="O40" s="51">
        <f t="shared" si="23"/>
        <v>42.680351765163209</v>
      </c>
      <c r="P40" s="27">
        <f t="shared" si="24"/>
        <v>4.0125000000000002</v>
      </c>
      <c r="Q40" s="58">
        <f t="shared" si="25"/>
        <v>0.69139433604468792</v>
      </c>
      <c r="R40" s="156">
        <f t="shared" si="36"/>
        <v>913.6358811218812</v>
      </c>
      <c r="S40" s="156">
        <f t="shared" si="37"/>
        <v>1088.958141980788</v>
      </c>
      <c r="T40" s="153"/>
      <c r="U40" s="153"/>
      <c r="W40" s="1">
        <v>176</v>
      </c>
      <c r="X40" s="66">
        <v>12.6</v>
      </c>
      <c r="Y40" s="17">
        <v>0.875</v>
      </c>
      <c r="Z40">
        <v>2292</v>
      </c>
      <c r="AA40">
        <v>8601</v>
      </c>
      <c r="AB40">
        <v>953</v>
      </c>
      <c r="AC40">
        <v>1201</v>
      </c>
      <c r="AD40" s="27">
        <f t="shared" si="26"/>
        <v>0.1710325459254797</v>
      </c>
      <c r="AE40" s="27">
        <f t="shared" si="27"/>
        <v>8.2615129687252722E-2</v>
      </c>
      <c r="AF40" s="29">
        <f t="shared" si="28"/>
        <v>2.070232735492147</v>
      </c>
      <c r="AG40" s="29">
        <f t="shared" si="29"/>
        <v>0.68322137203794453</v>
      </c>
      <c r="AH40" s="29">
        <f t="shared" si="30"/>
        <v>3.7526178010471205</v>
      </c>
      <c r="AI40"/>
      <c r="AJ40" s="51">
        <f t="shared" si="31"/>
        <v>47.649754092960642</v>
      </c>
      <c r="AK40" s="29">
        <f t="shared" si="32"/>
        <v>3.7526178010471205</v>
      </c>
      <c r="AL40" s="58">
        <f t="shared" si="33"/>
        <v>0.68322137203794453</v>
      </c>
    </row>
    <row r="41" spans="1:38" x14ac:dyDescent="0.2">
      <c r="A41" s="1">
        <v>176</v>
      </c>
      <c r="B41" s="1">
        <v>219</v>
      </c>
      <c r="C41" s="1" t="s">
        <v>92</v>
      </c>
      <c r="D41" s="66">
        <v>12.6</v>
      </c>
      <c r="E41">
        <v>1196</v>
      </c>
      <c r="F41">
        <v>2255</v>
      </c>
      <c r="G41">
        <v>8527</v>
      </c>
      <c r="H41" s="17">
        <v>0.871</v>
      </c>
      <c r="I41" s="25">
        <f t="shared" si="18"/>
        <v>0.17098173958905996</v>
      </c>
      <c r="J41" s="25">
        <f t="shared" si="19"/>
        <v>8.2305148931984151E-2</v>
      </c>
      <c r="K41" s="27">
        <f t="shared" si="20"/>
        <v>2.0774124317587583</v>
      </c>
      <c r="L41" s="27">
        <f t="shared" si="21"/>
        <v>0.68548898919214607</v>
      </c>
      <c r="M41" s="27">
        <f t="shared" si="22"/>
        <v>3.7813747228381374</v>
      </c>
      <c r="N41" s="51"/>
      <c r="O41" s="51">
        <f t="shared" si="23"/>
        <v>47.239792250979583</v>
      </c>
      <c r="P41" s="27">
        <f t="shared" si="24"/>
        <v>3.7813747228381374</v>
      </c>
      <c r="Q41" s="58">
        <f t="shared" si="25"/>
        <v>0.68548898919214607</v>
      </c>
      <c r="R41" s="156">
        <f t="shared" si="36"/>
        <v>949.35578959319719</v>
      </c>
      <c r="S41" s="156">
        <f t="shared" si="37"/>
        <v>1089.9607228394916</v>
      </c>
      <c r="T41" s="153"/>
      <c r="U41" s="153"/>
      <c r="W41" s="1">
        <v>176</v>
      </c>
      <c r="X41" s="66">
        <v>12.6</v>
      </c>
      <c r="Y41" s="17">
        <v>0.9</v>
      </c>
      <c r="Z41">
        <v>2573</v>
      </c>
      <c r="AA41">
        <v>9232</v>
      </c>
      <c r="AB41">
        <v>980</v>
      </c>
      <c r="AC41">
        <v>1235</v>
      </c>
      <c r="AD41" s="27">
        <f t="shared" si="26"/>
        <v>0.17361118774311232</v>
      </c>
      <c r="AE41" s="27">
        <f t="shared" si="27"/>
        <v>8.5292905969363994E-2</v>
      </c>
      <c r="AF41" s="29">
        <f t="shared" si="28"/>
        <v>2.0354704271123207</v>
      </c>
      <c r="AG41" s="29">
        <f t="shared" si="29"/>
        <v>0.67679406638335837</v>
      </c>
      <c r="AH41" s="29">
        <f t="shared" si="30"/>
        <v>3.5880295375048581</v>
      </c>
      <c r="AI41"/>
      <c r="AJ41" s="51">
        <f t="shared" si="31"/>
        <v>51.145509799582911</v>
      </c>
      <c r="AK41" s="29">
        <f t="shared" si="32"/>
        <v>3.5880295375048581</v>
      </c>
      <c r="AL41" s="58">
        <f t="shared" si="33"/>
        <v>0.67679406638335837</v>
      </c>
    </row>
    <row r="42" spans="1:38" x14ac:dyDescent="0.2">
      <c r="A42" s="1">
        <v>176</v>
      </c>
      <c r="B42" s="1">
        <v>219</v>
      </c>
      <c r="C42" s="1" t="s">
        <v>92</v>
      </c>
      <c r="D42" s="66">
        <v>12.6</v>
      </c>
      <c r="E42">
        <v>1255</v>
      </c>
      <c r="F42">
        <v>2764</v>
      </c>
      <c r="G42">
        <v>9651</v>
      </c>
      <c r="H42" s="17">
        <v>0.91600000000000004</v>
      </c>
      <c r="I42" s="25">
        <f t="shared" si="18"/>
        <v>0.17575216826492773</v>
      </c>
      <c r="J42" s="25">
        <f t="shared" si="19"/>
        <v>8.7313391767131279E-2</v>
      </c>
      <c r="K42" s="27">
        <f t="shared" si="20"/>
        <v>2.0128890277641101</v>
      </c>
      <c r="L42" s="27">
        <f t="shared" si="21"/>
        <v>0.67339993434054368</v>
      </c>
      <c r="M42" s="27">
        <f t="shared" si="22"/>
        <v>3.4916787264833573</v>
      </c>
      <c r="N42" s="51"/>
      <c r="O42" s="51">
        <f t="shared" si="23"/>
        <v>53.466780229178369</v>
      </c>
      <c r="P42" s="27">
        <f t="shared" si="24"/>
        <v>3.4916787264833573</v>
      </c>
      <c r="Q42" s="58">
        <f t="shared" si="25"/>
        <v>0.67339993434054368</v>
      </c>
      <c r="R42" s="156">
        <f t="shared" si="36"/>
        <v>996.1885584778114</v>
      </c>
      <c r="S42" s="156">
        <f t="shared" si="37"/>
        <v>1087.5420944080911</v>
      </c>
      <c r="T42" s="153"/>
      <c r="U42" s="153"/>
      <c r="W42" s="1">
        <v>176</v>
      </c>
      <c r="X42" s="66">
        <v>12.6</v>
      </c>
      <c r="Y42" s="17">
        <v>0.92500000000000004</v>
      </c>
      <c r="Z42">
        <v>2877</v>
      </c>
      <c r="AA42">
        <v>9877</v>
      </c>
      <c r="AB42">
        <v>1008</v>
      </c>
      <c r="AC42">
        <v>1269</v>
      </c>
      <c r="AD42" s="27">
        <f t="shared" si="26"/>
        <v>0.17592098063071951</v>
      </c>
      <c r="AE42" s="27">
        <f t="shared" si="27"/>
        <v>8.7908120225699118E-2</v>
      </c>
      <c r="AF42" s="29">
        <f t="shared" si="28"/>
        <v>2.0011914733138685</v>
      </c>
      <c r="AG42" s="29">
        <f t="shared" si="29"/>
        <v>0.66980803610765016</v>
      </c>
      <c r="AH42" s="29">
        <f t="shared" si="30"/>
        <v>3.4330900243309004</v>
      </c>
      <c r="AI42"/>
      <c r="AJ42" s="51">
        <f t="shared" si="31"/>
        <v>54.718825854688092</v>
      </c>
      <c r="AK42" s="29">
        <f t="shared" si="32"/>
        <v>3.4330900243309004</v>
      </c>
      <c r="AL42" s="58">
        <f t="shared" si="33"/>
        <v>0.66980803610765016</v>
      </c>
    </row>
    <row r="43" spans="1:38" x14ac:dyDescent="0.2">
      <c r="A43" s="1">
        <v>176</v>
      </c>
      <c r="B43" s="1">
        <v>219</v>
      </c>
      <c r="C43" s="1" t="s">
        <v>92</v>
      </c>
      <c r="D43" s="66">
        <v>12.6</v>
      </c>
      <c r="E43">
        <v>1304</v>
      </c>
      <c r="F43">
        <v>3194</v>
      </c>
      <c r="G43">
        <v>10504</v>
      </c>
      <c r="H43" s="17">
        <v>0.95</v>
      </c>
      <c r="I43" s="25">
        <f t="shared" si="18"/>
        <v>0.17718026950451984</v>
      </c>
      <c r="J43" s="25">
        <f t="shared" si="19"/>
        <v>8.9944815539731091E-2</v>
      </c>
      <c r="K43" s="27">
        <f t="shared" si="20"/>
        <v>1.9698775125760801</v>
      </c>
      <c r="L43" s="27">
        <f t="shared" si="21"/>
        <v>0.66168271955324931</v>
      </c>
      <c r="M43" s="27">
        <f t="shared" si="22"/>
        <v>3.2886662492172825</v>
      </c>
      <c r="N43" s="51"/>
      <c r="O43" s="51">
        <f t="shared" si="23"/>
        <v>58.19242146174382</v>
      </c>
      <c r="P43" s="27">
        <f t="shared" si="24"/>
        <v>3.2886662492172825</v>
      </c>
      <c r="Q43" s="58">
        <f t="shared" si="25"/>
        <v>0.66168271955324931</v>
      </c>
      <c r="R43" s="156">
        <f t="shared" si="36"/>
        <v>1035.0835699243555</v>
      </c>
      <c r="S43" s="156">
        <f t="shared" si="37"/>
        <v>1089.5616525519533</v>
      </c>
      <c r="T43" s="153"/>
      <c r="U43" s="153"/>
      <c r="W43" s="1">
        <v>176</v>
      </c>
      <c r="X43" s="66">
        <v>12.6</v>
      </c>
      <c r="Y43" s="17">
        <v>0.95</v>
      </c>
      <c r="Z43">
        <v>3204</v>
      </c>
      <c r="AA43">
        <v>10534</v>
      </c>
      <c r="AB43">
        <v>1035</v>
      </c>
      <c r="AC43">
        <v>1306</v>
      </c>
      <c r="AD43" s="27">
        <f t="shared" si="26"/>
        <v>0.1771425074415296</v>
      </c>
      <c r="AE43" s="27">
        <f t="shared" si="27"/>
        <v>8.9812539079712386E-2</v>
      </c>
      <c r="AF43" s="29">
        <f t="shared" si="28"/>
        <v>1.9723583060524346</v>
      </c>
      <c r="AG43" s="29">
        <f t="shared" si="29"/>
        <v>0.66244541507491306</v>
      </c>
      <c r="AH43" s="29">
        <f t="shared" si="30"/>
        <v>3.2877652933832708</v>
      </c>
      <c r="AI43"/>
      <c r="AJ43" s="51">
        <f t="shared" si="31"/>
        <v>58.358622208492896</v>
      </c>
      <c r="AK43" s="29">
        <f t="shared" si="32"/>
        <v>3.2877652933832708</v>
      </c>
      <c r="AL43" s="58">
        <f t="shared" si="33"/>
        <v>0.66244541507491306</v>
      </c>
    </row>
    <row r="44" spans="1:38" x14ac:dyDescent="0.2">
      <c r="E44"/>
      <c r="F44"/>
      <c r="G44"/>
      <c r="H44" s="17"/>
      <c r="I44" s="25"/>
      <c r="J44" s="25"/>
      <c r="K44" s="27"/>
      <c r="L44" s="27"/>
      <c r="M44" s="27"/>
      <c r="N44" s="51"/>
      <c r="O44" s="51"/>
      <c r="P44" s="27"/>
      <c r="Q44" s="58"/>
      <c r="R44" s="156"/>
      <c r="T44" s="153"/>
      <c r="U44" s="153"/>
      <c r="W44" s="1"/>
      <c r="X44" s="66"/>
      <c r="Y44" s="17"/>
      <c r="Z44" s="21"/>
      <c r="AB44" s="36"/>
      <c r="AD44" s="27"/>
      <c r="AE44" s="27"/>
      <c r="AG44" s="29"/>
      <c r="AH44" s="29"/>
      <c r="AI44"/>
      <c r="AL44" s="58"/>
    </row>
    <row r="45" spans="1:38" x14ac:dyDescent="0.2">
      <c r="E45"/>
      <c r="F45"/>
      <c r="G45"/>
      <c r="H45" s="17"/>
      <c r="I45" s="25"/>
      <c r="J45" s="25"/>
      <c r="K45" s="27"/>
      <c r="L45" s="27"/>
      <c r="M45" s="27"/>
      <c r="N45" s="51"/>
      <c r="O45" s="51"/>
      <c r="P45" s="27"/>
      <c r="Q45" s="58"/>
      <c r="R45" s="156"/>
      <c r="T45" s="153"/>
      <c r="U45" s="153"/>
      <c r="W45" s="1"/>
      <c r="X45" s="66"/>
      <c r="Y45" s="17"/>
      <c r="Z45" s="21"/>
      <c r="AB45" s="36"/>
      <c r="AD45" s="27"/>
      <c r="AE45" s="27"/>
      <c r="AG45" s="29"/>
      <c r="AH45" s="29"/>
      <c r="AI45"/>
      <c r="AL45" s="58"/>
    </row>
    <row r="46" spans="1:38" x14ac:dyDescent="0.2">
      <c r="A46" s="1">
        <v>177</v>
      </c>
      <c r="B46" s="1">
        <v>220</v>
      </c>
      <c r="C46" s="1" t="s">
        <v>92</v>
      </c>
      <c r="D46" s="66">
        <v>14.7</v>
      </c>
      <c r="E46">
        <v>805</v>
      </c>
      <c r="F46">
        <v>684</v>
      </c>
      <c r="G46">
        <v>3587</v>
      </c>
      <c r="H46" s="17">
        <v>0.58199999999999996</v>
      </c>
      <c r="I46" s="25">
        <f t="shared" si="18"/>
        <v>0.15876524707789766</v>
      </c>
      <c r="J46" s="25">
        <f t="shared" si="19"/>
        <v>8.1873330724709648E-2</v>
      </c>
      <c r="K46" s="27">
        <f t="shared" si="20"/>
        <v>1.9391570572807022</v>
      </c>
      <c r="L46" s="27">
        <f t="shared" si="21"/>
        <v>0.61658591299253207</v>
      </c>
      <c r="M46" s="27">
        <f t="shared" si="22"/>
        <v>5.2441520467836256</v>
      </c>
      <c r="N46" s="51"/>
      <c r="O46" s="51">
        <f t="shared" si="23"/>
        <v>19.872069286298085</v>
      </c>
      <c r="P46" s="27">
        <f t="shared" si="24"/>
        <v>5.2441520467836256</v>
      </c>
      <c r="Q46" s="58">
        <f t="shared" si="25"/>
        <v>0.61658591299253207</v>
      </c>
      <c r="R46" s="156">
        <f t="shared" ref="R46:R54" si="38">E46*(PI()/30)*($D$4/2)</f>
        <v>638.98947376465196</v>
      </c>
      <c r="S46" s="156">
        <f t="shared" ref="S46:S54" si="39">R46/H46</f>
        <v>1097.9200580148661</v>
      </c>
      <c r="T46" s="153"/>
      <c r="U46" s="153"/>
      <c r="W46" s="1">
        <v>177</v>
      </c>
      <c r="X46" s="66">
        <v>14.7</v>
      </c>
      <c r="Y46" s="17">
        <v>0.72499999999999998</v>
      </c>
      <c r="Z46">
        <v>1461</v>
      </c>
      <c r="AA46">
        <v>5933</v>
      </c>
      <c r="AB46">
        <v>796</v>
      </c>
      <c r="AC46">
        <v>1002</v>
      </c>
      <c r="AD46" s="27">
        <f t="shared" si="26"/>
        <v>0.1694941576389816</v>
      </c>
      <c r="AE46" s="27">
        <f t="shared" si="27"/>
        <v>9.0681991487288088E-2</v>
      </c>
      <c r="AF46" s="29">
        <f t="shared" si="28"/>
        <v>1.8691049331745377</v>
      </c>
      <c r="AG46" s="29">
        <f t="shared" si="29"/>
        <v>0.61406443024035395</v>
      </c>
      <c r="AH46" s="29">
        <f t="shared" si="30"/>
        <v>4.0609171800136892</v>
      </c>
      <c r="AI46"/>
      <c r="AJ46" s="51">
        <f t="shared" si="31"/>
        <v>32.868967682075976</v>
      </c>
      <c r="AK46" s="29">
        <f t="shared" si="32"/>
        <v>4.0609171800136892</v>
      </c>
      <c r="AL46" s="58">
        <f t="shared" si="33"/>
        <v>0.61406443024035395</v>
      </c>
    </row>
    <row r="47" spans="1:38" x14ac:dyDescent="0.2">
      <c r="A47" s="1">
        <v>177</v>
      </c>
      <c r="B47" s="1">
        <v>220</v>
      </c>
      <c r="C47" s="1" t="s">
        <v>92</v>
      </c>
      <c r="D47" s="66">
        <v>14.7</v>
      </c>
      <c r="E47">
        <v>904</v>
      </c>
      <c r="F47">
        <v>1010</v>
      </c>
      <c r="G47">
        <v>4645</v>
      </c>
      <c r="H47" s="17">
        <v>0.65400000000000003</v>
      </c>
      <c r="I47" s="25">
        <f t="shared" si="18"/>
        <v>0.16302893257481821</v>
      </c>
      <c r="J47" s="25">
        <f t="shared" si="19"/>
        <v>8.5367011924906713E-2</v>
      </c>
      <c r="K47" s="27">
        <f t="shared" si="20"/>
        <v>1.9097415839999996</v>
      </c>
      <c r="L47" s="27">
        <f t="shared" si="21"/>
        <v>0.61533247856907192</v>
      </c>
      <c r="M47" s="27">
        <f t="shared" si="22"/>
        <v>4.5990099009900991</v>
      </c>
      <c r="N47" s="51"/>
      <c r="O47" s="51">
        <f t="shared" si="23"/>
        <v>25.733415621648899</v>
      </c>
      <c r="P47" s="27">
        <f t="shared" si="24"/>
        <v>4.5990099009900991</v>
      </c>
      <c r="Q47" s="58">
        <f t="shared" si="25"/>
        <v>0.61533247856907192</v>
      </c>
      <c r="R47" s="156">
        <f t="shared" si="38"/>
        <v>717.573272401547</v>
      </c>
      <c r="S47" s="156">
        <f t="shared" si="39"/>
        <v>1097.2068385344755</v>
      </c>
      <c r="T47" s="153"/>
      <c r="U47" s="153"/>
      <c r="W47" s="1">
        <v>177</v>
      </c>
      <c r="X47" s="66">
        <v>14.7</v>
      </c>
      <c r="Y47" s="17">
        <v>0.75</v>
      </c>
      <c r="Z47">
        <v>1665</v>
      </c>
      <c r="AA47">
        <v>6461</v>
      </c>
      <c r="AB47">
        <v>823</v>
      </c>
      <c r="AC47">
        <v>1037</v>
      </c>
      <c r="AD47" s="27">
        <f t="shared" si="26"/>
        <v>0.17232887621499909</v>
      </c>
      <c r="AE47" s="27">
        <f t="shared" si="27"/>
        <v>9.3229201926919719E-2</v>
      </c>
      <c r="AF47" s="29">
        <f t="shared" si="28"/>
        <v>1.8484431128144145</v>
      </c>
      <c r="AG47" s="29">
        <f t="shared" si="29"/>
        <v>0.61233348435013635</v>
      </c>
      <c r="AH47" s="29">
        <f t="shared" si="30"/>
        <v>3.8804804804804807</v>
      </c>
      <c r="AI47"/>
      <c r="AJ47" s="51">
        <f t="shared" si="31"/>
        <v>35.794100824859747</v>
      </c>
      <c r="AK47" s="29">
        <f t="shared" si="32"/>
        <v>3.8804804804804807</v>
      </c>
      <c r="AL47" s="58">
        <f t="shared" si="33"/>
        <v>0.61233348435013635</v>
      </c>
    </row>
    <row r="48" spans="1:38" x14ac:dyDescent="0.2">
      <c r="A48" s="1">
        <v>177</v>
      </c>
      <c r="B48" s="1">
        <v>220</v>
      </c>
      <c r="C48" s="1" t="s">
        <v>92</v>
      </c>
      <c r="D48" s="66">
        <v>14.7</v>
      </c>
      <c r="E48">
        <v>1002</v>
      </c>
      <c r="F48">
        <v>1454</v>
      </c>
      <c r="G48">
        <v>5900</v>
      </c>
      <c r="H48" s="17">
        <v>0.72499999999999998</v>
      </c>
      <c r="I48" s="25">
        <f t="shared" si="18"/>
        <v>0.16855141245069805</v>
      </c>
      <c r="J48" s="25">
        <f t="shared" si="19"/>
        <v>9.0247512404186769E-2</v>
      </c>
      <c r="K48" s="27">
        <f t="shared" si="20"/>
        <v>1.8676571570839064</v>
      </c>
      <c r="L48" s="27">
        <f t="shared" si="21"/>
        <v>0.61187998295401658</v>
      </c>
      <c r="M48" s="27">
        <f t="shared" si="22"/>
        <v>4.0577716643741404</v>
      </c>
      <c r="N48" s="51"/>
      <c r="O48" s="51">
        <f t="shared" si="23"/>
        <v>32.686146860651995</v>
      </c>
      <c r="P48" s="27">
        <f t="shared" si="24"/>
        <v>4.0577716643741404</v>
      </c>
      <c r="Q48" s="58">
        <f t="shared" si="25"/>
        <v>0.61187998295401658</v>
      </c>
      <c r="R48" s="156">
        <f t="shared" si="38"/>
        <v>795.36329529463512</v>
      </c>
      <c r="S48" s="156">
        <f t="shared" si="39"/>
        <v>1097.0528210960485</v>
      </c>
      <c r="T48" s="153"/>
      <c r="U48" s="153"/>
      <c r="W48" s="1">
        <v>177</v>
      </c>
      <c r="X48" s="66">
        <v>14.7</v>
      </c>
      <c r="Y48" s="17">
        <v>0.77500000000000002</v>
      </c>
      <c r="Z48">
        <v>1880</v>
      </c>
      <c r="AA48">
        <v>7022</v>
      </c>
      <c r="AB48">
        <v>850</v>
      </c>
      <c r="AC48">
        <v>1071</v>
      </c>
      <c r="AD48" s="27">
        <f t="shared" si="26"/>
        <v>0.17558916400263289</v>
      </c>
      <c r="AE48" s="27">
        <f t="shared" si="27"/>
        <v>9.5557204175919841E-2</v>
      </c>
      <c r="AF48" s="29">
        <f t="shared" si="28"/>
        <v>1.837529315731915</v>
      </c>
      <c r="AG48" s="29">
        <f t="shared" si="29"/>
        <v>0.61444925699976816</v>
      </c>
      <c r="AH48" s="29">
        <f t="shared" si="30"/>
        <v>3.7351063829787234</v>
      </c>
      <c r="AI48"/>
      <c r="AJ48" s="51">
        <f t="shared" si="31"/>
        <v>38.902054789067506</v>
      </c>
      <c r="AK48" s="29">
        <f t="shared" si="32"/>
        <v>3.7351063829787234</v>
      </c>
      <c r="AL48" s="58">
        <f t="shared" si="33"/>
        <v>0.61444925699976816</v>
      </c>
    </row>
    <row r="49" spans="1:38" x14ac:dyDescent="0.2">
      <c r="A49" s="1">
        <v>177</v>
      </c>
      <c r="B49" s="1">
        <v>220</v>
      </c>
      <c r="C49" s="1" t="s">
        <v>92</v>
      </c>
      <c r="D49" s="66">
        <v>14.7</v>
      </c>
      <c r="E49">
        <v>1050</v>
      </c>
      <c r="F49">
        <v>1731</v>
      </c>
      <c r="G49">
        <v>6644</v>
      </c>
      <c r="H49" s="17">
        <v>0.76</v>
      </c>
      <c r="I49" s="25">
        <f t="shared" si="18"/>
        <v>0.17284899282556052</v>
      </c>
      <c r="J49" s="25">
        <f t="shared" si="19"/>
        <v>9.3369099124949964E-2</v>
      </c>
      <c r="K49" s="27">
        <f t="shared" si="20"/>
        <v>1.8512440887348354</v>
      </c>
      <c r="L49" s="27">
        <f t="shared" si="21"/>
        <v>0.61418612732340139</v>
      </c>
      <c r="M49" s="27">
        <f t="shared" si="22"/>
        <v>3.8382437897169268</v>
      </c>
      <c r="N49" s="51"/>
      <c r="O49" s="51">
        <f t="shared" si="23"/>
        <v>36.807925380029126</v>
      </c>
      <c r="P49" s="27">
        <f t="shared" si="24"/>
        <v>3.8382437897169268</v>
      </c>
      <c r="Q49" s="58">
        <f t="shared" si="25"/>
        <v>0.61418612732340139</v>
      </c>
      <c r="R49" s="156">
        <f t="shared" si="38"/>
        <v>833.46453099737209</v>
      </c>
      <c r="S49" s="156">
        <f t="shared" si="39"/>
        <v>1096.6638565754895</v>
      </c>
      <c r="T49" s="153"/>
      <c r="U49" s="153"/>
      <c r="W49" s="1">
        <v>177</v>
      </c>
      <c r="X49" s="66">
        <v>14.7</v>
      </c>
      <c r="Y49" s="17">
        <v>0.8</v>
      </c>
      <c r="Z49">
        <v>2141</v>
      </c>
      <c r="AA49">
        <v>7669</v>
      </c>
      <c r="AB49">
        <v>878</v>
      </c>
      <c r="AC49">
        <v>1106</v>
      </c>
      <c r="AD49" s="27">
        <f t="shared" si="26"/>
        <v>0.17982261605738464</v>
      </c>
      <c r="AE49" s="27">
        <f t="shared" si="27"/>
        <v>9.8815548181291457E-2</v>
      </c>
      <c r="AF49" s="29">
        <f t="shared" si="28"/>
        <v>1.8197805848070991</v>
      </c>
      <c r="AG49" s="29">
        <f t="shared" si="29"/>
        <v>0.6158062244249457</v>
      </c>
      <c r="AH49" s="29">
        <f t="shared" si="30"/>
        <v>3.5819710415693602</v>
      </c>
      <c r="AI49"/>
      <c r="AJ49" s="51">
        <f t="shared" si="31"/>
        <v>42.486450893955954</v>
      </c>
      <c r="AK49" s="29">
        <f t="shared" si="32"/>
        <v>3.5819710415693602</v>
      </c>
      <c r="AL49" s="58">
        <f t="shared" si="33"/>
        <v>0.6158062244249457</v>
      </c>
    </row>
    <row r="50" spans="1:38" x14ac:dyDescent="0.2">
      <c r="A50" s="1">
        <v>177</v>
      </c>
      <c r="B50" s="1">
        <v>220</v>
      </c>
      <c r="C50" s="1" t="s">
        <v>92</v>
      </c>
      <c r="D50" s="66">
        <v>14.7</v>
      </c>
      <c r="E50">
        <v>1101</v>
      </c>
      <c r="F50">
        <v>2110</v>
      </c>
      <c r="G50">
        <v>7605</v>
      </c>
      <c r="H50" s="17">
        <v>0.79600000000000004</v>
      </c>
      <c r="I50" s="25">
        <f t="shared" si="18"/>
        <v>0.17994525869916433</v>
      </c>
      <c r="J50" s="25">
        <f t="shared" si="19"/>
        <v>9.8717579062910135E-2</v>
      </c>
      <c r="K50" s="27">
        <f t="shared" si="20"/>
        <v>1.8228289267962083</v>
      </c>
      <c r="L50" s="27">
        <f t="shared" si="21"/>
        <v>0.61704808277940104</v>
      </c>
      <c r="M50" s="27">
        <f t="shared" si="22"/>
        <v>3.6042654028436019</v>
      </c>
      <c r="N50" s="51"/>
      <c r="O50" s="51">
        <f t="shared" si="23"/>
        <v>42.131889300891253</v>
      </c>
      <c r="P50" s="27">
        <f t="shared" si="24"/>
        <v>3.6042654028436019</v>
      </c>
      <c r="Q50" s="58">
        <f t="shared" si="25"/>
        <v>0.61704808277940104</v>
      </c>
      <c r="R50" s="156">
        <f t="shared" si="38"/>
        <v>873.94709393153016</v>
      </c>
      <c r="S50" s="156">
        <f t="shared" si="39"/>
        <v>1097.9234848386056</v>
      </c>
      <c r="T50" s="153"/>
      <c r="U50" s="153"/>
      <c r="W50" s="1">
        <v>177</v>
      </c>
      <c r="X50" s="66">
        <v>14.7</v>
      </c>
      <c r="Y50" s="17">
        <v>0.82499999999999996</v>
      </c>
      <c r="Z50">
        <v>2416</v>
      </c>
      <c r="AA50">
        <v>8274</v>
      </c>
      <c r="AB50">
        <v>905</v>
      </c>
      <c r="AC50">
        <v>1140</v>
      </c>
      <c r="AD50" s="27">
        <f t="shared" si="26"/>
        <v>0.18260877434792064</v>
      </c>
      <c r="AE50" s="27">
        <f t="shared" si="27"/>
        <v>0.1018254583805423</v>
      </c>
      <c r="AF50" s="29">
        <f t="shared" si="28"/>
        <v>1.7933508697350988</v>
      </c>
      <c r="AG50" s="29">
        <f t="shared" si="29"/>
        <v>0.61154578875484922</v>
      </c>
      <c r="AH50" s="29">
        <f t="shared" si="30"/>
        <v>3.4246688741721854</v>
      </c>
      <c r="AI50"/>
      <c r="AJ50" s="51">
        <f t="shared" si="31"/>
        <v>45.838165953395688</v>
      </c>
      <c r="AK50" s="29">
        <f t="shared" si="32"/>
        <v>3.4246688741721854</v>
      </c>
      <c r="AL50" s="58">
        <f t="shared" si="33"/>
        <v>0.61154578875484922</v>
      </c>
    </row>
    <row r="51" spans="1:38" x14ac:dyDescent="0.2">
      <c r="A51" s="1">
        <v>177</v>
      </c>
      <c r="B51" s="1">
        <v>220</v>
      </c>
      <c r="C51" s="1" t="s">
        <v>92</v>
      </c>
      <c r="D51" s="66">
        <v>14.7</v>
      </c>
      <c r="E51">
        <v>1149</v>
      </c>
      <c r="F51">
        <v>2467</v>
      </c>
      <c r="G51">
        <v>8389</v>
      </c>
      <c r="H51" s="17">
        <v>0.83099999999999996</v>
      </c>
      <c r="I51" s="25">
        <f t="shared" si="18"/>
        <v>0.18225773327046896</v>
      </c>
      <c r="J51" s="25">
        <f t="shared" si="19"/>
        <v>0.1015507327104951</v>
      </c>
      <c r="K51" s="27">
        <f t="shared" si="20"/>
        <v>1.7947456252241587</v>
      </c>
      <c r="L51" s="27">
        <f t="shared" si="21"/>
        <v>0.61143286273609987</v>
      </c>
      <c r="M51" s="27">
        <f t="shared" si="22"/>
        <v>3.400486420753952</v>
      </c>
      <c r="N51" s="51"/>
      <c r="O51" s="51">
        <f t="shared" si="23"/>
        <v>46.475268815933823</v>
      </c>
      <c r="P51" s="27">
        <f t="shared" si="24"/>
        <v>3.400486420753952</v>
      </c>
      <c r="Q51" s="58">
        <f t="shared" si="25"/>
        <v>0.61143286273609987</v>
      </c>
      <c r="R51" s="156">
        <f t="shared" si="38"/>
        <v>912.04832963426725</v>
      </c>
      <c r="S51" s="156">
        <f t="shared" si="39"/>
        <v>1097.5310825923793</v>
      </c>
      <c r="T51" s="153"/>
      <c r="U51" s="153"/>
      <c r="W51" s="1">
        <v>177</v>
      </c>
      <c r="X51" s="66">
        <v>14.7</v>
      </c>
      <c r="Y51" s="17">
        <v>0.85</v>
      </c>
      <c r="Z51">
        <v>2720</v>
      </c>
      <c r="AA51">
        <v>8906</v>
      </c>
      <c r="AB51">
        <v>933</v>
      </c>
      <c r="AC51">
        <v>1175</v>
      </c>
      <c r="AD51" s="27">
        <f t="shared" si="26"/>
        <v>0.18502175037755589</v>
      </c>
      <c r="AE51" s="27">
        <f t="shared" si="27"/>
        <v>0.10469581019550084</v>
      </c>
      <c r="AF51" s="29">
        <f t="shared" si="28"/>
        <v>1.7672316593382353</v>
      </c>
      <c r="AG51" s="29">
        <f t="shared" si="29"/>
        <v>0.60660748823653043</v>
      </c>
      <c r="AH51" s="29">
        <f t="shared" si="30"/>
        <v>3.2742647058823531</v>
      </c>
      <c r="AI51"/>
      <c r="AJ51" s="51">
        <f t="shared" si="31"/>
        <v>49.339461684909601</v>
      </c>
      <c r="AK51" s="29">
        <f t="shared" si="32"/>
        <v>3.2742647058823531</v>
      </c>
      <c r="AL51" s="58">
        <f t="shared" si="33"/>
        <v>0.60660748823653043</v>
      </c>
    </row>
    <row r="52" spans="1:38" x14ac:dyDescent="0.2">
      <c r="A52" s="1">
        <v>177</v>
      </c>
      <c r="B52" s="1">
        <v>220</v>
      </c>
      <c r="C52" s="1" t="s">
        <v>92</v>
      </c>
      <c r="D52" s="66">
        <v>14.7</v>
      </c>
      <c r="E52">
        <v>1200</v>
      </c>
      <c r="F52">
        <v>2979</v>
      </c>
      <c r="G52">
        <v>9408</v>
      </c>
      <c r="H52" s="17">
        <v>0.86799999999999999</v>
      </c>
      <c r="I52" s="25">
        <f t="shared" si="18"/>
        <v>0.18739182650850578</v>
      </c>
      <c r="J52" s="25">
        <f t="shared" si="19"/>
        <v>0.10764671046651199</v>
      </c>
      <c r="K52" s="27">
        <f t="shared" si="20"/>
        <v>1.7408040217522656</v>
      </c>
      <c r="L52" s="27">
        <f t="shared" si="21"/>
        <v>0.60135107941648536</v>
      </c>
      <c r="M52" s="27">
        <f t="shared" si="22"/>
        <v>3.1581067472306144</v>
      </c>
      <c r="N52" s="51"/>
      <c r="O52" s="51">
        <f t="shared" si="23"/>
        <v>52.120554180510837</v>
      </c>
      <c r="P52" s="27">
        <f t="shared" si="24"/>
        <v>3.1581067472306144</v>
      </c>
      <c r="Q52" s="58">
        <f t="shared" si="25"/>
        <v>0.60135107941648536</v>
      </c>
      <c r="R52" s="156">
        <f t="shared" si="38"/>
        <v>952.53089256842532</v>
      </c>
      <c r="S52" s="156">
        <f t="shared" si="39"/>
        <v>1097.3858209313655</v>
      </c>
      <c r="T52" s="153"/>
      <c r="U52" s="153"/>
      <c r="W52" s="1">
        <v>177</v>
      </c>
      <c r="X52" s="66">
        <v>14.7</v>
      </c>
      <c r="Y52" s="17">
        <v>0.875</v>
      </c>
      <c r="Z52">
        <v>3035</v>
      </c>
      <c r="AA52">
        <v>9493</v>
      </c>
      <c r="AB52">
        <v>960</v>
      </c>
      <c r="AC52">
        <v>1210</v>
      </c>
      <c r="AD52" s="27">
        <f t="shared" si="26"/>
        <v>0.1859724308984044</v>
      </c>
      <c r="AE52" s="27">
        <f t="shared" si="27"/>
        <v>0.1069735928284325</v>
      </c>
      <c r="AF52" s="29">
        <f t="shared" si="28"/>
        <v>1.7384891540164744</v>
      </c>
      <c r="AG52" s="29">
        <f t="shared" si="29"/>
        <v>0.59827266560324843</v>
      </c>
      <c r="AH52" s="29">
        <f t="shared" si="30"/>
        <v>3.1278418451400332</v>
      </c>
      <c r="AI52"/>
      <c r="AJ52" s="51">
        <f t="shared" si="31"/>
        <v>52.591456296299889</v>
      </c>
      <c r="AK52" s="29">
        <f t="shared" si="32"/>
        <v>3.1278418451400332</v>
      </c>
      <c r="AL52" s="58">
        <f t="shared" si="33"/>
        <v>0.59827266560324843</v>
      </c>
    </row>
    <row r="53" spans="1:38" x14ac:dyDescent="0.2">
      <c r="A53" s="1">
        <v>177</v>
      </c>
      <c r="B53" s="1">
        <v>220</v>
      </c>
      <c r="C53" s="1" t="s">
        <v>92</v>
      </c>
      <c r="D53" s="66">
        <v>14.7</v>
      </c>
      <c r="E53">
        <v>1240</v>
      </c>
      <c r="F53">
        <v>3314</v>
      </c>
      <c r="G53">
        <v>9996</v>
      </c>
      <c r="H53" s="17">
        <v>0.89700000000000002</v>
      </c>
      <c r="I53" s="25">
        <f t="shared" si="18"/>
        <v>0.18646559219433781</v>
      </c>
      <c r="J53" s="25">
        <f t="shared" si="19"/>
        <v>0.10853290973013931</v>
      </c>
      <c r="K53" s="27">
        <f t="shared" si="20"/>
        <v>1.7180557736632467</v>
      </c>
      <c r="L53" s="27">
        <f t="shared" si="21"/>
        <v>0.59202425788120627</v>
      </c>
      <c r="M53" s="27">
        <f t="shared" si="22"/>
        <v>3.0162945081472539</v>
      </c>
      <c r="N53" s="51"/>
      <c r="O53" s="51">
        <f t="shared" si="23"/>
        <v>55.378088816792761</v>
      </c>
      <c r="P53" s="27">
        <f t="shared" si="24"/>
        <v>3.0162945081472539</v>
      </c>
      <c r="Q53" s="58">
        <f t="shared" si="25"/>
        <v>0.59202425788120627</v>
      </c>
      <c r="R53" s="156">
        <f t="shared" si="38"/>
        <v>984.28192232070614</v>
      </c>
      <c r="S53" s="156">
        <f t="shared" si="39"/>
        <v>1097.3042612270972</v>
      </c>
      <c r="T53" s="153"/>
      <c r="U53" s="153"/>
      <c r="W53" s="1"/>
      <c r="X53" s="66"/>
      <c r="Y53" s="17"/>
      <c r="Z53"/>
      <c r="AB53"/>
      <c r="AC53"/>
      <c r="AD53" s="27"/>
      <c r="AE53" s="27"/>
      <c r="AG53" s="29"/>
      <c r="AH53" s="29"/>
      <c r="AI53"/>
      <c r="AL53" s="58"/>
    </row>
    <row r="54" spans="1:38" x14ac:dyDescent="0.2">
      <c r="A54" s="1">
        <v>177</v>
      </c>
      <c r="B54" s="1">
        <v>220</v>
      </c>
      <c r="C54" s="1" t="s">
        <v>92</v>
      </c>
      <c r="D54" s="66">
        <v>14.7</v>
      </c>
      <c r="E54">
        <v>1242</v>
      </c>
      <c r="F54">
        <v>3347</v>
      </c>
      <c r="G54">
        <v>9996</v>
      </c>
      <c r="H54" s="17">
        <v>0.89800000000000002</v>
      </c>
      <c r="I54" s="25">
        <f t="shared" si="18"/>
        <v>0.18586554240732561</v>
      </c>
      <c r="J54" s="25">
        <f t="shared" si="19"/>
        <v>0.1090849715476504</v>
      </c>
      <c r="K54" s="27">
        <f t="shared" si="20"/>
        <v>1.7038602088843742</v>
      </c>
      <c r="L54" s="27">
        <f t="shared" si="21"/>
        <v>0.58618714987102405</v>
      </c>
      <c r="M54" s="27">
        <f t="shared" si="22"/>
        <v>2.9865551239916344</v>
      </c>
      <c r="N54" s="51"/>
      <c r="O54" s="51">
        <f t="shared" si="23"/>
        <v>55.378088816792761</v>
      </c>
      <c r="P54" s="27">
        <f t="shared" si="24"/>
        <v>2.9865551239916344</v>
      </c>
      <c r="Q54" s="58">
        <f t="shared" si="25"/>
        <v>0.58618714987102405</v>
      </c>
      <c r="R54" s="156">
        <f t="shared" si="38"/>
        <v>985.86947380832009</v>
      </c>
      <c r="S54" s="156">
        <f t="shared" si="39"/>
        <v>1097.8501935504678</v>
      </c>
      <c r="T54" s="153"/>
      <c r="U54" s="153"/>
      <c r="W54" s="1"/>
      <c r="X54" s="66"/>
      <c r="Y54" s="17"/>
      <c r="Z54"/>
      <c r="AB54"/>
      <c r="AC54"/>
      <c r="AD54" s="27"/>
      <c r="AE54" s="27"/>
      <c r="AG54" s="29"/>
      <c r="AH54" s="29"/>
      <c r="AI54"/>
      <c r="AL54" s="58"/>
    </row>
    <row r="55" spans="1:38" x14ac:dyDescent="0.2">
      <c r="E55"/>
      <c r="F55"/>
      <c r="G55"/>
      <c r="H55" s="17"/>
      <c r="N55"/>
      <c r="O55"/>
      <c r="P55"/>
      <c r="Q55" s="58"/>
      <c r="R55" s="156"/>
      <c r="T55" s="153"/>
      <c r="U55" s="153"/>
      <c r="W55" s="1"/>
      <c r="X55" s="66"/>
      <c r="Y55" s="17"/>
      <c r="Z55"/>
      <c r="AB55"/>
      <c r="AC55"/>
      <c r="AD55" s="27"/>
      <c r="AE55" s="27"/>
      <c r="AG55" s="29"/>
      <c r="AH55" s="29"/>
      <c r="AI55"/>
      <c r="AL55" s="58"/>
    </row>
    <row r="56" spans="1:38" x14ac:dyDescent="0.2">
      <c r="E56"/>
      <c r="F56"/>
      <c r="G56"/>
      <c r="H56" s="17"/>
      <c r="N56"/>
      <c r="O56"/>
      <c r="P56"/>
      <c r="Q56" s="58"/>
      <c r="R56" s="156"/>
      <c r="T56" s="153"/>
      <c r="U56" s="153"/>
      <c r="W56" s="1"/>
      <c r="X56" s="66"/>
      <c r="Y56" s="17"/>
      <c r="Z56"/>
      <c r="AB56"/>
      <c r="AC56"/>
      <c r="AD56" s="27"/>
      <c r="AE56" s="27"/>
      <c r="AG56" s="29"/>
      <c r="AH56" s="29"/>
      <c r="AI56"/>
      <c r="AL56" s="58"/>
    </row>
    <row r="57" spans="1:38" x14ac:dyDescent="0.2">
      <c r="E57"/>
      <c r="F57"/>
      <c r="G57"/>
      <c r="H57" s="17"/>
      <c r="N57"/>
      <c r="O57"/>
      <c r="P57"/>
      <c r="Q57" s="58"/>
      <c r="R57" s="156"/>
      <c r="T57" s="153"/>
      <c r="U57" s="153"/>
      <c r="W57" s="1"/>
      <c r="X57" s="66"/>
      <c r="Y57" s="17"/>
      <c r="Z57"/>
      <c r="AB57"/>
      <c r="AC57"/>
      <c r="AD57" s="27"/>
      <c r="AE57" s="27"/>
      <c r="AG57" s="29"/>
      <c r="AH57" s="29"/>
      <c r="AI57"/>
      <c r="AL57" s="58"/>
    </row>
    <row r="58" spans="1:38" x14ac:dyDescent="0.2">
      <c r="E58"/>
      <c r="F58"/>
      <c r="G58"/>
      <c r="H58" s="17"/>
      <c r="N58"/>
      <c r="O58"/>
      <c r="P58"/>
      <c r="Q58" s="58"/>
      <c r="R58" s="156"/>
      <c r="T58" s="153"/>
      <c r="U58" s="153"/>
      <c r="W58" s="1"/>
      <c r="X58" s="66"/>
      <c r="Y58" s="17"/>
      <c r="Z58"/>
      <c r="AB58"/>
      <c r="AC58"/>
      <c r="AD58" s="27"/>
      <c r="AE58" s="27"/>
      <c r="AG58" s="29"/>
      <c r="AH58" s="29"/>
      <c r="AI58"/>
      <c r="AL58" s="58"/>
    </row>
    <row r="59" spans="1:38" x14ac:dyDescent="0.2">
      <c r="E59"/>
      <c r="F59"/>
      <c r="G59"/>
      <c r="H59" s="17"/>
      <c r="N59"/>
      <c r="O59" s="51"/>
      <c r="P59" s="27"/>
      <c r="Q59" s="58"/>
      <c r="R59" s="156"/>
      <c r="T59" s="153"/>
      <c r="U59" s="153"/>
      <c r="AD59" s="27"/>
      <c r="AE59" s="27"/>
      <c r="AG59" s="29"/>
      <c r="AH59" s="29"/>
      <c r="AI59"/>
      <c r="AL59" s="58"/>
    </row>
    <row r="60" spans="1:38" x14ac:dyDescent="0.2">
      <c r="E60"/>
      <c r="F60"/>
      <c r="G60"/>
      <c r="H60" s="17"/>
      <c r="N60"/>
      <c r="O60" s="51"/>
      <c r="P60" s="27"/>
      <c r="Q60" s="58"/>
      <c r="R60" s="156"/>
      <c r="T60" s="153"/>
      <c r="U60" s="153"/>
      <c r="AD60" s="27"/>
      <c r="AE60" s="27"/>
      <c r="AG60" s="29"/>
      <c r="AH60" s="29"/>
      <c r="AI60"/>
      <c r="AL60" s="58"/>
    </row>
    <row r="61" spans="1:38" x14ac:dyDescent="0.2">
      <c r="E61"/>
      <c r="F61"/>
      <c r="G61"/>
      <c r="H61" s="17"/>
      <c r="N61"/>
      <c r="O61" s="51"/>
      <c r="P61" s="27"/>
      <c r="Q61" s="58"/>
      <c r="R61" s="156"/>
      <c r="T61" s="153"/>
      <c r="U61" s="153"/>
      <c r="AD61" s="27"/>
      <c r="AE61" s="27"/>
      <c r="AG61" s="29"/>
      <c r="AH61" s="29"/>
      <c r="AI61"/>
      <c r="AL61" s="58"/>
    </row>
    <row r="62" spans="1:38" x14ac:dyDescent="0.2">
      <c r="E62"/>
      <c r="F62"/>
      <c r="G62"/>
      <c r="H62" s="17"/>
      <c r="N62"/>
      <c r="O62" s="51"/>
      <c r="P62" s="27"/>
      <c r="Q62" s="58"/>
      <c r="R62" s="156"/>
      <c r="T62" s="153"/>
      <c r="U62" s="153"/>
      <c r="AD62" s="27"/>
      <c r="AE62" s="27"/>
      <c r="AG62" s="29"/>
      <c r="AH62" s="29"/>
      <c r="AI62"/>
      <c r="AL62" s="58"/>
    </row>
    <row r="63" spans="1:38" x14ac:dyDescent="0.2">
      <c r="E63"/>
      <c r="F63"/>
      <c r="G63"/>
      <c r="H63" s="17"/>
      <c r="N63"/>
      <c r="O63" s="51"/>
      <c r="P63" s="27"/>
      <c r="Q63" s="58"/>
      <c r="R63" s="156"/>
      <c r="T63" s="153"/>
      <c r="U63" s="153"/>
      <c r="W63" s="1"/>
      <c r="X63" s="66"/>
      <c r="Y63" s="17"/>
      <c r="Z63" s="21"/>
      <c r="AB63" s="36"/>
      <c r="AD63" s="27"/>
      <c r="AE63" s="27"/>
      <c r="AG63" s="29"/>
      <c r="AH63" s="29"/>
      <c r="AI63"/>
      <c r="AL63" s="58"/>
    </row>
    <row r="64" spans="1:38" x14ac:dyDescent="0.2">
      <c r="E64"/>
      <c r="F64"/>
      <c r="G64"/>
      <c r="H64" s="17"/>
      <c r="I64" s="25"/>
      <c r="J64" s="25"/>
      <c r="K64" s="27"/>
      <c r="L64" s="27"/>
      <c r="M64" s="27"/>
      <c r="N64"/>
      <c r="O64" s="51"/>
      <c r="P64" s="27"/>
      <c r="Q64" s="58"/>
      <c r="R64" s="156"/>
      <c r="T64" s="153"/>
      <c r="U64" s="153"/>
      <c r="W64" s="1"/>
      <c r="X64" s="66"/>
      <c r="Y64" s="17"/>
      <c r="Z64" s="21"/>
      <c r="AB64" s="36"/>
      <c r="AD64" s="27"/>
      <c r="AE64" s="27"/>
      <c r="AG64" s="29"/>
      <c r="AH64" s="29"/>
      <c r="AI64"/>
      <c r="AL64" s="58"/>
    </row>
    <row r="65" spans="5:38" x14ac:dyDescent="0.2">
      <c r="E65"/>
      <c r="F65"/>
      <c r="G65"/>
      <c r="H65" s="17"/>
      <c r="I65" s="25"/>
      <c r="J65" s="25"/>
      <c r="K65" s="27"/>
      <c r="L65" s="27"/>
      <c r="M65" s="27"/>
      <c r="N65"/>
      <c r="O65" s="51"/>
      <c r="P65" s="27"/>
      <c r="Q65" s="58"/>
      <c r="R65" s="156"/>
      <c r="T65" s="153"/>
      <c r="U65" s="153"/>
      <c r="W65" s="1"/>
      <c r="X65" s="66"/>
      <c r="Y65" s="17"/>
      <c r="Z65"/>
      <c r="AB65"/>
      <c r="AC65"/>
      <c r="AD65" s="27"/>
      <c r="AE65" s="27"/>
      <c r="AG65" s="29"/>
      <c r="AH65" s="29"/>
      <c r="AI65"/>
      <c r="AL65" s="58"/>
    </row>
    <row r="66" spans="5:38" x14ac:dyDescent="0.2">
      <c r="E66"/>
      <c r="F66"/>
      <c r="G66"/>
      <c r="H66" s="17"/>
      <c r="I66" s="25"/>
      <c r="J66" s="25"/>
      <c r="K66" s="27"/>
      <c r="L66" s="27"/>
      <c r="M66" s="27"/>
      <c r="N66"/>
      <c r="O66" s="51"/>
      <c r="P66" s="27"/>
      <c r="Q66" s="58"/>
      <c r="R66" s="156"/>
      <c r="T66" s="153"/>
      <c r="U66" s="153"/>
      <c r="W66" s="1"/>
      <c r="X66" s="66"/>
      <c r="Y66" s="17"/>
      <c r="Z66"/>
      <c r="AB66"/>
      <c r="AC66"/>
      <c r="AD66" s="27"/>
      <c r="AE66" s="27"/>
      <c r="AG66" s="29"/>
      <c r="AH66" s="29"/>
      <c r="AI66"/>
      <c r="AL66" s="58"/>
    </row>
    <row r="67" spans="5:38" x14ac:dyDescent="0.2">
      <c r="E67"/>
      <c r="F67"/>
      <c r="G67"/>
      <c r="H67" s="17"/>
      <c r="I67" s="25"/>
      <c r="J67" s="25"/>
      <c r="K67" s="27"/>
      <c r="L67" s="27"/>
      <c r="M67" s="27"/>
      <c r="N67"/>
      <c r="O67" s="51"/>
      <c r="P67" s="27"/>
      <c r="Q67" s="58"/>
      <c r="R67" s="156"/>
      <c r="T67" s="153"/>
      <c r="U67" s="153"/>
      <c r="W67" s="1"/>
      <c r="X67" s="66"/>
      <c r="Y67" s="17"/>
      <c r="Z67"/>
      <c r="AB67"/>
      <c r="AC67"/>
      <c r="AD67" s="27"/>
      <c r="AE67" s="27"/>
      <c r="AG67" s="29"/>
      <c r="AH67" s="29"/>
      <c r="AI67"/>
      <c r="AL67" s="58"/>
    </row>
    <row r="68" spans="5:38" x14ac:dyDescent="0.2">
      <c r="E68"/>
      <c r="F68"/>
      <c r="G68"/>
      <c r="H68" s="17"/>
      <c r="I68" s="25"/>
      <c r="J68" s="25"/>
      <c r="K68" s="27"/>
      <c r="L68" s="27"/>
      <c r="M68" s="27"/>
      <c r="N68"/>
      <c r="O68" s="51"/>
      <c r="P68" s="27"/>
      <c r="Q68" s="58"/>
      <c r="R68" s="156"/>
      <c r="T68" s="153"/>
      <c r="U68" s="153"/>
      <c r="W68" s="1"/>
      <c r="X68" s="66"/>
      <c r="Y68" s="17"/>
      <c r="Z68"/>
      <c r="AB68"/>
      <c r="AC68"/>
      <c r="AD68" s="27"/>
      <c r="AE68" s="27"/>
      <c r="AG68" s="29"/>
      <c r="AH68" s="29"/>
      <c r="AI68"/>
      <c r="AL68" s="58"/>
    </row>
    <row r="69" spans="5:38" x14ac:dyDescent="0.2">
      <c r="E69"/>
      <c r="F69"/>
      <c r="G69"/>
      <c r="H69" s="17"/>
      <c r="I69" s="25"/>
      <c r="J69" s="25"/>
      <c r="K69" s="27"/>
      <c r="L69" s="27"/>
      <c r="M69" s="27"/>
      <c r="N69"/>
      <c r="O69" s="51"/>
      <c r="P69" s="27"/>
      <c r="Q69" s="58"/>
      <c r="R69" s="156"/>
      <c r="T69" s="153"/>
      <c r="U69" s="153"/>
      <c r="W69" s="1"/>
      <c r="X69" s="66"/>
      <c r="Y69" s="17"/>
      <c r="Z69"/>
      <c r="AB69"/>
      <c r="AC69"/>
      <c r="AD69" s="27"/>
      <c r="AE69" s="27"/>
      <c r="AG69" s="29"/>
      <c r="AH69" s="29"/>
      <c r="AI69"/>
      <c r="AL69" s="58"/>
    </row>
    <row r="70" spans="5:38" x14ac:dyDescent="0.2">
      <c r="E70"/>
      <c r="F70"/>
      <c r="G70"/>
      <c r="H70" s="17"/>
      <c r="I70" s="25"/>
      <c r="J70" s="25"/>
      <c r="K70" s="27"/>
      <c r="L70" s="27"/>
      <c r="M70" s="27"/>
      <c r="N70"/>
      <c r="O70" s="51"/>
      <c r="P70" s="27"/>
      <c r="Q70" s="58"/>
      <c r="R70" s="156"/>
      <c r="T70" s="153"/>
      <c r="U70" s="153"/>
      <c r="W70" s="1"/>
      <c r="X70" s="66"/>
      <c r="Y70" s="17"/>
      <c r="Z70"/>
      <c r="AB70"/>
      <c r="AC70"/>
      <c r="AD70" s="27"/>
      <c r="AE70" s="27"/>
      <c r="AG70" s="29"/>
      <c r="AH70" s="29"/>
      <c r="AI70"/>
      <c r="AL70" s="58"/>
    </row>
    <row r="71" spans="5:38" x14ac:dyDescent="0.2">
      <c r="E71"/>
      <c r="F71"/>
      <c r="G71"/>
      <c r="H71" s="17"/>
      <c r="I71" s="25"/>
      <c r="J71" s="25"/>
      <c r="K71" s="27"/>
      <c r="L71" s="27"/>
      <c r="M71" s="27"/>
      <c r="N71"/>
      <c r="O71" s="51"/>
      <c r="P71" s="27"/>
      <c r="Q71" s="58"/>
      <c r="R71" s="156"/>
      <c r="T71" s="153"/>
      <c r="U71" s="153"/>
      <c r="W71" s="1"/>
      <c r="X71" s="66"/>
      <c r="Y71" s="17"/>
      <c r="Z71"/>
      <c r="AB71"/>
      <c r="AC71"/>
      <c r="AD71" s="27"/>
      <c r="AE71" s="27"/>
      <c r="AG71" s="29"/>
      <c r="AH71" s="29"/>
      <c r="AI71"/>
      <c r="AL71" s="58"/>
    </row>
    <row r="72" spans="5:38" x14ac:dyDescent="0.2">
      <c r="E72"/>
      <c r="F72"/>
      <c r="G72"/>
      <c r="H72" s="17"/>
      <c r="I72" s="25"/>
      <c r="J72" s="25"/>
      <c r="K72" s="27"/>
      <c r="L72" s="27"/>
      <c r="M72" s="27"/>
      <c r="N72"/>
      <c r="O72" s="51"/>
      <c r="P72" s="27"/>
      <c r="Q72" s="58"/>
      <c r="R72" s="156"/>
      <c r="T72" s="153"/>
      <c r="U72" s="153"/>
      <c r="W72" s="1"/>
      <c r="X72" s="66"/>
      <c r="Y72" s="17"/>
      <c r="Z72"/>
      <c r="AB72"/>
      <c r="AC72"/>
      <c r="AD72" s="27"/>
      <c r="AE72" s="27"/>
      <c r="AG72" s="29"/>
      <c r="AH72" s="29"/>
      <c r="AI72"/>
      <c r="AL72" s="58"/>
    </row>
    <row r="73" spans="5:38" x14ac:dyDescent="0.2">
      <c r="E73"/>
      <c r="F73"/>
      <c r="G73"/>
      <c r="H73" s="17"/>
      <c r="I73" s="25"/>
      <c r="J73" s="25"/>
      <c r="K73" s="27"/>
      <c r="L73" s="27"/>
      <c r="M73" s="27"/>
      <c r="N73"/>
      <c r="O73" s="51"/>
      <c r="P73" s="27"/>
      <c r="Q73" s="58"/>
      <c r="R73" s="156"/>
      <c r="T73" s="153"/>
      <c r="U73" s="153"/>
      <c r="W73" s="1"/>
      <c r="X73" s="66"/>
      <c r="Y73" s="17"/>
      <c r="Z73" s="21"/>
      <c r="AB73" s="36"/>
      <c r="AD73" s="27"/>
      <c r="AE73" s="27"/>
      <c r="AG73" s="29"/>
      <c r="AH73" s="29"/>
      <c r="AI73"/>
      <c r="AL73" s="58"/>
    </row>
    <row r="74" spans="5:38" x14ac:dyDescent="0.2">
      <c r="E74"/>
      <c r="F74"/>
      <c r="G74"/>
      <c r="H74" s="17"/>
      <c r="I74" s="25"/>
      <c r="J74" s="25"/>
      <c r="K74" s="27"/>
      <c r="L74" s="27"/>
      <c r="M74" s="27"/>
      <c r="N74"/>
      <c r="O74" s="51"/>
      <c r="P74" s="27"/>
      <c r="Q74" s="58"/>
      <c r="R74" s="156"/>
      <c r="T74" s="153"/>
      <c r="U74" s="153"/>
      <c r="W74" s="1"/>
      <c r="X74" s="66"/>
      <c r="Y74" s="17"/>
      <c r="Z74"/>
      <c r="AB74"/>
      <c r="AC74"/>
      <c r="AD74" s="27"/>
      <c r="AE74" s="27"/>
      <c r="AG74" s="29"/>
      <c r="AH74" s="29"/>
      <c r="AI74"/>
      <c r="AL74" s="58"/>
    </row>
    <row r="75" spans="5:38" x14ac:dyDescent="0.2">
      <c r="E75"/>
      <c r="F75"/>
      <c r="G75"/>
      <c r="H75" s="17"/>
      <c r="I75" s="25"/>
      <c r="J75" s="25"/>
      <c r="K75" s="27"/>
      <c r="L75" s="27"/>
      <c r="M75" s="27"/>
      <c r="N75"/>
      <c r="O75" s="51"/>
      <c r="P75" s="27"/>
      <c r="Q75" s="58"/>
      <c r="R75" s="156"/>
      <c r="T75" s="153"/>
      <c r="U75" s="153"/>
      <c r="W75" s="1"/>
      <c r="X75" s="66"/>
      <c r="Y75" s="17"/>
      <c r="Z75"/>
      <c r="AB75"/>
      <c r="AC75"/>
      <c r="AD75" s="27"/>
      <c r="AE75" s="27"/>
      <c r="AG75" s="29"/>
      <c r="AH75" s="29"/>
      <c r="AI75"/>
      <c r="AL75" s="58"/>
    </row>
    <row r="76" spans="5:38" x14ac:dyDescent="0.2">
      <c r="E76"/>
      <c r="F76"/>
      <c r="G76"/>
      <c r="H76" s="17"/>
      <c r="I76" s="25"/>
      <c r="J76" s="25"/>
      <c r="K76" s="27"/>
      <c r="L76" s="27"/>
      <c r="M76" s="27"/>
      <c r="N76"/>
      <c r="O76" s="51"/>
      <c r="P76" s="27"/>
      <c r="Q76" s="58"/>
      <c r="R76" s="156"/>
      <c r="T76" s="153"/>
      <c r="U76" s="153"/>
      <c r="W76" s="1"/>
      <c r="X76" s="66"/>
      <c r="Y76" s="17"/>
      <c r="Z76"/>
      <c r="AB76"/>
      <c r="AC76"/>
      <c r="AD76" s="27"/>
      <c r="AE76" s="27"/>
      <c r="AG76" s="29"/>
      <c r="AH76" s="29"/>
      <c r="AI76"/>
      <c r="AL76" s="58"/>
    </row>
    <row r="77" spans="5:38" x14ac:dyDescent="0.2">
      <c r="E77"/>
      <c r="F77"/>
      <c r="G77"/>
      <c r="H77" s="17"/>
      <c r="I77" s="25"/>
      <c r="J77" s="25"/>
      <c r="K77" s="27"/>
      <c r="L77" s="27"/>
      <c r="M77" s="27"/>
      <c r="N77"/>
      <c r="O77" s="51"/>
      <c r="P77" s="27"/>
      <c r="Q77" s="58"/>
      <c r="R77" s="156"/>
      <c r="T77" s="153"/>
      <c r="U77" s="153"/>
      <c r="W77" s="1"/>
      <c r="X77" s="66"/>
      <c r="Y77" s="17"/>
      <c r="Z77"/>
      <c r="AB77"/>
      <c r="AC77"/>
      <c r="AD77" s="27"/>
      <c r="AE77" s="27"/>
      <c r="AG77" s="29"/>
      <c r="AH77" s="29"/>
      <c r="AI77"/>
      <c r="AL77" s="58"/>
    </row>
    <row r="78" spans="5:38" x14ac:dyDescent="0.2">
      <c r="E78"/>
      <c r="F78"/>
      <c r="G78"/>
      <c r="H78" s="17"/>
      <c r="I78" s="25"/>
      <c r="J78" s="25"/>
      <c r="K78" s="27"/>
      <c r="L78" s="27"/>
      <c r="M78" s="27"/>
      <c r="N78"/>
      <c r="O78" s="51"/>
      <c r="P78" s="27"/>
      <c r="Q78" s="58"/>
      <c r="R78" s="156"/>
      <c r="T78" s="153"/>
      <c r="U78" s="153"/>
      <c r="AD78" s="27"/>
      <c r="AE78" s="27"/>
      <c r="AG78" s="29"/>
      <c r="AH78" s="29"/>
      <c r="AI78"/>
      <c r="AL78" s="58"/>
    </row>
    <row r="79" spans="5:38" x14ac:dyDescent="0.2">
      <c r="E79"/>
      <c r="F79"/>
      <c r="G79"/>
      <c r="H79" s="17"/>
      <c r="I79" s="25"/>
      <c r="J79" s="25"/>
      <c r="K79" s="27"/>
      <c r="L79" s="27"/>
      <c r="M79" s="27"/>
      <c r="N79"/>
      <c r="O79" s="51"/>
      <c r="P79" s="27"/>
      <c r="Q79" s="58"/>
      <c r="R79" s="156"/>
      <c r="T79" s="153"/>
      <c r="U79" s="153"/>
      <c r="W79" s="1"/>
      <c r="X79" s="66"/>
      <c r="Y79" s="17"/>
      <c r="Z79" s="21"/>
      <c r="AB79" s="36"/>
      <c r="AD79" s="27"/>
      <c r="AE79" s="27"/>
      <c r="AG79" s="29"/>
      <c r="AH79" s="29"/>
      <c r="AI79"/>
      <c r="AL79" s="58"/>
    </row>
    <row r="80" spans="5:38" x14ac:dyDescent="0.2">
      <c r="E80"/>
      <c r="F80"/>
      <c r="G80"/>
      <c r="H80" s="17"/>
      <c r="I80" s="25"/>
      <c r="J80" s="25"/>
      <c r="K80" s="27"/>
      <c r="L80" s="27"/>
      <c r="M80" s="27"/>
      <c r="N80"/>
      <c r="O80" s="51"/>
      <c r="P80" s="27"/>
      <c r="Q80" s="58"/>
      <c r="R80" s="156"/>
      <c r="T80" s="153"/>
      <c r="U80" s="153"/>
      <c r="W80" s="1"/>
      <c r="X80" s="66"/>
      <c r="Y80" s="17"/>
      <c r="Z80" s="21"/>
      <c r="AB80" s="36"/>
      <c r="AD80" s="27"/>
      <c r="AE80" s="27"/>
      <c r="AG80" s="29"/>
      <c r="AH80" s="29"/>
      <c r="AI80"/>
      <c r="AL80" s="58"/>
    </row>
    <row r="81" spans="5:38" x14ac:dyDescent="0.2">
      <c r="E81"/>
      <c r="F81"/>
      <c r="G81"/>
      <c r="H81" s="17"/>
      <c r="I81" s="25"/>
      <c r="J81" s="25"/>
      <c r="K81" s="27"/>
      <c r="L81" s="27"/>
      <c r="M81" s="27"/>
      <c r="N81"/>
      <c r="O81" s="51"/>
      <c r="P81" s="27"/>
      <c r="Q81" s="58"/>
      <c r="R81" s="156"/>
      <c r="T81" s="153"/>
      <c r="U81" s="153"/>
      <c r="W81" s="1"/>
      <c r="X81" s="66"/>
      <c r="Y81" s="17"/>
      <c r="Z81" s="21"/>
      <c r="AB81" s="36"/>
      <c r="AD81" s="27"/>
      <c r="AE81" s="27"/>
      <c r="AG81" s="29"/>
      <c r="AH81" s="29"/>
      <c r="AI81"/>
      <c r="AL81" s="58"/>
    </row>
    <row r="82" spans="5:38" x14ac:dyDescent="0.2">
      <c r="E82"/>
      <c r="F82"/>
      <c r="G82"/>
      <c r="H82" s="17"/>
      <c r="I82" s="25"/>
      <c r="J82" s="25"/>
      <c r="K82" s="27"/>
      <c r="L82" s="27"/>
      <c r="M82" s="27"/>
      <c r="N82"/>
      <c r="O82" s="51"/>
      <c r="P82" s="27"/>
      <c r="Q82" s="58"/>
      <c r="R82" s="156"/>
      <c r="T82" s="153"/>
      <c r="U82" s="153"/>
      <c r="W82" s="1"/>
      <c r="X82" s="66"/>
      <c r="Y82" s="17"/>
      <c r="Z82" s="21"/>
      <c r="AB82" s="36"/>
      <c r="AD82" s="27"/>
      <c r="AE82" s="27"/>
      <c r="AG82" s="29"/>
      <c r="AH82" s="29"/>
      <c r="AI82"/>
      <c r="AL82" s="58"/>
    </row>
    <row r="83" spans="5:38" x14ac:dyDescent="0.2">
      <c r="E83"/>
      <c r="F83"/>
      <c r="G83"/>
      <c r="H83" s="17"/>
      <c r="I83" s="25"/>
      <c r="J83" s="25"/>
      <c r="K83" s="27"/>
      <c r="L83" s="27"/>
      <c r="M83" s="27"/>
      <c r="N83"/>
      <c r="O83" s="51"/>
      <c r="P83" s="27"/>
      <c r="Q83" s="58"/>
      <c r="R83" s="156"/>
      <c r="T83" s="153"/>
      <c r="U83" s="153"/>
      <c r="W83" s="1"/>
      <c r="X83" s="66"/>
      <c r="Y83" s="17"/>
      <c r="Z83" s="21"/>
      <c r="AB83" s="36"/>
      <c r="AD83" s="27"/>
      <c r="AE83" s="27"/>
      <c r="AG83" s="29"/>
      <c r="AH83" s="29"/>
      <c r="AI83"/>
      <c r="AL83" s="58"/>
    </row>
    <row r="84" spans="5:38" x14ac:dyDescent="0.2">
      <c r="E84"/>
      <c r="F84"/>
      <c r="G84"/>
      <c r="H84" s="17"/>
      <c r="I84" s="25"/>
      <c r="J84" s="25"/>
      <c r="K84" s="27"/>
      <c r="L84" s="27"/>
      <c r="M84" s="27"/>
      <c r="N84"/>
      <c r="O84" s="51"/>
      <c r="P84" s="27"/>
      <c r="Q84" s="58"/>
      <c r="R84" s="156"/>
      <c r="T84" s="153"/>
      <c r="U84" s="153"/>
      <c r="W84" s="1"/>
      <c r="X84" s="66"/>
      <c r="Y84" s="17"/>
      <c r="Z84" s="21"/>
      <c r="AB84" s="36"/>
      <c r="AD84" s="27"/>
      <c r="AE84" s="27"/>
      <c r="AG84" s="29"/>
      <c r="AH84" s="29"/>
      <c r="AI84"/>
      <c r="AL84" s="58"/>
    </row>
    <row r="85" spans="5:38" x14ac:dyDescent="0.2">
      <c r="E85"/>
      <c r="F85"/>
      <c r="G85"/>
      <c r="H85" s="17"/>
      <c r="I85" s="25"/>
      <c r="J85" s="25"/>
      <c r="K85" s="27"/>
      <c r="L85" s="27"/>
      <c r="M85" s="27"/>
      <c r="N85"/>
      <c r="O85" s="51"/>
      <c r="P85" s="27"/>
      <c r="Q85" s="58"/>
      <c r="R85" s="156"/>
      <c r="T85" s="153"/>
      <c r="U85" s="153"/>
      <c r="W85" s="1"/>
      <c r="X85" s="66"/>
      <c r="Y85" s="17"/>
      <c r="Z85" s="21"/>
      <c r="AB85" s="36"/>
      <c r="AD85" s="27"/>
      <c r="AE85" s="27"/>
      <c r="AG85" s="29"/>
      <c r="AH85" s="29"/>
      <c r="AI85"/>
      <c r="AL85" s="58"/>
    </row>
    <row r="86" spans="5:38" x14ac:dyDescent="0.2">
      <c r="E86"/>
      <c r="F86"/>
      <c r="G86"/>
      <c r="H86" s="17"/>
      <c r="I86" s="25"/>
      <c r="J86" s="25"/>
      <c r="K86" s="27"/>
      <c r="L86" s="27"/>
      <c r="M86" s="27"/>
      <c r="N86"/>
      <c r="O86" s="51"/>
      <c r="P86" s="27"/>
      <c r="Q86" s="58"/>
      <c r="R86" s="156"/>
      <c r="T86" s="153"/>
      <c r="U86" s="153"/>
      <c r="W86" s="1"/>
      <c r="X86" s="66"/>
      <c r="Y86" s="17"/>
      <c r="Z86" s="21"/>
      <c r="AB86" s="36"/>
      <c r="AD86" s="27"/>
      <c r="AE86" s="27"/>
      <c r="AG86" s="29"/>
      <c r="AH86" s="29"/>
      <c r="AI86"/>
      <c r="AL86" s="58"/>
    </row>
    <row r="87" spans="5:38" x14ac:dyDescent="0.2">
      <c r="E87"/>
      <c r="F87"/>
      <c r="G87"/>
      <c r="H87" s="17"/>
      <c r="I87" s="25"/>
      <c r="J87" s="25"/>
      <c r="K87" s="27"/>
      <c r="L87" s="27"/>
      <c r="M87" s="27"/>
      <c r="N87"/>
      <c r="O87" s="51"/>
      <c r="P87" s="27"/>
      <c r="Q87" s="58"/>
      <c r="R87" s="156"/>
      <c r="T87" s="153"/>
      <c r="U87" s="153"/>
      <c r="Y87" s="17"/>
      <c r="Z87" s="21"/>
      <c r="AB87" s="36"/>
      <c r="AD87" s="27"/>
      <c r="AE87" s="27"/>
      <c r="AG87" s="29"/>
      <c r="AH87" s="29"/>
      <c r="AI87"/>
      <c r="AL87" s="58"/>
    </row>
    <row r="88" spans="5:38" x14ac:dyDescent="0.2">
      <c r="E88"/>
      <c r="F88"/>
      <c r="G88"/>
      <c r="H88" s="17"/>
      <c r="N88"/>
      <c r="O88" s="51"/>
      <c r="P88" s="27"/>
      <c r="Q88" s="58"/>
      <c r="R88" s="156"/>
      <c r="T88" s="153"/>
      <c r="U88" s="153"/>
      <c r="AD88" s="27"/>
      <c r="AE88" s="27"/>
      <c r="AG88" s="29"/>
      <c r="AH88" s="29"/>
      <c r="AI88"/>
      <c r="AL88" s="58"/>
    </row>
    <row r="89" spans="5:38" x14ac:dyDescent="0.2">
      <c r="E89"/>
      <c r="F89"/>
      <c r="G89"/>
      <c r="H89" s="17"/>
      <c r="N89"/>
      <c r="O89" s="51"/>
      <c r="P89" s="27"/>
      <c r="Q89" s="58"/>
      <c r="R89" s="156"/>
      <c r="T89" s="153"/>
      <c r="U89" s="153"/>
      <c r="AD89" s="27"/>
      <c r="AE89" s="27"/>
      <c r="AG89" s="29"/>
      <c r="AH89" s="29"/>
      <c r="AI89"/>
      <c r="AL89" s="58"/>
    </row>
    <row r="90" spans="5:38" x14ac:dyDescent="0.2">
      <c r="E90"/>
      <c r="F90"/>
      <c r="G90"/>
      <c r="H90" s="17"/>
      <c r="N90"/>
      <c r="O90" s="51"/>
      <c r="P90" s="27"/>
      <c r="Q90" s="58"/>
      <c r="R90" s="156"/>
      <c r="T90" s="153"/>
      <c r="U90" s="153"/>
      <c r="AD90" s="27"/>
      <c r="AE90" s="27"/>
      <c r="AG90" s="29"/>
      <c r="AH90" s="29"/>
      <c r="AI90"/>
      <c r="AL90" s="58"/>
    </row>
    <row r="91" spans="5:38" x14ac:dyDescent="0.2">
      <c r="E91"/>
      <c r="F91"/>
      <c r="G91"/>
      <c r="H91" s="17"/>
      <c r="N91"/>
      <c r="O91" s="51"/>
      <c r="P91" s="27"/>
      <c r="Q91" s="58"/>
      <c r="R91" s="156"/>
      <c r="T91" s="153"/>
      <c r="U91" s="153"/>
      <c r="AD91" s="27"/>
      <c r="AE91" s="27"/>
      <c r="AG91" s="29"/>
      <c r="AH91" s="29"/>
      <c r="AI91"/>
      <c r="AL91" s="58"/>
    </row>
    <row r="92" spans="5:38" x14ac:dyDescent="0.2">
      <c r="E92"/>
      <c r="F92"/>
      <c r="G92"/>
      <c r="H92" s="17"/>
      <c r="N92"/>
      <c r="O92" s="51"/>
      <c r="P92" s="27"/>
      <c r="Q92" s="58"/>
      <c r="R92" s="156"/>
      <c r="T92" s="153"/>
      <c r="U92" s="153"/>
      <c r="Y92" s="17"/>
      <c r="Z92" s="21"/>
      <c r="AB92" s="36"/>
      <c r="AD92" s="27"/>
      <c r="AE92" s="27"/>
      <c r="AG92" s="29"/>
      <c r="AH92" s="29"/>
      <c r="AI92"/>
      <c r="AL92" s="58"/>
    </row>
    <row r="93" spans="5:38" x14ac:dyDescent="0.2">
      <c r="E93"/>
      <c r="F93"/>
      <c r="G93"/>
      <c r="H93" s="17"/>
      <c r="N93"/>
      <c r="O93" s="51"/>
      <c r="P93" s="27"/>
      <c r="Q93" s="58"/>
      <c r="R93" s="156"/>
      <c r="T93" s="153"/>
      <c r="U93" s="153"/>
      <c r="W93" s="1"/>
      <c r="X93" s="66"/>
      <c r="Y93" s="17"/>
      <c r="Z93" s="21"/>
      <c r="AB93" s="36"/>
      <c r="AD93" s="27"/>
      <c r="AE93" s="27"/>
      <c r="AG93" s="29"/>
      <c r="AH93" s="29"/>
      <c r="AI93"/>
      <c r="AL93" s="58"/>
    </row>
    <row r="94" spans="5:38" x14ac:dyDescent="0.2">
      <c r="E94"/>
      <c r="F94"/>
      <c r="G94"/>
      <c r="H94" s="17"/>
      <c r="N94"/>
      <c r="O94" s="51"/>
      <c r="P94" s="27"/>
      <c r="Q94" s="58"/>
      <c r="R94" s="156"/>
      <c r="T94" s="153"/>
      <c r="U94" s="153"/>
      <c r="W94" s="1"/>
      <c r="X94" s="66"/>
      <c r="Y94" s="17"/>
      <c r="Z94" s="21"/>
      <c r="AB94" s="36"/>
      <c r="AD94" s="27"/>
      <c r="AE94" s="27"/>
      <c r="AG94" s="29"/>
      <c r="AH94" s="29"/>
      <c r="AI94"/>
      <c r="AL94" s="58"/>
    </row>
    <row r="95" spans="5:38" x14ac:dyDescent="0.2">
      <c r="E95"/>
      <c r="F95"/>
      <c r="G95"/>
      <c r="H95" s="17"/>
      <c r="N95"/>
      <c r="O95" s="51"/>
      <c r="P95" s="27"/>
      <c r="Q95" s="58"/>
      <c r="R95" s="156"/>
      <c r="T95" s="153"/>
      <c r="U95" s="153"/>
      <c r="W95" s="1"/>
      <c r="X95" s="66"/>
      <c r="Y95" s="17"/>
      <c r="Z95" s="21"/>
      <c r="AB95" s="36"/>
      <c r="AD95" s="27"/>
      <c r="AE95" s="27"/>
      <c r="AG95" s="29"/>
      <c r="AH95" s="29"/>
      <c r="AI95"/>
      <c r="AL95" s="58"/>
    </row>
    <row r="96" spans="5:38" x14ac:dyDescent="0.2">
      <c r="E96"/>
      <c r="F96"/>
      <c r="G96"/>
      <c r="H96" s="17"/>
      <c r="N96"/>
      <c r="O96" s="51"/>
      <c r="P96" s="27"/>
      <c r="Q96" s="58"/>
      <c r="R96" s="156"/>
      <c r="T96" s="153"/>
      <c r="U96" s="153"/>
      <c r="W96" s="1"/>
      <c r="X96" s="66"/>
      <c r="Y96" s="17"/>
      <c r="Z96" s="21"/>
      <c r="AB96" s="36"/>
      <c r="AD96" s="27"/>
      <c r="AE96" s="27"/>
      <c r="AG96" s="29"/>
      <c r="AH96" s="29"/>
      <c r="AI96"/>
      <c r="AL96" s="58"/>
    </row>
    <row r="97" spans="4:38" x14ac:dyDescent="0.2">
      <c r="E97"/>
      <c r="F97"/>
      <c r="G97"/>
      <c r="H97" s="17"/>
      <c r="N97"/>
      <c r="O97" s="51"/>
      <c r="P97" s="27"/>
      <c r="Q97" s="58"/>
      <c r="R97" s="156"/>
      <c r="T97" s="153"/>
      <c r="U97" s="153"/>
      <c r="W97" s="1"/>
      <c r="X97" s="66"/>
      <c r="Y97" s="17"/>
      <c r="Z97" s="21"/>
      <c r="AB97" s="36"/>
      <c r="AD97" s="27"/>
      <c r="AE97" s="27"/>
      <c r="AG97" s="29"/>
      <c r="AH97" s="29"/>
      <c r="AI97"/>
      <c r="AL97" s="58"/>
    </row>
    <row r="98" spans="4:38" x14ac:dyDescent="0.2">
      <c r="E98"/>
      <c r="F98"/>
      <c r="G98"/>
      <c r="H98" s="17"/>
      <c r="I98" s="25"/>
      <c r="J98" s="25"/>
      <c r="K98" s="27"/>
      <c r="L98" s="27"/>
      <c r="M98" s="27"/>
      <c r="N98"/>
      <c r="O98" s="51"/>
      <c r="P98" s="27"/>
      <c r="Q98" s="58"/>
      <c r="R98" s="156"/>
      <c r="T98" s="153"/>
      <c r="U98" s="153"/>
      <c r="Y98" s="17"/>
      <c r="AD98" s="27"/>
      <c r="AE98" s="27"/>
      <c r="AG98" s="29"/>
      <c r="AH98" s="29"/>
      <c r="AI98"/>
      <c r="AL98" s="58"/>
    </row>
    <row r="99" spans="4:38" x14ac:dyDescent="0.2">
      <c r="E99"/>
      <c r="F99"/>
      <c r="G99"/>
      <c r="H99" s="17"/>
      <c r="I99" s="25"/>
      <c r="J99" s="25"/>
      <c r="K99" s="27"/>
      <c r="L99" s="27"/>
      <c r="M99" s="27"/>
      <c r="N99"/>
      <c r="O99" s="51"/>
      <c r="P99" s="27"/>
      <c r="Q99" s="58"/>
      <c r="R99" s="156"/>
      <c r="T99" s="153"/>
      <c r="U99" s="153"/>
      <c r="Y99" s="17"/>
      <c r="AD99" s="27"/>
      <c r="AE99" s="27"/>
      <c r="AG99" s="29"/>
      <c r="AH99" s="29"/>
      <c r="AI99"/>
      <c r="AL99" s="58"/>
    </row>
    <row r="100" spans="4:38" x14ac:dyDescent="0.2">
      <c r="E100"/>
      <c r="F100"/>
      <c r="G100"/>
      <c r="H100" s="17"/>
      <c r="I100" s="25"/>
      <c r="J100" s="25"/>
      <c r="K100" s="27"/>
      <c r="L100" s="27"/>
      <c r="M100" s="27"/>
      <c r="N100"/>
      <c r="O100" s="51"/>
      <c r="P100" s="27"/>
      <c r="Q100" s="58"/>
      <c r="R100" s="156"/>
      <c r="T100" s="153"/>
      <c r="U100" s="153"/>
      <c r="Y100" s="17"/>
      <c r="AD100" s="27"/>
      <c r="AE100" s="27"/>
      <c r="AG100" s="29"/>
      <c r="AH100" s="29"/>
      <c r="AI100"/>
      <c r="AL100" s="58"/>
    </row>
    <row r="101" spans="4:38" x14ac:dyDescent="0.2">
      <c r="E101"/>
      <c r="F101"/>
      <c r="G101"/>
      <c r="H101" s="17"/>
      <c r="I101" s="25"/>
      <c r="J101" s="25"/>
      <c r="K101" s="27"/>
      <c r="L101" s="27"/>
      <c r="M101" s="27"/>
      <c r="N101"/>
      <c r="O101" s="51"/>
      <c r="P101" s="27"/>
      <c r="Q101" s="58"/>
      <c r="R101" s="156"/>
      <c r="T101" s="153"/>
      <c r="U101" s="153"/>
      <c r="Y101" s="17"/>
      <c r="AD101" s="27"/>
      <c r="AE101" s="27"/>
      <c r="AG101" s="29"/>
      <c r="AH101" s="29"/>
      <c r="AI101"/>
      <c r="AL101" s="58"/>
    </row>
    <row r="102" spans="4:38" x14ac:dyDescent="0.2">
      <c r="E102"/>
      <c r="F102"/>
      <c r="G102"/>
      <c r="H102" s="17"/>
      <c r="I102" s="25"/>
      <c r="J102" s="25"/>
      <c r="K102" s="27"/>
      <c r="L102" s="27"/>
      <c r="M102" s="27"/>
      <c r="N102"/>
      <c r="O102" s="51"/>
      <c r="P102" s="27"/>
      <c r="Q102" s="58"/>
      <c r="R102" s="156"/>
      <c r="T102" s="153"/>
      <c r="U102" s="153"/>
      <c r="Y102" s="17"/>
      <c r="Z102" s="21"/>
      <c r="AB102" s="36"/>
      <c r="AD102" s="27"/>
      <c r="AE102" s="27"/>
      <c r="AG102" s="29"/>
      <c r="AH102" s="29"/>
      <c r="AI102"/>
      <c r="AL102" s="58"/>
    </row>
    <row r="103" spans="4:38" x14ac:dyDescent="0.2">
      <c r="E103"/>
      <c r="F103"/>
      <c r="G103"/>
      <c r="H103" s="17"/>
      <c r="I103" s="25"/>
      <c r="J103" s="25"/>
      <c r="K103" s="27"/>
      <c r="L103" s="27"/>
      <c r="M103" s="27"/>
      <c r="N103"/>
      <c r="O103" s="51"/>
      <c r="P103" s="27"/>
      <c r="Q103" s="58"/>
      <c r="R103" s="156"/>
      <c r="T103" s="153"/>
      <c r="U103" s="153"/>
      <c r="W103" s="1"/>
      <c r="X103" s="66"/>
      <c r="Y103" s="17"/>
      <c r="Z103" s="21"/>
      <c r="AB103" s="36"/>
      <c r="AD103" s="27"/>
      <c r="AE103" s="27"/>
      <c r="AG103" s="29"/>
      <c r="AH103" s="29"/>
      <c r="AI103"/>
      <c r="AL103" s="58"/>
    </row>
    <row r="104" spans="4:38" x14ac:dyDescent="0.2">
      <c r="D104"/>
      <c r="E104"/>
      <c r="F104"/>
      <c r="G104"/>
      <c r="H104" s="17"/>
      <c r="I104" s="25"/>
      <c r="J104" s="25"/>
      <c r="K104" s="27"/>
      <c r="L104" s="27"/>
      <c r="M104" s="27"/>
      <c r="N104"/>
      <c r="O104" s="51"/>
      <c r="P104" s="27"/>
      <c r="Q104" s="58"/>
      <c r="R104" s="156"/>
      <c r="T104" s="153"/>
      <c r="U104" s="153"/>
      <c r="W104" s="1"/>
      <c r="X104" s="66"/>
      <c r="Y104" s="17"/>
      <c r="Z104" s="21"/>
      <c r="AB104" s="36"/>
      <c r="AD104" s="27"/>
      <c r="AE104" s="27"/>
      <c r="AG104" s="29"/>
      <c r="AH104" s="29"/>
      <c r="AI104"/>
      <c r="AL104" s="58"/>
    </row>
    <row r="105" spans="4:38" x14ac:dyDescent="0.2">
      <c r="D105"/>
      <c r="E105"/>
      <c r="F105"/>
      <c r="G105"/>
      <c r="H105" s="17"/>
      <c r="I105" s="25"/>
      <c r="J105" s="25"/>
      <c r="K105" s="27"/>
      <c r="L105" s="27"/>
      <c r="M105" s="27"/>
      <c r="N105"/>
      <c r="O105" s="51"/>
      <c r="P105" s="27"/>
      <c r="Q105" s="58"/>
      <c r="R105" s="156"/>
      <c r="T105" s="153"/>
      <c r="U105" s="153"/>
      <c r="Y105" s="17"/>
      <c r="AD105" s="27"/>
      <c r="AE105" s="27"/>
      <c r="AG105" s="29"/>
      <c r="AH105" s="29"/>
      <c r="AI105"/>
      <c r="AL105" s="58"/>
    </row>
    <row r="106" spans="4:38" x14ac:dyDescent="0.2">
      <c r="E106"/>
      <c r="F106"/>
      <c r="G106"/>
      <c r="H106" s="17"/>
      <c r="I106" s="25"/>
      <c r="J106" s="25"/>
      <c r="K106" s="27"/>
      <c r="L106" s="27"/>
      <c r="M106" s="27"/>
      <c r="N106"/>
      <c r="O106" s="51"/>
      <c r="P106" s="27"/>
      <c r="Q106" s="58"/>
      <c r="R106" s="156"/>
      <c r="T106" s="153"/>
      <c r="U106" s="153"/>
      <c r="Y106" s="17"/>
      <c r="AD106" s="27"/>
      <c r="AE106" s="27"/>
      <c r="AG106" s="29"/>
      <c r="AH106" s="29"/>
      <c r="AI106"/>
      <c r="AL106" s="58"/>
    </row>
    <row r="107" spans="4:38" x14ac:dyDescent="0.2">
      <c r="E107"/>
      <c r="F107"/>
      <c r="G107"/>
      <c r="H107" s="17"/>
      <c r="I107" s="25"/>
      <c r="J107" s="25"/>
      <c r="K107" s="27"/>
      <c r="L107" s="27"/>
      <c r="M107" s="27"/>
      <c r="N107"/>
      <c r="O107" s="51"/>
      <c r="P107" s="27"/>
      <c r="Q107" s="58"/>
      <c r="R107" s="156"/>
      <c r="T107" s="153"/>
      <c r="U107" s="153"/>
      <c r="Y107" s="17"/>
      <c r="AD107" s="27"/>
      <c r="AE107" s="27"/>
      <c r="AG107" s="29"/>
      <c r="AH107" s="29"/>
      <c r="AI107"/>
      <c r="AL107" s="58"/>
    </row>
    <row r="108" spans="4:38" x14ac:dyDescent="0.2">
      <c r="E108"/>
      <c r="F108"/>
      <c r="G108"/>
      <c r="H108" s="17"/>
      <c r="I108" s="25"/>
      <c r="J108" s="25"/>
      <c r="K108" s="27"/>
      <c r="L108" s="27"/>
      <c r="M108" s="27"/>
      <c r="N108"/>
      <c r="O108" s="51"/>
      <c r="P108" s="27"/>
      <c r="Q108" s="58"/>
      <c r="R108" s="156"/>
      <c r="T108" s="153"/>
      <c r="U108" s="153"/>
      <c r="Y108" s="17"/>
      <c r="AD108" s="27"/>
      <c r="AE108" s="27"/>
      <c r="AG108" s="29"/>
      <c r="AH108" s="29"/>
      <c r="AI108"/>
      <c r="AL108" s="58"/>
    </row>
    <row r="109" spans="4:38" x14ac:dyDescent="0.2">
      <c r="E109"/>
      <c r="F109"/>
      <c r="G109"/>
      <c r="H109" s="17"/>
      <c r="I109" s="25"/>
      <c r="J109" s="25"/>
      <c r="K109" s="27"/>
      <c r="L109" s="27"/>
      <c r="M109" s="27"/>
      <c r="N109"/>
      <c r="O109" s="51"/>
      <c r="P109" s="27"/>
      <c r="Q109" s="58"/>
      <c r="R109" s="156"/>
      <c r="T109" s="153"/>
      <c r="U109" s="153"/>
      <c r="Y109" s="17"/>
      <c r="AD109" s="27"/>
      <c r="AE109" s="27"/>
      <c r="AG109" s="29"/>
      <c r="AH109" s="29"/>
      <c r="AI109"/>
      <c r="AL109" s="58"/>
    </row>
    <row r="110" spans="4:38" x14ac:dyDescent="0.2">
      <c r="E110"/>
      <c r="F110"/>
      <c r="G110"/>
      <c r="H110" s="17"/>
      <c r="I110" s="25"/>
      <c r="J110" s="25"/>
      <c r="K110" s="27"/>
      <c r="L110" s="27"/>
      <c r="M110" s="27"/>
      <c r="N110"/>
      <c r="O110" s="51"/>
      <c r="P110" s="27"/>
      <c r="Q110" s="58"/>
      <c r="R110" s="156"/>
      <c r="T110" s="153"/>
      <c r="U110" s="153"/>
      <c r="Y110" s="17"/>
      <c r="AD110" s="27"/>
      <c r="AE110" s="27"/>
      <c r="AG110" s="29"/>
      <c r="AH110" s="29"/>
      <c r="AI110"/>
      <c r="AL110" s="58"/>
    </row>
    <row r="111" spans="4:38" x14ac:dyDescent="0.2">
      <c r="E111"/>
      <c r="F111"/>
      <c r="G111"/>
      <c r="H111" s="17"/>
      <c r="I111" s="25"/>
      <c r="J111" s="25"/>
      <c r="K111" s="27"/>
      <c r="L111" s="27"/>
      <c r="M111" s="27"/>
      <c r="N111"/>
      <c r="O111" s="51"/>
      <c r="P111" s="27"/>
      <c r="Q111" s="58"/>
      <c r="R111" s="156"/>
      <c r="T111" s="153"/>
      <c r="U111" s="153"/>
      <c r="Y111" s="17"/>
      <c r="AD111" s="27"/>
      <c r="AE111" s="27"/>
      <c r="AG111" s="29"/>
      <c r="AH111" s="29"/>
      <c r="AI111"/>
      <c r="AL111" s="58"/>
    </row>
    <row r="112" spans="4:38" x14ac:dyDescent="0.2">
      <c r="E112"/>
      <c r="F112"/>
      <c r="G112"/>
      <c r="H112" s="17"/>
      <c r="I112" s="25"/>
      <c r="J112" s="25"/>
      <c r="K112" s="27"/>
      <c r="L112" s="27"/>
      <c r="M112" s="27"/>
      <c r="N112"/>
      <c r="O112" s="51"/>
      <c r="P112" s="27"/>
      <c r="Q112" s="58"/>
      <c r="R112" s="156"/>
      <c r="T112" s="153"/>
      <c r="U112" s="153"/>
      <c r="W112" s="1"/>
      <c r="X112" s="66"/>
      <c r="Y112" s="17"/>
      <c r="Z112" s="21"/>
      <c r="AB112" s="36"/>
      <c r="AD112" s="27"/>
      <c r="AE112" s="27"/>
      <c r="AG112" s="29"/>
      <c r="AH112" s="29"/>
      <c r="AI112"/>
      <c r="AL112" s="58"/>
    </row>
    <row r="113" spans="5:25" x14ac:dyDescent="0.2">
      <c r="E113"/>
      <c r="F113"/>
      <c r="G113"/>
      <c r="H113" s="17"/>
      <c r="I113" s="25"/>
      <c r="J113" s="25"/>
      <c r="K113" s="27"/>
      <c r="L113" s="27"/>
      <c r="M113" s="27"/>
      <c r="N113"/>
      <c r="O113" s="51"/>
      <c r="P113" s="27"/>
      <c r="Q113" s="58"/>
      <c r="R113" s="156"/>
      <c r="T113" s="153"/>
      <c r="U113" s="153"/>
      <c r="Y113" s="17"/>
    </row>
    <row r="114" spans="5:25" x14ac:dyDescent="0.2">
      <c r="E114"/>
      <c r="F114"/>
      <c r="G114"/>
      <c r="H114" s="17"/>
      <c r="I114" s="25"/>
      <c r="J114" s="25"/>
      <c r="K114" s="27"/>
      <c r="L114" s="27"/>
      <c r="M114" s="27"/>
      <c r="N114"/>
      <c r="O114" s="51"/>
      <c r="P114" s="27"/>
      <c r="Q114" s="58"/>
      <c r="R114" s="156"/>
      <c r="T114" s="153"/>
      <c r="U114" s="153"/>
      <c r="Y114" s="17"/>
    </row>
    <row r="115" spans="5:25" x14ac:dyDescent="0.2">
      <c r="E115"/>
      <c r="F115"/>
      <c r="G115"/>
      <c r="H115" s="17"/>
      <c r="I115" s="25"/>
      <c r="J115" s="25"/>
      <c r="K115" s="27"/>
      <c r="L115" s="27"/>
      <c r="M115" s="27"/>
      <c r="N115"/>
      <c r="O115" s="51"/>
      <c r="P115" s="27"/>
      <c r="Q115" s="58"/>
      <c r="R115" s="156"/>
      <c r="T115" s="153"/>
      <c r="U115" s="153"/>
      <c r="Y115" s="17"/>
    </row>
    <row r="116" spans="5:25" x14ac:dyDescent="0.2">
      <c r="E116"/>
      <c r="F116"/>
      <c r="G116"/>
      <c r="H116" s="17"/>
      <c r="I116" s="25"/>
      <c r="J116" s="25"/>
      <c r="K116" s="27"/>
      <c r="L116" s="27"/>
      <c r="M116" s="27"/>
      <c r="N116"/>
      <c r="O116" s="51"/>
      <c r="P116" s="27"/>
      <c r="Q116" s="58"/>
      <c r="R116" s="156"/>
      <c r="T116" s="153"/>
      <c r="U116" s="153"/>
      <c r="Y116" s="17"/>
    </row>
    <row r="117" spans="5:25" x14ac:dyDescent="0.2">
      <c r="E117"/>
      <c r="F117"/>
      <c r="G117"/>
      <c r="H117" s="17"/>
      <c r="I117" s="25"/>
      <c r="J117" s="25"/>
      <c r="K117" s="27"/>
      <c r="L117" s="27"/>
      <c r="M117" s="27"/>
      <c r="N117"/>
      <c r="P117" s="27"/>
      <c r="Q117" s="58"/>
      <c r="R117" s="156"/>
      <c r="T117" s="153"/>
      <c r="U117" s="153"/>
      <c r="Y117" s="17"/>
    </row>
    <row r="118" spans="5:25" x14ac:dyDescent="0.2">
      <c r="E118"/>
      <c r="F118"/>
      <c r="G118"/>
      <c r="H118" s="17"/>
      <c r="I118" s="25"/>
      <c r="J118" s="25"/>
      <c r="K118" s="27"/>
      <c r="L118" s="27"/>
      <c r="M118" s="27"/>
      <c r="N118"/>
      <c r="P118" s="27"/>
      <c r="Q118" s="58"/>
      <c r="R118" s="156"/>
      <c r="T118" s="153"/>
      <c r="U118" s="153"/>
      <c r="Y118" s="17"/>
    </row>
    <row r="119" spans="5:25" x14ac:dyDescent="0.2">
      <c r="E119"/>
      <c r="F119"/>
      <c r="G119"/>
      <c r="H119" s="17"/>
      <c r="I119" s="25"/>
      <c r="J119" s="25"/>
      <c r="K119" s="27"/>
      <c r="L119" s="27"/>
      <c r="M119" s="27"/>
      <c r="N119"/>
      <c r="R119" s="156"/>
      <c r="T119" s="153"/>
      <c r="U119" s="153"/>
      <c r="Y119" s="17"/>
    </row>
    <row r="120" spans="5:25" x14ac:dyDescent="0.2">
      <c r="E120"/>
      <c r="F120"/>
      <c r="G120"/>
      <c r="H120" s="17"/>
      <c r="I120" s="25"/>
      <c r="J120" s="25"/>
      <c r="K120" s="27"/>
      <c r="L120" s="27"/>
      <c r="M120" s="27"/>
      <c r="N120"/>
      <c r="R120" s="156"/>
      <c r="T120" s="153"/>
      <c r="U120" s="153"/>
      <c r="Y120" s="17"/>
    </row>
    <row r="121" spans="5:25" x14ac:dyDescent="0.2">
      <c r="E121"/>
      <c r="F121"/>
      <c r="G121"/>
      <c r="H121" s="17"/>
      <c r="R121" s="156"/>
      <c r="T121" s="153"/>
      <c r="U121" s="153"/>
    </row>
    <row r="122" spans="5:25" x14ac:dyDescent="0.2">
      <c r="E122"/>
      <c r="F122"/>
      <c r="G122"/>
      <c r="H122" s="17"/>
      <c r="R122" s="156"/>
      <c r="T122" s="153"/>
      <c r="U122" s="153"/>
    </row>
    <row r="123" spans="5:25" x14ac:dyDescent="0.2">
      <c r="E123"/>
      <c r="F123"/>
      <c r="G123"/>
      <c r="H123" s="17"/>
      <c r="R123" s="156"/>
      <c r="T123" s="153"/>
      <c r="U123" s="153"/>
    </row>
    <row r="124" spans="5:25" x14ac:dyDescent="0.2">
      <c r="E124"/>
      <c r="F124"/>
      <c r="G124"/>
      <c r="H124" s="17"/>
      <c r="R124" s="156"/>
      <c r="T124" s="153"/>
      <c r="U124" s="153"/>
    </row>
    <row r="125" spans="5:25" x14ac:dyDescent="0.2">
      <c r="E125"/>
      <c r="F125"/>
      <c r="G125"/>
      <c r="H125" s="17"/>
      <c r="R125" s="156"/>
      <c r="T125" s="153"/>
      <c r="U125" s="153"/>
    </row>
    <row r="126" spans="5:25" x14ac:dyDescent="0.2">
      <c r="F126"/>
      <c r="G126"/>
      <c r="R126" s="156"/>
      <c r="T126" s="153"/>
      <c r="U126" s="153"/>
    </row>
    <row r="127" spans="5:25" x14ac:dyDescent="0.2">
      <c r="R127" s="156"/>
      <c r="T127" s="153"/>
      <c r="U127" s="153"/>
    </row>
    <row r="128" spans="5:25" x14ac:dyDescent="0.2">
      <c r="R128" s="156"/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07521" r:id="rId3">
          <objectPr defaultSize="0" r:id="rId4">
            <anchor moveWithCells="1">
              <from>
                <xdr:col>12</xdr:col>
                <xdr:colOff>101600</xdr:colOff>
                <xdr:row>0</xdr:row>
                <xdr:rowOff>88900</xdr:rowOff>
              </from>
              <to>
                <xdr:col>20</xdr:col>
                <xdr:colOff>355600</xdr:colOff>
                <xdr:row>2</xdr:row>
                <xdr:rowOff>139700</xdr:rowOff>
              </to>
            </anchor>
          </objectPr>
        </oleObject>
      </mc:Choice>
      <mc:Fallback>
        <oleObject progId="Equation.DSMT4" shapeId="107521" r:id="rId3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3.6640625" customWidth="1"/>
    <col min="10" max="10" width="12.83203125" customWidth="1"/>
    <col min="11" max="11" width="12.1640625" customWidth="1"/>
    <col min="12" max="12" width="11.5" customWidth="1"/>
    <col min="13" max="13" width="11.6640625" customWidth="1"/>
    <col min="14" max="14" width="10.83203125" style="36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342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0.14668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339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39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/>
      <c r="C4" s="7">
        <v>90</v>
      </c>
      <c r="D4" s="104">
        <v>14</v>
      </c>
      <c r="E4" s="9">
        <v>4</v>
      </c>
      <c r="F4" s="7">
        <v>13.5</v>
      </c>
      <c r="G4" s="5">
        <v>515.99</v>
      </c>
      <c r="H4" s="5">
        <v>0.98699999999999999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85</v>
      </c>
      <c r="G7" s="13" t="s">
        <v>405</v>
      </c>
      <c r="H7" s="18" t="s">
        <v>375</v>
      </c>
      <c r="I7" s="26" t="s">
        <v>167</v>
      </c>
      <c r="J7" s="26" t="s">
        <v>87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84</v>
      </c>
      <c r="Z7" s="92" t="s">
        <v>85</v>
      </c>
      <c r="AA7" s="38" t="s">
        <v>405</v>
      </c>
      <c r="AB7" s="39" t="s">
        <v>406</v>
      </c>
      <c r="AC7" s="39" t="s">
        <v>408</v>
      </c>
      <c r="AD7" s="28" t="s">
        <v>167</v>
      </c>
      <c r="AE7" s="28" t="s">
        <v>87</v>
      </c>
      <c r="AF7" s="30" t="s">
        <v>409</v>
      </c>
      <c r="AG7" s="30" t="s">
        <v>144</v>
      </c>
      <c r="AH7" s="30" t="s">
        <v>102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178</v>
      </c>
      <c r="B8" s="1">
        <v>55</v>
      </c>
      <c r="C8" s="1" t="s">
        <v>92</v>
      </c>
      <c r="D8" s="66">
        <v>20</v>
      </c>
      <c r="E8">
        <v>803</v>
      </c>
      <c r="F8">
        <v>187</v>
      </c>
      <c r="G8">
        <v>1759</v>
      </c>
      <c r="H8">
        <v>0.52800000000000002</v>
      </c>
      <c r="I8" s="25">
        <f>0.1515*(G8/1000)/(E8/1000)^2/($D$4/10)^4</f>
        <v>0.10758091631070507</v>
      </c>
      <c r="J8" s="25">
        <f>0.5*(F8/1000)/(E8/1000)^3/($D$4/10)^5</f>
        <v>3.357567841945637E-2</v>
      </c>
      <c r="K8" s="27">
        <f>I8/J8</f>
        <v>3.2041323176470589</v>
      </c>
      <c r="L8" s="27">
        <f>0.798*I8^1.5/J8</f>
        <v>0.83865038993828289</v>
      </c>
      <c r="M8" s="27">
        <f>G8/F8</f>
        <v>9.4064171122994651</v>
      </c>
      <c r="N8" s="51"/>
      <c r="O8" s="51">
        <f>G8/(PI()*$D$4^2/4)</f>
        <v>11.426675301985467</v>
      </c>
      <c r="P8" s="27">
        <f>M8</f>
        <v>9.4064171122994651</v>
      </c>
      <c r="Q8" s="58">
        <f>L8</f>
        <v>0.83865038993828289</v>
      </c>
      <c r="R8" s="156">
        <f>E8*(PI()/30)*($D$4/2)</f>
        <v>588.6297435276075</v>
      </c>
      <c r="S8" s="156">
        <f>R8/H8</f>
        <v>1114.8290597113778</v>
      </c>
      <c r="T8" s="153"/>
      <c r="U8" s="153"/>
      <c r="W8" s="1">
        <v>178</v>
      </c>
      <c r="X8" s="66">
        <v>20</v>
      </c>
      <c r="Y8" s="17">
        <v>0.55000000000000004</v>
      </c>
      <c r="Z8">
        <v>211</v>
      </c>
      <c r="AA8">
        <v>1900</v>
      </c>
      <c r="AB8">
        <v>613</v>
      </c>
      <c r="AC8">
        <v>836</v>
      </c>
      <c r="AD8" s="27">
        <f t="shared" ref="AD8:AD18" si="0">0.1515*(AA8/1000)/(AC8/1000)^2/($D$4/10)^4</f>
        <v>0.10721154046478028</v>
      </c>
      <c r="AE8" s="27">
        <f t="shared" ref="AE8:AE18" si="1">0.5*(Z8/1000)/(AC8/1000)^3/($D$4/10)^5</f>
        <v>3.3573254987848369E-2</v>
      </c>
      <c r="AF8" s="29">
        <f t="shared" ref="AF8:AF18" si="2">AD8/AE8</f>
        <v>3.1933615165876774</v>
      </c>
      <c r="AG8" s="29">
        <f t="shared" ref="AG8:AG18" si="3">0.798*AD8^1.5/AE8</f>
        <v>0.83439510326919031</v>
      </c>
      <c r="AH8" s="29">
        <f t="shared" ref="AH8:AH18" si="4">AA8/Z8</f>
        <v>9.0047393364928912</v>
      </c>
      <c r="AI8"/>
      <c r="AJ8" s="51">
        <f t="shared" ref="AJ8:AJ18" si="5">AA8/(PI()*$D$4^2/4)</f>
        <v>12.342628239779639</v>
      </c>
      <c r="AK8" s="29">
        <f t="shared" ref="AK8:AK18" si="6">AH8</f>
        <v>9.0047393364928912</v>
      </c>
      <c r="AL8" s="58">
        <f t="shared" ref="AL8:AL18" si="7">AG8</f>
        <v>0.83439510326919031</v>
      </c>
    </row>
    <row r="9" spans="1:38" x14ac:dyDescent="0.2">
      <c r="A9" s="1">
        <v>178</v>
      </c>
      <c r="B9" s="1">
        <v>55</v>
      </c>
      <c r="C9" s="1" t="s">
        <v>92</v>
      </c>
      <c r="D9" s="66">
        <v>20</v>
      </c>
      <c r="E9">
        <v>901</v>
      </c>
      <c r="F9">
        <v>271</v>
      </c>
      <c r="G9">
        <v>2204</v>
      </c>
      <c r="H9">
        <v>0.59299999999999997</v>
      </c>
      <c r="I9" s="25">
        <f>0.1515*(G9/1000)/(E9/1000)^2/($D$4/10)^4</f>
        <v>0.10706869229062391</v>
      </c>
      <c r="J9" s="25">
        <f>0.5*(F9/1000)/(E9/1000)^3/($D$4/10)^5</f>
        <v>3.4444885377217335E-2</v>
      </c>
      <c r="K9" s="27">
        <f>I9/J9</f>
        <v>3.1084061136531371</v>
      </c>
      <c r="L9" s="27">
        <f>0.798*I9^1.5/J9</f>
        <v>0.81165579732908422</v>
      </c>
      <c r="M9" s="27">
        <f>G9/F9</f>
        <v>8.132841328413285</v>
      </c>
      <c r="N9" s="51"/>
      <c r="O9" s="51">
        <f>G9/(PI()*$D$4^2/4)</f>
        <v>14.317448758144382</v>
      </c>
      <c r="P9" s="27">
        <f>M9</f>
        <v>8.132841328413285</v>
      </c>
      <c r="Q9" s="58">
        <f>L9</f>
        <v>0.81165579732908422</v>
      </c>
      <c r="R9" s="156">
        <f>E9*(PI()/30)*($D$4/2)</f>
        <v>660.46749553969414</v>
      </c>
      <c r="S9" s="156">
        <f>R9/H9</f>
        <v>1113.7731796622161</v>
      </c>
      <c r="T9" s="153"/>
      <c r="U9" s="153"/>
      <c r="W9" s="1">
        <v>178</v>
      </c>
      <c r="X9" s="66">
        <v>20</v>
      </c>
      <c r="Y9" s="17">
        <v>0.57499999999999996</v>
      </c>
      <c r="Z9">
        <v>242</v>
      </c>
      <c r="AA9">
        <v>2072</v>
      </c>
      <c r="AB9">
        <v>641</v>
      </c>
      <c r="AC9">
        <v>874</v>
      </c>
      <c r="AD9" s="27">
        <f t="shared" si="0"/>
        <v>0.10697132517363843</v>
      </c>
      <c r="AE9" s="27">
        <f t="shared" si="1"/>
        <v>3.369852515555341E-2</v>
      </c>
      <c r="AF9" s="29">
        <f t="shared" si="2"/>
        <v>3.1743622214876042</v>
      </c>
      <c r="AG9" s="29">
        <f t="shared" si="3"/>
        <v>0.82850104630847221</v>
      </c>
      <c r="AH9" s="29">
        <f t="shared" si="4"/>
        <v>8.561983471074381</v>
      </c>
      <c r="AI9"/>
      <c r="AJ9" s="51">
        <f t="shared" si="5"/>
        <v>13.459960901486006</v>
      </c>
      <c r="AK9" s="29">
        <f t="shared" si="6"/>
        <v>8.561983471074381</v>
      </c>
      <c r="AL9" s="58">
        <f t="shared" si="7"/>
        <v>0.82850104630847221</v>
      </c>
    </row>
    <row r="10" spans="1:38" x14ac:dyDescent="0.2">
      <c r="A10" s="1">
        <v>178</v>
      </c>
      <c r="B10" s="1">
        <v>55</v>
      </c>
      <c r="C10" s="1" t="s">
        <v>92</v>
      </c>
      <c r="D10" s="66">
        <v>20</v>
      </c>
      <c r="E10">
        <v>999</v>
      </c>
      <c r="F10">
        <v>383</v>
      </c>
      <c r="G10">
        <v>2750</v>
      </c>
      <c r="H10">
        <v>0.65700000000000003</v>
      </c>
      <c r="I10" s="25">
        <f>0.1515*(G10/1000)/(E10/1000)^2/($D$4/10)^4</f>
        <v>0.10866813347136238</v>
      </c>
      <c r="J10" s="25">
        <f>0.5*(F10/1000)/(E10/1000)^3/($D$4/10)^5</f>
        <v>3.5713477070171022E-2</v>
      </c>
      <c r="K10" s="27">
        <f>I10/J10</f>
        <v>3.0427766318537852</v>
      </c>
      <c r="L10" s="27">
        <f>0.798*I10^1.5/J10</f>
        <v>0.80043130821756847</v>
      </c>
      <c r="M10" s="27">
        <f>G10/F10</f>
        <v>7.1801566579634466</v>
      </c>
      <c r="N10" s="51"/>
      <c r="O10" s="51">
        <f>G10/(PI()*$D$4^2/4)</f>
        <v>17.864330347049478</v>
      </c>
      <c r="P10" s="27">
        <f>M10</f>
        <v>7.1801566579634466</v>
      </c>
      <c r="Q10" s="58">
        <f>L10</f>
        <v>0.80043130821756847</v>
      </c>
      <c r="R10" s="156">
        <f>E10*(PI()/30)*($D$4/2)</f>
        <v>732.30524755178078</v>
      </c>
      <c r="S10" s="156">
        <f>R10/H10</f>
        <v>1114.6198592873375</v>
      </c>
      <c r="T10" s="153"/>
      <c r="U10" s="153"/>
      <c r="W10" s="1">
        <v>178</v>
      </c>
      <c r="X10" s="66">
        <v>20</v>
      </c>
      <c r="Y10" s="17">
        <v>0.6</v>
      </c>
      <c r="Z10">
        <v>279</v>
      </c>
      <c r="AA10">
        <v>2258</v>
      </c>
      <c r="AB10">
        <v>668</v>
      </c>
      <c r="AC10">
        <v>912</v>
      </c>
      <c r="AD10" s="27">
        <f t="shared" si="0"/>
        <v>0.10706185183737696</v>
      </c>
      <c r="AE10" s="27">
        <f t="shared" si="1"/>
        <v>3.4193969047531879E-2</v>
      </c>
      <c r="AF10" s="29">
        <f t="shared" si="2"/>
        <v>3.1310156387096773</v>
      </c>
      <c r="AG10" s="29">
        <f t="shared" si="3"/>
        <v>0.81753339827134286</v>
      </c>
      <c r="AH10" s="29">
        <f t="shared" si="4"/>
        <v>8.0931899641577054</v>
      </c>
      <c r="AI10"/>
      <c r="AJ10" s="51">
        <f t="shared" si="5"/>
        <v>14.668239244959171</v>
      </c>
      <c r="AK10" s="29">
        <f t="shared" si="6"/>
        <v>8.0931899641577054</v>
      </c>
      <c r="AL10" s="58">
        <f t="shared" si="7"/>
        <v>0.81753339827134286</v>
      </c>
    </row>
    <row r="11" spans="1:38" x14ac:dyDescent="0.2">
      <c r="A11" s="1">
        <v>178</v>
      </c>
      <c r="B11" s="1">
        <v>55</v>
      </c>
      <c r="C11" s="1" t="s">
        <v>92</v>
      </c>
      <c r="D11" s="66">
        <v>20</v>
      </c>
      <c r="E11">
        <v>1102</v>
      </c>
      <c r="F11">
        <v>541</v>
      </c>
      <c r="G11">
        <v>3377</v>
      </c>
      <c r="H11">
        <v>0.72499999999999998</v>
      </c>
      <c r="I11" s="25">
        <f>0.1515*(G11/1000)/(E11/1000)^2/($D$4/10)^4</f>
        <v>0.10966508049339035</v>
      </c>
      <c r="J11" s="25">
        <f>0.5*(F11/1000)/(E11/1000)^3/($D$4/10)^5</f>
        <v>3.7582209355674419E-2</v>
      </c>
      <c r="K11" s="27">
        <f>I11/J11</f>
        <v>2.9180051512014784</v>
      </c>
      <c r="L11" s="27">
        <f>0.798*I11^1.5/J11</f>
        <v>0.77112205820265534</v>
      </c>
      <c r="M11" s="27">
        <f>G11/F11</f>
        <v>6.2421441774491679</v>
      </c>
      <c r="N11" s="51"/>
      <c r="O11" s="51">
        <f>G11/(PI()*$D$4^2/4)</f>
        <v>21.937397666176761</v>
      </c>
      <c r="P11" s="27">
        <f>M11</f>
        <v>6.2421441774491679</v>
      </c>
      <c r="Q11" s="58">
        <f>L11</f>
        <v>0.77112205820265534</v>
      </c>
      <c r="R11" s="156">
        <f>E11*(PI()/30)*($D$4/2)</f>
        <v>807.8081909930554</v>
      </c>
      <c r="S11" s="156">
        <f>R11/H11</f>
        <v>1114.2181944731799</v>
      </c>
      <c r="T11" s="153"/>
      <c r="U11" s="153"/>
      <c r="W11" s="1">
        <v>178</v>
      </c>
      <c r="X11" s="66">
        <v>20</v>
      </c>
      <c r="Y11" s="17">
        <v>0.625</v>
      </c>
      <c r="Z11">
        <v>321</v>
      </c>
      <c r="AA11">
        <v>2458</v>
      </c>
      <c r="AB11">
        <v>696</v>
      </c>
      <c r="AC11">
        <v>950</v>
      </c>
      <c r="AD11" s="27">
        <f t="shared" si="0"/>
        <v>0.10740763601500303</v>
      </c>
      <c r="AE11" s="27">
        <f t="shared" si="1"/>
        <v>3.4806795566864272E-2</v>
      </c>
      <c r="AF11" s="29">
        <f t="shared" si="2"/>
        <v>3.0858237383177567</v>
      </c>
      <c r="AG11" s="29">
        <f t="shared" si="3"/>
        <v>0.80703354335949251</v>
      </c>
      <c r="AH11" s="29">
        <f t="shared" si="4"/>
        <v>7.657320872274143</v>
      </c>
      <c r="AI11"/>
      <c r="AJ11" s="51">
        <f t="shared" si="5"/>
        <v>15.967463270199135</v>
      </c>
      <c r="AK11" s="29">
        <f t="shared" si="6"/>
        <v>7.657320872274143</v>
      </c>
      <c r="AL11" s="58">
        <f t="shared" si="7"/>
        <v>0.80703354335949251</v>
      </c>
    </row>
    <row r="12" spans="1:38" x14ac:dyDescent="0.2">
      <c r="A12" s="1">
        <v>178</v>
      </c>
      <c r="B12" s="1">
        <v>55</v>
      </c>
      <c r="C12" s="1" t="s">
        <v>92</v>
      </c>
      <c r="D12" s="66">
        <v>20</v>
      </c>
      <c r="E12">
        <v>1232</v>
      </c>
      <c r="F12">
        <v>802</v>
      </c>
      <c r="G12">
        <v>4368</v>
      </c>
      <c r="H12">
        <v>0.81100000000000005</v>
      </c>
      <c r="I12" s="25">
        <f>0.1515*(G12/1000)/(E12/1000)^2/($D$4/10)^4</f>
        <v>0.11349107354914598</v>
      </c>
      <c r="J12" s="25">
        <f>0.5*(F12/1000)/(E12/1000)^3/($D$4/10)^5</f>
        <v>3.9872371836105334E-2</v>
      </c>
      <c r="K12" s="27">
        <f>I12/J12</f>
        <v>2.8463587271820443</v>
      </c>
      <c r="L12" s="27">
        <f>0.798*I12^1.5/J12</f>
        <v>0.76519720821337345</v>
      </c>
      <c r="M12" s="27">
        <f>G12/F12</f>
        <v>5.4463840399002494</v>
      </c>
      <c r="N12" s="51"/>
      <c r="O12" s="51">
        <f>G12/(PI()*$D$4^2/4)</f>
        <v>28.375052711240773</v>
      </c>
      <c r="P12" s="27">
        <f>M12</f>
        <v>5.4463840399002494</v>
      </c>
      <c r="Q12" s="58">
        <f>L12</f>
        <v>0.76519720821337345</v>
      </c>
      <c r="R12" s="156">
        <f>E12*(PI()/30)*($D$4/2)</f>
        <v>903.10316815194574</v>
      </c>
      <c r="S12" s="156">
        <f>R12/H12</f>
        <v>1113.5674083254571</v>
      </c>
      <c r="T12" s="153"/>
      <c r="U12" s="153"/>
      <c r="W12" s="1">
        <v>178</v>
      </c>
      <c r="X12" s="66">
        <v>20</v>
      </c>
      <c r="Y12" s="17">
        <v>0.65</v>
      </c>
      <c r="Z12">
        <v>368</v>
      </c>
      <c r="AA12">
        <v>2671</v>
      </c>
      <c r="AB12">
        <v>724</v>
      </c>
      <c r="AC12">
        <v>988</v>
      </c>
      <c r="AD12" s="27">
        <f t="shared" si="0"/>
        <v>0.10790970094784429</v>
      </c>
      <c r="AE12" s="27">
        <f t="shared" si="1"/>
        <v>3.5473726298653772E-2</v>
      </c>
      <c r="AF12" s="29">
        <f t="shared" si="2"/>
        <v>3.041961254347826</v>
      </c>
      <c r="AG12" s="29">
        <f t="shared" si="3"/>
        <v>0.7974194307992325</v>
      </c>
      <c r="AH12" s="29">
        <f t="shared" si="4"/>
        <v>7.2581521739130439</v>
      </c>
      <c r="AI12"/>
      <c r="AJ12" s="51">
        <f t="shared" si="5"/>
        <v>17.351136857079695</v>
      </c>
      <c r="AK12" s="29">
        <f t="shared" si="6"/>
        <v>7.2581521739130439</v>
      </c>
      <c r="AL12" s="58">
        <f t="shared" si="7"/>
        <v>0.7974194307992325</v>
      </c>
    </row>
    <row r="13" spans="1:38" x14ac:dyDescent="0.2">
      <c r="E13"/>
      <c r="F13"/>
      <c r="G13"/>
      <c r="H13"/>
      <c r="N13"/>
      <c r="O13" s="51"/>
      <c r="P13" s="27"/>
      <c r="Q13" s="58"/>
      <c r="R13" s="156"/>
      <c r="T13" s="153"/>
      <c r="U13" s="153"/>
      <c r="W13" s="1">
        <v>178</v>
      </c>
      <c r="X13" s="66">
        <v>20</v>
      </c>
      <c r="Y13" s="17">
        <v>0.67500000000000004</v>
      </c>
      <c r="Z13">
        <v>421</v>
      </c>
      <c r="AA13">
        <v>2897</v>
      </c>
      <c r="AB13">
        <v>752</v>
      </c>
      <c r="AC13">
        <v>1026</v>
      </c>
      <c r="AD13" s="27">
        <f t="shared" si="0"/>
        <v>0.10853111474955651</v>
      </c>
      <c r="AE13" s="27">
        <f t="shared" si="1"/>
        <v>3.6238468841460987E-2</v>
      </c>
      <c r="AF13" s="29">
        <f t="shared" si="2"/>
        <v>2.9949144712589071</v>
      </c>
      <c r="AG13" s="29">
        <f t="shared" si="3"/>
        <v>0.78734386456251981</v>
      </c>
      <c r="AH13" s="29">
        <f t="shared" si="4"/>
        <v>6.8812351543942993</v>
      </c>
      <c r="AI13"/>
      <c r="AJ13" s="51">
        <f t="shared" si="5"/>
        <v>18.819260005600849</v>
      </c>
      <c r="AK13" s="29">
        <f t="shared" si="6"/>
        <v>6.8812351543942993</v>
      </c>
      <c r="AL13" s="58">
        <f t="shared" si="7"/>
        <v>0.78734386456251981</v>
      </c>
    </row>
    <row r="14" spans="1:38" x14ac:dyDescent="0.2">
      <c r="E14"/>
      <c r="F14"/>
      <c r="G14"/>
      <c r="H14"/>
      <c r="N14"/>
      <c r="O14" s="51"/>
      <c r="P14" s="27"/>
      <c r="Q14" s="58"/>
      <c r="R14" s="156"/>
      <c r="T14" s="153"/>
      <c r="U14" s="153"/>
      <c r="W14" s="1">
        <v>178</v>
      </c>
      <c r="X14" s="66">
        <v>20</v>
      </c>
      <c r="Y14" s="17">
        <v>0.7</v>
      </c>
      <c r="Z14">
        <v>479</v>
      </c>
      <c r="AA14">
        <v>3138</v>
      </c>
      <c r="AB14">
        <v>780</v>
      </c>
      <c r="AC14">
        <v>1064</v>
      </c>
      <c r="AD14" s="27">
        <f t="shared" si="0"/>
        <v>0.10931258724864697</v>
      </c>
      <c r="AE14" s="27">
        <f t="shared" si="1"/>
        <v>3.6969234286694852E-2</v>
      </c>
      <c r="AF14" s="29">
        <f t="shared" si="2"/>
        <v>2.9568528901878914</v>
      </c>
      <c r="AG14" s="29">
        <f t="shared" si="3"/>
        <v>0.78013128792859909</v>
      </c>
      <c r="AH14" s="29">
        <f t="shared" si="4"/>
        <v>6.5511482254697286</v>
      </c>
      <c r="AI14"/>
      <c r="AJ14" s="51">
        <f t="shared" si="5"/>
        <v>20.384824956015006</v>
      </c>
      <c r="AK14" s="29">
        <f t="shared" si="6"/>
        <v>6.5511482254697286</v>
      </c>
      <c r="AL14" s="58">
        <f t="shared" si="7"/>
        <v>0.78013128792859909</v>
      </c>
    </row>
    <row r="15" spans="1:38" x14ac:dyDescent="0.2">
      <c r="E15"/>
      <c r="F15"/>
      <c r="G15"/>
      <c r="H15"/>
      <c r="N15"/>
      <c r="O15" s="51"/>
      <c r="P15" s="27"/>
      <c r="Q15" s="58"/>
      <c r="R15" s="156"/>
      <c r="T15" s="153"/>
      <c r="U15" s="153"/>
      <c r="W15" s="1">
        <v>178</v>
      </c>
      <c r="X15" s="66">
        <v>20</v>
      </c>
      <c r="Y15" s="17">
        <v>0.72499999999999998</v>
      </c>
      <c r="Z15">
        <v>543</v>
      </c>
      <c r="AA15">
        <v>3391</v>
      </c>
      <c r="AB15">
        <v>808</v>
      </c>
      <c r="AC15">
        <v>1102</v>
      </c>
      <c r="AD15" s="27">
        <f t="shared" si="0"/>
        <v>0.11011971807908993</v>
      </c>
      <c r="AE15" s="27">
        <f t="shared" si="1"/>
        <v>3.7721145434623307E-2</v>
      </c>
      <c r="AF15" s="29">
        <f t="shared" si="2"/>
        <v>2.9193100265193368</v>
      </c>
      <c r="AG15" s="29">
        <f t="shared" si="3"/>
        <v>0.77306436692321945</v>
      </c>
      <c r="AH15" s="29">
        <f t="shared" si="4"/>
        <v>6.2449355432780846</v>
      </c>
      <c r="AI15"/>
      <c r="AJ15" s="51">
        <f t="shared" si="5"/>
        <v>22.028343347943558</v>
      </c>
      <c r="AK15" s="29">
        <f t="shared" si="6"/>
        <v>6.2449355432780846</v>
      </c>
      <c r="AL15" s="58">
        <f t="shared" si="7"/>
        <v>0.77306436692321945</v>
      </c>
    </row>
    <row r="16" spans="1:38" x14ac:dyDescent="0.2">
      <c r="E16"/>
      <c r="F16"/>
      <c r="G16"/>
      <c r="H16"/>
      <c r="N16"/>
      <c r="O16" s="51"/>
      <c r="P16" s="27"/>
      <c r="Q16" s="58"/>
      <c r="R16" s="156"/>
      <c r="T16" s="153"/>
      <c r="U16" s="153"/>
      <c r="W16" s="1">
        <v>178</v>
      </c>
      <c r="X16" s="66">
        <v>20</v>
      </c>
      <c r="Y16" s="17">
        <v>0.75</v>
      </c>
      <c r="Z16">
        <v>611</v>
      </c>
      <c r="AA16">
        <v>3658</v>
      </c>
      <c r="AB16">
        <v>835</v>
      </c>
      <c r="AC16">
        <v>1140</v>
      </c>
      <c r="AD16" s="27">
        <f t="shared" si="0"/>
        <v>0.11100294179518157</v>
      </c>
      <c r="AE16" s="27">
        <f t="shared" si="1"/>
        <v>3.8340386111388874E-2</v>
      </c>
      <c r="AF16" s="29">
        <f t="shared" si="2"/>
        <v>2.8951962422258584</v>
      </c>
      <c r="AG16" s="29">
        <f t="shared" si="3"/>
        <v>0.76974724299014186</v>
      </c>
      <c r="AH16" s="29">
        <f t="shared" si="4"/>
        <v>5.9869067103109659</v>
      </c>
      <c r="AI16"/>
      <c r="AJ16" s="51">
        <f t="shared" si="5"/>
        <v>23.762807421638907</v>
      </c>
      <c r="AK16" s="29">
        <f t="shared" si="6"/>
        <v>5.9869067103109659</v>
      </c>
      <c r="AL16" s="58">
        <f t="shared" si="7"/>
        <v>0.76974724299014186</v>
      </c>
    </row>
    <row r="17" spans="1:38" x14ac:dyDescent="0.2">
      <c r="E17"/>
      <c r="F17"/>
      <c r="G17"/>
      <c r="H17"/>
      <c r="N17"/>
      <c r="O17" s="51"/>
      <c r="P17" s="27"/>
      <c r="Q17" s="58"/>
      <c r="R17" s="156"/>
      <c r="T17" s="153"/>
      <c r="U17" s="153"/>
      <c r="W17" s="1">
        <v>178</v>
      </c>
      <c r="X17" s="66">
        <v>20</v>
      </c>
      <c r="Y17" s="17">
        <v>0.77500000000000002</v>
      </c>
      <c r="Z17">
        <v>686</v>
      </c>
      <c r="AA17">
        <v>3939</v>
      </c>
      <c r="AB17">
        <v>863</v>
      </c>
      <c r="AC17">
        <v>1178</v>
      </c>
      <c r="AD17" s="27">
        <f t="shared" si="0"/>
        <v>0.11194272896606192</v>
      </c>
      <c r="AE17" s="27">
        <f t="shared" si="1"/>
        <v>3.9013783562591602E-2</v>
      </c>
      <c r="AF17" s="29">
        <f t="shared" si="2"/>
        <v>2.869312297959183</v>
      </c>
      <c r="AG17" s="29">
        <f t="shared" si="3"/>
        <v>0.76608799381785908</v>
      </c>
      <c r="AH17" s="29">
        <f t="shared" si="4"/>
        <v>5.7419825072886299</v>
      </c>
      <c r="AI17"/>
      <c r="AJ17" s="51">
        <f t="shared" si="5"/>
        <v>25.588217177101054</v>
      </c>
      <c r="AK17" s="29">
        <f t="shared" si="6"/>
        <v>5.7419825072886299</v>
      </c>
      <c r="AL17" s="58">
        <f t="shared" si="7"/>
        <v>0.76608799381785908</v>
      </c>
    </row>
    <row r="18" spans="1:38" x14ac:dyDescent="0.2">
      <c r="E18"/>
      <c r="F18"/>
      <c r="G18"/>
      <c r="H18"/>
      <c r="N18"/>
      <c r="O18" s="51"/>
      <c r="P18" s="27"/>
      <c r="Q18" s="58"/>
      <c r="R18" s="156"/>
      <c r="T18" s="153"/>
      <c r="U18" s="153"/>
      <c r="W18" s="1">
        <v>178</v>
      </c>
      <c r="X18" s="66">
        <v>20</v>
      </c>
      <c r="Y18" s="17">
        <v>0.8</v>
      </c>
      <c r="Z18">
        <v>765</v>
      </c>
      <c r="AA18">
        <v>4233</v>
      </c>
      <c r="AB18">
        <v>891</v>
      </c>
      <c r="AC18">
        <v>1216</v>
      </c>
      <c r="AD18" s="27">
        <f t="shared" si="0"/>
        <v>0.11289679388420476</v>
      </c>
      <c r="AE18" s="27">
        <f t="shared" si="1"/>
        <v>3.9554011574639954E-2</v>
      </c>
      <c r="AF18" s="29">
        <f t="shared" si="2"/>
        <v>2.8542438399999992</v>
      </c>
      <c r="AG18" s="29">
        <f t="shared" si="3"/>
        <v>0.76530538312947172</v>
      </c>
      <c r="AH18" s="29">
        <f t="shared" si="4"/>
        <v>5.5333333333333332</v>
      </c>
      <c r="AI18"/>
      <c r="AJ18" s="51">
        <f t="shared" si="5"/>
        <v>27.498076494203797</v>
      </c>
      <c r="AK18" s="29">
        <f t="shared" si="6"/>
        <v>5.5333333333333332</v>
      </c>
      <c r="AL18" s="58">
        <f t="shared" si="7"/>
        <v>0.76530538312947172</v>
      </c>
    </row>
    <row r="19" spans="1:38" x14ac:dyDescent="0.2">
      <c r="E19"/>
      <c r="F19"/>
      <c r="G19"/>
      <c r="H19"/>
      <c r="N19"/>
      <c r="O19" s="51"/>
      <c r="P19" s="27"/>
      <c r="Q19" s="58"/>
      <c r="R19" s="156"/>
      <c r="T19" s="153"/>
      <c r="U19" s="153"/>
      <c r="AD19" s="27"/>
      <c r="AE19" s="27"/>
      <c r="AG19" s="29"/>
      <c r="AH19" s="29"/>
      <c r="AI19"/>
      <c r="AL19" s="58"/>
    </row>
    <row r="20" spans="1:38" x14ac:dyDescent="0.2">
      <c r="E20"/>
      <c r="F20"/>
      <c r="G20"/>
      <c r="H20"/>
      <c r="N20"/>
      <c r="O20" s="51"/>
      <c r="P20" s="27"/>
      <c r="Q20" s="58"/>
      <c r="R20" s="156"/>
      <c r="T20" s="153"/>
      <c r="U20" s="153"/>
      <c r="AD20" s="27"/>
      <c r="AE20" s="27"/>
      <c r="AG20" s="29"/>
      <c r="AH20" s="29"/>
      <c r="AI20"/>
      <c r="AL20" s="58"/>
    </row>
    <row r="21" spans="1:38" x14ac:dyDescent="0.2">
      <c r="A21" s="1">
        <v>179</v>
      </c>
      <c r="B21" s="1">
        <v>56</v>
      </c>
      <c r="C21" s="1" t="s">
        <v>92</v>
      </c>
      <c r="D21" s="66">
        <v>21</v>
      </c>
      <c r="E21">
        <v>801</v>
      </c>
      <c r="F21">
        <v>205</v>
      </c>
      <c r="G21">
        <v>1844</v>
      </c>
      <c r="H21">
        <v>0.52700000000000002</v>
      </c>
      <c r="I21" s="25">
        <f>0.1515*(G21/1000)/(E21/1000)^2/($D$4/10)^4</f>
        <v>0.11334343614517034</v>
      </c>
      <c r="J21" s="25">
        <f>0.5*(F21/1000)/(E21/1000)^3/($D$4/10)^5</f>
        <v>3.7083962970494731E-2</v>
      </c>
      <c r="K21" s="27">
        <f>I21/J21</f>
        <v>3.056400316097561</v>
      </c>
      <c r="L21" s="27">
        <f>0.798*I21^1.5/J21</f>
        <v>0.82112885656398904</v>
      </c>
      <c r="M21" s="27">
        <f>G21/F21</f>
        <v>8.9951219512195131</v>
      </c>
      <c r="N21" s="51"/>
      <c r="O21" s="51">
        <f>G21/(PI()*$D$4^2/4)</f>
        <v>11.97884551271245</v>
      </c>
      <c r="P21" s="27">
        <f>M21</f>
        <v>8.9951219512195131</v>
      </c>
      <c r="Q21" s="58">
        <f>L21</f>
        <v>0.82112885656398904</v>
      </c>
      <c r="R21" s="156">
        <f>E21*(PI()/30)*($D$4/2)</f>
        <v>587.16366695593229</v>
      </c>
      <c r="S21" s="156">
        <f>R21/H21</f>
        <v>1114.1625558936096</v>
      </c>
      <c r="T21" s="153"/>
      <c r="U21" s="153"/>
      <c r="W21" s="1">
        <v>179</v>
      </c>
      <c r="X21" s="66">
        <v>21</v>
      </c>
      <c r="Y21" s="17">
        <v>0.55000000000000004</v>
      </c>
      <c r="Z21">
        <v>234</v>
      </c>
      <c r="AA21">
        <v>2003</v>
      </c>
      <c r="AB21">
        <v>613</v>
      </c>
      <c r="AC21">
        <v>836</v>
      </c>
      <c r="AD21" s="27">
        <f t="shared" ref="AD21:AD31" si="8">0.1515*(AA21/1000)/(AC21/1000)^2/($D$4/10)^4</f>
        <v>0.11302353450050259</v>
      </c>
      <c r="AE21" s="27">
        <f t="shared" ref="AE21:AE31" si="9">0.5*(Z21/1000)/(AC21/1000)^3/($D$4/10)^5</f>
        <v>3.72328988964764E-2</v>
      </c>
      <c r="AF21" s="29">
        <f t="shared" ref="AF21:AF31" si="10">AD21/AE21</f>
        <v>3.0355824512820506</v>
      </c>
      <c r="AG21" s="29">
        <f t="shared" ref="AG21:AG31" si="11">0.798*AD21^1.5/AE21</f>
        <v>0.81438425225677402</v>
      </c>
      <c r="AH21" s="29">
        <f t="shared" ref="AH21:AH31" si="12">AA21/Z21</f>
        <v>8.5598290598290596</v>
      </c>
      <c r="AI21"/>
      <c r="AJ21" s="51">
        <f t="shared" ref="AJ21:AJ31" si="13">AA21/(PI()*$D$4^2/4)</f>
        <v>13.011728612778221</v>
      </c>
      <c r="AK21" s="29">
        <f t="shared" ref="AK21:AK31" si="14">AH21</f>
        <v>8.5598290598290596</v>
      </c>
      <c r="AL21" s="58">
        <f t="shared" ref="AL21:AL31" si="15">AG21</f>
        <v>0.81438425225677402</v>
      </c>
    </row>
    <row r="22" spans="1:38" x14ac:dyDescent="0.2">
      <c r="A22" s="1">
        <v>179</v>
      </c>
      <c r="B22" s="1">
        <v>56</v>
      </c>
      <c r="C22" s="1" t="s">
        <v>92</v>
      </c>
      <c r="D22" s="66">
        <v>21</v>
      </c>
      <c r="E22">
        <v>907</v>
      </c>
      <c r="F22">
        <v>309</v>
      </c>
      <c r="G22">
        <v>2371</v>
      </c>
      <c r="H22">
        <v>0.59699999999999998</v>
      </c>
      <c r="I22" s="25">
        <f>0.1515*(G22/1000)/(E22/1000)^2/($D$4/10)^4</f>
        <v>0.11366256958759212</v>
      </c>
      <c r="J22" s="25">
        <f>0.5*(F22/1000)/(E22/1000)^3/($D$4/10)^5</f>
        <v>3.8500506607084539E-2</v>
      </c>
      <c r="K22" s="27">
        <f>I22/J22</f>
        <v>2.9522356873786406</v>
      </c>
      <c r="L22" s="27">
        <f>0.798*I22^1.5/J22</f>
        <v>0.79425992810694246</v>
      </c>
      <c r="M22" s="27">
        <f>G22/F22</f>
        <v>7.6731391585760518</v>
      </c>
      <c r="N22" s="51"/>
      <c r="O22" s="51">
        <f>G22/(PI()*$D$4^2/4)</f>
        <v>15.40230081921975</v>
      </c>
      <c r="P22" s="27">
        <f>M22</f>
        <v>7.6731391585760518</v>
      </c>
      <c r="Q22" s="58">
        <f>L22</f>
        <v>0.79425992810694246</v>
      </c>
      <c r="R22" s="156">
        <f>E22*(PI()/30)*($D$4/2)</f>
        <v>664.86572525471991</v>
      </c>
      <c r="S22" s="156">
        <f>R22/H22</f>
        <v>1113.6779317499497</v>
      </c>
      <c r="T22" s="153"/>
      <c r="U22" s="153"/>
      <c r="W22" s="1">
        <v>179</v>
      </c>
      <c r="X22" s="66">
        <v>21</v>
      </c>
      <c r="Y22" s="17">
        <v>0.57499999999999996</v>
      </c>
      <c r="Z22">
        <v>268</v>
      </c>
      <c r="AA22">
        <v>2184</v>
      </c>
      <c r="AB22">
        <v>641</v>
      </c>
      <c r="AC22">
        <v>874</v>
      </c>
      <c r="AD22" s="27">
        <f t="shared" si="8"/>
        <v>0.11275355896680807</v>
      </c>
      <c r="AE22" s="27">
        <f t="shared" si="9"/>
        <v>3.7319027858216183E-2</v>
      </c>
      <c r="AF22" s="29">
        <f t="shared" si="10"/>
        <v>3.0213423402985073</v>
      </c>
      <c r="AG22" s="29">
        <f t="shared" si="11"/>
        <v>0.80959526150727301</v>
      </c>
      <c r="AH22" s="29">
        <f t="shared" si="12"/>
        <v>8.1492537313432845</v>
      </c>
      <c r="AI22"/>
      <c r="AJ22" s="51">
        <f t="shared" si="13"/>
        <v>14.187526355620387</v>
      </c>
      <c r="AK22" s="29">
        <f t="shared" si="14"/>
        <v>8.1492537313432845</v>
      </c>
      <c r="AL22" s="58">
        <f t="shared" si="15"/>
        <v>0.80959526150727301</v>
      </c>
    </row>
    <row r="23" spans="1:38" x14ac:dyDescent="0.2">
      <c r="A23" s="1">
        <v>179</v>
      </c>
      <c r="B23" s="1">
        <v>56</v>
      </c>
      <c r="C23" s="1" t="s">
        <v>92</v>
      </c>
      <c r="D23" s="66">
        <v>21</v>
      </c>
      <c r="E23">
        <v>1012</v>
      </c>
      <c r="F23">
        <v>452</v>
      </c>
      <c r="G23">
        <v>3019</v>
      </c>
      <c r="H23">
        <v>0.66600000000000004</v>
      </c>
      <c r="I23" s="25">
        <f>0.1515*(G23/1000)/(E23/1000)^2/($D$4/10)^4</f>
        <v>0.11625257415123369</v>
      </c>
      <c r="J23" s="25">
        <f>0.5*(F23/1000)/(E23/1000)^3/($D$4/10)^5</f>
        <v>4.0544012140159513E-2</v>
      </c>
      <c r="K23" s="27">
        <f>I23/J23</f>
        <v>2.8673179592920355</v>
      </c>
      <c r="L23" s="27">
        <f>0.798*I23^1.5/J23</f>
        <v>0.78015345348925391</v>
      </c>
      <c r="M23" s="27">
        <f>G23/F23</f>
        <v>6.6792035398230087</v>
      </c>
      <c r="N23" s="51"/>
      <c r="O23" s="51">
        <f>G23/(PI()*$D$4^2/4)</f>
        <v>19.611786660997229</v>
      </c>
      <c r="P23" s="27">
        <f>M23</f>
        <v>6.6792035398230087</v>
      </c>
      <c r="Q23" s="58">
        <f>L23</f>
        <v>0.78015345348925391</v>
      </c>
      <c r="R23" s="156">
        <f>E23*(PI()/30)*($D$4/2)</f>
        <v>741.83474526766986</v>
      </c>
      <c r="S23" s="156">
        <f>R23/H23</f>
        <v>1113.8659838853901</v>
      </c>
      <c r="T23" s="153"/>
      <c r="U23" s="153"/>
      <c r="W23" s="1">
        <v>179</v>
      </c>
      <c r="X23" s="66">
        <v>21</v>
      </c>
      <c r="Y23" s="17">
        <v>0.6</v>
      </c>
      <c r="Z23">
        <v>309</v>
      </c>
      <c r="AA23">
        <v>2384</v>
      </c>
      <c r="AB23">
        <v>668</v>
      </c>
      <c r="AC23">
        <v>912</v>
      </c>
      <c r="AD23" s="27">
        <f t="shared" si="8"/>
        <v>0.11303607386196043</v>
      </c>
      <c r="AE23" s="27">
        <f t="shared" si="9"/>
        <v>3.7870739912857887E-2</v>
      </c>
      <c r="AF23" s="29">
        <f t="shared" si="10"/>
        <v>2.9847865165048542</v>
      </c>
      <c r="AG23" s="29">
        <f t="shared" si="11"/>
        <v>0.8008011677494391</v>
      </c>
      <c r="AH23" s="29">
        <f t="shared" si="12"/>
        <v>7.7152103559870548</v>
      </c>
      <c r="AI23"/>
      <c r="AJ23" s="51">
        <f t="shared" si="13"/>
        <v>15.486750380860348</v>
      </c>
      <c r="AK23" s="29">
        <f t="shared" si="14"/>
        <v>7.7152103559870548</v>
      </c>
      <c r="AL23" s="58">
        <f t="shared" si="15"/>
        <v>0.8008011677494391</v>
      </c>
    </row>
    <row r="24" spans="1:38" x14ac:dyDescent="0.2">
      <c r="A24" s="1">
        <v>179</v>
      </c>
      <c r="B24" s="1">
        <v>56</v>
      </c>
      <c r="C24" s="1" t="s">
        <v>92</v>
      </c>
      <c r="D24" s="66">
        <v>21</v>
      </c>
      <c r="E24">
        <v>1100</v>
      </c>
      <c r="F24">
        <v>600</v>
      </c>
      <c r="G24">
        <v>3607</v>
      </c>
      <c r="H24">
        <v>0.72399999999999998</v>
      </c>
      <c r="I24" s="25">
        <f>0.1515*(G24/1000)/(E24/1000)^2/($D$4/10)^4</f>
        <v>0.11756045604276456</v>
      </c>
      <c r="J24" s="25">
        <f>0.5*(F24/1000)/(E24/1000)^3/($D$4/10)^5</f>
        <v>4.1908587246101574E-2</v>
      </c>
      <c r="K24" s="27">
        <f>I24/J24</f>
        <v>2.8051639000000002</v>
      </c>
      <c r="L24" s="27">
        <f>0.798*I24^1.5/J24</f>
        <v>0.76752364514059102</v>
      </c>
      <c r="M24" s="27">
        <f>G24/F24</f>
        <v>6.0116666666666667</v>
      </c>
      <c r="N24" s="51"/>
      <c r="O24" s="51">
        <f>G24/(PI()*$D$4^2/4)</f>
        <v>23.431505295202715</v>
      </c>
      <c r="P24" s="27">
        <f>M24</f>
        <v>6.0116666666666667</v>
      </c>
      <c r="Q24" s="58">
        <f>L24</f>
        <v>0.76752364514059102</v>
      </c>
      <c r="R24" s="156">
        <f>E24*(PI()/30)*($D$4/2)</f>
        <v>806.34211442138019</v>
      </c>
      <c r="S24" s="156">
        <f>R24/H24</f>
        <v>1113.7322022394753</v>
      </c>
      <c r="T24" s="153"/>
      <c r="U24" s="153"/>
      <c r="W24" s="1">
        <v>179</v>
      </c>
      <c r="X24" s="66">
        <v>21</v>
      </c>
      <c r="Y24" s="17">
        <v>0.625</v>
      </c>
      <c r="Z24">
        <v>357</v>
      </c>
      <c r="AA24">
        <v>2602</v>
      </c>
      <c r="AB24">
        <v>696</v>
      </c>
      <c r="AC24">
        <v>950</v>
      </c>
      <c r="AD24" s="27">
        <f t="shared" si="8"/>
        <v>0.11370002803541003</v>
      </c>
      <c r="AE24" s="27">
        <f t="shared" si="9"/>
        <v>3.8710361424830357E-2</v>
      </c>
      <c r="AF24" s="29">
        <f t="shared" si="10"/>
        <v>2.9371988235294113</v>
      </c>
      <c r="AG24" s="29">
        <f t="shared" si="11"/>
        <v>0.79034465911255725</v>
      </c>
      <c r="AH24" s="29">
        <f t="shared" si="12"/>
        <v>7.2885154061624648</v>
      </c>
      <c r="AI24"/>
      <c r="AJ24" s="51">
        <f t="shared" si="13"/>
        <v>16.902904568371905</v>
      </c>
      <c r="AK24" s="29">
        <f t="shared" si="14"/>
        <v>7.2885154061624648</v>
      </c>
      <c r="AL24" s="58">
        <f t="shared" si="15"/>
        <v>0.79034465911255725</v>
      </c>
    </row>
    <row r="25" spans="1:38" x14ac:dyDescent="0.2">
      <c r="A25" s="1">
        <v>179</v>
      </c>
      <c r="B25" s="1">
        <v>56</v>
      </c>
      <c r="C25" s="1" t="s">
        <v>92</v>
      </c>
      <c r="D25" s="66">
        <v>21</v>
      </c>
      <c r="E25">
        <v>1227</v>
      </c>
      <c r="F25">
        <v>904</v>
      </c>
      <c r="G25">
        <v>4762</v>
      </c>
      <c r="H25">
        <v>0.80700000000000005</v>
      </c>
      <c r="I25" s="25">
        <f>0.1515*(G25/1000)/(E25/1000)^2/($D$4/10)^4</f>
        <v>0.12473856848869562</v>
      </c>
      <c r="J25" s="25">
        <f>0.5*(F25/1000)/(E25/1000)^3/($D$4/10)^5</f>
        <v>4.5495094162517909E-2</v>
      </c>
      <c r="K25" s="27">
        <f>I25/J25</f>
        <v>2.7418026225663716</v>
      </c>
      <c r="L25" s="27">
        <f>0.798*I25^1.5/J25</f>
        <v>0.7727507882163851</v>
      </c>
      <c r="M25" s="27">
        <f>G25/F25</f>
        <v>5.2676991150442474</v>
      </c>
      <c r="N25" s="51"/>
      <c r="O25" s="51">
        <f>G25/(PI()*$D$4^2/4)</f>
        <v>30.934524040963495</v>
      </c>
      <c r="P25" s="27">
        <f>M25</f>
        <v>5.2676991150442474</v>
      </c>
      <c r="Q25" s="58">
        <f>L25</f>
        <v>0.7727507882163851</v>
      </c>
      <c r="R25" s="156">
        <f>E25*(PI()/30)*($D$4/2)</f>
        <v>899.43797672275775</v>
      </c>
      <c r="S25" s="156">
        <f>R25/H25</f>
        <v>1114.5452003999476</v>
      </c>
      <c r="T25" s="153"/>
      <c r="U25" s="153"/>
      <c r="W25" s="1">
        <v>179</v>
      </c>
      <c r="X25" s="66">
        <v>21</v>
      </c>
      <c r="Y25" s="17">
        <v>0.65</v>
      </c>
      <c r="Z25">
        <v>411</v>
      </c>
      <c r="AA25">
        <v>2838</v>
      </c>
      <c r="AB25">
        <v>724</v>
      </c>
      <c r="AC25">
        <v>988</v>
      </c>
      <c r="AD25" s="27">
        <f t="shared" si="8"/>
        <v>0.11465658228752605</v>
      </c>
      <c r="AE25" s="27">
        <f t="shared" si="9"/>
        <v>3.9618754099855165E-2</v>
      </c>
      <c r="AF25" s="29">
        <f t="shared" si="10"/>
        <v>2.8939976759124084</v>
      </c>
      <c r="AG25" s="29">
        <f t="shared" si="11"/>
        <v>0.78198885844587895</v>
      </c>
      <c r="AH25" s="29">
        <f t="shared" si="12"/>
        <v>6.9051094890510951</v>
      </c>
      <c r="AI25"/>
      <c r="AJ25" s="51">
        <f t="shared" si="13"/>
        <v>18.435988918155061</v>
      </c>
      <c r="AK25" s="29">
        <f t="shared" si="14"/>
        <v>6.9051094890510951</v>
      </c>
      <c r="AL25" s="58">
        <f t="shared" si="15"/>
        <v>0.78198885844587895</v>
      </c>
    </row>
    <row r="26" spans="1:38" x14ac:dyDescent="0.2">
      <c r="E26"/>
      <c r="F26"/>
      <c r="G26"/>
      <c r="H26"/>
      <c r="I26" s="25"/>
      <c r="J26" s="25"/>
      <c r="K26" s="27"/>
      <c r="L26" s="27"/>
      <c r="M26" s="27"/>
      <c r="N26" s="51"/>
      <c r="O26" s="51"/>
      <c r="P26" s="27"/>
      <c r="Q26" s="58"/>
      <c r="R26" s="156"/>
      <c r="T26" s="153"/>
      <c r="U26" s="153"/>
      <c r="W26" s="1">
        <v>179</v>
      </c>
      <c r="X26" s="66">
        <v>21</v>
      </c>
      <c r="Y26" s="17">
        <v>0.67500000000000004</v>
      </c>
      <c r="Z26">
        <v>471</v>
      </c>
      <c r="AA26">
        <v>3093</v>
      </c>
      <c r="AB26">
        <v>752</v>
      </c>
      <c r="AC26">
        <v>1026</v>
      </c>
      <c r="AD26" s="27">
        <f t="shared" si="8"/>
        <v>0.1158739171281941</v>
      </c>
      <c r="AE26" s="27">
        <f t="shared" si="9"/>
        <v>4.0542324998404093E-2</v>
      </c>
      <c r="AF26" s="29">
        <f t="shared" si="10"/>
        <v>2.8580974853503185</v>
      </c>
      <c r="AG26" s="29">
        <f t="shared" si="11"/>
        <v>0.77637720101081253</v>
      </c>
      <c r="AH26" s="29">
        <f t="shared" si="12"/>
        <v>6.5668789808917198</v>
      </c>
      <c r="AI26"/>
      <c r="AJ26" s="51">
        <f t="shared" si="13"/>
        <v>20.092499550336015</v>
      </c>
      <c r="AK26" s="29">
        <f t="shared" si="14"/>
        <v>6.5668789808917198</v>
      </c>
      <c r="AL26" s="58">
        <f t="shared" si="15"/>
        <v>0.77637720101081253</v>
      </c>
    </row>
    <row r="27" spans="1:38" x14ac:dyDescent="0.2">
      <c r="E27"/>
      <c r="F27"/>
      <c r="G27"/>
      <c r="H27"/>
      <c r="I27" s="25"/>
      <c r="J27" s="25"/>
      <c r="K27" s="27"/>
      <c r="L27" s="27"/>
      <c r="M27" s="27"/>
      <c r="N27" s="51"/>
      <c r="O27" s="51"/>
      <c r="P27" s="27"/>
      <c r="Q27" s="58"/>
      <c r="R27" s="156"/>
      <c r="T27" s="153"/>
      <c r="U27" s="153"/>
      <c r="W27" s="1">
        <v>179</v>
      </c>
      <c r="X27" s="66">
        <v>21</v>
      </c>
      <c r="Y27" s="17">
        <v>0.7</v>
      </c>
      <c r="Z27">
        <v>538</v>
      </c>
      <c r="AA27">
        <v>3366</v>
      </c>
      <c r="AB27">
        <v>780</v>
      </c>
      <c r="AC27">
        <v>1064</v>
      </c>
      <c r="AD27" s="27">
        <f t="shared" si="8"/>
        <v>0.11725499320552762</v>
      </c>
      <c r="AE27" s="27">
        <f t="shared" si="9"/>
        <v>4.1522856046433888E-2</v>
      </c>
      <c r="AF27" s="29">
        <f t="shared" si="10"/>
        <v>2.8238662840148696</v>
      </c>
      <c r="AG27" s="29">
        <f t="shared" si="11"/>
        <v>0.77163637545574693</v>
      </c>
      <c r="AH27" s="29">
        <f t="shared" si="12"/>
        <v>6.2565055762081787</v>
      </c>
      <c r="AI27"/>
      <c r="AJ27" s="51">
        <f t="shared" si="13"/>
        <v>21.865940344788562</v>
      </c>
      <c r="AK27" s="29">
        <f t="shared" si="14"/>
        <v>6.2565055762081787</v>
      </c>
      <c r="AL27" s="58">
        <f t="shared" si="15"/>
        <v>0.77163637545574693</v>
      </c>
    </row>
    <row r="28" spans="1:38" x14ac:dyDescent="0.2">
      <c r="E28"/>
      <c r="F28"/>
      <c r="G28"/>
      <c r="H28"/>
      <c r="I28" s="25"/>
      <c r="J28" s="25"/>
      <c r="K28" s="27"/>
      <c r="L28" s="27"/>
      <c r="M28" s="27"/>
      <c r="N28" s="51"/>
      <c r="O28" s="51"/>
      <c r="P28" s="27"/>
      <c r="Q28" s="58"/>
      <c r="R28" s="156"/>
      <c r="T28" s="153"/>
      <c r="U28" s="153"/>
      <c r="W28" s="1">
        <v>179</v>
      </c>
      <c r="X28" s="66">
        <v>21</v>
      </c>
      <c r="Y28" s="17">
        <v>0.72499999999999998</v>
      </c>
      <c r="Z28">
        <v>612</v>
      </c>
      <c r="AA28">
        <v>3658</v>
      </c>
      <c r="AB28">
        <v>808</v>
      </c>
      <c r="AC28">
        <v>1102</v>
      </c>
      <c r="AD28" s="27">
        <f t="shared" si="8"/>
        <v>0.11879030632064612</v>
      </c>
      <c r="AE28" s="27">
        <f t="shared" si="9"/>
        <v>4.2514440158359972E-2</v>
      </c>
      <c r="AF28" s="29">
        <f t="shared" si="10"/>
        <v>2.7941166784313727</v>
      </c>
      <c r="AG28" s="29">
        <f t="shared" si="11"/>
        <v>0.76848948605715162</v>
      </c>
      <c r="AH28" s="29">
        <f t="shared" si="12"/>
        <v>5.977124183006536</v>
      </c>
      <c r="AI28"/>
      <c r="AJ28" s="51">
        <f t="shared" si="13"/>
        <v>23.762807421638907</v>
      </c>
      <c r="AK28" s="29">
        <f t="shared" si="14"/>
        <v>5.977124183006536</v>
      </c>
      <c r="AL28" s="58">
        <f t="shared" si="15"/>
        <v>0.76848948605715162</v>
      </c>
    </row>
    <row r="29" spans="1:38" x14ac:dyDescent="0.2">
      <c r="E29"/>
      <c r="F29"/>
      <c r="G29"/>
      <c r="H29"/>
      <c r="I29" s="25"/>
      <c r="J29" s="25"/>
      <c r="K29" s="27"/>
      <c r="L29" s="27"/>
      <c r="M29" s="27"/>
      <c r="N29" s="51"/>
      <c r="O29" s="51"/>
      <c r="P29" s="27"/>
      <c r="Q29" s="58"/>
      <c r="R29" s="156"/>
      <c r="T29" s="153"/>
      <c r="U29" s="153"/>
      <c r="W29" s="1">
        <v>179</v>
      </c>
      <c r="X29" s="66">
        <v>21</v>
      </c>
      <c r="Y29" s="17">
        <v>0.75</v>
      </c>
      <c r="Z29">
        <v>692</v>
      </c>
      <c r="AA29">
        <v>3968</v>
      </c>
      <c r="AB29">
        <v>835</v>
      </c>
      <c r="AC29">
        <v>1140</v>
      </c>
      <c r="AD29" s="27">
        <f t="shared" si="8"/>
        <v>0.12040997076087492</v>
      </c>
      <c r="AE29" s="27">
        <f t="shared" si="9"/>
        <v>4.342315415561554E-2</v>
      </c>
      <c r="AF29" s="29">
        <f t="shared" si="10"/>
        <v>2.7729439075144509</v>
      </c>
      <c r="AG29" s="29">
        <f t="shared" si="11"/>
        <v>0.76784790090535315</v>
      </c>
      <c r="AH29" s="29">
        <f t="shared" si="12"/>
        <v>5.7341040462427744</v>
      </c>
      <c r="AI29"/>
      <c r="AJ29" s="51">
        <f t="shared" si="13"/>
        <v>25.776604660760846</v>
      </c>
      <c r="AK29" s="29">
        <f t="shared" si="14"/>
        <v>5.7341040462427744</v>
      </c>
      <c r="AL29" s="58">
        <f t="shared" si="15"/>
        <v>0.76784790090535315</v>
      </c>
    </row>
    <row r="30" spans="1:38" x14ac:dyDescent="0.2">
      <c r="E30"/>
      <c r="F30"/>
      <c r="G30"/>
      <c r="H30"/>
      <c r="I30" s="25"/>
      <c r="J30" s="25"/>
      <c r="K30" s="27"/>
      <c r="L30" s="27"/>
      <c r="M30" s="27"/>
      <c r="N30" s="51"/>
      <c r="O30" s="51"/>
      <c r="P30" s="27"/>
      <c r="Q30" s="58"/>
      <c r="R30" s="156"/>
      <c r="T30" s="153"/>
      <c r="U30" s="153"/>
      <c r="W30" s="1">
        <v>179</v>
      </c>
      <c r="X30" s="66">
        <v>21</v>
      </c>
      <c r="Y30" s="17">
        <v>0.77500000000000002</v>
      </c>
      <c r="Z30">
        <v>779</v>
      </c>
      <c r="AA30">
        <v>4296</v>
      </c>
      <c r="AB30">
        <v>863</v>
      </c>
      <c r="AC30">
        <v>1178</v>
      </c>
      <c r="AD30" s="27">
        <f t="shared" si="8"/>
        <v>0.12208833806504239</v>
      </c>
      <c r="AE30" s="27">
        <f t="shared" si="9"/>
        <v>4.4302824191339442E-2</v>
      </c>
      <c r="AF30" s="29">
        <f t="shared" si="10"/>
        <v>2.755768741463414</v>
      </c>
      <c r="AG30" s="29">
        <f t="shared" si="11"/>
        <v>0.76839185374784968</v>
      </c>
      <c r="AH30" s="29">
        <f t="shared" si="12"/>
        <v>5.514762516046213</v>
      </c>
      <c r="AI30"/>
      <c r="AJ30" s="51">
        <f t="shared" si="13"/>
        <v>27.907332062154385</v>
      </c>
      <c r="AK30" s="29">
        <f t="shared" si="14"/>
        <v>5.514762516046213</v>
      </c>
      <c r="AL30" s="58">
        <f t="shared" si="15"/>
        <v>0.76839185374784968</v>
      </c>
    </row>
    <row r="31" spans="1:38" x14ac:dyDescent="0.2">
      <c r="E31"/>
      <c r="F31"/>
      <c r="G31"/>
      <c r="H31"/>
      <c r="I31" s="25"/>
      <c r="J31" s="25"/>
      <c r="K31" s="27"/>
      <c r="L31" s="27"/>
      <c r="M31" s="27"/>
      <c r="N31" s="51"/>
      <c r="O31" s="51"/>
      <c r="P31" s="27"/>
      <c r="Q31" s="58"/>
      <c r="R31" s="156"/>
      <c r="T31" s="153"/>
      <c r="U31" s="153"/>
      <c r="W31" s="1">
        <v>179</v>
      </c>
      <c r="X31" s="66">
        <v>21</v>
      </c>
      <c r="Y31" s="17">
        <v>0.8</v>
      </c>
      <c r="Z31">
        <v>872</v>
      </c>
      <c r="AA31">
        <v>4643</v>
      </c>
      <c r="AB31">
        <v>891</v>
      </c>
      <c r="AC31">
        <v>1216</v>
      </c>
      <c r="AD31" s="27">
        <f t="shared" si="8"/>
        <v>0.12383175383991561</v>
      </c>
      <c r="AE31" s="27">
        <f t="shared" si="9"/>
        <v>4.5086402736060176E-2</v>
      </c>
      <c r="AF31" s="29">
        <f t="shared" si="10"/>
        <v>2.746543222018349</v>
      </c>
      <c r="AG31" s="29">
        <f t="shared" si="11"/>
        <v>0.77126805035318491</v>
      </c>
      <c r="AH31" s="29">
        <f t="shared" si="12"/>
        <v>5.3245412844036695</v>
      </c>
      <c r="AI31"/>
      <c r="AJ31" s="51">
        <f t="shared" si="13"/>
        <v>30.161485745945718</v>
      </c>
      <c r="AK31" s="29">
        <f t="shared" si="14"/>
        <v>5.3245412844036695</v>
      </c>
      <c r="AL31" s="58">
        <f t="shared" si="15"/>
        <v>0.77126805035318491</v>
      </c>
    </row>
    <row r="32" spans="1:38" x14ac:dyDescent="0.2">
      <c r="E32"/>
      <c r="F32"/>
      <c r="G32"/>
      <c r="H32"/>
      <c r="I32" s="25"/>
      <c r="J32" s="25"/>
      <c r="K32" s="27"/>
      <c r="L32" s="27"/>
      <c r="M32" s="27"/>
      <c r="N32" s="51"/>
      <c r="O32" s="51"/>
      <c r="P32" s="27"/>
      <c r="Q32" s="58"/>
      <c r="R32" s="156"/>
      <c r="T32" s="153"/>
      <c r="U32" s="153"/>
      <c r="W32" s="1"/>
      <c r="X32" s="66"/>
      <c r="Y32" s="17"/>
      <c r="Z32" s="21"/>
      <c r="AB32" s="36"/>
      <c r="AD32" s="27"/>
      <c r="AE32" s="27"/>
      <c r="AG32" s="29"/>
      <c r="AH32" s="29"/>
      <c r="AI32"/>
      <c r="AL32" s="58"/>
    </row>
    <row r="33" spans="1:38" x14ac:dyDescent="0.2">
      <c r="E33"/>
      <c r="F33"/>
      <c r="G33"/>
      <c r="H33"/>
      <c r="I33" s="25"/>
      <c r="J33" s="25"/>
      <c r="K33" s="27"/>
      <c r="L33" s="27"/>
      <c r="M33" s="27"/>
      <c r="N33" s="51"/>
      <c r="O33" s="51"/>
      <c r="P33" s="27"/>
      <c r="Q33" s="58"/>
      <c r="R33" s="156"/>
      <c r="T33" s="153"/>
      <c r="U33" s="153"/>
      <c r="W33" s="1"/>
      <c r="X33" s="66"/>
      <c r="Y33" s="17"/>
      <c r="Z33" s="21"/>
      <c r="AB33" s="36"/>
      <c r="AD33" s="27"/>
      <c r="AE33" s="27"/>
      <c r="AG33" s="29"/>
      <c r="AH33" s="29"/>
      <c r="AI33"/>
      <c r="AL33" s="58"/>
    </row>
    <row r="34" spans="1:38" x14ac:dyDescent="0.2">
      <c r="A34" s="1">
        <v>180</v>
      </c>
      <c r="B34" s="1">
        <v>57</v>
      </c>
      <c r="C34" s="1" t="s">
        <v>92</v>
      </c>
      <c r="D34" s="66">
        <v>22</v>
      </c>
      <c r="E34">
        <v>798</v>
      </c>
      <c r="F34">
        <v>229</v>
      </c>
      <c r="G34">
        <v>2047</v>
      </c>
      <c r="H34">
        <v>0.52500000000000002</v>
      </c>
      <c r="I34" s="25">
        <f>0.1515*(G34/1000)/(E34/1000)^2/($D$4/10)^4</f>
        <v>0.12676884985368198</v>
      </c>
      <c r="J34" s="25">
        <f>0.5*(F34/1000)/(E34/1000)^3/($D$4/10)^5</f>
        <v>4.1894463597448382E-2</v>
      </c>
      <c r="K34" s="27">
        <f>I34/J34</f>
        <v>3.0259093676855895</v>
      </c>
      <c r="L34" s="27">
        <f>0.798*I34^1.5/J34</f>
        <v>0.85973594017074673</v>
      </c>
      <c r="M34" s="27">
        <f>G34/F34</f>
        <v>8.9388646288209603</v>
      </c>
      <c r="N34" s="51"/>
      <c r="O34" s="51">
        <f>G34/(PI()*$D$4^2/4)</f>
        <v>13.297557898331013</v>
      </c>
      <c r="P34" s="27">
        <f>M34</f>
        <v>8.9388646288209603</v>
      </c>
      <c r="Q34" s="58">
        <f>L34</f>
        <v>0.85973594017074673</v>
      </c>
      <c r="R34" s="156">
        <f>E34*(PI()/30)*($D$4/2)</f>
        <v>584.9645520984194</v>
      </c>
      <c r="S34" s="156">
        <f>R34/H34</f>
        <v>1114.2181944731797</v>
      </c>
      <c r="T34" s="153"/>
      <c r="U34" s="153"/>
      <c r="W34" s="1">
        <v>180</v>
      </c>
      <c r="X34" s="66">
        <v>22</v>
      </c>
      <c r="Y34" s="17">
        <v>0.55000000000000004</v>
      </c>
      <c r="Z34">
        <v>266</v>
      </c>
      <c r="AA34">
        <v>2252</v>
      </c>
      <c r="AB34">
        <v>613</v>
      </c>
      <c r="AC34">
        <v>836</v>
      </c>
      <c r="AD34" s="27">
        <f t="shared" ref="AD34:AD44" si="16">0.1515*(AA34/1000)/(AC34/1000)^2/($D$4/10)^4</f>
        <v>0.12707388901404482</v>
      </c>
      <c r="AE34" s="27">
        <f t="shared" ref="AE34:AE44" si="17">0.5*(Z34/1000)/(AC34/1000)^3/($D$4/10)^5</f>
        <v>4.2324577378045819E-2</v>
      </c>
      <c r="AF34" s="29">
        <f t="shared" ref="AF34:AF44" si="18">AD34/AE34</f>
        <v>3.0023663999999988</v>
      </c>
      <c r="AG34" s="29">
        <f t="shared" ref="AG34:AG44" si="19">0.798*AD34^1.5/AE34</f>
        <v>0.85407250952911362</v>
      </c>
      <c r="AH34" s="29">
        <f t="shared" ref="AH34:AH44" si="20">AA34/Z34</f>
        <v>8.4661654135338349</v>
      </c>
      <c r="AI34"/>
      <c r="AJ34" s="51">
        <f t="shared" ref="AJ34:AJ44" si="21">AA34/(PI()*$D$4^2/4)</f>
        <v>14.629262524201973</v>
      </c>
      <c r="AK34" s="29">
        <f t="shared" ref="AK34:AK44" si="22">AH34</f>
        <v>8.4661654135338349</v>
      </c>
      <c r="AL34" s="58">
        <f t="shared" ref="AL34:AL44" si="23">AG34</f>
        <v>0.85407250952911362</v>
      </c>
    </row>
    <row r="35" spans="1:38" x14ac:dyDescent="0.2">
      <c r="A35" s="1">
        <v>180</v>
      </c>
      <c r="B35" s="1">
        <v>57</v>
      </c>
      <c r="C35" s="1" t="s">
        <v>92</v>
      </c>
      <c r="D35" s="66">
        <v>22</v>
      </c>
      <c r="E35">
        <v>905</v>
      </c>
      <c r="F35">
        <v>357</v>
      </c>
      <c r="G35">
        <v>2695</v>
      </c>
      <c r="H35">
        <v>0.59599999999999997</v>
      </c>
      <c r="I35" s="25">
        <f>0.1515*(G35/1000)/(E35/1000)^2/($D$4/10)^4</f>
        <v>0.12976635359738967</v>
      </c>
      <c r="J35" s="25">
        <f>0.5*(F35/1000)/(E35/1000)^3/($D$4/10)^5</f>
        <v>4.477672279664683E-2</v>
      </c>
      <c r="K35" s="27">
        <f>I35/J35</f>
        <v>2.898076176470588</v>
      </c>
      <c r="L35" s="27">
        <f>0.798*I35^1.5/J35</f>
        <v>0.8330934861019974</v>
      </c>
      <c r="M35" s="27">
        <f>G35/F35</f>
        <v>7.5490196078431371</v>
      </c>
      <c r="N35" s="51"/>
      <c r="O35" s="51">
        <f>G35/(PI()*$D$4^2/4)</f>
        <v>17.50704374010849</v>
      </c>
      <c r="P35" s="27">
        <f>M35</f>
        <v>7.5490196078431371</v>
      </c>
      <c r="Q35" s="58">
        <f>L35</f>
        <v>0.8330934861019974</v>
      </c>
      <c r="R35" s="156">
        <f>E35*(PI()/30)*($D$4/2)</f>
        <v>663.39964868304457</v>
      </c>
      <c r="S35" s="156">
        <f>R35/H35</f>
        <v>1113.0866588641688</v>
      </c>
      <c r="T35" s="153"/>
      <c r="U35" s="153"/>
      <c r="W35" s="1">
        <v>180</v>
      </c>
      <c r="X35" s="66">
        <v>22</v>
      </c>
      <c r="Y35" s="17">
        <v>0.57499999999999996</v>
      </c>
      <c r="Z35">
        <v>304</v>
      </c>
      <c r="AA35">
        <v>2449</v>
      </c>
      <c r="AB35">
        <v>641</v>
      </c>
      <c r="AC35">
        <v>874</v>
      </c>
      <c r="AD35" s="27">
        <f t="shared" si="16"/>
        <v>0.12643473713814693</v>
      </c>
      <c r="AE35" s="27">
        <f t="shared" si="17"/>
        <v>4.2332031600364618E-2</v>
      </c>
      <c r="AF35" s="29">
        <f t="shared" si="18"/>
        <v>2.9867391749999994</v>
      </c>
      <c r="AG35" s="29">
        <f t="shared" si="19"/>
        <v>0.84748768219892956</v>
      </c>
      <c r="AH35" s="29">
        <f t="shared" si="20"/>
        <v>8.0559210526315788</v>
      </c>
      <c r="AI35"/>
      <c r="AJ35" s="51">
        <f t="shared" si="21"/>
        <v>15.908998189063336</v>
      </c>
      <c r="AK35" s="29">
        <f t="shared" si="22"/>
        <v>8.0559210526315788</v>
      </c>
      <c r="AL35" s="58">
        <f t="shared" si="23"/>
        <v>0.84748768219892956</v>
      </c>
    </row>
    <row r="36" spans="1:38" x14ac:dyDescent="0.2">
      <c r="A36" s="1">
        <v>180</v>
      </c>
      <c r="B36" s="1">
        <v>57</v>
      </c>
      <c r="C36" s="1" t="s">
        <v>92</v>
      </c>
      <c r="D36" s="66">
        <v>22</v>
      </c>
      <c r="E36">
        <v>1000</v>
      </c>
      <c r="F36">
        <v>492</v>
      </c>
      <c r="G36">
        <v>3262</v>
      </c>
      <c r="H36">
        <v>0.65800000000000003</v>
      </c>
      <c r="I36" s="25">
        <f>0.1515*(G36/1000)/(E36/1000)^2/($D$4/10)^4</f>
        <v>0.12864249271137029</v>
      </c>
      <c r="J36" s="25">
        <f>0.5*(F36/1000)/(E36/1000)^3/($D$4/10)^5</f>
        <v>4.5739870292140196E-2</v>
      </c>
      <c r="K36" s="27">
        <f>I36/J36</f>
        <v>2.8124804878048777</v>
      </c>
      <c r="L36" s="27">
        <f>0.798*I36^1.5/J36</f>
        <v>0.80497915214568405</v>
      </c>
      <c r="M36" s="27">
        <f>G36/F36</f>
        <v>6.6300813008130079</v>
      </c>
      <c r="N36" s="51"/>
      <c r="O36" s="51">
        <f>G36/(PI()*$D$4^2/4)</f>
        <v>21.19034385166378</v>
      </c>
      <c r="P36" s="27">
        <f>M36</f>
        <v>6.6300813008130079</v>
      </c>
      <c r="Q36" s="58">
        <f>L36</f>
        <v>0.80497915214568405</v>
      </c>
      <c r="R36" s="156">
        <f>E36*(PI()/30)*($D$4/2)</f>
        <v>733.03828583761833</v>
      </c>
      <c r="S36" s="156">
        <f>R36/H36</f>
        <v>1114.0399480814867</v>
      </c>
      <c r="T36" s="153"/>
      <c r="U36" s="153"/>
      <c r="W36" s="1">
        <v>180</v>
      </c>
      <c r="X36" s="66">
        <v>22</v>
      </c>
      <c r="Y36" s="17">
        <v>0.6</v>
      </c>
      <c r="Z36">
        <v>350</v>
      </c>
      <c r="AA36">
        <v>2670</v>
      </c>
      <c r="AB36">
        <v>668</v>
      </c>
      <c r="AC36">
        <v>912</v>
      </c>
      <c r="AD36" s="27">
        <f t="shared" si="16"/>
        <v>0.1265966095685547</v>
      </c>
      <c r="AE36" s="27">
        <f t="shared" si="17"/>
        <v>4.2895660095470092E-2</v>
      </c>
      <c r="AF36" s="29">
        <f t="shared" si="18"/>
        <v>2.9512684800000009</v>
      </c>
      <c r="AG36" s="29">
        <f t="shared" si="19"/>
        <v>0.83795876552698767</v>
      </c>
      <c r="AH36" s="29">
        <f t="shared" si="20"/>
        <v>7.628571428571429</v>
      </c>
      <c r="AI36"/>
      <c r="AJ36" s="51">
        <f t="shared" si="21"/>
        <v>17.344640736953494</v>
      </c>
      <c r="AK36" s="29">
        <f t="shared" si="22"/>
        <v>7.628571428571429</v>
      </c>
      <c r="AL36" s="58">
        <f t="shared" si="23"/>
        <v>0.83795876552698767</v>
      </c>
    </row>
    <row r="37" spans="1:38" x14ac:dyDescent="0.2">
      <c r="A37" s="1">
        <v>180</v>
      </c>
      <c r="B37" s="1">
        <v>57</v>
      </c>
      <c r="C37" s="1" t="s">
        <v>92</v>
      </c>
      <c r="D37" s="66">
        <v>22</v>
      </c>
      <c r="E37">
        <v>1104</v>
      </c>
      <c r="F37">
        <v>705</v>
      </c>
      <c r="G37">
        <v>4093</v>
      </c>
      <c r="H37">
        <v>0.72599999999999998</v>
      </c>
      <c r="I37" s="25">
        <f>0.1515*(G37/1000)/(E37/1000)^2/($D$4/10)^4</f>
        <v>0.13243540011897087</v>
      </c>
      <c r="J37" s="25">
        <f>0.5*(F37/1000)/(E37/1000)^3/($D$4/10)^5</f>
        <v>4.8709281423840768E-2</v>
      </c>
      <c r="K37" s="27">
        <f>I37/J37</f>
        <v>2.7188945565957443</v>
      </c>
      <c r="L37" s="27">
        <f>0.798*I37^1.5/J37</f>
        <v>0.78958211154259195</v>
      </c>
      <c r="M37" s="27">
        <f>G37/F37</f>
        <v>5.8056737588652485</v>
      </c>
      <c r="N37" s="51"/>
      <c r="O37" s="51">
        <f>G37/(PI()*$D$4^2/4)</f>
        <v>26.588619676535824</v>
      </c>
      <c r="P37" s="27">
        <f>M37</f>
        <v>5.8056737588652485</v>
      </c>
      <c r="Q37" s="58">
        <f>L37</f>
        <v>0.78958211154259195</v>
      </c>
      <c r="R37" s="156">
        <f>E37*(PI()/30)*($D$4/2)</f>
        <v>809.27426756473074</v>
      </c>
      <c r="S37" s="156">
        <f>R37/H37</f>
        <v>1114.702847885304</v>
      </c>
      <c r="T37" s="153"/>
      <c r="U37" s="153"/>
      <c r="W37" s="1">
        <v>180</v>
      </c>
      <c r="X37" s="66">
        <v>22</v>
      </c>
      <c r="Y37" s="17">
        <v>0.625</v>
      </c>
      <c r="Z37">
        <v>406</v>
      </c>
      <c r="AA37">
        <v>2914</v>
      </c>
      <c r="AB37">
        <v>696</v>
      </c>
      <c r="AC37">
        <v>950</v>
      </c>
      <c r="AD37" s="27">
        <f t="shared" si="16"/>
        <v>0.12733354407962522</v>
      </c>
      <c r="AE37" s="27">
        <f t="shared" si="17"/>
        <v>4.4023548287061974E-2</v>
      </c>
      <c r="AF37" s="29">
        <f t="shared" si="18"/>
        <v>2.8923962068965512</v>
      </c>
      <c r="AG37" s="29">
        <f t="shared" si="19"/>
        <v>0.82362986940515914</v>
      </c>
      <c r="AH37" s="29">
        <f t="shared" si="20"/>
        <v>7.1773399014778327</v>
      </c>
      <c r="AI37"/>
      <c r="AJ37" s="51">
        <f t="shared" si="21"/>
        <v>18.929694047746246</v>
      </c>
      <c r="AK37" s="29">
        <f t="shared" si="22"/>
        <v>7.1773399014778327</v>
      </c>
      <c r="AL37" s="58">
        <f t="shared" si="23"/>
        <v>0.82362986940515914</v>
      </c>
    </row>
    <row r="38" spans="1:38" x14ac:dyDescent="0.2">
      <c r="A38" s="1">
        <v>180</v>
      </c>
      <c r="B38" s="1">
        <v>57</v>
      </c>
      <c r="C38" s="1" t="s">
        <v>92</v>
      </c>
      <c r="D38" s="66">
        <v>22</v>
      </c>
      <c r="E38">
        <v>1234</v>
      </c>
      <c r="F38">
        <v>1100</v>
      </c>
      <c r="G38">
        <v>5491</v>
      </c>
      <c r="H38">
        <v>0.81200000000000006</v>
      </c>
      <c r="I38" s="25">
        <f>0.1515*(G38/1000)/(E38/1000)^2/($D$4/10)^4</f>
        <v>0.14220720949889881</v>
      </c>
      <c r="J38" s="25">
        <f>0.5*(F38/1000)/(E38/1000)^3/($D$4/10)^5</f>
        <v>5.4422317542230154E-2</v>
      </c>
      <c r="K38" s="27">
        <f>I38/J38</f>
        <v>2.6130311225454541</v>
      </c>
      <c r="L38" s="27">
        <f>0.798*I38^1.5/J38</f>
        <v>0.78633622094389366</v>
      </c>
      <c r="M38" s="27">
        <f>G38/F38</f>
        <v>4.9918181818181822</v>
      </c>
      <c r="N38" s="51"/>
      <c r="O38" s="51">
        <f>G38/(PI()*$D$4^2/4)</f>
        <v>35.670195612963155</v>
      </c>
      <c r="P38" s="27">
        <f>M38</f>
        <v>4.9918181818181822</v>
      </c>
      <c r="Q38" s="58">
        <f>L38</f>
        <v>0.78633622094389366</v>
      </c>
      <c r="R38" s="156">
        <f>E38*(PI()/30)*($D$4/2)</f>
        <v>904.56924472362107</v>
      </c>
      <c r="S38" s="156">
        <f>R38/H38</f>
        <v>1114.0015329108633</v>
      </c>
      <c r="T38" s="153"/>
      <c r="U38" s="153"/>
      <c r="W38" s="1">
        <v>180</v>
      </c>
      <c r="X38" s="66">
        <v>22</v>
      </c>
      <c r="Y38" s="17">
        <v>0.65</v>
      </c>
      <c r="Z38">
        <v>470</v>
      </c>
      <c r="AA38">
        <v>3181</v>
      </c>
      <c r="AB38">
        <v>724</v>
      </c>
      <c r="AC38">
        <v>988</v>
      </c>
      <c r="AD38" s="27">
        <f t="shared" si="16"/>
        <v>0.12851394935046526</v>
      </c>
      <c r="AE38" s="27">
        <f t="shared" si="17"/>
        <v>4.5306117827084977E-2</v>
      </c>
      <c r="AF38" s="29">
        <f t="shared" si="18"/>
        <v>2.8365694417021281</v>
      </c>
      <c r="AG38" s="29">
        <f t="shared" si="19"/>
        <v>0.81146808986145702</v>
      </c>
      <c r="AH38" s="29">
        <f t="shared" si="20"/>
        <v>6.768085106382979</v>
      </c>
      <c r="AI38"/>
      <c r="AJ38" s="51">
        <f t="shared" si="21"/>
        <v>20.664158121441595</v>
      </c>
      <c r="AK38" s="29">
        <f t="shared" si="22"/>
        <v>6.768085106382979</v>
      </c>
      <c r="AL38" s="58">
        <f t="shared" si="23"/>
        <v>0.81146808986145702</v>
      </c>
    </row>
    <row r="39" spans="1:38" x14ac:dyDescent="0.2">
      <c r="E39"/>
      <c r="F39"/>
      <c r="G39"/>
      <c r="H39"/>
      <c r="I39" s="25"/>
      <c r="J39" s="25"/>
      <c r="K39" s="27"/>
      <c r="L39" s="27"/>
      <c r="M39" s="27"/>
      <c r="N39" s="51"/>
      <c r="O39" s="51"/>
      <c r="P39" s="27"/>
      <c r="Q39" s="58"/>
      <c r="R39" s="156"/>
      <c r="T39" s="153"/>
      <c r="U39" s="153"/>
      <c r="W39" s="1">
        <v>180</v>
      </c>
      <c r="X39" s="66">
        <v>22</v>
      </c>
      <c r="Y39" s="17">
        <v>0.67500000000000004</v>
      </c>
      <c r="Z39">
        <v>542</v>
      </c>
      <c r="AA39">
        <v>3471</v>
      </c>
      <c r="AB39">
        <v>752</v>
      </c>
      <c r="AC39">
        <v>1026</v>
      </c>
      <c r="AD39" s="27">
        <f t="shared" si="16"/>
        <v>0.13003503600128086</v>
      </c>
      <c r="AE39" s="27">
        <f t="shared" si="17"/>
        <v>4.6653800741263317E-2</v>
      </c>
      <c r="AF39" s="29">
        <f t="shared" si="18"/>
        <v>2.7872334929889293</v>
      </c>
      <c r="AG39" s="29">
        <f t="shared" si="19"/>
        <v>0.8020592181247751</v>
      </c>
      <c r="AH39" s="29">
        <f t="shared" si="20"/>
        <v>6.4040590405904059</v>
      </c>
      <c r="AI39"/>
      <c r="AJ39" s="51">
        <f t="shared" si="21"/>
        <v>22.548032958039542</v>
      </c>
      <c r="AK39" s="29">
        <f t="shared" si="22"/>
        <v>6.4040590405904059</v>
      </c>
      <c r="AL39" s="58">
        <f t="shared" si="23"/>
        <v>0.8020592181247751</v>
      </c>
    </row>
    <row r="40" spans="1:38" x14ac:dyDescent="0.2">
      <c r="E40"/>
      <c r="F40"/>
      <c r="G40"/>
      <c r="H40"/>
      <c r="I40" s="25"/>
      <c r="J40" s="25"/>
      <c r="K40" s="27"/>
      <c r="L40" s="27"/>
      <c r="M40" s="27"/>
      <c r="N40" s="51"/>
      <c r="O40" s="51"/>
      <c r="P40" s="27"/>
      <c r="Q40" s="58"/>
      <c r="R40" s="156"/>
      <c r="T40" s="153"/>
      <c r="U40" s="153"/>
      <c r="W40" s="1">
        <v>180</v>
      </c>
      <c r="X40" s="66">
        <v>22</v>
      </c>
      <c r="Y40" s="17">
        <v>0.7</v>
      </c>
      <c r="Z40">
        <v>623</v>
      </c>
      <c r="AA40">
        <v>3784</v>
      </c>
      <c r="AB40">
        <v>780</v>
      </c>
      <c r="AC40">
        <v>1064</v>
      </c>
      <c r="AD40" s="27">
        <f t="shared" si="16"/>
        <v>0.13181607079314217</v>
      </c>
      <c r="AE40" s="27">
        <f t="shared" si="17"/>
        <v>4.8083158581651131E-2</v>
      </c>
      <c r="AF40" s="29">
        <f t="shared" si="18"/>
        <v>2.7414187146067417</v>
      </c>
      <c r="AG40" s="29">
        <f t="shared" si="19"/>
        <v>0.79425955025362704</v>
      </c>
      <c r="AH40" s="29">
        <f t="shared" si="20"/>
        <v>6.0738362760834672</v>
      </c>
      <c r="AI40"/>
      <c r="AJ40" s="51">
        <f t="shared" si="21"/>
        <v>24.581318557540083</v>
      </c>
      <c r="AK40" s="29">
        <f t="shared" si="22"/>
        <v>6.0738362760834672</v>
      </c>
      <c r="AL40" s="58">
        <f t="shared" si="23"/>
        <v>0.79425955025362704</v>
      </c>
    </row>
    <row r="41" spans="1:38" x14ac:dyDescent="0.2">
      <c r="E41"/>
      <c r="F41"/>
      <c r="G41"/>
      <c r="H41"/>
      <c r="I41" s="25"/>
      <c r="J41" s="25"/>
      <c r="K41" s="27"/>
      <c r="L41" s="27"/>
      <c r="M41" s="27"/>
      <c r="N41" s="51"/>
      <c r="O41" s="51"/>
      <c r="P41" s="27"/>
      <c r="Q41" s="58"/>
      <c r="R41" s="156"/>
      <c r="T41" s="153"/>
      <c r="U41" s="153"/>
      <c r="W41" s="1">
        <v>180</v>
      </c>
      <c r="X41" s="66">
        <v>22</v>
      </c>
      <c r="Y41" s="17">
        <v>0.72499999999999998</v>
      </c>
      <c r="Z41">
        <v>713</v>
      </c>
      <c r="AA41">
        <v>4120</v>
      </c>
      <c r="AB41">
        <v>808</v>
      </c>
      <c r="AC41">
        <v>1102</v>
      </c>
      <c r="AD41" s="27">
        <f t="shared" si="16"/>
        <v>0.13379334664873208</v>
      </c>
      <c r="AE41" s="27">
        <f t="shared" si="17"/>
        <v>4.9530712145278842E-2</v>
      </c>
      <c r="AF41" s="29">
        <f t="shared" si="18"/>
        <v>2.701219927068724</v>
      </c>
      <c r="AG41" s="29">
        <f t="shared" si="19"/>
        <v>0.78846077905079548</v>
      </c>
      <c r="AH41" s="29">
        <f t="shared" si="20"/>
        <v>5.778401122019635</v>
      </c>
      <c r="AI41"/>
      <c r="AJ41" s="51">
        <f t="shared" si="21"/>
        <v>26.764014919943218</v>
      </c>
      <c r="AK41" s="29">
        <f t="shared" si="22"/>
        <v>5.778401122019635</v>
      </c>
      <c r="AL41" s="58">
        <f t="shared" si="23"/>
        <v>0.78846077905079548</v>
      </c>
    </row>
    <row r="42" spans="1:38" x14ac:dyDescent="0.2">
      <c r="E42"/>
      <c r="F42"/>
      <c r="G42"/>
      <c r="H42"/>
      <c r="I42" s="25"/>
      <c r="J42" s="25"/>
      <c r="K42" s="27"/>
      <c r="L42" s="27"/>
      <c r="M42" s="27"/>
      <c r="N42" s="51"/>
      <c r="O42" s="51"/>
      <c r="P42" s="27"/>
      <c r="Q42" s="58"/>
      <c r="R42" s="156"/>
      <c r="T42" s="153"/>
      <c r="U42" s="153"/>
      <c r="W42" s="1">
        <v>180</v>
      </c>
      <c r="X42" s="66">
        <v>22</v>
      </c>
      <c r="Y42" s="17">
        <v>0.75</v>
      </c>
      <c r="Z42">
        <v>812</v>
      </c>
      <c r="AA42">
        <v>4479</v>
      </c>
      <c r="AB42">
        <v>835</v>
      </c>
      <c r="AC42">
        <v>1140</v>
      </c>
      <c r="AD42" s="27">
        <f t="shared" si="16"/>
        <v>0.13591639592690494</v>
      </c>
      <c r="AE42" s="27">
        <f t="shared" si="17"/>
        <v>5.0953180887803214E-2</v>
      </c>
      <c r="AF42" s="29">
        <f t="shared" si="18"/>
        <v>2.6674761724137928</v>
      </c>
      <c r="AG42" s="29">
        <f t="shared" si="19"/>
        <v>0.78476452921228512</v>
      </c>
      <c r="AH42" s="29">
        <f t="shared" si="20"/>
        <v>5.5160098522167491</v>
      </c>
      <c r="AI42"/>
      <c r="AJ42" s="51">
        <f t="shared" si="21"/>
        <v>29.096122045248951</v>
      </c>
      <c r="AK42" s="29">
        <f t="shared" si="22"/>
        <v>5.5160098522167491</v>
      </c>
      <c r="AL42" s="58">
        <f t="shared" si="23"/>
        <v>0.78476452921228512</v>
      </c>
    </row>
    <row r="43" spans="1:38" x14ac:dyDescent="0.2">
      <c r="E43"/>
      <c r="F43"/>
      <c r="G43"/>
      <c r="H43"/>
      <c r="I43" s="25"/>
      <c r="J43" s="25"/>
      <c r="K43" s="27"/>
      <c r="L43" s="27"/>
      <c r="M43" s="27"/>
      <c r="N43" s="51"/>
      <c r="O43" s="51"/>
      <c r="P43" s="27"/>
      <c r="Q43" s="58"/>
      <c r="R43" s="156"/>
      <c r="T43" s="153"/>
      <c r="U43" s="153"/>
      <c r="W43" s="1">
        <v>180</v>
      </c>
      <c r="X43" s="66">
        <v>22</v>
      </c>
      <c r="Y43" s="17">
        <v>0.77500000000000002</v>
      </c>
      <c r="Z43">
        <v>919</v>
      </c>
      <c r="AA43">
        <v>4861</v>
      </c>
      <c r="AB43">
        <v>863</v>
      </c>
      <c r="AC43">
        <v>1178</v>
      </c>
      <c r="AD43" s="27">
        <f t="shared" si="16"/>
        <v>0.13814511437015156</v>
      </c>
      <c r="AE43" s="27">
        <f t="shared" si="17"/>
        <v>5.2264820836766306E-2</v>
      </c>
      <c r="AF43" s="29">
        <f t="shared" si="18"/>
        <v>2.6431758907508156</v>
      </c>
      <c r="AG43" s="29">
        <f t="shared" si="19"/>
        <v>0.78396508432653833</v>
      </c>
      <c r="AH43" s="29">
        <f t="shared" si="20"/>
        <v>5.2894450489662681</v>
      </c>
      <c r="AI43"/>
      <c r="AJ43" s="51">
        <f t="shared" si="21"/>
        <v>31.577639933457277</v>
      </c>
      <c r="AK43" s="29">
        <f t="shared" si="22"/>
        <v>5.2894450489662681</v>
      </c>
      <c r="AL43" s="58">
        <f t="shared" si="23"/>
        <v>0.78396508432653833</v>
      </c>
    </row>
    <row r="44" spans="1:38" x14ac:dyDescent="0.2">
      <c r="E44"/>
      <c r="F44"/>
      <c r="G44"/>
      <c r="H44"/>
      <c r="I44" s="25"/>
      <c r="J44" s="25"/>
      <c r="K44" s="27"/>
      <c r="L44" s="27"/>
      <c r="M44" s="27"/>
      <c r="N44" s="51"/>
      <c r="O44" s="51"/>
      <c r="P44" s="27"/>
      <c r="Q44" s="58"/>
      <c r="R44" s="156"/>
      <c r="T44" s="153"/>
      <c r="U44" s="153"/>
      <c r="W44" s="1">
        <v>180</v>
      </c>
      <c r="X44" s="66">
        <v>22</v>
      </c>
      <c r="Y44" s="17">
        <v>0.8</v>
      </c>
      <c r="Z44">
        <v>1035</v>
      </c>
      <c r="AA44">
        <v>5266</v>
      </c>
      <c r="AB44">
        <v>891</v>
      </c>
      <c r="AC44">
        <v>1216</v>
      </c>
      <c r="AD44" s="27">
        <f t="shared" si="16"/>
        <v>0.14044755884578841</v>
      </c>
      <c r="AE44" s="27">
        <f t="shared" si="17"/>
        <v>5.351425095392464E-2</v>
      </c>
      <c r="AF44" s="29">
        <f t="shared" si="18"/>
        <v>2.6244889228985504</v>
      </c>
      <c r="AG44" s="29">
        <f t="shared" si="19"/>
        <v>0.78488265712012362</v>
      </c>
      <c r="AH44" s="29">
        <f t="shared" si="20"/>
        <v>5.0879227053140097</v>
      </c>
      <c r="AI44"/>
      <c r="AJ44" s="51">
        <f t="shared" si="21"/>
        <v>34.208568584568198</v>
      </c>
      <c r="AK44" s="29">
        <f t="shared" si="22"/>
        <v>5.0879227053140097</v>
      </c>
      <c r="AL44" s="58">
        <f t="shared" si="23"/>
        <v>0.78488265712012362</v>
      </c>
    </row>
    <row r="45" spans="1:38" x14ac:dyDescent="0.2">
      <c r="E45"/>
      <c r="F45"/>
      <c r="G45"/>
      <c r="H45"/>
      <c r="I45" s="25"/>
      <c r="J45" s="25"/>
      <c r="K45" s="27"/>
      <c r="L45" s="27"/>
      <c r="M45" s="27"/>
      <c r="N45" s="51"/>
      <c r="O45" s="51"/>
      <c r="P45" s="27"/>
      <c r="Q45" s="58"/>
      <c r="R45" s="156"/>
      <c r="T45" s="153"/>
      <c r="U45" s="153"/>
      <c r="W45" s="1"/>
      <c r="X45" s="66"/>
      <c r="Y45" s="17"/>
      <c r="Z45" s="21"/>
      <c r="AB45" s="36"/>
      <c r="AD45" s="27"/>
      <c r="AE45" s="27"/>
      <c r="AG45" s="29"/>
      <c r="AH45" s="29"/>
      <c r="AI45"/>
      <c r="AL45" s="58"/>
    </row>
    <row r="46" spans="1:38" x14ac:dyDescent="0.2">
      <c r="E46"/>
      <c r="F46"/>
      <c r="G46"/>
      <c r="H46"/>
      <c r="I46" s="25"/>
      <c r="J46" s="25"/>
      <c r="K46" s="27"/>
      <c r="L46" s="27"/>
      <c r="M46" s="27"/>
      <c r="N46" s="51"/>
      <c r="O46" s="51"/>
      <c r="P46" s="27"/>
      <c r="Q46" s="58"/>
      <c r="R46" s="156"/>
      <c r="T46" s="153"/>
      <c r="U46" s="153"/>
      <c r="W46" s="1"/>
      <c r="X46" s="66"/>
      <c r="Y46" s="17"/>
      <c r="Z46" s="21"/>
      <c r="AB46" s="36"/>
      <c r="AD46" s="27"/>
      <c r="AE46" s="27"/>
      <c r="AG46" s="29"/>
      <c r="AH46" s="29"/>
      <c r="AI46"/>
      <c r="AL46" s="58"/>
    </row>
    <row r="47" spans="1:38" x14ac:dyDescent="0.2">
      <c r="A47" s="1">
        <v>181</v>
      </c>
      <c r="B47" s="1">
        <v>58</v>
      </c>
      <c r="C47" s="1" t="s">
        <v>92</v>
      </c>
      <c r="D47" s="66">
        <v>23</v>
      </c>
      <c r="E47">
        <v>799</v>
      </c>
      <c r="F47">
        <v>260</v>
      </c>
      <c r="G47">
        <v>2168</v>
      </c>
      <c r="H47">
        <v>0.52600000000000002</v>
      </c>
      <c r="I47" s="25">
        <f>0.1515*(G47/1000)/(E47/1000)^2/($D$4/10)^4</f>
        <v>0.13392640443955511</v>
      </c>
      <c r="J47" s="25">
        <f>0.5*(F47/1000)/(E47/1000)^3/($D$4/10)^5</f>
        <v>4.7387395091519686E-2</v>
      </c>
      <c r="K47" s="27">
        <f>I47/J47</f>
        <v>2.8262031323076924</v>
      </c>
      <c r="L47" s="27">
        <f>0.798*I47^1.5/J47</f>
        <v>0.825352306756301</v>
      </c>
      <c r="M47" s="27">
        <f>G47/F47</f>
        <v>8.338461538461539</v>
      </c>
      <c r="N47" s="51"/>
      <c r="O47" s="51">
        <f>G47/(PI()*$D$4^2/4)</f>
        <v>14.083588433601189</v>
      </c>
      <c r="P47" s="27">
        <f>M47</f>
        <v>8.338461538461539</v>
      </c>
      <c r="Q47" s="58">
        <f>L47</f>
        <v>0.825352306756301</v>
      </c>
      <c r="R47" s="156">
        <f>E47*(PI()/30)*($D$4/2)</f>
        <v>585.69759038425707</v>
      </c>
      <c r="S47" s="156">
        <f>R47/H47</f>
        <v>1113.4935178407929</v>
      </c>
      <c r="T47" s="153"/>
      <c r="U47" s="153"/>
      <c r="W47" s="1">
        <v>181</v>
      </c>
      <c r="X47" s="66">
        <v>23</v>
      </c>
      <c r="Y47" s="17">
        <v>0.55000000000000004</v>
      </c>
      <c r="Z47">
        <v>297</v>
      </c>
      <c r="AA47">
        <v>2371</v>
      </c>
      <c r="AB47">
        <v>613</v>
      </c>
      <c r="AC47">
        <v>836</v>
      </c>
      <c r="AD47" s="27">
        <f t="shared" ref="AD47:AD57" si="24">0.1515*(AA47/1000)/(AC47/1000)^2/($D$4/10)^4</f>
        <v>0.13378871707473369</v>
      </c>
      <c r="AE47" s="27">
        <f t="shared" ref="AE47:AE57" si="25">0.5*(Z47/1000)/(AC47/1000)^3/($D$4/10)^5</f>
        <v>4.7257140907066196E-2</v>
      </c>
      <c r="AF47" s="29">
        <f t="shared" ref="AF47:AF57" si="26">AD47/AE47</f>
        <v>2.831079377777777</v>
      </c>
      <c r="AG47" s="29">
        <f t="shared" ref="AG47:AG57" si="27">0.798*AD47^1.5/AE47</f>
        <v>0.82635123833348467</v>
      </c>
      <c r="AH47" s="29">
        <f t="shared" ref="AH47:AH57" si="28">AA47/Z47</f>
        <v>7.9831649831649836</v>
      </c>
      <c r="AI47"/>
      <c r="AJ47" s="51">
        <f t="shared" ref="AJ47:AJ57" si="29">AA47/(PI()*$D$4^2/4)</f>
        <v>15.40230081921975</v>
      </c>
      <c r="AK47" s="29">
        <f t="shared" ref="AK47:AK57" si="30">AH47</f>
        <v>7.9831649831649836</v>
      </c>
      <c r="AL47" s="58">
        <f t="shared" ref="AL47:AL57" si="31">AG47</f>
        <v>0.82635123833348467</v>
      </c>
    </row>
    <row r="48" spans="1:38" x14ac:dyDescent="0.2">
      <c r="A48" s="1">
        <v>181</v>
      </c>
      <c r="B48" s="1">
        <v>58</v>
      </c>
      <c r="C48" s="1" t="s">
        <v>92</v>
      </c>
      <c r="D48" s="66">
        <v>23</v>
      </c>
      <c r="E48">
        <v>899</v>
      </c>
      <c r="F48">
        <v>382</v>
      </c>
      <c r="G48">
        <v>2776</v>
      </c>
      <c r="H48">
        <v>0.59199999999999997</v>
      </c>
      <c r="I48" s="25">
        <f>0.1515*(G48/1000)/(E48/1000)^2/($D$4/10)^4</f>
        <v>0.13545672412148932</v>
      </c>
      <c r="J48" s="25">
        <f>0.5*(F48/1000)/(E48/1000)^3/($D$4/10)^5</f>
        <v>4.887807727501374E-2</v>
      </c>
      <c r="K48" s="27">
        <f>I48/J48</f>
        <v>2.7713185884816753</v>
      </c>
      <c r="L48" s="27">
        <f>0.798*I48^1.5/J48</f>
        <v>0.81393482455435118</v>
      </c>
      <c r="M48" s="27">
        <f>G48/F48</f>
        <v>7.2670157068062826</v>
      </c>
      <c r="N48" s="51"/>
      <c r="O48" s="51">
        <f>G48/(PI()*$D$4^2/4)</f>
        <v>18.033229470330674</v>
      </c>
      <c r="P48" s="27">
        <f>M48</f>
        <v>7.2670157068062826</v>
      </c>
      <c r="Q48" s="58">
        <f>L48</f>
        <v>0.81393482455435118</v>
      </c>
      <c r="R48" s="156">
        <f>E48*(PI()/30)*($D$4/2)</f>
        <v>659.00141896801892</v>
      </c>
      <c r="S48" s="156">
        <f>R48/H48</f>
        <v>1113.1780725811132</v>
      </c>
      <c r="T48" s="153"/>
      <c r="U48" s="153"/>
      <c r="W48" s="1">
        <v>181</v>
      </c>
      <c r="X48" s="66">
        <v>23</v>
      </c>
      <c r="Y48" s="17">
        <v>0.57499999999999996</v>
      </c>
      <c r="Z48">
        <v>340</v>
      </c>
      <c r="AA48">
        <v>2595</v>
      </c>
      <c r="AB48">
        <v>641</v>
      </c>
      <c r="AC48">
        <v>874</v>
      </c>
      <c r="AD48" s="27">
        <f t="shared" si="24"/>
        <v>0.13397229190424309</v>
      </c>
      <c r="AE48" s="27">
        <f t="shared" si="25"/>
        <v>4.7345035342513067E-2</v>
      </c>
      <c r="AF48" s="29">
        <f t="shared" si="26"/>
        <v>2.8297009588235289</v>
      </c>
      <c r="AG48" s="29">
        <f t="shared" si="27"/>
        <v>0.826515355997825</v>
      </c>
      <c r="AH48" s="29">
        <f t="shared" si="28"/>
        <v>7.632352941176471</v>
      </c>
      <c r="AI48"/>
      <c r="AJ48" s="51">
        <f t="shared" si="29"/>
        <v>16.857431727488507</v>
      </c>
      <c r="AK48" s="29">
        <f t="shared" si="30"/>
        <v>7.632352941176471</v>
      </c>
      <c r="AL48" s="58">
        <f t="shared" si="31"/>
        <v>0.826515355997825</v>
      </c>
    </row>
    <row r="49" spans="1:38" x14ac:dyDescent="0.2">
      <c r="A49" s="1">
        <v>181</v>
      </c>
      <c r="B49" s="1">
        <v>58</v>
      </c>
      <c r="C49" s="1" t="s">
        <v>92</v>
      </c>
      <c r="D49" s="66">
        <v>23</v>
      </c>
      <c r="E49">
        <v>998</v>
      </c>
      <c r="F49">
        <v>561</v>
      </c>
      <c r="G49">
        <v>3526</v>
      </c>
      <c r="H49">
        <v>0.65700000000000003</v>
      </c>
      <c r="I49" s="25">
        <f>0.1515*(G49/1000)/(E49/1000)^2/($D$4/10)^4</f>
        <v>0.13961166790006405</v>
      </c>
      <c r="J49" s="25">
        <f>0.5*(F49/1000)/(E49/1000)^3/($D$4/10)^5</f>
        <v>5.2468791743676212E-2</v>
      </c>
      <c r="K49" s="27">
        <f>I49/J49</f>
        <v>2.6608515893048121</v>
      </c>
      <c r="L49" s="27">
        <f>0.798*I49^1.5/J49</f>
        <v>0.7933857599324502</v>
      </c>
      <c r="M49" s="27">
        <f>G49/F49</f>
        <v>6.285204991087344</v>
      </c>
      <c r="N49" s="51"/>
      <c r="O49" s="51">
        <f>G49/(PI()*$D$4^2/4)</f>
        <v>22.90531956498053</v>
      </c>
      <c r="P49" s="27">
        <f>M49</f>
        <v>6.285204991087344</v>
      </c>
      <c r="Q49" s="58">
        <f>L49</f>
        <v>0.7933857599324502</v>
      </c>
      <c r="R49" s="156">
        <f>E49*(PI()/30)*($D$4/2)</f>
        <v>731.57220926594312</v>
      </c>
      <c r="S49" s="156">
        <f>R49/H49</f>
        <v>1113.5041236924553</v>
      </c>
      <c r="T49" s="153"/>
      <c r="U49" s="153"/>
      <c r="W49" s="1">
        <v>181</v>
      </c>
      <c r="X49" s="66">
        <v>23</v>
      </c>
      <c r="Y49" s="17">
        <v>0.6</v>
      </c>
      <c r="Z49">
        <v>393</v>
      </c>
      <c r="AA49">
        <v>2846</v>
      </c>
      <c r="AB49">
        <v>668</v>
      </c>
      <c r="AC49">
        <v>912</v>
      </c>
      <c r="AD49" s="27">
        <f t="shared" si="24"/>
        <v>0.13494155461876653</v>
      </c>
      <c r="AE49" s="27">
        <f t="shared" si="25"/>
        <v>4.816569833577071E-2</v>
      </c>
      <c r="AF49" s="29">
        <f t="shared" si="26"/>
        <v>2.8016110900763356</v>
      </c>
      <c r="AG49" s="29">
        <f t="shared" si="27"/>
        <v>0.82126552764784988</v>
      </c>
      <c r="AH49" s="29">
        <f t="shared" si="28"/>
        <v>7.2417302798982188</v>
      </c>
      <c r="AI49"/>
      <c r="AJ49" s="51">
        <f t="shared" si="29"/>
        <v>18.487957879164661</v>
      </c>
      <c r="AK49" s="29">
        <f t="shared" si="30"/>
        <v>7.2417302798982188</v>
      </c>
      <c r="AL49" s="58">
        <f t="shared" si="31"/>
        <v>0.82126552764784988</v>
      </c>
    </row>
    <row r="50" spans="1:38" x14ac:dyDescent="0.2">
      <c r="A50" s="1">
        <v>181</v>
      </c>
      <c r="B50" s="1">
        <v>58</v>
      </c>
      <c r="C50" s="1" t="s">
        <v>92</v>
      </c>
      <c r="D50" s="66">
        <v>23</v>
      </c>
      <c r="E50">
        <v>1105</v>
      </c>
      <c r="F50">
        <v>816</v>
      </c>
      <c r="G50">
        <v>4498</v>
      </c>
      <c r="H50">
        <v>0.72699999999999998</v>
      </c>
      <c r="I50" s="25">
        <f>0.1515*(G50/1000)/(E50/1000)^2/($D$4/10)^4</f>
        <v>0.1452765056525889</v>
      </c>
      <c r="J50" s="25">
        <f>0.5*(F50/1000)/(E50/1000)^3/($D$4/10)^5</f>
        <v>5.6225477270387861E-2</v>
      </c>
      <c r="K50" s="27">
        <f>I50/J50</f>
        <v>2.5838198750000001</v>
      </c>
      <c r="L50" s="27">
        <f>0.798*I50^1.5/J50</f>
        <v>0.78589191060872587</v>
      </c>
      <c r="M50" s="27">
        <f>G50/F50</f>
        <v>5.5122549019607847</v>
      </c>
      <c r="N50" s="51"/>
      <c r="O50" s="51">
        <f>G50/(PI()*$D$4^2/4)</f>
        <v>29.219548327646748</v>
      </c>
      <c r="P50" s="27">
        <f>M50</f>
        <v>5.5122549019607847</v>
      </c>
      <c r="Q50" s="58">
        <f>L50</f>
        <v>0.78589191060872587</v>
      </c>
      <c r="R50" s="156">
        <f>E50*(PI()/30)*($D$4/2)</f>
        <v>810.00730585056829</v>
      </c>
      <c r="S50" s="156">
        <f>R50/H50</f>
        <v>1114.1778622428726</v>
      </c>
      <c r="T50" s="153"/>
      <c r="U50" s="153"/>
      <c r="W50" s="1">
        <v>181</v>
      </c>
      <c r="X50" s="66">
        <v>23</v>
      </c>
      <c r="Y50" s="17">
        <v>0.625</v>
      </c>
      <c r="Z50">
        <v>457</v>
      </c>
      <c r="AA50">
        <v>3122</v>
      </c>
      <c r="AB50">
        <v>696</v>
      </c>
      <c r="AC50">
        <v>950</v>
      </c>
      <c r="AD50" s="27">
        <f t="shared" si="24"/>
        <v>0.13642255477576867</v>
      </c>
      <c r="AE50" s="27">
        <f t="shared" si="25"/>
        <v>4.9553599919180596E-2</v>
      </c>
      <c r="AF50" s="29">
        <f t="shared" si="26"/>
        <v>2.7530301531728658</v>
      </c>
      <c r="AG50" s="29">
        <f t="shared" si="27"/>
        <v>0.81144100172291178</v>
      </c>
      <c r="AH50" s="29">
        <f t="shared" si="28"/>
        <v>6.8315098468271334</v>
      </c>
      <c r="AI50"/>
      <c r="AJ50" s="51">
        <f t="shared" si="29"/>
        <v>20.280887033995807</v>
      </c>
      <c r="AK50" s="29">
        <f t="shared" si="30"/>
        <v>6.8315098468271334</v>
      </c>
      <c r="AL50" s="58">
        <f t="shared" si="31"/>
        <v>0.81144100172291178</v>
      </c>
    </row>
    <row r="51" spans="1:38" x14ac:dyDescent="0.2">
      <c r="A51" s="1">
        <v>181</v>
      </c>
      <c r="B51" s="1">
        <v>58</v>
      </c>
      <c r="C51" s="1" t="s">
        <v>92</v>
      </c>
      <c r="D51" s="66">
        <v>23</v>
      </c>
      <c r="E51">
        <v>1230</v>
      </c>
      <c r="F51">
        <v>1267</v>
      </c>
      <c r="G51">
        <v>5998</v>
      </c>
      <c r="H51">
        <v>0.80900000000000005</v>
      </c>
      <c r="I51" s="25">
        <f>0.1515*(G51/1000)/(E51/1000)^2/($D$4/10)^4</f>
        <v>0.15634958350274278</v>
      </c>
      <c r="J51" s="25">
        <f>0.5*(F51/1000)/(E51/1000)^3/($D$4/10)^5</f>
        <v>6.3298163019638212E-2</v>
      </c>
      <c r="K51" s="27">
        <f>I51/J51</f>
        <v>2.4700493038674032</v>
      </c>
      <c r="L51" s="27">
        <f>0.798*I51^1.5/J51</f>
        <v>0.779393676430849</v>
      </c>
      <c r="M51" s="27">
        <f>G51/F51</f>
        <v>4.7340173638516179</v>
      </c>
      <c r="N51" s="51"/>
      <c r="O51" s="51">
        <f>G51/(PI()*$D$4^2/4)</f>
        <v>38.96372851694646</v>
      </c>
      <c r="P51" s="27">
        <f>M51</f>
        <v>4.7340173638516179</v>
      </c>
      <c r="Q51" s="58">
        <f>L51</f>
        <v>0.779393676430849</v>
      </c>
      <c r="R51" s="156">
        <f>E51*(PI()/30)*($D$4/2)</f>
        <v>901.63709158027052</v>
      </c>
      <c r="S51" s="156">
        <f>R51/H51</f>
        <v>1114.508147812448</v>
      </c>
      <c r="T51" s="153"/>
      <c r="U51" s="153"/>
      <c r="W51" s="1">
        <v>181</v>
      </c>
      <c r="X51" s="66">
        <v>23</v>
      </c>
      <c r="Y51" s="17">
        <v>0.65</v>
      </c>
      <c r="Z51">
        <v>532</v>
      </c>
      <c r="AA51">
        <v>3426</v>
      </c>
      <c r="AB51">
        <v>724</v>
      </c>
      <c r="AC51">
        <v>988</v>
      </c>
      <c r="AD51" s="27">
        <f t="shared" si="24"/>
        <v>0.13841206868113612</v>
      </c>
      <c r="AE51" s="27">
        <f t="shared" si="25"/>
        <v>5.1282669540445136E-2</v>
      </c>
      <c r="AF51" s="29">
        <f t="shared" si="26"/>
        <v>2.6990027999999997</v>
      </c>
      <c r="AG51" s="29">
        <f t="shared" si="27"/>
        <v>0.80129642705039472</v>
      </c>
      <c r="AH51" s="29">
        <f t="shared" si="28"/>
        <v>6.4398496240601499</v>
      </c>
      <c r="AI51"/>
      <c r="AJ51" s="51">
        <f t="shared" si="29"/>
        <v>22.255707552360551</v>
      </c>
      <c r="AK51" s="29">
        <f t="shared" si="30"/>
        <v>6.4398496240601499</v>
      </c>
      <c r="AL51" s="58">
        <f t="shared" si="31"/>
        <v>0.80129642705039472</v>
      </c>
    </row>
    <row r="52" spans="1:38" x14ac:dyDescent="0.2">
      <c r="E52"/>
      <c r="F52"/>
      <c r="G52"/>
      <c r="H52"/>
      <c r="N52"/>
      <c r="O52" s="51"/>
      <c r="P52" s="27"/>
      <c r="Q52" s="58"/>
      <c r="R52" s="156"/>
      <c r="T52" s="153"/>
      <c r="U52" s="153"/>
      <c r="W52" s="1">
        <v>181</v>
      </c>
      <c r="X52" s="66">
        <v>23</v>
      </c>
      <c r="Y52" s="17">
        <v>0.67500000000000004</v>
      </c>
      <c r="Z52">
        <v>618</v>
      </c>
      <c r="AA52">
        <v>3756</v>
      </c>
      <c r="AB52">
        <v>752</v>
      </c>
      <c r="AC52">
        <v>1026</v>
      </c>
      <c r="AD52" s="27">
        <f t="shared" si="24"/>
        <v>0.14071207007225897</v>
      </c>
      <c r="AE52" s="27">
        <f t="shared" si="25"/>
        <v>5.3195662099816833E-2</v>
      </c>
      <c r="AF52" s="29">
        <f t="shared" si="26"/>
        <v>2.6451794097087378</v>
      </c>
      <c r="AG52" s="29">
        <f t="shared" si="27"/>
        <v>0.79181495661845913</v>
      </c>
      <c r="AH52" s="29">
        <f t="shared" si="28"/>
        <v>6.0776699029126213</v>
      </c>
      <c r="AI52"/>
      <c r="AJ52" s="51">
        <f t="shared" si="29"/>
        <v>24.399427194006488</v>
      </c>
      <c r="AK52" s="29">
        <f t="shared" si="30"/>
        <v>6.0776699029126213</v>
      </c>
      <c r="AL52" s="58">
        <f t="shared" si="31"/>
        <v>0.79181495661845913</v>
      </c>
    </row>
    <row r="53" spans="1:38" x14ac:dyDescent="0.2">
      <c r="E53"/>
      <c r="F53"/>
      <c r="G53"/>
      <c r="H53"/>
      <c r="N53"/>
      <c r="O53" s="51"/>
      <c r="P53" s="27"/>
      <c r="Q53" s="58"/>
      <c r="R53" s="156"/>
      <c r="T53" s="153"/>
      <c r="U53" s="153"/>
      <c r="W53" s="1">
        <v>181</v>
      </c>
      <c r="X53" s="66">
        <v>23</v>
      </c>
      <c r="Y53" s="17">
        <v>0.7</v>
      </c>
      <c r="Z53">
        <v>714</v>
      </c>
      <c r="AA53">
        <v>4113</v>
      </c>
      <c r="AB53">
        <v>780</v>
      </c>
      <c r="AC53">
        <v>1064</v>
      </c>
      <c r="AD53" s="27">
        <f t="shared" si="24"/>
        <v>0.14327682324846561</v>
      </c>
      <c r="AE53" s="27">
        <f t="shared" si="25"/>
        <v>5.5106541295824894E-2</v>
      </c>
      <c r="AF53" s="29">
        <f t="shared" si="26"/>
        <v>2.5999966588235299</v>
      </c>
      <c r="AG53" s="29">
        <f t="shared" si="27"/>
        <v>0.78535073239058928</v>
      </c>
      <c r="AH53" s="29">
        <f t="shared" si="28"/>
        <v>5.7605042016806722</v>
      </c>
      <c r="AI53"/>
      <c r="AJ53" s="51">
        <f t="shared" si="29"/>
        <v>26.718542079059819</v>
      </c>
      <c r="AK53" s="29">
        <f t="shared" si="30"/>
        <v>5.7605042016806722</v>
      </c>
      <c r="AL53" s="58">
        <f t="shared" si="31"/>
        <v>0.78535073239058928</v>
      </c>
    </row>
    <row r="54" spans="1:38" x14ac:dyDescent="0.2">
      <c r="E54"/>
      <c r="F54"/>
      <c r="G54"/>
      <c r="H54"/>
      <c r="N54"/>
      <c r="O54" s="51"/>
      <c r="P54" s="27"/>
      <c r="Q54" s="58"/>
      <c r="R54" s="156"/>
      <c r="T54" s="153"/>
      <c r="U54" s="153"/>
      <c r="W54" s="1">
        <v>181</v>
      </c>
      <c r="X54" s="66">
        <v>23</v>
      </c>
      <c r="Y54" s="17">
        <v>0.72499999999999998</v>
      </c>
      <c r="Z54">
        <v>821</v>
      </c>
      <c r="AA54">
        <v>4496</v>
      </c>
      <c r="AB54">
        <v>808</v>
      </c>
      <c r="AC54">
        <v>1102</v>
      </c>
      <c r="AD54" s="27">
        <f t="shared" si="24"/>
        <v>0.14600361323609215</v>
      </c>
      <c r="AE54" s="27">
        <f t="shared" si="25"/>
        <v>5.7033260408518839E-2</v>
      </c>
      <c r="AF54" s="29">
        <f t="shared" si="26"/>
        <v>2.5599731137637041</v>
      </c>
      <c r="AG54" s="29">
        <f t="shared" si="27"/>
        <v>0.78058481280175318</v>
      </c>
      <c r="AH54" s="29">
        <f t="shared" si="28"/>
        <v>5.4762484774665046</v>
      </c>
      <c r="AI54"/>
      <c r="AJ54" s="51">
        <f t="shared" si="29"/>
        <v>29.206556087394347</v>
      </c>
      <c r="AK54" s="29">
        <f t="shared" si="30"/>
        <v>5.4762484774665046</v>
      </c>
      <c r="AL54" s="58">
        <f t="shared" si="31"/>
        <v>0.78058481280175318</v>
      </c>
    </row>
    <row r="55" spans="1:38" x14ac:dyDescent="0.2">
      <c r="E55"/>
      <c r="F55"/>
      <c r="G55"/>
      <c r="H55"/>
      <c r="N55"/>
      <c r="O55" s="51"/>
      <c r="P55" s="27"/>
      <c r="Q55" s="58"/>
      <c r="R55" s="156"/>
      <c r="T55" s="153"/>
      <c r="U55" s="153"/>
      <c r="W55" s="1">
        <v>181</v>
      </c>
      <c r="X55" s="66">
        <v>23</v>
      </c>
      <c r="Y55" s="17">
        <v>0.75</v>
      </c>
      <c r="Z55">
        <v>939</v>
      </c>
      <c r="AA55">
        <v>4906</v>
      </c>
      <c r="AB55">
        <v>835</v>
      </c>
      <c r="AC55">
        <v>1140</v>
      </c>
      <c r="AD55" s="27">
        <f t="shared" si="24"/>
        <v>0.14887381969577931</v>
      </c>
      <c r="AE55" s="27">
        <f t="shared" si="25"/>
        <v>5.8922459179368489E-2</v>
      </c>
      <c r="AF55" s="29">
        <f t="shared" si="26"/>
        <v>2.5266056741214054</v>
      </c>
      <c r="AG55" s="29">
        <f t="shared" si="27"/>
        <v>0.77794612901353166</v>
      </c>
      <c r="AH55" s="29">
        <f t="shared" si="28"/>
        <v>5.2247071352502665</v>
      </c>
      <c r="AI55"/>
      <c r="AJ55" s="51">
        <f t="shared" si="29"/>
        <v>31.869965339136268</v>
      </c>
      <c r="AK55" s="29">
        <f t="shared" si="30"/>
        <v>5.2247071352502665</v>
      </c>
      <c r="AL55" s="58">
        <f t="shared" si="31"/>
        <v>0.77794612901353166</v>
      </c>
    </row>
    <row r="56" spans="1:38" x14ac:dyDescent="0.2">
      <c r="E56"/>
      <c r="F56"/>
      <c r="G56"/>
      <c r="H56"/>
      <c r="N56"/>
      <c r="O56" s="51"/>
      <c r="P56" s="27"/>
      <c r="Q56" s="58"/>
      <c r="R56" s="156"/>
      <c r="T56" s="153"/>
      <c r="U56" s="153"/>
      <c r="W56" s="1">
        <v>181</v>
      </c>
      <c r="X56" s="66">
        <v>23</v>
      </c>
      <c r="Y56" s="17">
        <v>0.77500000000000002</v>
      </c>
      <c r="Z56">
        <v>1067</v>
      </c>
      <c r="AA56">
        <v>5342</v>
      </c>
      <c r="AB56">
        <v>863</v>
      </c>
      <c r="AC56">
        <v>1178</v>
      </c>
      <c r="AD56" s="27">
        <f t="shared" si="24"/>
        <v>0.15181468853432414</v>
      </c>
      <c r="AE56" s="27">
        <f t="shared" si="25"/>
        <v>6.0681788719074689E-2</v>
      </c>
      <c r="AF56" s="29">
        <f t="shared" si="26"/>
        <v>2.5018163066541703</v>
      </c>
      <c r="AG56" s="29">
        <f t="shared" si="27"/>
        <v>0.77788465905995818</v>
      </c>
      <c r="AH56" s="29">
        <f t="shared" si="28"/>
        <v>5.0065604498594185</v>
      </c>
      <c r="AI56"/>
      <c r="AJ56" s="51">
        <f t="shared" si="29"/>
        <v>34.702273714159389</v>
      </c>
      <c r="AK56" s="29">
        <f t="shared" si="30"/>
        <v>5.0065604498594185</v>
      </c>
      <c r="AL56" s="58">
        <f t="shared" si="31"/>
        <v>0.77788465905995818</v>
      </c>
    </row>
    <row r="57" spans="1:38" x14ac:dyDescent="0.2">
      <c r="E57"/>
      <c r="F57"/>
      <c r="G57"/>
      <c r="H57"/>
      <c r="N57"/>
      <c r="O57" s="51"/>
      <c r="P57" s="27"/>
      <c r="Q57" s="58"/>
      <c r="R57" s="156"/>
      <c r="T57" s="153"/>
      <c r="U57" s="153"/>
      <c r="W57" s="1">
        <v>181</v>
      </c>
      <c r="X57" s="66">
        <v>23</v>
      </c>
      <c r="Y57" s="17">
        <v>0.8</v>
      </c>
      <c r="Z57">
        <v>1206</v>
      </c>
      <c r="AA57">
        <v>5805</v>
      </c>
      <c r="AB57">
        <v>891</v>
      </c>
      <c r="AC57">
        <v>1216</v>
      </c>
      <c r="AD57" s="27">
        <f t="shared" si="24"/>
        <v>0.1548230305924424</v>
      </c>
      <c r="AE57" s="27">
        <f t="shared" si="25"/>
        <v>6.2355735894138273E-2</v>
      </c>
      <c r="AF57" s="29">
        <f t="shared" si="26"/>
        <v>2.4828995820895523</v>
      </c>
      <c r="AG57" s="29">
        <f t="shared" si="27"/>
        <v>0.7796143581235333</v>
      </c>
      <c r="AH57" s="29">
        <f t="shared" si="28"/>
        <v>4.8134328358208958</v>
      </c>
      <c r="AI57"/>
      <c r="AJ57" s="51">
        <f t="shared" si="29"/>
        <v>37.709977332589901</v>
      </c>
      <c r="AK57" s="29">
        <f t="shared" si="30"/>
        <v>4.8134328358208958</v>
      </c>
      <c r="AL57" s="58">
        <f t="shared" si="31"/>
        <v>0.7796143581235333</v>
      </c>
    </row>
    <row r="58" spans="1:38" x14ac:dyDescent="0.2">
      <c r="E58"/>
      <c r="F58"/>
      <c r="G58"/>
      <c r="H58"/>
      <c r="N58"/>
      <c r="O58" s="51"/>
      <c r="P58" s="27"/>
      <c r="Q58" s="58"/>
      <c r="R58" s="156"/>
      <c r="T58" s="153"/>
      <c r="U58" s="153"/>
      <c r="Y58" s="17"/>
      <c r="AD58" s="27"/>
      <c r="AE58" s="27"/>
      <c r="AG58" s="29"/>
      <c r="AH58" s="29"/>
      <c r="AI58"/>
      <c r="AL58" s="58"/>
    </row>
    <row r="59" spans="1:38" x14ac:dyDescent="0.2">
      <c r="E59"/>
      <c r="F59"/>
      <c r="G59"/>
      <c r="H59"/>
      <c r="N59"/>
      <c r="O59" s="51"/>
      <c r="P59" s="27"/>
      <c r="Q59" s="58"/>
      <c r="R59" s="156"/>
      <c r="T59" s="153"/>
      <c r="U59" s="153"/>
      <c r="Y59" s="17"/>
      <c r="AD59" s="27"/>
      <c r="AE59" s="27"/>
      <c r="AG59" s="29"/>
      <c r="AH59" s="29"/>
      <c r="AI59"/>
      <c r="AL59" s="58"/>
    </row>
    <row r="60" spans="1:38" x14ac:dyDescent="0.2">
      <c r="E60"/>
      <c r="F60"/>
      <c r="G60"/>
      <c r="H60"/>
      <c r="N60"/>
      <c r="O60" s="51"/>
      <c r="P60" s="27"/>
      <c r="Q60" s="58"/>
      <c r="R60" s="156"/>
      <c r="T60" s="153"/>
      <c r="U60" s="153"/>
      <c r="Y60" s="17"/>
      <c r="AD60" s="27"/>
      <c r="AE60" s="27"/>
      <c r="AG60" s="29"/>
      <c r="AH60" s="29"/>
      <c r="AI60"/>
      <c r="AL60" s="58"/>
    </row>
    <row r="61" spans="1:38" x14ac:dyDescent="0.2">
      <c r="E61"/>
      <c r="F61"/>
      <c r="G61"/>
      <c r="H61"/>
      <c r="N61"/>
      <c r="O61" s="51"/>
      <c r="P61" s="27"/>
      <c r="Q61" s="58"/>
      <c r="R61" s="156"/>
      <c r="T61" s="153"/>
      <c r="U61" s="153"/>
      <c r="Y61" s="17"/>
      <c r="AD61" s="27"/>
      <c r="AE61" s="27"/>
      <c r="AG61" s="29"/>
      <c r="AH61" s="29"/>
      <c r="AI61"/>
      <c r="AL61" s="58"/>
    </row>
    <row r="62" spans="1:38" x14ac:dyDescent="0.2">
      <c r="D62"/>
      <c r="E62"/>
      <c r="F62"/>
      <c r="G62"/>
      <c r="H62"/>
      <c r="N62"/>
      <c r="O62" s="51"/>
      <c r="P62" s="27"/>
      <c r="Q62" s="58"/>
      <c r="R62" s="156"/>
      <c r="T62" s="153"/>
      <c r="U62" s="153"/>
      <c r="Y62" s="17"/>
      <c r="AD62" s="27"/>
      <c r="AE62" s="27"/>
      <c r="AG62" s="29"/>
      <c r="AH62" s="29"/>
      <c r="AI62"/>
      <c r="AL62" s="58"/>
    </row>
    <row r="63" spans="1:38" x14ac:dyDescent="0.2">
      <c r="D63"/>
      <c r="E63"/>
      <c r="F63"/>
      <c r="G63"/>
      <c r="H63"/>
      <c r="N63"/>
      <c r="O63" s="51"/>
      <c r="P63" s="27"/>
      <c r="Q63" s="58"/>
      <c r="R63" s="156"/>
      <c r="T63" s="153"/>
      <c r="U63" s="153"/>
      <c r="Y63" s="17"/>
      <c r="AD63" s="27"/>
      <c r="AE63" s="27"/>
      <c r="AG63" s="29"/>
      <c r="AH63" s="29"/>
      <c r="AI63"/>
      <c r="AL63" s="58"/>
    </row>
    <row r="64" spans="1:38" x14ac:dyDescent="0.2">
      <c r="E64"/>
      <c r="F64"/>
      <c r="G64"/>
      <c r="H64"/>
      <c r="N64"/>
      <c r="O64" s="51"/>
      <c r="P64" s="27"/>
      <c r="Q64" s="58"/>
      <c r="R64" s="156"/>
      <c r="T64" s="153"/>
      <c r="U64" s="153"/>
      <c r="W64" s="1"/>
      <c r="X64" s="66"/>
      <c r="Y64" s="17"/>
      <c r="Z64" s="21"/>
      <c r="AB64" s="36"/>
      <c r="AD64" s="27"/>
      <c r="AE64" s="27"/>
      <c r="AG64" s="29"/>
      <c r="AH64" s="29"/>
      <c r="AI64"/>
      <c r="AL64" s="58"/>
    </row>
    <row r="65" spans="5:25" x14ac:dyDescent="0.2">
      <c r="E65"/>
      <c r="F65"/>
      <c r="G65"/>
      <c r="H65"/>
      <c r="N65"/>
      <c r="O65" s="51"/>
      <c r="P65" s="27"/>
      <c r="Q65" s="58"/>
      <c r="R65" s="156"/>
      <c r="T65" s="153"/>
      <c r="U65" s="153"/>
      <c r="Y65" s="17"/>
    </row>
    <row r="66" spans="5:25" x14ac:dyDescent="0.2">
      <c r="E66"/>
      <c r="F66"/>
      <c r="G66"/>
      <c r="H66"/>
      <c r="N66"/>
      <c r="O66" s="51"/>
      <c r="P66" s="27"/>
      <c r="Q66" s="58"/>
      <c r="R66" s="156"/>
      <c r="T66" s="153"/>
      <c r="U66" s="153"/>
      <c r="Y66" s="17"/>
    </row>
    <row r="67" spans="5:25" x14ac:dyDescent="0.2">
      <c r="E67"/>
      <c r="F67"/>
      <c r="G67"/>
      <c r="H67" s="17"/>
      <c r="I67" s="25"/>
      <c r="J67" s="25"/>
      <c r="K67" s="27"/>
      <c r="L67" s="27"/>
      <c r="M67" s="27"/>
      <c r="N67"/>
      <c r="O67" s="51"/>
      <c r="P67" s="27"/>
      <c r="Q67" s="58"/>
      <c r="R67" s="156"/>
      <c r="T67" s="153"/>
      <c r="U67" s="153"/>
      <c r="Y67" s="17"/>
    </row>
    <row r="68" spans="5:25" x14ac:dyDescent="0.2">
      <c r="E68"/>
      <c r="F68"/>
      <c r="G68"/>
      <c r="H68" s="17"/>
      <c r="I68" s="25"/>
      <c r="J68" s="25"/>
      <c r="K68" s="27"/>
      <c r="L68" s="27"/>
      <c r="M68" s="27"/>
      <c r="N68"/>
      <c r="O68" s="51"/>
      <c r="P68" s="27"/>
      <c r="Q68" s="58"/>
      <c r="R68" s="156"/>
      <c r="T68" s="153"/>
      <c r="U68" s="153"/>
      <c r="Y68" s="17"/>
    </row>
    <row r="69" spans="5:25" x14ac:dyDescent="0.2">
      <c r="E69"/>
      <c r="F69"/>
      <c r="G69"/>
      <c r="H69" s="17"/>
      <c r="I69" s="25"/>
      <c r="J69" s="25"/>
      <c r="K69" s="27"/>
      <c r="L69" s="27"/>
      <c r="M69" s="27"/>
      <c r="N69"/>
      <c r="O69" s="51"/>
      <c r="P69" s="27"/>
      <c r="Q69" s="58"/>
      <c r="R69" s="156"/>
      <c r="T69" s="153"/>
      <c r="U69" s="153"/>
      <c r="Y69" s="17"/>
    </row>
    <row r="70" spans="5:25" x14ac:dyDescent="0.2">
      <c r="E70"/>
      <c r="F70"/>
      <c r="G70"/>
      <c r="H70" s="17"/>
      <c r="I70" s="25"/>
      <c r="J70" s="25"/>
      <c r="K70" s="27"/>
      <c r="L70" s="27"/>
      <c r="M70" s="27"/>
      <c r="N70"/>
      <c r="O70" s="51"/>
      <c r="P70" s="27"/>
      <c r="Q70" s="58"/>
      <c r="R70" s="156"/>
      <c r="T70" s="153"/>
      <c r="U70" s="153"/>
      <c r="Y70" s="17"/>
    </row>
    <row r="71" spans="5:25" x14ac:dyDescent="0.2">
      <c r="E71"/>
      <c r="F71"/>
      <c r="G71"/>
      <c r="H71" s="17"/>
      <c r="I71" s="25"/>
      <c r="J71" s="25"/>
      <c r="K71" s="27"/>
      <c r="L71" s="27"/>
      <c r="M71" s="27"/>
      <c r="N71"/>
      <c r="O71" s="51"/>
      <c r="P71" s="27"/>
      <c r="Q71" s="58"/>
      <c r="R71" s="156"/>
      <c r="T71" s="153"/>
      <c r="U71" s="153"/>
      <c r="Y71" s="17"/>
    </row>
    <row r="72" spans="5:25" x14ac:dyDescent="0.2">
      <c r="E72"/>
      <c r="F72"/>
      <c r="G72"/>
      <c r="H72" s="17"/>
      <c r="I72" s="25"/>
      <c r="J72" s="25"/>
      <c r="K72" s="27"/>
      <c r="L72" s="27"/>
      <c r="M72" s="27"/>
      <c r="N72"/>
      <c r="O72" s="51"/>
      <c r="P72" s="27"/>
      <c r="Q72" s="58"/>
      <c r="R72" s="156"/>
      <c r="T72" s="153"/>
      <c r="U72" s="153"/>
      <c r="Y72" s="17"/>
    </row>
    <row r="73" spans="5:25" x14ac:dyDescent="0.2">
      <c r="E73"/>
      <c r="F73"/>
      <c r="G73"/>
      <c r="H73" s="17"/>
      <c r="I73" s="25"/>
      <c r="J73" s="25"/>
      <c r="K73" s="27"/>
      <c r="L73" s="27"/>
      <c r="M73" s="27"/>
      <c r="N73"/>
      <c r="O73" s="51"/>
      <c r="P73" s="27"/>
      <c r="Q73" s="58"/>
      <c r="R73" s="156"/>
      <c r="T73" s="153"/>
      <c r="U73" s="153"/>
    </row>
    <row r="74" spans="5:25" x14ac:dyDescent="0.2">
      <c r="E74"/>
      <c r="F74"/>
      <c r="G74"/>
      <c r="H74" s="17"/>
      <c r="I74" s="25"/>
      <c r="J74" s="25"/>
      <c r="K74" s="27"/>
      <c r="L74" s="27"/>
      <c r="M74" s="27"/>
      <c r="N74"/>
      <c r="O74" s="51"/>
      <c r="P74" s="27"/>
      <c r="Q74" s="58"/>
      <c r="R74" s="156"/>
      <c r="T74" s="153"/>
      <c r="U74" s="153"/>
    </row>
    <row r="75" spans="5:25" x14ac:dyDescent="0.2">
      <c r="E75"/>
      <c r="F75"/>
      <c r="G75"/>
      <c r="H75" s="17"/>
      <c r="I75" s="25"/>
      <c r="J75" s="25"/>
      <c r="K75" s="27"/>
      <c r="L75" s="27"/>
      <c r="M75" s="27"/>
      <c r="N75"/>
      <c r="P75" s="27"/>
      <c r="Q75" s="58"/>
      <c r="R75" s="156"/>
      <c r="T75" s="153"/>
      <c r="U75" s="153"/>
    </row>
    <row r="76" spans="5:25" x14ac:dyDescent="0.2">
      <c r="E76"/>
      <c r="F76"/>
      <c r="G76"/>
      <c r="H76" s="17"/>
      <c r="I76" s="25"/>
      <c r="J76" s="25"/>
      <c r="K76" s="27"/>
      <c r="L76" s="27"/>
      <c r="M76" s="27"/>
      <c r="N76"/>
      <c r="P76" s="27"/>
      <c r="Q76" s="58"/>
      <c r="R76" s="156"/>
      <c r="T76" s="153"/>
      <c r="U76" s="153"/>
    </row>
    <row r="77" spans="5:25" x14ac:dyDescent="0.2">
      <c r="E77"/>
      <c r="F77"/>
      <c r="G77"/>
      <c r="H77" s="17"/>
      <c r="I77" s="25"/>
      <c r="J77" s="25"/>
      <c r="K77" s="27"/>
      <c r="L77" s="27"/>
      <c r="M77" s="27"/>
      <c r="N77"/>
      <c r="R77" s="156"/>
      <c r="T77" s="153"/>
      <c r="U77" s="153"/>
    </row>
    <row r="78" spans="5:25" x14ac:dyDescent="0.2">
      <c r="E78"/>
      <c r="F78"/>
      <c r="G78"/>
      <c r="H78" s="17"/>
      <c r="I78" s="25"/>
      <c r="J78" s="25"/>
      <c r="K78" s="27"/>
      <c r="L78" s="27"/>
      <c r="M78" s="27"/>
      <c r="N78"/>
      <c r="R78" s="156"/>
      <c r="T78" s="153"/>
      <c r="U78" s="153"/>
    </row>
    <row r="79" spans="5:25" x14ac:dyDescent="0.2">
      <c r="E79"/>
      <c r="F79"/>
      <c r="G79"/>
      <c r="H79" s="17"/>
      <c r="R79" s="156"/>
      <c r="T79" s="153"/>
      <c r="U79" s="153"/>
    </row>
    <row r="80" spans="5:25" x14ac:dyDescent="0.2">
      <c r="E80"/>
      <c r="F80"/>
      <c r="G80"/>
      <c r="H80" s="17"/>
      <c r="R80" s="156"/>
      <c r="T80" s="153"/>
      <c r="U80" s="153"/>
    </row>
    <row r="81" spans="5:21" x14ac:dyDescent="0.2">
      <c r="E81"/>
      <c r="F81"/>
      <c r="G81"/>
      <c r="H81" s="17"/>
      <c r="R81" s="156"/>
      <c r="T81" s="153"/>
      <c r="U81" s="153"/>
    </row>
    <row r="82" spans="5:21" x14ac:dyDescent="0.2">
      <c r="E82"/>
      <c r="F82"/>
      <c r="G82"/>
      <c r="H82" s="17"/>
      <c r="R82" s="156"/>
      <c r="T82" s="153"/>
      <c r="U82" s="153"/>
    </row>
    <row r="83" spans="5:21" x14ac:dyDescent="0.2">
      <c r="E83"/>
      <c r="F83"/>
      <c r="G83"/>
      <c r="H83" s="17"/>
      <c r="R83" s="156"/>
      <c r="T83" s="153"/>
      <c r="U83" s="153"/>
    </row>
    <row r="84" spans="5:21" x14ac:dyDescent="0.2">
      <c r="F84"/>
      <c r="G84"/>
      <c r="R84" s="156"/>
      <c r="T84" s="153"/>
      <c r="U84" s="153"/>
    </row>
    <row r="85" spans="5:21" x14ac:dyDescent="0.2">
      <c r="R85" s="156"/>
      <c r="T85" s="153"/>
      <c r="U85" s="153"/>
    </row>
    <row r="86" spans="5:21" x14ac:dyDescent="0.2">
      <c r="R86" s="156"/>
      <c r="T86" s="153"/>
      <c r="U86" s="153"/>
    </row>
    <row r="87" spans="5:21" x14ac:dyDescent="0.2">
      <c r="R87" s="156"/>
      <c r="T87" s="153"/>
      <c r="U87" s="153"/>
    </row>
    <row r="88" spans="5:21" x14ac:dyDescent="0.2">
      <c r="R88" s="156"/>
      <c r="T88" s="153"/>
      <c r="U88" s="153"/>
    </row>
    <row r="89" spans="5:21" x14ac:dyDescent="0.2">
      <c r="R89" s="156"/>
      <c r="T89" s="153"/>
      <c r="U89" s="153"/>
    </row>
    <row r="90" spans="5:21" x14ac:dyDescent="0.2">
      <c r="R90" s="156"/>
      <c r="T90" s="153"/>
      <c r="U90" s="153"/>
    </row>
    <row r="91" spans="5:21" x14ac:dyDescent="0.2">
      <c r="R91" s="156"/>
      <c r="T91" s="153"/>
      <c r="U91" s="153"/>
    </row>
    <row r="92" spans="5:21" x14ac:dyDescent="0.2">
      <c r="R92" s="156"/>
      <c r="T92" s="153"/>
      <c r="U92" s="153"/>
    </row>
    <row r="93" spans="5:21" x14ac:dyDescent="0.2">
      <c r="R93" s="156"/>
      <c r="T93" s="153"/>
      <c r="U93" s="153"/>
    </row>
    <row r="94" spans="5:21" x14ac:dyDescent="0.2">
      <c r="R94" s="156"/>
      <c r="T94" s="153"/>
      <c r="U94" s="153"/>
    </row>
    <row r="95" spans="5:21" x14ac:dyDescent="0.2">
      <c r="R95" s="156"/>
      <c r="T95" s="153"/>
      <c r="U95" s="153"/>
    </row>
    <row r="96" spans="5:21" x14ac:dyDescent="0.2">
      <c r="R96" s="156"/>
      <c r="T96" s="153"/>
      <c r="U96" s="153"/>
    </row>
    <row r="97" spans="18:21" x14ac:dyDescent="0.2">
      <c r="R97" s="156"/>
      <c r="T97" s="153"/>
      <c r="U97" s="153"/>
    </row>
    <row r="98" spans="18:21" x14ac:dyDescent="0.2">
      <c r="R98" s="156"/>
      <c r="T98" s="153"/>
      <c r="U98" s="153"/>
    </row>
    <row r="99" spans="18:21" x14ac:dyDescent="0.2">
      <c r="R99" s="156"/>
      <c r="T99" s="153"/>
      <c r="U99" s="153"/>
    </row>
    <row r="100" spans="18:21" x14ac:dyDescent="0.2">
      <c r="R100" s="156"/>
      <c r="T100" s="153"/>
      <c r="U100" s="153"/>
    </row>
    <row r="101" spans="18:21" x14ac:dyDescent="0.2">
      <c r="R101" s="156"/>
      <c r="T101" s="153"/>
      <c r="U101" s="153"/>
    </row>
    <row r="102" spans="18:21" x14ac:dyDescent="0.2">
      <c r="R102" s="156"/>
      <c r="T102" s="153"/>
      <c r="U102" s="153"/>
    </row>
    <row r="103" spans="18:21" x14ac:dyDescent="0.2">
      <c r="R103" s="156"/>
      <c r="T103" s="153"/>
      <c r="U103" s="153"/>
    </row>
    <row r="104" spans="18:21" x14ac:dyDescent="0.2">
      <c r="R104" s="156"/>
      <c r="T104" s="153"/>
      <c r="U104" s="153"/>
    </row>
    <row r="105" spans="18:21" x14ac:dyDescent="0.2">
      <c r="R105" s="156"/>
      <c r="T105" s="153"/>
      <c r="U105" s="153"/>
    </row>
    <row r="106" spans="18:21" x14ac:dyDescent="0.2">
      <c r="R106" s="156"/>
      <c r="T106" s="153"/>
      <c r="U106" s="153"/>
    </row>
    <row r="107" spans="18:21" x14ac:dyDescent="0.2">
      <c r="R107" s="156"/>
      <c r="T107" s="153"/>
      <c r="U107" s="153"/>
    </row>
    <row r="108" spans="18:21" x14ac:dyDescent="0.2">
      <c r="R108" s="156"/>
      <c r="T108" s="153"/>
      <c r="U108" s="153"/>
    </row>
    <row r="109" spans="18:21" x14ac:dyDescent="0.2">
      <c r="R109" s="156"/>
      <c r="T109" s="153"/>
      <c r="U109" s="153"/>
    </row>
    <row r="110" spans="18:21" x14ac:dyDescent="0.2">
      <c r="R110" s="156"/>
      <c r="T110" s="153"/>
      <c r="U110" s="153"/>
    </row>
    <row r="111" spans="18:21" x14ac:dyDescent="0.2">
      <c r="R111" s="156"/>
      <c r="T111" s="153"/>
      <c r="U111" s="153"/>
    </row>
    <row r="112" spans="18:21" x14ac:dyDescent="0.2">
      <c r="R112" s="156"/>
      <c r="T112" s="153"/>
      <c r="U112" s="153"/>
    </row>
    <row r="113" spans="18:21" x14ac:dyDescent="0.2">
      <c r="R113" s="156"/>
      <c r="T113" s="153"/>
      <c r="U113" s="153"/>
    </row>
    <row r="114" spans="18:21" x14ac:dyDescent="0.2">
      <c r="R114" s="156"/>
      <c r="T114" s="153"/>
      <c r="U114" s="153"/>
    </row>
    <row r="115" spans="18:21" x14ac:dyDescent="0.2">
      <c r="R115" s="156"/>
      <c r="T115" s="153"/>
      <c r="U115" s="153"/>
    </row>
    <row r="116" spans="18:21" x14ac:dyDescent="0.2">
      <c r="R116" s="156"/>
      <c r="T116" s="153"/>
      <c r="U116" s="153"/>
    </row>
    <row r="117" spans="18:21" x14ac:dyDescent="0.2">
      <c r="R117" s="156"/>
      <c r="T117" s="153"/>
      <c r="U117" s="153"/>
    </row>
    <row r="118" spans="18:21" x14ac:dyDescent="0.2">
      <c r="R118" s="156"/>
      <c r="T118" s="153"/>
      <c r="U118" s="153"/>
    </row>
    <row r="119" spans="18:21" x14ac:dyDescent="0.2">
      <c r="R119" s="156"/>
      <c r="T119" s="153"/>
      <c r="U119" s="153"/>
    </row>
    <row r="120" spans="18:21" x14ac:dyDescent="0.2">
      <c r="R120" s="156"/>
      <c r="T120" s="153"/>
      <c r="U120" s="153"/>
    </row>
    <row r="121" spans="18:21" x14ac:dyDescent="0.2">
      <c r="R121" s="156"/>
      <c r="T121" s="153"/>
      <c r="U121" s="153"/>
    </row>
    <row r="122" spans="18:21" x14ac:dyDescent="0.2">
      <c r="R122" s="156"/>
      <c r="T122" s="153"/>
      <c r="U122" s="153"/>
    </row>
    <row r="123" spans="18:21" x14ac:dyDescent="0.2">
      <c r="R123" s="156"/>
      <c r="T123" s="153"/>
      <c r="U123" s="153"/>
    </row>
    <row r="124" spans="18:21" x14ac:dyDescent="0.2">
      <c r="R124" s="156"/>
      <c r="T124" s="153"/>
      <c r="U124" s="153"/>
    </row>
    <row r="125" spans="18:21" x14ac:dyDescent="0.2">
      <c r="R125" s="156"/>
      <c r="T125" s="153"/>
      <c r="U125" s="153"/>
    </row>
    <row r="126" spans="18:21" x14ac:dyDescent="0.2">
      <c r="R126" s="156"/>
      <c r="T126" s="153"/>
      <c r="U126" s="153"/>
    </row>
    <row r="127" spans="18:21" x14ac:dyDescent="0.2">
      <c r="R127" s="156"/>
      <c r="T127" s="153"/>
      <c r="U127" s="153"/>
    </row>
    <row r="128" spans="18:21" x14ac:dyDescent="0.2">
      <c r="R128" s="156"/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12641" r:id="rId3">
          <objectPr defaultSize="0" r:id="rId4">
            <anchor moveWithCells="1">
              <from>
                <xdr:col>12</xdr:col>
                <xdr:colOff>139700</xdr:colOff>
                <xdr:row>1</xdr:row>
                <xdr:rowOff>25400</xdr:rowOff>
              </from>
              <to>
                <xdr:col>20</xdr:col>
                <xdr:colOff>393700</xdr:colOff>
                <xdr:row>3</xdr:row>
                <xdr:rowOff>88900</xdr:rowOff>
              </to>
            </anchor>
          </objectPr>
        </oleObject>
      </mc:Choice>
      <mc:Fallback>
        <oleObject progId="Equation.DSMT4" shapeId="112641" r:id="rId3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2" customWidth="1"/>
    <col min="10" max="10" width="12.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664062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4" width="8.83203125" style="24"/>
    <col min="35" max="35" width="8.83203125" style="35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340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0.15972</v>
      </c>
      <c r="L2" s="27"/>
      <c r="M2" s="27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341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28.4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9" t="s">
        <v>39</v>
      </c>
      <c r="C4" s="7">
        <v>98</v>
      </c>
      <c r="D4" s="104">
        <v>16.602</v>
      </c>
      <c r="E4" s="9">
        <v>4</v>
      </c>
      <c r="F4" s="7">
        <v>13.5</v>
      </c>
      <c r="G4" s="5">
        <v>515.99</v>
      </c>
      <c r="H4" s="5">
        <v>0.95299999999999996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85</v>
      </c>
      <c r="G7" s="13" t="s">
        <v>405</v>
      </c>
      <c r="H7" s="18" t="s">
        <v>375</v>
      </c>
      <c r="I7" s="26" t="s">
        <v>167</v>
      </c>
      <c r="J7" s="26" t="s">
        <v>87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84</v>
      </c>
      <c r="Z7" s="92" t="s">
        <v>85</v>
      </c>
      <c r="AA7" s="38" t="s">
        <v>405</v>
      </c>
      <c r="AB7" s="39" t="s">
        <v>406</v>
      </c>
      <c r="AC7" s="39" t="s">
        <v>408</v>
      </c>
      <c r="AD7" s="28" t="s">
        <v>167</v>
      </c>
      <c r="AE7" s="28" t="s">
        <v>87</v>
      </c>
      <c r="AF7" s="30" t="s">
        <v>409</v>
      </c>
      <c r="AG7" s="30" t="s">
        <v>144</v>
      </c>
      <c r="AH7" s="30" t="s">
        <v>102</v>
      </c>
      <c r="AI7" s="37"/>
      <c r="AJ7" s="55" t="s">
        <v>123</v>
      </c>
      <c r="AK7" s="30" t="s">
        <v>124</v>
      </c>
      <c r="AL7" s="61" t="s">
        <v>353</v>
      </c>
    </row>
    <row r="8" spans="1:38" s="111" customFormat="1" x14ac:dyDescent="0.2">
      <c r="A8" s="77">
        <v>182</v>
      </c>
      <c r="B8" s="77">
        <v>195</v>
      </c>
      <c r="C8" s="77" t="s">
        <v>92</v>
      </c>
      <c r="D8" s="148">
        <v>4</v>
      </c>
      <c r="E8" s="150">
        <v>695</v>
      </c>
      <c r="F8" s="150">
        <v>119</v>
      </c>
      <c r="G8" s="150">
        <v>1280</v>
      </c>
      <c r="H8" s="163">
        <v>0.53590637042734723</v>
      </c>
      <c r="I8" s="25">
        <f t="shared" ref="I8:I22" si="0">0.1515*(G8/1000)/(E8/1000)^2/($D$4/10)^4</f>
        <v>5.28459068860654E-2</v>
      </c>
      <c r="J8" s="25">
        <f t="shared" ref="J8:J22" si="1">0.5*(F8/1000)/(E8/1000)^3/($D$4/10)^5</f>
        <v>1.4052723601161485E-2</v>
      </c>
      <c r="K8" s="27">
        <f t="shared" ref="K8:K22" si="2">I8/J8</f>
        <v>3.7605455273949588</v>
      </c>
      <c r="L8" s="27">
        <f t="shared" ref="L8:L22" si="3">0.798*I8^1.5/J8</f>
        <v>0.68985754702493784</v>
      </c>
      <c r="M8" s="27">
        <f t="shared" ref="M8:M22" si="4">G8/F8</f>
        <v>10.756302521008404</v>
      </c>
      <c r="N8" s="27"/>
      <c r="O8" s="51">
        <f t="shared" ref="O8:O22" si="5">G8/(PI()*$D$4^2/4)</f>
        <v>5.9128827775912507</v>
      </c>
      <c r="P8" s="27">
        <f t="shared" ref="P8:P22" si="6">M8</f>
        <v>10.756302521008404</v>
      </c>
      <c r="Q8" s="93">
        <f t="shared" ref="Q8:Q22" si="7">L8</f>
        <v>0.68985754702493784</v>
      </c>
      <c r="R8" s="156">
        <f>E8*(PI()/30)*($D$4/2)</f>
        <v>604.14868763756556</v>
      </c>
      <c r="S8" s="156">
        <f t="shared" ref="S8:S72" si="8">R8/H8</f>
        <v>1127.3399999999999</v>
      </c>
      <c r="T8" s="153"/>
      <c r="U8" s="153"/>
      <c r="W8" s="53">
        <v>182</v>
      </c>
      <c r="X8" s="94">
        <v>4</v>
      </c>
      <c r="Y8" s="35">
        <v>0.72499999999999998</v>
      </c>
      <c r="Z8" s="36">
        <v>478</v>
      </c>
      <c r="AA8" s="36">
        <v>2893</v>
      </c>
      <c r="AB8" s="36">
        <v>817</v>
      </c>
      <c r="AC8" s="36">
        <v>940</v>
      </c>
      <c r="AD8" s="27">
        <f t="shared" ref="AD8:AD15" si="9">0.1515*(AA8/1000)/(AC8/1000)^2/($D$4/10)^4</f>
        <v>6.5292563663869346E-2</v>
      </c>
      <c r="AE8" s="27">
        <f t="shared" ref="AE8:AE15" si="10">0.5*(Z8/1000)/(AC8/1000)^3/($D$4/10)^5</f>
        <v>2.281457024958328E-2</v>
      </c>
      <c r="AF8" s="29">
        <f t="shared" ref="AF8:AF15" si="11">AD8/AE8</f>
        <v>2.8618800595230125</v>
      </c>
      <c r="AG8" s="29">
        <f t="shared" ref="AG8:AG15" si="12">0.798*AD8^1.5/AE8</f>
        <v>0.58356089354768015</v>
      </c>
      <c r="AH8" s="29">
        <f t="shared" ref="AH8:AH15" si="13">AA8/Z8</f>
        <v>6.0523012552301259</v>
      </c>
      <c r="AI8" s="29"/>
      <c r="AJ8" s="51">
        <f t="shared" ref="AJ8:AJ15" si="14">AA8/(PI()*$D$4^2/4)</f>
        <v>13.364038965290225</v>
      </c>
      <c r="AK8" s="29">
        <f t="shared" ref="AK8:AK15" si="15">AH8</f>
        <v>6.0523012552301259</v>
      </c>
      <c r="AL8" s="93">
        <f t="shared" ref="AL8:AL15" si="16">AG8</f>
        <v>0.58356089354768015</v>
      </c>
    </row>
    <row r="9" spans="1:38" s="111" customFormat="1" x14ac:dyDescent="0.2">
      <c r="A9" s="77">
        <v>182</v>
      </c>
      <c r="B9" s="77">
        <v>195</v>
      </c>
      <c r="C9" s="77" t="s">
        <v>92</v>
      </c>
      <c r="D9" s="148">
        <v>4</v>
      </c>
      <c r="E9" s="150">
        <v>809</v>
      </c>
      <c r="F9" s="150">
        <v>192</v>
      </c>
      <c r="G9" s="150">
        <v>1678</v>
      </c>
      <c r="H9" s="163">
        <v>0.62381043694348759</v>
      </c>
      <c r="I9" s="25">
        <f t="shared" si="0"/>
        <v>5.1128836273716817E-2</v>
      </c>
      <c r="J9" s="25">
        <f t="shared" si="1"/>
        <v>1.4375521899043455E-2</v>
      </c>
      <c r="K9" s="27">
        <f t="shared" si="2"/>
        <v>3.5566594821937505</v>
      </c>
      <c r="L9" s="27">
        <f t="shared" si="3"/>
        <v>0.64176810992231803</v>
      </c>
      <c r="M9" s="27">
        <f t="shared" si="4"/>
        <v>8.7395833333333339</v>
      </c>
      <c r="N9" s="27"/>
      <c r="O9" s="51">
        <f t="shared" si="5"/>
        <v>7.7514197662485298</v>
      </c>
      <c r="P9" s="27">
        <f t="shared" si="6"/>
        <v>8.7395833333333339</v>
      </c>
      <c r="Q9" s="93">
        <f t="shared" si="7"/>
        <v>0.64176810992231803</v>
      </c>
      <c r="R9" s="156">
        <f t="shared" ref="R9:R72" si="17">E9*(PI()/30)*($D$4/2)</f>
        <v>703.24645798387121</v>
      </c>
      <c r="S9" s="156">
        <f t="shared" si="8"/>
        <v>1127.3399999999999</v>
      </c>
      <c r="T9" s="153"/>
      <c r="U9" s="153"/>
      <c r="W9" s="53">
        <v>182</v>
      </c>
      <c r="X9" s="94">
        <v>4</v>
      </c>
      <c r="Y9" s="35">
        <v>0.75</v>
      </c>
      <c r="Z9" s="36">
        <v>532</v>
      </c>
      <c r="AA9" s="36">
        <v>3087</v>
      </c>
      <c r="AB9" s="36">
        <v>845</v>
      </c>
      <c r="AC9" s="36">
        <v>973</v>
      </c>
      <c r="AD9" s="27">
        <f t="shared" si="9"/>
        <v>6.5025236988713278E-2</v>
      </c>
      <c r="AE9" s="27">
        <f t="shared" si="10"/>
        <v>2.2895022159326723E-2</v>
      </c>
      <c r="AF9" s="29">
        <f t="shared" si="11"/>
        <v>2.8401473707342104</v>
      </c>
      <c r="AG9" s="29">
        <f t="shared" si="12"/>
        <v>0.57794264164647258</v>
      </c>
      <c r="AH9" s="29">
        <f t="shared" si="13"/>
        <v>5.8026315789473681</v>
      </c>
      <c r="AI9" s="29"/>
      <c r="AJ9" s="51">
        <f t="shared" si="14"/>
        <v>14.260210261268899</v>
      </c>
      <c r="AK9" s="29">
        <f t="shared" si="15"/>
        <v>5.8026315789473681</v>
      </c>
      <c r="AL9" s="93">
        <f t="shared" si="16"/>
        <v>0.57794264164647258</v>
      </c>
    </row>
    <row r="10" spans="1:38" s="111" customFormat="1" x14ac:dyDescent="0.2">
      <c r="A10" s="77">
        <v>182</v>
      </c>
      <c r="B10" s="77">
        <v>195</v>
      </c>
      <c r="C10" s="77" t="s">
        <v>92</v>
      </c>
      <c r="D10" s="148">
        <v>4</v>
      </c>
      <c r="E10" s="150">
        <v>925</v>
      </c>
      <c r="F10" s="150">
        <v>287</v>
      </c>
      <c r="G10" s="150">
        <v>2182</v>
      </c>
      <c r="H10" s="163">
        <v>0.71325668006517429</v>
      </c>
      <c r="I10" s="25">
        <f t="shared" si="0"/>
        <v>5.0856009027471019E-2</v>
      </c>
      <c r="J10" s="25">
        <f t="shared" si="1"/>
        <v>1.4375556146896918E-2</v>
      </c>
      <c r="K10" s="27">
        <f t="shared" si="2"/>
        <v>3.5376724564808373</v>
      </c>
      <c r="L10" s="27">
        <f t="shared" si="3"/>
        <v>0.63663666884218462</v>
      </c>
      <c r="M10" s="27">
        <f t="shared" si="4"/>
        <v>7.6027874564459932</v>
      </c>
      <c r="N10" s="27"/>
      <c r="O10" s="51">
        <f t="shared" si="5"/>
        <v>10.079617359925084</v>
      </c>
      <c r="P10" s="27">
        <f t="shared" si="6"/>
        <v>7.6027874564459932</v>
      </c>
      <c r="Q10" s="93">
        <f t="shared" si="7"/>
        <v>0.63663666884218462</v>
      </c>
      <c r="R10" s="156">
        <f>E10*(PI()/30)*($D$4/2)</f>
        <v>804.08278570467348</v>
      </c>
      <c r="S10" s="156">
        <f t="shared" si="8"/>
        <v>1127.3399999999999</v>
      </c>
      <c r="T10" s="153"/>
      <c r="U10" s="153"/>
      <c r="W10" s="53">
        <v>182</v>
      </c>
      <c r="X10" s="94">
        <v>4</v>
      </c>
      <c r="Y10" s="35">
        <v>0.77500000000000002</v>
      </c>
      <c r="Z10" s="36">
        <v>595</v>
      </c>
      <c r="AA10" s="36">
        <v>3252</v>
      </c>
      <c r="AB10" s="36">
        <v>873</v>
      </c>
      <c r="AC10" s="36">
        <v>1005</v>
      </c>
      <c r="AD10" s="27">
        <f t="shared" si="9"/>
        <v>6.4208039291016109E-2</v>
      </c>
      <c r="AE10" s="27">
        <f t="shared" si="10"/>
        <v>2.3237357373566143E-2</v>
      </c>
      <c r="AF10" s="29">
        <f t="shared" si="11"/>
        <v>2.7631386073210078</v>
      </c>
      <c r="AG10" s="29">
        <f t="shared" si="12"/>
        <v>0.55872778172507764</v>
      </c>
      <c r="AH10" s="29">
        <f t="shared" si="13"/>
        <v>5.4655462184873951</v>
      </c>
      <c r="AI10" s="29"/>
      <c r="AJ10" s="51">
        <f t="shared" si="14"/>
        <v>15.022417806817771</v>
      </c>
      <c r="AK10" s="29">
        <f t="shared" si="15"/>
        <v>5.4655462184873951</v>
      </c>
      <c r="AL10" s="93">
        <f t="shared" si="16"/>
        <v>0.55872778172507764</v>
      </c>
    </row>
    <row r="11" spans="1:38" s="111" customFormat="1" x14ac:dyDescent="0.2">
      <c r="A11" s="77">
        <v>182</v>
      </c>
      <c r="B11" s="77">
        <v>195</v>
      </c>
      <c r="C11" s="77" t="s">
        <v>92</v>
      </c>
      <c r="D11" s="148">
        <v>4</v>
      </c>
      <c r="E11" s="150">
        <v>1039</v>
      </c>
      <c r="F11" s="150">
        <v>414</v>
      </c>
      <c r="G11" s="150">
        <v>2643</v>
      </c>
      <c r="H11" s="163">
        <v>0.80116074658131475</v>
      </c>
      <c r="I11" s="25">
        <f t="shared" si="0"/>
        <v>4.8824416614040446E-2</v>
      </c>
      <c r="J11" s="25">
        <f t="shared" si="1"/>
        <v>1.4632605201276397E-2</v>
      </c>
      <c r="K11" s="27">
        <f t="shared" si="2"/>
        <v>3.3366865259086955</v>
      </c>
      <c r="L11" s="27">
        <f t="shared" si="3"/>
        <v>0.58835145299213021</v>
      </c>
      <c r="M11" s="27">
        <f t="shared" si="4"/>
        <v>6.3840579710144931</v>
      </c>
      <c r="N11" s="27"/>
      <c r="O11" s="51">
        <f t="shared" si="5"/>
        <v>12.209179047791933</v>
      </c>
      <c r="P11" s="27">
        <f t="shared" si="6"/>
        <v>6.3840579710144931</v>
      </c>
      <c r="Q11" s="93">
        <f t="shared" si="7"/>
        <v>0.58835145299213021</v>
      </c>
      <c r="R11" s="156">
        <f t="shared" si="17"/>
        <v>903.18055605097925</v>
      </c>
      <c r="S11" s="156">
        <f t="shared" si="8"/>
        <v>1127.3399999999999</v>
      </c>
      <c r="T11" s="153"/>
      <c r="U11" s="153"/>
      <c r="W11" s="53">
        <v>182</v>
      </c>
      <c r="X11" s="94">
        <v>4</v>
      </c>
      <c r="Y11" s="35">
        <v>0.8</v>
      </c>
      <c r="Z11" s="36">
        <v>671</v>
      </c>
      <c r="AA11" s="36">
        <v>3442</v>
      </c>
      <c r="AB11" s="36">
        <v>902</v>
      </c>
      <c r="AC11" s="36">
        <v>1037</v>
      </c>
      <c r="AD11" s="27">
        <f t="shared" si="9"/>
        <v>6.3829927030915432E-2</v>
      </c>
      <c r="AE11" s="27">
        <f t="shared" si="10"/>
        <v>2.3853615126426662E-2</v>
      </c>
      <c r="AF11" s="29">
        <f t="shared" si="11"/>
        <v>2.675901606218182</v>
      </c>
      <c r="AG11" s="29">
        <f t="shared" si="12"/>
        <v>0.53949224415960395</v>
      </c>
      <c r="AH11" s="29">
        <f t="shared" si="13"/>
        <v>5.1296572280178836</v>
      </c>
      <c r="AI11" s="29"/>
      <c r="AJ11" s="51">
        <f t="shared" si="14"/>
        <v>15.900111344116471</v>
      </c>
      <c r="AK11" s="29">
        <f t="shared" si="15"/>
        <v>5.1296572280178836</v>
      </c>
      <c r="AL11" s="93">
        <f t="shared" si="16"/>
        <v>0.53949224415960395</v>
      </c>
    </row>
    <row r="12" spans="1:38" s="111" customFormat="1" x14ac:dyDescent="0.2">
      <c r="A12" s="77">
        <v>182</v>
      </c>
      <c r="B12" s="77">
        <v>195</v>
      </c>
      <c r="C12" s="77" t="s">
        <v>92</v>
      </c>
      <c r="D12" s="148">
        <v>4</v>
      </c>
      <c r="E12" s="150">
        <v>1070</v>
      </c>
      <c r="F12" s="150">
        <v>451</v>
      </c>
      <c r="G12" s="150">
        <v>2811</v>
      </c>
      <c r="H12" s="163">
        <v>0.82506448396728271</v>
      </c>
      <c r="I12" s="25">
        <f t="shared" si="0"/>
        <v>4.896257896575773E-2</v>
      </c>
      <c r="J12" s="25">
        <f t="shared" si="1"/>
        <v>1.4594632561215029E-2</v>
      </c>
      <c r="K12" s="27">
        <f t="shared" si="2"/>
        <v>3.3548346462572067</v>
      </c>
      <c r="L12" s="27">
        <f t="shared" si="3"/>
        <v>0.59238786474767557</v>
      </c>
      <c r="M12" s="27">
        <f t="shared" si="4"/>
        <v>6.2328159645232812</v>
      </c>
      <c r="N12" s="27"/>
      <c r="O12" s="51">
        <f t="shared" si="5"/>
        <v>12.985244912350785</v>
      </c>
      <c r="P12" s="27">
        <f t="shared" si="6"/>
        <v>6.2328159645232812</v>
      </c>
      <c r="Q12" s="93">
        <f t="shared" si="7"/>
        <v>0.59238786474767557</v>
      </c>
      <c r="R12" s="156">
        <f t="shared" si="17"/>
        <v>930.12819535567644</v>
      </c>
      <c r="S12" s="156">
        <f t="shared" si="8"/>
        <v>1127.3399999999999</v>
      </c>
      <c r="T12" s="153"/>
      <c r="U12" s="153"/>
      <c r="W12" s="53">
        <v>182</v>
      </c>
      <c r="X12" s="94">
        <v>4</v>
      </c>
      <c r="Y12" s="35">
        <v>0.82499999999999996</v>
      </c>
      <c r="Z12" s="36">
        <v>759</v>
      </c>
      <c r="AA12" s="36">
        <v>3590</v>
      </c>
      <c r="AB12" s="36">
        <v>930</v>
      </c>
      <c r="AC12" s="36">
        <v>1070</v>
      </c>
      <c r="AD12" s="27">
        <f t="shared" si="9"/>
        <v>6.2531361966229188E-2</v>
      </c>
      <c r="AE12" s="27">
        <f t="shared" si="10"/>
        <v>2.4561698700581388E-2</v>
      </c>
      <c r="AF12" s="29">
        <f t="shared" si="11"/>
        <v>2.5458891393675893</v>
      </c>
      <c r="AG12" s="29">
        <f t="shared" si="12"/>
        <v>0.50803229848825837</v>
      </c>
      <c r="AH12" s="29">
        <f t="shared" si="13"/>
        <v>4.7299077733860342</v>
      </c>
      <c r="AI12" s="29"/>
      <c r="AJ12" s="51">
        <f t="shared" si="14"/>
        <v>16.58378841527546</v>
      </c>
      <c r="AK12" s="29">
        <f t="shared" si="15"/>
        <v>4.7299077733860342</v>
      </c>
      <c r="AL12" s="93">
        <f t="shared" si="16"/>
        <v>0.50803229848825837</v>
      </c>
    </row>
    <row r="13" spans="1:38" s="111" customFormat="1" x14ac:dyDescent="0.2">
      <c r="A13" s="77">
        <v>182</v>
      </c>
      <c r="B13" s="77">
        <v>195</v>
      </c>
      <c r="C13" s="77" t="s">
        <v>92</v>
      </c>
      <c r="D13" s="148">
        <v>4</v>
      </c>
      <c r="E13" s="150">
        <v>1101</v>
      </c>
      <c r="F13" s="150">
        <v>494</v>
      </c>
      <c r="G13" s="150">
        <v>2979</v>
      </c>
      <c r="H13" s="163">
        <v>0.84896822135325078</v>
      </c>
      <c r="I13" s="25">
        <f t="shared" si="0"/>
        <v>4.9007986520541162E-2</v>
      </c>
      <c r="J13" s="25">
        <f t="shared" si="1"/>
        <v>1.4673474062751619E-2</v>
      </c>
      <c r="K13" s="27">
        <f t="shared" si="2"/>
        <v>3.3399034414724702</v>
      </c>
      <c r="L13" s="27">
        <f t="shared" si="3"/>
        <v>0.59002475421298484</v>
      </c>
      <c r="M13" s="27">
        <f t="shared" si="4"/>
        <v>6.0303643724696352</v>
      </c>
      <c r="N13" s="27"/>
      <c r="O13" s="51">
        <f t="shared" si="5"/>
        <v>13.761310776909637</v>
      </c>
      <c r="P13" s="27">
        <f t="shared" si="6"/>
        <v>6.0303643724696352</v>
      </c>
      <c r="Q13" s="93">
        <f t="shared" si="7"/>
        <v>0.59002475421298484</v>
      </c>
      <c r="R13" s="156">
        <f t="shared" si="17"/>
        <v>957.07583466037363</v>
      </c>
      <c r="S13" s="156">
        <f t="shared" si="8"/>
        <v>1127.3399999999999</v>
      </c>
      <c r="T13" s="153"/>
      <c r="U13" s="153"/>
      <c r="W13" s="53">
        <v>182</v>
      </c>
      <c r="X13" s="94">
        <v>4</v>
      </c>
      <c r="Y13" s="35">
        <v>0.85</v>
      </c>
      <c r="Z13" s="36">
        <v>862</v>
      </c>
      <c r="AA13" s="36">
        <v>3665</v>
      </c>
      <c r="AB13" s="36">
        <v>958</v>
      </c>
      <c r="AC13" s="36">
        <v>1102</v>
      </c>
      <c r="AD13" s="27">
        <f t="shared" si="9"/>
        <v>6.0184101976667244E-2</v>
      </c>
      <c r="AE13" s="27">
        <f t="shared" si="10"/>
        <v>2.5534681136691023E-2</v>
      </c>
      <c r="AF13" s="29">
        <f t="shared" si="11"/>
        <v>2.3569552975614858</v>
      </c>
      <c r="AG13" s="29">
        <f t="shared" si="12"/>
        <v>0.46141863424994173</v>
      </c>
      <c r="AH13" s="29">
        <f t="shared" si="13"/>
        <v>4.2517401392111367</v>
      </c>
      <c r="AI13" s="29"/>
      <c r="AJ13" s="51">
        <f t="shared" si="14"/>
        <v>16.930246390524946</v>
      </c>
      <c r="AK13" s="29">
        <f t="shared" si="15"/>
        <v>4.2517401392111367</v>
      </c>
      <c r="AL13" s="93">
        <f t="shared" si="16"/>
        <v>0.46141863424994173</v>
      </c>
    </row>
    <row r="14" spans="1:38" s="111" customFormat="1" x14ac:dyDescent="0.2">
      <c r="A14" s="77">
        <v>182</v>
      </c>
      <c r="B14" s="77">
        <v>195</v>
      </c>
      <c r="C14" s="77" t="s">
        <v>92</v>
      </c>
      <c r="D14" s="148">
        <v>4</v>
      </c>
      <c r="E14" s="150">
        <v>1131</v>
      </c>
      <c r="F14" s="150">
        <v>543</v>
      </c>
      <c r="G14" s="150">
        <v>3084</v>
      </c>
      <c r="H14" s="163">
        <v>0.87210087043644557</v>
      </c>
      <c r="I14" s="25">
        <f t="shared" si="0"/>
        <v>4.8079523433420861E-2</v>
      </c>
      <c r="J14" s="25">
        <f t="shared" si="1"/>
        <v>1.4879213365385315E-2</v>
      </c>
      <c r="K14" s="27">
        <f t="shared" si="2"/>
        <v>3.2313215929325971</v>
      </c>
      <c r="L14" s="27">
        <f t="shared" si="3"/>
        <v>0.56540956510096796</v>
      </c>
      <c r="M14" s="27">
        <f t="shared" si="4"/>
        <v>5.6795580110497239</v>
      </c>
      <c r="N14" s="27"/>
      <c r="O14" s="51">
        <f t="shared" si="5"/>
        <v>14.246351942258919</v>
      </c>
      <c r="P14" s="27">
        <f t="shared" si="6"/>
        <v>5.6795580110497239</v>
      </c>
      <c r="Q14" s="93">
        <f t="shared" si="7"/>
        <v>0.56540956510096796</v>
      </c>
      <c r="R14" s="156">
        <f t="shared" si="17"/>
        <v>983.15419527782251</v>
      </c>
      <c r="S14" s="156">
        <f t="shared" si="8"/>
        <v>1127.3399999999999</v>
      </c>
      <c r="T14" s="153"/>
      <c r="U14" s="153"/>
      <c r="W14" s="53">
        <v>182</v>
      </c>
      <c r="X14" s="94">
        <v>4</v>
      </c>
      <c r="Y14" s="35">
        <v>0.875</v>
      </c>
      <c r="Z14" s="36">
        <v>985</v>
      </c>
      <c r="AA14" s="36">
        <v>3737</v>
      </c>
      <c r="AB14" s="36">
        <v>986</v>
      </c>
      <c r="AC14" s="36">
        <v>1135</v>
      </c>
      <c r="AD14" s="27">
        <f t="shared" si="9"/>
        <v>5.7849867627270068E-2</v>
      </c>
      <c r="AE14" s="27">
        <f t="shared" si="10"/>
        <v>2.6706477063053829E-2</v>
      </c>
      <c r="AF14" s="29">
        <f t="shared" si="11"/>
        <v>2.1661362331949245</v>
      </c>
      <c r="AG14" s="29">
        <f t="shared" si="12"/>
        <v>0.41575726130924712</v>
      </c>
      <c r="AH14" s="29">
        <f t="shared" si="13"/>
        <v>3.7939086294416242</v>
      </c>
      <c r="AI14" s="29"/>
      <c r="AJ14" s="51">
        <f t="shared" si="14"/>
        <v>17.262846046764455</v>
      </c>
      <c r="AK14" s="29">
        <f t="shared" si="15"/>
        <v>3.7939086294416242</v>
      </c>
      <c r="AL14" s="93">
        <f t="shared" si="16"/>
        <v>0.41575726130924712</v>
      </c>
    </row>
    <row r="15" spans="1:38" s="111" customFormat="1" x14ac:dyDescent="0.2">
      <c r="A15" s="77">
        <v>182</v>
      </c>
      <c r="B15" s="77">
        <v>195</v>
      </c>
      <c r="C15" s="77" t="s">
        <v>92</v>
      </c>
      <c r="D15" s="148">
        <v>4</v>
      </c>
      <c r="E15" s="150">
        <v>1159</v>
      </c>
      <c r="F15" s="150">
        <v>584</v>
      </c>
      <c r="G15" s="150">
        <v>3252</v>
      </c>
      <c r="H15" s="163">
        <v>0.89369134291409413</v>
      </c>
      <c r="I15" s="25">
        <f t="shared" si="0"/>
        <v>4.8278599105405738E-2</v>
      </c>
      <c r="J15" s="25">
        <f t="shared" si="1"/>
        <v>1.4870668622713626E-2</v>
      </c>
      <c r="K15" s="27">
        <f t="shared" si="2"/>
        <v>3.2465654591794526</v>
      </c>
      <c r="L15" s="27">
        <f t="shared" si="3"/>
        <v>0.56925176391510501</v>
      </c>
      <c r="M15" s="27">
        <f t="shared" si="4"/>
        <v>5.5684931506849313</v>
      </c>
      <c r="N15" s="27"/>
      <c r="O15" s="51">
        <f t="shared" si="5"/>
        <v>15.022417806817771</v>
      </c>
      <c r="P15" s="27">
        <f t="shared" si="6"/>
        <v>5.5684931506849313</v>
      </c>
      <c r="Q15" s="93">
        <f t="shared" si="7"/>
        <v>0.56925176391510501</v>
      </c>
      <c r="R15" s="156">
        <f t="shared" si="17"/>
        <v>1007.4939985207748</v>
      </c>
      <c r="S15" s="156">
        <f t="shared" si="8"/>
        <v>1127.3399999999999</v>
      </c>
      <c r="T15" s="153"/>
      <c r="U15" s="153"/>
      <c r="W15" s="53">
        <v>182</v>
      </c>
      <c r="X15" s="94">
        <v>4</v>
      </c>
      <c r="Y15" s="35">
        <v>0.9</v>
      </c>
      <c r="Z15" s="36">
        <v>1127</v>
      </c>
      <c r="AA15" s="36">
        <v>3806</v>
      </c>
      <c r="AB15" s="36">
        <v>1014</v>
      </c>
      <c r="AC15" s="36">
        <v>1167</v>
      </c>
      <c r="AD15" s="27">
        <f t="shared" si="9"/>
        <v>5.5731157940873188E-2</v>
      </c>
      <c r="AE15" s="27">
        <f t="shared" si="10"/>
        <v>2.811119479748727E-2</v>
      </c>
      <c r="AF15" s="29">
        <f t="shared" si="11"/>
        <v>1.9825254081998229</v>
      </c>
      <c r="AG15" s="29">
        <f t="shared" si="12"/>
        <v>0.37348286929332825</v>
      </c>
      <c r="AH15" s="29">
        <f t="shared" si="13"/>
        <v>3.3771073646850045</v>
      </c>
      <c r="AI15" s="29"/>
      <c r="AJ15" s="51">
        <f t="shared" si="14"/>
        <v>17.581587383993984</v>
      </c>
      <c r="AK15" s="29">
        <f t="shared" si="15"/>
        <v>3.3771073646850045</v>
      </c>
      <c r="AL15" s="93">
        <f t="shared" si="16"/>
        <v>0.37348286929332825</v>
      </c>
    </row>
    <row r="16" spans="1:38" s="111" customFormat="1" x14ac:dyDescent="0.2">
      <c r="A16" s="77">
        <v>182</v>
      </c>
      <c r="B16" s="77">
        <v>195</v>
      </c>
      <c r="C16" s="77" t="s">
        <v>92</v>
      </c>
      <c r="D16" s="148">
        <v>4</v>
      </c>
      <c r="E16" s="150">
        <v>1183</v>
      </c>
      <c r="F16" s="150">
        <v>634</v>
      </c>
      <c r="G16" s="150">
        <v>3315</v>
      </c>
      <c r="H16" s="163">
        <v>0.9121974621806499</v>
      </c>
      <c r="I16" s="25">
        <f t="shared" si="0"/>
        <v>4.723729696251093E-2</v>
      </c>
      <c r="J16" s="25">
        <f t="shared" si="1"/>
        <v>1.518109090021323E-2</v>
      </c>
      <c r="K16" s="27">
        <f t="shared" si="2"/>
        <v>3.111587781998423</v>
      </c>
      <c r="L16" s="27">
        <f t="shared" si="3"/>
        <v>0.53966899528695178</v>
      </c>
      <c r="M16" s="27">
        <f t="shared" si="4"/>
        <v>5.2287066246056781</v>
      </c>
      <c r="N16" s="27"/>
      <c r="O16" s="51">
        <f t="shared" si="5"/>
        <v>15.313442506027339</v>
      </c>
      <c r="P16" s="27">
        <f t="shared" si="6"/>
        <v>5.2287066246056781</v>
      </c>
      <c r="Q16" s="93">
        <f t="shared" si="7"/>
        <v>0.53966899528695178</v>
      </c>
      <c r="R16" s="156">
        <f t="shared" si="17"/>
        <v>1028.3566870147338</v>
      </c>
      <c r="S16" s="156">
        <f t="shared" si="8"/>
        <v>1127.3399999999999</v>
      </c>
      <c r="T16" s="153"/>
      <c r="U16" s="153"/>
      <c r="W16" s="124"/>
      <c r="X16" s="125"/>
      <c r="Y16" s="120"/>
      <c r="Z16" s="126"/>
      <c r="AB16" s="127"/>
      <c r="AC16" s="128"/>
      <c r="AD16" s="121"/>
      <c r="AE16" s="121"/>
      <c r="AF16" s="120"/>
      <c r="AG16" s="120"/>
      <c r="AH16" s="120"/>
      <c r="AI16" s="35"/>
      <c r="AJ16" s="122"/>
      <c r="AK16" s="120"/>
      <c r="AL16" s="123"/>
    </row>
    <row r="17" spans="1:38" s="111" customFormat="1" x14ac:dyDescent="0.2">
      <c r="A17" s="77">
        <v>182</v>
      </c>
      <c r="B17" s="77">
        <v>195</v>
      </c>
      <c r="C17" s="77" t="s">
        <v>92</v>
      </c>
      <c r="D17" s="148">
        <v>4</v>
      </c>
      <c r="E17" s="150">
        <v>1216</v>
      </c>
      <c r="F17" s="150">
        <v>704</v>
      </c>
      <c r="G17" s="150">
        <v>3525</v>
      </c>
      <c r="H17" s="163">
        <v>0.93764337617216442</v>
      </c>
      <c r="I17" s="25">
        <f t="shared" si="0"/>
        <v>4.7540414742597702E-2</v>
      </c>
      <c r="J17" s="25">
        <f t="shared" si="1"/>
        <v>1.5521721651750864E-2</v>
      </c>
      <c r="K17" s="27">
        <f t="shared" si="2"/>
        <v>3.0628312895454548</v>
      </c>
      <c r="L17" s="27">
        <f t="shared" si="3"/>
        <v>0.53291439267207508</v>
      </c>
      <c r="M17" s="27">
        <f t="shared" si="4"/>
        <v>5.0071022727272725</v>
      </c>
      <c r="N17" s="27"/>
      <c r="O17" s="51">
        <f t="shared" si="5"/>
        <v>16.283524836725906</v>
      </c>
      <c r="P17" s="27">
        <f t="shared" si="6"/>
        <v>5.0071022727272725</v>
      </c>
      <c r="Q17" s="93">
        <f t="shared" si="7"/>
        <v>0.53291439267207508</v>
      </c>
      <c r="R17" s="156">
        <f t="shared" si="17"/>
        <v>1057.0428836939277</v>
      </c>
      <c r="S17" s="156">
        <f t="shared" si="8"/>
        <v>1127.3399999999999</v>
      </c>
      <c r="T17" s="153"/>
      <c r="U17" s="153"/>
      <c r="W17" s="124"/>
      <c r="X17" s="125"/>
      <c r="Y17" s="120"/>
      <c r="Z17" s="126"/>
      <c r="AB17" s="127"/>
      <c r="AC17" s="128"/>
      <c r="AD17" s="121"/>
      <c r="AE17" s="121"/>
      <c r="AF17" s="120"/>
      <c r="AG17" s="120"/>
      <c r="AH17" s="120"/>
      <c r="AI17" s="35"/>
      <c r="AJ17" s="122"/>
      <c r="AK17" s="120"/>
      <c r="AL17" s="123"/>
    </row>
    <row r="18" spans="1:38" s="111" customFormat="1" x14ac:dyDescent="0.2">
      <c r="A18" s="77">
        <v>182</v>
      </c>
      <c r="B18" s="77">
        <v>195</v>
      </c>
      <c r="C18" s="77" t="s">
        <v>92</v>
      </c>
      <c r="D18" s="148">
        <v>4</v>
      </c>
      <c r="E18" s="150">
        <v>1244</v>
      </c>
      <c r="F18" s="150">
        <v>774</v>
      </c>
      <c r="G18" s="150">
        <v>3619</v>
      </c>
      <c r="H18" s="163">
        <v>0.95923384864981287</v>
      </c>
      <c r="I18" s="25">
        <f t="shared" si="0"/>
        <v>4.6635734066934387E-2</v>
      </c>
      <c r="J18" s="25">
        <f t="shared" si="1"/>
        <v>1.5938512094720695E-2</v>
      </c>
      <c r="K18" s="27">
        <f t="shared" si="2"/>
        <v>2.9259778949116284</v>
      </c>
      <c r="L18" s="27">
        <f t="shared" si="3"/>
        <v>0.50423540991501958</v>
      </c>
      <c r="M18" s="27">
        <f t="shared" si="4"/>
        <v>4.6757105943152455</v>
      </c>
      <c r="N18" s="27"/>
      <c r="O18" s="51">
        <f t="shared" si="5"/>
        <v>16.717752165705264</v>
      </c>
      <c r="P18" s="27">
        <f t="shared" si="6"/>
        <v>4.6757105943152455</v>
      </c>
      <c r="Q18" s="93">
        <f t="shared" si="7"/>
        <v>0.50423540991501958</v>
      </c>
      <c r="R18" s="156">
        <f t="shared" si="17"/>
        <v>1081.38268693688</v>
      </c>
      <c r="S18" s="156">
        <f t="shared" si="8"/>
        <v>1127.3399999999999</v>
      </c>
      <c r="T18" s="153"/>
      <c r="U18" s="153"/>
      <c r="W18" s="124"/>
      <c r="X18" s="125"/>
      <c r="Y18" s="120"/>
      <c r="Z18" s="126"/>
      <c r="AB18" s="127"/>
      <c r="AC18" s="128"/>
      <c r="AD18" s="121"/>
      <c r="AE18" s="121"/>
      <c r="AF18" s="120"/>
      <c r="AG18" s="120"/>
      <c r="AH18" s="120"/>
      <c r="AI18" s="35"/>
      <c r="AJ18" s="122"/>
      <c r="AK18" s="120"/>
      <c r="AL18" s="123"/>
    </row>
    <row r="19" spans="1:38" s="111" customFormat="1" x14ac:dyDescent="0.2">
      <c r="A19" s="77">
        <v>182</v>
      </c>
      <c r="B19" s="77">
        <v>195</v>
      </c>
      <c r="C19" s="77" t="s">
        <v>92</v>
      </c>
      <c r="D19" s="148">
        <v>4</v>
      </c>
      <c r="E19" s="150">
        <v>1275</v>
      </c>
      <c r="F19" s="150">
        <v>854</v>
      </c>
      <c r="G19" s="150">
        <v>3672</v>
      </c>
      <c r="H19" s="163">
        <v>0.98313758603578083</v>
      </c>
      <c r="I19" s="25">
        <f t="shared" si="0"/>
        <v>4.5045695600544243E-2</v>
      </c>
      <c r="J19" s="25">
        <f t="shared" si="1"/>
        <v>1.6334102369866193E-2</v>
      </c>
      <c r="K19" s="27">
        <f t="shared" si="2"/>
        <v>2.757769884168618</v>
      </c>
      <c r="L19" s="27">
        <f t="shared" si="3"/>
        <v>0.46707601351037331</v>
      </c>
      <c r="M19" s="27">
        <f t="shared" si="4"/>
        <v>4.2997658079625296</v>
      </c>
      <c r="N19" s="27"/>
      <c r="O19" s="51">
        <f t="shared" si="5"/>
        <v>16.962582468214901</v>
      </c>
      <c r="P19" s="27">
        <f t="shared" si="6"/>
        <v>4.2997658079625296</v>
      </c>
      <c r="Q19" s="93">
        <f t="shared" si="7"/>
        <v>0.46707601351037331</v>
      </c>
      <c r="R19" s="156">
        <f t="shared" si="17"/>
        <v>1108.330326241577</v>
      </c>
      <c r="S19" s="156">
        <f t="shared" si="8"/>
        <v>1127.3399999999999</v>
      </c>
      <c r="T19" s="153"/>
      <c r="U19" s="153"/>
      <c r="W19" s="124"/>
      <c r="X19" s="125"/>
      <c r="Y19" s="120"/>
      <c r="Z19" s="126"/>
      <c r="AB19" s="127"/>
      <c r="AC19" s="128"/>
      <c r="AD19" s="121"/>
      <c r="AE19" s="121"/>
      <c r="AF19" s="120"/>
      <c r="AG19" s="120"/>
      <c r="AH19" s="120"/>
      <c r="AI19" s="35"/>
      <c r="AJ19" s="122"/>
      <c r="AK19" s="120"/>
      <c r="AL19" s="123"/>
    </row>
    <row r="20" spans="1:38" s="111" customFormat="1" x14ac:dyDescent="0.2">
      <c r="A20" s="77">
        <v>182</v>
      </c>
      <c r="B20" s="77">
        <v>195</v>
      </c>
      <c r="C20" s="77" t="s">
        <v>92</v>
      </c>
      <c r="D20" s="148">
        <v>4</v>
      </c>
      <c r="E20" s="150">
        <v>1307</v>
      </c>
      <c r="F20" s="150">
        <v>955</v>
      </c>
      <c r="G20" s="150">
        <v>3692</v>
      </c>
      <c r="H20" s="163">
        <v>1.007812411724522</v>
      </c>
      <c r="I20" s="25">
        <f t="shared" si="0"/>
        <v>4.3100420961521349E-2</v>
      </c>
      <c r="J20" s="25">
        <f t="shared" si="1"/>
        <v>1.6956826070832685E-2</v>
      </c>
      <c r="K20" s="27">
        <f t="shared" si="2"/>
        <v>2.541774078561676</v>
      </c>
      <c r="L20" s="27">
        <f t="shared" si="3"/>
        <v>0.4210954935030059</v>
      </c>
      <c r="M20" s="27">
        <f t="shared" si="4"/>
        <v>3.8659685863874347</v>
      </c>
      <c r="N20" s="27"/>
      <c r="O20" s="51">
        <f t="shared" si="5"/>
        <v>17.054971261614764</v>
      </c>
      <c r="P20" s="27">
        <f t="shared" si="6"/>
        <v>3.8659685863874347</v>
      </c>
      <c r="Q20" s="93">
        <f t="shared" si="7"/>
        <v>0.4210954935030059</v>
      </c>
      <c r="R20" s="156">
        <f t="shared" si="17"/>
        <v>1136.1472442335225</v>
      </c>
      <c r="S20" s="156">
        <f t="shared" si="8"/>
        <v>1127.3399999999999</v>
      </c>
      <c r="T20" s="153"/>
      <c r="U20" s="153"/>
      <c r="W20" s="124"/>
      <c r="X20" s="125"/>
      <c r="Y20" s="129"/>
      <c r="Z20" s="126"/>
      <c r="AB20" s="127"/>
      <c r="AC20" s="128"/>
      <c r="AD20" s="121"/>
      <c r="AE20" s="121"/>
      <c r="AF20" s="120"/>
      <c r="AG20" s="120"/>
      <c r="AH20" s="120"/>
      <c r="AI20" s="35"/>
      <c r="AJ20" s="122"/>
      <c r="AK20" s="120"/>
      <c r="AL20" s="123"/>
    </row>
    <row r="21" spans="1:38" s="111" customFormat="1" x14ac:dyDescent="0.2">
      <c r="A21" s="77">
        <v>182</v>
      </c>
      <c r="B21" s="77">
        <v>195</v>
      </c>
      <c r="C21" s="77" t="s">
        <v>92</v>
      </c>
      <c r="D21" s="148">
        <v>4</v>
      </c>
      <c r="E21" s="150">
        <v>1329</v>
      </c>
      <c r="F21" s="150">
        <v>1054</v>
      </c>
      <c r="G21" s="150">
        <v>3776</v>
      </c>
      <c r="H21" s="163">
        <v>1.0247763543855317</v>
      </c>
      <c r="I21" s="25">
        <f t="shared" si="0"/>
        <v>4.263369937185419E-2</v>
      </c>
      <c r="J21" s="25">
        <f t="shared" si="1"/>
        <v>1.7800558338793543E-2</v>
      </c>
      <c r="K21" s="27">
        <f t="shared" si="2"/>
        <v>2.3950765229055029</v>
      </c>
      <c r="L21" s="27">
        <f t="shared" si="3"/>
        <v>0.39463790261320009</v>
      </c>
      <c r="M21" s="27">
        <f t="shared" si="4"/>
        <v>3.5825426944971537</v>
      </c>
      <c r="N21" s="27"/>
      <c r="O21" s="51">
        <f t="shared" si="5"/>
        <v>17.44300419389419</v>
      </c>
      <c r="P21" s="27">
        <f t="shared" si="6"/>
        <v>3.5825426944971537</v>
      </c>
      <c r="Q21" s="93">
        <f t="shared" si="7"/>
        <v>0.39463790261320009</v>
      </c>
      <c r="R21" s="156">
        <f t="shared" si="17"/>
        <v>1155.2713753529852</v>
      </c>
      <c r="S21" s="156">
        <f t="shared" si="8"/>
        <v>1127.3399999999999</v>
      </c>
      <c r="T21" s="153"/>
      <c r="U21" s="153"/>
      <c r="W21" s="124"/>
      <c r="X21" s="125"/>
      <c r="Y21" s="129"/>
      <c r="Z21" s="126"/>
      <c r="AB21" s="127"/>
      <c r="AC21" s="128"/>
      <c r="AD21" s="121"/>
      <c r="AE21" s="121"/>
      <c r="AF21" s="120"/>
      <c r="AG21" s="120"/>
      <c r="AH21" s="120"/>
      <c r="AI21" s="35"/>
      <c r="AJ21" s="122"/>
      <c r="AK21" s="120"/>
      <c r="AL21" s="123"/>
    </row>
    <row r="22" spans="1:38" s="111" customFormat="1" x14ac:dyDescent="0.2">
      <c r="A22" s="77">
        <v>182</v>
      </c>
      <c r="B22" s="77">
        <v>195</v>
      </c>
      <c r="C22" s="77" t="s">
        <v>92</v>
      </c>
      <c r="D22" s="148">
        <v>4</v>
      </c>
      <c r="E22" s="150">
        <v>1356</v>
      </c>
      <c r="F22" s="150">
        <v>1140</v>
      </c>
      <c r="G22" s="150">
        <v>3818</v>
      </c>
      <c r="H22" s="163">
        <v>1.0455957385604071</v>
      </c>
      <c r="I22" s="25">
        <f t="shared" si="0"/>
        <v>4.140831321887195E-2</v>
      </c>
      <c r="J22" s="25">
        <f t="shared" si="1"/>
        <v>1.812565625177915E-2</v>
      </c>
      <c r="K22" s="27">
        <f t="shared" si="2"/>
        <v>2.2845138760042114</v>
      </c>
      <c r="L22" s="27">
        <f t="shared" si="3"/>
        <v>0.37097142774260533</v>
      </c>
      <c r="M22" s="27">
        <f t="shared" si="4"/>
        <v>3.3491228070175438</v>
      </c>
      <c r="N22" s="27"/>
      <c r="O22" s="51">
        <f t="shared" si="5"/>
        <v>17.637020660033901</v>
      </c>
      <c r="P22" s="27">
        <f t="shared" si="6"/>
        <v>3.3491228070175438</v>
      </c>
      <c r="Q22" s="93">
        <f t="shared" si="7"/>
        <v>0.37097142774260533</v>
      </c>
      <c r="R22" s="156">
        <f t="shared" si="17"/>
        <v>1178.7418999086892</v>
      </c>
      <c r="S22" s="156">
        <f t="shared" si="8"/>
        <v>1127.3399999999999</v>
      </c>
      <c r="T22" s="153"/>
      <c r="U22" s="153"/>
      <c r="W22" s="124"/>
      <c r="X22" s="125"/>
      <c r="Y22" s="129"/>
      <c r="Z22" s="126"/>
      <c r="AB22" s="127"/>
      <c r="AC22" s="128"/>
      <c r="AD22" s="121"/>
      <c r="AE22" s="121"/>
      <c r="AF22" s="120"/>
      <c r="AG22" s="120"/>
      <c r="AH22" s="120"/>
      <c r="AI22" s="35"/>
      <c r="AJ22" s="122"/>
      <c r="AK22" s="120"/>
      <c r="AL22" s="123"/>
    </row>
    <row r="23" spans="1:38" x14ac:dyDescent="0.2">
      <c r="E23"/>
      <c r="F23"/>
      <c r="G23"/>
      <c r="H23" s="17"/>
      <c r="I23" s="25"/>
      <c r="J23" s="25"/>
      <c r="K23" s="27"/>
      <c r="L23" s="27"/>
      <c r="M23" s="27"/>
      <c r="N23" s="27"/>
      <c r="O23" s="51"/>
      <c r="P23" s="27"/>
      <c r="Q23" s="58"/>
      <c r="R23" s="156"/>
      <c r="T23" s="153"/>
      <c r="U23" s="153"/>
      <c r="AD23" s="27"/>
      <c r="AE23" s="27"/>
      <c r="AG23" s="29"/>
      <c r="AH23" s="29"/>
      <c r="AL23" s="58"/>
    </row>
    <row r="24" spans="1:38" x14ac:dyDescent="0.2">
      <c r="E24"/>
      <c r="F24"/>
      <c r="G24"/>
      <c r="H24" s="17"/>
      <c r="I24" s="25"/>
      <c r="J24" s="25"/>
      <c r="K24" s="27"/>
      <c r="L24" s="27"/>
      <c r="M24" s="27"/>
      <c r="N24" s="27"/>
      <c r="O24" s="51"/>
      <c r="P24" s="27"/>
      <c r="Q24" s="58"/>
      <c r="R24" s="156"/>
      <c r="T24" s="153"/>
      <c r="U24" s="153"/>
      <c r="AD24" s="27"/>
      <c r="AE24" s="27"/>
      <c r="AG24" s="29"/>
      <c r="AH24" s="29"/>
      <c r="AL24" s="58"/>
    </row>
    <row r="25" spans="1:38" x14ac:dyDescent="0.2">
      <c r="A25" s="1">
        <v>183</v>
      </c>
      <c r="B25" s="1">
        <v>196</v>
      </c>
      <c r="C25" s="1" t="s">
        <v>92</v>
      </c>
      <c r="D25" s="66">
        <v>6</v>
      </c>
      <c r="E25">
        <v>698</v>
      </c>
      <c r="F25">
        <v>170</v>
      </c>
      <c r="G25">
        <v>1743</v>
      </c>
      <c r="H25" s="17">
        <v>0.53800000000000003</v>
      </c>
      <c r="I25" s="25">
        <f t="shared" ref="I25:I39" si="18">0.1515*(G25/1000)/(E25/1000)^2/($D$4/10)^4</f>
        <v>7.1344013404577383E-2</v>
      </c>
      <c r="J25" s="25">
        <f t="shared" ref="J25:J39" si="19">0.5*(F25/1000)/(E25/1000)^3/($D$4/10)^5</f>
        <v>1.9817579552092249E-2</v>
      </c>
      <c r="K25" s="27">
        <f t="shared" ref="K25:K39" si="20">I25/J25</f>
        <v>3.6000366854611774</v>
      </c>
      <c r="L25" s="27">
        <f t="shared" ref="L25:L39" si="21">0.798*I25^1.5/J25</f>
        <v>0.76734132211821648</v>
      </c>
      <c r="M25" s="27">
        <f t="shared" ref="M25:M39" si="22">G25/F25</f>
        <v>10.252941176470589</v>
      </c>
      <c r="N25" s="27"/>
      <c r="O25" s="51">
        <f t="shared" ref="O25:O39" si="23">G25/(PI()*$D$4^2/4)</f>
        <v>8.0516833447980858</v>
      </c>
      <c r="P25" s="27">
        <f t="shared" ref="P25:P39" si="24">M25</f>
        <v>10.252941176470589</v>
      </c>
      <c r="Q25" s="58">
        <f t="shared" ref="Q25:Q39" si="25">L25</f>
        <v>0.76734132211821648</v>
      </c>
      <c r="R25" s="156">
        <f t="shared" si="17"/>
        <v>606.75652369931049</v>
      </c>
      <c r="S25" s="156">
        <f t="shared" si="8"/>
        <v>1127.800229924369</v>
      </c>
      <c r="T25" s="153"/>
      <c r="U25" s="153"/>
      <c r="W25" s="1">
        <v>183</v>
      </c>
      <c r="X25" s="66">
        <v>6</v>
      </c>
      <c r="Y25" s="17">
        <v>0.72499999999999998</v>
      </c>
      <c r="Z25">
        <v>427</v>
      </c>
      <c r="AA25">
        <v>3048</v>
      </c>
      <c r="AB25">
        <v>817</v>
      </c>
      <c r="AC25">
        <v>940</v>
      </c>
      <c r="AD25" s="27">
        <f t="shared" ref="AD25:AD36" si="26">0.1515*(AA25/1000)/(AC25/1000)^2/($D$4/10)^4</f>
        <v>6.8790782595047978E-2</v>
      </c>
      <c r="AE25" s="27">
        <f t="shared" ref="AE25:AE36" si="27">0.5*(Z25/1000)/(AC25/1000)^3/($D$4/10)^5</f>
        <v>2.0380379699941546E-2</v>
      </c>
      <c r="AF25" s="29">
        <f t="shared" ref="AF25:AF36" si="28">AD25/AE25</f>
        <v>3.3753435219484786</v>
      </c>
      <c r="AG25" s="29">
        <f t="shared" ref="AG25:AG36" si="29">0.798*AD25^1.5/AE25</f>
        <v>0.70645742779576748</v>
      </c>
      <c r="AH25" s="29">
        <f t="shared" ref="AH25:AH36" si="30">AA25/Z25</f>
        <v>7.1381733021077283</v>
      </c>
      <c r="AJ25" s="51">
        <f t="shared" ref="AJ25:AJ36" si="31">AA25/(PI()*$D$4^2/4)</f>
        <v>14.080052114139166</v>
      </c>
      <c r="AK25" s="29">
        <f t="shared" ref="AK25:AK36" si="32">AH25</f>
        <v>7.1381733021077283</v>
      </c>
      <c r="AL25" s="58">
        <f t="shared" ref="AL25:AL36" si="33">AG25</f>
        <v>0.70645742779576748</v>
      </c>
    </row>
    <row r="26" spans="1:38" x14ac:dyDescent="0.2">
      <c r="A26" s="1">
        <v>183</v>
      </c>
      <c r="B26" s="1">
        <v>196</v>
      </c>
      <c r="C26" s="1" t="s">
        <v>92</v>
      </c>
      <c r="D26" s="66">
        <v>6</v>
      </c>
      <c r="E26">
        <v>807</v>
      </c>
      <c r="F26">
        <v>270</v>
      </c>
      <c r="G26">
        <v>2289</v>
      </c>
      <c r="H26" s="17">
        <v>0.622</v>
      </c>
      <c r="I26" s="25">
        <f t="shared" si="18"/>
        <v>7.0092204272417705E-2</v>
      </c>
      <c r="J26" s="25">
        <f t="shared" si="19"/>
        <v>2.036625216586883E-2</v>
      </c>
      <c r="K26" s="27">
        <f t="shared" si="20"/>
        <v>3.4415858009400009</v>
      </c>
      <c r="L26" s="27">
        <f t="shared" si="21"/>
        <v>0.72710369491729832</v>
      </c>
      <c r="M26" s="27">
        <f t="shared" si="22"/>
        <v>8.4777777777777779</v>
      </c>
      <c r="N26" s="27"/>
      <c r="O26" s="51">
        <f t="shared" si="23"/>
        <v>10.573897404614353</v>
      </c>
      <c r="P26" s="27">
        <f t="shared" si="24"/>
        <v>8.4777777777777779</v>
      </c>
      <c r="Q26" s="58">
        <f t="shared" si="25"/>
        <v>0.72710369491729832</v>
      </c>
      <c r="R26" s="156">
        <f t="shared" si="17"/>
        <v>701.50790060937459</v>
      </c>
      <c r="S26" s="156">
        <f t="shared" si="8"/>
        <v>1127.8262067674832</v>
      </c>
      <c r="T26" s="153"/>
      <c r="U26" s="153"/>
      <c r="W26" s="1">
        <v>183</v>
      </c>
      <c r="X26" s="66">
        <v>6</v>
      </c>
      <c r="Y26" s="17">
        <v>0.75</v>
      </c>
      <c r="Z26">
        <v>475</v>
      </c>
      <c r="AA26">
        <v>3252</v>
      </c>
      <c r="AB26">
        <v>845</v>
      </c>
      <c r="AC26">
        <v>973</v>
      </c>
      <c r="AD26" s="27">
        <f t="shared" si="26"/>
        <v>6.8500832746127491E-2</v>
      </c>
      <c r="AE26" s="27">
        <f t="shared" si="27"/>
        <v>2.0441984070827427E-2</v>
      </c>
      <c r="AF26" s="29">
        <f t="shared" si="28"/>
        <v>3.3509874828581054</v>
      </c>
      <c r="AG26" s="29">
        <f t="shared" si="29"/>
        <v>0.69988006342404474</v>
      </c>
      <c r="AH26" s="29">
        <f t="shared" si="30"/>
        <v>6.8463157894736844</v>
      </c>
      <c r="AJ26" s="51">
        <f t="shared" si="31"/>
        <v>15.022417806817771</v>
      </c>
      <c r="AK26" s="29">
        <f t="shared" si="32"/>
        <v>6.8463157894736844</v>
      </c>
      <c r="AL26" s="58">
        <f t="shared" si="33"/>
        <v>0.69988006342404474</v>
      </c>
    </row>
    <row r="27" spans="1:38" x14ac:dyDescent="0.2">
      <c r="A27" s="1">
        <v>183</v>
      </c>
      <c r="B27" s="1">
        <v>196</v>
      </c>
      <c r="C27" s="1" t="s">
        <v>92</v>
      </c>
      <c r="D27" s="66">
        <v>6</v>
      </c>
      <c r="E27">
        <v>922</v>
      </c>
      <c r="F27">
        <v>397</v>
      </c>
      <c r="G27">
        <v>2919</v>
      </c>
      <c r="H27" s="17">
        <v>0.71099999999999997</v>
      </c>
      <c r="I27" s="25">
        <f t="shared" si="18"/>
        <v>6.847676697690705E-2</v>
      </c>
      <c r="J27" s="25">
        <f t="shared" si="19"/>
        <v>2.0080092094849199E-2</v>
      </c>
      <c r="K27" s="27">
        <f t="shared" si="20"/>
        <v>3.4101819181632251</v>
      </c>
      <c r="L27" s="27">
        <f t="shared" si="21"/>
        <v>0.7121181623682632</v>
      </c>
      <c r="M27" s="27">
        <f t="shared" si="22"/>
        <v>7.3526448362720407</v>
      </c>
      <c r="N27" s="27"/>
      <c r="O27" s="51">
        <f t="shared" si="23"/>
        <v>13.484144396710047</v>
      </c>
      <c r="P27" s="27">
        <f t="shared" si="24"/>
        <v>7.3526448362720407</v>
      </c>
      <c r="Q27" s="58">
        <f t="shared" si="25"/>
        <v>0.7121181623682632</v>
      </c>
      <c r="R27" s="156">
        <f t="shared" si="17"/>
        <v>801.47494964292866</v>
      </c>
      <c r="S27" s="156">
        <f t="shared" si="8"/>
        <v>1127.2502807917422</v>
      </c>
      <c r="T27" s="153"/>
      <c r="U27" s="153"/>
      <c r="W27" s="1">
        <v>183</v>
      </c>
      <c r="X27" s="66">
        <v>6</v>
      </c>
      <c r="Y27" s="17">
        <v>0.77500000000000002</v>
      </c>
      <c r="Z27">
        <v>527</v>
      </c>
      <c r="AA27">
        <v>3463</v>
      </c>
      <c r="AB27">
        <v>873</v>
      </c>
      <c r="AC27">
        <v>1005</v>
      </c>
      <c r="AD27" s="27">
        <f t="shared" si="26"/>
        <v>6.8374059060513151E-2</v>
      </c>
      <c r="AE27" s="27">
        <f t="shared" si="27"/>
        <v>2.0581659388015726E-2</v>
      </c>
      <c r="AF27" s="29">
        <f t="shared" si="28"/>
        <v>3.3220868041536997</v>
      </c>
      <c r="AG27" s="29">
        <f t="shared" si="29"/>
        <v>0.6932015878815333</v>
      </c>
      <c r="AH27" s="29">
        <f t="shared" si="30"/>
        <v>6.5711574952561671</v>
      </c>
      <c r="AJ27" s="51">
        <f t="shared" si="31"/>
        <v>15.997119577186329</v>
      </c>
      <c r="AK27" s="29">
        <f t="shared" si="32"/>
        <v>6.5711574952561671</v>
      </c>
      <c r="AL27" s="58">
        <f t="shared" si="33"/>
        <v>0.6932015878815333</v>
      </c>
    </row>
    <row r="28" spans="1:38" x14ac:dyDescent="0.2">
      <c r="A28" s="1">
        <v>183</v>
      </c>
      <c r="B28" s="1">
        <v>196</v>
      </c>
      <c r="C28" s="1" t="s">
        <v>92</v>
      </c>
      <c r="D28" s="66">
        <v>6</v>
      </c>
      <c r="E28">
        <v>1043</v>
      </c>
      <c r="F28">
        <v>592</v>
      </c>
      <c r="G28">
        <v>3738</v>
      </c>
      <c r="H28" s="17">
        <v>0.80400000000000005</v>
      </c>
      <c r="I28" s="25">
        <f t="shared" si="18"/>
        <v>6.8523837250356573E-2</v>
      </c>
      <c r="J28" s="25">
        <f t="shared" si="19"/>
        <v>2.0684105210264828E-2</v>
      </c>
      <c r="K28" s="27">
        <f t="shared" si="20"/>
        <v>3.312874139527703</v>
      </c>
      <c r="L28" s="27">
        <f t="shared" si="21"/>
        <v>0.69203596552565538</v>
      </c>
      <c r="M28" s="27">
        <f t="shared" si="22"/>
        <v>6.3141891891891895</v>
      </c>
      <c r="N28" s="27"/>
      <c r="O28" s="51">
        <f t="shared" si="23"/>
        <v>17.26746548643445</v>
      </c>
      <c r="P28" s="27">
        <f t="shared" si="24"/>
        <v>6.3141891891891895</v>
      </c>
      <c r="Q28" s="58">
        <f t="shared" si="25"/>
        <v>0.69203596552565538</v>
      </c>
      <c r="R28" s="156">
        <f t="shared" si="17"/>
        <v>906.65767079997238</v>
      </c>
      <c r="S28" s="156">
        <f t="shared" si="8"/>
        <v>1127.6836701492193</v>
      </c>
      <c r="T28" s="153"/>
      <c r="U28" s="153"/>
      <c r="W28" s="1">
        <v>183</v>
      </c>
      <c r="X28" s="66">
        <v>6</v>
      </c>
      <c r="Y28" s="17">
        <v>0.8</v>
      </c>
      <c r="Z28">
        <v>581</v>
      </c>
      <c r="AA28">
        <v>3681</v>
      </c>
      <c r="AB28">
        <v>902</v>
      </c>
      <c r="AC28">
        <v>1037</v>
      </c>
      <c r="AD28" s="27">
        <f t="shared" si="26"/>
        <v>6.8262045729459528E-2</v>
      </c>
      <c r="AE28" s="27">
        <f t="shared" si="27"/>
        <v>2.0654173455221889E-2</v>
      </c>
      <c r="AF28" s="29">
        <f t="shared" si="28"/>
        <v>3.3050001191018943</v>
      </c>
      <c r="AG28" s="29">
        <f t="shared" si="29"/>
        <v>0.68907107583044114</v>
      </c>
      <c r="AH28" s="29">
        <f t="shared" si="30"/>
        <v>6.3356282271944924</v>
      </c>
      <c r="AJ28" s="51">
        <f t="shared" si="31"/>
        <v>17.004157425244838</v>
      </c>
      <c r="AK28" s="29">
        <f t="shared" si="32"/>
        <v>6.3356282271944924</v>
      </c>
      <c r="AL28" s="58">
        <f t="shared" si="33"/>
        <v>0.68907107583044114</v>
      </c>
    </row>
    <row r="29" spans="1:38" x14ac:dyDescent="0.2">
      <c r="A29" s="1">
        <v>183</v>
      </c>
      <c r="B29" s="1">
        <v>196</v>
      </c>
      <c r="C29" s="1" t="s">
        <v>92</v>
      </c>
      <c r="D29" s="66">
        <v>6</v>
      </c>
      <c r="E29">
        <v>1069</v>
      </c>
      <c r="F29">
        <v>634</v>
      </c>
      <c r="G29">
        <v>3906</v>
      </c>
      <c r="H29" s="17">
        <v>0.82399999999999995</v>
      </c>
      <c r="I29" s="25">
        <f t="shared" si="18"/>
        <v>6.8162862960193443E-2</v>
      </c>
      <c r="J29" s="25">
        <f t="shared" si="19"/>
        <v>2.0574254087294946E-2</v>
      </c>
      <c r="K29" s="27">
        <f t="shared" si="20"/>
        <v>3.3130174572056785</v>
      </c>
      <c r="L29" s="27">
        <f t="shared" si="21"/>
        <v>0.69024064188742429</v>
      </c>
      <c r="M29" s="27">
        <f t="shared" si="22"/>
        <v>6.1608832807570977</v>
      </c>
      <c r="N29" s="27"/>
      <c r="O29" s="51">
        <f t="shared" si="23"/>
        <v>18.043531350993302</v>
      </c>
      <c r="P29" s="27">
        <f t="shared" si="24"/>
        <v>6.1608832807570977</v>
      </c>
      <c r="Q29" s="58">
        <f t="shared" si="25"/>
        <v>0.69024064188742429</v>
      </c>
      <c r="R29" s="156">
        <f t="shared" si="17"/>
        <v>929.25891666842813</v>
      </c>
      <c r="S29" s="156">
        <f t="shared" si="8"/>
        <v>1127.7414037238207</v>
      </c>
      <c r="T29" s="153"/>
      <c r="U29" s="153"/>
      <c r="W29" s="1">
        <v>183</v>
      </c>
      <c r="X29" s="66">
        <v>6</v>
      </c>
      <c r="Y29" s="17">
        <v>0.82499999999999996</v>
      </c>
      <c r="Z29">
        <v>639</v>
      </c>
      <c r="AA29">
        <v>3907</v>
      </c>
      <c r="AB29">
        <v>930</v>
      </c>
      <c r="AC29">
        <v>1070</v>
      </c>
      <c r="AD29" s="27">
        <f t="shared" si="26"/>
        <v>6.8052933482467257E-2</v>
      </c>
      <c r="AE29" s="27">
        <f t="shared" si="27"/>
        <v>2.0678426178750341E-2</v>
      </c>
      <c r="AF29" s="29">
        <f t="shared" si="28"/>
        <v>3.2910112643098595</v>
      </c>
      <c r="AG29" s="29">
        <f t="shared" si="29"/>
        <v>0.68510271000544165</v>
      </c>
      <c r="AH29" s="29">
        <f t="shared" si="30"/>
        <v>6.1142410015649453</v>
      </c>
      <c r="AJ29" s="51">
        <f t="shared" si="31"/>
        <v>18.048150790663293</v>
      </c>
      <c r="AK29" s="29">
        <f t="shared" si="32"/>
        <v>6.1142410015649453</v>
      </c>
      <c r="AL29" s="58">
        <f t="shared" si="33"/>
        <v>0.68510271000544165</v>
      </c>
    </row>
    <row r="30" spans="1:38" x14ac:dyDescent="0.2">
      <c r="A30" s="1">
        <v>183</v>
      </c>
      <c r="B30" s="1">
        <v>196</v>
      </c>
      <c r="C30" s="1" t="s">
        <v>92</v>
      </c>
      <c r="D30" s="66">
        <v>6</v>
      </c>
      <c r="E30">
        <v>1096</v>
      </c>
      <c r="F30">
        <v>690</v>
      </c>
      <c r="G30">
        <v>4074</v>
      </c>
      <c r="H30" s="17">
        <v>0.84499999999999997</v>
      </c>
      <c r="I30" s="25">
        <f t="shared" si="18"/>
        <v>6.7634909166664495E-2</v>
      </c>
      <c r="J30" s="25">
        <f t="shared" si="19"/>
        <v>2.0777121765985826E-2</v>
      </c>
      <c r="K30" s="27">
        <f t="shared" si="20"/>
        <v>3.2552588336556525</v>
      </c>
      <c r="L30" s="27">
        <f t="shared" si="21"/>
        <v>0.67557547149417729</v>
      </c>
      <c r="M30" s="27">
        <f t="shared" si="22"/>
        <v>5.9043478260869566</v>
      </c>
      <c r="N30" s="27"/>
      <c r="O30" s="51">
        <f t="shared" si="23"/>
        <v>18.81959721555215</v>
      </c>
      <c r="P30" s="27">
        <f t="shared" si="24"/>
        <v>5.9043478260869566</v>
      </c>
      <c r="Q30" s="58">
        <f t="shared" si="25"/>
        <v>0.67557547149417729</v>
      </c>
      <c r="R30" s="156">
        <f t="shared" si="17"/>
        <v>952.72944122413207</v>
      </c>
      <c r="S30" s="156">
        <f t="shared" si="8"/>
        <v>1127.4904629871385</v>
      </c>
      <c r="T30" s="153"/>
      <c r="U30" s="153"/>
      <c r="W30" s="1">
        <v>183</v>
      </c>
      <c r="X30" s="66">
        <v>6</v>
      </c>
      <c r="Y30" s="17">
        <v>0.85</v>
      </c>
      <c r="Z30">
        <v>699</v>
      </c>
      <c r="AA30">
        <v>4102</v>
      </c>
      <c r="AB30">
        <v>958</v>
      </c>
      <c r="AC30">
        <v>1102</v>
      </c>
      <c r="AD30" s="27">
        <f t="shared" si="26"/>
        <v>6.7360214545235761E-2</v>
      </c>
      <c r="AE30" s="27">
        <f t="shared" si="27"/>
        <v>2.0706197348662445E-2</v>
      </c>
      <c r="AF30" s="29">
        <f t="shared" si="28"/>
        <v>3.2531426901321896</v>
      </c>
      <c r="AG30" s="29">
        <f t="shared" si="29"/>
        <v>0.67376389551093152</v>
      </c>
      <c r="AH30" s="29">
        <f t="shared" si="30"/>
        <v>5.8683834048640913</v>
      </c>
      <c r="AJ30" s="51">
        <f t="shared" si="31"/>
        <v>18.948941526311959</v>
      </c>
      <c r="AK30" s="29">
        <f t="shared" si="32"/>
        <v>5.8683834048640913</v>
      </c>
      <c r="AL30" s="58">
        <f t="shared" si="33"/>
        <v>0.67376389551093152</v>
      </c>
    </row>
    <row r="31" spans="1:38" x14ac:dyDescent="0.2">
      <c r="A31" s="1">
        <v>183</v>
      </c>
      <c r="B31" s="1">
        <v>196</v>
      </c>
      <c r="C31" s="1" t="s">
        <v>92</v>
      </c>
      <c r="D31" s="66">
        <v>6</v>
      </c>
      <c r="E31">
        <v>1126</v>
      </c>
      <c r="F31">
        <v>748</v>
      </c>
      <c r="G31">
        <v>4242</v>
      </c>
      <c r="H31" s="17">
        <v>0.86799999999999999</v>
      </c>
      <c r="I31" s="25">
        <f t="shared" si="18"/>
        <v>6.6721358129528896E-2</v>
      </c>
      <c r="J31" s="25">
        <f t="shared" si="19"/>
        <v>2.0770855433804573E-2</v>
      </c>
      <c r="K31" s="27">
        <f t="shared" si="20"/>
        <v>3.2122585582556153</v>
      </c>
      <c r="L31" s="27">
        <f t="shared" si="21"/>
        <v>0.66213390251493565</v>
      </c>
      <c r="M31" s="27">
        <f t="shared" si="22"/>
        <v>5.6711229946524062</v>
      </c>
      <c r="N31" s="27"/>
      <c r="O31" s="51">
        <f t="shared" si="23"/>
        <v>19.595663080111002</v>
      </c>
      <c r="P31" s="27">
        <f t="shared" si="24"/>
        <v>5.6711229946524062</v>
      </c>
      <c r="Q31" s="58">
        <f t="shared" si="25"/>
        <v>0.66213390251493565</v>
      </c>
      <c r="R31" s="156">
        <f t="shared" si="17"/>
        <v>978.80780184158107</v>
      </c>
      <c r="S31" s="156">
        <f t="shared" si="8"/>
        <v>1127.6587578820058</v>
      </c>
      <c r="T31" s="153"/>
      <c r="U31" s="153"/>
      <c r="W31" s="1">
        <v>183</v>
      </c>
      <c r="X31" s="66">
        <v>6</v>
      </c>
      <c r="Y31" s="17">
        <v>0.875</v>
      </c>
      <c r="Z31">
        <v>769</v>
      </c>
      <c r="AA31">
        <v>4310</v>
      </c>
      <c r="AB31">
        <v>986</v>
      </c>
      <c r="AC31">
        <v>1135</v>
      </c>
      <c r="AD31" s="27">
        <f t="shared" si="26"/>
        <v>6.6720077461475499E-2</v>
      </c>
      <c r="AE31" s="27">
        <f t="shared" si="27"/>
        <v>2.0850031331460298E-2</v>
      </c>
      <c r="AF31" s="29">
        <f t="shared" si="28"/>
        <v>3.1999989065149546</v>
      </c>
      <c r="AG31" s="29">
        <f t="shared" si="29"/>
        <v>0.65960052430729077</v>
      </c>
      <c r="AH31" s="29">
        <f t="shared" si="30"/>
        <v>5.604681404421326</v>
      </c>
      <c r="AJ31" s="51">
        <f t="shared" si="31"/>
        <v>19.90978497767054</v>
      </c>
      <c r="AK31" s="29">
        <f t="shared" si="32"/>
        <v>5.604681404421326</v>
      </c>
      <c r="AL31" s="58">
        <f t="shared" si="33"/>
        <v>0.65960052430729077</v>
      </c>
    </row>
    <row r="32" spans="1:38" x14ac:dyDescent="0.2">
      <c r="A32" s="1">
        <v>183</v>
      </c>
      <c r="B32" s="1">
        <v>196</v>
      </c>
      <c r="C32" s="1" t="s">
        <v>92</v>
      </c>
      <c r="D32" s="66">
        <v>6</v>
      </c>
      <c r="E32">
        <v>1158</v>
      </c>
      <c r="F32">
        <v>825</v>
      </c>
      <c r="G32">
        <v>4494</v>
      </c>
      <c r="H32" s="17">
        <v>0.89300000000000002</v>
      </c>
      <c r="I32" s="25">
        <f t="shared" si="18"/>
        <v>6.6832382580941971E-2</v>
      </c>
      <c r="J32" s="25">
        <f t="shared" si="19"/>
        <v>2.1061836015485412E-2</v>
      </c>
      <c r="K32" s="27">
        <f t="shared" si="20"/>
        <v>3.1731508369832726</v>
      </c>
      <c r="L32" s="27">
        <f t="shared" si="21"/>
        <v>0.65461669980982007</v>
      </c>
      <c r="M32" s="27">
        <f t="shared" si="22"/>
        <v>5.4472727272727273</v>
      </c>
      <c r="N32" s="27"/>
      <c r="O32" s="51">
        <f t="shared" si="23"/>
        <v>20.75976187694928</v>
      </c>
      <c r="P32" s="27">
        <f t="shared" si="24"/>
        <v>5.4472727272727273</v>
      </c>
      <c r="Q32" s="58">
        <f t="shared" si="25"/>
        <v>0.65461669980982007</v>
      </c>
      <c r="R32" s="156">
        <f t="shared" si="17"/>
        <v>1006.6247198335265</v>
      </c>
      <c r="S32" s="156">
        <f t="shared" si="8"/>
        <v>1127.2393279210823</v>
      </c>
      <c r="T32" s="153"/>
      <c r="U32" s="153"/>
      <c r="W32" s="1">
        <v>183</v>
      </c>
      <c r="X32" s="66">
        <v>6</v>
      </c>
      <c r="Y32" s="17">
        <v>0.9</v>
      </c>
      <c r="Z32">
        <v>850</v>
      </c>
      <c r="AA32">
        <v>4580</v>
      </c>
      <c r="AB32">
        <v>1014</v>
      </c>
      <c r="AC32">
        <v>1167</v>
      </c>
      <c r="AD32" s="27">
        <f t="shared" si="26"/>
        <v>6.7064819592537878E-2</v>
      </c>
      <c r="AE32" s="27">
        <f t="shared" si="27"/>
        <v>2.120187717645446E-2</v>
      </c>
      <c r="AF32" s="29">
        <f t="shared" si="28"/>
        <v>3.1631548015482358</v>
      </c>
      <c r="AG32" s="29">
        <f t="shared" si="29"/>
        <v>0.65368830932727862</v>
      </c>
      <c r="AH32" s="29">
        <f t="shared" si="30"/>
        <v>5.3882352941176475</v>
      </c>
      <c r="AJ32" s="51">
        <f t="shared" si="31"/>
        <v>21.157033688568692</v>
      </c>
      <c r="AK32" s="29">
        <f t="shared" si="32"/>
        <v>5.3882352941176475</v>
      </c>
      <c r="AL32" s="58">
        <f t="shared" si="33"/>
        <v>0.65368830932727862</v>
      </c>
    </row>
    <row r="33" spans="1:38" x14ac:dyDescent="0.2">
      <c r="A33" s="1">
        <v>183</v>
      </c>
      <c r="B33" s="1">
        <v>196</v>
      </c>
      <c r="C33" s="1" t="s">
        <v>92</v>
      </c>
      <c r="D33" s="66">
        <v>6</v>
      </c>
      <c r="E33">
        <v>1189</v>
      </c>
      <c r="F33">
        <v>909</v>
      </c>
      <c r="G33">
        <v>4746</v>
      </c>
      <c r="H33" s="17">
        <v>0.91700000000000004</v>
      </c>
      <c r="I33" s="25">
        <f t="shared" si="18"/>
        <v>6.6947601040591456E-2</v>
      </c>
      <c r="J33" s="25">
        <f t="shared" si="19"/>
        <v>2.1438099194461754E-2</v>
      </c>
      <c r="K33" s="27">
        <f t="shared" si="20"/>
        <v>3.1228328796000007</v>
      </c>
      <c r="L33" s="27">
        <f t="shared" si="21"/>
        <v>0.6447912633767191</v>
      </c>
      <c r="M33" s="27">
        <f t="shared" si="22"/>
        <v>5.221122112211221</v>
      </c>
      <c r="N33" s="27"/>
      <c r="O33" s="51">
        <f t="shared" si="23"/>
        <v>21.923860673787559</v>
      </c>
      <c r="P33" s="27">
        <f t="shared" si="24"/>
        <v>5.221122112211221</v>
      </c>
      <c r="Q33" s="58">
        <f t="shared" si="25"/>
        <v>0.6447912633767191</v>
      </c>
      <c r="R33" s="156">
        <f t="shared" si="17"/>
        <v>1033.5723591382236</v>
      </c>
      <c r="S33" s="156">
        <f t="shared" si="8"/>
        <v>1127.1236195618578</v>
      </c>
      <c r="T33" s="153"/>
      <c r="U33" s="153"/>
      <c r="W33" s="1">
        <v>183</v>
      </c>
      <c r="X33" s="66">
        <v>6</v>
      </c>
      <c r="Y33" s="17">
        <v>0.92500000000000004</v>
      </c>
      <c r="Z33">
        <v>938</v>
      </c>
      <c r="AA33">
        <v>4849</v>
      </c>
      <c r="AB33">
        <v>1043</v>
      </c>
      <c r="AC33">
        <v>1199</v>
      </c>
      <c r="AD33" s="27">
        <f t="shared" si="26"/>
        <v>6.7264328758460265E-2</v>
      </c>
      <c r="AE33" s="27">
        <f t="shared" si="27"/>
        <v>2.1573134234692874E-2</v>
      </c>
      <c r="AF33" s="29">
        <f t="shared" si="28"/>
        <v>3.1179673767703635</v>
      </c>
      <c r="AG33" s="29">
        <f t="shared" si="29"/>
        <v>0.64530772566872219</v>
      </c>
      <c r="AH33" s="29">
        <f t="shared" si="30"/>
        <v>5.1695095948827294</v>
      </c>
      <c r="AJ33" s="51">
        <f t="shared" si="31"/>
        <v>22.399662959796853</v>
      </c>
      <c r="AK33" s="29">
        <f t="shared" si="32"/>
        <v>5.1695095948827294</v>
      </c>
      <c r="AL33" s="58">
        <f t="shared" si="33"/>
        <v>0.64530772566872219</v>
      </c>
    </row>
    <row r="34" spans="1:38" x14ac:dyDescent="0.2">
      <c r="A34" s="1">
        <v>183</v>
      </c>
      <c r="B34" s="1">
        <v>196</v>
      </c>
      <c r="C34" s="1" t="s">
        <v>92</v>
      </c>
      <c r="D34" s="66">
        <v>6</v>
      </c>
      <c r="E34">
        <v>1215</v>
      </c>
      <c r="F34">
        <v>986</v>
      </c>
      <c r="G34">
        <v>5019</v>
      </c>
      <c r="H34" s="17">
        <v>0.93700000000000006</v>
      </c>
      <c r="I34" s="25">
        <f t="shared" si="18"/>
        <v>6.7800927438180503E-2</v>
      </c>
      <c r="J34" s="25">
        <f t="shared" si="19"/>
        <v>2.1792950773100759E-2</v>
      </c>
      <c r="K34" s="27">
        <f t="shared" si="20"/>
        <v>3.111140301471603</v>
      </c>
      <c r="L34" s="27">
        <f t="shared" si="21"/>
        <v>0.6464579866869834</v>
      </c>
      <c r="M34" s="27">
        <f t="shared" si="22"/>
        <v>5.0902636916835702</v>
      </c>
      <c r="N34" s="27"/>
      <c r="O34" s="51">
        <f t="shared" si="23"/>
        <v>23.18496770369569</v>
      </c>
      <c r="P34" s="27">
        <f t="shared" si="24"/>
        <v>5.0902636916835702</v>
      </c>
      <c r="Q34" s="58">
        <f t="shared" si="25"/>
        <v>0.6464579866869834</v>
      </c>
      <c r="R34" s="156">
        <f t="shared" si="17"/>
        <v>1056.1736050066793</v>
      </c>
      <c r="S34" s="156">
        <f t="shared" si="8"/>
        <v>1127.1863447243109</v>
      </c>
      <c r="T34" s="153"/>
      <c r="U34" s="153"/>
      <c r="W34" s="1">
        <v>183</v>
      </c>
      <c r="X34" s="66">
        <v>6</v>
      </c>
      <c r="Y34" s="17">
        <v>0.95</v>
      </c>
      <c r="Z34">
        <v>1031</v>
      </c>
      <c r="AA34">
        <v>5103</v>
      </c>
      <c r="AB34">
        <v>1071</v>
      </c>
      <c r="AC34">
        <v>1232</v>
      </c>
      <c r="AD34" s="27">
        <f t="shared" si="26"/>
        <v>6.7046351166257262E-2</v>
      </c>
      <c r="AE34" s="27">
        <f t="shared" si="27"/>
        <v>2.1857198605865855E-2</v>
      </c>
      <c r="AF34" s="29">
        <f t="shared" si="28"/>
        <v>3.0674722948376338</v>
      </c>
      <c r="AG34" s="29">
        <f t="shared" si="29"/>
        <v>0.63382755236210475</v>
      </c>
      <c r="AH34" s="29">
        <f t="shared" si="30"/>
        <v>4.9495635305528616</v>
      </c>
      <c r="AJ34" s="51">
        <f t="shared" si="31"/>
        <v>23.573000635975117</v>
      </c>
      <c r="AK34" s="29">
        <f t="shared" si="32"/>
        <v>4.9495635305528616</v>
      </c>
      <c r="AL34" s="58">
        <f t="shared" si="33"/>
        <v>0.63382755236210475</v>
      </c>
    </row>
    <row r="35" spans="1:38" x14ac:dyDescent="0.2">
      <c r="A35" s="1">
        <v>183</v>
      </c>
      <c r="B35" s="1">
        <v>196</v>
      </c>
      <c r="C35" s="1" t="s">
        <v>92</v>
      </c>
      <c r="D35" s="66">
        <v>6</v>
      </c>
      <c r="E35">
        <v>1243</v>
      </c>
      <c r="F35">
        <v>1063</v>
      </c>
      <c r="G35">
        <v>5145</v>
      </c>
      <c r="H35" s="17">
        <v>0.95899999999999996</v>
      </c>
      <c r="I35" s="25">
        <f t="shared" si="18"/>
        <v>6.6407039074583299E-2</v>
      </c>
      <c r="J35" s="25">
        <f t="shared" si="19"/>
        <v>2.1942587320750821E-2</v>
      </c>
      <c r="K35" s="27">
        <f t="shared" si="20"/>
        <v>3.0263996721928512</v>
      </c>
      <c r="L35" s="27">
        <f t="shared" si="21"/>
        <v>0.62235220252799794</v>
      </c>
      <c r="M35" s="27">
        <f t="shared" si="22"/>
        <v>4.8400752587017877</v>
      </c>
      <c r="N35" s="27"/>
      <c r="O35" s="51">
        <f t="shared" si="23"/>
        <v>23.767017102114831</v>
      </c>
      <c r="P35" s="27">
        <f t="shared" si="24"/>
        <v>4.8400752587017877</v>
      </c>
      <c r="Q35" s="58">
        <f t="shared" si="25"/>
        <v>0.62235220252799794</v>
      </c>
      <c r="R35" s="156">
        <f t="shared" si="17"/>
        <v>1080.5134082496315</v>
      </c>
      <c r="S35" s="156">
        <f t="shared" si="8"/>
        <v>1126.7084549005542</v>
      </c>
      <c r="T35" s="153"/>
      <c r="U35" s="153"/>
      <c r="W35" s="1">
        <v>183</v>
      </c>
      <c r="X35" s="66">
        <v>6</v>
      </c>
      <c r="Y35" s="17">
        <v>0.97499999999999998</v>
      </c>
      <c r="Z35">
        <v>1135</v>
      </c>
      <c r="AA35">
        <v>5329</v>
      </c>
      <c r="AB35">
        <v>1099</v>
      </c>
      <c r="AC35">
        <v>1264</v>
      </c>
      <c r="AD35" s="27">
        <f t="shared" si="26"/>
        <v>6.651545513201941E-2</v>
      </c>
      <c r="AE35" s="27">
        <f t="shared" si="27"/>
        <v>2.2280380143009645E-2</v>
      </c>
      <c r="AF35" s="29">
        <f t="shared" si="28"/>
        <v>2.985382417404054</v>
      </c>
      <c r="AG35" s="29">
        <f t="shared" si="29"/>
        <v>0.61441830455550928</v>
      </c>
      <c r="AH35" s="29">
        <f t="shared" si="30"/>
        <v>4.6951541850220266</v>
      </c>
      <c r="AJ35" s="51">
        <f t="shared" si="31"/>
        <v>24.616994001393572</v>
      </c>
      <c r="AK35" s="29">
        <f t="shared" si="32"/>
        <v>4.6951541850220266</v>
      </c>
      <c r="AL35" s="58">
        <f t="shared" si="33"/>
        <v>0.61441830455550928</v>
      </c>
    </row>
    <row r="36" spans="1:38" x14ac:dyDescent="0.2">
      <c r="A36" s="1">
        <v>183</v>
      </c>
      <c r="B36" s="1">
        <v>196</v>
      </c>
      <c r="C36" s="1" t="s">
        <v>92</v>
      </c>
      <c r="D36" s="66">
        <v>6</v>
      </c>
      <c r="E36">
        <v>1272</v>
      </c>
      <c r="F36">
        <v>1158</v>
      </c>
      <c r="G36">
        <v>5376</v>
      </c>
      <c r="H36" s="17">
        <v>0.98099999999999998</v>
      </c>
      <c r="I36" s="25">
        <f t="shared" si="18"/>
        <v>6.6260701916270676E-2</v>
      </c>
      <c r="J36" s="25">
        <f t="shared" si="19"/>
        <v>2.2305665346771662E-2</v>
      </c>
      <c r="K36" s="27">
        <f t="shared" si="20"/>
        <v>2.9705772451150265</v>
      </c>
      <c r="L36" s="27">
        <f t="shared" si="21"/>
        <v>0.61019937352005493</v>
      </c>
      <c r="M36" s="27">
        <f t="shared" si="22"/>
        <v>4.642487046632124</v>
      </c>
      <c r="N36" s="27"/>
      <c r="O36" s="51">
        <f t="shared" si="23"/>
        <v>24.834107665883252</v>
      </c>
      <c r="P36" s="27">
        <f t="shared" si="24"/>
        <v>4.642487046632124</v>
      </c>
      <c r="Q36" s="58">
        <f t="shared" si="25"/>
        <v>0.61019937352005493</v>
      </c>
      <c r="R36" s="156">
        <f t="shared" si="17"/>
        <v>1105.722490179832</v>
      </c>
      <c r="S36" s="156">
        <f t="shared" si="8"/>
        <v>1127.13811435253</v>
      </c>
      <c r="T36" s="153"/>
      <c r="U36" s="153"/>
      <c r="W36" s="1">
        <v>183</v>
      </c>
      <c r="X36" s="66">
        <v>6</v>
      </c>
      <c r="Y36" s="17">
        <v>1</v>
      </c>
      <c r="Z36">
        <v>1252</v>
      </c>
      <c r="AA36">
        <v>5458</v>
      </c>
      <c r="AB36">
        <v>1127</v>
      </c>
      <c r="AC36">
        <v>1297</v>
      </c>
      <c r="AD36" s="27">
        <f t="shared" si="26"/>
        <v>6.4703023301381835E-2</v>
      </c>
      <c r="AE36" s="27">
        <f t="shared" si="27"/>
        <v>2.2748478633388313E-2</v>
      </c>
      <c r="AF36" s="29">
        <f t="shared" si="28"/>
        <v>2.8442791425364224</v>
      </c>
      <c r="AG36" s="29">
        <f t="shared" si="29"/>
        <v>0.57734763995698823</v>
      </c>
      <c r="AH36" s="29">
        <f t="shared" si="30"/>
        <v>4.3594249201277959</v>
      </c>
      <c r="AJ36" s="51">
        <f t="shared" si="31"/>
        <v>25.212901718822692</v>
      </c>
      <c r="AK36" s="29">
        <f t="shared" si="32"/>
        <v>4.3594249201277959</v>
      </c>
      <c r="AL36" s="58">
        <f t="shared" si="33"/>
        <v>0.57734763995698823</v>
      </c>
    </row>
    <row r="37" spans="1:38" x14ac:dyDescent="0.2">
      <c r="A37" s="1">
        <v>183</v>
      </c>
      <c r="B37" s="1">
        <v>196</v>
      </c>
      <c r="C37" s="1" t="s">
        <v>92</v>
      </c>
      <c r="D37" s="66">
        <v>6</v>
      </c>
      <c r="E37">
        <v>1304</v>
      </c>
      <c r="F37">
        <v>1286</v>
      </c>
      <c r="G37">
        <v>5523</v>
      </c>
      <c r="H37" s="17">
        <v>1.006</v>
      </c>
      <c r="I37" s="25">
        <f t="shared" si="18"/>
        <v>6.4772529156570766E-2</v>
      </c>
      <c r="J37" s="25">
        <f t="shared" si="19"/>
        <v>2.2991968252520603E-2</v>
      </c>
      <c r="K37" s="27">
        <f t="shared" si="20"/>
        <v>2.8171806974146185</v>
      </c>
      <c r="L37" s="27">
        <f t="shared" si="21"/>
        <v>0.57215411132521876</v>
      </c>
      <c r="M37" s="27">
        <f t="shared" si="22"/>
        <v>4.2947122861586315</v>
      </c>
      <c r="N37" s="27"/>
      <c r="O37" s="51">
        <f t="shared" si="23"/>
        <v>25.513165297372247</v>
      </c>
      <c r="P37" s="27">
        <f t="shared" si="24"/>
        <v>4.2947122861586315</v>
      </c>
      <c r="Q37" s="58">
        <f t="shared" si="25"/>
        <v>0.57215411132521876</v>
      </c>
      <c r="R37" s="156">
        <f t="shared" si="17"/>
        <v>1133.5394081717777</v>
      </c>
      <c r="S37" s="156">
        <f t="shared" si="8"/>
        <v>1126.7787357572342</v>
      </c>
      <c r="T37" s="153"/>
      <c r="U37" s="153"/>
      <c r="AD37" s="27"/>
      <c r="AE37" s="27"/>
      <c r="AG37" s="29"/>
      <c r="AH37" s="29"/>
      <c r="AL37" s="58"/>
    </row>
    <row r="38" spans="1:38" x14ac:dyDescent="0.2">
      <c r="A38" s="1">
        <v>183</v>
      </c>
      <c r="B38" s="1">
        <v>196</v>
      </c>
      <c r="C38" s="1" t="s">
        <v>92</v>
      </c>
      <c r="D38" s="66">
        <v>6</v>
      </c>
      <c r="E38">
        <v>1334</v>
      </c>
      <c r="F38">
        <v>1406</v>
      </c>
      <c r="G38">
        <v>5502</v>
      </c>
      <c r="H38" s="17">
        <v>1.0289999999999999</v>
      </c>
      <c r="I38" s="25">
        <f t="shared" si="18"/>
        <v>6.1656649600806683E-2</v>
      </c>
      <c r="J38" s="25">
        <f t="shared" si="19"/>
        <v>2.3479334801686645E-2</v>
      </c>
      <c r="K38" s="27">
        <f t="shared" si="20"/>
        <v>2.6259964399152209</v>
      </c>
      <c r="L38" s="27">
        <f t="shared" si="21"/>
        <v>0.52033972745739243</v>
      </c>
      <c r="M38" s="27">
        <f t="shared" si="22"/>
        <v>3.9132290184921765</v>
      </c>
      <c r="N38" s="27"/>
      <c r="O38" s="51">
        <f t="shared" si="23"/>
        <v>25.416157064302389</v>
      </c>
      <c r="P38" s="27">
        <f t="shared" si="24"/>
        <v>3.9132290184921765</v>
      </c>
      <c r="Q38" s="58">
        <f t="shared" si="25"/>
        <v>0.52033972745739243</v>
      </c>
      <c r="R38" s="156">
        <f t="shared" si="17"/>
        <v>1159.6177687892266</v>
      </c>
      <c r="S38" s="156">
        <f t="shared" si="8"/>
        <v>1126.9366071809784</v>
      </c>
      <c r="T38" s="153"/>
      <c r="U38" s="153"/>
      <c r="AD38" s="27"/>
      <c r="AE38" s="27"/>
      <c r="AG38" s="29"/>
      <c r="AH38" s="29"/>
      <c r="AL38" s="58"/>
    </row>
    <row r="39" spans="1:38" x14ac:dyDescent="0.2">
      <c r="A39" s="1">
        <v>183</v>
      </c>
      <c r="B39" s="1">
        <v>196</v>
      </c>
      <c r="C39" s="1" t="s">
        <v>92</v>
      </c>
      <c r="D39" s="66">
        <v>6</v>
      </c>
      <c r="E39">
        <v>1358</v>
      </c>
      <c r="F39">
        <v>1534</v>
      </c>
      <c r="G39">
        <v>5569</v>
      </c>
      <c r="H39" s="17">
        <v>1.0469999999999999</v>
      </c>
      <c r="I39" s="25">
        <f t="shared" si="18"/>
        <v>6.022109842734414E-2</v>
      </c>
      <c r="J39" s="25">
        <f t="shared" si="19"/>
        <v>2.4282534055487161E-2</v>
      </c>
      <c r="K39" s="27">
        <f t="shared" si="20"/>
        <v>2.4800170480451107</v>
      </c>
      <c r="L39" s="27">
        <f t="shared" si="21"/>
        <v>0.48565950622545578</v>
      </c>
      <c r="M39" s="27">
        <f t="shared" si="22"/>
        <v>3.6303780964797916</v>
      </c>
      <c r="N39" s="27"/>
      <c r="O39" s="51">
        <f t="shared" si="23"/>
        <v>25.725659522191933</v>
      </c>
      <c r="P39" s="27">
        <f t="shared" si="24"/>
        <v>3.6303780964797916</v>
      </c>
      <c r="Q39" s="58">
        <f t="shared" si="25"/>
        <v>0.48565950622545578</v>
      </c>
      <c r="R39" s="156">
        <f t="shared" si="17"/>
        <v>1180.4804572831854</v>
      </c>
      <c r="S39" s="156">
        <f t="shared" si="8"/>
        <v>1127.4884978826985</v>
      </c>
      <c r="T39" s="153"/>
      <c r="U39" s="153"/>
      <c r="AD39" s="27"/>
      <c r="AE39" s="27"/>
      <c r="AG39" s="29"/>
      <c r="AH39" s="29"/>
      <c r="AL39" s="58"/>
    </row>
    <row r="40" spans="1:38" x14ac:dyDescent="0.2">
      <c r="E40"/>
      <c r="F40"/>
      <c r="G40"/>
      <c r="H40" s="17"/>
      <c r="I40" s="25"/>
      <c r="J40" s="25"/>
      <c r="K40" s="27"/>
      <c r="L40" s="27"/>
      <c r="M40" s="27"/>
      <c r="N40" s="27"/>
      <c r="O40" s="51"/>
      <c r="P40" s="27"/>
      <c r="Q40" s="58"/>
      <c r="R40" s="156"/>
      <c r="S40" s="292">
        <f>AVERAGE(S25:S39)</f>
        <v>1127.3367143004684</v>
      </c>
      <c r="T40" s="153"/>
      <c r="U40" s="153"/>
      <c r="AD40" s="27"/>
      <c r="AE40" s="27"/>
      <c r="AG40" s="29"/>
      <c r="AH40" s="29"/>
      <c r="AL40" s="58"/>
    </row>
    <row r="41" spans="1:38" x14ac:dyDescent="0.2">
      <c r="E41"/>
      <c r="F41"/>
      <c r="G41"/>
      <c r="H41" s="17"/>
      <c r="I41" s="25"/>
      <c r="J41" s="25"/>
      <c r="K41" s="27"/>
      <c r="L41" s="27"/>
      <c r="M41" s="27"/>
      <c r="N41" s="27"/>
      <c r="O41" s="51"/>
      <c r="P41" s="27"/>
      <c r="Q41" s="58"/>
      <c r="R41" s="156"/>
      <c r="T41" s="153"/>
      <c r="U41" s="153"/>
      <c r="AD41" s="27"/>
      <c r="AE41" s="27"/>
      <c r="AG41" s="29"/>
      <c r="AH41" s="29"/>
      <c r="AL41" s="58"/>
    </row>
    <row r="42" spans="1:38" x14ac:dyDescent="0.2">
      <c r="A42" s="1">
        <v>184</v>
      </c>
      <c r="B42" s="1">
        <v>197</v>
      </c>
      <c r="C42" s="1" t="s">
        <v>92</v>
      </c>
      <c r="D42" s="66">
        <v>8</v>
      </c>
      <c r="E42">
        <v>695</v>
      </c>
      <c r="F42">
        <v>238</v>
      </c>
      <c r="G42">
        <v>2226</v>
      </c>
      <c r="H42" s="17">
        <v>0.53600000000000003</v>
      </c>
      <c r="I42" s="25">
        <f t="shared" ref="I42:I56" si="34">0.1515*(G42/1000)/(E42/1000)^2/($D$4/10)^4</f>
        <v>9.1902334944048106E-2</v>
      </c>
      <c r="J42" s="25">
        <f t="shared" ref="J42:J56" si="35">0.5*(F42/1000)/(E42/1000)^3/($D$4/10)^5</f>
        <v>2.810544720232297E-2</v>
      </c>
      <c r="K42" s="27">
        <f t="shared" ref="K42:K56" si="36">I42/J42</f>
        <v>3.2699118531176476</v>
      </c>
      <c r="L42" s="27">
        <f t="shared" ref="L42:L56" si="37">0.798*I42^1.5/J42</f>
        <v>0.7910468576530687</v>
      </c>
      <c r="M42" s="27">
        <f t="shared" ref="M42:M56" si="38">G42/F42</f>
        <v>9.3529411764705888</v>
      </c>
      <c r="N42" s="27"/>
      <c r="O42" s="51">
        <f t="shared" ref="O42:O56" si="39">G42/(PI()*$D$4^2/4)</f>
        <v>10.282872705404785</v>
      </c>
      <c r="P42" s="27">
        <f t="shared" ref="P42:P56" si="40">M42</f>
        <v>9.3529411764705888</v>
      </c>
      <c r="Q42" s="58">
        <f t="shared" ref="Q42:Q56" si="41">L42</f>
        <v>0.7910468576530687</v>
      </c>
      <c r="R42" s="156">
        <f t="shared" si="17"/>
        <v>604.14868763756556</v>
      </c>
      <c r="S42" s="156">
        <f t="shared" si="8"/>
        <v>1127.143073950682</v>
      </c>
      <c r="T42" s="153"/>
      <c r="U42" s="153"/>
      <c r="W42" s="1">
        <v>184</v>
      </c>
      <c r="X42" s="66">
        <v>8</v>
      </c>
      <c r="Y42" s="17">
        <v>0.72499999999999998</v>
      </c>
      <c r="Z42">
        <v>626</v>
      </c>
      <c r="AA42">
        <v>4025</v>
      </c>
      <c r="AB42">
        <v>817</v>
      </c>
      <c r="AC42">
        <v>940</v>
      </c>
      <c r="AD42" s="27">
        <f t="shared" ref="AD42:AD53" si="42">0.1515*(AA42/1000)/(AC42/1000)^2/($D$4/10)^4</f>
        <v>9.0840846438670644E-2</v>
      </c>
      <c r="AE42" s="27">
        <f t="shared" ref="AE42:AE53" si="43">0.5*(Z42/1000)/(AC42/1000)^3/($D$4/10)^5</f>
        <v>2.9878495766190654E-2</v>
      </c>
      <c r="AF42" s="29">
        <f t="shared" ref="AF42:AF53" si="44">AD42/AE42</f>
        <v>3.0403420289137388</v>
      </c>
      <c r="AG42" s="29">
        <f t="shared" ref="AG42:AG53" si="45">0.798*AD42^1.5/AE42</f>
        <v>0.73125006988092145</v>
      </c>
      <c r="AH42" s="29">
        <f t="shared" ref="AH42:AH53" si="46">AA42/Z42</f>
        <v>6.4297124600638975</v>
      </c>
      <c r="AJ42" s="51">
        <f t="shared" ref="AJ42:AJ53" si="47">AA42/(PI()*$D$4^2/4)</f>
        <v>18.593244671722488</v>
      </c>
      <c r="AK42" s="29">
        <f t="shared" ref="AK42:AK53" si="48">AH42</f>
        <v>6.4297124600638975</v>
      </c>
      <c r="AL42" s="58">
        <f t="shared" ref="AL42:AL53" si="49">AG42</f>
        <v>0.73125006988092145</v>
      </c>
    </row>
    <row r="43" spans="1:38" x14ac:dyDescent="0.2">
      <c r="A43" s="1">
        <v>184</v>
      </c>
      <c r="B43" s="1">
        <v>197</v>
      </c>
      <c r="C43" s="1" t="s">
        <v>92</v>
      </c>
      <c r="D43" s="66">
        <v>8</v>
      </c>
      <c r="E43">
        <v>812</v>
      </c>
      <c r="F43">
        <v>389</v>
      </c>
      <c r="G43">
        <v>3003</v>
      </c>
      <c r="H43" s="17">
        <v>0.626</v>
      </c>
      <c r="I43" s="25">
        <f t="shared" si="34"/>
        <v>9.0826853332922258E-2</v>
      </c>
      <c r="J43" s="25">
        <f t="shared" si="35"/>
        <v>2.8803779014810339E-2</v>
      </c>
      <c r="K43" s="27">
        <f t="shared" si="36"/>
        <v>3.1532964228832916</v>
      </c>
      <c r="L43" s="27">
        <f t="shared" si="37"/>
        <v>0.75835896245315249</v>
      </c>
      <c r="M43" s="27">
        <f t="shared" si="38"/>
        <v>7.7197943444730077</v>
      </c>
      <c r="N43" s="27"/>
      <c r="O43" s="51">
        <f t="shared" si="39"/>
        <v>13.872177328989473</v>
      </c>
      <c r="P43" s="27">
        <f t="shared" si="40"/>
        <v>7.7197943444730077</v>
      </c>
      <c r="Q43" s="58">
        <f t="shared" si="41"/>
        <v>0.75835896245315249</v>
      </c>
      <c r="R43" s="156">
        <f t="shared" si="17"/>
        <v>705.85429404561614</v>
      </c>
      <c r="S43" s="156">
        <f t="shared" si="8"/>
        <v>1127.5627700409204</v>
      </c>
      <c r="T43" s="153"/>
      <c r="U43" s="153"/>
      <c r="W43" s="1">
        <v>184</v>
      </c>
      <c r="X43" s="66">
        <v>8</v>
      </c>
      <c r="Y43" s="17">
        <v>0.75</v>
      </c>
      <c r="Z43">
        <v>702</v>
      </c>
      <c r="AA43">
        <v>4320</v>
      </c>
      <c r="AB43">
        <v>845</v>
      </c>
      <c r="AC43">
        <v>972</v>
      </c>
      <c r="AD43" s="27">
        <f t="shared" si="42"/>
        <v>9.118474999157572E-2</v>
      </c>
      <c r="AE43" s="27">
        <f t="shared" si="43"/>
        <v>3.0304440769833799E-2</v>
      </c>
      <c r="AF43" s="29">
        <f t="shared" si="44"/>
        <v>3.0089566966153853</v>
      </c>
      <c r="AG43" s="29">
        <f t="shared" si="45"/>
        <v>0.72506999734932254</v>
      </c>
      <c r="AH43" s="29">
        <f t="shared" si="46"/>
        <v>6.1538461538461542</v>
      </c>
      <c r="AJ43" s="51">
        <f t="shared" si="47"/>
        <v>19.955979374370472</v>
      </c>
      <c r="AK43" s="29">
        <f t="shared" si="48"/>
        <v>6.1538461538461542</v>
      </c>
      <c r="AL43" s="58">
        <f t="shared" si="49"/>
        <v>0.72506999734932254</v>
      </c>
    </row>
    <row r="44" spans="1:38" x14ac:dyDescent="0.2">
      <c r="A44" s="1">
        <v>184</v>
      </c>
      <c r="B44" s="1">
        <v>197</v>
      </c>
      <c r="C44" s="1" t="s">
        <v>92</v>
      </c>
      <c r="D44" s="66">
        <v>8</v>
      </c>
      <c r="E44">
        <v>927</v>
      </c>
      <c r="F44">
        <v>592</v>
      </c>
      <c r="G44">
        <v>3885</v>
      </c>
      <c r="H44" s="17">
        <v>0.71499999999999997</v>
      </c>
      <c r="I44" s="25">
        <f t="shared" si="34"/>
        <v>9.0157643042382246E-2</v>
      </c>
      <c r="J44" s="25">
        <f t="shared" si="35"/>
        <v>2.9461201943745408E-2</v>
      </c>
      <c r="K44" s="27">
        <f t="shared" si="36"/>
        <v>3.0602160500625009</v>
      </c>
      <c r="L44" s="27">
        <f t="shared" si="37"/>
        <v>0.73325706261872925</v>
      </c>
      <c r="M44" s="27">
        <f t="shared" si="38"/>
        <v>6.5625</v>
      </c>
      <c r="N44" s="27"/>
      <c r="O44" s="51">
        <f t="shared" si="39"/>
        <v>17.946523117923444</v>
      </c>
      <c r="P44" s="27">
        <f t="shared" si="40"/>
        <v>6.5625</v>
      </c>
      <c r="Q44" s="58">
        <f t="shared" si="41"/>
        <v>0.73325706261872925</v>
      </c>
      <c r="R44" s="156">
        <f t="shared" si="17"/>
        <v>805.82134307917011</v>
      </c>
      <c r="S44" s="156">
        <f t="shared" si="8"/>
        <v>1127.0228574533849</v>
      </c>
      <c r="T44" s="153"/>
      <c r="U44" s="153"/>
      <c r="W44" s="1">
        <v>184</v>
      </c>
      <c r="X44" s="66">
        <v>8</v>
      </c>
      <c r="Y44" s="17">
        <v>0.77500000000000002</v>
      </c>
      <c r="Z44">
        <v>783</v>
      </c>
      <c r="AA44">
        <v>4628</v>
      </c>
      <c r="AB44">
        <v>873</v>
      </c>
      <c r="AC44">
        <v>1005</v>
      </c>
      <c r="AD44" s="27">
        <f t="shared" si="42"/>
        <v>9.1376016555603512E-2</v>
      </c>
      <c r="AE44" s="27">
        <f t="shared" si="43"/>
        <v>3.0579581215970236E-2</v>
      </c>
      <c r="AF44" s="29">
        <f t="shared" si="44"/>
        <v>2.9881382583448279</v>
      </c>
      <c r="AG44" s="29">
        <f t="shared" si="45"/>
        <v>0.72080815273828991</v>
      </c>
      <c r="AH44" s="29">
        <f t="shared" si="46"/>
        <v>5.9106002554278421</v>
      </c>
      <c r="AJ44" s="51">
        <f t="shared" si="47"/>
        <v>21.378766792728364</v>
      </c>
      <c r="AK44" s="29">
        <f t="shared" si="48"/>
        <v>5.9106002554278421</v>
      </c>
      <c r="AL44" s="58">
        <f t="shared" si="49"/>
        <v>0.72080815273828991</v>
      </c>
    </row>
    <row r="45" spans="1:38" x14ac:dyDescent="0.2">
      <c r="A45" s="1">
        <v>184</v>
      </c>
      <c r="B45" s="1">
        <v>197</v>
      </c>
      <c r="C45" s="1" t="s">
        <v>92</v>
      </c>
      <c r="D45" s="66">
        <v>8</v>
      </c>
      <c r="E45">
        <v>1038</v>
      </c>
      <c r="F45">
        <v>876</v>
      </c>
      <c r="G45">
        <v>4998</v>
      </c>
      <c r="H45" s="17">
        <v>0.80100000000000005</v>
      </c>
      <c r="I45" s="25">
        <f t="shared" si="34"/>
        <v>9.250656173883906E-2</v>
      </c>
      <c r="J45" s="25">
        <f t="shared" si="35"/>
        <v>3.1051315385718124E-2</v>
      </c>
      <c r="K45" s="27">
        <f t="shared" si="36"/>
        <v>2.9791511435095894</v>
      </c>
      <c r="L45" s="27">
        <f t="shared" si="37"/>
        <v>0.7230722562018308</v>
      </c>
      <c r="M45" s="27">
        <f t="shared" si="38"/>
        <v>5.7054794520547949</v>
      </c>
      <c r="N45" s="27"/>
      <c r="O45" s="51">
        <f t="shared" si="39"/>
        <v>23.087959470625837</v>
      </c>
      <c r="P45" s="27">
        <f t="shared" si="40"/>
        <v>5.7054794520547949</v>
      </c>
      <c r="Q45" s="58">
        <f t="shared" si="41"/>
        <v>0.7230722562018308</v>
      </c>
      <c r="R45" s="156">
        <f t="shared" si="17"/>
        <v>902.31127736373094</v>
      </c>
      <c r="S45" s="156">
        <f t="shared" si="8"/>
        <v>1126.4809954603381</v>
      </c>
      <c r="T45" s="153"/>
      <c r="U45" s="153"/>
      <c r="W45" s="1">
        <v>184</v>
      </c>
      <c r="X45" s="66">
        <v>8</v>
      </c>
      <c r="Y45" s="17">
        <v>0.8</v>
      </c>
      <c r="Z45">
        <v>871</v>
      </c>
      <c r="AA45">
        <v>4949</v>
      </c>
      <c r="AB45">
        <v>901</v>
      </c>
      <c r="AC45">
        <v>1037</v>
      </c>
      <c r="AD45" s="27">
        <f t="shared" si="42"/>
        <v>9.1776382590354574E-2</v>
      </c>
      <c r="AE45" s="27">
        <f t="shared" si="43"/>
        <v>3.0963485506881699E-2</v>
      </c>
      <c r="AF45" s="29">
        <f t="shared" si="44"/>
        <v>2.9640197506174517</v>
      </c>
      <c r="AG45" s="29">
        <f t="shared" si="45"/>
        <v>0.71655487076665825</v>
      </c>
      <c r="AH45" s="29">
        <f t="shared" si="46"/>
        <v>5.6819747416762345</v>
      </c>
      <c r="AJ45" s="51">
        <f t="shared" si="47"/>
        <v>22.861606926796171</v>
      </c>
      <c r="AK45" s="29">
        <f t="shared" si="48"/>
        <v>5.6819747416762345</v>
      </c>
      <c r="AL45" s="58">
        <f t="shared" si="49"/>
        <v>0.71655487076665825</v>
      </c>
    </row>
    <row r="46" spans="1:38" x14ac:dyDescent="0.2">
      <c r="A46" s="1">
        <v>184</v>
      </c>
      <c r="B46" s="1">
        <v>197</v>
      </c>
      <c r="C46" s="1" t="s">
        <v>92</v>
      </c>
      <c r="D46" s="66">
        <v>8</v>
      </c>
      <c r="E46">
        <v>1067</v>
      </c>
      <c r="F46">
        <v>953</v>
      </c>
      <c r="G46">
        <v>5250</v>
      </c>
      <c r="H46" s="17">
        <v>0.82299999999999995</v>
      </c>
      <c r="I46" s="25">
        <f t="shared" si="34"/>
        <v>9.1960528667011668E-2</v>
      </c>
      <c r="J46" s="25">
        <f t="shared" si="35"/>
        <v>3.1100516318904588E-2</v>
      </c>
      <c r="K46" s="27">
        <f t="shared" si="36"/>
        <v>2.9568810923924453</v>
      </c>
      <c r="L46" s="27">
        <f t="shared" si="37"/>
        <v>0.71554587300445838</v>
      </c>
      <c r="M46" s="27">
        <f t="shared" si="38"/>
        <v>5.5089192025183626</v>
      </c>
      <c r="N46" s="27"/>
      <c r="O46" s="51">
        <f t="shared" si="39"/>
        <v>24.252058267464115</v>
      </c>
      <c r="P46" s="27">
        <f t="shared" si="40"/>
        <v>5.5089192025183626</v>
      </c>
      <c r="Q46" s="58">
        <f t="shared" si="41"/>
        <v>0.71554587300445838</v>
      </c>
      <c r="R46" s="156">
        <f t="shared" si="17"/>
        <v>927.52035929393151</v>
      </c>
      <c r="S46" s="156">
        <f t="shared" si="8"/>
        <v>1126.9992214993092</v>
      </c>
      <c r="T46" s="153"/>
      <c r="U46" s="153"/>
      <c r="W46" s="1">
        <v>184</v>
      </c>
      <c r="X46" s="66">
        <v>8</v>
      </c>
      <c r="Y46" s="17">
        <v>0.82499999999999996</v>
      </c>
      <c r="Z46">
        <v>964</v>
      </c>
      <c r="AA46">
        <v>5285</v>
      </c>
      <c r="AB46">
        <v>930</v>
      </c>
      <c r="AC46">
        <v>1069</v>
      </c>
      <c r="AD46" s="27">
        <f t="shared" si="42"/>
        <v>9.2227529632519803E-2</v>
      </c>
      <c r="AE46" s="27">
        <f t="shared" si="43"/>
        <v>3.1283250694246575E-2</v>
      </c>
      <c r="AF46" s="29">
        <f t="shared" si="44"/>
        <v>2.9481440574678426</v>
      </c>
      <c r="AG46" s="29">
        <f t="shared" si="45"/>
        <v>0.71446651639004466</v>
      </c>
      <c r="AH46" s="29">
        <f t="shared" si="46"/>
        <v>5.4823651452282158</v>
      </c>
      <c r="AJ46" s="51">
        <f t="shared" si="47"/>
        <v>24.413738655913875</v>
      </c>
      <c r="AK46" s="29">
        <f t="shared" si="48"/>
        <v>5.4823651452282158</v>
      </c>
      <c r="AL46" s="58">
        <f t="shared" si="49"/>
        <v>0.71446651639004466</v>
      </c>
    </row>
    <row r="47" spans="1:38" x14ac:dyDescent="0.2">
      <c r="A47" s="1">
        <v>184</v>
      </c>
      <c r="B47" s="1">
        <v>197</v>
      </c>
      <c r="C47" s="1" t="s">
        <v>92</v>
      </c>
      <c r="D47" s="66">
        <v>8</v>
      </c>
      <c r="E47">
        <v>1097</v>
      </c>
      <c r="F47">
        <v>1050</v>
      </c>
      <c r="G47">
        <v>5565</v>
      </c>
      <c r="H47" s="17">
        <v>0.84599999999999997</v>
      </c>
      <c r="I47" s="25">
        <f t="shared" si="34"/>
        <v>9.2219530800311533E-2</v>
      </c>
      <c r="J47" s="25">
        <f t="shared" si="35"/>
        <v>3.1530973029596177E-2</v>
      </c>
      <c r="K47" s="27">
        <f t="shared" si="36"/>
        <v>2.9247283524600003</v>
      </c>
      <c r="L47" s="27">
        <f t="shared" si="37"/>
        <v>0.7087611117290975</v>
      </c>
      <c r="M47" s="27">
        <f t="shared" si="38"/>
        <v>5.3</v>
      </c>
      <c r="N47" s="27"/>
      <c r="O47" s="51">
        <f t="shared" si="39"/>
        <v>25.707181763511961</v>
      </c>
      <c r="P47" s="27">
        <f t="shared" si="40"/>
        <v>5.3</v>
      </c>
      <c r="Q47" s="58">
        <f t="shared" si="41"/>
        <v>0.7087611117290975</v>
      </c>
      <c r="R47" s="156">
        <f t="shared" si="17"/>
        <v>953.59871991138039</v>
      </c>
      <c r="S47" s="156">
        <f t="shared" si="8"/>
        <v>1127.185248122199</v>
      </c>
      <c r="T47" s="153"/>
      <c r="U47" s="153"/>
      <c r="W47" s="1">
        <v>184</v>
      </c>
      <c r="X47" s="66">
        <v>8</v>
      </c>
      <c r="Y47" s="17">
        <v>0.85</v>
      </c>
      <c r="Z47">
        <v>1062</v>
      </c>
      <c r="AA47">
        <v>5594</v>
      </c>
      <c r="AB47">
        <v>958</v>
      </c>
      <c r="AC47">
        <v>1102</v>
      </c>
      <c r="AD47" s="27">
        <f t="shared" si="42"/>
        <v>9.1860809401767149E-2</v>
      </c>
      <c r="AE47" s="27">
        <f t="shared" si="43"/>
        <v>3.1459201122002171E-2</v>
      </c>
      <c r="AF47" s="29">
        <f t="shared" si="44"/>
        <v>2.9199981603322041</v>
      </c>
      <c r="AG47" s="29">
        <f t="shared" si="45"/>
        <v>0.70623722180096726</v>
      </c>
      <c r="AH47" s="29">
        <f t="shared" si="46"/>
        <v>5.2674199623352163</v>
      </c>
      <c r="AJ47" s="51">
        <f t="shared" si="47"/>
        <v>25.841145513941761</v>
      </c>
      <c r="AK47" s="29">
        <f t="shared" si="48"/>
        <v>5.2674199623352163</v>
      </c>
      <c r="AL47" s="58">
        <f t="shared" si="49"/>
        <v>0.70623722180096726</v>
      </c>
    </row>
    <row r="48" spans="1:38" x14ac:dyDescent="0.2">
      <c r="A48" s="1">
        <v>184</v>
      </c>
      <c r="B48" s="1">
        <v>197</v>
      </c>
      <c r="C48" s="1" t="s">
        <v>92</v>
      </c>
      <c r="D48" s="66">
        <v>8</v>
      </c>
      <c r="E48">
        <v>1129</v>
      </c>
      <c r="F48">
        <v>1151</v>
      </c>
      <c r="G48">
        <v>5859</v>
      </c>
      <c r="H48" s="17">
        <v>0.87</v>
      </c>
      <c r="I48" s="25">
        <f t="shared" si="34"/>
        <v>9.1665647157811822E-2</v>
      </c>
      <c r="J48" s="25">
        <f t="shared" si="35"/>
        <v>3.1707460096324185E-2</v>
      </c>
      <c r="K48" s="27">
        <f t="shared" si="36"/>
        <v>2.8909804468519549</v>
      </c>
      <c r="L48" s="27">
        <f t="shared" si="37"/>
        <v>0.69847577806685968</v>
      </c>
      <c r="M48" s="27">
        <f t="shared" si="38"/>
        <v>5.0903562119895742</v>
      </c>
      <c r="N48" s="27"/>
      <c r="O48" s="51">
        <f t="shared" si="39"/>
        <v>27.065297026489951</v>
      </c>
      <c r="P48" s="27">
        <f t="shared" si="40"/>
        <v>5.0903562119895742</v>
      </c>
      <c r="Q48" s="58">
        <f t="shared" si="41"/>
        <v>0.69847577806685968</v>
      </c>
      <c r="R48" s="156">
        <f t="shared" si="17"/>
        <v>981.41563790332589</v>
      </c>
      <c r="S48" s="156">
        <f t="shared" si="8"/>
        <v>1128.0639516130182</v>
      </c>
      <c r="T48" s="153"/>
      <c r="U48" s="153"/>
      <c r="W48" s="1">
        <v>184</v>
      </c>
      <c r="X48" s="66">
        <v>8</v>
      </c>
      <c r="Y48" s="17">
        <v>0.875</v>
      </c>
      <c r="Z48">
        <v>1177</v>
      </c>
      <c r="AA48">
        <v>5980</v>
      </c>
      <c r="AB48">
        <v>986</v>
      </c>
      <c r="AC48">
        <v>1134</v>
      </c>
      <c r="AD48" s="27">
        <f t="shared" si="42"/>
        <v>9.2735511045854216E-2</v>
      </c>
      <c r="AE48" s="27">
        <f t="shared" si="43"/>
        <v>3.1996704898940916E-2</v>
      </c>
      <c r="AF48" s="29">
        <f t="shared" si="44"/>
        <v>2.898283161930332</v>
      </c>
      <c r="AG48" s="29">
        <f t="shared" si="45"/>
        <v>0.70431467905819911</v>
      </c>
      <c r="AH48" s="29">
        <f t="shared" si="46"/>
        <v>5.0807136788445204</v>
      </c>
      <c r="AJ48" s="51">
        <f t="shared" si="47"/>
        <v>27.624249226559122</v>
      </c>
      <c r="AK48" s="29">
        <f t="shared" si="48"/>
        <v>5.0807136788445204</v>
      </c>
      <c r="AL48" s="58">
        <f t="shared" si="49"/>
        <v>0.70431467905819911</v>
      </c>
    </row>
    <row r="49" spans="1:38" x14ac:dyDescent="0.2">
      <c r="A49" s="1">
        <v>184</v>
      </c>
      <c r="B49" s="1">
        <v>197</v>
      </c>
      <c r="C49" s="1" t="s">
        <v>92</v>
      </c>
      <c r="D49" s="66">
        <v>8</v>
      </c>
      <c r="E49">
        <v>1154</v>
      </c>
      <c r="F49">
        <v>1251</v>
      </c>
      <c r="G49">
        <v>6237</v>
      </c>
      <c r="H49" s="17">
        <v>0.89</v>
      </c>
      <c r="I49" s="25">
        <f t="shared" si="34"/>
        <v>9.3397471970025125E-2</v>
      </c>
      <c r="J49" s="25">
        <f t="shared" si="35"/>
        <v>3.22706594245473E-2</v>
      </c>
      <c r="K49" s="27">
        <f t="shared" si="36"/>
        <v>2.8941916166417267</v>
      </c>
      <c r="L49" s="27">
        <f t="shared" si="37"/>
        <v>0.70582613167845387</v>
      </c>
      <c r="M49" s="27">
        <f t="shared" si="38"/>
        <v>4.985611510791367</v>
      </c>
      <c r="N49" s="27"/>
      <c r="O49" s="51">
        <f t="shared" si="39"/>
        <v>28.811445221747366</v>
      </c>
      <c r="P49" s="27">
        <f t="shared" si="40"/>
        <v>4.985611510791367</v>
      </c>
      <c r="Q49" s="58">
        <f t="shared" si="41"/>
        <v>0.70582613167845387</v>
      </c>
      <c r="R49" s="156">
        <f t="shared" si="17"/>
        <v>1003.1476050845333</v>
      </c>
      <c r="S49" s="156">
        <f t="shared" si="8"/>
        <v>1127.1321405444194</v>
      </c>
      <c r="T49" s="153"/>
      <c r="U49" s="153"/>
      <c r="W49" s="1">
        <v>184</v>
      </c>
      <c r="X49" s="66">
        <v>8</v>
      </c>
      <c r="Y49" s="17">
        <v>0.9</v>
      </c>
      <c r="Z49">
        <v>1301</v>
      </c>
      <c r="AA49">
        <v>6388</v>
      </c>
      <c r="AB49">
        <v>1014</v>
      </c>
      <c r="AC49">
        <v>1167</v>
      </c>
      <c r="AD49" s="27">
        <f t="shared" si="42"/>
        <v>9.3539316060509178E-2</v>
      </c>
      <c r="AE49" s="27">
        <f t="shared" si="43"/>
        <v>3.2451343772432063E-2</v>
      </c>
      <c r="AF49" s="29">
        <f t="shared" si="44"/>
        <v>2.8824481573540361</v>
      </c>
      <c r="AG49" s="29">
        <f t="shared" si="45"/>
        <v>0.70349577153184595</v>
      </c>
      <c r="AH49" s="29">
        <f t="shared" si="46"/>
        <v>4.9100691775557266</v>
      </c>
      <c r="AJ49" s="51">
        <f t="shared" si="47"/>
        <v>29.508980611916336</v>
      </c>
      <c r="AK49" s="29">
        <f t="shared" si="48"/>
        <v>4.9100691775557266</v>
      </c>
      <c r="AL49" s="58">
        <f t="shared" si="49"/>
        <v>0.70349577153184595</v>
      </c>
    </row>
    <row r="50" spans="1:38" x14ac:dyDescent="0.2">
      <c r="A50" s="1">
        <v>184</v>
      </c>
      <c r="B50" s="1">
        <v>197</v>
      </c>
      <c r="C50" s="1" t="s">
        <v>92</v>
      </c>
      <c r="D50" s="66">
        <v>8</v>
      </c>
      <c r="E50">
        <v>1186</v>
      </c>
      <c r="F50">
        <v>1385</v>
      </c>
      <c r="G50">
        <v>6678</v>
      </c>
      <c r="H50" s="17">
        <v>0.91500000000000004</v>
      </c>
      <c r="I50" s="25">
        <f t="shared" si="34"/>
        <v>9.4677772444288544E-2</v>
      </c>
      <c r="J50" s="25">
        <f t="shared" si="35"/>
        <v>3.2912711506886363E-2</v>
      </c>
      <c r="K50" s="27">
        <f t="shared" si="36"/>
        <v>2.8766324046099636</v>
      </c>
      <c r="L50" s="27">
        <f t="shared" si="37"/>
        <v>0.70633589235862337</v>
      </c>
      <c r="M50" s="27">
        <f t="shared" si="38"/>
        <v>4.8216606498194947</v>
      </c>
      <c r="N50" s="27"/>
      <c r="O50" s="51">
        <f t="shared" si="39"/>
        <v>30.84861811621435</v>
      </c>
      <c r="P50" s="27">
        <f t="shared" si="40"/>
        <v>4.8216606498194947</v>
      </c>
      <c r="Q50" s="58">
        <f t="shared" si="41"/>
        <v>0.70633589235862337</v>
      </c>
      <c r="R50" s="156">
        <f t="shared" si="17"/>
        <v>1030.9645230764788</v>
      </c>
      <c r="S50" s="156">
        <f t="shared" si="8"/>
        <v>1126.7371836901407</v>
      </c>
      <c r="T50" s="153"/>
      <c r="U50" s="153"/>
      <c r="W50" s="1">
        <v>184</v>
      </c>
      <c r="X50" s="66">
        <v>8</v>
      </c>
      <c r="Y50" s="17">
        <v>0.92500000000000004</v>
      </c>
      <c r="Z50">
        <v>1442</v>
      </c>
      <c r="AA50">
        <v>6852</v>
      </c>
      <c r="AB50">
        <v>1042</v>
      </c>
      <c r="AC50">
        <v>1199</v>
      </c>
      <c r="AD50" s="27">
        <f t="shared" si="42"/>
        <v>9.5049531996900333E-2</v>
      </c>
      <c r="AE50" s="27">
        <f t="shared" si="43"/>
        <v>3.3164669047363669E-2</v>
      </c>
      <c r="AF50" s="29">
        <f t="shared" si="44"/>
        <v>2.8659876527384198</v>
      </c>
      <c r="AG50" s="29">
        <f t="shared" si="45"/>
        <v>0.70510240793960999</v>
      </c>
      <c r="AH50" s="29">
        <f t="shared" si="46"/>
        <v>4.7517337031900135</v>
      </c>
      <c r="AJ50" s="51">
        <f t="shared" si="47"/>
        <v>31.652400618793163</v>
      </c>
      <c r="AK50" s="29">
        <f t="shared" si="48"/>
        <v>4.7517337031900135</v>
      </c>
      <c r="AL50" s="58">
        <f t="shared" si="49"/>
        <v>0.70510240793960999</v>
      </c>
    </row>
    <row r="51" spans="1:38" x14ac:dyDescent="0.2">
      <c r="A51" s="1">
        <v>184</v>
      </c>
      <c r="B51" s="1">
        <v>197</v>
      </c>
      <c r="C51" s="1" t="s">
        <v>92</v>
      </c>
      <c r="D51" s="66">
        <v>8</v>
      </c>
      <c r="E51">
        <v>1217</v>
      </c>
      <c r="F51">
        <v>1518</v>
      </c>
      <c r="G51">
        <v>7056</v>
      </c>
      <c r="H51" s="17">
        <v>0.93899999999999995</v>
      </c>
      <c r="I51" s="25">
        <f t="shared" si="34"/>
        <v>9.5005426164261594E-2</v>
      </c>
      <c r="J51" s="25">
        <f t="shared" si="35"/>
        <v>3.3386277096679261E-2</v>
      </c>
      <c r="K51" s="27">
        <f t="shared" si="36"/>
        <v>2.845643013419763</v>
      </c>
      <c r="L51" s="27">
        <f t="shared" si="37"/>
        <v>0.69993468182090901</v>
      </c>
      <c r="M51" s="27">
        <f t="shared" si="38"/>
        <v>4.6482213438735176</v>
      </c>
      <c r="N51" s="27"/>
      <c r="O51" s="51">
        <f t="shared" si="39"/>
        <v>32.594766311471766</v>
      </c>
      <c r="P51" s="27">
        <f t="shared" si="40"/>
        <v>4.6482213438735176</v>
      </c>
      <c r="Q51" s="58">
        <f t="shared" si="41"/>
        <v>0.69993468182090901</v>
      </c>
      <c r="R51" s="156">
        <f t="shared" si="17"/>
        <v>1057.9121623811759</v>
      </c>
      <c r="S51" s="156">
        <f t="shared" si="8"/>
        <v>1126.63702064023</v>
      </c>
      <c r="T51" s="153"/>
      <c r="U51" s="153"/>
      <c r="W51" s="1">
        <v>184</v>
      </c>
      <c r="X51" s="66">
        <v>8</v>
      </c>
      <c r="Y51" s="17">
        <v>0.95</v>
      </c>
      <c r="Z51">
        <v>1589</v>
      </c>
      <c r="AA51">
        <v>7294</v>
      </c>
      <c r="AB51">
        <v>1070</v>
      </c>
      <c r="AC51">
        <v>1231</v>
      </c>
      <c r="AD51" s="27">
        <f t="shared" si="42"/>
        <v>9.5988818888774072E-2</v>
      </c>
      <c r="AE51" s="27">
        <f t="shared" si="43"/>
        <v>3.3768960736756851E-2</v>
      </c>
      <c r="AF51" s="29">
        <f t="shared" si="44"/>
        <v>2.8425162277585914</v>
      </c>
      <c r="AG51" s="29">
        <f t="shared" si="45"/>
        <v>0.7027747802173574</v>
      </c>
      <c r="AH51" s="29">
        <f t="shared" si="46"/>
        <v>4.5903083700440526</v>
      </c>
      <c r="AJ51" s="51">
        <f t="shared" si="47"/>
        <v>33.694192952930145</v>
      </c>
      <c r="AK51" s="29">
        <f t="shared" si="48"/>
        <v>4.5903083700440526</v>
      </c>
      <c r="AL51" s="58">
        <f t="shared" si="49"/>
        <v>0.7027747802173574</v>
      </c>
    </row>
    <row r="52" spans="1:38" x14ac:dyDescent="0.2">
      <c r="A52" s="1">
        <v>184</v>
      </c>
      <c r="B52" s="1">
        <v>197</v>
      </c>
      <c r="C52" s="1" t="s">
        <v>92</v>
      </c>
      <c r="D52" s="66">
        <v>8</v>
      </c>
      <c r="E52">
        <v>1244</v>
      </c>
      <c r="F52">
        <v>1655</v>
      </c>
      <c r="G52">
        <v>7476</v>
      </c>
      <c r="H52" s="17">
        <v>0.96</v>
      </c>
      <c r="I52" s="25">
        <f t="shared" si="34"/>
        <v>9.6338421631500831E-2</v>
      </c>
      <c r="J52" s="25">
        <f t="shared" si="35"/>
        <v>3.408041022837565E-2</v>
      </c>
      <c r="K52" s="27">
        <f t="shared" si="36"/>
        <v>2.8267975938648946</v>
      </c>
      <c r="L52" s="27">
        <f t="shared" si="37"/>
        <v>0.70016011561695979</v>
      </c>
      <c r="M52" s="27">
        <f t="shared" si="38"/>
        <v>4.5172205438066468</v>
      </c>
      <c r="N52" s="27"/>
      <c r="O52" s="51">
        <f t="shared" si="39"/>
        <v>34.534930972868899</v>
      </c>
      <c r="P52" s="27">
        <f t="shared" si="40"/>
        <v>4.5172205438066468</v>
      </c>
      <c r="Q52" s="58">
        <f t="shared" si="41"/>
        <v>0.70016011561695979</v>
      </c>
      <c r="R52" s="156">
        <f t="shared" si="17"/>
        <v>1081.38268693688</v>
      </c>
      <c r="S52" s="156">
        <f t="shared" si="8"/>
        <v>1126.4402988925833</v>
      </c>
      <c r="T52" s="153"/>
      <c r="U52" s="153"/>
      <c r="W52" s="1">
        <v>184</v>
      </c>
      <c r="X52" s="66">
        <v>8</v>
      </c>
      <c r="Y52" s="17">
        <v>0.97499999999999998</v>
      </c>
      <c r="Z52">
        <v>1746</v>
      </c>
      <c r="AA52">
        <v>7649</v>
      </c>
      <c r="AB52">
        <v>1099</v>
      </c>
      <c r="AC52">
        <v>1264</v>
      </c>
      <c r="AD52" s="27">
        <f t="shared" si="42"/>
        <v>9.5473206287261497E-2</v>
      </c>
      <c r="AE52" s="27">
        <f t="shared" si="43"/>
        <v>3.4274487867572548E-2</v>
      </c>
      <c r="AF52" s="29">
        <f t="shared" si="44"/>
        <v>2.7855472751670112</v>
      </c>
      <c r="AG52" s="29">
        <f t="shared" si="45"/>
        <v>0.6868377846481788</v>
      </c>
      <c r="AH52" s="29">
        <f t="shared" si="46"/>
        <v>4.3808705612829328</v>
      </c>
      <c r="AJ52" s="51">
        <f t="shared" si="47"/>
        <v>35.334094035777717</v>
      </c>
      <c r="AK52" s="29">
        <f t="shared" si="48"/>
        <v>4.3808705612829328</v>
      </c>
      <c r="AL52" s="58">
        <f t="shared" si="49"/>
        <v>0.6868377846481788</v>
      </c>
    </row>
    <row r="53" spans="1:38" x14ac:dyDescent="0.2">
      <c r="A53" s="1">
        <v>184</v>
      </c>
      <c r="B53" s="1">
        <v>197</v>
      </c>
      <c r="C53" s="1" t="s">
        <v>92</v>
      </c>
      <c r="D53" s="66">
        <v>8</v>
      </c>
      <c r="E53">
        <v>1271</v>
      </c>
      <c r="F53">
        <v>1778</v>
      </c>
      <c r="G53">
        <v>7749</v>
      </c>
      <c r="H53" s="17">
        <v>0.98</v>
      </c>
      <c r="I53" s="25">
        <f t="shared" si="34"/>
        <v>9.5658937884236156E-2</v>
      </c>
      <c r="J53" s="25">
        <f t="shared" si="35"/>
        <v>3.4329150900120425E-2</v>
      </c>
      <c r="K53" s="27">
        <f t="shared" si="36"/>
        <v>2.7865221066070873</v>
      </c>
      <c r="L53" s="27">
        <f t="shared" si="37"/>
        <v>0.68774613980640176</v>
      </c>
      <c r="M53" s="27">
        <f t="shared" si="38"/>
        <v>4.3582677165354333</v>
      </c>
      <c r="N53" s="27"/>
      <c r="O53" s="51">
        <f t="shared" si="39"/>
        <v>35.796038002777031</v>
      </c>
      <c r="P53" s="27">
        <f t="shared" si="40"/>
        <v>4.3582677165354333</v>
      </c>
      <c r="Q53" s="58">
        <f t="shared" si="41"/>
        <v>0.68774613980640176</v>
      </c>
      <c r="R53" s="156">
        <f t="shared" si="17"/>
        <v>1104.853211492584</v>
      </c>
      <c r="S53" s="156">
        <f t="shared" si="8"/>
        <v>1127.4012362169226</v>
      </c>
      <c r="T53" s="153"/>
      <c r="U53" s="153"/>
      <c r="W53" s="1">
        <v>184</v>
      </c>
      <c r="X53" s="66">
        <v>8</v>
      </c>
      <c r="Y53" s="17">
        <v>1</v>
      </c>
      <c r="Z53">
        <v>1909</v>
      </c>
      <c r="AA53">
        <v>7899</v>
      </c>
      <c r="AB53">
        <v>1127</v>
      </c>
      <c r="AC53">
        <v>1296</v>
      </c>
      <c r="AD53" s="27">
        <f t="shared" si="42"/>
        <v>9.3784940128054217E-2</v>
      </c>
      <c r="AE53" s="27">
        <f t="shared" si="43"/>
        <v>3.4766332589911492E-2</v>
      </c>
      <c r="AF53" s="29">
        <f t="shared" si="44"/>
        <v>2.6975793286654794</v>
      </c>
      <c r="AG53" s="29">
        <f t="shared" si="45"/>
        <v>0.65924017969943405</v>
      </c>
      <c r="AH53" s="29">
        <f t="shared" si="46"/>
        <v>4.1377684651650082</v>
      </c>
      <c r="AJ53" s="51">
        <f t="shared" si="47"/>
        <v>36.488953953276003</v>
      </c>
      <c r="AK53" s="29">
        <f t="shared" si="48"/>
        <v>4.1377684651650082</v>
      </c>
      <c r="AL53" s="58">
        <f t="shared" si="49"/>
        <v>0.65924017969943405</v>
      </c>
    </row>
    <row r="54" spans="1:38" x14ac:dyDescent="0.2">
      <c r="A54" s="1">
        <v>184</v>
      </c>
      <c r="B54" s="1">
        <v>197</v>
      </c>
      <c r="C54" s="1" t="s">
        <v>92</v>
      </c>
      <c r="D54" s="66">
        <v>8</v>
      </c>
      <c r="E54">
        <v>1303</v>
      </c>
      <c r="F54">
        <v>1947</v>
      </c>
      <c r="G54">
        <v>7896</v>
      </c>
      <c r="H54" s="17">
        <v>1.0049999999999999</v>
      </c>
      <c r="I54" s="25">
        <f t="shared" si="34"/>
        <v>9.2744743185866285E-2</v>
      </c>
      <c r="J54" s="25">
        <f t="shared" si="35"/>
        <v>3.4889975227810704E-2</v>
      </c>
      <c r="K54" s="27">
        <f t="shared" si="36"/>
        <v>2.6582060485941446</v>
      </c>
      <c r="L54" s="27">
        <f t="shared" si="37"/>
        <v>0.64600545416613553</v>
      </c>
      <c r="M54" s="27">
        <f t="shared" si="38"/>
        <v>4.0554699537750389</v>
      </c>
      <c r="N54" s="27"/>
      <c r="O54" s="51">
        <f t="shared" si="39"/>
        <v>36.475095634266026</v>
      </c>
      <c r="P54" s="27">
        <f t="shared" si="40"/>
        <v>4.0554699537750389</v>
      </c>
      <c r="Q54" s="58">
        <f t="shared" si="41"/>
        <v>0.64600545416613553</v>
      </c>
      <c r="R54" s="156">
        <f t="shared" si="17"/>
        <v>1132.6701294845293</v>
      </c>
      <c r="S54" s="156">
        <f t="shared" si="8"/>
        <v>1127.0349547109745</v>
      </c>
      <c r="T54" s="153"/>
      <c r="U54" s="153"/>
      <c r="AD54" s="27"/>
      <c r="AE54" s="27"/>
      <c r="AG54" s="29"/>
      <c r="AH54" s="29"/>
      <c r="AL54" s="58"/>
    </row>
    <row r="55" spans="1:38" x14ac:dyDescent="0.2">
      <c r="A55" s="1">
        <v>184</v>
      </c>
      <c r="B55" s="1">
        <v>197</v>
      </c>
      <c r="C55" s="1" t="s">
        <v>92</v>
      </c>
      <c r="D55" s="66">
        <v>8</v>
      </c>
      <c r="E55">
        <v>1333</v>
      </c>
      <c r="F55">
        <v>2103</v>
      </c>
      <c r="G55">
        <v>8043</v>
      </c>
      <c r="H55" s="17">
        <v>1.028</v>
      </c>
      <c r="I55" s="25">
        <f t="shared" si="34"/>
        <v>9.0266949197533794E-2</v>
      </c>
      <c r="J55" s="25">
        <f t="shared" si="35"/>
        <v>3.5197902274684799E-2</v>
      </c>
      <c r="K55" s="27">
        <f t="shared" si="36"/>
        <v>2.5645547991209696</v>
      </c>
      <c r="L55" s="27">
        <f t="shared" si="37"/>
        <v>0.61486427050563019</v>
      </c>
      <c r="M55" s="27">
        <f t="shared" si="38"/>
        <v>3.8245363766048501</v>
      </c>
      <c r="N55" s="27"/>
      <c r="O55" s="51">
        <f t="shared" si="39"/>
        <v>37.154153265755021</v>
      </c>
      <c r="P55" s="27">
        <f t="shared" si="40"/>
        <v>3.8245363766048501</v>
      </c>
      <c r="Q55" s="58">
        <f t="shared" si="41"/>
        <v>0.61486427050563019</v>
      </c>
      <c r="R55" s="156">
        <f t="shared" si="17"/>
        <v>1158.7484901019784</v>
      </c>
      <c r="S55" s="156">
        <f t="shared" si="8"/>
        <v>1127.1872471809129</v>
      </c>
      <c r="T55" s="153"/>
      <c r="U55" s="153"/>
      <c r="AD55" s="27"/>
      <c r="AE55" s="27"/>
      <c r="AG55" s="29"/>
      <c r="AH55" s="29"/>
      <c r="AL55" s="58"/>
    </row>
    <row r="56" spans="1:38" x14ac:dyDescent="0.2">
      <c r="A56" s="1">
        <v>184</v>
      </c>
      <c r="B56" s="1">
        <v>197</v>
      </c>
      <c r="C56" s="1" t="s">
        <v>92</v>
      </c>
      <c r="D56" s="66">
        <v>8</v>
      </c>
      <c r="E56">
        <v>1359</v>
      </c>
      <c r="F56">
        <v>2280</v>
      </c>
      <c r="G56">
        <v>8211</v>
      </c>
      <c r="H56" s="17">
        <v>1.048</v>
      </c>
      <c r="I56" s="25">
        <f t="shared" si="34"/>
        <v>8.8660082973915005E-2</v>
      </c>
      <c r="J56" s="25">
        <f t="shared" si="35"/>
        <v>3.6011767163052794E-2</v>
      </c>
      <c r="K56" s="27">
        <f t="shared" si="36"/>
        <v>2.4619753474602635</v>
      </c>
      <c r="L56" s="27">
        <f t="shared" si="37"/>
        <v>0.58499298461305471</v>
      </c>
      <c r="M56" s="27">
        <f t="shared" si="38"/>
        <v>3.6013157894736842</v>
      </c>
      <c r="N56" s="27"/>
      <c r="O56" s="51">
        <f t="shared" si="39"/>
        <v>37.930219130313873</v>
      </c>
      <c r="P56" s="27">
        <f t="shared" si="40"/>
        <v>3.6013157894736842</v>
      </c>
      <c r="Q56" s="58">
        <f t="shared" si="41"/>
        <v>0.58499298461305471</v>
      </c>
      <c r="R56" s="156">
        <f t="shared" si="17"/>
        <v>1181.3497359704338</v>
      </c>
      <c r="S56" s="156">
        <f t="shared" si="8"/>
        <v>1127.2421144756047</v>
      </c>
      <c r="T56" s="153"/>
      <c r="U56" s="153"/>
      <c r="AD56" s="27"/>
      <c r="AE56" s="27"/>
      <c r="AG56" s="29"/>
      <c r="AH56" s="29"/>
      <c r="AL56" s="58"/>
    </row>
    <row r="57" spans="1:38" x14ac:dyDescent="0.2">
      <c r="E57"/>
      <c r="F57"/>
      <c r="G57"/>
      <c r="H57" s="17"/>
      <c r="I57" s="25"/>
      <c r="J57" s="25"/>
      <c r="K57" s="27"/>
      <c r="L57" s="27"/>
      <c r="M57" s="27"/>
      <c r="N57" s="27"/>
      <c r="O57" s="51"/>
      <c r="P57" s="27"/>
      <c r="Q57" s="58"/>
      <c r="R57" s="156"/>
      <c r="T57" s="153"/>
      <c r="U57" s="153"/>
      <c r="AD57" s="27"/>
      <c r="AE57" s="27"/>
      <c r="AG57" s="29"/>
      <c r="AH57" s="29"/>
      <c r="AL57" s="58"/>
    </row>
    <row r="58" spans="1:38" x14ac:dyDescent="0.2">
      <c r="E58"/>
      <c r="F58"/>
      <c r="G58"/>
      <c r="H58" s="17"/>
      <c r="I58" s="25"/>
      <c r="J58" s="25"/>
      <c r="K58" s="27"/>
      <c r="L58" s="27"/>
      <c r="M58" s="27"/>
      <c r="N58" s="27"/>
      <c r="O58" s="51"/>
      <c r="P58" s="27"/>
      <c r="Q58" s="58"/>
      <c r="R58" s="156"/>
      <c r="T58" s="153"/>
      <c r="U58" s="153"/>
      <c r="AD58" s="27"/>
      <c r="AE58" s="27"/>
      <c r="AG58" s="29"/>
      <c r="AH58" s="29"/>
      <c r="AL58" s="58"/>
    </row>
    <row r="59" spans="1:38" x14ac:dyDescent="0.2">
      <c r="A59" s="1">
        <v>185</v>
      </c>
      <c r="B59" s="1">
        <v>198</v>
      </c>
      <c r="C59" s="1" t="s">
        <v>92</v>
      </c>
      <c r="D59" s="66">
        <v>10</v>
      </c>
      <c r="E59">
        <v>695</v>
      </c>
      <c r="F59">
        <v>336</v>
      </c>
      <c r="G59">
        <v>2709</v>
      </c>
      <c r="H59" s="17">
        <v>0.53600000000000003</v>
      </c>
      <c r="I59" s="25">
        <f t="shared" ref="I59:I73" si="50">0.1515*(G59/1000)/(E59/1000)^2/($D$4/10)^4</f>
        <v>0.11184340762058685</v>
      </c>
      <c r="J59" s="25">
        <f t="shared" ref="J59:J73" si="51">0.5*(F59/1000)/(E59/1000)^3/($D$4/10)^5</f>
        <v>3.9678278403279491E-2</v>
      </c>
      <c r="K59" s="27">
        <f t="shared" ref="K59:K73" si="52">I59/J59</f>
        <v>2.8187565620625001</v>
      </c>
      <c r="L59" s="27">
        <f t="shared" ref="L59:L73" si="53">0.798*I59^1.5/J59</f>
        <v>0.75225599401589782</v>
      </c>
      <c r="M59" s="27">
        <f t="shared" ref="M59:M73" si="54">G59/F59</f>
        <v>8.0625</v>
      </c>
      <c r="N59" s="27"/>
      <c r="O59" s="51">
        <f t="shared" ref="O59:O73" si="55">G59/(PI()*$D$4^2/4)</f>
        <v>12.514062066011482</v>
      </c>
      <c r="P59" s="27">
        <f t="shared" ref="P59:P73" si="56">M59</f>
        <v>8.0625</v>
      </c>
      <c r="Q59" s="58">
        <f t="shared" ref="Q59:Q73" si="57">L59</f>
        <v>0.75225599401589782</v>
      </c>
      <c r="R59" s="156">
        <f t="shared" si="17"/>
        <v>604.14868763756556</v>
      </c>
      <c r="S59" s="156">
        <f t="shared" si="8"/>
        <v>1127.143073950682</v>
      </c>
      <c r="T59" s="153"/>
      <c r="U59" s="153"/>
      <c r="W59" s="1">
        <v>185</v>
      </c>
      <c r="X59" s="66">
        <v>10</v>
      </c>
      <c r="Y59" s="17">
        <v>0.72499999999999998</v>
      </c>
      <c r="Z59">
        <v>907</v>
      </c>
      <c r="AA59">
        <v>5077</v>
      </c>
      <c r="AB59">
        <v>817</v>
      </c>
      <c r="AC59">
        <v>940</v>
      </c>
      <c r="AD59" s="27">
        <f t="shared" ref="AD59:AD70" si="58">0.1515*(AA59/1000)/(AC59/1000)^2/($D$4/10)^4</f>
        <v>0.11458359686189586</v>
      </c>
      <c r="AE59" s="27">
        <f t="shared" ref="AE59:AE70" si="59">0.5*(Z59/1000)/(AC59/1000)^3/($D$4/10)^5</f>
        <v>4.3290408402451956E-2</v>
      </c>
      <c r="AF59" s="29">
        <f t="shared" ref="AF59:AF70" si="60">AD59/AE59</f>
        <v>2.6468587636471885</v>
      </c>
      <c r="AG59" s="29">
        <f t="shared" ref="AG59:AG70" si="61">0.798*AD59^1.5/AE59</f>
        <v>0.71498163191651554</v>
      </c>
      <c r="AH59" s="29">
        <f t="shared" ref="AH59:AH70" si="62">AA59/Z59</f>
        <v>5.5975744211686882</v>
      </c>
      <c r="AJ59" s="51">
        <f t="shared" ref="AJ59:AJ70" si="63">AA59/(PI()*$D$4^2/4)</f>
        <v>23.452895204555297</v>
      </c>
      <c r="AK59" s="29">
        <f t="shared" ref="AK59:AK70" si="64">AH59</f>
        <v>5.5975744211686882</v>
      </c>
      <c r="AL59" s="58">
        <f t="shared" ref="AL59:AL70" si="65">AG59</f>
        <v>0.71498163191651554</v>
      </c>
    </row>
    <row r="60" spans="1:38" x14ac:dyDescent="0.2">
      <c r="A60" s="1">
        <v>185</v>
      </c>
      <c r="B60" s="1">
        <v>198</v>
      </c>
      <c r="C60" s="1" t="s">
        <v>92</v>
      </c>
      <c r="D60" s="66">
        <v>10</v>
      </c>
      <c r="E60">
        <v>810</v>
      </c>
      <c r="F60">
        <v>552</v>
      </c>
      <c r="G60">
        <v>3696</v>
      </c>
      <c r="H60" s="17">
        <v>0.625</v>
      </c>
      <c r="I60" s="25">
        <f t="shared" si="50"/>
        <v>0.11233961198962124</v>
      </c>
      <c r="J60" s="25">
        <f t="shared" si="51"/>
        <v>4.1176741673718771E-2</v>
      </c>
      <c r="K60" s="27">
        <f t="shared" si="52"/>
        <v>2.7282297584347832</v>
      </c>
      <c r="L60" s="27">
        <f t="shared" si="53"/>
        <v>0.72970999150353932</v>
      </c>
      <c r="M60" s="27">
        <f t="shared" si="54"/>
        <v>6.6956521739130439</v>
      </c>
      <c r="N60" s="27"/>
      <c r="O60" s="51">
        <f t="shared" si="55"/>
        <v>17.073449020294735</v>
      </c>
      <c r="P60" s="27">
        <f t="shared" si="56"/>
        <v>6.6956521739130439</v>
      </c>
      <c r="Q60" s="58">
        <f t="shared" si="57"/>
        <v>0.72970999150353932</v>
      </c>
      <c r="R60" s="156">
        <f t="shared" si="17"/>
        <v>704.11573667111952</v>
      </c>
      <c r="S60" s="156">
        <f t="shared" si="8"/>
        <v>1126.5851786737912</v>
      </c>
      <c r="T60" s="153"/>
      <c r="U60" s="153"/>
      <c r="W60" s="1">
        <v>185</v>
      </c>
      <c r="X60" s="66">
        <v>10</v>
      </c>
      <c r="Y60" s="17">
        <v>0.75</v>
      </c>
      <c r="Z60">
        <v>1025</v>
      </c>
      <c r="AA60">
        <v>5484</v>
      </c>
      <c r="AB60">
        <v>845</v>
      </c>
      <c r="AC60">
        <v>972</v>
      </c>
      <c r="AD60" s="27">
        <f t="shared" si="58"/>
        <v>0.11575397429486137</v>
      </c>
      <c r="AE60" s="27">
        <f t="shared" si="59"/>
        <v>4.4247937021480978E-2</v>
      </c>
      <c r="AF60" s="29">
        <f t="shared" si="60"/>
        <v>2.6160309855500485</v>
      </c>
      <c r="AG60" s="29">
        <f t="shared" si="61"/>
        <v>0.71025406913853928</v>
      </c>
      <c r="AH60" s="29">
        <f t="shared" si="62"/>
        <v>5.3502439024390247</v>
      </c>
      <c r="AJ60" s="51">
        <f t="shared" si="63"/>
        <v>25.333007150242512</v>
      </c>
      <c r="AK60" s="29">
        <f t="shared" si="64"/>
        <v>5.3502439024390247</v>
      </c>
      <c r="AL60" s="58">
        <f t="shared" si="65"/>
        <v>0.71025406913853928</v>
      </c>
    </row>
    <row r="61" spans="1:38" x14ac:dyDescent="0.2">
      <c r="A61" s="1">
        <v>185</v>
      </c>
      <c r="B61" s="1">
        <v>198</v>
      </c>
      <c r="C61" s="1" t="s">
        <v>92</v>
      </c>
      <c r="D61" s="66">
        <v>10</v>
      </c>
      <c r="E61">
        <v>930</v>
      </c>
      <c r="F61">
        <v>862</v>
      </c>
      <c r="G61">
        <v>4935</v>
      </c>
      <c r="H61" s="17">
        <v>0.71699999999999997</v>
      </c>
      <c r="I61" s="25">
        <f t="shared" si="50"/>
        <v>0.11378689710056974</v>
      </c>
      <c r="J61" s="25">
        <f t="shared" si="51"/>
        <v>4.248409554471036E-2</v>
      </c>
      <c r="K61" s="27">
        <f t="shared" si="52"/>
        <v>2.6783410507308587</v>
      </c>
      <c r="L61" s="27">
        <f t="shared" si="53"/>
        <v>0.72096618609737551</v>
      </c>
      <c r="M61" s="27">
        <f t="shared" si="54"/>
        <v>5.7250580046403714</v>
      </c>
      <c r="N61" s="27"/>
      <c r="O61" s="51">
        <f t="shared" si="55"/>
        <v>22.796934771416268</v>
      </c>
      <c r="P61" s="27">
        <f t="shared" si="56"/>
        <v>5.7250580046403714</v>
      </c>
      <c r="Q61" s="58">
        <f t="shared" si="57"/>
        <v>0.72096618609737551</v>
      </c>
      <c r="R61" s="156">
        <f t="shared" si="17"/>
        <v>808.42917914091504</v>
      </c>
      <c r="S61" s="156">
        <f t="shared" si="8"/>
        <v>1127.5162888994632</v>
      </c>
      <c r="T61" s="153"/>
      <c r="U61" s="153"/>
      <c r="W61" s="1">
        <v>185</v>
      </c>
      <c r="X61" s="66">
        <v>10</v>
      </c>
      <c r="Y61" s="17">
        <v>0.77500000000000002</v>
      </c>
      <c r="Z61">
        <v>1153</v>
      </c>
      <c r="AA61">
        <v>5914</v>
      </c>
      <c r="AB61">
        <v>873</v>
      </c>
      <c r="AC61">
        <v>1005</v>
      </c>
      <c r="AD61" s="27">
        <f t="shared" si="58"/>
        <v>0.11676701856305943</v>
      </c>
      <c r="AE61" s="27">
        <f t="shared" si="59"/>
        <v>4.5029702607935734E-2</v>
      </c>
      <c r="AF61" s="29">
        <f t="shared" si="60"/>
        <v>2.5931110311725929</v>
      </c>
      <c r="AG61" s="29">
        <f t="shared" si="61"/>
        <v>0.7071053118754983</v>
      </c>
      <c r="AH61" s="29">
        <f t="shared" si="62"/>
        <v>5.1292281006071123</v>
      </c>
      <c r="AJ61" s="51">
        <f t="shared" si="63"/>
        <v>27.319366208339574</v>
      </c>
      <c r="AK61" s="29">
        <f t="shared" si="64"/>
        <v>5.1292281006071123</v>
      </c>
      <c r="AL61" s="58">
        <f t="shared" si="65"/>
        <v>0.7071053118754983</v>
      </c>
    </row>
    <row r="62" spans="1:38" x14ac:dyDescent="0.2">
      <c r="A62" s="1">
        <v>185</v>
      </c>
      <c r="B62" s="1">
        <v>198</v>
      </c>
      <c r="C62" s="1" t="s">
        <v>92</v>
      </c>
      <c r="D62" s="66">
        <v>10</v>
      </c>
      <c r="E62">
        <v>1042</v>
      </c>
      <c r="F62">
        <v>1308</v>
      </c>
      <c r="G62">
        <v>6426</v>
      </c>
      <c r="H62" s="17">
        <v>0.80400000000000005</v>
      </c>
      <c r="I62" s="25">
        <f t="shared" si="50"/>
        <v>0.11802561661061774</v>
      </c>
      <c r="J62" s="25">
        <f t="shared" si="51"/>
        <v>4.5832394118551716E-2</v>
      </c>
      <c r="K62" s="27">
        <f t="shared" si="52"/>
        <v>2.5751571324275235</v>
      </c>
      <c r="L62" s="27">
        <f t="shared" si="53"/>
        <v>0.70598384721128615</v>
      </c>
      <c r="M62" s="27">
        <f t="shared" si="54"/>
        <v>4.9128440366972477</v>
      </c>
      <c r="N62" s="27"/>
      <c r="O62" s="51">
        <f t="shared" si="55"/>
        <v>29.684519319376076</v>
      </c>
      <c r="P62" s="27">
        <f t="shared" si="56"/>
        <v>4.9128440366972477</v>
      </c>
      <c r="Q62" s="58">
        <f t="shared" si="57"/>
        <v>0.70598384721128615</v>
      </c>
      <c r="R62" s="156">
        <f t="shared" si="17"/>
        <v>905.78839211272418</v>
      </c>
      <c r="S62" s="156">
        <f t="shared" si="8"/>
        <v>1126.6024777521445</v>
      </c>
      <c r="T62" s="153"/>
      <c r="U62" s="153"/>
      <c r="W62" s="1">
        <v>185</v>
      </c>
      <c r="X62" s="66">
        <v>10</v>
      </c>
      <c r="Y62" s="17">
        <v>0.8</v>
      </c>
      <c r="Z62">
        <v>1291</v>
      </c>
      <c r="AA62">
        <v>6366</v>
      </c>
      <c r="AB62">
        <v>901</v>
      </c>
      <c r="AC62">
        <v>1037</v>
      </c>
      <c r="AD62" s="27">
        <f t="shared" si="58"/>
        <v>0.1180538394767018</v>
      </c>
      <c r="AE62" s="27">
        <f t="shared" si="59"/>
        <v>4.5894213305837282E-2</v>
      </c>
      <c r="AF62" s="29">
        <f t="shared" si="60"/>
        <v>2.57230336840062</v>
      </c>
      <c r="AG62" s="29">
        <f t="shared" si="61"/>
        <v>0.70528579337905606</v>
      </c>
      <c r="AH62" s="29">
        <f t="shared" si="62"/>
        <v>4.9310611928737416</v>
      </c>
      <c r="AJ62" s="51">
        <f t="shared" si="63"/>
        <v>29.407352939176484</v>
      </c>
      <c r="AK62" s="29">
        <f t="shared" si="64"/>
        <v>4.9310611928737416</v>
      </c>
      <c r="AL62" s="58">
        <f t="shared" si="65"/>
        <v>0.70528579337905606</v>
      </c>
    </row>
    <row r="63" spans="1:38" x14ac:dyDescent="0.2">
      <c r="A63" s="1">
        <v>185</v>
      </c>
      <c r="B63" s="1">
        <v>198</v>
      </c>
      <c r="C63" s="1" t="s">
        <v>92</v>
      </c>
      <c r="D63" s="66">
        <v>10</v>
      </c>
      <c r="E63">
        <v>1070</v>
      </c>
      <c r="F63">
        <v>1440</v>
      </c>
      <c r="G63">
        <v>6867</v>
      </c>
      <c r="H63" s="17">
        <v>0.82499999999999996</v>
      </c>
      <c r="I63" s="25">
        <f t="shared" si="50"/>
        <v>0.11961082524292363</v>
      </c>
      <c r="J63" s="25">
        <f t="shared" si="51"/>
        <v>4.6599270261972595E-2</v>
      </c>
      <c r="K63" s="27">
        <f t="shared" si="52"/>
        <v>2.5667961015375003</v>
      </c>
      <c r="L63" s="27">
        <f t="shared" si="53"/>
        <v>0.70840155485689982</v>
      </c>
      <c r="M63" s="27">
        <f t="shared" si="54"/>
        <v>4.7687499999999998</v>
      </c>
      <c r="N63" s="27"/>
      <c r="O63" s="51">
        <f t="shared" si="55"/>
        <v>31.72169221384306</v>
      </c>
      <c r="P63" s="27">
        <f t="shared" si="56"/>
        <v>4.7687499999999998</v>
      </c>
      <c r="Q63" s="58">
        <f t="shared" si="57"/>
        <v>0.70840155485689982</v>
      </c>
      <c r="R63" s="156">
        <f t="shared" si="17"/>
        <v>930.12819535567644</v>
      </c>
      <c r="S63" s="156">
        <f t="shared" si="8"/>
        <v>1127.4281155826382</v>
      </c>
      <c r="T63" s="153"/>
      <c r="U63" s="153"/>
      <c r="W63" s="1">
        <v>185</v>
      </c>
      <c r="X63" s="66">
        <v>10</v>
      </c>
      <c r="Y63" s="17">
        <v>0.82499999999999996</v>
      </c>
      <c r="Z63">
        <v>1438</v>
      </c>
      <c r="AA63">
        <v>6836</v>
      </c>
      <c r="AB63">
        <v>930</v>
      </c>
      <c r="AC63">
        <v>1069</v>
      </c>
      <c r="AD63" s="27">
        <f t="shared" si="58"/>
        <v>0.11929373558522334</v>
      </c>
      <c r="AE63" s="27">
        <f t="shared" si="59"/>
        <v>4.6665264002413449E-2</v>
      </c>
      <c r="AF63" s="29">
        <f t="shared" si="60"/>
        <v>2.5563711710503485</v>
      </c>
      <c r="AG63" s="29">
        <f t="shared" si="61"/>
        <v>0.70458861558505037</v>
      </c>
      <c r="AH63" s="29">
        <f t="shared" si="62"/>
        <v>4.7538247566063978</v>
      </c>
      <c r="AJ63" s="51">
        <f t="shared" si="63"/>
        <v>31.578489584073271</v>
      </c>
      <c r="AK63" s="29">
        <f t="shared" si="64"/>
        <v>4.7538247566063978</v>
      </c>
      <c r="AL63" s="58">
        <f t="shared" si="65"/>
        <v>0.70458861558505037</v>
      </c>
    </row>
    <row r="64" spans="1:38" x14ac:dyDescent="0.2">
      <c r="A64" s="1">
        <v>185</v>
      </c>
      <c r="B64" s="1">
        <v>198</v>
      </c>
      <c r="C64" s="1" t="s">
        <v>92</v>
      </c>
      <c r="D64" s="66">
        <v>10</v>
      </c>
      <c r="E64">
        <v>1096</v>
      </c>
      <c r="F64">
        <v>1575</v>
      </c>
      <c r="G64">
        <v>7245</v>
      </c>
      <c r="H64" s="17">
        <v>0.84499999999999997</v>
      </c>
      <c r="I64" s="25">
        <f t="shared" si="50"/>
        <v>0.12027857557989305</v>
      </c>
      <c r="J64" s="25">
        <f t="shared" si="51"/>
        <v>4.7426038813663307E-2</v>
      </c>
      <c r="K64" s="27">
        <f t="shared" si="52"/>
        <v>2.5361294889599999</v>
      </c>
      <c r="L64" s="27">
        <f t="shared" si="53"/>
        <v>0.70188902768095707</v>
      </c>
      <c r="M64" s="27">
        <f t="shared" si="54"/>
        <v>4.5999999999999996</v>
      </c>
      <c r="N64" s="27"/>
      <c r="O64" s="51">
        <f t="shared" si="55"/>
        <v>33.467840409100475</v>
      </c>
      <c r="P64" s="27">
        <f t="shared" si="56"/>
        <v>4.5999999999999996</v>
      </c>
      <c r="Q64" s="58">
        <f t="shared" si="57"/>
        <v>0.70188902768095707</v>
      </c>
      <c r="R64" s="156">
        <f t="shared" si="17"/>
        <v>952.72944122413207</v>
      </c>
      <c r="S64" s="156">
        <f t="shared" si="8"/>
        <v>1127.4904629871385</v>
      </c>
      <c r="T64" s="153"/>
      <c r="U64" s="153"/>
      <c r="W64" s="1">
        <v>185</v>
      </c>
      <c r="X64" s="66">
        <v>10</v>
      </c>
      <c r="Y64" s="17">
        <v>0.85</v>
      </c>
      <c r="Z64">
        <v>1599</v>
      </c>
      <c r="AA64">
        <v>7343</v>
      </c>
      <c r="AB64">
        <v>958</v>
      </c>
      <c r="AC64">
        <v>1102</v>
      </c>
      <c r="AD64" s="27">
        <f t="shared" si="58"/>
        <v>0.12058168098626673</v>
      </c>
      <c r="AE64" s="27">
        <f t="shared" si="59"/>
        <v>4.7366537282562592E-2</v>
      </c>
      <c r="AF64" s="29">
        <f t="shared" si="60"/>
        <v>2.5457145044600376</v>
      </c>
      <c r="AG64" s="29">
        <f t="shared" si="61"/>
        <v>0.70542891209737069</v>
      </c>
      <c r="AH64" s="29">
        <f t="shared" si="62"/>
        <v>4.5922451532207633</v>
      </c>
      <c r="AJ64" s="51">
        <f t="shared" si="63"/>
        <v>33.920545496759807</v>
      </c>
      <c r="AK64" s="29">
        <f t="shared" si="64"/>
        <v>4.5922451532207633</v>
      </c>
      <c r="AL64" s="58">
        <f t="shared" si="65"/>
        <v>0.70542891209737069</v>
      </c>
    </row>
    <row r="65" spans="1:38" x14ac:dyDescent="0.2">
      <c r="A65" s="1">
        <v>185</v>
      </c>
      <c r="B65" s="1">
        <v>198</v>
      </c>
      <c r="C65" s="1" t="s">
        <v>92</v>
      </c>
      <c r="D65" s="66">
        <v>10</v>
      </c>
      <c r="E65">
        <v>1134</v>
      </c>
      <c r="F65">
        <v>1779</v>
      </c>
      <c r="G65">
        <v>7854</v>
      </c>
      <c r="H65" s="17">
        <v>0.875</v>
      </c>
      <c r="I65" s="25">
        <f t="shared" si="50"/>
        <v>0.12179677320303327</v>
      </c>
      <c r="J65" s="25">
        <f t="shared" si="51"/>
        <v>4.8362054388458697E-2</v>
      </c>
      <c r="K65" s="27">
        <f t="shared" si="52"/>
        <v>2.5184367112431705</v>
      </c>
      <c r="L65" s="27">
        <f t="shared" si="53"/>
        <v>0.70137749086814438</v>
      </c>
      <c r="M65" s="27">
        <f t="shared" si="54"/>
        <v>4.4148397976391234</v>
      </c>
      <c r="N65" s="27"/>
      <c r="O65" s="51">
        <f t="shared" si="55"/>
        <v>36.281079168126311</v>
      </c>
      <c r="P65" s="27">
        <f t="shared" si="56"/>
        <v>4.4148397976391234</v>
      </c>
      <c r="Q65" s="58">
        <f t="shared" si="57"/>
        <v>0.70137749086814438</v>
      </c>
      <c r="R65" s="156">
        <f t="shared" si="17"/>
        <v>985.76203133956733</v>
      </c>
      <c r="S65" s="156">
        <f t="shared" si="8"/>
        <v>1126.5851786737912</v>
      </c>
      <c r="T65" s="153"/>
      <c r="U65" s="153"/>
      <c r="W65" s="1">
        <v>185</v>
      </c>
      <c r="X65" s="66">
        <v>10</v>
      </c>
      <c r="Y65" s="17">
        <v>0.875</v>
      </c>
      <c r="Z65">
        <v>1793</v>
      </c>
      <c r="AA65">
        <v>7933</v>
      </c>
      <c r="AB65">
        <v>986</v>
      </c>
      <c r="AC65">
        <v>1134</v>
      </c>
      <c r="AD65" s="27">
        <f t="shared" si="58"/>
        <v>0.12302187443591329</v>
      </c>
      <c r="AE65" s="27">
        <f t="shared" si="59"/>
        <v>4.8742643911470741E-2</v>
      </c>
      <c r="AF65" s="29">
        <f t="shared" si="60"/>
        <v>2.5239064721099838</v>
      </c>
      <c r="AG65" s="29">
        <f t="shared" si="61"/>
        <v>0.70642704679995993</v>
      </c>
      <c r="AH65" s="29">
        <f t="shared" si="62"/>
        <v>4.4244283324037923</v>
      </c>
      <c r="AJ65" s="51">
        <f t="shared" si="63"/>
        <v>36.646014902055775</v>
      </c>
      <c r="AK65" s="29">
        <f t="shared" si="64"/>
        <v>4.4244283324037923</v>
      </c>
      <c r="AL65" s="58">
        <f t="shared" si="65"/>
        <v>0.70642704679995993</v>
      </c>
    </row>
    <row r="66" spans="1:38" x14ac:dyDescent="0.2">
      <c r="A66" s="1">
        <v>185</v>
      </c>
      <c r="B66" s="1">
        <v>198</v>
      </c>
      <c r="C66" s="1" t="s">
        <v>92</v>
      </c>
      <c r="D66" s="66">
        <v>10</v>
      </c>
      <c r="E66">
        <v>1157</v>
      </c>
      <c r="F66">
        <v>1932</v>
      </c>
      <c r="G66">
        <v>8379</v>
      </c>
      <c r="H66" s="17">
        <v>0.89300000000000002</v>
      </c>
      <c r="I66" s="25">
        <f t="shared" si="50"/>
        <v>0.12482353201865282</v>
      </c>
      <c r="J66" s="25">
        <f t="shared" si="51"/>
        <v>4.945099130022193E-2</v>
      </c>
      <c r="K66" s="27">
        <f t="shared" si="52"/>
        <v>2.5241866489760869</v>
      </c>
      <c r="L66" s="27">
        <f t="shared" si="53"/>
        <v>0.71166005572941637</v>
      </c>
      <c r="M66" s="27">
        <f t="shared" si="54"/>
        <v>4.3369565217391308</v>
      </c>
      <c r="N66" s="27"/>
      <c r="O66" s="51">
        <f t="shared" si="55"/>
        <v>38.706284994872725</v>
      </c>
      <c r="P66" s="27">
        <f t="shared" si="56"/>
        <v>4.3369565217391308</v>
      </c>
      <c r="Q66" s="58">
        <f t="shared" si="57"/>
        <v>0.71166005572941637</v>
      </c>
      <c r="R66" s="156">
        <f t="shared" si="17"/>
        <v>1005.7554411462781</v>
      </c>
      <c r="S66" s="156">
        <f t="shared" si="8"/>
        <v>1126.2658915411848</v>
      </c>
      <c r="T66" s="153"/>
      <c r="U66" s="153"/>
      <c r="W66" s="1">
        <v>185</v>
      </c>
      <c r="X66" s="66">
        <v>10</v>
      </c>
      <c r="Y66" s="17">
        <v>0.9</v>
      </c>
      <c r="Z66">
        <v>2002</v>
      </c>
      <c r="AA66">
        <v>8529</v>
      </c>
      <c r="AB66">
        <v>1014</v>
      </c>
      <c r="AC66">
        <v>1167</v>
      </c>
      <c r="AD66" s="27">
        <f t="shared" si="58"/>
        <v>0.12488992277396409</v>
      </c>
      <c r="AE66" s="27">
        <f t="shared" si="59"/>
        <v>4.9936656596778616E-2</v>
      </c>
      <c r="AF66" s="29">
        <f t="shared" si="60"/>
        <v>2.5009668505123881</v>
      </c>
      <c r="AG66" s="29">
        <f t="shared" si="61"/>
        <v>0.70530104160204388</v>
      </c>
      <c r="AH66" s="29">
        <f t="shared" si="62"/>
        <v>4.2602397602397604</v>
      </c>
      <c r="AJ66" s="51">
        <f t="shared" si="63"/>
        <v>39.399200945371696</v>
      </c>
      <c r="AK66" s="29">
        <f t="shared" si="64"/>
        <v>4.2602397602397604</v>
      </c>
      <c r="AL66" s="58">
        <f t="shared" si="65"/>
        <v>0.70530104160204388</v>
      </c>
    </row>
    <row r="67" spans="1:38" x14ac:dyDescent="0.2">
      <c r="A67" s="1">
        <v>185</v>
      </c>
      <c r="B67" s="1">
        <v>198</v>
      </c>
      <c r="C67" s="1" t="s">
        <v>92</v>
      </c>
      <c r="D67" s="66">
        <v>10</v>
      </c>
      <c r="E67">
        <v>1183</v>
      </c>
      <c r="F67">
        <v>2124</v>
      </c>
      <c r="G67">
        <v>8841</v>
      </c>
      <c r="H67" s="17">
        <v>0.91300000000000003</v>
      </c>
      <c r="I67" s="25">
        <f t="shared" si="50"/>
        <v>0.12598037479504043</v>
      </c>
      <c r="J67" s="25">
        <f t="shared" si="51"/>
        <v>5.0859049009547158E-2</v>
      </c>
      <c r="K67" s="27">
        <f t="shared" si="52"/>
        <v>2.4770493599161014</v>
      </c>
      <c r="L67" s="27">
        <f t="shared" si="53"/>
        <v>0.70159906274702244</v>
      </c>
      <c r="M67" s="27">
        <f t="shared" si="54"/>
        <v>4.1624293785310735</v>
      </c>
      <c r="N67" s="27"/>
      <c r="O67" s="51">
        <f t="shared" si="55"/>
        <v>40.840466122409566</v>
      </c>
      <c r="P67" s="27">
        <f t="shared" si="56"/>
        <v>4.1624293785310735</v>
      </c>
      <c r="Q67" s="58">
        <f t="shared" si="57"/>
        <v>0.70159906274702244</v>
      </c>
      <c r="R67" s="156">
        <f t="shared" si="17"/>
        <v>1028.3566870147338</v>
      </c>
      <c r="S67" s="156">
        <f t="shared" si="8"/>
        <v>1126.3490547806502</v>
      </c>
      <c r="T67" s="153"/>
      <c r="U67" s="153"/>
      <c r="W67" s="1">
        <v>185</v>
      </c>
      <c r="X67" s="66">
        <v>10</v>
      </c>
      <c r="Y67" s="17">
        <v>0.92500000000000004</v>
      </c>
      <c r="Z67">
        <v>2218</v>
      </c>
      <c r="AA67">
        <v>9097</v>
      </c>
      <c r="AB67">
        <v>1042</v>
      </c>
      <c r="AC67">
        <v>1199</v>
      </c>
      <c r="AD67" s="27">
        <f t="shared" si="58"/>
        <v>0.12619170936599566</v>
      </c>
      <c r="AE67" s="27">
        <f t="shared" si="59"/>
        <v>5.1011952806555211E-2</v>
      </c>
      <c r="AF67" s="29">
        <f t="shared" si="60"/>
        <v>2.4737674686662769</v>
      </c>
      <c r="AG67" s="29">
        <f t="shared" si="61"/>
        <v>0.70125694761037149</v>
      </c>
      <c r="AH67" s="29">
        <f t="shared" si="62"/>
        <v>4.1014427412082961</v>
      </c>
      <c r="AJ67" s="51">
        <f t="shared" si="63"/>
        <v>42.023042677927819</v>
      </c>
      <c r="AK67" s="29">
        <f t="shared" si="64"/>
        <v>4.1014427412082961</v>
      </c>
      <c r="AL67" s="58">
        <f t="shared" si="65"/>
        <v>0.70125694761037149</v>
      </c>
    </row>
    <row r="68" spans="1:38" x14ac:dyDescent="0.2">
      <c r="A68" s="1">
        <v>185</v>
      </c>
      <c r="B68" s="1">
        <v>198</v>
      </c>
      <c r="C68" s="1" t="s">
        <v>92</v>
      </c>
      <c r="D68" s="66">
        <v>10</v>
      </c>
      <c r="E68">
        <v>1213</v>
      </c>
      <c r="F68">
        <v>2343</v>
      </c>
      <c r="G68">
        <v>9366</v>
      </c>
      <c r="H68" s="17">
        <v>0.94</v>
      </c>
      <c r="I68" s="25">
        <f t="shared" si="50"/>
        <v>0.12694147679725079</v>
      </c>
      <c r="J68" s="25">
        <f t="shared" si="51"/>
        <v>5.2042463071094502E-2</v>
      </c>
      <c r="K68" s="27">
        <f t="shared" si="52"/>
        <v>2.4391904092594112</v>
      </c>
      <c r="L68" s="27">
        <f t="shared" si="53"/>
        <v>0.69350623236226916</v>
      </c>
      <c r="M68" s="27">
        <f t="shared" si="54"/>
        <v>3.9974391805377723</v>
      </c>
      <c r="N68" s="27"/>
      <c r="O68" s="51">
        <f t="shared" si="55"/>
        <v>43.26567194915598</v>
      </c>
      <c r="P68" s="27">
        <f t="shared" si="56"/>
        <v>3.9974391805377723</v>
      </c>
      <c r="Q68" s="58">
        <f t="shared" si="57"/>
        <v>0.69350623236226916</v>
      </c>
      <c r="R68" s="156">
        <f t="shared" si="17"/>
        <v>1054.4350476321827</v>
      </c>
      <c r="S68" s="156">
        <f t="shared" si="8"/>
        <v>1121.7394123746624</v>
      </c>
      <c r="T68" s="153"/>
      <c r="U68" s="153"/>
      <c r="W68" s="1">
        <v>185</v>
      </c>
      <c r="X68" s="66">
        <v>10</v>
      </c>
      <c r="Y68" s="17">
        <v>0.95</v>
      </c>
      <c r="Z68">
        <v>2428</v>
      </c>
      <c r="AA68">
        <v>9536</v>
      </c>
      <c r="AB68">
        <v>1070</v>
      </c>
      <c r="AC68">
        <v>1231</v>
      </c>
      <c r="AD68" s="27">
        <f t="shared" si="58"/>
        <v>0.12549347092450638</v>
      </c>
      <c r="AE68" s="27">
        <f t="shared" si="59"/>
        <v>5.159914201941198E-2</v>
      </c>
      <c r="AF68" s="29">
        <f t="shared" si="60"/>
        <v>2.4320844497238889</v>
      </c>
      <c r="AG68" s="29">
        <f t="shared" si="61"/>
        <v>0.68753072002084559</v>
      </c>
      <c r="AH68" s="29">
        <f t="shared" si="62"/>
        <v>3.9275123558484348</v>
      </c>
      <c r="AJ68" s="51">
        <f t="shared" si="63"/>
        <v>44.050976693054814</v>
      </c>
      <c r="AK68" s="29">
        <f t="shared" si="64"/>
        <v>3.9275123558484348</v>
      </c>
      <c r="AL68" s="58">
        <f t="shared" si="65"/>
        <v>0.68753072002084559</v>
      </c>
    </row>
    <row r="69" spans="1:38" x14ac:dyDescent="0.2">
      <c r="A69" s="1">
        <v>185</v>
      </c>
      <c r="B69" s="1">
        <v>198</v>
      </c>
      <c r="C69" s="1" t="s">
        <v>92</v>
      </c>
      <c r="D69" s="66">
        <v>10</v>
      </c>
      <c r="E69">
        <v>1246</v>
      </c>
      <c r="F69">
        <v>2510</v>
      </c>
      <c r="G69">
        <v>9702</v>
      </c>
      <c r="H69" s="17">
        <v>0.96099999999999997</v>
      </c>
      <c r="I69" s="25">
        <f t="shared" si="50"/>
        <v>0.1246224199906958</v>
      </c>
      <c r="J69" s="25">
        <f t="shared" si="51"/>
        <v>5.1438411832353738E-2</v>
      </c>
      <c r="K69" s="27">
        <f t="shared" si="52"/>
        <v>2.4227501501574507</v>
      </c>
      <c r="L69" s="27">
        <f t="shared" si="53"/>
        <v>0.68251092995211127</v>
      </c>
      <c r="M69" s="27">
        <f t="shared" si="54"/>
        <v>3.8653386454183267</v>
      </c>
      <c r="N69" s="27"/>
      <c r="O69" s="51">
        <f t="shared" si="55"/>
        <v>44.817803678273684</v>
      </c>
      <c r="P69" s="27">
        <f t="shared" si="56"/>
        <v>3.8653386454183267</v>
      </c>
      <c r="Q69" s="58">
        <f t="shared" si="57"/>
        <v>0.68251092995211127</v>
      </c>
      <c r="R69" s="156">
        <f t="shared" si="17"/>
        <v>1083.1212443113766</v>
      </c>
      <c r="S69" s="156">
        <f t="shared" si="8"/>
        <v>1127.0772573479464</v>
      </c>
      <c r="T69" s="153"/>
      <c r="U69" s="153"/>
      <c r="W69" s="1">
        <v>185</v>
      </c>
      <c r="X69" s="66">
        <v>10</v>
      </c>
      <c r="Y69" s="17">
        <v>0.97499999999999998</v>
      </c>
      <c r="Z69">
        <v>2639</v>
      </c>
      <c r="AA69">
        <v>9909</v>
      </c>
      <c r="AB69">
        <v>1099</v>
      </c>
      <c r="AC69">
        <v>1264</v>
      </c>
      <c r="AD69" s="27">
        <f t="shared" si="58"/>
        <v>0.12368205008504041</v>
      </c>
      <c r="AE69" s="27">
        <f t="shared" si="59"/>
        <v>5.1804337618856784E-2</v>
      </c>
      <c r="AF69" s="29">
        <f t="shared" si="60"/>
        <v>2.3874844418437293</v>
      </c>
      <c r="AG69" s="29">
        <f t="shared" si="61"/>
        <v>0.67003390462048085</v>
      </c>
      <c r="AH69" s="29">
        <f t="shared" si="62"/>
        <v>3.7548313755210305</v>
      </c>
      <c r="AJ69" s="51">
        <f t="shared" si="63"/>
        <v>45.774027689962267</v>
      </c>
      <c r="AK69" s="29">
        <f t="shared" si="64"/>
        <v>3.7548313755210305</v>
      </c>
      <c r="AL69" s="58">
        <f t="shared" si="65"/>
        <v>0.67003390462048085</v>
      </c>
    </row>
    <row r="70" spans="1:38" x14ac:dyDescent="0.2">
      <c r="A70" s="1">
        <v>185</v>
      </c>
      <c r="B70" s="1">
        <v>198</v>
      </c>
      <c r="C70" s="1" t="s">
        <v>92</v>
      </c>
      <c r="D70" s="66">
        <v>10</v>
      </c>
      <c r="E70">
        <v>1272</v>
      </c>
      <c r="F70">
        <v>2700</v>
      </c>
      <c r="G70">
        <v>9996</v>
      </c>
      <c r="H70" s="17">
        <v>0.98099999999999998</v>
      </c>
      <c r="I70" s="25">
        <f t="shared" si="50"/>
        <v>0.12320349262556578</v>
      </c>
      <c r="J70" s="25">
        <f t="shared" si="51"/>
        <v>5.2008028010607513E-2</v>
      </c>
      <c r="K70" s="27">
        <f t="shared" si="52"/>
        <v>2.3689322079359996</v>
      </c>
      <c r="L70" s="27">
        <f t="shared" si="53"/>
        <v>0.66353988590784851</v>
      </c>
      <c r="M70" s="27">
        <f t="shared" si="54"/>
        <v>3.7022222222222223</v>
      </c>
      <c r="N70" s="27"/>
      <c r="O70" s="51">
        <f t="shared" si="55"/>
        <v>46.175918941251673</v>
      </c>
      <c r="P70" s="27">
        <f t="shared" si="56"/>
        <v>3.7022222222222223</v>
      </c>
      <c r="Q70" s="58">
        <f t="shared" si="57"/>
        <v>0.66353988590784851</v>
      </c>
      <c r="R70" s="156">
        <f t="shared" si="17"/>
        <v>1105.722490179832</v>
      </c>
      <c r="S70" s="156">
        <f t="shared" si="8"/>
        <v>1127.13811435253</v>
      </c>
      <c r="T70" s="153"/>
      <c r="U70" s="153"/>
      <c r="W70" s="1">
        <v>185</v>
      </c>
      <c r="X70" s="66">
        <v>10</v>
      </c>
      <c r="Y70" s="17">
        <v>1</v>
      </c>
      <c r="Z70">
        <v>2856</v>
      </c>
      <c r="AA70">
        <v>10231</v>
      </c>
      <c r="AB70">
        <v>1127</v>
      </c>
      <c r="AC70">
        <v>1296</v>
      </c>
      <c r="AD70" s="27">
        <f t="shared" si="58"/>
        <v>0.1214728095265379</v>
      </c>
      <c r="AE70" s="27">
        <f t="shared" si="59"/>
        <v>5.2012910359762819E-2</v>
      </c>
      <c r="AF70" s="29">
        <f t="shared" si="60"/>
        <v>2.3354357348268913</v>
      </c>
      <c r="AG70" s="29">
        <f t="shared" si="61"/>
        <v>0.6495466550521628</v>
      </c>
      <c r="AH70" s="29">
        <f t="shared" si="62"/>
        <v>3.5822829131652663</v>
      </c>
      <c r="AJ70" s="51">
        <f t="shared" si="63"/>
        <v>47.261487263700062</v>
      </c>
      <c r="AK70" s="29">
        <f t="shared" si="64"/>
        <v>3.5822829131652663</v>
      </c>
      <c r="AL70" s="58">
        <f t="shared" si="65"/>
        <v>0.6495466550521628</v>
      </c>
    </row>
    <row r="71" spans="1:38" x14ac:dyDescent="0.2">
      <c r="A71" s="1">
        <v>185</v>
      </c>
      <c r="B71" s="1">
        <v>198</v>
      </c>
      <c r="C71" s="1" t="s">
        <v>92</v>
      </c>
      <c r="D71" s="66">
        <v>10</v>
      </c>
      <c r="E71">
        <v>1304</v>
      </c>
      <c r="F71">
        <v>2918</v>
      </c>
      <c r="G71">
        <v>10290</v>
      </c>
      <c r="H71" s="17">
        <v>1.006</v>
      </c>
      <c r="I71" s="25">
        <f t="shared" si="50"/>
        <v>0.12067885660349685</v>
      </c>
      <c r="J71" s="25">
        <f t="shared" si="51"/>
        <v>5.2169955957119069E-2</v>
      </c>
      <c r="K71" s="27">
        <f t="shared" si="52"/>
        <v>2.3131868599369425</v>
      </c>
      <c r="L71" s="27">
        <f t="shared" si="53"/>
        <v>0.64125269204064217</v>
      </c>
      <c r="M71" s="27">
        <f t="shared" si="54"/>
        <v>3.5263879369431117</v>
      </c>
      <c r="N71" s="27"/>
      <c r="O71" s="51">
        <f t="shared" si="55"/>
        <v>47.534034204229663</v>
      </c>
      <c r="P71" s="27">
        <f t="shared" si="56"/>
        <v>3.5263879369431117</v>
      </c>
      <c r="Q71" s="58">
        <f t="shared" si="57"/>
        <v>0.64125269204064217</v>
      </c>
      <c r="R71" s="156">
        <f t="shared" si="17"/>
        <v>1133.5394081717777</v>
      </c>
      <c r="S71" s="156">
        <f t="shared" si="8"/>
        <v>1126.7787357572342</v>
      </c>
      <c r="T71" s="153"/>
      <c r="U71" s="153"/>
      <c r="AD71" s="27"/>
      <c r="AE71" s="27"/>
      <c r="AG71" s="29"/>
      <c r="AH71" s="29"/>
      <c r="AL71" s="58"/>
    </row>
    <row r="72" spans="1:38" x14ac:dyDescent="0.2">
      <c r="A72" s="1">
        <v>185</v>
      </c>
      <c r="B72" s="1">
        <v>198</v>
      </c>
      <c r="C72" s="1" t="s">
        <v>92</v>
      </c>
      <c r="D72" s="66">
        <v>10</v>
      </c>
      <c r="E72">
        <v>1327</v>
      </c>
      <c r="F72">
        <v>3064</v>
      </c>
      <c r="G72">
        <v>10521</v>
      </c>
      <c r="H72" s="17">
        <v>1.024</v>
      </c>
      <c r="I72" s="25">
        <f t="shared" si="50"/>
        <v>0.11914783892163805</v>
      </c>
      <c r="J72" s="25">
        <f t="shared" si="51"/>
        <v>5.198091848655334E-2</v>
      </c>
      <c r="K72" s="27">
        <f t="shared" si="52"/>
        <v>2.2921457025131202</v>
      </c>
      <c r="L72" s="27">
        <f t="shared" si="53"/>
        <v>0.63137618508854665</v>
      </c>
      <c r="M72" s="27">
        <f t="shared" si="54"/>
        <v>3.4337467362924281</v>
      </c>
      <c r="N72" s="27"/>
      <c r="O72" s="51">
        <f t="shared" si="55"/>
        <v>48.60112476799808</v>
      </c>
      <c r="P72" s="27">
        <f t="shared" si="56"/>
        <v>3.4337467362924281</v>
      </c>
      <c r="Q72" s="58">
        <f t="shared" si="57"/>
        <v>0.63137618508854665</v>
      </c>
      <c r="R72" s="156">
        <f t="shared" si="17"/>
        <v>1153.5328179784885</v>
      </c>
      <c r="S72" s="156">
        <f t="shared" si="8"/>
        <v>1126.4968925571177</v>
      </c>
      <c r="T72" s="153"/>
      <c r="U72" s="153"/>
      <c r="AD72" s="27"/>
      <c r="AE72" s="27"/>
      <c r="AG72" s="29"/>
      <c r="AH72" s="29"/>
      <c r="AL72" s="58"/>
    </row>
    <row r="73" spans="1:38" x14ac:dyDescent="0.2">
      <c r="A73" s="1">
        <v>185</v>
      </c>
      <c r="B73" s="1">
        <v>198</v>
      </c>
      <c r="C73" s="1" t="s">
        <v>92</v>
      </c>
      <c r="D73" s="66">
        <v>10</v>
      </c>
      <c r="E73">
        <v>1357</v>
      </c>
      <c r="F73">
        <v>3335</v>
      </c>
      <c r="G73">
        <v>10773</v>
      </c>
      <c r="H73" s="17">
        <v>1.0469999999999999</v>
      </c>
      <c r="I73" s="25">
        <f t="shared" si="50"/>
        <v>0.11666698087206157</v>
      </c>
      <c r="J73" s="25">
        <f t="shared" si="51"/>
        <v>5.2908354160659858E-2</v>
      </c>
      <c r="K73" s="27">
        <f t="shared" si="52"/>
        <v>2.2050767354772414</v>
      </c>
      <c r="L73" s="27">
        <f t="shared" si="53"/>
        <v>0.60103612833005193</v>
      </c>
      <c r="M73" s="27">
        <f t="shared" si="54"/>
        <v>3.2302848575712142</v>
      </c>
      <c r="N73" s="27"/>
      <c r="O73" s="51">
        <f t="shared" si="55"/>
        <v>49.765223564836361</v>
      </c>
      <c r="P73" s="27">
        <f t="shared" si="56"/>
        <v>3.2302848575712142</v>
      </c>
      <c r="Q73" s="58">
        <f t="shared" si="57"/>
        <v>0.60103612833005193</v>
      </c>
      <c r="R73" s="156">
        <f t="shared" ref="R73:R118" si="66">E73*(PI()/30)*($D$4/2)</f>
        <v>1179.6111785959374</v>
      </c>
      <c r="S73" s="156">
        <f t="shared" ref="S73:S118" si="67">R73/H73</f>
        <v>1126.6582412568648</v>
      </c>
      <c r="T73" s="153"/>
      <c r="U73" s="153"/>
      <c r="AD73" s="27"/>
      <c r="AE73" s="27"/>
      <c r="AG73" s="29"/>
      <c r="AH73" s="29"/>
      <c r="AL73" s="58"/>
    </row>
    <row r="74" spans="1:38" x14ac:dyDescent="0.2">
      <c r="E74"/>
      <c r="F74"/>
      <c r="G74"/>
      <c r="H74" s="17"/>
      <c r="I74" s="25"/>
      <c r="J74" s="25"/>
      <c r="K74" s="27"/>
      <c r="L74" s="27"/>
      <c r="M74" s="27"/>
      <c r="N74" s="27"/>
      <c r="O74" s="51"/>
      <c r="P74" s="27"/>
      <c r="Q74" s="58"/>
      <c r="R74" s="156"/>
      <c r="T74" s="153"/>
      <c r="U74" s="153"/>
      <c r="AD74" s="27"/>
      <c r="AE74" s="27"/>
      <c r="AG74" s="29"/>
      <c r="AH74" s="29"/>
      <c r="AL74" s="58"/>
    </row>
    <row r="75" spans="1:38" x14ac:dyDescent="0.2">
      <c r="E75"/>
      <c r="F75"/>
      <c r="G75"/>
      <c r="H75" s="17"/>
      <c r="I75" s="25"/>
      <c r="J75" s="25"/>
      <c r="K75" s="27"/>
      <c r="L75" s="27"/>
      <c r="M75" s="27"/>
      <c r="N75" s="27"/>
      <c r="O75" s="51"/>
      <c r="P75" s="27"/>
      <c r="Q75" s="58"/>
      <c r="R75" s="156"/>
      <c r="T75" s="153"/>
      <c r="U75" s="153"/>
      <c r="AD75" s="27"/>
      <c r="AE75" s="27"/>
      <c r="AG75" s="29"/>
      <c r="AH75" s="29"/>
      <c r="AL75" s="58"/>
    </row>
    <row r="76" spans="1:38" x14ac:dyDescent="0.2">
      <c r="A76" s="1">
        <v>186</v>
      </c>
      <c r="B76" s="1">
        <v>199</v>
      </c>
      <c r="C76" s="1" t="s">
        <v>92</v>
      </c>
      <c r="D76" s="66">
        <v>12</v>
      </c>
      <c r="E76">
        <v>689</v>
      </c>
      <c r="F76">
        <v>460</v>
      </c>
      <c r="G76">
        <v>3269</v>
      </c>
      <c r="H76" s="17">
        <v>0.53700000000000003</v>
      </c>
      <c r="I76" s="25">
        <f t="shared" ref="I76:I86" si="68">0.1515*(G76/1000)/(E76/1000)^2/($D$4/10)^4</f>
        <v>0.13732432453357282</v>
      </c>
      <c r="J76" s="25">
        <f t="shared" ref="J76:J86" si="69">0.5*(F76/1000)/(E76/1000)^3/($D$4/10)^5</f>
        <v>5.5752984784061363E-2</v>
      </c>
      <c r="K76" s="27">
        <f t="shared" ref="K76:K86" si="70">I76/J76</f>
        <v>2.463084713140435</v>
      </c>
      <c r="L76" s="27">
        <f t="shared" ref="L76:L86" si="71">0.798*I76^1.5/J76</f>
        <v>0.72837658463307209</v>
      </c>
      <c r="M76" s="27">
        <f t="shared" ref="M76:M86" si="72">G76/F76</f>
        <v>7.1065217391304349</v>
      </c>
      <c r="N76" s="27"/>
      <c r="O76" s="51">
        <f t="shared" ref="O76:O86" si="73">G76/(PI()*$D$4^2/4)</f>
        <v>15.100948281207655</v>
      </c>
      <c r="P76" s="27">
        <f t="shared" ref="P76:P86" si="74">M76</f>
        <v>7.1065217391304349</v>
      </c>
      <c r="Q76" s="58">
        <f t="shared" ref="Q76:Q86" si="75">L76</f>
        <v>0.72837658463307209</v>
      </c>
      <c r="R76" s="156">
        <f t="shared" si="66"/>
        <v>598.93301551407581</v>
      </c>
      <c r="S76" s="156">
        <f t="shared" si="67"/>
        <v>1115.3315000262119</v>
      </c>
      <c r="T76" s="153"/>
      <c r="U76" s="153"/>
      <c r="W76" s="1">
        <v>186</v>
      </c>
      <c r="X76" s="66">
        <v>12</v>
      </c>
      <c r="Y76" s="17">
        <v>0.72499999999999998</v>
      </c>
      <c r="Z76">
        <v>1269</v>
      </c>
      <c r="AA76">
        <v>6248</v>
      </c>
      <c r="AB76">
        <v>808</v>
      </c>
      <c r="AC76">
        <v>930</v>
      </c>
      <c r="AD76" s="27">
        <f t="shared" ref="AD76:AD84" si="76">0.1515*(AA76/1000)/(AC76/1000)^2/($D$4/10)^4</f>
        <v>0.14406089829470312</v>
      </c>
      <c r="AE76" s="27">
        <f t="shared" ref="AE76:AE84" si="77">0.5*(Z76/1000)/(AC76/1000)^3/($D$4/10)^5</f>
        <v>6.2543291468952947E-2</v>
      </c>
      <c r="AF76" s="29">
        <f t="shared" ref="AF76:AF84" si="78">AD76/AE76</f>
        <v>2.303378906212767</v>
      </c>
      <c r="AG76" s="29">
        <f t="shared" ref="AG76:AG84" si="79">0.798*AD76^1.5/AE76</f>
        <v>0.69765600376278614</v>
      </c>
      <c r="AH76" s="29">
        <f t="shared" ref="AH76:AH84" si="80">AA76/Z76</f>
        <v>4.9235618597320725</v>
      </c>
      <c r="AJ76" s="51">
        <f t="shared" ref="AJ76:AJ84" si="81">AA76/(PI()*$D$4^2/4)</f>
        <v>28.862259058117292</v>
      </c>
      <c r="AK76" s="29">
        <f t="shared" ref="AK76:AK84" si="82">AH76</f>
        <v>4.9235618597320725</v>
      </c>
      <c r="AL76" s="58">
        <f t="shared" ref="AL76:AL84" si="83">AG76</f>
        <v>0.69765600376278614</v>
      </c>
    </row>
    <row r="77" spans="1:38" x14ac:dyDescent="0.2">
      <c r="A77" s="1">
        <v>186</v>
      </c>
      <c r="B77" s="1">
        <v>199</v>
      </c>
      <c r="C77" s="1" t="s">
        <v>92</v>
      </c>
      <c r="D77" s="66">
        <v>12</v>
      </c>
      <c r="E77">
        <v>815</v>
      </c>
      <c r="F77">
        <v>799</v>
      </c>
      <c r="G77">
        <v>4649</v>
      </c>
      <c r="H77" s="17">
        <v>0.63600000000000001</v>
      </c>
      <c r="I77" s="25">
        <f t="shared" si="68"/>
        <v>0.13957747046988553</v>
      </c>
      <c r="J77" s="25">
        <f t="shared" si="69"/>
        <v>5.8511591343621459E-2</v>
      </c>
      <c r="K77" s="27">
        <f t="shared" si="70"/>
        <v>2.3854670034555694</v>
      </c>
      <c r="L77" s="27">
        <f t="shared" si="71"/>
        <v>0.71118725754426937</v>
      </c>
      <c r="M77" s="27">
        <f t="shared" si="72"/>
        <v>5.8185231539424285</v>
      </c>
      <c r="N77" s="27"/>
      <c r="O77" s="51">
        <f t="shared" si="73"/>
        <v>21.475775025798221</v>
      </c>
      <c r="P77" s="27">
        <f t="shared" si="74"/>
        <v>5.8185231539424285</v>
      </c>
      <c r="Q77" s="58">
        <f t="shared" si="75"/>
        <v>0.71118725754426937</v>
      </c>
      <c r="R77" s="156">
        <f t="shared" si="66"/>
        <v>708.46213010736108</v>
      </c>
      <c r="S77" s="156">
        <f t="shared" si="67"/>
        <v>1113.9341668354734</v>
      </c>
      <c r="T77" s="153"/>
      <c r="U77" s="153"/>
      <c r="W77" s="1">
        <v>186</v>
      </c>
      <c r="X77" s="66">
        <v>12</v>
      </c>
      <c r="Y77" s="17">
        <v>0.75</v>
      </c>
      <c r="Z77">
        <v>1447</v>
      </c>
      <c r="AA77">
        <v>6797</v>
      </c>
      <c r="AB77">
        <v>836</v>
      </c>
      <c r="AC77">
        <v>962</v>
      </c>
      <c r="AD77" s="27">
        <f t="shared" si="76"/>
        <v>0.14646643825342456</v>
      </c>
      <c r="AE77" s="27">
        <f t="shared" si="77"/>
        <v>6.4433433094294654E-2</v>
      </c>
      <c r="AF77" s="29">
        <f t="shared" si="78"/>
        <v>2.2731434787756735</v>
      </c>
      <c r="AG77" s="29">
        <f t="shared" si="79"/>
        <v>0.694222684321671</v>
      </c>
      <c r="AH77" s="29">
        <f t="shared" si="80"/>
        <v>4.6973047684865241</v>
      </c>
      <c r="AJ77" s="51">
        <f t="shared" si="81"/>
        <v>31.39833143694354</v>
      </c>
      <c r="AK77" s="29">
        <f t="shared" si="82"/>
        <v>4.6973047684865241</v>
      </c>
      <c r="AL77" s="58">
        <f t="shared" si="83"/>
        <v>0.694222684321671</v>
      </c>
    </row>
    <row r="78" spans="1:38" x14ac:dyDescent="0.2">
      <c r="A78" s="1">
        <v>186</v>
      </c>
      <c r="B78" s="1">
        <v>199</v>
      </c>
      <c r="C78" s="1" t="s">
        <v>92</v>
      </c>
      <c r="D78" s="66">
        <v>12</v>
      </c>
      <c r="E78">
        <v>923</v>
      </c>
      <c r="F78">
        <v>1220</v>
      </c>
      <c r="G78">
        <v>6090</v>
      </c>
      <c r="H78" s="17">
        <v>0.72</v>
      </c>
      <c r="I78" s="25">
        <f t="shared" si="68"/>
        <v>0.14255579792803133</v>
      </c>
      <c r="J78" s="25">
        <f t="shared" si="69"/>
        <v>6.1506736500742752E-2</v>
      </c>
      <c r="K78" s="27">
        <f t="shared" si="70"/>
        <v>2.3177265782311478</v>
      </c>
      <c r="L78" s="27">
        <f t="shared" si="71"/>
        <v>0.6983249115339083</v>
      </c>
      <c r="M78" s="27">
        <f t="shared" si="72"/>
        <v>4.9918032786885247</v>
      </c>
      <c r="N78" s="27"/>
      <c r="O78" s="51">
        <f t="shared" si="73"/>
        <v>28.132387590258372</v>
      </c>
      <c r="P78" s="27">
        <f t="shared" si="74"/>
        <v>4.9918032786885247</v>
      </c>
      <c r="Q78" s="58">
        <f t="shared" si="75"/>
        <v>0.6983249115339083</v>
      </c>
      <c r="R78" s="156">
        <f t="shared" si="66"/>
        <v>802.34422833017697</v>
      </c>
      <c r="S78" s="156">
        <f t="shared" si="67"/>
        <v>1114.3669837919126</v>
      </c>
      <c r="T78" s="153"/>
      <c r="U78" s="153"/>
      <c r="W78" s="1">
        <v>186</v>
      </c>
      <c r="X78" s="66">
        <v>12</v>
      </c>
      <c r="Y78" s="17">
        <v>0.77500000000000002</v>
      </c>
      <c r="Z78">
        <v>1643</v>
      </c>
      <c r="AA78">
        <v>7382</v>
      </c>
      <c r="AB78">
        <v>864</v>
      </c>
      <c r="AC78">
        <v>994</v>
      </c>
      <c r="AD78" s="27">
        <f t="shared" si="76"/>
        <v>0.14899519633348324</v>
      </c>
      <c r="AE78" s="27">
        <f t="shared" si="77"/>
        <v>6.6320282419876628E-2</v>
      </c>
      <c r="AF78" s="29">
        <f t="shared" si="78"/>
        <v>2.2466007516401709</v>
      </c>
      <c r="AG78" s="29">
        <f t="shared" si="79"/>
        <v>0.69201406999830706</v>
      </c>
      <c r="AH78" s="29">
        <f t="shared" si="80"/>
        <v>4.4930006086427268</v>
      </c>
      <c r="AJ78" s="51">
        <f t="shared" si="81"/>
        <v>34.100703643889538</v>
      </c>
      <c r="AK78" s="29">
        <f t="shared" si="82"/>
        <v>4.4930006086427268</v>
      </c>
      <c r="AL78" s="58">
        <f t="shared" si="83"/>
        <v>0.69201406999830706</v>
      </c>
    </row>
    <row r="79" spans="1:38" x14ac:dyDescent="0.2">
      <c r="A79" s="1">
        <v>186</v>
      </c>
      <c r="B79" s="1">
        <v>199</v>
      </c>
      <c r="C79" s="1" t="s">
        <v>92</v>
      </c>
      <c r="D79" s="66">
        <v>12</v>
      </c>
      <c r="E79">
        <v>1046</v>
      </c>
      <c r="F79">
        <v>1975</v>
      </c>
      <c r="G79">
        <v>8384</v>
      </c>
      <c r="H79" s="17">
        <v>0.81599999999999995</v>
      </c>
      <c r="I79" s="25">
        <f t="shared" si="68"/>
        <v>0.1528125051067285</v>
      </c>
      <c r="J79" s="25">
        <f t="shared" si="69"/>
        <v>6.8413215474189548E-2</v>
      </c>
      <c r="K79" s="27">
        <f t="shared" si="70"/>
        <v>2.2336693875232414</v>
      </c>
      <c r="L79" s="27">
        <f t="shared" si="71"/>
        <v>0.69678891218751937</v>
      </c>
      <c r="M79" s="27">
        <f t="shared" si="72"/>
        <v>4.2450632911392407</v>
      </c>
      <c r="N79" s="27"/>
      <c r="O79" s="51">
        <f t="shared" si="73"/>
        <v>38.72938219322269</v>
      </c>
      <c r="P79" s="27">
        <f t="shared" si="74"/>
        <v>4.2450632911392407</v>
      </c>
      <c r="Q79" s="58">
        <f t="shared" si="75"/>
        <v>0.69678891218751937</v>
      </c>
      <c r="R79" s="156">
        <f t="shared" si="66"/>
        <v>909.26550686171731</v>
      </c>
      <c r="S79" s="156">
        <f t="shared" si="67"/>
        <v>1114.2959642913204</v>
      </c>
      <c r="T79" s="153"/>
      <c r="U79" s="153"/>
      <c r="W79" s="1">
        <v>186</v>
      </c>
      <c r="X79" s="66">
        <v>12</v>
      </c>
      <c r="Y79" s="17">
        <v>0.8</v>
      </c>
      <c r="Z79">
        <v>1857</v>
      </c>
      <c r="AA79">
        <v>8004</v>
      </c>
      <c r="AB79">
        <v>892</v>
      </c>
      <c r="AC79">
        <v>1026</v>
      </c>
      <c r="AD79" s="27">
        <f t="shared" si="76"/>
        <v>0.15162937789457864</v>
      </c>
      <c r="AE79" s="27">
        <f t="shared" si="77"/>
        <v>6.8161286384366263E-2</v>
      </c>
      <c r="AF79" s="29">
        <f t="shared" si="78"/>
        <v>2.2245674331838452</v>
      </c>
      <c r="AG79" s="29">
        <f t="shared" si="79"/>
        <v>0.69125795619296537</v>
      </c>
      <c r="AH79" s="29">
        <f t="shared" si="80"/>
        <v>4.3101777059773827</v>
      </c>
      <c r="AJ79" s="51">
        <f t="shared" si="81"/>
        <v>36.97399511862529</v>
      </c>
      <c r="AK79" s="29">
        <f t="shared" si="82"/>
        <v>4.3101777059773827</v>
      </c>
      <c r="AL79" s="58">
        <f t="shared" si="83"/>
        <v>0.69125795619296537</v>
      </c>
    </row>
    <row r="80" spans="1:38" x14ac:dyDescent="0.2">
      <c r="A80" s="1">
        <v>186</v>
      </c>
      <c r="B80" s="1">
        <v>199</v>
      </c>
      <c r="C80" s="1" t="s">
        <v>92</v>
      </c>
      <c r="D80" s="66">
        <v>12</v>
      </c>
      <c r="E80">
        <v>1068</v>
      </c>
      <c r="F80">
        <v>2157</v>
      </c>
      <c r="G80">
        <v>8891</v>
      </c>
      <c r="H80" s="17">
        <v>0.83299999999999996</v>
      </c>
      <c r="I80" s="25">
        <f t="shared" si="68"/>
        <v>0.15544583840309711</v>
      </c>
      <c r="J80" s="25">
        <f t="shared" si="69"/>
        <v>7.019470346867851E-2</v>
      </c>
      <c r="K80" s="27">
        <f t="shared" si="70"/>
        <v>2.2144952641969406</v>
      </c>
      <c r="L80" s="27">
        <f t="shared" si="71"/>
        <v>0.69673430927004865</v>
      </c>
      <c r="M80" s="27">
        <f t="shared" si="72"/>
        <v>4.1219286045433474</v>
      </c>
      <c r="N80" s="27"/>
      <c r="O80" s="51">
        <f t="shared" si="73"/>
        <v>41.071438105909223</v>
      </c>
      <c r="P80" s="27">
        <f t="shared" si="74"/>
        <v>4.1219286045433474</v>
      </c>
      <c r="Q80" s="58">
        <f t="shared" si="75"/>
        <v>0.69673430927004865</v>
      </c>
      <c r="R80" s="156">
        <f t="shared" si="66"/>
        <v>928.38963798117982</v>
      </c>
      <c r="S80" s="156">
        <f t="shared" si="67"/>
        <v>1114.5133709257861</v>
      </c>
      <c r="T80" s="153"/>
      <c r="U80" s="153"/>
      <c r="W80" s="1">
        <v>186</v>
      </c>
      <c r="X80" s="66">
        <v>12</v>
      </c>
      <c r="Y80" s="17">
        <v>0.82499999999999996</v>
      </c>
      <c r="Z80">
        <v>2079</v>
      </c>
      <c r="AA80">
        <v>8644</v>
      </c>
      <c r="AB80">
        <v>919</v>
      </c>
      <c r="AC80">
        <v>1058</v>
      </c>
      <c r="AD80" s="27">
        <f t="shared" si="76"/>
        <v>0.15399776488378611</v>
      </c>
      <c r="AE80" s="27">
        <f t="shared" si="77"/>
        <v>6.9592981503992388E-2</v>
      </c>
      <c r="AF80" s="29">
        <f t="shared" si="78"/>
        <v>2.2128347076917749</v>
      </c>
      <c r="AG80" s="29">
        <f t="shared" si="79"/>
        <v>0.69296144935968429</v>
      </c>
      <c r="AH80" s="29">
        <f t="shared" si="80"/>
        <v>4.1577681577681576</v>
      </c>
      <c r="AJ80" s="51">
        <f t="shared" si="81"/>
        <v>39.930436507420914</v>
      </c>
      <c r="AK80" s="29">
        <f t="shared" si="82"/>
        <v>4.1577681577681576</v>
      </c>
      <c r="AL80" s="58">
        <f t="shared" si="83"/>
        <v>0.69296144935968429</v>
      </c>
    </row>
    <row r="81" spans="1:38" x14ac:dyDescent="0.2">
      <c r="A81" s="1">
        <v>186</v>
      </c>
      <c r="B81" s="1">
        <v>199</v>
      </c>
      <c r="C81" s="1" t="s">
        <v>92</v>
      </c>
      <c r="D81" s="66">
        <v>12</v>
      </c>
      <c r="E81">
        <v>1099</v>
      </c>
      <c r="F81">
        <v>2432</v>
      </c>
      <c r="G81">
        <v>9582</v>
      </c>
      <c r="H81" s="17">
        <v>0.85699999999999998</v>
      </c>
      <c r="I81" s="25">
        <f t="shared" si="68"/>
        <v>0.15820921527262868</v>
      </c>
      <c r="J81" s="25">
        <f t="shared" si="69"/>
        <v>7.2633747183644307E-2</v>
      </c>
      <c r="K81" s="27">
        <f t="shared" si="70"/>
        <v>2.1781777948564147</v>
      </c>
      <c r="L81" s="27">
        <f t="shared" si="71"/>
        <v>0.69137250773210279</v>
      </c>
      <c r="M81" s="27">
        <f t="shared" si="72"/>
        <v>3.939967105263158</v>
      </c>
      <c r="N81" s="27"/>
      <c r="O81" s="51">
        <f t="shared" si="73"/>
        <v>44.2634709178745</v>
      </c>
      <c r="P81" s="27">
        <f t="shared" si="74"/>
        <v>3.939967105263158</v>
      </c>
      <c r="Q81" s="58">
        <f t="shared" si="75"/>
        <v>0.69137250773210279</v>
      </c>
      <c r="R81" s="156">
        <f t="shared" si="66"/>
        <v>955.33727728587701</v>
      </c>
      <c r="S81" s="156">
        <f t="shared" si="67"/>
        <v>1114.7459478248272</v>
      </c>
      <c r="T81" s="153"/>
      <c r="U81" s="153"/>
      <c r="W81" s="1">
        <v>186</v>
      </c>
      <c r="X81" s="66">
        <v>12</v>
      </c>
      <c r="Y81" s="17">
        <v>0.85</v>
      </c>
      <c r="Z81">
        <v>2341</v>
      </c>
      <c r="AA81">
        <v>9366</v>
      </c>
      <c r="AB81">
        <v>947</v>
      </c>
      <c r="AC81">
        <v>1090</v>
      </c>
      <c r="AD81" s="27">
        <f t="shared" si="76"/>
        <v>0.15720709853858605</v>
      </c>
      <c r="AE81" s="27">
        <f t="shared" si="77"/>
        <v>7.1662157079943209E-2</v>
      </c>
      <c r="AF81" s="29">
        <f t="shared" si="78"/>
        <v>2.193725460471593</v>
      </c>
      <c r="AG81" s="29">
        <f t="shared" si="79"/>
        <v>0.69409871953216373</v>
      </c>
      <c r="AH81" s="29">
        <f t="shared" si="80"/>
        <v>4.0008543357539512</v>
      </c>
      <c r="AJ81" s="51">
        <f t="shared" si="81"/>
        <v>43.26567194915598</v>
      </c>
      <c r="AK81" s="29">
        <f t="shared" si="82"/>
        <v>4.0008543357539512</v>
      </c>
      <c r="AL81" s="58">
        <f t="shared" si="83"/>
        <v>0.69409871953216373</v>
      </c>
    </row>
    <row r="82" spans="1:38" x14ac:dyDescent="0.2">
      <c r="A82" s="1">
        <v>186</v>
      </c>
      <c r="B82" s="1">
        <v>199</v>
      </c>
      <c r="C82" s="1" t="s">
        <v>92</v>
      </c>
      <c r="D82" s="66">
        <v>12</v>
      </c>
      <c r="E82">
        <v>1127</v>
      </c>
      <c r="F82">
        <v>2671</v>
      </c>
      <c r="G82">
        <v>10231</v>
      </c>
      <c r="H82" s="17">
        <v>0.879</v>
      </c>
      <c r="I82" s="25">
        <f t="shared" si="68"/>
        <v>0.16063539565329618</v>
      </c>
      <c r="J82" s="25">
        <f t="shared" si="69"/>
        <v>7.3972465948171834E-2</v>
      </c>
      <c r="K82" s="27">
        <f t="shared" si="70"/>
        <v>2.1715565865526774</v>
      </c>
      <c r="L82" s="27">
        <f t="shared" si="71"/>
        <v>0.69453584680980063</v>
      </c>
      <c r="M82" s="27">
        <f t="shared" si="72"/>
        <v>3.8304005990265817</v>
      </c>
      <c r="N82" s="27"/>
      <c r="O82" s="51">
        <f t="shared" si="73"/>
        <v>47.261487263700062</v>
      </c>
      <c r="P82" s="27">
        <f t="shared" si="74"/>
        <v>3.8304005990265817</v>
      </c>
      <c r="Q82" s="58">
        <f t="shared" si="75"/>
        <v>0.69453584680980063</v>
      </c>
      <c r="R82" s="156">
        <f t="shared" si="66"/>
        <v>979.67708052882938</v>
      </c>
      <c r="S82" s="156">
        <f t="shared" si="67"/>
        <v>1114.5359277916148</v>
      </c>
      <c r="T82" s="153"/>
      <c r="U82" s="153"/>
      <c r="W82" s="1">
        <v>186</v>
      </c>
      <c r="X82" s="66">
        <v>12</v>
      </c>
      <c r="Y82" s="17">
        <v>0.875</v>
      </c>
      <c r="Z82">
        <v>2634</v>
      </c>
      <c r="AA82">
        <v>10122</v>
      </c>
      <c r="AB82">
        <v>975</v>
      </c>
      <c r="AC82">
        <v>1122</v>
      </c>
      <c r="AD82" s="27">
        <f t="shared" si="76"/>
        <v>0.1603435940245497</v>
      </c>
      <c r="AE82" s="27">
        <f t="shared" si="77"/>
        <v>7.3927353033917925E-2</v>
      </c>
      <c r="AF82" s="29">
        <f t="shared" si="78"/>
        <v>2.1689346019325746</v>
      </c>
      <c r="AG82" s="29">
        <f t="shared" si="79"/>
        <v>0.69306689616149242</v>
      </c>
      <c r="AH82" s="29">
        <f t="shared" si="80"/>
        <v>3.8428246013667424</v>
      </c>
      <c r="AJ82" s="51">
        <f t="shared" si="81"/>
        <v>46.757968339670811</v>
      </c>
      <c r="AK82" s="29">
        <f t="shared" si="82"/>
        <v>3.8428246013667424</v>
      </c>
      <c r="AL82" s="58">
        <f t="shared" si="83"/>
        <v>0.69306689616149242</v>
      </c>
    </row>
    <row r="83" spans="1:38" x14ac:dyDescent="0.2">
      <c r="A83" s="1">
        <v>186</v>
      </c>
      <c r="B83" s="1">
        <v>199</v>
      </c>
      <c r="C83" s="1" t="s">
        <v>92</v>
      </c>
      <c r="D83" s="66">
        <v>12</v>
      </c>
      <c r="E83">
        <v>1154</v>
      </c>
      <c r="F83">
        <v>2945</v>
      </c>
      <c r="G83">
        <v>10881</v>
      </c>
      <c r="H83" s="17">
        <v>0.9</v>
      </c>
      <c r="I83" s="25">
        <f t="shared" si="68"/>
        <v>0.16294017837194863</v>
      </c>
      <c r="J83" s="25">
        <f t="shared" si="69"/>
        <v>7.596889848544508E-2</v>
      </c>
      <c r="K83" s="27">
        <f t="shared" si="70"/>
        <v>2.1448274441305268</v>
      </c>
      <c r="L83" s="27">
        <f t="shared" si="71"/>
        <v>0.69089069417643145</v>
      </c>
      <c r="M83" s="27">
        <f t="shared" si="72"/>
        <v>3.6947368421052631</v>
      </c>
      <c r="N83" s="27"/>
      <c r="O83" s="51">
        <f t="shared" si="73"/>
        <v>50.264123049195625</v>
      </c>
      <c r="P83" s="27">
        <f t="shared" si="74"/>
        <v>3.6947368421052631</v>
      </c>
      <c r="Q83" s="58">
        <f t="shared" si="75"/>
        <v>0.69089069417643145</v>
      </c>
      <c r="R83" s="156">
        <f t="shared" si="66"/>
        <v>1003.1476050845333</v>
      </c>
      <c r="S83" s="156">
        <f t="shared" si="67"/>
        <v>1114.608450093926</v>
      </c>
      <c r="T83" s="153"/>
      <c r="U83" s="153"/>
      <c r="W83" s="1">
        <v>186</v>
      </c>
      <c r="X83" s="66">
        <v>12</v>
      </c>
      <c r="Y83" s="17">
        <v>0.9</v>
      </c>
      <c r="Z83">
        <v>2949</v>
      </c>
      <c r="AA83">
        <v>10898</v>
      </c>
      <c r="AB83">
        <v>1003</v>
      </c>
      <c r="AC83">
        <v>1154</v>
      </c>
      <c r="AD83" s="27">
        <f t="shared" si="76"/>
        <v>0.16319474900261888</v>
      </c>
      <c r="AE83" s="27">
        <f t="shared" si="77"/>
        <v>7.6072082048752987E-2</v>
      </c>
      <c r="AF83" s="29">
        <f t="shared" si="78"/>
        <v>2.1452646569871825</v>
      </c>
      <c r="AG83" s="29">
        <f t="shared" si="79"/>
        <v>0.69157113703659834</v>
      </c>
      <c r="AH83" s="29">
        <f t="shared" si="80"/>
        <v>3.69548999660902</v>
      </c>
      <c r="AJ83" s="51">
        <f t="shared" si="81"/>
        <v>50.342653523585504</v>
      </c>
      <c r="AK83" s="29">
        <f t="shared" si="82"/>
        <v>3.69548999660902</v>
      </c>
      <c r="AL83" s="58">
        <f t="shared" si="83"/>
        <v>0.69157113703659834</v>
      </c>
    </row>
    <row r="84" spans="1:38" x14ac:dyDescent="0.2">
      <c r="A84" s="1">
        <v>186</v>
      </c>
      <c r="B84" s="1">
        <v>199</v>
      </c>
      <c r="C84" s="1" t="s">
        <v>92</v>
      </c>
      <c r="D84" s="66">
        <v>12</v>
      </c>
      <c r="E84">
        <v>1184</v>
      </c>
      <c r="F84">
        <v>3250</v>
      </c>
      <c r="G84">
        <v>11551</v>
      </c>
      <c r="H84" s="17">
        <v>0.92300000000000004</v>
      </c>
      <c r="I84" s="25">
        <f t="shared" si="68"/>
        <v>0.16431876941161827</v>
      </c>
      <c r="J84" s="25">
        <f t="shared" si="69"/>
        <v>7.7624034345631823E-2</v>
      </c>
      <c r="K84" s="27">
        <f t="shared" si="70"/>
        <v>2.116854280981662</v>
      </c>
      <c r="L84" s="27">
        <f t="shared" si="71"/>
        <v>0.68475851519094966</v>
      </c>
      <c r="M84" s="27">
        <f t="shared" si="72"/>
        <v>3.554153846153846</v>
      </c>
      <c r="N84" s="27"/>
      <c r="O84" s="51">
        <f t="shared" si="73"/>
        <v>53.359147628091044</v>
      </c>
      <c r="P84" s="27">
        <f t="shared" si="74"/>
        <v>3.554153846153846</v>
      </c>
      <c r="Q84" s="58">
        <f t="shared" si="75"/>
        <v>0.68475851519094966</v>
      </c>
      <c r="R84" s="156">
        <f t="shared" si="66"/>
        <v>1029.2259657019822</v>
      </c>
      <c r="S84" s="156">
        <f t="shared" si="67"/>
        <v>1115.0877201538269</v>
      </c>
      <c r="T84" s="153"/>
      <c r="U84" s="153"/>
      <c r="W84" s="1">
        <v>186</v>
      </c>
      <c r="X84" s="66">
        <v>12</v>
      </c>
      <c r="Y84" s="17">
        <v>0.92500000000000004</v>
      </c>
      <c r="Z84">
        <v>3245</v>
      </c>
      <c r="AA84">
        <v>11543</v>
      </c>
      <c r="AB84">
        <v>1031</v>
      </c>
      <c r="AC84">
        <v>1186</v>
      </c>
      <c r="AD84" s="27">
        <f t="shared" si="76"/>
        <v>0.16365162134238134</v>
      </c>
      <c r="AE84" s="27">
        <f t="shared" si="77"/>
        <v>7.7113176057650723E-2</v>
      </c>
      <c r="AF84" s="29">
        <f t="shared" si="78"/>
        <v>2.122226443118274</v>
      </c>
      <c r="AG84" s="29">
        <f t="shared" si="79"/>
        <v>0.68510126449444464</v>
      </c>
      <c r="AH84" s="29">
        <f t="shared" si="80"/>
        <v>3.5571648690292759</v>
      </c>
      <c r="AJ84" s="51">
        <f t="shared" si="81"/>
        <v>53.322192110731095</v>
      </c>
      <c r="AK84" s="29">
        <f t="shared" si="82"/>
        <v>3.5571648690292759</v>
      </c>
      <c r="AL84" s="58">
        <f t="shared" si="83"/>
        <v>0.68510126449444464</v>
      </c>
    </row>
    <row r="85" spans="1:38" x14ac:dyDescent="0.2">
      <c r="A85" s="1">
        <v>186</v>
      </c>
      <c r="B85" s="1">
        <v>199</v>
      </c>
      <c r="C85" s="1" t="s">
        <v>92</v>
      </c>
      <c r="D85" s="66">
        <v>12</v>
      </c>
      <c r="E85">
        <v>1207</v>
      </c>
      <c r="F85">
        <v>3433</v>
      </c>
      <c r="G85">
        <v>11957</v>
      </c>
      <c r="H85" s="17">
        <v>0.94099999999999995</v>
      </c>
      <c r="I85" s="25">
        <f t="shared" si="68"/>
        <v>0.16367361845359091</v>
      </c>
      <c r="J85" s="25">
        <f t="shared" si="69"/>
        <v>7.739625553754817E-2</v>
      </c>
      <c r="K85" s="27">
        <f t="shared" si="70"/>
        <v>2.1147485406989226</v>
      </c>
      <c r="L85" s="27">
        <f t="shared" si="71"/>
        <v>0.68273311341080767</v>
      </c>
      <c r="M85" s="27">
        <f t="shared" si="72"/>
        <v>3.4829595106321003</v>
      </c>
      <c r="N85" s="27"/>
      <c r="O85" s="51">
        <f t="shared" si="73"/>
        <v>55.234640134108268</v>
      </c>
      <c r="P85" s="27">
        <f t="shared" si="74"/>
        <v>3.4829595106321003</v>
      </c>
      <c r="Q85" s="58">
        <f t="shared" si="75"/>
        <v>0.68273311341080767</v>
      </c>
      <c r="R85" s="156">
        <f t="shared" si="66"/>
        <v>1049.219375508693</v>
      </c>
      <c r="S85" s="156">
        <f t="shared" si="67"/>
        <v>1115.0046498498332</v>
      </c>
      <c r="T85" s="153"/>
      <c r="U85" s="153"/>
      <c r="Y85" s="17"/>
      <c r="AD85" s="27"/>
      <c r="AE85" s="27"/>
      <c r="AG85" s="29"/>
      <c r="AH85" s="29"/>
      <c r="AL85" s="58"/>
    </row>
    <row r="86" spans="1:38" x14ac:dyDescent="0.2">
      <c r="A86" s="1">
        <v>186</v>
      </c>
      <c r="B86" s="1">
        <v>199</v>
      </c>
      <c r="C86" s="1" t="s">
        <v>92</v>
      </c>
      <c r="D86" s="66">
        <v>12</v>
      </c>
      <c r="E86">
        <v>1214</v>
      </c>
      <c r="F86">
        <v>3486</v>
      </c>
      <c r="G86">
        <v>11957</v>
      </c>
      <c r="H86" s="17">
        <v>0.94699999999999995</v>
      </c>
      <c r="I86" s="25">
        <f t="shared" si="68"/>
        <v>0.1617915555276955</v>
      </c>
      <c r="J86" s="25">
        <f t="shared" si="69"/>
        <v>7.7239468965532715E-2</v>
      </c>
      <c r="K86" s="27">
        <f t="shared" si="70"/>
        <v>2.0946746228912221</v>
      </c>
      <c r="L86" s="27">
        <f t="shared" si="71"/>
        <v>0.67235306320691413</v>
      </c>
      <c r="M86" s="27">
        <f t="shared" si="72"/>
        <v>3.4300057372346529</v>
      </c>
      <c r="N86" s="27"/>
      <c r="O86" s="51">
        <f t="shared" si="73"/>
        <v>55.234640134108268</v>
      </c>
      <c r="P86" s="27">
        <f t="shared" si="74"/>
        <v>3.4300057372346529</v>
      </c>
      <c r="Q86" s="58">
        <f t="shared" si="75"/>
        <v>0.67235306320691413</v>
      </c>
      <c r="R86" s="156">
        <f t="shared" si="66"/>
        <v>1055.3043263194311</v>
      </c>
      <c r="S86" s="156">
        <f t="shared" si="67"/>
        <v>1114.3657088906348</v>
      </c>
      <c r="T86" s="153"/>
      <c r="U86" s="153"/>
      <c r="Y86" s="17"/>
      <c r="AD86" s="27"/>
      <c r="AE86" s="27"/>
      <c r="AG86" s="29"/>
      <c r="AH86" s="29"/>
      <c r="AL86" s="58"/>
    </row>
    <row r="87" spans="1:38" x14ac:dyDescent="0.2">
      <c r="E87"/>
      <c r="F87"/>
      <c r="G87"/>
      <c r="H87" s="17"/>
      <c r="I87" s="25"/>
      <c r="J87" s="25"/>
      <c r="K87" s="27"/>
      <c r="L87" s="27"/>
      <c r="M87" s="27"/>
      <c r="N87" s="27"/>
      <c r="O87" s="51"/>
      <c r="P87" s="27"/>
      <c r="Q87" s="58"/>
      <c r="R87" s="156"/>
      <c r="T87" s="153"/>
      <c r="U87" s="153"/>
      <c r="Y87" s="17"/>
      <c r="AD87" s="27"/>
      <c r="AE87" s="27"/>
      <c r="AG87" s="29"/>
      <c r="AH87" s="29"/>
      <c r="AL87" s="58"/>
    </row>
    <row r="88" spans="1:38" x14ac:dyDescent="0.2">
      <c r="E88"/>
      <c r="F88"/>
      <c r="G88"/>
      <c r="H88" s="17"/>
      <c r="I88" s="25"/>
      <c r="J88" s="25"/>
      <c r="K88" s="27"/>
      <c r="L88" s="27"/>
      <c r="M88" s="27"/>
      <c r="N88" s="27"/>
      <c r="O88" s="51"/>
      <c r="P88" s="27"/>
      <c r="Q88" s="58"/>
      <c r="R88" s="156"/>
      <c r="T88" s="153"/>
      <c r="U88" s="153"/>
      <c r="AD88" s="27"/>
      <c r="AE88" s="27"/>
      <c r="AG88" s="29"/>
      <c r="AH88" s="29"/>
      <c r="AL88" s="58"/>
    </row>
    <row r="89" spans="1:38" x14ac:dyDescent="0.2">
      <c r="A89" s="1">
        <v>187</v>
      </c>
      <c r="B89" s="1">
        <v>200</v>
      </c>
      <c r="C89" s="1" t="s">
        <v>92</v>
      </c>
      <c r="D89" s="66">
        <v>14</v>
      </c>
      <c r="E89">
        <v>702</v>
      </c>
      <c r="F89">
        <v>641</v>
      </c>
      <c r="G89">
        <v>3951</v>
      </c>
      <c r="H89" s="17">
        <v>0.54800000000000004</v>
      </c>
      <c r="I89" s="25">
        <f t="shared" ref="I89:I94" si="84">0.1515*(G89/1000)/(E89/1000)^2/($D$4/10)^4</f>
        <v>0.15988355645712232</v>
      </c>
      <c r="J89" s="25">
        <f t="shared" ref="J89:J94" si="85">0.5*(F89/1000)/(E89/1000)^3/($D$4/10)^5</f>
        <v>7.3453864557055243E-2</v>
      </c>
      <c r="K89" s="27">
        <f t="shared" ref="K89:K94" si="86">I89/J89</f>
        <v>2.176652752326365</v>
      </c>
      <c r="L89" s="27">
        <f t="shared" ref="L89:L94" si="87">0.798*I89^1.5/J89</f>
        <v>0.69453468901115167</v>
      </c>
      <c r="M89" s="27">
        <f t="shared" ref="M89:M94" si="88">G89/F89</f>
        <v>6.1638065522620904</v>
      </c>
      <c r="N89" s="27"/>
      <c r="O89" s="51">
        <f t="shared" ref="O89:O94" si="89">G89/(PI()*$D$4^2/4)</f>
        <v>18.251406136142993</v>
      </c>
      <c r="P89" s="27">
        <f t="shared" ref="P89:P94" si="90">M89</f>
        <v>6.1638065522620904</v>
      </c>
      <c r="Q89" s="58">
        <f t="shared" ref="Q89:Q94" si="91">L89</f>
        <v>0.69453468901115167</v>
      </c>
      <c r="R89" s="156">
        <f t="shared" si="66"/>
        <v>610.23363844830362</v>
      </c>
      <c r="S89" s="156">
        <f t="shared" si="67"/>
        <v>1113.5650336647875</v>
      </c>
      <c r="T89" s="153"/>
      <c r="U89" s="153"/>
      <c r="W89" s="1">
        <v>187</v>
      </c>
      <c r="X89" s="66">
        <v>14</v>
      </c>
      <c r="Y89" s="17">
        <v>0.72499999999999998</v>
      </c>
      <c r="Z89">
        <v>1672</v>
      </c>
      <c r="AA89">
        <v>7258</v>
      </c>
      <c r="AB89">
        <v>808</v>
      </c>
      <c r="AC89">
        <v>929</v>
      </c>
      <c r="AD89" s="27">
        <f>0.1515*(AA89/1000)/(AC89/1000)^2/($D$4/10)^4</f>
        <v>0.1677090622652665</v>
      </c>
      <c r="AE89" s="27">
        <f>0.5*(Z89/1000)/(AC89/1000)^3/($D$4/10)^5</f>
        <v>8.2671741803410623E-2</v>
      </c>
      <c r="AF89" s="29">
        <f>AD89/AE89</f>
        <v>2.0286141141681817</v>
      </c>
      <c r="AG89" s="29">
        <f>0.798*AD89^1.5/AE89</f>
        <v>0.66294973209199248</v>
      </c>
      <c r="AH89" s="29">
        <f>AA89/Z89</f>
        <v>4.3409090909090908</v>
      </c>
      <c r="AJ89" s="51">
        <f>AA89/(PI()*$D$4^2/4)</f>
        <v>33.52789312481039</v>
      </c>
      <c r="AK89" s="29">
        <f>AH89</f>
        <v>4.3409090909090908</v>
      </c>
      <c r="AL89" s="58">
        <f>AG89</f>
        <v>0.66294973209199248</v>
      </c>
    </row>
    <row r="90" spans="1:38" x14ac:dyDescent="0.2">
      <c r="A90" s="1">
        <v>187</v>
      </c>
      <c r="B90" s="1">
        <v>200</v>
      </c>
      <c r="C90" s="1" t="s">
        <v>92</v>
      </c>
      <c r="D90" s="66">
        <v>14</v>
      </c>
      <c r="E90">
        <v>809</v>
      </c>
      <c r="F90">
        <v>1022</v>
      </c>
      <c r="G90">
        <v>5288</v>
      </c>
      <c r="H90" s="17">
        <v>0.63100000000000001</v>
      </c>
      <c r="I90" s="25">
        <f t="shared" si="84"/>
        <v>0.16112591550382274</v>
      </c>
      <c r="J90" s="25">
        <f t="shared" si="85"/>
        <v>7.6519705108450048E-2</v>
      </c>
      <c r="K90" s="27">
        <f t="shared" si="86"/>
        <v>2.1056787304062632</v>
      </c>
      <c r="L90" s="27">
        <f t="shared" si="87"/>
        <v>0.67449339419292176</v>
      </c>
      <c r="M90" s="27">
        <f t="shared" si="88"/>
        <v>5.1741682974559691</v>
      </c>
      <c r="N90" s="27"/>
      <c r="O90" s="51">
        <f t="shared" si="89"/>
        <v>24.427596974923855</v>
      </c>
      <c r="P90" s="27">
        <f t="shared" si="90"/>
        <v>5.1741682974559691</v>
      </c>
      <c r="Q90" s="58">
        <f t="shared" si="91"/>
        <v>0.67449339419292176</v>
      </c>
      <c r="R90" s="156">
        <f t="shared" si="66"/>
        <v>703.24645798387121</v>
      </c>
      <c r="S90" s="156">
        <f t="shared" si="67"/>
        <v>1114.4951790552634</v>
      </c>
      <c r="T90" s="153"/>
      <c r="U90" s="153"/>
      <c r="W90" s="1">
        <v>187</v>
      </c>
      <c r="X90" s="66">
        <v>14</v>
      </c>
      <c r="Y90" s="17">
        <v>0.75</v>
      </c>
      <c r="Z90">
        <v>1916</v>
      </c>
      <c r="AA90">
        <v>7918</v>
      </c>
      <c r="AB90">
        <v>835</v>
      </c>
      <c r="AC90">
        <v>961</v>
      </c>
      <c r="AD90" s="27">
        <f>0.1515*(AA90/1000)/(AC90/1000)^2/($D$4/10)^4</f>
        <v>0.17097779692044027</v>
      </c>
      <c r="AE90" s="27">
        <f>0.5*(Z90/1000)/(AC90/1000)^3/($D$4/10)^5</f>
        <v>8.5584141472480904E-2</v>
      </c>
      <c r="AF90" s="29">
        <f>AD90/AE90</f>
        <v>1.9977742836319414</v>
      </c>
      <c r="AG90" s="29">
        <f>0.798*AD90^1.5/AE90</f>
        <v>0.65920298934948485</v>
      </c>
      <c r="AH90" s="29">
        <f>AA90/Z90</f>
        <v>4.1325678496868479</v>
      </c>
      <c r="AJ90" s="51">
        <f>AA90/(PI()*$D$4^2/4)</f>
        <v>36.576723307005878</v>
      </c>
      <c r="AK90" s="29">
        <f>AH90</f>
        <v>4.1325678496868479</v>
      </c>
      <c r="AL90" s="58">
        <f>AG90</f>
        <v>0.65920298934948485</v>
      </c>
    </row>
    <row r="91" spans="1:38" x14ac:dyDescent="0.2">
      <c r="A91" s="1">
        <v>187</v>
      </c>
      <c r="B91" s="1">
        <v>200</v>
      </c>
      <c r="C91" s="1" t="s">
        <v>92</v>
      </c>
      <c r="D91" s="66">
        <v>14</v>
      </c>
      <c r="E91">
        <v>929</v>
      </c>
      <c r="F91">
        <v>1656</v>
      </c>
      <c r="G91">
        <v>7233</v>
      </c>
      <c r="H91" s="17">
        <v>0.72499999999999998</v>
      </c>
      <c r="I91" s="25">
        <f t="shared" si="84"/>
        <v>0.1671313925826223</v>
      </c>
      <c r="J91" s="25">
        <f t="shared" si="85"/>
        <v>8.1880624656966494E-2</v>
      </c>
      <c r="K91" s="27">
        <f t="shared" si="86"/>
        <v>2.0411592276293482</v>
      </c>
      <c r="L91" s="27">
        <f t="shared" si="87"/>
        <v>0.66589965815563268</v>
      </c>
      <c r="M91" s="27">
        <f t="shared" si="88"/>
        <v>4.3677536231884062</v>
      </c>
      <c r="N91" s="27"/>
      <c r="O91" s="51">
        <f t="shared" si="89"/>
        <v>33.412407133060562</v>
      </c>
      <c r="P91" s="27">
        <f t="shared" si="90"/>
        <v>4.3677536231884062</v>
      </c>
      <c r="Q91" s="58">
        <f t="shared" si="91"/>
        <v>0.66589965815563268</v>
      </c>
      <c r="R91" s="156">
        <f t="shared" si="66"/>
        <v>807.55990045366673</v>
      </c>
      <c r="S91" s="156">
        <f t="shared" si="67"/>
        <v>1113.8757247636784</v>
      </c>
      <c r="T91" s="153"/>
      <c r="U91" s="153"/>
      <c r="W91" s="1">
        <v>187</v>
      </c>
      <c r="X91" s="66">
        <v>14</v>
      </c>
      <c r="Y91" s="17">
        <v>0.77500000000000002</v>
      </c>
      <c r="Z91">
        <v>2184</v>
      </c>
      <c r="AA91">
        <v>8627</v>
      </c>
      <c r="AB91">
        <v>863</v>
      </c>
      <c r="AC91">
        <v>993</v>
      </c>
      <c r="AD91" s="27">
        <f>0.1515*(AA91/1000)/(AC91/1000)^2/($D$4/10)^4</f>
        <v>0.17447463392730048</v>
      </c>
      <c r="AE91" s="27">
        <f>0.5*(Z91/1000)/(AC91/1000)^3/($D$4/10)^5</f>
        <v>8.8424547338569789E-2</v>
      </c>
      <c r="AF91" s="29">
        <f>AD91/AE91</f>
        <v>1.9731470409370884</v>
      </c>
      <c r="AG91" s="29">
        <f>0.798*AD91^1.5/AE91</f>
        <v>0.65770098120598874</v>
      </c>
      <c r="AH91" s="29">
        <f>AA91/Z91</f>
        <v>3.9500915750915753</v>
      </c>
      <c r="AJ91" s="51">
        <f>AA91/(PI()*$D$4^2/4)</f>
        <v>39.851906033031028</v>
      </c>
      <c r="AK91" s="29">
        <f>AH91</f>
        <v>3.9500915750915753</v>
      </c>
      <c r="AL91" s="58">
        <f>AG91</f>
        <v>0.65770098120598874</v>
      </c>
    </row>
    <row r="92" spans="1:38" x14ac:dyDescent="0.2">
      <c r="A92" s="1">
        <v>187</v>
      </c>
      <c r="B92" s="1">
        <v>200</v>
      </c>
      <c r="C92" s="1" t="s">
        <v>92</v>
      </c>
      <c r="D92" s="66">
        <v>14</v>
      </c>
      <c r="E92">
        <v>1040</v>
      </c>
      <c r="F92">
        <v>2573</v>
      </c>
      <c r="G92">
        <v>9664</v>
      </c>
      <c r="H92" s="17">
        <v>0.81100000000000005</v>
      </c>
      <c r="I92" s="25">
        <f t="shared" si="84"/>
        <v>0.17818093658560935</v>
      </c>
      <c r="J92" s="25">
        <f t="shared" si="85"/>
        <v>9.0679209403395092E-2</v>
      </c>
      <c r="K92" s="27">
        <f t="shared" si="86"/>
        <v>1.964959087732608</v>
      </c>
      <c r="L92" s="27">
        <f t="shared" si="87"/>
        <v>0.66189183305564814</v>
      </c>
      <c r="M92" s="27">
        <f t="shared" si="88"/>
        <v>3.7559269335406142</v>
      </c>
      <c r="N92" s="27"/>
      <c r="O92" s="51">
        <f t="shared" si="89"/>
        <v>44.64226497081394</v>
      </c>
      <c r="P92" s="27">
        <f t="shared" si="90"/>
        <v>3.7559269335406142</v>
      </c>
      <c r="Q92" s="58">
        <f t="shared" si="91"/>
        <v>0.66189183305564814</v>
      </c>
      <c r="R92" s="156">
        <f t="shared" si="66"/>
        <v>904.04983473822756</v>
      </c>
      <c r="S92" s="156">
        <f t="shared" si="67"/>
        <v>1114.734691415817</v>
      </c>
      <c r="T92" s="153"/>
      <c r="U92" s="153"/>
      <c r="W92" s="1">
        <v>187</v>
      </c>
      <c r="X92" s="66">
        <v>14</v>
      </c>
      <c r="Y92" s="17">
        <v>0.8</v>
      </c>
      <c r="Z92">
        <v>2476</v>
      </c>
      <c r="AA92">
        <v>9386</v>
      </c>
      <c r="AB92">
        <v>891</v>
      </c>
      <c r="AC92">
        <v>1025</v>
      </c>
      <c r="AD92" s="27">
        <f>0.1515*(AA92/1000)/(AC92/1000)^2/($D$4/10)^4</f>
        <v>0.17815737857956671</v>
      </c>
      <c r="AE92" s="27">
        <f>0.5*(Z92/1000)/(AC92/1000)^3/($D$4/10)^5</f>
        <v>9.114797003506131E-2</v>
      </c>
      <c r="AF92" s="29">
        <f>AD92/AE92</f>
        <v>1.9545951326292406</v>
      </c>
      <c r="AG92" s="29">
        <f>0.798*AD92^1.5/AE92</f>
        <v>0.65835723290688952</v>
      </c>
      <c r="AH92" s="29">
        <f>AA92/Z92</f>
        <v>3.7907915993537964</v>
      </c>
      <c r="AJ92" s="51">
        <f>AA92/(PI()*$D$4^2/4)</f>
        <v>43.358060742555843</v>
      </c>
      <c r="AK92" s="29">
        <f>AH92</f>
        <v>3.7907915993537964</v>
      </c>
      <c r="AL92" s="58">
        <f>AG92</f>
        <v>0.65835723290688952</v>
      </c>
    </row>
    <row r="93" spans="1:38" x14ac:dyDescent="0.2">
      <c r="A93" s="1">
        <v>187</v>
      </c>
      <c r="B93" s="1">
        <v>200</v>
      </c>
      <c r="C93" s="1" t="s">
        <v>92</v>
      </c>
      <c r="D93" s="66">
        <v>14</v>
      </c>
      <c r="E93">
        <v>1073</v>
      </c>
      <c r="F93">
        <v>2961</v>
      </c>
      <c r="G93">
        <v>10596</v>
      </c>
      <c r="H93" s="17">
        <v>0.83699999999999997</v>
      </c>
      <c r="I93" s="25">
        <f t="shared" si="84"/>
        <v>0.1835327197579302</v>
      </c>
      <c r="J93" s="25">
        <f t="shared" si="85"/>
        <v>9.5018287341051264E-2</v>
      </c>
      <c r="K93" s="27">
        <f t="shared" si="86"/>
        <v>1.9315515454322187</v>
      </c>
      <c r="L93" s="27">
        <f t="shared" si="87"/>
        <v>0.66033747356151384</v>
      </c>
      <c r="M93" s="27">
        <f t="shared" si="88"/>
        <v>3.5785207700101318</v>
      </c>
      <c r="N93" s="27"/>
      <c r="O93" s="51">
        <f t="shared" si="89"/>
        <v>48.947582743247573</v>
      </c>
      <c r="P93" s="27">
        <f t="shared" si="90"/>
        <v>3.5785207700101318</v>
      </c>
      <c r="Q93" s="58">
        <f t="shared" si="91"/>
        <v>0.66033747356151384</v>
      </c>
      <c r="R93" s="156">
        <f t="shared" si="66"/>
        <v>932.73603141742137</v>
      </c>
      <c r="S93" s="156">
        <f t="shared" si="67"/>
        <v>1114.3799658511605</v>
      </c>
      <c r="T93" s="153"/>
      <c r="U93" s="153"/>
      <c r="W93" s="1">
        <v>187</v>
      </c>
      <c r="X93" s="66">
        <v>14</v>
      </c>
      <c r="Y93" s="17">
        <v>0.82499999999999996</v>
      </c>
      <c r="Z93">
        <v>2794</v>
      </c>
      <c r="AA93">
        <v>10193</v>
      </c>
      <c r="AB93">
        <v>919</v>
      </c>
      <c r="AC93">
        <v>1057</v>
      </c>
      <c r="AD93" s="27">
        <f>0.1515*(AA93/1000)/(AC93/1000)^2/($D$4/10)^4</f>
        <v>0.18193784417121472</v>
      </c>
      <c r="AE93" s="27">
        <f>0.5*(Z93/1000)/(AC93/1000)^3/($D$4/10)^5</f>
        <v>9.3792777432934599E-2</v>
      </c>
      <c r="AF93" s="29">
        <f>AD93/AE93</f>
        <v>1.9397852281462418</v>
      </c>
      <c r="AG93" s="29">
        <f>0.798*AD93^1.5/AE93</f>
        <v>0.66026467302376746</v>
      </c>
      <c r="AH93" s="29">
        <f>AA93/Z93</f>
        <v>3.6481746599856835</v>
      </c>
      <c r="AJ93" s="51">
        <f>AA93/(PI()*$D$4^2/4)</f>
        <v>47.085948556240325</v>
      </c>
      <c r="AK93" s="29">
        <f>AH93</f>
        <v>3.6481746599856835</v>
      </c>
      <c r="AL93" s="58">
        <f>AG93</f>
        <v>0.66026467302376746</v>
      </c>
    </row>
    <row r="94" spans="1:38" x14ac:dyDescent="0.2">
      <c r="A94" s="1">
        <v>187</v>
      </c>
      <c r="B94" s="1">
        <v>200</v>
      </c>
      <c r="C94" s="1" t="s">
        <v>92</v>
      </c>
      <c r="D94" s="66">
        <v>14</v>
      </c>
      <c r="E94">
        <v>1084</v>
      </c>
      <c r="F94">
        <v>3112</v>
      </c>
      <c r="G94">
        <v>10981</v>
      </c>
      <c r="H94" s="17">
        <v>0.84599999999999997</v>
      </c>
      <c r="I94" s="25">
        <f t="shared" si="84"/>
        <v>0.18636069520354231</v>
      </c>
      <c r="J94" s="25">
        <f t="shared" si="85"/>
        <v>9.6854476572339157E-2</v>
      </c>
      <c r="K94" s="27">
        <f t="shared" si="86"/>
        <v>1.9241309415817482</v>
      </c>
      <c r="L94" s="27">
        <f t="shared" si="87"/>
        <v>0.66284910733006364</v>
      </c>
      <c r="M94" s="27">
        <f t="shared" si="88"/>
        <v>3.5285989717223649</v>
      </c>
      <c r="N94" s="27"/>
      <c r="O94" s="51">
        <f t="shared" si="89"/>
        <v>50.726067016194939</v>
      </c>
      <c r="P94" s="27">
        <f t="shared" si="90"/>
        <v>3.5285989717223649</v>
      </c>
      <c r="Q94" s="58">
        <f t="shared" si="91"/>
        <v>0.66284910733006364</v>
      </c>
      <c r="R94" s="156">
        <f t="shared" si="66"/>
        <v>942.29809697715257</v>
      </c>
      <c r="S94" s="156">
        <f t="shared" si="67"/>
        <v>1113.8275377980526</v>
      </c>
      <c r="T94" s="153"/>
      <c r="U94" s="153"/>
      <c r="Y94" s="17"/>
      <c r="AD94" s="27"/>
      <c r="AE94" s="27"/>
      <c r="AG94" s="29"/>
      <c r="AH94" s="29"/>
      <c r="AL94" s="58"/>
    </row>
    <row r="95" spans="1:38" x14ac:dyDescent="0.2">
      <c r="E95"/>
      <c r="F95"/>
      <c r="G95"/>
      <c r="H95" s="17"/>
      <c r="I95" s="25"/>
      <c r="J95" s="25"/>
      <c r="K95" s="27"/>
      <c r="L95" s="27"/>
      <c r="M95" s="27"/>
      <c r="N95" s="27"/>
      <c r="O95" s="51"/>
      <c r="P95" s="27"/>
      <c r="Q95" s="58"/>
      <c r="R95" s="156"/>
      <c r="T95" s="153"/>
      <c r="U95" s="153"/>
      <c r="Y95" s="17"/>
      <c r="AD95" s="27"/>
      <c r="AE95" s="27"/>
      <c r="AG95" s="29"/>
      <c r="AH95" s="29"/>
      <c r="AL95" s="58"/>
    </row>
    <row r="96" spans="1:38" x14ac:dyDescent="0.2">
      <c r="E96"/>
      <c r="F96"/>
      <c r="G96"/>
      <c r="H96" s="17"/>
      <c r="I96" s="25"/>
      <c r="J96" s="25"/>
      <c r="K96" s="27"/>
      <c r="L96" s="27"/>
      <c r="M96" s="27"/>
      <c r="N96" s="27"/>
      <c r="O96" s="51"/>
      <c r="P96" s="27"/>
      <c r="Q96" s="58"/>
      <c r="R96" s="156"/>
      <c r="T96" s="153"/>
      <c r="U96" s="153"/>
      <c r="Y96" s="17"/>
      <c r="AD96" s="27"/>
      <c r="AE96" s="27"/>
      <c r="AG96" s="29"/>
      <c r="AH96" s="29"/>
      <c r="AL96" s="58"/>
    </row>
    <row r="97" spans="1:38" x14ac:dyDescent="0.2">
      <c r="A97" s="1">
        <v>188</v>
      </c>
      <c r="B97" s="1">
        <v>201</v>
      </c>
      <c r="C97" s="1" t="s">
        <v>92</v>
      </c>
      <c r="D97" s="66">
        <v>16</v>
      </c>
      <c r="E97">
        <v>696</v>
      </c>
      <c r="F97">
        <v>785</v>
      </c>
      <c r="G97">
        <v>4266</v>
      </c>
      <c r="H97" s="17">
        <v>0.54300000000000004</v>
      </c>
      <c r="I97" s="25">
        <f t="shared" ref="I97:I102" si="92">0.1515*(G97/1000)/(E97/1000)^2/($D$4/10)^4</f>
        <v>0.17561975487100004</v>
      </c>
      <c r="J97" s="25">
        <f t="shared" ref="J97:J102" si="93">0.5*(F97/1000)/(E97/1000)^3/($D$4/10)^5</f>
        <v>9.2301741390944977E-2</v>
      </c>
      <c r="K97" s="27">
        <f t="shared" ref="K97:K102" si="94">I97/J97</f>
        <v>1.9026700062695541</v>
      </c>
      <c r="L97" s="27">
        <f t="shared" ref="L97:L102" si="95">0.798*I97^1.5/J97</f>
        <v>0.63628699476959627</v>
      </c>
      <c r="M97" s="27">
        <f t="shared" ref="M97:M102" si="96">G97/F97</f>
        <v>5.4343949044585989</v>
      </c>
      <c r="N97" s="27"/>
      <c r="O97" s="51">
        <f t="shared" ref="O97:O102" si="97">G97/(PI()*$D$4^2/4)</f>
        <v>19.70652963219084</v>
      </c>
      <c r="P97" s="27">
        <f t="shared" ref="P97:P102" si="98">M97</f>
        <v>5.4343949044585989</v>
      </c>
      <c r="Q97" s="58">
        <f t="shared" ref="Q97:Q102" si="99">L97</f>
        <v>0.63628699476959627</v>
      </c>
      <c r="R97" s="156">
        <f t="shared" si="66"/>
        <v>605.01796632481387</v>
      </c>
      <c r="S97" s="156">
        <f t="shared" si="67"/>
        <v>1114.2135659757162</v>
      </c>
      <c r="T97" s="153"/>
      <c r="U97" s="153"/>
      <c r="W97" s="1">
        <v>188</v>
      </c>
      <c r="X97" s="66">
        <v>16</v>
      </c>
      <c r="Y97" s="17">
        <v>0.72499999999999998</v>
      </c>
      <c r="Z97">
        <v>2118</v>
      </c>
      <c r="AA97">
        <v>8193</v>
      </c>
      <c r="AB97">
        <v>808</v>
      </c>
      <c r="AC97">
        <v>929</v>
      </c>
      <c r="AD97" s="27">
        <f>0.1515*(AA97/1000)/(AC97/1000)^2/($D$4/10)^4</f>
        <v>0.18931390839615991</v>
      </c>
      <c r="AE97" s="27">
        <f>0.5*(Z97/1000)/(AC97/1000)^3/($D$4/10)^5</f>
        <v>0.1047241322605405</v>
      </c>
      <c r="AF97" s="29">
        <f>AD97/AE97</f>
        <v>1.8077390980444761</v>
      </c>
      <c r="AG97" s="29">
        <f>0.798*AD97^1.5/AE97</f>
        <v>0.62766787774636568</v>
      </c>
      <c r="AH97" s="29">
        <f>AA97/Z97</f>
        <v>3.868271954674221</v>
      </c>
      <c r="AJ97" s="51">
        <f>AA97/(PI()*$D$4^2/4)</f>
        <v>37.847069216253999</v>
      </c>
      <c r="AK97" s="29">
        <f>AH97</f>
        <v>3.868271954674221</v>
      </c>
      <c r="AL97" s="58">
        <f>AG97</f>
        <v>0.62766787774636568</v>
      </c>
    </row>
    <row r="98" spans="1:38" x14ac:dyDescent="0.2">
      <c r="A98" s="1">
        <v>188</v>
      </c>
      <c r="B98" s="1">
        <v>201</v>
      </c>
      <c r="C98" s="1" t="s">
        <v>92</v>
      </c>
      <c r="D98" s="66">
        <v>16</v>
      </c>
      <c r="E98">
        <v>816</v>
      </c>
      <c r="F98">
        <v>1347</v>
      </c>
      <c r="G98">
        <v>6127</v>
      </c>
      <c r="H98" s="17">
        <v>0.63700000000000001</v>
      </c>
      <c r="I98" s="25">
        <f t="shared" si="92"/>
        <v>0.18350105165604375</v>
      </c>
      <c r="J98" s="25">
        <f t="shared" si="93"/>
        <v>9.8279983789456321E-2</v>
      </c>
      <c r="K98" s="27">
        <f t="shared" si="94"/>
        <v>1.8671253756935409</v>
      </c>
      <c r="L98" s="27">
        <f t="shared" si="95"/>
        <v>0.63825709545661091</v>
      </c>
      <c r="M98" s="27">
        <f t="shared" si="96"/>
        <v>4.5486265775798067</v>
      </c>
      <c r="N98" s="27"/>
      <c r="O98" s="51">
        <f t="shared" si="97"/>
        <v>28.303306858048117</v>
      </c>
      <c r="P98" s="27">
        <f t="shared" si="98"/>
        <v>4.5486265775798067</v>
      </c>
      <c r="Q98" s="58">
        <f t="shared" si="99"/>
        <v>0.63825709545661091</v>
      </c>
      <c r="R98" s="156">
        <f t="shared" si="66"/>
        <v>709.33140879460939</v>
      </c>
      <c r="S98" s="156">
        <f t="shared" si="67"/>
        <v>1113.5500922992298</v>
      </c>
      <c r="T98" s="153"/>
      <c r="U98" s="153"/>
      <c r="W98" s="1">
        <v>188</v>
      </c>
      <c r="X98" s="66">
        <v>16</v>
      </c>
      <c r="Y98" s="17">
        <v>0.75</v>
      </c>
      <c r="Z98">
        <v>2395</v>
      </c>
      <c r="AA98">
        <v>8874</v>
      </c>
      <c r="AB98">
        <v>835</v>
      </c>
      <c r="AC98">
        <v>961</v>
      </c>
      <c r="AD98" s="27">
        <f>0.1515*(AA98/1000)/(AC98/1000)^2/($D$4/10)^4</f>
        <v>0.19162123893306229</v>
      </c>
      <c r="AE98" s="27">
        <f>0.5*(Z98/1000)/(AC98/1000)^3/($D$4/10)^5</f>
        <v>0.10698017684060113</v>
      </c>
      <c r="AF98" s="29">
        <f>AD98/AE98</f>
        <v>1.7911845408385807</v>
      </c>
      <c r="AG98" s="29">
        <f>0.798*AD98^1.5/AE98</f>
        <v>0.62569840164498847</v>
      </c>
      <c r="AH98" s="29">
        <f>AA98/Z98</f>
        <v>3.7052192066805847</v>
      </c>
      <c r="AJ98" s="51">
        <f>AA98/(PI()*$D$4^2/4)</f>
        <v>40.992907631519344</v>
      </c>
      <c r="AK98" s="29">
        <f>AH98</f>
        <v>3.7052192066805847</v>
      </c>
      <c r="AL98" s="58">
        <f>AG98</f>
        <v>0.62569840164498847</v>
      </c>
    </row>
    <row r="99" spans="1:38" x14ac:dyDescent="0.2">
      <c r="A99" s="1">
        <v>188</v>
      </c>
      <c r="B99" s="1">
        <v>201</v>
      </c>
      <c r="C99" s="1" t="s">
        <v>92</v>
      </c>
      <c r="D99" s="66">
        <v>16</v>
      </c>
      <c r="E99">
        <v>878</v>
      </c>
      <c r="F99">
        <v>1728</v>
      </c>
      <c r="G99">
        <v>7198</v>
      </c>
      <c r="H99" s="17">
        <v>0.68500000000000005</v>
      </c>
      <c r="I99" s="25">
        <f t="shared" si="92"/>
        <v>0.1862060576131927</v>
      </c>
      <c r="J99" s="25">
        <f t="shared" si="93"/>
        <v>0.10121110050788959</v>
      </c>
      <c r="K99" s="27">
        <f t="shared" si="94"/>
        <v>1.839779003279167</v>
      </c>
      <c r="L99" s="27">
        <f t="shared" si="95"/>
        <v>0.63352747185694336</v>
      </c>
      <c r="M99" s="27">
        <f t="shared" si="96"/>
        <v>4.1655092592592595</v>
      </c>
      <c r="N99" s="27"/>
      <c r="O99" s="51">
        <f t="shared" si="97"/>
        <v>33.250726744610795</v>
      </c>
      <c r="P99" s="27">
        <f t="shared" si="98"/>
        <v>4.1655092592592595</v>
      </c>
      <c r="Q99" s="58">
        <f t="shared" si="99"/>
        <v>0.63352747185694336</v>
      </c>
      <c r="R99" s="156">
        <f t="shared" si="66"/>
        <v>763.22668740400366</v>
      </c>
      <c r="S99" s="156">
        <f t="shared" si="67"/>
        <v>1114.1995436554796</v>
      </c>
      <c r="T99" s="153"/>
      <c r="U99" s="153"/>
      <c r="W99" s="1">
        <v>188</v>
      </c>
      <c r="X99" s="66">
        <v>16</v>
      </c>
      <c r="Y99" s="17">
        <v>0.77500000000000002</v>
      </c>
      <c r="Z99">
        <v>2696</v>
      </c>
      <c r="AA99">
        <v>9590</v>
      </c>
      <c r="AB99">
        <v>863</v>
      </c>
      <c r="AC99">
        <v>993</v>
      </c>
      <c r="AD99" s="27">
        <f>0.1515*(AA99/1000)/(AC99/1000)^2/($D$4/10)^4</f>
        <v>0.19395058993425424</v>
      </c>
      <c r="AE99" s="27">
        <f>0.5*(Z99/1000)/(AC99/1000)^3/($D$4/10)^5</f>
        <v>0.1091541115498096</v>
      </c>
      <c r="AF99" s="29">
        <f>AD99/AE99</f>
        <v>1.7768509786802671</v>
      </c>
      <c r="AG99" s="29">
        <f>0.798*AD99^1.5/AE99</f>
        <v>0.62445255894248963</v>
      </c>
      <c r="AH99" s="29">
        <f>AA99/Z99</f>
        <v>3.5571216617210681</v>
      </c>
      <c r="AJ99" s="51">
        <f>AA99/(PI()*$D$4^2/4)</f>
        <v>44.300426435234449</v>
      </c>
      <c r="AK99" s="29">
        <f>AH99</f>
        <v>3.5571216617210681</v>
      </c>
      <c r="AL99" s="58">
        <f>AG99</f>
        <v>0.62445255894248963</v>
      </c>
    </row>
    <row r="100" spans="1:38" x14ac:dyDescent="0.2">
      <c r="A100" s="1">
        <v>188</v>
      </c>
      <c r="B100" s="1">
        <v>201</v>
      </c>
      <c r="C100" s="1" t="s">
        <v>92</v>
      </c>
      <c r="D100" s="66">
        <v>16</v>
      </c>
      <c r="E100">
        <v>930</v>
      </c>
      <c r="F100">
        <v>2106</v>
      </c>
      <c r="G100">
        <v>8139</v>
      </c>
      <c r="H100" s="17">
        <v>0.72599999999999998</v>
      </c>
      <c r="I100" s="25">
        <f t="shared" si="92"/>
        <v>0.18766191600841681</v>
      </c>
      <c r="J100" s="25">
        <f t="shared" si="93"/>
        <v>0.10379524967187936</v>
      </c>
      <c r="K100" s="27">
        <f t="shared" si="94"/>
        <v>1.8080010077692308</v>
      </c>
      <c r="L100" s="27">
        <f t="shared" si="95"/>
        <v>0.62501383764759277</v>
      </c>
      <c r="M100" s="27">
        <f t="shared" si="96"/>
        <v>3.8646723646723649</v>
      </c>
      <c r="N100" s="27"/>
      <c r="O100" s="51">
        <f t="shared" si="97"/>
        <v>37.597619474074364</v>
      </c>
      <c r="P100" s="27">
        <f t="shared" si="98"/>
        <v>3.8646723646723649</v>
      </c>
      <c r="Q100" s="58">
        <f t="shared" si="99"/>
        <v>0.62501383764759277</v>
      </c>
      <c r="R100" s="156">
        <f t="shared" si="66"/>
        <v>808.42917914091504</v>
      </c>
      <c r="S100" s="156">
        <f t="shared" si="67"/>
        <v>1113.5388142436846</v>
      </c>
      <c r="T100" s="153"/>
      <c r="U100" s="153"/>
      <c r="Y100" s="17"/>
      <c r="AD100" s="27"/>
      <c r="AE100" s="27"/>
      <c r="AG100" s="29"/>
      <c r="AH100" s="29"/>
      <c r="AL100" s="58"/>
    </row>
    <row r="101" spans="1:38" x14ac:dyDescent="0.2">
      <c r="A101" s="1">
        <v>188</v>
      </c>
      <c r="B101" s="1">
        <v>201</v>
      </c>
      <c r="C101" s="1" t="s">
        <v>92</v>
      </c>
      <c r="D101" s="66">
        <v>16</v>
      </c>
      <c r="E101">
        <v>956</v>
      </c>
      <c r="F101">
        <v>2325</v>
      </c>
      <c r="G101">
        <v>8715</v>
      </c>
      <c r="H101" s="17">
        <v>0.746</v>
      </c>
      <c r="I101" s="25">
        <f t="shared" si="92"/>
        <v>0.19016150314006508</v>
      </c>
      <c r="J101" s="25">
        <f t="shared" si="93"/>
        <v>0.10549144399561336</v>
      </c>
      <c r="K101" s="27">
        <f t="shared" si="94"/>
        <v>1.802624894849032</v>
      </c>
      <c r="L101" s="27">
        <f t="shared" si="95"/>
        <v>0.62729172235301511</v>
      </c>
      <c r="M101" s="27">
        <f t="shared" si="96"/>
        <v>3.7483870967741937</v>
      </c>
      <c r="N101" s="27"/>
      <c r="O101" s="51">
        <f t="shared" si="97"/>
        <v>40.258416723990429</v>
      </c>
      <c r="P101" s="27">
        <f t="shared" si="98"/>
        <v>3.7483870967741937</v>
      </c>
      <c r="Q101" s="58">
        <f t="shared" si="99"/>
        <v>0.62729172235301511</v>
      </c>
      <c r="R101" s="156">
        <f t="shared" si="66"/>
        <v>831.03042500937079</v>
      </c>
      <c r="S101" s="156">
        <f t="shared" si="67"/>
        <v>1113.9818029616231</v>
      </c>
      <c r="T101" s="153"/>
      <c r="U101" s="153"/>
    </row>
    <row r="102" spans="1:38" x14ac:dyDescent="0.2">
      <c r="A102" s="1">
        <v>188</v>
      </c>
      <c r="B102" s="1">
        <v>201</v>
      </c>
      <c r="C102" s="1" t="s">
        <v>92</v>
      </c>
      <c r="D102" s="66">
        <v>16</v>
      </c>
      <c r="E102">
        <v>1009</v>
      </c>
      <c r="F102">
        <v>2873</v>
      </c>
      <c r="G102">
        <v>10009</v>
      </c>
      <c r="H102" s="17">
        <v>0.78700000000000003</v>
      </c>
      <c r="I102" s="25">
        <f t="shared" si="92"/>
        <v>0.19605564505671408</v>
      </c>
      <c r="J102" s="25">
        <f t="shared" si="93"/>
        <v>0.11087409398655416</v>
      </c>
      <c r="K102" s="27">
        <f t="shared" si="94"/>
        <v>1.7682728039292026</v>
      </c>
      <c r="L102" s="27">
        <f t="shared" si="95"/>
        <v>0.62480117072295827</v>
      </c>
      <c r="M102" s="27">
        <f t="shared" si="96"/>
        <v>3.4838148277062304</v>
      </c>
      <c r="N102" s="27"/>
      <c r="O102" s="51">
        <f t="shared" si="97"/>
        <v>46.235971656961581</v>
      </c>
      <c r="P102" s="27">
        <f t="shared" si="98"/>
        <v>3.4838148277062304</v>
      </c>
      <c r="Q102" s="58">
        <f t="shared" si="99"/>
        <v>0.62480117072295827</v>
      </c>
      <c r="R102" s="156">
        <f t="shared" si="66"/>
        <v>877.10219543353048</v>
      </c>
      <c r="S102" s="156">
        <f t="shared" si="67"/>
        <v>1114.4881771709408</v>
      </c>
      <c r="T102" s="153"/>
      <c r="U102" s="153"/>
    </row>
    <row r="103" spans="1:38" x14ac:dyDescent="0.2">
      <c r="E103"/>
      <c r="F103"/>
      <c r="G103"/>
      <c r="H103" s="17"/>
      <c r="I103" s="25"/>
      <c r="J103" s="25"/>
      <c r="K103" s="27"/>
      <c r="L103" s="27"/>
      <c r="M103" s="27"/>
      <c r="N103" s="27"/>
      <c r="O103" s="51"/>
      <c r="P103" s="27"/>
      <c r="Q103" s="58"/>
      <c r="R103" s="156"/>
      <c r="T103" s="153"/>
      <c r="U103" s="153"/>
    </row>
    <row r="104" spans="1:38" x14ac:dyDescent="0.2">
      <c r="E104"/>
      <c r="F104"/>
      <c r="G104"/>
      <c r="H104" s="17"/>
      <c r="I104" s="25"/>
      <c r="J104" s="25"/>
      <c r="K104" s="27"/>
      <c r="L104" s="27"/>
      <c r="M104" s="27"/>
      <c r="N104" s="27"/>
      <c r="O104" s="51"/>
      <c r="P104" s="27"/>
      <c r="Q104" s="58"/>
      <c r="R104" s="156"/>
      <c r="T104" s="153"/>
      <c r="U104" s="153"/>
    </row>
    <row r="105" spans="1:38" x14ac:dyDescent="0.2">
      <c r="A105" s="1">
        <v>189</v>
      </c>
      <c r="B105" s="1">
        <v>202</v>
      </c>
      <c r="C105" s="1" t="s">
        <v>92</v>
      </c>
      <c r="D105" s="66">
        <v>18</v>
      </c>
      <c r="E105">
        <v>704</v>
      </c>
      <c r="F105">
        <v>1061</v>
      </c>
      <c r="G105">
        <v>4853</v>
      </c>
      <c r="H105" s="17">
        <v>0.55000000000000004</v>
      </c>
      <c r="I105" s="25">
        <f t="shared" ref="I105:I111" si="100">0.1515*(G105/1000)/(E105/1000)^2/($D$4/10)^4</f>
        <v>0.19527019851413971</v>
      </c>
      <c r="J105" s="25">
        <f t="shared" ref="J105:J111" si="101">0.5*(F105/1000)/(E105/1000)^3/($D$4/10)^5</f>
        <v>0.12054948606090142</v>
      </c>
      <c r="K105" s="27">
        <f t="shared" ref="K105:K111" si="102">I105/J105</f>
        <v>1.6198343509775686</v>
      </c>
      <c r="L105" s="27">
        <f t="shared" ref="L105:L111" si="103">0.798*I105^1.5/J105</f>
        <v>0.57120431537477223</v>
      </c>
      <c r="M105" s="27">
        <f t="shared" ref="M105:M111" si="104">G105/F105</f>
        <v>4.573986804901037</v>
      </c>
      <c r="N105" s="27"/>
      <c r="O105" s="51">
        <f t="shared" ref="O105:O111" si="105">G105/(PI()*$D$4^2/4)</f>
        <v>22.418140718476828</v>
      </c>
      <c r="P105" s="27">
        <f t="shared" ref="P105:P111" si="106">M105</f>
        <v>4.573986804901037</v>
      </c>
      <c r="Q105" s="58">
        <f t="shared" ref="Q105:Q111" si="107">L105</f>
        <v>0.57120431537477223</v>
      </c>
      <c r="R105" s="156">
        <f t="shared" si="66"/>
        <v>611.97219582280013</v>
      </c>
      <c r="S105" s="156">
        <f t="shared" si="67"/>
        <v>1112.6767196778183</v>
      </c>
      <c r="T105" s="153"/>
      <c r="U105" s="153"/>
      <c r="W105" s="1">
        <v>189</v>
      </c>
      <c r="X105" s="66">
        <v>18</v>
      </c>
      <c r="Y105">
        <v>0.72499999999999998</v>
      </c>
      <c r="Z105">
        <v>2562</v>
      </c>
      <c r="AA105">
        <v>8822</v>
      </c>
      <c r="AB105">
        <v>807</v>
      </c>
      <c r="AC105">
        <v>929</v>
      </c>
      <c r="AD105" s="27">
        <f>0.1515*(AA105/1000)/(AC105/1000)^2/($D$4/10)^4</f>
        <v>0.20384807761148818</v>
      </c>
      <c r="AE105" s="27">
        <f>0.5*(Z105/1000)/(AC105/1000)^3/($D$4/10)^5</f>
        <v>0.12667763307436486</v>
      </c>
      <c r="AF105" s="29">
        <f>AD105/AE105</f>
        <v>1.6091876100323186</v>
      </c>
      <c r="AG105" s="29">
        <f>0.798*AD105^1.5/AE105</f>
        <v>0.57977953486135769</v>
      </c>
      <c r="AH105" s="29">
        <f>AA105/Z105</f>
        <v>3.4434035909445746</v>
      </c>
      <c r="AJ105" s="51">
        <f>AA105/(PI()*$D$4^2/4)</f>
        <v>40.752696768679698</v>
      </c>
      <c r="AK105" s="29">
        <f>AH105</f>
        <v>3.4434035909445746</v>
      </c>
      <c r="AL105" s="58">
        <f>AG105</f>
        <v>0.57977953486135769</v>
      </c>
    </row>
    <row r="106" spans="1:38" x14ac:dyDescent="0.2">
      <c r="A106" s="1">
        <v>189</v>
      </c>
      <c r="B106" s="1">
        <v>202</v>
      </c>
      <c r="C106" s="1" t="s">
        <v>92</v>
      </c>
      <c r="D106" s="66">
        <v>18</v>
      </c>
      <c r="E106">
        <v>736</v>
      </c>
      <c r="F106">
        <v>1189</v>
      </c>
      <c r="G106">
        <v>5379</v>
      </c>
      <c r="H106" s="17">
        <v>0.57499999999999996</v>
      </c>
      <c r="I106" s="25">
        <f t="shared" si="100"/>
        <v>0.19802358120378361</v>
      </c>
      <c r="J106" s="25">
        <f t="shared" si="101"/>
        <v>0.1182269179994397</v>
      </c>
      <c r="K106" s="27">
        <f t="shared" si="102"/>
        <v>1.6749449664645921</v>
      </c>
      <c r="L106" s="27">
        <f t="shared" si="103"/>
        <v>0.59478757628275791</v>
      </c>
      <c r="M106" s="27">
        <f t="shared" si="104"/>
        <v>4.5239697224558455</v>
      </c>
      <c r="N106" s="27"/>
      <c r="O106" s="51">
        <f t="shared" si="105"/>
        <v>24.847965984893232</v>
      </c>
      <c r="P106" s="27">
        <f t="shared" si="106"/>
        <v>4.5239697224558455</v>
      </c>
      <c r="Q106" s="58">
        <f t="shared" si="107"/>
        <v>0.59478757628275791</v>
      </c>
      <c r="R106" s="156">
        <f t="shared" si="66"/>
        <v>639.78911381474563</v>
      </c>
      <c r="S106" s="156">
        <f t="shared" si="67"/>
        <v>1112.6767196778185</v>
      </c>
      <c r="T106" s="153"/>
      <c r="U106" s="153"/>
    </row>
    <row r="107" spans="1:38" x14ac:dyDescent="0.2">
      <c r="A107" s="1">
        <v>189</v>
      </c>
      <c r="B107" s="1">
        <v>202</v>
      </c>
      <c r="C107" s="1" t="s">
        <v>92</v>
      </c>
      <c r="D107" s="66">
        <v>18</v>
      </c>
      <c r="E107">
        <v>781</v>
      </c>
      <c r="F107">
        <v>1451</v>
      </c>
      <c r="G107">
        <v>6127</v>
      </c>
      <c r="H107" s="17">
        <v>0.61</v>
      </c>
      <c r="I107" s="25">
        <f t="shared" si="100"/>
        <v>0.2003165386827791</v>
      </c>
      <c r="J107" s="25">
        <f t="shared" si="101"/>
        <v>0.12074864543710712</v>
      </c>
      <c r="K107" s="27">
        <f t="shared" si="102"/>
        <v>1.6589547481682976</v>
      </c>
      <c r="L107" s="27">
        <f t="shared" si="103"/>
        <v>0.59251020508618513</v>
      </c>
      <c r="M107" s="27">
        <f t="shared" si="104"/>
        <v>4.2226050999310818</v>
      </c>
      <c r="N107" s="27"/>
      <c r="O107" s="51">
        <f t="shared" si="105"/>
        <v>28.303306858048117</v>
      </c>
      <c r="P107" s="27">
        <f t="shared" si="106"/>
        <v>4.2226050999310818</v>
      </c>
      <c r="Q107" s="58">
        <f t="shared" si="107"/>
        <v>0.59251020508618513</v>
      </c>
      <c r="R107" s="156">
        <f t="shared" si="66"/>
        <v>678.90665474091895</v>
      </c>
      <c r="S107" s="156">
        <f t="shared" si="67"/>
        <v>1112.9617290834738</v>
      </c>
      <c r="T107" s="153"/>
      <c r="U107" s="153"/>
    </row>
    <row r="108" spans="1:38" x14ac:dyDescent="0.2">
      <c r="A108" s="1">
        <v>189</v>
      </c>
      <c r="B108" s="1">
        <v>202</v>
      </c>
      <c r="C108" s="1" t="s">
        <v>92</v>
      </c>
      <c r="D108" s="66">
        <v>18</v>
      </c>
      <c r="E108">
        <v>812</v>
      </c>
      <c r="F108">
        <v>1646</v>
      </c>
      <c r="G108">
        <v>6612</v>
      </c>
      <c r="H108" s="17">
        <v>0.63400000000000001</v>
      </c>
      <c r="I108" s="25">
        <f t="shared" si="100"/>
        <v>0.19998240234341721</v>
      </c>
      <c r="J108" s="25">
        <f t="shared" si="101"/>
        <v>0.1218792294559841</v>
      </c>
      <c r="K108" s="27">
        <f t="shared" si="102"/>
        <v>1.6408243080962337</v>
      </c>
      <c r="L108" s="27">
        <f t="shared" si="103"/>
        <v>0.58554579056470646</v>
      </c>
      <c r="M108" s="27">
        <f t="shared" si="104"/>
        <v>4.0170109356014585</v>
      </c>
      <c r="N108" s="27"/>
      <c r="O108" s="51">
        <f t="shared" si="105"/>
        <v>30.543735097994801</v>
      </c>
      <c r="P108" s="27">
        <f t="shared" si="106"/>
        <v>4.0170109356014585</v>
      </c>
      <c r="Q108" s="58">
        <f t="shared" si="107"/>
        <v>0.58554579056470646</v>
      </c>
      <c r="R108" s="156">
        <f t="shared" si="66"/>
        <v>705.85429404561614</v>
      </c>
      <c r="S108" s="156">
        <f t="shared" si="67"/>
        <v>1113.3348486523914</v>
      </c>
      <c r="T108" s="153"/>
      <c r="U108" s="153"/>
    </row>
    <row r="109" spans="1:38" x14ac:dyDescent="0.2">
      <c r="A109" s="1">
        <v>189</v>
      </c>
      <c r="B109" s="1">
        <v>202</v>
      </c>
      <c r="C109" s="1" t="s">
        <v>92</v>
      </c>
      <c r="D109" s="66">
        <v>18</v>
      </c>
      <c r="E109">
        <v>877</v>
      </c>
      <c r="F109">
        <v>2118</v>
      </c>
      <c r="G109">
        <v>7805</v>
      </c>
      <c r="H109" s="17">
        <v>0.68500000000000005</v>
      </c>
      <c r="I109" s="25">
        <f t="shared" si="100"/>
        <v>0.2023693400518575</v>
      </c>
      <c r="J109" s="25">
        <f t="shared" si="101"/>
        <v>0.12447872530732627</v>
      </c>
      <c r="K109" s="27">
        <f t="shared" si="102"/>
        <v>1.6257343538201137</v>
      </c>
      <c r="L109" s="27">
        <f t="shared" si="103"/>
        <v>0.58361283178060608</v>
      </c>
      <c r="M109" s="27">
        <f t="shared" si="104"/>
        <v>3.6850802644003777</v>
      </c>
      <c r="N109" s="27"/>
      <c r="O109" s="51">
        <f t="shared" si="105"/>
        <v>36.054726624296649</v>
      </c>
      <c r="P109" s="27">
        <f t="shared" si="106"/>
        <v>3.6850802644003777</v>
      </c>
      <c r="Q109" s="58">
        <f t="shared" si="107"/>
        <v>0.58361283178060608</v>
      </c>
      <c r="R109" s="156">
        <f t="shared" si="66"/>
        <v>762.35740871675534</v>
      </c>
      <c r="S109" s="156">
        <f t="shared" si="67"/>
        <v>1112.9305236740954</v>
      </c>
      <c r="T109" s="153"/>
      <c r="U109" s="153"/>
    </row>
    <row r="110" spans="1:38" x14ac:dyDescent="0.2">
      <c r="A110" s="1">
        <v>189</v>
      </c>
      <c r="B110" s="1">
        <v>202</v>
      </c>
      <c r="C110" s="1" t="s">
        <v>92</v>
      </c>
      <c r="D110" s="66">
        <v>18</v>
      </c>
      <c r="E110">
        <v>925</v>
      </c>
      <c r="F110">
        <v>2529</v>
      </c>
      <c r="G110">
        <v>8775</v>
      </c>
      <c r="H110" s="17">
        <v>0.72199999999999998</v>
      </c>
      <c r="I110" s="25">
        <f t="shared" si="100"/>
        <v>0.20451946801835852</v>
      </c>
      <c r="J110" s="25">
        <f t="shared" si="101"/>
        <v>0.12667519684844011</v>
      </c>
      <c r="K110" s="27">
        <f t="shared" si="102"/>
        <v>1.614518651690392</v>
      </c>
      <c r="L110" s="27">
        <f t="shared" si="103"/>
        <v>0.58265742489765604</v>
      </c>
      <c r="M110" s="27">
        <f t="shared" si="104"/>
        <v>3.4697508896797151</v>
      </c>
      <c r="N110" s="27"/>
      <c r="O110" s="51">
        <f t="shared" si="105"/>
        <v>40.535583104190017</v>
      </c>
      <c r="P110" s="27">
        <f t="shared" si="106"/>
        <v>3.4697508896797151</v>
      </c>
      <c r="Q110" s="58">
        <f t="shared" si="107"/>
        <v>0.58265742489765604</v>
      </c>
      <c r="R110" s="156">
        <f t="shared" si="66"/>
        <v>804.08278570467348</v>
      </c>
      <c r="S110" s="156">
        <f t="shared" si="67"/>
        <v>1113.6880688430381</v>
      </c>
      <c r="T110" s="153"/>
      <c r="U110" s="153"/>
    </row>
    <row r="111" spans="1:38" x14ac:dyDescent="0.2">
      <c r="A111" s="1">
        <v>189</v>
      </c>
      <c r="B111" s="1">
        <v>202</v>
      </c>
      <c r="C111" s="1" t="s">
        <v>92</v>
      </c>
      <c r="D111" s="66">
        <v>18</v>
      </c>
      <c r="E111">
        <v>941</v>
      </c>
      <c r="F111">
        <v>2680</v>
      </c>
      <c r="G111">
        <v>9059</v>
      </c>
      <c r="H111" s="17">
        <v>0.73499999999999999</v>
      </c>
      <c r="I111" s="25">
        <f t="shared" si="100"/>
        <v>0.20401965439459999</v>
      </c>
      <c r="J111" s="25">
        <f t="shared" si="101"/>
        <v>0.12750695676098497</v>
      </c>
      <c r="K111" s="27">
        <f t="shared" si="102"/>
        <v>1.6000668479370894</v>
      </c>
      <c r="L111" s="27">
        <f t="shared" si="103"/>
        <v>0.57673594845102283</v>
      </c>
      <c r="M111" s="27">
        <f t="shared" si="104"/>
        <v>3.3802238805970148</v>
      </c>
      <c r="N111" s="27"/>
      <c r="O111" s="51">
        <f t="shared" si="105"/>
        <v>41.847503970468075</v>
      </c>
      <c r="P111" s="27">
        <f t="shared" si="106"/>
        <v>3.3802238805970148</v>
      </c>
      <c r="Q111" s="58">
        <f t="shared" si="107"/>
        <v>0.57673594845102283</v>
      </c>
      <c r="R111" s="156">
        <f t="shared" si="66"/>
        <v>817.99124470064623</v>
      </c>
      <c r="S111" s="156">
        <f t="shared" si="67"/>
        <v>1112.9132580961173</v>
      </c>
      <c r="T111" s="153"/>
      <c r="U111" s="153"/>
    </row>
    <row r="112" spans="1:38" x14ac:dyDescent="0.2">
      <c r="E112"/>
      <c r="F112"/>
      <c r="G112"/>
      <c r="H112" s="17"/>
      <c r="I112" s="25"/>
      <c r="J112" s="25"/>
      <c r="K112" s="27"/>
      <c r="L112" s="27"/>
      <c r="M112" s="27"/>
      <c r="N112" s="27"/>
      <c r="O112" s="51"/>
      <c r="P112" s="27"/>
      <c r="Q112" s="58"/>
      <c r="R112" s="156"/>
      <c r="T112" s="153"/>
      <c r="U112" s="153"/>
    </row>
    <row r="113" spans="1:21" x14ac:dyDescent="0.2">
      <c r="E113"/>
      <c r="F113"/>
      <c r="G113"/>
      <c r="H113" s="17"/>
      <c r="I113" s="25"/>
      <c r="J113" s="25"/>
      <c r="K113" s="27"/>
      <c r="L113" s="27"/>
      <c r="M113" s="27"/>
      <c r="N113" s="27"/>
      <c r="O113" s="51"/>
      <c r="P113" s="27"/>
      <c r="Q113" s="58"/>
      <c r="R113" s="156"/>
      <c r="T113" s="153"/>
      <c r="U113" s="153"/>
    </row>
    <row r="114" spans="1:21" x14ac:dyDescent="0.2">
      <c r="A114" s="1">
        <v>190</v>
      </c>
      <c r="B114" s="1">
        <v>203</v>
      </c>
      <c r="C114" s="1" t="s">
        <v>92</v>
      </c>
      <c r="D114" s="66">
        <v>20</v>
      </c>
      <c r="E114">
        <v>704</v>
      </c>
      <c r="F114">
        <v>1258</v>
      </c>
      <c r="G114">
        <v>5257</v>
      </c>
      <c r="H114" s="17">
        <v>0.55000000000000004</v>
      </c>
      <c r="I114" s="25">
        <f>0.1515*(G114/1000)/(E114/1000)^2/($D$4/10)^4</f>
        <v>0.21152594963709717</v>
      </c>
      <c r="J114" s="25">
        <f>0.5*(F114/1000)/(E114/1000)^3/($D$4/10)^5</f>
        <v>0.14293237838323658</v>
      </c>
      <c r="K114" s="27">
        <f>I114/J114</f>
        <v>1.4799022588845789</v>
      </c>
      <c r="L114" s="27">
        <f>0.798*I114^1.5/J114</f>
        <v>0.54314745780315266</v>
      </c>
      <c r="M114" s="27">
        <f>G114/F114</f>
        <v>4.1788553259141494</v>
      </c>
      <c r="N114" s="27"/>
      <c r="O114" s="51">
        <f>G114/(PI()*$D$4^2/4)</f>
        <v>24.284394345154066</v>
      </c>
      <c r="P114" s="27">
        <f>M114</f>
        <v>4.1788553259141494</v>
      </c>
      <c r="Q114" s="58">
        <f>L114</f>
        <v>0.54314745780315266</v>
      </c>
      <c r="R114" s="156">
        <f t="shared" si="66"/>
        <v>611.97219582280013</v>
      </c>
      <c r="S114" s="156">
        <f t="shared" si="67"/>
        <v>1112.6767196778183</v>
      </c>
      <c r="T114" s="153"/>
      <c r="U114" s="153"/>
    </row>
    <row r="115" spans="1:21" x14ac:dyDescent="0.2">
      <c r="A115" s="1">
        <v>190</v>
      </c>
      <c r="B115" s="1">
        <v>203</v>
      </c>
      <c r="C115" s="1" t="s">
        <v>92</v>
      </c>
      <c r="D115" s="66">
        <v>20</v>
      </c>
      <c r="E115">
        <v>736</v>
      </c>
      <c r="F115">
        <v>1461</v>
      </c>
      <c r="G115">
        <v>5823</v>
      </c>
      <c r="H115" s="17">
        <v>0.57499999999999996</v>
      </c>
      <c r="I115" s="25">
        <f>0.1515*(G115/1000)/(E115/1000)^2/($D$4/10)^4</f>
        <v>0.21436908595457002</v>
      </c>
      <c r="J115" s="25">
        <f>0.5*(F115/1000)/(E115/1000)^3/($D$4/10)^5</f>
        <v>0.14527294129283549</v>
      </c>
      <c r="K115" s="27">
        <f>I115/J115</f>
        <v>1.4756298320032857</v>
      </c>
      <c r="L115" s="27">
        <f>0.798*I115^1.5/J115</f>
        <v>0.54520696585413686</v>
      </c>
      <c r="M115" s="27">
        <f>G115/F115</f>
        <v>3.9856262833675564</v>
      </c>
      <c r="N115" s="27"/>
      <c r="O115" s="51">
        <f>G115/(PI()*$D$4^2/4)</f>
        <v>26.898997198370196</v>
      </c>
      <c r="P115" s="27">
        <f>M115</f>
        <v>3.9856262833675564</v>
      </c>
      <c r="Q115" s="58">
        <f>L115</f>
        <v>0.54520696585413686</v>
      </c>
      <c r="R115" s="156">
        <f t="shared" si="66"/>
        <v>639.78911381474563</v>
      </c>
      <c r="S115" s="156">
        <f t="shared" si="67"/>
        <v>1112.6767196778185</v>
      </c>
      <c r="T115" s="153"/>
      <c r="U115" s="153"/>
    </row>
    <row r="116" spans="1:21" x14ac:dyDescent="0.2">
      <c r="A116" s="1">
        <v>190</v>
      </c>
      <c r="B116" s="1">
        <v>203</v>
      </c>
      <c r="C116" s="1" t="s">
        <v>92</v>
      </c>
      <c r="D116" s="66">
        <v>20</v>
      </c>
      <c r="E116">
        <v>780</v>
      </c>
      <c r="F116">
        <v>1720</v>
      </c>
      <c r="G116">
        <v>6450</v>
      </c>
      <c r="H116" s="17">
        <v>0.60899999999999999</v>
      </c>
      <c r="I116" s="25">
        <f>0.1515*(G116/1000)/(E116/1000)^2/($D$4/10)^4</f>
        <v>0.21141777795753872</v>
      </c>
      <c r="J116" s="25">
        <f>0.5*(F116/1000)/(E116/1000)^3/($D$4/10)^5</f>
        <v>0.14368538485304272</v>
      </c>
      <c r="K116" s="27">
        <f>I116/J116</f>
        <v>1.4713937550000005</v>
      </c>
      <c r="L116" s="27">
        <f>0.798*I116^1.5/J116</f>
        <v>0.53988660421263446</v>
      </c>
      <c r="M116" s="27">
        <f>G116/F116</f>
        <v>3.75</v>
      </c>
      <c r="N116" s="27"/>
      <c r="O116" s="51">
        <f>G116/(PI()*$D$4^2/4)</f>
        <v>29.79538587145591</v>
      </c>
      <c r="P116" s="27">
        <f>M116</f>
        <v>3.75</v>
      </c>
      <c r="Q116" s="58">
        <f>L116</f>
        <v>0.53988660421263446</v>
      </c>
      <c r="R116" s="156">
        <f t="shared" si="66"/>
        <v>678.03737605367064</v>
      </c>
      <c r="S116" s="156">
        <f t="shared" si="67"/>
        <v>1113.3618654411669</v>
      </c>
      <c r="T116" s="153"/>
      <c r="U116" s="153"/>
    </row>
    <row r="117" spans="1:21" x14ac:dyDescent="0.2">
      <c r="A117" s="1">
        <v>190</v>
      </c>
      <c r="B117" s="1">
        <v>203</v>
      </c>
      <c r="C117" s="1" t="s">
        <v>92</v>
      </c>
      <c r="D117" s="66">
        <v>20</v>
      </c>
      <c r="E117">
        <v>810</v>
      </c>
      <c r="F117">
        <v>1960</v>
      </c>
      <c r="G117">
        <v>7037</v>
      </c>
      <c r="H117" s="17">
        <v>0.63300000000000001</v>
      </c>
      <c r="I117" s="25">
        <f>0.1515*(G117/1000)/(E117/1000)^2/($D$4/10)^4</f>
        <v>0.2138890285635727</v>
      </c>
      <c r="J117" s="25">
        <f>0.5*(F117/1000)/(E117/1000)^3/($D$4/10)^5</f>
        <v>0.1462072711603058</v>
      </c>
      <c r="K117" s="27">
        <f>I117/J117</f>
        <v>1.4629164942765309</v>
      </c>
      <c r="L117" s="27">
        <f>0.798*I117^1.5/J117</f>
        <v>0.53990417016690362</v>
      </c>
      <c r="M117" s="27">
        <f>G117/F117</f>
        <v>3.5903061224489794</v>
      </c>
      <c r="N117" s="27"/>
      <c r="O117" s="51">
        <f>G117/(PI()*$D$4^2/4)</f>
        <v>32.506996957741897</v>
      </c>
      <c r="P117" s="27">
        <f>M117</f>
        <v>3.5903061224489794</v>
      </c>
      <c r="Q117" s="58">
        <f>L117</f>
        <v>0.53990417016690362</v>
      </c>
      <c r="R117" s="156">
        <f t="shared" si="66"/>
        <v>704.11573667111952</v>
      </c>
      <c r="S117" s="156">
        <f t="shared" si="67"/>
        <v>1112.3471353414211</v>
      </c>
      <c r="T117" s="153"/>
      <c r="U117" s="153"/>
    </row>
    <row r="118" spans="1:21" x14ac:dyDescent="0.2">
      <c r="A118" s="1">
        <v>190</v>
      </c>
      <c r="B118" s="1">
        <v>203</v>
      </c>
      <c r="C118" s="1" t="s">
        <v>92</v>
      </c>
      <c r="D118" s="66">
        <v>20</v>
      </c>
      <c r="E118">
        <v>874</v>
      </c>
      <c r="F118">
        <v>2491</v>
      </c>
      <c r="G118">
        <v>8230</v>
      </c>
      <c r="H118" s="17">
        <v>0.68300000000000005</v>
      </c>
      <c r="I118" s="25">
        <f>0.1515*(G118/1000)/(E118/1000)^2/($D$4/10)^4</f>
        <v>0.2148562367381448</v>
      </c>
      <c r="J118" s="25">
        <f>0.5*(F118/1000)/(E118/1000)^3/($D$4/10)^5</f>
        <v>0.14791335446005097</v>
      </c>
      <c r="K118" s="27">
        <f>I118/J118</f>
        <v>1.4525817328831796</v>
      </c>
      <c r="L118" s="27">
        <f>0.798*I118^1.5/J118</f>
        <v>0.53730075648698195</v>
      </c>
      <c r="M118" s="27">
        <f>G118/F118</f>
        <v>3.3038940184664791</v>
      </c>
      <c r="N118" s="27"/>
      <c r="O118" s="51">
        <f>G118/(PI()*$D$4^2/4)</f>
        <v>38.017988484043741</v>
      </c>
      <c r="P118" s="27">
        <f>M118</f>
        <v>3.3038940184664791</v>
      </c>
      <c r="Q118" s="58">
        <f>L118</f>
        <v>0.53730075648698195</v>
      </c>
      <c r="R118" s="156">
        <f t="shared" si="66"/>
        <v>759.74957265501041</v>
      </c>
      <c r="S118" s="156">
        <f t="shared" si="67"/>
        <v>1112.3712630380826</v>
      </c>
      <c r="T118" s="153"/>
      <c r="U118" s="153"/>
    </row>
    <row r="119" spans="1:21" x14ac:dyDescent="0.2">
      <c r="E119"/>
      <c r="F119"/>
      <c r="G119"/>
      <c r="H119" s="17"/>
      <c r="N119" s="16"/>
      <c r="R119" s="156"/>
      <c r="T119" s="153"/>
      <c r="U119" s="153"/>
    </row>
    <row r="120" spans="1:21" x14ac:dyDescent="0.2">
      <c r="E120"/>
      <c r="F120"/>
      <c r="G120"/>
      <c r="H120" s="17"/>
      <c r="N120" s="16"/>
      <c r="R120" s="156"/>
      <c r="T120" s="153"/>
      <c r="U120" s="153"/>
    </row>
    <row r="121" spans="1:21" x14ac:dyDescent="0.2">
      <c r="R121" s="156"/>
      <c r="T121" s="153"/>
      <c r="U121" s="153"/>
    </row>
    <row r="122" spans="1:21" x14ac:dyDescent="0.2">
      <c r="R122" s="156"/>
      <c r="T122" s="153"/>
      <c r="U122" s="153"/>
    </row>
    <row r="123" spans="1:21" x14ac:dyDescent="0.2">
      <c r="R123" s="156"/>
      <c r="T123" s="153"/>
      <c r="U123" s="153"/>
    </row>
    <row r="124" spans="1:21" x14ac:dyDescent="0.2">
      <c r="R124" s="156"/>
      <c r="T124" s="153"/>
      <c r="U124" s="153"/>
    </row>
    <row r="125" spans="1:21" x14ac:dyDescent="0.2">
      <c r="R125" s="156"/>
      <c r="T125" s="153"/>
      <c r="U125" s="153"/>
    </row>
    <row r="126" spans="1:21" x14ac:dyDescent="0.2">
      <c r="R126" s="156"/>
      <c r="T126" s="153"/>
      <c r="U126" s="153"/>
    </row>
    <row r="127" spans="1:21" x14ac:dyDescent="0.2">
      <c r="R127" s="156"/>
      <c r="T127" s="153"/>
      <c r="U127" s="153"/>
    </row>
    <row r="128" spans="1:21" x14ac:dyDescent="0.2">
      <c r="R128" s="156"/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18785" r:id="rId3">
          <objectPr defaultSize="0" r:id="rId4">
            <anchor moveWithCells="1">
              <from>
                <xdr:col>12</xdr:col>
                <xdr:colOff>215900</xdr:colOff>
                <xdr:row>0</xdr:row>
                <xdr:rowOff>114300</xdr:rowOff>
              </from>
              <to>
                <xdr:col>20</xdr:col>
                <xdr:colOff>355600</xdr:colOff>
                <xdr:row>2</xdr:row>
                <xdr:rowOff>165100</xdr:rowOff>
              </to>
            </anchor>
          </objectPr>
        </oleObject>
      </mc:Choice>
      <mc:Fallback>
        <oleObject progId="Equation.DSMT4" shapeId="118785" r:id="rId3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M487"/>
  <sheetViews>
    <sheetView workbookViewId="0">
      <pane ySplit="3300" topLeftCell="A472"/>
      <selection activeCell="I8" sqref="I8:I480"/>
      <selection pane="bottomLeft" activeCell="V50" sqref="V50"/>
    </sheetView>
  </sheetViews>
  <sheetFormatPr baseColWidth="10" defaultColWidth="8.83203125" defaultRowHeight="16" x14ac:dyDescent="0.2"/>
  <cols>
    <col min="1" max="1" width="14.1640625" style="77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3.1640625" customWidth="1"/>
    <col min="10" max="11" width="12.1640625" customWidth="1"/>
    <col min="12" max="12" width="11.5" customWidth="1"/>
    <col min="13" max="14" width="11.6640625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0" width="10.83203125" style="341" customWidth="1"/>
    <col min="21" max="22" width="13.5" style="100" customWidth="1"/>
    <col min="23" max="23" width="9.33203125" customWidth="1"/>
    <col min="24" max="24" width="8.83203125" style="49"/>
    <col min="25" max="25" width="11.83203125" style="7" customWidth="1"/>
    <col min="26" max="26" width="8.83203125" style="62"/>
    <col min="27" max="27" width="8.83203125" style="68"/>
    <col min="28" max="28" width="12.332031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6" width="8.83203125" style="24"/>
    <col min="37" max="37" width="14.1640625" style="51" customWidth="1"/>
    <col min="38" max="38" width="13.6640625" style="29" customWidth="1"/>
    <col min="39" max="39" width="10.83203125" style="59" customWidth="1"/>
  </cols>
  <sheetData>
    <row r="1" spans="1:39" ht="20" x14ac:dyDescent="0.2">
      <c r="A1" s="306" t="s">
        <v>349</v>
      </c>
      <c r="B1" s="20"/>
      <c r="C1" s="20"/>
      <c r="I1" s="25"/>
      <c r="J1" s="25"/>
      <c r="K1" s="27"/>
      <c r="L1" s="27"/>
      <c r="M1" s="27"/>
      <c r="N1" s="27"/>
      <c r="O1" s="51"/>
      <c r="P1" s="27"/>
      <c r="Q1" s="61"/>
      <c r="R1" s="155"/>
      <c r="W1" s="29"/>
      <c r="AA1" s="54"/>
      <c r="AB1" s="36"/>
      <c r="AC1" s="54"/>
      <c r="AE1" s="27"/>
      <c r="AF1" s="27"/>
      <c r="AH1" s="29"/>
      <c r="AI1" s="29"/>
      <c r="AM1" s="61"/>
    </row>
    <row r="2" spans="1:39" x14ac:dyDescent="0.2">
      <c r="F2" s="13" t="s">
        <v>157</v>
      </c>
      <c r="G2" s="13" t="s">
        <v>157</v>
      </c>
      <c r="H2" s="18" t="s">
        <v>157</v>
      </c>
      <c r="I2" s="25"/>
      <c r="J2" s="283" t="s">
        <v>329</v>
      </c>
      <c r="K2" s="282">
        <v>0.15972</v>
      </c>
      <c r="L2" s="27"/>
      <c r="M2" s="27"/>
      <c r="N2" s="27"/>
      <c r="O2" s="51"/>
      <c r="P2" s="27"/>
      <c r="Q2" s="61"/>
      <c r="R2" s="155"/>
      <c r="W2" s="29"/>
      <c r="AA2" s="54"/>
      <c r="AB2" s="36"/>
      <c r="AC2" s="54"/>
      <c r="AE2" s="27"/>
      <c r="AF2" s="27"/>
      <c r="AH2" s="29"/>
      <c r="AI2" s="29"/>
      <c r="AM2" s="61"/>
    </row>
    <row r="3" spans="1:39" ht="18" x14ac:dyDescent="0.2">
      <c r="A3" s="307" t="s">
        <v>143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32</v>
      </c>
      <c r="L3" s="27"/>
      <c r="M3" s="24"/>
      <c r="N3" s="24"/>
      <c r="O3" s="51"/>
      <c r="P3" s="27"/>
      <c r="Q3" s="61"/>
      <c r="R3" s="155"/>
      <c r="W3" s="29"/>
      <c r="AA3" s="54"/>
      <c r="AB3" s="34"/>
      <c r="AC3" s="54"/>
      <c r="AE3" s="27"/>
      <c r="AH3" s="29"/>
      <c r="AM3" s="61"/>
    </row>
    <row r="4" spans="1:39" x14ac:dyDescent="0.2">
      <c r="B4" s="85"/>
      <c r="C4" s="7">
        <v>93</v>
      </c>
      <c r="D4" s="94">
        <v>13</v>
      </c>
      <c r="E4" s="9">
        <v>4</v>
      </c>
      <c r="F4" s="7">
        <v>27</v>
      </c>
      <c r="G4" s="5">
        <v>540.29</v>
      </c>
      <c r="H4" s="5">
        <v>0.93700000000000006</v>
      </c>
      <c r="I4" s="25"/>
      <c r="J4" s="25"/>
      <c r="K4" s="27"/>
      <c r="L4" s="13"/>
      <c r="M4" s="14"/>
      <c r="N4" s="14"/>
      <c r="O4" s="11"/>
      <c r="P4" s="11"/>
      <c r="Q4" s="19"/>
      <c r="R4" s="157"/>
      <c r="T4" s="342"/>
      <c r="W4" s="29"/>
      <c r="AA4" s="54"/>
      <c r="AB4" s="34"/>
      <c r="AC4" s="54"/>
      <c r="AE4" s="27"/>
      <c r="AH4" s="29"/>
      <c r="AM4" s="19"/>
    </row>
    <row r="5" spans="1:39" x14ac:dyDescent="0.2"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"/>
      <c r="O5" s="1"/>
      <c r="P5" s="1"/>
      <c r="Q5" s="5"/>
      <c r="R5" s="215" t="s">
        <v>426</v>
      </c>
      <c r="S5" s="215" t="s">
        <v>186</v>
      </c>
      <c r="T5" s="343"/>
      <c r="W5" s="29"/>
      <c r="AA5" s="54"/>
      <c r="AB5" s="36"/>
      <c r="AC5" s="54"/>
      <c r="AE5" s="27"/>
      <c r="AF5" s="27"/>
      <c r="AH5" s="29"/>
      <c r="AI5" s="29"/>
      <c r="AM5" s="5"/>
    </row>
    <row r="6" spans="1:39" x14ac:dyDescent="0.2">
      <c r="A6" s="23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27"/>
      <c r="Q6" s="61"/>
      <c r="R6" s="336" t="s">
        <v>427</v>
      </c>
      <c r="S6" s="215" t="s">
        <v>428</v>
      </c>
      <c r="W6" s="29"/>
      <c r="X6" s="105" t="s">
        <v>332</v>
      </c>
      <c r="AA6" s="54"/>
      <c r="AB6" s="36"/>
      <c r="AC6" s="54"/>
      <c r="AE6" s="33" t="s">
        <v>378</v>
      </c>
      <c r="AF6" s="27"/>
      <c r="AH6" s="29"/>
      <c r="AI6" s="29"/>
      <c r="AM6" s="61"/>
    </row>
    <row r="7" spans="1:39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85</v>
      </c>
      <c r="G7" s="13" t="s">
        <v>405</v>
      </c>
      <c r="H7" s="18" t="s">
        <v>375</v>
      </c>
      <c r="I7" s="26" t="s">
        <v>167</v>
      </c>
      <c r="J7" s="26" t="s">
        <v>87</v>
      </c>
      <c r="K7" s="28" t="s">
        <v>409</v>
      </c>
      <c r="L7" s="28" t="s">
        <v>144</v>
      </c>
      <c r="M7" s="28" t="s">
        <v>159</v>
      </c>
      <c r="N7" s="2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344" t="s">
        <v>440</v>
      </c>
      <c r="U7" s="214"/>
      <c r="V7" s="214"/>
      <c r="W7" s="30"/>
      <c r="X7" s="39" t="s">
        <v>407</v>
      </c>
      <c r="Y7" s="70" t="s">
        <v>400</v>
      </c>
      <c r="Z7" s="65" t="s">
        <v>84</v>
      </c>
      <c r="AA7" s="92" t="s">
        <v>85</v>
      </c>
      <c r="AB7" s="38" t="s">
        <v>405</v>
      </c>
      <c r="AC7" s="39" t="s">
        <v>406</v>
      </c>
      <c r="AD7" s="39" t="s">
        <v>408</v>
      </c>
      <c r="AE7" s="28" t="s">
        <v>167</v>
      </c>
      <c r="AF7" s="28" t="s">
        <v>87</v>
      </c>
      <c r="AG7" s="30" t="s">
        <v>409</v>
      </c>
      <c r="AH7" s="30" t="s">
        <v>144</v>
      </c>
      <c r="AI7" s="30" t="s">
        <v>102</v>
      </c>
      <c r="AJ7" s="79"/>
      <c r="AK7" s="55" t="s">
        <v>123</v>
      </c>
      <c r="AL7" s="30" t="s">
        <v>124</v>
      </c>
      <c r="AM7" s="61" t="s">
        <v>353</v>
      </c>
    </row>
    <row r="8" spans="1:39" x14ac:dyDescent="0.2">
      <c r="A8" s="313">
        <v>191</v>
      </c>
      <c r="B8" s="313">
        <v>87</v>
      </c>
      <c r="C8" s="77" t="s">
        <v>92</v>
      </c>
      <c r="D8" s="148">
        <v>21.1</v>
      </c>
      <c r="E8" s="150">
        <v>700</v>
      </c>
      <c r="F8" s="150">
        <v>265</v>
      </c>
      <c r="G8" s="150">
        <v>1868</v>
      </c>
      <c r="H8" s="164">
        <v>0.41799999999999998</v>
      </c>
      <c r="I8" s="25">
        <f t="shared" ref="I8:I71" si="0">0.1515*(G8/1000)/(E8/1000)^2/($D$4/10)^4</f>
        <v>0.2022180953190772</v>
      </c>
      <c r="J8" s="25">
        <f t="shared" ref="J8:J71" si="1">0.5*(F8/1000)/(E8/1000)^3/($D$4/10)^5</f>
        <v>0.1040411147242998</v>
      </c>
      <c r="K8" s="27">
        <f t="shared" ref="K8:K71" si="2">I8/J8</f>
        <v>1.9436363773584906</v>
      </c>
      <c r="L8" s="27">
        <f t="shared" ref="L8:L71" si="3">0.798*I8^1.5/J8</f>
        <v>0.69747383133964302</v>
      </c>
      <c r="M8" s="27">
        <f t="shared" ref="M8:M71" si="4">G8/F8</f>
        <v>7.0490566037735851</v>
      </c>
      <c r="N8" s="27"/>
      <c r="O8" s="51">
        <f t="shared" ref="O8:O71" si="5">G8/(PI()*$D$4^2/4)</f>
        <v>14.073440648315289</v>
      </c>
      <c r="P8" s="27">
        <f t="shared" ref="P8:P71" si="6">M8</f>
        <v>7.0490566037735851</v>
      </c>
      <c r="Q8" s="93">
        <f t="shared" ref="Q8:Q71" si="7">L8</f>
        <v>0.69747383133964302</v>
      </c>
      <c r="R8" s="156">
        <f t="shared" ref="R8:R15" si="8">E8*(PI()/30)*($D$4/2)</f>
        <v>476.47488579445195</v>
      </c>
      <c r="S8" s="156">
        <f t="shared" ref="S8:S15" si="9">R8/H8</f>
        <v>1139.8920712785932</v>
      </c>
      <c r="T8" s="159">
        <f t="shared" ref="T8:T71" si="10">G8^1.5</f>
        <v>80735.64288466399</v>
      </c>
      <c r="U8" s="153"/>
      <c r="V8" s="153"/>
      <c r="X8" s="1">
        <v>191</v>
      </c>
      <c r="Y8" s="1">
        <v>21.1</v>
      </c>
      <c r="Z8" s="139">
        <v>0.52500000000000002</v>
      </c>
      <c r="AA8" s="310">
        <v>546</v>
      </c>
      <c r="AB8" s="310">
        <v>3032</v>
      </c>
      <c r="AC8" s="310">
        <v>598</v>
      </c>
      <c r="AD8" s="310">
        <v>879</v>
      </c>
      <c r="AE8" s="27">
        <f>0.1515*(AB8/1000)/(AD8/1000)^2/($D$4/10)^4</f>
        <v>0.208156832388708</v>
      </c>
      <c r="AF8" s="27">
        <f>0.5*(AA8/1000)/(AD8/1000)^3/($D$4/10)^5</f>
        <v>0.10826280130375</v>
      </c>
      <c r="AG8" s="29">
        <f>AE8/AF8</f>
        <v>1.9226994857142854</v>
      </c>
      <c r="AH8" s="29">
        <f>0.798*AE8^1.5/AF8</f>
        <v>0.70001869189960364</v>
      </c>
      <c r="AI8" s="29">
        <f>AB8/AA8</f>
        <v>5.5531135531135529</v>
      </c>
      <c r="AJ8" s="35"/>
      <c r="AK8" s="51">
        <f>AB8/(PI()*$D$4^2/4)</f>
        <v>22.842972187201262</v>
      </c>
      <c r="AL8" s="29">
        <f>AI8</f>
        <v>5.5531135531135529</v>
      </c>
      <c r="AM8" s="58">
        <f>AH8</f>
        <v>0.70001869189960364</v>
      </c>
    </row>
    <row r="9" spans="1:39" x14ac:dyDescent="0.2">
      <c r="A9" s="313">
        <v>191</v>
      </c>
      <c r="B9" s="313">
        <v>87</v>
      </c>
      <c r="C9" s="77" t="s">
        <v>92</v>
      </c>
      <c r="D9" s="148">
        <v>21.1</v>
      </c>
      <c r="E9" s="150">
        <v>806</v>
      </c>
      <c r="F9" s="150">
        <v>420</v>
      </c>
      <c r="G9" s="150">
        <v>2540</v>
      </c>
      <c r="H9" s="164">
        <v>0.48099999999999998</v>
      </c>
      <c r="I9" s="25">
        <f t="shared" si="0"/>
        <v>0.20739718461917275</v>
      </c>
      <c r="J9" s="25">
        <f t="shared" si="1"/>
        <v>0.10801831734687227</v>
      </c>
      <c r="K9" s="27">
        <f t="shared" si="2"/>
        <v>1.9200186571428577</v>
      </c>
      <c r="L9" s="27">
        <f t="shared" si="3"/>
        <v>0.69776594330016717</v>
      </c>
      <c r="M9" s="27">
        <f t="shared" si="4"/>
        <v>6.0476190476190474</v>
      </c>
      <c r="N9" s="27"/>
      <c r="O9" s="51">
        <f t="shared" si="5"/>
        <v>19.136262980043274</v>
      </c>
      <c r="P9" s="27">
        <f t="shared" si="6"/>
        <v>6.0476190476190474</v>
      </c>
      <c r="Q9" s="93">
        <f t="shared" si="7"/>
        <v>0.69776594330016717</v>
      </c>
      <c r="R9" s="156">
        <f t="shared" si="8"/>
        <v>548.6267970718975</v>
      </c>
      <c r="S9" s="156">
        <f t="shared" si="9"/>
        <v>1140.5962517087266</v>
      </c>
      <c r="T9" s="159">
        <f t="shared" si="10"/>
        <v>128011.96819047818</v>
      </c>
      <c r="U9" s="153"/>
      <c r="V9" s="153"/>
      <c r="X9" s="1">
        <v>191</v>
      </c>
      <c r="Y9" s="1">
        <v>21.1</v>
      </c>
      <c r="Z9" s="139">
        <v>0.55000000000000004</v>
      </c>
      <c r="AA9" s="310">
        <v>645</v>
      </c>
      <c r="AB9" s="310">
        <v>3360</v>
      </c>
      <c r="AC9" s="310">
        <v>627</v>
      </c>
      <c r="AD9" s="310">
        <v>921</v>
      </c>
      <c r="AE9" s="27">
        <f t="shared" ref="AE9:AE72" si="11">0.1515*(AB9/1000)/(AD9/1000)^2/($D$4/10)^4</f>
        <v>0.21011605617338186</v>
      </c>
      <c r="AF9" s="27">
        <f t="shared" ref="AF9:AF72" si="12">0.5*(AA9/1000)/(AD9/1000)^3/($D$4/10)^5</f>
        <v>0.11118189369542963</v>
      </c>
      <c r="AG9" s="29">
        <f t="shared" ref="AG9:AG72" si="13">AE9/AF9</f>
        <v>1.8898405953488371</v>
      </c>
      <c r="AH9" s="29">
        <f t="shared" ref="AH9:AH72" si="14">0.798*AE9^1.5/AF9</f>
        <v>0.69128587874552372</v>
      </c>
      <c r="AI9" s="29">
        <f t="shared" ref="AI9:AI72" si="15">AB9/AA9</f>
        <v>5.2093023255813957</v>
      </c>
      <c r="AJ9">
        <v>5.2119999999999997</v>
      </c>
      <c r="AK9" s="51">
        <f t="shared" ref="AK9:AK72" si="16">AB9/(PI()*$D$4^2/4)</f>
        <v>25.31411165863992</v>
      </c>
      <c r="AL9" s="29">
        <f t="shared" ref="AL9:AL72" si="17">AI9</f>
        <v>5.2093023255813957</v>
      </c>
      <c r="AM9" s="58">
        <f t="shared" ref="AM9:AM72" si="18">AH9</f>
        <v>0.69128587874552372</v>
      </c>
    </row>
    <row r="10" spans="1:39" x14ac:dyDescent="0.2">
      <c r="A10" s="313">
        <v>191</v>
      </c>
      <c r="B10" s="313">
        <v>87</v>
      </c>
      <c r="C10" s="77" t="s">
        <v>92</v>
      </c>
      <c r="D10" s="148">
        <v>21.1</v>
      </c>
      <c r="E10" s="150">
        <v>905</v>
      </c>
      <c r="F10" s="150">
        <v>619</v>
      </c>
      <c r="G10" s="150">
        <v>3245</v>
      </c>
      <c r="H10" s="164">
        <v>0.54</v>
      </c>
      <c r="I10" s="25">
        <f t="shared" si="0"/>
        <v>0.21016324540460254</v>
      </c>
      <c r="J10" s="25">
        <f t="shared" si="1"/>
        <v>0.11246001942969029</v>
      </c>
      <c r="K10" s="27">
        <f t="shared" si="2"/>
        <v>1.8687818699515346</v>
      </c>
      <c r="L10" s="27">
        <f t="shared" si="3"/>
        <v>0.68365955289258873</v>
      </c>
      <c r="M10" s="27">
        <f t="shared" si="4"/>
        <v>5.2423263327948302</v>
      </c>
      <c r="N10" s="27"/>
      <c r="O10" s="51">
        <f t="shared" si="5"/>
        <v>24.447706051275755</v>
      </c>
      <c r="P10" s="27">
        <f t="shared" si="6"/>
        <v>5.2423263327948302</v>
      </c>
      <c r="Q10" s="93">
        <f t="shared" si="7"/>
        <v>0.68365955289258873</v>
      </c>
      <c r="R10" s="156">
        <f t="shared" si="8"/>
        <v>616.01395949139862</v>
      </c>
      <c r="S10" s="156">
        <f t="shared" si="9"/>
        <v>1140.7665916507381</v>
      </c>
      <c r="T10" s="159">
        <f t="shared" si="10"/>
        <v>184851.10528476711</v>
      </c>
      <c r="U10" s="153"/>
      <c r="V10" s="153"/>
      <c r="X10" s="1">
        <v>191</v>
      </c>
      <c r="Y10" s="1">
        <v>21.1</v>
      </c>
      <c r="Z10" s="139">
        <v>0.57499999999999996</v>
      </c>
      <c r="AA10" s="310">
        <v>757</v>
      </c>
      <c r="AB10" s="310">
        <v>3711</v>
      </c>
      <c r="AC10" s="310">
        <v>655</v>
      </c>
      <c r="AD10" s="310">
        <v>963</v>
      </c>
      <c r="AE10" s="27">
        <f t="shared" si="11"/>
        <v>0.21226461568469485</v>
      </c>
      <c r="AF10" s="27">
        <f t="shared" si="12"/>
        <v>0.1141485136757998</v>
      </c>
      <c r="AG10" s="29">
        <f t="shared" si="13"/>
        <v>1.859547784280053</v>
      </c>
      <c r="AH10" s="29">
        <f t="shared" si="14"/>
        <v>0.68367395578949719</v>
      </c>
      <c r="AI10" s="29">
        <f t="shared" si="15"/>
        <v>4.9022457067371201</v>
      </c>
      <c r="AJ10"/>
      <c r="AK10" s="51">
        <f t="shared" si="16"/>
        <v>27.958532251551414</v>
      </c>
      <c r="AL10" s="29">
        <f t="shared" si="17"/>
        <v>4.9022457067371201</v>
      </c>
      <c r="AM10" s="58">
        <f t="shared" si="18"/>
        <v>0.68367395578949719</v>
      </c>
    </row>
    <row r="11" spans="1:39" x14ac:dyDescent="0.2">
      <c r="A11" s="313">
        <v>191</v>
      </c>
      <c r="B11" s="313">
        <v>87</v>
      </c>
      <c r="C11" s="77" t="s">
        <v>92</v>
      </c>
      <c r="D11" s="148">
        <v>21.1</v>
      </c>
      <c r="E11" s="150">
        <v>1001</v>
      </c>
      <c r="F11" s="150">
        <v>857</v>
      </c>
      <c r="G11" s="150">
        <v>4034</v>
      </c>
      <c r="H11" s="164">
        <v>0.59799999999999998</v>
      </c>
      <c r="I11" s="25">
        <f t="shared" si="0"/>
        <v>0.21355363222977072</v>
      </c>
      <c r="J11" s="25">
        <f t="shared" si="1"/>
        <v>0.1150619771235705</v>
      </c>
      <c r="K11" s="27">
        <f t="shared" si="2"/>
        <v>1.8559878560093348</v>
      </c>
      <c r="L11" s="27">
        <f t="shared" si="3"/>
        <v>0.68443388559065521</v>
      </c>
      <c r="M11" s="27">
        <f t="shared" si="4"/>
        <v>4.7071178529754958</v>
      </c>
      <c r="N11" s="27"/>
      <c r="O11" s="51">
        <f t="shared" si="5"/>
        <v>30.392001913974237</v>
      </c>
      <c r="P11" s="27">
        <f t="shared" si="6"/>
        <v>4.7071178529754958</v>
      </c>
      <c r="Q11" s="93">
        <f t="shared" si="7"/>
        <v>0.68443388559065521</v>
      </c>
      <c r="R11" s="156">
        <f t="shared" si="8"/>
        <v>681.35908668606623</v>
      </c>
      <c r="S11" s="156">
        <f t="shared" si="9"/>
        <v>1139.3964660302111</v>
      </c>
      <c r="T11" s="159">
        <f t="shared" si="10"/>
        <v>256214.58058432242</v>
      </c>
      <c r="U11" s="153"/>
      <c r="V11" s="153"/>
      <c r="X11" s="1">
        <v>191</v>
      </c>
      <c r="Y11" s="1">
        <v>21.1</v>
      </c>
      <c r="Z11" s="139">
        <v>0.6</v>
      </c>
      <c r="AA11" s="310">
        <v>868</v>
      </c>
      <c r="AB11" s="310">
        <v>4079</v>
      </c>
      <c r="AC11" s="310">
        <v>684</v>
      </c>
      <c r="AD11" s="310">
        <v>1005</v>
      </c>
      <c r="AE11" s="27">
        <f t="shared" si="11"/>
        <v>0.21422038989281952</v>
      </c>
      <c r="AF11" s="27">
        <f t="shared" si="12"/>
        <v>0.11515287429077775</v>
      </c>
      <c r="AG11" s="29">
        <f t="shared" si="13"/>
        <v>1.8603130074884791</v>
      </c>
      <c r="AH11" s="29">
        <f t="shared" si="14"/>
        <v>0.68709900046335814</v>
      </c>
      <c r="AI11" s="29">
        <f t="shared" si="15"/>
        <v>4.6993087557603683</v>
      </c>
      <c r="AJ11"/>
      <c r="AK11" s="51">
        <f t="shared" si="16"/>
        <v>30.731030195116738</v>
      </c>
      <c r="AL11" s="29">
        <f t="shared" si="17"/>
        <v>4.6993087557603683</v>
      </c>
      <c r="AM11" s="58">
        <f t="shared" si="18"/>
        <v>0.68709900046335814</v>
      </c>
    </row>
    <row r="12" spans="1:39" x14ac:dyDescent="0.2">
      <c r="A12" s="313">
        <v>191</v>
      </c>
      <c r="B12" s="313">
        <v>87</v>
      </c>
      <c r="C12" s="77" t="s">
        <v>92</v>
      </c>
      <c r="D12" s="148">
        <v>21.1</v>
      </c>
      <c r="E12" s="150">
        <v>1096</v>
      </c>
      <c r="F12" s="150">
        <v>1192</v>
      </c>
      <c r="G12" s="150">
        <v>4952</v>
      </c>
      <c r="H12" s="164">
        <v>0.65400000000000003</v>
      </c>
      <c r="I12" s="25">
        <f t="shared" si="0"/>
        <v>0.21867480671416872</v>
      </c>
      <c r="J12" s="25">
        <f t="shared" si="1"/>
        <v>0.12192642379412198</v>
      </c>
      <c r="K12" s="27">
        <f t="shared" si="2"/>
        <v>1.7934980778523493</v>
      </c>
      <c r="L12" s="27">
        <f t="shared" si="3"/>
        <v>0.66927281145578466</v>
      </c>
      <c r="M12" s="27">
        <f t="shared" si="4"/>
        <v>4.1543624161073822</v>
      </c>
      <c r="N12" s="27"/>
      <c r="O12" s="51">
        <f t="shared" si="5"/>
        <v>37.308178849281219</v>
      </c>
      <c r="P12" s="27">
        <f t="shared" si="6"/>
        <v>4.1543624161073822</v>
      </c>
      <c r="Q12" s="93">
        <f t="shared" si="7"/>
        <v>0.66927281145578466</v>
      </c>
      <c r="R12" s="156">
        <f t="shared" si="8"/>
        <v>746.02353547245616</v>
      </c>
      <c r="S12" s="156">
        <f t="shared" si="9"/>
        <v>1140.7087698355599</v>
      </c>
      <c r="T12" s="159">
        <f t="shared" si="10"/>
        <v>348474.46019471757</v>
      </c>
      <c r="U12" s="153"/>
      <c r="V12" s="153"/>
      <c r="X12" s="1">
        <v>191</v>
      </c>
      <c r="Y12" s="1">
        <v>21.1</v>
      </c>
      <c r="Z12" s="139">
        <v>0.625</v>
      </c>
      <c r="AA12" s="310">
        <v>1009</v>
      </c>
      <c r="AB12" s="310">
        <v>4471</v>
      </c>
      <c r="AC12" s="310">
        <v>712</v>
      </c>
      <c r="AD12" s="310">
        <v>1047</v>
      </c>
      <c r="AE12" s="27">
        <f t="shared" si="11"/>
        <v>0.21634682700898678</v>
      </c>
      <c r="AF12" s="27">
        <f t="shared" si="12"/>
        <v>0.11838709502532482</v>
      </c>
      <c r="AG12" s="29">
        <f t="shared" si="13"/>
        <v>1.827452789197225</v>
      </c>
      <c r="AH12" s="29">
        <f t="shared" si="14"/>
        <v>0.67830391315617489</v>
      </c>
      <c r="AI12" s="29">
        <f t="shared" si="15"/>
        <v>4.4311199207135781</v>
      </c>
      <c r="AJ12"/>
      <c r="AK12" s="51">
        <f t="shared" si="16"/>
        <v>33.684343221958059</v>
      </c>
      <c r="AL12" s="29">
        <f t="shared" si="17"/>
        <v>4.4311199207135781</v>
      </c>
      <c r="AM12" s="58">
        <f t="shared" si="18"/>
        <v>0.67830391315617489</v>
      </c>
    </row>
    <row r="13" spans="1:39" x14ac:dyDescent="0.2">
      <c r="A13" s="313">
        <v>191</v>
      </c>
      <c r="B13" s="313">
        <v>87</v>
      </c>
      <c r="C13" s="77" t="s">
        <v>92</v>
      </c>
      <c r="D13" s="148">
        <v>21.1</v>
      </c>
      <c r="E13" s="150">
        <v>1200</v>
      </c>
      <c r="F13" s="150">
        <v>1663</v>
      </c>
      <c r="G13" s="150">
        <v>6140</v>
      </c>
      <c r="H13" s="164">
        <v>0.71699999999999997</v>
      </c>
      <c r="I13" s="25">
        <f t="shared" si="0"/>
        <v>0.22617526230407423</v>
      </c>
      <c r="J13" s="25">
        <f t="shared" si="1"/>
        <v>0.12959903085423899</v>
      </c>
      <c r="K13" s="27">
        <f t="shared" si="2"/>
        <v>1.7451925435959106</v>
      </c>
      <c r="L13" s="27">
        <f t="shared" si="3"/>
        <v>0.66232140590181687</v>
      </c>
      <c r="M13" s="27">
        <f t="shared" si="4"/>
        <v>3.6921226698737222</v>
      </c>
      <c r="N13" s="27"/>
      <c r="O13" s="51">
        <f t="shared" si="5"/>
        <v>46.258525471443185</v>
      </c>
      <c r="P13" s="27">
        <f t="shared" si="6"/>
        <v>3.6921226698737222</v>
      </c>
      <c r="Q13" s="93">
        <f t="shared" si="7"/>
        <v>0.66232140590181687</v>
      </c>
      <c r="R13" s="156">
        <f t="shared" si="8"/>
        <v>816.81408993334617</v>
      </c>
      <c r="S13" s="156">
        <f t="shared" si="9"/>
        <v>1139.2107251511104</v>
      </c>
      <c r="T13" s="159">
        <f t="shared" si="10"/>
        <v>481119.05387336324</v>
      </c>
      <c r="U13" s="153"/>
      <c r="V13" s="153"/>
      <c r="X13" s="1">
        <v>191</v>
      </c>
      <c r="Y13" s="1">
        <v>21.1</v>
      </c>
      <c r="Z13" s="139">
        <v>0.65</v>
      </c>
      <c r="AA13" s="310">
        <v>1168</v>
      </c>
      <c r="AB13" s="310">
        <v>4887</v>
      </c>
      <c r="AC13" s="310">
        <v>741</v>
      </c>
      <c r="AD13" s="310">
        <v>1089</v>
      </c>
      <c r="AE13" s="27">
        <f t="shared" si="11"/>
        <v>0.21858774163245076</v>
      </c>
      <c r="AF13" s="27">
        <f t="shared" si="12"/>
        <v>0.12179022878751407</v>
      </c>
      <c r="AG13" s="29">
        <f t="shared" si="13"/>
        <v>1.7947888250856161</v>
      </c>
      <c r="AH13" s="29">
        <f t="shared" si="14"/>
        <v>0.66962113046128624</v>
      </c>
      <c r="AI13" s="29">
        <f t="shared" si="15"/>
        <v>4.1840753424657535</v>
      </c>
      <c r="AJ13"/>
      <c r="AK13" s="51">
        <f t="shared" si="16"/>
        <v>36.818471332075383</v>
      </c>
      <c r="AL13" s="29">
        <f t="shared" si="17"/>
        <v>4.1840753424657535</v>
      </c>
      <c r="AM13" s="58">
        <f t="shared" si="18"/>
        <v>0.66962113046128624</v>
      </c>
    </row>
    <row r="14" spans="1:39" x14ac:dyDescent="0.2">
      <c r="A14" s="313">
        <v>191</v>
      </c>
      <c r="B14" s="313">
        <v>87</v>
      </c>
      <c r="C14" s="77" t="s">
        <v>92</v>
      </c>
      <c r="D14" s="148">
        <v>21.1</v>
      </c>
      <c r="E14" s="150">
        <v>1294</v>
      </c>
      <c r="F14" s="150">
        <v>2207</v>
      </c>
      <c r="G14" s="150">
        <v>7260</v>
      </c>
      <c r="H14" s="164">
        <v>0.77300000000000002</v>
      </c>
      <c r="I14" s="25">
        <f t="shared" si="0"/>
        <v>0.22998912006951724</v>
      </c>
      <c r="J14" s="25">
        <f t="shared" si="1"/>
        <v>0.13716798123360949</v>
      </c>
      <c r="K14" s="27">
        <f t="shared" si="2"/>
        <v>1.6766968355233351</v>
      </c>
      <c r="L14" s="27">
        <f t="shared" si="3"/>
        <v>0.64166903469045666</v>
      </c>
      <c r="M14" s="27">
        <f t="shared" si="4"/>
        <v>3.289533303126416</v>
      </c>
      <c r="N14" s="27"/>
      <c r="O14" s="51">
        <f t="shared" si="5"/>
        <v>54.696562690989829</v>
      </c>
      <c r="P14" s="27">
        <f t="shared" si="6"/>
        <v>3.289533303126416</v>
      </c>
      <c r="Q14" s="93">
        <f t="shared" si="7"/>
        <v>0.64166903469045666</v>
      </c>
      <c r="R14" s="156">
        <f t="shared" si="8"/>
        <v>880.79786031145829</v>
      </c>
      <c r="S14" s="156">
        <f t="shared" si="9"/>
        <v>1139.4538943227144</v>
      </c>
      <c r="T14" s="159">
        <f t="shared" si="10"/>
        <v>618592.90005624946</v>
      </c>
      <c r="U14" s="153"/>
      <c r="V14" s="153"/>
      <c r="X14" s="1">
        <v>191</v>
      </c>
      <c r="Y14" s="1">
        <v>21.1</v>
      </c>
      <c r="Z14" s="139">
        <v>0.67500000000000004</v>
      </c>
      <c r="AA14" s="310">
        <v>1336</v>
      </c>
      <c r="AB14" s="310">
        <v>5349</v>
      </c>
      <c r="AC14" s="310">
        <v>769</v>
      </c>
      <c r="AD14" s="310">
        <v>1130</v>
      </c>
      <c r="AE14" s="27">
        <f t="shared" si="11"/>
        <v>0.22220556661847093</v>
      </c>
      <c r="AF14" s="27">
        <f t="shared" si="12"/>
        <v>0.12468791719787356</v>
      </c>
      <c r="AG14" s="29">
        <f t="shared" si="13"/>
        <v>1.7820938196107783</v>
      </c>
      <c r="AH14" s="29">
        <f t="shared" si="14"/>
        <v>0.67036436887486617</v>
      </c>
      <c r="AI14" s="29">
        <f t="shared" si="15"/>
        <v>4.0037425149700603</v>
      </c>
      <c r="AJ14"/>
      <c r="AK14" s="51">
        <f t="shared" si="16"/>
        <v>40.299161685138372</v>
      </c>
      <c r="AL14" s="29">
        <f t="shared" si="17"/>
        <v>4.0037425149700603</v>
      </c>
      <c r="AM14" s="58">
        <f t="shared" si="18"/>
        <v>0.67036436887486617</v>
      </c>
    </row>
    <row r="15" spans="1:39" x14ac:dyDescent="0.2">
      <c r="A15" s="313">
        <v>191</v>
      </c>
      <c r="B15" s="313">
        <v>87</v>
      </c>
      <c r="C15" s="77" t="s">
        <v>92</v>
      </c>
      <c r="D15" s="148">
        <v>21.1</v>
      </c>
      <c r="E15" s="150">
        <v>1402</v>
      </c>
      <c r="F15" s="150">
        <v>2930</v>
      </c>
      <c r="G15" s="150">
        <v>8580</v>
      </c>
      <c r="H15" s="164">
        <v>0.83699999999999997</v>
      </c>
      <c r="I15" s="25">
        <f t="shared" si="0"/>
        <v>0.23154237528309085</v>
      </c>
      <c r="J15" s="25">
        <f t="shared" si="1"/>
        <v>0.14317817494033971</v>
      </c>
      <c r="K15" s="27">
        <f t="shared" si="2"/>
        <v>1.6171624996587031</v>
      </c>
      <c r="L15" s="27">
        <f t="shared" si="3"/>
        <v>0.6209716816674129</v>
      </c>
      <c r="M15" s="27">
        <f t="shared" si="4"/>
        <v>2.9283276450511946</v>
      </c>
      <c r="N15" s="27"/>
      <c r="O15" s="51">
        <f t="shared" si="5"/>
        <v>64.641392271169792</v>
      </c>
      <c r="P15" s="27">
        <f t="shared" si="6"/>
        <v>2.9283276450511946</v>
      </c>
      <c r="Q15" s="93">
        <f t="shared" si="7"/>
        <v>0.6209716816674129</v>
      </c>
      <c r="R15" s="156">
        <f t="shared" si="8"/>
        <v>954.3111284054595</v>
      </c>
      <c r="S15" s="156">
        <f t="shared" si="9"/>
        <v>1140.1566647616005</v>
      </c>
      <c r="T15" s="159">
        <f t="shared" si="10"/>
        <v>794750.72318306309</v>
      </c>
      <c r="U15" s="153"/>
      <c r="V15" s="153"/>
      <c r="X15" s="1">
        <v>191</v>
      </c>
      <c r="Y15" s="1">
        <v>21.1</v>
      </c>
      <c r="Z15" s="139">
        <v>0.7</v>
      </c>
      <c r="AA15" s="310">
        <v>1529</v>
      </c>
      <c r="AB15" s="310">
        <v>5802</v>
      </c>
      <c r="AC15" s="310">
        <v>798</v>
      </c>
      <c r="AD15" s="310">
        <v>1172</v>
      </c>
      <c r="AE15" s="27">
        <f t="shared" si="11"/>
        <v>0.22405865504769035</v>
      </c>
      <c r="AF15" s="27">
        <f t="shared" si="12"/>
        <v>0.12790216421195946</v>
      </c>
      <c r="AG15" s="29">
        <f t="shared" si="13"/>
        <v>1.7517972149117067</v>
      </c>
      <c r="AH15" s="29">
        <f t="shared" si="14"/>
        <v>0.6617098283540892</v>
      </c>
      <c r="AI15" s="29">
        <f t="shared" si="15"/>
        <v>3.7946370176586002</v>
      </c>
      <c r="AJ15"/>
      <c r="AK15" s="51">
        <f t="shared" si="16"/>
        <v>43.712046381972861</v>
      </c>
      <c r="AL15" s="29">
        <f t="shared" si="17"/>
        <v>3.7946370176586002</v>
      </c>
      <c r="AM15" s="58">
        <f t="shared" si="18"/>
        <v>0.6617098283540892</v>
      </c>
    </row>
    <row r="16" spans="1:39" x14ac:dyDescent="0.2">
      <c r="A16" s="1"/>
      <c r="C16" s="118"/>
      <c r="D16" s="119"/>
      <c r="E16" s="150"/>
      <c r="F16" s="150"/>
      <c r="G16" s="150"/>
      <c r="H16" s="163"/>
      <c r="I16" s="25"/>
      <c r="J16" s="25"/>
      <c r="K16" s="27"/>
      <c r="L16" s="27"/>
      <c r="M16" s="27"/>
      <c r="N16" s="27"/>
      <c r="O16" s="51"/>
      <c r="P16" s="27"/>
      <c r="Q16" s="93"/>
      <c r="R16" s="156"/>
      <c r="T16" s="159">
        <f t="shared" si="10"/>
        <v>0</v>
      </c>
      <c r="U16" s="153"/>
      <c r="V16" s="153"/>
      <c r="X16" s="1">
        <v>191</v>
      </c>
      <c r="Y16" s="1">
        <v>21.1</v>
      </c>
      <c r="Z16" s="139">
        <v>0.72499999999999998</v>
      </c>
      <c r="AA16" s="310">
        <v>1742</v>
      </c>
      <c r="AB16" s="310">
        <v>6273</v>
      </c>
      <c r="AC16" s="310">
        <v>826</v>
      </c>
      <c r="AD16" s="310">
        <v>1214</v>
      </c>
      <c r="AE16" s="27">
        <f t="shared" si="11"/>
        <v>0.22577566892323023</v>
      </c>
      <c r="AF16" s="27">
        <f t="shared" si="12"/>
        <v>0.13111287279472109</v>
      </c>
      <c r="AG16" s="29">
        <f t="shared" si="13"/>
        <v>1.7219946761194032</v>
      </c>
      <c r="AH16" s="29">
        <f t="shared" si="14"/>
        <v>0.65293998452140911</v>
      </c>
      <c r="AI16" s="29">
        <f t="shared" si="15"/>
        <v>3.6010332950631456</v>
      </c>
      <c r="AJ16"/>
      <c r="AK16" s="51">
        <f t="shared" si="16"/>
        <v>47.260542391264352</v>
      </c>
      <c r="AL16" s="29">
        <f t="shared" si="17"/>
        <v>3.6010332950631456</v>
      </c>
      <c r="AM16" s="58">
        <f t="shared" si="18"/>
        <v>0.65293998452140911</v>
      </c>
    </row>
    <row r="17" spans="1:39" x14ac:dyDescent="0.2">
      <c r="A17" s="1"/>
      <c r="C17" s="118"/>
      <c r="D17" s="119"/>
      <c r="E17" s="150"/>
      <c r="F17" s="150"/>
      <c r="G17" s="150"/>
      <c r="H17" s="163"/>
      <c r="I17" s="25"/>
      <c r="J17" s="25"/>
      <c r="K17" s="27"/>
      <c r="L17" s="27"/>
      <c r="M17" s="27"/>
      <c r="N17" s="27"/>
      <c r="O17" s="51"/>
      <c r="P17" s="27"/>
      <c r="Q17" s="93"/>
      <c r="R17" s="156"/>
      <c r="T17" s="159">
        <f t="shared" si="10"/>
        <v>0</v>
      </c>
      <c r="U17" s="153"/>
      <c r="V17" s="153"/>
      <c r="X17" s="1">
        <v>191</v>
      </c>
      <c r="Y17" s="1">
        <v>21.1</v>
      </c>
      <c r="Z17" s="139">
        <v>0.75</v>
      </c>
      <c r="AA17" s="310">
        <v>1974</v>
      </c>
      <c r="AB17" s="310">
        <v>6761</v>
      </c>
      <c r="AC17" s="310">
        <v>855</v>
      </c>
      <c r="AD17" s="310">
        <v>1256</v>
      </c>
      <c r="AE17" s="27">
        <f t="shared" si="11"/>
        <v>0.22733739579825529</v>
      </c>
      <c r="AF17" s="27">
        <f t="shared" si="12"/>
        <v>0.13416260211787437</v>
      </c>
      <c r="AG17" s="29">
        <f t="shared" si="13"/>
        <v>1.6944915513677812</v>
      </c>
      <c r="AH17" s="29">
        <f t="shared" si="14"/>
        <v>0.64472979313163659</v>
      </c>
      <c r="AI17" s="29">
        <f t="shared" si="15"/>
        <v>3.4250253292806483</v>
      </c>
      <c r="AJ17"/>
      <c r="AK17" s="51">
        <f t="shared" si="16"/>
        <v>50.937115751209674</v>
      </c>
      <c r="AL17" s="29">
        <f t="shared" si="17"/>
        <v>3.4250253292806483</v>
      </c>
      <c r="AM17" s="58">
        <f t="shared" si="18"/>
        <v>0.64472979313163659</v>
      </c>
    </row>
    <row r="18" spans="1:39" x14ac:dyDescent="0.2">
      <c r="A18" s="311"/>
      <c r="C18" s="118"/>
      <c r="D18" s="119"/>
      <c r="E18" s="150"/>
      <c r="F18" s="150"/>
      <c r="G18" s="150"/>
      <c r="H18" s="163"/>
      <c r="I18" s="25"/>
      <c r="J18" s="25"/>
      <c r="K18" s="27"/>
      <c r="L18" s="27"/>
      <c r="M18" s="27"/>
      <c r="N18" s="27"/>
      <c r="O18" s="51"/>
      <c r="P18" s="27"/>
      <c r="Q18" s="93"/>
      <c r="R18" s="156"/>
      <c r="T18" s="159">
        <f t="shared" si="10"/>
        <v>0</v>
      </c>
      <c r="U18" s="153"/>
      <c r="V18" s="153"/>
      <c r="X18" s="1">
        <v>191</v>
      </c>
      <c r="Y18" s="1">
        <v>21.1</v>
      </c>
      <c r="Z18" s="139">
        <v>0.77500000000000002</v>
      </c>
      <c r="AA18" s="310">
        <v>2225</v>
      </c>
      <c r="AB18" s="310">
        <v>7268</v>
      </c>
      <c r="AC18" s="310">
        <v>883</v>
      </c>
      <c r="AD18" s="310">
        <v>1298</v>
      </c>
      <c r="AE18" s="27">
        <f t="shared" si="11"/>
        <v>0.22882567773002485</v>
      </c>
      <c r="AF18" s="27">
        <f t="shared" si="12"/>
        <v>0.13701218135250973</v>
      </c>
      <c r="AG18" s="29">
        <f t="shared" si="13"/>
        <v>1.6701119234157302</v>
      </c>
      <c r="AH18" s="29">
        <f t="shared" si="14"/>
        <v>0.63753032381878105</v>
      </c>
      <c r="AI18" s="29">
        <f t="shared" si="15"/>
        <v>3.2665168539325844</v>
      </c>
      <c r="AJ18"/>
      <c r="AK18" s="51">
        <f t="shared" si="16"/>
        <v>54.756834385415161</v>
      </c>
      <c r="AL18" s="29">
        <f t="shared" si="17"/>
        <v>3.2665168539325844</v>
      </c>
      <c r="AM18" s="58">
        <f t="shared" si="18"/>
        <v>0.63753032381878105</v>
      </c>
    </row>
    <row r="19" spans="1:39" x14ac:dyDescent="0.2">
      <c r="A19" s="1"/>
      <c r="C19" s="118"/>
      <c r="D19" s="119"/>
      <c r="E19" s="150"/>
      <c r="F19" s="150"/>
      <c r="G19" s="150"/>
      <c r="H19" s="163"/>
      <c r="I19" s="25"/>
      <c r="J19" s="25"/>
      <c r="K19" s="27"/>
      <c r="L19" s="27"/>
      <c r="M19" s="27"/>
      <c r="N19" s="27"/>
      <c r="O19" s="51"/>
      <c r="P19" s="27"/>
      <c r="Q19" s="93"/>
      <c r="R19" s="156"/>
      <c r="T19" s="159">
        <f t="shared" si="10"/>
        <v>0</v>
      </c>
      <c r="U19" s="153"/>
      <c r="V19" s="153"/>
      <c r="X19" s="1">
        <v>191</v>
      </c>
      <c r="Y19" s="1">
        <v>21.1</v>
      </c>
      <c r="Z19" s="139">
        <v>0.8</v>
      </c>
      <c r="AA19" s="310">
        <v>2495</v>
      </c>
      <c r="AB19" s="310">
        <v>7793</v>
      </c>
      <c r="AC19" s="310">
        <v>912</v>
      </c>
      <c r="AD19" s="310">
        <v>1340</v>
      </c>
      <c r="AE19" s="27">
        <f t="shared" si="11"/>
        <v>0.23021536353751959</v>
      </c>
      <c r="AF19" s="27">
        <f t="shared" si="12"/>
        <v>0.139639857729663</v>
      </c>
      <c r="AG19" s="29">
        <f t="shared" si="13"/>
        <v>1.6486364801603208</v>
      </c>
      <c r="AH19" s="29">
        <f t="shared" si="14"/>
        <v>0.63124063547083664</v>
      </c>
      <c r="AI19" s="29">
        <f t="shared" si="15"/>
        <v>3.123446893787575</v>
      </c>
      <c r="AJ19"/>
      <c r="AK19" s="51">
        <f t="shared" si="16"/>
        <v>58.712164332077649</v>
      </c>
      <c r="AL19" s="29">
        <f t="shared" si="17"/>
        <v>3.123446893787575</v>
      </c>
      <c r="AM19" s="58">
        <f t="shared" si="18"/>
        <v>0.63124063547083664</v>
      </c>
    </row>
    <row r="20" spans="1:39" x14ac:dyDescent="0.2">
      <c r="A20" s="1"/>
      <c r="C20" s="118"/>
      <c r="D20" s="119"/>
      <c r="E20" s="150"/>
      <c r="F20" s="150"/>
      <c r="G20" s="150"/>
      <c r="H20" s="163"/>
      <c r="I20" s="25"/>
      <c r="J20" s="25"/>
      <c r="K20" s="27"/>
      <c r="L20" s="27"/>
      <c r="M20" s="27"/>
      <c r="N20" s="27"/>
      <c r="O20" s="51"/>
      <c r="P20" s="27"/>
      <c r="Q20" s="93"/>
      <c r="R20" s="156"/>
      <c r="T20" s="159">
        <f t="shared" si="10"/>
        <v>0</v>
      </c>
      <c r="U20" s="153"/>
      <c r="V20" s="153"/>
      <c r="X20" s="1">
        <v>191</v>
      </c>
      <c r="Y20" s="1">
        <v>21.1</v>
      </c>
      <c r="Z20" s="139">
        <v>0.82499999999999996</v>
      </c>
      <c r="AA20" s="310">
        <v>2784</v>
      </c>
      <c r="AB20" s="310">
        <v>8336</v>
      </c>
      <c r="AC20" s="310">
        <v>940</v>
      </c>
      <c r="AD20" s="310">
        <v>1382</v>
      </c>
      <c r="AE20" s="27">
        <f t="shared" si="11"/>
        <v>0.23151591104941177</v>
      </c>
      <c r="AF20" s="27">
        <f t="shared" si="12"/>
        <v>0.14203597101379381</v>
      </c>
      <c r="AG20" s="29">
        <f t="shared" si="13"/>
        <v>1.6299808379310345</v>
      </c>
      <c r="AH20" s="29">
        <f t="shared" si="14"/>
        <v>0.62585800577639294</v>
      </c>
      <c r="AI20" s="29">
        <f t="shared" si="15"/>
        <v>2.9942528735632186</v>
      </c>
      <c r="AJ20"/>
      <c r="AK20" s="51">
        <f t="shared" si="16"/>
        <v>62.803105591197138</v>
      </c>
      <c r="AL20" s="29">
        <f t="shared" si="17"/>
        <v>2.9942528735632186</v>
      </c>
      <c r="AM20" s="58">
        <f t="shared" si="18"/>
        <v>0.62585800577639294</v>
      </c>
    </row>
    <row r="21" spans="1:39" x14ac:dyDescent="0.2">
      <c r="A21" s="311"/>
      <c r="B21" s="311"/>
      <c r="C21" s="118"/>
      <c r="D21" s="119"/>
      <c r="E21" s="150"/>
      <c r="F21" s="150"/>
      <c r="G21" s="150"/>
      <c r="H21" s="164"/>
      <c r="I21" s="25"/>
      <c r="J21" s="25"/>
      <c r="K21" s="27"/>
      <c r="L21" s="27"/>
      <c r="M21" s="27"/>
      <c r="N21" s="27"/>
      <c r="O21" s="51"/>
      <c r="P21" s="27"/>
      <c r="Q21" s="93"/>
      <c r="R21" s="156"/>
      <c r="T21" s="159">
        <f t="shared" si="10"/>
        <v>0</v>
      </c>
      <c r="U21" s="153"/>
      <c r="V21" s="153"/>
      <c r="X21" s="1"/>
      <c r="Y21" s="1"/>
      <c r="Z21" s="139"/>
      <c r="AA21" s="136"/>
      <c r="AB21" s="136"/>
      <c r="AC21" s="136"/>
      <c r="AD21" s="136"/>
      <c r="AE21" s="27"/>
      <c r="AF21" s="27"/>
      <c r="AH21" s="29"/>
      <c r="AI21" s="29"/>
      <c r="AJ21"/>
      <c r="AM21" s="58"/>
    </row>
    <row r="22" spans="1:39" x14ac:dyDescent="0.2">
      <c r="A22" s="312"/>
      <c r="C22" s="118"/>
      <c r="D22" s="119"/>
      <c r="E22" s="150"/>
      <c r="F22" s="150"/>
      <c r="G22" s="150"/>
      <c r="H22" s="163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9">
        <f t="shared" si="10"/>
        <v>0</v>
      </c>
      <c r="U22" s="153"/>
      <c r="V22" s="153"/>
      <c r="X22" s="1"/>
      <c r="Y22" s="1"/>
      <c r="Z22" s="17"/>
      <c r="AA22"/>
      <c r="AC22"/>
      <c r="AD22"/>
      <c r="AE22" s="27"/>
      <c r="AF22" s="27"/>
      <c r="AH22" s="29"/>
      <c r="AI22" s="29"/>
      <c r="AJ22"/>
      <c r="AM22" s="58"/>
    </row>
    <row r="23" spans="1:39" x14ac:dyDescent="0.2">
      <c r="A23" s="149">
        <v>192</v>
      </c>
      <c r="B23" s="149">
        <v>88</v>
      </c>
      <c r="C23" s="77" t="s">
        <v>92</v>
      </c>
      <c r="D23" s="148">
        <v>21.1</v>
      </c>
      <c r="E23" s="150">
        <v>698</v>
      </c>
      <c r="F23" s="150">
        <v>276</v>
      </c>
      <c r="G23" s="150">
        <v>1911</v>
      </c>
      <c r="H23" s="164">
        <v>0.41899999999999998</v>
      </c>
      <c r="I23" s="25">
        <f t="shared" si="0"/>
        <v>0.2080602257731807</v>
      </c>
      <c r="J23" s="25">
        <f t="shared" si="1"/>
        <v>0.10929393361356797</v>
      </c>
      <c r="K23" s="27">
        <f t="shared" si="2"/>
        <v>1.9036758847826087</v>
      </c>
      <c r="L23" s="27">
        <f t="shared" si="3"/>
        <v>0.6929317043731601</v>
      </c>
      <c r="M23" s="27">
        <f t="shared" si="4"/>
        <v>6.9239130434782608</v>
      </c>
      <c r="N23" s="27"/>
      <c r="O23" s="51">
        <f t="shared" si="5"/>
        <v>14.397401005851455</v>
      </c>
      <c r="P23" s="27">
        <f t="shared" si="6"/>
        <v>6.9239130434782608</v>
      </c>
      <c r="Q23" s="93">
        <f t="shared" si="7"/>
        <v>0.6929317043731601</v>
      </c>
      <c r="R23" s="156">
        <f t="shared" ref="R23:R30" si="19">E23*(PI()/30)*($D$4/2)</f>
        <v>475.11352897789641</v>
      </c>
      <c r="S23" s="156">
        <f t="shared" ref="S23:S30" si="20">R23/H23</f>
        <v>1133.9225035271991</v>
      </c>
      <c r="T23" s="159">
        <f t="shared" si="10"/>
        <v>83539.33822457536</v>
      </c>
      <c r="U23" s="153"/>
      <c r="V23" s="153"/>
      <c r="X23" s="1">
        <v>192</v>
      </c>
      <c r="Y23" s="1">
        <v>21.1</v>
      </c>
      <c r="Z23" s="139">
        <v>0.52500000000000002</v>
      </c>
      <c r="AA23" s="136">
        <v>556</v>
      </c>
      <c r="AB23" s="136">
        <v>3039</v>
      </c>
      <c r="AC23" s="136">
        <v>595</v>
      </c>
      <c r="AD23" s="136">
        <v>874</v>
      </c>
      <c r="AE23" s="27">
        <f t="shared" si="11"/>
        <v>0.21103138946895383</v>
      </c>
      <c r="AF23" s="27">
        <f t="shared" si="12"/>
        <v>0.11214856901626259</v>
      </c>
      <c r="AG23" s="29">
        <f t="shared" si="13"/>
        <v>1.881712725539568</v>
      </c>
      <c r="AH23" s="29">
        <f t="shared" si="14"/>
        <v>0.68981040752154121</v>
      </c>
      <c r="AI23" s="29">
        <f t="shared" si="15"/>
        <v>5.4658273381294968</v>
      </c>
      <c r="AJ23"/>
      <c r="AK23" s="51">
        <f t="shared" si="16"/>
        <v>22.895709919823428</v>
      </c>
      <c r="AL23" s="29">
        <f t="shared" si="17"/>
        <v>5.4658273381294968</v>
      </c>
      <c r="AM23" s="58">
        <f t="shared" si="18"/>
        <v>0.68981040752154121</v>
      </c>
    </row>
    <row r="24" spans="1:39" x14ac:dyDescent="0.2">
      <c r="A24" s="149">
        <v>192</v>
      </c>
      <c r="B24" s="149">
        <v>88</v>
      </c>
      <c r="C24" s="77" t="s">
        <v>92</v>
      </c>
      <c r="D24" s="148">
        <v>21.1</v>
      </c>
      <c r="E24" s="150">
        <v>811</v>
      </c>
      <c r="F24" s="150">
        <v>446</v>
      </c>
      <c r="G24" s="150">
        <v>2603</v>
      </c>
      <c r="H24" s="164">
        <v>0.48699999999999999</v>
      </c>
      <c r="I24" s="25">
        <f t="shared" si="0"/>
        <v>0.20992863567127476</v>
      </c>
      <c r="J24" s="25">
        <f t="shared" si="1"/>
        <v>0.11259666799204243</v>
      </c>
      <c r="K24" s="27">
        <f t="shared" si="2"/>
        <v>1.8644302661434982</v>
      </c>
      <c r="L24" s="27">
        <f t="shared" si="3"/>
        <v>0.68168678885370948</v>
      </c>
      <c r="M24" s="27">
        <f t="shared" si="4"/>
        <v>5.8363228699551568</v>
      </c>
      <c r="N24" s="27"/>
      <c r="O24" s="51">
        <f t="shared" si="5"/>
        <v>19.610902573642772</v>
      </c>
      <c r="P24" s="27">
        <f t="shared" si="6"/>
        <v>5.8363228699551568</v>
      </c>
      <c r="Q24" s="93">
        <f t="shared" si="7"/>
        <v>0.68168678885370948</v>
      </c>
      <c r="R24" s="156">
        <f t="shared" si="19"/>
        <v>552.0301891132865</v>
      </c>
      <c r="S24" s="156">
        <f t="shared" si="20"/>
        <v>1133.5322158383706</v>
      </c>
      <c r="T24" s="159">
        <f t="shared" si="10"/>
        <v>132804.02940799642</v>
      </c>
      <c r="U24" s="153"/>
      <c r="V24" s="153"/>
      <c r="X24" s="1">
        <v>192</v>
      </c>
      <c r="Y24" s="1">
        <v>21.1</v>
      </c>
      <c r="Z24" s="139">
        <v>0.55000000000000004</v>
      </c>
      <c r="AA24" s="136">
        <v>653</v>
      </c>
      <c r="AB24" s="136">
        <v>3357</v>
      </c>
      <c r="AC24" s="136">
        <v>623</v>
      </c>
      <c r="AD24" s="136">
        <v>916</v>
      </c>
      <c r="AE24" s="27">
        <f t="shared" si="11"/>
        <v>0.2122265027852612</v>
      </c>
      <c r="AF24" s="27">
        <f t="shared" si="12"/>
        <v>0.11441421970054871</v>
      </c>
      <c r="AG24" s="29">
        <f t="shared" si="13"/>
        <v>1.8548962125574273</v>
      </c>
      <c r="AH24" s="29">
        <f t="shared" si="14"/>
        <v>0.6819025500851541</v>
      </c>
      <c r="AI24" s="29">
        <f t="shared" si="15"/>
        <v>5.1408882082695255</v>
      </c>
      <c r="AJ24"/>
      <c r="AK24" s="51">
        <f t="shared" si="16"/>
        <v>25.29150977323042</v>
      </c>
      <c r="AL24" s="29">
        <f t="shared" si="17"/>
        <v>5.1408882082695255</v>
      </c>
      <c r="AM24" s="58">
        <f t="shared" si="18"/>
        <v>0.6819025500851541</v>
      </c>
    </row>
    <row r="25" spans="1:39" x14ac:dyDescent="0.2">
      <c r="A25" s="149">
        <v>192</v>
      </c>
      <c r="B25" s="149">
        <v>88</v>
      </c>
      <c r="C25" s="77" t="s">
        <v>92</v>
      </c>
      <c r="D25" s="148">
        <v>21.1</v>
      </c>
      <c r="E25" s="150">
        <v>894</v>
      </c>
      <c r="F25" s="150">
        <v>615</v>
      </c>
      <c r="G25" s="150">
        <v>3211</v>
      </c>
      <c r="H25" s="164">
        <v>0.53700000000000003</v>
      </c>
      <c r="I25" s="25">
        <f t="shared" si="0"/>
        <v>0.2131103250941927</v>
      </c>
      <c r="J25" s="25">
        <f t="shared" si="1"/>
        <v>0.11590863788402694</v>
      </c>
      <c r="K25" s="27">
        <f t="shared" si="2"/>
        <v>1.8386060692682926</v>
      </c>
      <c r="L25" s="27">
        <f t="shared" si="3"/>
        <v>0.67731988589376391</v>
      </c>
      <c r="M25" s="27">
        <f t="shared" si="4"/>
        <v>5.2211382113821134</v>
      </c>
      <c r="N25" s="27"/>
      <c r="O25" s="51">
        <f t="shared" si="5"/>
        <v>24.191551349968091</v>
      </c>
      <c r="P25" s="27">
        <f t="shared" si="6"/>
        <v>5.2211382113821134</v>
      </c>
      <c r="Q25" s="93">
        <f t="shared" si="7"/>
        <v>0.67731988589376391</v>
      </c>
      <c r="R25" s="156">
        <f t="shared" si="19"/>
        <v>608.52649700034283</v>
      </c>
      <c r="S25" s="156">
        <f t="shared" si="20"/>
        <v>1133.1964562389996</v>
      </c>
      <c r="T25" s="159">
        <f t="shared" si="10"/>
        <v>181953.51860021852</v>
      </c>
      <c r="U25" s="153"/>
      <c r="V25" s="153"/>
      <c r="X25" s="1">
        <v>192</v>
      </c>
      <c r="Y25" s="1">
        <v>21.1</v>
      </c>
      <c r="Z25" s="139">
        <v>0.57499999999999996</v>
      </c>
      <c r="AA25" s="136">
        <v>762</v>
      </c>
      <c r="AB25" s="136">
        <v>3697</v>
      </c>
      <c r="AC25" s="136">
        <v>652</v>
      </c>
      <c r="AD25" s="136">
        <v>957</v>
      </c>
      <c r="AE25" s="27">
        <f t="shared" si="11"/>
        <v>0.2141237292678313</v>
      </c>
      <c r="AF25" s="27">
        <f t="shared" si="12"/>
        <v>0.11707721979900805</v>
      </c>
      <c r="AG25" s="29">
        <f t="shared" si="13"/>
        <v>1.8289102665354331</v>
      </c>
      <c r="AH25" s="29">
        <f t="shared" si="14"/>
        <v>0.67534810950461155</v>
      </c>
      <c r="AI25" s="29">
        <f t="shared" si="15"/>
        <v>4.8517060367454068</v>
      </c>
      <c r="AJ25"/>
      <c r="AK25" s="51">
        <f t="shared" si="16"/>
        <v>27.853056786307079</v>
      </c>
      <c r="AL25" s="29">
        <f t="shared" si="17"/>
        <v>4.8517060367454068</v>
      </c>
      <c r="AM25" s="58">
        <f t="shared" si="18"/>
        <v>0.67534810950461155</v>
      </c>
    </row>
    <row r="26" spans="1:39" x14ac:dyDescent="0.2">
      <c r="A26" s="149">
        <v>192</v>
      </c>
      <c r="B26" s="149">
        <v>88</v>
      </c>
      <c r="C26" s="77" t="s">
        <v>92</v>
      </c>
      <c r="D26" s="148">
        <v>21.1</v>
      </c>
      <c r="E26" s="150">
        <v>1000</v>
      </c>
      <c r="F26" s="150">
        <v>882</v>
      </c>
      <c r="G26" s="150">
        <v>4072</v>
      </c>
      <c r="H26" s="164">
        <v>0.60099999999999998</v>
      </c>
      <c r="I26" s="25">
        <f t="shared" si="0"/>
        <v>0.21599663877315217</v>
      </c>
      <c r="J26" s="25">
        <f t="shared" si="1"/>
        <v>0.1187741217852208</v>
      </c>
      <c r="K26" s="27">
        <f t="shared" si="2"/>
        <v>1.8185496598639459</v>
      </c>
      <c r="L26" s="27">
        <f t="shared" si="3"/>
        <v>0.67445278577101753</v>
      </c>
      <c r="M26" s="27">
        <f t="shared" si="4"/>
        <v>4.616780045351474</v>
      </c>
      <c r="N26" s="27"/>
      <c r="O26" s="51">
        <f t="shared" si="5"/>
        <v>30.678292462494571</v>
      </c>
      <c r="P26" s="27">
        <f t="shared" si="6"/>
        <v>4.616780045351474</v>
      </c>
      <c r="Q26" s="93">
        <f t="shared" si="7"/>
        <v>0.67445278577101753</v>
      </c>
      <c r="R26" s="156">
        <f t="shared" si="19"/>
        <v>680.67840827778844</v>
      </c>
      <c r="S26" s="156">
        <f t="shared" si="20"/>
        <v>1132.5763864855048</v>
      </c>
      <c r="T26" s="159">
        <f t="shared" si="10"/>
        <v>259843.37830316171</v>
      </c>
      <c r="U26" s="153"/>
      <c r="V26" s="153"/>
      <c r="X26" s="1">
        <v>192</v>
      </c>
      <c r="Y26" s="1">
        <v>21.1</v>
      </c>
      <c r="Z26" s="139">
        <v>0.6</v>
      </c>
      <c r="AA26" s="136">
        <v>885</v>
      </c>
      <c r="AB26" s="136">
        <v>4057</v>
      </c>
      <c r="AC26" s="136">
        <v>680</v>
      </c>
      <c r="AD26" s="136">
        <v>999</v>
      </c>
      <c r="AE26" s="27">
        <f t="shared" si="11"/>
        <v>0.21563202176678645</v>
      </c>
      <c r="AF26" s="27">
        <f t="shared" si="12"/>
        <v>0.11953636600518909</v>
      </c>
      <c r="AG26" s="29">
        <f t="shared" si="13"/>
        <v>1.8039031047457628</v>
      </c>
      <c r="AH26" s="29">
        <f t="shared" si="14"/>
        <v>0.66845584453439189</v>
      </c>
      <c r="AI26" s="29">
        <f t="shared" si="15"/>
        <v>4.5841807909604517</v>
      </c>
      <c r="AJ26"/>
      <c r="AK26" s="51">
        <f t="shared" si="16"/>
        <v>30.56528303544707</v>
      </c>
      <c r="AL26" s="29">
        <f t="shared" si="17"/>
        <v>4.5841807909604517</v>
      </c>
      <c r="AM26" s="58">
        <f t="shared" si="18"/>
        <v>0.66845584453439189</v>
      </c>
    </row>
    <row r="27" spans="1:39" x14ac:dyDescent="0.2">
      <c r="A27" s="149">
        <v>192</v>
      </c>
      <c r="B27" s="149">
        <v>88</v>
      </c>
      <c r="C27" s="77" t="s">
        <v>92</v>
      </c>
      <c r="D27" s="148">
        <v>21.1</v>
      </c>
      <c r="E27" s="150">
        <v>1094</v>
      </c>
      <c r="F27" s="150">
        <v>1187</v>
      </c>
      <c r="G27" s="150">
        <v>4911</v>
      </c>
      <c r="H27" s="164">
        <v>0.65700000000000003</v>
      </c>
      <c r="I27" s="25">
        <f t="shared" si="0"/>
        <v>0.21765793961169425</v>
      </c>
      <c r="J27" s="25">
        <f t="shared" si="1"/>
        <v>0.12208210128062162</v>
      </c>
      <c r="K27" s="27">
        <f t="shared" si="2"/>
        <v>1.7828816618365628</v>
      </c>
      <c r="L27" s="27">
        <f t="shared" si="3"/>
        <v>0.66376242876553548</v>
      </c>
      <c r="M27" s="27">
        <f t="shared" si="4"/>
        <v>4.1373209772535802</v>
      </c>
      <c r="N27" s="27"/>
      <c r="O27" s="51">
        <f t="shared" si="5"/>
        <v>36.999286415351385</v>
      </c>
      <c r="P27" s="27">
        <f t="shared" si="6"/>
        <v>4.1373209772535802</v>
      </c>
      <c r="Q27" s="93">
        <f t="shared" si="7"/>
        <v>0.66376242876553548</v>
      </c>
      <c r="R27" s="156">
        <f t="shared" si="19"/>
        <v>744.66217865590056</v>
      </c>
      <c r="S27" s="156">
        <f t="shared" si="20"/>
        <v>1133.4279736010662</v>
      </c>
      <c r="T27" s="159">
        <f t="shared" si="10"/>
        <v>344155.64797196095</v>
      </c>
      <c r="U27" s="153"/>
      <c r="V27" s="153"/>
      <c r="X27" s="1">
        <v>192</v>
      </c>
      <c r="Y27" s="1">
        <v>21.1</v>
      </c>
      <c r="Z27" s="139">
        <v>0.625</v>
      </c>
      <c r="AA27" s="136">
        <v>1003</v>
      </c>
      <c r="AB27" s="136">
        <v>4429</v>
      </c>
      <c r="AC27" s="136">
        <v>708</v>
      </c>
      <c r="AD27" s="136">
        <v>1041</v>
      </c>
      <c r="AE27" s="27">
        <f t="shared" si="11"/>
        <v>0.2167920963075271</v>
      </c>
      <c r="AF27" s="27">
        <f t="shared" si="12"/>
        <v>0.11972972563151073</v>
      </c>
      <c r="AG27" s="29">
        <f t="shared" si="13"/>
        <v>1.8106789701894321</v>
      </c>
      <c r="AH27" s="29">
        <f t="shared" si="14"/>
        <v>0.67276915435183882</v>
      </c>
      <c r="AI27" s="29">
        <f t="shared" si="15"/>
        <v>4.4157527417746758</v>
      </c>
      <c r="AJ27"/>
      <c r="AK27" s="51">
        <f t="shared" si="16"/>
        <v>33.367916826225063</v>
      </c>
      <c r="AL27" s="29">
        <f t="shared" si="17"/>
        <v>4.4157527417746758</v>
      </c>
      <c r="AM27" s="58">
        <f t="shared" si="18"/>
        <v>0.67276915435183882</v>
      </c>
    </row>
    <row r="28" spans="1:39" x14ac:dyDescent="0.2">
      <c r="A28" s="149">
        <v>192</v>
      </c>
      <c r="B28" s="149">
        <v>88</v>
      </c>
      <c r="C28" s="77" t="s">
        <v>92</v>
      </c>
      <c r="D28" s="148">
        <v>21.1</v>
      </c>
      <c r="E28" s="150">
        <v>1201</v>
      </c>
      <c r="F28" s="150">
        <v>1675</v>
      </c>
      <c r="G28" s="150">
        <v>6125</v>
      </c>
      <c r="H28" s="164">
        <v>0.72099999999999997</v>
      </c>
      <c r="I28" s="25">
        <f t="shared" si="0"/>
        <v>0.22524714853912983</v>
      </c>
      <c r="J28" s="25">
        <f t="shared" si="1"/>
        <v>0.13020840888617688</v>
      </c>
      <c r="K28" s="27">
        <f t="shared" si="2"/>
        <v>1.7298970970149257</v>
      </c>
      <c r="L28" s="27">
        <f t="shared" si="3"/>
        <v>0.65516820347231053</v>
      </c>
      <c r="M28" s="27">
        <f t="shared" si="4"/>
        <v>3.6567164179104479</v>
      </c>
      <c r="N28" s="27"/>
      <c r="O28" s="51">
        <f t="shared" si="5"/>
        <v>46.145516044395691</v>
      </c>
      <c r="P28" s="27">
        <f t="shared" si="6"/>
        <v>3.6567164179104479</v>
      </c>
      <c r="Q28" s="93">
        <f t="shared" si="7"/>
        <v>0.65516820347231053</v>
      </c>
      <c r="R28" s="156">
        <f t="shared" si="19"/>
        <v>817.49476834162397</v>
      </c>
      <c r="S28" s="156">
        <f t="shared" si="20"/>
        <v>1133.8346301548183</v>
      </c>
      <c r="T28" s="159">
        <f t="shared" si="10"/>
        <v>479357.07267651771</v>
      </c>
      <c r="U28" s="153"/>
      <c r="V28" s="153"/>
      <c r="X28" s="1">
        <v>192</v>
      </c>
      <c r="Y28" s="1">
        <v>21.1</v>
      </c>
      <c r="Z28" s="139">
        <v>0.65</v>
      </c>
      <c r="AA28" s="136">
        <v>1156</v>
      </c>
      <c r="AB28" s="136">
        <v>4831</v>
      </c>
      <c r="AC28" s="136">
        <v>737</v>
      </c>
      <c r="AD28" s="136">
        <v>1082</v>
      </c>
      <c r="AE28" s="27">
        <f t="shared" si="11"/>
        <v>0.21888789237920719</v>
      </c>
      <c r="AF28" s="27">
        <f t="shared" si="12"/>
        <v>0.12289360795166025</v>
      </c>
      <c r="AG28" s="29">
        <f t="shared" si="13"/>
        <v>1.7811169842560561</v>
      </c>
      <c r="AH28" s="29">
        <f t="shared" si="14"/>
        <v>0.66497635963400692</v>
      </c>
      <c r="AI28" s="29">
        <f t="shared" si="15"/>
        <v>4.179065743944637</v>
      </c>
      <c r="AJ28"/>
      <c r="AK28" s="51">
        <f t="shared" si="16"/>
        <v>36.396569471098054</v>
      </c>
      <c r="AL28" s="29">
        <f t="shared" si="17"/>
        <v>4.179065743944637</v>
      </c>
      <c r="AM28" s="58">
        <f t="shared" si="18"/>
        <v>0.66497635963400692</v>
      </c>
    </row>
    <row r="29" spans="1:39" x14ac:dyDescent="0.2">
      <c r="A29" s="149">
        <v>192</v>
      </c>
      <c r="B29" s="149">
        <v>88</v>
      </c>
      <c r="C29" s="77" t="s">
        <v>92</v>
      </c>
      <c r="D29" s="148">
        <v>21.1</v>
      </c>
      <c r="E29" s="150">
        <v>1294</v>
      </c>
      <c r="F29" s="150">
        <v>2200</v>
      </c>
      <c r="G29" s="150">
        <v>7220</v>
      </c>
      <c r="H29" s="164">
        <v>0.77700000000000002</v>
      </c>
      <c r="I29" s="25">
        <f t="shared" si="0"/>
        <v>0.22872196238318376</v>
      </c>
      <c r="J29" s="25">
        <f t="shared" si="1"/>
        <v>0.13673292193653869</v>
      </c>
      <c r="K29" s="27">
        <f t="shared" si="2"/>
        <v>1.6727643872727271</v>
      </c>
      <c r="L29" s="27">
        <f t="shared" si="3"/>
        <v>0.63839812013847985</v>
      </c>
      <c r="M29" s="27">
        <f t="shared" si="4"/>
        <v>3.2818181818181817</v>
      </c>
      <c r="N29" s="27"/>
      <c r="O29" s="51">
        <f t="shared" si="5"/>
        <v>54.395204218863164</v>
      </c>
      <c r="P29" s="27">
        <f t="shared" si="6"/>
        <v>3.2818181818181817</v>
      </c>
      <c r="Q29" s="93">
        <f t="shared" si="7"/>
        <v>0.63839812013847985</v>
      </c>
      <c r="R29" s="156">
        <f t="shared" si="19"/>
        <v>880.79786031145829</v>
      </c>
      <c r="S29" s="156">
        <f t="shared" si="20"/>
        <v>1133.5879798088265</v>
      </c>
      <c r="T29" s="159">
        <f t="shared" si="10"/>
        <v>613487.61030684249</v>
      </c>
      <c r="U29" s="153"/>
      <c r="V29" s="153"/>
      <c r="X29" s="1">
        <v>192</v>
      </c>
      <c r="Y29" s="1">
        <v>21.1</v>
      </c>
      <c r="Z29" s="139">
        <v>0.67500000000000004</v>
      </c>
      <c r="AA29" s="136">
        <v>1305</v>
      </c>
      <c r="AB29" s="136">
        <v>5255</v>
      </c>
      <c r="AC29" s="136">
        <v>765</v>
      </c>
      <c r="AD29" s="136">
        <v>1124</v>
      </c>
      <c r="AE29" s="27">
        <f t="shared" si="11"/>
        <v>0.22063749672551394</v>
      </c>
      <c r="AF29" s="27">
        <f t="shared" si="12"/>
        <v>0.12375558879946368</v>
      </c>
      <c r="AG29" s="29">
        <f t="shared" si="13"/>
        <v>1.7828487494252876</v>
      </c>
      <c r="AH29" s="29">
        <f t="shared" si="14"/>
        <v>0.66827782864307472</v>
      </c>
      <c r="AI29" s="29">
        <f t="shared" si="15"/>
        <v>4.0268199233716473</v>
      </c>
      <c r="AJ29"/>
      <c r="AK29" s="51">
        <f t="shared" si="16"/>
        <v>39.59096927564071</v>
      </c>
      <c r="AL29" s="29">
        <f t="shared" si="17"/>
        <v>4.0268199233716473</v>
      </c>
      <c r="AM29" s="58">
        <f t="shared" si="18"/>
        <v>0.66827782864307472</v>
      </c>
    </row>
    <row r="30" spans="1:39" x14ac:dyDescent="0.2">
      <c r="A30" s="149">
        <v>192</v>
      </c>
      <c r="B30" s="149">
        <v>88</v>
      </c>
      <c r="C30" s="77" t="s">
        <v>92</v>
      </c>
      <c r="D30" s="148">
        <v>21.1</v>
      </c>
      <c r="E30" s="150">
        <v>1399</v>
      </c>
      <c r="F30" s="150">
        <v>2988</v>
      </c>
      <c r="G30" s="150">
        <v>8585</v>
      </c>
      <c r="H30" s="164">
        <v>0.84</v>
      </c>
      <c r="I30" s="25">
        <f t="shared" si="0"/>
        <v>0.23267198454931484</v>
      </c>
      <c r="J30" s="25">
        <f t="shared" si="1"/>
        <v>0.14695375659557472</v>
      </c>
      <c r="K30" s="27">
        <f t="shared" si="2"/>
        <v>1.5833006922690767</v>
      </c>
      <c r="L30" s="27">
        <f t="shared" si="3"/>
        <v>0.60945036301591382</v>
      </c>
      <c r="M30" s="27">
        <f t="shared" si="4"/>
        <v>2.8731593038821956</v>
      </c>
      <c r="N30" s="27"/>
      <c r="O30" s="51">
        <f t="shared" si="5"/>
        <v>64.679062080185631</v>
      </c>
      <c r="P30" s="27">
        <f t="shared" si="6"/>
        <v>2.8731593038821956</v>
      </c>
      <c r="Q30" s="93">
        <f t="shared" si="7"/>
        <v>0.60945036301591382</v>
      </c>
      <c r="R30" s="156">
        <f t="shared" si="19"/>
        <v>952.2690931806261</v>
      </c>
      <c r="S30" s="156">
        <f t="shared" si="20"/>
        <v>1133.6536823578883</v>
      </c>
      <c r="T30" s="159">
        <f t="shared" si="10"/>
        <v>795445.53655482933</v>
      </c>
      <c r="U30" s="153"/>
      <c r="V30" s="153"/>
      <c r="X30" s="1">
        <v>192</v>
      </c>
      <c r="Y30" s="1">
        <v>21.1</v>
      </c>
      <c r="Z30" s="139">
        <v>0.7</v>
      </c>
      <c r="AA30" s="136">
        <v>1497</v>
      </c>
      <c r="AB30" s="136">
        <v>5699</v>
      </c>
      <c r="AC30" s="136">
        <v>793</v>
      </c>
      <c r="AD30" s="136">
        <v>1165</v>
      </c>
      <c r="AE30" s="27">
        <f t="shared" si="11"/>
        <v>0.22273375043361837</v>
      </c>
      <c r="AF30" s="27">
        <f t="shared" si="12"/>
        <v>0.12749620767992118</v>
      </c>
      <c r="AG30" s="29">
        <f t="shared" si="13"/>
        <v>1.7469833376753507</v>
      </c>
      <c r="AH30" s="29">
        <f t="shared" si="14"/>
        <v>0.65793754363668755</v>
      </c>
      <c r="AI30" s="29">
        <f t="shared" si="15"/>
        <v>3.8069472277889114</v>
      </c>
      <c r="AJ30"/>
      <c r="AK30" s="51">
        <f t="shared" si="16"/>
        <v>42.936048316246698</v>
      </c>
      <c r="AL30" s="29">
        <f t="shared" si="17"/>
        <v>3.8069472277889114</v>
      </c>
      <c r="AM30" s="58">
        <f t="shared" si="18"/>
        <v>0.65793754363668755</v>
      </c>
    </row>
    <row r="31" spans="1:39" x14ac:dyDescent="0.2">
      <c r="A31" s="1"/>
      <c r="C31" s="118"/>
      <c r="D31" s="119"/>
      <c r="E31" s="150"/>
      <c r="F31" s="150"/>
      <c r="G31" s="150"/>
      <c r="H31" s="163"/>
      <c r="I31" s="25"/>
      <c r="J31" s="25"/>
      <c r="K31" s="27"/>
      <c r="L31" s="27"/>
      <c r="M31" s="27"/>
      <c r="N31" s="27"/>
      <c r="O31" s="51"/>
      <c r="P31" s="27"/>
      <c r="Q31" s="93"/>
      <c r="R31" s="156"/>
      <c r="T31" s="159">
        <f t="shared" si="10"/>
        <v>0</v>
      </c>
      <c r="U31" s="153"/>
      <c r="V31" s="153"/>
      <c r="X31" s="1">
        <v>192</v>
      </c>
      <c r="Y31" s="1">
        <v>21.1</v>
      </c>
      <c r="Z31" s="139">
        <v>0.72499999999999998</v>
      </c>
      <c r="AA31" s="136">
        <v>1711</v>
      </c>
      <c r="AB31" s="136">
        <v>6164</v>
      </c>
      <c r="AC31" s="136">
        <v>822</v>
      </c>
      <c r="AD31" s="136">
        <v>1207</v>
      </c>
      <c r="AE31" s="27">
        <f t="shared" si="11"/>
        <v>0.2244333094139962</v>
      </c>
      <c r="AF31" s="27">
        <f t="shared" si="12"/>
        <v>0.13103322862318456</v>
      </c>
      <c r="AG31" s="29">
        <f t="shared" si="13"/>
        <v>1.7127969124488607</v>
      </c>
      <c r="AH31" s="29">
        <f t="shared" si="14"/>
        <v>0.64751885560160849</v>
      </c>
      <c r="AI31" s="29">
        <f t="shared" si="15"/>
        <v>3.6025715955581532</v>
      </c>
      <c r="AJ31"/>
      <c r="AK31" s="51">
        <f t="shared" si="16"/>
        <v>46.439340554719188</v>
      </c>
      <c r="AL31" s="29">
        <f t="shared" si="17"/>
        <v>3.6025715955581532</v>
      </c>
      <c r="AM31" s="58">
        <f t="shared" si="18"/>
        <v>0.64751885560160849</v>
      </c>
    </row>
    <row r="32" spans="1:39" x14ac:dyDescent="0.2">
      <c r="A32" s="1"/>
      <c r="C32" s="118"/>
      <c r="D32" s="119"/>
      <c r="E32" s="150"/>
      <c r="F32" s="150"/>
      <c r="G32" s="150"/>
      <c r="H32" s="163"/>
      <c r="I32" s="25"/>
      <c r="J32" s="25"/>
      <c r="K32" s="27"/>
      <c r="L32" s="27"/>
      <c r="M32" s="27"/>
      <c r="N32" s="27"/>
      <c r="O32" s="51"/>
      <c r="P32" s="27"/>
      <c r="Q32" s="93"/>
      <c r="R32" s="156"/>
      <c r="T32" s="159">
        <f t="shared" si="10"/>
        <v>0</v>
      </c>
      <c r="U32" s="153"/>
      <c r="V32" s="153"/>
      <c r="X32" s="1">
        <v>192</v>
      </c>
      <c r="Y32" s="1">
        <v>21.1</v>
      </c>
      <c r="Z32" s="139">
        <v>0.75</v>
      </c>
      <c r="AA32" s="136">
        <v>1946</v>
      </c>
      <c r="AB32" s="136">
        <v>6652</v>
      </c>
      <c r="AC32" s="136">
        <v>850</v>
      </c>
      <c r="AD32" s="136">
        <v>1249</v>
      </c>
      <c r="AE32" s="27">
        <f t="shared" si="11"/>
        <v>0.2261864515779711</v>
      </c>
      <c r="AF32" s="27">
        <f t="shared" si="12"/>
        <v>0.1344958127272976</v>
      </c>
      <c r="AG32" s="29">
        <f t="shared" si="13"/>
        <v>1.6817360108941424</v>
      </c>
      <c r="AH32" s="29">
        <f t="shared" si="14"/>
        <v>0.63825468132804875</v>
      </c>
      <c r="AI32" s="29">
        <f t="shared" si="15"/>
        <v>3.4182939362795479</v>
      </c>
      <c r="AJ32"/>
      <c r="AK32" s="51">
        <f t="shared" si="16"/>
        <v>50.11591391466451</v>
      </c>
      <c r="AL32" s="29">
        <f t="shared" si="17"/>
        <v>3.4182939362795479</v>
      </c>
      <c r="AM32" s="58">
        <f t="shared" si="18"/>
        <v>0.63825468132804875</v>
      </c>
    </row>
    <row r="33" spans="1:39" x14ac:dyDescent="0.2">
      <c r="A33" s="1"/>
      <c r="C33" s="118"/>
      <c r="D33" s="119"/>
      <c r="E33" s="150"/>
      <c r="F33" s="150"/>
      <c r="G33" s="150"/>
      <c r="H33" s="163"/>
      <c r="I33" s="25"/>
      <c r="J33" s="25"/>
      <c r="K33" s="27"/>
      <c r="L33" s="27"/>
      <c r="M33" s="27"/>
      <c r="N33" s="27"/>
      <c r="O33" s="51"/>
      <c r="P33" s="27"/>
      <c r="Q33" s="93"/>
      <c r="R33" s="156"/>
      <c r="T33" s="159">
        <f t="shared" si="10"/>
        <v>0</v>
      </c>
      <c r="U33" s="153"/>
      <c r="V33" s="153"/>
      <c r="X33" s="1">
        <v>192</v>
      </c>
      <c r="Y33" s="1">
        <v>21.1</v>
      </c>
      <c r="Z33" s="139">
        <v>0.77500000000000002</v>
      </c>
      <c r="AA33" s="136">
        <v>2202</v>
      </c>
      <c r="AB33" s="136">
        <v>7161</v>
      </c>
      <c r="AC33" s="136">
        <v>878</v>
      </c>
      <c r="AD33" s="136">
        <v>1290</v>
      </c>
      <c r="AE33" s="27">
        <f t="shared" si="11"/>
        <v>0.22826192566235828</v>
      </c>
      <c r="AF33" s="27">
        <f t="shared" si="12"/>
        <v>0.13813426670166828</v>
      </c>
      <c r="AG33" s="29">
        <f t="shared" si="13"/>
        <v>1.6524641648501364</v>
      </c>
      <c r="AH33" s="29">
        <f t="shared" si="14"/>
        <v>0.63001614637883385</v>
      </c>
      <c r="AI33" s="29">
        <f t="shared" si="15"/>
        <v>3.2520435967302452</v>
      </c>
      <c r="AJ33"/>
      <c r="AK33" s="51">
        <f t="shared" si="16"/>
        <v>53.950700472476335</v>
      </c>
      <c r="AL33" s="29">
        <f t="shared" si="17"/>
        <v>3.2520435967302452</v>
      </c>
      <c r="AM33" s="58">
        <f t="shared" si="18"/>
        <v>0.63001614637883385</v>
      </c>
    </row>
    <row r="34" spans="1:39" x14ac:dyDescent="0.2">
      <c r="A34" s="1"/>
      <c r="C34" s="118"/>
      <c r="D34" s="119"/>
      <c r="E34" s="150"/>
      <c r="F34" s="150"/>
      <c r="G34" s="150"/>
      <c r="H34" s="163"/>
      <c r="I34" s="25"/>
      <c r="J34" s="25"/>
      <c r="K34" s="27"/>
      <c r="L34" s="27"/>
      <c r="M34" s="27"/>
      <c r="N34" s="27"/>
      <c r="O34" s="51"/>
      <c r="P34" s="27"/>
      <c r="Q34" s="93"/>
      <c r="R34" s="156"/>
      <c r="T34" s="159">
        <f t="shared" si="10"/>
        <v>0</v>
      </c>
      <c r="U34" s="153"/>
      <c r="V34" s="153"/>
      <c r="X34" s="1">
        <v>192</v>
      </c>
      <c r="Y34" s="1">
        <v>21.1</v>
      </c>
      <c r="Z34" s="139">
        <v>0.8</v>
      </c>
      <c r="AA34" s="136">
        <v>2480</v>
      </c>
      <c r="AB34" s="136">
        <v>7693</v>
      </c>
      <c r="AC34" s="136">
        <v>907</v>
      </c>
      <c r="AD34" s="136">
        <v>1332</v>
      </c>
      <c r="AE34" s="27">
        <f t="shared" si="11"/>
        <v>0.22999929583231127</v>
      </c>
      <c r="AF34" s="27">
        <f t="shared" si="12"/>
        <v>0.14131629709935487</v>
      </c>
      <c r="AG34" s="29">
        <f t="shared" si="13"/>
        <v>1.6275496920967742</v>
      </c>
      <c r="AH34" s="29">
        <f t="shared" si="14"/>
        <v>0.62287428520770272</v>
      </c>
      <c r="AI34" s="29">
        <f t="shared" si="15"/>
        <v>3.1020161290322581</v>
      </c>
      <c r="AJ34"/>
      <c r="AK34" s="51">
        <f t="shared" si="16"/>
        <v>57.958768151760985</v>
      </c>
      <c r="AL34" s="29">
        <f t="shared" si="17"/>
        <v>3.1020161290322581</v>
      </c>
      <c r="AM34" s="58">
        <f t="shared" si="18"/>
        <v>0.62287428520770272</v>
      </c>
    </row>
    <row r="35" spans="1:39" x14ac:dyDescent="0.2">
      <c r="A35" s="1"/>
      <c r="C35" s="118"/>
      <c r="D35" s="119"/>
      <c r="E35" s="150"/>
      <c r="F35" s="150"/>
      <c r="G35" s="150"/>
      <c r="H35" s="163"/>
      <c r="I35" s="25"/>
      <c r="J35" s="25"/>
      <c r="K35" s="27"/>
      <c r="L35" s="27"/>
      <c r="M35" s="27"/>
      <c r="N35" s="27"/>
      <c r="O35" s="51"/>
      <c r="P35" s="27"/>
      <c r="Q35" s="93"/>
      <c r="R35" s="156"/>
      <c r="T35" s="159">
        <f t="shared" si="10"/>
        <v>0</v>
      </c>
      <c r="U35" s="153"/>
      <c r="V35" s="153"/>
      <c r="X35" s="1">
        <v>192</v>
      </c>
      <c r="Y35" s="1">
        <v>21.1</v>
      </c>
      <c r="Z35" s="139">
        <v>0.82499999999999996</v>
      </c>
      <c r="AA35" s="136">
        <v>2779</v>
      </c>
      <c r="AB35" s="136">
        <v>8247</v>
      </c>
      <c r="AC35" s="136">
        <v>935</v>
      </c>
      <c r="AD35" s="136">
        <v>1373</v>
      </c>
      <c r="AE35" s="27">
        <f t="shared" si="11"/>
        <v>0.2320567169403597</v>
      </c>
      <c r="AF35" s="27">
        <f t="shared" si="12"/>
        <v>0.14458730999278682</v>
      </c>
      <c r="AG35" s="29">
        <f t="shared" si="13"/>
        <v>1.6049590863260168</v>
      </c>
      <c r="AH35" s="29">
        <f t="shared" si="14"/>
        <v>0.61696983227836977</v>
      </c>
      <c r="AI35" s="29">
        <f t="shared" si="15"/>
        <v>2.9676142497301186</v>
      </c>
      <c r="AJ35"/>
      <c r="AK35" s="51">
        <f t="shared" si="16"/>
        <v>62.132582990715306</v>
      </c>
      <c r="AL35" s="29">
        <f t="shared" si="17"/>
        <v>2.9676142497301186</v>
      </c>
      <c r="AM35" s="58">
        <f t="shared" si="18"/>
        <v>0.61696983227836977</v>
      </c>
    </row>
    <row r="36" spans="1:39" x14ac:dyDescent="0.2">
      <c r="A36" s="312"/>
      <c r="C36" s="118"/>
      <c r="D36" s="119"/>
      <c r="E36" s="150"/>
      <c r="F36" s="150"/>
      <c r="G36" s="150"/>
      <c r="H36" s="163"/>
      <c r="I36" s="25"/>
      <c r="J36" s="25"/>
      <c r="K36" s="27"/>
      <c r="L36" s="27"/>
      <c r="M36" s="27"/>
      <c r="N36" s="27"/>
      <c r="O36" s="51"/>
      <c r="P36" s="27"/>
      <c r="Q36" s="93"/>
      <c r="R36" s="156"/>
      <c r="T36" s="159">
        <f t="shared" si="10"/>
        <v>0</v>
      </c>
      <c r="U36" s="153"/>
      <c r="V36" s="153"/>
      <c r="X36" s="1"/>
      <c r="Y36" s="1"/>
      <c r="Z36" s="17"/>
      <c r="AA36"/>
      <c r="AC36"/>
      <c r="AD36"/>
      <c r="AE36" s="27"/>
      <c r="AF36" s="27"/>
      <c r="AH36" s="29"/>
      <c r="AI36" s="29"/>
      <c r="AJ36"/>
      <c r="AM36" s="58"/>
    </row>
    <row r="37" spans="1:39" x14ac:dyDescent="0.2">
      <c r="A37" s="1"/>
      <c r="C37" s="118"/>
      <c r="D37" s="119"/>
      <c r="E37" s="150"/>
      <c r="F37" s="150"/>
      <c r="G37" s="150"/>
      <c r="H37" s="163"/>
      <c r="I37" s="25"/>
      <c r="J37" s="25"/>
      <c r="K37" s="27"/>
      <c r="L37" s="27"/>
      <c r="M37" s="27"/>
      <c r="N37" s="27"/>
      <c r="O37" s="51"/>
      <c r="P37" s="27"/>
      <c r="Q37" s="93"/>
      <c r="R37" s="156"/>
      <c r="T37" s="159">
        <f t="shared" si="10"/>
        <v>0</v>
      </c>
      <c r="U37" s="153"/>
      <c r="V37" s="153"/>
      <c r="X37" s="1"/>
      <c r="Y37" s="1"/>
      <c r="Z37" s="17"/>
      <c r="AA37"/>
      <c r="AC37"/>
      <c r="AD37"/>
      <c r="AE37" s="27"/>
      <c r="AF37" s="27"/>
      <c r="AH37" s="29"/>
      <c r="AI37" s="29"/>
      <c r="AJ37"/>
      <c r="AM37" s="58"/>
    </row>
    <row r="38" spans="1:39" x14ac:dyDescent="0.2">
      <c r="A38" s="149">
        <v>193</v>
      </c>
      <c r="B38" s="149">
        <v>104</v>
      </c>
      <c r="C38" s="77" t="s">
        <v>92</v>
      </c>
      <c r="D38" s="148">
        <v>21.1</v>
      </c>
      <c r="E38" s="150">
        <v>702</v>
      </c>
      <c r="F38" s="150">
        <v>288</v>
      </c>
      <c r="G38" s="150">
        <v>2009</v>
      </c>
      <c r="H38" s="164">
        <v>0.42</v>
      </c>
      <c r="I38" s="25">
        <f t="shared" si="0"/>
        <v>0.21624443315069791</v>
      </c>
      <c r="J38" s="25">
        <f t="shared" si="1"/>
        <v>0.11210742934067275</v>
      </c>
      <c r="K38" s="27">
        <f t="shared" si="2"/>
        <v>1.9289036812499998</v>
      </c>
      <c r="L38" s="27">
        <f t="shared" si="3"/>
        <v>0.71579045254908669</v>
      </c>
      <c r="M38" s="27">
        <f t="shared" si="4"/>
        <v>6.9756944444444446</v>
      </c>
      <c r="N38" s="27"/>
      <c r="O38" s="51">
        <f t="shared" si="5"/>
        <v>15.135729262561787</v>
      </c>
      <c r="P38" s="27">
        <f t="shared" si="6"/>
        <v>6.9756944444444446</v>
      </c>
      <c r="Q38" s="93">
        <f t="shared" si="7"/>
        <v>0.71579045254908669</v>
      </c>
      <c r="R38" s="156">
        <f t="shared" ref="R38:R45" si="21">E38*(PI()/30)*($D$4/2)</f>
        <v>477.83624261100755</v>
      </c>
      <c r="S38" s="156">
        <f t="shared" ref="S38:S45" si="22">R38/H38</f>
        <v>1137.7053395500179</v>
      </c>
      <c r="T38" s="159">
        <f t="shared" si="10"/>
        <v>90047.136151018174</v>
      </c>
      <c r="U38" s="153"/>
      <c r="V38" s="153"/>
      <c r="X38" s="1">
        <v>193</v>
      </c>
      <c r="Y38" s="1">
        <v>21.1</v>
      </c>
      <c r="Z38" s="139">
        <v>0.52500000000000002</v>
      </c>
      <c r="AA38" s="136">
        <v>563</v>
      </c>
      <c r="AB38" s="136">
        <v>3076</v>
      </c>
      <c r="AC38" s="136">
        <v>598</v>
      </c>
      <c r="AD38" s="136">
        <v>878</v>
      </c>
      <c r="AE38" s="27">
        <f t="shared" si="11"/>
        <v>0.21165889423841264</v>
      </c>
      <c r="AF38" s="27">
        <f t="shared" si="12"/>
        <v>0.11201549178999463</v>
      </c>
      <c r="AG38" s="29">
        <f t="shared" si="13"/>
        <v>1.8895501939609238</v>
      </c>
      <c r="AH38" s="29">
        <f t="shared" si="14"/>
        <v>0.69371260492757492</v>
      </c>
      <c r="AI38" s="29">
        <f t="shared" si="15"/>
        <v>5.463587921847247</v>
      </c>
      <c r="AJ38"/>
      <c r="AK38" s="51">
        <f t="shared" si="16"/>
        <v>23.174466506540593</v>
      </c>
      <c r="AL38" s="29">
        <f t="shared" si="17"/>
        <v>5.463587921847247</v>
      </c>
      <c r="AM38" s="58">
        <f t="shared" si="18"/>
        <v>0.69371260492757492</v>
      </c>
    </row>
    <row r="39" spans="1:39" x14ac:dyDescent="0.2">
      <c r="A39" s="149">
        <v>193</v>
      </c>
      <c r="B39" s="149">
        <v>104</v>
      </c>
      <c r="C39" s="77" t="s">
        <v>92</v>
      </c>
      <c r="D39" s="148">
        <v>21.1</v>
      </c>
      <c r="E39" s="150">
        <v>804</v>
      </c>
      <c r="F39" s="150">
        <v>444</v>
      </c>
      <c r="G39" s="150">
        <v>2608</v>
      </c>
      <c r="H39" s="164">
        <v>0.48099999999999998</v>
      </c>
      <c r="I39" s="25">
        <f t="shared" si="0"/>
        <v>0.21401031841462109</v>
      </c>
      <c r="J39" s="25">
        <f t="shared" si="1"/>
        <v>0.11504508430188223</v>
      </c>
      <c r="K39" s="27">
        <f t="shared" si="2"/>
        <v>1.8602300108108114</v>
      </c>
      <c r="L39" s="27">
        <f t="shared" si="3"/>
        <v>0.68673138257271404</v>
      </c>
      <c r="M39" s="27">
        <f t="shared" si="4"/>
        <v>5.8738738738738743</v>
      </c>
      <c r="N39" s="27"/>
      <c r="O39" s="51">
        <f t="shared" si="5"/>
        <v>19.648572382658607</v>
      </c>
      <c r="P39" s="27">
        <f t="shared" si="6"/>
        <v>5.8738738738738743</v>
      </c>
      <c r="Q39" s="93">
        <f t="shared" si="7"/>
        <v>0.68673138257271404</v>
      </c>
      <c r="R39" s="156">
        <f t="shared" si="21"/>
        <v>547.2654402553419</v>
      </c>
      <c r="S39" s="156">
        <f t="shared" si="22"/>
        <v>1137.765988056844</v>
      </c>
      <c r="T39" s="159">
        <f t="shared" si="10"/>
        <v>133186.86013267227</v>
      </c>
      <c r="U39" s="153"/>
      <c r="V39" s="153"/>
      <c r="X39" s="1">
        <v>193</v>
      </c>
      <c r="Y39" s="1">
        <v>21.1</v>
      </c>
      <c r="Z39" s="139">
        <v>0.55000000000000004</v>
      </c>
      <c r="AA39" s="136">
        <v>659</v>
      </c>
      <c r="AB39" s="136">
        <v>3382</v>
      </c>
      <c r="AC39" s="136">
        <v>626</v>
      </c>
      <c r="AD39" s="136">
        <v>920</v>
      </c>
      <c r="AE39" s="27">
        <f t="shared" si="11"/>
        <v>0.21195183075470936</v>
      </c>
      <c r="AF39" s="27">
        <f t="shared" si="12"/>
        <v>0.11396596582454972</v>
      </c>
      <c r="AG39" s="29">
        <f t="shared" si="13"/>
        <v>1.8597818148710168</v>
      </c>
      <c r="AH39" s="29">
        <f t="shared" si="14"/>
        <v>0.68325603167510607</v>
      </c>
      <c r="AI39" s="29">
        <f t="shared" si="15"/>
        <v>5.1320182094081943</v>
      </c>
      <c r="AJ39"/>
      <c r="AK39" s="51">
        <f t="shared" si="16"/>
        <v>25.479858818309587</v>
      </c>
      <c r="AL39" s="29">
        <f t="shared" si="17"/>
        <v>5.1320182094081943</v>
      </c>
      <c r="AM39" s="58">
        <f t="shared" si="18"/>
        <v>0.68325603167510607</v>
      </c>
    </row>
    <row r="40" spans="1:39" x14ac:dyDescent="0.2">
      <c r="A40" s="149">
        <v>193</v>
      </c>
      <c r="B40" s="149">
        <v>104</v>
      </c>
      <c r="C40" s="77" t="s">
        <v>92</v>
      </c>
      <c r="D40" s="148">
        <v>21.1</v>
      </c>
      <c r="E40" s="150">
        <v>894</v>
      </c>
      <c r="F40" s="150">
        <v>616</v>
      </c>
      <c r="G40" s="150">
        <v>3183</v>
      </c>
      <c r="H40" s="164">
        <v>0.53400000000000003</v>
      </c>
      <c r="I40" s="25">
        <f t="shared" si="0"/>
        <v>0.21125199774986461</v>
      </c>
      <c r="J40" s="25">
        <f t="shared" si="1"/>
        <v>0.11609710721391966</v>
      </c>
      <c r="K40" s="27">
        <f t="shared" si="2"/>
        <v>1.8196146555194803</v>
      </c>
      <c r="L40" s="27">
        <f t="shared" si="3"/>
        <v>0.66739466354063648</v>
      </c>
      <c r="M40" s="27">
        <f t="shared" si="4"/>
        <v>5.1672077922077921</v>
      </c>
      <c r="N40" s="27"/>
      <c r="O40" s="51">
        <f t="shared" si="5"/>
        <v>23.980600419479426</v>
      </c>
      <c r="P40" s="27">
        <f t="shared" si="6"/>
        <v>5.1672077922077921</v>
      </c>
      <c r="Q40" s="93">
        <f t="shared" si="7"/>
        <v>0.66739466354063648</v>
      </c>
      <c r="R40" s="156">
        <f t="shared" si="21"/>
        <v>608.52649700034283</v>
      </c>
      <c r="S40" s="156">
        <f t="shared" si="22"/>
        <v>1139.5627284650614</v>
      </c>
      <c r="T40" s="159">
        <f t="shared" si="10"/>
        <v>179578.7556672557</v>
      </c>
      <c r="U40" s="153"/>
      <c r="V40" s="153"/>
      <c r="X40" s="1">
        <v>193</v>
      </c>
      <c r="Y40" s="1">
        <v>21.1</v>
      </c>
      <c r="Z40" s="139">
        <v>0.57499999999999996</v>
      </c>
      <c r="AA40" s="136">
        <v>769</v>
      </c>
      <c r="AB40" s="136">
        <v>3708</v>
      </c>
      <c r="AC40" s="136">
        <v>655</v>
      </c>
      <c r="AD40" s="136">
        <v>962</v>
      </c>
      <c r="AE40" s="27">
        <f t="shared" si="11"/>
        <v>0.21253419039868887</v>
      </c>
      <c r="AF40" s="27">
        <f t="shared" si="12"/>
        <v>0.11631999276167715</v>
      </c>
      <c r="AG40" s="29">
        <f t="shared" si="13"/>
        <v>1.8271509940182056</v>
      </c>
      <c r="AH40" s="29">
        <f t="shared" si="14"/>
        <v>0.67218951257476944</v>
      </c>
      <c r="AI40" s="29">
        <f t="shared" si="15"/>
        <v>4.8218465539661901</v>
      </c>
      <c r="AJ40"/>
      <c r="AK40" s="51">
        <f t="shared" si="16"/>
        <v>27.935930366141914</v>
      </c>
      <c r="AL40" s="29">
        <f t="shared" si="17"/>
        <v>4.8218465539661901</v>
      </c>
      <c r="AM40" s="58">
        <f t="shared" si="18"/>
        <v>0.67218951257476944</v>
      </c>
    </row>
    <row r="41" spans="1:39" x14ac:dyDescent="0.2">
      <c r="A41" s="149">
        <v>193</v>
      </c>
      <c r="B41" s="149">
        <v>104</v>
      </c>
      <c r="C41" s="77" t="s">
        <v>92</v>
      </c>
      <c r="D41" s="148">
        <v>21.1</v>
      </c>
      <c r="E41" s="150">
        <v>1005</v>
      </c>
      <c r="F41" s="150">
        <v>866</v>
      </c>
      <c r="G41" s="150">
        <v>4038</v>
      </c>
      <c r="H41" s="164">
        <v>0.60099999999999998</v>
      </c>
      <c r="I41" s="25">
        <f t="shared" si="0"/>
        <v>0.21206715724128594</v>
      </c>
      <c r="J41" s="25">
        <f t="shared" si="1"/>
        <v>0.11488754508734278</v>
      </c>
      <c r="K41" s="27">
        <f t="shared" si="2"/>
        <v>1.8458672528868361</v>
      </c>
      <c r="L41" s="27">
        <f t="shared" si="3"/>
        <v>0.67832849923538074</v>
      </c>
      <c r="M41" s="27">
        <f t="shared" si="4"/>
        <v>4.6628175519630481</v>
      </c>
      <c r="N41" s="27"/>
      <c r="O41" s="51">
        <f t="shared" si="5"/>
        <v>30.422137761186907</v>
      </c>
      <c r="P41" s="27">
        <f t="shared" si="6"/>
        <v>4.6628175519630481</v>
      </c>
      <c r="Q41" s="93">
        <f t="shared" si="7"/>
        <v>0.67832849923538074</v>
      </c>
      <c r="R41" s="156">
        <f t="shared" si="21"/>
        <v>684.08180031917743</v>
      </c>
      <c r="S41" s="156">
        <f t="shared" si="22"/>
        <v>1138.2392684179326</v>
      </c>
      <c r="T41" s="159">
        <f t="shared" si="10"/>
        <v>256595.75770460448</v>
      </c>
      <c r="U41" s="153"/>
      <c r="V41" s="153"/>
      <c r="X41" s="1">
        <v>193</v>
      </c>
      <c r="Y41" s="1">
        <v>21.1</v>
      </c>
      <c r="Z41" s="139">
        <v>0.6</v>
      </c>
      <c r="AA41" s="136">
        <v>891</v>
      </c>
      <c r="AB41" s="136">
        <v>4056</v>
      </c>
      <c r="AC41" s="136">
        <v>683</v>
      </c>
      <c r="AD41" s="136">
        <v>1004</v>
      </c>
      <c r="AE41" s="27">
        <f t="shared" si="11"/>
        <v>0.21343701785892563</v>
      </c>
      <c r="AF41" s="27">
        <f t="shared" si="12"/>
        <v>0.11855771172125268</v>
      </c>
      <c r="AG41" s="29">
        <f t="shared" si="13"/>
        <v>1.8002794989898989</v>
      </c>
      <c r="AH41" s="29">
        <f t="shared" si="14"/>
        <v>0.66370898873976303</v>
      </c>
      <c r="AI41" s="29">
        <f t="shared" si="15"/>
        <v>4.5521885521885519</v>
      </c>
      <c r="AJ41"/>
      <c r="AK41" s="51">
        <f t="shared" si="16"/>
        <v>30.557749073643905</v>
      </c>
      <c r="AL41" s="29">
        <f t="shared" si="17"/>
        <v>4.5521885521885519</v>
      </c>
      <c r="AM41" s="58">
        <f t="shared" si="18"/>
        <v>0.66370898873976303</v>
      </c>
    </row>
    <row r="42" spans="1:39" x14ac:dyDescent="0.2">
      <c r="A42" s="149">
        <v>193</v>
      </c>
      <c r="B42" s="149">
        <v>104</v>
      </c>
      <c r="C42" s="77" t="s">
        <v>92</v>
      </c>
      <c r="D42" s="148">
        <v>21.1</v>
      </c>
      <c r="E42" s="150">
        <v>1098</v>
      </c>
      <c r="F42" s="150">
        <v>1212</v>
      </c>
      <c r="G42" s="150">
        <v>4935</v>
      </c>
      <c r="H42" s="164">
        <v>0.65600000000000003</v>
      </c>
      <c r="I42" s="25">
        <f t="shared" si="0"/>
        <v>0.217130933939922</v>
      </c>
      <c r="J42" s="25">
        <f t="shared" si="1"/>
        <v>0.12329595882236027</v>
      </c>
      <c r="K42" s="27">
        <f t="shared" si="2"/>
        <v>1.7610547500000002</v>
      </c>
      <c r="L42" s="27">
        <f t="shared" si="3"/>
        <v>0.65484211067589526</v>
      </c>
      <c r="M42" s="27">
        <f t="shared" si="4"/>
        <v>4.0717821782178216</v>
      </c>
      <c r="N42" s="27"/>
      <c r="O42" s="51">
        <f t="shared" si="5"/>
        <v>37.180101498627387</v>
      </c>
      <c r="P42" s="27">
        <f t="shared" si="6"/>
        <v>4.0717821782178216</v>
      </c>
      <c r="Q42" s="93">
        <f t="shared" si="7"/>
        <v>0.65484211067589526</v>
      </c>
      <c r="R42" s="156">
        <f t="shared" si="21"/>
        <v>747.38489228901176</v>
      </c>
      <c r="S42" s="156">
        <f t="shared" si="22"/>
        <v>1139.3062382454448</v>
      </c>
      <c r="T42" s="159">
        <f t="shared" si="10"/>
        <v>346681.55470835167</v>
      </c>
      <c r="U42" s="153"/>
      <c r="V42" s="153"/>
      <c r="X42" s="1">
        <v>193</v>
      </c>
      <c r="Y42" s="1">
        <v>21.1</v>
      </c>
      <c r="Z42" s="139">
        <v>0.625</v>
      </c>
      <c r="AA42" s="136">
        <v>1008</v>
      </c>
      <c r="AB42" s="136">
        <v>4403</v>
      </c>
      <c r="AC42" s="136">
        <v>712</v>
      </c>
      <c r="AD42" s="136">
        <v>1046</v>
      </c>
      <c r="AE42" s="27">
        <f t="shared" si="11"/>
        <v>0.21346394927745274</v>
      </c>
      <c r="AF42" s="27">
        <f t="shared" si="12"/>
        <v>0.11860929412606191</v>
      </c>
      <c r="AG42" s="29">
        <f t="shared" si="13"/>
        <v>1.7997236291666665</v>
      </c>
      <c r="AH42" s="29">
        <f t="shared" si="14"/>
        <v>0.6635459152791835</v>
      </c>
      <c r="AI42" s="29">
        <f t="shared" si="15"/>
        <v>4.3680555555555554</v>
      </c>
      <c r="AJ42"/>
      <c r="AK42" s="51">
        <f t="shared" si="16"/>
        <v>33.17203381934273</v>
      </c>
      <c r="AL42" s="29">
        <f t="shared" si="17"/>
        <v>4.3680555555555554</v>
      </c>
      <c r="AM42" s="58">
        <f t="shared" si="18"/>
        <v>0.6635459152791835</v>
      </c>
    </row>
    <row r="43" spans="1:39" x14ac:dyDescent="0.2">
      <c r="A43" s="149">
        <v>193</v>
      </c>
      <c r="B43" s="149">
        <v>104</v>
      </c>
      <c r="C43" s="77" t="s">
        <v>92</v>
      </c>
      <c r="D43" s="148">
        <v>21.1</v>
      </c>
      <c r="E43" s="150">
        <v>1210</v>
      </c>
      <c r="F43" s="150">
        <v>1698</v>
      </c>
      <c r="G43" s="150">
        <v>6070</v>
      </c>
      <c r="H43" s="164">
        <v>0.72299999999999998</v>
      </c>
      <c r="I43" s="25">
        <f t="shared" si="0"/>
        <v>0.21991617542137731</v>
      </c>
      <c r="J43" s="25">
        <f t="shared" si="1"/>
        <v>0.12907282567020034</v>
      </c>
      <c r="K43" s="27">
        <f t="shared" si="2"/>
        <v>1.7038146819787987</v>
      </c>
      <c r="L43" s="27">
        <f t="shared" si="3"/>
        <v>0.63760811334274692</v>
      </c>
      <c r="M43" s="27">
        <f t="shared" si="4"/>
        <v>3.5747938751472321</v>
      </c>
      <c r="N43" s="27"/>
      <c r="O43" s="51">
        <f t="shared" si="5"/>
        <v>45.731148145221525</v>
      </c>
      <c r="P43" s="27">
        <f t="shared" si="6"/>
        <v>3.5747938751472321</v>
      </c>
      <c r="Q43" s="93">
        <f t="shared" si="7"/>
        <v>0.63760811334274692</v>
      </c>
      <c r="R43" s="156">
        <f t="shared" si="21"/>
        <v>823.62087401612405</v>
      </c>
      <c r="S43" s="156">
        <f t="shared" si="22"/>
        <v>1139.1713333556349</v>
      </c>
      <c r="T43" s="159">
        <f t="shared" si="10"/>
        <v>472914.9426693978</v>
      </c>
      <c r="U43" s="153"/>
      <c r="V43" s="153"/>
      <c r="X43" s="1">
        <v>193</v>
      </c>
      <c r="Y43" s="1">
        <v>21.1</v>
      </c>
      <c r="Z43" s="139">
        <v>0.65</v>
      </c>
      <c r="AA43" s="136">
        <v>1163</v>
      </c>
      <c r="AB43" s="136">
        <v>4802</v>
      </c>
      <c r="AC43" s="136">
        <v>740</v>
      </c>
      <c r="AD43" s="136">
        <v>1088</v>
      </c>
      <c r="AE43" s="27">
        <f t="shared" si="11"/>
        <v>0.21518083508190253</v>
      </c>
      <c r="AF43" s="27">
        <f t="shared" si="12"/>
        <v>0.12160355500217862</v>
      </c>
      <c r="AG43" s="29">
        <f t="shared" si="13"/>
        <v>1.7695275033533961</v>
      </c>
      <c r="AH43" s="29">
        <f t="shared" si="14"/>
        <v>0.65503122460733687</v>
      </c>
      <c r="AI43" s="29">
        <f t="shared" si="15"/>
        <v>4.1289767841788478</v>
      </c>
      <c r="AJ43"/>
      <c r="AK43" s="51">
        <f t="shared" si="16"/>
        <v>36.178084578806221</v>
      </c>
      <c r="AL43" s="29">
        <f t="shared" si="17"/>
        <v>4.1289767841788478</v>
      </c>
      <c r="AM43" s="58">
        <f t="shared" si="18"/>
        <v>0.65503122460733687</v>
      </c>
    </row>
    <row r="44" spans="1:39" x14ac:dyDescent="0.2">
      <c r="A44" s="149">
        <v>193</v>
      </c>
      <c r="B44" s="149">
        <v>104</v>
      </c>
      <c r="C44" s="77" t="s">
        <v>92</v>
      </c>
      <c r="D44" s="148">
        <v>21.1</v>
      </c>
      <c r="E44" s="150">
        <v>1302</v>
      </c>
      <c r="F44" s="150">
        <v>2250</v>
      </c>
      <c r="G44" s="150">
        <v>7285</v>
      </c>
      <c r="H44" s="164">
        <v>0.77800000000000002</v>
      </c>
      <c r="I44" s="25">
        <f t="shared" si="0"/>
        <v>0.22795378684955794</v>
      </c>
      <c r="J44" s="25">
        <f t="shared" si="1"/>
        <v>0.13727858948301544</v>
      </c>
      <c r="K44" s="27">
        <f t="shared" si="2"/>
        <v>1.6605195880000001</v>
      </c>
      <c r="L44" s="27">
        <f t="shared" si="3"/>
        <v>0.63265988783519345</v>
      </c>
      <c r="M44" s="27">
        <f t="shared" si="4"/>
        <v>3.2377777777777776</v>
      </c>
      <c r="N44" s="27"/>
      <c r="O44" s="51">
        <f t="shared" si="5"/>
        <v>54.884911736068993</v>
      </c>
      <c r="P44" s="27">
        <f t="shared" si="6"/>
        <v>3.2377777777777776</v>
      </c>
      <c r="Q44" s="93">
        <f t="shared" si="7"/>
        <v>0.63265988783519345</v>
      </c>
      <c r="R44" s="156">
        <f t="shared" si="21"/>
        <v>886.24328757768069</v>
      </c>
      <c r="S44" s="156">
        <f t="shared" si="22"/>
        <v>1139.1301896885357</v>
      </c>
      <c r="T44" s="159">
        <f t="shared" si="10"/>
        <v>621790.86043861962</v>
      </c>
      <c r="U44" s="153"/>
      <c r="V44" s="153"/>
      <c r="X44" s="1">
        <v>193</v>
      </c>
      <c r="Y44" s="1">
        <v>21.1</v>
      </c>
      <c r="Z44" s="139">
        <v>0.67500000000000004</v>
      </c>
      <c r="AA44" s="136">
        <v>1319</v>
      </c>
      <c r="AB44" s="136">
        <v>5238</v>
      </c>
      <c r="AC44" s="136">
        <v>769</v>
      </c>
      <c r="AD44" s="136">
        <v>1129</v>
      </c>
      <c r="AE44" s="27">
        <f t="shared" si="11"/>
        <v>0.21798009315786313</v>
      </c>
      <c r="AF44" s="27">
        <f t="shared" si="12"/>
        <v>0.1234287164039805</v>
      </c>
      <c r="AG44" s="29">
        <f t="shared" si="13"/>
        <v>1.7660403470811223</v>
      </c>
      <c r="AH44" s="29">
        <f t="shared" si="14"/>
        <v>0.65797884337725498</v>
      </c>
      <c r="AI44" s="29">
        <f t="shared" si="15"/>
        <v>3.9711902956785443</v>
      </c>
      <c r="AJ44"/>
      <c r="AK44" s="51">
        <f t="shared" si="16"/>
        <v>39.462891924986877</v>
      </c>
      <c r="AL44" s="29">
        <f t="shared" si="17"/>
        <v>3.9711902956785443</v>
      </c>
      <c r="AM44" s="58">
        <f t="shared" si="18"/>
        <v>0.65797884337725498</v>
      </c>
    </row>
    <row r="45" spans="1:39" x14ac:dyDescent="0.2">
      <c r="A45" s="149">
        <v>193</v>
      </c>
      <c r="B45" s="149">
        <v>104</v>
      </c>
      <c r="C45" s="77" t="s">
        <v>92</v>
      </c>
      <c r="D45" s="148">
        <v>21.1</v>
      </c>
      <c r="E45" s="150">
        <v>1400</v>
      </c>
      <c r="F45" s="150">
        <v>2982</v>
      </c>
      <c r="G45" s="150">
        <v>8505</v>
      </c>
      <c r="H45" s="164">
        <v>0.83699999999999997</v>
      </c>
      <c r="I45" s="25">
        <f t="shared" si="0"/>
        <v>0.23017463874314126</v>
      </c>
      <c r="J45" s="25">
        <f t="shared" si="1"/>
        <v>0.14634462457918018</v>
      </c>
      <c r="K45" s="27">
        <f t="shared" si="2"/>
        <v>1.5728260563380283</v>
      </c>
      <c r="L45" s="27">
        <f t="shared" si="3"/>
        <v>0.60216058060060818</v>
      </c>
      <c r="M45" s="27">
        <f t="shared" si="4"/>
        <v>2.852112676056338</v>
      </c>
      <c r="N45" s="27"/>
      <c r="O45" s="51">
        <f t="shared" si="5"/>
        <v>64.0763451359323</v>
      </c>
      <c r="P45" s="27">
        <f t="shared" si="6"/>
        <v>2.852112676056338</v>
      </c>
      <c r="Q45" s="93">
        <f t="shared" si="7"/>
        <v>0.60216058060060818</v>
      </c>
      <c r="R45" s="156">
        <f t="shared" si="21"/>
        <v>952.9497715889039</v>
      </c>
      <c r="S45" s="156">
        <f t="shared" si="22"/>
        <v>1138.530193057233</v>
      </c>
      <c r="T45" s="159">
        <f t="shared" si="10"/>
        <v>784352.84638037754</v>
      </c>
      <c r="U45" s="153"/>
      <c r="V45" s="153"/>
      <c r="X45" s="1">
        <v>193</v>
      </c>
      <c r="Y45" s="1">
        <v>21.1</v>
      </c>
      <c r="Z45" s="139">
        <v>0.7</v>
      </c>
      <c r="AA45" s="136">
        <v>1514</v>
      </c>
      <c r="AB45" s="136">
        <v>5682</v>
      </c>
      <c r="AC45" s="136">
        <v>797</v>
      </c>
      <c r="AD45" s="136">
        <v>1171</v>
      </c>
      <c r="AE45" s="27">
        <f t="shared" si="11"/>
        <v>0.21979948112112058</v>
      </c>
      <c r="AF45" s="27">
        <f t="shared" si="12"/>
        <v>0.12697213808761376</v>
      </c>
      <c r="AG45" s="29">
        <f t="shared" si="13"/>
        <v>1.7310843499339499</v>
      </c>
      <c r="AH45" s="29">
        <f t="shared" si="14"/>
        <v>0.64764117624961481</v>
      </c>
      <c r="AI45" s="29">
        <f t="shared" si="15"/>
        <v>3.7529722589167767</v>
      </c>
      <c r="AJ45"/>
      <c r="AK45" s="51">
        <f t="shared" si="16"/>
        <v>42.807970965592865</v>
      </c>
      <c r="AL45" s="29">
        <f t="shared" si="17"/>
        <v>3.7529722589167767</v>
      </c>
      <c r="AM45" s="58">
        <f t="shared" si="18"/>
        <v>0.64764117624961481</v>
      </c>
    </row>
    <row r="46" spans="1:39" x14ac:dyDescent="0.2">
      <c r="A46" s="1"/>
      <c r="C46" s="118"/>
      <c r="D46" s="119"/>
      <c r="E46" s="150"/>
      <c r="F46" s="150"/>
      <c r="G46" s="150"/>
      <c r="H46" s="163"/>
      <c r="I46" s="25"/>
      <c r="J46" s="25"/>
      <c r="K46" s="27"/>
      <c r="L46" s="27"/>
      <c r="M46" s="27"/>
      <c r="N46" s="27"/>
      <c r="O46" s="51"/>
      <c r="P46" s="27"/>
      <c r="Q46" s="93"/>
      <c r="R46" s="156"/>
      <c r="T46" s="159">
        <f t="shared" si="10"/>
        <v>0</v>
      </c>
      <c r="U46" s="153"/>
      <c r="V46" s="153"/>
      <c r="X46" s="1">
        <v>193</v>
      </c>
      <c r="Y46" s="1">
        <v>21.1</v>
      </c>
      <c r="Z46" s="139">
        <v>0.72499999999999998</v>
      </c>
      <c r="AA46" s="136">
        <v>1732</v>
      </c>
      <c r="AB46" s="136">
        <v>6151</v>
      </c>
      <c r="AC46" s="136">
        <v>826</v>
      </c>
      <c r="AD46" s="136">
        <v>1213</v>
      </c>
      <c r="AE46" s="27">
        <f t="shared" si="11"/>
        <v>0.22174985723566087</v>
      </c>
      <c r="AF46" s="27">
        <f t="shared" si="12"/>
        <v>0.13068288931530123</v>
      </c>
      <c r="AG46" s="29">
        <f t="shared" si="13"/>
        <v>1.6968545644919171</v>
      </c>
      <c r="AH46" s="29">
        <f t="shared" si="14"/>
        <v>0.63764533510955634</v>
      </c>
      <c r="AI46" s="29">
        <f t="shared" si="15"/>
        <v>3.5513856812933025</v>
      </c>
      <c r="AJ46"/>
      <c r="AK46" s="51">
        <f t="shared" si="16"/>
        <v>46.341399051278025</v>
      </c>
      <c r="AL46" s="29">
        <f t="shared" si="17"/>
        <v>3.5513856812933025</v>
      </c>
      <c r="AM46" s="58">
        <f t="shared" si="18"/>
        <v>0.63764533510955634</v>
      </c>
    </row>
    <row r="47" spans="1:39" x14ac:dyDescent="0.2">
      <c r="A47" s="1"/>
      <c r="C47" s="118"/>
      <c r="D47" s="119"/>
      <c r="E47" s="150"/>
      <c r="F47" s="150"/>
      <c r="G47" s="150"/>
      <c r="H47" s="163"/>
      <c r="I47" s="25"/>
      <c r="J47" s="25"/>
      <c r="K47" s="27"/>
      <c r="L47" s="27"/>
      <c r="M47" s="27"/>
      <c r="N47" s="27"/>
      <c r="O47" s="51"/>
      <c r="P47" s="27"/>
      <c r="Q47" s="93"/>
      <c r="R47" s="156"/>
      <c r="T47" s="159">
        <f t="shared" si="10"/>
        <v>0</v>
      </c>
      <c r="U47" s="153"/>
      <c r="V47" s="153"/>
      <c r="X47" s="1">
        <v>193</v>
      </c>
      <c r="Y47" s="1">
        <v>21.1</v>
      </c>
      <c r="Z47" s="139">
        <v>0.75</v>
      </c>
      <c r="AA47" s="136">
        <v>1971</v>
      </c>
      <c r="AB47" s="136">
        <v>6642</v>
      </c>
      <c r="AC47" s="136">
        <v>854</v>
      </c>
      <c r="AD47" s="136">
        <v>1255</v>
      </c>
      <c r="AE47" s="27">
        <f t="shared" si="11"/>
        <v>0.22369209824362679</v>
      </c>
      <c r="AF47" s="27">
        <f t="shared" si="12"/>
        <v>0.13427918282707701</v>
      </c>
      <c r="AG47" s="29">
        <f t="shared" si="13"/>
        <v>1.6658732465753427</v>
      </c>
      <c r="AH47" s="29">
        <f t="shared" si="14"/>
        <v>0.62873866206756213</v>
      </c>
      <c r="AI47" s="29">
        <f t="shared" si="15"/>
        <v>3.3698630136986303</v>
      </c>
      <c r="AJ47"/>
      <c r="AK47" s="51">
        <f t="shared" si="16"/>
        <v>50.04057429663284</v>
      </c>
      <c r="AL47" s="29">
        <f t="shared" si="17"/>
        <v>3.3698630136986303</v>
      </c>
      <c r="AM47" s="58">
        <f t="shared" si="18"/>
        <v>0.62873866206756213</v>
      </c>
    </row>
    <row r="48" spans="1:39" x14ac:dyDescent="0.2">
      <c r="A48" s="1"/>
      <c r="C48" s="118"/>
      <c r="D48" s="119"/>
      <c r="E48" s="150"/>
      <c r="F48" s="150"/>
      <c r="G48" s="150"/>
      <c r="H48" s="163"/>
      <c r="I48" s="25"/>
      <c r="J48" s="25"/>
      <c r="K48" s="27"/>
      <c r="L48" s="27"/>
      <c r="M48" s="27"/>
      <c r="N48" s="27"/>
      <c r="O48" s="51"/>
      <c r="P48" s="27"/>
      <c r="Q48" s="93"/>
      <c r="R48" s="156"/>
      <c r="T48" s="159">
        <f t="shared" si="10"/>
        <v>0</v>
      </c>
      <c r="U48" s="153"/>
      <c r="V48" s="153"/>
      <c r="X48" s="1">
        <v>193</v>
      </c>
      <c r="Y48" s="1">
        <v>21.1</v>
      </c>
      <c r="Z48" s="139">
        <v>0.77500000000000002</v>
      </c>
      <c r="AA48" s="136">
        <v>2232</v>
      </c>
      <c r="AB48" s="136">
        <v>7157</v>
      </c>
      <c r="AC48" s="136">
        <v>883</v>
      </c>
      <c r="AD48" s="136">
        <v>1297</v>
      </c>
      <c r="AE48" s="27">
        <f t="shared" si="11"/>
        <v>0.22567855305135284</v>
      </c>
      <c r="AF48" s="27">
        <f t="shared" si="12"/>
        <v>0.13776138641279667</v>
      </c>
      <c r="AG48" s="29">
        <f t="shared" si="13"/>
        <v>1.6381843920698924</v>
      </c>
      <c r="AH48" s="29">
        <f t="shared" si="14"/>
        <v>0.6210274824509886</v>
      </c>
      <c r="AI48" s="29">
        <f t="shared" si="15"/>
        <v>3.2065412186379927</v>
      </c>
      <c r="AJ48"/>
      <c r="AK48" s="51">
        <f t="shared" si="16"/>
        <v>53.920564625263665</v>
      </c>
      <c r="AL48" s="29">
        <f t="shared" si="17"/>
        <v>3.2065412186379927</v>
      </c>
      <c r="AM48" s="58">
        <f t="shared" si="18"/>
        <v>0.6210274824509886</v>
      </c>
    </row>
    <row r="49" spans="1:39" x14ac:dyDescent="0.2">
      <c r="A49" s="1"/>
      <c r="C49" s="118"/>
      <c r="D49" s="119"/>
      <c r="E49" s="150"/>
      <c r="F49" s="150"/>
      <c r="G49" s="150"/>
      <c r="H49" s="163"/>
      <c r="I49" s="25"/>
      <c r="J49" s="25"/>
      <c r="K49" s="27"/>
      <c r="L49" s="27"/>
      <c r="M49" s="27"/>
      <c r="N49" s="27"/>
      <c r="O49" s="51"/>
      <c r="P49" s="27"/>
      <c r="Q49" s="93"/>
      <c r="R49" s="156"/>
      <c r="T49" s="159">
        <f t="shared" si="10"/>
        <v>0</v>
      </c>
      <c r="U49" s="153"/>
      <c r="V49" s="153"/>
      <c r="X49" s="1">
        <v>193</v>
      </c>
      <c r="Y49" s="1">
        <v>21.1</v>
      </c>
      <c r="Z49" s="139">
        <v>0.8</v>
      </c>
      <c r="AA49" s="136">
        <v>2515</v>
      </c>
      <c r="AB49" s="136">
        <v>7696</v>
      </c>
      <c r="AC49" s="136">
        <v>911</v>
      </c>
      <c r="AD49" s="136">
        <v>1339</v>
      </c>
      <c r="AE49" s="27">
        <f t="shared" si="11"/>
        <v>0.22768956564866058</v>
      </c>
      <c r="AF49" s="27">
        <f t="shared" si="12"/>
        <v>0.14107481881102257</v>
      </c>
      <c r="AG49" s="29">
        <f t="shared" si="13"/>
        <v>1.613963197455268</v>
      </c>
      <c r="AH49" s="29">
        <f t="shared" si="14"/>
        <v>0.61456536782954829</v>
      </c>
      <c r="AI49" s="29">
        <f t="shared" si="15"/>
        <v>3.0600397614314114</v>
      </c>
      <c r="AJ49"/>
      <c r="AK49" s="51">
        <f t="shared" si="16"/>
        <v>57.981370037170485</v>
      </c>
      <c r="AL49" s="29">
        <f t="shared" si="17"/>
        <v>3.0600397614314114</v>
      </c>
      <c r="AM49" s="58">
        <f t="shared" si="18"/>
        <v>0.61456536782954829</v>
      </c>
    </row>
    <row r="50" spans="1:39" x14ac:dyDescent="0.2">
      <c r="A50" s="1"/>
      <c r="C50" s="118"/>
      <c r="D50" s="119"/>
      <c r="E50" s="150"/>
      <c r="F50" s="150"/>
      <c r="G50" s="150"/>
      <c r="H50" s="163"/>
      <c r="I50" s="25"/>
      <c r="J50" s="25"/>
      <c r="K50" s="27"/>
      <c r="L50" s="27"/>
      <c r="M50" s="27"/>
      <c r="N50" s="27"/>
      <c r="O50" s="51"/>
      <c r="P50" s="27"/>
      <c r="Q50" s="93"/>
      <c r="R50" s="156"/>
      <c r="T50" s="159">
        <f t="shared" si="10"/>
        <v>0</v>
      </c>
      <c r="U50" s="153"/>
      <c r="V50" s="153"/>
      <c r="X50" s="1">
        <v>193</v>
      </c>
      <c r="Y50" s="1">
        <v>21.1</v>
      </c>
      <c r="Z50" s="139">
        <v>0.82499999999999996</v>
      </c>
      <c r="AA50" s="136">
        <v>2819</v>
      </c>
      <c r="AB50" s="136">
        <v>8258</v>
      </c>
      <c r="AC50" s="136">
        <v>940</v>
      </c>
      <c r="AD50" s="136">
        <v>1380</v>
      </c>
      <c r="AE50" s="27">
        <f t="shared" si="11"/>
        <v>0.23001487855606678</v>
      </c>
      <c r="AF50" s="27">
        <f t="shared" si="12"/>
        <v>0.14444784248160769</v>
      </c>
      <c r="AG50" s="29">
        <f t="shared" si="13"/>
        <v>1.592373237318198</v>
      </c>
      <c r="AH50" s="29">
        <f t="shared" si="14"/>
        <v>0.60943266167156895</v>
      </c>
      <c r="AI50" s="29">
        <f t="shared" si="15"/>
        <v>2.9294075913444484</v>
      </c>
      <c r="AJ50"/>
      <c r="AK50" s="51">
        <f t="shared" si="16"/>
        <v>62.215456570550138</v>
      </c>
      <c r="AL50" s="29">
        <f t="shared" si="17"/>
        <v>2.9294075913444484</v>
      </c>
      <c r="AM50" s="58">
        <f t="shared" si="18"/>
        <v>0.60943266167156895</v>
      </c>
    </row>
    <row r="51" spans="1:39" x14ac:dyDescent="0.2">
      <c r="A51" s="1"/>
      <c r="C51" s="118"/>
      <c r="D51" s="119"/>
      <c r="E51" s="150"/>
      <c r="F51" s="150"/>
      <c r="G51" s="150"/>
      <c r="H51" s="163"/>
      <c r="I51" s="25"/>
      <c r="J51" s="25"/>
      <c r="K51" s="27"/>
      <c r="L51" s="27"/>
      <c r="M51" s="27"/>
      <c r="N51" s="27"/>
      <c r="O51" s="51"/>
      <c r="P51" s="27"/>
      <c r="Q51" s="93"/>
      <c r="R51" s="156"/>
      <c r="T51" s="159">
        <f t="shared" si="10"/>
        <v>0</v>
      </c>
      <c r="U51" s="153"/>
      <c r="V51" s="153"/>
      <c r="X51" s="1"/>
      <c r="Y51" s="1"/>
      <c r="Z51" s="17"/>
      <c r="AA51"/>
      <c r="AC51"/>
      <c r="AD51"/>
      <c r="AE51" s="27"/>
      <c r="AF51" s="27"/>
      <c r="AH51" s="29"/>
      <c r="AI51" s="29"/>
      <c r="AJ51"/>
      <c r="AM51" s="58"/>
    </row>
    <row r="52" spans="1:39" x14ac:dyDescent="0.2">
      <c r="A52" s="312"/>
      <c r="C52" s="118"/>
      <c r="D52" s="119"/>
      <c r="E52" s="150"/>
      <c r="F52" s="150"/>
      <c r="G52" s="150"/>
      <c r="H52" s="163"/>
      <c r="I52" s="25"/>
      <c r="J52" s="25"/>
      <c r="K52" s="27"/>
      <c r="L52" s="27"/>
      <c r="M52" s="27"/>
      <c r="N52" s="27"/>
      <c r="O52" s="51"/>
      <c r="P52" s="27"/>
      <c r="Q52" s="93"/>
      <c r="R52" s="156"/>
      <c r="T52" s="159">
        <f t="shared" si="10"/>
        <v>0</v>
      </c>
      <c r="U52" s="153"/>
      <c r="V52" s="153"/>
      <c r="X52" s="1"/>
      <c r="Y52" s="1"/>
      <c r="Z52" s="17"/>
      <c r="AA52"/>
      <c r="AC52"/>
      <c r="AD52"/>
      <c r="AE52" s="27"/>
      <c r="AF52" s="27"/>
      <c r="AH52" s="29"/>
      <c r="AI52" s="29"/>
      <c r="AJ52"/>
      <c r="AM52" s="58"/>
    </row>
    <row r="53" spans="1:39" x14ac:dyDescent="0.2">
      <c r="A53" s="149">
        <v>194</v>
      </c>
      <c r="B53" s="149">
        <v>117</v>
      </c>
      <c r="C53" s="77" t="s">
        <v>92</v>
      </c>
      <c r="D53" s="148">
        <v>21.1</v>
      </c>
      <c r="E53" s="150">
        <v>700</v>
      </c>
      <c r="F53" s="150">
        <v>267</v>
      </c>
      <c r="G53" s="150">
        <v>1980</v>
      </c>
      <c r="H53" s="164">
        <v>0.42199999999999999</v>
      </c>
      <c r="I53" s="25">
        <f t="shared" si="0"/>
        <v>0.21434252073435375</v>
      </c>
      <c r="J53" s="25">
        <f t="shared" si="1"/>
        <v>0.10482633068448319</v>
      </c>
      <c r="K53" s="27">
        <f t="shared" si="2"/>
        <v>2.0447393258426967</v>
      </c>
      <c r="L53" s="27">
        <f t="shared" si="3"/>
        <v>0.75543135719632892</v>
      </c>
      <c r="M53" s="27">
        <f t="shared" si="4"/>
        <v>7.415730337078652</v>
      </c>
      <c r="N53" s="27"/>
      <c r="O53" s="51">
        <f t="shared" si="5"/>
        <v>14.917244370269954</v>
      </c>
      <c r="P53" s="27">
        <f t="shared" si="6"/>
        <v>7.415730337078652</v>
      </c>
      <c r="Q53" s="93">
        <f t="shared" si="7"/>
        <v>0.75543135719632892</v>
      </c>
      <c r="R53" s="156">
        <f t="shared" ref="R53:R60" si="23">E53*(PI()/30)*($D$4/2)</f>
        <v>476.47488579445195</v>
      </c>
      <c r="S53" s="156">
        <f t="shared" ref="S53:S60" si="24">R53/H53</f>
        <v>1129.0874070958578</v>
      </c>
      <c r="T53" s="159">
        <f t="shared" si="10"/>
        <v>88104.438026696502</v>
      </c>
      <c r="U53" s="153"/>
      <c r="V53" s="153"/>
      <c r="X53" s="1">
        <v>194</v>
      </c>
      <c r="Y53" s="1">
        <v>21.1</v>
      </c>
      <c r="Z53" s="139">
        <v>0.52500000000000002</v>
      </c>
      <c r="AA53" s="136">
        <v>528</v>
      </c>
      <c r="AB53" s="136">
        <v>3020</v>
      </c>
      <c r="AC53" s="136">
        <v>593</v>
      </c>
      <c r="AD53" s="136">
        <v>871</v>
      </c>
      <c r="AE53" s="27">
        <f t="shared" si="11"/>
        <v>0.21115912638433951</v>
      </c>
      <c r="AF53" s="27">
        <f t="shared" si="12"/>
        <v>0.1076050615660263</v>
      </c>
      <c r="AG53" s="29">
        <f t="shared" si="13"/>
        <v>1.9623531022727272</v>
      </c>
      <c r="AH53" s="29">
        <f t="shared" si="14"/>
        <v>0.71958976216017667</v>
      </c>
      <c r="AI53" s="29">
        <f t="shared" si="15"/>
        <v>5.7196969696969697</v>
      </c>
      <c r="AJ53"/>
      <c r="AK53" s="51">
        <f t="shared" si="16"/>
        <v>22.752564645563261</v>
      </c>
      <c r="AL53" s="29">
        <f t="shared" si="17"/>
        <v>5.7196969696969697</v>
      </c>
      <c r="AM53" s="58">
        <f t="shared" si="18"/>
        <v>0.71958976216017667</v>
      </c>
    </row>
    <row r="54" spans="1:39" x14ac:dyDescent="0.2">
      <c r="A54" s="149">
        <v>194</v>
      </c>
      <c r="B54" s="149">
        <v>117</v>
      </c>
      <c r="C54" s="77" t="s">
        <v>92</v>
      </c>
      <c r="D54" s="148">
        <v>21.1</v>
      </c>
      <c r="E54" s="150">
        <v>798</v>
      </c>
      <c r="F54" s="150">
        <v>409</v>
      </c>
      <c r="G54" s="150">
        <v>2615</v>
      </c>
      <c r="H54" s="164">
        <v>0.48099999999999998</v>
      </c>
      <c r="I54" s="25">
        <f t="shared" si="0"/>
        <v>0.21782370166746529</v>
      </c>
      <c r="J54" s="25">
        <f t="shared" si="1"/>
        <v>0.10838467427056109</v>
      </c>
      <c r="K54" s="27">
        <f t="shared" si="2"/>
        <v>2.0097278801955998</v>
      </c>
      <c r="L54" s="27">
        <f t="shared" si="3"/>
        <v>0.74850157024100605</v>
      </c>
      <c r="M54" s="27">
        <f t="shared" si="4"/>
        <v>6.3936430317848414</v>
      </c>
      <c r="N54" s="27"/>
      <c r="O54" s="51">
        <f t="shared" si="5"/>
        <v>19.701310115280773</v>
      </c>
      <c r="P54" s="27">
        <f t="shared" si="6"/>
        <v>6.3936430317848414</v>
      </c>
      <c r="Q54" s="93">
        <f t="shared" si="7"/>
        <v>0.74850157024100605</v>
      </c>
      <c r="R54" s="156">
        <f t="shared" si="23"/>
        <v>543.1813698056751</v>
      </c>
      <c r="S54" s="156">
        <f t="shared" si="24"/>
        <v>1129.2751971011958</v>
      </c>
      <c r="T54" s="159">
        <f t="shared" si="10"/>
        <v>133723.43988620691</v>
      </c>
      <c r="U54" s="153"/>
      <c r="V54" s="153"/>
      <c r="X54" s="1">
        <v>194</v>
      </c>
      <c r="Y54" s="1">
        <v>21.1</v>
      </c>
      <c r="Z54" s="139">
        <v>0.55000000000000004</v>
      </c>
      <c r="AA54" s="136">
        <v>621</v>
      </c>
      <c r="AB54" s="136">
        <v>3317</v>
      </c>
      <c r="AC54" s="136">
        <v>621</v>
      </c>
      <c r="AD54" s="136">
        <v>913</v>
      </c>
      <c r="AE54" s="27">
        <f t="shared" si="11"/>
        <v>0.21107808240627554</v>
      </c>
      <c r="AF54" s="27">
        <f t="shared" si="12"/>
        <v>0.10988350665315325</v>
      </c>
      <c r="AG54" s="29">
        <f t="shared" si="13"/>
        <v>1.9209259772946861</v>
      </c>
      <c r="AH54" s="29">
        <f t="shared" si="14"/>
        <v>0.70426335463115342</v>
      </c>
      <c r="AI54" s="29">
        <f t="shared" si="15"/>
        <v>5.3413848631239933</v>
      </c>
      <c r="AJ54"/>
      <c r="AK54" s="51">
        <f t="shared" si="16"/>
        <v>24.990151301103754</v>
      </c>
      <c r="AL54" s="29">
        <f t="shared" si="17"/>
        <v>5.3413848631239933</v>
      </c>
      <c r="AM54" s="58">
        <f t="shared" si="18"/>
        <v>0.70426335463115342</v>
      </c>
    </row>
    <row r="55" spans="1:39" x14ac:dyDescent="0.2">
      <c r="A55" s="149">
        <v>194</v>
      </c>
      <c r="B55" s="149">
        <v>117</v>
      </c>
      <c r="C55" s="77" t="s">
        <v>92</v>
      </c>
      <c r="D55" s="148">
        <v>21.1</v>
      </c>
      <c r="E55" s="150">
        <v>897</v>
      </c>
      <c r="F55" s="150">
        <v>591</v>
      </c>
      <c r="G55" s="150">
        <v>3208</v>
      </c>
      <c r="H55" s="164">
        <v>0.54100000000000004</v>
      </c>
      <c r="I55" s="25">
        <f t="shared" si="0"/>
        <v>0.21148944481531615</v>
      </c>
      <c r="J55" s="25">
        <f t="shared" si="1"/>
        <v>0.11027152851909558</v>
      </c>
      <c r="K55" s="27">
        <f t="shared" si="2"/>
        <v>1.9178971005076146</v>
      </c>
      <c r="L55" s="27">
        <f t="shared" si="3"/>
        <v>0.70383772763879004</v>
      </c>
      <c r="M55" s="27">
        <f t="shared" si="4"/>
        <v>5.4280879864636207</v>
      </c>
      <c r="N55" s="27"/>
      <c r="O55" s="51">
        <f t="shared" si="5"/>
        <v>24.16894946455859</v>
      </c>
      <c r="P55" s="27">
        <f t="shared" si="6"/>
        <v>5.4280879864636207</v>
      </c>
      <c r="Q55" s="93">
        <f t="shared" si="7"/>
        <v>0.70383772763879004</v>
      </c>
      <c r="R55" s="156">
        <f t="shared" si="23"/>
        <v>610.56853222517623</v>
      </c>
      <c r="S55" s="156">
        <f t="shared" si="24"/>
        <v>1128.5924810077195</v>
      </c>
      <c r="T55" s="159">
        <f t="shared" si="10"/>
        <v>181698.58258115273</v>
      </c>
      <c r="U55" s="153"/>
      <c r="V55" s="153"/>
      <c r="X55" s="1">
        <v>194</v>
      </c>
      <c r="Y55" s="1">
        <v>21.1</v>
      </c>
      <c r="Z55" s="139">
        <v>0.57499999999999996</v>
      </c>
      <c r="AA55" s="136">
        <v>726</v>
      </c>
      <c r="AB55" s="136">
        <v>3636</v>
      </c>
      <c r="AC55" s="136">
        <v>650</v>
      </c>
      <c r="AD55" s="136">
        <v>954</v>
      </c>
      <c r="AE55" s="27">
        <f t="shared" si="11"/>
        <v>0.21191726911021463</v>
      </c>
      <c r="AF55" s="27">
        <f t="shared" si="12"/>
        <v>0.11260164609154194</v>
      </c>
      <c r="AG55" s="29">
        <f t="shared" si="13"/>
        <v>1.882008624793388</v>
      </c>
      <c r="AH55" s="29">
        <f t="shared" si="14"/>
        <v>0.6913654541189056</v>
      </c>
      <c r="AI55" s="29">
        <f t="shared" si="15"/>
        <v>5.0082644628099171</v>
      </c>
      <c r="AJ55"/>
      <c r="AK55" s="51">
        <f t="shared" si="16"/>
        <v>27.393485116313915</v>
      </c>
      <c r="AL55" s="29">
        <f t="shared" si="17"/>
        <v>5.0082644628099171</v>
      </c>
      <c r="AM55" s="58">
        <f t="shared" si="18"/>
        <v>0.6913654541189056</v>
      </c>
    </row>
    <row r="56" spans="1:39" x14ac:dyDescent="0.2">
      <c r="A56" s="149">
        <v>194</v>
      </c>
      <c r="B56" s="149">
        <v>117</v>
      </c>
      <c r="C56" s="77" t="s">
        <v>92</v>
      </c>
      <c r="D56" s="148">
        <v>21.1</v>
      </c>
      <c r="E56" s="150">
        <v>1000</v>
      </c>
      <c r="F56" s="150">
        <v>847</v>
      </c>
      <c r="G56" s="150">
        <v>3961</v>
      </c>
      <c r="H56" s="164">
        <v>0.60299999999999998</v>
      </c>
      <c r="I56" s="25">
        <f t="shared" si="0"/>
        <v>0.21010871468085848</v>
      </c>
      <c r="J56" s="25">
        <f t="shared" si="1"/>
        <v>0.11406086298421998</v>
      </c>
      <c r="K56" s="27">
        <f t="shared" si="2"/>
        <v>1.8420754427390793</v>
      </c>
      <c r="L56" s="27">
        <f t="shared" si="3"/>
        <v>0.67380206439867274</v>
      </c>
      <c r="M56" s="27">
        <f t="shared" si="4"/>
        <v>4.6765053128689491</v>
      </c>
      <c r="N56" s="27"/>
      <c r="O56" s="51">
        <f t="shared" si="5"/>
        <v>29.842022702343073</v>
      </c>
      <c r="P56" s="27">
        <f t="shared" si="6"/>
        <v>4.6765053128689491</v>
      </c>
      <c r="Q56" s="93">
        <f t="shared" si="7"/>
        <v>0.67380206439867274</v>
      </c>
      <c r="R56" s="156">
        <f t="shared" si="23"/>
        <v>680.67840827778844</v>
      </c>
      <c r="S56" s="156">
        <f t="shared" si="24"/>
        <v>1128.8199142251881</v>
      </c>
      <c r="T56" s="159">
        <f t="shared" si="10"/>
        <v>249291.3810804536</v>
      </c>
      <c r="U56" s="153"/>
      <c r="V56" s="153"/>
      <c r="X56" s="1">
        <v>194</v>
      </c>
      <c r="Y56" s="1">
        <v>21.1</v>
      </c>
      <c r="Z56" s="139">
        <v>0.6</v>
      </c>
      <c r="AA56" s="136">
        <v>844</v>
      </c>
      <c r="AB56" s="136">
        <v>3975</v>
      </c>
      <c r="AC56" s="136">
        <v>678</v>
      </c>
      <c r="AD56" s="136">
        <v>996</v>
      </c>
      <c r="AE56" s="27">
        <f t="shared" si="11"/>
        <v>0.21254832153669312</v>
      </c>
      <c r="AF56" s="27">
        <f t="shared" si="12"/>
        <v>0.11503173604393384</v>
      </c>
      <c r="AG56" s="29">
        <f t="shared" si="13"/>
        <v>1.8477363625592416</v>
      </c>
      <c r="AH56" s="29">
        <f t="shared" si="14"/>
        <v>0.67978524970789678</v>
      </c>
      <c r="AI56" s="29">
        <f t="shared" si="15"/>
        <v>4.709715639810427</v>
      </c>
      <c r="AJ56"/>
      <c r="AK56" s="51">
        <f t="shared" si="16"/>
        <v>29.947498167587405</v>
      </c>
      <c r="AL56" s="29">
        <f t="shared" si="17"/>
        <v>4.709715639810427</v>
      </c>
      <c r="AM56" s="58">
        <f t="shared" si="18"/>
        <v>0.67978524970789678</v>
      </c>
    </row>
    <row r="57" spans="1:39" x14ac:dyDescent="0.2">
      <c r="A57" s="149">
        <v>194</v>
      </c>
      <c r="B57" s="149">
        <v>117</v>
      </c>
      <c r="C57" s="77" t="s">
        <v>92</v>
      </c>
      <c r="D57" s="148">
        <v>21.1</v>
      </c>
      <c r="E57" s="150">
        <v>1095</v>
      </c>
      <c r="F57" s="150">
        <v>1167</v>
      </c>
      <c r="G57" s="150">
        <v>4974</v>
      </c>
      <c r="H57" s="164">
        <v>0.66</v>
      </c>
      <c r="I57" s="25">
        <f t="shared" si="0"/>
        <v>0.22004766586867441</v>
      </c>
      <c r="J57" s="25">
        <f t="shared" si="1"/>
        <v>0.11969657986313628</v>
      </c>
      <c r="K57" s="27">
        <f t="shared" si="2"/>
        <v>1.8383788920308481</v>
      </c>
      <c r="L57" s="27">
        <f t="shared" si="3"/>
        <v>0.68817089243763496</v>
      </c>
      <c r="M57" s="27">
        <f t="shared" si="4"/>
        <v>4.2622107969151672</v>
      </c>
      <c r="N57" s="27"/>
      <c r="O57" s="51">
        <f t="shared" si="5"/>
        <v>37.473926008950883</v>
      </c>
      <c r="P57" s="27">
        <f t="shared" si="6"/>
        <v>4.2622107969151672</v>
      </c>
      <c r="Q57" s="93">
        <f t="shared" si="7"/>
        <v>0.68817089243763496</v>
      </c>
      <c r="R57" s="156">
        <f t="shared" si="23"/>
        <v>745.34285706417836</v>
      </c>
      <c r="S57" s="156">
        <f t="shared" si="24"/>
        <v>1129.3073591881489</v>
      </c>
      <c r="T57" s="159">
        <f t="shared" si="10"/>
        <v>350799.26229112915</v>
      </c>
      <c r="U57" s="153"/>
      <c r="V57" s="153"/>
      <c r="X57" s="1">
        <v>194</v>
      </c>
      <c r="Y57" s="1">
        <v>21.1</v>
      </c>
      <c r="Z57" s="139">
        <v>0.625</v>
      </c>
      <c r="AA57" s="136">
        <v>956</v>
      </c>
      <c r="AB57" s="136">
        <v>4298</v>
      </c>
      <c r="AC57" s="136">
        <v>706</v>
      </c>
      <c r="AD57" s="136">
        <v>1037</v>
      </c>
      <c r="AE57" s="27">
        <f t="shared" si="11"/>
        <v>0.21200598529668135</v>
      </c>
      <c r="AF57" s="27">
        <f t="shared" si="12"/>
        <v>0.11544493031059196</v>
      </c>
      <c r="AG57" s="29">
        <f t="shared" si="13"/>
        <v>1.8364252525104605</v>
      </c>
      <c r="AH57" s="29">
        <f t="shared" si="14"/>
        <v>0.6747613654877529</v>
      </c>
      <c r="AI57" s="29">
        <f t="shared" si="15"/>
        <v>4.49581589958159</v>
      </c>
      <c r="AJ57"/>
      <c r="AK57" s="51">
        <f t="shared" si="16"/>
        <v>32.380967830010235</v>
      </c>
      <c r="AL57" s="29">
        <f t="shared" si="17"/>
        <v>4.49581589958159</v>
      </c>
      <c r="AM57" s="58">
        <f t="shared" si="18"/>
        <v>0.6747613654877529</v>
      </c>
    </row>
    <row r="58" spans="1:39" x14ac:dyDescent="0.2">
      <c r="A58" s="149">
        <v>194</v>
      </c>
      <c r="B58" s="149">
        <v>117</v>
      </c>
      <c r="C58" s="77" t="s">
        <v>92</v>
      </c>
      <c r="D58" s="148">
        <v>21.1</v>
      </c>
      <c r="E58" s="150">
        <v>1197</v>
      </c>
      <c r="F58" s="150">
        <v>1600</v>
      </c>
      <c r="G58" s="150">
        <v>5940</v>
      </c>
      <c r="H58" s="164">
        <v>0.72099999999999997</v>
      </c>
      <c r="I58" s="25">
        <f t="shared" si="0"/>
        <v>0.21990614623407578</v>
      </c>
      <c r="J58" s="25">
        <f t="shared" si="1"/>
        <v>0.12562925207490555</v>
      </c>
      <c r="K58" s="27">
        <f t="shared" si="2"/>
        <v>1.7504374387499999</v>
      </c>
      <c r="L58" s="27">
        <f t="shared" si="3"/>
        <v>0.65504052458006123</v>
      </c>
      <c r="M58" s="27">
        <f t="shared" si="4"/>
        <v>3.7124999999999999</v>
      </c>
      <c r="N58" s="27"/>
      <c r="O58" s="51">
        <f t="shared" si="5"/>
        <v>44.751733110809859</v>
      </c>
      <c r="P58" s="27">
        <f t="shared" si="6"/>
        <v>3.7124999999999999</v>
      </c>
      <c r="Q58" s="93">
        <f t="shared" si="7"/>
        <v>0.65504052458006123</v>
      </c>
      <c r="R58" s="156">
        <f t="shared" si="23"/>
        <v>814.77205470851288</v>
      </c>
      <c r="S58" s="156">
        <f t="shared" si="24"/>
        <v>1130.0583283058431</v>
      </c>
      <c r="T58" s="159">
        <f t="shared" si="10"/>
        <v>457804.08910362452</v>
      </c>
      <c r="U58" s="153"/>
      <c r="V58" s="153"/>
      <c r="X58" s="1">
        <v>194</v>
      </c>
      <c r="Y58" s="1">
        <v>21.1</v>
      </c>
      <c r="Z58" s="139">
        <v>0.65</v>
      </c>
      <c r="AA58" s="136">
        <v>1106</v>
      </c>
      <c r="AB58" s="136">
        <v>4690</v>
      </c>
      <c r="AC58" s="136">
        <v>734</v>
      </c>
      <c r="AD58" s="136">
        <v>1079</v>
      </c>
      <c r="AE58" s="27">
        <f t="shared" si="11"/>
        <v>0.21368260866066927</v>
      </c>
      <c r="AF58" s="27">
        <f t="shared" si="12"/>
        <v>0.11856159568714607</v>
      </c>
      <c r="AG58" s="29">
        <f t="shared" si="13"/>
        <v>1.8022919430379749</v>
      </c>
      <c r="AH58" s="29">
        <f t="shared" si="14"/>
        <v>0.66483308096462967</v>
      </c>
      <c r="AI58" s="29">
        <f t="shared" si="15"/>
        <v>4.2405063291139244</v>
      </c>
      <c r="AJ58"/>
      <c r="AK58" s="51">
        <f t="shared" si="16"/>
        <v>35.334280856851557</v>
      </c>
      <c r="AL58" s="29">
        <f t="shared" si="17"/>
        <v>4.2405063291139244</v>
      </c>
      <c r="AM58" s="58">
        <f t="shared" si="18"/>
        <v>0.66483308096462967</v>
      </c>
    </row>
    <row r="59" spans="1:39" x14ac:dyDescent="0.2">
      <c r="A59" s="149">
        <v>194</v>
      </c>
      <c r="B59" s="149">
        <v>117</v>
      </c>
      <c r="C59" s="77" t="s">
        <v>92</v>
      </c>
      <c r="D59" s="148">
        <v>21.1</v>
      </c>
      <c r="E59" s="150">
        <v>1294</v>
      </c>
      <c r="F59" s="150">
        <v>2182</v>
      </c>
      <c r="G59" s="150">
        <v>7210</v>
      </c>
      <c r="H59" s="164">
        <v>0.78</v>
      </c>
      <c r="I59" s="25">
        <f t="shared" si="0"/>
        <v>0.22840517296160043</v>
      </c>
      <c r="J59" s="25">
        <f t="shared" si="1"/>
        <v>0.13561419802978517</v>
      </c>
      <c r="K59" s="27">
        <f t="shared" si="2"/>
        <v>1.6842275829514211</v>
      </c>
      <c r="L59" s="27">
        <f t="shared" si="3"/>
        <v>0.64232767586696471</v>
      </c>
      <c r="M59" s="27">
        <f t="shared" si="4"/>
        <v>3.304307974335472</v>
      </c>
      <c r="N59" s="27"/>
      <c r="O59" s="51">
        <f t="shared" si="5"/>
        <v>54.319864600831494</v>
      </c>
      <c r="P59" s="27">
        <f t="shared" si="6"/>
        <v>3.304307974335472</v>
      </c>
      <c r="Q59" s="93">
        <f t="shared" si="7"/>
        <v>0.64232767586696471</v>
      </c>
      <c r="R59" s="156">
        <f t="shared" si="23"/>
        <v>880.79786031145829</v>
      </c>
      <c r="S59" s="156">
        <f t="shared" si="24"/>
        <v>1129.2280260403311</v>
      </c>
      <c r="T59" s="159">
        <f t="shared" si="10"/>
        <v>612213.49299080262</v>
      </c>
      <c r="U59" s="153"/>
      <c r="V59" s="153"/>
      <c r="X59" s="1">
        <v>194</v>
      </c>
      <c r="Y59" s="1">
        <v>21.1</v>
      </c>
      <c r="Z59" s="139">
        <v>0.67500000000000004</v>
      </c>
      <c r="AA59" s="136">
        <v>1258</v>
      </c>
      <c r="AB59" s="136">
        <v>5133</v>
      </c>
      <c r="AC59" s="136">
        <v>762</v>
      </c>
      <c r="AD59" s="136">
        <v>1120</v>
      </c>
      <c r="AE59" s="27">
        <f t="shared" si="11"/>
        <v>0.21705732302111694</v>
      </c>
      <c r="AF59" s="27">
        <f t="shared" si="12"/>
        <v>0.12058125951058472</v>
      </c>
      <c r="AG59" s="29">
        <f t="shared" si="13"/>
        <v>1.800091688394277</v>
      </c>
      <c r="AH59" s="29">
        <f t="shared" si="14"/>
        <v>0.66924438982238876</v>
      </c>
      <c r="AI59" s="29">
        <f t="shared" si="15"/>
        <v>4.0802861685214626</v>
      </c>
      <c r="AJ59"/>
      <c r="AK59" s="51">
        <f t="shared" si="16"/>
        <v>38.671825935654383</v>
      </c>
      <c r="AL59" s="29">
        <f t="shared" si="17"/>
        <v>4.0802861685214626</v>
      </c>
      <c r="AM59" s="58">
        <f t="shared" si="18"/>
        <v>0.66924438982238876</v>
      </c>
    </row>
    <row r="60" spans="1:39" x14ac:dyDescent="0.2">
      <c r="A60" s="149">
        <v>194</v>
      </c>
      <c r="B60" s="149">
        <v>117</v>
      </c>
      <c r="C60" s="77" t="s">
        <v>92</v>
      </c>
      <c r="D60" s="148">
        <v>21.1</v>
      </c>
      <c r="E60" s="150">
        <v>1403</v>
      </c>
      <c r="F60" s="150">
        <v>2958</v>
      </c>
      <c r="G60" s="150">
        <v>8565</v>
      </c>
      <c r="H60" s="164">
        <v>0.84499999999999997</v>
      </c>
      <c r="I60" s="25">
        <f t="shared" si="0"/>
        <v>0.2308082078511462</v>
      </c>
      <c r="J60" s="25">
        <f t="shared" si="1"/>
        <v>0.14423757074729754</v>
      </c>
      <c r="K60" s="27">
        <f t="shared" si="2"/>
        <v>1.6001947804259637</v>
      </c>
      <c r="L60" s="27">
        <f t="shared" si="3"/>
        <v>0.61348135093728706</v>
      </c>
      <c r="M60" s="27">
        <f t="shared" si="4"/>
        <v>2.8955375253549698</v>
      </c>
      <c r="N60" s="27"/>
      <c r="O60" s="51">
        <f t="shared" si="5"/>
        <v>64.528382844122305</v>
      </c>
      <c r="P60" s="27">
        <f t="shared" si="6"/>
        <v>2.8955375253549698</v>
      </c>
      <c r="Q60" s="93">
        <f t="shared" si="7"/>
        <v>0.61348135093728706</v>
      </c>
      <c r="R60" s="156">
        <f t="shared" si="23"/>
        <v>954.99180681373718</v>
      </c>
      <c r="S60" s="156">
        <f t="shared" si="24"/>
        <v>1130.1678187144819</v>
      </c>
      <c r="T60" s="159">
        <f t="shared" si="10"/>
        <v>792667.49783563148</v>
      </c>
      <c r="U60" s="153"/>
      <c r="V60" s="153"/>
      <c r="X60" s="1">
        <v>194</v>
      </c>
      <c r="Y60" s="1">
        <v>21.1</v>
      </c>
      <c r="Z60" s="139">
        <v>0.7</v>
      </c>
      <c r="AA60" s="136">
        <v>1446</v>
      </c>
      <c r="AB60" s="136">
        <v>5572</v>
      </c>
      <c r="AC60" s="136">
        <v>791</v>
      </c>
      <c r="AD60" s="136">
        <v>1162</v>
      </c>
      <c r="AE60" s="27">
        <f t="shared" si="11"/>
        <v>0.2188961258564413</v>
      </c>
      <c r="AF60" s="27">
        <f t="shared" si="12"/>
        <v>0.12410896435486342</v>
      </c>
      <c r="AG60" s="29">
        <f t="shared" si="13"/>
        <v>1.763741458921162</v>
      </c>
      <c r="AH60" s="29">
        <f t="shared" si="14"/>
        <v>0.65850162745158802</v>
      </c>
      <c r="AI60" s="29">
        <f t="shared" si="15"/>
        <v>3.8533886583679116</v>
      </c>
      <c r="AJ60"/>
      <c r="AK60" s="51">
        <f t="shared" si="16"/>
        <v>41.979235167244539</v>
      </c>
      <c r="AL60" s="29">
        <f t="shared" si="17"/>
        <v>3.8533886583679116</v>
      </c>
      <c r="AM60" s="58">
        <f t="shared" si="18"/>
        <v>0.65850162745158802</v>
      </c>
    </row>
    <row r="61" spans="1:39" x14ac:dyDescent="0.2">
      <c r="A61" s="1"/>
      <c r="C61" s="118"/>
      <c r="D61" s="119"/>
      <c r="E61" s="150"/>
      <c r="F61" s="150"/>
      <c r="G61" s="150"/>
      <c r="H61" s="163"/>
      <c r="I61" s="25"/>
      <c r="J61" s="25"/>
      <c r="K61" s="27"/>
      <c r="L61" s="27"/>
      <c r="M61" s="27"/>
      <c r="N61" s="27"/>
      <c r="O61" s="51"/>
      <c r="P61" s="27"/>
      <c r="Q61" s="93"/>
      <c r="R61" s="156"/>
      <c r="T61" s="159">
        <f t="shared" si="10"/>
        <v>0</v>
      </c>
      <c r="U61" s="153"/>
      <c r="V61" s="153"/>
      <c r="X61" s="1">
        <v>194</v>
      </c>
      <c r="Y61" s="1">
        <v>21.1</v>
      </c>
      <c r="Z61" s="139">
        <v>0.72499999999999998</v>
      </c>
      <c r="AA61" s="136">
        <v>1655</v>
      </c>
      <c r="AB61" s="136">
        <v>6035</v>
      </c>
      <c r="AC61" s="136">
        <v>819</v>
      </c>
      <c r="AD61" s="136">
        <v>1203</v>
      </c>
      <c r="AE61" s="27">
        <f t="shared" si="11"/>
        <v>0.22120006149265534</v>
      </c>
      <c r="AF61" s="27">
        <f t="shared" si="12"/>
        <v>0.12801308355073809</v>
      </c>
      <c r="AG61" s="29">
        <f t="shared" si="13"/>
        <v>1.7279488577039277</v>
      </c>
      <c r="AH61" s="29">
        <f t="shared" si="14"/>
        <v>0.64852451488649376</v>
      </c>
      <c r="AI61" s="29">
        <f t="shared" si="15"/>
        <v>3.6465256797583083</v>
      </c>
      <c r="AJ61"/>
      <c r="AK61" s="51">
        <f t="shared" si="16"/>
        <v>45.467459482110691</v>
      </c>
      <c r="AL61" s="29">
        <f t="shared" si="17"/>
        <v>3.6465256797583083</v>
      </c>
      <c r="AM61" s="58">
        <f t="shared" si="18"/>
        <v>0.64852451488649376</v>
      </c>
    </row>
    <row r="62" spans="1:39" x14ac:dyDescent="0.2">
      <c r="A62" s="1"/>
      <c r="C62" s="118"/>
      <c r="D62" s="119"/>
      <c r="E62" s="150"/>
      <c r="F62" s="150"/>
      <c r="G62" s="150"/>
      <c r="H62" s="163"/>
      <c r="I62" s="25"/>
      <c r="J62" s="25"/>
      <c r="K62" s="27"/>
      <c r="L62" s="27"/>
      <c r="M62" s="27"/>
      <c r="N62" s="27"/>
      <c r="O62" s="51"/>
      <c r="P62" s="27"/>
      <c r="Q62" s="93"/>
      <c r="R62" s="156"/>
      <c r="T62" s="159">
        <f t="shared" si="10"/>
        <v>0</v>
      </c>
      <c r="U62" s="153"/>
      <c r="V62" s="153"/>
      <c r="X62" s="1">
        <v>194</v>
      </c>
      <c r="Y62" s="1">
        <v>21.1</v>
      </c>
      <c r="Z62" s="139">
        <v>0.75</v>
      </c>
      <c r="AA62" s="136">
        <v>1884</v>
      </c>
      <c r="AB62" s="136">
        <v>6522</v>
      </c>
      <c r="AC62" s="136">
        <v>847</v>
      </c>
      <c r="AD62" s="136">
        <v>1245</v>
      </c>
      <c r="AE62" s="27">
        <f t="shared" si="11"/>
        <v>0.22319338313456097</v>
      </c>
      <c r="AF62" s="27">
        <f t="shared" si="12"/>
        <v>0.13146982564202239</v>
      </c>
      <c r="AG62" s="29">
        <f t="shared" si="13"/>
        <v>1.6976776385350321</v>
      </c>
      <c r="AH62" s="29">
        <f t="shared" si="14"/>
        <v>0.64002771006290082</v>
      </c>
      <c r="AI62" s="29">
        <f t="shared" si="15"/>
        <v>3.4617834394904459</v>
      </c>
      <c r="AJ62"/>
      <c r="AK62" s="51">
        <f t="shared" si="16"/>
        <v>49.136498880252844</v>
      </c>
      <c r="AL62" s="29">
        <f t="shared" si="17"/>
        <v>3.4617834394904459</v>
      </c>
      <c r="AM62" s="58">
        <f t="shared" si="18"/>
        <v>0.64002771006290082</v>
      </c>
    </row>
    <row r="63" spans="1:39" x14ac:dyDescent="0.2">
      <c r="A63" s="1"/>
      <c r="C63" s="118"/>
      <c r="D63" s="119"/>
      <c r="E63" s="150"/>
      <c r="F63" s="150"/>
      <c r="G63" s="150"/>
      <c r="H63" s="163"/>
      <c r="I63" s="25"/>
      <c r="J63" s="25"/>
      <c r="K63" s="27"/>
      <c r="L63" s="27"/>
      <c r="M63" s="27"/>
      <c r="N63" s="27"/>
      <c r="O63" s="51"/>
      <c r="P63" s="27"/>
      <c r="Q63" s="93"/>
      <c r="R63" s="156"/>
      <c r="T63" s="159">
        <f t="shared" si="10"/>
        <v>0</v>
      </c>
      <c r="U63" s="153"/>
      <c r="V63" s="153"/>
      <c r="X63" s="1">
        <v>194</v>
      </c>
      <c r="Y63" s="1">
        <v>21.1</v>
      </c>
      <c r="Z63" s="139">
        <v>0.77500000000000002</v>
      </c>
      <c r="AA63" s="136">
        <v>2135</v>
      </c>
      <c r="AB63" s="136">
        <v>7033</v>
      </c>
      <c r="AC63" s="136">
        <v>875</v>
      </c>
      <c r="AD63" s="136">
        <v>1286</v>
      </c>
      <c r="AE63" s="27">
        <f t="shared" si="11"/>
        <v>0.22557860356547943</v>
      </c>
      <c r="AF63" s="27">
        <f t="shared" si="12"/>
        <v>0.13518491004938887</v>
      </c>
      <c r="AG63" s="29">
        <f t="shared" si="13"/>
        <v>1.6686670389695555</v>
      </c>
      <c r="AH63" s="29">
        <f t="shared" si="14"/>
        <v>0.63244320480895122</v>
      </c>
      <c r="AI63" s="29">
        <f t="shared" si="15"/>
        <v>3.294145199063232</v>
      </c>
      <c r="AJ63"/>
      <c r="AK63" s="51">
        <f t="shared" si="16"/>
        <v>52.986353361671</v>
      </c>
      <c r="AL63" s="29">
        <f t="shared" si="17"/>
        <v>3.294145199063232</v>
      </c>
      <c r="AM63" s="58">
        <f t="shared" si="18"/>
        <v>0.63244320480895122</v>
      </c>
    </row>
    <row r="64" spans="1:39" x14ac:dyDescent="0.2">
      <c r="A64" s="1"/>
      <c r="C64" s="118"/>
      <c r="D64" s="119"/>
      <c r="E64" s="150"/>
      <c r="F64" s="150"/>
      <c r="G64" s="150"/>
      <c r="H64" s="163"/>
      <c r="I64" s="25"/>
      <c r="J64" s="25"/>
      <c r="K64" s="27"/>
      <c r="L64" s="27"/>
      <c r="M64" s="27"/>
      <c r="N64" s="27"/>
      <c r="O64" s="51"/>
      <c r="P64" s="27"/>
      <c r="Q64" s="93"/>
      <c r="R64" s="156"/>
      <c r="T64" s="159">
        <f t="shared" si="10"/>
        <v>0</v>
      </c>
      <c r="U64" s="153"/>
      <c r="V64" s="153"/>
      <c r="X64" s="1">
        <v>194</v>
      </c>
      <c r="Y64" s="1">
        <v>21.1</v>
      </c>
      <c r="Z64" s="139">
        <v>0.8</v>
      </c>
      <c r="AA64" s="136">
        <v>2406</v>
      </c>
      <c r="AB64" s="136">
        <v>7568</v>
      </c>
      <c r="AC64" s="136">
        <v>904</v>
      </c>
      <c r="AD64" s="136">
        <v>1320</v>
      </c>
      <c r="AE64" s="27">
        <f t="shared" si="11"/>
        <v>0.23039470012615204</v>
      </c>
      <c r="AF64" s="27">
        <f t="shared" si="12"/>
        <v>0.14087277581014773</v>
      </c>
      <c r="AG64" s="29">
        <f t="shared" si="13"/>
        <v>1.6354806583541148</v>
      </c>
      <c r="AH64" s="29">
        <f t="shared" si="14"/>
        <v>0.6264473061915522</v>
      </c>
      <c r="AI64" s="29">
        <f t="shared" si="15"/>
        <v>3.1454696591853697</v>
      </c>
      <c r="AJ64"/>
      <c r="AK64" s="51">
        <f t="shared" si="16"/>
        <v>57.017022926365158</v>
      </c>
      <c r="AL64" s="29">
        <f t="shared" si="17"/>
        <v>3.1454696591853697</v>
      </c>
      <c r="AM64" s="58">
        <f t="shared" si="18"/>
        <v>0.6264473061915522</v>
      </c>
    </row>
    <row r="65" spans="1:39" x14ac:dyDescent="0.2">
      <c r="A65" s="1"/>
      <c r="C65" s="118"/>
      <c r="D65" s="119"/>
      <c r="E65" s="150"/>
      <c r="F65" s="150"/>
      <c r="G65" s="150"/>
      <c r="H65" s="163"/>
      <c r="I65" s="25"/>
      <c r="J65" s="25"/>
      <c r="K65" s="27"/>
      <c r="L65" s="27"/>
      <c r="M65" s="27"/>
      <c r="N65" s="27"/>
      <c r="O65" s="51"/>
      <c r="P65" s="27"/>
      <c r="Q65" s="93"/>
      <c r="R65" s="156"/>
      <c r="T65" s="159">
        <f t="shared" si="10"/>
        <v>0</v>
      </c>
      <c r="U65" s="153"/>
      <c r="V65" s="153"/>
      <c r="X65" s="1">
        <v>194</v>
      </c>
      <c r="Y65" s="1">
        <v>21.1</v>
      </c>
      <c r="Z65" s="139">
        <v>0.82499999999999996</v>
      </c>
      <c r="AA65" s="136">
        <v>2697</v>
      </c>
      <c r="AB65" s="136">
        <v>8127</v>
      </c>
      <c r="AC65" s="136">
        <v>932</v>
      </c>
      <c r="AD65" s="136">
        <v>1369</v>
      </c>
      <c r="AE65" s="27">
        <f t="shared" si="11"/>
        <v>0.23001840471872112</v>
      </c>
      <c r="AF65" s="27">
        <f t="shared" si="12"/>
        <v>0.1415545537035498</v>
      </c>
      <c r="AG65" s="29">
        <f t="shared" si="13"/>
        <v>1.6249452857619577</v>
      </c>
      <c r="AH65" s="29">
        <f t="shared" si="14"/>
        <v>0.62190339426630126</v>
      </c>
      <c r="AI65" s="29">
        <f t="shared" si="15"/>
        <v>3.0133481646273639</v>
      </c>
      <c r="AJ65"/>
      <c r="AK65" s="51">
        <f t="shared" si="16"/>
        <v>61.22850757433531</v>
      </c>
      <c r="AL65" s="29">
        <f t="shared" si="17"/>
        <v>3.0133481646273639</v>
      </c>
      <c r="AM65" s="58">
        <f t="shared" si="18"/>
        <v>0.62190339426630126</v>
      </c>
    </row>
    <row r="66" spans="1:39" x14ac:dyDescent="0.2">
      <c r="C66" s="118"/>
      <c r="D66" s="119"/>
      <c r="E66" s="77"/>
      <c r="F66" s="77"/>
      <c r="G66" s="77"/>
      <c r="H66" s="220"/>
      <c r="I66" s="25"/>
      <c r="J66" s="25"/>
      <c r="K66" s="27"/>
      <c r="L66" s="27"/>
      <c r="M66" s="27"/>
      <c r="N66" s="27"/>
      <c r="O66" s="51"/>
      <c r="P66" s="27"/>
      <c r="Q66" s="93"/>
      <c r="R66" s="156"/>
      <c r="T66" s="159">
        <f t="shared" si="10"/>
        <v>0</v>
      </c>
      <c r="U66" s="153"/>
      <c r="V66" s="153"/>
      <c r="AE66" s="27"/>
      <c r="AF66" s="27"/>
      <c r="AH66" s="29"/>
      <c r="AI66" s="29"/>
      <c r="AM66" s="58"/>
    </row>
    <row r="67" spans="1:39" x14ac:dyDescent="0.2">
      <c r="C67" s="118"/>
      <c r="D67" s="119"/>
      <c r="E67" s="77"/>
      <c r="F67" s="77"/>
      <c r="G67" s="77"/>
      <c r="H67" s="220"/>
      <c r="I67" s="25"/>
      <c r="J67" s="25"/>
      <c r="K67" s="27"/>
      <c r="L67" s="27"/>
      <c r="M67" s="27"/>
      <c r="N67" s="27"/>
      <c r="O67" s="51"/>
      <c r="P67" s="27"/>
      <c r="Q67" s="93"/>
      <c r="R67" s="156"/>
      <c r="T67" s="159">
        <f t="shared" si="10"/>
        <v>0</v>
      </c>
      <c r="U67" s="153"/>
      <c r="V67" s="153"/>
      <c r="AE67" s="27"/>
      <c r="AF67" s="27"/>
      <c r="AH67" s="29"/>
      <c r="AI67" s="29"/>
      <c r="AM67" s="58"/>
    </row>
    <row r="68" spans="1:39" x14ac:dyDescent="0.2">
      <c r="A68" s="149">
        <v>195</v>
      </c>
      <c r="B68" s="149">
        <v>188</v>
      </c>
      <c r="C68" s="77" t="s">
        <v>92</v>
      </c>
      <c r="D68" s="148">
        <v>21.1</v>
      </c>
      <c r="E68" s="150">
        <v>727</v>
      </c>
      <c r="F68" s="150">
        <v>314</v>
      </c>
      <c r="G68" s="150">
        <v>2194</v>
      </c>
      <c r="H68" s="164">
        <v>0.436</v>
      </c>
      <c r="I68" s="25">
        <f t="shared" si="0"/>
        <v>0.22019478298236431</v>
      </c>
      <c r="J68" s="25">
        <f t="shared" si="1"/>
        <v>0.11004736756771991</v>
      </c>
      <c r="K68" s="27">
        <f t="shared" si="2"/>
        <v>2.0009091343949041</v>
      </c>
      <c r="L68" s="27">
        <f t="shared" si="3"/>
        <v>0.74926210958864237</v>
      </c>
      <c r="M68" s="27">
        <f t="shared" si="4"/>
        <v>6.9872611464968148</v>
      </c>
      <c r="N68" s="27"/>
      <c r="O68" s="51">
        <f t="shared" si="5"/>
        <v>16.529512196147614</v>
      </c>
      <c r="P68" s="27">
        <f t="shared" si="6"/>
        <v>6.9872611464968148</v>
      </c>
      <c r="Q68" s="93">
        <f t="shared" si="7"/>
        <v>0.74926210958864237</v>
      </c>
      <c r="R68" s="156">
        <f t="shared" ref="R68:R75" si="25">E68*(PI()/30)*($D$4/2)</f>
        <v>494.85320281795219</v>
      </c>
      <c r="S68" s="156">
        <f t="shared" ref="S68:S75" si="26">R68/H68</f>
        <v>1134.9844101329179</v>
      </c>
      <c r="T68" s="159">
        <f t="shared" si="10"/>
        <v>102767.29724966019</v>
      </c>
      <c r="U68" s="153"/>
      <c r="V68" s="153"/>
      <c r="X68" s="1">
        <v>195</v>
      </c>
      <c r="Y68" s="1">
        <v>21.1</v>
      </c>
      <c r="Z68" s="139">
        <v>0.52500000000000002</v>
      </c>
      <c r="AA68" s="136">
        <v>554</v>
      </c>
      <c r="AB68" s="136">
        <v>3140</v>
      </c>
      <c r="AC68" s="136">
        <v>595</v>
      </c>
      <c r="AD68" s="136">
        <v>875</v>
      </c>
      <c r="AE68" s="27">
        <f t="shared" si="11"/>
        <v>0.21754683316553394</v>
      </c>
      <c r="AF68" s="27">
        <f t="shared" si="12"/>
        <v>0.11136246833704976</v>
      </c>
      <c r="AG68" s="29">
        <f t="shared" si="13"/>
        <v>1.9535022563176894</v>
      </c>
      <c r="AH68" s="29">
        <f t="shared" si="14"/>
        <v>0.72709840398255321</v>
      </c>
      <c r="AI68" s="29">
        <f t="shared" si="15"/>
        <v>5.6678700361010828</v>
      </c>
      <c r="AJ68"/>
      <c r="AK68" s="51">
        <f t="shared" si="16"/>
        <v>23.656640061943261</v>
      </c>
      <c r="AL68" s="29">
        <f t="shared" si="17"/>
        <v>5.6678700361010828</v>
      </c>
      <c r="AM68" s="58">
        <f t="shared" si="18"/>
        <v>0.72709840398255321</v>
      </c>
    </row>
    <row r="69" spans="1:39" x14ac:dyDescent="0.2">
      <c r="A69" s="149">
        <v>195</v>
      </c>
      <c r="B69" s="149">
        <v>188</v>
      </c>
      <c r="C69" s="77" t="s">
        <v>92</v>
      </c>
      <c r="D69" s="148">
        <v>21.1</v>
      </c>
      <c r="E69" s="150">
        <v>826</v>
      </c>
      <c r="F69" s="150">
        <v>479</v>
      </c>
      <c r="G69" s="150">
        <v>2849</v>
      </c>
      <c r="H69" s="164">
        <v>0.496</v>
      </c>
      <c r="I69" s="25">
        <f t="shared" si="0"/>
        <v>0.22149890225588761</v>
      </c>
      <c r="J69" s="25">
        <f t="shared" si="1"/>
        <v>0.11445864868360629</v>
      </c>
      <c r="K69" s="27">
        <f t="shared" si="2"/>
        <v>1.9351871160751568</v>
      </c>
      <c r="L69" s="27">
        <f t="shared" si="3"/>
        <v>0.72679452054176485</v>
      </c>
      <c r="M69" s="27">
        <f t="shared" si="4"/>
        <v>5.9478079331941549</v>
      </c>
      <c r="N69" s="27"/>
      <c r="O69" s="51">
        <f t="shared" si="5"/>
        <v>21.464257177221768</v>
      </c>
      <c r="P69" s="27">
        <f t="shared" si="6"/>
        <v>5.9478079331941549</v>
      </c>
      <c r="Q69" s="93">
        <f t="shared" si="7"/>
        <v>0.72679452054176485</v>
      </c>
      <c r="R69" s="156">
        <f t="shared" si="25"/>
        <v>562.24036523745326</v>
      </c>
      <c r="S69" s="156">
        <f t="shared" si="26"/>
        <v>1133.5491234626074</v>
      </c>
      <c r="T69" s="159">
        <f t="shared" si="10"/>
        <v>152068.29402936046</v>
      </c>
      <c r="U69" s="153"/>
      <c r="V69" s="153"/>
      <c r="X69" s="1">
        <v>195</v>
      </c>
      <c r="Y69" s="1">
        <v>21.1</v>
      </c>
      <c r="Z69" s="139">
        <v>0.55000000000000004</v>
      </c>
      <c r="AA69" s="136">
        <v>647</v>
      </c>
      <c r="AB69" s="136">
        <v>3449</v>
      </c>
      <c r="AC69" s="136">
        <v>624</v>
      </c>
      <c r="AD69" s="136">
        <v>916</v>
      </c>
      <c r="AE69" s="27">
        <f t="shared" si="11"/>
        <v>0.21804265954911103</v>
      </c>
      <c r="AF69" s="27">
        <f t="shared" si="12"/>
        <v>0.11336294049962482</v>
      </c>
      <c r="AG69" s="29">
        <f t="shared" si="13"/>
        <v>1.9234033502318393</v>
      </c>
      <c r="AH69" s="29">
        <f t="shared" si="14"/>
        <v>0.71671087593808902</v>
      </c>
      <c r="AI69" s="29">
        <f t="shared" si="15"/>
        <v>5.3307573415765068</v>
      </c>
      <c r="AJ69"/>
      <c r="AK69" s="51">
        <f t="shared" si="16"/>
        <v>25.984634259121751</v>
      </c>
      <c r="AL69" s="29">
        <f t="shared" si="17"/>
        <v>5.3307573415765068</v>
      </c>
      <c r="AM69" s="58">
        <f t="shared" si="18"/>
        <v>0.71671087593808902</v>
      </c>
    </row>
    <row r="70" spans="1:39" x14ac:dyDescent="0.2">
      <c r="A70" s="149">
        <v>195</v>
      </c>
      <c r="B70" s="149">
        <v>188</v>
      </c>
      <c r="C70" s="77" t="s">
        <v>92</v>
      </c>
      <c r="D70" s="148">
        <v>21.1</v>
      </c>
      <c r="E70" s="150">
        <v>920</v>
      </c>
      <c r="F70" s="150">
        <v>666</v>
      </c>
      <c r="G70" s="150">
        <v>3482</v>
      </c>
      <c r="H70" s="164">
        <v>0.55200000000000005</v>
      </c>
      <c r="I70" s="25">
        <f t="shared" si="0"/>
        <v>0.21821888666111705</v>
      </c>
      <c r="J70" s="25">
        <f t="shared" si="1"/>
        <v>0.11517652995318682</v>
      </c>
      <c r="K70" s="27">
        <f t="shared" si="2"/>
        <v>1.894647171171171</v>
      </c>
      <c r="L70" s="27">
        <f t="shared" si="3"/>
        <v>0.70628080764530077</v>
      </c>
      <c r="M70" s="27">
        <f t="shared" si="4"/>
        <v>5.228228228228228</v>
      </c>
      <c r="N70" s="27"/>
      <c r="O70" s="51">
        <f t="shared" si="5"/>
        <v>26.233254998626251</v>
      </c>
      <c r="P70" s="27">
        <f t="shared" si="6"/>
        <v>5.228228228228228</v>
      </c>
      <c r="Q70" s="93">
        <f t="shared" si="7"/>
        <v>0.70628080764530077</v>
      </c>
      <c r="R70" s="156">
        <f t="shared" si="25"/>
        <v>626.22413561556539</v>
      </c>
      <c r="S70" s="156">
        <f t="shared" si="26"/>
        <v>1134.464013796314</v>
      </c>
      <c r="T70" s="159">
        <f t="shared" si="10"/>
        <v>205467.5063556282</v>
      </c>
      <c r="U70" s="153"/>
      <c r="V70" s="153"/>
      <c r="X70" s="1">
        <v>195</v>
      </c>
      <c r="Y70" s="1">
        <v>21.1</v>
      </c>
      <c r="Z70" s="139">
        <v>0.57499999999999996</v>
      </c>
      <c r="AA70" s="136">
        <v>752</v>
      </c>
      <c r="AB70" s="136">
        <v>3779</v>
      </c>
      <c r="AC70" s="136">
        <v>652</v>
      </c>
      <c r="AD70" s="136">
        <v>958</v>
      </c>
      <c r="AE70" s="27">
        <f t="shared" si="11"/>
        <v>0.21841632592250784</v>
      </c>
      <c r="AF70" s="27">
        <f t="shared" si="12"/>
        <v>0.11517933218918776</v>
      </c>
      <c r="AG70" s="29">
        <f t="shared" si="13"/>
        <v>1.8963152656914888</v>
      </c>
      <c r="AH70" s="29">
        <f t="shared" si="14"/>
        <v>0.70722235689236079</v>
      </c>
      <c r="AI70" s="29">
        <f t="shared" si="15"/>
        <v>5.0252659574468082</v>
      </c>
      <c r="AJ70"/>
      <c r="AK70" s="51">
        <f t="shared" si="16"/>
        <v>28.470841654166744</v>
      </c>
      <c r="AL70" s="29">
        <f t="shared" si="17"/>
        <v>5.0252659574468082</v>
      </c>
      <c r="AM70" s="58">
        <f t="shared" si="18"/>
        <v>0.70722235689236079</v>
      </c>
    </row>
    <row r="71" spans="1:39" x14ac:dyDescent="0.2">
      <c r="A71" s="149">
        <v>195</v>
      </c>
      <c r="B71" s="149">
        <v>188</v>
      </c>
      <c r="C71" s="77" t="s">
        <v>92</v>
      </c>
      <c r="D71" s="148">
        <v>21.1</v>
      </c>
      <c r="E71" s="150">
        <v>1021</v>
      </c>
      <c r="F71" s="150">
        <v>937</v>
      </c>
      <c r="G71" s="150">
        <v>4304</v>
      </c>
      <c r="H71" s="164">
        <v>0.61299999999999999</v>
      </c>
      <c r="I71" s="25">
        <f t="shared" si="0"/>
        <v>0.21900801155140476</v>
      </c>
      <c r="J71" s="25">
        <f t="shared" si="1"/>
        <v>0.11855383506941421</v>
      </c>
      <c r="K71" s="27">
        <f t="shared" si="2"/>
        <v>1.8473296239060832</v>
      </c>
      <c r="L71" s="27">
        <f t="shared" si="3"/>
        <v>0.68988592892520839</v>
      </c>
      <c r="M71" s="27">
        <f t="shared" si="4"/>
        <v>4.5933831376734258</v>
      </c>
      <c r="N71" s="27"/>
      <c r="O71" s="51">
        <f t="shared" si="5"/>
        <v>32.426171600829235</v>
      </c>
      <c r="P71" s="27">
        <f t="shared" si="6"/>
        <v>4.5933831376734258</v>
      </c>
      <c r="Q71" s="93">
        <f t="shared" si="7"/>
        <v>0.68988592892520839</v>
      </c>
      <c r="R71" s="156">
        <f t="shared" si="25"/>
        <v>694.972654851622</v>
      </c>
      <c r="S71" s="156">
        <f t="shared" si="26"/>
        <v>1133.7237436404928</v>
      </c>
      <c r="T71" s="159">
        <f t="shared" si="10"/>
        <v>282363.3943414049</v>
      </c>
      <c r="U71" s="153"/>
      <c r="V71" s="153"/>
      <c r="X71" s="1">
        <v>195</v>
      </c>
      <c r="Y71" s="1">
        <v>21.1</v>
      </c>
      <c r="Z71" s="139">
        <v>0.6</v>
      </c>
      <c r="AA71" s="136">
        <v>871</v>
      </c>
      <c r="AB71" s="136">
        <v>4131</v>
      </c>
      <c r="AC71" s="136">
        <v>681</v>
      </c>
      <c r="AD71" s="136">
        <v>1000</v>
      </c>
      <c r="AE71" s="27">
        <f t="shared" si="11"/>
        <v>0.21912625608347042</v>
      </c>
      <c r="AF71" s="27">
        <f t="shared" si="12"/>
        <v>0.11729281187633483</v>
      </c>
      <c r="AG71" s="29">
        <f t="shared" si="13"/>
        <v>1.8681985074626866</v>
      </c>
      <c r="AH71" s="29">
        <f t="shared" si="14"/>
        <v>0.69786773768132804</v>
      </c>
      <c r="AI71" s="29">
        <f t="shared" si="15"/>
        <v>4.7428243398392649</v>
      </c>
      <c r="AJ71"/>
      <c r="AK71" s="51">
        <f t="shared" si="16"/>
        <v>31.122796208881404</v>
      </c>
      <c r="AL71" s="29">
        <f t="shared" si="17"/>
        <v>4.7428243398392649</v>
      </c>
      <c r="AM71" s="58">
        <f t="shared" si="18"/>
        <v>0.69786773768132804</v>
      </c>
    </row>
    <row r="72" spans="1:39" x14ac:dyDescent="0.2">
      <c r="A72" s="149">
        <v>195</v>
      </c>
      <c r="B72" s="149">
        <v>188</v>
      </c>
      <c r="C72" s="77" t="s">
        <v>92</v>
      </c>
      <c r="D72" s="148">
        <v>21.1</v>
      </c>
      <c r="E72" s="150">
        <v>1121</v>
      </c>
      <c r="F72" s="150">
        <v>1259</v>
      </c>
      <c r="G72" s="150">
        <v>5254</v>
      </c>
      <c r="H72" s="164">
        <v>0.67300000000000004</v>
      </c>
      <c r="I72" s="25">
        <f t="shared" ref="I72:I135" si="27">0.1515*(G72/1000)/(E72/1000)^2/($D$4/10)^4</f>
        <v>0.2217777978769602</v>
      </c>
      <c r="J72" s="25">
        <f t="shared" ref="J72:J135" si="28">0.5*(F72/1000)/(E72/1000)^3/($D$4/10)^5</f>
        <v>0.12035444516695218</v>
      </c>
      <c r="K72" s="27">
        <f t="shared" ref="K72:K135" si="29">I72/J72</f>
        <v>1.842705498490866</v>
      </c>
      <c r="L72" s="27">
        <f t="shared" ref="L72:L135" si="30">0.798*I72^1.5/J72</f>
        <v>0.69249693656995037</v>
      </c>
      <c r="M72" s="27">
        <f t="shared" ref="M72:M135" si="31">G72/F72</f>
        <v>4.1731532962668787</v>
      </c>
      <c r="N72" s="27"/>
      <c r="O72" s="51">
        <f t="shared" ref="O72:O135" si="32">G72/(PI()*$D$4^2/4)</f>
        <v>39.583435313837541</v>
      </c>
      <c r="P72" s="27">
        <f t="shared" ref="P72:P135" si="33">M72</f>
        <v>4.1731532962668787</v>
      </c>
      <c r="Q72" s="93">
        <f t="shared" ref="Q72:Q135" si="34">L72</f>
        <v>0.69249693656995037</v>
      </c>
      <c r="R72" s="156">
        <f t="shared" si="25"/>
        <v>763.04049567940092</v>
      </c>
      <c r="S72" s="156">
        <f t="shared" si="26"/>
        <v>1133.7897409797934</v>
      </c>
      <c r="T72" s="159">
        <f t="shared" ref="T72:T135" si="35">G72^1.5</f>
        <v>380833.4636872132</v>
      </c>
      <c r="U72" s="153"/>
      <c r="V72" s="153"/>
      <c r="X72" s="1">
        <v>195</v>
      </c>
      <c r="Y72" s="1">
        <v>21.1</v>
      </c>
      <c r="Z72" s="139">
        <v>0.625</v>
      </c>
      <c r="AA72" s="136">
        <v>984</v>
      </c>
      <c r="AB72" s="136">
        <v>4494</v>
      </c>
      <c r="AC72" s="136">
        <v>709</v>
      </c>
      <c r="AD72" s="136">
        <v>1041</v>
      </c>
      <c r="AE72" s="27">
        <f t="shared" si="11"/>
        <v>0.21997373691714309</v>
      </c>
      <c r="AF72" s="27">
        <f t="shared" si="12"/>
        <v>0.11746166502632759</v>
      </c>
      <c r="AG72" s="29">
        <f t="shared" si="13"/>
        <v>1.8727278969512196</v>
      </c>
      <c r="AH72" s="29">
        <f t="shared" si="14"/>
        <v>0.70091118053863133</v>
      </c>
      <c r="AI72" s="29">
        <f t="shared" si="15"/>
        <v>4.5670731707317076</v>
      </c>
      <c r="AJ72"/>
      <c r="AK72" s="51">
        <f t="shared" si="16"/>
        <v>33.857624343430892</v>
      </c>
      <c r="AL72" s="29">
        <f t="shared" si="17"/>
        <v>4.5670731707317076</v>
      </c>
      <c r="AM72" s="58">
        <f t="shared" si="18"/>
        <v>0.70091118053863133</v>
      </c>
    </row>
    <row r="73" spans="1:39" x14ac:dyDescent="0.2">
      <c r="A73" s="149">
        <v>195</v>
      </c>
      <c r="B73" s="149">
        <v>188</v>
      </c>
      <c r="C73" s="77" t="s">
        <v>92</v>
      </c>
      <c r="D73" s="148">
        <v>21.1</v>
      </c>
      <c r="E73" s="150">
        <v>1227</v>
      </c>
      <c r="F73" s="150">
        <v>1765</v>
      </c>
      <c r="G73" s="150">
        <v>6457</v>
      </c>
      <c r="H73" s="164">
        <v>0.73599999999999999</v>
      </c>
      <c r="I73" s="25">
        <f t="shared" si="27"/>
        <v>0.22749972947427688</v>
      </c>
      <c r="J73" s="25">
        <f t="shared" si="28"/>
        <v>0.12866613765307533</v>
      </c>
      <c r="K73" s="27">
        <f t="shared" si="29"/>
        <v>1.7681398822096317</v>
      </c>
      <c r="L73" s="27">
        <f t="shared" si="30"/>
        <v>0.6729920808082811</v>
      </c>
      <c r="M73" s="27">
        <f t="shared" si="31"/>
        <v>3.6583569405099152</v>
      </c>
      <c r="N73" s="27"/>
      <c r="O73" s="51">
        <f t="shared" si="32"/>
        <v>48.646791363047015</v>
      </c>
      <c r="P73" s="27">
        <f t="shared" si="33"/>
        <v>3.6583569405099152</v>
      </c>
      <c r="Q73" s="93">
        <f t="shared" si="34"/>
        <v>0.6729920808082811</v>
      </c>
      <c r="R73" s="156">
        <f t="shared" si="25"/>
        <v>835.19240695684653</v>
      </c>
      <c r="S73" s="156">
        <f t="shared" si="26"/>
        <v>1134.7722920609328</v>
      </c>
      <c r="T73" s="159">
        <f t="shared" si="35"/>
        <v>518855.20715610089</v>
      </c>
      <c r="U73" s="153"/>
      <c r="V73" s="153"/>
      <c r="X73" s="1">
        <v>195</v>
      </c>
      <c r="Y73" s="1">
        <v>21.1</v>
      </c>
      <c r="Z73" s="139">
        <v>0.65</v>
      </c>
      <c r="AA73" s="136">
        <v>1132</v>
      </c>
      <c r="AB73" s="136">
        <v>4887</v>
      </c>
      <c r="AC73" s="136">
        <v>737</v>
      </c>
      <c r="AD73" s="136">
        <v>1083</v>
      </c>
      <c r="AE73" s="27">
        <f t="shared" ref="AE73:AE136" si="36">0.1515*(AB73/1000)/(AD73/1000)^2/($D$4/10)^4</f>
        <v>0.22101647568056113</v>
      </c>
      <c r="AF73" s="27">
        <f t="shared" ref="AF73:AF136" si="37">0.5*(AA73/1000)/(AD73/1000)^3/($D$4/10)^5</f>
        <v>0.12000913343081836</v>
      </c>
      <c r="AG73" s="29">
        <f t="shared" ref="AG73:AG136" si="38">AE73/AF73</f>
        <v>1.8416637914310952</v>
      </c>
      <c r="AH73" s="29">
        <f t="shared" ref="AH73:AH136" si="39">0.798*AE73^1.5/AF73</f>
        <v>0.69091650210139788</v>
      </c>
      <c r="AI73" s="29">
        <f t="shared" ref="AI73:AI136" si="40">AB73/AA73</f>
        <v>4.3171378091872787</v>
      </c>
      <c r="AJ73"/>
      <c r="AK73" s="51">
        <f t="shared" ref="AK73:AK136" si="41">AB73/(PI()*$D$4^2/4)</f>
        <v>36.818471332075383</v>
      </c>
      <c r="AL73" s="29">
        <f t="shared" ref="AL73:AL136" si="42">AI73</f>
        <v>4.3171378091872787</v>
      </c>
      <c r="AM73" s="58">
        <f t="shared" ref="AM73:AM136" si="43">AH73</f>
        <v>0.69091650210139788</v>
      </c>
    </row>
    <row r="74" spans="1:39" x14ac:dyDescent="0.2">
      <c r="A74" s="149">
        <v>195</v>
      </c>
      <c r="B74" s="149">
        <v>188</v>
      </c>
      <c r="C74" s="77" t="s">
        <v>92</v>
      </c>
      <c r="D74" s="148">
        <v>21.1</v>
      </c>
      <c r="E74" s="150">
        <v>1320</v>
      </c>
      <c r="F74" s="150">
        <v>2305</v>
      </c>
      <c r="G74" s="150">
        <v>7554</v>
      </c>
      <c r="H74" s="164">
        <v>0.79200000000000004</v>
      </c>
      <c r="I74" s="25">
        <f t="shared" si="27"/>
        <v>0.22996849428553812</v>
      </c>
      <c r="J74" s="25">
        <f t="shared" si="28"/>
        <v>0.13495916385801768</v>
      </c>
      <c r="K74" s="27">
        <f t="shared" si="29"/>
        <v>1.7039857665943601</v>
      </c>
      <c r="L74" s="27">
        <f t="shared" si="30"/>
        <v>0.65208322043139022</v>
      </c>
      <c r="M74" s="27">
        <f t="shared" si="31"/>
        <v>3.277223427331887</v>
      </c>
      <c r="N74" s="27"/>
      <c r="O74" s="51">
        <f t="shared" si="32"/>
        <v>56.911547461120826</v>
      </c>
      <c r="P74" s="27">
        <f t="shared" si="33"/>
        <v>3.277223427331887</v>
      </c>
      <c r="Q74" s="93">
        <f t="shared" si="34"/>
        <v>0.65208322043139022</v>
      </c>
      <c r="R74" s="156">
        <f t="shared" si="25"/>
        <v>898.49549892668074</v>
      </c>
      <c r="S74" s="156">
        <f t="shared" si="26"/>
        <v>1134.464013796314</v>
      </c>
      <c r="T74" s="159">
        <f t="shared" si="35"/>
        <v>656546.47014815442</v>
      </c>
      <c r="U74" s="153"/>
      <c r="V74" s="153"/>
      <c r="X74" s="1">
        <v>195</v>
      </c>
      <c r="Y74" s="1">
        <v>21.1</v>
      </c>
      <c r="Z74" s="139">
        <v>0.67500000000000004</v>
      </c>
      <c r="AA74" s="136">
        <v>1283</v>
      </c>
      <c r="AB74" s="136">
        <v>5320</v>
      </c>
      <c r="AC74" s="136">
        <v>766</v>
      </c>
      <c r="AD74" s="136">
        <v>1125</v>
      </c>
      <c r="AE74" s="27">
        <f t="shared" si="36"/>
        <v>0.22296968022958008</v>
      </c>
      <c r="AF74" s="27">
        <f t="shared" si="37"/>
        <v>0.12134512456759702</v>
      </c>
      <c r="AG74" s="29">
        <f t="shared" si="38"/>
        <v>1.8374836321122374</v>
      </c>
      <c r="AH74" s="29">
        <f t="shared" si="39"/>
        <v>0.69238759132550087</v>
      </c>
      <c r="AI74" s="29">
        <f t="shared" si="40"/>
        <v>4.1465315666406859</v>
      </c>
      <c r="AJ74"/>
      <c r="AK74" s="51">
        <f t="shared" si="41"/>
        <v>40.080676792846539</v>
      </c>
      <c r="AL74" s="29">
        <f t="shared" si="42"/>
        <v>4.1465315666406859</v>
      </c>
      <c r="AM74" s="58">
        <f t="shared" si="43"/>
        <v>0.69238759132550087</v>
      </c>
    </row>
    <row r="75" spans="1:39" x14ac:dyDescent="0.2">
      <c r="A75" s="149">
        <v>195</v>
      </c>
      <c r="B75" s="149">
        <v>188</v>
      </c>
      <c r="C75" s="77" t="s">
        <v>92</v>
      </c>
      <c r="D75" s="148">
        <v>21.1</v>
      </c>
      <c r="E75" s="150">
        <v>1371</v>
      </c>
      <c r="F75" s="150">
        <v>2663</v>
      </c>
      <c r="G75" s="150">
        <v>8145</v>
      </c>
      <c r="H75" s="164">
        <v>0.82299999999999995</v>
      </c>
      <c r="I75" s="25">
        <f t="shared" si="27"/>
        <v>0.22985576602526553</v>
      </c>
      <c r="J75" s="25">
        <f t="shared" si="28"/>
        <v>0.13915923892104784</v>
      </c>
      <c r="K75" s="27">
        <f t="shared" si="29"/>
        <v>1.6517463576793092</v>
      </c>
      <c r="L75" s="27">
        <f t="shared" si="30"/>
        <v>0.63193724210054059</v>
      </c>
      <c r="M75" s="27">
        <f t="shared" si="31"/>
        <v>3.0585805482538491</v>
      </c>
      <c r="N75" s="27"/>
      <c r="O75" s="51">
        <f t="shared" si="32"/>
        <v>61.364118886792312</v>
      </c>
      <c r="P75" s="27">
        <f t="shared" si="33"/>
        <v>3.0585805482538491</v>
      </c>
      <c r="Q75" s="93">
        <f t="shared" si="34"/>
        <v>0.63193724210054059</v>
      </c>
      <c r="R75" s="156">
        <f t="shared" si="25"/>
        <v>933.21009774884806</v>
      </c>
      <c r="S75" s="156">
        <f t="shared" si="26"/>
        <v>1133.9126339597183</v>
      </c>
      <c r="T75" s="159">
        <f t="shared" si="35"/>
        <v>735083.42970373016</v>
      </c>
      <c r="U75" s="153"/>
      <c r="V75" s="153"/>
      <c r="X75" s="1">
        <v>195</v>
      </c>
      <c r="Y75" s="1">
        <v>21.1</v>
      </c>
      <c r="Z75" s="139">
        <v>0.7</v>
      </c>
      <c r="AA75" s="136">
        <v>1466</v>
      </c>
      <c r="AB75" s="136">
        <v>5755</v>
      </c>
      <c r="AC75" s="136">
        <v>794</v>
      </c>
      <c r="AD75" s="136">
        <v>1166</v>
      </c>
      <c r="AE75" s="27">
        <f t="shared" si="36"/>
        <v>0.22453675954430016</v>
      </c>
      <c r="AF75" s="27">
        <f t="shared" si="37"/>
        <v>0.12453503921229522</v>
      </c>
      <c r="AG75" s="29">
        <f t="shared" si="38"/>
        <v>1.8030006732605732</v>
      </c>
      <c r="AH75" s="29">
        <f t="shared" si="39"/>
        <v>0.68177725047647864</v>
      </c>
      <c r="AI75" s="29">
        <f t="shared" si="40"/>
        <v>3.9256480218281036</v>
      </c>
      <c r="AJ75"/>
      <c r="AK75" s="51">
        <f t="shared" si="41"/>
        <v>43.357950177224033</v>
      </c>
      <c r="AL75" s="29">
        <f t="shared" si="42"/>
        <v>3.9256480218281036</v>
      </c>
      <c r="AM75" s="58">
        <f t="shared" si="43"/>
        <v>0.68177725047647864</v>
      </c>
    </row>
    <row r="76" spans="1:39" x14ac:dyDescent="0.2">
      <c r="A76" s="1"/>
      <c r="C76" s="118"/>
      <c r="D76" s="119"/>
      <c r="E76" s="150"/>
      <c r="F76" s="150"/>
      <c r="G76" s="150"/>
      <c r="H76" s="163"/>
      <c r="I76" s="25"/>
      <c r="J76" s="25"/>
      <c r="K76" s="27"/>
      <c r="L76" s="27"/>
      <c r="M76" s="27"/>
      <c r="N76" s="27"/>
      <c r="O76" s="51"/>
      <c r="P76" s="27"/>
      <c r="Q76" s="93"/>
      <c r="R76" s="156"/>
      <c r="T76" s="159">
        <f t="shared" si="35"/>
        <v>0</v>
      </c>
      <c r="U76" s="153"/>
      <c r="V76" s="153"/>
      <c r="X76" s="1">
        <v>195</v>
      </c>
      <c r="Y76" s="1">
        <v>21.1</v>
      </c>
      <c r="Z76" s="139">
        <v>0.72499999999999998</v>
      </c>
      <c r="AA76" s="136">
        <v>1669</v>
      </c>
      <c r="AB76" s="136">
        <v>6209</v>
      </c>
      <c r="AC76" s="136">
        <v>822</v>
      </c>
      <c r="AD76" s="136">
        <v>1209</v>
      </c>
      <c r="AE76" s="27">
        <f t="shared" si="36"/>
        <v>0.22532443032378713</v>
      </c>
      <c r="AF76" s="27">
        <f t="shared" si="37"/>
        <v>0.1271834720648535</v>
      </c>
      <c r="AG76" s="29">
        <f t="shared" si="38"/>
        <v>1.7716486793888557</v>
      </c>
      <c r="AH76" s="29">
        <f t="shared" si="39"/>
        <v>0.67109597960189005</v>
      </c>
      <c r="AI76" s="29">
        <f t="shared" si="40"/>
        <v>3.720191731575794</v>
      </c>
      <c r="AJ76"/>
      <c r="AK76" s="51">
        <f t="shared" si="41"/>
        <v>46.778368835861684</v>
      </c>
      <c r="AL76" s="29">
        <f t="shared" si="42"/>
        <v>3.720191731575794</v>
      </c>
      <c r="AM76" s="58">
        <f t="shared" si="43"/>
        <v>0.67109597960189005</v>
      </c>
    </row>
    <row r="77" spans="1:39" x14ac:dyDescent="0.2">
      <c r="A77" s="1"/>
      <c r="C77" s="118"/>
      <c r="D77" s="119"/>
      <c r="E77" s="150"/>
      <c r="F77" s="150"/>
      <c r="G77" s="150"/>
      <c r="H77" s="163"/>
      <c r="I77" s="25"/>
      <c r="J77" s="25"/>
      <c r="K77" s="27"/>
      <c r="L77" s="27"/>
      <c r="M77" s="27"/>
      <c r="N77" s="27"/>
      <c r="O77" s="51"/>
      <c r="P77" s="27"/>
      <c r="Q77" s="93"/>
      <c r="R77" s="156"/>
      <c r="T77" s="159">
        <f t="shared" si="35"/>
        <v>0</v>
      </c>
      <c r="U77" s="153"/>
      <c r="V77" s="153"/>
      <c r="X77" s="1">
        <v>195</v>
      </c>
      <c r="Y77" s="1">
        <v>21.1</v>
      </c>
      <c r="Z77" s="139">
        <v>0.75</v>
      </c>
      <c r="AA77" s="136">
        <v>1892</v>
      </c>
      <c r="AB77" s="136">
        <v>6683</v>
      </c>
      <c r="AC77" s="136">
        <v>851</v>
      </c>
      <c r="AD77" s="136">
        <v>1250</v>
      </c>
      <c r="AE77" s="27">
        <f t="shared" si="36"/>
        <v>0.22687709814082135</v>
      </c>
      <c r="AF77" s="27">
        <f t="shared" si="37"/>
        <v>0.13045007581613438</v>
      </c>
      <c r="AG77" s="29">
        <f t="shared" si="38"/>
        <v>1.7391871696617338</v>
      </c>
      <c r="AH77" s="29">
        <f t="shared" si="39"/>
        <v>0.66106557762900453</v>
      </c>
      <c r="AI77" s="29">
        <f t="shared" si="40"/>
        <v>3.5322410147991543</v>
      </c>
      <c r="AJ77"/>
      <c r="AK77" s="51">
        <f t="shared" si="41"/>
        <v>50.349466730562675</v>
      </c>
      <c r="AL77" s="29">
        <f t="shared" si="42"/>
        <v>3.5322410147991543</v>
      </c>
      <c r="AM77" s="58">
        <f t="shared" si="43"/>
        <v>0.66106557762900453</v>
      </c>
    </row>
    <row r="78" spans="1:39" x14ac:dyDescent="0.2">
      <c r="A78" s="1"/>
      <c r="C78" s="118"/>
      <c r="D78" s="119"/>
      <c r="E78" s="150"/>
      <c r="F78" s="150"/>
      <c r="G78" s="150"/>
      <c r="H78" s="163"/>
      <c r="I78" s="25"/>
      <c r="J78" s="25"/>
      <c r="K78" s="27"/>
      <c r="L78" s="27"/>
      <c r="M78" s="27"/>
      <c r="N78" s="27"/>
      <c r="O78" s="51"/>
      <c r="P78" s="27"/>
      <c r="Q78" s="93"/>
      <c r="R78" s="156"/>
      <c r="T78" s="159">
        <f t="shared" si="35"/>
        <v>0</v>
      </c>
      <c r="U78" s="153"/>
      <c r="V78" s="153"/>
      <c r="X78" s="1">
        <v>195</v>
      </c>
      <c r="Y78" s="1">
        <v>21.1</v>
      </c>
      <c r="Z78" s="139">
        <v>0.77500000000000002</v>
      </c>
      <c r="AA78" s="136">
        <v>2134</v>
      </c>
      <c r="AB78" s="136">
        <v>7177</v>
      </c>
      <c r="AC78" s="136">
        <v>879</v>
      </c>
      <c r="AD78" s="136">
        <v>1291</v>
      </c>
      <c r="AE78" s="27">
        <f t="shared" si="36"/>
        <v>0.22841766377237147</v>
      </c>
      <c r="AF78" s="27">
        <f t="shared" si="37"/>
        <v>0.13355769988892996</v>
      </c>
      <c r="AG78" s="29">
        <f t="shared" si="38"/>
        <v>1.7102545488753513</v>
      </c>
      <c r="AH78" s="29">
        <f t="shared" si="39"/>
        <v>0.6522716278393258</v>
      </c>
      <c r="AI78" s="29">
        <f t="shared" si="40"/>
        <v>3.3631677600749765</v>
      </c>
      <c r="AJ78"/>
      <c r="AK78" s="51">
        <f t="shared" si="41"/>
        <v>54.071243861326998</v>
      </c>
      <c r="AL78" s="29">
        <f t="shared" si="42"/>
        <v>3.3631677600749765</v>
      </c>
      <c r="AM78" s="58">
        <f t="shared" si="43"/>
        <v>0.6522716278393258</v>
      </c>
    </row>
    <row r="79" spans="1:39" x14ac:dyDescent="0.2">
      <c r="A79" s="1"/>
      <c r="C79" s="118"/>
      <c r="D79" s="119"/>
      <c r="E79" s="150"/>
      <c r="F79" s="150"/>
      <c r="G79" s="150"/>
      <c r="H79" s="163"/>
      <c r="I79" s="25"/>
      <c r="J79" s="25"/>
      <c r="K79" s="27"/>
      <c r="L79" s="27"/>
      <c r="M79" s="27"/>
      <c r="N79" s="27"/>
      <c r="O79" s="51"/>
      <c r="P79" s="27"/>
      <c r="Q79" s="93"/>
      <c r="R79" s="156"/>
      <c r="T79" s="159">
        <f t="shared" si="35"/>
        <v>0</v>
      </c>
      <c r="U79" s="153"/>
      <c r="V79" s="153"/>
      <c r="X79" s="1">
        <v>195</v>
      </c>
      <c r="Y79" s="1">
        <v>21.1</v>
      </c>
      <c r="Z79" s="139">
        <v>0.8</v>
      </c>
      <c r="AA79" s="136">
        <v>2397</v>
      </c>
      <c r="AB79" s="136">
        <v>7690</v>
      </c>
      <c r="AC79" s="136">
        <v>907</v>
      </c>
      <c r="AD79" s="136">
        <v>1333</v>
      </c>
      <c r="AE79" s="27">
        <f t="shared" si="36"/>
        <v>0.22956478292409443</v>
      </c>
      <c r="AF79" s="27">
        <f t="shared" si="37"/>
        <v>0.13627959322586272</v>
      </c>
      <c r="AG79" s="29">
        <f t="shared" si="38"/>
        <v>1.6845132678347938</v>
      </c>
      <c r="AH79" s="29">
        <f t="shared" si="39"/>
        <v>0.64406538620027187</v>
      </c>
      <c r="AI79" s="29">
        <f t="shared" si="40"/>
        <v>3.208176887776387</v>
      </c>
      <c r="AJ79"/>
      <c r="AK79" s="51">
        <f t="shared" si="41"/>
        <v>57.936166266351485</v>
      </c>
      <c r="AL79" s="29">
        <f t="shared" si="42"/>
        <v>3.208176887776387</v>
      </c>
      <c r="AM79" s="58">
        <f t="shared" si="43"/>
        <v>0.64406538620027187</v>
      </c>
    </row>
    <row r="80" spans="1:39" x14ac:dyDescent="0.2">
      <c r="A80" s="1"/>
      <c r="C80" s="118"/>
      <c r="D80" s="119"/>
      <c r="E80" s="150"/>
      <c r="F80" s="150"/>
      <c r="G80" s="150"/>
      <c r="H80" s="163"/>
      <c r="I80" s="25"/>
      <c r="J80" s="25"/>
      <c r="K80" s="27"/>
      <c r="L80" s="27"/>
      <c r="M80" s="27"/>
      <c r="N80" s="27"/>
      <c r="O80" s="51"/>
      <c r="P80" s="27"/>
      <c r="Q80" s="93"/>
      <c r="R80" s="156"/>
      <c r="T80" s="159">
        <f t="shared" si="35"/>
        <v>0</v>
      </c>
      <c r="U80" s="153"/>
      <c r="V80" s="153"/>
      <c r="X80" s="1"/>
      <c r="Y80" s="1"/>
      <c r="Z80" s="17"/>
      <c r="AA80"/>
      <c r="AC80"/>
      <c r="AD80"/>
      <c r="AE80" s="27"/>
      <c r="AF80" s="27"/>
      <c r="AH80" s="29"/>
      <c r="AI80" s="29"/>
      <c r="AJ80"/>
      <c r="AM80" s="58"/>
    </row>
    <row r="81" spans="1:39" x14ac:dyDescent="0.2">
      <c r="C81" s="118"/>
      <c r="D81" s="119"/>
      <c r="E81" s="77"/>
      <c r="F81" s="77"/>
      <c r="G81" s="77"/>
      <c r="H81" s="220"/>
      <c r="I81" s="25"/>
      <c r="J81" s="25"/>
      <c r="K81" s="27"/>
      <c r="L81" s="27"/>
      <c r="M81" s="27"/>
      <c r="N81" s="27"/>
      <c r="O81" s="51"/>
      <c r="P81" s="27"/>
      <c r="Q81" s="93"/>
      <c r="R81" s="156"/>
      <c r="T81" s="159">
        <f t="shared" si="35"/>
        <v>0</v>
      </c>
      <c r="U81" s="153"/>
      <c r="V81" s="153"/>
      <c r="AE81" s="27"/>
      <c r="AF81" s="27"/>
      <c r="AH81" s="29"/>
      <c r="AI81" s="29"/>
      <c r="AM81" s="58"/>
    </row>
    <row r="82" spans="1:39" x14ac:dyDescent="0.2">
      <c r="A82" s="149">
        <v>196</v>
      </c>
      <c r="B82" s="149">
        <v>189</v>
      </c>
      <c r="C82" s="77" t="s">
        <v>92</v>
      </c>
      <c r="D82" s="148">
        <v>21.1</v>
      </c>
      <c r="E82" s="150">
        <v>706</v>
      </c>
      <c r="F82" s="150">
        <v>289</v>
      </c>
      <c r="G82" s="150">
        <v>2047</v>
      </c>
      <c r="H82" s="164">
        <v>0.42399999999999999</v>
      </c>
      <c r="I82" s="25">
        <f t="shared" si="27"/>
        <v>0.21784503398567975</v>
      </c>
      <c r="J82" s="25">
        <f t="shared" si="28"/>
        <v>0.11059537929416496</v>
      </c>
      <c r="K82" s="27">
        <f t="shared" si="29"/>
        <v>1.9697480615916954</v>
      </c>
      <c r="L82" s="27">
        <f t="shared" si="30"/>
        <v>0.7336474378992317</v>
      </c>
      <c r="M82" s="27">
        <f t="shared" si="31"/>
        <v>7.0830449826989623</v>
      </c>
      <c r="N82" s="27"/>
      <c r="O82" s="51">
        <f t="shared" si="32"/>
        <v>15.422019811082119</v>
      </c>
      <c r="P82" s="27">
        <f t="shared" si="33"/>
        <v>7.0830449826989623</v>
      </c>
      <c r="Q82" s="93">
        <f t="shared" si="34"/>
        <v>0.7336474378992317</v>
      </c>
      <c r="R82" s="156">
        <f t="shared" ref="R82:R89" si="44">E82*(PI()/30)*($D$4/2)</f>
        <v>480.55895624411863</v>
      </c>
      <c r="S82" s="156">
        <f t="shared" ref="S82:S89" si="45">R82/H82</f>
        <v>1133.3937647266948</v>
      </c>
      <c r="T82" s="159">
        <f t="shared" si="35"/>
        <v>92614.026059771204</v>
      </c>
      <c r="U82" s="153"/>
      <c r="V82" s="153"/>
      <c r="X82" s="1">
        <v>196</v>
      </c>
      <c r="Y82" s="1">
        <v>21.1</v>
      </c>
      <c r="Z82" s="139">
        <v>0.52500000000000002</v>
      </c>
      <c r="AA82" s="136">
        <v>556</v>
      </c>
      <c r="AB82" s="136">
        <v>3128</v>
      </c>
      <c r="AC82" s="136">
        <v>595</v>
      </c>
      <c r="AD82" s="136">
        <v>875</v>
      </c>
      <c r="AE82" s="27">
        <f t="shared" si="36"/>
        <v>0.2167154439942007</v>
      </c>
      <c r="AF82" s="27">
        <f t="shared" si="37"/>
        <v>0.11176449890866365</v>
      </c>
      <c r="AG82" s="29">
        <f t="shared" si="38"/>
        <v>1.939036510791367</v>
      </c>
      <c r="AH82" s="29">
        <f t="shared" si="39"/>
        <v>0.72033382561691461</v>
      </c>
      <c r="AI82" s="29">
        <f t="shared" si="40"/>
        <v>5.6258992805755392</v>
      </c>
      <c r="AJ82"/>
      <c r="AK82" s="51">
        <f t="shared" si="41"/>
        <v>23.56623252030526</v>
      </c>
      <c r="AL82" s="29">
        <f t="shared" si="42"/>
        <v>5.6258992805755392</v>
      </c>
      <c r="AM82" s="58">
        <f t="shared" si="43"/>
        <v>0.72033382561691461</v>
      </c>
    </row>
    <row r="83" spans="1:39" x14ac:dyDescent="0.2">
      <c r="A83" s="149">
        <v>196</v>
      </c>
      <c r="B83" s="149">
        <v>189</v>
      </c>
      <c r="C83" s="77" t="s">
        <v>92</v>
      </c>
      <c r="D83" s="148">
        <v>21.1</v>
      </c>
      <c r="E83" s="150">
        <v>795</v>
      </c>
      <c r="F83" s="150">
        <v>414</v>
      </c>
      <c r="G83" s="150">
        <v>2616</v>
      </c>
      <c r="H83" s="164">
        <v>0.47699999999999998</v>
      </c>
      <c r="I83" s="25">
        <f t="shared" si="27"/>
        <v>0.21955468356131544</v>
      </c>
      <c r="J83" s="25">
        <f t="shared" si="28"/>
        <v>0.11095635922964232</v>
      </c>
      <c r="K83" s="27">
        <f t="shared" si="29"/>
        <v>1.9787480869565226</v>
      </c>
      <c r="L83" s="27">
        <f t="shared" si="30"/>
        <v>0.73988590216179384</v>
      </c>
      <c r="M83" s="27">
        <f t="shared" si="31"/>
        <v>6.3188405797101446</v>
      </c>
      <c r="N83" s="27"/>
      <c r="O83" s="51">
        <f t="shared" si="32"/>
        <v>19.708844077083938</v>
      </c>
      <c r="P83" s="27">
        <f t="shared" si="33"/>
        <v>6.3188405797101446</v>
      </c>
      <c r="Q83" s="93">
        <f t="shared" si="34"/>
        <v>0.73988590216179384</v>
      </c>
      <c r="R83" s="156">
        <f t="shared" si="44"/>
        <v>541.13933458084193</v>
      </c>
      <c r="S83" s="156">
        <f t="shared" si="45"/>
        <v>1134.4640137963145</v>
      </c>
      <c r="T83" s="159">
        <f t="shared" si="35"/>
        <v>133800.15282502482</v>
      </c>
      <c r="U83" s="153"/>
      <c r="V83" s="153"/>
      <c r="X83" s="1">
        <v>196</v>
      </c>
      <c r="Y83" s="1">
        <v>21.1</v>
      </c>
      <c r="Z83" s="139">
        <v>0.55000000000000004</v>
      </c>
      <c r="AA83" s="136">
        <v>649</v>
      </c>
      <c r="AB83" s="136">
        <v>3437</v>
      </c>
      <c r="AC83" s="136">
        <v>624</v>
      </c>
      <c r="AD83" s="136">
        <v>916</v>
      </c>
      <c r="AE83" s="27">
        <f t="shared" si="36"/>
        <v>0.21728403040600019</v>
      </c>
      <c r="AF83" s="27">
        <f t="shared" si="37"/>
        <v>0.11371336689993279</v>
      </c>
      <c r="AG83" s="29">
        <f t="shared" si="38"/>
        <v>1.9108046514637904</v>
      </c>
      <c r="AH83" s="29">
        <f t="shared" si="39"/>
        <v>0.7107765406408959</v>
      </c>
      <c r="AI83" s="29">
        <f t="shared" si="40"/>
        <v>5.295839753466872</v>
      </c>
      <c r="AJ83"/>
      <c r="AK83" s="51">
        <f t="shared" si="41"/>
        <v>25.894226717483754</v>
      </c>
      <c r="AL83" s="29">
        <f t="shared" si="42"/>
        <v>5.295839753466872</v>
      </c>
      <c r="AM83" s="58">
        <f t="shared" si="43"/>
        <v>0.7107765406408959</v>
      </c>
    </row>
    <row r="84" spans="1:39" x14ac:dyDescent="0.2">
      <c r="A84" s="149">
        <v>196</v>
      </c>
      <c r="B84" s="149">
        <v>189</v>
      </c>
      <c r="C84" s="77" t="s">
        <v>92</v>
      </c>
      <c r="D84" s="148">
        <v>21.1</v>
      </c>
      <c r="E84" s="150">
        <v>896</v>
      </c>
      <c r="F84" s="150">
        <v>609</v>
      </c>
      <c r="G84" s="150">
        <v>3249</v>
      </c>
      <c r="H84" s="164">
        <v>0.53800000000000003</v>
      </c>
      <c r="I84" s="25">
        <f t="shared" si="27"/>
        <v>0.21467077077720415</v>
      </c>
      <c r="J84" s="25">
        <f t="shared" si="28"/>
        <v>0.11401093477050953</v>
      </c>
      <c r="K84" s="27">
        <f t="shared" si="29"/>
        <v>1.8828963310344828</v>
      </c>
      <c r="L84" s="27">
        <f t="shared" si="30"/>
        <v>0.69617072778538958</v>
      </c>
      <c r="M84" s="27">
        <f t="shared" si="31"/>
        <v>5.3349753694581281</v>
      </c>
      <c r="N84" s="27"/>
      <c r="O84" s="51">
        <f t="shared" si="32"/>
        <v>24.477841898488425</v>
      </c>
      <c r="P84" s="27">
        <f t="shared" si="33"/>
        <v>5.3349753694581281</v>
      </c>
      <c r="Q84" s="93">
        <f t="shared" si="34"/>
        <v>0.69617072778538958</v>
      </c>
      <c r="R84" s="156">
        <f t="shared" si="44"/>
        <v>609.88785381689843</v>
      </c>
      <c r="S84" s="156">
        <f t="shared" si="45"/>
        <v>1133.620546128064</v>
      </c>
      <c r="T84" s="159">
        <f t="shared" si="35"/>
        <v>185193.00000000023</v>
      </c>
      <c r="U84" s="153"/>
      <c r="V84" s="153"/>
      <c r="X84" s="1">
        <v>196</v>
      </c>
      <c r="Y84" s="1">
        <v>21.1</v>
      </c>
      <c r="Z84" s="139">
        <v>0.57499999999999996</v>
      </c>
      <c r="AA84" s="136">
        <v>753</v>
      </c>
      <c r="AB84" s="136">
        <v>3765</v>
      </c>
      <c r="AC84" s="136">
        <v>652</v>
      </c>
      <c r="AD84" s="136">
        <v>958</v>
      </c>
      <c r="AE84" s="27">
        <f t="shared" si="36"/>
        <v>0.21760716250284259</v>
      </c>
      <c r="AF84" s="27">
        <f t="shared" si="37"/>
        <v>0.11533249619475847</v>
      </c>
      <c r="AG84" s="29">
        <f t="shared" si="38"/>
        <v>1.8867810000000003</v>
      </c>
      <c r="AH84" s="29">
        <f t="shared" si="39"/>
        <v>0.7023619542927938</v>
      </c>
      <c r="AI84" s="29">
        <f t="shared" si="40"/>
        <v>5</v>
      </c>
      <c r="AJ84"/>
      <c r="AK84" s="51">
        <f t="shared" si="41"/>
        <v>28.365366188922412</v>
      </c>
      <c r="AL84" s="29">
        <f t="shared" si="42"/>
        <v>5</v>
      </c>
      <c r="AM84" s="58">
        <f t="shared" si="43"/>
        <v>0.7023619542927938</v>
      </c>
    </row>
    <row r="85" spans="1:39" x14ac:dyDescent="0.2">
      <c r="A85" s="149">
        <v>196</v>
      </c>
      <c r="B85" s="149">
        <v>189</v>
      </c>
      <c r="C85" s="77" t="s">
        <v>92</v>
      </c>
      <c r="D85" s="148">
        <v>21.1</v>
      </c>
      <c r="E85" s="150">
        <v>995</v>
      </c>
      <c r="F85" s="150">
        <v>858</v>
      </c>
      <c r="G85" s="150">
        <v>4093</v>
      </c>
      <c r="H85" s="164">
        <v>0.59699999999999998</v>
      </c>
      <c r="I85" s="25">
        <f t="shared" si="27"/>
        <v>0.21929806859238973</v>
      </c>
      <c r="J85" s="25">
        <f t="shared" si="28"/>
        <v>0.11729278233099383</v>
      </c>
      <c r="K85" s="27">
        <f t="shared" si="29"/>
        <v>1.8696637954545452</v>
      </c>
      <c r="L85" s="27">
        <f t="shared" si="30"/>
        <v>0.69868885071950682</v>
      </c>
      <c r="M85" s="27">
        <f t="shared" si="31"/>
        <v>4.7703962703962706</v>
      </c>
      <c r="N85" s="27"/>
      <c r="O85" s="51">
        <f t="shared" si="32"/>
        <v>30.83650566036107</v>
      </c>
      <c r="P85" s="27">
        <f t="shared" si="33"/>
        <v>4.7703962703962706</v>
      </c>
      <c r="Q85" s="93">
        <f t="shared" si="34"/>
        <v>0.69868885071950682</v>
      </c>
      <c r="R85" s="156">
        <f t="shared" si="44"/>
        <v>677.27501623639955</v>
      </c>
      <c r="S85" s="156">
        <f t="shared" si="45"/>
        <v>1134.4640137963142</v>
      </c>
      <c r="T85" s="159">
        <f t="shared" si="35"/>
        <v>261856.05274081393</v>
      </c>
      <c r="U85" s="153"/>
      <c r="V85" s="153"/>
      <c r="X85" s="1">
        <v>196</v>
      </c>
      <c r="Y85" s="1">
        <v>21.1</v>
      </c>
      <c r="Z85" s="139">
        <v>0.6</v>
      </c>
      <c r="AA85" s="136">
        <v>848</v>
      </c>
      <c r="AB85" s="136">
        <v>4086</v>
      </c>
      <c r="AC85" s="136">
        <v>681</v>
      </c>
      <c r="AD85" s="136">
        <v>1000</v>
      </c>
      <c r="AE85" s="27">
        <f t="shared" si="36"/>
        <v>0.21673925982983788</v>
      </c>
      <c r="AF85" s="27">
        <f t="shared" si="37"/>
        <v>0.11419552752139144</v>
      </c>
      <c r="AG85" s="29">
        <f t="shared" si="38"/>
        <v>1.8979662735849061</v>
      </c>
      <c r="AH85" s="29">
        <f t="shared" si="39"/>
        <v>0.70511535974951178</v>
      </c>
      <c r="AI85" s="29">
        <f t="shared" si="40"/>
        <v>4.8183962264150946</v>
      </c>
      <c r="AJ85"/>
      <c r="AK85" s="51">
        <f t="shared" si="41"/>
        <v>30.783767927738904</v>
      </c>
      <c r="AL85" s="29">
        <f t="shared" si="42"/>
        <v>4.8183962264150946</v>
      </c>
      <c r="AM85" s="58">
        <f t="shared" si="43"/>
        <v>0.70511535974951178</v>
      </c>
    </row>
    <row r="86" spans="1:39" x14ac:dyDescent="0.2">
      <c r="A86" s="149">
        <v>196</v>
      </c>
      <c r="B86" s="149">
        <v>189</v>
      </c>
      <c r="C86" s="77" t="s">
        <v>92</v>
      </c>
      <c r="D86" s="148">
        <v>21.1</v>
      </c>
      <c r="E86" s="150">
        <v>1091</v>
      </c>
      <c r="F86" s="150">
        <v>1142</v>
      </c>
      <c r="G86" s="150">
        <v>4916</v>
      </c>
      <c r="H86" s="164">
        <v>0.65500000000000003</v>
      </c>
      <c r="I86" s="25">
        <f t="shared" si="27"/>
        <v>0.21907942714288553</v>
      </c>
      <c r="J86" s="25">
        <f t="shared" si="28"/>
        <v>0.1184254639848409</v>
      </c>
      <c r="K86" s="27">
        <f t="shared" si="29"/>
        <v>1.8499351387040281</v>
      </c>
      <c r="L86" s="27">
        <f t="shared" si="30"/>
        <v>0.69097159015178367</v>
      </c>
      <c r="M86" s="27">
        <f t="shared" si="31"/>
        <v>4.3047285464098071</v>
      </c>
      <c r="N86" s="27"/>
      <c r="O86" s="51">
        <f t="shared" si="32"/>
        <v>37.036956224367216</v>
      </c>
      <c r="P86" s="27">
        <f t="shared" si="33"/>
        <v>4.3047285464098071</v>
      </c>
      <c r="Q86" s="93">
        <f t="shared" si="34"/>
        <v>0.69097159015178367</v>
      </c>
      <c r="R86" s="156">
        <f t="shared" si="44"/>
        <v>742.62014343106716</v>
      </c>
      <c r="S86" s="156">
        <f t="shared" si="45"/>
        <v>1133.7712113451407</v>
      </c>
      <c r="T86" s="159">
        <f t="shared" si="35"/>
        <v>344681.37068312772</v>
      </c>
      <c r="U86" s="153"/>
      <c r="V86" s="153"/>
      <c r="X86" s="1">
        <v>196</v>
      </c>
      <c r="Y86" s="1">
        <v>21.1</v>
      </c>
      <c r="Z86" s="139">
        <v>0.625</v>
      </c>
      <c r="AA86" s="136">
        <v>980</v>
      </c>
      <c r="AB86" s="136">
        <v>4454</v>
      </c>
      <c r="AC86" s="136">
        <v>709</v>
      </c>
      <c r="AD86" s="136">
        <v>1041</v>
      </c>
      <c r="AE86" s="27">
        <f t="shared" si="36"/>
        <v>0.2180158042343025</v>
      </c>
      <c r="AF86" s="27">
        <f t="shared" si="37"/>
        <v>0.11698417858313115</v>
      </c>
      <c r="AG86" s="29">
        <f t="shared" si="38"/>
        <v>1.8636349536734695</v>
      </c>
      <c r="AH86" s="29">
        <f t="shared" si="39"/>
        <v>0.6943968264029704</v>
      </c>
      <c r="AI86" s="29">
        <f t="shared" si="40"/>
        <v>4.5448979591836736</v>
      </c>
      <c r="AJ86"/>
      <c r="AK86" s="51">
        <f t="shared" si="41"/>
        <v>33.556265871304227</v>
      </c>
      <c r="AL86" s="29">
        <f t="shared" si="42"/>
        <v>4.5448979591836736</v>
      </c>
      <c r="AM86" s="58">
        <f t="shared" si="43"/>
        <v>0.6943968264029704</v>
      </c>
    </row>
    <row r="87" spans="1:39" x14ac:dyDescent="0.2">
      <c r="A87" s="149">
        <v>196</v>
      </c>
      <c r="B87" s="149">
        <v>189</v>
      </c>
      <c r="C87" s="77" t="s">
        <v>92</v>
      </c>
      <c r="D87" s="148">
        <v>21.1</v>
      </c>
      <c r="E87" s="150">
        <v>1191</v>
      </c>
      <c r="F87" s="150">
        <v>1555</v>
      </c>
      <c r="G87" s="150">
        <v>5929</v>
      </c>
      <c r="H87" s="164">
        <v>0.71499999999999997</v>
      </c>
      <c r="I87" s="25">
        <f t="shared" si="27"/>
        <v>0.22171605929609897</v>
      </c>
      <c r="J87" s="25">
        <f t="shared" si="28"/>
        <v>0.12395051961377374</v>
      </c>
      <c r="K87" s="27">
        <f t="shared" si="29"/>
        <v>1.788746509389068</v>
      </c>
      <c r="L87" s="27">
        <f t="shared" si="30"/>
        <v>0.67212533526947582</v>
      </c>
      <c r="M87" s="27">
        <f t="shared" si="31"/>
        <v>3.8128617363344053</v>
      </c>
      <c r="N87" s="27"/>
      <c r="O87" s="51">
        <f t="shared" si="32"/>
        <v>44.668859530975027</v>
      </c>
      <c r="P87" s="27">
        <f t="shared" si="33"/>
        <v>3.8128617363344053</v>
      </c>
      <c r="Q87" s="93">
        <f t="shared" si="34"/>
        <v>0.67212533526947582</v>
      </c>
      <c r="R87" s="156">
        <f t="shared" si="44"/>
        <v>810.68798425884609</v>
      </c>
      <c r="S87" s="156">
        <f t="shared" si="45"/>
        <v>1133.8293486137709</v>
      </c>
      <c r="T87" s="159">
        <f t="shared" si="35"/>
        <v>456533.00000000035</v>
      </c>
      <c r="U87" s="153"/>
      <c r="V87" s="153"/>
      <c r="X87" s="1">
        <v>196</v>
      </c>
      <c r="Y87" s="1">
        <v>21.1</v>
      </c>
      <c r="Z87" s="139">
        <v>0.65</v>
      </c>
      <c r="AA87" s="136">
        <v>1128</v>
      </c>
      <c r="AB87" s="136">
        <v>4845</v>
      </c>
      <c r="AC87" s="136">
        <v>737</v>
      </c>
      <c r="AD87" s="136">
        <v>1083</v>
      </c>
      <c r="AE87" s="27">
        <f t="shared" si="36"/>
        <v>0.21911700934567607</v>
      </c>
      <c r="AF87" s="27">
        <f t="shared" si="37"/>
        <v>0.11958507288865998</v>
      </c>
      <c r="AG87" s="29">
        <f t="shared" si="38"/>
        <v>1.8323107061170216</v>
      </c>
      <c r="AH87" s="29">
        <f t="shared" si="39"/>
        <v>0.68444736582388566</v>
      </c>
      <c r="AI87" s="29">
        <f t="shared" si="40"/>
        <v>4.2952127659574471</v>
      </c>
      <c r="AJ87"/>
      <c r="AK87" s="51">
        <f t="shared" si="41"/>
        <v>36.502044936342386</v>
      </c>
      <c r="AL87" s="29">
        <f t="shared" si="42"/>
        <v>4.2952127659574471</v>
      </c>
      <c r="AM87" s="58">
        <f t="shared" si="43"/>
        <v>0.68444736582388566</v>
      </c>
    </row>
    <row r="88" spans="1:39" x14ac:dyDescent="0.2">
      <c r="A88" s="149">
        <v>196</v>
      </c>
      <c r="B88" s="149">
        <v>189</v>
      </c>
      <c r="C88" s="77" t="s">
        <v>92</v>
      </c>
      <c r="D88" s="148">
        <v>21.1</v>
      </c>
      <c r="E88" s="150">
        <v>1302</v>
      </c>
      <c r="F88" s="150">
        <v>2185</v>
      </c>
      <c r="G88" s="150">
        <v>7301</v>
      </c>
      <c r="H88" s="164">
        <v>0.78100000000000003</v>
      </c>
      <c r="I88" s="25">
        <f t="shared" si="27"/>
        <v>0.22845444032788231</v>
      </c>
      <c r="J88" s="25">
        <f t="shared" si="28"/>
        <v>0.13331276356461719</v>
      </c>
      <c r="K88" s="27">
        <f t="shared" si="29"/>
        <v>1.7136726763386734</v>
      </c>
      <c r="L88" s="27">
        <f t="shared" si="30"/>
        <v>0.65362787533424882</v>
      </c>
      <c r="M88" s="27">
        <f t="shared" si="31"/>
        <v>3.3414187643020594</v>
      </c>
      <c r="N88" s="27"/>
      <c r="O88" s="51">
        <f t="shared" si="32"/>
        <v>55.005455124919663</v>
      </c>
      <c r="P88" s="27">
        <f t="shared" si="33"/>
        <v>3.3414187643020594</v>
      </c>
      <c r="Q88" s="93">
        <f t="shared" si="34"/>
        <v>0.65362787533424882</v>
      </c>
      <c r="R88" s="156">
        <f t="shared" si="44"/>
        <v>886.24328757768069</v>
      </c>
      <c r="S88" s="156">
        <f t="shared" si="45"/>
        <v>1134.7545295488869</v>
      </c>
      <c r="T88" s="159">
        <f t="shared" si="35"/>
        <v>623840.43785330188</v>
      </c>
      <c r="U88" s="153"/>
      <c r="V88" s="153"/>
      <c r="X88" s="1">
        <v>196</v>
      </c>
      <c r="Y88" s="1">
        <v>21.1</v>
      </c>
      <c r="Z88" s="139">
        <v>0.67500000000000004</v>
      </c>
      <c r="AA88" s="136">
        <v>1271</v>
      </c>
      <c r="AB88" s="136">
        <v>5263</v>
      </c>
      <c r="AC88" s="136">
        <v>766</v>
      </c>
      <c r="AD88" s="136">
        <v>1125</v>
      </c>
      <c r="AE88" s="27">
        <f t="shared" si="36"/>
        <v>0.22058071936997739</v>
      </c>
      <c r="AF88" s="27">
        <f t="shared" si="37"/>
        <v>0.12021017406501622</v>
      </c>
      <c r="AG88" s="29">
        <f t="shared" si="38"/>
        <v>1.8349588217938633</v>
      </c>
      <c r="AH88" s="29">
        <f t="shared" si="39"/>
        <v>0.68772211232951097</v>
      </c>
      <c r="AI88" s="29">
        <f t="shared" si="40"/>
        <v>4.140833988985051</v>
      </c>
      <c r="AJ88"/>
      <c r="AK88" s="51">
        <f t="shared" si="41"/>
        <v>39.651240970066041</v>
      </c>
      <c r="AL88" s="29">
        <f t="shared" si="42"/>
        <v>4.140833988985051</v>
      </c>
      <c r="AM88" s="58">
        <f t="shared" si="43"/>
        <v>0.68772211232951097</v>
      </c>
    </row>
    <row r="89" spans="1:39" x14ac:dyDescent="0.2">
      <c r="A89" s="149">
        <v>196</v>
      </c>
      <c r="B89" s="149">
        <v>189</v>
      </c>
      <c r="C89" s="77" t="s">
        <v>92</v>
      </c>
      <c r="D89" s="148">
        <v>21.1</v>
      </c>
      <c r="E89" s="150">
        <v>1397</v>
      </c>
      <c r="F89" s="150">
        <v>2854</v>
      </c>
      <c r="G89" s="150">
        <v>8503</v>
      </c>
      <c r="H89" s="164">
        <v>0.83799999999999997</v>
      </c>
      <c r="I89" s="25">
        <f t="shared" si="27"/>
        <v>0.23110992171801473</v>
      </c>
      <c r="J89" s="25">
        <f t="shared" si="28"/>
        <v>0.14096717393677405</v>
      </c>
      <c r="K89" s="27">
        <f t="shared" si="29"/>
        <v>1.6394591397687457</v>
      </c>
      <c r="L89" s="27">
        <f t="shared" si="30"/>
        <v>0.62894516638634135</v>
      </c>
      <c r="M89" s="27">
        <f t="shared" si="31"/>
        <v>2.9793272599859848</v>
      </c>
      <c r="N89" s="27"/>
      <c r="O89" s="51">
        <f t="shared" si="32"/>
        <v>64.061277212325962</v>
      </c>
      <c r="P89" s="27">
        <f t="shared" si="33"/>
        <v>2.9793272599859848</v>
      </c>
      <c r="Q89" s="93">
        <f t="shared" si="34"/>
        <v>0.62894516638634135</v>
      </c>
      <c r="R89" s="156">
        <f t="shared" si="44"/>
        <v>950.9077363640705</v>
      </c>
      <c r="S89" s="156">
        <f t="shared" si="45"/>
        <v>1134.7347689308717</v>
      </c>
      <c r="T89" s="159">
        <f t="shared" si="35"/>
        <v>784076.19497533422</v>
      </c>
      <c r="U89" s="153"/>
      <c r="V89" s="153"/>
      <c r="X89" s="1">
        <v>196</v>
      </c>
      <c r="Y89" s="1">
        <v>21.1</v>
      </c>
      <c r="Z89" s="139">
        <v>0.7</v>
      </c>
      <c r="AA89" s="136">
        <v>1454</v>
      </c>
      <c r="AB89" s="136">
        <v>5699</v>
      </c>
      <c r="AC89" s="136">
        <v>794</v>
      </c>
      <c r="AD89" s="136">
        <v>1166</v>
      </c>
      <c r="AE89" s="27">
        <f t="shared" si="36"/>
        <v>0.22235186666254847</v>
      </c>
      <c r="AF89" s="27">
        <f t="shared" si="37"/>
        <v>0.12351565280673754</v>
      </c>
      <c r="AG89" s="29">
        <f t="shared" si="38"/>
        <v>1.8001918105914718</v>
      </c>
      <c r="AH89" s="29">
        <f t="shared" si="39"/>
        <v>0.67739511886115644</v>
      </c>
      <c r="AI89" s="29">
        <f t="shared" si="40"/>
        <v>3.9195323246217333</v>
      </c>
      <c r="AJ89"/>
      <c r="AK89" s="51">
        <f t="shared" si="41"/>
        <v>42.936048316246698</v>
      </c>
      <c r="AL89" s="29">
        <f t="shared" si="42"/>
        <v>3.9195323246217333</v>
      </c>
      <c r="AM89" s="58">
        <f t="shared" si="43"/>
        <v>0.67739511886115644</v>
      </c>
    </row>
    <row r="90" spans="1:39" x14ac:dyDescent="0.2">
      <c r="A90" s="1"/>
      <c r="C90" s="118"/>
      <c r="D90" s="119"/>
      <c r="E90" s="150"/>
      <c r="F90" s="150"/>
      <c r="G90" s="150"/>
      <c r="H90" s="163"/>
      <c r="I90" s="25"/>
      <c r="J90" s="25"/>
      <c r="K90" s="27"/>
      <c r="L90" s="27"/>
      <c r="M90" s="27"/>
      <c r="N90" s="27"/>
      <c r="O90" s="51"/>
      <c r="P90" s="27"/>
      <c r="Q90" s="93"/>
      <c r="R90" s="156"/>
      <c r="T90" s="159">
        <f t="shared" si="35"/>
        <v>0</v>
      </c>
      <c r="U90" s="153"/>
      <c r="V90" s="153"/>
      <c r="X90" s="1">
        <v>196</v>
      </c>
      <c r="Y90" s="1">
        <v>21.1</v>
      </c>
      <c r="Z90" s="139">
        <v>0.72499999999999998</v>
      </c>
      <c r="AA90" s="136">
        <v>1659</v>
      </c>
      <c r="AB90" s="136">
        <v>6165</v>
      </c>
      <c r="AC90" s="136">
        <v>822</v>
      </c>
      <c r="AD90" s="136">
        <v>1208</v>
      </c>
      <c r="AE90" s="27">
        <f t="shared" si="36"/>
        <v>0.22409823496479242</v>
      </c>
      <c r="AF90" s="27">
        <f t="shared" si="37"/>
        <v>0.1267356585778899</v>
      </c>
      <c r="AG90" s="29">
        <f t="shared" si="38"/>
        <v>1.7682334828209765</v>
      </c>
      <c r="AH90" s="29">
        <f t="shared" si="39"/>
        <v>0.66797732357026862</v>
      </c>
      <c r="AI90" s="29">
        <f t="shared" si="40"/>
        <v>3.7160940325497287</v>
      </c>
      <c r="AJ90"/>
      <c r="AK90" s="51">
        <f t="shared" si="41"/>
        <v>46.446874516522357</v>
      </c>
      <c r="AL90" s="29">
        <f t="shared" si="42"/>
        <v>3.7160940325497287</v>
      </c>
      <c r="AM90" s="58">
        <f t="shared" si="43"/>
        <v>0.66797732357026862</v>
      </c>
    </row>
    <row r="91" spans="1:39" x14ac:dyDescent="0.2">
      <c r="A91" s="1"/>
      <c r="C91" s="118"/>
      <c r="D91" s="119"/>
      <c r="E91" s="150"/>
      <c r="F91" s="150"/>
      <c r="G91" s="150"/>
      <c r="H91" s="163"/>
      <c r="I91" s="25"/>
      <c r="J91" s="25"/>
      <c r="K91" s="27"/>
      <c r="L91" s="27"/>
      <c r="M91" s="27"/>
      <c r="N91" s="27"/>
      <c r="O91" s="51"/>
      <c r="P91" s="27"/>
      <c r="Q91" s="93"/>
      <c r="R91" s="156"/>
      <c r="T91" s="159">
        <f t="shared" si="35"/>
        <v>0</v>
      </c>
      <c r="U91" s="153"/>
      <c r="V91" s="153"/>
      <c r="X91" s="1">
        <v>196</v>
      </c>
      <c r="Y91" s="1">
        <v>21.1</v>
      </c>
      <c r="Z91" s="139">
        <v>0.75</v>
      </c>
      <c r="AA91" s="136">
        <v>1884</v>
      </c>
      <c r="AB91" s="136">
        <v>6636</v>
      </c>
      <c r="AC91" s="136">
        <v>851</v>
      </c>
      <c r="AD91" s="136">
        <v>1250</v>
      </c>
      <c r="AE91" s="27">
        <f t="shared" si="36"/>
        <v>0.225281523756171</v>
      </c>
      <c r="AF91" s="27">
        <f t="shared" si="37"/>
        <v>0.1298984898718801</v>
      </c>
      <c r="AG91" s="29">
        <f t="shared" si="38"/>
        <v>1.7342890127388542</v>
      </c>
      <c r="AH91" s="29">
        <f t="shared" si="39"/>
        <v>0.65688168255480983</v>
      </c>
      <c r="AI91" s="29">
        <f t="shared" si="40"/>
        <v>3.5222929936305731</v>
      </c>
      <c r="AJ91"/>
      <c r="AK91" s="51">
        <f t="shared" si="41"/>
        <v>49.995370525813847</v>
      </c>
      <c r="AL91" s="29">
        <f t="shared" si="42"/>
        <v>3.5222929936305731</v>
      </c>
      <c r="AM91" s="58">
        <f t="shared" si="43"/>
        <v>0.65688168255480983</v>
      </c>
    </row>
    <row r="92" spans="1:39" x14ac:dyDescent="0.2">
      <c r="A92" s="1"/>
      <c r="C92" s="118"/>
      <c r="D92" s="119"/>
      <c r="E92" s="150"/>
      <c r="F92" s="150"/>
      <c r="G92" s="150"/>
      <c r="H92" s="163"/>
      <c r="I92" s="25"/>
      <c r="J92" s="25"/>
      <c r="K92" s="27"/>
      <c r="L92" s="27"/>
      <c r="M92" s="27"/>
      <c r="N92" s="27"/>
      <c r="O92" s="51"/>
      <c r="P92" s="27"/>
      <c r="Q92" s="93"/>
      <c r="R92" s="156"/>
      <c r="T92" s="159">
        <f t="shared" si="35"/>
        <v>0</v>
      </c>
      <c r="U92" s="153"/>
      <c r="V92" s="153"/>
      <c r="X92" s="1">
        <v>196</v>
      </c>
      <c r="Y92" s="1">
        <v>21.1</v>
      </c>
      <c r="Z92" s="139">
        <v>0.77500000000000002</v>
      </c>
      <c r="AA92" s="136">
        <v>2129</v>
      </c>
      <c r="AB92" s="136">
        <v>7138</v>
      </c>
      <c r="AC92" s="136">
        <v>879</v>
      </c>
      <c r="AD92" s="136">
        <v>1291</v>
      </c>
      <c r="AE92" s="27">
        <f t="shared" si="36"/>
        <v>0.22717643639503801</v>
      </c>
      <c r="AF92" s="27">
        <f t="shared" si="37"/>
        <v>0.13324477181983688</v>
      </c>
      <c r="AG92" s="29">
        <f t="shared" si="38"/>
        <v>1.704955723907938</v>
      </c>
      <c r="AH92" s="29">
        <f t="shared" si="39"/>
        <v>0.64848157016899277</v>
      </c>
      <c r="AI92" s="29">
        <f t="shared" si="40"/>
        <v>3.3527477689055893</v>
      </c>
      <c r="AJ92"/>
      <c r="AK92" s="51">
        <f t="shared" si="41"/>
        <v>53.777419351003502</v>
      </c>
      <c r="AL92" s="29">
        <f t="shared" si="42"/>
        <v>3.3527477689055893</v>
      </c>
      <c r="AM92" s="58">
        <f t="shared" si="43"/>
        <v>0.64848157016899277</v>
      </c>
    </row>
    <row r="93" spans="1:39" x14ac:dyDescent="0.2">
      <c r="A93" s="1"/>
      <c r="C93" s="118"/>
      <c r="D93" s="119"/>
      <c r="E93" s="150"/>
      <c r="F93" s="150"/>
      <c r="G93" s="150"/>
      <c r="H93" s="163"/>
      <c r="I93" s="25"/>
      <c r="J93" s="25"/>
      <c r="K93" s="27"/>
      <c r="L93" s="27"/>
      <c r="M93" s="27"/>
      <c r="N93" s="27"/>
      <c r="O93" s="51"/>
      <c r="P93" s="27"/>
      <c r="Q93" s="93"/>
      <c r="R93" s="156"/>
      <c r="T93" s="159">
        <f t="shared" si="35"/>
        <v>0</v>
      </c>
      <c r="U93" s="153"/>
      <c r="V93" s="153"/>
      <c r="X93" s="1">
        <v>196</v>
      </c>
      <c r="Y93" s="1">
        <v>21.1</v>
      </c>
      <c r="Z93" s="139">
        <v>0.8</v>
      </c>
      <c r="AA93" s="136">
        <v>2395</v>
      </c>
      <c r="AB93" s="136">
        <v>7662</v>
      </c>
      <c r="AC93" s="136">
        <v>907</v>
      </c>
      <c r="AD93" s="136">
        <v>1333</v>
      </c>
      <c r="AE93" s="27">
        <f t="shared" si="36"/>
        <v>0.22872891635427975</v>
      </c>
      <c r="AF93" s="27">
        <f t="shared" si="37"/>
        <v>0.13616588476259545</v>
      </c>
      <c r="AG93" s="29">
        <f t="shared" si="38"/>
        <v>1.6797813692693107</v>
      </c>
      <c r="AH93" s="29">
        <f t="shared" si="39"/>
        <v>0.64108584470339958</v>
      </c>
      <c r="AI93" s="29">
        <f t="shared" si="40"/>
        <v>3.1991649269311067</v>
      </c>
      <c r="AJ93"/>
      <c r="AK93" s="51">
        <f t="shared" si="41"/>
        <v>57.725215335862821</v>
      </c>
      <c r="AL93" s="29">
        <f t="shared" si="42"/>
        <v>3.1991649269311067</v>
      </c>
      <c r="AM93" s="58">
        <f t="shared" si="43"/>
        <v>0.64108584470339958</v>
      </c>
    </row>
    <row r="94" spans="1:39" x14ac:dyDescent="0.2">
      <c r="A94" s="1"/>
      <c r="C94" s="118"/>
      <c r="D94" s="119"/>
      <c r="E94" s="150"/>
      <c r="F94" s="150"/>
      <c r="G94" s="150"/>
      <c r="H94" s="163"/>
      <c r="I94" s="25"/>
      <c r="J94" s="25"/>
      <c r="K94" s="27"/>
      <c r="L94" s="27"/>
      <c r="M94" s="27"/>
      <c r="N94" s="27"/>
      <c r="O94" s="51"/>
      <c r="P94" s="27"/>
      <c r="Q94" s="93"/>
      <c r="R94" s="156"/>
      <c r="T94" s="159">
        <f t="shared" si="35"/>
        <v>0</v>
      </c>
      <c r="U94" s="153"/>
      <c r="V94" s="153"/>
      <c r="X94" s="1">
        <v>196</v>
      </c>
      <c r="Y94" s="1">
        <v>21.1</v>
      </c>
      <c r="Z94" s="139">
        <v>0.82499999999999996</v>
      </c>
      <c r="AA94" s="136">
        <v>2681</v>
      </c>
      <c r="AB94" s="136">
        <v>8208</v>
      </c>
      <c r="AC94" s="136">
        <v>936</v>
      </c>
      <c r="AD94" s="136">
        <v>1375</v>
      </c>
      <c r="AE94" s="27">
        <f t="shared" si="36"/>
        <v>0.23028792947442339</v>
      </c>
      <c r="AF94" s="27">
        <f t="shared" si="37"/>
        <v>0.13888072093779985</v>
      </c>
      <c r="AG94" s="29">
        <f t="shared" si="38"/>
        <v>1.6581706079820959</v>
      </c>
      <c r="AH94" s="29">
        <f t="shared" si="39"/>
        <v>0.63499117799948768</v>
      </c>
      <c r="AI94" s="29">
        <f t="shared" si="40"/>
        <v>3.0615441999254012</v>
      </c>
      <c r="AJ94"/>
      <c r="AK94" s="51">
        <f t="shared" si="41"/>
        <v>61.83875848039181</v>
      </c>
      <c r="AL94" s="29">
        <f t="shared" si="42"/>
        <v>3.0615441999254012</v>
      </c>
      <c r="AM94" s="58">
        <f t="shared" si="43"/>
        <v>0.63499117799948768</v>
      </c>
    </row>
    <row r="95" spans="1:39" x14ac:dyDescent="0.2">
      <c r="A95" s="1"/>
      <c r="C95" s="118"/>
      <c r="D95" s="119"/>
      <c r="E95" s="150"/>
      <c r="F95" s="150"/>
      <c r="G95" s="150"/>
      <c r="H95" s="163"/>
      <c r="I95" s="25"/>
      <c r="J95" s="25"/>
      <c r="K95" s="27"/>
      <c r="L95" s="27"/>
      <c r="M95" s="27"/>
      <c r="N95" s="27"/>
      <c r="O95" s="51"/>
      <c r="P95" s="27"/>
      <c r="Q95" s="93"/>
      <c r="R95" s="156"/>
      <c r="T95" s="159">
        <f t="shared" si="35"/>
        <v>0</v>
      </c>
      <c r="U95" s="153"/>
      <c r="V95" s="153"/>
      <c r="X95" s="1"/>
      <c r="Y95" s="1"/>
      <c r="Z95" s="17"/>
      <c r="AA95"/>
      <c r="AC95"/>
      <c r="AD95"/>
      <c r="AE95" s="27"/>
      <c r="AF95" s="27"/>
      <c r="AH95" s="29"/>
      <c r="AI95" s="29"/>
      <c r="AJ95"/>
      <c r="AM95" s="58"/>
    </row>
    <row r="96" spans="1:39" x14ac:dyDescent="0.2">
      <c r="C96" s="118"/>
      <c r="D96" s="119"/>
      <c r="E96" s="77"/>
      <c r="F96" s="77"/>
      <c r="G96" s="77"/>
      <c r="H96" s="220"/>
      <c r="I96" s="25"/>
      <c r="J96" s="25"/>
      <c r="K96" s="27"/>
      <c r="L96" s="27"/>
      <c r="M96" s="27"/>
      <c r="N96" s="27"/>
      <c r="O96" s="51"/>
      <c r="P96" s="27"/>
      <c r="Q96" s="93"/>
      <c r="R96" s="156"/>
      <c r="T96" s="159">
        <f t="shared" si="35"/>
        <v>0</v>
      </c>
      <c r="U96" s="153"/>
      <c r="V96" s="153"/>
      <c r="AE96" s="27"/>
      <c r="AF96" s="27"/>
      <c r="AH96" s="29"/>
      <c r="AI96" s="29"/>
      <c r="AM96" s="58"/>
    </row>
    <row r="97" spans="1:39" x14ac:dyDescent="0.2">
      <c r="A97" s="149">
        <v>197</v>
      </c>
      <c r="B97" s="149">
        <v>25</v>
      </c>
      <c r="C97" s="77" t="s">
        <v>92</v>
      </c>
      <c r="D97" s="148">
        <v>21.1</v>
      </c>
      <c r="E97" s="150">
        <v>698</v>
      </c>
      <c r="F97" s="150">
        <v>272</v>
      </c>
      <c r="G97" s="150">
        <v>1918</v>
      </c>
      <c r="H97" s="164">
        <v>0.42699999999999999</v>
      </c>
      <c r="I97" s="25">
        <f t="shared" si="27"/>
        <v>0.20882235114231321</v>
      </c>
      <c r="J97" s="25">
        <f t="shared" si="28"/>
        <v>0.10770996356119741</v>
      </c>
      <c r="K97" s="27">
        <f t="shared" si="29"/>
        <v>1.9387468367647058</v>
      </c>
      <c r="L97" s="27">
        <f t="shared" si="30"/>
        <v>0.7069887191800619</v>
      </c>
      <c r="M97" s="27">
        <f t="shared" si="31"/>
        <v>7.0514705882352944</v>
      </c>
      <c r="N97" s="27"/>
      <c r="O97" s="51">
        <f t="shared" si="32"/>
        <v>14.450138738473621</v>
      </c>
      <c r="P97" s="27">
        <f t="shared" si="33"/>
        <v>7.0514705882352944</v>
      </c>
      <c r="Q97" s="93">
        <f t="shared" si="34"/>
        <v>0.7069887191800619</v>
      </c>
      <c r="R97" s="156">
        <f t="shared" ref="R97:R104" si="46">E97*(PI()/30)*($D$4/2)</f>
        <v>475.11352897789641</v>
      </c>
      <c r="S97" s="156">
        <f t="shared" ref="S97:S104" si="47">R97/H97</f>
        <v>1112.6780538124037</v>
      </c>
      <c r="T97" s="159">
        <f t="shared" si="35"/>
        <v>83998.765657597702</v>
      </c>
      <c r="U97" s="153"/>
      <c r="V97" s="153"/>
      <c r="X97" s="1">
        <v>197</v>
      </c>
      <c r="Y97" s="1">
        <v>21.1</v>
      </c>
      <c r="Z97" s="139">
        <v>0.52500000000000002</v>
      </c>
      <c r="AA97" s="136">
        <v>515</v>
      </c>
      <c r="AB97" s="136">
        <v>2922</v>
      </c>
      <c r="AC97" s="136">
        <v>594</v>
      </c>
      <c r="AD97" s="136">
        <v>859</v>
      </c>
      <c r="AE97" s="27">
        <f t="shared" si="36"/>
        <v>0.21005504058586941</v>
      </c>
      <c r="AF97" s="27">
        <f t="shared" si="37"/>
        <v>0.10941603689297301</v>
      </c>
      <c r="AG97" s="29">
        <f t="shared" si="38"/>
        <v>1.91978293631068</v>
      </c>
      <c r="AH97" s="29">
        <f t="shared" si="39"/>
        <v>0.7021365359746462</v>
      </c>
      <c r="AI97" s="29">
        <f t="shared" si="40"/>
        <v>5.6737864077669906</v>
      </c>
      <c r="AJ97"/>
      <c r="AK97" s="51">
        <f t="shared" si="41"/>
        <v>22.014236388852932</v>
      </c>
      <c r="AL97" s="29">
        <f t="shared" si="42"/>
        <v>5.6737864077669906</v>
      </c>
      <c r="AM97" s="58">
        <f t="shared" si="43"/>
        <v>0.7021365359746462</v>
      </c>
    </row>
    <row r="98" spans="1:39" x14ac:dyDescent="0.2">
      <c r="A98" s="149">
        <v>197</v>
      </c>
      <c r="B98" s="149">
        <v>25</v>
      </c>
      <c r="C98" s="77" t="s">
        <v>92</v>
      </c>
      <c r="D98" s="148">
        <v>21.1</v>
      </c>
      <c r="E98" s="150">
        <v>799</v>
      </c>
      <c r="F98" s="150">
        <v>424</v>
      </c>
      <c r="G98" s="150">
        <v>2538</v>
      </c>
      <c r="H98" s="164">
        <v>0.48899999999999999</v>
      </c>
      <c r="I98" s="25">
        <f t="shared" si="27"/>
        <v>0.21088091764404696</v>
      </c>
      <c r="J98" s="25">
        <f t="shared" si="28"/>
        <v>0.11193831403050569</v>
      </c>
      <c r="K98" s="27">
        <f t="shared" si="29"/>
        <v>1.8839029287735849</v>
      </c>
      <c r="L98" s="27">
        <f t="shared" si="30"/>
        <v>0.69036704827914652</v>
      </c>
      <c r="M98" s="27">
        <f t="shared" si="31"/>
        <v>5.9858490566037732</v>
      </c>
      <c r="N98" s="27"/>
      <c r="O98" s="51">
        <f t="shared" si="32"/>
        <v>19.121195056436939</v>
      </c>
      <c r="P98" s="27">
        <f t="shared" si="33"/>
        <v>5.9858490566037732</v>
      </c>
      <c r="Q98" s="93">
        <f t="shared" si="34"/>
        <v>0.69036704827914652</v>
      </c>
      <c r="R98" s="156">
        <f t="shared" si="46"/>
        <v>543.8620482139529</v>
      </c>
      <c r="S98" s="156">
        <f t="shared" si="47"/>
        <v>1112.1923276358955</v>
      </c>
      <c r="T98" s="159">
        <f t="shared" si="35"/>
        <v>127860.80271920716</v>
      </c>
      <c r="U98" s="153"/>
      <c r="V98" s="153"/>
      <c r="X98" s="1">
        <v>197</v>
      </c>
      <c r="Y98" s="1">
        <v>21.1</v>
      </c>
      <c r="Z98" s="139">
        <v>0.55000000000000004</v>
      </c>
      <c r="AA98" s="136">
        <v>604</v>
      </c>
      <c r="AB98" s="136">
        <v>3227</v>
      </c>
      <c r="AC98" s="136">
        <v>612</v>
      </c>
      <c r="AD98" s="136">
        <v>899</v>
      </c>
      <c r="AE98" s="27">
        <f t="shared" si="36"/>
        <v>0.21179651295414328</v>
      </c>
      <c r="AF98" s="27">
        <f t="shared" si="37"/>
        <v>0.11194665112452441</v>
      </c>
      <c r="AG98" s="29">
        <f t="shared" si="38"/>
        <v>1.8919414812913911</v>
      </c>
      <c r="AH98" s="29">
        <f t="shared" si="39"/>
        <v>0.69481629240218257</v>
      </c>
      <c r="AI98" s="29">
        <f t="shared" si="40"/>
        <v>5.3427152317880795</v>
      </c>
      <c r="AJ98"/>
      <c r="AK98" s="51">
        <f t="shared" si="41"/>
        <v>24.312094738818757</v>
      </c>
      <c r="AL98" s="29">
        <f t="shared" si="42"/>
        <v>5.3427152317880795</v>
      </c>
      <c r="AM98" s="58">
        <f t="shared" si="43"/>
        <v>0.69481629240218257</v>
      </c>
    </row>
    <row r="99" spans="1:39" x14ac:dyDescent="0.2">
      <c r="A99" s="149">
        <v>197</v>
      </c>
      <c r="B99" s="149">
        <v>25</v>
      </c>
      <c r="C99" s="77" t="s">
        <v>92</v>
      </c>
      <c r="D99" s="148">
        <v>21.1</v>
      </c>
      <c r="E99" s="150">
        <v>907</v>
      </c>
      <c r="F99" s="150">
        <v>635</v>
      </c>
      <c r="G99" s="150">
        <v>3299</v>
      </c>
      <c r="H99" s="164">
        <v>0.55500000000000005</v>
      </c>
      <c r="I99" s="25">
        <f t="shared" si="27"/>
        <v>0.21271933421406175</v>
      </c>
      <c r="J99" s="25">
        <f t="shared" si="28"/>
        <v>0.11460540676251378</v>
      </c>
      <c r="K99" s="27">
        <f t="shared" si="29"/>
        <v>1.8561020829921264</v>
      </c>
      <c r="L99" s="27">
        <f t="shared" si="30"/>
        <v>0.68313766663587083</v>
      </c>
      <c r="M99" s="27">
        <f t="shared" si="31"/>
        <v>5.1952755905511809</v>
      </c>
      <c r="N99" s="27"/>
      <c r="O99" s="51">
        <f t="shared" si="32"/>
        <v>24.854539988646756</v>
      </c>
      <c r="P99" s="27">
        <f t="shared" si="33"/>
        <v>5.1952755905511809</v>
      </c>
      <c r="Q99" s="93">
        <f t="shared" si="34"/>
        <v>0.68313766663587083</v>
      </c>
      <c r="R99" s="156">
        <f t="shared" si="46"/>
        <v>617.37531630795411</v>
      </c>
      <c r="S99" s="156">
        <f t="shared" si="47"/>
        <v>1112.387957311629</v>
      </c>
      <c r="T99" s="159">
        <f t="shared" si="35"/>
        <v>189484.40542429866</v>
      </c>
      <c r="U99" s="153"/>
      <c r="V99" s="153"/>
      <c r="X99" s="1">
        <v>197</v>
      </c>
      <c r="Y99" s="1">
        <v>21.1</v>
      </c>
      <c r="Z99" s="139">
        <v>0.57499999999999996</v>
      </c>
      <c r="AA99" s="136">
        <v>706</v>
      </c>
      <c r="AB99" s="136">
        <v>3554</v>
      </c>
      <c r="AC99" s="136">
        <v>640</v>
      </c>
      <c r="AD99" s="136">
        <v>940</v>
      </c>
      <c r="AE99" s="27">
        <f t="shared" si="36"/>
        <v>0.21335407387480945</v>
      </c>
      <c r="AF99" s="27">
        <f t="shared" si="37"/>
        <v>0.11446544027220032</v>
      </c>
      <c r="AG99" s="29">
        <f t="shared" si="38"/>
        <v>1.8639169461756375</v>
      </c>
      <c r="AH99" s="29">
        <f t="shared" si="39"/>
        <v>0.68703667053690143</v>
      </c>
      <c r="AI99" s="29">
        <f t="shared" si="40"/>
        <v>5.0339943342776206</v>
      </c>
      <c r="AJ99"/>
      <c r="AK99" s="51">
        <f t="shared" si="41"/>
        <v>26.77570024845425</v>
      </c>
      <c r="AL99" s="29">
        <f t="shared" si="42"/>
        <v>5.0339943342776206</v>
      </c>
      <c r="AM99" s="58">
        <f t="shared" si="43"/>
        <v>0.68703667053690143</v>
      </c>
    </row>
    <row r="100" spans="1:39" x14ac:dyDescent="0.2">
      <c r="A100" s="149">
        <v>197</v>
      </c>
      <c r="B100" s="149">
        <v>25</v>
      </c>
      <c r="C100" s="77" t="s">
        <v>92</v>
      </c>
      <c r="D100" s="148">
        <v>21.1</v>
      </c>
      <c r="E100" s="150">
        <v>1003</v>
      </c>
      <c r="F100" s="150">
        <v>871</v>
      </c>
      <c r="G100" s="150">
        <v>4060</v>
      </c>
      <c r="H100" s="164">
        <v>0.61299999999999999</v>
      </c>
      <c r="I100" s="25">
        <f t="shared" si="27"/>
        <v>0.21407373735110735</v>
      </c>
      <c r="J100" s="25">
        <f t="shared" si="28"/>
        <v>0.11624347885414457</v>
      </c>
      <c r="K100" s="27">
        <f t="shared" si="29"/>
        <v>1.8415978208955222</v>
      </c>
      <c r="L100" s="27">
        <f t="shared" si="30"/>
        <v>0.67995375944600212</v>
      </c>
      <c r="M100" s="27">
        <f t="shared" si="31"/>
        <v>4.6613088404133176</v>
      </c>
      <c r="N100" s="27"/>
      <c r="O100" s="51">
        <f t="shared" si="32"/>
        <v>30.58788492085657</v>
      </c>
      <c r="P100" s="27">
        <f t="shared" si="33"/>
        <v>4.6613088404133176</v>
      </c>
      <c r="Q100" s="93">
        <f t="shared" si="34"/>
        <v>0.67995375944600212</v>
      </c>
      <c r="R100" s="156">
        <f t="shared" si="46"/>
        <v>682.72044350262183</v>
      </c>
      <c r="S100" s="156">
        <f t="shared" si="47"/>
        <v>1113.7364494333146</v>
      </c>
      <c r="T100" s="159">
        <f t="shared" si="35"/>
        <v>258695.60491048143</v>
      </c>
      <c r="U100" s="153"/>
      <c r="V100" s="153"/>
      <c r="X100" s="1">
        <v>197</v>
      </c>
      <c r="Y100" s="1">
        <v>21.1</v>
      </c>
      <c r="Z100" s="139">
        <v>0.6</v>
      </c>
      <c r="AA100" s="136">
        <v>819</v>
      </c>
      <c r="AB100" s="136">
        <v>3904</v>
      </c>
      <c r="AC100" s="136">
        <v>668</v>
      </c>
      <c r="AD100" s="136">
        <v>981</v>
      </c>
      <c r="AE100" s="27">
        <f t="shared" si="36"/>
        <v>0.21518451609419317</v>
      </c>
      <c r="AF100" s="27">
        <f t="shared" si="37"/>
        <v>0.11682347551606996</v>
      </c>
      <c r="AG100" s="29">
        <f t="shared" si="38"/>
        <v>1.8419629714285712</v>
      </c>
      <c r="AH100" s="29">
        <f t="shared" si="39"/>
        <v>0.68185070785932222</v>
      </c>
      <c r="AI100" s="29">
        <f t="shared" si="40"/>
        <v>4.7667887667887667</v>
      </c>
      <c r="AJ100"/>
      <c r="AK100" s="51">
        <f t="shared" si="41"/>
        <v>29.412586879562575</v>
      </c>
      <c r="AL100" s="29">
        <f t="shared" si="42"/>
        <v>4.7667887667887667</v>
      </c>
      <c r="AM100" s="58">
        <f t="shared" si="43"/>
        <v>0.68185070785932222</v>
      </c>
    </row>
    <row r="101" spans="1:39" x14ac:dyDescent="0.2">
      <c r="A101" s="149">
        <v>197</v>
      </c>
      <c r="B101" s="149">
        <v>25</v>
      </c>
      <c r="C101" s="77" t="s">
        <v>92</v>
      </c>
      <c r="D101" s="148">
        <v>21.1</v>
      </c>
      <c r="E101" s="150">
        <v>1098</v>
      </c>
      <c r="F101" s="150">
        <v>1195</v>
      </c>
      <c r="G101" s="150">
        <v>5034</v>
      </c>
      <c r="H101" s="164">
        <v>0.67100000000000004</v>
      </c>
      <c r="I101" s="25">
        <f t="shared" si="27"/>
        <v>0.22148675206759219</v>
      </c>
      <c r="J101" s="25">
        <f t="shared" si="28"/>
        <v>0.12156656006000045</v>
      </c>
      <c r="K101" s="27">
        <f t="shared" si="29"/>
        <v>1.82193813790795</v>
      </c>
      <c r="L101" s="27">
        <f t="shared" si="30"/>
        <v>0.68424305096924509</v>
      </c>
      <c r="M101" s="27">
        <f t="shared" si="31"/>
        <v>4.2125523012552302</v>
      </c>
      <c r="N101" s="27"/>
      <c r="O101" s="51">
        <f t="shared" si="32"/>
        <v>37.925963717140881</v>
      </c>
      <c r="P101" s="27">
        <f t="shared" si="33"/>
        <v>4.2125523012552302</v>
      </c>
      <c r="Q101" s="93">
        <f t="shared" si="34"/>
        <v>0.68424305096924509</v>
      </c>
      <c r="R101" s="156">
        <f t="shared" si="46"/>
        <v>747.38489228901176</v>
      </c>
      <c r="S101" s="156">
        <f t="shared" si="47"/>
        <v>1113.8373953636537</v>
      </c>
      <c r="T101" s="159">
        <f t="shared" si="35"/>
        <v>357165.75886274432</v>
      </c>
      <c r="U101" s="153"/>
      <c r="V101" s="153"/>
      <c r="X101" s="1">
        <v>197</v>
      </c>
      <c r="Y101" s="1">
        <v>21.1</v>
      </c>
      <c r="Z101" s="139">
        <v>0.625</v>
      </c>
      <c r="AA101" s="136">
        <v>925</v>
      </c>
      <c r="AB101" s="136">
        <v>4263</v>
      </c>
      <c r="AC101" s="136">
        <v>696</v>
      </c>
      <c r="AD101" s="136">
        <v>1022</v>
      </c>
      <c r="AE101" s="27">
        <f t="shared" si="36"/>
        <v>0.21649743965517199</v>
      </c>
      <c r="AF101" s="27">
        <f t="shared" si="37"/>
        <v>0.11669232372390537</v>
      </c>
      <c r="AG101" s="29">
        <f t="shared" si="38"/>
        <v>1.8552843301621624</v>
      </c>
      <c r="AH101" s="29">
        <f t="shared" si="39"/>
        <v>0.68887393116588069</v>
      </c>
      <c r="AI101" s="29">
        <f t="shared" si="40"/>
        <v>4.6086486486486482</v>
      </c>
      <c r="AJ101"/>
      <c r="AK101" s="51">
        <f t="shared" si="41"/>
        <v>32.117279166899401</v>
      </c>
      <c r="AL101" s="29">
        <f t="shared" si="42"/>
        <v>4.6086486486486482</v>
      </c>
      <c r="AM101" s="58">
        <f t="shared" si="43"/>
        <v>0.68887393116588069</v>
      </c>
    </row>
    <row r="102" spans="1:39" x14ac:dyDescent="0.2">
      <c r="A102" s="149">
        <v>197</v>
      </c>
      <c r="B102" s="149">
        <v>25</v>
      </c>
      <c r="C102" s="77" t="s">
        <v>92</v>
      </c>
      <c r="D102" s="148">
        <v>21.1</v>
      </c>
      <c r="E102" s="150">
        <v>1198</v>
      </c>
      <c r="F102" s="150">
        <v>1639</v>
      </c>
      <c r="G102" s="150">
        <v>6120</v>
      </c>
      <c r="H102" s="164">
        <v>0.73299999999999998</v>
      </c>
      <c r="I102" s="25">
        <f t="shared" si="27"/>
        <v>0.22619187968681129</v>
      </c>
      <c r="J102" s="25">
        <f t="shared" si="28"/>
        <v>0.12836946825017626</v>
      </c>
      <c r="K102" s="27">
        <f t="shared" si="29"/>
        <v>1.762037989017694</v>
      </c>
      <c r="L102" s="27">
        <f t="shared" si="30"/>
        <v>0.66873901875214214</v>
      </c>
      <c r="M102" s="27">
        <f t="shared" si="31"/>
        <v>3.7339841366687003</v>
      </c>
      <c r="N102" s="27"/>
      <c r="O102" s="51">
        <f t="shared" si="32"/>
        <v>46.107846235379853</v>
      </c>
      <c r="P102" s="27">
        <f t="shared" si="33"/>
        <v>3.7339841366687003</v>
      </c>
      <c r="Q102" s="93">
        <f t="shared" si="34"/>
        <v>0.66873901875214214</v>
      </c>
      <c r="R102" s="156">
        <f t="shared" si="46"/>
        <v>815.45273311679057</v>
      </c>
      <c r="S102" s="156">
        <f t="shared" si="47"/>
        <v>1112.4866754662901</v>
      </c>
      <c r="T102" s="159">
        <f t="shared" si="35"/>
        <v>478770.22463808203</v>
      </c>
      <c r="U102" s="153"/>
      <c r="V102" s="153"/>
      <c r="X102" s="1">
        <v>197</v>
      </c>
      <c r="Y102" s="1">
        <v>21.1</v>
      </c>
      <c r="Z102" s="139">
        <v>0.65</v>
      </c>
      <c r="AA102" s="136">
        <v>1068</v>
      </c>
      <c r="AB102" s="136">
        <v>4656</v>
      </c>
      <c r="AC102" s="136">
        <v>724</v>
      </c>
      <c r="AD102" s="136">
        <v>1063</v>
      </c>
      <c r="AE102" s="27">
        <f t="shared" si="36"/>
        <v>0.21856754097606557</v>
      </c>
      <c r="AF102" s="27">
        <f t="shared" si="37"/>
        <v>0.11973598794455639</v>
      </c>
      <c r="AG102" s="29">
        <f t="shared" si="38"/>
        <v>1.8254122651685389</v>
      </c>
      <c r="AH102" s="29">
        <f t="shared" si="39"/>
        <v>0.68101501720260449</v>
      </c>
      <c r="AI102" s="29">
        <f t="shared" si="40"/>
        <v>4.3595505617977528</v>
      </c>
      <c r="AJ102"/>
      <c r="AK102" s="51">
        <f t="shared" si="41"/>
        <v>35.078126155543892</v>
      </c>
      <c r="AL102" s="29">
        <f t="shared" si="42"/>
        <v>4.3595505617977528</v>
      </c>
      <c r="AM102" s="58">
        <f t="shared" si="43"/>
        <v>0.68101501720260449</v>
      </c>
    </row>
    <row r="103" spans="1:39" x14ac:dyDescent="0.2">
      <c r="A103" s="149">
        <v>197</v>
      </c>
      <c r="B103" s="149">
        <v>25</v>
      </c>
      <c r="C103" s="77" t="s">
        <v>92</v>
      </c>
      <c r="D103" s="148">
        <v>21.1</v>
      </c>
      <c r="E103" s="150">
        <v>1299</v>
      </c>
      <c r="F103" s="150">
        <v>2239</v>
      </c>
      <c r="G103" s="150">
        <v>7399</v>
      </c>
      <c r="H103" s="164">
        <v>0.79400000000000004</v>
      </c>
      <c r="I103" s="25">
        <f t="shared" si="27"/>
        <v>0.23259155853195965</v>
      </c>
      <c r="J103" s="25">
        <f t="shared" si="28"/>
        <v>0.13755610918031674</v>
      </c>
      <c r="K103" s="27">
        <f t="shared" si="29"/>
        <v>1.6908849771773116</v>
      </c>
      <c r="L103" s="27">
        <f t="shared" si="30"/>
        <v>0.65074963227235572</v>
      </c>
      <c r="M103" s="27">
        <f t="shared" si="31"/>
        <v>3.3046002679767752</v>
      </c>
      <c r="N103" s="27"/>
      <c r="O103" s="51">
        <f t="shared" si="32"/>
        <v>55.743783381629996</v>
      </c>
      <c r="P103" s="27">
        <f t="shared" si="33"/>
        <v>3.3046002679767752</v>
      </c>
      <c r="Q103" s="93">
        <f t="shared" si="34"/>
        <v>0.65074963227235572</v>
      </c>
      <c r="R103" s="156">
        <f t="shared" si="46"/>
        <v>884.20125235284718</v>
      </c>
      <c r="S103" s="156">
        <f t="shared" si="47"/>
        <v>1113.6035923839383</v>
      </c>
      <c r="T103" s="159">
        <f t="shared" si="35"/>
        <v>636443.03924153221</v>
      </c>
      <c r="U103" s="153"/>
      <c r="V103" s="153"/>
      <c r="X103" s="1">
        <v>197</v>
      </c>
      <c r="Y103" s="1">
        <v>21.1</v>
      </c>
      <c r="Z103" s="139">
        <v>0.67500000000000004</v>
      </c>
      <c r="AA103" s="136">
        <v>1236</v>
      </c>
      <c r="AB103" s="136">
        <v>5096</v>
      </c>
      <c r="AC103" s="136">
        <v>751</v>
      </c>
      <c r="AD103" s="136">
        <v>1104</v>
      </c>
      <c r="AE103" s="27">
        <f t="shared" si="36"/>
        <v>0.22178414513231789</v>
      </c>
      <c r="AF103" s="27">
        <f t="shared" si="37"/>
        <v>0.1236985171127194</v>
      </c>
      <c r="AG103" s="29">
        <f t="shared" si="38"/>
        <v>1.7929410174757283</v>
      </c>
      <c r="AH103" s="29">
        <f t="shared" si="39"/>
        <v>0.67380486477946699</v>
      </c>
      <c r="AI103" s="29">
        <f t="shared" si="40"/>
        <v>4.1229773462783168</v>
      </c>
      <c r="AJ103"/>
      <c r="AK103" s="51">
        <f t="shared" si="41"/>
        <v>38.39306934893721</v>
      </c>
      <c r="AL103" s="29">
        <f t="shared" si="42"/>
        <v>4.1229773462783168</v>
      </c>
      <c r="AM103" s="58">
        <f t="shared" si="43"/>
        <v>0.67380486477946699</v>
      </c>
    </row>
    <row r="104" spans="1:39" x14ac:dyDescent="0.2">
      <c r="A104" s="149">
        <v>197</v>
      </c>
      <c r="B104" s="149">
        <v>25</v>
      </c>
      <c r="C104" s="77" t="s">
        <v>92</v>
      </c>
      <c r="D104" s="148">
        <v>21.1</v>
      </c>
      <c r="E104" s="150">
        <v>1397</v>
      </c>
      <c r="F104" s="328">
        <v>2767</v>
      </c>
      <c r="G104" s="150">
        <v>8607</v>
      </c>
      <c r="H104" s="164">
        <v>0.85399999999999998</v>
      </c>
      <c r="I104" s="25">
        <f t="shared" si="27"/>
        <v>0.23393662192484449</v>
      </c>
      <c r="J104" s="25">
        <f t="shared" si="28"/>
        <v>0.13666999659532367</v>
      </c>
      <c r="K104" s="27">
        <f t="shared" si="29"/>
        <v>1.7116896740513192</v>
      </c>
      <c r="L104" s="27">
        <f t="shared" si="30"/>
        <v>0.6606585034983512</v>
      </c>
      <c r="M104" s="27">
        <f t="shared" si="31"/>
        <v>3.1105890856523311</v>
      </c>
      <c r="N104" s="27"/>
      <c r="O104" s="51">
        <f t="shared" si="32"/>
        <v>64.844809239855294</v>
      </c>
      <c r="P104" s="27">
        <f t="shared" si="33"/>
        <v>3.1105890856523311</v>
      </c>
      <c r="Q104" s="93">
        <f t="shared" si="34"/>
        <v>0.6606585034983512</v>
      </c>
      <c r="R104" s="156">
        <f t="shared" si="46"/>
        <v>950.9077363640705</v>
      </c>
      <c r="S104" s="156">
        <f t="shared" si="47"/>
        <v>1113.4751011288881</v>
      </c>
      <c r="T104" s="159">
        <f t="shared" si="35"/>
        <v>798505.11867050675</v>
      </c>
      <c r="U104" s="153"/>
      <c r="V104" s="153"/>
      <c r="X104" s="1">
        <v>197</v>
      </c>
      <c r="Y104" s="1">
        <v>21.1</v>
      </c>
      <c r="Z104" s="139">
        <v>0.7</v>
      </c>
      <c r="AA104" s="136">
        <v>1407</v>
      </c>
      <c r="AB104" s="136">
        <v>5531</v>
      </c>
      <c r="AC104" s="136">
        <v>779</v>
      </c>
      <c r="AD104" s="136">
        <v>1145</v>
      </c>
      <c r="AE104" s="27">
        <f t="shared" si="36"/>
        <v>0.22378548216246022</v>
      </c>
      <c r="AF104" s="27">
        <f t="shared" si="37"/>
        <v>0.12622078597972447</v>
      </c>
      <c r="AG104" s="29">
        <f t="shared" si="38"/>
        <v>1.7729685362473349</v>
      </c>
      <c r="AH104" s="29">
        <f t="shared" si="39"/>
        <v>0.66929853475207723</v>
      </c>
      <c r="AI104" s="29">
        <f t="shared" si="40"/>
        <v>3.9310589907604832</v>
      </c>
      <c r="AJ104"/>
      <c r="AK104" s="51">
        <f t="shared" si="41"/>
        <v>41.670342733314705</v>
      </c>
      <c r="AL104" s="29">
        <f t="shared" si="42"/>
        <v>3.9310589907604832</v>
      </c>
      <c r="AM104" s="58">
        <f t="shared" si="43"/>
        <v>0.66929853475207723</v>
      </c>
    </row>
    <row r="105" spans="1:39" x14ac:dyDescent="0.2">
      <c r="A105" s="1"/>
      <c r="C105" s="118"/>
      <c r="D105" s="119"/>
      <c r="E105" s="150"/>
      <c r="F105" s="150"/>
      <c r="G105" s="150"/>
      <c r="H105" s="163"/>
      <c r="I105" s="25"/>
      <c r="J105" s="25"/>
      <c r="K105" s="27"/>
      <c r="L105" s="27"/>
      <c r="M105" s="27"/>
      <c r="N105" s="27"/>
      <c r="O105" s="51"/>
      <c r="P105" s="27"/>
      <c r="Q105" s="93"/>
      <c r="R105" s="156"/>
      <c r="T105" s="159">
        <f t="shared" si="35"/>
        <v>0</v>
      </c>
      <c r="U105" s="153"/>
      <c r="V105" s="153"/>
      <c r="X105" s="1">
        <v>197</v>
      </c>
      <c r="Y105" s="1">
        <v>21.1</v>
      </c>
      <c r="Z105" s="139">
        <v>0.72499999999999998</v>
      </c>
      <c r="AA105" s="136">
        <v>1593</v>
      </c>
      <c r="AB105" s="136">
        <v>5985</v>
      </c>
      <c r="AC105" s="136">
        <v>807</v>
      </c>
      <c r="AD105" s="136">
        <v>1186</v>
      </c>
      <c r="AE105" s="27">
        <f t="shared" si="36"/>
        <v>0.22570126868918475</v>
      </c>
      <c r="AF105" s="27">
        <f t="shared" si="37"/>
        <v>0.12859229625260771</v>
      </c>
      <c r="AG105" s="29">
        <f t="shared" si="38"/>
        <v>1.7551694406779659</v>
      </c>
      <c r="AH105" s="29">
        <f t="shared" si="39"/>
        <v>0.6654094131448931</v>
      </c>
      <c r="AI105" s="29">
        <f t="shared" si="40"/>
        <v>3.7570621468926553</v>
      </c>
      <c r="AJ105"/>
      <c r="AK105" s="51">
        <f t="shared" si="41"/>
        <v>45.090761391952363</v>
      </c>
      <c r="AL105" s="29">
        <f t="shared" si="42"/>
        <v>3.7570621468926553</v>
      </c>
      <c r="AM105" s="58">
        <f t="shared" si="43"/>
        <v>0.6654094131448931</v>
      </c>
    </row>
    <row r="106" spans="1:39" x14ac:dyDescent="0.2">
      <c r="A106" s="1"/>
      <c r="C106" s="118"/>
      <c r="D106" s="119"/>
      <c r="E106" s="150"/>
      <c r="F106" s="150"/>
      <c r="G106" s="150"/>
      <c r="H106" s="163"/>
      <c r="I106" s="25"/>
      <c r="J106" s="25"/>
      <c r="K106" s="27"/>
      <c r="L106" s="27"/>
      <c r="M106" s="27"/>
      <c r="N106" s="27"/>
      <c r="O106" s="51"/>
      <c r="P106" s="27"/>
      <c r="Q106" s="93"/>
      <c r="R106" s="156"/>
      <c r="T106" s="159">
        <f t="shared" si="35"/>
        <v>0</v>
      </c>
      <c r="U106" s="153"/>
      <c r="V106" s="153"/>
      <c r="X106" s="1">
        <v>197</v>
      </c>
      <c r="Y106" s="1">
        <v>21.1</v>
      </c>
      <c r="Z106" s="139">
        <v>0.75</v>
      </c>
      <c r="AA106" s="136">
        <v>1794</v>
      </c>
      <c r="AB106" s="136">
        <v>6458</v>
      </c>
      <c r="AC106" s="136">
        <v>835</v>
      </c>
      <c r="AD106" s="136">
        <v>1227</v>
      </c>
      <c r="AE106" s="27">
        <f t="shared" si="36"/>
        <v>0.22753496251275832</v>
      </c>
      <c r="AF106" s="27">
        <f t="shared" si="37"/>
        <v>0.13078019883830999</v>
      </c>
      <c r="AG106" s="29">
        <f t="shared" si="38"/>
        <v>1.7398273173913048</v>
      </c>
      <c r="AH106" s="29">
        <f t="shared" si="39"/>
        <v>0.66226698640619552</v>
      </c>
      <c r="AI106" s="29">
        <f t="shared" si="40"/>
        <v>3.5997770345596432</v>
      </c>
      <c r="AJ106"/>
      <c r="AK106" s="51">
        <f t="shared" si="41"/>
        <v>48.654325324850184</v>
      </c>
      <c r="AL106" s="29">
        <f t="shared" si="42"/>
        <v>3.5997770345596432</v>
      </c>
      <c r="AM106" s="58">
        <f t="shared" si="43"/>
        <v>0.66226698640619552</v>
      </c>
    </row>
    <row r="107" spans="1:39" x14ac:dyDescent="0.2">
      <c r="A107" s="1"/>
      <c r="C107" s="118"/>
      <c r="D107" s="119"/>
      <c r="E107" s="150"/>
      <c r="F107" s="150"/>
      <c r="G107" s="150"/>
      <c r="H107" s="163"/>
      <c r="I107" s="25"/>
      <c r="J107" s="25"/>
      <c r="K107" s="27"/>
      <c r="L107" s="27"/>
      <c r="M107" s="27"/>
      <c r="N107" s="27"/>
      <c r="O107" s="51"/>
      <c r="P107" s="27"/>
      <c r="Q107" s="93"/>
      <c r="R107" s="156"/>
      <c r="T107" s="159">
        <f t="shared" si="35"/>
        <v>0</v>
      </c>
      <c r="U107" s="153"/>
      <c r="V107" s="153"/>
      <c r="X107" s="1">
        <v>197</v>
      </c>
      <c r="Y107" s="1">
        <v>21.1</v>
      </c>
      <c r="Z107" s="139">
        <v>0.77500000000000002</v>
      </c>
      <c r="AA107" s="136">
        <v>2010</v>
      </c>
      <c r="AB107" s="136">
        <v>6951</v>
      </c>
      <c r="AC107" s="136">
        <v>863</v>
      </c>
      <c r="AD107" s="136">
        <v>1267</v>
      </c>
      <c r="AE107" s="27">
        <f t="shared" si="36"/>
        <v>0.22968534304068938</v>
      </c>
      <c r="AF107" s="27">
        <f t="shared" si="37"/>
        <v>0.13308204186056552</v>
      </c>
      <c r="AG107" s="29">
        <f t="shared" si="38"/>
        <v>1.7258928389552239</v>
      </c>
      <c r="AH107" s="29">
        <f t="shared" si="39"/>
        <v>0.66005991526172225</v>
      </c>
      <c r="AI107" s="29">
        <f t="shared" si="40"/>
        <v>3.4582089552238804</v>
      </c>
      <c r="AJ107"/>
      <c r="AK107" s="51">
        <f t="shared" si="41"/>
        <v>52.368568493811338</v>
      </c>
      <c r="AL107" s="29">
        <f t="shared" si="42"/>
        <v>3.4582089552238804</v>
      </c>
      <c r="AM107" s="58">
        <f t="shared" si="43"/>
        <v>0.66005991526172225</v>
      </c>
    </row>
    <row r="108" spans="1:39" x14ac:dyDescent="0.2">
      <c r="A108" s="1"/>
      <c r="C108" s="118"/>
      <c r="D108" s="119"/>
      <c r="E108" s="150"/>
      <c r="F108" s="150"/>
      <c r="G108" s="150"/>
      <c r="H108" s="163"/>
      <c r="I108" s="25"/>
      <c r="J108" s="25"/>
      <c r="K108" s="27"/>
      <c r="L108" s="27"/>
      <c r="M108" s="27"/>
      <c r="N108" s="27"/>
      <c r="O108" s="51"/>
      <c r="P108" s="27"/>
      <c r="Q108" s="93"/>
      <c r="R108" s="156"/>
      <c r="T108" s="159">
        <f t="shared" si="35"/>
        <v>0</v>
      </c>
      <c r="U108" s="153"/>
      <c r="V108" s="153"/>
      <c r="X108" s="1">
        <v>197</v>
      </c>
      <c r="Y108" s="1">
        <v>21.1</v>
      </c>
      <c r="Z108" s="139">
        <v>0.8</v>
      </c>
      <c r="AA108" s="136">
        <v>2241</v>
      </c>
      <c r="AB108" s="136">
        <v>7462</v>
      </c>
      <c r="AC108" s="136">
        <v>891</v>
      </c>
      <c r="AD108" s="136">
        <v>1308</v>
      </c>
      <c r="AE108" s="27">
        <f t="shared" si="36"/>
        <v>0.23135504821743447</v>
      </c>
      <c r="AF108" s="27">
        <f t="shared" si="37"/>
        <v>0.13485649483079298</v>
      </c>
      <c r="AG108" s="29">
        <f t="shared" si="38"/>
        <v>1.7155647453815261</v>
      </c>
      <c r="AH108" s="29">
        <f t="shared" si="39"/>
        <v>0.65849047071099731</v>
      </c>
      <c r="AI108" s="29">
        <f t="shared" si="40"/>
        <v>3.3297634984381972</v>
      </c>
      <c r="AJ108"/>
      <c r="AK108" s="51">
        <f t="shared" si="41"/>
        <v>56.218422975229494</v>
      </c>
      <c r="AL108" s="29">
        <f t="shared" si="42"/>
        <v>3.3297634984381972</v>
      </c>
      <c r="AM108" s="58">
        <f t="shared" si="43"/>
        <v>0.65849047071099731</v>
      </c>
    </row>
    <row r="109" spans="1:39" x14ac:dyDescent="0.2">
      <c r="A109" s="1"/>
      <c r="C109" s="118"/>
      <c r="D109" s="119"/>
      <c r="E109" s="150"/>
      <c r="F109" s="150"/>
      <c r="G109" s="150"/>
      <c r="H109" s="163"/>
      <c r="I109" s="25"/>
      <c r="J109" s="25"/>
      <c r="K109" s="27"/>
      <c r="L109" s="27"/>
      <c r="M109" s="27"/>
      <c r="N109" s="27"/>
      <c r="O109" s="51"/>
      <c r="P109" s="27"/>
      <c r="Q109" s="93"/>
      <c r="R109" s="156"/>
      <c r="T109" s="159">
        <f t="shared" si="35"/>
        <v>0</v>
      </c>
      <c r="U109" s="153"/>
      <c r="V109" s="153"/>
      <c r="X109" s="1">
        <v>197</v>
      </c>
      <c r="Y109" s="1">
        <v>21.1</v>
      </c>
      <c r="Z109" s="139">
        <v>0.82499999999999996</v>
      </c>
      <c r="AA109" s="136">
        <v>2487</v>
      </c>
      <c r="AB109" s="136">
        <v>7993</v>
      </c>
      <c r="AC109" s="136">
        <v>918</v>
      </c>
      <c r="AD109" s="136">
        <v>1349</v>
      </c>
      <c r="AE109" s="27">
        <f t="shared" si="36"/>
        <v>0.23298348501090904</v>
      </c>
      <c r="AF109" s="27">
        <f t="shared" si="37"/>
        <v>0.13642475391092046</v>
      </c>
      <c r="AG109" s="29">
        <f t="shared" si="38"/>
        <v>1.7077801376357058</v>
      </c>
      <c r="AH109" s="29">
        <f t="shared" si="39"/>
        <v>0.65780537548646467</v>
      </c>
      <c r="AI109" s="29">
        <f t="shared" si="40"/>
        <v>3.213912344189787</v>
      </c>
      <c r="AJ109"/>
      <c r="AK109" s="51">
        <f t="shared" si="41"/>
        <v>60.218956692710982</v>
      </c>
      <c r="AL109" s="29">
        <f t="shared" si="42"/>
        <v>3.213912344189787</v>
      </c>
      <c r="AM109" s="58">
        <f t="shared" si="43"/>
        <v>0.65780537548646467</v>
      </c>
    </row>
    <row r="110" spans="1:39" x14ac:dyDescent="0.2">
      <c r="A110" s="1"/>
      <c r="C110" s="118"/>
      <c r="D110" s="119"/>
      <c r="E110" s="150"/>
      <c r="F110" s="150"/>
      <c r="G110" s="150"/>
      <c r="H110" s="163"/>
      <c r="I110" s="25"/>
      <c r="J110" s="25"/>
      <c r="K110" s="27"/>
      <c r="L110" s="27"/>
      <c r="M110" s="27"/>
      <c r="N110" s="27"/>
      <c r="O110" s="51"/>
      <c r="P110" s="27"/>
      <c r="Q110" s="93"/>
      <c r="R110" s="156"/>
      <c r="T110" s="159">
        <f t="shared" si="35"/>
        <v>0</v>
      </c>
      <c r="U110" s="153"/>
      <c r="V110" s="153"/>
      <c r="X110" s="1">
        <v>197</v>
      </c>
      <c r="Y110" s="1">
        <v>21.1</v>
      </c>
      <c r="Z110" s="139">
        <v>0.85</v>
      </c>
      <c r="AA110" s="136">
        <v>2748</v>
      </c>
      <c r="AB110" s="136">
        <v>8543</v>
      </c>
      <c r="AC110" s="136">
        <v>946</v>
      </c>
      <c r="AD110" s="136">
        <v>1390</v>
      </c>
      <c r="AE110" s="27">
        <f t="shared" si="36"/>
        <v>0.23454167882710342</v>
      </c>
      <c r="AF110" s="27">
        <f t="shared" si="37"/>
        <v>0.13779249705455265</v>
      </c>
      <c r="AG110" s="29">
        <f t="shared" si="38"/>
        <v>1.7021367914847159</v>
      </c>
      <c r="AH110" s="29">
        <f t="shared" si="39"/>
        <v>0.65782044186858413</v>
      </c>
      <c r="AI110" s="29">
        <f t="shared" si="40"/>
        <v>3.1088064046579329</v>
      </c>
      <c r="AJ110"/>
      <c r="AK110" s="51">
        <f t="shared" si="41"/>
        <v>64.362635684452627</v>
      </c>
      <c r="AL110" s="29">
        <f t="shared" si="42"/>
        <v>3.1088064046579329</v>
      </c>
      <c r="AM110" s="58">
        <f t="shared" si="43"/>
        <v>0.65782044186858413</v>
      </c>
    </row>
    <row r="111" spans="1:39" x14ac:dyDescent="0.2">
      <c r="C111" s="118"/>
      <c r="D111" s="119"/>
      <c r="E111" s="77"/>
      <c r="F111" s="77"/>
      <c r="G111" s="77"/>
      <c r="H111" s="220"/>
      <c r="I111" s="25"/>
      <c r="J111" s="25"/>
      <c r="K111" s="27"/>
      <c r="L111" s="27"/>
      <c r="M111" s="27"/>
      <c r="N111" s="27"/>
      <c r="O111" s="51"/>
      <c r="P111" s="27"/>
      <c r="Q111" s="93"/>
      <c r="R111" s="156"/>
      <c r="T111" s="159">
        <f t="shared" si="35"/>
        <v>0</v>
      </c>
      <c r="U111" s="153"/>
      <c r="V111" s="153"/>
      <c r="AE111" s="27"/>
      <c r="AF111" s="27"/>
      <c r="AH111" s="29"/>
      <c r="AI111" s="29"/>
      <c r="AM111" s="58"/>
    </row>
    <row r="112" spans="1:39" x14ac:dyDescent="0.2">
      <c r="C112" s="118"/>
      <c r="D112" s="119"/>
      <c r="E112" s="77"/>
      <c r="F112" s="77"/>
      <c r="G112" s="77"/>
      <c r="H112" s="220"/>
      <c r="I112" s="25"/>
      <c r="J112" s="25"/>
      <c r="K112" s="27"/>
      <c r="L112" s="27"/>
      <c r="M112" s="27"/>
      <c r="N112" s="27"/>
      <c r="O112" s="51"/>
      <c r="P112" s="27"/>
      <c r="Q112" s="93"/>
      <c r="R112" s="156"/>
      <c r="T112" s="159">
        <f t="shared" si="35"/>
        <v>0</v>
      </c>
      <c r="U112" s="153"/>
      <c r="V112" s="153"/>
      <c r="AE112" s="27"/>
      <c r="AF112" s="27"/>
      <c r="AH112" s="29"/>
      <c r="AI112" s="29"/>
      <c r="AM112" s="58"/>
    </row>
    <row r="113" spans="1:39" x14ac:dyDescent="0.2">
      <c r="A113" s="149">
        <v>198</v>
      </c>
      <c r="B113" s="149">
        <v>28</v>
      </c>
      <c r="C113" s="77" t="s">
        <v>92</v>
      </c>
      <c r="D113" s="148">
        <v>21.1</v>
      </c>
      <c r="E113" s="150">
        <v>703</v>
      </c>
      <c r="F113" s="150">
        <v>294</v>
      </c>
      <c r="G113" s="150">
        <v>1933</v>
      </c>
      <c r="H113" s="164">
        <v>0.43099999999999999</v>
      </c>
      <c r="I113" s="25">
        <f t="shared" si="27"/>
        <v>0.20747244623998568</v>
      </c>
      <c r="J113" s="25">
        <f t="shared" si="28"/>
        <v>0.11395531820068322</v>
      </c>
      <c r="K113" s="27">
        <f t="shared" si="29"/>
        <v>1.8206473336734694</v>
      </c>
      <c r="L113" s="27">
        <f t="shared" si="30"/>
        <v>0.66177283299816148</v>
      </c>
      <c r="M113" s="27">
        <f t="shared" si="31"/>
        <v>6.574829931972789</v>
      </c>
      <c r="N113" s="27"/>
      <c r="O113" s="51">
        <f t="shared" si="32"/>
        <v>14.56314816552112</v>
      </c>
      <c r="P113" s="27">
        <f t="shared" si="33"/>
        <v>6.574829931972789</v>
      </c>
      <c r="Q113" s="93">
        <f t="shared" si="34"/>
        <v>0.66177283299816148</v>
      </c>
      <c r="R113" s="156">
        <f t="shared" ref="R113:R120" si="48">E113*(PI()/30)*($D$4/2)</f>
        <v>478.51692101928523</v>
      </c>
      <c r="S113" s="156">
        <f t="shared" ref="S113:S120" si="49">R113/H113</f>
        <v>1110.2480766108706</v>
      </c>
      <c r="T113" s="159">
        <f t="shared" si="35"/>
        <v>84986.076724366954</v>
      </c>
      <c r="U113" s="153"/>
      <c r="V113" s="153"/>
      <c r="X113" s="1">
        <v>198</v>
      </c>
      <c r="Y113" s="1">
        <v>21.1</v>
      </c>
      <c r="Z113" s="139">
        <v>0.52500000000000002</v>
      </c>
      <c r="AA113" s="136">
        <v>528</v>
      </c>
      <c r="AB113" s="136">
        <v>2875</v>
      </c>
      <c r="AC113" s="136">
        <v>583</v>
      </c>
      <c r="AD113" s="136">
        <v>856</v>
      </c>
      <c r="AE113" s="27">
        <f t="shared" si="36"/>
        <v>0.20812753628390807</v>
      </c>
      <c r="AF113" s="27">
        <f t="shared" si="37"/>
        <v>0.11336157502884393</v>
      </c>
      <c r="AG113" s="29">
        <f t="shared" si="38"/>
        <v>1.8359619318181819</v>
      </c>
      <c r="AH113" s="29">
        <f t="shared" si="39"/>
        <v>0.6683921412809315</v>
      </c>
      <c r="AI113" s="29">
        <f t="shared" si="40"/>
        <v>5.4450757575757578</v>
      </c>
      <c r="AJ113"/>
      <c r="AK113" s="51">
        <f t="shared" si="41"/>
        <v>21.660140184104097</v>
      </c>
      <c r="AL113" s="29">
        <f t="shared" si="42"/>
        <v>5.4450757575757578</v>
      </c>
      <c r="AM113" s="58">
        <f t="shared" si="43"/>
        <v>0.6683921412809315</v>
      </c>
    </row>
    <row r="114" spans="1:39" x14ac:dyDescent="0.2">
      <c r="A114" s="149">
        <v>198</v>
      </c>
      <c r="B114" s="149">
        <v>28</v>
      </c>
      <c r="C114" s="77" t="s">
        <v>92</v>
      </c>
      <c r="D114" s="148">
        <v>21.1</v>
      </c>
      <c r="E114" s="150">
        <v>807</v>
      </c>
      <c r="F114" s="150">
        <v>450</v>
      </c>
      <c r="G114" s="150">
        <v>2538</v>
      </c>
      <c r="H114" s="164">
        <v>0.495</v>
      </c>
      <c r="I114" s="25">
        <f t="shared" si="27"/>
        <v>0.2067206071792467</v>
      </c>
      <c r="J114" s="25">
        <f t="shared" si="28"/>
        <v>0.11530420676593876</v>
      </c>
      <c r="K114" s="27">
        <f t="shared" si="29"/>
        <v>1.7928279720000002</v>
      </c>
      <c r="L114" s="27">
        <f t="shared" si="30"/>
        <v>0.6504791743785735</v>
      </c>
      <c r="M114" s="27">
        <f t="shared" si="31"/>
        <v>5.64</v>
      </c>
      <c r="N114" s="27"/>
      <c r="O114" s="51">
        <f t="shared" si="32"/>
        <v>19.121195056436939</v>
      </c>
      <c r="P114" s="27">
        <f t="shared" si="33"/>
        <v>5.64</v>
      </c>
      <c r="Q114" s="93">
        <f t="shared" si="34"/>
        <v>0.6504791743785735</v>
      </c>
      <c r="R114" s="156">
        <f t="shared" si="48"/>
        <v>549.3074754801753</v>
      </c>
      <c r="S114" s="156">
        <f t="shared" si="49"/>
        <v>1109.7120716771219</v>
      </c>
      <c r="T114" s="159">
        <f t="shared" si="35"/>
        <v>127860.80271920716</v>
      </c>
      <c r="U114" s="153"/>
      <c r="V114" s="153"/>
      <c r="X114" s="1">
        <v>198</v>
      </c>
      <c r="Y114" s="1">
        <v>21.1</v>
      </c>
      <c r="Z114" s="139">
        <v>0.55000000000000004</v>
      </c>
      <c r="AA114" s="136">
        <v>617</v>
      </c>
      <c r="AB114" s="136">
        <v>3178</v>
      </c>
      <c r="AC114" s="136">
        <v>611</v>
      </c>
      <c r="AD114" s="136">
        <v>897</v>
      </c>
      <c r="AE114" s="27">
        <f t="shared" si="36"/>
        <v>0.20951167569297841</v>
      </c>
      <c r="AF114" s="27">
        <f t="shared" si="37"/>
        <v>0.11512272943533329</v>
      </c>
      <c r="AG114" s="29">
        <f t="shared" si="38"/>
        <v>1.8198984398703406</v>
      </c>
      <c r="AH114" s="29">
        <f t="shared" si="39"/>
        <v>0.66474359158735419</v>
      </c>
      <c r="AI114" s="29">
        <f t="shared" si="40"/>
        <v>5.1507293354943275</v>
      </c>
      <c r="AJ114"/>
      <c r="AK114" s="51">
        <f t="shared" si="41"/>
        <v>23.942930610463591</v>
      </c>
      <c r="AL114" s="29">
        <f t="shared" si="42"/>
        <v>5.1507293354943275</v>
      </c>
      <c r="AM114" s="58">
        <f t="shared" si="43"/>
        <v>0.66474359158735419</v>
      </c>
    </row>
    <row r="115" spans="1:39" x14ac:dyDescent="0.2">
      <c r="A115" s="149">
        <v>198</v>
      </c>
      <c r="B115" s="149">
        <v>28</v>
      </c>
      <c r="C115" s="77" t="s">
        <v>92</v>
      </c>
      <c r="D115" s="148">
        <v>21.1</v>
      </c>
      <c r="E115" s="150">
        <v>904</v>
      </c>
      <c r="F115" s="150">
        <v>641</v>
      </c>
      <c r="G115" s="150">
        <v>3222</v>
      </c>
      <c r="H115" s="164">
        <v>0.55400000000000005</v>
      </c>
      <c r="I115" s="25">
        <f t="shared" si="27"/>
        <v>0.20913556729199181</v>
      </c>
      <c r="J115" s="25">
        <f t="shared" si="28"/>
        <v>0.1168438829233675</v>
      </c>
      <c r="K115" s="27">
        <f t="shared" si="29"/>
        <v>1.7898717678627143</v>
      </c>
      <c r="L115" s="27">
        <f t="shared" si="30"/>
        <v>0.65318884382500098</v>
      </c>
      <c r="M115" s="27">
        <f t="shared" si="31"/>
        <v>5.026521060842434</v>
      </c>
      <c r="N115" s="27"/>
      <c r="O115" s="51">
        <f t="shared" si="32"/>
        <v>24.274424929802926</v>
      </c>
      <c r="P115" s="27">
        <f t="shared" si="33"/>
        <v>5.026521060842434</v>
      </c>
      <c r="Q115" s="93">
        <f t="shared" si="34"/>
        <v>0.65318884382500098</v>
      </c>
      <c r="R115" s="156">
        <f t="shared" si="48"/>
        <v>615.33328108312082</v>
      </c>
      <c r="S115" s="156">
        <f t="shared" si="49"/>
        <v>1110.7098936518425</v>
      </c>
      <c r="T115" s="159">
        <f t="shared" si="35"/>
        <v>182889.3027161514</v>
      </c>
      <c r="U115" s="153"/>
      <c r="V115" s="153"/>
      <c r="X115" s="1">
        <v>198</v>
      </c>
      <c r="Y115" s="1">
        <v>21.1</v>
      </c>
      <c r="Z115" s="139">
        <v>0.57499999999999996</v>
      </c>
      <c r="AA115" s="136">
        <v>718</v>
      </c>
      <c r="AB115" s="136">
        <v>3502</v>
      </c>
      <c r="AC115" s="136">
        <v>638</v>
      </c>
      <c r="AD115" s="136">
        <v>938</v>
      </c>
      <c r="AE115" s="27">
        <f t="shared" si="36"/>
        <v>0.21112987403881395</v>
      </c>
      <c r="AF115" s="27">
        <f t="shared" si="37"/>
        <v>0.11715725076964199</v>
      </c>
      <c r="AG115" s="29">
        <f t="shared" si="38"/>
        <v>1.8021067637883008</v>
      </c>
      <c r="AH115" s="29">
        <f t="shared" si="39"/>
        <v>0.66078207341042539</v>
      </c>
      <c r="AI115" s="29">
        <f t="shared" si="40"/>
        <v>4.8774373259052926</v>
      </c>
      <c r="AJ115"/>
      <c r="AK115" s="51">
        <f t="shared" si="41"/>
        <v>26.383934234689583</v>
      </c>
      <c r="AL115" s="29">
        <f t="shared" si="42"/>
        <v>4.8774373259052926</v>
      </c>
      <c r="AM115" s="58">
        <f t="shared" si="43"/>
        <v>0.66078207341042539</v>
      </c>
    </row>
    <row r="116" spans="1:39" x14ac:dyDescent="0.2">
      <c r="A116" s="149">
        <v>198</v>
      </c>
      <c r="B116" s="149">
        <v>28</v>
      </c>
      <c r="C116" s="77" t="s">
        <v>92</v>
      </c>
      <c r="D116" s="148">
        <v>21.1</v>
      </c>
      <c r="E116" s="150">
        <v>999</v>
      </c>
      <c r="F116" s="150">
        <v>895</v>
      </c>
      <c r="G116" s="150">
        <v>4058</v>
      </c>
      <c r="H116" s="164">
        <v>0.61299999999999999</v>
      </c>
      <c r="I116" s="25">
        <f t="shared" si="27"/>
        <v>0.21568517237604617</v>
      </c>
      <c r="J116" s="25">
        <f t="shared" si="28"/>
        <v>0.12088705940637766</v>
      </c>
      <c r="K116" s="27">
        <f t="shared" si="29"/>
        <v>1.7841874344134079</v>
      </c>
      <c r="L116" s="27">
        <f t="shared" si="30"/>
        <v>0.66123146683293454</v>
      </c>
      <c r="M116" s="27">
        <f t="shared" si="31"/>
        <v>4.5340782122905026</v>
      </c>
      <c r="N116" s="27"/>
      <c r="O116" s="51">
        <f t="shared" si="32"/>
        <v>30.572816997250239</v>
      </c>
      <c r="P116" s="27">
        <f t="shared" si="33"/>
        <v>4.5340782122905026</v>
      </c>
      <c r="Q116" s="93">
        <f t="shared" si="34"/>
        <v>0.66123146683293454</v>
      </c>
      <c r="R116" s="156">
        <f t="shared" si="48"/>
        <v>679.99772986951064</v>
      </c>
      <c r="S116" s="156">
        <f t="shared" si="49"/>
        <v>1109.2948284983861</v>
      </c>
      <c r="T116" s="159">
        <f t="shared" si="35"/>
        <v>258504.47406573067</v>
      </c>
      <c r="U116" s="153"/>
      <c r="V116" s="153"/>
      <c r="X116" s="1">
        <v>198</v>
      </c>
      <c r="Y116" s="1">
        <v>21.1</v>
      </c>
      <c r="Z116" s="139">
        <v>0.6</v>
      </c>
      <c r="AA116" s="136">
        <v>832</v>
      </c>
      <c r="AB116" s="136">
        <v>3848</v>
      </c>
      <c r="AC116" s="136">
        <v>666</v>
      </c>
      <c r="AD116" s="136">
        <v>978</v>
      </c>
      <c r="AE116" s="27">
        <f t="shared" si="36"/>
        <v>0.21340106250201893</v>
      </c>
      <c r="AF116" s="27">
        <f t="shared" si="37"/>
        <v>0.1197732970507468</v>
      </c>
      <c r="AG116" s="29">
        <f t="shared" si="38"/>
        <v>1.7817081749999997</v>
      </c>
      <c r="AH116" s="29">
        <f t="shared" si="39"/>
        <v>0.65680696981539455</v>
      </c>
      <c r="AI116" s="29">
        <f t="shared" si="40"/>
        <v>4.625</v>
      </c>
      <c r="AJ116"/>
      <c r="AK116" s="51">
        <f t="shared" si="41"/>
        <v>28.990685018585243</v>
      </c>
      <c r="AL116" s="29">
        <f t="shared" si="42"/>
        <v>4.625</v>
      </c>
      <c r="AM116" s="58">
        <f t="shared" si="43"/>
        <v>0.65680696981539455</v>
      </c>
    </row>
    <row r="117" spans="1:39" x14ac:dyDescent="0.2">
      <c r="A117" s="149">
        <v>198</v>
      </c>
      <c r="B117" s="149">
        <v>28</v>
      </c>
      <c r="C117" s="77" t="s">
        <v>92</v>
      </c>
      <c r="D117" s="148">
        <v>21.1</v>
      </c>
      <c r="E117" s="150">
        <v>1097</v>
      </c>
      <c r="F117" s="150">
        <v>1209</v>
      </c>
      <c r="G117" s="150">
        <v>4954</v>
      </c>
      <c r="H117" s="164">
        <v>0.67300000000000004</v>
      </c>
      <c r="I117" s="25">
        <f t="shared" si="27"/>
        <v>0.21836446739583187</v>
      </c>
      <c r="J117" s="25">
        <f t="shared" si="28"/>
        <v>0.12332742418861135</v>
      </c>
      <c r="K117" s="27">
        <f t="shared" si="29"/>
        <v>1.7706075419354839</v>
      </c>
      <c r="L117" s="27">
        <f t="shared" si="30"/>
        <v>0.66026182272989264</v>
      </c>
      <c r="M117" s="27">
        <f t="shared" si="31"/>
        <v>4.0976013234077753</v>
      </c>
      <c r="N117" s="27"/>
      <c r="O117" s="51">
        <f t="shared" si="32"/>
        <v>37.323246772887551</v>
      </c>
      <c r="P117" s="27">
        <f t="shared" si="33"/>
        <v>4.0976013234077753</v>
      </c>
      <c r="Q117" s="93">
        <f t="shared" si="34"/>
        <v>0.66026182272989264</v>
      </c>
      <c r="R117" s="156">
        <f t="shared" si="48"/>
        <v>746.70421388073396</v>
      </c>
      <c r="S117" s="156">
        <f t="shared" si="49"/>
        <v>1109.5159195850429</v>
      </c>
      <c r="T117" s="159">
        <f t="shared" si="35"/>
        <v>348685.59285407775</v>
      </c>
      <c r="U117" s="153"/>
      <c r="V117" s="153"/>
      <c r="X117" s="1">
        <v>198</v>
      </c>
      <c r="Y117" s="1">
        <v>21.1</v>
      </c>
      <c r="Z117" s="139">
        <v>0.625</v>
      </c>
      <c r="AA117" s="136">
        <v>943</v>
      </c>
      <c r="AB117" s="136">
        <v>4222</v>
      </c>
      <c r="AC117" s="136">
        <v>694</v>
      </c>
      <c r="AD117" s="136">
        <v>1019</v>
      </c>
      <c r="AE117" s="27">
        <f t="shared" si="36"/>
        <v>0.2156796075275626</v>
      </c>
      <c r="AF117" s="27">
        <f t="shared" si="37"/>
        <v>0.12001689409696856</v>
      </c>
      <c r="AG117" s="29">
        <f t="shared" si="38"/>
        <v>1.7970770627783672</v>
      </c>
      <c r="AH117" s="29">
        <f t="shared" si="39"/>
        <v>0.66599985510550674</v>
      </c>
      <c r="AI117" s="29">
        <f t="shared" si="40"/>
        <v>4.4772004241781547</v>
      </c>
      <c r="AJ117"/>
      <c r="AK117" s="51">
        <f t="shared" si="41"/>
        <v>31.808386732969566</v>
      </c>
      <c r="AL117" s="29">
        <f t="shared" si="42"/>
        <v>4.4772004241781547</v>
      </c>
      <c r="AM117" s="58">
        <f t="shared" si="43"/>
        <v>0.66599985510550674</v>
      </c>
    </row>
    <row r="118" spans="1:39" x14ac:dyDescent="0.2">
      <c r="A118" s="149">
        <v>198</v>
      </c>
      <c r="B118" s="149">
        <v>28</v>
      </c>
      <c r="C118" s="77" t="s">
        <v>92</v>
      </c>
      <c r="D118" s="148">
        <v>21.1</v>
      </c>
      <c r="E118" s="150">
        <v>1197</v>
      </c>
      <c r="F118" s="150">
        <v>1671</v>
      </c>
      <c r="G118" s="150">
        <v>6082</v>
      </c>
      <c r="H118" s="164">
        <v>0.73399999999999999</v>
      </c>
      <c r="I118" s="25">
        <f t="shared" si="27"/>
        <v>0.22516316185111934</v>
      </c>
      <c r="J118" s="25">
        <f t="shared" si="28"/>
        <v>0.13120405013572947</v>
      </c>
      <c r="K118" s="27">
        <f t="shared" si="29"/>
        <v>1.7161296592459605</v>
      </c>
      <c r="L118" s="27">
        <f t="shared" si="30"/>
        <v>0.64983284401431585</v>
      </c>
      <c r="M118" s="27">
        <f t="shared" si="31"/>
        <v>3.6397366846199879</v>
      </c>
      <c r="N118" s="27"/>
      <c r="O118" s="51">
        <f t="shared" si="32"/>
        <v>45.821555686859526</v>
      </c>
      <c r="P118" s="27">
        <f t="shared" si="33"/>
        <v>3.6397366846199879</v>
      </c>
      <c r="Q118" s="93">
        <f t="shared" si="34"/>
        <v>0.64983284401431585</v>
      </c>
      <c r="R118" s="156">
        <f t="shared" si="48"/>
        <v>814.77205470851288</v>
      </c>
      <c r="S118" s="156">
        <f t="shared" si="49"/>
        <v>1110.0436712650039</v>
      </c>
      <c r="T118" s="159">
        <f t="shared" si="35"/>
        <v>474318.01923182333</v>
      </c>
      <c r="U118" s="153"/>
      <c r="V118" s="153"/>
      <c r="X118" s="1">
        <v>198</v>
      </c>
      <c r="Y118" s="1">
        <v>21.1</v>
      </c>
      <c r="Z118" s="139">
        <v>0.65</v>
      </c>
      <c r="AA118" s="136">
        <v>1085</v>
      </c>
      <c r="AB118" s="136">
        <v>4610</v>
      </c>
      <c r="AC118" s="136">
        <v>722</v>
      </c>
      <c r="AD118" s="136">
        <v>1060</v>
      </c>
      <c r="AE118" s="27">
        <f t="shared" si="36"/>
        <v>0.21763483899462388</v>
      </c>
      <c r="AF118" s="27">
        <f t="shared" si="37"/>
        <v>0.12267763223250197</v>
      </c>
      <c r="AG118" s="29">
        <f t="shared" si="38"/>
        <v>1.7740384700460834</v>
      </c>
      <c r="AH118" s="29">
        <f t="shared" si="39"/>
        <v>0.6604350806979421</v>
      </c>
      <c r="AI118" s="29">
        <f t="shared" si="40"/>
        <v>4.2488479262672811</v>
      </c>
      <c r="AJ118"/>
      <c r="AK118" s="51">
        <f t="shared" si="41"/>
        <v>34.731563912598226</v>
      </c>
      <c r="AL118" s="29">
        <f t="shared" si="42"/>
        <v>4.2488479262672811</v>
      </c>
      <c r="AM118" s="58">
        <f t="shared" si="43"/>
        <v>0.6604350806979421</v>
      </c>
    </row>
    <row r="119" spans="1:39" x14ac:dyDescent="0.2">
      <c r="A119" s="149">
        <v>198</v>
      </c>
      <c r="B119" s="149">
        <v>28</v>
      </c>
      <c r="C119" s="77" t="s">
        <v>92</v>
      </c>
      <c r="D119" s="148">
        <v>21.1</v>
      </c>
      <c r="E119" s="150">
        <v>1304</v>
      </c>
      <c r="F119" s="150">
        <v>2279</v>
      </c>
      <c r="G119" s="150">
        <v>7351</v>
      </c>
      <c r="H119" s="164">
        <v>0.8</v>
      </c>
      <c r="I119" s="25">
        <f t="shared" si="27"/>
        <v>0.22931394383561382</v>
      </c>
      <c r="J119" s="25">
        <f t="shared" si="28"/>
        <v>0.13840914752523292</v>
      </c>
      <c r="K119" s="27">
        <f t="shared" si="29"/>
        <v>1.6567831529618253</v>
      </c>
      <c r="L119" s="27">
        <f t="shared" si="30"/>
        <v>0.63311673448971262</v>
      </c>
      <c r="M119" s="27">
        <f t="shared" si="31"/>
        <v>3.2255375164545854</v>
      </c>
      <c r="N119" s="27"/>
      <c r="O119" s="51">
        <f t="shared" si="32"/>
        <v>55.382153215077992</v>
      </c>
      <c r="P119" s="27">
        <f t="shared" si="33"/>
        <v>3.2255375164545854</v>
      </c>
      <c r="Q119" s="93">
        <f t="shared" si="34"/>
        <v>0.63311673448971262</v>
      </c>
      <c r="R119" s="156">
        <f t="shared" si="48"/>
        <v>887.60464439423629</v>
      </c>
      <c r="S119" s="156">
        <f t="shared" si="49"/>
        <v>1109.5058054927954</v>
      </c>
      <c r="T119" s="159">
        <f t="shared" si="35"/>
        <v>630259.83891645772</v>
      </c>
      <c r="U119" s="153"/>
      <c r="V119" s="153"/>
      <c r="X119" s="1">
        <v>198</v>
      </c>
      <c r="Y119" s="1">
        <v>21.1</v>
      </c>
      <c r="Z119" s="139">
        <v>0.67500000000000004</v>
      </c>
      <c r="AA119" s="136">
        <v>1223</v>
      </c>
      <c r="AB119" s="136">
        <v>5037</v>
      </c>
      <c r="AC119" s="136">
        <v>749</v>
      </c>
      <c r="AD119" s="136">
        <v>1101</v>
      </c>
      <c r="AE119" s="27">
        <f t="shared" si="36"/>
        <v>0.22041266037833079</v>
      </c>
      <c r="AF119" s="27">
        <f t="shared" si="37"/>
        <v>0.12340073399733492</v>
      </c>
      <c r="AG119" s="29">
        <f t="shared" si="38"/>
        <v>1.7861535603434178</v>
      </c>
      <c r="AH119" s="29">
        <f t="shared" si="39"/>
        <v>0.66917537845740704</v>
      </c>
      <c r="AI119" s="29">
        <f t="shared" si="40"/>
        <v>4.1185609157808667</v>
      </c>
      <c r="AJ119"/>
      <c r="AK119" s="51">
        <f t="shared" si="41"/>
        <v>37.948565602550381</v>
      </c>
      <c r="AL119" s="29">
        <f t="shared" si="42"/>
        <v>4.1185609157808667</v>
      </c>
      <c r="AM119" s="58">
        <f t="shared" si="43"/>
        <v>0.66917537845740704</v>
      </c>
    </row>
    <row r="120" spans="1:39" x14ac:dyDescent="0.2">
      <c r="A120" s="149">
        <v>198</v>
      </c>
      <c r="B120" s="149">
        <v>28</v>
      </c>
      <c r="C120" s="77" t="s">
        <v>92</v>
      </c>
      <c r="D120" s="148">
        <v>21.1</v>
      </c>
      <c r="E120" s="150">
        <v>1402</v>
      </c>
      <c r="F120" s="150">
        <v>3019</v>
      </c>
      <c r="G120" s="150">
        <v>8549</v>
      </c>
      <c r="H120" s="164">
        <v>0.86</v>
      </c>
      <c r="I120" s="25">
        <f t="shared" si="27"/>
        <v>0.23070580026749923</v>
      </c>
      <c r="J120" s="25">
        <f t="shared" si="28"/>
        <v>0.14752727308699165</v>
      </c>
      <c r="K120" s="27">
        <f t="shared" si="29"/>
        <v>1.5638179669426964</v>
      </c>
      <c r="L120" s="27">
        <f t="shared" si="30"/>
        <v>0.59940221925388137</v>
      </c>
      <c r="M120" s="27">
        <f t="shared" si="31"/>
        <v>2.8317323617091752</v>
      </c>
      <c r="N120" s="27"/>
      <c r="O120" s="51">
        <f t="shared" si="32"/>
        <v>64.407839455271628</v>
      </c>
      <c r="P120" s="27">
        <f t="shared" si="33"/>
        <v>2.8317323617091752</v>
      </c>
      <c r="Q120" s="93">
        <f t="shared" si="34"/>
        <v>0.59940221925388137</v>
      </c>
      <c r="R120" s="156">
        <f t="shared" si="48"/>
        <v>954.3111284054595</v>
      </c>
      <c r="S120" s="156">
        <f t="shared" si="49"/>
        <v>1109.6641027970459</v>
      </c>
      <c r="T120" s="159">
        <f t="shared" si="35"/>
        <v>790447.40062131884</v>
      </c>
      <c r="U120" s="153"/>
      <c r="V120" s="153"/>
      <c r="X120" s="1">
        <v>198</v>
      </c>
      <c r="Y120" s="1">
        <v>21.1</v>
      </c>
      <c r="Z120" s="139">
        <v>0.7</v>
      </c>
      <c r="AA120" s="136">
        <v>1400</v>
      </c>
      <c r="AB120" s="136">
        <v>5462</v>
      </c>
      <c r="AC120" s="136">
        <v>777</v>
      </c>
      <c r="AD120" s="136">
        <v>1142</v>
      </c>
      <c r="AE120" s="27">
        <f t="shared" si="36"/>
        <v>0.22215633986968114</v>
      </c>
      <c r="AF120" s="27">
        <f t="shared" si="37"/>
        <v>0.12658521009664755</v>
      </c>
      <c r="AG120" s="29">
        <f t="shared" si="38"/>
        <v>1.7549944397142858</v>
      </c>
      <c r="AH120" s="29">
        <f t="shared" si="39"/>
        <v>0.66009735416246451</v>
      </c>
      <c r="AI120" s="29">
        <f t="shared" si="40"/>
        <v>3.9014285714285712</v>
      </c>
      <c r="AJ120"/>
      <c r="AK120" s="51">
        <f t="shared" si="41"/>
        <v>41.150499368896206</v>
      </c>
      <c r="AL120" s="29">
        <f t="shared" si="42"/>
        <v>3.9014285714285712</v>
      </c>
      <c r="AM120" s="58">
        <f t="shared" si="43"/>
        <v>0.66009735416246451</v>
      </c>
    </row>
    <row r="121" spans="1:39" x14ac:dyDescent="0.2">
      <c r="A121" s="1"/>
      <c r="C121" s="118"/>
      <c r="D121" s="119"/>
      <c r="E121" s="150"/>
      <c r="F121" s="150"/>
      <c r="G121" s="150"/>
      <c r="H121" s="163"/>
      <c r="I121" s="25"/>
      <c r="J121" s="25"/>
      <c r="K121" s="27"/>
      <c r="L121" s="27"/>
      <c r="M121" s="27"/>
      <c r="N121" s="27"/>
      <c r="O121" s="51"/>
      <c r="P121" s="27"/>
      <c r="Q121" s="93"/>
      <c r="R121" s="156"/>
      <c r="T121" s="159">
        <f t="shared" si="35"/>
        <v>0</v>
      </c>
      <c r="U121" s="153"/>
      <c r="V121" s="153"/>
      <c r="X121" s="1">
        <v>198</v>
      </c>
      <c r="Y121" s="1">
        <v>21.1</v>
      </c>
      <c r="Z121" s="139">
        <v>0.72499999999999998</v>
      </c>
      <c r="AA121" s="136">
        <v>1596</v>
      </c>
      <c r="AB121" s="136">
        <v>5904</v>
      </c>
      <c r="AC121" s="136">
        <v>805</v>
      </c>
      <c r="AD121" s="136">
        <v>1182</v>
      </c>
      <c r="AE121" s="27">
        <f t="shared" si="36"/>
        <v>0.22415612964675569</v>
      </c>
      <c r="AF121" s="27">
        <f t="shared" si="37"/>
        <v>0.13014686169445336</v>
      </c>
      <c r="AG121" s="29">
        <f t="shared" si="38"/>
        <v>1.7223321924812025</v>
      </c>
      <c r="AH121" s="29">
        <f t="shared" si="39"/>
        <v>0.6507214460666767</v>
      </c>
      <c r="AI121" s="29">
        <f t="shared" si="40"/>
        <v>3.6992481203007519</v>
      </c>
      <c r="AJ121"/>
      <c r="AK121" s="51">
        <f t="shared" si="41"/>
        <v>44.480510485895863</v>
      </c>
      <c r="AL121" s="29">
        <f t="shared" si="42"/>
        <v>3.6992481203007519</v>
      </c>
      <c r="AM121" s="58">
        <f t="shared" si="43"/>
        <v>0.6507214460666767</v>
      </c>
    </row>
    <row r="122" spans="1:39" x14ac:dyDescent="0.2">
      <c r="A122" s="1"/>
      <c r="C122" s="118"/>
      <c r="D122" s="119"/>
      <c r="E122" s="150"/>
      <c r="F122" s="150"/>
      <c r="G122" s="150"/>
      <c r="H122" s="163"/>
      <c r="I122" s="25"/>
      <c r="J122" s="25"/>
      <c r="K122" s="27"/>
      <c r="L122" s="27"/>
      <c r="M122" s="27"/>
      <c r="N122" s="27"/>
      <c r="O122" s="51"/>
      <c r="P122" s="27"/>
      <c r="Q122" s="93"/>
      <c r="R122" s="156"/>
      <c r="T122" s="159">
        <f t="shared" si="35"/>
        <v>0</v>
      </c>
      <c r="U122" s="153"/>
      <c r="V122" s="153"/>
      <c r="X122" s="1">
        <v>198</v>
      </c>
      <c r="Y122" s="1">
        <v>21.1</v>
      </c>
      <c r="Z122" s="139">
        <v>0.75</v>
      </c>
      <c r="AA122" s="136">
        <v>1813</v>
      </c>
      <c r="AB122" s="136">
        <v>6362</v>
      </c>
      <c r="AC122" s="136">
        <v>833</v>
      </c>
      <c r="AD122" s="136">
        <v>1223</v>
      </c>
      <c r="AE122" s="27">
        <f t="shared" si="36"/>
        <v>0.22562123613465693</v>
      </c>
      <c r="AF122" s="27">
        <f t="shared" si="37"/>
        <v>0.13346631684690613</v>
      </c>
      <c r="AG122" s="29">
        <f t="shared" si="38"/>
        <v>1.6904732329840046</v>
      </c>
      <c r="AH122" s="29">
        <f t="shared" si="39"/>
        <v>0.64076853426086022</v>
      </c>
      <c r="AI122" s="29">
        <f t="shared" si="40"/>
        <v>3.5091009376723661</v>
      </c>
      <c r="AJ122"/>
      <c r="AK122" s="51">
        <f t="shared" si="41"/>
        <v>47.931064991746183</v>
      </c>
      <c r="AL122" s="29">
        <f t="shared" si="42"/>
        <v>3.5091009376723661</v>
      </c>
      <c r="AM122" s="58">
        <f t="shared" si="43"/>
        <v>0.64076853426086022</v>
      </c>
    </row>
    <row r="123" spans="1:39" x14ac:dyDescent="0.2">
      <c r="A123" s="1"/>
      <c r="C123" s="118"/>
      <c r="D123" s="119"/>
      <c r="E123" s="150"/>
      <c r="F123" s="150"/>
      <c r="G123" s="150"/>
      <c r="H123" s="163"/>
      <c r="I123" s="25"/>
      <c r="J123" s="25"/>
      <c r="K123" s="27"/>
      <c r="L123" s="27"/>
      <c r="M123" s="27"/>
      <c r="N123" s="27"/>
      <c r="O123" s="51"/>
      <c r="P123" s="27"/>
      <c r="Q123" s="93"/>
      <c r="R123" s="156"/>
      <c r="T123" s="159">
        <f t="shared" si="35"/>
        <v>0</v>
      </c>
      <c r="U123" s="153"/>
      <c r="V123" s="153"/>
      <c r="X123" s="1">
        <v>198</v>
      </c>
      <c r="Y123" s="1">
        <v>21.1</v>
      </c>
      <c r="Z123" s="139">
        <v>0.77500000000000002</v>
      </c>
      <c r="AA123" s="136">
        <v>2050</v>
      </c>
      <c r="AB123" s="136">
        <v>6837</v>
      </c>
      <c r="AC123" s="136">
        <v>860</v>
      </c>
      <c r="AD123" s="136">
        <v>1264</v>
      </c>
      <c r="AE123" s="27">
        <f t="shared" si="36"/>
        <v>0.22699205447630583</v>
      </c>
      <c r="AF123" s="27">
        <f t="shared" si="37"/>
        <v>0.13669917137237991</v>
      </c>
      <c r="AG123" s="29">
        <f t="shared" si="38"/>
        <v>1.6605225342439025</v>
      </c>
      <c r="AH123" s="29">
        <f t="shared" si="39"/>
        <v>0.63132500778245459</v>
      </c>
      <c r="AI123" s="29">
        <f t="shared" si="40"/>
        <v>3.335121951219512</v>
      </c>
      <c r="AJ123"/>
      <c r="AK123" s="51">
        <f t="shared" si="41"/>
        <v>51.509696848250343</v>
      </c>
      <c r="AL123" s="29">
        <f t="shared" si="42"/>
        <v>3.335121951219512</v>
      </c>
      <c r="AM123" s="58">
        <f t="shared" si="43"/>
        <v>0.63132500778245459</v>
      </c>
    </row>
    <row r="124" spans="1:39" x14ac:dyDescent="0.2">
      <c r="A124" s="1"/>
      <c r="C124" s="118"/>
      <c r="D124" s="119"/>
      <c r="E124" s="150"/>
      <c r="F124" s="150"/>
      <c r="G124" s="150"/>
      <c r="H124" s="163"/>
      <c r="I124" s="25"/>
      <c r="J124" s="25"/>
      <c r="K124" s="27"/>
      <c r="L124" s="27"/>
      <c r="M124" s="27"/>
      <c r="N124" s="27"/>
      <c r="O124" s="51"/>
      <c r="P124" s="27"/>
      <c r="Q124" s="93"/>
      <c r="R124" s="156"/>
      <c r="T124" s="159">
        <f t="shared" si="35"/>
        <v>0</v>
      </c>
      <c r="U124" s="153"/>
      <c r="V124" s="153"/>
      <c r="X124" s="1">
        <v>198</v>
      </c>
      <c r="Y124" s="1">
        <v>21.1</v>
      </c>
      <c r="Z124" s="139">
        <v>0.8</v>
      </c>
      <c r="AA124" s="136">
        <v>2308</v>
      </c>
      <c r="AB124" s="136">
        <v>7328</v>
      </c>
      <c r="AC124" s="136">
        <v>888</v>
      </c>
      <c r="AD124" s="136">
        <v>1305</v>
      </c>
      <c r="AE124" s="27">
        <f t="shared" si="36"/>
        <v>0.22824625523040884</v>
      </c>
      <c r="AF124" s="27">
        <f t="shared" si="37"/>
        <v>0.13984840330791221</v>
      </c>
      <c r="AG124" s="29">
        <f t="shared" si="38"/>
        <v>1.6320976845753901</v>
      </c>
      <c r="AH124" s="29">
        <f t="shared" si="39"/>
        <v>0.62222989148072483</v>
      </c>
      <c r="AI124" s="29">
        <f t="shared" si="40"/>
        <v>3.1750433275563257</v>
      </c>
      <c r="AJ124"/>
      <c r="AK124" s="51">
        <f t="shared" si="41"/>
        <v>55.208872093605159</v>
      </c>
      <c r="AL124" s="29">
        <f t="shared" si="42"/>
        <v>3.1750433275563257</v>
      </c>
      <c r="AM124" s="58">
        <f t="shared" si="43"/>
        <v>0.62222989148072483</v>
      </c>
    </row>
    <row r="125" spans="1:39" x14ac:dyDescent="0.2">
      <c r="A125" s="1"/>
      <c r="C125" s="118"/>
      <c r="D125" s="119"/>
      <c r="E125" s="150"/>
      <c r="F125" s="150"/>
      <c r="G125" s="150"/>
      <c r="H125" s="163"/>
      <c r="I125" s="25"/>
      <c r="J125" s="25"/>
      <c r="K125" s="27"/>
      <c r="L125" s="27"/>
      <c r="M125" s="27"/>
      <c r="N125" s="27"/>
      <c r="O125" s="51"/>
      <c r="P125" s="27"/>
      <c r="Q125" s="93"/>
      <c r="R125" s="156"/>
      <c r="T125" s="159">
        <f t="shared" si="35"/>
        <v>0</v>
      </c>
      <c r="U125" s="153"/>
      <c r="V125" s="153"/>
      <c r="X125" s="1">
        <v>198</v>
      </c>
      <c r="Y125" s="1">
        <v>21.1</v>
      </c>
      <c r="Z125" s="139">
        <v>0.82499999999999996</v>
      </c>
      <c r="AA125" s="136">
        <v>2585</v>
      </c>
      <c r="AB125" s="136">
        <v>7836</v>
      </c>
      <c r="AC125" s="136">
        <v>916</v>
      </c>
      <c r="AD125" s="136">
        <v>1345</v>
      </c>
      <c r="AE125" s="27">
        <f t="shared" si="36"/>
        <v>0.22976775572433725</v>
      </c>
      <c r="AF125" s="27">
        <f t="shared" si="37"/>
        <v>0.14306945975517688</v>
      </c>
      <c r="AG125" s="29">
        <f t="shared" si="38"/>
        <v>1.6059874421663443</v>
      </c>
      <c r="AH125" s="29">
        <f t="shared" si="39"/>
        <v>0.61431281841630836</v>
      </c>
      <c r="AI125" s="29">
        <f t="shared" si="40"/>
        <v>3.0313346228239846</v>
      </c>
      <c r="AJ125"/>
      <c r="AK125" s="51">
        <f t="shared" si="41"/>
        <v>59.036124689613814</v>
      </c>
      <c r="AL125" s="29">
        <f t="shared" si="42"/>
        <v>3.0313346228239846</v>
      </c>
      <c r="AM125" s="58">
        <f t="shared" si="43"/>
        <v>0.61431281841630836</v>
      </c>
    </row>
    <row r="126" spans="1:39" x14ac:dyDescent="0.2">
      <c r="A126" s="1"/>
      <c r="C126" s="118"/>
      <c r="D126" s="119"/>
      <c r="E126" s="150"/>
      <c r="F126" s="150"/>
      <c r="G126" s="150"/>
      <c r="H126" s="163"/>
      <c r="I126" s="25"/>
      <c r="J126" s="25"/>
      <c r="K126" s="27"/>
      <c r="L126" s="27"/>
      <c r="M126" s="27"/>
      <c r="N126" s="27"/>
      <c r="O126" s="51"/>
      <c r="P126" s="27"/>
      <c r="Q126" s="93"/>
      <c r="R126" s="156"/>
      <c r="T126" s="159">
        <f t="shared" si="35"/>
        <v>0</v>
      </c>
      <c r="U126" s="153"/>
      <c r="V126" s="153"/>
      <c r="X126" s="1">
        <v>198</v>
      </c>
      <c r="Y126" s="1">
        <v>21.1</v>
      </c>
      <c r="Z126" s="139">
        <v>0.85</v>
      </c>
      <c r="AA126" s="136">
        <v>2883</v>
      </c>
      <c r="AB126" s="136">
        <v>8361</v>
      </c>
      <c r="AC126" s="136">
        <v>944</v>
      </c>
      <c r="AD126" s="136">
        <v>1386</v>
      </c>
      <c r="AE126" s="27">
        <f t="shared" si="36"/>
        <v>0.23087185185441961</v>
      </c>
      <c r="AF126" s="27">
        <f t="shared" si="37"/>
        <v>0.14581701189586452</v>
      </c>
      <c r="AG126" s="29">
        <f t="shared" si="38"/>
        <v>1.5832984701352759</v>
      </c>
      <c r="AH126" s="29">
        <f t="shared" si="39"/>
        <v>0.60708734055035596</v>
      </c>
      <c r="AI126" s="29">
        <f t="shared" si="40"/>
        <v>2.9001040582726327</v>
      </c>
      <c r="AJ126"/>
      <c r="AK126" s="51">
        <f t="shared" si="41"/>
        <v>62.991454636276302</v>
      </c>
      <c r="AL126" s="29">
        <f t="shared" si="42"/>
        <v>2.9001040582726327</v>
      </c>
      <c r="AM126" s="58">
        <f t="shared" si="43"/>
        <v>0.60708734055035596</v>
      </c>
    </row>
    <row r="127" spans="1:39" x14ac:dyDescent="0.2">
      <c r="A127" s="1"/>
      <c r="C127" s="118"/>
      <c r="D127" s="119"/>
      <c r="E127" s="150"/>
      <c r="F127" s="150"/>
      <c r="G127" s="150"/>
      <c r="H127" s="163"/>
      <c r="I127" s="25"/>
      <c r="J127" s="25"/>
      <c r="K127" s="27"/>
      <c r="L127" s="27"/>
      <c r="M127" s="27"/>
      <c r="N127" s="27"/>
      <c r="O127" s="51"/>
      <c r="P127" s="27"/>
      <c r="Q127" s="93"/>
      <c r="R127" s="156"/>
      <c r="T127" s="159">
        <f t="shared" si="35"/>
        <v>0</v>
      </c>
      <c r="U127" s="153"/>
      <c r="V127" s="153"/>
      <c r="X127" s="1"/>
      <c r="Y127" s="1"/>
      <c r="Z127" s="17"/>
      <c r="AA127"/>
      <c r="AC127"/>
      <c r="AD127"/>
      <c r="AE127" s="27"/>
      <c r="AF127" s="27"/>
      <c r="AH127" s="29"/>
      <c r="AI127" s="29"/>
      <c r="AJ127"/>
      <c r="AM127" s="58"/>
    </row>
    <row r="128" spans="1:39" x14ac:dyDescent="0.2">
      <c r="A128" s="1"/>
      <c r="C128" s="118"/>
      <c r="D128" s="119"/>
      <c r="E128" s="150"/>
      <c r="F128" s="150"/>
      <c r="G128" s="150"/>
      <c r="H128" s="163"/>
      <c r="I128" s="25"/>
      <c r="J128" s="25"/>
      <c r="K128" s="27"/>
      <c r="L128" s="27"/>
      <c r="M128" s="27"/>
      <c r="N128" s="27"/>
      <c r="O128" s="51"/>
      <c r="P128" s="27"/>
      <c r="Q128" s="93"/>
      <c r="R128" s="156"/>
      <c r="T128" s="159">
        <f t="shared" si="35"/>
        <v>0</v>
      </c>
      <c r="U128" s="153"/>
      <c r="V128" s="153"/>
      <c r="X128" s="1"/>
      <c r="Y128" s="1"/>
      <c r="Z128" s="17"/>
      <c r="AA128"/>
      <c r="AC128"/>
      <c r="AD128"/>
      <c r="AE128" s="27"/>
      <c r="AF128" s="27"/>
      <c r="AH128" s="29"/>
      <c r="AI128" s="29"/>
      <c r="AJ128"/>
      <c r="AM128" s="58"/>
    </row>
    <row r="129" spans="1:39" x14ac:dyDescent="0.2">
      <c r="A129" s="149">
        <v>199</v>
      </c>
      <c r="B129" s="149">
        <v>34</v>
      </c>
      <c r="C129" s="77" t="s">
        <v>92</v>
      </c>
      <c r="D129" s="148">
        <v>21.1</v>
      </c>
      <c r="E129" s="150">
        <v>712</v>
      </c>
      <c r="F129" s="150">
        <v>305</v>
      </c>
      <c r="G129" s="150">
        <v>2004</v>
      </c>
      <c r="H129" s="164">
        <v>0.435</v>
      </c>
      <c r="I129" s="25">
        <f t="shared" si="27"/>
        <v>0.20968963007440145</v>
      </c>
      <c r="J129" s="25">
        <f t="shared" si="28"/>
        <v>0.11379235912460366</v>
      </c>
      <c r="K129" s="27">
        <f t="shared" si="29"/>
        <v>1.8427391055737707</v>
      </c>
      <c r="L129" s="27">
        <f t="shared" si="30"/>
        <v>0.67337225849471627</v>
      </c>
      <c r="M129" s="27">
        <f t="shared" si="31"/>
        <v>6.5704918032786885</v>
      </c>
      <c r="N129" s="27"/>
      <c r="O129" s="51">
        <f t="shared" si="32"/>
        <v>15.098059453545952</v>
      </c>
      <c r="P129" s="27">
        <f t="shared" si="33"/>
        <v>6.5704918032786885</v>
      </c>
      <c r="Q129" s="93">
        <f t="shared" si="34"/>
        <v>0.67337225849471627</v>
      </c>
      <c r="R129" s="156">
        <f t="shared" ref="R129:R136" si="50">E129*(PI()/30)*($D$4/2)</f>
        <v>484.64302669378537</v>
      </c>
      <c r="S129" s="156">
        <f t="shared" ref="S129:S136" si="51">R129/H129</f>
        <v>1114.1219004454836</v>
      </c>
      <c r="T129" s="159">
        <f t="shared" si="35"/>
        <v>89711.181376682391</v>
      </c>
      <c r="U129" s="153"/>
      <c r="V129" s="153"/>
      <c r="X129" s="1">
        <v>199</v>
      </c>
      <c r="Y129" s="1">
        <v>21.1</v>
      </c>
      <c r="Z129" s="139">
        <v>0.52500000000000002</v>
      </c>
      <c r="AA129" s="136">
        <v>531</v>
      </c>
      <c r="AB129" s="136">
        <v>2945</v>
      </c>
      <c r="AC129" s="136">
        <v>584</v>
      </c>
      <c r="AD129" s="136">
        <v>858</v>
      </c>
      <c r="AE129" s="27">
        <f t="shared" si="36"/>
        <v>0.21220223171732669</v>
      </c>
      <c r="AF129" s="27">
        <f t="shared" si="37"/>
        <v>0.11321028933536054</v>
      </c>
      <c r="AG129" s="29">
        <f t="shared" si="38"/>
        <v>1.8744076440677961</v>
      </c>
      <c r="AH129" s="29">
        <f t="shared" si="39"/>
        <v>0.68903599765925327</v>
      </c>
      <c r="AI129" s="29">
        <f t="shared" si="40"/>
        <v>5.5461393596986817</v>
      </c>
      <c r="AJ129"/>
      <c r="AK129" s="51">
        <f t="shared" si="41"/>
        <v>22.187517510325765</v>
      </c>
      <c r="AL129" s="29">
        <f t="shared" si="42"/>
        <v>5.5461393596986817</v>
      </c>
      <c r="AM129" s="58">
        <f t="shared" si="43"/>
        <v>0.68903599765925327</v>
      </c>
    </row>
    <row r="130" spans="1:39" x14ac:dyDescent="0.2">
      <c r="A130" s="149">
        <v>199</v>
      </c>
      <c r="B130" s="149">
        <v>34</v>
      </c>
      <c r="C130" s="77" t="s">
        <v>92</v>
      </c>
      <c r="D130" s="148">
        <v>21.1</v>
      </c>
      <c r="E130" s="150">
        <v>801</v>
      </c>
      <c r="F130" s="150">
        <v>436</v>
      </c>
      <c r="G130" s="150">
        <v>2560</v>
      </c>
      <c r="H130" s="164">
        <v>0.49</v>
      </c>
      <c r="I130" s="25">
        <f t="shared" si="27"/>
        <v>0.21164799408214391</v>
      </c>
      <c r="J130" s="25">
        <f t="shared" si="28"/>
        <v>0.1142463105179047</v>
      </c>
      <c r="K130" s="27">
        <f t="shared" si="29"/>
        <v>1.8525586788990829</v>
      </c>
      <c r="L130" s="27">
        <f t="shared" si="30"/>
        <v>0.68011435684620059</v>
      </c>
      <c r="M130" s="27">
        <f t="shared" si="31"/>
        <v>5.8715596330275233</v>
      </c>
      <c r="N130" s="27"/>
      <c r="O130" s="51">
        <f t="shared" si="32"/>
        <v>19.286942216106606</v>
      </c>
      <c r="P130" s="27">
        <f t="shared" si="33"/>
        <v>5.8715596330275233</v>
      </c>
      <c r="Q130" s="93">
        <f t="shared" si="34"/>
        <v>0.68011435684620059</v>
      </c>
      <c r="R130" s="156">
        <f t="shared" si="50"/>
        <v>545.2234050305085</v>
      </c>
      <c r="S130" s="156">
        <f t="shared" si="51"/>
        <v>1112.7008265928746</v>
      </c>
      <c r="T130" s="159">
        <f t="shared" si="35"/>
        <v>129526.89296049695</v>
      </c>
      <c r="U130" s="153"/>
      <c r="V130" s="153"/>
      <c r="X130" s="1">
        <v>199</v>
      </c>
      <c r="Y130" s="1">
        <v>21.1</v>
      </c>
      <c r="Z130" s="139">
        <v>0.55000000000000004</v>
      </c>
      <c r="AA130" s="136">
        <v>621</v>
      </c>
      <c r="AB130" s="136">
        <v>3251</v>
      </c>
      <c r="AC130" s="136">
        <v>612</v>
      </c>
      <c r="AD130" s="136">
        <v>899</v>
      </c>
      <c r="AE130" s="27">
        <f t="shared" si="36"/>
        <v>0.21337169619272386</v>
      </c>
      <c r="AF130" s="27">
        <f t="shared" si="37"/>
        <v>0.11509746746412196</v>
      </c>
      <c r="AG130" s="29">
        <f t="shared" si="38"/>
        <v>1.8538348487922711</v>
      </c>
      <c r="AH130" s="29">
        <f t="shared" si="39"/>
        <v>0.68334864567933518</v>
      </c>
      <c r="AI130" s="29">
        <f t="shared" si="40"/>
        <v>5.2351046698872787</v>
      </c>
      <c r="AJ130"/>
      <c r="AK130" s="51">
        <f t="shared" si="41"/>
        <v>24.492909822094756</v>
      </c>
      <c r="AL130" s="29">
        <f t="shared" si="42"/>
        <v>5.2351046698872787</v>
      </c>
      <c r="AM130" s="58">
        <f t="shared" si="43"/>
        <v>0.68334864567933518</v>
      </c>
    </row>
    <row r="131" spans="1:39" x14ac:dyDescent="0.2">
      <c r="A131" s="149">
        <v>199</v>
      </c>
      <c r="B131" s="149">
        <v>34</v>
      </c>
      <c r="C131" s="77" t="s">
        <v>92</v>
      </c>
      <c r="D131" s="148">
        <v>21.1</v>
      </c>
      <c r="E131" s="150">
        <v>901</v>
      </c>
      <c r="F131" s="150">
        <v>633</v>
      </c>
      <c r="G131" s="150">
        <v>3269</v>
      </c>
      <c r="H131" s="164">
        <v>0.55100000000000005</v>
      </c>
      <c r="I131" s="25">
        <f t="shared" si="27"/>
        <v>0.21360162987740672</v>
      </c>
      <c r="J131" s="25">
        <f t="shared" si="28"/>
        <v>0.11654203033715499</v>
      </c>
      <c r="K131" s="27">
        <f t="shared" si="29"/>
        <v>1.8328291454976307</v>
      </c>
      <c r="L131" s="27">
        <f t="shared" si="30"/>
        <v>0.67596958399756957</v>
      </c>
      <c r="M131" s="27">
        <f t="shared" si="31"/>
        <v>5.1642969984202214</v>
      </c>
      <c r="N131" s="27"/>
      <c r="O131" s="51">
        <f t="shared" si="32"/>
        <v>24.628521134551757</v>
      </c>
      <c r="P131" s="27">
        <f t="shared" si="33"/>
        <v>5.1642969984202214</v>
      </c>
      <c r="Q131" s="93">
        <f t="shared" si="34"/>
        <v>0.67596958399756957</v>
      </c>
      <c r="R131" s="156">
        <f t="shared" si="50"/>
        <v>613.29124585828743</v>
      </c>
      <c r="S131" s="156">
        <f t="shared" si="51"/>
        <v>1113.051262900703</v>
      </c>
      <c r="T131" s="159">
        <f t="shared" si="35"/>
        <v>186905.62888527469</v>
      </c>
      <c r="U131" s="153"/>
      <c r="V131" s="153"/>
      <c r="X131" s="1">
        <v>199</v>
      </c>
      <c r="Y131" s="1">
        <v>21.1</v>
      </c>
      <c r="Z131" s="139">
        <v>0.57499999999999996</v>
      </c>
      <c r="AA131" s="136">
        <v>723</v>
      </c>
      <c r="AB131" s="136">
        <v>3578</v>
      </c>
      <c r="AC131" s="136">
        <v>640</v>
      </c>
      <c r="AD131" s="136">
        <v>940</v>
      </c>
      <c r="AE131" s="27">
        <f t="shared" si="36"/>
        <v>0.21479484421048625</v>
      </c>
      <c r="AF131" s="27">
        <f t="shared" si="37"/>
        <v>0.11722169025042611</v>
      </c>
      <c r="AG131" s="29">
        <f t="shared" si="38"/>
        <v>1.8323813941908711</v>
      </c>
      <c r="AH131" s="29">
        <f t="shared" si="39"/>
        <v>0.67768939733380751</v>
      </c>
      <c r="AI131" s="29">
        <f t="shared" si="40"/>
        <v>4.9488243430152146</v>
      </c>
      <c r="AJ131"/>
      <c r="AK131" s="51">
        <f t="shared" si="41"/>
        <v>26.956515331730248</v>
      </c>
      <c r="AL131" s="29">
        <f t="shared" si="42"/>
        <v>4.9488243430152146</v>
      </c>
      <c r="AM131" s="58">
        <f t="shared" si="43"/>
        <v>0.67768939733380751</v>
      </c>
    </row>
    <row r="132" spans="1:39" x14ac:dyDescent="0.2">
      <c r="A132" s="149">
        <v>199</v>
      </c>
      <c r="B132" s="149">
        <v>34</v>
      </c>
      <c r="C132" s="77" t="s">
        <v>92</v>
      </c>
      <c r="D132" s="148">
        <v>21.1</v>
      </c>
      <c r="E132" s="150">
        <v>1000</v>
      </c>
      <c r="F132" s="150">
        <v>893</v>
      </c>
      <c r="G132" s="150">
        <v>4088</v>
      </c>
      <c r="H132" s="164">
        <v>0.61199999999999999</v>
      </c>
      <c r="I132" s="25">
        <f t="shared" si="27"/>
        <v>0.21684534855222151</v>
      </c>
      <c r="J132" s="25">
        <f t="shared" si="28"/>
        <v>0.12025543169410678</v>
      </c>
      <c r="K132" s="27">
        <f t="shared" si="29"/>
        <v>1.8032062709966405</v>
      </c>
      <c r="L132" s="27">
        <f t="shared" si="30"/>
        <v>0.67007490855638829</v>
      </c>
      <c r="M132" s="27">
        <f t="shared" si="31"/>
        <v>4.5778275475923849</v>
      </c>
      <c r="N132" s="27"/>
      <c r="O132" s="51">
        <f t="shared" si="32"/>
        <v>30.798835851345238</v>
      </c>
      <c r="P132" s="27">
        <f t="shared" si="33"/>
        <v>4.5778275475923849</v>
      </c>
      <c r="Q132" s="93">
        <f t="shared" si="34"/>
        <v>0.67007490855638829</v>
      </c>
      <c r="R132" s="156">
        <f t="shared" si="50"/>
        <v>680.67840827778844</v>
      </c>
      <c r="S132" s="156">
        <f t="shared" si="51"/>
        <v>1112.2196213689353</v>
      </c>
      <c r="T132" s="159">
        <f t="shared" si="35"/>
        <v>261376.37512215966</v>
      </c>
      <c r="U132" s="153"/>
      <c r="V132" s="153"/>
      <c r="X132" s="1">
        <v>199</v>
      </c>
      <c r="Y132" s="1">
        <v>21.1</v>
      </c>
      <c r="Z132" s="139">
        <v>0.6</v>
      </c>
      <c r="AA132" s="136">
        <v>837</v>
      </c>
      <c r="AB132" s="136">
        <v>3925</v>
      </c>
      <c r="AC132" s="136">
        <v>668</v>
      </c>
      <c r="AD132" s="136">
        <v>981</v>
      </c>
      <c r="AE132" s="27">
        <f t="shared" si="36"/>
        <v>0.21634201477195397</v>
      </c>
      <c r="AF132" s="27">
        <f t="shared" si="37"/>
        <v>0.11939102442851106</v>
      </c>
      <c r="AG132" s="29">
        <f t="shared" si="38"/>
        <v>1.8120458870967744</v>
      </c>
      <c r="AH132" s="29">
        <f t="shared" si="39"/>
        <v>0.67257778340103991</v>
      </c>
      <c r="AI132" s="29">
        <f t="shared" si="40"/>
        <v>4.6893667861409796</v>
      </c>
      <c r="AJ132"/>
      <c r="AK132" s="51">
        <f t="shared" si="41"/>
        <v>29.570800077429073</v>
      </c>
      <c r="AL132" s="29">
        <f t="shared" si="42"/>
        <v>4.6893667861409796</v>
      </c>
      <c r="AM132" s="58">
        <f t="shared" si="43"/>
        <v>0.67257778340103991</v>
      </c>
    </row>
    <row r="133" spans="1:39" x14ac:dyDescent="0.2">
      <c r="A133" s="149">
        <v>199</v>
      </c>
      <c r="B133" s="149">
        <v>34</v>
      </c>
      <c r="C133" s="77" t="s">
        <v>92</v>
      </c>
      <c r="D133" s="148">
        <v>21.1</v>
      </c>
      <c r="E133" s="150">
        <v>1100</v>
      </c>
      <c r="F133" s="150">
        <v>1222</v>
      </c>
      <c r="G133" s="150">
        <v>5040</v>
      </c>
      <c r="H133" s="164">
        <v>0.67300000000000004</v>
      </c>
      <c r="I133" s="25">
        <f t="shared" si="27"/>
        <v>0.22094510777425488</v>
      </c>
      <c r="J133" s="25">
        <f t="shared" si="28"/>
        <v>0.1236364120387036</v>
      </c>
      <c r="K133" s="27">
        <f t="shared" si="29"/>
        <v>1.7870553191489367</v>
      </c>
      <c r="L133" s="27">
        <f t="shared" si="30"/>
        <v>0.67032139732617879</v>
      </c>
      <c r="M133" s="27">
        <f t="shared" si="31"/>
        <v>4.1243862520458263</v>
      </c>
      <c r="N133" s="27"/>
      <c r="O133" s="51">
        <f t="shared" si="32"/>
        <v>37.971167487959882</v>
      </c>
      <c r="P133" s="27">
        <f t="shared" si="33"/>
        <v>4.1243862520458263</v>
      </c>
      <c r="Q133" s="93">
        <f t="shared" si="34"/>
        <v>0.67032139732617879</v>
      </c>
      <c r="R133" s="156">
        <f t="shared" si="50"/>
        <v>748.74624910556736</v>
      </c>
      <c r="S133" s="156">
        <f t="shared" si="51"/>
        <v>1112.5501472593869</v>
      </c>
      <c r="T133" s="159">
        <f t="shared" si="35"/>
        <v>357804.50528186496</v>
      </c>
      <c r="U133" s="153"/>
      <c r="V133" s="153"/>
      <c r="X133" s="1">
        <v>199</v>
      </c>
      <c r="Y133" s="1">
        <v>21.1</v>
      </c>
      <c r="Z133" s="139">
        <v>0.625</v>
      </c>
      <c r="AA133" s="136">
        <v>946</v>
      </c>
      <c r="AB133" s="136">
        <v>4273</v>
      </c>
      <c r="AC133" s="136">
        <v>696</v>
      </c>
      <c r="AD133" s="136">
        <v>1022</v>
      </c>
      <c r="AE133" s="27">
        <f t="shared" si="36"/>
        <v>0.2170052919649425</v>
      </c>
      <c r="AF133" s="27">
        <f t="shared" si="37"/>
        <v>0.11934155485709673</v>
      </c>
      <c r="AG133" s="29">
        <f t="shared" si="38"/>
        <v>1.8183548238900638</v>
      </c>
      <c r="AH133" s="29">
        <f t="shared" si="39"/>
        <v>0.67595329094214862</v>
      </c>
      <c r="AI133" s="29">
        <f t="shared" si="40"/>
        <v>4.5169133192389008</v>
      </c>
      <c r="AJ133"/>
      <c r="AK133" s="51">
        <f t="shared" si="41"/>
        <v>32.192618784931064</v>
      </c>
      <c r="AL133" s="29">
        <f t="shared" si="42"/>
        <v>4.5169133192389008</v>
      </c>
      <c r="AM133" s="58">
        <f t="shared" si="43"/>
        <v>0.67595329094214862</v>
      </c>
    </row>
    <row r="134" spans="1:39" x14ac:dyDescent="0.2">
      <c r="A134" s="149">
        <v>199</v>
      </c>
      <c r="B134" s="149">
        <v>34</v>
      </c>
      <c r="C134" s="77" t="s">
        <v>92</v>
      </c>
      <c r="D134" s="148">
        <v>21.1</v>
      </c>
      <c r="E134" s="150">
        <v>1197</v>
      </c>
      <c r="F134" s="150">
        <v>1661</v>
      </c>
      <c r="G134" s="150">
        <v>6102</v>
      </c>
      <c r="H134" s="164">
        <v>0.73199999999999998</v>
      </c>
      <c r="I134" s="25">
        <f t="shared" si="27"/>
        <v>0.2259035865859142</v>
      </c>
      <c r="J134" s="25">
        <f t="shared" si="28"/>
        <v>0.13041886731026131</v>
      </c>
      <c r="K134" s="27">
        <f t="shared" si="29"/>
        <v>1.7321388480433473</v>
      </c>
      <c r="L134" s="27">
        <f t="shared" si="30"/>
        <v>0.6569724478499096</v>
      </c>
      <c r="M134" s="27">
        <f t="shared" si="31"/>
        <v>3.6736905478627331</v>
      </c>
      <c r="N134" s="27"/>
      <c r="O134" s="51">
        <f t="shared" si="32"/>
        <v>45.972234922922858</v>
      </c>
      <c r="P134" s="27">
        <f t="shared" si="33"/>
        <v>3.6736905478627331</v>
      </c>
      <c r="Q134" s="93">
        <f t="shared" si="34"/>
        <v>0.6569724478499096</v>
      </c>
      <c r="R134" s="156">
        <f t="shared" si="50"/>
        <v>814.77205470851288</v>
      </c>
      <c r="S134" s="156">
        <f t="shared" si="51"/>
        <v>1113.076577470646</v>
      </c>
      <c r="T134" s="159">
        <f t="shared" si="35"/>
        <v>476659.55692506646</v>
      </c>
      <c r="U134" s="153"/>
      <c r="V134" s="153"/>
      <c r="X134" s="1">
        <v>199</v>
      </c>
      <c r="Y134" s="1">
        <v>21.1</v>
      </c>
      <c r="Z134" s="139">
        <v>0.65</v>
      </c>
      <c r="AA134" s="136">
        <v>1091</v>
      </c>
      <c r="AB134" s="136">
        <v>4666</v>
      </c>
      <c r="AC134" s="136">
        <v>723</v>
      </c>
      <c r="AD134" s="136">
        <v>1063</v>
      </c>
      <c r="AE134" s="27">
        <f t="shared" si="36"/>
        <v>0.21903697297988017</v>
      </c>
      <c r="AF134" s="27">
        <f t="shared" si="37"/>
        <v>0.12231457195459831</v>
      </c>
      <c r="AG134" s="29">
        <f t="shared" si="38"/>
        <v>1.7907676042163156</v>
      </c>
      <c r="AH134" s="29">
        <f t="shared" si="39"/>
        <v>0.66880703866923241</v>
      </c>
      <c r="AI134" s="29">
        <f t="shared" si="40"/>
        <v>4.2768102658111822</v>
      </c>
      <c r="AJ134"/>
      <c r="AK134" s="51">
        <f t="shared" si="41"/>
        <v>35.153465773575554</v>
      </c>
      <c r="AL134" s="29">
        <f t="shared" si="42"/>
        <v>4.2768102658111822</v>
      </c>
      <c r="AM134" s="58">
        <f t="shared" si="43"/>
        <v>0.66880703866923241</v>
      </c>
    </row>
    <row r="135" spans="1:39" x14ac:dyDescent="0.2">
      <c r="A135" s="149">
        <v>199</v>
      </c>
      <c r="B135" s="149">
        <v>34</v>
      </c>
      <c r="C135" s="77" t="s">
        <v>92</v>
      </c>
      <c r="D135" s="148">
        <v>21.1</v>
      </c>
      <c r="E135" s="150">
        <v>1300</v>
      </c>
      <c r="F135" s="150">
        <v>2278</v>
      </c>
      <c r="G135" s="150">
        <v>7458</v>
      </c>
      <c r="H135" s="164">
        <v>0.79500000000000004</v>
      </c>
      <c r="I135" s="25">
        <f t="shared" si="27"/>
        <v>0.23408570755544705</v>
      </c>
      <c r="J135" s="25">
        <f t="shared" si="28"/>
        <v>0.13962941086780514</v>
      </c>
      <c r="K135" s="27">
        <f t="shared" si="29"/>
        <v>1.6764785162423186</v>
      </c>
      <c r="L135" s="27">
        <f t="shared" si="30"/>
        <v>0.64727425386433957</v>
      </c>
      <c r="M135" s="27">
        <f t="shared" si="31"/>
        <v>3.2739244951712028</v>
      </c>
      <c r="N135" s="27"/>
      <c r="O135" s="51">
        <f t="shared" si="32"/>
        <v>56.188287128016825</v>
      </c>
      <c r="P135" s="27">
        <f t="shared" si="33"/>
        <v>3.2739244951712028</v>
      </c>
      <c r="Q135" s="93">
        <f t="shared" si="34"/>
        <v>0.64727425386433957</v>
      </c>
      <c r="R135" s="156">
        <f t="shared" si="50"/>
        <v>884.88193076112509</v>
      </c>
      <c r="S135" s="156">
        <f t="shared" si="51"/>
        <v>1113.0590324039308</v>
      </c>
      <c r="T135" s="159">
        <f t="shared" si="35"/>
        <v>644070.73828268319</v>
      </c>
      <c r="U135" s="153"/>
      <c r="V135" s="153"/>
      <c r="X135" s="1">
        <v>199</v>
      </c>
      <c r="Y135" s="1">
        <v>21.1</v>
      </c>
      <c r="Z135" s="139">
        <v>0.67500000000000004</v>
      </c>
      <c r="AA135" s="136">
        <v>1233</v>
      </c>
      <c r="AB135" s="136">
        <v>5099</v>
      </c>
      <c r="AC135" s="136">
        <v>751</v>
      </c>
      <c r="AD135" s="136">
        <v>1104</v>
      </c>
      <c r="AE135" s="27">
        <f t="shared" si="36"/>
        <v>0.22191470879703473</v>
      </c>
      <c r="AF135" s="27">
        <f t="shared" si="37"/>
        <v>0.12339827799351377</v>
      </c>
      <c r="AG135" s="29">
        <f t="shared" si="38"/>
        <v>1.7983614715328469</v>
      </c>
      <c r="AH135" s="29">
        <f t="shared" si="39"/>
        <v>0.67604082850813774</v>
      </c>
      <c r="AI135" s="29">
        <f t="shared" si="40"/>
        <v>4.1354420113544199</v>
      </c>
      <c r="AJ135"/>
      <c r="AK135" s="51">
        <f t="shared" si="41"/>
        <v>38.415671234346711</v>
      </c>
      <c r="AL135" s="29">
        <f t="shared" si="42"/>
        <v>4.1354420113544199</v>
      </c>
      <c r="AM135" s="58">
        <f t="shared" si="43"/>
        <v>0.67604082850813774</v>
      </c>
    </row>
    <row r="136" spans="1:39" x14ac:dyDescent="0.2">
      <c r="A136" s="149">
        <v>199</v>
      </c>
      <c r="B136" s="149">
        <v>34</v>
      </c>
      <c r="C136" s="77" t="s">
        <v>92</v>
      </c>
      <c r="D136" s="148">
        <v>21.1</v>
      </c>
      <c r="E136" s="150">
        <v>1396</v>
      </c>
      <c r="F136" s="150">
        <v>2988</v>
      </c>
      <c r="G136" s="150">
        <v>8653</v>
      </c>
      <c r="H136" s="164">
        <v>0.85399999999999998</v>
      </c>
      <c r="I136" s="25">
        <f>0.1515*(G136/1000)/(E136/1000)^2/($D$4/10)^4</f>
        <v>0.23552395782513508</v>
      </c>
      <c r="J136" s="25">
        <f>0.5*(F136/1000)/(E136/1000)^3/($D$4/10)^5</f>
        <v>0.14790320364010009</v>
      </c>
      <c r="K136" s="27">
        <f>I136/J136</f>
        <v>1.592419582730924</v>
      </c>
      <c r="L136" s="27">
        <f>0.798*I136^1.5/J136</f>
        <v>0.61670567715793445</v>
      </c>
      <c r="M136" s="27">
        <f>G136/F136</f>
        <v>2.8959170013386881</v>
      </c>
      <c r="N136" s="27"/>
      <c r="O136" s="51">
        <f>G136/(PI()*$D$4^2/4)</f>
        <v>65.19137148280096</v>
      </c>
      <c r="P136" s="27">
        <f>M136</f>
        <v>2.8959170013386881</v>
      </c>
      <c r="Q136" s="93">
        <f>L136</f>
        <v>0.61670567715793445</v>
      </c>
      <c r="R136" s="156">
        <f t="shared" si="50"/>
        <v>950.22705795579282</v>
      </c>
      <c r="S136" s="156">
        <f t="shared" si="51"/>
        <v>1112.6780538124037</v>
      </c>
      <c r="T136" s="159">
        <f t="shared" ref="T136:T199" si="52">G136^1.5</f>
        <v>804915.06451115781</v>
      </c>
      <c r="U136" s="153"/>
      <c r="V136" s="153"/>
      <c r="X136" s="1">
        <v>199</v>
      </c>
      <c r="Y136" s="1">
        <v>21.1</v>
      </c>
      <c r="Z136" s="139">
        <v>0.7</v>
      </c>
      <c r="AA136" s="136">
        <v>1413</v>
      </c>
      <c r="AB136" s="136">
        <v>5535</v>
      </c>
      <c r="AC136" s="136">
        <v>779</v>
      </c>
      <c r="AD136" s="136">
        <v>1145</v>
      </c>
      <c r="AE136" s="27">
        <f t="shared" si="36"/>
        <v>0.22394732304632389</v>
      </c>
      <c r="AF136" s="27">
        <f t="shared" si="37"/>
        <v>0.12675904093059751</v>
      </c>
      <c r="AG136" s="29">
        <f t="shared" si="38"/>
        <v>1.7667167675159237</v>
      </c>
      <c r="AH136" s="29">
        <f t="shared" si="39"/>
        <v>0.66717960199765314</v>
      </c>
      <c r="AI136" s="29">
        <f t="shared" si="40"/>
        <v>3.9171974522292992</v>
      </c>
      <c r="AJ136"/>
      <c r="AK136" s="51">
        <f t="shared" si="41"/>
        <v>41.700478580527367</v>
      </c>
      <c r="AL136" s="29">
        <f t="shared" si="42"/>
        <v>3.9171974522292992</v>
      </c>
      <c r="AM136" s="58">
        <f t="shared" si="43"/>
        <v>0.66717960199765314</v>
      </c>
    </row>
    <row r="137" spans="1:39" x14ac:dyDescent="0.2">
      <c r="A137" s="1"/>
      <c r="C137" s="118"/>
      <c r="D137" s="119"/>
      <c r="E137" s="150"/>
      <c r="F137" s="150"/>
      <c r="G137" s="150"/>
      <c r="H137" s="163"/>
      <c r="I137" s="25"/>
      <c r="J137" s="25"/>
      <c r="K137" s="27"/>
      <c r="L137" s="27"/>
      <c r="M137" s="27"/>
      <c r="N137" s="27"/>
      <c r="O137" s="51"/>
      <c r="P137" s="27"/>
      <c r="Q137" s="93"/>
      <c r="R137" s="156"/>
      <c r="T137" s="159">
        <f t="shared" si="52"/>
        <v>0</v>
      </c>
      <c r="U137" s="153"/>
      <c r="V137" s="153"/>
      <c r="X137" s="1">
        <v>199</v>
      </c>
      <c r="Y137" s="1">
        <v>21.1</v>
      </c>
      <c r="Z137" s="139">
        <v>0.72499999999999998</v>
      </c>
      <c r="AA137" s="136">
        <v>1614</v>
      </c>
      <c r="AB137" s="136">
        <v>5992</v>
      </c>
      <c r="AC137" s="136">
        <v>807</v>
      </c>
      <c r="AD137" s="136">
        <v>1185</v>
      </c>
      <c r="AE137" s="27">
        <f t="shared" ref="AE137:AE200" si="53">0.1515*(AB137/1000)/(AD137/1000)^2/($D$4/10)^4</f>
        <v>0.22634678364327324</v>
      </c>
      <c r="AF137" s="27">
        <f t="shared" ref="AF137:AF200" si="54">0.5*(AA137/1000)/(AD137/1000)^3/($D$4/10)^5</f>
        <v>0.13061760676266765</v>
      </c>
      <c r="AG137" s="29">
        <f t="shared" ref="AG137:AG200" si="55">AE137/AF137</f>
        <v>1.7328964237918216</v>
      </c>
      <c r="AH137" s="29">
        <f t="shared" ref="AH137:AH200" si="56">0.798*AE137^1.5/AF137</f>
        <v>0.65790420259695226</v>
      </c>
      <c r="AI137" s="29">
        <f t="shared" ref="AI137:AI200" si="57">AB137/AA137</f>
        <v>3.7125154894671621</v>
      </c>
      <c r="AJ137"/>
      <c r="AK137" s="51">
        <f t="shared" ref="AK137:AK200" si="58">AB137/(PI()*$D$4^2/4)</f>
        <v>45.143499124574525</v>
      </c>
      <c r="AL137" s="29">
        <f t="shared" ref="AL137:AL200" si="59">AI137</f>
        <v>3.7125154894671621</v>
      </c>
      <c r="AM137" s="58">
        <f t="shared" ref="AM137:AM200" si="60">AH137</f>
        <v>0.65790420259695226</v>
      </c>
    </row>
    <row r="138" spans="1:39" x14ac:dyDescent="0.2">
      <c r="A138" s="1"/>
      <c r="C138" s="118"/>
      <c r="D138" s="119"/>
      <c r="E138" s="150"/>
      <c r="F138" s="150"/>
      <c r="G138" s="150"/>
      <c r="H138" s="163"/>
      <c r="I138" s="25"/>
      <c r="J138" s="25"/>
      <c r="K138" s="27"/>
      <c r="L138" s="27"/>
      <c r="M138" s="27"/>
      <c r="N138" s="27"/>
      <c r="O138" s="51"/>
      <c r="P138" s="27"/>
      <c r="Q138" s="93"/>
      <c r="R138" s="156"/>
      <c r="T138" s="159">
        <f t="shared" si="52"/>
        <v>0</v>
      </c>
      <c r="U138" s="153"/>
      <c r="V138" s="153"/>
      <c r="X138" s="1">
        <v>199</v>
      </c>
      <c r="Y138" s="1">
        <v>21.1</v>
      </c>
      <c r="Z138" s="139">
        <v>0.75</v>
      </c>
      <c r="AA138" s="136">
        <v>1835</v>
      </c>
      <c r="AB138" s="136">
        <v>6470</v>
      </c>
      <c r="AC138" s="136">
        <v>835</v>
      </c>
      <c r="AD138" s="136">
        <v>1226</v>
      </c>
      <c r="AE138" s="27">
        <f t="shared" si="53"/>
        <v>0.2283297829991115</v>
      </c>
      <c r="AF138" s="27">
        <f t="shared" si="54"/>
        <v>0.13409664147558531</v>
      </c>
      <c r="AG138" s="29">
        <f t="shared" si="55"/>
        <v>1.7027255901907359</v>
      </c>
      <c r="AH138" s="29">
        <f t="shared" si="56"/>
        <v>0.64927523243135388</v>
      </c>
      <c r="AI138" s="29">
        <f t="shared" si="57"/>
        <v>3.5258855585831061</v>
      </c>
      <c r="AJ138"/>
      <c r="AK138" s="51">
        <f t="shared" si="58"/>
        <v>48.744732866488178</v>
      </c>
      <c r="AL138" s="29">
        <f t="shared" si="59"/>
        <v>3.5258855585831061</v>
      </c>
      <c r="AM138" s="58">
        <f t="shared" si="60"/>
        <v>0.64927523243135388</v>
      </c>
    </row>
    <row r="139" spans="1:39" x14ac:dyDescent="0.2">
      <c r="A139" s="1"/>
      <c r="C139" s="118"/>
      <c r="D139" s="119"/>
      <c r="E139" s="150"/>
      <c r="F139" s="150"/>
      <c r="G139" s="150"/>
      <c r="H139" s="163"/>
      <c r="I139" s="25"/>
      <c r="J139" s="25"/>
      <c r="K139" s="27"/>
      <c r="L139" s="27"/>
      <c r="M139" s="27"/>
      <c r="N139" s="27"/>
      <c r="O139" s="51"/>
      <c r="P139" s="27"/>
      <c r="Q139" s="93"/>
      <c r="R139" s="156"/>
      <c r="T139" s="159">
        <f t="shared" si="52"/>
        <v>0</v>
      </c>
      <c r="U139" s="153"/>
      <c r="V139" s="153"/>
      <c r="X139" s="1">
        <v>199</v>
      </c>
      <c r="Y139" s="1">
        <v>21.1</v>
      </c>
      <c r="Z139" s="139">
        <v>0.77500000000000002</v>
      </c>
      <c r="AA139" s="136">
        <v>2078</v>
      </c>
      <c r="AB139" s="136">
        <v>6971</v>
      </c>
      <c r="AC139" s="136">
        <v>863</v>
      </c>
      <c r="AD139" s="136">
        <v>1267</v>
      </c>
      <c r="AE139" s="27">
        <f t="shared" si="53"/>
        <v>0.23034621296743574</v>
      </c>
      <c r="AF139" s="27">
        <f t="shared" si="54"/>
        <v>0.13758431989365927</v>
      </c>
      <c r="AG139" s="29">
        <f t="shared" si="55"/>
        <v>1.6742184948508185</v>
      </c>
      <c r="AH139" s="29">
        <f t="shared" si="56"/>
        <v>0.6412177928012458</v>
      </c>
      <c r="AI139" s="29">
        <f t="shared" si="57"/>
        <v>3.3546679499518768</v>
      </c>
      <c r="AJ139"/>
      <c r="AK139" s="51">
        <f t="shared" si="58"/>
        <v>52.519247729874671</v>
      </c>
      <c r="AL139" s="29">
        <f t="shared" si="59"/>
        <v>3.3546679499518768</v>
      </c>
      <c r="AM139" s="58">
        <f t="shared" si="60"/>
        <v>0.6412177928012458</v>
      </c>
    </row>
    <row r="140" spans="1:39" x14ac:dyDescent="0.2">
      <c r="A140" s="1"/>
      <c r="C140" s="118"/>
      <c r="D140" s="119"/>
      <c r="E140" s="150"/>
      <c r="F140" s="150"/>
      <c r="G140" s="150"/>
      <c r="H140" s="163"/>
      <c r="I140" s="25"/>
      <c r="J140" s="25"/>
      <c r="K140" s="27"/>
      <c r="L140" s="27"/>
      <c r="M140" s="27"/>
      <c r="N140" s="27"/>
      <c r="O140" s="51"/>
      <c r="P140" s="27"/>
      <c r="Q140" s="93"/>
      <c r="R140" s="156"/>
      <c r="T140" s="159">
        <f t="shared" si="52"/>
        <v>0</v>
      </c>
      <c r="U140" s="153"/>
      <c r="V140" s="153"/>
      <c r="X140" s="1">
        <v>199</v>
      </c>
      <c r="Y140" s="1">
        <v>21.1</v>
      </c>
      <c r="Z140" s="139">
        <v>0.8</v>
      </c>
      <c r="AA140" s="136">
        <v>2342</v>
      </c>
      <c r="AB140" s="136">
        <v>7492</v>
      </c>
      <c r="AC140" s="136">
        <v>890</v>
      </c>
      <c r="AD140" s="136">
        <v>1308</v>
      </c>
      <c r="AE140" s="27">
        <f t="shared" si="53"/>
        <v>0.23228518108349225</v>
      </c>
      <c r="AF140" s="27">
        <f t="shared" si="54"/>
        <v>0.14093436452196215</v>
      </c>
      <c r="AG140" s="29">
        <f t="shared" si="55"/>
        <v>1.6481798592655852</v>
      </c>
      <c r="AH140" s="29">
        <f t="shared" si="56"/>
        <v>0.63389634297825537</v>
      </c>
      <c r="AI140" s="29">
        <f t="shared" si="57"/>
        <v>3.1989752348420155</v>
      </c>
      <c r="AJ140"/>
      <c r="AK140" s="51">
        <f t="shared" si="58"/>
        <v>56.444441829324489</v>
      </c>
      <c r="AL140" s="29">
        <f t="shared" si="59"/>
        <v>3.1989752348420155</v>
      </c>
      <c r="AM140" s="58">
        <f t="shared" si="60"/>
        <v>0.63389634297825537</v>
      </c>
    </row>
    <row r="141" spans="1:39" x14ac:dyDescent="0.2">
      <c r="A141" s="1"/>
      <c r="C141" s="118"/>
      <c r="D141" s="119"/>
      <c r="E141" s="150"/>
      <c r="F141" s="150"/>
      <c r="G141" s="150"/>
      <c r="H141" s="163"/>
      <c r="I141" s="25"/>
      <c r="J141" s="25"/>
      <c r="K141" s="27"/>
      <c r="L141" s="27"/>
      <c r="M141" s="27"/>
      <c r="N141" s="27"/>
      <c r="O141" s="51"/>
      <c r="P141" s="27"/>
      <c r="Q141" s="93"/>
      <c r="R141" s="156"/>
      <c r="T141" s="159">
        <f t="shared" si="52"/>
        <v>0</v>
      </c>
      <c r="U141" s="153"/>
      <c r="V141" s="153"/>
      <c r="X141" s="1">
        <v>199</v>
      </c>
      <c r="Y141" s="1">
        <v>21.1</v>
      </c>
      <c r="Z141" s="139">
        <v>0.82499999999999996</v>
      </c>
      <c r="AA141" s="136">
        <v>2626</v>
      </c>
      <c r="AB141" s="136">
        <v>8036</v>
      </c>
      <c r="AC141" s="136">
        <v>918</v>
      </c>
      <c r="AD141" s="136">
        <v>1349</v>
      </c>
      <c r="AE141" s="27">
        <f t="shared" si="53"/>
        <v>0.23423686795291687</v>
      </c>
      <c r="AF141" s="27">
        <f t="shared" si="54"/>
        <v>0.1440496195295847</v>
      </c>
      <c r="AG141" s="29">
        <f t="shared" si="55"/>
        <v>1.6260845999999995</v>
      </c>
      <c r="AH141" s="29">
        <f t="shared" si="56"/>
        <v>0.62802025996690602</v>
      </c>
      <c r="AI141" s="29">
        <f t="shared" si="57"/>
        <v>3.0601675552170602</v>
      </c>
      <c r="AJ141"/>
      <c r="AK141" s="51">
        <f t="shared" si="58"/>
        <v>60.542917050247148</v>
      </c>
      <c r="AL141" s="29">
        <f t="shared" si="59"/>
        <v>3.0601675552170602</v>
      </c>
      <c r="AM141" s="58">
        <f t="shared" si="60"/>
        <v>0.62802025996690602</v>
      </c>
    </row>
    <row r="142" spans="1:39" x14ac:dyDescent="0.2">
      <c r="A142" s="1"/>
      <c r="C142" s="118"/>
      <c r="D142" s="119"/>
      <c r="E142" s="150"/>
      <c r="F142" s="150"/>
      <c r="G142" s="150"/>
      <c r="H142" s="163"/>
      <c r="I142" s="25"/>
      <c r="J142" s="25"/>
      <c r="K142" s="27"/>
      <c r="L142" s="27"/>
      <c r="M142" s="27"/>
      <c r="N142" s="27"/>
      <c r="O142" s="51"/>
      <c r="P142" s="27"/>
      <c r="Q142" s="93"/>
      <c r="R142" s="156"/>
      <c r="T142" s="159">
        <f t="shared" si="52"/>
        <v>0</v>
      </c>
      <c r="U142" s="153"/>
      <c r="V142" s="153"/>
      <c r="X142" s="1">
        <v>199</v>
      </c>
      <c r="Y142" s="1">
        <v>21.1</v>
      </c>
      <c r="Z142" s="139">
        <v>0.85</v>
      </c>
      <c r="AA142" s="136">
        <v>2931</v>
      </c>
      <c r="AB142" s="136">
        <v>8600</v>
      </c>
      <c r="AC142" s="136">
        <v>946</v>
      </c>
      <c r="AD142" s="136">
        <v>1390</v>
      </c>
      <c r="AE142" s="27">
        <f t="shared" si="53"/>
        <v>0.23610657121773257</v>
      </c>
      <c r="AF142" s="27">
        <f t="shared" si="54"/>
        <v>0.14696863495884052</v>
      </c>
      <c r="AG142" s="29">
        <f t="shared" si="55"/>
        <v>1.6065099283520983</v>
      </c>
      <c r="AH142" s="29">
        <f t="shared" si="56"/>
        <v>0.62293157148589884</v>
      </c>
      <c r="AI142" s="29">
        <f t="shared" si="57"/>
        <v>2.9341521664960766</v>
      </c>
      <c r="AJ142"/>
      <c r="AK142" s="51">
        <f t="shared" si="58"/>
        <v>64.792071507233132</v>
      </c>
      <c r="AL142" s="29">
        <f t="shared" si="59"/>
        <v>2.9341521664960766</v>
      </c>
      <c r="AM142" s="58">
        <f t="shared" si="60"/>
        <v>0.62293157148589884</v>
      </c>
    </row>
    <row r="143" spans="1:39" x14ac:dyDescent="0.2">
      <c r="A143" s="1"/>
      <c r="C143" s="118"/>
      <c r="D143" s="119"/>
      <c r="E143" s="150"/>
      <c r="F143" s="150"/>
      <c r="G143" s="150"/>
      <c r="H143" s="163"/>
      <c r="I143" s="25"/>
      <c r="J143" s="25"/>
      <c r="K143" s="27"/>
      <c r="L143" s="27"/>
      <c r="M143" s="27"/>
      <c r="N143" s="27"/>
      <c r="O143" s="51"/>
      <c r="P143" s="27"/>
      <c r="Q143" s="93"/>
      <c r="R143" s="156"/>
      <c r="T143" s="159">
        <f t="shared" si="52"/>
        <v>0</v>
      </c>
      <c r="U143" s="153"/>
      <c r="V143" s="153"/>
      <c r="X143" s="1"/>
      <c r="Y143" s="1"/>
      <c r="Z143" s="17"/>
      <c r="AA143"/>
      <c r="AC143"/>
      <c r="AD143"/>
      <c r="AE143" s="27"/>
      <c r="AF143" s="27"/>
      <c r="AH143" s="29"/>
      <c r="AI143" s="29"/>
      <c r="AJ143"/>
      <c r="AM143" s="58"/>
    </row>
    <row r="144" spans="1:39" x14ac:dyDescent="0.2">
      <c r="C144" s="118"/>
      <c r="D144" s="119"/>
      <c r="E144" s="77"/>
      <c r="F144" s="77"/>
      <c r="G144" s="77"/>
      <c r="H144" s="220"/>
      <c r="I144" s="25"/>
      <c r="J144" s="25"/>
      <c r="K144" s="27"/>
      <c r="L144" s="27"/>
      <c r="M144" s="27"/>
      <c r="N144" s="27"/>
      <c r="O144" s="51"/>
      <c r="P144" s="27"/>
      <c r="Q144" s="93"/>
      <c r="R144" s="156"/>
      <c r="T144" s="159">
        <f t="shared" si="52"/>
        <v>0</v>
      </c>
      <c r="U144" s="153"/>
      <c r="V144" s="153"/>
      <c r="AE144" s="27"/>
      <c r="AF144" s="27"/>
      <c r="AH144" s="29"/>
      <c r="AI144" s="29"/>
      <c r="AM144" s="58"/>
    </row>
    <row r="145" spans="1:39" x14ac:dyDescent="0.2">
      <c r="A145" s="149">
        <v>200</v>
      </c>
      <c r="B145" s="149">
        <v>204</v>
      </c>
      <c r="C145" s="77" t="s">
        <v>92</v>
      </c>
      <c r="D145" s="148">
        <v>21.1</v>
      </c>
      <c r="E145" s="150">
        <v>701</v>
      </c>
      <c r="F145" s="150">
        <v>290</v>
      </c>
      <c r="G145" s="150">
        <v>2003</v>
      </c>
      <c r="H145" s="164">
        <v>0.438</v>
      </c>
      <c r="I145" s="25">
        <f t="shared" ref="I145:I152" si="61">0.1515*(G145/1000)/(E145/1000)^2/($D$4/10)^4</f>
        <v>0.2162141620941869</v>
      </c>
      <c r="J145" s="25">
        <f t="shared" ref="J145:J152" si="62">0.5*(F145/1000)/(E145/1000)^3/($D$4/10)^5</f>
        <v>0.11336974944081504</v>
      </c>
      <c r="K145" s="27">
        <f t="shared" ref="K145:K152" si="63">I145/J145</f>
        <v>1.9071592127586208</v>
      </c>
      <c r="L145" s="27">
        <f t="shared" ref="L145:L152" si="64">0.798*I145^1.5/J145</f>
        <v>0.70767183299554148</v>
      </c>
      <c r="M145" s="27">
        <f t="shared" ref="M145:M152" si="65">G145/F145</f>
        <v>6.9068965517241381</v>
      </c>
      <c r="N145" s="27"/>
      <c r="O145" s="51">
        <f t="shared" ref="O145:O152" si="66">G145/(PI()*$D$4^2/4)</f>
        <v>15.090525491742786</v>
      </c>
      <c r="P145" s="27">
        <f t="shared" ref="P145:P152" si="67">M145</f>
        <v>6.9068965517241381</v>
      </c>
      <c r="Q145" s="93">
        <f t="shared" ref="Q145:Q152" si="68">L145</f>
        <v>0.70767183299554148</v>
      </c>
      <c r="R145" s="156">
        <f t="shared" ref="R145:R152" si="69">E145*(PI()/30)*($D$4/2)</f>
        <v>477.15556420272975</v>
      </c>
      <c r="S145" s="156">
        <f t="shared" ref="S145:S152" si="70">R145/H145</f>
        <v>1089.396265303036</v>
      </c>
      <c r="T145" s="159">
        <f t="shared" si="52"/>
        <v>89644.040666404631</v>
      </c>
      <c r="U145" s="153"/>
      <c r="V145" s="153"/>
      <c r="X145" s="1">
        <v>200</v>
      </c>
      <c r="Y145" s="1">
        <v>21.1</v>
      </c>
      <c r="Z145" s="139">
        <v>0.52500000000000002</v>
      </c>
      <c r="AA145" s="136">
        <v>481</v>
      </c>
      <c r="AB145" s="136">
        <v>2850</v>
      </c>
      <c r="AC145" s="136">
        <v>571</v>
      </c>
      <c r="AD145" s="136">
        <v>839</v>
      </c>
      <c r="AE145" s="27">
        <f t="shared" si="53"/>
        <v>0.21476334616630247</v>
      </c>
      <c r="AF145" s="27">
        <f t="shared" si="54"/>
        <v>0.10967621056652443</v>
      </c>
      <c r="AG145" s="29">
        <f t="shared" si="55"/>
        <v>1.9581579729729732</v>
      </c>
      <c r="AH145" s="29">
        <f t="shared" si="56"/>
        <v>0.72415360594543443</v>
      </c>
      <c r="AI145" s="29">
        <f t="shared" si="57"/>
        <v>5.9251559251559254</v>
      </c>
      <c r="AJ145"/>
      <c r="AK145" s="51">
        <f t="shared" si="58"/>
        <v>21.471791139024933</v>
      </c>
      <c r="AL145" s="29">
        <f t="shared" si="59"/>
        <v>5.9251559251559254</v>
      </c>
      <c r="AM145" s="58">
        <f t="shared" si="60"/>
        <v>0.72415360594543443</v>
      </c>
    </row>
    <row r="146" spans="1:39" x14ac:dyDescent="0.2">
      <c r="A146" s="149">
        <v>200</v>
      </c>
      <c r="B146" s="149">
        <v>204</v>
      </c>
      <c r="C146" s="77" t="s">
        <v>92</v>
      </c>
      <c r="D146" s="148">
        <v>22.1</v>
      </c>
      <c r="E146" s="150">
        <v>800</v>
      </c>
      <c r="F146" s="150">
        <v>427</v>
      </c>
      <c r="G146" s="150">
        <v>2600</v>
      </c>
      <c r="H146" s="164">
        <v>0.5</v>
      </c>
      <c r="I146" s="25">
        <f t="shared" si="61"/>
        <v>0.2154927173418297</v>
      </c>
      <c r="J146" s="25">
        <f t="shared" si="62"/>
        <v>0.11230811986759777</v>
      </c>
      <c r="K146" s="27">
        <f t="shared" si="63"/>
        <v>1.9187634660421551</v>
      </c>
      <c r="L146" s="27">
        <f t="shared" si="64"/>
        <v>0.71078888993266254</v>
      </c>
      <c r="M146" s="27">
        <f t="shared" si="65"/>
        <v>6.0889929742388755</v>
      </c>
      <c r="N146" s="27"/>
      <c r="O146" s="51">
        <f t="shared" si="66"/>
        <v>19.588300688233272</v>
      </c>
      <c r="P146" s="27">
        <f t="shared" si="67"/>
        <v>6.0889929742388755</v>
      </c>
      <c r="Q146" s="93">
        <f t="shared" si="68"/>
        <v>0.71078888993266254</v>
      </c>
      <c r="R146" s="156">
        <f t="shared" si="69"/>
        <v>544.5427266222307</v>
      </c>
      <c r="S146" s="156">
        <f t="shared" si="70"/>
        <v>1089.0854532444614</v>
      </c>
      <c r="T146" s="159">
        <f t="shared" si="52"/>
        <v>132574.50735341242</v>
      </c>
      <c r="U146" s="153"/>
      <c r="V146" s="153"/>
      <c r="X146" s="1">
        <v>200</v>
      </c>
      <c r="Y146" s="1">
        <v>21.1</v>
      </c>
      <c r="Z146" s="139">
        <v>0.55000000000000004</v>
      </c>
      <c r="AA146" s="136">
        <v>563</v>
      </c>
      <c r="AB146" s="136">
        <v>3141</v>
      </c>
      <c r="AC146" s="136">
        <v>599</v>
      </c>
      <c r="AD146" s="136">
        <v>879</v>
      </c>
      <c r="AE146" s="27">
        <f t="shared" si="53"/>
        <v>0.21564004305175855</v>
      </c>
      <c r="AF146" s="27">
        <f t="shared" si="54"/>
        <v>0.11163362112456271</v>
      </c>
      <c r="AG146" s="29">
        <f t="shared" si="55"/>
        <v>1.9316765046181175</v>
      </c>
      <c r="AH146" s="29">
        <f t="shared" si="56"/>
        <v>0.71581697599848237</v>
      </c>
      <c r="AI146" s="29">
        <f t="shared" si="57"/>
        <v>5.5790408525754884</v>
      </c>
      <c r="AJ146"/>
      <c r="AK146" s="51">
        <f t="shared" si="58"/>
        <v>23.664174023746426</v>
      </c>
      <c r="AL146" s="29">
        <f t="shared" si="59"/>
        <v>5.5790408525754884</v>
      </c>
      <c r="AM146" s="58">
        <f t="shared" si="60"/>
        <v>0.71581697599848237</v>
      </c>
    </row>
    <row r="147" spans="1:39" x14ac:dyDescent="0.2">
      <c r="A147" s="149">
        <v>200</v>
      </c>
      <c r="B147" s="149">
        <v>204</v>
      </c>
      <c r="C147" s="77" t="s">
        <v>92</v>
      </c>
      <c r="D147" s="148">
        <v>23.1</v>
      </c>
      <c r="E147" s="150">
        <v>902</v>
      </c>
      <c r="F147" s="150">
        <v>622</v>
      </c>
      <c r="G147" s="150">
        <v>3313</v>
      </c>
      <c r="H147" s="164">
        <v>0.56399999999999995</v>
      </c>
      <c r="I147" s="25">
        <f t="shared" si="61"/>
        <v>0.21599693294102462</v>
      </c>
      <c r="J147" s="25">
        <f t="shared" si="62"/>
        <v>0.11413635916233807</v>
      </c>
      <c r="K147" s="27">
        <f t="shared" si="63"/>
        <v>1.8924463205787785</v>
      </c>
      <c r="L147" s="27">
        <f t="shared" si="64"/>
        <v>0.70185961381936679</v>
      </c>
      <c r="M147" s="27">
        <f t="shared" si="65"/>
        <v>5.3263665594855309</v>
      </c>
      <c r="N147" s="27"/>
      <c r="O147" s="51">
        <f t="shared" si="66"/>
        <v>24.960015453891089</v>
      </c>
      <c r="P147" s="27">
        <f t="shared" si="67"/>
        <v>5.3263665594855309</v>
      </c>
      <c r="Q147" s="93">
        <f t="shared" si="68"/>
        <v>0.70185961381936679</v>
      </c>
      <c r="R147" s="156">
        <f t="shared" si="69"/>
        <v>613.97192426656522</v>
      </c>
      <c r="S147" s="156">
        <f t="shared" si="70"/>
        <v>1088.602702600293</v>
      </c>
      <c r="T147" s="159">
        <f t="shared" si="52"/>
        <v>190691.85954570776</v>
      </c>
      <c r="U147" s="153"/>
      <c r="V147" s="153"/>
      <c r="X147" s="1">
        <v>200</v>
      </c>
      <c r="Y147" s="1">
        <v>21.1</v>
      </c>
      <c r="Z147" s="139">
        <v>0.57499999999999996</v>
      </c>
      <c r="AA147" s="136">
        <v>658</v>
      </c>
      <c r="AB147" s="136">
        <v>3455</v>
      </c>
      <c r="AC147" s="136">
        <v>626</v>
      </c>
      <c r="AD147" s="136">
        <v>919</v>
      </c>
      <c r="AE147" s="27">
        <f t="shared" si="53"/>
        <v>0.2169982605374744</v>
      </c>
      <c r="AF147" s="27">
        <f t="shared" si="54"/>
        <v>0.11416490043900757</v>
      </c>
      <c r="AG147" s="29">
        <f t="shared" si="55"/>
        <v>1.9007440965045592</v>
      </c>
      <c r="AH147" s="29">
        <f t="shared" si="56"/>
        <v>0.70656914419677697</v>
      </c>
      <c r="AI147" s="29">
        <f t="shared" si="57"/>
        <v>5.2507598784194531</v>
      </c>
      <c r="AJ147"/>
      <c r="AK147" s="51">
        <f t="shared" si="58"/>
        <v>26.029838029940752</v>
      </c>
      <c r="AL147" s="29">
        <f t="shared" si="59"/>
        <v>5.2507598784194531</v>
      </c>
      <c r="AM147" s="58">
        <f t="shared" si="60"/>
        <v>0.70656914419677697</v>
      </c>
    </row>
    <row r="148" spans="1:39" x14ac:dyDescent="0.2">
      <c r="A148" s="149">
        <v>200</v>
      </c>
      <c r="B148" s="149">
        <v>204</v>
      </c>
      <c r="C148" s="77" t="s">
        <v>92</v>
      </c>
      <c r="D148" s="148">
        <v>24.1</v>
      </c>
      <c r="E148" s="150">
        <v>1002</v>
      </c>
      <c r="F148" s="150">
        <v>888</v>
      </c>
      <c r="G148" s="150">
        <v>4160</v>
      </c>
      <c r="H148" s="164">
        <v>0.627</v>
      </c>
      <c r="I148" s="25">
        <f t="shared" si="61"/>
        <v>0.21978452531865778</v>
      </c>
      <c r="J148" s="25">
        <f t="shared" si="62"/>
        <v>0.11886747678686707</v>
      </c>
      <c r="K148" s="27">
        <f t="shared" si="63"/>
        <v>1.8489878918918923</v>
      </c>
      <c r="L148" s="27">
        <f t="shared" si="64"/>
        <v>0.69172825256986259</v>
      </c>
      <c r="M148" s="27">
        <f t="shared" si="65"/>
        <v>4.6846846846846848</v>
      </c>
      <c r="N148" s="27"/>
      <c r="O148" s="51">
        <f t="shared" si="66"/>
        <v>31.341281101173237</v>
      </c>
      <c r="P148" s="27">
        <f t="shared" si="67"/>
        <v>4.6846846846846848</v>
      </c>
      <c r="Q148" s="93">
        <f t="shared" si="68"/>
        <v>0.69172825256986259</v>
      </c>
      <c r="R148" s="156">
        <f t="shared" si="69"/>
        <v>682.03976509434403</v>
      </c>
      <c r="S148" s="156">
        <f t="shared" si="70"/>
        <v>1087.7827194487145</v>
      </c>
      <c r="T148" s="159">
        <f t="shared" si="52"/>
        <v>268311.93786337547</v>
      </c>
      <c r="U148" s="153"/>
      <c r="V148" s="153"/>
      <c r="X148" s="1">
        <v>200</v>
      </c>
      <c r="Y148" s="1">
        <v>21.1</v>
      </c>
      <c r="Z148" s="139">
        <v>0.6</v>
      </c>
      <c r="AA148" s="136">
        <v>765</v>
      </c>
      <c r="AB148" s="136">
        <v>3790</v>
      </c>
      <c r="AC148" s="136">
        <v>653</v>
      </c>
      <c r="AD148" s="136">
        <v>959</v>
      </c>
      <c r="AE148" s="27">
        <f t="shared" si="53"/>
        <v>0.21859550095854396</v>
      </c>
      <c r="AF148" s="27">
        <f t="shared" si="54"/>
        <v>0.116804306826075</v>
      </c>
      <c r="AG148" s="29">
        <f t="shared" si="55"/>
        <v>1.8714678156862743</v>
      </c>
      <c r="AH148" s="29">
        <f t="shared" si="56"/>
        <v>0.69824183154572317</v>
      </c>
      <c r="AI148" s="29">
        <f t="shared" si="57"/>
        <v>4.9542483660130721</v>
      </c>
      <c r="AJ148"/>
      <c r="AK148" s="51">
        <f t="shared" si="58"/>
        <v>28.553715234001576</v>
      </c>
      <c r="AL148" s="29">
        <f t="shared" si="59"/>
        <v>4.9542483660130721</v>
      </c>
      <c r="AM148" s="58">
        <f t="shared" si="60"/>
        <v>0.69824183154572317</v>
      </c>
    </row>
    <row r="149" spans="1:39" x14ac:dyDescent="0.2">
      <c r="A149" s="149">
        <v>200</v>
      </c>
      <c r="B149" s="149">
        <v>204</v>
      </c>
      <c r="C149" s="77" t="s">
        <v>92</v>
      </c>
      <c r="D149" s="148">
        <v>25.1</v>
      </c>
      <c r="E149" s="150">
        <v>1102</v>
      </c>
      <c r="F149" s="150">
        <v>1242</v>
      </c>
      <c r="G149" s="150">
        <v>5171</v>
      </c>
      <c r="H149" s="164">
        <v>0.68899999999999995</v>
      </c>
      <c r="I149" s="25">
        <f t="shared" si="61"/>
        <v>0.22586585001612214</v>
      </c>
      <c r="J149" s="25">
        <f t="shared" si="62"/>
        <v>0.12497698838109261</v>
      </c>
      <c r="K149" s="27">
        <f t="shared" si="63"/>
        <v>1.8072595038647346</v>
      </c>
      <c r="L149" s="27">
        <f t="shared" si="64"/>
        <v>0.68540725133905256</v>
      </c>
      <c r="M149" s="27">
        <f t="shared" si="65"/>
        <v>4.1634460547504029</v>
      </c>
      <c r="N149" s="27"/>
      <c r="O149" s="51">
        <f t="shared" si="66"/>
        <v>38.95811648417471</v>
      </c>
      <c r="P149" s="27">
        <f t="shared" si="67"/>
        <v>4.1634460547504029</v>
      </c>
      <c r="Q149" s="93">
        <f t="shared" si="68"/>
        <v>0.68540725133905256</v>
      </c>
      <c r="R149" s="156">
        <f t="shared" si="69"/>
        <v>750.10760592212296</v>
      </c>
      <c r="S149" s="156">
        <f t="shared" si="70"/>
        <v>1088.6902843572177</v>
      </c>
      <c r="T149" s="159">
        <f t="shared" si="52"/>
        <v>371844.88057656511</v>
      </c>
      <c r="U149" s="153"/>
      <c r="V149" s="153"/>
      <c r="X149" s="1">
        <v>200</v>
      </c>
      <c r="Y149" s="1">
        <v>21.1</v>
      </c>
      <c r="Z149" s="139">
        <v>0.625</v>
      </c>
      <c r="AA149" s="136">
        <v>886</v>
      </c>
      <c r="AB149" s="136">
        <v>4148</v>
      </c>
      <c r="AC149" s="136">
        <v>680</v>
      </c>
      <c r="AD149" s="136">
        <v>999</v>
      </c>
      <c r="AE149" s="27">
        <f t="shared" si="53"/>
        <v>0.22046872720942323</v>
      </c>
      <c r="AF149" s="27">
        <f t="shared" si="54"/>
        <v>0.11967143534530794</v>
      </c>
      <c r="AG149" s="29">
        <f t="shared" si="55"/>
        <v>1.8422836374717833</v>
      </c>
      <c r="AH149" s="29">
        <f t="shared" si="56"/>
        <v>0.6902920689898755</v>
      </c>
      <c r="AI149" s="29">
        <f t="shared" si="57"/>
        <v>4.6817155756207676</v>
      </c>
      <c r="AJ149"/>
      <c r="AK149" s="51">
        <f t="shared" si="58"/>
        <v>31.250873559535236</v>
      </c>
      <c r="AL149" s="29">
        <f t="shared" si="59"/>
        <v>4.6817155756207676</v>
      </c>
      <c r="AM149" s="58">
        <f t="shared" si="60"/>
        <v>0.6902920689898755</v>
      </c>
    </row>
    <row r="150" spans="1:39" x14ac:dyDescent="0.2">
      <c r="A150" s="149">
        <v>200</v>
      </c>
      <c r="B150" s="149">
        <v>204</v>
      </c>
      <c r="C150" s="77" t="s">
        <v>92</v>
      </c>
      <c r="D150" s="148">
        <v>26.1</v>
      </c>
      <c r="E150" s="150">
        <v>1201</v>
      </c>
      <c r="F150" s="150">
        <v>1705</v>
      </c>
      <c r="G150" s="150">
        <v>6288</v>
      </c>
      <c r="H150" s="164">
        <v>0.751</v>
      </c>
      <c r="I150" s="25">
        <f t="shared" si="61"/>
        <v>0.23124148081862014</v>
      </c>
      <c r="J150" s="25">
        <f t="shared" si="62"/>
        <v>0.13254049979160093</v>
      </c>
      <c r="K150" s="27">
        <f t="shared" si="63"/>
        <v>1.7446854446920825</v>
      </c>
      <c r="L150" s="27">
        <f t="shared" si="64"/>
        <v>0.66950357468217037</v>
      </c>
      <c r="M150" s="27">
        <f t="shared" si="65"/>
        <v>3.6879765395894428</v>
      </c>
      <c r="N150" s="27"/>
      <c r="O150" s="51">
        <f t="shared" si="66"/>
        <v>47.373551818311853</v>
      </c>
      <c r="P150" s="27">
        <f t="shared" si="67"/>
        <v>3.6879765395894428</v>
      </c>
      <c r="Q150" s="93">
        <f t="shared" si="68"/>
        <v>0.66950357468217037</v>
      </c>
      <c r="R150" s="156">
        <f t="shared" si="69"/>
        <v>817.49476834162397</v>
      </c>
      <c r="S150" s="156">
        <f t="shared" si="70"/>
        <v>1088.5416356080214</v>
      </c>
      <c r="T150" s="159">
        <f t="shared" si="52"/>
        <v>498618.97263541783</v>
      </c>
      <c r="U150" s="153"/>
      <c r="V150" s="153"/>
      <c r="X150" s="1">
        <v>200</v>
      </c>
      <c r="Y150" s="1">
        <v>21.1</v>
      </c>
      <c r="Z150" s="139">
        <v>0.65</v>
      </c>
      <c r="AA150" s="136">
        <v>1003</v>
      </c>
      <c r="AB150" s="136">
        <v>4518</v>
      </c>
      <c r="AC150" s="136">
        <v>707</v>
      </c>
      <c r="AD150" s="136">
        <v>1039</v>
      </c>
      <c r="AE150" s="27">
        <f t="shared" si="53"/>
        <v>0.22200070574329783</v>
      </c>
      <c r="AF150" s="27">
        <f t="shared" si="54"/>
        <v>0.12042247064358438</v>
      </c>
      <c r="AG150" s="29">
        <f t="shared" si="55"/>
        <v>1.8435156209371886</v>
      </c>
      <c r="AH150" s="29">
        <f t="shared" si="56"/>
        <v>0.69314946253012277</v>
      </c>
      <c r="AI150" s="29">
        <f t="shared" si="57"/>
        <v>4.5044865403788634</v>
      </c>
      <c r="AJ150"/>
      <c r="AK150" s="51">
        <f t="shared" si="58"/>
        <v>34.038439426706894</v>
      </c>
      <c r="AL150" s="29">
        <f t="shared" si="59"/>
        <v>4.5044865403788634</v>
      </c>
      <c r="AM150" s="58">
        <f t="shared" si="60"/>
        <v>0.69314946253012277</v>
      </c>
    </row>
    <row r="151" spans="1:39" x14ac:dyDescent="0.2">
      <c r="A151" s="149">
        <v>200</v>
      </c>
      <c r="B151" s="149">
        <v>204</v>
      </c>
      <c r="C151" s="77" t="s">
        <v>92</v>
      </c>
      <c r="D151" s="148">
        <v>27.1</v>
      </c>
      <c r="E151" s="150">
        <v>1297</v>
      </c>
      <c r="F151" s="150">
        <v>2305</v>
      </c>
      <c r="G151" s="150">
        <v>7550</v>
      </c>
      <c r="H151" s="164">
        <v>0.81100000000000005</v>
      </c>
      <c r="I151" s="25">
        <f t="shared" si="61"/>
        <v>0.23807085029170236</v>
      </c>
      <c r="J151" s="25">
        <f t="shared" si="62"/>
        <v>0.14226702315479225</v>
      </c>
      <c r="K151" s="27">
        <f t="shared" si="63"/>
        <v>1.673408531453362</v>
      </c>
      <c r="L151" s="27">
        <f t="shared" si="64"/>
        <v>0.6515653515752291</v>
      </c>
      <c r="M151" s="27">
        <f t="shared" si="65"/>
        <v>3.2754880694143167</v>
      </c>
      <c r="N151" s="27"/>
      <c r="O151" s="51">
        <f t="shared" si="66"/>
        <v>56.881411613908156</v>
      </c>
      <c r="P151" s="27">
        <f t="shared" si="67"/>
        <v>3.2754880694143167</v>
      </c>
      <c r="Q151" s="93">
        <f t="shared" si="68"/>
        <v>0.6515653515752291</v>
      </c>
      <c r="R151" s="156">
        <f t="shared" si="69"/>
        <v>882.83989553629158</v>
      </c>
      <c r="S151" s="156">
        <f t="shared" si="70"/>
        <v>1088.5818687253902</v>
      </c>
      <c r="T151" s="159">
        <f t="shared" si="52"/>
        <v>656025.0566860995</v>
      </c>
      <c r="U151" s="153"/>
      <c r="V151" s="153"/>
      <c r="X151" s="1">
        <v>200</v>
      </c>
      <c r="Y151" s="1">
        <v>21.1</v>
      </c>
      <c r="Z151" s="139">
        <v>0.67500000000000004</v>
      </c>
      <c r="AA151" s="136">
        <v>1157</v>
      </c>
      <c r="AB151" s="136">
        <v>4922</v>
      </c>
      <c r="AC151" s="136">
        <v>735</v>
      </c>
      <c r="AD151" s="136">
        <v>1079</v>
      </c>
      <c r="AE151" s="27">
        <f t="shared" si="53"/>
        <v>0.22425283578418209</v>
      </c>
      <c r="AF151" s="27">
        <f t="shared" si="54"/>
        <v>0.12402872170888607</v>
      </c>
      <c r="AG151" s="29">
        <f t="shared" si="55"/>
        <v>1.8080718134831462</v>
      </c>
      <c r="AH151" s="29">
        <f t="shared" si="56"/>
        <v>0.68326242667234649</v>
      </c>
      <c r="AI151" s="29">
        <f t="shared" si="57"/>
        <v>4.2541054451166813</v>
      </c>
      <c r="AJ151"/>
      <c r="AK151" s="51">
        <f t="shared" si="58"/>
        <v>37.082159995186217</v>
      </c>
      <c r="AL151" s="29">
        <f t="shared" si="59"/>
        <v>4.2541054451166813</v>
      </c>
      <c r="AM151" s="58">
        <f t="shared" si="60"/>
        <v>0.68326242667234649</v>
      </c>
    </row>
    <row r="152" spans="1:39" x14ac:dyDescent="0.2">
      <c r="A152" s="149">
        <v>200</v>
      </c>
      <c r="B152" s="149">
        <v>204</v>
      </c>
      <c r="C152" s="77" t="s">
        <v>92</v>
      </c>
      <c r="D152" s="148">
        <v>28.1</v>
      </c>
      <c r="E152" s="150">
        <v>1398</v>
      </c>
      <c r="F152" s="150">
        <v>3068</v>
      </c>
      <c r="G152" s="150">
        <v>8725</v>
      </c>
      <c r="H152" s="164">
        <v>0.874</v>
      </c>
      <c r="I152" s="25">
        <f t="shared" si="61"/>
        <v>0.2368046992324824</v>
      </c>
      <c r="J152" s="25">
        <f t="shared" si="62"/>
        <v>0.15121228767797876</v>
      </c>
      <c r="K152" s="27">
        <f t="shared" si="63"/>
        <v>1.5660413771186439</v>
      </c>
      <c r="L152" s="27">
        <f t="shared" si="64"/>
        <v>0.60813679663302411</v>
      </c>
      <c r="M152" s="27">
        <f t="shared" si="65"/>
        <v>2.8438722294654499</v>
      </c>
      <c r="N152" s="27"/>
      <c r="O152" s="51">
        <f t="shared" si="66"/>
        <v>65.733816732628966</v>
      </c>
      <c r="P152" s="27">
        <f t="shared" si="67"/>
        <v>2.8438722294654499</v>
      </c>
      <c r="Q152" s="93">
        <f t="shared" si="68"/>
        <v>0.60813679663302411</v>
      </c>
      <c r="R152" s="156">
        <f t="shared" si="69"/>
        <v>951.58841477234841</v>
      </c>
      <c r="S152" s="156">
        <f t="shared" si="70"/>
        <v>1088.7739299454788</v>
      </c>
      <c r="T152" s="159">
        <f t="shared" si="52"/>
        <v>814982.25632525363</v>
      </c>
      <c r="U152" s="153"/>
      <c r="V152" s="153"/>
      <c r="X152" s="1">
        <v>200</v>
      </c>
      <c r="Y152" s="1">
        <v>21.1</v>
      </c>
      <c r="Z152" s="139">
        <v>0.7</v>
      </c>
      <c r="AA152" s="136">
        <v>1310</v>
      </c>
      <c r="AB152" s="136">
        <v>5386</v>
      </c>
      <c r="AC152" s="136">
        <v>762</v>
      </c>
      <c r="AD152" s="136">
        <v>1119</v>
      </c>
      <c r="AE152" s="27">
        <f t="shared" si="53"/>
        <v>0.2281630951444929</v>
      </c>
      <c r="AF152" s="27">
        <f t="shared" si="54"/>
        <v>0.12590247827249001</v>
      </c>
      <c r="AG152" s="29">
        <f t="shared" si="55"/>
        <v>1.8122208416793895</v>
      </c>
      <c r="AH152" s="29">
        <f t="shared" si="56"/>
        <v>0.69077515968738457</v>
      </c>
      <c r="AI152" s="29">
        <f t="shared" si="57"/>
        <v>4.111450381679389</v>
      </c>
      <c r="AJ152"/>
      <c r="AK152" s="51">
        <f t="shared" si="58"/>
        <v>40.577918271855538</v>
      </c>
      <c r="AL152" s="29">
        <f t="shared" si="59"/>
        <v>4.111450381679389</v>
      </c>
      <c r="AM152" s="58">
        <f t="shared" si="60"/>
        <v>0.69077515968738457</v>
      </c>
    </row>
    <row r="153" spans="1:39" x14ac:dyDescent="0.2">
      <c r="A153" s="1"/>
      <c r="C153" s="118"/>
      <c r="D153" s="119"/>
      <c r="E153" s="150"/>
      <c r="F153" s="150"/>
      <c r="G153" s="150"/>
      <c r="H153" s="163"/>
      <c r="I153" s="25"/>
      <c r="J153" s="25"/>
      <c r="K153" s="27"/>
      <c r="L153" s="27"/>
      <c r="M153" s="27"/>
      <c r="N153" s="27"/>
      <c r="O153" s="51"/>
      <c r="P153" s="27"/>
      <c r="Q153" s="93"/>
      <c r="R153" s="156"/>
      <c r="T153" s="159">
        <f t="shared" si="52"/>
        <v>0</v>
      </c>
      <c r="U153" s="153"/>
      <c r="V153" s="153"/>
      <c r="X153" s="1">
        <v>200</v>
      </c>
      <c r="Y153" s="1">
        <v>21.1</v>
      </c>
      <c r="Z153" s="139">
        <v>0.72499999999999998</v>
      </c>
      <c r="AA153" s="136">
        <v>1500</v>
      </c>
      <c r="AB153" s="136">
        <v>5824</v>
      </c>
      <c r="AC153" s="136">
        <v>789</v>
      </c>
      <c r="AD153" s="136">
        <v>1159</v>
      </c>
      <c r="AE153" s="27">
        <f t="shared" si="53"/>
        <v>0.22998193198686426</v>
      </c>
      <c r="AF153" s="27">
        <f t="shared" si="54"/>
        <v>0.12974606462204122</v>
      </c>
      <c r="AG153" s="29">
        <f t="shared" si="55"/>
        <v>1.7725542015999998</v>
      </c>
      <c r="AH153" s="29">
        <f t="shared" si="56"/>
        <v>0.67834288536364351</v>
      </c>
      <c r="AI153" s="29">
        <f t="shared" si="57"/>
        <v>3.8826666666666667</v>
      </c>
      <c r="AJ153"/>
      <c r="AK153" s="51">
        <f t="shared" si="58"/>
        <v>43.877793541642532</v>
      </c>
      <c r="AL153" s="29">
        <f t="shared" si="59"/>
        <v>3.8826666666666667</v>
      </c>
      <c r="AM153" s="58">
        <f t="shared" si="60"/>
        <v>0.67834288536364351</v>
      </c>
    </row>
    <row r="154" spans="1:39" x14ac:dyDescent="0.2">
      <c r="A154" s="1"/>
      <c r="C154" s="118"/>
      <c r="D154" s="119"/>
      <c r="E154" s="150"/>
      <c r="F154" s="150"/>
      <c r="G154" s="150"/>
      <c r="H154" s="163"/>
      <c r="I154" s="25"/>
      <c r="J154" s="25"/>
      <c r="K154" s="27"/>
      <c r="L154" s="27"/>
      <c r="M154" s="27"/>
      <c r="N154" s="27"/>
      <c r="O154" s="51"/>
      <c r="P154" s="27"/>
      <c r="Q154" s="93"/>
      <c r="R154" s="156"/>
      <c r="T154" s="159">
        <f t="shared" si="52"/>
        <v>0</v>
      </c>
      <c r="U154" s="153"/>
      <c r="V154" s="153"/>
      <c r="X154" s="1">
        <v>200</v>
      </c>
      <c r="Y154" s="1">
        <v>21.1</v>
      </c>
      <c r="Z154" s="139">
        <v>0.75</v>
      </c>
      <c r="AA154" s="136">
        <v>1711</v>
      </c>
      <c r="AB154" s="136">
        <v>6279</v>
      </c>
      <c r="AC154" s="136">
        <v>816</v>
      </c>
      <c r="AD154" s="136">
        <v>1199</v>
      </c>
      <c r="AE154" s="27">
        <f t="shared" si="53"/>
        <v>0.23168149154287732</v>
      </c>
      <c r="AF154" s="27">
        <f t="shared" si="54"/>
        <v>0.1336736180781834</v>
      </c>
      <c r="AG154" s="29">
        <f t="shared" si="55"/>
        <v>1.7331878561659848</v>
      </c>
      <c r="AH154" s="29">
        <f t="shared" si="56"/>
        <v>0.66572397706481323</v>
      </c>
      <c r="AI154" s="29">
        <f t="shared" si="57"/>
        <v>3.6697837521917007</v>
      </c>
      <c r="AJ154"/>
      <c r="AK154" s="51">
        <f t="shared" si="58"/>
        <v>47.305746162083352</v>
      </c>
      <c r="AL154" s="29">
        <f t="shared" si="59"/>
        <v>3.6697837521917007</v>
      </c>
      <c r="AM154" s="58">
        <f t="shared" si="60"/>
        <v>0.66572397706481323</v>
      </c>
    </row>
    <row r="155" spans="1:39" x14ac:dyDescent="0.2">
      <c r="A155" s="1"/>
      <c r="C155" s="118"/>
      <c r="D155" s="119"/>
      <c r="E155" s="150"/>
      <c r="F155" s="150"/>
      <c r="G155" s="150"/>
      <c r="H155" s="163"/>
      <c r="I155" s="25"/>
      <c r="J155" s="25"/>
      <c r="K155" s="27"/>
      <c r="L155" s="27"/>
      <c r="M155" s="27"/>
      <c r="N155" s="27"/>
      <c r="O155" s="51"/>
      <c r="P155" s="27"/>
      <c r="Q155" s="93"/>
      <c r="R155" s="156"/>
      <c r="T155" s="159">
        <f t="shared" si="52"/>
        <v>0</v>
      </c>
      <c r="U155" s="153"/>
      <c r="V155" s="153"/>
      <c r="X155" s="1">
        <v>200</v>
      </c>
      <c r="Y155" s="1">
        <v>21.1</v>
      </c>
      <c r="Z155" s="139">
        <v>0.77500000000000002</v>
      </c>
      <c r="AA155" s="136">
        <v>1942</v>
      </c>
      <c r="AB155" s="136">
        <v>6749</v>
      </c>
      <c r="AC155" s="136">
        <v>844</v>
      </c>
      <c r="AD155" s="136">
        <v>1239</v>
      </c>
      <c r="AE155" s="27">
        <f t="shared" si="53"/>
        <v>0.23320402345072105</v>
      </c>
      <c r="AF155" s="27">
        <f t="shared" si="54"/>
        <v>0.13749552044757649</v>
      </c>
      <c r="AG155" s="29">
        <f t="shared" si="55"/>
        <v>1.6960845174562307</v>
      </c>
      <c r="AH155" s="29">
        <f t="shared" si="56"/>
        <v>0.65360956728392505</v>
      </c>
      <c r="AI155" s="29">
        <f t="shared" si="57"/>
        <v>3.4752832131822862</v>
      </c>
      <c r="AJ155"/>
      <c r="AK155" s="51">
        <f t="shared" si="58"/>
        <v>50.846708209571673</v>
      </c>
      <c r="AL155" s="29">
        <f t="shared" si="59"/>
        <v>3.4752832131822862</v>
      </c>
      <c r="AM155" s="58">
        <f t="shared" si="60"/>
        <v>0.65360956728392505</v>
      </c>
    </row>
    <row r="156" spans="1:39" x14ac:dyDescent="0.2">
      <c r="A156" s="1"/>
      <c r="C156" s="118"/>
      <c r="D156" s="119"/>
      <c r="E156" s="150"/>
      <c r="F156" s="150"/>
      <c r="G156" s="150"/>
      <c r="H156" s="163"/>
      <c r="I156" s="25"/>
      <c r="J156" s="25"/>
      <c r="K156" s="27"/>
      <c r="L156" s="27"/>
      <c r="M156" s="27"/>
      <c r="N156" s="27"/>
      <c r="O156" s="51"/>
      <c r="P156" s="27"/>
      <c r="Q156" s="93"/>
      <c r="R156" s="156"/>
      <c r="T156" s="159">
        <f t="shared" si="52"/>
        <v>0</v>
      </c>
      <c r="U156" s="153"/>
      <c r="V156" s="153"/>
      <c r="X156" s="1">
        <v>200</v>
      </c>
      <c r="Y156" s="1">
        <v>21.1</v>
      </c>
      <c r="Z156" s="139">
        <v>0.8</v>
      </c>
      <c r="AA156" s="136">
        <v>2193</v>
      </c>
      <c r="AB156" s="136">
        <v>7235</v>
      </c>
      <c r="AC156" s="136">
        <v>871</v>
      </c>
      <c r="AD156" s="136">
        <v>1279</v>
      </c>
      <c r="AE156" s="27">
        <f t="shared" si="53"/>
        <v>0.23460467931964435</v>
      </c>
      <c r="AF156" s="27">
        <f t="shared" si="54"/>
        <v>0.14114979152596155</v>
      </c>
      <c r="AG156" s="29">
        <f t="shared" si="55"/>
        <v>1.6620972428180578</v>
      </c>
      <c r="AH156" s="29">
        <f t="shared" si="56"/>
        <v>0.64243272504286797</v>
      </c>
      <c r="AI156" s="29">
        <f t="shared" si="57"/>
        <v>3.2991336069311448</v>
      </c>
      <c r="AJ156"/>
      <c r="AK156" s="51">
        <f t="shared" si="58"/>
        <v>54.508213645910665</v>
      </c>
      <c r="AL156" s="29">
        <f t="shared" si="59"/>
        <v>3.2991336069311448</v>
      </c>
      <c r="AM156" s="58">
        <f t="shared" si="60"/>
        <v>0.64243272504286797</v>
      </c>
    </row>
    <row r="157" spans="1:39" x14ac:dyDescent="0.2">
      <c r="A157" s="1"/>
      <c r="C157" s="118"/>
      <c r="D157" s="119"/>
      <c r="E157" s="150"/>
      <c r="F157" s="150"/>
      <c r="G157" s="150"/>
      <c r="H157" s="163"/>
      <c r="I157" s="25"/>
      <c r="J157" s="25"/>
      <c r="K157" s="27"/>
      <c r="L157" s="27"/>
      <c r="M157" s="27"/>
      <c r="N157" s="27"/>
      <c r="O157" s="51"/>
      <c r="P157" s="27"/>
      <c r="Q157" s="93"/>
      <c r="R157" s="156"/>
      <c r="T157" s="159">
        <f t="shared" si="52"/>
        <v>0</v>
      </c>
      <c r="U157" s="153"/>
      <c r="V157" s="153"/>
      <c r="X157" s="1">
        <v>200</v>
      </c>
      <c r="Y157" s="1">
        <v>21.1</v>
      </c>
      <c r="Z157" s="139">
        <v>0.82499999999999996</v>
      </c>
      <c r="AA157" s="136">
        <v>2465</v>
      </c>
      <c r="AB157" s="136">
        <v>7737</v>
      </c>
      <c r="AC157" s="136">
        <v>898</v>
      </c>
      <c r="AD157" s="136">
        <v>1319</v>
      </c>
      <c r="AE157" s="27">
        <f t="shared" si="53"/>
        <v>0.23589689764354269</v>
      </c>
      <c r="AF157" s="27">
        <f t="shared" si="54"/>
        <v>0.14465577612748762</v>
      </c>
      <c r="AG157" s="29">
        <f t="shared" si="55"/>
        <v>1.630746479391481</v>
      </c>
      <c r="AH157" s="29">
        <f t="shared" si="56"/>
        <v>0.63204857372260359</v>
      </c>
      <c r="AI157" s="29">
        <f t="shared" si="57"/>
        <v>3.1387423935091276</v>
      </c>
      <c r="AJ157"/>
      <c r="AK157" s="51">
        <f t="shared" si="58"/>
        <v>58.29026247110032</v>
      </c>
      <c r="AL157" s="29">
        <f t="shared" si="59"/>
        <v>3.1387423935091276</v>
      </c>
      <c r="AM157" s="58">
        <f t="shared" si="60"/>
        <v>0.63204857372260359</v>
      </c>
    </row>
    <row r="158" spans="1:39" x14ac:dyDescent="0.2">
      <c r="A158" s="1"/>
      <c r="C158" s="118"/>
      <c r="D158" s="119"/>
      <c r="E158" s="150"/>
      <c r="F158" s="150"/>
      <c r="G158" s="150"/>
      <c r="H158" s="163"/>
      <c r="I158" s="25"/>
      <c r="J158" s="25"/>
      <c r="K158" s="27"/>
      <c r="L158" s="27"/>
      <c r="M158" s="27"/>
      <c r="N158" s="27"/>
      <c r="O158" s="51"/>
      <c r="P158" s="27"/>
      <c r="Q158" s="93"/>
      <c r="R158" s="156"/>
      <c r="T158" s="159">
        <f t="shared" si="52"/>
        <v>0</v>
      </c>
      <c r="U158" s="153"/>
      <c r="V158" s="153"/>
      <c r="X158" s="1">
        <v>200</v>
      </c>
      <c r="Y158" s="1">
        <v>21.1</v>
      </c>
      <c r="Z158" s="139">
        <v>0.85</v>
      </c>
      <c r="AA158" s="136">
        <v>2757</v>
      </c>
      <c r="AB158" s="136">
        <v>8255</v>
      </c>
      <c r="AC158" s="136">
        <v>925</v>
      </c>
      <c r="AD158" s="136">
        <v>1359</v>
      </c>
      <c r="AE158" s="27">
        <f t="shared" si="53"/>
        <v>0.23709226617123574</v>
      </c>
      <c r="AF158" s="27">
        <f t="shared" si="54"/>
        <v>0.14792161463556402</v>
      </c>
      <c r="AG158" s="29">
        <f t="shared" si="55"/>
        <v>1.6028236762785639</v>
      </c>
      <c r="AH158" s="29">
        <f t="shared" si="56"/>
        <v>0.62279817927789394</v>
      </c>
      <c r="AI158" s="29">
        <f t="shared" si="57"/>
        <v>2.9941965904969168</v>
      </c>
      <c r="AJ158"/>
      <c r="AK158" s="51">
        <f t="shared" si="58"/>
        <v>62.192854685140638</v>
      </c>
      <c r="AL158" s="29">
        <f t="shared" si="59"/>
        <v>2.9941965904969168</v>
      </c>
      <c r="AM158" s="58">
        <f t="shared" si="60"/>
        <v>0.62279817927789394</v>
      </c>
    </row>
    <row r="159" spans="1:39" x14ac:dyDescent="0.2">
      <c r="C159" s="118"/>
      <c r="D159" s="119"/>
      <c r="E159" s="77"/>
      <c r="F159" s="77"/>
      <c r="G159" s="77"/>
      <c r="H159" s="220"/>
      <c r="I159" s="25"/>
      <c r="J159" s="25"/>
      <c r="K159" s="27"/>
      <c r="L159" s="27"/>
      <c r="M159" s="27"/>
      <c r="N159" s="27"/>
      <c r="O159" s="51"/>
      <c r="P159" s="27"/>
      <c r="Q159" s="93"/>
      <c r="R159" s="156"/>
      <c r="T159" s="159">
        <f t="shared" si="52"/>
        <v>0</v>
      </c>
      <c r="U159" s="153"/>
      <c r="V159" s="153"/>
      <c r="AE159" s="27"/>
      <c r="AF159" s="27"/>
      <c r="AH159" s="29"/>
      <c r="AI159" s="29"/>
      <c r="AM159" s="58"/>
    </row>
    <row r="160" spans="1:39" x14ac:dyDescent="0.2">
      <c r="C160" s="118"/>
      <c r="D160" s="119"/>
      <c r="E160" s="77"/>
      <c r="F160" s="77"/>
      <c r="G160" s="77"/>
      <c r="H160" s="220"/>
      <c r="I160" s="25"/>
      <c r="J160" s="25"/>
      <c r="K160" s="27"/>
      <c r="L160" s="27"/>
      <c r="M160" s="27"/>
      <c r="N160" s="27"/>
      <c r="O160" s="51"/>
      <c r="P160" s="27"/>
      <c r="Q160" s="93"/>
      <c r="R160" s="156"/>
      <c r="T160" s="159">
        <f t="shared" si="52"/>
        <v>0</v>
      </c>
      <c r="U160" s="153"/>
      <c r="V160" s="153"/>
      <c r="AE160" s="27"/>
      <c r="AF160" s="27"/>
      <c r="AH160" s="29"/>
      <c r="AI160" s="29"/>
      <c r="AM160" s="58"/>
    </row>
    <row r="161" spans="1:39" x14ac:dyDescent="0.2">
      <c r="A161" s="149">
        <v>201</v>
      </c>
      <c r="B161" s="149">
        <v>205</v>
      </c>
      <c r="C161" s="77" t="s">
        <v>92</v>
      </c>
      <c r="D161" s="148">
        <v>21.1</v>
      </c>
      <c r="E161" s="150">
        <v>703</v>
      </c>
      <c r="F161" s="150">
        <v>277</v>
      </c>
      <c r="G161" s="150">
        <v>1978</v>
      </c>
      <c r="H161" s="164">
        <v>0.44</v>
      </c>
      <c r="I161" s="25">
        <f t="shared" ref="I161:I168" si="71">0.1515*(G161/1000)/(E161/1000)^2/($D$4/10)^4</f>
        <v>0.21230237902881099</v>
      </c>
      <c r="J161" s="25">
        <f t="shared" ref="J161:J168" si="72">0.5*(F161/1000)/(E161/1000)^3/($D$4/10)^5</f>
        <v>0.10736606510744645</v>
      </c>
      <c r="K161" s="27">
        <f t="shared" ref="K161:K168" si="73">I161/J161</f>
        <v>1.9773694678700358</v>
      </c>
      <c r="L161" s="27">
        <f t="shared" ref="L161:L168" si="74">0.798*I161^1.5/J161</f>
        <v>0.7270564737760129</v>
      </c>
      <c r="M161" s="27">
        <f t="shared" ref="M161:M168" si="75">G161/F161</f>
        <v>7.140794223826715</v>
      </c>
      <c r="N161" s="27"/>
      <c r="O161" s="51">
        <f t="shared" ref="O161:O168" si="76">G161/(PI()*$D$4^2/4)</f>
        <v>14.902176446663621</v>
      </c>
      <c r="P161" s="27">
        <f t="shared" ref="P161:P168" si="77">M161</f>
        <v>7.140794223826715</v>
      </c>
      <c r="Q161" s="93">
        <f t="shared" ref="Q161:Q168" si="78">L161</f>
        <v>0.7270564737760129</v>
      </c>
      <c r="R161" s="156">
        <f t="shared" ref="R161:R168" si="79">E161*(PI()/30)*($D$4/2)</f>
        <v>478.51692101928523</v>
      </c>
      <c r="S161" s="156">
        <f t="shared" ref="S161:S168" si="80">R161/H161</f>
        <v>1087.5384568620118</v>
      </c>
      <c r="T161" s="159">
        <f t="shared" si="52"/>
        <v>87970.980169598974</v>
      </c>
      <c r="U161" s="153"/>
      <c r="V161" s="153"/>
      <c r="X161" s="1">
        <v>201</v>
      </c>
      <c r="Y161" s="1">
        <v>21.1</v>
      </c>
      <c r="Z161" s="139">
        <v>0.52500000000000002</v>
      </c>
      <c r="AA161" s="136">
        <v>452</v>
      </c>
      <c r="AB161" s="136">
        <v>2770</v>
      </c>
      <c r="AC161" s="136">
        <v>571</v>
      </c>
      <c r="AD161" s="136">
        <v>839</v>
      </c>
      <c r="AE161" s="27">
        <f t="shared" si="53"/>
        <v>0.20873490136163431</v>
      </c>
      <c r="AF161" s="27">
        <f t="shared" si="54"/>
        <v>0.1030637155427631</v>
      </c>
      <c r="AG161" s="29">
        <f t="shared" si="55"/>
        <v>2.025299595132743</v>
      </c>
      <c r="AH161" s="29">
        <f t="shared" si="56"/>
        <v>0.73839662459917166</v>
      </c>
      <c r="AI161" s="29">
        <f t="shared" si="57"/>
        <v>6.1283185840707963</v>
      </c>
      <c r="AJ161"/>
      <c r="AK161" s="51">
        <f t="shared" si="58"/>
        <v>20.869074194771603</v>
      </c>
      <c r="AL161" s="29">
        <f t="shared" si="59"/>
        <v>6.1283185840707963</v>
      </c>
      <c r="AM161" s="58">
        <f t="shared" si="60"/>
        <v>0.73839662459917166</v>
      </c>
    </row>
    <row r="162" spans="1:39" x14ac:dyDescent="0.2">
      <c r="A162" s="149">
        <v>201</v>
      </c>
      <c r="B162" s="149">
        <v>205</v>
      </c>
      <c r="C162" s="77" t="s">
        <v>92</v>
      </c>
      <c r="D162" s="148">
        <v>21.1</v>
      </c>
      <c r="E162" s="150">
        <v>802</v>
      </c>
      <c r="F162" s="150">
        <v>415</v>
      </c>
      <c r="G162" s="150">
        <v>2582</v>
      </c>
      <c r="H162" s="164">
        <v>0.502</v>
      </c>
      <c r="I162" s="25">
        <f t="shared" si="71"/>
        <v>0.2129348396423498</v>
      </c>
      <c r="J162" s="25">
        <f t="shared" si="72"/>
        <v>0.10833735658504683</v>
      </c>
      <c r="K162" s="27">
        <f t="shared" si="73"/>
        <v>1.9654793725301209</v>
      </c>
      <c r="L162" s="27">
        <f t="shared" si="74"/>
        <v>0.72376027804246112</v>
      </c>
      <c r="M162" s="27">
        <f t="shared" si="75"/>
        <v>6.2216867469879515</v>
      </c>
      <c r="N162" s="27"/>
      <c r="O162" s="51">
        <f t="shared" si="76"/>
        <v>19.452689375776274</v>
      </c>
      <c r="P162" s="27">
        <f t="shared" si="77"/>
        <v>6.2216867469879515</v>
      </c>
      <c r="Q162" s="93">
        <f t="shared" si="78"/>
        <v>0.72376027804246112</v>
      </c>
      <c r="R162" s="156">
        <f t="shared" si="79"/>
        <v>545.9040834387863</v>
      </c>
      <c r="S162" s="156">
        <f t="shared" si="80"/>
        <v>1087.458333543399</v>
      </c>
      <c r="T162" s="159">
        <f t="shared" si="52"/>
        <v>131200.15765234438</v>
      </c>
      <c r="U162" s="153"/>
      <c r="V162" s="153"/>
      <c r="X162" s="1">
        <v>201</v>
      </c>
      <c r="Y162" s="1">
        <v>21.1</v>
      </c>
      <c r="Z162" s="139">
        <v>0.55000000000000004</v>
      </c>
      <c r="AA162" s="136">
        <v>528</v>
      </c>
      <c r="AB162" s="136">
        <v>3054</v>
      </c>
      <c r="AC162" s="136">
        <v>598</v>
      </c>
      <c r="AD162" s="136">
        <v>879</v>
      </c>
      <c r="AE162" s="27">
        <f t="shared" si="53"/>
        <v>0.20966720518308515</v>
      </c>
      <c r="AF162" s="27">
        <f t="shared" si="54"/>
        <v>0.10469369796406594</v>
      </c>
      <c r="AG162" s="29">
        <f t="shared" si="55"/>
        <v>2.0026726465909084</v>
      </c>
      <c r="AH162" s="29">
        <f t="shared" si="56"/>
        <v>0.73177591347647808</v>
      </c>
      <c r="AI162" s="29">
        <f t="shared" si="57"/>
        <v>5.7840909090909092</v>
      </c>
      <c r="AJ162"/>
      <c r="AK162" s="51">
        <f t="shared" si="58"/>
        <v>23.008719346870929</v>
      </c>
      <c r="AL162" s="29">
        <f t="shared" si="59"/>
        <v>5.7840909090909092</v>
      </c>
      <c r="AM162" s="58">
        <f t="shared" si="60"/>
        <v>0.73177591347647808</v>
      </c>
    </row>
    <row r="163" spans="1:39" x14ac:dyDescent="0.2">
      <c r="A163" s="149">
        <v>201</v>
      </c>
      <c r="B163" s="149">
        <v>205</v>
      </c>
      <c r="C163" s="77" t="s">
        <v>92</v>
      </c>
      <c r="D163" s="148">
        <v>21.1</v>
      </c>
      <c r="E163" s="150">
        <v>906</v>
      </c>
      <c r="F163" s="150">
        <v>603</v>
      </c>
      <c r="G163" s="150">
        <v>3264</v>
      </c>
      <c r="H163" s="164">
        <v>0.56699999999999995</v>
      </c>
      <c r="I163" s="25">
        <f t="shared" si="71"/>
        <v>0.21092738979546394</v>
      </c>
      <c r="J163" s="25">
        <f t="shared" si="72"/>
        <v>0.10919077837693224</v>
      </c>
      <c r="K163" s="27">
        <f t="shared" si="73"/>
        <v>1.9317326328358209</v>
      </c>
      <c r="L163" s="27">
        <f t="shared" si="74"/>
        <v>0.70797251364226754</v>
      </c>
      <c r="M163" s="27">
        <f t="shared" si="75"/>
        <v>5.4129353233830848</v>
      </c>
      <c r="N163" s="27"/>
      <c r="O163" s="51">
        <f t="shared" si="76"/>
        <v>24.590851325535922</v>
      </c>
      <c r="P163" s="27">
        <f t="shared" si="77"/>
        <v>5.4129353233830848</v>
      </c>
      <c r="Q163" s="93">
        <f t="shared" si="78"/>
        <v>0.70797251364226754</v>
      </c>
      <c r="R163" s="156">
        <f t="shared" si="79"/>
        <v>616.69463789967631</v>
      </c>
      <c r="S163" s="156">
        <f t="shared" si="80"/>
        <v>1087.6448640205933</v>
      </c>
      <c r="T163" s="159">
        <f t="shared" si="52"/>
        <v>186476.97912611082</v>
      </c>
      <c r="U163" s="153"/>
      <c r="V163" s="153"/>
      <c r="X163" s="1">
        <v>201</v>
      </c>
      <c r="Y163" s="1">
        <v>21.1</v>
      </c>
      <c r="Z163" s="139">
        <v>0.57499999999999996</v>
      </c>
      <c r="AA163" s="136">
        <v>617</v>
      </c>
      <c r="AB163" s="136">
        <v>3365</v>
      </c>
      <c r="AC163" s="136">
        <v>625</v>
      </c>
      <c r="AD163" s="136">
        <v>919</v>
      </c>
      <c r="AE163" s="27">
        <f t="shared" si="53"/>
        <v>0.21134562856978334</v>
      </c>
      <c r="AF163" s="27">
        <f t="shared" si="54"/>
        <v>0.10705128202259526</v>
      </c>
      <c r="AG163" s="29">
        <f t="shared" si="55"/>
        <v>1.9742465907617504</v>
      </c>
      <c r="AH163" s="29">
        <f t="shared" si="56"/>
        <v>0.72427071063444171</v>
      </c>
      <c r="AI163" s="29">
        <f t="shared" si="57"/>
        <v>5.4538087520259317</v>
      </c>
      <c r="AJ163"/>
      <c r="AK163" s="51">
        <f t="shared" si="58"/>
        <v>25.351781467655755</v>
      </c>
      <c r="AL163" s="29">
        <f t="shared" si="59"/>
        <v>5.4538087520259317</v>
      </c>
      <c r="AM163" s="58">
        <f t="shared" si="60"/>
        <v>0.72427071063444171</v>
      </c>
    </row>
    <row r="164" spans="1:39" x14ac:dyDescent="0.2">
      <c r="A164" s="149">
        <v>201</v>
      </c>
      <c r="B164" s="149">
        <v>205</v>
      </c>
      <c r="C164" s="77" t="s">
        <v>92</v>
      </c>
      <c r="D164" s="148">
        <v>21.1</v>
      </c>
      <c r="E164" s="150">
        <v>1003</v>
      </c>
      <c r="F164" s="150">
        <v>838</v>
      </c>
      <c r="G164" s="150">
        <v>4090</v>
      </c>
      <c r="H164" s="164">
        <v>0.628</v>
      </c>
      <c r="I164" s="25">
        <f t="shared" si="71"/>
        <v>0.21565556299655891</v>
      </c>
      <c r="J164" s="25">
        <f t="shared" si="72"/>
        <v>0.11183930571730558</v>
      </c>
      <c r="K164" s="27">
        <f t="shared" si="73"/>
        <v>1.9282627124105012</v>
      </c>
      <c r="L164" s="27">
        <f t="shared" si="74"/>
        <v>0.71457764800887957</v>
      </c>
      <c r="M164" s="27">
        <f t="shared" si="75"/>
        <v>4.8806682577565637</v>
      </c>
      <c r="N164" s="27"/>
      <c r="O164" s="51">
        <f t="shared" si="76"/>
        <v>30.813903774951569</v>
      </c>
      <c r="P164" s="27">
        <f t="shared" si="77"/>
        <v>4.8806682577565637</v>
      </c>
      <c r="Q164" s="93">
        <f t="shared" si="78"/>
        <v>0.71457764800887957</v>
      </c>
      <c r="R164" s="156">
        <f t="shared" si="79"/>
        <v>682.72044350262183</v>
      </c>
      <c r="S164" s="156">
        <f t="shared" si="80"/>
        <v>1087.1344641761493</v>
      </c>
      <c r="T164" s="159">
        <f t="shared" si="52"/>
        <v>261568.21098902673</v>
      </c>
      <c r="U164" s="153"/>
      <c r="V164" s="153"/>
      <c r="X164" s="1">
        <v>201</v>
      </c>
      <c r="Y164" s="1">
        <v>21.1</v>
      </c>
      <c r="Z164" s="139">
        <v>0.6</v>
      </c>
      <c r="AA164" s="136">
        <v>720</v>
      </c>
      <c r="AB164" s="136">
        <v>3702</v>
      </c>
      <c r="AC164" s="136">
        <v>652</v>
      </c>
      <c r="AD164" s="136">
        <v>959</v>
      </c>
      <c r="AE164" s="27">
        <f t="shared" si="53"/>
        <v>0.21351993259855667</v>
      </c>
      <c r="AF164" s="27">
        <f t="shared" si="54"/>
        <v>0.10993346524807059</v>
      </c>
      <c r="AG164" s="29">
        <f t="shared" si="55"/>
        <v>1.9422650975</v>
      </c>
      <c r="AH164" s="29">
        <f t="shared" si="56"/>
        <v>0.71619388591826771</v>
      </c>
      <c r="AI164" s="29">
        <f t="shared" si="57"/>
        <v>5.1416666666666666</v>
      </c>
      <c r="AJ164"/>
      <c r="AK164" s="51">
        <f t="shared" si="58"/>
        <v>27.890726595322914</v>
      </c>
      <c r="AL164" s="29">
        <f t="shared" si="59"/>
        <v>5.1416666666666666</v>
      </c>
      <c r="AM164" s="58">
        <f t="shared" si="60"/>
        <v>0.71619388591826771</v>
      </c>
    </row>
    <row r="165" spans="1:39" x14ac:dyDescent="0.2">
      <c r="A165" s="149">
        <v>201</v>
      </c>
      <c r="B165" s="149">
        <v>205</v>
      </c>
      <c r="C165" s="77" t="s">
        <v>92</v>
      </c>
      <c r="D165" s="148">
        <v>21.1</v>
      </c>
      <c r="E165" s="150">
        <v>1105</v>
      </c>
      <c r="F165" s="150">
        <v>1181</v>
      </c>
      <c r="G165" s="150">
        <v>5146</v>
      </c>
      <c r="H165" s="164">
        <v>0.69199999999999995</v>
      </c>
      <c r="I165" s="25">
        <f t="shared" si="71"/>
        <v>0.22355503179147268</v>
      </c>
      <c r="J165" s="25">
        <f t="shared" si="72"/>
        <v>0.11787353452076881</v>
      </c>
      <c r="K165" s="27">
        <f t="shared" si="73"/>
        <v>1.8965667967823876</v>
      </c>
      <c r="L165" s="27">
        <f t="shared" si="74"/>
        <v>0.71558834614295841</v>
      </c>
      <c r="M165" s="27">
        <f t="shared" si="75"/>
        <v>4.3573243014394585</v>
      </c>
      <c r="N165" s="27"/>
      <c r="O165" s="51">
        <f t="shared" si="76"/>
        <v>38.769767439095546</v>
      </c>
      <c r="P165" s="27">
        <f t="shared" si="77"/>
        <v>4.3573243014394585</v>
      </c>
      <c r="Q165" s="93">
        <f t="shared" si="78"/>
        <v>0.71558834614295841</v>
      </c>
      <c r="R165" s="156">
        <f t="shared" si="79"/>
        <v>752.14964114695636</v>
      </c>
      <c r="S165" s="156">
        <f t="shared" si="80"/>
        <v>1086.9214467441566</v>
      </c>
      <c r="T165" s="159">
        <f t="shared" si="52"/>
        <v>369151.53004694404</v>
      </c>
      <c r="U165" s="153"/>
      <c r="V165" s="153"/>
      <c r="X165" s="1">
        <v>201</v>
      </c>
      <c r="Y165" s="1">
        <v>21.1</v>
      </c>
      <c r="Z165" s="139">
        <v>0.625</v>
      </c>
      <c r="AA165" s="136">
        <v>836</v>
      </c>
      <c r="AB165" s="136">
        <v>4066</v>
      </c>
      <c r="AC165" s="136">
        <v>680</v>
      </c>
      <c r="AD165" s="136">
        <v>998</v>
      </c>
      <c r="AE165" s="27">
        <f t="shared" si="53"/>
        <v>0.21654368115590011</v>
      </c>
      <c r="AF165" s="27">
        <f t="shared" si="54"/>
        <v>0.113257741336519</v>
      </c>
      <c r="AG165" s="29">
        <f t="shared" si="55"/>
        <v>1.911954790909091</v>
      </c>
      <c r="AH165" s="29">
        <f t="shared" si="56"/>
        <v>0.70999169387538108</v>
      </c>
      <c r="AI165" s="29">
        <f t="shared" si="57"/>
        <v>4.8636363636363633</v>
      </c>
      <c r="AJ165"/>
      <c r="AK165" s="51">
        <f t="shared" si="58"/>
        <v>30.633088691675571</v>
      </c>
      <c r="AL165" s="29">
        <f t="shared" si="59"/>
        <v>4.8636363636363633</v>
      </c>
      <c r="AM165" s="58">
        <f t="shared" si="60"/>
        <v>0.70999169387538108</v>
      </c>
    </row>
    <row r="166" spans="1:39" x14ac:dyDescent="0.2">
      <c r="A166" s="149">
        <v>201</v>
      </c>
      <c r="B166" s="149">
        <v>205</v>
      </c>
      <c r="C166" s="77" t="s">
        <v>92</v>
      </c>
      <c r="D166" s="148">
        <v>21.1</v>
      </c>
      <c r="E166" s="150">
        <v>1199</v>
      </c>
      <c r="F166" s="150">
        <v>1635</v>
      </c>
      <c r="G166" s="150">
        <v>6317</v>
      </c>
      <c r="H166" s="164">
        <v>0.751</v>
      </c>
      <c r="I166" s="25">
        <f t="shared" si="71"/>
        <v>0.23308360918559581</v>
      </c>
      <c r="J166" s="25">
        <f t="shared" si="72"/>
        <v>0.12773604065331959</v>
      </c>
      <c r="K166" s="27">
        <f t="shared" si="73"/>
        <v>1.8247286200000006</v>
      </c>
      <c r="L166" s="27">
        <f t="shared" si="74"/>
        <v>0.70300277981383008</v>
      </c>
      <c r="M166" s="27">
        <f t="shared" si="75"/>
        <v>3.8636085626911316</v>
      </c>
      <c r="N166" s="27"/>
      <c r="O166" s="51">
        <f t="shared" si="76"/>
        <v>47.592036710603686</v>
      </c>
      <c r="P166" s="27">
        <f t="shared" si="77"/>
        <v>3.8636085626911316</v>
      </c>
      <c r="Q166" s="93">
        <f t="shared" si="78"/>
        <v>0.70300277981383008</v>
      </c>
      <c r="R166" s="156">
        <f t="shared" si="79"/>
        <v>816.13341152506837</v>
      </c>
      <c r="S166" s="156">
        <f t="shared" si="80"/>
        <v>1086.7289101532201</v>
      </c>
      <c r="T166" s="159">
        <f t="shared" si="52"/>
        <v>502072.36232738348</v>
      </c>
      <c r="U166" s="153"/>
      <c r="V166" s="153"/>
      <c r="X166" s="1">
        <v>201</v>
      </c>
      <c r="Y166" s="1">
        <v>21.1</v>
      </c>
      <c r="Z166" s="139">
        <v>0.65</v>
      </c>
      <c r="AA166" s="136">
        <v>946</v>
      </c>
      <c r="AB166" s="136">
        <v>4455</v>
      </c>
      <c r="AC166" s="136">
        <v>707</v>
      </c>
      <c r="AD166" s="136">
        <v>1038</v>
      </c>
      <c r="AE166" s="27">
        <f t="shared" si="53"/>
        <v>0.21932706396770968</v>
      </c>
      <c r="AF166" s="27">
        <f t="shared" si="54"/>
        <v>0.11390749959035081</v>
      </c>
      <c r="AG166" s="29">
        <f t="shared" si="55"/>
        <v>1.9254839651162798</v>
      </c>
      <c r="AH166" s="29">
        <f t="shared" si="56"/>
        <v>0.71959628092340588</v>
      </c>
      <c r="AI166" s="29">
        <f t="shared" si="57"/>
        <v>4.7093023255813957</v>
      </c>
      <c r="AJ166"/>
      <c r="AK166" s="51">
        <f t="shared" si="58"/>
        <v>33.563799833107396</v>
      </c>
      <c r="AL166" s="29">
        <f t="shared" si="59"/>
        <v>4.7093023255813957</v>
      </c>
      <c r="AM166" s="58">
        <f t="shared" si="60"/>
        <v>0.71959628092340588</v>
      </c>
    </row>
    <row r="167" spans="1:39" x14ac:dyDescent="0.2">
      <c r="A167" s="149">
        <v>201</v>
      </c>
      <c r="B167" s="149">
        <v>205</v>
      </c>
      <c r="C167" s="77" t="s">
        <v>92</v>
      </c>
      <c r="D167" s="148">
        <v>21.1</v>
      </c>
      <c r="E167" s="150">
        <v>1300</v>
      </c>
      <c r="F167" s="150">
        <v>2227</v>
      </c>
      <c r="G167" s="150">
        <v>7565</v>
      </c>
      <c r="H167" s="164">
        <v>0.81399999999999995</v>
      </c>
      <c r="I167" s="25">
        <f t="shared" si="71"/>
        <v>0.23744413752439752</v>
      </c>
      <c r="J167" s="25">
        <f t="shared" si="72"/>
        <v>0.13650337928121251</v>
      </c>
      <c r="K167" s="27">
        <f t="shared" si="73"/>
        <v>1.7394744274809164</v>
      </c>
      <c r="L167" s="27">
        <f t="shared" si="74"/>
        <v>0.67639698871043996</v>
      </c>
      <c r="M167" s="27">
        <f t="shared" si="75"/>
        <v>3.3969465648854964</v>
      </c>
      <c r="N167" s="27"/>
      <c r="O167" s="51">
        <f t="shared" si="76"/>
        <v>56.994421040955658</v>
      </c>
      <c r="P167" s="27">
        <f t="shared" si="77"/>
        <v>3.3969465648854964</v>
      </c>
      <c r="Q167" s="93">
        <f t="shared" si="78"/>
        <v>0.67639698871043996</v>
      </c>
      <c r="R167" s="156">
        <f t="shared" si="79"/>
        <v>884.88193076112509</v>
      </c>
      <c r="S167" s="156">
        <f t="shared" si="80"/>
        <v>1087.0785390185813</v>
      </c>
      <c r="T167" s="159">
        <f t="shared" si="52"/>
        <v>657981.06897159282</v>
      </c>
      <c r="U167" s="153"/>
      <c r="V167" s="153"/>
      <c r="X167" s="1">
        <v>201</v>
      </c>
      <c r="Y167" s="1">
        <v>21.1</v>
      </c>
      <c r="Z167" s="139">
        <v>0.67500000000000004</v>
      </c>
      <c r="AA167" s="136">
        <v>1093</v>
      </c>
      <c r="AB167" s="136">
        <v>4863</v>
      </c>
      <c r="AC167" s="136">
        <v>734</v>
      </c>
      <c r="AD167" s="136">
        <v>1078</v>
      </c>
      <c r="AE167" s="27">
        <f t="shared" si="53"/>
        <v>0.22197597460759605</v>
      </c>
      <c r="AF167" s="27">
        <f t="shared" si="54"/>
        <v>0.11749438765659466</v>
      </c>
      <c r="AG167" s="29">
        <f t="shared" si="55"/>
        <v>1.88924746989936</v>
      </c>
      <c r="AH167" s="29">
        <f t="shared" si="56"/>
        <v>0.71030476217081751</v>
      </c>
      <c r="AI167" s="29">
        <f t="shared" si="57"/>
        <v>4.4492223238792317</v>
      </c>
      <c r="AJ167"/>
      <c r="AK167" s="51">
        <f t="shared" si="58"/>
        <v>36.637656248799388</v>
      </c>
      <c r="AL167" s="29">
        <f t="shared" si="59"/>
        <v>4.4492223238792317</v>
      </c>
      <c r="AM167" s="58">
        <f t="shared" si="60"/>
        <v>0.71030476217081751</v>
      </c>
    </row>
    <row r="168" spans="1:39" x14ac:dyDescent="0.2">
      <c r="A168" s="149">
        <v>201</v>
      </c>
      <c r="B168" s="149">
        <v>205</v>
      </c>
      <c r="C168" s="77" t="s">
        <v>92</v>
      </c>
      <c r="D168" s="148">
        <v>21.1</v>
      </c>
      <c r="E168" s="150">
        <v>1398</v>
      </c>
      <c r="F168" s="150">
        <v>2965</v>
      </c>
      <c r="G168" s="150">
        <v>8717</v>
      </c>
      <c r="H168" s="164">
        <v>0.875</v>
      </c>
      <c r="I168" s="25">
        <f t="shared" si="71"/>
        <v>0.23658757171456149</v>
      </c>
      <c r="J168" s="25">
        <f t="shared" si="72"/>
        <v>0.1461357343432878</v>
      </c>
      <c r="K168" s="27">
        <f t="shared" si="73"/>
        <v>1.6189576955817875</v>
      </c>
      <c r="L168" s="27">
        <f t="shared" si="74"/>
        <v>0.62839736493969867</v>
      </c>
      <c r="M168" s="27">
        <f t="shared" si="75"/>
        <v>2.9399662731871836</v>
      </c>
      <c r="N168" s="27"/>
      <c r="O168" s="51">
        <f t="shared" si="76"/>
        <v>65.673545038203628</v>
      </c>
      <c r="P168" s="27">
        <f t="shared" si="77"/>
        <v>2.9399662731871836</v>
      </c>
      <c r="Q168" s="93">
        <f t="shared" si="78"/>
        <v>0.62839736493969867</v>
      </c>
      <c r="R168" s="156">
        <f t="shared" si="79"/>
        <v>951.58841477234841</v>
      </c>
      <c r="S168" s="156">
        <f t="shared" si="80"/>
        <v>1087.529616882684</v>
      </c>
      <c r="T168" s="159">
        <f t="shared" si="52"/>
        <v>813861.62080110505</v>
      </c>
      <c r="U168" s="153"/>
      <c r="V168" s="153"/>
      <c r="X168" s="1">
        <v>201</v>
      </c>
      <c r="Y168" s="1">
        <v>21.1</v>
      </c>
      <c r="Z168" s="139">
        <v>0.7</v>
      </c>
      <c r="AA168" s="136">
        <v>1240</v>
      </c>
      <c r="AB168" s="136">
        <v>5352</v>
      </c>
      <c r="AC168" s="136">
        <v>761</v>
      </c>
      <c r="AD168" s="136">
        <v>1118</v>
      </c>
      <c r="AE168" s="27">
        <f t="shared" si="53"/>
        <v>0.22712854629457546</v>
      </c>
      <c r="AF168" s="27">
        <f t="shared" si="54"/>
        <v>0.11949494049281174</v>
      </c>
      <c r="AG168" s="29">
        <f t="shared" si="55"/>
        <v>1.9007377664516134</v>
      </c>
      <c r="AH168" s="29">
        <f t="shared" si="56"/>
        <v>0.72287125597749136</v>
      </c>
      <c r="AI168" s="29">
        <f t="shared" si="57"/>
        <v>4.3161290322580648</v>
      </c>
      <c r="AJ168"/>
      <c r="AK168" s="51">
        <f t="shared" si="58"/>
        <v>40.321763570547873</v>
      </c>
      <c r="AL168" s="29">
        <f t="shared" si="59"/>
        <v>4.3161290322580648</v>
      </c>
      <c r="AM168" s="58">
        <f t="shared" si="60"/>
        <v>0.72287125597749136</v>
      </c>
    </row>
    <row r="169" spans="1:39" x14ac:dyDescent="0.2">
      <c r="A169" s="1"/>
      <c r="C169" s="118"/>
      <c r="D169" s="119"/>
      <c r="E169" s="150"/>
      <c r="F169" s="150"/>
      <c r="G169" s="150"/>
      <c r="H169" s="163"/>
      <c r="I169" s="25"/>
      <c r="J169" s="25"/>
      <c r="K169" s="27"/>
      <c r="L169" s="27"/>
      <c r="M169" s="27"/>
      <c r="N169" s="27"/>
      <c r="O169" s="51"/>
      <c r="P169" s="27"/>
      <c r="Q169" s="93"/>
      <c r="R169" s="156"/>
      <c r="T169" s="159">
        <f t="shared" si="52"/>
        <v>0</v>
      </c>
      <c r="U169" s="153"/>
      <c r="V169" s="153"/>
      <c r="X169" s="1">
        <v>201</v>
      </c>
      <c r="Y169" s="1">
        <v>21.1</v>
      </c>
      <c r="Z169" s="139">
        <v>0.72499999999999998</v>
      </c>
      <c r="AA169" s="136">
        <v>1423</v>
      </c>
      <c r="AB169" s="136">
        <v>5798</v>
      </c>
      <c r="AC169" s="136">
        <v>788</v>
      </c>
      <c r="AD169" s="136">
        <v>1158</v>
      </c>
      <c r="AE169" s="27">
        <f t="shared" si="53"/>
        <v>0.22935082984350022</v>
      </c>
      <c r="AF169" s="27">
        <f t="shared" si="54"/>
        <v>0.12340491712752816</v>
      </c>
      <c r="AG169" s="29">
        <f t="shared" si="55"/>
        <v>1.8585226195361912</v>
      </c>
      <c r="AH169" s="29">
        <f t="shared" si="56"/>
        <v>0.71026579499949416</v>
      </c>
      <c r="AI169" s="29">
        <f t="shared" si="57"/>
        <v>4.0744905130007023</v>
      </c>
      <c r="AJ169"/>
      <c r="AK169" s="51">
        <f t="shared" si="58"/>
        <v>43.681910534760199</v>
      </c>
      <c r="AL169" s="29">
        <f t="shared" si="59"/>
        <v>4.0744905130007023</v>
      </c>
      <c r="AM169" s="58">
        <f t="shared" si="60"/>
        <v>0.71026579499949416</v>
      </c>
    </row>
    <row r="170" spans="1:39" x14ac:dyDescent="0.2">
      <c r="A170" s="1"/>
      <c r="C170" s="118"/>
      <c r="D170" s="119"/>
      <c r="E170" s="150"/>
      <c r="F170" s="150"/>
      <c r="G170" s="150"/>
      <c r="H170" s="163"/>
      <c r="I170" s="25"/>
      <c r="J170" s="25"/>
      <c r="K170" s="27"/>
      <c r="L170" s="27"/>
      <c r="M170" s="27"/>
      <c r="N170" s="27"/>
      <c r="O170" s="51"/>
      <c r="P170" s="27"/>
      <c r="Q170" s="93"/>
      <c r="R170" s="156"/>
      <c r="T170" s="159">
        <f t="shared" si="52"/>
        <v>0</v>
      </c>
      <c r="U170" s="153"/>
      <c r="V170" s="153"/>
      <c r="X170" s="1">
        <v>201</v>
      </c>
      <c r="Y170" s="1">
        <v>21.1</v>
      </c>
      <c r="Z170" s="139">
        <v>0.75</v>
      </c>
      <c r="AA170" s="136">
        <v>1627</v>
      </c>
      <c r="AB170" s="136">
        <v>6258</v>
      </c>
      <c r="AC170" s="136">
        <v>816</v>
      </c>
      <c r="AD170" s="136">
        <v>1198</v>
      </c>
      <c r="AE170" s="27">
        <f t="shared" si="53"/>
        <v>0.23129228481700409</v>
      </c>
      <c r="AF170" s="27">
        <f t="shared" si="54"/>
        <v>0.12742960637159045</v>
      </c>
      <c r="AG170" s="29">
        <f t="shared" si="55"/>
        <v>1.8150592425322685</v>
      </c>
      <c r="AH170" s="29">
        <f t="shared" si="56"/>
        <v>0.69658524212416739</v>
      </c>
      <c r="AI170" s="29">
        <f t="shared" si="57"/>
        <v>3.8463429625076828</v>
      </c>
      <c r="AJ170"/>
      <c r="AK170" s="51">
        <f t="shared" si="58"/>
        <v>47.14753296421685</v>
      </c>
      <c r="AL170" s="29">
        <f t="shared" si="59"/>
        <v>3.8463429625076828</v>
      </c>
      <c r="AM170" s="58">
        <f t="shared" si="60"/>
        <v>0.69658524212416739</v>
      </c>
    </row>
    <row r="171" spans="1:39" x14ac:dyDescent="0.2">
      <c r="A171" s="1"/>
      <c r="C171" s="118"/>
      <c r="D171" s="119"/>
      <c r="E171" s="150"/>
      <c r="F171" s="150"/>
      <c r="G171" s="150"/>
      <c r="H171" s="163"/>
      <c r="I171" s="25"/>
      <c r="J171" s="25"/>
      <c r="K171" s="27"/>
      <c r="L171" s="27"/>
      <c r="M171" s="27"/>
      <c r="N171" s="27"/>
      <c r="O171" s="51"/>
      <c r="P171" s="27"/>
      <c r="Q171" s="93"/>
      <c r="R171" s="156"/>
      <c r="T171" s="159">
        <f t="shared" si="52"/>
        <v>0</v>
      </c>
      <c r="U171" s="153"/>
      <c r="V171" s="153"/>
      <c r="X171" s="1">
        <v>201</v>
      </c>
      <c r="Y171" s="1">
        <v>21.1</v>
      </c>
      <c r="Z171" s="139">
        <v>0.77500000000000002</v>
      </c>
      <c r="AA171" s="136">
        <v>1852</v>
      </c>
      <c r="AB171" s="136">
        <v>6731</v>
      </c>
      <c r="AC171" s="136">
        <v>843</v>
      </c>
      <c r="AD171" s="136">
        <v>1238</v>
      </c>
      <c r="AE171" s="27">
        <f t="shared" si="53"/>
        <v>0.23295794403804237</v>
      </c>
      <c r="AF171" s="27">
        <f t="shared" si="54"/>
        <v>0.13144143477959683</v>
      </c>
      <c r="AG171" s="29">
        <f t="shared" si="55"/>
        <v>1.7723326318574513</v>
      </c>
      <c r="AH171" s="29">
        <f t="shared" si="56"/>
        <v>0.68263238422648675</v>
      </c>
      <c r="AI171" s="29">
        <f t="shared" si="57"/>
        <v>3.634449244060475</v>
      </c>
      <c r="AJ171"/>
      <c r="AK171" s="51">
        <f t="shared" si="58"/>
        <v>50.711096897114672</v>
      </c>
      <c r="AL171" s="29">
        <f t="shared" si="59"/>
        <v>3.634449244060475</v>
      </c>
      <c r="AM171" s="58">
        <f t="shared" si="60"/>
        <v>0.68263238422648675</v>
      </c>
    </row>
    <row r="172" spans="1:39" x14ac:dyDescent="0.2">
      <c r="A172" s="1"/>
      <c r="C172" s="118"/>
      <c r="D172" s="119"/>
      <c r="E172" s="150"/>
      <c r="F172" s="150"/>
      <c r="G172" s="150"/>
      <c r="H172" s="163"/>
      <c r="I172" s="25"/>
      <c r="J172" s="25"/>
      <c r="K172" s="27"/>
      <c r="L172" s="27"/>
      <c r="M172" s="27"/>
      <c r="N172" s="27"/>
      <c r="O172" s="51"/>
      <c r="P172" s="27"/>
      <c r="Q172" s="93"/>
      <c r="R172" s="156"/>
      <c r="T172" s="159">
        <f t="shared" si="52"/>
        <v>0</v>
      </c>
      <c r="U172" s="153"/>
      <c r="V172" s="153"/>
      <c r="X172" s="1">
        <v>201</v>
      </c>
      <c r="Y172" s="1">
        <v>21.1</v>
      </c>
      <c r="Z172" s="139">
        <v>0.8</v>
      </c>
      <c r="AA172" s="136">
        <v>2097</v>
      </c>
      <c r="AB172" s="136">
        <v>7219</v>
      </c>
      <c r="AC172" s="136">
        <v>870</v>
      </c>
      <c r="AD172" s="136">
        <v>1278</v>
      </c>
      <c r="AE172" s="27">
        <f t="shared" si="53"/>
        <v>0.23445233250546563</v>
      </c>
      <c r="AF172" s="27">
        <f t="shared" si="54"/>
        <v>0.13528794868406815</v>
      </c>
      <c r="AG172" s="29">
        <f t="shared" si="55"/>
        <v>1.7329875630901286</v>
      </c>
      <c r="AH172" s="29">
        <f t="shared" si="56"/>
        <v>0.66961568230515256</v>
      </c>
      <c r="AI172" s="29">
        <f t="shared" si="57"/>
        <v>3.4425369575584166</v>
      </c>
      <c r="AJ172"/>
      <c r="AK172" s="51">
        <f t="shared" si="58"/>
        <v>54.387670257059995</v>
      </c>
      <c r="AL172" s="29">
        <f t="shared" si="59"/>
        <v>3.4425369575584166</v>
      </c>
      <c r="AM172" s="58">
        <f t="shared" si="60"/>
        <v>0.66961568230515256</v>
      </c>
    </row>
    <row r="173" spans="1:39" x14ac:dyDescent="0.2">
      <c r="A173" s="1"/>
      <c r="C173" s="118"/>
      <c r="D173" s="119"/>
      <c r="E173" s="150"/>
      <c r="F173" s="150"/>
      <c r="G173" s="150"/>
      <c r="H173" s="163"/>
      <c r="I173" s="25"/>
      <c r="J173" s="25"/>
      <c r="K173" s="27"/>
      <c r="L173" s="27"/>
      <c r="M173" s="27"/>
      <c r="N173" s="27"/>
      <c r="O173" s="51"/>
      <c r="P173" s="27"/>
      <c r="Q173" s="93"/>
      <c r="R173" s="156"/>
      <c r="T173" s="159">
        <f t="shared" si="52"/>
        <v>0</v>
      </c>
      <c r="U173" s="153"/>
      <c r="V173" s="153"/>
      <c r="X173" s="1">
        <v>201</v>
      </c>
      <c r="Y173" s="1">
        <v>21.1</v>
      </c>
      <c r="Z173" s="139">
        <v>0.82499999999999996</v>
      </c>
      <c r="AA173" s="136">
        <v>2363</v>
      </c>
      <c r="AB173" s="136">
        <v>7721</v>
      </c>
      <c r="AC173" s="136">
        <v>897</v>
      </c>
      <c r="AD173" s="136">
        <v>1318</v>
      </c>
      <c r="AE173" s="27">
        <f t="shared" si="53"/>
        <v>0.23576642356110336</v>
      </c>
      <c r="AF173" s="27">
        <f t="shared" si="54"/>
        <v>0.1389858967911016</v>
      </c>
      <c r="AG173" s="29">
        <f t="shared" si="55"/>
        <v>1.6963334338552689</v>
      </c>
      <c r="AH173" s="29">
        <f t="shared" si="56"/>
        <v>0.65728707301387435</v>
      </c>
      <c r="AI173" s="29">
        <f t="shared" si="57"/>
        <v>3.2674566229369444</v>
      </c>
      <c r="AJ173"/>
      <c r="AK173" s="51">
        <f t="shared" si="58"/>
        <v>58.169719082249649</v>
      </c>
      <c r="AL173" s="29">
        <f t="shared" si="59"/>
        <v>3.2674566229369444</v>
      </c>
      <c r="AM173" s="58">
        <f t="shared" si="60"/>
        <v>0.65728707301387435</v>
      </c>
    </row>
    <row r="174" spans="1:39" x14ac:dyDescent="0.2">
      <c r="A174" s="1"/>
      <c r="C174" s="118"/>
      <c r="D174" s="119"/>
      <c r="E174" s="150"/>
      <c r="F174" s="150"/>
      <c r="G174" s="150"/>
      <c r="H174" s="163"/>
      <c r="I174" s="25"/>
      <c r="J174" s="25"/>
      <c r="K174" s="27"/>
      <c r="L174" s="27"/>
      <c r="M174" s="27"/>
      <c r="N174" s="27"/>
      <c r="O174" s="51"/>
      <c r="P174" s="27"/>
      <c r="Q174" s="93"/>
      <c r="R174" s="156"/>
      <c r="T174" s="159">
        <f t="shared" si="52"/>
        <v>0</v>
      </c>
      <c r="U174" s="153"/>
      <c r="V174" s="153"/>
      <c r="X174" s="1">
        <v>201</v>
      </c>
      <c r="Y174" s="1">
        <v>21.1</v>
      </c>
      <c r="Z174" s="139">
        <v>0.85</v>
      </c>
      <c r="AA174" s="136">
        <v>2649</v>
      </c>
      <c r="AB174" s="136">
        <v>8237</v>
      </c>
      <c r="AC174" s="136">
        <v>924</v>
      </c>
      <c r="AD174" s="136">
        <v>1359</v>
      </c>
      <c r="AE174" s="27">
        <f t="shared" si="53"/>
        <v>0.23657528727467819</v>
      </c>
      <c r="AF174" s="27">
        <f t="shared" si="54"/>
        <v>0.14212707913297395</v>
      </c>
      <c r="AG174" s="29">
        <f t="shared" si="55"/>
        <v>1.6645335197055489</v>
      </c>
      <c r="AH174" s="29">
        <f t="shared" si="56"/>
        <v>0.64607081734149407</v>
      </c>
      <c r="AI174" s="29">
        <f t="shared" si="57"/>
        <v>3.1094752736881843</v>
      </c>
      <c r="AJ174"/>
      <c r="AK174" s="51">
        <f t="shared" si="58"/>
        <v>62.057243372683637</v>
      </c>
      <c r="AL174" s="29">
        <f t="shared" si="59"/>
        <v>3.1094752736881843</v>
      </c>
      <c r="AM174" s="58">
        <f t="shared" si="60"/>
        <v>0.64607081734149407</v>
      </c>
    </row>
    <row r="175" spans="1:39" x14ac:dyDescent="0.2">
      <c r="A175" s="1"/>
      <c r="C175" s="118"/>
      <c r="D175" s="119"/>
      <c r="E175" s="150"/>
      <c r="F175" s="150"/>
      <c r="G175" s="150"/>
      <c r="H175" s="163"/>
      <c r="I175" s="25"/>
      <c r="J175" s="25"/>
      <c r="K175" s="27"/>
      <c r="L175" s="27"/>
      <c r="M175" s="27"/>
      <c r="N175" s="27"/>
      <c r="O175" s="51"/>
      <c r="P175" s="27"/>
      <c r="Q175" s="93"/>
      <c r="R175" s="156"/>
      <c r="T175" s="159">
        <f t="shared" si="52"/>
        <v>0</v>
      </c>
      <c r="U175" s="153"/>
      <c r="V175" s="153"/>
      <c r="X175" s="1">
        <v>201</v>
      </c>
      <c r="Y175" s="1">
        <v>21.1</v>
      </c>
      <c r="Z175" s="139">
        <v>0.875</v>
      </c>
      <c r="AA175" s="136">
        <v>2956</v>
      </c>
      <c r="AB175" s="136">
        <v>8766</v>
      </c>
      <c r="AC175" s="136">
        <v>951</v>
      </c>
      <c r="AD175" s="136">
        <v>1398</v>
      </c>
      <c r="AE175" s="27">
        <f t="shared" si="53"/>
        <v>0.23791747776182698</v>
      </c>
      <c r="AF175" s="27">
        <f t="shared" si="54"/>
        <v>0.14569215201307209</v>
      </c>
      <c r="AG175" s="29">
        <f t="shared" si="55"/>
        <v>1.6330150558863326</v>
      </c>
      <c r="AH175" s="29">
        <f t="shared" si="56"/>
        <v>0.6356327328061171</v>
      </c>
      <c r="AI175" s="29">
        <f t="shared" si="57"/>
        <v>2.9654939106901219</v>
      </c>
      <c r="AJ175"/>
      <c r="AK175" s="51">
        <f t="shared" si="58"/>
        <v>66.042709166558794</v>
      </c>
      <c r="AL175" s="29">
        <f t="shared" si="59"/>
        <v>2.9654939106901219</v>
      </c>
      <c r="AM175" s="58">
        <f t="shared" si="60"/>
        <v>0.6356327328061171</v>
      </c>
    </row>
    <row r="176" spans="1:39" x14ac:dyDescent="0.2">
      <c r="A176" s="1"/>
      <c r="C176" s="118"/>
      <c r="D176" s="119"/>
      <c r="E176" s="150"/>
      <c r="F176" s="150"/>
      <c r="G176" s="150"/>
      <c r="H176" s="163"/>
      <c r="I176" s="25"/>
      <c r="J176" s="25"/>
      <c r="K176" s="27"/>
      <c r="L176" s="27"/>
      <c r="M176" s="27"/>
      <c r="N176" s="27"/>
      <c r="O176" s="51"/>
      <c r="P176" s="27"/>
      <c r="Q176" s="93"/>
      <c r="R176" s="156"/>
      <c r="T176" s="159">
        <f t="shared" si="52"/>
        <v>0</v>
      </c>
      <c r="U176" s="153"/>
      <c r="V176" s="153"/>
      <c r="X176" s="1"/>
      <c r="Y176" s="1"/>
      <c r="Z176" s="17"/>
      <c r="AA176"/>
      <c r="AC176"/>
      <c r="AD176"/>
      <c r="AE176" s="27"/>
      <c r="AF176" s="27"/>
      <c r="AH176" s="29"/>
      <c r="AI176" s="29"/>
      <c r="AJ176"/>
      <c r="AM176" s="58"/>
    </row>
    <row r="177" spans="1:39" x14ac:dyDescent="0.2">
      <c r="C177" s="118"/>
      <c r="D177" s="119"/>
      <c r="E177" s="77"/>
      <c r="F177" s="77"/>
      <c r="G177" s="77"/>
      <c r="H177" s="220"/>
      <c r="I177" s="25"/>
      <c r="J177" s="25"/>
      <c r="K177" s="27"/>
      <c r="L177" s="27"/>
      <c r="M177" s="27"/>
      <c r="N177" s="27"/>
      <c r="O177" s="51"/>
      <c r="P177" s="27"/>
      <c r="Q177" s="93"/>
      <c r="R177" s="156"/>
      <c r="T177" s="159">
        <f t="shared" si="52"/>
        <v>0</v>
      </c>
      <c r="U177" s="153"/>
      <c r="V177" s="153"/>
      <c r="AE177" s="27"/>
      <c r="AF177" s="27"/>
      <c r="AH177" s="29"/>
      <c r="AI177" s="29"/>
      <c r="AM177" s="58"/>
    </row>
    <row r="178" spans="1:39" x14ac:dyDescent="0.2">
      <c r="A178" s="149">
        <v>202</v>
      </c>
      <c r="B178" s="149">
        <v>206</v>
      </c>
      <c r="C178" s="77" t="s">
        <v>92</v>
      </c>
      <c r="D178" s="148">
        <v>21.1</v>
      </c>
      <c r="E178" s="150">
        <v>709</v>
      </c>
      <c r="F178" s="150">
        <v>282</v>
      </c>
      <c r="G178" s="150">
        <v>1987</v>
      </c>
      <c r="H178" s="164">
        <v>0.44400000000000001</v>
      </c>
      <c r="I178" s="25">
        <f t="shared" ref="I178:I186" si="81">0.1515*(G178/1000)/(E178/1000)^2/($D$4/10)^4</f>
        <v>0.20967401928494647</v>
      </c>
      <c r="J178" s="25">
        <f t="shared" ref="J178:J186" si="82">0.5*(F178/1000)/(E178/1000)^3/($D$4/10)^5</f>
        <v>0.10655250042179198</v>
      </c>
      <c r="K178" s="27">
        <f t="shared" ref="K178:K186" si="83">I178/J178</f>
        <v>1.9678000840425534</v>
      </c>
      <c r="L178" s="27">
        <f t="shared" ref="L178:L186" si="84">0.798*I178^1.5/J178</f>
        <v>0.71904517487383846</v>
      </c>
      <c r="M178" s="27">
        <f t="shared" ref="M178:M186" si="85">G178/F178</f>
        <v>7.0460992907801421</v>
      </c>
      <c r="N178" s="27"/>
      <c r="O178" s="51">
        <f t="shared" ref="O178:O186" si="86">G178/(PI()*$D$4^2/4)</f>
        <v>14.96998210289212</v>
      </c>
      <c r="P178" s="27">
        <f t="shared" ref="P178:P186" si="87">M178</f>
        <v>7.0460992907801421</v>
      </c>
      <c r="Q178" s="93">
        <f t="shared" ref="Q178:Q186" si="88">L178</f>
        <v>0.71904517487383846</v>
      </c>
      <c r="R178" s="156">
        <f t="shared" ref="R178:R185" si="89">E178*(PI()/30)*($D$4/2)</f>
        <v>482.60099146895203</v>
      </c>
      <c r="S178" s="156">
        <f t="shared" ref="S178:S186" si="90">R178/H178</f>
        <v>1086.9391699751172</v>
      </c>
      <c r="T178" s="159">
        <f t="shared" si="52"/>
        <v>88572.071235802054</v>
      </c>
      <c r="U178" s="153"/>
      <c r="V178" s="153"/>
      <c r="X178" s="1">
        <v>202</v>
      </c>
      <c r="Y178" s="1">
        <v>21.1</v>
      </c>
      <c r="Z178" s="139">
        <v>0.52500000000000002</v>
      </c>
      <c r="AA178" s="136">
        <v>466</v>
      </c>
      <c r="AB178" s="136">
        <v>2826</v>
      </c>
      <c r="AC178" s="136">
        <v>571</v>
      </c>
      <c r="AD178" s="136">
        <v>839</v>
      </c>
      <c r="AE178" s="27">
        <f t="shared" si="53"/>
        <v>0.21295481272490202</v>
      </c>
      <c r="AF178" s="27">
        <f t="shared" si="54"/>
        <v>0.10625595451975134</v>
      </c>
      <c r="AG178" s="29">
        <f t="shared" si="55"/>
        <v>2.0041682716738194</v>
      </c>
      <c r="AH178" s="29">
        <f t="shared" si="56"/>
        <v>0.73804153517609494</v>
      </c>
      <c r="AI178" s="29">
        <f t="shared" si="57"/>
        <v>6.0643776824034337</v>
      </c>
      <c r="AJ178"/>
      <c r="AK178" s="51">
        <f t="shared" si="58"/>
        <v>21.290976055748935</v>
      </c>
      <c r="AL178" s="29">
        <f t="shared" si="59"/>
        <v>6.0643776824034337</v>
      </c>
      <c r="AM178" s="58">
        <f t="shared" si="60"/>
        <v>0.73804153517609494</v>
      </c>
    </row>
    <row r="179" spans="1:39" x14ac:dyDescent="0.2">
      <c r="A179" s="149">
        <v>202</v>
      </c>
      <c r="B179" s="149">
        <v>206</v>
      </c>
      <c r="C179" s="77" t="s">
        <v>92</v>
      </c>
      <c r="D179" s="148">
        <v>21.1</v>
      </c>
      <c r="E179" s="150">
        <v>802</v>
      </c>
      <c r="F179" s="150">
        <v>421</v>
      </c>
      <c r="G179" s="150">
        <v>2611</v>
      </c>
      <c r="H179" s="164">
        <v>0.502</v>
      </c>
      <c r="I179" s="25">
        <f t="shared" si="81"/>
        <v>0.21532643931300369</v>
      </c>
      <c r="J179" s="25">
        <f t="shared" si="82"/>
        <v>0.10990367981278246</v>
      </c>
      <c r="K179" s="27">
        <f t="shared" si="83"/>
        <v>1.9592286598574831</v>
      </c>
      <c r="L179" s="27">
        <f t="shared" si="84"/>
        <v>0.72549879570306253</v>
      </c>
      <c r="M179" s="27">
        <f t="shared" si="85"/>
        <v>6.2019002375296912</v>
      </c>
      <c r="N179" s="27"/>
      <c r="O179" s="51">
        <f t="shared" si="86"/>
        <v>19.671174268068107</v>
      </c>
      <c r="P179" s="27">
        <f t="shared" si="87"/>
        <v>6.2019002375296912</v>
      </c>
      <c r="Q179" s="93">
        <f t="shared" si="88"/>
        <v>0.72549879570306253</v>
      </c>
      <c r="R179" s="156">
        <f t="shared" si="89"/>
        <v>545.9040834387863</v>
      </c>
      <c r="S179" s="156">
        <f t="shared" si="90"/>
        <v>1087.458333543399</v>
      </c>
      <c r="T179" s="159">
        <f t="shared" si="52"/>
        <v>133416.7348236343</v>
      </c>
      <c r="U179" s="153"/>
      <c r="V179" s="153"/>
      <c r="X179" s="1">
        <v>202</v>
      </c>
      <c r="Y179" s="1">
        <v>21.1</v>
      </c>
      <c r="Z179" s="139">
        <v>0.55000000000000004</v>
      </c>
      <c r="AA179" s="136">
        <v>545</v>
      </c>
      <c r="AB179" s="136">
        <v>3123</v>
      </c>
      <c r="AC179" s="136">
        <v>598</v>
      </c>
      <c r="AD179" s="136">
        <v>879</v>
      </c>
      <c r="AE179" s="27">
        <f t="shared" si="53"/>
        <v>0.21440428349272267</v>
      </c>
      <c r="AF179" s="27">
        <f t="shared" si="54"/>
        <v>0.10806451778487866</v>
      </c>
      <c r="AG179" s="29">
        <f t="shared" si="55"/>
        <v>1.9840396078899083</v>
      </c>
      <c r="AH179" s="29">
        <f t="shared" si="56"/>
        <v>0.73311137489274059</v>
      </c>
      <c r="AI179" s="29">
        <f t="shared" si="57"/>
        <v>5.7302752293577983</v>
      </c>
      <c r="AJ179"/>
      <c r="AK179" s="51">
        <f t="shared" si="58"/>
        <v>23.528562711289428</v>
      </c>
      <c r="AL179" s="29">
        <f t="shared" si="59"/>
        <v>5.7302752293577983</v>
      </c>
      <c r="AM179" s="58">
        <f t="shared" si="60"/>
        <v>0.73311137489274059</v>
      </c>
    </row>
    <row r="180" spans="1:39" x14ac:dyDescent="0.2">
      <c r="A180" s="149">
        <v>202</v>
      </c>
      <c r="B180" s="149">
        <v>206</v>
      </c>
      <c r="C180" s="77" t="s">
        <v>92</v>
      </c>
      <c r="D180" s="148">
        <v>21.1</v>
      </c>
      <c r="E180" s="150">
        <v>904</v>
      </c>
      <c r="F180" s="150">
        <v>608</v>
      </c>
      <c r="G180" s="150">
        <v>3322</v>
      </c>
      <c r="H180" s="164">
        <v>0.56599999999999995</v>
      </c>
      <c r="I180" s="25">
        <f t="shared" si="81"/>
        <v>0.21562642909497109</v>
      </c>
      <c r="J180" s="25">
        <f t="shared" si="82"/>
        <v>0.11082851921592424</v>
      </c>
      <c r="K180" s="27">
        <f t="shared" si="83"/>
        <v>1.9455861236842107</v>
      </c>
      <c r="L180" s="27">
        <f t="shared" si="84"/>
        <v>0.72094867312386379</v>
      </c>
      <c r="M180" s="27">
        <f t="shared" si="85"/>
        <v>5.4638157894736841</v>
      </c>
      <c r="N180" s="27"/>
      <c r="O180" s="51">
        <f t="shared" si="86"/>
        <v>25.027821110119589</v>
      </c>
      <c r="P180" s="27">
        <f t="shared" si="87"/>
        <v>5.4638157894736841</v>
      </c>
      <c r="Q180" s="93">
        <f t="shared" si="88"/>
        <v>0.72094867312386379</v>
      </c>
      <c r="R180" s="156">
        <f t="shared" si="89"/>
        <v>615.33328108312082</v>
      </c>
      <c r="S180" s="156">
        <f t="shared" si="90"/>
        <v>1087.1612739984469</v>
      </c>
      <c r="T180" s="159">
        <f t="shared" si="52"/>
        <v>191469.42901674894</v>
      </c>
      <c r="U180" s="153"/>
      <c r="V180" s="153"/>
      <c r="X180" s="1">
        <v>202</v>
      </c>
      <c r="Y180" s="1">
        <v>21.1</v>
      </c>
      <c r="Z180" s="139">
        <v>0.57499999999999996</v>
      </c>
      <c r="AA180" s="136">
        <v>636</v>
      </c>
      <c r="AB180" s="136">
        <v>3442</v>
      </c>
      <c r="AC180" s="136">
        <v>625</v>
      </c>
      <c r="AD180" s="136">
        <v>919</v>
      </c>
      <c r="AE180" s="27">
        <f t="shared" si="53"/>
        <v>0.21618176925325239</v>
      </c>
      <c r="AF180" s="27">
        <f t="shared" si="54"/>
        <v>0.11034783689849365</v>
      </c>
      <c r="AG180" s="29">
        <f t="shared" si="55"/>
        <v>1.9590938556603774</v>
      </c>
      <c r="AH180" s="29">
        <f t="shared" si="56"/>
        <v>0.72688828125155147</v>
      </c>
      <c r="AI180" s="29">
        <f t="shared" si="57"/>
        <v>5.4119496855345908</v>
      </c>
      <c r="AJ180"/>
      <c r="AK180" s="51">
        <f t="shared" si="58"/>
        <v>25.931896526499585</v>
      </c>
      <c r="AL180" s="29">
        <f t="shared" si="59"/>
        <v>5.4119496855345908</v>
      </c>
      <c r="AM180" s="58">
        <f t="shared" si="60"/>
        <v>0.72688828125155147</v>
      </c>
    </row>
    <row r="181" spans="1:39" x14ac:dyDescent="0.2">
      <c r="A181" s="149">
        <v>202</v>
      </c>
      <c r="B181" s="149">
        <v>206</v>
      </c>
      <c r="C181" s="77" t="s">
        <v>92</v>
      </c>
      <c r="D181" s="148">
        <v>21.1</v>
      </c>
      <c r="E181" s="150">
        <v>1003</v>
      </c>
      <c r="F181" s="150">
        <v>867</v>
      </c>
      <c r="G181" s="150">
        <v>4186</v>
      </c>
      <c r="H181" s="164">
        <v>0.628</v>
      </c>
      <c r="I181" s="25">
        <f t="shared" si="81"/>
        <v>0.22071740506200382</v>
      </c>
      <c r="J181" s="25">
        <f t="shared" si="82"/>
        <v>0.11570963968604288</v>
      </c>
      <c r="K181" s="27">
        <f t="shared" si="83"/>
        <v>1.9075109529411765</v>
      </c>
      <c r="L181" s="27">
        <f t="shared" si="84"/>
        <v>0.71513531084799142</v>
      </c>
      <c r="M181" s="27">
        <f t="shared" si="85"/>
        <v>4.8281430219146486</v>
      </c>
      <c r="N181" s="27"/>
      <c r="O181" s="51">
        <f t="shared" si="86"/>
        <v>31.537164108055567</v>
      </c>
      <c r="P181" s="27">
        <f t="shared" si="87"/>
        <v>4.8281430219146486</v>
      </c>
      <c r="Q181" s="93">
        <f t="shared" si="88"/>
        <v>0.71513531084799142</v>
      </c>
      <c r="R181" s="156">
        <f t="shared" si="89"/>
        <v>682.72044350262183</v>
      </c>
      <c r="S181" s="156">
        <f t="shared" si="90"/>
        <v>1087.1344641761493</v>
      </c>
      <c r="T181" s="159">
        <f t="shared" si="52"/>
        <v>270831.28854694753</v>
      </c>
      <c r="U181" s="153"/>
      <c r="V181" s="153"/>
      <c r="X181" s="1">
        <v>202</v>
      </c>
      <c r="Y181" s="1">
        <v>21.1</v>
      </c>
      <c r="Z181" s="139">
        <v>0.6</v>
      </c>
      <c r="AA181" s="136">
        <v>740</v>
      </c>
      <c r="AB181" s="136">
        <v>3783</v>
      </c>
      <c r="AC181" s="136">
        <v>652</v>
      </c>
      <c r="AD181" s="136">
        <v>959</v>
      </c>
      <c r="AE181" s="27">
        <f t="shared" si="53"/>
        <v>0.21819176256627223</v>
      </c>
      <c r="AF181" s="27">
        <f t="shared" si="54"/>
        <v>0.11298717261607255</v>
      </c>
      <c r="AG181" s="29">
        <f t="shared" si="55"/>
        <v>1.9311197679729726</v>
      </c>
      <c r="AH181" s="29">
        <f t="shared" si="56"/>
        <v>0.71983221040918655</v>
      </c>
      <c r="AI181" s="29">
        <f t="shared" si="57"/>
        <v>5.1121621621621625</v>
      </c>
      <c r="AJ181"/>
      <c r="AK181" s="51">
        <f t="shared" si="58"/>
        <v>28.50097750137941</v>
      </c>
      <c r="AL181" s="29">
        <f t="shared" si="59"/>
        <v>5.1121621621621625</v>
      </c>
      <c r="AM181" s="58">
        <f t="shared" si="60"/>
        <v>0.71983221040918655</v>
      </c>
    </row>
    <row r="182" spans="1:39" x14ac:dyDescent="0.2">
      <c r="A182" s="149">
        <v>202</v>
      </c>
      <c r="B182" s="149">
        <v>206</v>
      </c>
      <c r="C182" s="77" t="s">
        <v>92</v>
      </c>
      <c r="D182" s="148">
        <v>21.1</v>
      </c>
      <c r="E182" s="150">
        <v>1105</v>
      </c>
      <c r="F182" s="150">
        <v>1201</v>
      </c>
      <c r="G182" s="150">
        <v>5184</v>
      </c>
      <c r="H182" s="164">
        <v>0.69199999999999995</v>
      </c>
      <c r="I182" s="25">
        <f t="shared" si="81"/>
        <v>0.22520584625087339</v>
      </c>
      <c r="J182" s="25">
        <f t="shared" si="82"/>
        <v>0.11986969937294101</v>
      </c>
      <c r="K182" s="27">
        <f t="shared" si="83"/>
        <v>1.8787554104912574</v>
      </c>
      <c r="L182" s="27">
        <f t="shared" si="84"/>
        <v>0.71148044144717371</v>
      </c>
      <c r="M182" s="27">
        <f t="shared" si="85"/>
        <v>4.3164029975020819</v>
      </c>
      <c r="N182" s="27"/>
      <c r="O182" s="51">
        <f t="shared" si="86"/>
        <v>39.05605798761588</v>
      </c>
      <c r="P182" s="27">
        <f t="shared" si="87"/>
        <v>4.3164029975020819</v>
      </c>
      <c r="Q182" s="93">
        <f t="shared" si="88"/>
        <v>0.71148044144717371</v>
      </c>
      <c r="R182" s="156">
        <f t="shared" si="89"/>
        <v>752.14964114695636</v>
      </c>
      <c r="S182" s="156">
        <f t="shared" si="90"/>
        <v>1086.9214467441566</v>
      </c>
      <c r="T182" s="159">
        <f t="shared" si="52"/>
        <v>373247.99999999965</v>
      </c>
      <c r="U182" s="153"/>
      <c r="V182" s="153"/>
      <c r="X182" s="1">
        <v>202</v>
      </c>
      <c r="Y182" s="1">
        <v>21.1</v>
      </c>
      <c r="Z182" s="139">
        <v>0.625</v>
      </c>
      <c r="AA182" s="136">
        <v>855</v>
      </c>
      <c r="AB182" s="136">
        <v>4145</v>
      </c>
      <c r="AC182" s="136">
        <v>680</v>
      </c>
      <c r="AD182" s="136">
        <v>998</v>
      </c>
      <c r="AE182" s="27">
        <f t="shared" si="53"/>
        <v>0.22075099812867829</v>
      </c>
      <c r="AF182" s="27">
        <f t="shared" si="54"/>
        <v>0.11583178091234898</v>
      </c>
      <c r="AG182" s="29">
        <f t="shared" si="55"/>
        <v>1.9057895543859651</v>
      </c>
      <c r="AH182" s="29">
        <f t="shared" si="56"/>
        <v>0.7145443204159333</v>
      </c>
      <c r="AI182" s="29">
        <f t="shared" si="57"/>
        <v>4.8479532163742691</v>
      </c>
      <c r="AJ182"/>
      <c r="AK182" s="51">
        <f t="shared" si="58"/>
        <v>31.228271674125736</v>
      </c>
      <c r="AL182" s="29">
        <f t="shared" si="59"/>
        <v>4.8479532163742691</v>
      </c>
      <c r="AM182" s="58">
        <f t="shared" si="60"/>
        <v>0.7145443204159333</v>
      </c>
    </row>
    <row r="183" spans="1:39" x14ac:dyDescent="0.2">
      <c r="A183" s="149">
        <v>202</v>
      </c>
      <c r="B183" s="149">
        <v>206</v>
      </c>
      <c r="C183" s="77" t="s">
        <v>92</v>
      </c>
      <c r="D183" s="148">
        <v>21.1</v>
      </c>
      <c r="E183" s="150">
        <v>1199</v>
      </c>
      <c r="F183" s="150">
        <v>1635</v>
      </c>
      <c r="G183" s="150">
        <v>6317</v>
      </c>
      <c r="H183" s="164">
        <v>0.751</v>
      </c>
      <c r="I183" s="25">
        <f t="shared" si="81"/>
        <v>0.23308360918559581</v>
      </c>
      <c r="J183" s="25">
        <f t="shared" si="82"/>
        <v>0.12773604065331959</v>
      </c>
      <c r="K183" s="27">
        <f t="shared" si="83"/>
        <v>1.8247286200000006</v>
      </c>
      <c r="L183" s="27">
        <f t="shared" si="84"/>
        <v>0.70300277981383008</v>
      </c>
      <c r="M183" s="27">
        <f t="shared" si="85"/>
        <v>3.8636085626911316</v>
      </c>
      <c r="N183" s="27"/>
      <c r="O183" s="51">
        <f t="shared" si="86"/>
        <v>47.592036710603686</v>
      </c>
      <c r="P183" s="27">
        <f t="shared" si="87"/>
        <v>3.8636085626911316</v>
      </c>
      <c r="Q183" s="93">
        <f t="shared" si="88"/>
        <v>0.70300277981383008</v>
      </c>
      <c r="R183" s="156">
        <f t="shared" si="89"/>
        <v>816.13341152506837</v>
      </c>
      <c r="S183" s="156">
        <f t="shared" si="90"/>
        <v>1086.7289101532201</v>
      </c>
      <c r="T183" s="159">
        <f t="shared" si="52"/>
        <v>502072.36232738348</v>
      </c>
      <c r="U183" s="153"/>
      <c r="V183" s="153"/>
      <c r="X183" s="1">
        <v>202</v>
      </c>
      <c r="Y183" s="1">
        <v>21.1</v>
      </c>
      <c r="Z183" s="139">
        <v>0.65</v>
      </c>
      <c r="AA183" s="136">
        <v>965</v>
      </c>
      <c r="AB183" s="136">
        <v>4518</v>
      </c>
      <c r="AC183" s="136">
        <v>707</v>
      </c>
      <c r="AD183" s="136">
        <v>1038</v>
      </c>
      <c r="AE183" s="27">
        <f t="shared" si="53"/>
        <v>0.22242865881169746</v>
      </c>
      <c r="AF183" s="27">
        <f t="shared" si="54"/>
        <v>0.11619528235167922</v>
      </c>
      <c r="AG183" s="29">
        <f t="shared" si="55"/>
        <v>1.9142658317098447</v>
      </c>
      <c r="AH183" s="29">
        <f t="shared" si="56"/>
        <v>0.72044446727224132</v>
      </c>
      <c r="AI183" s="29">
        <f t="shared" si="57"/>
        <v>4.6818652849740934</v>
      </c>
      <c r="AJ183"/>
      <c r="AK183" s="51">
        <f t="shared" si="58"/>
        <v>34.038439426706894</v>
      </c>
      <c r="AL183" s="29">
        <f t="shared" si="59"/>
        <v>4.6818652849740934</v>
      </c>
      <c r="AM183" s="58">
        <f t="shared" si="60"/>
        <v>0.72044446727224132</v>
      </c>
    </row>
    <row r="184" spans="1:39" x14ac:dyDescent="0.2">
      <c r="A184" s="149">
        <v>202</v>
      </c>
      <c r="B184" s="149">
        <v>206</v>
      </c>
      <c r="C184" s="77" t="s">
        <v>92</v>
      </c>
      <c r="D184" s="148">
        <v>21.1</v>
      </c>
      <c r="E184" s="150">
        <v>1300</v>
      </c>
      <c r="F184" s="150">
        <v>2232</v>
      </c>
      <c r="G184" s="150">
        <v>7584</v>
      </c>
      <c r="H184" s="164">
        <v>0.81399999999999995</v>
      </c>
      <c r="I184" s="25">
        <f t="shared" si="81"/>
        <v>0.238040494247856</v>
      </c>
      <c r="J184" s="25">
        <f t="shared" si="82"/>
        <v>0.1368098529661726</v>
      </c>
      <c r="K184" s="27">
        <f t="shared" si="83"/>
        <v>1.7399367741935483</v>
      </c>
      <c r="L184" s="27">
        <f t="shared" si="84"/>
        <v>0.67742587380035735</v>
      </c>
      <c r="M184" s="27">
        <f t="shared" si="85"/>
        <v>3.3978494623655915</v>
      </c>
      <c r="N184" s="27"/>
      <c r="O184" s="51">
        <f t="shared" si="86"/>
        <v>57.137566315215821</v>
      </c>
      <c r="P184" s="27">
        <f t="shared" si="87"/>
        <v>3.3978494623655915</v>
      </c>
      <c r="Q184" s="93">
        <f t="shared" si="88"/>
        <v>0.67742587380035735</v>
      </c>
      <c r="R184" s="156">
        <f t="shared" si="89"/>
        <v>884.88193076112509</v>
      </c>
      <c r="S184" s="156">
        <f t="shared" si="90"/>
        <v>1087.0785390185813</v>
      </c>
      <c r="T184" s="159">
        <f t="shared" si="52"/>
        <v>660461.46950749599</v>
      </c>
      <c r="U184" s="153"/>
      <c r="V184" s="153"/>
      <c r="X184" s="1">
        <v>202</v>
      </c>
      <c r="Y184" s="1">
        <v>21.1</v>
      </c>
      <c r="Z184" s="139">
        <v>0.67500000000000004</v>
      </c>
      <c r="AA184" s="136">
        <v>1111</v>
      </c>
      <c r="AB184" s="136">
        <v>4922</v>
      </c>
      <c r="AC184" s="136">
        <v>734</v>
      </c>
      <c r="AD184" s="136">
        <v>1078</v>
      </c>
      <c r="AE184" s="27">
        <f t="shared" si="53"/>
        <v>0.22466908225757509</v>
      </c>
      <c r="AF184" s="27">
        <f t="shared" si="54"/>
        <v>0.11942933640116804</v>
      </c>
      <c r="AG184" s="29">
        <f t="shared" si="55"/>
        <v>1.8811884000000003</v>
      </c>
      <c r="AH184" s="29">
        <f t="shared" si="56"/>
        <v>0.71155232012592706</v>
      </c>
      <c r="AI184" s="29">
        <f t="shared" si="57"/>
        <v>4.4302430243024302</v>
      </c>
      <c r="AJ184"/>
      <c r="AK184" s="51">
        <f t="shared" si="58"/>
        <v>37.082159995186217</v>
      </c>
      <c r="AL184" s="29">
        <f t="shared" si="59"/>
        <v>4.4302430243024302</v>
      </c>
      <c r="AM184" s="58">
        <f t="shared" si="60"/>
        <v>0.71155232012592706</v>
      </c>
    </row>
    <row r="185" spans="1:39" x14ac:dyDescent="0.2">
      <c r="A185" s="149">
        <v>202</v>
      </c>
      <c r="B185" s="149">
        <v>206</v>
      </c>
      <c r="C185" s="77" t="s">
        <v>92</v>
      </c>
      <c r="D185" s="148">
        <v>21.1</v>
      </c>
      <c r="E185" s="150">
        <v>1305</v>
      </c>
      <c r="F185" s="150">
        <v>2283</v>
      </c>
      <c r="G185" s="150">
        <v>7680</v>
      </c>
      <c r="H185" s="164">
        <v>0.81699999999999995</v>
      </c>
      <c r="I185" s="25">
        <f t="shared" si="81"/>
        <v>0.23921004914977342</v>
      </c>
      <c r="J185" s="25">
        <f t="shared" si="82"/>
        <v>0.1383335809150622</v>
      </c>
      <c r="K185" s="27">
        <f t="shared" si="83"/>
        <v>1.7292261760840999</v>
      </c>
      <c r="L185" s="27">
        <f t="shared" si="84"/>
        <v>0.67490773030537055</v>
      </c>
      <c r="M185" s="27">
        <f t="shared" si="85"/>
        <v>3.3639947437582127</v>
      </c>
      <c r="N185" s="27"/>
      <c r="O185" s="51">
        <f t="shared" si="86"/>
        <v>57.860826648319822</v>
      </c>
      <c r="P185" s="27">
        <f t="shared" si="87"/>
        <v>3.3639947437582127</v>
      </c>
      <c r="Q185" s="93">
        <f t="shared" si="88"/>
        <v>0.67490773030537055</v>
      </c>
      <c r="R185" s="156">
        <f t="shared" si="89"/>
        <v>888.28532280251397</v>
      </c>
      <c r="S185" s="156">
        <f t="shared" si="90"/>
        <v>1087.2525370899805</v>
      </c>
      <c r="T185" s="159">
        <f t="shared" si="52"/>
        <v>673041.47866234754</v>
      </c>
      <c r="U185" s="153"/>
      <c r="V185" s="153"/>
      <c r="X185" s="1">
        <v>202</v>
      </c>
      <c r="Y185" s="1">
        <v>21.1</v>
      </c>
      <c r="Z185" s="139">
        <v>0.7</v>
      </c>
      <c r="AA185" s="136">
        <v>1262</v>
      </c>
      <c r="AB185" s="136">
        <v>5354</v>
      </c>
      <c r="AC185" s="136">
        <v>761</v>
      </c>
      <c r="AD185" s="136">
        <v>1118</v>
      </c>
      <c r="AE185" s="27">
        <f t="shared" si="53"/>
        <v>0.22721342243295162</v>
      </c>
      <c r="AF185" s="27">
        <f t="shared" si="54"/>
        <v>0.12161501201768422</v>
      </c>
      <c r="AG185" s="29">
        <f t="shared" si="55"/>
        <v>1.8683007851030116</v>
      </c>
      <c r="AH185" s="29">
        <f t="shared" si="56"/>
        <v>0.71066786727063935</v>
      </c>
      <c r="AI185" s="29">
        <f t="shared" si="57"/>
        <v>4.2424722662440573</v>
      </c>
      <c r="AJ185"/>
      <c r="AK185" s="51">
        <f t="shared" si="58"/>
        <v>40.336831494154211</v>
      </c>
      <c r="AL185" s="29">
        <f t="shared" si="59"/>
        <v>4.2424722662440573</v>
      </c>
      <c r="AM185" s="58">
        <f t="shared" si="60"/>
        <v>0.71066786727063935</v>
      </c>
    </row>
    <row r="186" spans="1:39" x14ac:dyDescent="0.2">
      <c r="A186" s="149">
        <v>202</v>
      </c>
      <c r="B186" s="149">
        <v>206</v>
      </c>
      <c r="C186" s="77" t="s">
        <v>92</v>
      </c>
      <c r="D186" s="148">
        <v>21.1</v>
      </c>
      <c r="E186" s="150">
        <v>1405</v>
      </c>
      <c r="F186" s="150">
        <v>3006</v>
      </c>
      <c r="G186" s="150">
        <v>8813</v>
      </c>
      <c r="H186" s="164">
        <v>0.879</v>
      </c>
      <c r="I186" s="25">
        <f t="shared" si="81"/>
        <v>0.23681562046257873</v>
      </c>
      <c r="J186" s="25">
        <f t="shared" si="82"/>
        <v>0.14595307399599095</v>
      </c>
      <c r="K186" s="27">
        <f t="shared" si="83"/>
        <v>1.6225463018962081</v>
      </c>
      <c r="L186" s="27">
        <f t="shared" si="84"/>
        <v>0.63009373708329686</v>
      </c>
      <c r="M186" s="27">
        <f t="shared" si="85"/>
        <v>2.9318030605455756</v>
      </c>
      <c r="N186" s="27"/>
      <c r="O186" s="51">
        <f t="shared" si="86"/>
        <v>66.396805371307622</v>
      </c>
      <c r="P186" s="27">
        <f t="shared" si="87"/>
        <v>2.9318030605455756</v>
      </c>
      <c r="Q186" s="93">
        <f t="shared" si="88"/>
        <v>0.63009373708329686</v>
      </c>
      <c r="R186" s="156">
        <f>E186*(PI()/30)*($D$4/2)</f>
        <v>956.35316363029278</v>
      </c>
      <c r="S186" s="156">
        <f t="shared" si="90"/>
        <v>1088.0013238114821</v>
      </c>
      <c r="T186" s="159">
        <f t="shared" si="52"/>
        <v>827343.1112887793</v>
      </c>
      <c r="U186" s="153"/>
      <c r="V186" s="153"/>
      <c r="X186" s="1">
        <v>202</v>
      </c>
      <c r="Y186" s="1">
        <v>21.1</v>
      </c>
      <c r="Z186" s="139">
        <v>0.72499999999999998</v>
      </c>
      <c r="AA186" s="136">
        <v>1443</v>
      </c>
      <c r="AB186" s="136">
        <v>5806</v>
      </c>
      <c r="AC186" s="136">
        <v>788</v>
      </c>
      <c r="AD186" s="136">
        <v>1158</v>
      </c>
      <c r="AE186" s="27">
        <f t="shared" si="53"/>
        <v>0.22966728493814456</v>
      </c>
      <c r="AF186" s="27">
        <f t="shared" si="54"/>
        <v>0.12513935025651662</v>
      </c>
      <c r="AG186" s="29">
        <f t="shared" si="55"/>
        <v>1.8352922918918915</v>
      </c>
      <c r="AH186" s="29">
        <f t="shared" si="56"/>
        <v>0.701871648984709</v>
      </c>
      <c r="AI186" s="29">
        <f t="shared" si="57"/>
        <v>4.0235620235620235</v>
      </c>
      <c r="AJ186"/>
      <c r="AK186" s="51">
        <f t="shared" si="58"/>
        <v>43.742182229185531</v>
      </c>
      <c r="AL186" s="29">
        <f t="shared" si="59"/>
        <v>4.0235620235620235</v>
      </c>
      <c r="AM186" s="58">
        <f t="shared" si="60"/>
        <v>0.701871648984709</v>
      </c>
    </row>
    <row r="187" spans="1:39" x14ac:dyDescent="0.2">
      <c r="A187" s="311"/>
      <c r="B187" s="311"/>
      <c r="C187" s="118"/>
      <c r="D187" s="119"/>
      <c r="E187" s="150"/>
      <c r="F187" s="150"/>
      <c r="G187" s="150"/>
      <c r="H187" s="164"/>
      <c r="I187" s="25"/>
      <c r="J187" s="25"/>
      <c r="K187" s="27"/>
      <c r="L187" s="27"/>
      <c r="M187" s="27"/>
      <c r="N187" s="27"/>
      <c r="O187" s="51"/>
      <c r="P187" s="27"/>
      <c r="Q187" s="93"/>
      <c r="R187" s="156"/>
      <c r="T187" s="159">
        <f t="shared" si="52"/>
        <v>0</v>
      </c>
      <c r="U187" s="153"/>
      <c r="V187" s="153"/>
      <c r="X187" s="1">
        <v>202</v>
      </c>
      <c r="Y187" s="1">
        <v>21.1</v>
      </c>
      <c r="Z187" s="139">
        <v>0.75</v>
      </c>
      <c r="AA187" s="136">
        <v>1643</v>
      </c>
      <c r="AB187" s="136">
        <v>6282</v>
      </c>
      <c r="AC187" s="136">
        <v>816</v>
      </c>
      <c r="AD187" s="136">
        <v>1198</v>
      </c>
      <c r="AE187" s="27">
        <f t="shared" si="53"/>
        <v>0.23217931179616802</v>
      </c>
      <c r="AF187" s="27">
        <f t="shared" si="54"/>
        <v>0.12868275554303821</v>
      </c>
      <c r="AG187" s="29">
        <f t="shared" si="55"/>
        <v>1.8042768109555687</v>
      </c>
      <c r="AH187" s="29">
        <f t="shared" si="56"/>
        <v>0.69377367812770985</v>
      </c>
      <c r="AI187" s="29">
        <f t="shared" si="57"/>
        <v>3.8234936092513694</v>
      </c>
      <c r="AJ187"/>
      <c r="AK187" s="51">
        <f t="shared" si="58"/>
        <v>47.328348047492852</v>
      </c>
      <c r="AL187" s="29">
        <f t="shared" si="59"/>
        <v>3.8234936092513694</v>
      </c>
      <c r="AM187" s="58">
        <f t="shared" si="60"/>
        <v>0.69377367812770985</v>
      </c>
    </row>
    <row r="188" spans="1:39" x14ac:dyDescent="0.2">
      <c r="A188" s="1"/>
      <c r="C188" s="118"/>
      <c r="D188" s="119"/>
      <c r="E188" s="150"/>
      <c r="F188" s="150"/>
      <c r="G188" s="150"/>
      <c r="H188" s="163"/>
      <c r="I188" s="25"/>
      <c r="J188" s="25"/>
      <c r="K188" s="27"/>
      <c r="L188" s="27"/>
      <c r="M188" s="27"/>
      <c r="N188" s="27"/>
      <c r="O188" s="51"/>
      <c r="P188" s="27"/>
      <c r="Q188" s="93"/>
      <c r="R188" s="156"/>
      <c r="T188" s="159">
        <f t="shared" si="52"/>
        <v>0</v>
      </c>
      <c r="U188" s="153"/>
      <c r="V188" s="153"/>
      <c r="X188" s="1">
        <v>202</v>
      </c>
      <c r="Y188" s="1">
        <v>21.1</v>
      </c>
      <c r="Z188" s="139">
        <v>0.77500000000000002</v>
      </c>
      <c r="AA188" s="136">
        <v>1854</v>
      </c>
      <c r="AB188" s="136">
        <v>6801</v>
      </c>
      <c r="AC188" s="136">
        <v>843</v>
      </c>
      <c r="AD188" s="136">
        <v>1238</v>
      </c>
      <c r="AE188" s="27">
        <f t="shared" si="53"/>
        <v>0.23538062359273906</v>
      </c>
      <c r="AF188" s="27">
        <f t="shared" si="54"/>
        <v>0.13158338017352728</v>
      </c>
      <c r="AG188" s="29">
        <f t="shared" si="55"/>
        <v>1.7888324747572819</v>
      </c>
      <c r="AH188" s="29">
        <f t="shared" si="56"/>
        <v>0.69256081634329791</v>
      </c>
      <c r="AI188" s="29">
        <f t="shared" si="57"/>
        <v>3.6682847896440132</v>
      </c>
      <c r="AJ188"/>
      <c r="AK188" s="51">
        <f t="shared" si="58"/>
        <v>51.23847422333634</v>
      </c>
      <c r="AL188" s="29">
        <f t="shared" si="59"/>
        <v>3.6682847896440132</v>
      </c>
      <c r="AM188" s="58">
        <f t="shared" si="60"/>
        <v>0.69256081634329791</v>
      </c>
    </row>
    <row r="189" spans="1:39" x14ac:dyDescent="0.2">
      <c r="A189" s="1"/>
      <c r="C189" s="118"/>
      <c r="D189" s="119"/>
      <c r="E189" s="150"/>
      <c r="F189" s="150"/>
      <c r="G189" s="150"/>
      <c r="H189" s="163"/>
      <c r="I189" s="25"/>
      <c r="J189" s="25"/>
      <c r="K189" s="27"/>
      <c r="L189" s="27"/>
      <c r="M189" s="27"/>
      <c r="N189" s="27"/>
      <c r="O189" s="51"/>
      <c r="P189" s="27"/>
      <c r="Q189" s="93"/>
      <c r="R189" s="156"/>
      <c r="T189" s="159">
        <f t="shared" si="52"/>
        <v>0</v>
      </c>
      <c r="U189" s="153"/>
      <c r="V189" s="153"/>
      <c r="X189" s="1">
        <v>202</v>
      </c>
      <c r="Y189" s="1">
        <v>21.1</v>
      </c>
      <c r="Z189" s="139">
        <v>0.8</v>
      </c>
      <c r="AA189" s="136">
        <v>2096</v>
      </c>
      <c r="AB189" s="136">
        <v>7281</v>
      </c>
      <c r="AC189" s="136">
        <v>870</v>
      </c>
      <c r="AD189" s="136">
        <v>1278</v>
      </c>
      <c r="AE189" s="27">
        <f t="shared" si="53"/>
        <v>0.23646591397316738</v>
      </c>
      <c r="AF189" s="27">
        <f t="shared" si="54"/>
        <v>0.13522343368708004</v>
      </c>
      <c r="AG189" s="29">
        <f t="shared" si="55"/>
        <v>1.7487051432251908</v>
      </c>
      <c r="AH189" s="29">
        <f t="shared" si="56"/>
        <v>0.67858421377822264</v>
      </c>
      <c r="AI189" s="29">
        <f t="shared" si="57"/>
        <v>3.4737595419847329</v>
      </c>
      <c r="AJ189"/>
      <c r="AK189" s="51">
        <f t="shared" si="58"/>
        <v>54.854775888856331</v>
      </c>
      <c r="AL189" s="29">
        <f t="shared" si="59"/>
        <v>3.4737595419847329</v>
      </c>
      <c r="AM189" s="58">
        <f t="shared" si="60"/>
        <v>0.67858421377822264</v>
      </c>
    </row>
    <row r="190" spans="1:39" x14ac:dyDescent="0.2">
      <c r="A190" s="1"/>
      <c r="C190" s="118"/>
      <c r="D190" s="119"/>
      <c r="E190" s="150"/>
      <c r="F190" s="150"/>
      <c r="G190" s="150"/>
      <c r="H190" s="163"/>
      <c r="I190" s="25"/>
      <c r="J190" s="25"/>
      <c r="K190" s="27"/>
      <c r="L190" s="27"/>
      <c r="M190" s="27"/>
      <c r="N190" s="27"/>
      <c r="O190" s="51"/>
      <c r="P190" s="27"/>
      <c r="Q190" s="93"/>
      <c r="R190" s="156"/>
      <c r="T190" s="159">
        <f t="shared" si="52"/>
        <v>0</v>
      </c>
      <c r="U190" s="153"/>
      <c r="V190" s="153"/>
      <c r="X190" s="1">
        <v>202</v>
      </c>
      <c r="Y190" s="1">
        <v>21.1</v>
      </c>
      <c r="Z190" s="139">
        <v>0.82499999999999996</v>
      </c>
      <c r="AA190" s="136">
        <v>2359</v>
      </c>
      <c r="AB190" s="136">
        <v>7769</v>
      </c>
      <c r="AC190" s="136">
        <v>897</v>
      </c>
      <c r="AD190" s="136">
        <v>1318</v>
      </c>
      <c r="AE190" s="27">
        <f t="shared" si="53"/>
        <v>0.23723213892581427</v>
      </c>
      <c r="AF190" s="27">
        <f t="shared" si="54"/>
        <v>0.13875062654685089</v>
      </c>
      <c r="AG190" s="29">
        <f t="shared" si="55"/>
        <v>1.7097734607036881</v>
      </c>
      <c r="AH190" s="29">
        <f t="shared" si="56"/>
        <v>0.66455086135886088</v>
      </c>
      <c r="AI190" s="29">
        <f t="shared" si="57"/>
        <v>3.2933446375582873</v>
      </c>
      <c r="AJ190"/>
      <c r="AK190" s="51">
        <f t="shared" si="58"/>
        <v>58.531349248801654</v>
      </c>
      <c r="AL190" s="29">
        <f t="shared" si="59"/>
        <v>3.2933446375582873</v>
      </c>
      <c r="AM190" s="58">
        <f t="shared" si="60"/>
        <v>0.66455086135886088</v>
      </c>
    </row>
    <row r="191" spans="1:39" x14ac:dyDescent="0.2">
      <c r="A191" s="1"/>
      <c r="C191" s="118"/>
      <c r="D191" s="119"/>
      <c r="E191" s="150"/>
      <c r="F191" s="150"/>
      <c r="G191" s="150"/>
      <c r="H191" s="163"/>
      <c r="I191" s="25"/>
      <c r="J191" s="25"/>
      <c r="K191" s="27"/>
      <c r="L191" s="27"/>
      <c r="M191" s="27"/>
      <c r="N191" s="27"/>
      <c r="O191" s="51"/>
      <c r="P191" s="27"/>
      <c r="Q191" s="93"/>
      <c r="R191" s="156"/>
      <c r="T191" s="159">
        <f t="shared" si="52"/>
        <v>0</v>
      </c>
      <c r="U191" s="153"/>
      <c r="V191" s="153"/>
      <c r="X191" s="1">
        <v>202</v>
      </c>
      <c r="Y191" s="1">
        <v>21.1</v>
      </c>
      <c r="Z191" s="139">
        <v>0.85</v>
      </c>
      <c r="AA191" s="136">
        <v>2645</v>
      </c>
      <c r="AB191" s="136">
        <v>8266</v>
      </c>
      <c r="AC191" s="136">
        <v>924</v>
      </c>
      <c r="AD191" s="136">
        <v>1358</v>
      </c>
      <c r="AE191" s="27">
        <f t="shared" si="53"/>
        <v>0.2377579703387053</v>
      </c>
      <c r="AF191" s="27">
        <f t="shared" si="54"/>
        <v>0.14222620086034907</v>
      </c>
      <c r="AG191" s="29">
        <f t="shared" si="55"/>
        <v>1.6716889637807186</v>
      </c>
      <c r="AH191" s="29">
        <f t="shared" si="56"/>
        <v>0.6504679593478393</v>
      </c>
      <c r="AI191" s="29">
        <f t="shared" si="57"/>
        <v>3.125141776937618</v>
      </c>
      <c r="AJ191"/>
      <c r="AK191" s="51">
        <f t="shared" si="58"/>
        <v>62.27572826497547</v>
      </c>
      <c r="AL191" s="29">
        <f t="shared" si="59"/>
        <v>3.125141776937618</v>
      </c>
      <c r="AM191" s="58">
        <f t="shared" si="60"/>
        <v>0.6504679593478393</v>
      </c>
    </row>
    <row r="192" spans="1:39" x14ac:dyDescent="0.2">
      <c r="A192" s="1"/>
      <c r="C192" s="118"/>
      <c r="D192" s="119"/>
      <c r="E192" s="150"/>
      <c r="F192" s="150"/>
      <c r="G192" s="150"/>
      <c r="H192" s="163"/>
      <c r="I192" s="25"/>
      <c r="J192" s="25"/>
      <c r="K192" s="27"/>
      <c r="L192" s="27"/>
      <c r="M192" s="27"/>
      <c r="N192" s="27"/>
      <c r="O192" s="51"/>
      <c r="P192" s="27"/>
      <c r="Q192" s="93"/>
      <c r="R192" s="156"/>
      <c r="T192" s="159">
        <f t="shared" si="52"/>
        <v>0</v>
      </c>
      <c r="U192" s="153"/>
      <c r="V192" s="153"/>
      <c r="X192" s="1">
        <v>202</v>
      </c>
      <c r="Y192" s="1">
        <v>21.1</v>
      </c>
      <c r="Z192" s="139">
        <v>0.875</v>
      </c>
      <c r="AA192" s="136">
        <v>2951</v>
      </c>
      <c r="AB192" s="136">
        <v>8771</v>
      </c>
      <c r="AC192" s="136">
        <v>951</v>
      </c>
      <c r="AD192" s="136">
        <v>1398</v>
      </c>
      <c r="AE192" s="27">
        <f t="shared" si="53"/>
        <v>0.23805318246052756</v>
      </c>
      <c r="AF192" s="27">
        <f t="shared" si="54"/>
        <v>0.14544571738517448</v>
      </c>
      <c r="AG192" s="29">
        <f t="shared" si="55"/>
        <v>1.6367149665198235</v>
      </c>
      <c r="AH192" s="29">
        <f t="shared" si="56"/>
        <v>0.6372545440739148</v>
      </c>
      <c r="AI192" s="29">
        <f t="shared" si="57"/>
        <v>2.9722128092172144</v>
      </c>
      <c r="AJ192"/>
      <c r="AK192" s="51">
        <f t="shared" si="58"/>
        <v>66.080378975574632</v>
      </c>
      <c r="AL192" s="29">
        <f t="shared" si="59"/>
        <v>2.9722128092172144</v>
      </c>
      <c r="AM192" s="58">
        <f t="shared" si="60"/>
        <v>0.6372545440739148</v>
      </c>
    </row>
    <row r="193" spans="1:39" x14ac:dyDescent="0.2">
      <c r="A193" s="1"/>
      <c r="C193" s="118"/>
      <c r="D193" s="119"/>
      <c r="E193" s="150"/>
      <c r="F193" s="150"/>
      <c r="G193" s="150"/>
      <c r="H193" s="163"/>
      <c r="I193" s="25"/>
      <c r="J193" s="25"/>
      <c r="K193" s="27"/>
      <c r="L193" s="27"/>
      <c r="M193" s="27"/>
      <c r="N193" s="27"/>
      <c r="O193" s="51"/>
      <c r="P193" s="27"/>
      <c r="Q193" s="93"/>
      <c r="R193" s="156"/>
      <c r="T193" s="159">
        <f t="shared" si="52"/>
        <v>0</v>
      </c>
      <c r="U193" s="153"/>
      <c r="V193" s="153"/>
      <c r="X193" s="1"/>
      <c r="Y193" s="1"/>
      <c r="Z193" s="17"/>
      <c r="AA193"/>
      <c r="AC193"/>
      <c r="AD193"/>
      <c r="AE193" s="27"/>
      <c r="AF193" s="27"/>
      <c r="AH193" s="29"/>
      <c r="AI193" s="29"/>
      <c r="AJ193"/>
      <c r="AM193" s="58"/>
    </row>
    <row r="194" spans="1:39" x14ac:dyDescent="0.2">
      <c r="C194" s="118"/>
      <c r="D194" s="119"/>
      <c r="E194" s="77"/>
      <c r="F194" s="77"/>
      <c r="G194" s="77"/>
      <c r="H194" s="220"/>
      <c r="I194" s="25"/>
      <c r="J194" s="25"/>
      <c r="K194" s="27"/>
      <c r="L194" s="27"/>
      <c r="M194" s="27"/>
      <c r="N194" s="27"/>
      <c r="O194" s="51"/>
      <c r="P194" s="27"/>
      <c r="Q194" s="93"/>
      <c r="R194" s="156"/>
      <c r="T194" s="159">
        <f t="shared" si="52"/>
        <v>0</v>
      </c>
      <c r="U194" s="153"/>
      <c r="V194" s="153"/>
      <c r="AE194" s="27"/>
      <c r="AF194" s="27"/>
      <c r="AH194" s="29"/>
      <c r="AI194" s="29"/>
      <c r="AM194" s="58"/>
    </row>
    <row r="195" spans="1:39" x14ac:dyDescent="0.2">
      <c r="A195" s="149">
        <v>203</v>
      </c>
      <c r="B195" s="149">
        <v>223</v>
      </c>
      <c r="C195" s="77" t="s">
        <v>92</v>
      </c>
      <c r="D195" s="148">
        <v>21.1</v>
      </c>
      <c r="E195" s="150">
        <v>750</v>
      </c>
      <c r="F195" s="150">
        <v>362</v>
      </c>
      <c r="G195" s="150">
        <v>2250</v>
      </c>
      <c r="H195" s="164">
        <v>0.46300000000000002</v>
      </c>
      <c r="I195" s="25">
        <f>0.1515*(G195/1000)/(E195/1000)^2/($D$4/10)^4</f>
        <v>0.21217744476734005</v>
      </c>
      <c r="J195" s="25">
        <f>0.5*(F195/1000)/(E195/1000)^3/($D$4/10)^5</f>
        <v>0.11555214804400754</v>
      </c>
      <c r="K195" s="27">
        <f>I195/J195</f>
        <v>1.8362051104972379</v>
      </c>
      <c r="L195" s="27">
        <f>0.798*I195^1.5/J195</f>
        <v>0.67495324646278276</v>
      </c>
      <c r="M195" s="27">
        <f>G195/F195</f>
        <v>6.2154696132596685</v>
      </c>
      <c r="N195" s="27"/>
      <c r="O195" s="51">
        <f>G195/(PI()*$D$4^2/4)</f>
        <v>16.951414057124946</v>
      </c>
      <c r="P195" s="27">
        <f>M195</f>
        <v>6.2154696132596685</v>
      </c>
      <c r="Q195" s="93">
        <f>L195</f>
        <v>0.67495324646278276</v>
      </c>
      <c r="R195" s="156">
        <f t="shared" ref="R195:R202" si="91">E195*(PI()/30)*($D$4/2)</f>
        <v>510.50880620834141</v>
      </c>
      <c r="S195" s="156">
        <f t="shared" ref="S195:S202" si="92">R195/H195</f>
        <v>1102.6108125450137</v>
      </c>
      <c r="T195" s="159">
        <f t="shared" si="52"/>
        <v>106726.87103068293</v>
      </c>
      <c r="U195" s="153"/>
      <c r="V195" s="153"/>
      <c r="X195" s="1">
        <v>203</v>
      </c>
      <c r="Y195" s="1">
        <v>21.1</v>
      </c>
      <c r="Z195" s="139">
        <v>0.52500000000000002</v>
      </c>
      <c r="AA195" s="136">
        <v>519</v>
      </c>
      <c r="AB195" s="136">
        <v>2882</v>
      </c>
      <c r="AC195" s="136">
        <v>579</v>
      </c>
      <c r="AD195" s="136">
        <v>850</v>
      </c>
      <c r="AE195" s="27">
        <f t="shared" si="53"/>
        <v>0.21159010235967959</v>
      </c>
      <c r="AF195" s="27">
        <f t="shared" si="54"/>
        <v>0.11380564997676967</v>
      </c>
      <c r="AG195" s="29">
        <f t="shared" si="55"/>
        <v>1.8592231791907516</v>
      </c>
      <c r="AH195" s="29">
        <f t="shared" si="56"/>
        <v>0.68246768276329495</v>
      </c>
      <c r="AI195" s="29">
        <f t="shared" si="57"/>
        <v>5.5529865125240851</v>
      </c>
      <c r="AJ195"/>
      <c r="AK195" s="51">
        <f t="shared" si="58"/>
        <v>21.712877916726267</v>
      </c>
      <c r="AL195" s="29">
        <f t="shared" si="59"/>
        <v>5.5529865125240851</v>
      </c>
      <c r="AM195" s="58">
        <f t="shared" si="60"/>
        <v>0.68246768276329495</v>
      </c>
    </row>
    <row r="196" spans="1:39" x14ac:dyDescent="0.2">
      <c r="A196" s="149">
        <v>203</v>
      </c>
      <c r="B196" s="149">
        <v>223</v>
      </c>
      <c r="C196" s="77" t="s">
        <v>92</v>
      </c>
      <c r="D196" s="148">
        <v>21.1</v>
      </c>
      <c r="E196" s="150">
        <v>855</v>
      </c>
      <c r="F196" s="150">
        <v>546</v>
      </c>
      <c r="G196" s="150">
        <v>2923</v>
      </c>
      <c r="H196" s="164">
        <v>0.52800000000000002</v>
      </c>
      <c r="I196" s="25">
        <f>0.1515*(G196/1000)/(E196/1000)^2/($D$4/10)^4</f>
        <v>0.21209762698092918</v>
      </c>
      <c r="J196" s="25">
        <f>0.5*(F196/1000)/(E196/1000)^3/($D$4/10)^5</f>
        <v>0.11763797535042084</v>
      </c>
      <c r="K196" s="27">
        <f>I196/J196</f>
        <v>1.8029690357142858</v>
      </c>
      <c r="L196" s="27">
        <f>0.798*I196^1.5/J196</f>
        <v>0.66261164533595851</v>
      </c>
      <c r="M196" s="27">
        <f>G196/F196</f>
        <v>5.3534798534798531</v>
      </c>
      <c r="N196" s="27"/>
      <c r="O196" s="51">
        <f>G196/(PI()*$D$4^2/4)</f>
        <v>22.021770350656098</v>
      </c>
      <c r="P196" s="27">
        <f>M196</f>
        <v>5.3534798534798531</v>
      </c>
      <c r="Q196" s="93">
        <f>L196</f>
        <v>0.66261164533595851</v>
      </c>
      <c r="R196" s="156">
        <f t="shared" si="91"/>
        <v>581.9800390775091</v>
      </c>
      <c r="S196" s="156">
        <f t="shared" si="92"/>
        <v>1102.2349224952823</v>
      </c>
      <c r="T196" s="159">
        <f t="shared" si="52"/>
        <v>158031.34014175818</v>
      </c>
      <c r="U196" s="153"/>
      <c r="V196" s="153"/>
      <c r="X196" s="1">
        <v>203</v>
      </c>
      <c r="Y196" s="1">
        <v>21.1</v>
      </c>
      <c r="Z196" s="139">
        <v>0.55000000000000004</v>
      </c>
      <c r="AA196" s="136">
        <v>602</v>
      </c>
      <c r="AB196" s="136">
        <v>3173</v>
      </c>
      <c r="AC196" s="136">
        <v>606</v>
      </c>
      <c r="AD196" s="136">
        <v>891</v>
      </c>
      <c r="AE196" s="27">
        <f t="shared" si="53"/>
        <v>0.2120087998852378</v>
      </c>
      <c r="AF196" s="27">
        <f t="shared" si="54"/>
        <v>0.1146084454905635</v>
      </c>
      <c r="AG196" s="29">
        <f t="shared" si="55"/>
        <v>1.8498532021594687</v>
      </c>
      <c r="AH196" s="29">
        <f t="shared" si="56"/>
        <v>0.67969973540338013</v>
      </c>
      <c r="AI196" s="29">
        <f t="shared" si="57"/>
        <v>5.2707641196013286</v>
      </c>
      <c r="AJ196"/>
      <c r="AK196" s="51">
        <f t="shared" si="58"/>
        <v>23.90526080144776</v>
      </c>
      <c r="AL196" s="29">
        <f t="shared" si="59"/>
        <v>5.2707641196013286</v>
      </c>
      <c r="AM196" s="58">
        <f t="shared" si="60"/>
        <v>0.67969973540338013</v>
      </c>
    </row>
    <row r="197" spans="1:39" x14ac:dyDescent="0.2">
      <c r="A197" s="149">
        <v>203</v>
      </c>
      <c r="B197" s="149">
        <v>223</v>
      </c>
      <c r="C197" s="77" t="s">
        <v>92</v>
      </c>
      <c r="D197" s="148">
        <v>21.1</v>
      </c>
      <c r="E197" s="150">
        <v>949</v>
      </c>
      <c r="F197" s="150">
        <v>758</v>
      </c>
      <c r="G197" s="150">
        <v>3647</v>
      </c>
      <c r="H197" s="164">
        <v>0.58599999999999997</v>
      </c>
      <c r="I197" s="25">
        <f>0.1515*(G197/1000)/(E197/1000)^2/($D$4/10)^4</f>
        <v>0.21480409778206142</v>
      </c>
      <c r="J197" s="25">
        <f>0.5*(F197/1000)/(E197/1000)^3/($D$4/10)^5</f>
        <v>0.11943285419389313</v>
      </c>
      <c r="K197" s="27">
        <f>I197/J197</f>
        <v>1.7985344085751978</v>
      </c>
      <c r="L197" s="27">
        <f>0.798*I197^1.5/J197</f>
        <v>0.66518572912124352</v>
      </c>
      <c r="M197" s="27">
        <f>G197/F197</f>
        <v>4.8113456464379949</v>
      </c>
      <c r="N197" s="27"/>
      <c r="O197" s="51">
        <f>G197/(PI()*$D$4^2/4)</f>
        <v>27.476358696148747</v>
      </c>
      <c r="P197" s="27">
        <f>M197</f>
        <v>4.8113456464379949</v>
      </c>
      <c r="Q197" s="93">
        <f>L197</f>
        <v>0.66518572912124352</v>
      </c>
      <c r="R197" s="156">
        <f t="shared" si="91"/>
        <v>645.96380945562123</v>
      </c>
      <c r="S197" s="156">
        <f t="shared" si="92"/>
        <v>1102.3273198901386</v>
      </c>
      <c r="T197" s="159">
        <f t="shared" si="52"/>
        <v>220243.77635474698</v>
      </c>
      <c r="U197" s="153"/>
      <c r="V197" s="153"/>
      <c r="X197" s="1">
        <v>203</v>
      </c>
      <c r="Y197" s="1">
        <v>21.1</v>
      </c>
      <c r="Z197" s="139">
        <v>0.57499999999999996</v>
      </c>
      <c r="AA197" s="136">
        <v>699</v>
      </c>
      <c r="AB197" s="136">
        <v>3486</v>
      </c>
      <c r="AC197" s="136">
        <v>634</v>
      </c>
      <c r="AD197" s="136">
        <v>931</v>
      </c>
      <c r="AE197" s="27">
        <f t="shared" si="53"/>
        <v>0.21333752108682424</v>
      </c>
      <c r="AF197" s="27">
        <f t="shared" si="54"/>
        <v>0.11664909549756138</v>
      </c>
      <c r="AG197" s="29">
        <f t="shared" si="55"/>
        <v>1.8288827716738207</v>
      </c>
      <c r="AH197" s="29">
        <f t="shared" si="56"/>
        <v>0.67409698140642071</v>
      </c>
      <c r="AI197" s="29">
        <f t="shared" si="57"/>
        <v>4.9871244635193133</v>
      </c>
      <c r="AJ197"/>
      <c r="AK197" s="51">
        <f t="shared" si="58"/>
        <v>26.263390845838916</v>
      </c>
      <c r="AL197" s="29">
        <f t="shared" si="59"/>
        <v>4.9871244635193133</v>
      </c>
      <c r="AM197" s="58">
        <f t="shared" si="60"/>
        <v>0.67409698140642071</v>
      </c>
    </row>
    <row r="198" spans="1:39" x14ac:dyDescent="0.2">
      <c r="A198" s="149">
        <v>203</v>
      </c>
      <c r="B198" s="149">
        <v>223</v>
      </c>
      <c r="C198" s="77" t="s">
        <v>92</v>
      </c>
      <c r="D198" s="148">
        <v>21.1</v>
      </c>
      <c r="E198" s="150">
        <v>1050</v>
      </c>
      <c r="F198" s="150">
        <v>1056</v>
      </c>
      <c r="G198" s="150">
        <v>4529</v>
      </c>
      <c r="H198" s="164">
        <v>0.64800000000000002</v>
      </c>
      <c r="I198" s="25">
        <f>0.1515*(G198/1000)/(E198/1000)^2/($D$4/10)^4</f>
        <v>0.21790286788010954</v>
      </c>
      <c r="J198" s="25">
        <f>0.5*(F198/1000)/(E198/1000)^3/($D$4/10)^5</f>
        <v>0.12284267465980216</v>
      </c>
      <c r="K198" s="27">
        <f>I198/J198</f>
        <v>1.7738368892045457</v>
      </c>
      <c r="L198" s="27">
        <f>0.798*I198^1.5/J198</f>
        <v>0.66076654577425109</v>
      </c>
      <c r="M198" s="27">
        <f>G198/F198</f>
        <v>4.2888257575757578</v>
      </c>
      <c r="N198" s="27"/>
      <c r="O198" s="51">
        <f>G198/(PI()*$D$4^2/4)</f>
        <v>34.121313006541726</v>
      </c>
      <c r="P198" s="27">
        <f>M198</f>
        <v>4.2888257575757578</v>
      </c>
      <c r="Q198" s="93">
        <f>L198</f>
        <v>0.66076654577425109</v>
      </c>
      <c r="R198" s="156">
        <f t="shared" si="91"/>
        <v>714.71232869167795</v>
      </c>
      <c r="S198" s="156">
        <f t="shared" si="92"/>
        <v>1102.9511245241943</v>
      </c>
      <c r="T198" s="159">
        <f t="shared" si="52"/>
        <v>304791.94196861552</v>
      </c>
      <c r="U198" s="153"/>
      <c r="V198" s="153"/>
      <c r="X198" s="1">
        <v>203</v>
      </c>
      <c r="Y198" s="1">
        <v>21.1</v>
      </c>
      <c r="Z198" s="139">
        <v>0.6</v>
      </c>
      <c r="AA198" s="136">
        <v>810</v>
      </c>
      <c r="AB198" s="136">
        <v>3820</v>
      </c>
      <c r="AC198" s="136">
        <v>661</v>
      </c>
      <c r="AD198" s="136">
        <v>972</v>
      </c>
      <c r="AE198" s="27">
        <f t="shared" si="53"/>
        <v>0.21447173084303897</v>
      </c>
      <c r="AF198" s="27">
        <f t="shared" si="54"/>
        <v>0.11877894592084202</v>
      </c>
      <c r="AG198" s="29">
        <f t="shared" si="55"/>
        <v>1.8056375999999998</v>
      </c>
      <c r="AH198" s="29">
        <f t="shared" si="56"/>
        <v>0.66729598141606428</v>
      </c>
      <c r="AI198" s="29">
        <f t="shared" si="57"/>
        <v>4.716049382716049</v>
      </c>
      <c r="AJ198"/>
      <c r="AK198" s="51">
        <f t="shared" si="58"/>
        <v>28.779734088096578</v>
      </c>
      <c r="AL198" s="29">
        <f t="shared" si="59"/>
        <v>4.716049382716049</v>
      </c>
      <c r="AM198" s="58">
        <f t="shared" si="60"/>
        <v>0.66729598141606428</v>
      </c>
    </row>
    <row r="199" spans="1:39" x14ac:dyDescent="0.2">
      <c r="A199" s="149">
        <v>203</v>
      </c>
      <c r="B199" s="149">
        <v>223</v>
      </c>
      <c r="C199" s="77" t="s">
        <v>92</v>
      </c>
      <c r="D199" s="148">
        <v>21.1</v>
      </c>
      <c r="E199" s="150">
        <v>1147</v>
      </c>
      <c r="F199" s="150">
        <v>1433</v>
      </c>
      <c r="G199" s="150">
        <v>5500</v>
      </c>
      <c r="H199" s="164">
        <v>0.70799999999999996</v>
      </c>
      <c r="I199" s="25">
        <f>0.1515*(G199/1000)/(E199/1000)^2/($D$4/10)^4</f>
        <v>0.22175584581368213</v>
      </c>
      <c r="J199" s="25">
        <f>0.5*(F199/1000)/(E199/1000)^3/($D$4/10)^5</f>
        <v>0.12788192925026787</v>
      </c>
      <c r="K199" s="27">
        <f>I199/J199</f>
        <v>1.7340670969993019</v>
      </c>
      <c r="L199" s="27">
        <f>0.798*I199^1.5/J199</f>
        <v>0.65163788856394178</v>
      </c>
      <c r="M199" s="27">
        <f>G199/F199</f>
        <v>3.8381018841591068</v>
      </c>
      <c r="N199" s="27"/>
      <c r="O199" s="51">
        <f>G199/(PI()*$D$4^2/4)</f>
        <v>41.43678991741654</v>
      </c>
      <c r="P199" s="27">
        <f>M199</f>
        <v>3.8381018841591068</v>
      </c>
      <c r="Q199" s="93">
        <f>L199</f>
        <v>0.65163788856394178</v>
      </c>
      <c r="R199" s="156">
        <f t="shared" si="91"/>
        <v>780.73813429462336</v>
      </c>
      <c r="S199" s="156">
        <f t="shared" si="92"/>
        <v>1102.7374778172648</v>
      </c>
      <c r="T199" s="159">
        <f t="shared" si="52"/>
        <v>407890.91679026134</v>
      </c>
      <c r="U199" s="153"/>
      <c r="V199" s="153"/>
      <c r="X199" s="1">
        <v>203</v>
      </c>
      <c r="Y199" s="1">
        <v>21.1</v>
      </c>
      <c r="Z199" s="139">
        <v>0.625</v>
      </c>
      <c r="AA199" s="136">
        <v>935</v>
      </c>
      <c r="AB199" s="136">
        <v>4177</v>
      </c>
      <c r="AC199" s="136">
        <v>689</v>
      </c>
      <c r="AD199" s="136">
        <v>1012</v>
      </c>
      <c r="AE199" s="27">
        <f t="shared" si="53"/>
        <v>0.21634291339723208</v>
      </c>
      <c r="AF199" s="27">
        <f t="shared" si="54"/>
        <v>0.12148518410171594</v>
      </c>
      <c r="AG199" s="29">
        <f t="shared" si="55"/>
        <v>1.7808172658823531</v>
      </c>
      <c r="AH199" s="29">
        <f t="shared" si="56"/>
        <v>0.66098801658019335</v>
      </c>
      <c r="AI199" s="29">
        <f t="shared" si="57"/>
        <v>4.4673796791443854</v>
      </c>
      <c r="AJ199"/>
      <c r="AK199" s="51">
        <f t="shared" si="58"/>
        <v>31.46935845182707</v>
      </c>
      <c r="AL199" s="29">
        <f t="shared" si="59"/>
        <v>4.4673796791443854</v>
      </c>
      <c r="AM199" s="58">
        <f t="shared" si="60"/>
        <v>0.66098801658019335</v>
      </c>
    </row>
    <row r="200" spans="1:39" x14ac:dyDescent="0.2">
      <c r="A200" s="149">
        <v>203</v>
      </c>
      <c r="B200" s="149">
        <v>223</v>
      </c>
      <c r="C200" s="77" t="s">
        <v>92</v>
      </c>
      <c r="D200" s="148">
        <v>21.1</v>
      </c>
      <c r="E200" s="150">
        <v>1251</v>
      </c>
      <c r="F200" s="150">
        <v>1977</v>
      </c>
      <c r="G200" s="150">
        <v>6749</v>
      </c>
      <c r="H200" s="164">
        <v>0.77300000000000002</v>
      </c>
      <c r="I200" s="25">
        <f t="shared" ref="I200:I263" si="93">0.1515*(G200/1000)/(E200/1000)^2/($D$4/10)^4</f>
        <v>0.22875154308763668</v>
      </c>
      <c r="J200" s="25">
        <f t="shared" ref="J200:J263" si="94">0.5*(F200/1000)/(E200/1000)^3/($D$4/10)^5</f>
        <v>0.13598405358622237</v>
      </c>
      <c r="K200" s="27">
        <f t="shared" ref="K200:K263" si="95">I200/J200</f>
        <v>1.6821938827010621</v>
      </c>
      <c r="L200" s="27">
        <f t="shared" ref="L200:L263" si="96">0.798*I200^1.5/J200</f>
        <v>0.64203833063499371</v>
      </c>
      <c r="M200" s="27">
        <f t="shared" ref="M200:M263" si="97">G200/F200</f>
        <v>3.413758219524532</v>
      </c>
      <c r="N200" s="27"/>
      <c r="O200" s="51">
        <f t="shared" ref="O200:O263" si="98">G200/(PI()*$D$4^2/4)</f>
        <v>50.846708209571673</v>
      </c>
      <c r="P200" s="27">
        <f t="shared" ref="P200:P263" si="99">M200</f>
        <v>3.413758219524532</v>
      </c>
      <c r="Q200" s="93">
        <f t="shared" ref="Q200:Q263" si="100">L200</f>
        <v>0.64203833063499371</v>
      </c>
      <c r="R200" s="156">
        <f t="shared" si="91"/>
        <v>851.52868875551337</v>
      </c>
      <c r="S200" s="156">
        <f t="shared" si="92"/>
        <v>1101.5895067988529</v>
      </c>
      <c r="T200" s="159">
        <f t="shared" ref="T200:T263" si="101">G200^1.5</f>
        <v>554445.85646300844</v>
      </c>
      <c r="U200" s="153"/>
      <c r="V200" s="153"/>
      <c r="X200" s="1">
        <v>203</v>
      </c>
      <c r="Y200" s="1">
        <v>21.1</v>
      </c>
      <c r="Z200" s="139">
        <v>0.65</v>
      </c>
      <c r="AA200" s="136">
        <v>1051</v>
      </c>
      <c r="AB200" s="136">
        <v>4555</v>
      </c>
      <c r="AC200" s="136">
        <v>716</v>
      </c>
      <c r="AD200" s="136">
        <v>1053</v>
      </c>
      <c r="AE200" s="27">
        <f t="shared" si="53"/>
        <v>0.21790683988749049</v>
      </c>
      <c r="AF200" s="27">
        <f t="shared" si="54"/>
        <v>0.12121904139613895</v>
      </c>
      <c r="AG200" s="29">
        <f t="shared" si="55"/>
        <v>1.7976287997145572</v>
      </c>
      <c r="AH200" s="29">
        <f t="shared" si="56"/>
        <v>0.66963530056244114</v>
      </c>
      <c r="AI200" s="29">
        <f t="shared" si="57"/>
        <v>4.3339676498572786</v>
      </c>
      <c r="AJ200"/>
      <c r="AK200" s="51">
        <f t="shared" si="58"/>
        <v>34.317196013424059</v>
      </c>
      <c r="AL200" s="29">
        <f t="shared" si="59"/>
        <v>4.3339676498572786</v>
      </c>
      <c r="AM200" s="58">
        <f t="shared" si="60"/>
        <v>0.66963530056244114</v>
      </c>
    </row>
    <row r="201" spans="1:39" x14ac:dyDescent="0.2">
      <c r="A201" s="149">
        <v>203</v>
      </c>
      <c r="B201" s="149">
        <v>223</v>
      </c>
      <c r="C201" s="77" t="s">
        <v>92</v>
      </c>
      <c r="D201" s="148">
        <v>21.1</v>
      </c>
      <c r="E201" s="150">
        <v>1353</v>
      </c>
      <c r="F201" s="150">
        <v>2678</v>
      </c>
      <c r="G201" s="150">
        <v>8047</v>
      </c>
      <c r="H201" s="164">
        <v>0.83599999999999997</v>
      </c>
      <c r="I201" s="25">
        <f t="shared" si="93"/>
        <v>0.23317266249138749</v>
      </c>
      <c r="J201" s="25">
        <f t="shared" si="94"/>
        <v>0.1456030343392837</v>
      </c>
      <c r="K201" s="27">
        <f t="shared" si="95"/>
        <v>1.6014272199029131</v>
      </c>
      <c r="L201" s="27">
        <f t="shared" si="96"/>
        <v>0.61709057488348629</v>
      </c>
      <c r="M201" s="27">
        <f t="shared" si="97"/>
        <v>3.0048543689320391</v>
      </c>
      <c r="N201" s="27"/>
      <c r="O201" s="51">
        <f t="shared" si="98"/>
        <v>60.62579063008198</v>
      </c>
      <c r="P201" s="27">
        <f t="shared" si="99"/>
        <v>3.0048543689320391</v>
      </c>
      <c r="Q201" s="93">
        <f t="shared" si="100"/>
        <v>0.61709057488348629</v>
      </c>
      <c r="R201" s="156">
        <f t="shared" si="91"/>
        <v>920.95788639984778</v>
      </c>
      <c r="S201" s="156">
        <f t="shared" si="92"/>
        <v>1101.6242660285261</v>
      </c>
      <c r="T201" s="159">
        <f t="shared" si="101"/>
        <v>721856.71696189186</v>
      </c>
      <c r="U201" s="153"/>
      <c r="V201" s="153"/>
      <c r="X201" s="1">
        <v>203</v>
      </c>
      <c r="Y201" s="1">
        <v>21.1</v>
      </c>
      <c r="Z201" s="139">
        <v>0.67500000000000004</v>
      </c>
      <c r="AA201" s="136">
        <v>1207</v>
      </c>
      <c r="AB201" s="136">
        <v>4954</v>
      </c>
      <c r="AC201" s="136">
        <v>744</v>
      </c>
      <c r="AD201" s="136">
        <v>1093</v>
      </c>
      <c r="AE201" s="27">
        <f t="shared" ref="AE201:AE264" si="102">0.1515*(AB201/1000)/(AD201/1000)^2/($D$4/10)^4</f>
        <v>0.21996566802830847</v>
      </c>
      <c r="AF201" s="27">
        <f t="shared" ref="AF201:AF264" si="103">0.5*(AA201/1000)/(AD201/1000)^3/($D$4/10)^5</f>
        <v>0.1244801282377245</v>
      </c>
      <c r="AG201" s="29">
        <f t="shared" ref="AG201:AG264" si="104">AE201/AF201</f>
        <v>1.7670745615575809</v>
      </c>
      <c r="AH201" s="29">
        <f t="shared" ref="AH201:AH264" si="105">0.798*AE201^1.5/AF201</f>
        <v>0.66135587711718347</v>
      </c>
      <c r="AI201" s="29">
        <f t="shared" ref="AI201:AI264" si="106">AB201/AA201</f>
        <v>4.1043910521955258</v>
      </c>
      <c r="AJ201"/>
      <c r="AK201" s="51">
        <f t="shared" ref="AK201:AK264" si="107">AB201/(PI()*$D$4^2/4)</f>
        <v>37.323246772887551</v>
      </c>
      <c r="AL201" s="29">
        <f t="shared" ref="AL201:AL264" si="108">AI201</f>
        <v>4.1043910521955258</v>
      </c>
      <c r="AM201" s="58">
        <f t="shared" ref="AM201:AM264" si="109">AH201</f>
        <v>0.66135587711718347</v>
      </c>
    </row>
    <row r="202" spans="1:39" x14ac:dyDescent="0.2">
      <c r="A202" s="149">
        <v>203</v>
      </c>
      <c r="B202" s="149">
        <v>223</v>
      </c>
      <c r="C202" s="77" t="s">
        <v>92</v>
      </c>
      <c r="D202" s="148">
        <v>21.1</v>
      </c>
      <c r="E202" s="150">
        <v>1403</v>
      </c>
      <c r="F202" s="150">
        <v>3084</v>
      </c>
      <c r="G202" s="150">
        <v>8642</v>
      </c>
      <c r="H202" s="164">
        <v>0.86599999999999999</v>
      </c>
      <c r="I202" s="25">
        <f t="shared" si="93"/>
        <v>0.23288319115582079</v>
      </c>
      <c r="J202" s="25">
        <f t="shared" si="94"/>
        <v>0.15038156463308508</v>
      </c>
      <c r="K202" s="27">
        <f t="shared" si="95"/>
        <v>1.5486152955252916</v>
      </c>
      <c r="L202" s="27">
        <f t="shared" si="96"/>
        <v>0.59636961429316515</v>
      </c>
      <c r="M202" s="27">
        <f t="shared" si="97"/>
        <v>2.8022049286640724</v>
      </c>
      <c r="N202" s="27"/>
      <c r="O202" s="51">
        <f t="shared" si="98"/>
        <v>65.108497902966135</v>
      </c>
      <c r="P202" s="27">
        <f t="shared" si="99"/>
        <v>2.8022049286640724</v>
      </c>
      <c r="Q202" s="93">
        <f t="shared" si="100"/>
        <v>0.59636961429316515</v>
      </c>
      <c r="R202" s="156">
        <f t="shared" si="91"/>
        <v>954.99180681373718</v>
      </c>
      <c r="S202" s="156">
        <f t="shared" si="92"/>
        <v>1102.7619016324909</v>
      </c>
      <c r="T202" s="159">
        <f t="shared" si="101"/>
        <v>803380.69760730548</v>
      </c>
      <c r="U202" s="153"/>
      <c r="V202" s="153"/>
      <c r="X202" s="1">
        <v>203</v>
      </c>
      <c r="Y202" s="1">
        <v>21.1</v>
      </c>
      <c r="Z202" s="139">
        <v>0.7</v>
      </c>
      <c r="AA202" s="136">
        <v>1383</v>
      </c>
      <c r="AB202" s="136">
        <v>5376</v>
      </c>
      <c r="AC202" s="136">
        <v>772</v>
      </c>
      <c r="AD202" s="136">
        <v>1134</v>
      </c>
      <c r="AE202" s="27">
        <f t="shared" si="102"/>
        <v>0.22175446575723048</v>
      </c>
      <c r="AF202" s="27">
        <f t="shared" si="103"/>
        <v>0.1277133389376284</v>
      </c>
      <c r="AG202" s="29">
        <f t="shared" si="104"/>
        <v>1.7363453778741869</v>
      </c>
      <c r="AH202" s="29">
        <f t="shared" si="105"/>
        <v>0.65249200395185436</v>
      </c>
      <c r="AI202" s="29">
        <f t="shared" si="106"/>
        <v>3.8872017353579174</v>
      </c>
      <c r="AJ202"/>
      <c r="AK202" s="51">
        <f t="shared" si="107"/>
        <v>40.502578653823875</v>
      </c>
      <c r="AL202" s="29">
        <f t="shared" si="108"/>
        <v>3.8872017353579174</v>
      </c>
      <c r="AM202" s="58">
        <f t="shared" si="109"/>
        <v>0.65249200395185436</v>
      </c>
    </row>
    <row r="203" spans="1:39" x14ac:dyDescent="0.2">
      <c r="A203" s="1"/>
      <c r="C203" s="118"/>
      <c r="D203" s="119"/>
      <c r="E203" s="150"/>
      <c r="F203" s="150"/>
      <c r="G203" s="150"/>
      <c r="H203" s="163"/>
      <c r="I203" s="25"/>
      <c r="J203" s="25"/>
      <c r="K203" s="27"/>
      <c r="L203" s="27"/>
      <c r="M203" s="27"/>
      <c r="N203" s="27"/>
      <c r="O203" s="51"/>
      <c r="P203" s="27"/>
      <c r="Q203" s="93"/>
      <c r="R203" s="156"/>
      <c r="T203" s="159">
        <f t="shared" si="101"/>
        <v>0</v>
      </c>
      <c r="U203" s="153"/>
      <c r="V203" s="153"/>
      <c r="X203" s="1">
        <v>203</v>
      </c>
      <c r="Y203" s="1">
        <v>21.1</v>
      </c>
      <c r="Z203" s="139">
        <v>0.72499999999999998</v>
      </c>
      <c r="AA203" s="136">
        <v>1562</v>
      </c>
      <c r="AB203" s="136">
        <v>5829</v>
      </c>
      <c r="AC203" s="136">
        <v>799</v>
      </c>
      <c r="AD203" s="136">
        <v>1174</v>
      </c>
      <c r="AE203" s="27">
        <f t="shared" si="102"/>
        <v>0.22433502534122796</v>
      </c>
      <c r="AF203" s="27">
        <f t="shared" si="103"/>
        <v>0.12999599772937104</v>
      </c>
      <c r="AG203" s="29">
        <f t="shared" si="104"/>
        <v>1.7257071699103714</v>
      </c>
      <c r="AH203" s="29">
        <f t="shared" si="105"/>
        <v>0.65225668276204307</v>
      </c>
      <c r="AI203" s="29">
        <f t="shared" si="106"/>
        <v>3.7317541613316263</v>
      </c>
      <c r="AJ203"/>
      <c r="AK203" s="51">
        <f t="shared" si="107"/>
        <v>43.915463350658364</v>
      </c>
      <c r="AL203" s="29">
        <f t="shared" si="108"/>
        <v>3.7317541613316263</v>
      </c>
      <c r="AM203" s="58">
        <f t="shared" si="109"/>
        <v>0.65225668276204307</v>
      </c>
    </row>
    <row r="204" spans="1:39" x14ac:dyDescent="0.2">
      <c r="A204" s="1"/>
      <c r="C204" s="118"/>
      <c r="D204" s="119"/>
      <c r="E204" s="150"/>
      <c r="F204" s="150"/>
      <c r="G204" s="150"/>
      <c r="H204" s="163"/>
      <c r="I204" s="25"/>
      <c r="J204" s="25"/>
      <c r="K204" s="27"/>
      <c r="L204" s="27"/>
      <c r="M204" s="27"/>
      <c r="N204" s="27"/>
      <c r="O204" s="51"/>
      <c r="P204" s="27"/>
      <c r="Q204" s="93"/>
      <c r="R204" s="156"/>
      <c r="T204" s="159">
        <f t="shared" si="101"/>
        <v>0</v>
      </c>
      <c r="U204" s="153"/>
      <c r="V204" s="153"/>
      <c r="X204" s="1">
        <v>203</v>
      </c>
      <c r="Y204" s="1">
        <v>21.1</v>
      </c>
      <c r="Z204" s="139">
        <v>0.75</v>
      </c>
      <c r="AA204" s="136">
        <v>1777</v>
      </c>
      <c r="AB204" s="136">
        <v>6288</v>
      </c>
      <c r="AC204" s="136">
        <v>827</v>
      </c>
      <c r="AD204" s="136">
        <v>1214</v>
      </c>
      <c r="AE204" s="27">
        <f t="shared" si="102"/>
        <v>0.22631554378913946</v>
      </c>
      <c r="AF204" s="27">
        <f t="shared" si="103"/>
        <v>0.13374717276476428</v>
      </c>
      <c r="AG204" s="29">
        <f t="shared" si="104"/>
        <v>1.6921146003376479</v>
      </c>
      <c r="AH204" s="29">
        <f t="shared" si="105"/>
        <v>0.64237681194884644</v>
      </c>
      <c r="AI204" s="29">
        <f t="shared" si="106"/>
        <v>3.5385481148002249</v>
      </c>
      <c r="AJ204"/>
      <c r="AK204" s="51">
        <f t="shared" si="107"/>
        <v>47.373551818311853</v>
      </c>
      <c r="AL204" s="29">
        <f t="shared" si="108"/>
        <v>3.5385481148002249</v>
      </c>
      <c r="AM204" s="58">
        <f t="shared" si="109"/>
        <v>0.64237681194884644</v>
      </c>
    </row>
    <row r="205" spans="1:39" x14ac:dyDescent="0.2">
      <c r="A205" s="1"/>
      <c r="C205" s="118"/>
      <c r="D205" s="119"/>
      <c r="E205" s="150"/>
      <c r="F205" s="150"/>
      <c r="G205" s="150"/>
      <c r="H205" s="163"/>
      <c r="I205" s="25"/>
      <c r="J205" s="25"/>
      <c r="K205" s="27"/>
      <c r="L205" s="27"/>
      <c r="M205" s="27"/>
      <c r="N205" s="27"/>
      <c r="O205" s="51"/>
      <c r="P205" s="27"/>
      <c r="Q205" s="93"/>
      <c r="R205" s="156"/>
      <c r="T205" s="159">
        <f t="shared" si="101"/>
        <v>0</v>
      </c>
      <c r="U205" s="153"/>
      <c r="V205" s="153"/>
      <c r="X205" s="1">
        <v>203</v>
      </c>
      <c r="Y205" s="1">
        <v>21.1</v>
      </c>
      <c r="Z205" s="139">
        <v>0.77500000000000002</v>
      </c>
      <c r="AA205" s="136">
        <v>2015</v>
      </c>
      <c r="AB205" s="136">
        <v>6767</v>
      </c>
      <c r="AC205" s="136">
        <v>854</v>
      </c>
      <c r="AD205" s="136">
        <v>1255</v>
      </c>
      <c r="AE205" s="27">
        <f t="shared" si="102"/>
        <v>0.22790190135721503</v>
      </c>
      <c r="AF205" s="27">
        <f t="shared" si="103"/>
        <v>0.13727679015553534</v>
      </c>
      <c r="AG205" s="29">
        <f t="shared" si="104"/>
        <v>1.6601633903225808</v>
      </c>
      <c r="AH205" s="29">
        <f t="shared" si="105"/>
        <v>0.63245218630508648</v>
      </c>
      <c r="AI205" s="29">
        <f t="shared" si="106"/>
        <v>3.3583126550868485</v>
      </c>
      <c r="AJ205"/>
      <c r="AK205" s="51">
        <f t="shared" si="107"/>
        <v>50.982319522028675</v>
      </c>
      <c r="AL205" s="29">
        <f t="shared" si="108"/>
        <v>3.3583126550868485</v>
      </c>
      <c r="AM205" s="58">
        <f t="shared" si="109"/>
        <v>0.63245218630508648</v>
      </c>
    </row>
    <row r="206" spans="1:39" x14ac:dyDescent="0.2">
      <c r="A206" s="1"/>
      <c r="C206" s="118"/>
      <c r="D206" s="119"/>
      <c r="E206" s="150"/>
      <c r="F206" s="150"/>
      <c r="G206" s="150"/>
      <c r="H206" s="163"/>
      <c r="I206" s="25"/>
      <c r="J206" s="25"/>
      <c r="K206" s="27"/>
      <c r="L206" s="27"/>
      <c r="M206" s="27"/>
      <c r="N206" s="27"/>
      <c r="O206" s="51"/>
      <c r="P206" s="27"/>
      <c r="Q206" s="93"/>
      <c r="R206" s="156"/>
      <c r="T206" s="159">
        <f t="shared" si="101"/>
        <v>0</v>
      </c>
      <c r="U206" s="153"/>
      <c r="V206" s="153"/>
      <c r="X206" s="1">
        <v>203</v>
      </c>
      <c r="Y206" s="1">
        <v>21.1</v>
      </c>
      <c r="Z206" s="139">
        <v>0.8</v>
      </c>
      <c r="AA206" s="136">
        <v>2276</v>
      </c>
      <c r="AB206" s="136">
        <v>7254</v>
      </c>
      <c r="AC206" s="136">
        <v>882</v>
      </c>
      <c r="AD206" s="136">
        <v>1295</v>
      </c>
      <c r="AE206" s="27">
        <f t="shared" si="102"/>
        <v>0.22944428144217957</v>
      </c>
      <c r="AF206" s="27">
        <f t="shared" si="103"/>
        <v>0.14112897758295906</v>
      </c>
      <c r="AG206" s="29">
        <f t="shared" si="104"/>
        <v>1.6257772526362038</v>
      </c>
      <c r="AH206" s="29">
        <f t="shared" si="105"/>
        <v>0.62144479247506101</v>
      </c>
      <c r="AI206" s="29">
        <f t="shared" si="106"/>
        <v>3.1871704745166958</v>
      </c>
      <c r="AJ206"/>
      <c r="AK206" s="51">
        <f t="shared" si="107"/>
        <v>54.651358920170829</v>
      </c>
      <c r="AL206" s="29">
        <f t="shared" si="108"/>
        <v>3.1871704745166958</v>
      </c>
      <c r="AM206" s="58">
        <f t="shared" si="109"/>
        <v>0.62144479247506101</v>
      </c>
    </row>
    <row r="207" spans="1:39" x14ac:dyDescent="0.2">
      <c r="A207" s="1"/>
      <c r="C207" s="118"/>
      <c r="D207" s="119"/>
      <c r="E207" s="150"/>
      <c r="F207" s="150"/>
      <c r="G207" s="150"/>
      <c r="H207" s="163"/>
      <c r="I207" s="25"/>
      <c r="J207" s="25"/>
      <c r="K207" s="27"/>
      <c r="L207" s="27"/>
      <c r="M207" s="27"/>
      <c r="N207" s="27"/>
      <c r="O207" s="51"/>
      <c r="P207" s="27"/>
      <c r="Q207" s="93"/>
      <c r="R207" s="156"/>
      <c r="T207" s="159">
        <f t="shared" si="101"/>
        <v>0</v>
      </c>
      <c r="U207" s="153"/>
      <c r="V207" s="153"/>
      <c r="X207" s="1">
        <v>203</v>
      </c>
      <c r="Y207" s="1">
        <v>21.1</v>
      </c>
      <c r="Z207" s="139">
        <v>0.82499999999999996</v>
      </c>
      <c r="AA207" s="136">
        <v>2558</v>
      </c>
      <c r="AB207" s="136">
        <v>7782</v>
      </c>
      <c r="AC207" s="136">
        <v>909</v>
      </c>
      <c r="AD207" s="136">
        <v>1336</v>
      </c>
      <c r="AE207" s="27">
        <f t="shared" si="102"/>
        <v>0.23126905925883637</v>
      </c>
      <c r="AF207" s="27">
        <f t="shared" si="103"/>
        <v>0.14445560866697915</v>
      </c>
      <c r="AG207" s="29">
        <f t="shared" si="104"/>
        <v>1.6009697469898361</v>
      </c>
      <c r="AH207" s="29">
        <f t="shared" si="105"/>
        <v>0.61439091268976864</v>
      </c>
      <c r="AI207" s="29">
        <f t="shared" si="106"/>
        <v>3.042220484753714</v>
      </c>
      <c r="AJ207"/>
      <c r="AK207" s="51">
        <f t="shared" si="107"/>
        <v>58.629290752242817</v>
      </c>
      <c r="AL207" s="29">
        <f t="shared" si="108"/>
        <v>3.042220484753714</v>
      </c>
      <c r="AM207" s="58">
        <f t="shared" si="109"/>
        <v>0.61439091268976864</v>
      </c>
    </row>
    <row r="208" spans="1:39" x14ac:dyDescent="0.2">
      <c r="A208" s="1"/>
      <c r="C208" s="118"/>
      <c r="D208" s="119"/>
      <c r="E208" s="150"/>
      <c r="F208" s="150"/>
      <c r="G208" s="150"/>
      <c r="H208" s="163"/>
      <c r="I208" s="25"/>
      <c r="J208" s="25"/>
      <c r="K208" s="27"/>
      <c r="L208" s="27"/>
      <c r="M208" s="27"/>
      <c r="N208" s="27"/>
      <c r="O208" s="51"/>
      <c r="P208" s="27"/>
      <c r="Q208" s="93"/>
      <c r="R208" s="156"/>
      <c r="T208" s="159">
        <f t="shared" si="101"/>
        <v>0</v>
      </c>
      <c r="U208" s="153"/>
      <c r="V208" s="153"/>
      <c r="X208" s="1">
        <v>203</v>
      </c>
      <c r="Y208" s="1">
        <v>21.1</v>
      </c>
      <c r="Z208" s="139">
        <v>0.85</v>
      </c>
      <c r="AA208" s="136">
        <v>2863</v>
      </c>
      <c r="AB208" s="136">
        <v>8318</v>
      </c>
      <c r="AC208" s="136">
        <v>937</v>
      </c>
      <c r="AD208" s="136">
        <v>1376</v>
      </c>
      <c r="AE208" s="27">
        <f t="shared" si="102"/>
        <v>0.2330350635022751</v>
      </c>
      <c r="AF208" s="27">
        <f t="shared" si="103"/>
        <v>0.14798554257185051</v>
      </c>
      <c r="AG208" s="29">
        <f t="shared" si="104"/>
        <v>1.5747150664338108</v>
      </c>
      <c r="AH208" s="29">
        <f t="shared" si="105"/>
        <v>0.60661830328090571</v>
      </c>
      <c r="AI208" s="29">
        <f t="shared" si="106"/>
        <v>2.9053440447083481</v>
      </c>
      <c r="AJ208"/>
      <c r="AK208" s="51">
        <f t="shared" si="107"/>
        <v>62.667494278740136</v>
      </c>
      <c r="AL208" s="29">
        <f t="shared" si="108"/>
        <v>2.9053440447083481</v>
      </c>
      <c r="AM208" s="58">
        <f t="shared" si="109"/>
        <v>0.60661830328090571</v>
      </c>
    </row>
    <row r="209" spans="1:39" x14ac:dyDescent="0.2">
      <c r="A209" s="1"/>
      <c r="C209" s="118"/>
      <c r="D209" s="119"/>
      <c r="E209" s="150"/>
      <c r="F209" s="150"/>
      <c r="G209" s="150"/>
      <c r="H209" s="163"/>
      <c r="I209" s="25"/>
      <c r="J209" s="25"/>
      <c r="K209" s="27"/>
      <c r="L209" s="27"/>
      <c r="M209" s="27"/>
      <c r="N209" s="27"/>
      <c r="O209" s="51"/>
      <c r="P209" s="27"/>
      <c r="Q209" s="93"/>
      <c r="R209" s="156"/>
      <c r="T209" s="159">
        <f t="shared" si="101"/>
        <v>0</v>
      </c>
      <c r="U209" s="153"/>
      <c r="V209" s="153"/>
      <c r="X209" s="1"/>
      <c r="Y209" s="1"/>
      <c r="Z209" s="17"/>
      <c r="AA209"/>
      <c r="AC209"/>
      <c r="AD209"/>
      <c r="AE209" s="27"/>
      <c r="AF209" s="27"/>
      <c r="AH209" s="29"/>
      <c r="AI209" s="29"/>
      <c r="AJ209"/>
      <c r="AM209" s="58"/>
    </row>
    <row r="210" spans="1:39" x14ac:dyDescent="0.2">
      <c r="C210" s="118"/>
      <c r="D210" s="119"/>
      <c r="E210" s="77"/>
      <c r="F210" s="77"/>
      <c r="G210" s="77"/>
      <c r="H210" s="220"/>
      <c r="I210" s="25"/>
      <c r="J210" s="25"/>
      <c r="K210" s="27"/>
      <c r="L210" s="27"/>
      <c r="M210" s="27"/>
      <c r="N210" s="27"/>
      <c r="O210" s="51"/>
      <c r="P210" s="27"/>
      <c r="Q210" s="93"/>
      <c r="R210" s="156"/>
      <c r="T210" s="159">
        <f t="shared" si="101"/>
        <v>0</v>
      </c>
      <c r="U210" s="153"/>
      <c r="V210" s="153"/>
      <c r="AE210" s="27"/>
      <c r="AF210" s="27"/>
      <c r="AH210" s="29"/>
      <c r="AI210" s="29"/>
      <c r="AM210" s="58"/>
    </row>
    <row r="211" spans="1:39" x14ac:dyDescent="0.2">
      <c r="A211" s="149">
        <v>204</v>
      </c>
      <c r="B211" s="149">
        <v>224</v>
      </c>
      <c r="C211" s="77" t="s">
        <v>92</v>
      </c>
      <c r="D211" s="148">
        <v>21.1</v>
      </c>
      <c r="E211" s="150">
        <v>760</v>
      </c>
      <c r="F211" s="150">
        <v>366</v>
      </c>
      <c r="G211" s="150">
        <v>2349</v>
      </c>
      <c r="H211" s="164">
        <v>0.46899999999999997</v>
      </c>
      <c r="I211" s="25">
        <f t="shared" si="93"/>
        <v>0.21572230685529853</v>
      </c>
      <c r="J211" s="25">
        <f t="shared" si="94"/>
        <v>0.11227771132078175</v>
      </c>
      <c r="K211" s="27">
        <f t="shared" si="95"/>
        <v>1.9213279672131147</v>
      </c>
      <c r="L211" s="27">
        <f t="shared" si="96"/>
        <v>0.7121179348923562</v>
      </c>
      <c r="M211" s="27">
        <f t="shared" si="97"/>
        <v>6.418032786885246</v>
      </c>
      <c r="N211" s="27"/>
      <c r="O211" s="51">
        <f t="shared" si="98"/>
        <v>17.697276275638444</v>
      </c>
      <c r="P211" s="27">
        <f t="shared" si="99"/>
        <v>6.418032786885246</v>
      </c>
      <c r="Q211" s="93">
        <f t="shared" si="100"/>
        <v>0.7121179348923562</v>
      </c>
      <c r="R211" s="156">
        <f t="shared" ref="R211:R218" si="110">E211*(PI()/30)*($D$4/2)</f>
        <v>517.31559029111918</v>
      </c>
      <c r="S211" s="156">
        <f t="shared" ref="S211:S218" si="111">R211/H211</f>
        <v>1103.0183161857553</v>
      </c>
      <c r="T211" s="159">
        <f t="shared" si="101"/>
        <v>113847.76918763066</v>
      </c>
      <c r="U211" s="153"/>
      <c r="V211" s="153"/>
      <c r="X211" s="1">
        <v>204</v>
      </c>
      <c r="Y211" s="1">
        <v>21.1</v>
      </c>
      <c r="Z211" s="139">
        <v>0.52500000000000002</v>
      </c>
      <c r="AA211" s="136">
        <v>500</v>
      </c>
      <c r="AB211" s="136">
        <v>2870</v>
      </c>
      <c r="AC211" s="136">
        <v>579</v>
      </c>
      <c r="AD211" s="136">
        <v>850</v>
      </c>
      <c r="AE211" s="27">
        <f t="shared" si="102"/>
        <v>0.21070908874818892</v>
      </c>
      <c r="AF211" s="27">
        <f t="shared" si="103"/>
        <v>0.10963935450555845</v>
      </c>
      <c r="AG211" s="29">
        <f t="shared" si="104"/>
        <v>1.9218381000000002</v>
      </c>
      <c r="AH211" s="29">
        <f t="shared" si="105"/>
        <v>0.70398162693263844</v>
      </c>
      <c r="AI211" s="29">
        <f t="shared" si="106"/>
        <v>5.74</v>
      </c>
      <c r="AJ211"/>
      <c r="AK211" s="51">
        <f t="shared" si="107"/>
        <v>21.622470375088266</v>
      </c>
      <c r="AL211" s="29">
        <f t="shared" si="108"/>
        <v>5.74</v>
      </c>
      <c r="AM211" s="58">
        <f t="shared" si="109"/>
        <v>0.70398162693263844</v>
      </c>
    </row>
    <row r="212" spans="1:39" x14ac:dyDescent="0.2">
      <c r="A212" s="149">
        <v>204</v>
      </c>
      <c r="B212" s="149">
        <v>224</v>
      </c>
      <c r="C212" s="77" t="s">
        <v>92</v>
      </c>
      <c r="D212" s="148">
        <v>21.1</v>
      </c>
      <c r="E212" s="150">
        <v>857</v>
      </c>
      <c r="F212" s="150">
        <v>535</v>
      </c>
      <c r="G212" s="150">
        <v>2933</v>
      </c>
      <c r="H212" s="164">
        <v>0.52900000000000003</v>
      </c>
      <c r="I212" s="25">
        <f t="shared" si="93"/>
        <v>0.21183106161987023</v>
      </c>
      <c r="J212" s="25">
        <f t="shared" si="94"/>
        <v>0.11446285102472753</v>
      </c>
      <c r="K212" s="27">
        <f t="shared" si="95"/>
        <v>1.8506533755140184</v>
      </c>
      <c r="L212" s="27">
        <f t="shared" si="96"/>
        <v>0.67970864938686393</v>
      </c>
      <c r="M212" s="27">
        <f t="shared" si="97"/>
        <v>5.4822429906542052</v>
      </c>
      <c r="N212" s="27"/>
      <c r="O212" s="51">
        <f t="shared" si="98"/>
        <v>22.097109968687764</v>
      </c>
      <c r="P212" s="27">
        <f t="shared" si="99"/>
        <v>5.4822429906542052</v>
      </c>
      <c r="Q212" s="93">
        <f t="shared" si="100"/>
        <v>0.67970864938686393</v>
      </c>
      <c r="R212" s="156">
        <f t="shared" si="110"/>
        <v>583.3413958940647</v>
      </c>
      <c r="S212" s="156">
        <f t="shared" si="111"/>
        <v>1102.7247559434115</v>
      </c>
      <c r="T212" s="159">
        <f t="shared" si="101"/>
        <v>158843.00499864641</v>
      </c>
      <c r="U212" s="153"/>
      <c r="V212" s="153"/>
      <c r="X212" s="1">
        <v>204</v>
      </c>
      <c r="Y212" s="1">
        <v>21.1</v>
      </c>
      <c r="Z212" s="139">
        <v>0.55000000000000004</v>
      </c>
      <c r="AA212" s="136">
        <v>577</v>
      </c>
      <c r="AB212" s="136">
        <v>3140</v>
      </c>
      <c r="AC212" s="136">
        <v>606</v>
      </c>
      <c r="AD212" s="136">
        <v>891</v>
      </c>
      <c r="AE212" s="27">
        <f t="shared" si="102"/>
        <v>0.2098038549132199</v>
      </c>
      <c r="AF212" s="27">
        <f t="shared" si="103"/>
        <v>0.10984895855158661</v>
      </c>
      <c r="AG212" s="29">
        <f t="shared" si="104"/>
        <v>1.909930305025997</v>
      </c>
      <c r="AH212" s="29">
        <f t="shared" si="105"/>
        <v>0.69811527869382095</v>
      </c>
      <c r="AI212" s="29">
        <f t="shared" si="106"/>
        <v>5.4419410745233971</v>
      </c>
      <c r="AJ212"/>
      <c r="AK212" s="51">
        <f t="shared" si="107"/>
        <v>23.656640061943261</v>
      </c>
      <c r="AL212" s="29">
        <f t="shared" si="108"/>
        <v>5.4419410745233971</v>
      </c>
      <c r="AM212" s="58">
        <f t="shared" si="109"/>
        <v>0.69811527869382095</v>
      </c>
    </row>
    <row r="213" spans="1:39" x14ac:dyDescent="0.2">
      <c r="A213" s="149">
        <v>204</v>
      </c>
      <c r="B213" s="149">
        <v>224</v>
      </c>
      <c r="C213" s="77" t="s">
        <v>92</v>
      </c>
      <c r="D213" s="148">
        <v>21.1</v>
      </c>
      <c r="E213" s="150">
        <v>947</v>
      </c>
      <c r="F213" s="150">
        <v>721</v>
      </c>
      <c r="G213" s="150">
        <v>3568</v>
      </c>
      <c r="H213" s="164">
        <v>0.58499999999999996</v>
      </c>
      <c r="I213" s="25">
        <f t="shared" si="93"/>
        <v>0.21103967593151648</v>
      </c>
      <c r="J213" s="25">
        <f t="shared" si="94"/>
        <v>0.11432430516123988</v>
      </c>
      <c r="K213" s="27">
        <f t="shared" si="95"/>
        <v>1.8459738341192791</v>
      </c>
      <c r="L213" s="27">
        <f t="shared" si="96"/>
        <v>0.67672229968203912</v>
      </c>
      <c r="M213" s="27">
        <f t="shared" si="97"/>
        <v>4.948682385575589</v>
      </c>
      <c r="N213" s="27"/>
      <c r="O213" s="51">
        <f t="shared" si="98"/>
        <v>26.881175713698582</v>
      </c>
      <c r="P213" s="27">
        <f t="shared" si="99"/>
        <v>4.948682385575589</v>
      </c>
      <c r="Q213" s="93">
        <f t="shared" si="100"/>
        <v>0.67672229968203912</v>
      </c>
      <c r="R213" s="156">
        <f t="shared" si="110"/>
        <v>644.60245263906563</v>
      </c>
      <c r="S213" s="156">
        <f t="shared" si="111"/>
        <v>1101.8845344257534</v>
      </c>
      <c r="T213" s="159">
        <f t="shared" si="101"/>
        <v>213126.40951322758</v>
      </c>
      <c r="U213" s="153"/>
      <c r="V213" s="153"/>
      <c r="X213" s="1">
        <v>204</v>
      </c>
      <c r="Y213" s="1">
        <v>21.1</v>
      </c>
      <c r="Z213" s="139">
        <v>0.57499999999999996</v>
      </c>
      <c r="AA213" s="136">
        <v>667</v>
      </c>
      <c r="AB213" s="136">
        <v>3437</v>
      </c>
      <c r="AC213" s="136">
        <v>634</v>
      </c>
      <c r="AD213" s="136">
        <v>931</v>
      </c>
      <c r="AE213" s="27">
        <f t="shared" si="102"/>
        <v>0.21033880091090496</v>
      </c>
      <c r="AF213" s="27">
        <f t="shared" si="103"/>
        <v>0.11130893661927531</v>
      </c>
      <c r="AG213" s="29">
        <f t="shared" si="104"/>
        <v>1.8896847575712146</v>
      </c>
      <c r="AH213" s="29">
        <f t="shared" si="105"/>
        <v>0.69159516473154647</v>
      </c>
      <c r="AI213" s="29">
        <f t="shared" si="106"/>
        <v>5.1529235382308842</v>
      </c>
      <c r="AJ213"/>
      <c r="AK213" s="51">
        <f t="shared" si="107"/>
        <v>25.894226717483754</v>
      </c>
      <c r="AL213" s="29">
        <f t="shared" si="108"/>
        <v>5.1529235382308842</v>
      </c>
      <c r="AM213" s="58">
        <f t="shared" si="109"/>
        <v>0.69159516473154647</v>
      </c>
    </row>
    <row r="214" spans="1:39" x14ac:dyDescent="0.2">
      <c r="A214" s="149">
        <v>204</v>
      </c>
      <c r="B214" s="149">
        <v>224</v>
      </c>
      <c r="C214" s="77" t="s">
        <v>92</v>
      </c>
      <c r="D214" s="148">
        <v>21.1</v>
      </c>
      <c r="E214" s="150">
        <v>1047</v>
      </c>
      <c r="F214" s="150">
        <v>998</v>
      </c>
      <c r="G214" s="150">
        <v>4440</v>
      </c>
      <c r="H214" s="164">
        <v>0.64700000000000002</v>
      </c>
      <c r="I214" s="25">
        <f t="shared" si="93"/>
        <v>0.21484677072688466</v>
      </c>
      <c r="J214" s="25">
        <f t="shared" si="94"/>
        <v>0.11709645276043032</v>
      </c>
      <c r="K214" s="27">
        <f t="shared" si="95"/>
        <v>1.8347846212424848</v>
      </c>
      <c r="L214" s="27">
        <f t="shared" si="96"/>
        <v>0.67866022671232973</v>
      </c>
      <c r="M214" s="27">
        <f t="shared" si="97"/>
        <v>4.4488977955911819</v>
      </c>
      <c r="N214" s="27"/>
      <c r="O214" s="51">
        <f t="shared" si="98"/>
        <v>33.450790406059895</v>
      </c>
      <c r="P214" s="27">
        <f t="shared" si="99"/>
        <v>4.4488977955911819</v>
      </c>
      <c r="Q214" s="93">
        <f t="shared" si="100"/>
        <v>0.67866022671232973</v>
      </c>
      <c r="R214" s="156">
        <f t="shared" si="110"/>
        <v>712.67029346684456</v>
      </c>
      <c r="S214" s="156">
        <f t="shared" si="111"/>
        <v>1101.4996807833763</v>
      </c>
      <c r="T214" s="159">
        <f t="shared" si="101"/>
        <v>295851.9629814885</v>
      </c>
      <c r="U214" s="153"/>
      <c r="V214" s="153"/>
      <c r="X214" s="1">
        <v>204</v>
      </c>
      <c r="Y214" s="1">
        <v>21.1</v>
      </c>
      <c r="Z214" s="139">
        <v>0.6</v>
      </c>
      <c r="AA214" s="136">
        <v>772</v>
      </c>
      <c r="AB214" s="136">
        <v>3761</v>
      </c>
      <c r="AC214" s="136">
        <v>661</v>
      </c>
      <c r="AD214" s="136">
        <v>972</v>
      </c>
      <c r="AE214" s="27">
        <f t="shared" si="102"/>
        <v>0.21115920934572502</v>
      </c>
      <c r="AF214" s="27">
        <f t="shared" si="103"/>
        <v>0.11320660030974079</v>
      </c>
      <c r="AG214" s="29">
        <f t="shared" si="104"/>
        <v>1.8652552834196889</v>
      </c>
      <c r="AH214" s="29">
        <f t="shared" si="105"/>
        <v>0.68398437971160742</v>
      </c>
      <c r="AI214" s="29">
        <f t="shared" si="106"/>
        <v>4.8717616580310885</v>
      </c>
      <c r="AJ214"/>
      <c r="AK214" s="51">
        <f t="shared" si="107"/>
        <v>28.335230341709746</v>
      </c>
      <c r="AL214" s="29">
        <f t="shared" si="108"/>
        <v>4.8717616580310885</v>
      </c>
      <c r="AM214" s="58">
        <f t="shared" si="109"/>
        <v>0.68398437971160742</v>
      </c>
    </row>
    <row r="215" spans="1:39" x14ac:dyDescent="0.2">
      <c r="A215" s="149">
        <v>204</v>
      </c>
      <c r="B215" s="149">
        <v>224</v>
      </c>
      <c r="C215" s="77" t="s">
        <v>92</v>
      </c>
      <c r="D215" s="148">
        <v>21.1</v>
      </c>
      <c r="E215" s="150">
        <v>1145</v>
      </c>
      <c r="F215" s="150">
        <v>1361</v>
      </c>
      <c r="G215" s="150">
        <v>5411</v>
      </c>
      <c r="H215" s="164">
        <v>0.70699999999999996</v>
      </c>
      <c r="I215" s="25">
        <f t="shared" si="93"/>
        <v>0.21893025564655078</v>
      </c>
      <c r="J215" s="25">
        <f t="shared" si="94"/>
        <v>0.12209416468969794</v>
      </c>
      <c r="K215" s="27">
        <f t="shared" si="95"/>
        <v>1.7931262825128584</v>
      </c>
      <c r="L215" s="27">
        <f t="shared" si="96"/>
        <v>0.66952478647594194</v>
      </c>
      <c r="M215" s="27">
        <f t="shared" si="97"/>
        <v>3.9757531227038942</v>
      </c>
      <c r="N215" s="27"/>
      <c r="O215" s="51">
        <f t="shared" si="98"/>
        <v>40.766267316934709</v>
      </c>
      <c r="P215" s="27">
        <f t="shared" si="99"/>
        <v>3.9757531227038942</v>
      </c>
      <c r="Q215" s="93">
        <f t="shared" si="100"/>
        <v>0.66952478647594194</v>
      </c>
      <c r="R215" s="156">
        <f t="shared" si="110"/>
        <v>779.37677747806777</v>
      </c>
      <c r="S215" s="156">
        <f t="shared" si="111"/>
        <v>1102.3716796012275</v>
      </c>
      <c r="T215" s="159">
        <f t="shared" si="101"/>
        <v>398030.45301961451</v>
      </c>
      <c r="U215" s="153"/>
      <c r="V215" s="153"/>
      <c r="X215" s="1">
        <v>204</v>
      </c>
      <c r="Y215" s="1">
        <v>21.1</v>
      </c>
      <c r="Z215" s="139">
        <v>0.625</v>
      </c>
      <c r="AA215" s="136">
        <v>892</v>
      </c>
      <c r="AB215" s="136">
        <v>4111</v>
      </c>
      <c r="AC215" s="136">
        <v>689</v>
      </c>
      <c r="AD215" s="136">
        <v>1012</v>
      </c>
      <c r="AE215" s="27">
        <f t="shared" si="102"/>
        <v>0.21292451926646425</v>
      </c>
      <c r="AF215" s="27">
        <f t="shared" si="103"/>
        <v>0.11589816493981885</v>
      </c>
      <c r="AG215" s="29">
        <f t="shared" si="104"/>
        <v>1.8371690300448433</v>
      </c>
      <c r="AH215" s="29">
        <f t="shared" si="105"/>
        <v>0.6764953951871201</v>
      </c>
      <c r="AI215" s="29">
        <f t="shared" si="106"/>
        <v>4.6087443946188342</v>
      </c>
      <c r="AJ215"/>
      <c r="AK215" s="51">
        <f t="shared" si="107"/>
        <v>30.972116972818071</v>
      </c>
      <c r="AL215" s="29">
        <f t="shared" si="108"/>
        <v>4.6087443946188342</v>
      </c>
      <c r="AM215" s="58">
        <f t="shared" si="109"/>
        <v>0.6764953951871201</v>
      </c>
    </row>
    <row r="216" spans="1:39" x14ac:dyDescent="0.2">
      <c r="A216" s="149">
        <v>204</v>
      </c>
      <c r="B216" s="149">
        <v>224</v>
      </c>
      <c r="C216" s="77" t="s">
        <v>92</v>
      </c>
      <c r="D216" s="148">
        <v>21.1</v>
      </c>
      <c r="E216" s="150">
        <v>1256</v>
      </c>
      <c r="F216" s="150">
        <v>1938</v>
      </c>
      <c r="G216" s="150">
        <v>6798</v>
      </c>
      <c r="H216" s="164">
        <v>0.77600000000000002</v>
      </c>
      <c r="I216" s="25">
        <f t="shared" si="93"/>
        <v>0.22858151407137103</v>
      </c>
      <c r="J216" s="25">
        <f t="shared" si="94"/>
        <v>0.13171586773274596</v>
      </c>
      <c r="K216" s="27">
        <f t="shared" si="95"/>
        <v>1.7354136445820434</v>
      </c>
      <c r="L216" s="27">
        <f t="shared" si="96"/>
        <v>0.6621043659049094</v>
      </c>
      <c r="M216" s="27">
        <f t="shared" si="97"/>
        <v>3.5077399380804954</v>
      </c>
      <c r="N216" s="27"/>
      <c r="O216" s="51">
        <f t="shared" si="98"/>
        <v>51.215872337926839</v>
      </c>
      <c r="P216" s="27">
        <f t="shared" si="99"/>
        <v>3.5077399380804954</v>
      </c>
      <c r="Q216" s="93">
        <f t="shared" si="100"/>
        <v>0.6621043659049094</v>
      </c>
      <c r="R216" s="156">
        <f t="shared" si="110"/>
        <v>854.93208079690237</v>
      </c>
      <c r="S216" s="156">
        <f t="shared" si="111"/>
        <v>1101.7165989650803</v>
      </c>
      <c r="T216" s="159">
        <f t="shared" si="101"/>
        <v>560494.99693752872</v>
      </c>
      <c r="U216" s="153"/>
      <c r="V216" s="153"/>
      <c r="X216" s="1">
        <v>204</v>
      </c>
      <c r="Y216" s="1">
        <v>21.1</v>
      </c>
      <c r="Z216" s="139">
        <v>0.65</v>
      </c>
      <c r="AA216" s="136">
        <v>1004</v>
      </c>
      <c r="AB216" s="136">
        <v>4488</v>
      </c>
      <c r="AC216" s="136">
        <v>716</v>
      </c>
      <c r="AD216" s="136">
        <v>1053</v>
      </c>
      <c r="AE216" s="27">
        <f t="shared" si="102"/>
        <v>0.21470162402086884</v>
      </c>
      <c r="AF216" s="27">
        <f t="shared" si="103"/>
        <v>0.11579820890744388</v>
      </c>
      <c r="AG216" s="29">
        <f t="shared" si="104"/>
        <v>1.8541014239043825</v>
      </c>
      <c r="AH216" s="29">
        <f t="shared" si="105"/>
        <v>0.68557353379402752</v>
      </c>
      <c r="AI216" s="29">
        <f t="shared" si="106"/>
        <v>4.4701195219123502</v>
      </c>
      <c r="AJ216"/>
      <c r="AK216" s="51">
        <f t="shared" si="107"/>
        <v>33.812420572611892</v>
      </c>
      <c r="AL216" s="29">
        <f t="shared" si="108"/>
        <v>4.4701195219123502</v>
      </c>
      <c r="AM216" s="58">
        <f t="shared" si="109"/>
        <v>0.68557353379402752</v>
      </c>
    </row>
    <row r="217" spans="1:39" x14ac:dyDescent="0.2">
      <c r="A217" s="149">
        <v>204</v>
      </c>
      <c r="B217" s="149">
        <v>224</v>
      </c>
      <c r="C217" s="77" t="s">
        <v>92</v>
      </c>
      <c r="D217" s="148">
        <v>21.1</v>
      </c>
      <c r="E217" s="150">
        <v>1350</v>
      </c>
      <c r="F217" s="150">
        <v>2570</v>
      </c>
      <c r="G217" s="150">
        <v>8017</v>
      </c>
      <c r="H217" s="164">
        <v>0.83399999999999996</v>
      </c>
      <c r="I217" s="25">
        <f t="shared" si="93"/>
        <v>0.23333697869681269</v>
      </c>
      <c r="J217" s="25">
        <f t="shared" si="94"/>
        <v>0.14066467938043264</v>
      </c>
      <c r="K217" s="27">
        <f t="shared" si="95"/>
        <v>1.6588171225680934</v>
      </c>
      <c r="L217" s="27">
        <f t="shared" si="96"/>
        <v>0.63943026195256458</v>
      </c>
      <c r="M217" s="27">
        <f t="shared" si="97"/>
        <v>3.119455252918288</v>
      </c>
      <c r="N217" s="27"/>
      <c r="O217" s="51">
        <f t="shared" si="98"/>
        <v>60.399771775986977</v>
      </c>
      <c r="P217" s="27">
        <f t="shared" si="99"/>
        <v>3.119455252918288</v>
      </c>
      <c r="Q217" s="93">
        <f t="shared" si="100"/>
        <v>0.63943026195256458</v>
      </c>
      <c r="R217" s="156">
        <f t="shared" si="110"/>
        <v>918.9158511750145</v>
      </c>
      <c r="S217" s="156">
        <f t="shared" si="111"/>
        <v>1101.8175673561325</v>
      </c>
      <c r="T217" s="159">
        <f t="shared" si="101"/>
        <v>717823.75337752607</v>
      </c>
      <c r="U217" s="153"/>
      <c r="V217" s="153"/>
      <c r="X217" s="1">
        <v>204</v>
      </c>
      <c r="Y217" s="1">
        <v>21.1</v>
      </c>
      <c r="Z217" s="139">
        <v>0.67500000000000004</v>
      </c>
      <c r="AA217" s="136">
        <v>1154</v>
      </c>
      <c r="AB217" s="136">
        <v>4887</v>
      </c>
      <c r="AC217" s="136">
        <v>744</v>
      </c>
      <c r="AD217" s="136">
        <v>1093</v>
      </c>
      <c r="AE217" s="27">
        <f t="shared" si="102"/>
        <v>0.21699075891286701</v>
      </c>
      <c r="AF217" s="27">
        <f t="shared" si="103"/>
        <v>0.11901414083374819</v>
      </c>
      <c r="AG217" s="29">
        <f t="shared" si="104"/>
        <v>1.8232350995667241</v>
      </c>
      <c r="AH217" s="29">
        <f t="shared" si="105"/>
        <v>0.67774478369045255</v>
      </c>
      <c r="AI217" s="29">
        <f t="shared" si="106"/>
        <v>4.2348353552859619</v>
      </c>
      <c r="AJ217"/>
      <c r="AK217" s="51">
        <f t="shared" si="107"/>
        <v>36.818471332075383</v>
      </c>
      <c r="AL217" s="29">
        <f t="shared" si="108"/>
        <v>4.2348353552859619</v>
      </c>
      <c r="AM217" s="58">
        <f t="shared" si="109"/>
        <v>0.67774478369045255</v>
      </c>
    </row>
    <row r="218" spans="1:39" x14ac:dyDescent="0.2">
      <c r="A218" s="149">
        <v>204</v>
      </c>
      <c r="B218" s="149">
        <v>224</v>
      </c>
      <c r="C218" s="77" t="s">
        <v>92</v>
      </c>
      <c r="D218" s="148">
        <v>21.1</v>
      </c>
      <c r="E218" s="150">
        <v>1407</v>
      </c>
      <c r="F218" s="150">
        <v>3045</v>
      </c>
      <c r="G218" s="150">
        <v>8701</v>
      </c>
      <c r="H218" s="164">
        <v>0.86899999999999999</v>
      </c>
      <c r="I218" s="25">
        <f t="shared" si="93"/>
        <v>0.23314182803626118</v>
      </c>
      <c r="J218" s="25">
        <f t="shared" si="94"/>
        <v>0.14721709629363863</v>
      </c>
      <c r="K218" s="27">
        <f t="shared" si="95"/>
        <v>1.5836600089655173</v>
      </c>
      <c r="L218" s="27">
        <f t="shared" si="96"/>
        <v>0.61020384514140258</v>
      </c>
      <c r="M218" s="27">
        <f t="shared" si="97"/>
        <v>2.857471264367816</v>
      </c>
      <c r="N218" s="27"/>
      <c r="O218" s="51">
        <f t="shared" si="98"/>
        <v>65.553001649352964</v>
      </c>
      <c r="P218" s="27">
        <f t="shared" si="99"/>
        <v>2.857471264367816</v>
      </c>
      <c r="Q218" s="93">
        <f t="shared" si="100"/>
        <v>0.61020384514140258</v>
      </c>
      <c r="R218" s="156">
        <f t="shared" si="110"/>
        <v>957.71452044684838</v>
      </c>
      <c r="S218" s="156">
        <f t="shared" si="111"/>
        <v>1102.0880557501132</v>
      </c>
      <c r="T218" s="159">
        <f t="shared" si="101"/>
        <v>811621.89232486882</v>
      </c>
      <c r="U218" s="153"/>
      <c r="V218" s="153"/>
      <c r="X218" s="1">
        <v>204</v>
      </c>
      <c r="Y218" s="1">
        <v>21.1</v>
      </c>
      <c r="Z218" s="139">
        <v>0.7</v>
      </c>
      <c r="AA218" s="136">
        <v>1324</v>
      </c>
      <c r="AB218" s="136">
        <v>5313</v>
      </c>
      <c r="AC218" s="136">
        <v>772</v>
      </c>
      <c r="AD218" s="136">
        <v>1134</v>
      </c>
      <c r="AE218" s="27">
        <f t="shared" si="102"/>
        <v>0.21915578061163787</v>
      </c>
      <c r="AF218" s="27">
        <f t="shared" si="103"/>
        <v>0.12226497523746928</v>
      </c>
      <c r="AG218" s="29">
        <f t="shared" si="104"/>
        <v>1.7924657506042292</v>
      </c>
      <c r="AH218" s="29">
        <f t="shared" si="105"/>
        <v>0.6696227848710804</v>
      </c>
      <c r="AI218" s="29">
        <f t="shared" si="106"/>
        <v>4.0128398791540789</v>
      </c>
      <c r="AJ218"/>
      <c r="AK218" s="51">
        <f t="shared" si="107"/>
        <v>40.027939060224377</v>
      </c>
      <c r="AL218" s="29">
        <f t="shared" si="108"/>
        <v>4.0128398791540789</v>
      </c>
      <c r="AM218" s="58">
        <f t="shared" si="109"/>
        <v>0.6696227848710804</v>
      </c>
    </row>
    <row r="219" spans="1:39" x14ac:dyDescent="0.2">
      <c r="A219" s="1"/>
      <c r="C219" s="118"/>
      <c r="D219" s="119"/>
      <c r="E219" s="150"/>
      <c r="F219" s="150"/>
      <c r="G219" s="150"/>
      <c r="H219" s="163"/>
      <c r="I219" s="25"/>
      <c r="J219" s="25"/>
      <c r="K219" s="27"/>
      <c r="L219" s="27"/>
      <c r="M219" s="27"/>
      <c r="N219" s="27"/>
      <c r="O219" s="51"/>
      <c r="P219" s="27"/>
      <c r="Q219" s="93"/>
      <c r="R219" s="156"/>
      <c r="T219" s="159">
        <f t="shared" si="101"/>
        <v>0</v>
      </c>
      <c r="U219" s="153"/>
      <c r="V219" s="153"/>
      <c r="X219" s="1">
        <v>204</v>
      </c>
      <c r="Y219" s="1">
        <v>21.1</v>
      </c>
      <c r="Z219" s="139">
        <v>0.72499999999999998</v>
      </c>
      <c r="AA219" s="136">
        <v>1496</v>
      </c>
      <c r="AB219" s="136">
        <v>5787</v>
      </c>
      <c r="AC219" s="136">
        <v>799</v>
      </c>
      <c r="AD219" s="136">
        <v>1174</v>
      </c>
      <c r="AE219" s="27">
        <f t="shared" si="102"/>
        <v>0.22271861239486809</v>
      </c>
      <c r="AF219" s="27">
        <f t="shared" si="103"/>
        <v>0.12450320909291875</v>
      </c>
      <c r="AG219" s="29">
        <f t="shared" si="104"/>
        <v>1.7888584078877003</v>
      </c>
      <c r="AH219" s="29">
        <f t="shared" si="105"/>
        <v>0.67368536662815315</v>
      </c>
      <c r="AI219" s="29">
        <f t="shared" si="106"/>
        <v>3.8683155080213902</v>
      </c>
      <c r="AJ219"/>
      <c r="AK219" s="51">
        <f t="shared" si="107"/>
        <v>43.599036954925367</v>
      </c>
      <c r="AL219" s="29">
        <f t="shared" si="108"/>
        <v>3.8683155080213902</v>
      </c>
      <c r="AM219" s="58">
        <f t="shared" si="109"/>
        <v>0.67368536662815315</v>
      </c>
    </row>
    <row r="220" spans="1:39" x14ac:dyDescent="0.2">
      <c r="A220" s="1"/>
      <c r="C220" s="118"/>
      <c r="D220" s="119"/>
      <c r="E220" s="150"/>
      <c r="F220" s="150"/>
      <c r="G220" s="150"/>
      <c r="H220" s="163"/>
      <c r="I220" s="25"/>
      <c r="J220" s="25"/>
      <c r="K220" s="27"/>
      <c r="L220" s="27"/>
      <c r="M220" s="27"/>
      <c r="N220" s="27"/>
      <c r="O220" s="51"/>
      <c r="P220" s="27"/>
      <c r="Q220" s="93"/>
      <c r="R220" s="156"/>
      <c r="T220" s="159">
        <f t="shared" si="101"/>
        <v>0</v>
      </c>
      <c r="U220" s="153"/>
      <c r="V220" s="153"/>
      <c r="X220" s="1">
        <v>204</v>
      </c>
      <c r="Y220" s="1">
        <v>21.1</v>
      </c>
      <c r="Z220" s="139">
        <v>0.75</v>
      </c>
      <c r="AA220" s="136">
        <v>1708</v>
      </c>
      <c r="AB220" s="136">
        <v>6253</v>
      </c>
      <c r="AC220" s="136">
        <v>827</v>
      </c>
      <c r="AD220" s="136">
        <v>1214</v>
      </c>
      <c r="AE220" s="27">
        <f t="shared" si="102"/>
        <v>0.22505583576868463</v>
      </c>
      <c r="AF220" s="27">
        <f t="shared" si="103"/>
        <v>0.1285538385381077</v>
      </c>
      <c r="AG220" s="29">
        <f t="shared" si="104"/>
        <v>1.7506737902810305</v>
      </c>
      <c r="AH220" s="29">
        <f t="shared" si="105"/>
        <v>0.66275537812899687</v>
      </c>
      <c r="AI220" s="29">
        <f t="shared" si="106"/>
        <v>3.661007025761124</v>
      </c>
      <c r="AJ220"/>
      <c r="AK220" s="51">
        <f t="shared" si="107"/>
        <v>47.109863155201019</v>
      </c>
      <c r="AL220" s="29">
        <f t="shared" si="108"/>
        <v>3.661007025761124</v>
      </c>
      <c r="AM220" s="58">
        <f t="shared" si="109"/>
        <v>0.66275537812899687</v>
      </c>
    </row>
    <row r="221" spans="1:39" x14ac:dyDescent="0.2">
      <c r="A221" s="1"/>
      <c r="C221" s="118"/>
      <c r="D221" s="119"/>
      <c r="E221" s="150"/>
      <c r="F221" s="150"/>
      <c r="G221" s="150"/>
      <c r="H221" s="163"/>
      <c r="I221" s="25"/>
      <c r="J221" s="25"/>
      <c r="K221" s="27"/>
      <c r="L221" s="27"/>
      <c r="M221" s="27"/>
      <c r="N221" s="27"/>
      <c r="O221" s="51"/>
      <c r="P221" s="27"/>
      <c r="Q221" s="93"/>
      <c r="R221" s="156"/>
      <c r="T221" s="159">
        <f t="shared" si="101"/>
        <v>0</v>
      </c>
      <c r="U221" s="153"/>
      <c r="V221" s="153"/>
      <c r="X221" s="1">
        <v>204</v>
      </c>
      <c r="Y221" s="1">
        <v>21.1</v>
      </c>
      <c r="Z221" s="139">
        <v>0.77500000000000002</v>
      </c>
      <c r="AA221" s="136">
        <v>1943</v>
      </c>
      <c r="AB221" s="136">
        <v>6740</v>
      </c>
      <c r="AC221" s="136">
        <v>854</v>
      </c>
      <c r="AD221" s="136">
        <v>1255</v>
      </c>
      <c r="AE221" s="27">
        <f t="shared" si="102"/>
        <v>0.22699258388467994</v>
      </c>
      <c r="AF221" s="27">
        <f t="shared" si="103"/>
        <v>0.13237161452714896</v>
      </c>
      <c r="AG221" s="29">
        <f t="shared" si="104"/>
        <v>1.7148131394750386</v>
      </c>
      <c r="AH221" s="29">
        <f t="shared" si="105"/>
        <v>0.65196687112921603</v>
      </c>
      <c r="AI221" s="29">
        <f t="shared" si="106"/>
        <v>3.4688625836335563</v>
      </c>
      <c r="AJ221"/>
      <c r="AK221" s="51">
        <f t="shared" si="107"/>
        <v>50.778902553343173</v>
      </c>
      <c r="AL221" s="29">
        <f t="shared" si="108"/>
        <v>3.4688625836335563</v>
      </c>
      <c r="AM221" s="58">
        <f t="shared" si="109"/>
        <v>0.65196687112921603</v>
      </c>
    </row>
    <row r="222" spans="1:39" x14ac:dyDescent="0.2">
      <c r="A222" s="1"/>
      <c r="C222" s="118"/>
      <c r="D222" s="119"/>
      <c r="E222" s="150"/>
      <c r="F222" s="150"/>
      <c r="G222" s="150"/>
      <c r="H222" s="163"/>
      <c r="I222" s="25"/>
      <c r="J222" s="25"/>
      <c r="K222" s="27"/>
      <c r="L222" s="27"/>
      <c r="M222" s="27"/>
      <c r="N222" s="27"/>
      <c r="O222" s="51"/>
      <c r="P222" s="27"/>
      <c r="Q222" s="93"/>
      <c r="R222" s="156"/>
      <c r="T222" s="159">
        <f t="shared" si="101"/>
        <v>0</v>
      </c>
      <c r="U222" s="153"/>
      <c r="V222" s="153"/>
      <c r="X222" s="1">
        <v>204</v>
      </c>
      <c r="Y222" s="1">
        <v>21.1</v>
      </c>
      <c r="Z222" s="139">
        <v>0.8</v>
      </c>
      <c r="AA222" s="136">
        <v>2201</v>
      </c>
      <c r="AB222" s="136">
        <v>7248</v>
      </c>
      <c r="AC222" s="136">
        <v>882</v>
      </c>
      <c r="AD222" s="136">
        <v>1295</v>
      </c>
      <c r="AE222" s="27">
        <f t="shared" si="102"/>
        <v>0.22925450122593294</v>
      </c>
      <c r="AF222" s="27">
        <f t="shared" si="103"/>
        <v>0.13647841812833608</v>
      </c>
      <c r="AG222" s="29">
        <f t="shared" si="104"/>
        <v>1.6797857446615172</v>
      </c>
      <c r="AH222" s="29">
        <f t="shared" si="105"/>
        <v>0.64182365357960047</v>
      </c>
      <c r="AI222" s="29">
        <f t="shared" si="106"/>
        <v>3.2930486142662425</v>
      </c>
      <c r="AJ222"/>
      <c r="AK222" s="51">
        <f t="shared" si="107"/>
        <v>54.606155149351828</v>
      </c>
      <c r="AL222" s="29">
        <f t="shared" si="108"/>
        <v>3.2930486142662425</v>
      </c>
      <c r="AM222" s="58">
        <f t="shared" si="109"/>
        <v>0.64182365357960047</v>
      </c>
    </row>
    <row r="223" spans="1:39" x14ac:dyDescent="0.2">
      <c r="A223" s="1"/>
      <c r="C223" s="118"/>
      <c r="D223" s="119"/>
      <c r="E223" s="150"/>
      <c r="F223" s="150"/>
      <c r="G223" s="150"/>
      <c r="H223" s="163"/>
      <c r="I223" s="25"/>
      <c r="J223" s="25"/>
      <c r="K223" s="27"/>
      <c r="L223" s="27"/>
      <c r="M223" s="27"/>
      <c r="N223" s="27"/>
      <c r="O223" s="51"/>
      <c r="P223" s="27"/>
      <c r="Q223" s="93"/>
      <c r="R223" s="156"/>
      <c r="T223" s="159">
        <f t="shared" si="101"/>
        <v>0</v>
      </c>
      <c r="U223" s="153"/>
      <c r="V223" s="153"/>
      <c r="X223" s="1">
        <v>204</v>
      </c>
      <c r="Y223" s="1">
        <v>21.1</v>
      </c>
      <c r="Z223" s="139">
        <v>0.82499999999999996</v>
      </c>
      <c r="AA223" s="136">
        <v>2482</v>
      </c>
      <c r="AB223" s="136">
        <v>7776</v>
      </c>
      <c r="AC223" s="136">
        <v>909</v>
      </c>
      <c r="AD223" s="136">
        <v>1336</v>
      </c>
      <c r="AE223" s="27">
        <f t="shared" si="102"/>
        <v>0.23109074849610789</v>
      </c>
      <c r="AF223" s="27">
        <f t="shared" si="103"/>
        <v>0.14016372975427768</v>
      </c>
      <c r="AG223" s="29">
        <f t="shared" si="104"/>
        <v>1.6487200283642223</v>
      </c>
      <c r="AH223" s="29">
        <f t="shared" si="105"/>
        <v>0.63247168098177531</v>
      </c>
      <c r="AI223" s="29">
        <f t="shared" si="106"/>
        <v>3.1329572925060436</v>
      </c>
      <c r="AJ223"/>
      <c r="AK223" s="51">
        <f t="shared" si="107"/>
        <v>58.584086981423816</v>
      </c>
      <c r="AL223" s="29">
        <f t="shared" si="108"/>
        <v>3.1329572925060436</v>
      </c>
      <c r="AM223" s="58">
        <f t="shared" si="109"/>
        <v>0.63247168098177531</v>
      </c>
    </row>
    <row r="224" spans="1:39" x14ac:dyDescent="0.2">
      <c r="A224" s="1"/>
      <c r="C224" s="118"/>
      <c r="D224" s="119"/>
      <c r="E224" s="150"/>
      <c r="F224" s="150"/>
      <c r="G224" s="150"/>
      <c r="H224" s="163"/>
      <c r="I224" s="25"/>
      <c r="J224" s="25"/>
      <c r="K224" s="27"/>
      <c r="L224" s="27"/>
      <c r="M224" s="27"/>
      <c r="N224" s="27"/>
      <c r="O224" s="51"/>
      <c r="P224" s="27"/>
      <c r="Q224" s="93"/>
      <c r="R224" s="156"/>
      <c r="T224" s="159">
        <f t="shared" si="101"/>
        <v>0</v>
      </c>
      <c r="U224" s="153"/>
      <c r="V224" s="153"/>
      <c r="X224" s="1">
        <v>204</v>
      </c>
      <c r="Y224" s="1">
        <v>21.1</v>
      </c>
      <c r="Z224" s="139">
        <v>0.85</v>
      </c>
      <c r="AA224" s="136">
        <v>2786</v>
      </c>
      <c r="AB224" s="136">
        <v>8324</v>
      </c>
      <c r="AC224" s="136">
        <v>937</v>
      </c>
      <c r="AD224" s="136">
        <v>1376</v>
      </c>
      <c r="AE224" s="27">
        <f t="shared" si="102"/>
        <v>0.23320315804194977</v>
      </c>
      <c r="AF224" s="27">
        <f t="shared" si="103"/>
        <v>0.14400549130463694</v>
      </c>
      <c r="AG224" s="29">
        <f t="shared" si="104"/>
        <v>1.6194046208183777</v>
      </c>
      <c r="AH224" s="29">
        <f t="shared" si="105"/>
        <v>0.62405875334127381</v>
      </c>
      <c r="AI224" s="29">
        <f t="shared" si="106"/>
        <v>2.9877961234745154</v>
      </c>
      <c r="AJ224"/>
      <c r="AK224" s="51">
        <f t="shared" si="107"/>
        <v>62.712698049559137</v>
      </c>
      <c r="AL224" s="29">
        <f t="shared" si="108"/>
        <v>2.9877961234745154</v>
      </c>
      <c r="AM224" s="58">
        <f t="shared" si="109"/>
        <v>0.62405875334127381</v>
      </c>
    </row>
    <row r="225" spans="1:39" x14ac:dyDescent="0.2">
      <c r="A225" s="1"/>
      <c r="C225" s="118"/>
      <c r="D225" s="119"/>
      <c r="E225" s="150"/>
      <c r="F225" s="150"/>
      <c r="G225" s="150"/>
      <c r="H225" s="163"/>
      <c r="I225" s="25"/>
      <c r="J225" s="25"/>
      <c r="K225" s="27"/>
      <c r="L225" s="27"/>
      <c r="M225" s="27"/>
      <c r="N225" s="27"/>
      <c r="O225" s="51"/>
      <c r="P225" s="27"/>
      <c r="Q225" s="93"/>
      <c r="R225" s="156"/>
      <c r="T225" s="159">
        <f t="shared" si="101"/>
        <v>0</v>
      </c>
      <c r="U225" s="153"/>
      <c r="V225" s="153"/>
      <c r="X225" s="1"/>
      <c r="Y225" s="1"/>
      <c r="Z225" s="17"/>
      <c r="AA225"/>
      <c r="AC225"/>
      <c r="AD225"/>
      <c r="AE225" s="27"/>
      <c r="AF225" s="27"/>
      <c r="AH225" s="29"/>
      <c r="AI225" s="29"/>
      <c r="AJ225"/>
      <c r="AM225" s="58"/>
    </row>
    <row r="226" spans="1:39" x14ac:dyDescent="0.2">
      <c r="C226" s="118"/>
      <c r="D226" s="119"/>
      <c r="E226" s="77"/>
      <c r="F226" s="77"/>
      <c r="G226" s="77"/>
      <c r="H226" s="220"/>
      <c r="I226" s="25"/>
      <c r="J226" s="25"/>
      <c r="K226" s="27"/>
      <c r="L226" s="27"/>
      <c r="M226" s="27"/>
      <c r="N226" s="27"/>
      <c r="O226" s="51"/>
      <c r="P226" s="27"/>
      <c r="Q226" s="93"/>
      <c r="R226" s="156"/>
      <c r="T226" s="159">
        <f t="shared" si="101"/>
        <v>0</v>
      </c>
      <c r="U226" s="153"/>
      <c r="V226" s="153"/>
      <c r="AE226" s="27"/>
      <c r="AF226" s="27"/>
      <c r="AH226" s="29"/>
      <c r="AI226" s="29"/>
      <c r="AM226" s="58"/>
    </row>
    <row r="227" spans="1:39" x14ac:dyDescent="0.2">
      <c r="A227" s="149">
        <v>205</v>
      </c>
      <c r="B227" s="149">
        <v>225</v>
      </c>
      <c r="C227" s="77" t="s">
        <v>92</v>
      </c>
      <c r="D227" s="148">
        <v>21.1</v>
      </c>
      <c r="E227" s="150">
        <v>748</v>
      </c>
      <c r="F227" s="150">
        <v>369</v>
      </c>
      <c r="G227" s="150">
        <v>2259</v>
      </c>
      <c r="H227" s="164">
        <v>0.46200000000000002</v>
      </c>
      <c r="I227" s="25">
        <f t="shared" si="93"/>
        <v>0.21416685480774988</v>
      </c>
      <c r="J227" s="25">
        <f t="shared" si="94"/>
        <v>0.11873392248706055</v>
      </c>
      <c r="K227" s="27">
        <f t="shared" si="95"/>
        <v>1.8037545658536589</v>
      </c>
      <c r="L227" s="27">
        <f t="shared" si="96"/>
        <v>0.66612612112039726</v>
      </c>
      <c r="M227" s="27">
        <f t="shared" si="97"/>
        <v>6.1219512195121952</v>
      </c>
      <c r="N227" s="27"/>
      <c r="O227" s="51">
        <f t="shared" si="98"/>
        <v>17.019219713353447</v>
      </c>
      <c r="P227" s="27">
        <f t="shared" si="99"/>
        <v>6.1219512195121952</v>
      </c>
      <c r="Q227" s="93">
        <f t="shared" si="100"/>
        <v>0.66612612112039726</v>
      </c>
      <c r="R227" s="156">
        <f t="shared" ref="R227:R234" si="112">E227*(PI()/30)*($D$4/2)</f>
        <v>509.14744939178581</v>
      </c>
      <c r="S227" s="156">
        <f t="shared" ref="S227:S234" si="113">R227/H227</f>
        <v>1102.0507562592766</v>
      </c>
      <c r="T227" s="159">
        <f t="shared" si="101"/>
        <v>107367.87219182472</v>
      </c>
      <c r="U227" s="153"/>
      <c r="V227" s="153"/>
      <c r="X227" s="1">
        <v>205</v>
      </c>
      <c r="Y227" s="1">
        <v>21.1</v>
      </c>
      <c r="Z227" s="139">
        <v>0.52500000000000002</v>
      </c>
      <c r="AA227" s="136">
        <v>521</v>
      </c>
      <c r="AB227" s="136">
        <v>2885</v>
      </c>
      <c r="AC227" s="136">
        <v>579</v>
      </c>
      <c r="AD227" s="136">
        <v>850</v>
      </c>
      <c r="AE227" s="27">
        <f t="shared" si="102"/>
        <v>0.21181035576255225</v>
      </c>
      <c r="AF227" s="27">
        <f t="shared" si="103"/>
        <v>0.11424420739479192</v>
      </c>
      <c r="AG227" s="29">
        <f t="shared" si="104"/>
        <v>1.8540139635316697</v>
      </c>
      <c r="AH227" s="29">
        <f t="shared" si="105"/>
        <v>0.68090964649652008</v>
      </c>
      <c r="AI227" s="29">
        <f t="shared" si="106"/>
        <v>5.5374280230326294</v>
      </c>
      <c r="AJ227"/>
      <c r="AK227" s="51">
        <f t="shared" si="107"/>
        <v>21.735479802135764</v>
      </c>
      <c r="AL227" s="29">
        <f t="shared" si="108"/>
        <v>5.5374280230326294</v>
      </c>
      <c r="AM227" s="58">
        <f t="shared" si="109"/>
        <v>0.68090964649652008</v>
      </c>
    </row>
    <row r="228" spans="1:39" x14ac:dyDescent="0.2">
      <c r="A228" s="149">
        <v>205</v>
      </c>
      <c r="B228" s="149">
        <v>225</v>
      </c>
      <c r="C228" s="77" t="s">
        <v>92</v>
      </c>
      <c r="D228" s="148">
        <v>21.1</v>
      </c>
      <c r="E228" s="150">
        <v>855</v>
      </c>
      <c r="F228" s="150">
        <v>543</v>
      </c>
      <c r="G228" s="150">
        <v>2933</v>
      </c>
      <c r="H228" s="164">
        <v>0.52800000000000002</v>
      </c>
      <c r="I228" s="25">
        <f t="shared" si="93"/>
        <v>0.21282324322102814</v>
      </c>
      <c r="J228" s="25">
        <f t="shared" si="94"/>
        <v>0.11699161284849546</v>
      </c>
      <c r="K228" s="27">
        <f t="shared" si="95"/>
        <v>1.8191324834254141</v>
      </c>
      <c r="L228" s="27">
        <f t="shared" si="96"/>
        <v>0.66969452563899112</v>
      </c>
      <c r="M228" s="27">
        <f t="shared" si="97"/>
        <v>5.4014732965009209</v>
      </c>
      <c r="N228" s="27"/>
      <c r="O228" s="51">
        <f t="shared" si="98"/>
        <v>22.097109968687764</v>
      </c>
      <c r="P228" s="27">
        <f t="shared" si="99"/>
        <v>5.4014732965009209</v>
      </c>
      <c r="Q228" s="93">
        <f t="shared" si="100"/>
        <v>0.66969452563899112</v>
      </c>
      <c r="R228" s="156">
        <f t="shared" si="112"/>
        <v>581.9800390775091</v>
      </c>
      <c r="S228" s="156">
        <f t="shared" si="113"/>
        <v>1102.2349224952823</v>
      </c>
      <c r="T228" s="159">
        <f t="shared" si="101"/>
        <v>158843.00499864641</v>
      </c>
      <c r="U228" s="153"/>
      <c r="V228" s="153"/>
      <c r="X228" s="1">
        <v>205</v>
      </c>
      <c r="Y228" s="1">
        <v>21.1</v>
      </c>
      <c r="Z228" s="139">
        <v>0.55000000000000004</v>
      </c>
      <c r="AA228" s="136">
        <v>602</v>
      </c>
      <c r="AB228" s="136">
        <v>3171</v>
      </c>
      <c r="AC228" s="136">
        <v>606</v>
      </c>
      <c r="AD228" s="136">
        <v>891</v>
      </c>
      <c r="AE228" s="27">
        <f t="shared" si="102"/>
        <v>0.21187516685663063</v>
      </c>
      <c r="AF228" s="27">
        <f t="shared" si="103"/>
        <v>0.1146084454905635</v>
      </c>
      <c r="AG228" s="29">
        <f t="shared" si="104"/>
        <v>1.8486872058139536</v>
      </c>
      <c r="AH228" s="29">
        <f t="shared" si="105"/>
        <v>0.67905719589753211</v>
      </c>
      <c r="AI228" s="29">
        <f t="shared" si="106"/>
        <v>5.2674418604651159</v>
      </c>
      <c r="AJ228"/>
      <c r="AK228" s="51">
        <f t="shared" si="107"/>
        <v>23.890192877841425</v>
      </c>
      <c r="AL228" s="29">
        <f t="shared" si="108"/>
        <v>5.2674418604651159</v>
      </c>
      <c r="AM228" s="58">
        <f t="shared" si="109"/>
        <v>0.67905719589753211</v>
      </c>
    </row>
    <row r="229" spans="1:39" x14ac:dyDescent="0.2">
      <c r="A229" s="149">
        <v>205</v>
      </c>
      <c r="B229" s="149">
        <v>225</v>
      </c>
      <c r="C229" s="77" t="s">
        <v>92</v>
      </c>
      <c r="D229" s="148">
        <v>21.1</v>
      </c>
      <c r="E229" s="150">
        <v>950</v>
      </c>
      <c r="F229" s="150">
        <v>759</v>
      </c>
      <c r="G229" s="150">
        <v>3617</v>
      </c>
      <c r="H229" s="164">
        <v>0.58699999999999997</v>
      </c>
      <c r="I229" s="25">
        <f t="shared" si="93"/>
        <v>0.21258886917547615</v>
      </c>
      <c r="J229" s="25">
        <f t="shared" si="94"/>
        <v>0.11921316076761301</v>
      </c>
      <c r="K229" s="27">
        <f t="shared" si="95"/>
        <v>1.7832667786561263</v>
      </c>
      <c r="L229" s="27">
        <f t="shared" si="96"/>
        <v>0.65612935928416505</v>
      </c>
      <c r="M229" s="27">
        <f t="shared" si="97"/>
        <v>4.7654808959156787</v>
      </c>
      <c r="N229" s="27"/>
      <c r="O229" s="51">
        <f t="shared" si="98"/>
        <v>27.250339842053748</v>
      </c>
      <c r="P229" s="27">
        <f t="shared" si="99"/>
        <v>4.7654808959156787</v>
      </c>
      <c r="Q229" s="93">
        <f t="shared" si="100"/>
        <v>0.65612935928416505</v>
      </c>
      <c r="R229" s="156">
        <f t="shared" si="112"/>
        <v>646.64448786389903</v>
      </c>
      <c r="S229" s="156">
        <f t="shared" si="113"/>
        <v>1101.6090082860292</v>
      </c>
      <c r="T229" s="159">
        <f t="shared" si="101"/>
        <v>217531.80483092554</v>
      </c>
      <c r="U229" s="153"/>
      <c r="V229" s="153"/>
      <c r="X229" s="1">
        <v>205</v>
      </c>
      <c r="Y229" s="1">
        <v>21.1</v>
      </c>
      <c r="Z229" s="139">
        <v>0.57499999999999996</v>
      </c>
      <c r="AA229" s="136">
        <v>697</v>
      </c>
      <c r="AB229" s="136">
        <v>3479</v>
      </c>
      <c r="AC229" s="136">
        <v>634</v>
      </c>
      <c r="AD229" s="136">
        <v>931</v>
      </c>
      <c r="AE229" s="27">
        <f t="shared" si="102"/>
        <v>0.2129091324902643</v>
      </c>
      <c r="AF229" s="27">
        <f t="shared" si="103"/>
        <v>0.11631533556766849</v>
      </c>
      <c r="AG229" s="29">
        <f t="shared" si="104"/>
        <v>1.8304476486370165</v>
      </c>
      <c r="AH229" s="29">
        <f t="shared" si="105"/>
        <v>0.67399604636615351</v>
      </c>
      <c r="AI229" s="29">
        <f t="shared" si="106"/>
        <v>4.9913916786226684</v>
      </c>
      <c r="AJ229"/>
      <c r="AK229" s="51">
        <f t="shared" si="107"/>
        <v>26.21065311321675</v>
      </c>
      <c r="AL229" s="29">
        <f t="shared" si="108"/>
        <v>4.9913916786226684</v>
      </c>
      <c r="AM229" s="58">
        <f t="shared" si="109"/>
        <v>0.67399604636615351</v>
      </c>
    </row>
    <row r="230" spans="1:39" x14ac:dyDescent="0.2">
      <c r="A230" s="149">
        <v>205</v>
      </c>
      <c r="B230" s="149">
        <v>225</v>
      </c>
      <c r="C230" s="77" t="s">
        <v>92</v>
      </c>
      <c r="D230" s="148">
        <v>21.1</v>
      </c>
      <c r="E230" s="150">
        <v>1046</v>
      </c>
      <c r="F230" s="150">
        <v>1032</v>
      </c>
      <c r="G230" s="150">
        <v>4479</v>
      </c>
      <c r="H230" s="164">
        <v>0.64600000000000002</v>
      </c>
      <c r="I230" s="25">
        <f t="shared" si="93"/>
        <v>0.21714854163382036</v>
      </c>
      <c r="J230" s="25">
        <f t="shared" si="94"/>
        <v>0.1214333249385872</v>
      </c>
      <c r="K230" s="27">
        <f t="shared" si="95"/>
        <v>1.7882121052325584</v>
      </c>
      <c r="L230" s="27">
        <f t="shared" si="96"/>
        <v>0.66496743948160819</v>
      </c>
      <c r="M230" s="27">
        <f t="shared" si="97"/>
        <v>4.3401162790697674</v>
      </c>
      <c r="N230" s="27"/>
      <c r="O230" s="51">
        <f t="shared" si="98"/>
        <v>33.744614916383398</v>
      </c>
      <c r="P230" s="27">
        <f t="shared" si="99"/>
        <v>4.3401162790697674</v>
      </c>
      <c r="Q230" s="93">
        <f t="shared" si="100"/>
        <v>0.66496743948160819</v>
      </c>
      <c r="R230" s="156">
        <f t="shared" si="112"/>
        <v>711.98961505856676</v>
      </c>
      <c r="S230" s="156">
        <f t="shared" si="113"/>
        <v>1102.1511069018061</v>
      </c>
      <c r="T230" s="159">
        <f t="shared" si="101"/>
        <v>299758.55990947125</v>
      </c>
      <c r="U230" s="153"/>
      <c r="V230" s="153"/>
      <c r="X230" s="1">
        <v>205</v>
      </c>
      <c r="Y230" s="1">
        <v>21.1</v>
      </c>
      <c r="Z230" s="139">
        <v>0.6</v>
      </c>
      <c r="AA230" s="136">
        <v>806</v>
      </c>
      <c r="AB230" s="136">
        <v>3809</v>
      </c>
      <c r="AC230" s="136">
        <v>661</v>
      </c>
      <c r="AD230" s="136">
        <v>972</v>
      </c>
      <c r="AE230" s="27">
        <f t="shared" si="102"/>
        <v>0.21385414208930253</v>
      </c>
      <c r="AF230" s="27">
        <f t="shared" si="103"/>
        <v>0.11819238322493664</v>
      </c>
      <c r="AG230" s="29">
        <f t="shared" si="104"/>
        <v>1.809373296774194</v>
      </c>
      <c r="AH230" s="29">
        <f t="shared" si="105"/>
        <v>0.66771310664535111</v>
      </c>
      <c r="AI230" s="29">
        <f t="shared" si="106"/>
        <v>4.725806451612903</v>
      </c>
      <c r="AJ230"/>
      <c r="AK230" s="51">
        <f t="shared" si="107"/>
        <v>28.696860508261743</v>
      </c>
      <c r="AL230" s="29">
        <f t="shared" si="108"/>
        <v>4.725806451612903</v>
      </c>
      <c r="AM230" s="58">
        <f t="shared" si="109"/>
        <v>0.66771310664535111</v>
      </c>
    </row>
    <row r="231" spans="1:39" x14ac:dyDescent="0.2">
      <c r="A231" s="149">
        <v>205</v>
      </c>
      <c r="B231" s="149">
        <v>225</v>
      </c>
      <c r="C231" s="77" t="s">
        <v>92</v>
      </c>
      <c r="D231" s="148">
        <v>21.1</v>
      </c>
      <c r="E231" s="150">
        <v>1148</v>
      </c>
      <c r="F231" s="150">
        <v>1430</v>
      </c>
      <c r="G231" s="150">
        <v>5510</v>
      </c>
      <c r="H231" s="164">
        <v>0.70899999999999996</v>
      </c>
      <c r="I231" s="25">
        <f t="shared" si="93"/>
        <v>0.22177217017856457</v>
      </c>
      <c r="J231" s="25">
        <f t="shared" si="94"/>
        <v>0.12728101094258445</v>
      </c>
      <c r="K231" s="27">
        <f t="shared" si="95"/>
        <v>1.742382218181818</v>
      </c>
      <c r="L231" s="27">
        <f t="shared" si="96"/>
        <v>0.65478669294364178</v>
      </c>
      <c r="M231" s="27">
        <f t="shared" si="97"/>
        <v>3.8531468531468533</v>
      </c>
      <c r="N231" s="27"/>
      <c r="O231" s="51">
        <f t="shared" si="98"/>
        <v>41.512129535448203</v>
      </c>
      <c r="P231" s="27">
        <f t="shared" si="99"/>
        <v>3.8531468531468533</v>
      </c>
      <c r="Q231" s="93">
        <f t="shared" si="100"/>
        <v>0.65478669294364178</v>
      </c>
      <c r="R231" s="156">
        <f t="shared" si="112"/>
        <v>781.41881270290116</v>
      </c>
      <c r="S231" s="156">
        <f t="shared" si="113"/>
        <v>1102.1421899899876</v>
      </c>
      <c r="T231" s="159">
        <f t="shared" si="101"/>
        <v>409003.8520600996</v>
      </c>
      <c r="U231" s="153"/>
      <c r="V231" s="153"/>
      <c r="X231" s="1">
        <v>205</v>
      </c>
      <c r="Y231" s="1">
        <v>21.1</v>
      </c>
      <c r="Z231" s="139">
        <v>0.625</v>
      </c>
      <c r="AA231" s="136">
        <v>929</v>
      </c>
      <c r="AB231" s="136">
        <v>4162</v>
      </c>
      <c r="AC231" s="136">
        <v>689</v>
      </c>
      <c r="AD231" s="136">
        <v>1012</v>
      </c>
      <c r="AE231" s="27">
        <f t="shared" si="102"/>
        <v>0.21556600564023939</v>
      </c>
      <c r="AF231" s="27">
        <f t="shared" si="103"/>
        <v>0.12070560003261402</v>
      </c>
      <c r="AG231" s="29">
        <f t="shared" si="104"/>
        <v>1.78588239138859</v>
      </c>
      <c r="AH231" s="29">
        <f t="shared" si="105"/>
        <v>0.66167676388653174</v>
      </c>
      <c r="AI231" s="29">
        <f t="shared" si="106"/>
        <v>4.4800861141011836</v>
      </c>
      <c r="AJ231"/>
      <c r="AK231" s="51">
        <f t="shared" si="107"/>
        <v>31.356349024779568</v>
      </c>
      <c r="AL231" s="29">
        <f t="shared" si="108"/>
        <v>4.4800861141011836</v>
      </c>
      <c r="AM231" s="58">
        <f t="shared" si="109"/>
        <v>0.66167676388653174</v>
      </c>
    </row>
    <row r="232" spans="1:39" x14ac:dyDescent="0.2">
      <c r="A232" s="149">
        <v>205</v>
      </c>
      <c r="B232" s="149">
        <v>225</v>
      </c>
      <c r="C232" s="77" t="s">
        <v>92</v>
      </c>
      <c r="D232" s="148">
        <v>21.1</v>
      </c>
      <c r="E232" s="150">
        <v>1249</v>
      </c>
      <c r="F232" s="150">
        <v>1945</v>
      </c>
      <c r="G232" s="150">
        <v>6679</v>
      </c>
      <c r="H232" s="164">
        <v>0.77100000000000002</v>
      </c>
      <c r="I232" s="25">
        <f t="shared" si="93"/>
        <v>0.2271045264716279</v>
      </c>
      <c r="J232" s="25">
        <f t="shared" si="94"/>
        <v>0.13442669874336785</v>
      </c>
      <c r="K232" s="27">
        <f t="shared" si="95"/>
        <v>1.6894302143444735</v>
      </c>
      <c r="L232" s="27">
        <f t="shared" si="96"/>
        <v>0.64247471957997904</v>
      </c>
      <c r="M232" s="27">
        <f t="shared" si="97"/>
        <v>3.4339331619537274</v>
      </c>
      <c r="N232" s="27"/>
      <c r="O232" s="51">
        <f t="shared" si="98"/>
        <v>50.319330883350013</v>
      </c>
      <c r="P232" s="27">
        <f t="shared" si="99"/>
        <v>3.4339331619537274</v>
      </c>
      <c r="Q232" s="93">
        <f t="shared" si="100"/>
        <v>0.64247471957997904</v>
      </c>
      <c r="R232" s="156">
        <f t="shared" si="112"/>
        <v>850.16733193895777</v>
      </c>
      <c r="S232" s="156">
        <f t="shared" si="113"/>
        <v>1102.6813643825651</v>
      </c>
      <c r="T232" s="159">
        <f t="shared" si="101"/>
        <v>545842.27102616371</v>
      </c>
      <c r="U232" s="153"/>
      <c r="V232" s="153"/>
      <c r="X232" s="1">
        <v>205</v>
      </c>
      <c r="Y232" s="1">
        <v>21.1</v>
      </c>
      <c r="Z232" s="139">
        <v>0.65</v>
      </c>
      <c r="AA232" s="136">
        <v>1039</v>
      </c>
      <c r="AB232" s="136">
        <v>4523</v>
      </c>
      <c r="AC232" s="136">
        <v>716</v>
      </c>
      <c r="AD232" s="136">
        <v>1053</v>
      </c>
      <c r="AE232" s="27">
        <f t="shared" si="102"/>
        <v>0.21637599051835774</v>
      </c>
      <c r="AF232" s="27">
        <f t="shared" si="103"/>
        <v>0.11983499905859978</v>
      </c>
      <c r="AG232" s="29">
        <f t="shared" si="104"/>
        <v>1.8056159904716071</v>
      </c>
      <c r="AH232" s="29">
        <f t="shared" si="105"/>
        <v>0.67024381965565283</v>
      </c>
      <c r="AI232" s="29">
        <f t="shared" si="106"/>
        <v>4.3532242540904713</v>
      </c>
      <c r="AJ232"/>
      <c r="AK232" s="51">
        <f t="shared" si="107"/>
        <v>34.076109235722726</v>
      </c>
      <c r="AL232" s="29">
        <f t="shared" si="108"/>
        <v>4.3532242540904713</v>
      </c>
      <c r="AM232" s="58">
        <f t="shared" si="109"/>
        <v>0.67024381965565283</v>
      </c>
    </row>
    <row r="233" spans="1:39" x14ac:dyDescent="0.2">
      <c r="A233" s="149">
        <v>205</v>
      </c>
      <c r="B233" s="149">
        <v>225</v>
      </c>
      <c r="C233" s="77" t="s">
        <v>92</v>
      </c>
      <c r="D233" s="148">
        <v>21.1</v>
      </c>
      <c r="E233" s="150">
        <v>1348</v>
      </c>
      <c r="F233" s="150">
        <v>2658</v>
      </c>
      <c r="G233" s="150">
        <v>8047</v>
      </c>
      <c r="H233" s="164">
        <v>0.83199999999999996</v>
      </c>
      <c r="I233" s="25">
        <f t="shared" si="93"/>
        <v>0.2349056380431149</v>
      </c>
      <c r="J233" s="25">
        <f t="shared" si="94"/>
        <v>0.14612971686154566</v>
      </c>
      <c r="K233" s="27">
        <f t="shared" si="95"/>
        <v>1.6075144952595937</v>
      </c>
      <c r="L233" s="27">
        <f t="shared" si="96"/>
        <v>0.62173384482241345</v>
      </c>
      <c r="M233" s="27">
        <f t="shared" si="97"/>
        <v>3.0274642588412339</v>
      </c>
      <c r="N233" s="27"/>
      <c r="O233" s="51">
        <f t="shared" si="98"/>
        <v>60.62579063008198</v>
      </c>
      <c r="P233" s="27">
        <f t="shared" si="99"/>
        <v>3.0274642588412339</v>
      </c>
      <c r="Q233" s="93">
        <f t="shared" si="100"/>
        <v>0.62173384482241345</v>
      </c>
      <c r="R233" s="156">
        <f t="shared" si="112"/>
        <v>917.5544943584589</v>
      </c>
      <c r="S233" s="156">
        <f t="shared" si="113"/>
        <v>1102.8299211039171</v>
      </c>
      <c r="T233" s="159">
        <f t="shared" si="101"/>
        <v>721856.71696189186</v>
      </c>
      <c r="U233" s="153"/>
      <c r="V233" s="153"/>
      <c r="X233" s="1">
        <v>205</v>
      </c>
      <c r="Y233" s="1">
        <v>21.1</v>
      </c>
      <c r="Z233" s="139">
        <v>0.67500000000000004</v>
      </c>
      <c r="AA233" s="136">
        <v>1195</v>
      </c>
      <c r="AB233" s="136">
        <v>4923</v>
      </c>
      <c r="AC233" s="136">
        <v>744</v>
      </c>
      <c r="AD233" s="136">
        <v>1093</v>
      </c>
      <c r="AE233" s="27">
        <f t="shared" si="102"/>
        <v>0.21858921754205946</v>
      </c>
      <c r="AF233" s="27">
        <f t="shared" si="103"/>
        <v>0.12324254618399401</v>
      </c>
      <c r="AG233" s="29">
        <f t="shared" si="104"/>
        <v>1.7736506126359834</v>
      </c>
      <c r="AH233" s="29">
        <f t="shared" si="105"/>
        <v>0.66173686913527718</v>
      </c>
      <c r="AI233" s="29">
        <f t="shared" si="106"/>
        <v>4.119665271966527</v>
      </c>
      <c r="AJ233"/>
      <c r="AK233" s="51">
        <f t="shared" si="107"/>
        <v>37.089693956989386</v>
      </c>
      <c r="AL233" s="29">
        <f t="shared" si="108"/>
        <v>4.119665271966527</v>
      </c>
      <c r="AM233" s="58">
        <f t="shared" si="109"/>
        <v>0.66173686913527718</v>
      </c>
    </row>
    <row r="234" spans="1:39" x14ac:dyDescent="0.2">
      <c r="A234" s="149">
        <v>205</v>
      </c>
      <c r="B234" s="149">
        <v>225</v>
      </c>
      <c r="C234" s="77" t="s">
        <v>92</v>
      </c>
      <c r="D234" s="148">
        <v>21.1</v>
      </c>
      <c r="E234" s="150">
        <v>1402</v>
      </c>
      <c r="F234" s="150">
        <v>3071</v>
      </c>
      <c r="G234" s="150">
        <v>8671</v>
      </c>
      <c r="H234" s="164">
        <v>0.86599999999999999</v>
      </c>
      <c r="I234" s="25">
        <f t="shared" si="93"/>
        <v>0.23399812774821446</v>
      </c>
      <c r="J234" s="25">
        <f t="shared" si="94"/>
        <v>0.15006831919514785</v>
      </c>
      <c r="K234" s="27">
        <f t="shared" si="95"/>
        <v>1.5592773278410939</v>
      </c>
      <c r="L234" s="27">
        <f t="shared" si="96"/>
        <v>0.60191123100100963</v>
      </c>
      <c r="M234" s="27">
        <f t="shared" si="97"/>
        <v>2.8235102572451969</v>
      </c>
      <c r="N234" s="27"/>
      <c r="O234" s="51">
        <f t="shared" si="98"/>
        <v>65.326982795257962</v>
      </c>
      <c r="P234" s="27">
        <f t="shared" si="99"/>
        <v>2.8235102572451969</v>
      </c>
      <c r="Q234" s="93">
        <f t="shared" si="100"/>
        <v>0.60191123100100963</v>
      </c>
      <c r="R234" s="156">
        <f t="shared" si="112"/>
        <v>954.3111284054595</v>
      </c>
      <c r="S234" s="156">
        <f t="shared" si="113"/>
        <v>1101.9758988515698</v>
      </c>
      <c r="T234" s="159">
        <f t="shared" si="101"/>
        <v>807427.95078632259</v>
      </c>
      <c r="U234" s="153"/>
      <c r="V234" s="153"/>
      <c r="X234" s="1">
        <v>205</v>
      </c>
      <c r="Y234" s="1">
        <v>21.1</v>
      </c>
      <c r="Z234" s="139">
        <v>0.7</v>
      </c>
      <c r="AA234" s="136">
        <v>1371</v>
      </c>
      <c r="AB234" s="136">
        <v>5349</v>
      </c>
      <c r="AC234" s="136">
        <v>772</v>
      </c>
      <c r="AD234" s="136">
        <v>1134</v>
      </c>
      <c r="AE234" s="27">
        <f t="shared" si="102"/>
        <v>0.22064074355197649</v>
      </c>
      <c r="AF234" s="27">
        <f t="shared" si="103"/>
        <v>0.12660519716810451</v>
      </c>
      <c r="AG234" s="29">
        <f t="shared" si="104"/>
        <v>1.7427463365426696</v>
      </c>
      <c r="AH234" s="29">
        <f t="shared" si="105"/>
        <v>0.65325076354253941</v>
      </c>
      <c r="AI234" s="29">
        <f t="shared" si="106"/>
        <v>3.901531728665208</v>
      </c>
      <c r="AJ234"/>
      <c r="AK234" s="51">
        <f t="shared" si="107"/>
        <v>40.299161685138372</v>
      </c>
      <c r="AL234" s="29">
        <f t="shared" si="108"/>
        <v>3.901531728665208</v>
      </c>
      <c r="AM234" s="58">
        <f t="shared" si="109"/>
        <v>0.65325076354253941</v>
      </c>
    </row>
    <row r="235" spans="1:39" x14ac:dyDescent="0.2">
      <c r="A235" s="1"/>
      <c r="C235" s="118"/>
      <c r="D235" s="119"/>
      <c r="E235" s="150"/>
      <c r="F235" s="150"/>
      <c r="G235" s="150"/>
      <c r="H235" s="163"/>
      <c r="I235" s="25"/>
      <c r="J235" s="25"/>
      <c r="K235" s="27"/>
      <c r="L235" s="27"/>
      <c r="M235" s="27"/>
      <c r="N235" s="27"/>
      <c r="O235" s="51"/>
      <c r="P235" s="27"/>
      <c r="Q235" s="93"/>
      <c r="T235" s="159">
        <f t="shared" si="101"/>
        <v>0</v>
      </c>
      <c r="X235" s="1">
        <v>205</v>
      </c>
      <c r="Y235" s="1">
        <v>21.1</v>
      </c>
      <c r="Z235" s="139">
        <v>0.72499999999999998</v>
      </c>
      <c r="AA235" s="136">
        <v>1550</v>
      </c>
      <c r="AB235" s="136">
        <v>5816</v>
      </c>
      <c r="AC235" s="136">
        <v>799</v>
      </c>
      <c r="AD235" s="136">
        <v>1174</v>
      </c>
      <c r="AE235" s="27">
        <f t="shared" si="102"/>
        <v>0.22383470704830702</v>
      </c>
      <c r="AF235" s="27">
        <f t="shared" si="103"/>
        <v>0.12899730888637972</v>
      </c>
      <c r="AG235" s="29">
        <f t="shared" si="104"/>
        <v>1.735188966193548</v>
      </c>
      <c r="AH235" s="29">
        <f t="shared" si="105"/>
        <v>0.65510872348172622</v>
      </c>
      <c r="AI235" s="29">
        <f t="shared" si="106"/>
        <v>3.7522580645161292</v>
      </c>
      <c r="AJ235"/>
      <c r="AK235" s="51">
        <f t="shared" si="107"/>
        <v>43.817521847217193</v>
      </c>
      <c r="AL235" s="29">
        <f t="shared" si="108"/>
        <v>3.7522580645161292</v>
      </c>
      <c r="AM235" s="58">
        <f t="shared" si="109"/>
        <v>0.65510872348172622</v>
      </c>
    </row>
    <row r="236" spans="1:39" x14ac:dyDescent="0.2">
      <c r="A236" s="1"/>
      <c r="C236" s="118"/>
      <c r="D236" s="119"/>
      <c r="E236" s="150"/>
      <c r="F236" s="150"/>
      <c r="G236" s="150"/>
      <c r="H236" s="163"/>
      <c r="I236" s="25"/>
      <c r="J236" s="25"/>
      <c r="K236" s="27"/>
      <c r="L236" s="27"/>
      <c r="M236" s="27"/>
      <c r="N236" s="27"/>
      <c r="O236" s="51"/>
      <c r="P236" s="27"/>
      <c r="Q236" s="93"/>
      <c r="T236" s="159">
        <f t="shared" si="101"/>
        <v>0</v>
      </c>
      <c r="X236" s="1">
        <v>205</v>
      </c>
      <c r="Y236" s="1">
        <v>21.1</v>
      </c>
      <c r="Z236" s="139">
        <v>0.75</v>
      </c>
      <c r="AA236" s="136">
        <v>1767</v>
      </c>
      <c r="AB236" s="136">
        <v>6283</v>
      </c>
      <c r="AC236" s="136">
        <v>827</v>
      </c>
      <c r="AD236" s="136">
        <v>1214</v>
      </c>
      <c r="AE236" s="27">
        <f t="shared" si="102"/>
        <v>0.22613558550050306</v>
      </c>
      <c r="AF236" s="27">
        <f t="shared" si="103"/>
        <v>0.13299451563046621</v>
      </c>
      <c r="AG236" s="29">
        <f t="shared" si="104"/>
        <v>1.7003376750424453</v>
      </c>
      <c r="AH236" s="29">
        <f t="shared" si="105"/>
        <v>0.64524184453555278</v>
      </c>
      <c r="AI236" s="29">
        <f t="shared" si="106"/>
        <v>3.5557441992076968</v>
      </c>
      <c r="AJ236"/>
      <c r="AK236" s="51">
        <f t="shared" si="107"/>
        <v>47.335882009296022</v>
      </c>
      <c r="AL236" s="29">
        <f t="shared" si="108"/>
        <v>3.5557441992076968</v>
      </c>
      <c r="AM236" s="58">
        <f t="shared" si="109"/>
        <v>0.64524184453555278</v>
      </c>
    </row>
    <row r="237" spans="1:39" x14ac:dyDescent="0.2">
      <c r="A237" s="1"/>
      <c r="C237" s="118"/>
      <c r="D237" s="119"/>
      <c r="E237" s="150"/>
      <c r="F237" s="150"/>
      <c r="G237" s="150"/>
      <c r="H237" s="163"/>
      <c r="I237" s="25"/>
      <c r="J237" s="25"/>
      <c r="K237" s="27"/>
      <c r="L237" s="27"/>
      <c r="M237" s="27"/>
      <c r="N237" s="27"/>
      <c r="O237" s="51"/>
      <c r="P237" s="27"/>
      <c r="Q237" s="93"/>
      <c r="T237" s="159">
        <f t="shared" si="101"/>
        <v>0</v>
      </c>
      <c r="X237" s="1">
        <v>205</v>
      </c>
      <c r="Y237" s="1">
        <v>21.1</v>
      </c>
      <c r="Z237" s="139">
        <v>0.77500000000000002</v>
      </c>
      <c r="AA237" s="136">
        <v>2007</v>
      </c>
      <c r="AB237" s="136">
        <v>6771</v>
      </c>
      <c r="AC237" s="136">
        <v>854</v>
      </c>
      <c r="AD237" s="136">
        <v>1255</v>
      </c>
      <c r="AE237" s="27">
        <f t="shared" si="102"/>
        <v>0.22803661505684986</v>
      </c>
      <c r="AF237" s="27">
        <f t="shared" si="103"/>
        <v>0.13673177064127021</v>
      </c>
      <c r="AG237" s="29">
        <f t="shared" si="104"/>
        <v>1.6677661233183856</v>
      </c>
      <c r="AH237" s="29">
        <f t="shared" si="105"/>
        <v>0.6355362574561827</v>
      </c>
      <c r="AI237" s="29">
        <f t="shared" si="106"/>
        <v>3.3736920777279522</v>
      </c>
      <c r="AJ237"/>
      <c r="AK237" s="51">
        <f t="shared" si="107"/>
        <v>51.012455369241344</v>
      </c>
      <c r="AL237" s="29">
        <f t="shared" si="108"/>
        <v>3.3736920777279522</v>
      </c>
      <c r="AM237" s="58">
        <f t="shared" si="109"/>
        <v>0.6355362574561827</v>
      </c>
    </row>
    <row r="238" spans="1:39" x14ac:dyDescent="0.2">
      <c r="A238" s="1"/>
      <c r="C238" s="118"/>
      <c r="D238" s="119"/>
      <c r="E238" s="150"/>
      <c r="F238" s="150"/>
      <c r="G238" s="150"/>
      <c r="H238" s="163"/>
      <c r="I238" s="25"/>
      <c r="J238" s="25"/>
      <c r="K238" s="27"/>
      <c r="L238" s="27"/>
      <c r="M238" s="27"/>
      <c r="N238" s="27"/>
      <c r="O238" s="51"/>
      <c r="P238" s="27"/>
      <c r="Q238" s="93"/>
      <c r="T238" s="159">
        <f t="shared" si="101"/>
        <v>0</v>
      </c>
      <c r="X238" s="1">
        <v>205</v>
      </c>
      <c r="Y238" s="1">
        <v>21.1</v>
      </c>
      <c r="Z238" s="139">
        <v>0.8</v>
      </c>
      <c r="AA238" s="136">
        <v>2270</v>
      </c>
      <c r="AB238" s="136">
        <v>7279</v>
      </c>
      <c r="AC238" s="136">
        <v>882</v>
      </c>
      <c r="AD238" s="136">
        <v>1295</v>
      </c>
      <c r="AE238" s="27">
        <f t="shared" si="102"/>
        <v>0.23023503234320722</v>
      </c>
      <c r="AF238" s="27">
        <f t="shared" si="103"/>
        <v>0.14075693282658924</v>
      </c>
      <c r="AG238" s="29">
        <f t="shared" si="104"/>
        <v>1.6356923081497794</v>
      </c>
      <c r="AH238" s="29">
        <f t="shared" si="105"/>
        <v>0.62631124010197037</v>
      </c>
      <c r="AI238" s="29">
        <f t="shared" si="106"/>
        <v>3.2066079295154184</v>
      </c>
      <c r="AJ238"/>
      <c r="AK238" s="51">
        <f t="shared" si="107"/>
        <v>54.839707965249993</v>
      </c>
      <c r="AL238" s="29">
        <f t="shared" si="108"/>
        <v>3.2066079295154184</v>
      </c>
      <c r="AM238" s="58">
        <f t="shared" si="109"/>
        <v>0.62631124010197037</v>
      </c>
    </row>
    <row r="239" spans="1:39" x14ac:dyDescent="0.2">
      <c r="A239" s="1"/>
      <c r="C239" s="118"/>
      <c r="D239" s="119"/>
      <c r="E239" s="150"/>
      <c r="F239" s="150"/>
      <c r="G239" s="150"/>
      <c r="H239" s="163"/>
      <c r="I239" s="25"/>
      <c r="J239" s="25"/>
      <c r="K239" s="27"/>
      <c r="L239" s="27"/>
      <c r="M239" s="27"/>
      <c r="N239" s="27"/>
      <c r="O239" s="51"/>
      <c r="P239" s="27"/>
      <c r="Q239" s="93"/>
      <c r="T239" s="159">
        <f t="shared" si="101"/>
        <v>0</v>
      </c>
      <c r="X239" s="1">
        <v>205</v>
      </c>
      <c r="Y239" s="1">
        <v>21.1</v>
      </c>
      <c r="Z239" s="139">
        <v>0.82499999999999996</v>
      </c>
      <c r="AA239" s="136">
        <v>2556</v>
      </c>
      <c r="AB239" s="136">
        <v>7809</v>
      </c>
      <c r="AC239" s="136">
        <v>909</v>
      </c>
      <c r="AD239" s="136">
        <v>1336</v>
      </c>
      <c r="AE239" s="27">
        <f t="shared" si="102"/>
        <v>0.23207145769111454</v>
      </c>
      <c r="AF239" s="27">
        <f t="shared" si="103"/>
        <v>0.14434266448506597</v>
      </c>
      <c r="AG239" s="29">
        <f t="shared" si="104"/>
        <v>1.6077814450704226</v>
      </c>
      <c r="AH239" s="29">
        <f t="shared" si="105"/>
        <v>0.61807441819462872</v>
      </c>
      <c r="AI239" s="29">
        <f t="shared" si="106"/>
        <v>3.0551643192488265</v>
      </c>
      <c r="AJ239"/>
      <c r="AK239" s="51">
        <f t="shared" si="107"/>
        <v>58.832707720928319</v>
      </c>
      <c r="AL239" s="29">
        <f t="shared" si="108"/>
        <v>3.0551643192488265</v>
      </c>
      <c r="AM239" s="58">
        <f t="shared" si="109"/>
        <v>0.61807441819462872</v>
      </c>
    </row>
    <row r="240" spans="1:39" x14ac:dyDescent="0.2">
      <c r="A240" s="1"/>
      <c r="C240" s="118"/>
      <c r="D240" s="119"/>
      <c r="E240" s="150"/>
      <c r="F240" s="150"/>
      <c r="G240" s="150"/>
      <c r="H240" s="163"/>
      <c r="I240" s="25"/>
      <c r="J240" s="25"/>
      <c r="K240" s="27"/>
      <c r="L240" s="27"/>
      <c r="M240" s="27"/>
      <c r="N240" s="27"/>
      <c r="O240" s="51"/>
      <c r="P240" s="27"/>
      <c r="Q240" s="93"/>
      <c r="T240" s="159">
        <f t="shared" si="101"/>
        <v>0</v>
      </c>
      <c r="X240" s="1">
        <v>205</v>
      </c>
      <c r="Y240" s="1">
        <v>21.1</v>
      </c>
      <c r="Z240" s="139">
        <v>0.85</v>
      </c>
      <c r="AA240" s="136">
        <v>2865</v>
      </c>
      <c r="AB240" s="136">
        <v>8360</v>
      </c>
      <c r="AC240" s="136">
        <v>937</v>
      </c>
      <c r="AD240" s="136">
        <v>1376</v>
      </c>
      <c r="AE240" s="27">
        <f t="shared" si="102"/>
        <v>0.23421172527999756</v>
      </c>
      <c r="AF240" s="27">
        <f t="shared" si="103"/>
        <v>0.14808892052684311</v>
      </c>
      <c r="AG240" s="29">
        <f t="shared" si="104"/>
        <v>1.5815614324607326</v>
      </c>
      <c r="AH240" s="29">
        <f t="shared" si="105"/>
        <v>0.61079190672574712</v>
      </c>
      <c r="AI240" s="29">
        <f t="shared" si="106"/>
        <v>2.917975567190227</v>
      </c>
      <c r="AJ240"/>
      <c r="AK240" s="51">
        <f t="shared" si="107"/>
        <v>62.98392067447314</v>
      </c>
      <c r="AL240" s="29">
        <f t="shared" si="108"/>
        <v>2.917975567190227</v>
      </c>
      <c r="AM240" s="58">
        <f t="shared" si="109"/>
        <v>0.61079190672574712</v>
      </c>
    </row>
    <row r="241" spans="1:39" x14ac:dyDescent="0.2">
      <c r="A241" s="1"/>
      <c r="C241" s="118"/>
      <c r="D241" s="119"/>
      <c r="E241" s="150"/>
      <c r="F241" s="150"/>
      <c r="G241" s="150"/>
      <c r="H241" s="163"/>
      <c r="I241" s="25"/>
      <c r="J241" s="25"/>
      <c r="K241" s="27"/>
      <c r="L241" s="27"/>
      <c r="M241" s="27"/>
      <c r="N241" s="27"/>
      <c r="O241" s="51"/>
      <c r="P241" s="27"/>
      <c r="Q241" s="93"/>
      <c r="T241" s="159">
        <f t="shared" si="101"/>
        <v>0</v>
      </c>
      <c r="X241" s="1"/>
      <c r="Y241" s="1"/>
      <c r="Z241" s="17"/>
      <c r="AA241"/>
      <c r="AC241"/>
      <c r="AD241"/>
      <c r="AE241" s="27"/>
      <c r="AF241" s="27"/>
      <c r="AH241" s="29"/>
      <c r="AI241" s="29"/>
      <c r="AJ241"/>
      <c r="AM241" s="58"/>
    </row>
    <row r="242" spans="1:39" x14ac:dyDescent="0.2">
      <c r="C242" s="118"/>
      <c r="D242" s="119"/>
      <c r="E242" s="77"/>
      <c r="F242" s="77"/>
      <c r="G242" s="77"/>
      <c r="H242" s="220"/>
      <c r="I242" s="25"/>
      <c r="J242" s="25"/>
      <c r="K242" s="27"/>
      <c r="L242" s="27"/>
      <c r="M242" s="27"/>
      <c r="N242" s="27"/>
      <c r="O242" s="51"/>
      <c r="P242" s="27"/>
      <c r="Q242" s="93"/>
      <c r="T242" s="159">
        <f t="shared" si="101"/>
        <v>0</v>
      </c>
      <c r="AE242" s="27"/>
      <c r="AF242" s="27"/>
      <c r="AH242" s="29"/>
      <c r="AI242" s="29"/>
      <c r="AM242" s="58"/>
    </row>
    <row r="243" spans="1:39" x14ac:dyDescent="0.2">
      <c r="A243" s="149">
        <v>206</v>
      </c>
      <c r="B243" s="149">
        <v>226</v>
      </c>
      <c r="C243" s="77" t="s">
        <v>92</v>
      </c>
      <c r="D243" s="148">
        <v>21.1</v>
      </c>
      <c r="E243" s="150">
        <v>712</v>
      </c>
      <c r="F243" s="150">
        <v>300</v>
      </c>
      <c r="G243" s="150">
        <v>2088</v>
      </c>
      <c r="H243" s="164">
        <v>0.443</v>
      </c>
      <c r="I243" s="25">
        <f t="shared" si="93"/>
        <v>0.21847901576614284</v>
      </c>
      <c r="J243" s="25">
        <f t="shared" si="94"/>
        <v>0.11192691061436426</v>
      </c>
      <c r="K243" s="27">
        <f t="shared" si="95"/>
        <v>1.9519793280000002</v>
      </c>
      <c r="L243" s="27">
        <f t="shared" si="96"/>
        <v>0.7280864869163538</v>
      </c>
      <c r="M243" s="27">
        <f t="shared" si="97"/>
        <v>6.96</v>
      </c>
      <c r="N243" s="27"/>
      <c r="O243" s="51">
        <f t="shared" si="98"/>
        <v>15.73091224501195</v>
      </c>
      <c r="P243" s="27">
        <f t="shared" si="99"/>
        <v>6.96</v>
      </c>
      <c r="Q243" s="93">
        <f t="shared" si="100"/>
        <v>0.7280864869163538</v>
      </c>
      <c r="R243" s="156">
        <f t="shared" ref="R243:R250" si="114">E243*(PI()/30)*($D$4/2)</f>
        <v>484.64302669378537</v>
      </c>
      <c r="S243" s="156">
        <f t="shared" ref="S243:S250" si="115">R243/H243</f>
        <v>1094.0023175931949</v>
      </c>
      <c r="T243" s="159">
        <f t="shared" si="101"/>
        <v>95410.405470262907</v>
      </c>
      <c r="U243" s="153"/>
      <c r="V243" s="153"/>
      <c r="X243" s="1">
        <v>206</v>
      </c>
      <c r="Y243" s="1">
        <v>21.1</v>
      </c>
      <c r="Z243" s="139">
        <v>0.52500000000000002</v>
      </c>
      <c r="AA243" s="136">
        <v>504</v>
      </c>
      <c r="AB243" s="136">
        <v>2926</v>
      </c>
      <c r="AC243" s="136">
        <v>574</v>
      </c>
      <c r="AD243" s="136">
        <v>843</v>
      </c>
      <c r="AE243" s="27">
        <f t="shared" si="102"/>
        <v>0.2184028976995806</v>
      </c>
      <c r="AF243" s="27">
        <f t="shared" si="103"/>
        <v>0.113292472607223</v>
      </c>
      <c r="AG243" s="29">
        <f t="shared" si="104"/>
        <v>1.927779425</v>
      </c>
      <c r="AH243" s="29">
        <f t="shared" si="105"/>
        <v>0.71893467432569036</v>
      </c>
      <c r="AI243" s="29">
        <f t="shared" si="106"/>
        <v>5.8055555555555554</v>
      </c>
      <c r="AJ243"/>
      <c r="AK243" s="51">
        <f t="shared" si="107"/>
        <v>22.044372236065598</v>
      </c>
      <c r="AL243" s="29">
        <f t="shared" si="108"/>
        <v>5.8055555555555554</v>
      </c>
      <c r="AM243" s="58">
        <f t="shared" si="109"/>
        <v>0.71893467432569036</v>
      </c>
    </row>
    <row r="244" spans="1:39" x14ac:dyDescent="0.2">
      <c r="A244" s="149">
        <v>206</v>
      </c>
      <c r="B244" s="149">
        <v>226</v>
      </c>
      <c r="C244" s="77" t="s">
        <v>92</v>
      </c>
      <c r="D244" s="148">
        <v>21.1</v>
      </c>
      <c r="E244" s="150">
        <v>801</v>
      </c>
      <c r="F244" s="150">
        <v>438</v>
      </c>
      <c r="G244" s="150">
        <v>2667</v>
      </c>
      <c r="H244" s="164">
        <v>0.499</v>
      </c>
      <c r="I244" s="25">
        <f t="shared" si="93"/>
        <v>0.220494218834796</v>
      </c>
      <c r="J244" s="25">
        <f t="shared" si="94"/>
        <v>0.11477037616248224</v>
      </c>
      <c r="K244" s="27">
        <f t="shared" si="95"/>
        <v>1.9211771034246576</v>
      </c>
      <c r="L244" s="27">
        <f t="shared" si="96"/>
        <v>0.71989456867982493</v>
      </c>
      <c r="M244" s="27">
        <f t="shared" si="97"/>
        <v>6.0890410958904111</v>
      </c>
      <c r="N244" s="27"/>
      <c r="O244" s="51">
        <f t="shared" si="98"/>
        <v>20.093076129045436</v>
      </c>
      <c r="P244" s="27">
        <f t="shared" si="99"/>
        <v>6.0890410958904111</v>
      </c>
      <c r="Q244" s="93">
        <f t="shared" si="100"/>
        <v>0.71989456867982493</v>
      </c>
      <c r="R244" s="156">
        <f t="shared" si="114"/>
        <v>545.2234050305085</v>
      </c>
      <c r="S244" s="156">
        <f t="shared" si="115"/>
        <v>1092.6320742094358</v>
      </c>
      <c r="T244" s="159">
        <f t="shared" si="101"/>
        <v>137731.89522764873</v>
      </c>
      <c r="U244" s="153"/>
      <c r="V244" s="153"/>
      <c r="X244" s="1">
        <v>206</v>
      </c>
      <c r="Y244" s="1">
        <v>21.1</v>
      </c>
      <c r="Z244" s="139">
        <v>0.55000000000000004</v>
      </c>
      <c r="AA244" s="136">
        <v>590</v>
      </c>
      <c r="AB244" s="136">
        <v>3219</v>
      </c>
      <c r="AC244" s="136">
        <v>601</v>
      </c>
      <c r="AD244" s="136">
        <v>883</v>
      </c>
      <c r="AE244" s="27">
        <f t="shared" si="102"/>
        <v>0.21899731646402204</v>
      </c>
      <c r="AF244" s="27">
        <f t="shared" si="103"/>
        <v>0.1154046062901878</v>
      </c>
      <c r="AG244" s="29">
        <f t="shared" si="104"/>
        <v>1.8976479666101693</v>
      </c>
      <c r="AH244" s="29">
        <f t="shared" si="105"/>
        <v>0.70866002848725462</v>
      </c>
      <c r="AI244" s="29">
        <f t="shared" si="106"/>
        <v>5.4559322033898301</v>
      </c>
      <c r="AJ244"/>
      <c r="AK244" s="51">
        <f t="shared" si="107"/>
        <v>24.251823044393426</v>
      </c>
      <c r="AL244" s="29">
        <f t="shared" si="108"/>
        <v>5.4559322033898301</v>
      </c>
      <c r="AM244" s="58">
        <f t="shared" si="109"/>
        <v>0.70866002848725462</v>
      </c>
    </row>
    <row r="245" spans="1:39" x14ac:dyDescent="0.2">
      <c r="A245" s="149">
        <v>206</v>
      </c>
      <c r="B245" s="149">
        <v>226</v>
      </c>
      <c r="C245" s="77" t="s">
        <v>92</v>
      </c>
      <c r="D245" s="148">
        <v>21.1</v>
      </c>
      <c r="E245" s="150">
        <v>906</v>
      </c>
      <c r="F245" s="150">
        <v>653</v>
      </c>
      <c r="G245" s="150">
        <v>3402</v>
      </c>
      <c r="H245" s="164">
        <v>0.56399999999999995</v>
      </c>
      <c r="I245" s="25">
        <f t="shared" si="93"/>
        <v>0.21984527576108104</v>
      </c>
      <c r="J245" s="25">
        <f t="shared" si="94"/>
        <v>0.11824474009972928</v>
      </c>
      <c r="K245" s="27">
        <f t="shared" si="95"/>
        <v>1.859239367228178</v>
      </c>
      <c r="L245" s="27">
        <f t="shared" si="96"/>
        <v>0.69565957420745628</v>
      </c>
      <c r="M245" s="27">
        <f t="shared" si="97"/>
        <v>5.2098009188361409</v>
      </c>
      <c r="N245" s="27"/>
      <c r="O245" s="51">
        <f t="shared" si="98"/>
        <v>25.63053805437292</v>
      </c>
      <c r="P245" s="27">
        <f t="shared" si="99"/>
        <v>5.2098009188361409</v>
      </c>
      <c r="Q245" s="93">
        <f t="shared" si="100"/>
        <v>0.69565957420745628</v>
      </c>
      <c r="R245" s="156">
        <f t="shared" si="114"/>
        <v>616.69463789967631</v>
      </c>
      <c r="S245" s="156">
        <f t="shared" si="115"/>
        <v>1093.4302090419794</v>
      </c>
      <c r="T245" s="159">
        <f t="shared" si="101"/>
        <v>198427.3187038516</v>
      </c>
      <c r="U245" s="153"/>
      <c r="V245" s="153"/>
      <c r="X245" s="1">
        <v>206</v>
      </c>
      <c r="Y245" s="1">
        <v>21.1</v>
      </c>
      <c r="Z245" s="139">
        <v>0.57499999999999996</v>
      </c>
      <c r="AA245" s="136">
        <v>688</v>
      </c>
      <c r="AB245" s="136">
        <v>3532</v>
      </c>
      <c r="AC245" s="136">
        <v>629</v>
      </c>
      <c r="AD245" s="136">
        <v>924</v>
      </c>
      <c r="AE245" s="27">
        <f t="shared" si="102"/>
        <v>0.21944009169801121</v>
      </c>
      <c r="AF245" s="27">
        <f t="shared" si="103"/>
        <v>0.11744262976836531</v>
      </c>
      <c r="AG245" s="29">
        <f t="shared" si="104"/>
        <v>1.8684875511627912</v>
      </c>
      <c r="AH245" s="29">
        <f t="shared" si="105"/>
        <v>0.69847535662656668</v>
      </c>
      <c r="AI245" s="29">
        <f t="shared" si="106"/>
        <v>5.1337209302325579</v>
      </c>
      <c r="AJ245"/>
      <c r="AK245" s="51">
        <f t="shared" si="107"/>
        <v>26.609953088784582</v>
      </c>
      <c r="AL245" s="29">
        <f t="shared" si="108"/>
        <v>5.1337209302325579</v>
      </c>
      <c r="AM245" s="58">
        <f t="shared" si="109"/>
        <v>0.69847535662656668</v>
      </c>
    </row>
    <row r="246" spans="1:39" x14ac:dyDescent="0.2">
      <c r="A246" s="149">
        <v>206</v>
      </c>
      <c r="B246" s="149">
        <v>226</v>
      </c>
      <c r="C246" s="77" t="s">
        <v>92</v>
      </c>
      <c r="D246" s="148">
        <v>21.1</v>
      </c>
      <c r="E246" s="150">
        <v>999</v>
      </c>
      <c r="F246" s="150">
        <v>897</v>
      </c>
      <c r="G246" s="150">
        <v>4127</v>
      </c>
      <c r="H246" s="164">
        <v>0.622</v>
      </c>
      <c r="I246" s="25">
        <f t="shared" si="93"/>
        <v>0.21935256441496861</v>
      </c>
      <c r="J246" s="25">
        <f t="shared" si="94"/>
        <v>0.12115719808661538</v>
      </c>
      <c r="K246" s="27">
        <f t="shared" si="95"/>
        <v>1.8104790130434785</v>
      </c>
      <c r="L246" s="27">
        <f t="shared" si="96"/>
        <v>0.67665569948057402</v>
      </c>
      <c r="M246" s="27">
        <f t="shared" si="97"/>
        <v>4.6008918617614274</v>
      </c>
      <c r="N246" s="27"/>
      <c r="O246" s="51">
        <f t="shared" si="98"/>
        <v>31.092660361668738</v>
      </c>
      <c r="P246" s="27">
        <f t="shared" si="99"/>
        <v>4.6008918617614274</v>
      </c>
      <c r="Q246" s="93">
        <f t="shared" si="100"/>
        <v>0.67665569948057402</v>
      </c>
      <c r="R246" s="156">
        <f t="shared" si="114"/>
        <v>679.99772986951064</v>
      </c>
      <c r="S246" s="156">
        <f t="shared" si="115"/>
        <v>1093.2439386969625</v>
      </c>
      <c r="T246" s="159">
        <f t="shared" si="101"/>
        <v>265125.62377672974</v>
      </c>
      <c r="U246" s="153"/>
      <c r="V246" s="153"/>
      <c r="X246" s="1">
        <v>206</v>
      </c>
      <c r="Y246" s="1">
        <v>21.1</v>
      </c>
      <c r="Z246" s="139">
        <v>0.6</v>
      </c>
      <c r="AA246" s="136">
        <v>799</v>
      </c>
      <c r="AB246" s="136">
        <v>3865</v>
      </c>
      <c r="AC246" s="136">
        <v>656</v>
      </c>
      <c r="AD246" s="136">
        <v>964</v>
      </c>
      <c r="AE246" s="27">
        <f t="shared" si="102"/>
        <v>0.22061480519279361</v>
      </c>
      <c r="AF246" s="27">
        <f t="shared" si="103"/>
        <v>0.12010716620820561</v>
      </c>
      <c r="AG246" s="29">
        <f t="shared" si="104"/>
        <v>1.836816337922403</v>
      </c>
      <c r="AH246" s="29">
        <f t="shared" si="105"/>
        <v>0.68847147644856421</v>
      </c>
      <c r="AI246" s="29">
        <f t="shared" si="106"/>
        <v>4.8372966207759696</v>
      </c>
      <c r="AJ246"/>
      <c r="AK246" s="51">
        <f t="shared" si="107"/>
        <v>29.118762369239075</v>
      </c>
      <c r="AL246" s="29">
        <f t="shared" si="108"/>
        <v>4.8372966207759696</v>
      </c>
      <c r="AM246" s="58">
        <f t="shared" si="109"/>
        <v>0.68847147644856421</v>
      </c>
    </row>
    <row r="247" spans="1:39" x14ac:dyDescent="0.2">
      <c r="A247" s="149">
        <v>206</v>
      </c>
      <c r="B247" s="149">
        <v>226</v>
      </c>
      <c r="C247" s="77" t="s">
        <v>92</v>
      </c>
      <c r="D247" s="148">
        <v>21.1</v>
      </c>
      <c r="E247" s="150">
        <v>1100</v>
      </c>
      <c r="F247" s="150">
        <v>1254</v>
      </c>
      <c r="G247" s="150">
        <v>5167</v>
      </c>
      <c r="H247" s="164">
        <v>0.68500000000000005</v>
      </c>
      <c r="I247" s="25">
        <f t="shared" si="93"/>
        <v>0.22651257378364581</v>
      </c>
      <c r="J247" s="25">
        <f t="shared" si="94"/>
        <v>0.12687402675657472</v>
      </c>
      <c r="K247" s="27">
        <f t="shared" si="95"/>
        <v>1.7853344736842107</v>
      </c>
      <c r="L247" s="27">
        <f t="shared" si="96"/>
        <v>0.67806080325742069</v>
      </c>
      <c r="M247" s="27">
        <f t="shared" si="97"/>
        <v>4.1204146730462519</v>
      </c>
      <c r="N247" s="27"/>
      <c r="O247" s="51">
        <f t="shared" si="98"/>
        <v>38.927980636962047</v>
      </c>
      <c r="P247" s="27">
        <f t="shared" si="99"/>
        <v>4.1204146730462519</v>
      </c>
      <c r="Q247" s="93">
        <f t="shared" si="100"/>
        <v>0.67806080325742069</v>
      </c>
      <c r="R247" s="156">
        <f t="shared" si="114"/>
        <v>748.74624910556736</v>
      </c>
      <c r="S247" s="156">
        <f t="shared" si="115"/>
        <v>1093.060217672361</v>
      </c>
      <c r="T247" s="159">
        <f t="shared" si="101"/>
        <v>371413.50603202317</v>
      </c>
      <c r="U247" s="153"/>
      <c r="V247" s="153"/>
      <c r="X247" s="1">
        <v>206</v>
      </c>
      <c r="Y247" s="1">
        <v>21.1</v>
      </c>
      <c r="Z247" s="139">
        <v>0.625</v>
      </c>
      <c r="AA247" s="136">
        <v>900</v>
      </c>
      <c r="AB247" s="136">
        <v>4195</v>
      </c>
      <c r="AC247" s="136">
        <v>683</v>
      </c>
      <c r="AD247" s="136">
        <v>1004</v>
      </c>
      <c r="AE247" s="27">
        <f t="shared" si="102"/>
        <v>0.22075155076878528</v>
      </c>
      <c r="AF247" s="27">
        <f t="shared" si="103"/>
        <v>0.11975526436490169</v>
      </c>
      <c r="AG247" s="29">
        <f t="shared" si="104"/>
        <v>1.8433557133333334</v>
      </c>
      <c r="AH247" s="29">
        <f t="shared" si="105"/>
        <v>0.69113664788465279</v>
      </c>
      <c r="AI247" s="29">
        <f t="shared" si="106"/>
        <v>4.6611111111111114</v>
      </c>
      <c r="AJ247"/>
      <c r="AK247" s="51">
        <f t="shared" si="107"/>
        <v>31.604969764284068</v>
      </c>
      <c r="AL247" s="29">
        <f t="shared" si="108"/>
        <v>4.6611111111111114</v>
      </c>
      <c r="AM247" s="58">
        <f t="shared" si="109"/>
        <v>0.69113664788465279</v>
      </c>
    </row>
    <row r="248" spans="1:39" x14ac:dyDescent="0.2">
      <c r="A248" s="149">
        <v>206</v>
      </c>
      <c r="B248" s="149">
        <v>226</v>
      </c>
      <c r="C248" s="77" t="s">
        <v>92</v>
      </c>
      <c r="D248" s="148">
        <v>21.1</v>
      </c>
      <c r="E248" s="150">
        <v>1195</v>
      </c>
      <c r="F248" s="150">
        <v>1682</v>
      </c>
      <c r="G248" s="150">
        <v>6157</v>
      </c>
      <c r="H248" s="164">
        <v>0.74399999999999999</v>
      </c>
      <c r="I248" s="25">
        <f t="shared" si="93"/>
        <v>0.22870337134022731</v>
      </c>
      <c r="J248" s="25">
        <f t="shared" si="94"/>
        <v>0.13273196333636758</v>
      </c>
      <c r="K248" s="27">
        <f t="shared" si="95"/>
        <v>1.7230466994649227</v>
      </c>
      <c r="L248" s="27">
        <f t="shared" si="96"/>
        <v>0.6575612659322696</v>
      </c>
      <c r="M248" s="27">
        <f t="shared" si="97"/>
        <v>3.660523186682521</v>
      </c>
      <c r="N248" s="27"/>
      <c r="O248" s="51">
        <f t="shared" si="98"/>
        <v>46.386602822097025</v>
      </c>
      <c r="P248" s="27">
        <f t="shared" si="99"/>
        <v>3.660523186682521</v>
      </c>
      <c r="Q248" s="93">
        <f t="shared" si="100"/>
        <v>0.6575612659322696</v>
      </c>
      <c r="R248" s="156">
        <f t="shared" si="114"/>
        <v>813.41069789195728</v>
      </c>
      <c r="S248" s="156">
        <f t="shared" si="115"/>
        <v>1093.2939487795124</v>
      </c>
      <c r="T248" s="159">
        <f t="shared" si="101"/>
        <v>483118.56918669544</v>
      </c>
      <c r="U248" s="153"/>
      <c r="V248" s="153"/>
      <c r="X248" s="1">
        <v>206</v>
      </c>
      <c r="Y248" s="1">
        <v>21.1</v>
      </c>
      <c r="Z248" s="139">
        <v>0.65</v>
      </c>
      <c r="AA248" s="136">
        <v>1040</v>
      </c>
      <c r="AB248" s="136">
        <v>4570</v>
      </c>
      <c r="AC248" s="136">
        <v>711</v>
      </c>
      <c r="AD248" s="136">
        <v>1044</v>
      </c>
      <c r="AE248" s="27">
        <f t="shared" si="102"/>
        <v>0.22241005953256524</v>
      </c>
      <c r="AF248" s="27">
        <f t="shared" si="103"/>
        <v>0.12307931941906265</v>
      </c>
      <c r="AG248" s="29">
        <f t="shared" si="104"/>
        <v>1.8070465500000006</v>
      </c>
      <c r="AH248" s="29">
        <f t="shared" si="105"/>
        <v>0.68006346636123705</v>
      </c>
      <c r="AI248" s="29">
        <f t="shared" si="106"/>
        <v>4.3942307692307692</v>
      </c>
      <c r="AJ248"/>
      <c r="AK248" s="51">
        <f t="shared" si="107"/>
        <v>34.430205440471561</v>
      </c>
      <c r="AL248" s="29">
        <f t="shared" si="108"/>
        <v>4.3942307692307692</v>
      </c>
      <c r="AM248" s="58">
        <f t="shared" si="109"/>
        <v>0.68006346636123705</v>
      </c>
    </row>
    <row r="249" spans="1:39" x14ac:dyDescent="0.2">
      <c r="A249" s="149">
        <v>206</v>
      </c>
      <c r="B249" s="149">
        <v>226</v>
      </c>
      <c r="C249" s="77" t="s">
        <v>92</v>
      </c>
      <c r="D249" s="148">
        <v>21.1</v>
      </c>
      <c r="E249" s="150">
        <v>1298</v>
      </c>
      <c r="F249" s="150">
        <v>2325</v>
      </c>
      <c r="G249" s="150">
        <v>7510</v>
      </c>
      <c r="H249" s="164">
        <v>0.80800000000000005</v>
      </c>
      <c r="I249" s="25">
        <f t="shared" si="93"/>
        <v>0.2364448045889497</v>
      </c>
      <c r="J249" s="25">
        <f t="shared" si="94"/>
        <v>0.14317003219981353</v>
      </c>
      <c r="K249" s="27">
        <f t="shared" si="95"/>
        <v>1.6514964825806449</v>
      </c>
      <c r="L249" s="27">
        <f t="shared" si="96"/>
        <v>0.64083383280303252</v>
      </c>
      <c r="M249" s="27">
        <f t="shared" si="97"/>
        <v>3.2301075268817203</v>
      </c>
      <c r="N249" s="27"/>
      <c r="O249" s="51">
        <f t="shared" si="98"/>
        <v>56.580053141781491</v>
      </c>
      <c r="P249" s="27">
        <f t="shared" si="99"/>
        <v>3.2301075268817203</v>
      </c>
      <c r="Q249" s="93">
        <f t="shared" si="100"/>
        <v>0.64083383280303252</v>
      </c>
      <c r="R249" s="156">
        <f t="shared" si="114"/>
        <v>883.52057394456949</v>
      </c>
      <c r="S249" s="156">
        <f t="shared" si="115"/>
        <v>1093.4660568620909</v>
      </c>
      <c r="T249" s="159">
        <f t="shared" si="101"/>
        <v>650818.52386053104</v>
      </c>
      <c r="U249" s="153"/>
      <c r="V249" s="153"/>
      <c r="X249" s="1">
        <v>206</v>
      </c>
      <c r="Y249" s="1">
        <v>21.1</v>
      </c>
      <c r="Z249" s="139">
        <v>0.67500000000000004</v>
      </c>
      <c r="AA249" s="136">
        <v>1195</v>
      </c>
      <c r="AB249" s="136">
        <v>4968</v>
      </c>
      <c r="AC249" s="136">
        <v>738</v>
      </c>
      <c r="AD249" s="136">
        <v>1084</v>
      </c>
      <c r="AE249" s="27">
        <f t="shared" si="102"/>
        <v>0.22426538513997316</v>
      </c>
      <c r="AF249" s="27">
        <f t="shared" si="103"/>
        <v>0.1263377975270662</v>
      </c>
      <c r="AG249" s="29">
        <f t="shared" si="104"/>
        <v>1.7751250182426781</v>
      </c>
      <c r="AH249" s="29">
        <f t="shared" si="105"/>
        <v>0.67083074622387284</v>
      </c>
      <c r="AI249" s="29">
        <f t="shared" si="106"/>
        <v>4.1573221757322179</v>
      </c>
      <c r="AJ249"/>
      <c r="AK249" s="51">
        <f t="shared" si="107"/>
        <v>37.428722238131883</v>
      </c>
      <c r="AL249" s="29">
        <f t="shared" si="108"/>
        <v>4.1573221757322179</v>
      </c>
      <c r="AM249" s="58">
        <f t="shared" si="109"/>
        <v>0.67083074622387284</v>
      </c>
    </row>
    <row r="250" spans="1:39" x14ac:dyDescent="0.2">
      <c r="A250" s="149">
        <v>206</v>
      </c>
      <c r="B250" s="149">
        <v>226</v>
      </c>
      <c r="C250" s="77" t="s">
        <v>92</v>
      </c>
      <c r="D250" s="148">
        <v>21.1</v>
      </c>
      <c r="E250" s="150">
        <v>1395</v>
      </c>
      <c r="F250" s="150">
        <v>3064</v>
      </c>
      <c r="G250" s="150">
        <v>8667</v>
      </c>
      <c r="H250" s="164">
        <v>0.86799999999999999</v>
      </c>
      <c r="I250" s="25">
        <f t="shared" si="93"/>
        <v>0.23624335681691344</v>
      </c>
      <c r="J250" s="25">
        <f t="shared" si="94"/>
        <v>0.15199152795322893</v>
      </c>
      <c r="K250" s="27">
        <f t="shared" si="95"/>
        <v>1.5543192439621412</v>
      </c>
      <c r="L250" s="27">
        <f t="shared" si="96"/>
        <v>0.60286895165918508</v>
      </c>
      <c r="M250" s="27">
        <f t="shared" si="97"/>
        <v>2.8286553524804177</v>
      </c>
      <c r="N250" s="27"/>
      <c r="O250" s="51">
        <f t="shared" si="98"/>
        <v>65.2968469480453</v>
      </c>
      <c r="P250" s="27">
        <f t="shared" si="99"/>
        <v>2.8286553524804177</v>
      </c>
      <c r="Q250" s="93">
        <f t="shared" si="100"/>
        <v>0.60286895165918508</v>
      </c>
      <c r="R250" s="156">
        <f t="shared" si="114"/>
        <v>949.5463795475149</v>
      </c>
      <c r="S250" s="156">
        <f t="shared" si="115"/>
        <v>1093.9474418750171</v>
      </c>
      <c r="T250" s="159">
        <f t="shared" si="101"/>
        <v>806869.30599880847</v>
      </c>
      <c r="U250" s="153"/>
      <c r="V250" s="153"/>
      <c r="X250" s="1">
        <v>206</v>
      </c>
      <c r="Y250" s="1">
        <v>21.1</v>
      </c>
      <c r="Z250" s="139">
        <v>0.7</v>
      </c>
      <c r="AA250" s="136">
        <v>1348</v>
      </c>
      <c r="AB250" s="136">
        <v>5413</v>
      </c>
      <c r="AC250" s="136">
        <v>765</v>
      </c>
      <c r="AD250" s="136">
        <v>1124</v>
      </c>
      <c r="AE250" s="27">
        <f t="shared" si="102"/>
        <v>0.22727131679832674</v>
      </c>
      <c r="AF250" s="27">
        <f t="shared" si="103"/>
        <v>0.12783335915837324</v>
      </c>
      <c r="AG250" s="29">
        <f t="shared" si="104"/>
        <v>1.7778717409495548</v>
      </c>
      <c r="AH250" s="29">
        <f t="shared" si="105"/>
        <v>0.67635644442210008</v>
      </c>
      <c r="AI250" s="29">
        <f t="shared" si="106"/>
        <v>4.0155786350148368</v>
      </c>
      <c r="AJ250"/>
      <c r="AK250" s="51">
        <f t="shared" si="107"/>
        <v>40.78133524054104</v>
      </c>
      <c r="AL250" s="29">
        <f t="shared" si="108"/>
        <v>4.0155786350148368</v>
      </c>
      <c r="AM250" s="58">
        <f t="shared" si="109"/>
        <v>0.67635644442210008</v>
      </c>
    </row>
    <row r="251" spans="1:39" x14ac:dyDescent="0.2">
      <c r="A251" s="1"/>
      <c r="C251" s="118"/>
      <c r="D251" s="119"/>
      <c r="E251" s="150"/>
      <c r="F251" s="150"/>
      <c r="G251" s="150"/>
      <c r="H251" s="163"/>
      <c r="I251" s="25"/>
      <c r="J251" s="25"/>
      <c r="K251" s="27"/>
      <c r="L251" s="27"/>
      <c r="M251" s="27"/>
      <c r="N251" s="27"/>
      <c r="O251" s="51"/>
      <c r="P251" s="27"/>
      <c r="Q251" s="93"/>
      <c r="T251" s="159">
        <f t="shared" si="101"/>
        <v>0</v>
      </c>
      <c r="X251" s="1">
        <v>206</v>
      </c>
      <c r="Y251" s="1">
        <v>21.1</v>
      </c>
      <c r="Z251" s="139">
        <v>0.72499999999999998</v>
      </c>
      <c r="AA251" s="136">
        <v>1541</v>
      </c>
      <c r="AB251" s="136">
        <v>5848</v>
      </c>
      <c r="AC251" s="136">
        <v>793</v>
      </c>
      <c r="AD251" s="136">
        <v>1165</v>
      </c>
      <c r="AE251" s="27">
        <f t="shared" si="102"/>
        <v>0.22855711046425695</v>
      </c>
      <c r="AF251" s="27">
        <f t="shared" si="103"/>
        <v>0.13124359120558352</v>
      </c>
      <c r="AG251" s="29">
        <f t="shared" si="104"/>
        <v>1.7414725425048672</v>
      </c>
      <c r="AH251" s="29">
        <f t="shared" si="105"/>
        <v>0.66438052146433224</v>
      </c>
      <c r="AI251" s="29">
        <f t="shared" si="106"/>
        <v>3.7949383517196624</v>
      </c>
      <c r="AJ251"/>
      <c r="AK251" s="51">
        <f t="shared" si="107"/>
        <v>44.058608624918527</v>
      </c>
      <c r="AL251" s="29">
        <f t="shared" si="108"/>
        <v>3.7949383517196624</v>
      </c>
      <c r="AM251" s="58">
        <f t="shared" si="109"/>
        <v>0.66438052146433224</v>
      </c>
    </row>
    <row r="252" spans="1:39" x14ac:dyDescent="0.2">
      <c r="A252" s="1"/>
      <c r="C252" s="118"/>
      <c r="D252" s="119"/>
      <c r="E252" s="150"/>
      <c r="F252" s="150"/>
      <c r="G252" s="150"/>
      <c r="H252" s="163"/>
      <c r="I252" s="25"/>
      <c r="J252" s="25"/>
      <c r="K252" s="27"/>
      <c r="L252" s="27"/>
      <c r="M252" s="27"/>
      <c r="N252" s="27"/>
      <c r="O252" s="51"/>
      <c r="P252" s="27"/>
      <c r="Q252" s="93"/>
      <c r="T252" s="159">
        <f t="shared" si="101"/>
        <v>0</v>
      </c>
      <c r="X252" s="1">
        <v>206</v>
      </c>
      <c r="Y252" s="1">
        <v>21.1</v>
      </c>
      <c r="Z252" s="139">
        <v>0.75</v>
      </c>
      <c r="AA252" s="136">
        <v>1755</v>
      </c>
      <c r="AB252" s="136">
        <v>6302</v>
      </c>
      <c r="AC252" s="136">
        <v>820</v>
      </c>
      <c r="AD252" s="136">
        <v>1205</v>
      </c>
      <c r="AE252" s="27">
        <f t="shared" si="102"/>
        <v>0.23022025394255896</v>
      </c>
      <c r="AF252" s="27">
        <f t="shared" si="103"/>
        <v>0.13507321059830438</v>
      </c>
      <c r="AG252" s="29">
        <f t="shared" si="104"/>
        <v>1.7044109111111112</v>
      </c>
      <c r="AH252" s="29">
        <f t="shared" si="105"/>
        <v>0.65260284300508065</v>
      </c>
      <c r="AI252" s="29">
        <f t="shared" si="106"/>
        <v>3.5908831908831909</v>
      </c>
      <c r="AJ252"/>
      <c r="AK252" s="51">
        <f t="shared" si="107"/>
        <v>47.479027283556185</v>
      </c>
      <c r="AL252" s="29">
        <f t="shared" si="108"/>
        <v>3.5908831908831909</v>
      </c>
      <c r="AM252" s="58">
        <f t="shared" si="109"/>
        <v>0.65260284300508065</v>
      </c>
    </row>
    <row r="253" spans="1:39" x14ac:dyDescent="0.2">
      <c r="A253" s="1"/>
      <c r="C253" s="118"/>
      <c r="D253" s="119"/>
      <c r="E253" s="150"/>
      <c r="F253" s="150"/>
      <c r="G253" s="150"/>
      <c r="H253" s="163"/>
      <c r="I253" s="25"/>
      <c r="J253" s="25"/>
      <c r="K253" s="27"/>
      <c r="L253" s="27"/>
      <c r="M253" s="27"/>
      <c r="N253" s="27"/>
      <c r="O253" s="51"/>
      <c r="P253" s="27"/>
      <c r="Q253" s="93"/>
      <c r="T253" s="159">
        <f t="shared" si="101"/>
        <v>0</v>
      </c>
      <c r="X253" s="1">
        <v>206</v>
      </c>
      <c r="Y253" s="1">
        <v>21.1</v>
      </c>
      <c r="Z253" s="139">
        <v>0.77500000000000002</v>
      </c>
      <c r="AA253" s="136">
        <v>1990</v>
      </c>
      <c r="AB253" s="136">
        <v>6775</v>
      </c>
      <c r="AC253" s="136">
        <v>847</v>
      </c>
      <c r="AD253" s="136">
        <v>1245</v>
      </c>
      <c r="AE253" s="27">
        <f t="shared" si="102"/>
        <v>0.23185145212153488</v>
      </c>
      <c r="AF253" s="27">
        <f t="shared" si="103"/>
        <v>0.13886674789152048</v>
      </c>
      <c r="AG253" s="29">
        <f t="shared" si="104"/>
        <v>1.6695966143216079</v>
      </c>
      <c r="AH253" s="29">
        <f t="shared" si="105"/>
        <v>0.64153352556962606</v>
      </c>
      <c r="AI253" s="29">
        <f t="shared" si="106"/>
        <v>3.4045226130653266</v>
      </c>
      <c r="AJ253"/>
      <c r="AK253" s="51">
        <f t="shared" si="107"/>
        <v>51.042591216454007</v>
      </c>
      <c r="AL253" s="29">
        <f t="shared" si="108"/>
        <v>3.4045226130653266</v>
      </c>
      <c r="AM253" s="58">
        <f t="shared" si="109"/>
        <v>0.64153352556962606</v>
      </c>
    </row>
    <row r="254" spans="1:39" x14ac:dyDescent="0.2">
      <c r="A254" s="1"/>
      <c r="C254" s="118"/>
      <c r="D254" s="119"/>
      <c r="E254" s="150"/>
      <c r="F254" s="150"/>
      <c r="G254" s="150"/>
      <c r="H254" s="163"/>
      <c r="I254" s="25"/>
      <c r="J254" s="25"/>
      <c r="K254" s="27"/>
      <c r="L254" s="27"/>
      <c r="M254" s="27"/>
      <c r="N254" s="27"/>
      <c r="O254" s="51"/>
      <c r="P254" s="27"/>
      <c r="Q254" s="93"/>
      <c r="T254" s="159">
        <f t="shared" si="101"/>
        <v>0</v>
      </c>
      <c r="X254" s="1">
        <v>206</v>
      </c>
      <c r="Y254" s="1">
        <v>21.1</v>
      </c>
      <c r="Z254" s="139">
        <v>0.8</v>
      </c>
      <c r="AA254" s="136">
        <v>2246</v>
      </c>
      <c r="AB254" s="136">
        <v>7266</v>
      </c>
      <c r="AC254" s="136">
        <v>875</v>
      </c>
      <c r="AD254" s="136">
        <v>1285</v>
      </c>
      <c r="AE254" s="27">
        <f t="shared" si="102"/>
        <v>0.23341478503527574</v>
      </c>
      <c r="AF254" s="27">
        <f t="shared" si="103"/>
        <v>0.14254553283820431</v>
      </c>
      <c r="AG254" s="29">
        <f t="shared" si="104"/>
        <v>1.6374752711487084</v>
      </c>
      <c r="AH254" s="29">
        <f t="shared" si="105"/>
        <v>0.63130876976604733</v>
      </c>
      <c r="AI254" s="29">
        <f t="shared" si="106"/>
        <v>3.2350845948352629</v>
      </c>
      <c r="AJ254"/>
      <c r="AK254" s="51">
        <f t="shared" si="107"/>
        <v>54.74176646180883</v>
      </c>
      <c r="AL254" s="29">
        <f t="shared" si="108"/>
        <v>3.2350845948352629</v>
      </c>
      <c r="AM254" s="58">
        <f t="shared" si="109"/>
        <v>0.63130876976604733</v>
      </c>
    </row>
    <row r="255" spans="1:39" x14ac:dyDescent="0.2">
      <c r="A255" s="1"/>
      <c r="C255" s="118"/>
      <c r="D255" s="119"/>
      <c r="E255" s="150"/>
      <c r="F255" s="150"/>
      <c r="G255" s="150"/>
      <c r="H255" s="163"/>
      <c r="I255" s="25"/>
      <c r="J255" s="25"/>
      <c r="K255" s="27"/>
      <c r="L255" s="27"/>
      <c r="M255" s="27"/>
      <c r="N255" s="27"/>
      <c r="O255" s="51"/>
      <c r="P255" s="27"/>
      <c r="Q255" s="93"/>
      <c r="T255" s="159">
        <f t="shared" si="101"/>
        <v>0</v>
      </c>
      <c r="X255" s="1">
        <v>206</v>
      </c>
      <c r="Y255" s="1">
        <v>21.1</v>
      </c>
      <c r="Z255" s="139">
        <v>0.82499999999999996</v>
      </c>
      <c r="AA255" s="136">
        <v>2523</v>
      </c>
      <c r="AB255" s="136">
        <v>7776</v>
      </c>
      <c r="AC255" s="136">
        <v>902</v>
      </c>
      <c r="AD255" s="136">
        <v>1325</v>
      </c>
      <c r="AE255" s="27">
        <f t="shared" si="102"/>
        <v>0.23494365404212691</v>
      </c>
      <c r="AF255" s="27">
        <f t="shared" si="103"/>
        <v>0.14605716226246318</v>
      </c>
      <c r="AG255" s="29">
        <f t="shared" si="104"/>
        <v>1.6085733174791912</v>
      </c>
      <c r="AH255" s="29">
        <f t="shared" si="105"/>
        <v>0.62219370281282838</v>
      </c>
      <c r="AI255" s="29">
        <f t="shared" si="106"/>
        <v>3.0820451843043997</v>
      </c>
      <c r="AJ255"/>
      <c r="AK255" s="51">
        <f t="shared" si="107"/>
        <v>58.584086981423816</v>
      </c>
      <c r="AL255" s="29">
        <f t="shared" si="108"/>
        <v>3.0820451843043997</v>
      </c>
      <c r="AM255" s="58">
        <f t="shared" si="109"/>
        <v>0.62219370281282838</v>
      </c>
    </row>
    <row r="256" spans="1:39" x14ac:dyDescent="0.2">
      <c r="A256" s="1"/>
      <c r="C256" s="118"/>
      <c r="D256" s="119"/>
      <c r="E256" s="150"/>
      <c r="F256" s="150"/>
      <c r="G256" s="150"/>
      <c r="H256" s="163"/>
      <c r="I256" s="25"/>
      <c r="J256" s="25"/>
      <c r="K256" s="27"/>
      <c r="L256" s="27"/>
      <c r="M256" s="27"/>
      <c r="N256" s="27"/>
      <c r="O256" s="51"/>
      <c r="P256" s="27"/>
      <c r="Q256" s="93"/>
      <c r="T256" s="159">
        <f t="shared" si="101"/>
        <v>0</v>
      </c>
      <c r="X256" s="1">
        <v>206</v>
      </c>
      <c r="Y256" s="1">
        <v>21.1</v>
      </c>
      <c r="Z256" s="139">
        <v>0.85</v>
      </c>
      <c r="AA256" s="136">
        <v>2821</v>
      </c>
      <c r="AB256" s="136">
        <v>8305</v>
      </c>
      <c r="AC256" s="136">
        <v>929</v>
      </c>
      <c r="AD256" s="136">
        <v>1365</v>
      </c>
      <c r="AE256" s="27">
        <f t="shared" si="102"/>
        <v>0.23643597509597056</v>
      </c>
      <c r="AF256" s="27">
        <f t="shared" si="103"/>
        <v>0.14936827820275839</v>
      </c>
      <c r="AG256" s="29">
        <f t="shared" si="104"/>
        <v>1.5829062096774194</v>
      </c>
      <c r="AH256" s="29">
        <f t="shared" si="105"/>
        <v>0.61420712910038922</v>
      </c>
      <c r="AI256" s="29">
        <f t="shared" si="106"/>
        <v>2.943991492378589</v>
      </c>
      <c r="AJ256"/>
      <c r="AK256" s="51">
        <f t="shared" si="107"/>
        <v>62.569552775298973</v>
      </c>
      <c r="AL256" s="29">
        <f t="shared" si="108"/>
        <v>2.943991492378589</v>
      </c>
      <c r="AM256" s="58">
        <f t="shared" si="109"/>
        <v>0.61420712910038922</v>
      </c>
    </row>
    <row r="257" spans="1:39" x14ac:dyDescent="0.2">
      <c r="A257" s="1"/>
      <c r="C257" s="118"/>
      <c r="D257" s="119"/>
      <c r="E257" s="150"/>
      <c r="F257" s="150"/>
      <c r="G257" s="150"/>
      <c r="H257" s="163"/>
      <c r="I257" s="25"/>
      <c r="J257" s="25"/>
      <c r="K257" s="27"/>
      <c r="L257" s="27"/>
      <c r="M257" s="27"/>
      <c r="N257" s="27"/>
      <c r="O257" s="51"/>
      <c r="P257" s="27"/>
      <c r="Q257" s="93"/>
      <c r="T257" s="159">
        <f t="shared" si="101"/>
        <v>0</v>
      </c>
      <c r="X257" s="1"/>
      <c r="Y257" s="1"/>
      <c r="Z257" s="17"/>
      <c r="AA257"/>
      <c r="AC257"/>
      <c r="AD257"/>
      <c r="AE257" s="27"/>
      <c r="AF257" s="27"/>
      <c r="AH257" s="29"/>
      <c r="AI257" s="29"/>
      <c r="AJ257"/>
      <c r="AM257" s="58"/>
    </row>
    <row r="258" spans="1:39" x14ac:dyDescent="0.2">
      <c r="C258" s="118"/>
      <c r="D258" s="119"/>
      <c r="E258" s="77"/>
      <c r="F258" s="77"/>
      <c r="G258" s="77"/>
      <c r="H258" s="220"/>
      <c r="I258" s="25"/>
      <c r="J258" s="25"/>
      <c r="K258" s="27"/>
      <c r="L258" s="27"/>
      <c r="M258" s="27"/>
      <c r="N258" s="27"/>
      <c r="O258" s="51"/>
      <c r="P258" s="27"/>
      <c r="Q258" s="93"/>
      <c r="T258" s="159">
        <f t="shared" si="101"/>
        <v>0</v>
      </c>
      <c r="AE258" s="27"/>
      <c r="AF258" s="27"/>
      <c r="AH258" s="29"/>
      <c r="AI258" s="29"/>
      <c r="AM258" s="58"/>
    </row>
    <row r="259" spans="1:39" x14ac:dyDescent="0.2">
      <c r="A259" s="149">
        <v>207</v>
      </c>
      <c r="B259" s="149">
        <v>227</v>
      </c>
      <c r="C259" s="77" t="s">
        <v>92</v>
      </c>
      <c r="D259" s="148">
        <v>21.1</v>
      </c>
      <c r="E259" s="150">
        <v>703</v>
      </c>
      <c r="F259" s="150">
        <v>285</v>
      </c>
      <c r="G259" s="150">
        <v>2045</v>
      </c>
      <c r="H259" s="164">
        <v>0.438</v>
      </c>
      <c r="I259" s="25">
        <f t="shared" si="93"/>
        <v>0.21949361229217315</v>
      </c>
      <c r="J259" s="25">
        <f t="shared" si="94"/>
        <v>0.11046689009249903</v>
      </c>
      <c r="K259" s="27">
        <f t="shared" si="95"/>
        <v>1.9869629</v>
      </c>
      <c r="L259" s="27">
        <f t="shared" si="96"/>
        <v>0.74285421595719947</v>
      </c>
      <c r="M259" s="27">
        <f t="shared" si="97"/>
        <v>7.1754385964912277</v>
      </c>
      <c r="N259" s="27"/>
      <c r="O259" s="51">
        <f t="shared" si="98"/>
        <v>15.406951887475785</v>
      </c>
      <c r="P259" s="27">
        <f t="shared" si="99"/>
        <v>7.1754385964912277</v>
      </c>
      <c r="Q259" s="93">
        <f t="shared" si="100"/>
        <v>0.74285421595719947</v>
      </c>
      <c r="R259" s="156">
        <f t="shared" ref="R259:R266" si="116">E259*(PI()/30)*($D$4/2)</f>
        <v>478.51692101928523</v>
      </c>
      <c r="S259" s="156">
        <f t="shared" ref="S259:S266" si="117">R259/H259</f>
        <v>1092.5043858887791</v>
      </c>
      <c r="T259" s="159">
        <f t="shared" si="101"/>
        <v>92478.327866587118</v>
      </c>
      <c r="U259" s="153"/>
      <c r="V259" s="153"/>
      <c r="X259" s="1">
        <v>207</v>
      </c>
      <c r="Y259" s="1">
        <v>21.1</v>
      </c>
      <c r="Z259" s="139">
        <v>0.52500000000000002</v>
      </c>
      <c r="AA259" s="136">
        <v>495</v>
      </c>
      <c r="AB259" s="136">
        <v>2891</v>
      </c>
      <c r="AC259" s="136">
        <v>574</v>
      </c>
      <c r="AD259" s="136">
        <v>843</v>
      </c>
      <c r="AE259" s="27">
        <f t="shared" si="102"/>
        <v>0.21579042284671482</v>
      </c>
      <c r="AF259" s="27">
        <f t="shared" si="103"/>
        <v>0.11126939273923686</v>
      </c>
      <c r="AG259" s="29">
        <f t="shared" si="104"/>
        <v>1.939351132727273</v>
      </c>
      <c r="AH259" s="29">
        <f t="shared" si="105"/>
        <v>0.71891148629359769</v>
      </c>
      <c r="AI259" s="29">
        <f t="shared" si="106"/>
        <v>5.8404040404040405</v>
      </c>
      <c r="AJ259"/>
      <c r="AK259" s="51">
        <f t="shared" si="107"/>
        <v>21.780683572954764</v>
      </c>
      <c r="AL259" s="29">
        <f t="shared" si="108"/>
        <v>5.8404040404040405</v>
      </c>
      <c r="AM259" s="58">
        <f t="shared" si="109"/>
        <v>0.71891148629359769</v>
      </c>
    </row>
    <row r="260" spans="1:39" x14ac:dyDescent="0.2">
      <c r="A260" s="149">
        <v>207</v>
      </c>
      <c r="B260" s="149">
        <v>227</v>
      </c>
      <c r="C260" s="77" t="s">
        <v>92</v>
      </c>
      <c r="D260" s="148">
        <v>21.1</v>
      </c>
      <c r="E260" s="150">
        <v>803</v>
      </c>
      <c r="F260" s="150">
        <v>438</v>
      </c>
      <c r="G260" s="150">
        <v>2652</v>
      </c>
      <c r="H260" s="164">
        <v>0.5</v>
      </c>
      <c r="I260" s="25">
        <f t="shared" si="93"/>
        <v>0.21816327917374981</v>
      </c>
      <c r="J260" s="25">
        <f t="shared" si="94"/>
        <v>0.1139149483206673</v>
      </c>
      <c r="K260" s="27">
        <f t="shared" si="95"/>
        <v>1.9151418000000004</v>
      </c>
      <c r="L260" s="27">
        <f t="shared" si="96"/>
        <v>0.71382976503003848</v>
      </c>
      <c r="M260" s="27">
        <f t="shared" si="97"/>
        <v>6.0547945205479454</v>
      </c>
      <c r="N260" s="27"/>
      <c r="O260" s="51">
        <f t="shared" si="98"/>
        <v>19.980066701997938</v>
      </c>
      <c r="P260" s="27">
        <f t="shared" si="99"/>
        <v>6.0547945205479454</v>
      </c>
      <c r="Q260" s="93">
        <f t="shared" si="100"/>
        <v>0.71382976503003848</v>
      </c>
      <c r="R260" s="156">
        <f t="shared" si="116"/>
        <v>546.5847618470641</v>
      </c>
      <c r="S260" s="156">
        <f t="shared" si="117"/>
        <v>1093.1695236941282</v>
      </c>
      <c r="T260" s="159">
        <f t="shared" si="101"/>
        <v>136571.56295510425</v>
      </c>
      <c r="U260" s="153"/>
      <c r="V260" s="153"/>
      <c r="X260" s="1">
        <v>207</v>
      </c>
      <c r="Y260" s="1">
        <v>21.1</v>
      </c>
      <c r="Z260" s="139">
        <v>0.55000000000000004</v>
      </c>
      <c r="AA260" s="136">
        <v>581</v>
      </c>
      <c r="AB260" s="136">
        <v>3179</v>
      </c>
      <c r="AC260" s="136">
        <v>601</v>
      </c>
      <c r="AD260" s="136">
        <v>883</v>
      </c>
      <c r="AE260" s="27">
        <f t="shared" si="102"/>
        <v>0.21627600777854181</v>
      </c>
      <c r="AF260" s="27">
        <f t="shared" si="103"/>
        <v>0.11364419704169341</v>
      </c>
      <c r="AG260" s="29">
        <f t="shared" si="104"/>
        <v>1.9030976803786572</v>
      </c>
      <c r="AH260" s="29">
        <f t="shared" si="105"/>
        <v>0.70626574605866421</v>
      </c>
      <c r="AI260" s="29">
        <f t="shared" si="106"/>
        <v>5.4716006884681585</v>
      </c>
      <c r="AJ260"/>
      <c r="AK260" s="51">
        <f t="shared" si="107"/>
        <v>23.950464572266757</v>
      </c>
      <c r="AL260" s="29">
        <f t="shared" si="108"/>
        <v>5.4716006884681585</v>
      </c>
      <c r="AM260" s="58">
        <f t="shared" si="109"/>
        <v>0.70626574605866421</v>
      </c>
    </row>
    <row r="261" spans="1:39" x14ac:dyDescent="0.2">
      <c r="A261" s="149">
        <v>207</v>
      </c>
      <c r="B261" s="149">
        <v>227</v>
      </c>
      <c r="C261" s="77" t="s">
        <v>92</v>
      </c>
      <c r="D261" s="148">
        <v>21.1</v>
      </c>
      <c r="E261" s="150">
        <v>899</v>
      </c>
      <c r="F261" s="150">
        <v>630</v>
      </c>
      <c r="G261" s="150">
        <v>3307</v>
      </c>
      <c r="H261" s="164">
        <v>0.56000000000000005</v>
      </c>
      <c r="I261" s="25">
        <f t="shared" si="93"/>
        <v>0.21704712374941179</v>
      </c>
      <c r="J261" s="25">
        <f t="shared" si="94"/>
        <v>0.11676554670273243</v>
      </c>
      <c r="K261" s="27">
        <f t="shared" si="95"/>
        <v>1.8588284804761908</v>
      </c>
      <c r="L261" s="27">
        <f t="shared" si="96"/>
        <v>0.69106552325758819</v>
      </c>
      <c r="M261" s="27">
        <f t="shared" si="97"/>
        <v>5.2492063492063492</v>
      </c>
      <c r="N261" s="27"/>
      <c r="O261" s="51">
        <f t="shared" si="98"/>
        <v>24.914811683072088</v>
      </c>
      <c r="P261" s="27">
        <f t="shared" si="99"/>
        <v>5.2492063492063492</v>
      </c>
      <c r="Q261" s="93">
        <f t="shared" si="100"/>
        <v>0.69106552325758819</v>
      </c>
      <c r="R261" s="156">
        <f t="shared" si="116"/>
        <v>611.92988904173183</v>
      </c>
      <c r="S261" s="156">
        <f t="shared" si="117"/>
        <v>1092.7319447173782</v>
      </c>
      <c r="T261" s="159">
        <f t="shared" si="101"/>
        <v>190174.06616833981</v>
      </c>
      <c r="U261" s="153"/>
      <c r="V261" s="153"/>
      <c r="X261" s="1">
        <v>207</v>
      </c>
      <c r="Y261" s="1">
        <v>21.1</v>
      </c>
      <c r="Z261" s="139">
        <v>0.57499999999999996</v>
      </c>
      <c r="AA261" s="136">
        <v>679</v>
      </c>
      <c r="AB261" s="136">
        <v>3491</v>
      </c>
      <c r="AC261" s="136">
        <v>628</v>
      </c>
      <c r="AD261" s="136">
        <v>923</v>
      </c>
      <c r="AE261" s="27">
        <f t="shared" si="102"/>
        <v>0.21736302546420655</v>
      </c>
      <c r="AF261" s="27">
        <f t="shared" si="103"/>
        <v>0.11628345152168193</v>
      </c>
      <c r="AG261" s="29">
        <f t="shared" si="104"/>
        <v>1.8692515798232698</v>
      </c>
      <c r="AH261" s="29">
        <f t="shared" si="105"/>
        <v>0.69544611108774601</v>
      </c>
      <c r="AI261" s="29">
        <f t="shared" si="106"/>
        <v>5.1413843888070696</v>
      </c>
      <c r="AJ261"/>
      <c r="AK261" s="51">
        <f t="shared" si="107"/>
        <v>26.301060654854751</v>
      </c>
      <c r="AL261" s="29">
        <f t="shared" si="108"/>
        <v>5.1413843888070696</v>
      </c>
      <c r="AM261" s="58">
        <f t="shared" si="109"/>
        <v>0.69544611108774601</v>
      </c>
    </row>
    <row r="262" spans="1:39" x14ac:dyDescent="0.2">
      <c r="A262" s="149">
        <v>207</v>
      </c>
      <c r="B262" s="149">
        <v>227</v>
      </c>
      <c r="C262" s="77" t="s">
        <v>92</v>
      </c>
      <c r="D262" s="148">
        <v>21.1</v>
      </c>
      <c r="E262" s="150">
        <v>1002</v>
      </c>
      <c r="F262" s="150">
        <v>910</v>
      </c>
      <c r="G262" s="150">
        <v>4188</v>
      </c>
      <c r="H262" s="164">
        <v>0.624</v>
      </c>
      <c r="I262" s="25">
        <f t="shared" si="93"/>
        <v>0.22126384423907181</v>
      </c>
      <c r="J262" s="25">
        <f t="shared" si="94"/>
        <v>0.12181239175230749</v>
      </c>
      <c r="K262" s="27">
        <f t="shared" si="95"/>
        <v>1.8164313257142857</v>
      </c>
      <c r="L262" s="27">
        <f t="shared" si="96"/>
        <v>0.68183156246141285</v>
      </c>
      <c r="M262" s="27">
        <f t="shared" si="97"/>
        <v>4.6021978021978018</v>
      </c>
      <c r="N262" s="27"/>
      <c r="O262" s="51">
        <f t="shared" si="98"/>
        <v>31.552232031661902</v>
      </c>
      <c r="P262" s="27">
        <f t="shared" si="99"/>
        <v>4.6021978021978018</v>
      </c>
      <c r="Q262" s="93">
        <f t="shared" si="100"/>
        <v>0.68183156246141285</v>
      </c>
      <c r="R262" s="156">
        <f t="shared" si="116"/>
        <v>682.03976509434403</v>
      </c>
      <c r="S262" s="156">
        <f t="shared" si="117"/>
        <v>1093.0124440614488</v>
      </c>
      <c r="T262" s="159">
        <f t="shared" si="101"/>
        <v>271025.40964271181</v>
      </c>
      <c r="U262" s="153"/>
      <c r="V262" s="153"/>
      <c r="X262" s="1">
        <v>207</v>
      </c>
      <c r="Y262" s="1">
        <v>21.1</v>
      </c>
      <c r="Z262" s="139">
        <v>0.6</v>
      </c>
      <c r="AA262" s="136">
        <v>790</v>
      </c>
      <c r="AB262" s="136">
        <v>3825</v>
      </c>
      <c r="AC262" s="136">
        <v>656</v>
      </c>
      <c r="AD262" s="136">
        <v>963</v>
      </c>
      <c r="AE262" s="27">
        <f t="shared" si="102"/>
        <v>0.21878527485690047</v>
      </c>
      <c r="AF262" s="27">
        <f t="shared" si="103"/>
        <v>0.11912460476074219</v>
      </c>
      <c r="AG262" s="29">
        <f t="shared" si="104"/>
        <v>1.8366086107594937</v>
      </c>
      <c r="AH262" s="29">
        <f t="shared" si="105"/>
        <v>0.68553329412427677</v>
      </c>
      <c r="AI262" s="29">
        <f t="shared" si="106"/>
        <v>4.8417721518987342</v>
      </c>
      <c r="AJ262"/>
      <c r="AK262" s="51">
        <f t="shared" si="107"/>
        <v>28.81740389711241</v>
      </c>
      <c r="AL262" s="29">
        <f t="shared" si="108"/>
        <v>4.8417721518987342</v>
      </c>
      <c r="AM262" s="58">
        <f t="shared" si="109"/>
        <v>0.68553329412427677</v>
      </c>
    </row>
    <row r="263" spans="1:39" x14ac:dyDescent="0.2">
      <c r="A263" s="149">
        <v>207</v>
      </c>
      <c r="B263" s="149">
        <v>227</v>
      </c>
      <c r="C263" s="77" t="s">
        <v>92</v>
      </c>
      <c r="D263" s="148">
        <v>21.1</v>
      </c>
      <c r="E263" s="150">
        <v>1100</v>
      </c>
      <c r="F263" s="150">
        <v>1231</v>
      </c>
      <c r="G263" s="150">
        <v>5068</v>
      </c>
      <c r="H263" s="164">
        <v>0.68500000000000005</v>
      </c>
      <c r="I263" s="25">
        <f t="shared" si="93"/>
        <v>0.22217258059522293</v>
      </c>
      <c r="J263" s="25">
        <f t="shared" si="94"/>
        <v>0.12454699117810486</v>
      </c>
      <c r="K263" s="27">
        <f t="shared" si="95"/>
        <v>1.7838454264825345</v>
      </c>
      <c r="L263" s="27">
        <f t="shared" si="96"/>
        <v>0.67097345711205003</v>
      </c>
      <c r="M263" s="27">
        <f t="shared" si="97"/>
        <v>4.1169780666125098</v>
      </c>
      <c r="N263" s="27"/>
      <c r="O263" s="51">
        <f t="shared" si="98"/>
        <v>38.182118418448546</v>
      </c>
      <c r="P263" s="27">
        <f t="shared" si="99"/>
        <v>4.1169780666125098</v>
      </c>
      <c r="Q263" s="93">
        <f t="shared" si="100"/>
        <v>0.67097345711205003</v>
      </c>
      <c r="R263" s="156">
        <f t="shared" si="116"/>
        <v>748.74624910556736</v>
      </c>
      <c r="S263" s="156">
        <f t="shared" si="117"/>
        <v>1093.060217672361</v>
      </c>
      <c r="T263" s="159">
        <f t="shared" si="101"/>
        <v>360790.3469218653</v>
      </c>
      <c r="U263" s="153"/>
      <c r="V263" s="153"/>
      <c r="X263" s="1">
        <v>207</v>
      </c>
      <c r="Y263" s="1">
        <v>21.1</v>
      </c>
      <c r="Z263" s="139">
        <v>0.625</v>
      </c>
      <c r="AA263" s="136">
        <v>899</v>
      </c>
      <c r="AB263" s="136">
        <v>4191</v>
      </c>
      <c r="AC263" s="136">
        <v>683</v>
      </c>
      <c r="AD263" s="136">
        <v>1004</v>
      </c>
      <c r="AE263" s="27">
        <f t="shared" si="102"/>
        <v>0.22054106061310585</v>
      </c>
      <c r="AF263" s="27">
        <f t="shared" si="103"/>
        <v>0.1196222029600518</v>
      </c>
      <c r="AG263" s="29">
        <f t="shared" si="104"/>
        <v>1.8436465401557285</v>
      </c>
      <c r="AH263" s="29">
        <f t="shared" si="105"/>
        <v>0.69091605319504779</v>
      </c>
      <c r="AI263" s="29">
        <f t="shared" si="106"/>
        <v>4.6618464961067856</v>
      </c>
      <c r="AJ263"/>
      <c r="AK263" s="51">
        <f t="shared" si="107"/>
        <v>31.574833917071402</v>
      </c>
      <c r="AL263" s="29">
        <f t="shared" si="108"/>
        <v>4.6618464961067856</v>
      </c>
      <c r="AM263" s="58">
        <f t="shared" si="109"/>
        <v>0.69091605319504779</v>
      </c>
    </row>
    <row r="264" spans="1:39" x14ac:dyDescent="0.2">
      <c r="A264" s="149">
        <v>207</v>
      </c>
      <c r="B264" s="149">
        <v>227</v>
      </c>
      <c r="C264" s="77" t="s">
        <v>92</v>
      </c>
      <c r="D264" s="148">
        <v>21.1</v>
      </c>
      <c r="E264" s="150">
        <v>1197</v>
      </c>
      <c r="F264" s="150">
        <v>1713</v>
      </c>
      <c r="G264" s="150">
        <v>6262</v>
      </c>
      <c r="H264" s="164">
        <v>0.745</v>
      </c>
      <c r="I264" s="25">
        <f>0.1515*(G264/1000)/(E264/1000)^2/($D$4/10)^4</f>
        <v>0.23182698446427313</v>
      </c>
      <c r="J264" s="25">
        <f>0.5*(F264/1000)/(E264/1000)^3/($D$4/10)^5</f>
        <v>0.13450181800269576</v>
      </c>
      <c r="K264" s="27">
        <f>I264/J264</f>
        <v>1.7235974049036775</v>
      </c>
      <c r="L264" s="27">
        <f>0.798*I264^1.5/J264</f>
        <v>0.66224809229582926</v>
      </c>
      <c r="M264" s="27">
        <f>G264/F264</f>
        <v>3.6555750145942789</v>
      </c>
      <c r="N264" s="27"/>
      <c r="O264" s="51">
        <f>G264/(PI()*$D$4^2/4)</f>
        <v>47.17766881142952</v>
      </c>
      <c r="P264" s="27">
        <f>M264</f>
        <v>3.6555750145942789</v>
      </c>
      <c r="Q264" s="93">
        <f>L264</f>
        <v>0.66224809229582926</v>
      </c>
      <c r="R264" s="156">
        <f t="shared" si="116"/>
        <v>814.77205470851288</v>
      </c>
      <c r="S264" s="156">
        <f t="shared" si="117"/>
        <v>1093.6537647094133</v>
      </c>
      <c r="T264" s="159">
        <f t="shared" ref="T264:T327" si="118">G264^1.5</f>
        <v>495529.5921819405</v>
      </c>
      <c r="U264" s="153"/>
      <c r="V264" s="153"/>
      <c r="X264" s="1">
        <v>207</v>
      </c>
      <c r="Y264" s="1">
        <v>21.1</v>
      </c>
      <c r="Z264" s="139">
        <v>0.65</v>
      </c>
      <c r="AA264" s="136">
        <v>1037</v>
      </c>
      <c r="AB264" s="136">
        <v>4564</v>
      </c>
      <c r="AC264" s="136">
        <v>710</v>
      </c>
      <c r="AD264" s="136">
        <v>1044</v>
      </c>
      <c r="AE264" s="27">
        <f t="shared" si="102"/>
        <v>0.22211805507803667</v>
      </c>
      <c r="AF264" s="27">
        <f t="shared" si="103"/>
        <v>0.12272428292073841</v>
      </c>
      <c r="AG264" s="29">
        <f t="shared" si="104"/>
        <v>1.8098949107039544</v>
      </c>
      <c r="AH264" s="29">
        <f t="shared" si="105"/>
        <v>0.68068813604126033</v>
      </c>
      <c r="AI264" s="29">
        <f t="shared" si="106"/>
        <v>4.4011571841851493</v>
      </c>
      <c r="AJ264"/>
      <c r="AK264" s="51">
        <f t="shared" si="107"/>
        <v>34.38500166965256</v>
      </c>
      <c r="AL264" s="29">
        <f t="shared" si="108"/>
        <v>4.4011571841851493</v>
      </c>
      <c r="AM264" s="58">
        <f t="shared" si="109"/>
        <v>0.68068813604126033</v>
      </c>
    </row>
    <row r="265" spans="1:39" x14ac:dyDescent="0.2">
      <c r="A265" s="149">
        <v>207</v>
      </c>
      <c r="B265" s="149">
        <v>227</v>
      </c>
      <c r="C265" s="77" t="s">
        <v>92</v>
      </c>
      <c r="D265" s="148">
        <v>21.1</v>
      </c>
      <c r="E265" s="150">
        <v>1301</v>
      </c>
      <c r="F265" s="150">
        <v>2306</v>
      </c>
      <c r="G265" s="150">
        <v>7436</v>
      </c>
      <c r="H265" s="164">
        <v>0.81</v>
      </c>
      <c r="I265" s="25">
        <f>0.1515*(G265/1000)/(E265/1000)^2/($D$4/10)^4</f>
        <v>0.23303653360862081</v>
      </c>
      <c r="J265" s="25">
        <f>0.5*(F265/1000)/(E265/1000)^3/($D$4/10)^5</f>
        <v>0.14101998237949634</v>
      </c>
      <c r="K265" s="27">
        <f>I265/J265</f>
        <v>1.6525071814397223</v>
      </c>
      <c r="L265" s="27">
        <f>0.798*I265^1.5/J265</f>
        <v>0.63658771411232262</v>
      </c>
      <c r="M265" s="27">
        <f>G265/F265</f>
        <v>3.2246313963573288</v>
      </c>
      <c r="N265" s="27"/>
      <c r="O265" s="51">
        <f>G265/(PI()*$D$4^2/4)</f>
        <v>56.022539968347161</v>
      </c>
      <c r="P265" s="27">
        <f>M265</f>
        <v>3.2246313963573288</v>
      </c>
      <c r="Q265" s="93">
        <f>L265</f>
        <v>0.63658771411232262</v>
      </c>
      <c r="R265" s="156">
        <f t="shared" si="116"/>
        <v>885.56260916940278</v>
      </c>
      <c r="S265" s="156">
        <f t="shared" si="117"/>
        <v>1093.2871718140775</v>
      </c>
      <c r="T265" s="159">
        <f t="shared" si="118"/>
        <v>641222.97046815162</v>
      </c>
      <c r="U265" s="153"/>
      <c r="V265" s="153"/>
      <c r="X265" s="1">
        <v>207</v>
      </c>
      <c r="Y265" s="1">
        <v>21.1</v>
      </c>
      <c r="Z265" s="139">
        <v>0.67500000000000004</v>
      </c>
      <c r="AA265" s="136">
        <v>1191</v>
      </c>
      <c r="AB265" s="136">
        <v>4959</v>
      </c>
      <c r="AC265" s="136">
        <v>738</v>
      </c>
      <c r="AD265" s="136">
        <v>1084</v>
      </c>
      <c r="AE265" s="27">
        <f t="shared" ref="AE265:AE328" si="119">0.1515*(AB265/1000)/(AD265/1000)^2/($D$4/10)^4</f>
        <v>0.22385910726834277</v>
      </c>
      <c r="AF265" s="27">
        <f t="shared" ref="AF265:AF328" si="120">0.5*(AA265/1000)/(AD265/1000)^3/($D$4/10)^5</f>
        <v>0.12591490950187101</v>
      </c>
      <c r="AG265" s="29">
        <f t="shared" ref="AG265:AG328" si="121">AE265/AF265</f>
        <v>1.7778602085642319</v>
      </c>
      <c r="AH265" s="29">
        <f t="shared" ref="AH265:AH328" si="122">0.798*AE265^1.5/AF265</f>
        <v>0.67125554290832423</v>
      </c>
      <c r="AI265" s="29">
        <f t="shared" ref="AI265:AI328" si="123">AB265/AA265</f>
        <v>4.1637279596977326</v>
      </c>
      <c r="AJ265"/>
      <c r="AK265" s="51">
        <f t="shared" ref="AK265:AK328" si="124">AB265/(PI()*$D$4^2/4)</f>
        <v>37.360916581903382</v>
      </c>
      <c r="AL265" s="29">
        <f t="shared" ref="AL265:AL328" si="125">AI265</f>
        <v>4.1637279596977326</v>
      </c>
      <c r="AM265" s="58">
        <f t="shared" ref="AM265:AM328" si="126">AH265</f>
        <v>0.67125554290832423</v>
      </c>
    </row>
    <row r="266" spans="1:39" x14ac:dyDescent="0.2">
      <c r="A266" s="149">
        <v>207</v>
      </c>
      <c r="B266" s="149">
        <v>227</v>
      </c>
      <c r="C266" s="77" t="s">
        <v>92</v>
      </c>
      <c r="D266" s="148">
        <v>21.1</v>
      </c>
      <c r="E266" s="150">
        <v>1405</v>
      </c>
      <c r="F266" s="150">
        <v>3133</v>
      </c>
      <c r="G266" s="150">
        <v>8787</v>
      </c>
      <c r="H266" s="164">
        <v>0.875</v>
      </c>
      <c r="I266" s="25">
        <f>0.1515*(G266/1000)/(E266/1000)^2/($D$4/10)^4</f>
        <v>0.23611697004478371</v>
      </c>
      <c r="J266" s="25">
        <f>0.5*(F266/1000)/(E266/1000)^3/($D$4/10)^5</f>
        <v>0.15211942143361265</v>
      </c>
      <c r="K266" s="27">
        <f>I266/J266</f>
        <v>1.5521816203319505</v>
      </c>
      <c r="L266" s="27">
        <f>0.798*I266^1.5/J266</f>
        <v>0.60187877541801593</v>
      </c>
      <c r="M266" s="27">
        <f>G266/F266</f>
        <v>2.804660070220236</v>
      </c>
      <c r="N266" s="27"/>
      <c r="O266" s="51">
        <f>G266/(PI()*$D$4^2/4)</f>
        <v>66.200922364425296</v>
      </c>
      <c r="P266" s="27">
        <f>M266</f>
        <v>2.804660070220236</v>
      </c>
      <c r="Q266" s="93">
        <f>L266</f>
        <v>0.60187877541801593</v>
      </c>
      <c r="R266" s="156">
        <f t="shared" si="116"/>
        <v>956.35316363029278</v>
      </c>
      <c r="S266" s="156">
        <f t="shared" si="117"/>
        <v>1092.9750441489061</v>
      </c>
      <c r="T266" s="159">
        <f t="shared" si="118"/>
        <v>823684.58732879045</v>
      </c>
      <c r="U266" s="153"/>
      <c r="V266" s="153"/>
      <c r="X266" s="1">
        <v>207</v>
      </c>
      <c r="Y266" s="1">
        <v>21.1</v>
      </c>
      <c r="Z266" s="139">
        <v>0.7</v>
      </c>
      <c r="AA266" s="136">
        <v>1340</v>
      </c>
      <c r="AB266" s="136">
        <v>5391</v>
      </c>
      <c r="AC266" s="136">
        <v>765</v>
      </c>
      <c r="AD266" s="136">
        <v>1124</v>
      </c>
      <c r="AE266" s="27">
        <f t="shared" si="119"/>
        <v>0.22634762033249206</v>
      </c>
      <c r="AF266" s="27">
        <f t="shared" si="120"/>
        <v>0.12707470420787842</v>
      </c>
      <c r="AG266" s="29">
        <f t="shared" si="121"/>
        <v>1.7812169758208958</v>
      </c>
      <c r="AH266" s="29">
        <f t="shared" si="122"/>
        <v>0.6762506309915729</v>
      </c>
      <c r="AI266" s="29">
        <f t="shared" si="123"/>
        <v>4.0231343283582088</v>
      </c>
      <c r="AJ266"/>
      <c r="AK266" s="51">
        <f t="shared" si="124"/>
        <v>40.615588080871376</v>
      </c>
      <c r="AL266" s="29">
        <f t="shared" si="125"/>
        <v>4.0231343283582088</v>
      </c>
      <c r="AM266" s="58">
        <f t="shared" si="126"/>
        <v>0.6762506309915729</v>
      </c>
    </row>
    <row r="267" spans="1:39" x14ac:dyDescent="0.2">
      <c r="A267" s="1"/>
      <c r="C267" s="118"/>
      <c r="D267" s="119"/>
      <c r="E267" s="150"/>
      <c r="F267" s="150"/>
      <c r="G267" s="150"/>
      <c r="H267" s="163"/>
      <c r="I267" s="25"/>
      <c r="J267" s="25"/>
      <c r="K267" s="27"/>
      <c r="L267" s="27"/>
      <c r="M267" s="27"/>
      <c r="N267" s="27"/>
      <c r="O267" s="51"/>
      <c r="P267" s="27"/>
      <c r="Q267" s="93"/>
      <c r="T267" s="159">
        <f t="shared" si="118"/>
        <v>0</v>
      </c>
      <c r="X267" s="1">
        <v>207</v>
      </c>
      <c r="Y267" s="1">
        <v>21.1</v>
      </c>
      <c r="Z267" s="139">
        <v>0.72499999999999998</v>
      </c>
      <c r="AA267" s="136">
        <v>1532</v>
      </c>
      <c r="AB267" s="136">
        <v>5824</v>
      </c>
      <c r="AC267" s="136">
        <v>792</v>
      </c>
      <c r="AD267" s="136">
        <v>1164</v>
      </c>
      <c r="AE267" s="27">
        <f t="shared" si="119"/>
        <v>0.22801038572794302</v>
      </c>
      <c r="AF267" s="27">
        <f t="shared" si="120"/>
        <v>0.13081365105946374</v>
      </c>
      <c r="AG267" s="29">
        <f t="shared" si="121"/>
        <v>1.7430167561357699</v>
      </c>
      <c r="AH267" s="29">
        <f t="shared" si="122"/>
        <v>0.66417384337171381</v>
      </c>
      <c r="AI267" s="29">
        <f t="shared" si="123"/>
        <v>3.8015665796344646</v>
      </c>
      <c r="AJ267"/>
      <c r="AK267" s="51">
        <f t="shared" si="124"/>
        <v>43.877793541642532</v>
      </c>
      <c r="AL267" s="29">
        <f t="shared" si="125"/>
        <v>3.8015665796344646</v>
      </c>
      <c r="AM267" s="58">
        <f t="shared" si="126"/>
        <v>0.66417384337171381</v>
      </c>
    </row>
    <row r="268" spans="1:39" x14ac:dyDescent="0.2">
      <c r="A268" s="1"/>
      <c r="C268" s="118"/>
      <c r="D268" s="119"/>
      <c r="E268" s="150"/>
      <c r="F268" s="150"/>
      <c r="G268" s="150"/>
      <c r="H268" s="163"/>
      <c r="I268" s="25"/>
      <c r="J268" s="25"/>
      <c r="K268" s="27"/>
      <c r="L268" s="27"/>
      <c r="M268" s="27"/>
      <c r="N268" s="27"/>
      <c r="O268" s="51"/>
      <c r="P268" s="27"/>
      <c r="Q268" s="93"/>
      <c r="T268" s="159">
        <f t="shared" si="118"/>
        <v>0</v>
      </c>
      <c r="X268" s="1">
        <v>207</v>
      </c>
      <c r="Y268" s="1">
        <v>21.1</v>
      </c>
      <c r="Z268" s="139">
        <v>0.75</v>
      </c>
      <c r="AA268" s="136">
        <v>1744</v>
      </c>
      <c r="AB268" s="136">
        <v>6276</v>
      </c>
      <c r="AC268" s="136">
        <v>820</v>
      </c>
      <c r="AD268" s="136">
        <v>1204</v>
      </c>
      <c r="AE268" s="27">
        <f t="shared" si="119"/>
        <v>0.22965144620365432</v>
      </c>
      <c r="AF268" s="27">
        <f t="shared" si="120"/>
        <v>0.13456132739882967</v>
      </c>
      <c r="AG268" s="29">
        <f t="shared" si="121"/>
        <v>1.7066675146788994</v>
      </c>
      <c r="AH268" s="29">
        <f t="shared" si="122"/>
        <v>0.6526591120220856</v>
      </c>
      <c r="AI268" s="29">
        <f t="shared" si="123"/>
        <v>3.5986238532110093</v>
      </c>
      <c r="AJ268"/>
      <c r="AK268" s="51">
        <f t="shared" si="124"/>
        <v>47.283144276673852</v>
      </c>
      <c r="AL268" s="29">
        <f t="shared" si="125"/>
        <v>3.5986238532110093</v>
      </c>
      <c r="AM268" s="58">
        <f t="shared" si="126"/>
        <v>0.6526591120220856</v>
      </c>
    </row>
    <row r="269" spans="1:39" x14ac:dyDescent="0.2">
      <c r="A269" s="1"/>
      <c r="C269" s="118"/>
      <c r="D269" s="119"/>
      <c r="E269" s="150"/>
      <c r="F269" s="150"/>
      <c r="G269" s="150"/>
      <c r="H269" s="163"/>
      <c r="I269" s="25"/>
      <c r="J269" s="25"/>
      <c r="K269" s="27"/>
      <c r="L269" s="27"/>
      <c r="M269" s="27"/>
      <c r="N269" s="27"/>
      <c r="O269" s="51"/>
      <c r="P269" s="27"/>
      <c r="Q269" s="93"/>
      <c r="T269" s="159">
        <f t="shared" si="118"/>
        <v>0</v>
      </c>
      <c r="X269" s="1">
        <v>207</v>
      </c>
      <c r="Y269" s="1">
        <v>21.1</v>
      </c>
      <c r="Z269" s="139">
        <v>0.77500000000000002</v>
      </c>
      <c r="AA269" s="136">
        <v>1977</v>
      </c>
      <c r="AB269" s="136">
        <v>6743</v>
      </c>
      <c r="AC269" s="136">
        <v>847</v>
      </c>
      <c r="AD269" s="136">
        <v>1244</v>
      </c>
      <c r="AE269" s="27">
        <f t="shared" si="119"/>
        <v>0.23112750043717464</v>
      </c>
      <c r="AF269" s="27">
        <f t="shared" si="120"/>
        <v>0.13829254564440976</v>
      </c>
      <c r="AG269" s="29">
        <f t="shared" si="121"/>
        <v>1.6712939902883157</v>
      </c>
      <c r="AH269" s="29">
        <f t="shared" si="122"/>
        <v>0.64118234300446508</v>
      </c>
      <c r="AI269" s="29">
        <f t="shared" si="123"/>
        <v>3.4107233181588263</v>
      </c>
      <c r="AJ269"/>
      <c r="AK269" s="51">
        <f t="shared" si="124"/>
        <v>50.801504438752673</v>
      </c>
      <c r="AL269" s="29">
        <f t="shared" si="125"/>
        <v>3.4107233181588263</v>
      </c>
      <c r="AM269" s="58">
        <f t="shared" si="126"/>
        <v>0.64118234300446508</v>
      </c>
    </row>
    <row r="270" spans="1:39" x14ac:dyDescent="0.2">
      <c r="A270" s="1"/>
      <c r="C270" s="118"/>
      <c r="D270" s="119"/>
      <c r="E270" s="150"/>
      <c r="F270" s="150"/>
      <c r="G270" s="150"/>
      <c r="H270" s="163"/>
      <c r="I270" s="25"/>
      <c r="J270" s="25"/>
      <c r="K270" s="27"/>
      <c r="L270" s="27"/>
      <c r="M270" s="27"/>
      <c r="N270" s="27"/>
      <c r="O270" s="51"/>
      <c r="P270" s="27"/>
      <c r="Q270" s="93"/>
      <c r="T270" s="159">
        <f t="shared" si="118"/>
        <v>0</v>
      </c>
      <c r="X270" s="1">
        <v>207</v>
      </c>
      <c r="Y270" s="1">
        <v>21.1</v>
      </c>
      <c r="Z270" s="139">
        <v>0.8</v>
      </c>
      <c r="AA270" s="136">
        <v>2231</v>
      </c>
      <c r="AB270" s="136">
        <v>7232</v>
      </c>
      <c r="AC270" s="136">
        <v>874</v>
      </c>
      <c r="AD270" s="136">
        <v>1285</v>
      </c>
      <c r="AE270" s="27">
        <f t="shared" si="119"/>
        <v>0.23232256060764031</v>
      </c>
      <c r="AF270" s="27">
        <f t="shared" si="120"/>
        <v>0.14159353684863482</v>
      </c>
      <c r="AG270" s="29">
        <f t="shared" si="121"/>
        <v>1.6407709403854775</v>
      </c>
      <c r="AH270" s="29">
        <f t="shared" si="122"/>
        <v>0.63109761639497031</v>
      </c>
      <c r="AI270" s="29">
        <f t="shared" si="123"/>
        <v>3.2415956969968622</v>
      </c>
      <c r="AJ270"/>
      <c r="AK270" s="51">
        <f t="shared" si="124"/>
        <v>54.485611760501165</v>
      </c>
      <c r="AL270" s="29">
        <f t="shared" si="125"/>
        <v>3.2415956969968622</v>
      </c>
      <c r="AM270" s="58">
        <f t="shared" si="126"/>
        <v>0.63109761639497031</v>
      </c>
    </row>
    <row r="271" spans="1:39" x14ac:dyDescent="0.2">
      <c r="A271" s="1"/>
      <c r="C271" s="118"/>
      <c r="D271" s="119"/>
      <c r="E271" s="150"/>
      <c r="F271" s="150"/>
      <c r="G271" s="150"/>
      <c r="H271" s="163"/>
      <c r="I271" s="25"/>
      <c r="J271" s="25"/>
      <c r="K271" s="27"/>
      <c r="L271" s="27"/>
      <c r="M271" s="27"/>
      <c r="N271" s="27"/>
      <c r="O271" s="51"/>
      <c r="P271" s="27"/>
      <c r="Q271" s="93"/>
      <c r="T271" s="159">
        <f t="shared" si="118"/>
        <v>0</v>
      </c>
      <c r="X271" s="1">
        <v>207</v>
      </c>
      <c r="Y271" s="1">
        <v>21.1</v>
      </c>
      <c r="Z271" s="139">
        <v>0.82499999999999996</v>
      </c>
      <c r="AA271" s="136">
        <v>2505</v>
      </c>
      <c r="AB271" s="136">
        <v>7736</v>
      </c>
      <c r="AC271" s="136">
        <v>902</v>
      </c>
      <c r="AD271" s="136">
        <v>1325</v>
      </c>
      <c r="AE271" s="27">
        <f t="shared" si="119"/>
        <v>0.23373509615096363</v>
      </c>
      <c r="AF271" s="27">
        <f t="shared" si="120"/>
        <v>0.14501513732361085</v>
      </c>
      <c r="AG271" s="29">
        <f t="shared" si="121"/>
        <v>1.6117979161676643</v>
      </c>
      <c r="AH271" s="29">
        <f t="shared" si="122"/>
        <v>0.62183540478161059</v>
      </c>
      <c r="AI271" s="29">
        <f t="shared" si="123"/>
        <v>3.0882235528942115</v>
      </c>
      <c r="AJ271"/>
      <c r="AK271" s="51">
        <f t="shared" si="124"/>
        <v>58.282728509297151</v>
      </c>
      <c r="AL271" s="29">
        <f t="shared" si="125"/>
        <v>3.0882235528942115</v>
      </c>
      <c r="AM271" s="58">
        <f t="shared" si="126"/>
        <v>0.62183540478161059</v>
      </c>
    </row>
    <row r="272" spans="1:39" x14ac:dyDescent="0.2">
      <c r="A272" s="1"/>
      <c r="C272" s="118"/>
      <c r="D272" s="119"/>
      <c r="E272" s="150"/>
      <c r="F272" s="150"/>
      <c r="G272" s="150"/>
      <c r="H272" s="163"/>
      <c r="I272" s="25"/>
      <c r="J272" s="25"/>
      <c r="K272" s="27"/>
      <c r="L272" s="27"/>
      <c r="M272" s="27"/>
      <c r="N272" s="27"/>
      <c r="O272" s="51"/>
      <c r="P272" s="27"/>
      <c r="Q272" s="93"/>
      <c r="T272" s="159">
        <f t="shared" si="118"/>
        <v>0</v>
      </c>
      <c r="X272" s="1">
        <v>207</v>
      </c>
      <c r="Y272" s="1">
        <v>21.1</v>
      </c>
      <c r="Z272" s="139">
        <v>0.85</v>
      </c>
      <c r="AA272" s="136">
        <v>2800</v>
      </c>
      <c r="AB272" s="136">
        <v>8259</v>
      </c>
      <c r="AC272" s="136">
        <v>929</v>
      </c>
      <c r="AD272" s="136">
        <v>1365</v>
      </c>
      <c r="AE272" s="27">
        <f t="shared" si="119"/>
        <v>0.23512639594432522</v>
      </c>
      <c r="AF272" s="27">
        <f t="shared" si="120"/>
        <v>0.14825635553623659</v>
      </c>
      <c r="AG272" s="29">
        <f t="shared" si="121"/>
        <v>1.5859447987500002</v>
      </c>
      <c r="AH272" s="29">
        <f t="shared" si="122"/>
        <v>0.61367955072740776</v>
      </c>
      <c r="AI272" s="29">
        <f t="shared" si="123"/>
        <v>2.949642857142857</v>
      </c>
      <c r="AJ272"/>
      <c r="AK272" s="51">
        <f t="shared" si="124"/>
        <v>62.222990532353307</v>
      </c>
      <c r="AL272" s="29">
        <f t="shared" si="125"/>
        <v>2.949642857142857</v>
      </c>
      <c r="AM272" s="58">
        <f t="shared" si="126"/>
        <v>0.61367955072740776</v>
      </c>
    </row>
    <row r="273" spans="1:39" x14ac:dyDescent="0.2">
      <c r="A273" s="1"/>
      <c r="C273" s="118"/>
      <c r="D273" s="119"/>
      <c r="E273" s="150"/>
      <c r="F273" s="150"/>
      <c r="G273" s="150"/>
      <c r="H273" s="163"/>
      <c r="I273" s="25"/>
      <c r="J273" s="25"/>
      <c r="K273" s="27"/>
      <c r="L273" s="27"/>
      <c r="M273" s="27"/>
      <c r="N273" s="27"/>
      <c r="O273" s="51"/>
      <c r="P273" s="27"/>
      <c r="Q273" s="93"/>
      <c r="T273" s="159">
        <f t="shared" si="118"/>
        <v>0</v>
      </c>
      <c r="X273" s="1">
        <v>207</v>
      </c>
      <c r="Y273" s="1">
        <v>21.1</v>
      </c>
      <c r="Z273" s="139">
        <v>0.875</v>
      </c>
      <c r="AA273" s="136">
        <v>3115</v>
      </c>
      <c r="AB273" s="136">
        <v>8800</v>
      </c>
      <c r="AC273" s="136">
        <v>956</v>
      </c>
      <c r="AD273" s="136">
        <v>1405</v>
      </c>
      <c r="AE273" s="27">
        <f t="shared" si="119"/>
        <v>0.23646629525368124</v>
      </c>
      <c r="AF273" s="27">
        <f t="shared" si="120"/>
        <v>0.15124545093064268</v>
      </c>
      <c r="AG273" s="29">
        <f t="shared" si="121"/>
        <v>1.5634605457463886</v>
      </c>
      <c r="AH273" s="29">
        <f t="shared" si="122"/>
        <v>0.60670062340384279</v>
      </c>
      <c r="AI273" s="29">
        <f t="shared" si="123"/>
        <v>2.8250401284109148</v>
      </c>
      <c r="AJ273"/>
      <c r="AK273" s="51">
        <f t="shared" si="124"/>
        <v>66.298863867866459</v>
      </c>
      <c r="AL273" s="29">
        <f t="shared" si="125"/>
        <v>2.8250401284109148</v>
      </c>
      <c r="AM273" s="58">
        <f t="shared" si="126"/>
        <v>0.60670062340384279</v>
      </c>
    </row>
    <row r="274" spans="1:39" x14ac:dyDescent="0.2">
      <c r="C274" s="118"/>
      <c r="D274" s="119"/>
      <c r="E274" s="77"/>
      <c r="F274" s="77"/>
      <c r="G274" s="77"/>
      <c r="H274" s="220"/>
      <c r="I274" s="25"/>
      <c r="J274" s="25"/>
      <c r="K274" s="27"/>
      <c r="L274" s="27"/>
      <c r="M274" s="27"/>
      <c r="N274" s="27"/>
      <c r="O274" s="51"/>
      <c r="P274" s="27"/>
      <c r="Q274" s="93"/>
      <c r="T274" s="159">
        <f t="shared" si="118"/>
        <v>0</v>
      </c>
      <c r="AE274" s="27"/>
      <c r="AF274" s="27"/>
      <c r="AH274" s="29"/>
      <c r="AI274" s="29"/>
      <c r="AM274" s="58"/>
    </row>
    <row r="275" spans="1:39" x14ac:dyDescent="0.2">
      <c r="C275" s="118"/>
      <c r="D275" s="119"/>
      <c r="E275" s="77"/>
      <c r="F275" s="77"/>
      <c r="G275" s="77"/>
      <c r="H275" s="220"/>
      <c r="I275" s="25"/>
      <c r="J275" s="25"/>
      <c r="K275" s="27"/>
      <c r="L275" s="27"/>
      <c r="M275" s="27"/>
      <c r="N275" s="27"/>
      <c r="O275" s="51"/>
      <c r="P275" s="27"/>
      <c r="Q275" s="93"/>
      <c r="T275" s="159">
        <f t="shared" si="118"/>
        <v>0</v>
      </c>
      <c r="AE275" s="27"/>
      <c r="AF275" s="27"/>
      <c r="AH275" s="29"/>
      <c r="AI275" s="29"/>
      <c r="AM275" s="58"/>
    </row>
    <row r="276" spans="1:39" x14ac:dyDescent="0.2">
      <c r="A276" s="149">
        <v>208</v>
      </c>
      <c r="B276" s="149">
        <v>228</v>
      </c>
      <c r="C276" s="77" t="s">
        <v>92</v>
      </c>
      <c r="D276" s="148">
        <v>21.1</v>
      </c>
      <c r="E276" s="150">
        <v>715</v>
      </c>
      <c r="F276" s="150">
        <v>301</v>
      </c>
      <c r="G276" s="150">
        <v>2094</v>
      </c>
      <c r="H276" s="164">
        <v>0.44500000000000001</v>
      </c>
      <c r="I276" s="25">
        <f t="shared" ref="I276:I283" si="127">0.1515*(G276/1000)/(E276/1000)^2/($D$4/10)^4</f>
        <v>0.21727202765064801</v>
      </c>
      <c r="J276" s="25">
        <f t="shared" ref="J276:J283" si="128">0.5*(F276/1000)/(E276/1000)^3/($D$4/10)^5</f>
        <v>0.11089235663168061</v>
      </c>
      <c r="K276" s="27">
        <f t="shared" ref="K276:K283" si="129">I276/J276</f>
        <v>1.9593057109634553</v>
      </c>
      <c r="L276" s="27">
        <f t="shared" ref="L276:L283" si="130">0.798*I276^1.5/J276</f>
        <v>0.72879771846108055</v>
      </c>
      <c r="M276" s="27">
        <f t="shared" ref="M276:M283" si="131">G276/F276</f>
        <v>6.9568106312292359</v>
      </c>
      <c r="N276" s="27"/>
      <c r="O276" s="51">
        <f t="shared" ref="O276:O283" si="132">G276/(PI()*$D$4^2/4)</f>
        <v>15.776116015830951</v>
      </c>
      <c r="P276" s="27">
        <f t="shared" ref="P276:P283" si="133">M276</f>
        <v>6.9568106312292359</v>
      </c>
      <c r="Q276" s="93">
        <f t="shared" ref="Q276:Q283" si="134">L276</f>
        <v>0.72879771846108055</v>
      </c>
      <c r="R276" s="156">
        <f t="shared" ref="R276:R283" si="135">E276*(PI()/30)*($D$4/2)</f>
        <v>486.68506191861877</v>
      </c>
      <c r="S276" s="156">
        <f t="shared" ref="S276:S283" si="136">R276/H276</f>
        <v>1093.6742964463342</v>
      </c>
      <c r="T276" s="159">
        <f t="shared" si="118"/>
        <v>95821.952516111953</v>
      </c>
      <c r="U276" s="153"/>
      <c r="V276" s="153"/>
      <c r="X276" s="1">
        <v>208</v>
      </c>
      <c r="Y276" s="1">
        <v>21.1</v>
      </c>
      <c r="Z276" s="139">
        <v>0.52500000000000002</v>
      </c>
      <c r="AA276" s="136">
        <v>497</v>
      </c>
      <c r="AB276" s="136">
        <v>2905</v>
      </c>
      <c r="AC276" s="136">
        <v>574</v>
      </c>
      <c r="AD276" s="136">
        <v>843</v>
      </c>
      <c r="AE276" s="27">
        <f t="shared" si="119"/>
        <v>0.21683541278786109</v>
      </c>
      <c r="AF276" s="27">
        <f t="shared" si="120"/>
        <v>0.11171896604323378</v>
      </c>
      <c r="AG276" s="29">
        <f t="shared" si="121"/>
        <v>1.9409006408450702</v>
      </c>
      <c r="AH276" s="29">
        <f t="shared" si="122"/>
        <v>0.72122587676347938</v>
      </c>
      <c r="AI276" s="29">
        <f t="shared" si="123"/>
        <v>5.845070422535211</v>
      </c>
      <c r="AJ276"/>
      <c r="AK276" s="51">
        <f t="shared" si="124"/>
        <v>21.8861590381991</v>
      </c>
      <c r="AL276" s="29">
        <f t="shared" si="125"/>
        <v>5.845070422535211</v>
      </c>
      <c r="AM276" s="58">
        <f t="shared" si="126"/>
        <v>0.72122587676347938</v>
      </c>
    </row>
    <row r="277" spans="1:39" x14ac:dyDescent="0.2">
      <c r="A277" s="149">
        <v>208</v>
      </c>
      <c r="B277" s="149">
        <v>228</v>
      </c>
      <c r="C277" s="77" t="s">
        <v>92</v>
      </c>
      <c r="D277" s="148">
        <v>21.1</v>
      </c>
      <c r="E277" s="150">
        <v>798</v>
      </c>
      <c r="F277" s="150">
        <v>429</v>
      </c>
      <c r="G277" s="150">
        <v>2642</v>
      </c>
      <c r="H277" s="164">
        <v>0.497</v>
      </c>
      <c r="I277" s="25">
        <f t="shared" si="127"/>
        <v>0.22007274179940464</v>
      </c>
      <c r="J277" s="25">
        <f t="shared" si="128"/>
        <v>0.11368465834247118</v>
      </c>
      <c r="K277" s="27">
        <f t="shared" si="129"/>
        <v>1.935817418181818</v>
      </c>
      <c r="L277" s="27">
        <f t="shared" si="130"/>
        <v>0.7246869015878501</v>
      </c>
      <c r="M277" s="27">
        <f t="shared" si="131"/>
        <v>6.1585081585081589</v>
      </c>
      <c r="N277" s="27"/>
      <c r="O277" s="51">
        <f t="shared" si="132"/>
        <v>19.904727083966272</v>
      </c>
      <c r="P277" s="27">
        <f t="shared" si="133"/>
        <v>6.1585081585081589</v>
      </c>
      <c r="Q277" s="93">
        <f t="shared" si="134"/>
        <v>0.7246869015878501</v>
      </c>
      <c r="R277" s="156">
        <f t="shared" si="135"/>
        <v>543.1813698056751</v>
      </c>
      <c r="S277" s="156">
        <f t="shared" si="136"/>
        <v>1092.9202611784208</v>
      </c>
      <c r="T277" s="159">
        <f t="shared" si="118"/>
        <v>135799.82801167318</v>
      </c>
      <c r="U277" s="153"/>
      <c r="V277" s="153"/>
      <c r="X277" s="1">
        <v>208</v>
      </c>
      <c r="Y277" s="1">
        <v>21.1</v>
      </c>
      <c r="Z277" s="139">
        <v>0.55000000000000004</v>
      </c>
      <c r="AA277" s="136">
        <v>581</v>
      </c>
      <c r="AB277" s="136">
        <v>3194</v>
      </c>
      <c r="AC277" s="136">
        <v>601</v>
      </c>
      <c r="AD277" s="136">
        <v>883</v>
      </c>
      <c r="AE277" s="27">
        <f t="shared" si="119"/>
        <v>0.2172964985355969</v>
      </c>
      <c r="AF277" s="27">
        <f t="shared" si="120"/>
        <v>0.11364419704169341</v>
      </c>
      <c r="AG277" s="29">
        <f t="shared" si="121"/>
        <v>1.9120773800344233</v>
      </c>
      <c r="AH277" s="29">
        <f t="shared" si="122"/>
        <v>0.71127037324582054</v>
      </c>
      <c r="AI277" s="29">
        <f t="shared" si="123"/>
        <v>5.4974182444061963</v>
      </c>
      <c r="AJ277"/>
      <c r="AK277" s="51">
        <f t="shared" si="124"/>
        <v>24.063473999314258</v>
      </c>
      <c r="AL277" s="29">
        <f t="shared" si="125"/>
        <v>5.4974182444061963</v>
      </c>
      <c r="AM277" s="58">
        <f t="shared" si="126"/>
        <v>0.71127037324582054</v>
      </c>
    </row>
    <row r="278" spans="1:39" x14ac:dyDescent="0.2">
      <c r="A278" s="149">
        <v>208</v>
      </c>
      <c r="B278" s="149">
        <v>228</v>
      </c>
      <c r="C278" s="77" t="s">
        <v>92</v>
      </c>
      <c r="D278" s="148">
        <v>21.1</v>
      </c>
      <c r="E278" s="150">
        <v>898</v>
      </c>
      <c r="F278" s="150">
        <v>629</v>
      </c>
      <c r="G278" s="150">
        <v>3317</v>
      </c>
      <c r="H278" s="164">
        <v>0.55900000000000005</v>
      </c>
      <c r="I278" s="25">
        <f t="shared" si="127"/>
        <v>0.21818858298485214</v>
      </c>
      <c r="J278" s="25">
        <f t="shared" si="128"/>
        <v>0.11697010459230901</v>
      </c>
      <c r="K278" s="27">
        <f t="shared" si="129"/>
        <v>1.8653363074721778</v>
      </c>
      <c r="L278" s="27">
        <f t="shared" si="130"/>
        <v>0.69530611005714849</v>
      </c>
      <c r="M278" s="27">
        <f t="shared" si="131"/>
        <v>5.2734499205087442</v>
      </c>
      <c r="N278" s="27"/>
      <c r="O278" s="51">
        <f t="shared" si="132"/>
        <v>24.990151301103754</v>
      </c>
      <c r="P278" s="27">
        <f t="shared" si="133"/>
        <v>5.2734499205087442</v>
      </c>
      <c r="Q278" s="93">
        <f t="shared" si="134"/>
        <v>0.69530611005714849</v>
      </c>
      <c r="R278" s="156">
        <f t="shared" si="135"/>
        <v>611.24921063345403</v>
      </c>
      <c r="S278" s="156">
        <f t="shared" si="136"/>
        <v>1093.4690709006331</v>
      </c>
      <c r="T278" s="159">
        <f t="shared" si="118"/>
        <v>191037.31576056013</v>
      </c>
      <c r="U278" s="153"/>
      <c r="V278" s="153"/>
      <c r="X278" s="1">
        <v>208</v>
      </c>
      <c r="Y278" s="1">
        <v>21.1</v>
      </c>
      <c r="Z278" s="139">
        <v>0.57499999999999996</v>
      </c>
      <c r="AA278" s="136">
        <v>678</v>
      </c>
      <c r="AB278" s="136">
        <v>3502</v>
      </c>
      <c r="AC278" s="136">
        <v>628</v>
      </c>
      <c r="AD278" s="136">
        <v>923</v>
      </c>
      <c r="AE278" s="27">
        <f t="shared" si="119"/>
        <v>0.2180479275782444</v>
      </c>
      <c r="AF278" s="27">
        <f t="shared" si="120"/>
        <v>0.11611219459749683</v>
      </c>
      <c r="AG278" s="29">
        <f t="shared" si="121"/>
        <v>1.8779072115044246</v>
      </c>
      <c r="AH278" s="29">
        <f t="shared" si="122"/>
        <v>0.69976626653198415</v>
      </c>
      <c r="AI278" s="29">
        <f t="shared" si="123"/>
        <v>5.165191740412979</v>
      </c>
      <c r="AJ278"/>
      <c r="AK278" s="51">
        <f t="shared" si="124"/>
        <v>26.383934234689583</v>
      </c>
      <c r="AL278" s="29">
        <f t="shared" si="125"/>
        <v>5.165191740412979</v>
      </c>
      <c r="AM278" s="58">
        <f t="shared" si="126"/>
        <v>0.69976626653198415</v>
      </c>
    </row>
    <row r="279" spans="1:39" x14ac:dyDescent="0.2">
      <c r="A279" s="149">
        <v>208</v>
      </c>
      <c r="B279" s="149">
        <v>228</v>
      </c>
      <c r="C279" s="77" t="s">
        <v>92</v>
      </c>
      <c r="D279" s="148">
        <v>21.1</v>
      </c>
      <c r="E279" s="150">
        <v>992</v>
      </c>
      <c r="F279" s="150">
        <v>871</v>
      </c>
      <c r="G279" s="150">
        <v>4070</v>
      </c>
      <c r="H279" s="164">
        <v>0.61799999999999999</v>
      </c>
      <c r="I279" s="25">
        <f t="shared" si="127"/>
        <v>0.21938669644532116</v>
      </c>
      <c r="J279" s="25">
        <f t="shared" si="128"/>
        <v>0.12015348762837691</v>
      </c>
      <c r="K279" s="27">
        <f t="shared" si="129"/>
        <v>1.8258870447761195</v>
      </c>
      <c r="L279" s="27">
        <f t="shared" si="130"/>
        <v>0.68246745012999277</v>
      </c>
      <c r="M279" s="27">
        <f t="shared" si="131"/>
        <v>4.6727898966704933</v>
      </c>
      <c r="N279" s="27"/>
      <c r="O279" s="51">
        <f t="shared" si="132"/>
        <v>30.663224538888237</v>
      </c>
      <c r="P279" s="27">
        <f t="shared" si="133"/>
        <v>4.6727898966704933</v>
      </c>
      <c r="Q279" s="93">
        <f t="shared" si="134"/>
        <v>0.68246745012999277</v>
      </c>
      <c r="R279" s="156">
        <f t="shared" si="135"/>
        <v>675.23298101156615</v>
      </c>
      <c r="S279" s="156">
        <f t="shared" si="136"/>
        <v>1092.6100016368384</v>
      </c>
      <c r="T279" s="159">
        <f t="shared" si="118"/>
        <v>259651.9651379518</v>
      </c>
      <c r="U279" s="153"/>
      <c r="V279" s="153"/>
      <c r="X279" s="1">
        <v>208</v>
      </c>
      <c r="Y279" s="1">
        <v>21.1</v>
      </c>
      <c r="Z279" s="139">
        <v>0.6</v>
      </c>
      <c r="AA279" s="136">
        <v>787</v>
      </c>
      <c r="AB279" s="136">
        <v>3830</v>
      </c>
      <c r="AC279" s="136">
        <v>656</v>
      </c>
      <c r="AD279" s="136">
        <v>963</v>
      </c>
      <c r="AE279" s="27">
        <f t="shared" si="119"/>
        <v>0.21907126868024285</v>
      </c>
      <c r="AF279" s="27">
        <f t="shared" si="120"/>
        <v>0.11867223284392925</v>
      </c>
      <c r="AG279" s="29">
        <f t="shared" si="121"/>
        <v>1.8460196073697586</v>
      </c>
      <c r="AH279" s="29">
        <f t="shared" si="122"/>
        <v>0.68949625644810375</v>
      </c>
      <c r="AI279" s="29">
        <f t="shared" si="123"/>
        <v>4.8665819567979671</v>
      </c>
      <c r="AJ279"/>
      <c r="AK279" s="51">
        <f t="shared" si="124"/>
        <v>28.855073706128245</v>
      </c>
      <c r="AL279" s="29">
        <f t="shared" si="125"/>
        <v>4.8665819567979671</v>
      </c>
      <c r="AM279" s="58">
        <f t="shared" si="126"/>
        <v>0.68949625644810375</v>
      </c>
    </row>
    <row r="280" spans="1:39" x14ac:dyDescent="0.2">
      <c r="A280" s="149">
        <v>208</v>
      </c>
      <c r="B280" s="149">
        <v>228</v>
      </c>
      <c r="C280" s="77" t="s">
        <v>92</v>
      </c>
      <c r="D280" s="148">
        <v>21.1</v>
      </c>
      <c r="E280" s="150">
        <v>1103</v>
      </c>
      <c r="F280" s="150">
        <v>1235</v>
      </c>
      <c r="G280" s="150">
        <v>5088</v>
      </c>
      <c r="H280" s="164">
        <v>0.68700000000000006</v>
      </c>
      <c r="I280" s="25">
        <f t="shared" si="127"/>
        <v>0.22183767319167991</v>
      </c>
      <c r="J280" s="25">
        <f t="shared" si="128"/>
        <v>0.12393491209682725</v>
      </c>
      <c r="K280" s="27">
        <f t="shared" si="129"/>
        <v>1.7899530442105263</v>
      </c>
      <c r="L280" s="27">
        <f t="shared" si="130"/>
        <v>0.67276312673387562</v>
      </c>
      <c r="M280" s="27">
        <f t="shared" si="131"/>
        <v>4.1198380566801616</v>
      </c>
      <c r="N280" s="27"/>
      <c r="O280" s="51">
        <f t="shared" si="132"/>
        <v>38.332797654511879</v>
      </c>
      <c r="P280" s="27">
        <f t="shared" si="133"/>
        <v>4.1198380566801616</v>
      </c>
      <c r="Q280" s="93">
        <f t="shared" si="134"/>
        <v>0.67276312673387562</v>
      </c>
      <c r="R280" s="156">
        <f t="shared" si="135"/>
        <v>750.78828433040076</v>
      </c>
      <c r="S280" s="156">
        <f t="shared" si="136"/>
        <v>1092.8504866526939</v>
      </c>
      <c r="T280" s="159">
        <f t="shared" si="118"/>
        <v>362928.14918658481</v>
      </c>
      <c r="U280" s="153"/>
      <c r="V280" s="153"/>
      <c r="X280" s="1">
        <v>208</v>
      </c>
      <c r="Y280" s="1">
        <v>21.1</v>
      </c>
      <c r="Z280" s="139">
        <v>0.625</v>
      </c>
      <c r="AA280" s="136">
        <v>883</v>
      </c>
      <c r="AB280" s="136">
        <v>4142</v>
      </c>
      <c r="AC280" s="136">
        <v>683</v>
      </c>
      <c r="AD280" s="136">
        <v>1004</v>
      </c>
      <c r="AE280" s="27">
        <f t="shared" si="119"/>
        <v>0.21796255620603303</v>
      </c>
      <c r="AF280" s="27">
        <f t="shared" si="120"/>
        <v>0.11749322048245354</v>
      </c>
      <c r="AG280" s="29">
        <f t="shared" si="121"/>
        <v>1.855107514382786</v>
      </c>
      <c r="AH280" s="29">
        <f t="shared" si="122"/>
        <v>0.69113505640729056</v>
      </c>
      <c r="AI280" s="29">
        <f t="shared" si="123"/>
        <v>4.6908267270668178</v>
      </c>
      <c r="AJ280"/>
      <c r="AK280" s="51">
        <f t="shared" si="124"/>
        <v>31.205669788716236</v>
      </c>
      <c r="AL280" s="29">
        <f t="shared" si="125"/>
        <v>4.6908267270668178</v>
      </c>
      <c r="AM280" s="58">
        <f t="shared" si="126"/>
        <v>0.69113505640729056</v>
      </c>
    </row>
    <row r="281" spans="1:39" x14ac:dyDescent="0.2">
      <c r="A281" s="149">
        <v>208</v>
      </c>
      <c r="B281" s="149">
        <v>228</v>
      </c>
      <c r="C281" s="77" t="s">
        <v>92</v>
      </c>
      <c r="D281" s="148">
        <v>21.1</v>
      </c>
      <c r="E281" s="150">
        <v>1197</v>
      </c>
      <c r="F281" s="150">
        <v>1686</v>
      </c>
      <c r="G281" s="150">
        <v>6164</v>
      </c>
      <c r="H281" s="164">
        <v>0.745</v>
      </c>
      <c r="I281" s="25">
        <f t="shared" si="127"/>
        <v>0.22819890326377831</v>
      </c>
      <c r="J281" s="25">
        <f t="shared" si="128"/>
        <v>0.1323818243739317</v>
      </c>
      <c r="K281" s="27">
        <f t="shared" si="129"/>
        <v>1.7237933103202849</v>
      </c>
      <c r="L281" s="27">
        <f t="shared" si="130"/>
        <v>0.65712026212001928</v>
      </c>
      <c r="M281" s="27">
        <f t="shared" si="131"/>
        <v>3.6559905100830368</v>
      </c>
      <c r="N281" s="27"/>
      <c r="O281" s="51">
        <f t="shared" si="132"/>
        <v>46.439340554719188</v>
      </c>
      <c r="P281" s="27">
        <f t="shared" si="133"/>
        <v>3.6559905100830368</v>
      </c>
      <c r="Q281" s="93">
        <f t="shared" si="134"/>
        <v>0.65712026212001928</v>
      </c>
      <c r="R281" s="156">
        <f t="shared" si="135"/>
        <v>814.77205470851288</v>
      </c>
      <c r="S281" s="156">
        <f t="shared" si="136"/>
        <v>1093.6537647094133</v>
      </c>
      <c r="T281" s="159">
        <f t="shared" si="118"/>
        <v>483942.70212908566</v>
      </c>
      <c r="U281" s="153"/>
      <c r="V281" s="153"/>
      <c r="X281" s="1">
        <v>208</v>
      </c>
      <c r="Y281" s="1">
        <v>21.1</v>
      </c>
      <c r="Z281" s="139">
        <v>0.65</v>
      </c>
      <c r="AA281" s="136">
        <v>1021</v>
      </c>
      <c r="AB281" s="136">
        <v>4515</v>
      </c>
      <c r="AC281" s="136">
        <v>710</v>
      </c>
      <c r="AD281" s="136">
        <v>1044</v>
      </c>
      <c r="AE281" s="27">
        <f t="shared" si="119"/>
        <v>0.21973335203272032</v>
      </c>
      <c r="AF281" s="27">
        <f t="shared" si="120"/>
        <v>0.12083075492967592</v>
      </c>
      <c r="AG281" s="29">
        <f t="shared" si="121"/>
        <v>1.8185217179236046</v>
      </c>
      <c r="AH281" s="29">
        <f t="shared" si="122"/>
        <v>0.68025128972170834</v>
      </c>
      <c r="AI281" s="29">
        <f t="shared" si="123"/>
        <v>4.4221351616062687</v>
      </c>
      <c r="AJ281"/>
      <c r="AK281" s="51">
        <f t="shared" si="124"/>
        <v>34.015837541297394</v>
      </c>
      <c r="AL281" s="29">
        <f t="shared" si="125"/>
        <v>4.4221351616062687</v>
      </c>
      <c r="AM281" s="58">
        <f t="shared" si="126"/>
        <v>0.68025128972170834</v>
      </c>
    </row>
    <row r="282" spans="1:39" x14ac:dyDescent="0.2">
      <c r="A282" s="149">
        <v>208</v>
      </c>
      <c r="B282" s="149">
        <v>228</v>
      </c>
      <c r="C282" s="77" t="s">
        <v>92</v>
      </c>
      <c r="D282" s="148">
        <v>21.1</v>
      </c>
      <c r="E282" s="150">
        <v>1306</v>
      </c>
      <c r="F282" s="150">
        <v>2346</v>
      </c>
      <c r="G282" s="150">
        <v>7564</v>
      </c>
      <c r="H282" s="164">
        <v>0.81</v>
      </c>
      <c r="I282" s="25">
        <f t="shared" si="127"/>
        <v>0.2352363271266788</v>
      </c>
      <c r="J282" s="25">
        <f t="shared" si="128"/>
        <v>0.14182464976936313</v>
      </c>
      <c r="K282" s="27">
        <f t="shared" si="129"/>
        <v>1.6586420450127874</v>
      </c>
      <c r="L282" s="27">
        <f t="shared" si="130"/>
        <v>0.64195968672569559</v>
      </c>
      <c r="M282" s="27">
        <f t="shared" si="131"/>
        <v>3.2242114236999146</v>
      </c>
      <c r="N282" s="27"/>
      <c r="O282" s="51">
        <f t="shared" si="132"/>
        <v>56.986887079152488</v>
      </c>
      <c r="P282" s="27">
        <f t="shared" si="133"/>
        <v>3.2242114236999146</v>
      </c>
      <c r="Q282" s="93">
        <f t="shared" si="134"/>
        <v>0.64195968672569559</v>
      </c>
      <c r="R282" s="156">
        <f t="shared" si="135"/>
        <v>888.96600121079177</v>
      </c>
      <c r="S282" s="156">
        <f t="shared" si="136"/>
        <v>1097.4888903836934</v>
      </c>
      <c r="T282" s="159">
        <f t="shared" si="118"/>
        <v>657850.60777048743</v>
      </c>
      <c r="U282" s="153"/>
      <c r="V282" s="153"/>
      <c r="X282" s="1">
        <v>208</v>
      </c>
      <c r="Y282" s="1">
        <v>21.1</v>
      </c>
      <c r="Z282" s="139">
        <v>0.67500000000000004</v>
      </c>
      <c r="AA282" s="136">
        <v>1178</v>
      </c>
      <c r="AB282" s="136">
        <v>4915</v>
      </c>
      <c r="AC282" s="136">
        <v>738</v>
      </c>
      <c r="AD282" s="136">
        <v>1084</v>
      </c>
      <c r="AE282" s="27">
        <f t="shared" si="119"/>
        <v>0.22187285989592753</v>
      </c>
      <c r="AF282" s="27">
        <f t="shared" si="120"/>
        <v>0.12454052341998659</v>
      </c>
      <c r="AG282" s="29">
        <f t="shared" si="121"/>
        <v>1.7815314550084893</v>
      </c>
      <c r="AH282" s="29">
        <f t="shared" si="122"/>
        <v>0.6696509306998788</v>
      </c>
      <c r="AI282" s="29">
        <f t="shared" si="123"/>
        <v>4.1723259762308995</v>
      </c>
      <c r="AJ282"/>
      <c r="AK282" s="51">
        <f t="shared" si="124"/>
        <v>37.029422262564054</v>
      </c>
      <c r="AL282" s="29">
        <f t="shared" si="125"/>
        <v>4.1723259762308995</v>
      </c>
      <c r="AM282" s="58">
        <f t="shared" si="126"/>
        <v>0.6696509306998788</v>
      </c>
    </row>
    <row r="283" spans="1:39" x14ac:dyDescent="0.2">
      <c r="A283" s="149">
        <v>208</v>
      </c>
      <c r="B283" s="149">
        <v>228</v>
      </c>
      <c r="C283" s="77" t="s">
        <v>92</v>
      </c>
      <c r="D283" s="148">
        <v>21.1</v>
      </c>
      <c r="E283" s="150">
        <v>1395</v>
      </c>
      <c r="F283" s="150">
        <v>3053</v>
      </c>
      <c r="G283" s="150">
        <v>8611</v>
      </c>
      <c r="H283" s="164">
        <v>0.86899999999999999</v>
      </c>
      <c r="I283" s="25">
        <f t="shared" si="127"/>
        <v>0.23471691998966676</v>
      </c>
      <c r="J283" s="25">
        <f t="shared" si="128"/>
        <v>0.15144586646253522</v>
      </c>
      <c r="K283" s="27">
        <f t="shared" si="129"/>
        <v>1.5498403850311173</v>
      </c>
      <c r="L283" s="27">
        <f t="shared" si="130"/>
        <v>0.59918656015973193</v>
      </c>
      <c r="M283" s="27">
        <f t="shared" si="131"/>
        <v>2.8205044218801181</v>
      </c>
      <c r="N283" s="27"/>
      <c r="O283" s="51">
        <f t="shared" si="132"/>
        <v>64.874945087067971</v>
      </c>
      <c r="P283" s="27">
        <f t="shared" si="133"/>
        <v>2.8205044218801181</v>
      </c>
      <c r="Q283" s="93">
        <f t="shared" si="134"/>
        <v>0.59918656015973193</v>
      </c>
      <c r="R283" s="156">
        <f t="shared" si="135"/>
        <v>949.5463795475149</v>
      </c>
      <c r="S283" s="156">
        <f t="shared" si="136"/>
        <v>1092.6885840592806</v>
      </c>
      <c r="T283" s="159">
        <f t="shared" si="118"/>
        <v>799061.82685134094</v>
      </c>
      <c r="U283" s="153"/>
      <c r="V283" s="153"/>
      <c r="X283" s="1">
        <v>208</v>
      </c>
      <c r="Y283" s="1">
        <v>21.1</v>
      </c>
      <c r="Z283" s="139">
        <v>0.7</v>
      </c>
      <c r="AA283" s="136">
        <v>1333</v>
      </c>
      <c r="AB283" s="136">
        <v>5374</v>
      </c>
      <c r="AC283" s="136">
        <v>765</v>
      </c>
      <c r="AD283" s="136">
        <v>1124</v>
      </c>
      <c r="AE283" s="27">
        <f t="shared" si="119"/>
        <v>0.22563385488161974</v>
      </c>
      <c r="AF283" s="27">
        <f t="shared" si="120"/>
        <v>0.12641088112619547</v>
      </c>
      <c r="AG283" s="29">
        <f t="shared" si="121"/>
        <v>1.7849243108777193</v>
      </c>
      <c r="AH283" s="29">
        <f t="shared" si="122"/>
        <v>0.67658883635445755</v>
      </c>
      <c r="AI283" s="29">
        <f t="shared" si="123"/>
        <v>4.0315078769692425</v>
      </c>
      <c r="AJ283"/>
      <c r="AK283" s="51">
        <f t="shared" si="124"/>
        <v>40.487510730217544</v>
      </c>
      <c r="AL283" s="29">
        <f t="shared" si="125"/>
        <v>4.0315078769692425</v>
      </c>
      <c r="AM283" s="58">
        <f t="shared" si="126"/>
        <v>0.67658883635445755</v>
      </c>
    </row>
    <row r="284" spans="1:39" x14ac:dyDescent="0.2">
      <c r="A284" s="1"/>
      <c r="C284" s="118"/>
      <c r="D284" s="119"/>
      <c r="E284" s="150"/>
      <c r="F284" s="150"/>
      <c r="G284" s="150"/>
      <c r="H284" s="163"/>
      <c r="I284" s="25"/>
      <c r="J284" s="25"/>
      <c r="K284" s="27"/>
      <c r="L284" s="27"/>
      <c r="M284" s="27"/>
      <c r="N284" s="27"/>
      <c r="O284" s="51"/>
      <c r="P284" s="27"/>
      <c r="Q284" s="93"/>
      <c r="T284" s="159">
        <f t="shared" si="118"/>
        <v>0</v>
      </c>
      <c r="X284" s="1">
        <v>208</v>
      </c>
      <c r="Y284" s="1">
        <v>21.1</v>
      </c>
      <c r="Z284" s="139">
        <v>0.72499999999999998</v>
      </c>
      <c r="AA284" s="136">
        <v>1526</v>
      </c>
      <c r="AB284" s="136">
        <v>5809</v>
      </c>
      <c r="AC284" s="136">
        <v>792</v>
      </c>
      <c r="AD284" s="136">
        <v>1164</v>
      </c>
      <c r="AE284" s="27">
        <f t="shared" si="119"/>
        <v>0.22742313370426187</v>
      </c>
      <c r="AF284" s="27">
        <f t="shared" si="120"/>
        <v>0.13030132605531439</v>
      </c>
      <c r="AG284" s="29">
        <f t="shared" si="121"/>
        <v>1.7453631562254261</v>
      </c>
      <c r="AH284" s="29">
        <f t="shared" si="122"/>
        <v>0.66421092565107287</v>
      </c>
      <c r="AI284" s="29">
        <f t="shared" si="123"/>
        <v>3.8066841415465267</v>
      </c>
      <c r="AJ284"/>
      <c r="AK284" s="51">
        <f t="shared" si="124"/>
        <v>43.764784114595031</v>
      </c>
      <c r="AL284" s="29">
        <f t="shared" si="125"/>
        <v>3.8066841415465267</v>
      </c>
      <c r="AM284" s="58">
        <f t="shared" si="126"/>
        <v>0.66421092565107287</v>
      </c>
    </row>
    <row r="285" spans="1:39" x14ac:dyDescent="0.2">
      <c r="A285" s="1"/>
      <c r="C285" s="118"/>
      <c r="D285" s="119"/>
      <c r="E285" s="150"/>
      <c r="F285" s="150"/>
      <c r="G285" s="150"/>
      <c r="H285" s="163"/>
      <c r="I285" s="25"/>
      <c r="J285" s="25"/>
      <c r="K285" s="27"/>
      <c r="L285" s="27"/>
      <c r="M285" s="27"/>
      <c r="N285" s="27"/>
      <c r="O285" s="51"/>
      <c r="P285" s="27"/>
      <c r="Q285" s="93"/>
      <c r="T285" s="159">
        <f t="shared" si="118"/>
        <v>0</v>
      </c>
      <c r="X285" s="1">
        <v>208</v>
      </c>
      <c r="Y285" s="1">
        <v>21.1</v>
      </c>
      <c r="Z285" s="139">
        <v>0.75</v>
      </c>
      <c r="AA285" s="136">
        <v>1741</v>
      </c>
      <c r="AB285" s="136">
        <v>6263</v>
      </c>
      <c r="AC285" s="136">
        <v>820</v>
      </c>
      <c r="AD285" s="136">
        <v>1204</v>
      </c>
      <c r="AE285" s="27">
        <f t="shared" si="119"/>
        <v>0.22917575009137778</v>
      </c>
      <c r="AF285" s="27">
        <f t="shared" si="120"/>
        <v>0.13432985722555188</v>
      </c>
      <c r="AG285" s="29">
        <f t="shared" si="121"/>
        <v>1.7060671009764503</v>
      </c>
      <c r="AH285" s="29">
        <f t="shared" si="122"/>
        <v>0.65175343747441827</v>
      </c>
      <c r="AI285" s="29">
        <f t="shared" si="123"/>
        <v>3.5973578403216542</v>
      </c>
      <c r="AJ285"/>
      <c r="AK285" s="51">
        <f t="shared" si="124"/>
        <v>47.185202773232689</v>
      </c>
      <c r="AL285" s="29">
        <f t="shared" si="125"/>
        <v>3.5973578403216542</v>
      </c>
      <c r="AM285" s="58">
        <f t="shared" si="126"/>
        <v>0.65175343747441827</v>
      </c>
    </row>
    <row r="286" spans="1:39" x14ac:dyDescent="0.2">
      <c r="A286" s="1"/>
      <c r="C286" s="118"/>
      <c r="D286" s="119"/>
      <c r="E286" s="150"/>
      <c r="F286" s="150"/>
      <c r="G286" s="150"/>
      <c r="H286" s="163"/>
      <c r="I286" s="25"/>
      <c r="J286" s="25"/>
      <c r="K286" s="27"/>
      <c r="L286" s="27"/>
      <c r="M286" s="27"/>
      <c r="N286" s="27"/>
      <c r="O286" s="51"/>
      <c r="P286" s="27"/>
      <c r="Q286" s="93"/>
      <c r="T286" s="159">
        <f t="shared" si="118"/>
        <v>0</v>
      </c>
      <c r="X286" s="1">
        <v>208</v>
      </c>
      <c r="Y286" s="1">
        <v>21.1</v>
      </c>
      <c r="Z286" s="139">
        <v>0.77500000000000002</v>
      </c>
      <c r="AA286" s="136">
        <v>1977</v>
      </c>
      <c r="AB286" s="136">
        <v>6737</v>
      </c>
      <c r="AC286" s="136">
        <v>847</v>
      </c>
      <c r="AD286" s="136">
        <v>1244</v>
      </c>
      <c r="AE286" s="27">
        <f t="shared" si="119"/>
        <v>0.23092184049314035</v>
      </c>
      <c r="AF286" s="27">
        <f t="shared" si="120"/>
        <v>0.13829254564440976</v>
      </c>
      <c r="AG286" s="29">
        <f t="shared" si="121"/>
        <v>1.669806853414264</v>
      </c>
      <c r="AH286" s="29">
        <f t="shared" si="122"/>
        <v>0.64032673612315472</v>
      </c>
      <c r="AI286" s="29">
        <f t="shared" si="123"/>
        <v>3.4076884167931207</v>
      </c>
      <c r="AJ286"/>
      <c r="AK286" s="51">
        <f t="shared" si="124"/>
        <v>50.756300667933672</v>
      </c>
      <c r="AL286" s="29">
        <f t="shared" si="125"/>
        <v>3.4076884167931207</v>
      </c>
      <c r="AM286" s="58">
        <f t="shared" si="126"/>
        <v>0.64032673612315472</v>
      </c>
    </row>
    <row r="287" spans="1:39" x14ac:dyDescent="0.2">
      <c r="A287" s="1"/>
      <c r="C287" s="118"/>
      <c r="D287" s="119"/>
      <c r="E287" s="150"/>
      <c r="F287" s="150"/>
      <c r="G287" s="150"/>
      <c r="H287" s="163"/>
      <c r="I287" s="25"/>
      <c r="J287" s="25"/>
      <c r="K287" s="27"/>
      <c r="L287" s="27"/>
      <c r="M287" s="27"/>
      <c r="N287" s="27"/>
      <c r="O287" s="51"/>
      <c r="P287" s="27"/>
      <c r="Q287" s="93"/>
      <c r="T287" s="159">
        <f t="shared" si="118"/>
        <v>0</v>
      </c>
      <c r="X287" s="1">
        <v>208</v>
      </c>
      <c r="Y287" s="1">
        <v>21.1</v>
      </c>
      <c r="Z287" s="139">
        <v>0.8</v>
      </c>
      <c r="AA287" s="136">
        <v>2235</v>
      </c>
      <c r="AB287" s="136">
        <v>7229</v>
      </c>
      <c r="AC287" s="136">
        <v>874</v>
      </c>
      <c r="AD287" s="136">
        <v>1285</v>
      </c>
      <c r="AE287" s="27">
        <f t="shared" si="119"/>
        <v>0.23222618786402541</v>
      </c>
      <c r="AF287" s="27">
        <f t="shared" si="120"/>
        <v>0.14184740244585334</v>
      </c>
      <c r="AG287" s="29">
        <f t="shared" si="121"/>
        <v>1.6371550261744969</v>
      </c>
      <c r="AH287" s="29">
        <f t="shared" si="122"/>
        <v>0.62957618794054393</v>
      </c>
      <c r="AI287" s="29">
        <f t="shared" si="123"/>
        <v>3.2344519015659956</v>
      </c>
      <c r="AJ287"/>
      <c r="AK287" s="51">
        <f t="shared" si="124"/>
        <v>54.463009875091664</v>
      </c>
      <c r="AL287" s="29">
        <f t="shared" si="125"/>
        <v>3.2344519015659956</v>
      </c>
      <c r="AM287" s="58">
        <f t="shared" si="126"/>
        <v>0.62957618794054393</v>
      </c>
    </row>
    <row r="288" spans="1:39" x14ac:dyDescent="0.2">
      <c r="A288" s="1"/>
      <c r="C288" s="118"/>
      <c r="D288" s="119"/>
      <c r="E288" s="150"/>
      <c r="F288" s="150"/>
      <c r="G288" s="150"/>
      <c r="H288" s="163"/>
      <c r="I288" s="25"/>
      <c r="J288" s="25"/>
      <c r="K288" s="27"/>
      <c r="L288" s="27"/>
      <c r="M288" s="27"/>
      <c r="N288" s="27"/>
      <c r="O288" s="51"/>
      <c r="P288" s="27"/>
      <c r="Q288" s="93"/>
      <c r="T288" s="159">
        <f t="shared" si="118"/>
        <v>0</v>
      </c>
      <c r="X288" s="1">
        <v>208</v>
      </c>
      <c r="Y288" s="1">
        <v>21.1</v>
      </c>
      <c r="Z288" s="139">
        <v>0.82499999999999996</v>
      </c>
      <c r="AA288" s="136">
        <v>2513</v>
      </c>
      <c r="AB288" s="136">
        <v>7742</v>
      </c>
      <c r="AC288" s="136">
        <v>902</v>
      </c>
      <c r="AD288" s="136">
        <v>1325</v>
      </c>
      <c r="AE288" s="27">
        <f t="shared" si="119"/>
        <v>0.23391637983463817</v>
      </c>
      <c r="AF288" s="27">
        <f t="shared" si="120"/>
        <v>0.14547825951865631</v>
      </c>
      <c r="AG288" s="29">
        <f t="shared" si="121"/>
        <v>1.6079129665738161</v>
      </c>
      <c r="AH288" s="29">
        <f t="shared" si="122"/>
        <v>0.62057710037598768</v>
      </c>
      <c r="AI288" s="29">
        <f t="shared" si="123"/>
        <v>3.0807799442896937</v>
      </c>
      <c r="AJ288"/>
      <c r="AK288" s="51">
        <f t="shared" si="124"/>
        <v>58.327932280116151</v>
      </c>
      <c r="AL288" s="29">
        <f t="shared" si="125"/>
        <v>3.0807799442896937</v>
      </c>
      <c r="AM288" s="58">
        <f t="shared" si="126"/>
        <v>0.62057710037598768</v>
      </c>
    </row>
    <row r="289" spans="1:39" x14ac:dyDescent="0.2">
      <c r="A289" s="1"/>
      <c r="C289" s="118"/>
      <c r="D289" s="119"/>
      <c r="E289" s="150"/>
      <c r="F289" s="150"/>
      <c r="G289" s="150"/>
      <c r="H289" s="163"/>
      <c r="I289" s="25"/>
      <c r="J289" s="25"/>
      <c r="K289" s="27"/>
      <c r="L289" s="27"/>
      <c r="M289" s="27"/>
      <c r="N289" s="27"/>
      <c r="O289" s="51"/>
      <c r="P289" s="27"/>
      <c r="Q289" s="93"/>
      <c r="T289" s="159">
        <f t="shared" si="118"/>
        <v>0</v>
      </c>
      <c r="X289" s="1">
        <v>208</v>
      </c>
      <c r="Y289" s="1">
        <v>21.1</v>
      </c>
      <c r="Z289" s="139">
        <v>0.85</v>
      </c>
      <c r="AA289" s="136">
        <v>2813</v>
      </c>
      <c r="AB289" s="136">
        <v>8273</v>
      </c>
      <c r="AC289" s="136">
        <v>929</v>
      </c>
      <c r="AD289" s="136">
        <v>1365</v>
      </c>
      <c r="AE289" s="27">
        <f t="shared" si="119"/>
        <v>0.23552496351221727</v>
      </c>
      <c r="AF289" s="27">
        <f t="shared" si="120"/>
        <v>0.14894468861551202</v>
      </c>
      <c r="AG289" s="29">
        <f t="shared" si="121"/>
        <v>1.5812914559189475</v>
      </c>
      <c r="AH289" s="29">
        <f t="shared" si="122"/>
        <v>0.61239732964420368</v>
      </c>
      <c r="AI289" s="29">
        <f t="shared" si="123"/>
        <v>2.9409882687522217</v>
      </c>
      <c r="AJ289"/>
      <c r="AK289" s="51">
        <f t="shared" si="124"/>
        <v>62.32846599759764</v>
      </c>
      <c r="AL289" s="29">
        <f t="shared" si="125"/>
        <v>2.9409882687522217</v>
      </c>
      <c r="AM289" s="58">
        <f t="shared" si="126"/>
        <v>0.61239732964420368</v>
      </c>
    </row>
    <row r="290" spans="1:39" x14ac:dyDescent="0.2">
      <c r="A290" s="1"/>
      <c r="C290" s="118"/>
      <c r="D290" s="119"/>
      <c r="E290" s="150"/>
      <c r="F290" s="150"/>
      <c r="G290" s="150"/>
      <c r="H290" s="163"/>
      <c r="I290" s="25"/>
      <c r="J290" s="25"/>
      <c r="K290" s="27"/>
      <c r="L290" s="27"/>
      <c r="M290" s="27"/>
      <c r="N290" s="27"/>
      <c r="O290" s="51"/>
      <c r="P290" s="27"/>
      <c r="Q290" s="93"/>
      <c r="T290" s="159">
        <f t="shared" si="118"/>
        <v>0</v>
      </c>
      <c r="X290" s="1"/>
      <c r="Y290" s="1"/>
      <c r="Z290" s="17"/>
      <c r="AA290"/>
      <c r="AC290"/>
      <c r="AD290"/>
      <c r="AE290" s="27"/>
      <c r="AF290" s="27"/>
      <c r="AH290" s="29"/>
      <c r="AI290" s="29"/>
      <c r="AJ290"/>
      <c r="AM290" s="58"/>
    </row>
    <row r="291" spans="1:39" x14ac:dyDescent="0.2">
      <c r="C291" s="118"/>
      <c r="D291" s="119"/>
      <c r="E291" s="77"/>
      <c r="F291" s="77"/>
      <c r="G291" s="77"/>
      <c r="H291" s="220"/>
      <c r="I291" s="25"/>
      <c r="J291" s="25"/>
      <c r="K291" s="27"/>
      <c r="L291" s="27"/>
      <c r="M291" s="27"/>
      <c r="N291" s="27"/>
      <c r="O291" s="51"/>
      <c r="P291" s="27"/>
      <c r="Q291" s="93"/>
      <c r="T291" s="159">
        <f t="shared" si="118"/>
        <v>0</v>
      </c>
      <c r="AE291" s="27"/>
      <c r="AF291" s="27"/>
      <c r="AH291" s="29"/>
      <c r="AI291" s="29"/>
      <c r="AM291" s="58"/>
    </row>
    <row r="292" spans="1:39" x14ac:dyDescent="0.2">
      <c r="A292" s="149">
        <v>209</v>
      </c>
      <c r="B292" s="149">
        <v>249</v>
      </c>
      <c r="C292" s="77" t="s">
        <v>92</v>
      </c>
      <c r="D292" s="148">
        <v>21.1</v>
      </c>
      <c r="E292" s="150">
        <v>715</v>
      </c>
      <c r="F292" s="150">
        <v>298</v>
      </c>
      <c r="G292" s="150">
        <v>1998</v>
      </c>
      <c r="H292" s="164">
        <v>0.44700000000000001</v>
      </c>
      <c r="I292" s="25">
        <f t="shared" ref="I292:I299" si="137">0.1515*(G292/1000)/(E292/1000)^2/($D$4/10)^4</f>
        <v>0.2073111324001885</v>
      </c>
      <c r="J292" s="25">
        <f t="shared" ref="J292:J299" si="138">0.5*(F292/1000)/(E292/1000)^3/($D$4/10)^5</f>
        <v>0.10978711719681335</v>
      </c>
      <c r="K292" s="27">
        <f t="shared" ref="K292:K299" si="139">I292/J292</f>
        <v>1.8883010838926177</v>
      </c>
      <c r="L292" s="27">
        <f t="shared" ref="L292:L299" si="140">0.798*I292^1.5/J292</f>
        <v>0.68609688210290565</v>
      </c>
      <c r="M292" s="27">
        <f t="shared" ref="M292:M299" si="141">G292/F292</f>
        <v>6.7046979865771812</v>
      </c>
      <c r="N292" s="27"/>
      <c r="O292" s="51">
        <f t="shared" ref="O292:O299" si="142">G292/(PI()*$D$4^2/4)</f>
        <v>15.052855682726953</v>
      </c>
      <c r="P292" s="27">
        <f t="shared" ref="P292:P299" si="143">M292</f>
        <v>6.7046979865771812</v>
      </c>
      <c r="Q292" s="93">
        <f t="shared" ref="Q292:Q299" si="144">L292</f>
        <v>0.68609688210290565</v>
      </c>
      <c r="R292" s="156">
        <f t="shared" ref="R292:R299" si="145">E292*(PI()/30)*($D$4/2)</f>
        <v>486.68506191861877</v>
      </c>
      <c r="S292" s="156">
        <f t="shared" ref="S292:S299" si="146">R292/H292</f>
        <v>1088.7808991467982</v>
      </c>
      <c r="T292" s="159">
        <f t="shared" si="118"/>
        <v>89308.588567953469</v>
      </c>
      <c r="U292" s="153"/>
      <c r="V292" s="153"/>
      <c r="X292" s="1">
        <v>209</v>
      </c>
      <c r="Y292" s="1">
        <v>21.1</v>
      </c>
      <c r="Z292" s="139">
        <v>0.52500000000000002</v>
      </c>
      <c r="AA292" s="136">
        <v>488</v>
      </c>
      <c r="AB292" s="136">
        <v>2818</v>
      </c>
      <c r="AC292" s="136">
        <v>571</v>
      </c>
      <c r="AD292" s="136">
        <v>839</v>
      </c>
      <c r="AE292" s="27">
        <f t="shared" si="119"/>
        <v>0.21235196824443522</v>
      </c>
      <c r="AF292" s="27">
        <f t="shared" si="120"/>
        <v>0.11127233005501855</v>
      </c>
      <c r="AG292" s="29">
        <f t="shared" si="121"/>
        <v>1.9083986840163938</v>
      </c>
      <c r="AH292" s="29">
        <f t="shared" si="122"/>
        <v>0.70177863941938001</v>
      </c>
      <c r="AI292" s="29">
        <f t="shared" si="123"/>
        <v>5.7745901639344259</v>
      </c>
      <c r="AJ292"/>
      <c r="AK292" s="51">
        <f t="shared" si="124"/>
        <v>21.2307043613236</v>
      </c>
      <c r="AL292" s="29">
        <f t="shared" si="125"/>
        <v>5.7745901639344259</v>
      </c>
      <c r="AM292" s="58">
        <f t="shared" si="126"/>
        <v>0.70177863941938001</v>
      </c>
    </row>
    <row r="293" spans="1:39" x14ac:dyDescent="0.2">
      <c r="A293" s="149">
        <v>209</v>
      </c>
      <c r="B293" s="149">
        <v>249</v>
      </c>
      <c r="C293" s="77" t="s">
        <v>92</v>
      </c>
      <c r="D293" s="148">
        <v>21.1</v>
      </c>
      <c r="E293" s="150">
        <v>802</v>
      </c>
      <c r="F293" s="150">
        <v>437</v>
      </c>
      <c r="G293" s="150">
        <v>2590</v>
      </c>
      <c r="H293" s="164">
        <v>0.502</v>
      </c>
      <c r="I293" s="25">
        <f t="shared" si="137"/>
        <v>0.21359459127563363</v>
      </c>
      <c r="J293" s="25">
        <f t="shared" si="138"/>
        <v>0.11408054175341077</v>
      </c>
      <c r="K293" s="27">
        <f t="shared" si="139"/>
        <v>1.8723139633867281</v>
      </c>
      <c r="L293" s="27">
        <f t="shared" si="140"/>
        <v>0.69052068568570701</v>
      </c>
      <c r="M293" s="27">
        <f t="shared" si="141"/>
        <v>5.9267734553775746</v>
      </c>
      <c r="N293" s="27"/>
      <c r="O293" s="51">
        <f t="shared" si="142"/>
        <v>19.512961070201605</v>
      </c>
      <c r="P293" s="27">
        <f t="shared" si="143"/>
        <v>5.9267734553775746</v>
      </c>
      <c r="Q293" s="93">
        <f t="shared" si="144"/>
        <v>0.69052068568570701</v>
      </c>
      <c r="R293" s="156">
        <f t="shared" si="145"/>
        <v>545.9040834387863</v>
      </c>
      <c r="S293" s="156">
        <f t="shared" si="146"/>
        <v>1087.458333543399</v>
      </c>
      <c r="T293" s="159">
        <f t="shared" si="118"/>
        <v>131810.39033399444</v>
      </c>
      <c r="U293" s="153"/>
      <c r="V293" s="153"/>
      <c r="X293" s="1">
        <v>209</v>
      </c>
      <c r="Y293" s="1">
        <v>21.1</v>
      </c>
      <c r="Z293" s="139">
        <v>0.55000000000000004</v>
      </c>
      <c r="AA293" s="136">
        <v>571</v>
      </c>
      <c r="AB293" s="136">
        <v>3116</v>
      </c>
      <c r="AC293" s="136">
        <v>599</v>
      </c>
      <c r="AD293" s="136">
        <v>879</v>
      </c>
      <c r="AE293" s="27">
        <f t="shared" si="119"/>
        <v>0.21392371033087537</v>
      </c>
      <c r="AF293" s="27">
        <f t="shared" si="120"/>
        <v>0.11321988927553341</v>
      </c>
      <c r="AG293" s="29">
        <f t="shared" si="121"/>
        <v>1.8894534493870403</v>
      </c>
      <c r="AH293" s="29">
        <f t="shared" si="122"/>
        <v>0.69737849223008597</v>
      </c>
      <c r="AI293" s="29">
        <f t="shared" si="123"/>
        <v>5.4570928196147106</v>
      </c>
      <c r="AJ293"/>
      <c r="AK293" s="51">
        <f t="shared" si="124"/>
        <v>23.475824978667259</v>
      </c>
      <c r="AL293" s="29">
        <f t="shared" si="125"/>
        <v>5.4570928196147106</v>
      </c>
      <c r="AM293" s="58">
        <f t="shared" si="126"/>
        <v>0.69737849223008597</v>
      </c>
    </row>
    <row r="294" spans="1:39" x14ac:dyDescent="0.2">
      <c r="A294" s="149">
        <v>209</v>
      </c>
      <c r="B294" s="149">
        <v>249</v>
      </c>
      <c r="C294" s="77" t="s">
        <v>92</v>
      </c>
      <c r="D294" s="148">
        <v>21.1</v>
      </c>
      <c r="E294" s="150">
        <v>902</v>
      </c>
      <c r="F294" s="150">
        <v>640</v>
      </c>
      <c r="G294" s="150">
        <v>3307</v>
      </c>
      <c r="H294" s="164">
        <v>0.56399999999999995</v>
      </c>
      <c r="I294" s="25">
        <f t="shared" si="137"/>
        <v>0.21560575225957393</v>
      </c>
      <c r="J294" s="25">
        <f t="shared" si="138"/>
        <v>0.11743934061719673</v>
      </c>
      <c r="K294" s="27">
        <f t="shared" si="139"/>
        <v>1.8358903509375002</v>
      </c>
      <c r="L294" s="27">
        <f t="shared" si="140"/>
        <v>0.68026762445668854</v>
      </c>
      <c r="M294" s="27">
        <f t="shared" si="141"/>
        <v>5.1671874999999998</v>
      </c>
      <c r="N294" s="27"/>
      <c r="O294" s="51">
        <f t="shared" si="142"/>
        <v>24.914811683072088</v>
      </c>
      <c r="P294" s="27">
        <f t="shared" si="143"/>
        <v>5.1671874999999998</v>
      </c>
      <c r="Q294" s="93">
        <f t="shared" si="144"/>
        <v>0.68026762445668854</v>
      </c>
      <c r="R294" s="156">
        <f t="shared" si="145"/>
        <v>613.97192426656522</v>
      </c>
      <c r="S294" s="156">
        <f t="shared" si="146"/>
        <v>1088.602702600293</v>
      </c>
      <c r="T294" s="159">
        <f t="shared" si="118"/>
        <v>190174.06616833981</v>
      </c>
      <c r="U294" s="153"/>
      <c r="V294" s="153"/>
      <c r="X294" s="1">
        <v>209</v>
      </c>
      <c r="Y294" s="1">
        <v>21.1</v>
      </c>
      <c r="Z294" s="139">
        <v>0.57499999999999996</v>
      </c>
      <c r="AA294" s="136">
        <v>667</v>
      </c>
      <c r="AB294" s="136">
        <v>3434</v>
      </c>
      <c r="AC294" s="136">
        <v>626</v>
      </c>
      <c r="AD294" s="136">
        <v>919</v>
      </c>
      <c r="AE294" s="27">
        <f t="shared" si="119"/>
        <v>0.21567931307834651</v>
      </c>
      <c r="AF294" s="27">
        <f t="shared" si="120"/>
        <v>0.11572642643285418</v>
      </c>
      <c r="AG294" s="29">
        <f t="shared" si="121"/>
        <v>1.8636997592203901</v>
      </c>
      <c r="AH294" s="29">
        <f t="shared" si="122"/>
        <v>0.69068986970013058</v>
      </c>
      <c r="AI294" s="29">
        <f t="shared" si="123"/>
        <v>5.1484257871064472</v>
      </c>
      <c r="AJ294"/>
      <c r="AK294" s="51">
        <f t="shared" si="124"/>
        <v>25.871624832074254</v>
      </c>
      <c r="AL294" s="29">
        <f t="shared" si="125"/>
        <v>5.1484257871064472</v>
      </c>
      <c r="AM294" s="58">
        <f t="shared" si="126"/>
        <v>0.69068986970013058</v>
      </c>
    </row>
    <row r="295" spans="1:39" x14ac:dyDescent="0.2">
      <c r="A295" s="149">
        <v>209</v>
      </c>
      <c r="B295" s="149">
        <v>249</v>
      </c>
      <c r="C295" s="77" t="s">
        <v>92</v>
      </c>
      <c r="D295" s="148">
        <v>21.1</v>
      </c>
      <c r="E295" s="150">
        <v>998</v>
      </c>
      <c r="F295" s="150">
        <v>887</v>
      </c>
      <c r="G295" s="150">
        <v>4113</v>
      </c>
      <c r="H295" s="164">
        <v>0.624</v>
      </c>
      <c r="I295" s="25">
        <f t="shared" si="137"/>
        <v>0.21904676846881879</v>
      </c>
      <c r="J295" s="25">
        <f t="shared" si="138"/>
        <v>0.12016700546111526</v>
      </c>
      <c r="K295" s="27">
        <f t="shared" si="139"/>
        <v>1.8228528507328075</v>
      </c>
      <c r="L295" s="27">
        <f t="shared" si="140"/>
        <v>0.68080530057898903</v>
      </c>
      <c r="M295" s="27">
        <f t="shared" si="141"/>
        <v>4.636978579481398</v>
      </c>
      <c r="N295" s="27"/>
      <c r="O295" s="51">
        <f t="shared" si="142"/>
        <v>30.987184896424402</v>
      </c>
      <c r="P295" s="27">
        <f t="shared" si="143"/>
        <v>4.636978579481398</v>
      </c>
      <c r="Q295" s="93">
        <f t="shared" si="144"/>
        <v>0.68080530057898903</v>
      </c>
      <c r="R295" s="156">
        <f t="shared" si="145"/>
        <v>679.31705146123295</v>
      </c>
      <c r="S295" s="156">
        <f t="shared" si="146"/>
        <v>1088.6491209314631</v>
      </c>
      <c r="T295" s="159">
        <f t="shared" si="118"/>
        <v>263777.69218984351</v>
      </c>
      <c r="U295" s="153"/>
      <c r="V295" s="153"/>
      <c r="X295" s="1">
        <v>209</v>
      </c>
      <c r="Y295" s="1">
        <v>21.1</v>
      </c>
      <c r="Z295" s="139">
        <v>0.6</v>
      </c>
      <c r="AA295" s="136">
        <v>776</v>
      </c>
      <c r="AB295" s="136">
        <v>3772</v>
      </c>
      <c r="AC295" s="136">
        <v>653</v>
      </c>
      <c r="AD295" s="136">
        <v>959</v>
      </c>
      <c r="AE295" s="27">
        <f t="shared" si="119"/>
        <v>0.21755731652127383</v>
      </c>
      <c r="AF295" s="27">
        <f t="shared" si="120"/>
        <v>0.11848384587847607</v>
      </c>
      <c r="AG295" s="29">
        <f t="shared" si="121"/>
        <v>1.8361770324742266</v>
      </c>
      <c r="AH295" s="29">
        <f t="shared" si="122"/>
        <v>0.68344613021471978</v>
      </c>
      <c r="AI295" s="29">
        <f t="shared" si="123"/>
        <v>4.8608247422680408</v>
      </c>
      <c r="AJ295"/>
      <c r="AK295" s="51">
        <f t="shared" si="124"/>
        <v>28.418103921544578</v>
      </c>
      <c r="AL295" s="29">
        <f t="shared" si="125"/>
        <v>4.8608247422680408</v>
      </c>
      <c r="AM295" s="58">
        <f t="shared" si="126"/>
        <v>0.68344613021471978</v>
      </c>
    </row>
    <row r="296" spans="1:39" x14ac:dyDescent="0.2">
      <c r="A296" s="149">
        <v>209</v>
      </c>
      <c r="B296" s="149">
        <v>249</v>
      </c>
      <c r="C296" s="77" t="s">
        <v>92</v>
      </c>
      <c r="D296" s="148">
        <v>21.1</v>
      </c>
      <c r="E296" s="150">
        <v>1100</v>
      </c>
      <c r="F296" s="150">
        <v>1233</v>
      </c>
      <c r="G296" s="150">
        <v>5082</v>
      </c>
      <c r="H296" s="164">
        <v>0.68799999999999994</v>
      </c>
      <c r="I296" s="25">
        <f t="shared" si="137"/>
        <v>0.222786317005707</v>
      </c>
      <c r="J296" s="25">
        <f t="shared" si="138"/>
        <v>0.1247493420979718</v>
      </c>
      <c r="K296" s="27">
        <f t="shared" si="139"/>
        <v>1.7858716788321172</v>
      </c>
      <c r="L296" s="27">
        <f t="shared" si="140"/>
        <v>0.67266278096003129</v>
      </c>
      <c r="M296" s="27">
        <f t="shared" si="141"/>
        <v>4.1216545012165451</v>
      </c>
      <c r="N296" s="27"/>
      <c r="O296" s="51">
        <f t="shared" si="142"/>
        <v>38.287593883692878</v>
      </c>
      <c r="P296" s="27">
        <f t="shared" si="143"/>
        <v>4.1216545012165451</v>
      </c>
      <c r="Q296" s="93">
        <f t="shared" si="144"/>
        <v>0.67266278096003129</v>
      </c>
      <c r="R296" s="156">
        <f t="shared" si="145"/>
        <v>748.74624910556736</v>
      </c>
      <c r="S296" s="156">
        <f t="shared" si="146"/>
        <v>1088.2939667232085</v>
      </c>
      <c r="T296" s="159">
        <f t="shared" si="118"/>
        <v>362286.36652239645</v>
      </c>
      <c r="U296" s="153"/>
      <c r="V296" s="153"/>
      <c r="X296" s="1">
        <v>209</v>
      </c>
      <c r="Y296" s="1">
        <v>21.1</v>
      </c>
      <c r="Z296" s="139">
        <v>0.625</v>
      </c>
      <c r="AA296" s="136">
        <v>881</v>
      </c>
      <c r="AB296" s="136">
        <v>4122</v>
      </c>
      <c r="AC296" s="136">
        <v>680</v>
      </c>
      <c r="AD296" s="136">
        <v>999</v>
      </c>
      <c r="AE296" s="27">
        <f t="shared" si="119"/>
        <v>0.21908681136866989</v>
      </c>
      <c r="AF296" s="27">
        <f t="shared" si="120"/>
        <v>0.11899608864471364</v>
      </c>
      <c r="AG296" s="29">
        <f t="shared" si="121"/>
        <v>1.8411261568671966</v>
      </c>
      <c r="AH296" s="29">
        <f t="shared" si="122"/>
        <v>0.68769292560855655</v>
      </c>
      <c r="AI296" s="29">
        <f t="shared" si="123"/>
        <v>4.6787741203178204</v>
      </c>
      <c r="AJ296"/>
      <c r="AK296" s="51">
        <f t="shared" si="124"/>
        <v>31.054990552652903</v>
      </c>
      <c r="AL296" s="29">
        <f t="shared" si="125"/>
        <v>4.6787741203178204</v>
      </c>
      <c r="AM296" s="58">
        <f t="shared" si="126"/>
        <v>0.68769292560855655</v>
      </c>
    </row>
    <row r="297" spans="1:39" x14ac:dyDescent="0.2">
      <c r="A297" s="149">
        <v>209</v>
      </c>
      <c r="B297" s="149">
        <v>249</v>
      </c>
      <c r="C297" s="77" t="s">
        <v>92</v>
      </c>
      <c r="D297" s="148">
        <v>21.1</v>
      </c>
      <c r="E297" s="150">
        <v>1195</v>
      </c>
      <c r="F297" s="150">
        <v>1699</v>
      </c>
      <c r="G297" s="150">
        <v>6208</v>
      </c>
      <c r="H297" s="164">
        <v>0.747</v>
      </c>
      <c r="I297" s="25">
        <f t="shared" si="137"/>
        <v>0.23059777964595277</v>
      </c>
      <c r="J297" s="25">
        <f t="shared" si="138"/>
        <v>0.13407348734155086</v>
      </c>
      <c r="K297" s="27">
        <f t="shared" si="139"/>
        <v>1.7199357174808712</v>
      </c>
      <c r="L297" s="27">
        <f t="shared" si="140"/>
        <v>0.65908688144772254</v>
      </c>
      <c r="M297" s="27">
        <f t="shared" si="141"/>
        <v>3.653914067098293</v>
      </c>
      <c r="N297" s="27"/>
      <c r="O297" s="51">
        <f t="shared" si="142"/>
        <v>46.770834874058522</v>
      </c>
      <c r="P297" s="27">
        <f t="shared" si="143"/>
        <v>3.653914067098293</v>
      </c>
      <c r="Q297" s="93">
        <f t="shared" si="144"/>
        <v>0.65908688144772254</v>
      </c>
      <c r="R297" s="156">
        <f t="shared" si="145"/>
        <v>813.41069789195728</v>
      </c>
      <c r="S297" s="156">
        <f t="shared" si="146"/>
        <v>1088.9032100293939</v>
      </c>
      <c r="T297" s="159">
        <f t="shared" si="118"/>
        <v>489133.67386840214</v>
      </c>
      <c r="U297" s="153"/>
      <c r="V297" s="153"/>
      <c r="X297" s="1">
        <v>209</v>
      </c>
      <c r="Y297" s="1">
        <v>21.1</v>
      </c>
      <c r="Z297" s="139">
        <v>0.65</v>
      </c>
      <c r="AA297" s="136">
        <v>1017</v>
      </c>
      <c r="AB297" s="136">
        <v>4498</v>
      </c>
      <c r="AC297" s="136">
        <v>707</v>
      </c>
      <c r="AD297" s="136">
        <v>1039</v>
      </c>
      <c r="AE297" s="27">
        <f t="shared" si="119"/>
        <v>0.22101796689538597</v>
      </c>
      <c r="AF297" s="27">
        <f t="shared" si="120"/>
        <v>0.1221033426166753</v>
      </c>
      <c r="AG297" s="29">
        <f t="shared" si="121"/>
        <v>1.8100894058997055</v>
      </c>
      <c r="AH297" s="29">
        <f t="shared" si="122"/>
        <v>0.67907338225505487</v>
      </c>
      <c r="AI297" s="29">
        <f t="shared" si="123"/>
        <v>4.422812192723697</v>
      </c>
      <c r="AJ297"/>
      <c r="AK297" s="51">
        <f t="shared" si="124"/>
        <v>33.887760190643561</v>
      </c>
      <c r="AL297" s="29">
        <f t="shared" si="125"/>
        <v>4.422812192723697</v>
      </c>
      <c r="AM297" s="58">
        <f t="shared" si="126"/>
        <v>0.67907338225505487</v>
      </c>
    </row>
    <row r="298" spans="1:39" x14ac:dyDescent="0.2">
      <c r="A298" s="149">
        <v>209</v>
      </c>
      <c r="B298" s="149">
        <v>249</v>
      </c>
      <c r="C298" s="77" t="s">
        <v>92</v>
      </c>
      <c r="D298" s="148">
        <v>21.1</v>
      </c>
      <c r="E298" s="150">
        <v>1296</v>
      </c>
      <c r="F298" s="150">
        <v>2291</v>
      </c>
      <c r="G298" s="150">
        <v>7439</v>
      </c>
      <c r="H298" s="164">
        <v>0.81100000000000005</v>
      </c>
      <c r="I298" s="25">
        <f t="shared" si="137"/>
        <v>0.23493286733757041</v>
      </c>
      <c r="J298" s="25">
        <f t="shared" si="138"/>
        <v>0.14173050265867138</v>
      </c>
      <c r="K298" s="27">
        <f t="shared" si="139"/>
        <v>1.6576027243998257</v>
      </c>
      <c r="L298" s="27">
        <f t="shared" si="140"/>
        <v>0.64114348398111198</v>
      </c>
      <c r="M298" s="27">
        <f t="shared" si="141"/>
        <v>3.2470536883457006</v>
      </c>
      <c r="N298" s="27"/>
      <c r="O298" s="51">
        <f t="shared" si="142"/>
        <v>56.045141853756661</v>
      </c>
      <c r="P298" s="27">
        <f t="shared" si="143"/>
        <v>3.2470536883457006</v>
      </c>
      <c r="Q298" s="93">
        <f t="shared" si="144"/>
        <v>0.64114348398111198</v>
      </c>
      <c r="R298" s="156">
        <f t="shared" si="145"/>
        <v>882.15921712801389</v>
      </c>
      <c r="S298" s="156">
        <f t="shared" si="146"/>
        <v>1087.7425611936053</v>
      </c>
      <c r="T298" s="159">
        <f t="shared" si="118"/>
        <v>641611.05470448441</v>
      </c>
      <c r="U298" s="153"/>
      <c r="V298" s="153"/>
      <c r="X298" s="1">
        <v>209</v>
      </c>
      <c r="Y298" s="1">
        <v>21.1</v>
      </c>
      <c r="Z298" s="139">
        <v>0.67500000000000004</v>
      </c>
      <c r="AA298" s="136">
        <v>1169</v>
      </c>
      <c r="AB298" s="136">
        <v>4897</v>
      </c>
      <c r="AC298" s="136">
        <v>735</v>
      </c>
      <c r="AD298" s="136">
        <v>1079</v>
      </c>
      <c r="AE298" s="27">
        <f t="shared" si="119"/>
        <v>0.22311380268897596</v>
      </c>
      <c r="AF298" s="27">
        <f t="shared" si="120"/>
        <v>0.12531510430223666</v>
      </c>
      <c r="AG298" s="29">
        <f t="shared" si="121"/>
        <v>1.7804222717707443</v>
      </c>
      <c r="AH298" s="29">
        <f t="shared" si="122"/>
        <v>0.67110292057942333</v>
      </c>
      <c r="AI298" s="29">
        <f t="shared" si="123"/>
        <v>4.1890504704875964</v>
      </c>
      <c r="AJ298"/>
      <c r="AK298" s="51">
        <f t="shared" si="124"/>
        <v>36.893810950107053</v>
      </c>
      <c r="AL298" s="29">
        <f t="shared" si="125"/>
        <v>4.1890504704875964</v>
      </c>
      <c r="AM298" s="58">
        <f t="shared" si="126"/>
        <v>0.67110292057942333</v>
      </c>
    </row>
    <row r="299" spans="1:39" x14ac:dyDescent="0.2">
      <c r="A299" s="149">
        <v>209</v>
      </c>
      <c r="B299" s="149">
        <v>249</v>
      </c>
      <c r="C299" s="77" t="s">
        <v>92</v>
      </c>
      <c r="D299" s="148">
        <v>21.1</v>
      </c>
      <c r="E299" s="150">
        <v>1399</v>
      </c>
      <c r="F299" s="150">
        <v>3092</v>
      </c>
      <c r="G299" s="150">
        <v>8681</v>
      </c>
      <c r="H299" s="164">
        <v>0.875</v>
      </c>
      <c r="I299" s="25">
        <f t="shared" si="137"/>
        <v>0.23527379124899267</v>
      </c>
      <c r="J299" s="25">
        <f t="shared" si="138"/>
        <v>0.15206861291617038</v>
      </c>
      <c r="K299" s="27">
        <f t="shared" si="139"/>
        <v>1.5471555026196637</v>
      </c>
      <c r="L299" s="27">
        <f t="shared" si="140"/>
        <v>0.59885769316935744</v>
      </c>
      <c r="M299" s="27">
        <f t="shared" si="141"/>
        <v>2.807567917205692</v>
      </c>
      <c r="N299" s="27"/>
      <c r="O299" s="51">
        <f t="shared" si="142"/>
        <v>65.402322413289625</v>
      </c>
      <c r="P299" s="27">
        <f t="shared" si="143"/>
        <v>2.807567917205692</v>
      </c>
      <c r="Q299" s="93">
        <f t="shared" si="144"/>
        <v>0.59885769316935744</v>
      </c>
      <c r="R299" s="156">
        <f t="shared" si="145"/>
        <v>952.2690931806261</v>
      </c>
      <c r="S299" s="156">
        <f t="shared" si="146"/>
        <v>1088.3075350635727</v>
      </c>
      <c r="T299" s="159">
        <f t="shared" si="118"/>
        <v>808825.12648965186</v>
      </c>
      <c r="U299" s="153"/>
      <c r="V299" s="153"/>
      <c r="X299" s="1">
        <v>209</v>
      </c>
      <c r="Y299" s="1">
        <v>21.1</v>
      </c>
      <c r="Z299" s="139">
        <v>0.7</v>
      </c>
      <c r="AA299" s="136">
        <v>1318</v>
      </c>
      <c r="AB299" s="136">
        <v>5344</v>
      </c>
      <c r="AC299" s="136">
        <v>762</v>
      </c>
      <c r="AD299" s="136">
        <v>1119</v>
      </c>
      <c r="AE299" s="27">
        <f t="shared" si="119"/>
        <v>0.22638388051469921</v>
      </c>
      <c r="AF299" s="27">
        <f t="shared" si="120"/>
        <v>0.12667134836881058</v>
      </c>
      <c r="AG299" s="29">
        <f t="shared" si="121"/>
        <v>1.7871751065250376</v>
      </c>
      <c r="AH299" s="29">
        <f t="shared" si="122"/>
        <v>0.67856701976537226</v>
      </c>
      <c r="AI299" s="29">
        <f t="shared" si="123"/>
        <v>4.054628224582701</v>
      </c>
      <c r="AJ299"/>
      <c r="AK299" s="51">
        <f t="shared" si="124"/>
        <v>40.261491876122541</v>
      </c>
      <c r="AL299" s="29">
        <f t="shared" si="125"/>
        <v>4.054628224582701</v>
      </c>
      <c r="AM299" s="58">
        <f t="shared" si="126"/>
        <v>0.67856701976537226</v>
      </c>
    </row>
    <row r="300" spans="1:39" x14ac:dyDescent="0.2">
      <c r="A300" s="1"/>
      <c r="C300" s="118"/>
      <c r="D300" s="119"/>
      <c r="E300" s="150"/>
      <c r="F300" s="150"/>
      <c r="G300" s="150"/>
      <c r="H300" s="163"/>
      <c r="I300" s="25"/>
      <c r="J300" s="25"/>
      <c r="K300" s="27"/>
      <c r="L300" s="27"/>
      <c r="M300" s="27"/>
      <c r="N300" s="27"/>
      <c r="O300" s="51"/>
      <c r="P300" s="27"/>
      <c r="Q300" s="93"/>
      <c r="T300" s="159">
        <f t="shared" si="118"/>
        <v>0</v>
      </c>
      <c r="X300" s="1">
        <v>209</v>
      </c>
      <c r="Y300" s="1">
        <v>21.1</v>
      </c>
      <c r="Z300" s="139">
        <v>0.72499999999999998</v>
      </c>
      <c r="AA300" s="136">
        <v>1507</v>
      </c>
      <c r="AB300" s="136">
        <v>5776</v>
      </c>
      <c r="AC300" s="136">
        <v>789</v>
      </c>
      <c r="AD300" s="136">
        <v>1159</v>
      </c>
      <c r="AE300" s="27">
        <f t="shared" si="119"/>
        <v>0.22808647650345606</v>
      </c>
      <c r="AF300" s="27">
        <f t="shared" si="120"/>
        <v>0.13035154625694406</v>
      </c>
      <c r="AG300" s="29">
        <f t="shared" si="121"/>
        <v>1.7497796002654282</v>
      </c>
      <c r="AH300" s="29">
        <f t="shared" si="122"/>
        <v>0.66686205820156197</v>
      </c>
      <c r="AI300" s="29">
        <f t="shared" si="123"/>
        <v>3.8327803583278035</v>
      </c>
      <c r="AJ300"/>
      <c r="AK300" s="51">
        <f t="shared" si="124"/>
        <v>43.516163375090528</v>
      </c>
      <c r="AL300" s="29">
        <f t="shared" si="125"/>
        <v>3.8327803583278035</v>
      </c>
      <c r="AM300" s="58">
        <f t="shared" si="126"/>
        <v>0.66686205820156197</v>
      </c>
    </row>
    <row r="301" spans="1:39" x14ac:dyDescent="0.2">
      <c r="A301" s="1"/>
      <c r="C301" s="118"/>
      <c r="D301" s="119"/>
      <c r="E301" s="150"/>
      <c r="F301" s="150"/>
      <c r="G301" s="150"/>
      <c r="H301" s="163"/>
      <c r="I301" s="25"/>
      <c r="J301" s="25"/>
      <c r="K301" s="27"/>
      <c r="L301" s="27"/>
      <c r="M301" s="27"/>
      <c r="N301" s="27"/>
      <c r="O301" s="51"/>
      <c r="P301" s="27"/>
      <c r="Q301" s="93"/>
      <c r="T301" s="159">
        <f t="shared" si="118"/>
        <v>0</v>
      </c>
      <c r="X301" s="1">
        <v>209</v>
      </c>
      <c r="Y301" s="1">
        <v>21.1</v>
      </c>
      <c r="Z301" s="139">
        <v>0.75</v>
      </c>
      <c r="AA301" s="136">
        <v>1718</v>
      </c>
      <c r="AB301" s="136">
        <v>6226</v>
      </c>
      <c r="AC301" s="136">
        <v>816</v>
      </c>
      <c r="AD301" s="136">
        <v>1199</v>
      </c>
      <c r="AE301" s="27">
        <f t="shared" si="119"/>
        <v>0.22972590640961207</v>
      </c>
      <c r="AF301" s="27">
        <f t="shared" si="120"/>
        <v>0.13422050020942083</v>
      </c>
      <c r="AG301" s="29">
        <f t="shared" si="121"/>
        <v>1.7115560294528525</v>
      </c>
      <c r="AH301" s="29">
        <f t="shared" si="122"/>
        <v>0.65463466519090929</v>
      </c>
      <c r="AI301" s="29">
        <f t="shared" si="123"/>
        <v>3.6239813736903375</v>
      </c>
      <c r="AJ301"/>
      <c r="AK301" s="51">
        <f t="shared" si="124"/>
        <v>46.906446186515524</v>
      </c>
      <c r="AL301" s="29">
        <f t="shared" si="125"/>
        <v>3.6239813736903375</v>
      </c>
      <c r="AM301" s="58">
        <f t="shared" si="126"/>
        <v>0.65463466519090929</v>
      </c>
    </row>
    <row r="302" spans="1:39" x14ac:dyDescent="0.2">
      <c r="A302" s="1"/>
      <c r="C302" s="118"/>
      <c r="D302" s="119"/>
      <c r="E302" s="150"/>
      <c r="F302" s="150"/>
      <c r="G302" s="150"/>
      <c r="H302" s="163"/>
      <c r="I302" s="25"/>
      <c r="J302" s="25"/>
      <c r="K302" s="27"/>
      <c r="L302" s="27"/>
      <c r="M302" s="27"/>
      <c r="N302" s="27"/>
      <c r="O302" s="51"/>
      <c r="P302" s="27"/>
      <c r="Q302" s="93"/>
      <c r="T302" s="159">
        <f t="shared" si="118"/>
        <v>0</v>
      </c>
      <c r="X302" s="1">
        <v>209</v>
      </c>
      <c r="Y302" s="1">
        <v>21.1</v>
      </c>
      <c r="Z302" s="139">
        <v>0.77500000000000002</v>
      </c>
      <c r="AA302" s="136">
        <v>1949</v>
      </c>
      <c r="AB302" s="136">
        <v>6691</v>
      </c>
      <c r="AC302" s="136">
        <v>844</v>
      </c>
      <c r="AD302" s="136">
        <v>1239</v>
      </c>
      <c r="AE302" s="27">
        <f t="shared" si="119"/>
        <v>0.23119989937898575</v>
      </c>
      <c r="AF302" s="27">
        <f t="shared" si="120"/>
        <v>0.13799112736989011</v>
      </c>
      <c r="AG302" s="29">
        <f t="shared" si="121"/>
        <v>1.6754693130323244</v>
      </c>
      <c r="AH302" s="29">
        <f t="shared" si="122"/>
        <v>0.64288484736061668</v>
      </c>
      <c r="AI302" s="29">
        <f t="shared" si="123"/>
        <v>3.4330425859415086</v>
      </c>
      <c r="AJ302"/>
      <c r="AK302" s="51">
        <f t="shared" si="124"/>
        <v>50.409738424988006</v>
      </c>
      <c r="AL302" s="29">
        <f t="shared" si="125"/>
        <v>3.4330425859415086</v>
      </c>
      <c r="AM302" s="58">
        <f t="shared" si="126"/>
        <v>0.64288484736061668</v>
      </c>
    </row>
    <row r="303" spans="1:39" x14ac:dyDescent="0.2">
      <c r="A303" s="1"/>
      <c r="C303" s="118"/>
      <c r="D303" s="119"/>
      <c r="E303" s="150"/>
      <c r="F303" s="150"/>
      <c r="G303" s="150"/>
      <c r="H303" s="163"/>
      <c r="I303" s="25"/>
      <c r="J303" s="25"/>
      <c r="K303" s="27"/>
      <c r="L303" s="27"/>
      <c r="M303" s="27"/>
      <c r="N303" s="27"/>
      <c r="O303" s="51"/>
      <c r="P303" s="27"/>
      <c r="Q303" s="93"/>
      <c r="T303" s="159">
        <f t="shared" si="118"/>
        <v>0</v>
      </c>
      <c r="X303" s="1">
        <v>209</v>
      </c>
      <c r="Y303" s="1">
        <v>21.1</v>
      </c>
      <c r="Z303" s="139">
        <v>0.8</v>
      </c>
      <c r="AA303" s="136">
        <v>2201</v>
      </c>
      <c r="AB303" s="136">
        <v>7174</v>
      </c>
      <c r="AC303" s="136">
        <v>871</v>
      </c>
      <c r="AD303" s="136">
        <v>1279</v>
      </c>
      <c r="AE303" s="27">
        <f t="shared" si="119"/>
        <v>0.23262667165710141</v>
      </c>
      <c r="AF303" s="27">
        <f t="shared" si="120"/>
        <v>0.1416647018461657</v>
      </c>
      <c r="AG303" s="29">
        <f t="shared" si="121"/>
        <v>1.6420933981826447</v>
      </c>
      <c r="AH303" s="29">
        <f t="shared" si="122"/>
        <v>0.63201953192504756</v>
      </c>
      <c r="AI303" s="29">
        <f t="shared" si="123"/>
        <v>3.259427532939573</v>
      </c>
      <c r="AJ303"/>
      <c r="AK303" s="51">
        <f t="shared" si="124"/>
        <v>54.048641975917498</v>
      </c>
      <c r="AL303" s="29">
        <f t="shared" si="125"/>
        <v>3.259427532939573</v>
      </c>
      <c r="AM303" s="58">
        <f t="shared" si="126"/>
        <v>0.63201953192504756</v>
      </c>
    </row>
    <row r="304" spans="1:39" x14ac:dyDescent="0.2">
      <c r="A304" s="1"/>
      <c r="C304" s="118"/>
      <c r="D304" s="119"/>
      <c r="E304" s="150"/>
      <c r="F304" s="150"/>
      <c r="G304" s="150"/>
      <c r="H304" s="163"/>
      <c r="I304" s="25"/>
      <c r="J304" s="25"/>
      <c r="K304" s="27"/>
      <c r="L304" s="27"/>
      <c r="M304" s="27"/>
      <c r="N304" s="27"/>
      <c r="O304" s="51"/>
      <c r="P304" s="27"/>
      <c r="Q304" s="93"/>
      <c r="T304" s="159">
        <f t="shared" si="118"/>
        <v>0</v>
      </c>
      <c r="X304" s="1">
        <v>209</v>
      </c>
      <c r="Y304" s="1">
        <v>21.1</v>
      </c>
      <c r="Z304" s="139">
        <v>0.82499999999999996</v>
      </c>
      <c r="AA304" s="136">
        <v>2474</v>
      </c>
      <c r="AB304" s="136">
        <v>7672</v>
      </c>
      <c r="AC304" s="136">
        <v>898</v>
      </c>
      <c r="AD304" s="136">
        <v>1319</v>
      </c>
      <c r="AE304" s="27">
        <f t="shared" si="119"/>
        <v>0.23391508320036958</v>
      </c>
      <c r="AF304" s="27">
        <f t="shared" si="120"/>
        <v>0.14518393109103631</v>
      </c>
      <c r="AG304" s="29">
        <f t="shared" si="121"/>
        <v>1.6111637248181081</v>
      </c>
      <c r="AH304" s="29">
        <f t="shared" si="122"/>
        <v>0.62183001331277898</v>
      </c>
      <c r="AI304" s="29">
        <f t="shared" si="123"/>
        <v>3.1010509296685531</v>
      </c>
      <c r="AJ304"/>
      <c r="AK304" s="51">
        <f t="shared" si="124"/>
        <v>57.800554953894483</v>
      </c>
      <c r="AL304" s="29">
        <f t="shared" si="125"/>
        <v>3.1010509296685531</v>
      </c>
      <c r="AM304" s="58">
        <f t="shared" si="126"/>
        <v>0.62183001331277898</v>
      </c>
    </row>
    <row r="305" spans="1:39" x14ac:dyDescent="0.2">
      <c r="A305" s="1"/>
      <c r="C305" s="118"/>
      <c r="D305" s="119"/>
      <c r="E305" s="150"/>
      <c r="F305" s="150"/>
      <c r="G305" s="150"/>
      <c r="H305" s="163"/>
      <c r="I305" s="25"/>
      <c r="J305" s="25"/>
      <c r="K305" s="27"/>
      <c r="L305" s="27"/>
      <c r="M305" s="27"/>
      <c r="N305" s="27"/>
      <c r="O305" s="51"/>
      <c r="P305" s="27"/>
      <c r="Q305" s="93"/>
      <c r="T305" s="159">
        <f t="shared" si="118"/>
        <v>0</v>
      </c>
      <c r="X305" s="1">
        <v>209</v>
      </c>
      <c r="Y305" s="1">
        <v>21.1</v>
      </c>
      <c r="Z305" s="139">
        <v>0.85</v>
      </c>
      <c r="AA305" s="136">
        <v>2767</v>
      </c>
      <c r="AB305" s="136">
        <v>8188</v>
      </c>
      <c r="AC305" s="136">
        <v>925</v>
      </c>
      <c r="AD305" s="136">
        <v>1359</v>
      </c>
      <c r="AE305" s="27">
        <f t="shared" si="119"/>
        <v>0.23516795583404945</v>
      </c>
      <c r="AF305" s="27">
        <f t="shared" si="120"/>
        <v>0.14845814570061866</v>
      </c>
      <c r="AG305" s="29">
        <f t="shared" si="121"/>
        <v>1.584069063534514</v>
      </c>
      <c r="AH305" s="29">
        <f t="shared" si="122"/>
        <v>0.61300790618829903</v>
      </c>
      <c r="AI305" s="29">
        <f t="shared" si="123"/>
        <v>2.9591615468015902</v>
      </c>
      <c r="AJ305"/>
      <c r="AK305" s="51">
        <f t="shared" si="124"/>
        <v>61.688079244328478</v>
      </c>
      <c r="AL305" s="29">
        <f t="shared" si="125"/>
        <v>2.9591615468015902</v>
      </c>
      <c r="AM305" s="58">
        <f t="shared" si="126"/>
        <v>0.61300790618829903</v>
      </c>
    </row>
    <row r="306" spans="1:39" x14ac:dyDescent="0.2">
      <c r="A306" s="1"/>
      <c r="C306" s="118"/>
      <c r="D306" s="119"/>
      <c r="E306" s="150"/>
      <c r="F306" s="150"/>
      <c r="G306" s="150"/>
      <c r="H306" s="163"/>
      <c r="I306" s="25"/>
      <c r="J306" s="25"/>
      <c r="K306" s="27"/>
      <c r="L306" s="27"/>
      <c r="M306" s="27"/>
      <c r="N306" s="27"/>
      <c r="O306" s="51"/>
      <c r="P306" s="27"/>
      <c r="Q306" s="93"/>
      <c r="T306" s="159">
        <f t="shared" si="118"/>
        <v>0</v>
      </c>
      <c r="X306" s="1"/>
      <c r="Y306" s="1"/>
      <c r="Z306" s="17"/>
      <c r="AA306"/>
      <c r="AC306"/>
      <c r="AD306"/>
      <c r="AE306" s="27"/>
      <c r="AF306" s="27"/>
      <c r="AH306" s="29"/>
      <c r="AI306" s="29"/>
      <c r="AJ306"/>
      <c r="AM306" s="58"/>
    </row>
    <row r="307" spans="1:39" x14ac:dyDescent="0.2">
      <c r="C307" s="118"/>
      <c r="D307" s="119"/>
      <c r="E307" s="77"/>
      <c r="F307" s="77"/>
      <c r="G307" s="77"/>
      <c r="H307" s="220"/>
      <c r="I307" s="25"/>
      <c r="J307" s="25"/>
      <c r="K307" s="27"/>
      <c r="L307" s="27"/>
      <c r="M307" s="27"/>
      <c r="N307" s="27"/>
      <c r="O307" s="51"/>
      <c r="P307" s="27"/>
      <c r="Q307" s="93"/>
      <c r="T307" s="159">
        <f t="shared" si="118"/>
        <v>0</v>
      </c>
      <c r="AE307" s="27"/>
      <c r="AF307" s="27"/>
      <c r="AH307" s="29"/>
      <c r="AI307" s="29"/>
      <c r="AM307" s="58"/>
    </row>
    <row r="308" spans="1:39" x14ac:dyDescent="0.2">
      <c r="A308" s="149">
        <v>210</v>
      </c>
      <c r="B308" s="149">
        <v>250</v>
      </c>
      <c r="C308" s="77" t="s">
        <v>92</v>
      </c>
      <c r="D308" s="148">
        <v>21.1</v>
      </c>
      <c r="E308" s="150">
        <v>712</v>
      </c>
      <c r="F308" s="150">
        <v>297</v>
      </c>
      <c r="G308" s="150">
        <v>2008</v>
      </c>
      <c r="H308" s="164">
        <v>0.44500000000000001</v>
      </c>
      <c r="I308" s="25">
        <f t="shared" ref="I308:I315" si="147">0.1515*(G308/1000)/(E308/1000)^2/($D$4/10)^4</f>
        <v>0.21010817225019865</v>
      </c>
      <c r="J308" s="25">
        <f t="shared" ref="J308:J315" si="148">0.5*(F308/1000)/(E308/1000)^3/($D$4/10)^5</f>
        <v>0.1108076415082206</v>
      </c>
      <c r="K308" s="27">
        <f t="shared" ref="K308:K315" si="149">I308/J308</f>
        <v>1.896152371717172</v>
      </c>
      <c r="L308" s="27">
        <f t="shared" ref="L308:L315" si="150">0.798*I308^1.5/J308</f>
        <v>0.69358165448830345</v>
      </c>
      <c r="M308" s="27">
        <f t="shared" ref="M308:M315" si="151">G308/F308</f>
        <v>6.7609427609427613</v>
      </c>
      <c r="N308" s="27"/>
      <c r="O308" s="51">
        <f t="shared" ref="O308:O315" si="152">G308/(PI()*$D$4^2/4)</f>
        <v>15.12819530075862</v>
      </c>
      <c r="P308" s="27">
        <f t="shared" ref="P308:P315" si="153">M308</f>
        <v>6.7609427609427613</v>
      </c>
      <c r="Q308" s="93">
        <f t="shared" ref="Q308:Q315" si="154">L308</f>
        <v>0.69358165448830345</v>
      </c>
      <c r="R308" s="156">
        <f t="shared" ref="R308:R315" si="155">E308*(PI()/30)*($D$4/2)</f>
        <v>484.64302669378537</v>
      </c>
      <c r="S308" s="156">
        <f t="shared" ref="S308:S315" si="156">R308/H308</f>
        <v>1089.0854532444614</v>
      </c>
      <c r="T308" s="159">
        <f t="shared" si="118"/>
        <v>89979.911713670823</v>
      </c>
      <c r="U308" s="153"/>
      <c r="V308" s="153"/>
      <c r="X308" s="1">
        <v>210</v>
      </c>
      <c r="Y308" s="1">
        <v>21.1</v>
      </c>
      <c r="Z308" s="139">
        <v>0.52500000000000002</v>
      </c>
      <c r="AA308" s="136">
        <v>486</v>
      </c>
      <c r="AB308" s="136">
        <v>2804</v>
      </c>
      <c r="AC308" s="136">
        <v>571</v>
      </c>
      <c r="AD308" s="136">
        <v>839</v>
      </c>
      <c r="AE308" s="27">
        <f t="shared" si="119"/>
        <v>0.21129699040361824</v>
      </c>
      <c r="AF308" s="27">
        <f t="shared" si="120"/>
        <v>0.11081629591544881</v>
      </c>
      <c r="AG308" s="29">
        <f t="shared" si="121"/>
        <v>1.9067321160493824</v>
      </c>
      <c r="AH308" s="29">
        <f t="shared" si="122"/>
        <v>0.69942190324579789</v>
      </c>
      <c r="AI308" s="29">
        <f t="shared" si="123"/>
        <v>5.7695473251028808</v>
      </c>
      <c r="AJ308"/>
      <c r="AK308" s="51">
        <f t="shared" si="124"/>
        <v>21.125228896079268</v>
      </c>
      <c r="AL308" s="29">
        <f t="shared" si="125"/>
        <v>5.7695473251028808</v>
      </c>
      <c r="AM308" s="58">
        <f t="shared" si="126"/>
        <v>0.69942190324579789</v>
      </c>
    </row>
    <row r="309" spans="1:39" x14ac:dyDescent="0.2">
      <c r="A309" s="149">
        <v>210</v>
      </c>
      <c r="B309" s="149">
        <v>250</v>
      </c>
      <c r="C309" s="77" t="s">
        <v>92</v>
      </c>
      <c r="D309" s="148">
        <v>21.1</v>
      </c>
      <c r="E309" s="150">
        <v>808</v>
      </c>
      <c r="F309" s="150">
        <v>443</v>
      </c>
      <c r="G309" s="150">
        <v>2599</v>
      </c>
      <c r="H309" s="164">
        <v>0.505</v>
      </c>
      <c r="I309" s="25">
        <f t="shared" si="147"/>
        <v>0.21116541077097092</v>
      </c>
      <c r="J309" s="25">
        <f t="shared" si="148"/>
        <v>0.11308965695870009</v>
      </c>
      <c r="K309" s="27">
        <f t="shared" si="149"/>
        <v>1.8672389363431152</v>
      </c>
      <c r="L309" s="27">
        <f t="shared" si="150"/>
        <v>0.68472183460416203</v>
      </c>
      <c r="M309" s="27">
        <f t="shared" si="151"/>
        <v>5.8668171557562081</v>
      </c>
      <c r="N309" s="27"/>
      <c r="O309" s="51">
        <f t="shared" si="152"/>
        <v>19.580766726430106</v>
      </c>
      <c r="P309" s="27">
        <f t="shared" si="153"/>
        <v>5.8668171557562081</v>
      </c>
      <c r="Q309" s="93">
        <f t="shared" si="154"/>
        <v>0.68472183460416203</v>
      </c>
      <c r="R309" s="156">
        <f t="shared" si="155"/>
        <v>549.9881538884531</v>
      </c>
      <c r="S309" s="156">
        <f t="shared" si="156"/>
        <v>1089.0854532444616</v>
      </c>
      <c r="T309" s="159">
        <f t="shared" si="118"/>
        <v>132498.02941553513</v>
      </c>
      <c r="U309" s="153"/>
      <c r="V309" s="153"/>
      <c r="X309" s="1">
        <v>210</v>
      </c>
      <c r="Y309" s="1">
        <v>21.1</v>
      </c>
      <c r="Z309" s="139">
        <v>0.55000000000000004</v>
      </c>
      <c r="AA309" s="136">
        <v>568</v>
      </c>
      <c r="AB309" s="136">
        <v>3096</v>
      </c>
      <c r="AC309" s="136">
        <v>599</v>
      </c>
      <c r="AD309" s="136">
        <v>879</v>
      </c>
      <c r="AE309" s="27">
        <f t="shared" si="119"/>
        <v>0.21255064415416888</v>
      </c>
      <c r="AF309" s="27">
        <f t="shared" si="120"/>
        <v>0.11262503871891939</v>
      </c>
      <c r="AG309" s="29">
        <f t="shared" si="121"/>
        <v>1.8872414746478876</v>
      </c>
      <c r="AH309" s="29">
        <f t="shared" si="122"/>
        <v>0.69432303905182491</v>
      </c>
      <c r="AI309" s="29">
        <f t="shared" si="123"/>
        <v>5.450704225352113</v>
      </c>
      <c r="AJ309"/>
      <c r="AK309" s="51">
        <f t="shared" si="124"/>
        <v>23.325145742603926</v>
      </c>
      <c r="AL309" s="29">
        <f t="shared" si="125"/>
        <v>5.450704225352113</v>
      </c>
      <c r="AM309" s="58">
        <f t="shared" si="126"/>
        <v>0.69432303905182491</v>
      </c>
    </row>
    <row r="310" spans="1:39" x14ac:dyDescent="0.2">
      <c r="A310" s="149">
        <v>210</v>
      </c>
      <c r="B310" s="149">
        <v>250</v>
      </c>
      <c r="C310" s="77" t="s">
        <v>92</v>
      </c>
      <c r="D310" s="148">
        <v>21.1</v>
      </c>
      <c r="E310" s="150">
        <v>903</v>
      </c>
      <c r="F310" s="150">
        <v>641</v>
      </c>
      <c r="G310" s="150">
        <v>3307</v>
      </c>
      <c r="H310" s="164">
        <v>0.56499999999999995</v>
      </c>
      <c r="I310" s="25">
        <f t="shared" si="147"/>
        <v>0.21512848455363917</v>
      </c>
      <c r="J310" s="25">
        <f t="shared" si="148"/>
        <v>0.11723249862405682</v>
      </c>
      <c r="K310" s="27">
        <f t="shared" si="149"/>
        <v>1.8350584273010921</v>
      </c>
      <c r="L310" s="27">
        <f t="shared" si="150"/>
        <v>0.67920636451213823</v>
      </c>
      <c r="M310" s="27">
        <f t="shared" si="151"/>
        <v>5.1591263650546022</v>
      </c>
      <c r="N310" s="27"/>
      <c r="O310" s="51">
        <f t="shared" si="152"/>
        <v>24.914811683072088</v>
      </c>
      <c r="P310" s="27">
        <f t="shared" si="153"/>
        <v>5.1591263650546022</v>
      </c>
      <c r="Q310" s="93">
        <f t="shared" si="154"/>
        <v>0.67920636451213823</v>
      </c>
      <c r="R310" s="156">
        <f t="shared" si="155"/>
        <v>614.65260267484302</v>
      </c>
      <c r="S310" s="156">
        <f t="shared" si="156"/>
        <v>1087.8807126988372</v>
      </c>
      <c r="T310" s="159">
        <f t="shared" si="118"/>
        <v>190174.06616833981</v>
      </c>
      <c r="U310" s="153"/>
      <c r="V310" s="153"/>
      <c r="X310" s="1">
        <v>210</v>
      </c>
      <c r="Y310" s="1">
        <v>21.1</v>
      </c>
      <c r="Z310" s="139">
        <v>0.57499999999999996</v>
      </c>
      <c r="AA310" s="136">
        <v>664</v>
      </c>
      <c r="AB310" s="136">
        <v>3409</v>
      </c>
      <c r="AC310" s="136">
        <v>626</v>
      </c>
      <c r="AD310" s="136">
        <v>919</v>
      </c>
      <c r="AE310" s="27">
        <f t="shared" si="119"/>
        <v>0.21410913753176561</v>
      </c>
      <c r="AF310" s="27">
        <f t="shared" si="120"/>
        <v>0.11520591776823864</v>
      </c>
      <c r="AG310" s="29">
        <f t="shared" si="121"/>
        <v>1.8584907935240962</v>
      </c>
      <c r="AH310" s="29">
        <f t="shared" si="122"/>
        <v>0.68624770717999739</v>
      </c>
      <c r="AI310" s="29">
        <f t="shared" si="123"/>
        <v>5.1340361445783129</v>
      </c>
      <c r="AJ310"/>
      <c r="AK310" s="51">
        <f t="shared" si="124"/>
        <v>25.683275786995086</v>
      </c>
      <c r="AL310" s="29">
        <f t="shared" si="125"/>
        <v>5.1340361445783129</v>
      </c>
      <c r="AM310" s="58">
        <f t="shared" si="126"/>
        <v>0.68624770717999739</v>
      </c>
    </row>
    <row r="311" spans="1:39" x14ac:dyDescent="0.2">
      <c r="A311" s="149">
        <v>210</v>
      </c>
      <c r="B311" s="149">
        <v>250</v>
      </c>
      <c r="C311" s="77" t="s">
        <v>92</v>
      </c>
      <c r="D311" s="148">
        <v>21.1</v>
      </c>
      <c r="E311" s="150">
        <v>998</v>
      </c>
      <c r="F311" s="150">
        <v>876</v>
      </c>
      <c r="G311" s="150">
        <v>4074</v>
      </c>
      <c r="H311" s="164">
        <v>0.624</v>
      </c>
      <c r="I311" s="25">
        <f t="shared" si="147"/>
        <v>0.21696973857086499</v>
      </c>
      <c r="J311" s="25">
        <f t="shared" si="148"/>
        <v>0.11867677202247685</v>
      </c>
      <c r="K311" s="27">
        <f t="shared" si="149"/>
        <v>1.8282409849315069</v>
      </c>
      <c r="L311" s="27">
        <f t="shared" si="150"/>
        <v>0.67957268569063667</v>
      </c>
      <c r="M311" s="27">
        <f t="shared" si="151"/>
        <v>4.6506849315068495</v>
      </c>
      <c r="N311" s="27"/>
      <c r="O311" s="51">
        <f t="shared" si="152"/>
        <v>30.693360386100903</v>
      </c>
      <c r="P311" s="27">
        <f t="shared" si="153"/>
        <v>4.6506849315068495</v>
      </c>
      <c r="Q311" s="93">
        <f t="shared" si="154"/>
        <v>0.67957268569063667</v>
      </c>
      <c r="R311" s="156">
        <f t="shared" si="155"/>
        <v>679.31705146123295</v>
      </c>
      <c r="S311" s="156">
        <f t="shared" si="156"/>
        <v>1088.6491209314631</v>
      </c>
      <c r="T311" s="159">
        <f t="shared" si="118"/>
        <v>260034.83848130776</v>
      </c>
      <c r="U311" s="153"/>
      <c r="V311" s="153"/>
      <c r="X311" s="1">
        <v>210</v>
      </c>
      <c r="Y311" s="1">
        <v>21.1</v>
      </c>
      <c r="Z311" s="139">
        <v>0.6</v>
      </c>
      <c r="AA311" s="136">
        <v>771</v>
      </c>
      <c r="AB311" s="136">
        <v>3744</v>
      </c>
      <c r="AC311" s="136">
        <v>653</v>
      </c>
      <c r="AD311" s="136">
        <v>959</v>
      </c>
      <c r="AE311" s="27">
        <f t="shared" si="119"/>
        <v>0.21594236295218699</v>
      </c>
      <c r="AF311" s="27">
        <f t="shared" si="120"/>
        <v>0.11772041903647559</v>
      </c>
      <c r="AG311" s="29">
        <f t="shared" si="121"/>
        <v>1.8343662443579767</v>
      </c>
      <c r="AH311" s="29">
        <f t="shared" si="122"/>
        <v>0.68023326481213309</v>
      </c>
      <c r="AI311" s="29">
        <f t="shared" si="123"/>
        <v>4.8560311284046689</v>
      </c>
      <c r="AJ311"/>
      <c r="AK311" s="51">
        <f t="shared" si="124"/>
        <v>28.207152991055914</v>
      </c>
      <c r="AL311" s="29">
        <f t="shared" si="125"/>
        <v>4.8560311284046689</v>
      </c>
      <c r="AM311" s="58">
        <f t="shared" si="126"/>
        <v>0.68023326481213309</v>
      </c>
    </row>
    <row r="312" spans="1:39" x14ac:dyDescent="0.2">
      <c r="A312" s="149">
        <v>210</v>
      </c>
      <c r="B312" s="149">
        <v>250</v>
      </c>
      <c r="C312" s="77" t="s">
        <v>92</v>
      </c>
      <c r="D312" s="148">
        <v>21.1</v>
      </c>
      <c r="E312" s="150">
        <v>1098</v>
      </c>
      <c r="F312" s="150">
        <v>1222</v>
      </c>
      <c r="G312" s="150">
        <v>5044</v>
      </c>
      <c r="H312" s="164">
        <v>0.68700000000000006</v>
      </c>
      <c r="I312" s="25">
        <f t="shared" si="147"/>
        <v>0.22192673369664975</v>
      </c>
      <c r="J312" s="25">
        <f t="shared" si="148"/>
        <v>0.12431325221198372</v>
      </c>
      <c r="K312" s="27">
        <f t="shared" si="149"/>
        <v>1.7852218468085106</v>
      </c>
      <c r="L312" s="27">
        <f t="shared" si="150"/>
        <v>0.67111955730238826</v>
      </c>
      <c r="M312" s="27">
        <f t="shared" si="151"/>
        <v>4.1276595744680851</v>
      </c>
      <c r="N312" s="27"/>
      <c r="O312" s="51">
        <f t="shared" si="152"/>
        <v>38.001303335172551</v>
      </c>
      <c r="P312" s="27">
        <f t="shared" si="153"/>
        <v>4.1276595744680851</v>
      </c>
      <c r="Q312" s="93">
        <f t="shared" si="154"/>
        <v>0.67111955730238826</v>
      </c>
      <c r="R312" s="156">
        <f t="shared" si="155"/>
        <v>747.38489228901176</v>
      </c>
      <c r="S312" s="156">
        <f t="shared" si="156"/>
        <v>1087.8964953260725</v>
      </c>
      <c r="T312" s="159">
        <f t="shared" si="118"/>
        <v>358230.54753049731</v>
      </c>
      <c r="U312" s="153"/>
      <c r="V312" s="153"/>
      <c r="X312" s="1">
        <v>210</v>
      </c>
      <c r="Y312" s="1">
        <v>21.1</v>
      </c>
      <c r="Z312" s="139">
        <v>0.625</v>
      </c>
      <c r="AA312" s="136">
        <v>873</v>
      </c>
      <c r="AB312" s="136">
        <v>4096</v>
      </c>
      <c r="AC312" s="136">
        <v>680</v>
      </c>
      <c r="AD312" s="136">
        <v>999</v>
      </c>
      <c r="AE312" s="27">
        <f t="shared" si="119"/>
        <v>0.2177048955279165</v>
      </c>
      <c r="AF312" s="27">
        <f t="shared" si="120"/>
        <v>0.11791553392376279</v>
      </c>
      <c r="AG312" s="29">
        <f t="shared" si="121"/>
        <v>1.8462783340206186</v>
      </c>
      <c r="AH312" s="29">
        <f t="shared" si="122"/>
        <v>0.68743899237632644</v>
      </c>
      <c r="AI312" s="29">
        <f t="shared" si="123"/>
        <v>4.6918671248568158</v>
      </c>
      <c r="AJ312"/>
      <c r="AK312" s="51">
        <f t="shared" si="124"/>
        <v>30.85910754577057</v>
      </c>
      <c r="AL312" s="29">
        <f t="shared" si="125"/>
        <v>4.6918671248568158</v>
      </c>
      <c r="AM312" s="58">
        <f t="shared" si="126"/>
        <v>0.68743899237632644</v>
      </c>
    </row>
    <row r="313" spans="1:39" x14ac:dyDescent="0.2">
      <c r="A313" s="149">
        <v>210</v>
      </c>
      <c r="B313" s="149">
        <v>250</v>
      </c>
      <c r="C313" s="77" t="s">
        <v>92</v>
      </c>
      <c r="D313" s="148">
        <v>21.1</v>
      </c>
      <c r="E313" s="150">
        <v>1198</v>
      </c>
      <c r="F313" s="150">
        <v>1694</v>
      </c>
      <c r="G313" s="150">
        <v>6217</v>
      </c>
      <c r="H313" s="164">
        <v>0.749</v>
      </c>
      <c r="I313" s="25">
        <f t="shared" si="147"/>
        <v>0.22977694706093227</v>
      </c>
      <c r="J313" s="25">
        <f t="shared" si="148"/>
        <v>0.13267716852702782</v>
      </c>
      <c r="K313" s="27">
        <f t="shared" si="149"/>
        <v>1.7318499453364815</v>
      </c>
      <c r="L313" s="27">
        <f t="shared" si="150"/>
        <v>0.66247024867666282</v>
      </c>
      <c r="M313" s="27">
        <f t="shared" si="151"/>
        <v>3.6700118063754426</v>
      </c>
      <c r="N313" s="27"/>
      <c r="O313" s="51">
        <f t="shared" si="152"/>
        <v>46.838640530287023</v>
      </c>
      <c r="P313" s="27">
        <f t="shared" si="153"/>
        <v>3.6700118063754426</v>
      </c>
      <c r="Q313" s="93">
        <f t="shared" si="154"/>
        <v>0.66247024867666282</v>
      </c>
      <c r="R313" s="156">
        <f t="shared" si="155"/>
        <v>815.45273311679057</v>
      </c>
      <c r="S313" s="156">
        <f t="shared" si="156"/>
        <v>1088.7219400758217</v>
      </c>
      <c r="T313" s="159">
        <f t="shared" si="118"/>
        <v>490197.73593214346</v>
      </c>
      <c r="U313" s="153"/>
      <c r="V313" s="153"/>
      <c r="X313" s="1">
        <v>210</v>
      </c>
      <c r="Y313" s="1">
        <v>21.1</v>
      </c>
      <c r="Z313" s="139">
        <v>0.65</v>
      </c>
      <c r="AA313" s="136">
        <v>1008</v>
      </c>
      <c r="AB313" s="136">
        <v>4473</v>
      </c>
      <c r="AC313" s="136">
        <v>707</v>
      </c>
      <c r="AD313" s="136">
        <v>1039</v>
      </c>
      <c r="AE313" s="27">
        <f t="shared" si="119"/>
        <v>0.21978954333549605</v>
      </c>
      <c r="AF313" s="27">
        <f t="shared" si="120"/>
        <v>0.12102278206254544</v>
      </c>
      <c r="AG313" s="29">
        <f t="shared" si="121"/>
        <v>1.8161005687499998</v>
      </c>
      <c r="AH313" s="29">
        <f t="shared" si="122"/>
        <v>0.67943247187934253</v>
      </c>
      <c r="AI313" s="29">
        <f t="shared" si="123"/>
        <v>4.4375</v>
      </c>
      <c r="AJ313"/>
      <c r="AK313" s="51">
        <f t="shared" si="124"/>
        <v>33.699411145564397</v>
      </c>
      <c r="AL313" s="29">
        <f t="shared" si="125"/>
        <v>4.4375</v>
      </c>
      <c r="AM313" s="58">
        <f t="shared" si="126"/>
        <v>0.67943247187934253</v>
      </c>
    </row>
    <row r="314" spans="1:39" x14ac:dyDescent="0.2">
      <c r="A314" s="149">
        <v>210</v>
      </c>
      <c r="B314" s="149">
        <v>250</v>
      </c>
      <c r="C314" s="77" t="s">
        <v>92</v>
      </c>
      <c r="D314" s="148">
        <v>21.1</v>
      </c>
      <c r="E314" s="150">
        <v>1294</v>
      </c>
      <c r="F314" s="150">
        <v>2269</v>
      </c>
      <c r="G314" s="150">
        <v>7401</v>
      </c>
      <c r="H314" s="164">
        <v>0.80900000000000005</v>
      </c>
      <c r="I314" s="25">
        <f t="shared" si="147"/>
        <v>0.23445585091384255</v>
      </c>
      <c r="J314" s="25">
        <f t="shared" si="148"/>
        <v>0.14102136357909376</v>
      </c>
      <c r="K314" s="27">
        <f t="shared" si="149"/>
        <v>1.6625555516086383</v>
      </c>
      <c r="L314" s="27">
        <f t="shared" si="150"/>
        <v>0.64240600864322217</v>
      </c>
      <c r="M314" s="27">
        <f t="shared" si="151"/>
        <v>3.261789334508594</v>
      </c>
      <c r="N314" s="27"/>
      <c r="O314" s="51">
        <f t="shared" si="152"/>
        <v>55.758851305236327</v>
      </c>
      <c r="P314" s="27">
        <f t="shared" si="153"/>
        <v>3.261789334508594</v>
      </c>
      <c r="Q314" s="93">
        <f t="shared" si="154"/>
        <v>0.64240600864322217</v>
      </c>
      <c r="R314" s="156">
        <f t="shared" si="155"/>
        <v>880.79786031145829</v>
      </c>
      <c r="S314" s="156">
        <f t="shared" si="156"/>
        <v>1088.7489002613822</v>
      </c>
      <c r="T314" s="159">
        <f t="shared" si="118"/>
        <v>636701.10899934836</v>
      </c>
      <c r="U314" s="153"/>
      <c r="V314" s="153"/>
      <c r="X314" s="1">
        <v>210</v>
      </c>
      <c r="Y314" s="1">
        <v>21.1</v>
      </c>
      <c r="Z314" s="139">
        <v>0.67500000000000004</v>
      </c>
      <c r="AA314" s="136">
        <v>1160</v>
      </c>
      <c r="AB314" s="136">
        <v>4872</v>
      </c>
      <c r="AC314" s="136">
        <v>735</v>
      </c>
      <c r="AD314" s="136">
        <v>1079</v>
      </c>
      <c r="AE314" s="27">
        <f t="shared" si="119"/>
        <v>0.22197476959376986</v>
      </c>
      <c r="AF314" s="27">
        <f t="shared" si="120"/>
        <v>0.12435031735722371</v>
      </c>
      <c r="AG314" s="29">
        <f t="shared" si="121"/>
        <v>1.7850760200000002</v>
      </c>
      <c r="AH314" s="29">
        <f t="shared" si="122"/>
        <v>0.67113735837300748</v>
      </c>
      <c r="AI314" s="29">
        <f t="shared" si="123"/>
        <v>4.2</v>
      </c>
      <c r="AJ314"/>
      <c r="AK314" s="51">
        <f t="shared" si="124"/>
        <v>36.705461905027889</v>
      </c>
      <c r="AL314" s="29">
        <f t="shared" si="125"/>
        <v>4.2</v>
      </c>
      <c r="AM314" s="58">
        <f t="shared" si="126"/>
        <v>0.67113735837300748</v>
      </c>
    </row>
    <row r="315" spans="1:39" x14ac:dyDescent="0.2">
      <c r="A315" s="149">
        <v>210</v>
      </c>
      <c r="B315" s="149">
        <v>250</v>
      </c>
      <c r="C315" s="77" t="s">
        <v>92</v>
      </c>
      <c r="D315" s="148">
        <v>21.1</v>
      </c>
      <c r="E315" s="150">
        <v>1397</v>
      </c>
      <c r="F315" s="150">
        <v>3052</v>
      </c>
      <c r="G315" s="150">
        <v>8613</v>
      </c>
      <c r="H315" s="164">
        <v>0.874</v>
      </c>
      <c r="I315" s="25">
        <f t="shared" si="147"/>
        <v>0.23409970078293083</v>
      </c>
      <c r="J315" s="25">
        <f t="shared" si="148"/>
        <v>0.15074695685179901</v>
      </c>
      <c r="K315" s="27">
        <f t="shared" si="149"/>
        <v>1.5529315196264746</v>
      </c>
      <c r="L315" s="27">
        <f t="shared" si="150"/>
        <v>0.59959171811403233</v>
      </c>
      <c r="M315" s="27">
        <f t="shared" si="151"/>
        <v>2.8220838794233289</v>
      </c>
      <c r="N315" s="27"/>
      <c r="O315" s="51">
        <f t="shared" si="152"/>
        <v>64.890013010674295</v>
      </c>
      <c r="P315" s="27">
        <f t="shared" si="153"/>
        <v>2.8220838794233289</v>
      </c>
      <c r="Q315" s="93">
        <f t="shared" si="154"/>
        <v>0.59959171811403233</v>
      </c>
      <c r="R315" s="156">
        <f t="shared" si="155"/>
        <v>950.9077363640705</v>
      </c>
      <c r="S315" s="156">
        <f t="shared" si="156"/>
        <v>1087.9951216980212</v>
      </c>
      <c r="T315" s="159">
        <f t="shared" si="118"/>
        <v>799340.22943737812</v>
      </c>
      <c r="U315" s="153"/>
      <c r="V315" s="153"/>
      <c r="X315" s="1">
        <v>210</v>
      </c>
      <c r="Y315" s="1">
        <v>21.1</v>
      </c>
      <c r="Z315" s="139">
        <v>0.7</v>
      </c>
      <c r="AA315" s="136">
        <v>1308</v>
      </c>
      <c r="AB315" s="136">
        <v>5322</v>
      </c>
      <c r="AC315" s="136">
        <v>762</v>
      </c>
      <c r="AD315" s="136">
        <v>1119</v>
      </c>
      <c r="AE315" s="27">
        <f t="shared" si="119"/>
        <v>0.22545191094671205</v>
      </c>
      <c r="AF315" s="27">
        <f t="shared" si="120"/>
        <v>0.12571026074840988</v>
      </c>
      <c r="AG315" s="29">
        <f t="shared" si="121"/>
        <v>1.793424893119266</v>
      </c>
      <c r="AH315" s="29">
        <f t="shared" si="122"/>
        <v>0.67953690104574993</v>
      </c>
      <c r="AI315" s="29">
        <f t="shared" si="123"/>
        <v>4.068807339449541</v>
      </c>
      <c r="AJ315"/>
      <c r="AK315" s="51">
        <f t="shared" si="124"/>
        <v>40.095744716452877</v>
      </c>
      <c r="AL315" s="29">
        <f t="shared" si="125"/>
        <v>4.068807339449541</v>
      </c>
      <c r="AM315" s="58">
        <f t="shared" si="126"/>
        <v>0.67953690104574993</v>
      </c>
    </row>
    <row r="316" spans="1:39" x14ac:dyDescent="0.2">
      <c r="A316" s="1"/>
      <c r="C316" s="118"/>
      <c r="D316" s="119"/>
      <c r="E316" s="150"/>
      <c r="F316" s="150"/>
      <c r="G316" s="150"/>
      <c r="H316" s="163"/>
      <c r="I316" s="25"/>
      <c r="J316" s="25"/>
      <c r="K316" s="27"/>
      <c r="L316" s="27"/>
      <c r="M316" s="27"/>
      <c r="N316" s="27"/>
      <c r="O316" s="51"/>
      <c r="P316" s="27"/>
      <c r="Q316" s="93"/>
      <c r="T316" s="159">
        <f t="shared" si="118"/>
        <v>0</v>
      </c>
      <c r="X316" s="1">
        <v>210</v>
      </c>
      <c r="Y316" s="1">
        <v>21.1</v>
      </c>
      <c r="Z316" s="139">
        <v>0.72499999999999998</v>
      </c>
      <c r="AA316" s="136">
        <v>1496</v>
      </c>
      <c r="AB316" s="136">
        <v>5754</v>
      </c>
      <c r="AC316" s="136">
        <v>789</v>
      </c>
      <c r="AD316" s="136">
        <v>1159</v>
      </c>
      <c r="AE316" s="27">
        <f t="shared" si="119"/>
        <v>0.22721772607356061</v>
      </c>
      <c r="AF316" s="27">
        <f t="shared" si="120"/>
        <v>0.12940007511638243</v>
      </c>
      <c r="AG316" s="29">
        <f t="shared" si="121"/>
        <v>1.7559319487967915</v>
      </c>
      <c r="AH316" s="29">
        <f t="shared" si="122"/>
        <v>0.66793111745340683</v>
      </c>
      <c r="AI316" s="29">
        <f t="shared" si="123"/>
        <v>3.8462566844919786</v>
      </c>
      <c r="AJ316"/>
      <c r="AK316" s="51">
        <f t="shared" si="124"/>
        <v>43.350416215420864</v>
      </c>
      <c r="AL316" s="29">
        <f t="shared" si="125"/>
        <v>3.8462566844919786</v>
      </c>
      <c r="AM316" s="58">
        <f t="shared" si="126"/>
        <v>0.66793111745340683</v>
      </c>
    </row>
    <row r="317" spans="1:39" x14ac:dyDescent="0.2">
      <c r="A317" s="1"/>
      <c r="C317" s="118"/>
      <c r="D317" s="119"/>
      <c r="E317" s="150"/>
      <c r="F317" s="150"/>
      <c r="G317" s="150"/>
      <c r="H317" s="163"/>
      <c r="I317" s="25"/>
      <c r="J317" s="25"/>
      <c r="K317" s="27"/>
      <c r="L317" s="27"/>
      <c r="M317" s="27"/>
      <c r="N317" s="27"/>
      <c r="O317" s="51"/>
      <c r="P317" s="27"/>
      <c r="Q317" s="93"/>
      <c r="T317" s="159">
        <f t="shared" si="118"/>
        <v>0</v>
      </c>
      <c r="X317" s="1">
        <v>210</v>
      </c>
      <c r="Y317" s="1">
        <v>21.1</v>
      </c>
      <c r="Z317" s="139">
        <v>0.75</v>
      </c>
      <c r="AA317" s="136">
        <v>1705</v>
      </c>
      <c r="AB317" s="136">
        <v>6202</v>
      </c>
      <c r="AC317" s="136">
        <v>816</v>
      </c>
      <c r="AD317" s="136">
        <v>1199</v>
      </c>
      <c r="AE317" s="27">
        <f t="shared" si="119"/>
        <v>0.22884035842473724</v>
      </c>
      <c r="AF317" s="27">
        <f t="shared" si="120"/>
        <v>0.13320486196569414</v>
      </c>
      <c r="AG317" s="29">
        <f t="shared" si="121"/>
        <v>1.7179580012903226</v>
      </c>
      <c r="AH317" s="29">
        <f t="shared" si="122"/>
        <v>0.65581560059502797</v>
      </c>
      <c r="AI317" s="29">
        <f t="shared" si="123"/>
        <v>3.6375366568914957</v>
      </c>
      <c r="AJ317"/>
      <c r="AK317" s="51">
        <f t="shared" si="124"/>
        <v>46.725631103239522</v>
      </c>
      <c r="AL317" s="29">
        <f t="shared" si="125"/>
        <v>3.6375366568914957</v>
      </c>
      <c r="AM317" s="58">
        <f t="shared" si="126"/>
        <v>0.65581560059502797</v>
      </c>
    </row>
    <row r="318" spans="1:39" x14ac:dyDescent="0.2">
      <c r="A318" s="1"/>
      <c r="C318" s="118"/>
      <c r="D318" s="119"/>
      <c r="E318" s="150"/>
      <c r="F318" s="150"/>
      <c r="G318" s="150"/>
      <c r="H318" s="163"/>
      <c r="I318" s="25"/>
      <c r="J318" s="25"/>
      <c r="K318" s="27"/>
      <c r="L318" s="27"/>
      <c r="M318" s="27"/>
      <c r="N318" s="27"/>
      <c r="O318" s="51"/>
      <c r="P318" s="27"/>
      <c r="Q318" s="93"/>
      <c r="T318" s="159">
        <f t="shared" si="118"/>
        <v>0</v>
      </c>
      <c r="X318" s="1">
        <v>210</v>
      </c>
      <c r="Y318" s="1">
        <v>21.1</v>
      </c>
      <c r="Z318" s="139">
        <v>0.77500000000000002</v>
      </c>
      <c r="AA318" s="136">
        <v>1935</v>
      </c>
      <c r="AB318" s="136">
        <v>6666</v>
      </c>
      <c r="AC318" s="136">
        <v>844</v>
      </c>
      <c r="AD318" s="136">
        <v>1239</v>
      </c>
      <c r="AE318" s="27">
        <f t="shared" si="119"/>
        <v>0.23033605279634126</v>
      </c>
      <c r="AF318" s="27">
        <f t="shared" si="120"/>
        <v>0.13699991352526286</v>
      </c>
      <c r="AG318" s="29">
        <f t="shared" si="121"/>
        <v>1.6812861181395355</v>
      </c>
      <c r="AH318" s="29">
        <f t="shared" si="122"/>
        <v>0.64391045785518197</v>
      </c>
      <c r="AI318" s="29">
        <f t="shared" si="123"/>
        <v>3.4449612403100773</v>
      </c>
      <c r="AJ318"/>
      <c r="AK318" s="51">
        <f t="shared" si="124"/>
        <v>50.221389379908842</v>
      </c>
      <c r="AL318" s="29">
        <f t="shared" si="125"/>
        <v>3.4449612403100773</v>
      </c>
      <c r="AM318" s="58">
        <f t="shared" si="126"/>
        <v>0.64391045785518197</v>
      </c>
    </row>
    <row r="319" spans="1:39" x14ac:dyDescent="0.2">
      <c r="A319" s="1"/>
      <c r="C319" s="118"/>
      <c r="D319" s="119"/>
      <c r="E319" s="150"/>
      <c r="F319" s="150"/>
      <c r="G319" s="150"/>
      <c r="H319" s="163"/>
      <c r="I319" s="25"/>
      <c r="J319" s="25"/>
      <c r="K319" s="27"/>
      <c r="L319" s="27"/>
      <c r="M319" s="27"/>
      <c r="N319" s="27"/>
      <c r="O319" s="51"/>
      <c r="P319" s="27"/>
      <c r="Q319" s="93"/>
      <c r="T319" s="159">
        <f t="shared" si="118"/>
        <v>0</v>
      </c>
      <c r="X319" s="1">
        <v>210</v>
      </c>
      <c r="Y319" s="1">
        <v>21.1</v>
      </c>
      <c r="Z319" s="139">
        <v>0.8</v>
      </c>
      <c r="AA319" s="136">
        <v>2185</v>
      </c>
      <c r="AB319" s="136">
        <v>7147</v>
      </c>
      <c r="AC319" s="136">
        <v>871</v>
      </c>
      <c r="AD319" s="136">
        <v>1279</v>
      </c>
      <c r="AE319" s="27">
        <f t="shared" si="119"/>
        <v>0.23175116006876273</v>
      </c>
      <c r="AF319" s="27">
        <f t="shared" si="120"/>
        <v>0.14063488120575743</v>
      </c>
      <c r="AG319" s="29">
        <f t="shared" si="121"/>
        <v>1.6478924579862702</v>
      </c>
      <c r="AH319" s="29">
        <f t="shared" si="122"/>
        <v>0.63305685491530739</v>
      </c>
      <c r="AI319" s="29">
        <f t="shared" si="123"/>
        <v>3.2709382151029747</v>
      </c>
      <c r="AJ319"/>
      <c r="AK319" s="51">
        <f t="shared" si="124"/>
        <v>53.845225007231996</v>
      </c>
      <c r="AL319" s="29">
        <f t="shared" si="125"/>
        <v>3.2709382151029747</v>
      </c>
      <c r="AM319" s="58">
        <f t="shared" si="126"/>
        <v>0.63305685491530739</v>
      </c>
    </row>
    <row r="320" spans="1:39" x14ac:dyDescent="0.2">
      <c r="A320" s="1"/>
      <c r="C320" s="118"/>
      <c r="D320" s="119"/>
      <c r="E320" s="150"/>
      <c r="F320" s="150"/>
      <c r="G320" s="150"/>
      <c r="H320" s="163"/>
      <c r="I320" s="25"/>
      <c r="J320" s="25"/>
      <c r="K320" s="27"/>
      <c r="L320" s="27"/>
      <c r="M320" s="27"/>
      <c r="N320" s="27"/>
      <c r="O320" s="51"/>
      <c r="P320" s="27"/>
      <c r="Q320" s="93"/>
      <c r="T320" s="159">
        <f t="shared" si="118"/>
        <v>0</v>
      </c>
      <c r="X320" s="1">
        <v>210</v>
      </c>
      <c r="Y320" s="1">
        <v>21.1</v>
      </c>
      <c r="Z320" s="139">
        <v>0.82499999999999996</v>
      </c>
      <c r="AA320" s="136">
        <v>2456</v>
      </c>
      <c r="AB320" s="136">
        <v>7644</v>
      </c>
      <c r="AC320" s="136">
        <v>898</v>
      </c>
      <c r="AD320" s="136">
        <v>1319</v>
      </c>
      <c r="AE320" s="27">
        <f t="shared" si="119"/>
        <v>0.23306137851715658</v>
      </c>
      <c r="AF320" s="27">
        <f t="shared" si="120"/>
        <v>0.14412762116393901</v>
      </c>
      <c r="AG320" s="29">
        <f t="shared" si="121"/>
        <v>1.6170486728013032</v>
      </c>
      <c r="AH320" s="29">
        <f t="shared" si="122"/>
        <v>0.62296140197717298</v>
      </c>
      <c r="AI320" s="29">
        <f t="shared" si="123"/>
        <v>3.1123778501628663</v>
      </c>
      <c r="AJ320"/>
      <c r="AK320" s="51">
        <f t="shared" si="124"/>
        <v>57.589604023405819</v>
      </c>
      <c r="AL320" s="29">
        <f t="shared" si="125"/>
        <v>3.1123778501628663</v>
      </c>
      <c r="AM320" s="58">
        <f t="shared" si="126"/>
        <v>0.62296140197717298</v>
      </c>
    </row>
    <row r="321" spans="1:39" x14ac:dyDescent="0.2">
      <c r="A321" s="1"/>
      <c r="C321" s="118"/>
      <c r="D321" s="119"/>
      <c r="E321" s="150"/>
      <c r="F321" s="150"/>
      <c r="G321" s="150"/>
      <c r="H321" s="163"/>
      <c r="I321" s="25"/>
      <c r="J321" s="25"/>
      <c r="K321" s="27"/>
      <c r="L321" s="27"/>
      <c r="M321" s="27"/>
      <c r="N321" s="27"/>
      <c r="O321" s="51"/>
      <c r="P321" s="27"/>
      <c r="Q321" s="93"/>
      <c r="T321" s="159">
        <f t="shared" si="118"/>
        <v>0</v>
      </c>
      <c r="X321" s="1">
        <v>210</v>
      </c>
      <c r="Y321" s="1">
        <v>21.1</v>
      </c>
      <c r="Z321" s="139">
        <v>0.85</v>
      </c>
      <c r="AA321" s="136">
        <v>2748</v>
      </c>
      <c r="AB321" s="136">
        <v>8158</v>
      </c>
      <c r="AC321" s="136">
        <v>925</v>
      </c>
      <c r="AD321" s="136">
        <v>1359</v>
      </c>
      <c r="AE321" s="27">
        <f t="shared" si="119"/>
        <v>0.2343063243397869</v>
      </c>
      <c r="AF321" s="27">
        <f t="shared" si="120"/>
        <v>0.14743873667701485</v>
      </c>
      <c r="AG321" s="29">
        <f t="shared" si="121"/>
        <v>1.5891775093886462</v>
      </c>
      <c r="AH321" s="29">
        <f t="shared" si="122"/>
        <v>0.6138571334997861</v>
      </c>
      <c r="AI321" s="29">
        <f t="shared" si="123"/>
        <v>2.9687045123726348</v>
      </c>
      <c r="AJ321"/>
      <c r="AK321" s="51">
        <f t="shared" si="124"/>
        <v>61.462060390233475</v>
      </c>
      <c r="AL321" s="29">
        <f t="shared" si="125"/>
        <v>2.9687045123726348</v>
      </c>
      <c r="AM321" s="58">
        <f t="shared" si="126"/>
        <v>0.6138571334997861</v>
      </c>
    </row>
    <row r="322" spans="1:39" x14ac:dyDescent="0.2">
      <c r="C322" s="118"/>
      <c r="D322" s="119"/>
      <c r="E322" s="77"/>
      <c r="F322" s="77"/>
      <c r="G322" s="77"/>
      <c r="H322" s="220"/>
      <c r="I322" s="25"/>
      <c r="J322" s="25"/>
      <c r="K322" s="27"/>
      <c r="L322" s="27"/>
      <c r="M322" s="27"/>
      <c r="N322" s="27"/>
      <c r="O322" s="51"/>
      <c r="P322" s="27"/>
      <c r="Q322" s="93"/>
      <c r="T322" s="159">
        <f t="shared" si="118"/>
        <v>0</v>
      </c>
      <c r="AE322" s="27"/>
      <c r="AF322" s="27"/>
      <c r="AH322" s="29"/>
      <c r="AI322" s="29"/>
      <c r="AM322" s="58"/>
    </row>
    <row r="323" spans="1:39" x14ac:dyDescent="0.2">
      <c r="C323" s="118"/>
      <c r="D323" s="119"/>
      <c r="E323" s="77"/>
      <c r="F323" s="77"/>
      <c r="G323" s="77"/>
      <c r="H323" s="220"/>
      <c r="I323" s="25"/>
      <c r="J323" s="25"/>
      <c r="K323" s="27"/>
      <c r="L323" s="27"/>
      <c r="M323" s="27"/>
      <c r="N323" s="27"/>
      <c r="O323" s="51"/>
      <c r="P323" s="27"/>
      <c r="Q323" s="93"/>
      <c r="T323" s="159">
        <f t="shared" si="118"/>
        <v>0</v>
      </c>
      <c r="AE323" s="27"/>
      <c r="AF323" s="27"/>
      <c r="AH323" s="29"/>
      <c r="AI323" s="29"/>
      <c r="AM323" s="58"/>
    </row>
    <row r="324" spans="1:39" x14ac:dyDescent="0.2">
      <c r="A324" s="149">
        <v>211</v>
      </c>
      <c r="B324" s="149">
        <v>251</v>
      </c>
      <c r="C324" s="77" t="s">
        <v>92</v>
      </c>
      <c r="D324" s="148">
        <v>21.1</v>
      </c>
      <c r="E324" s="150">
        <v>756</v>
      </c>
      <c r="F324" s="150">
        <v>362</v>
      </c>
      <c r="G324" s="150">
        <v>2289</v>
      </c>
      <c r="H324" s="164">
        <v>0.47299999999999998</v>
      </c>
      <c r="I324" s="25">
        <f t="shared" ref="I324:I331" si="157">0.1515*(G324/1000)/(E324/1000)^2/($D$4/10)^4</f>
        <v>0.21244251065219047</v>
      </c>
      <c r="J324" s="25">
        <f t="shared" ref="J324:J331" si="158">0.5*(F324/1000)/(E324/1000)^3/($D$4/10)^5</f>
        <v>0.1128226839096511</v>
      </c>
      <c r="K324" s="27">
        <f t="shared" ref="K324:K331" si="159">I324/J324</f>
        <v>1.8829769270718233</v>
      </c>
      <c r="L324" s="27">
        <f t="shared" ref="L324:L331" si="160">0.798*I324^1.5/J324</f>
        <v>0.69257785733416621</v>
      </c>
      <c r="M324" s="27">
        <f t="shared" ref="M324:M331" si="161">G324/F324</f>
        <v>6.3232044198895023</v>
      </c>
      <c r="N324" s="27"/>
      <c r="O324" s="51">
        <f t="shared" ref="O324:O331" si="162">G324/(PI()*$D$4^2/4)</f>
        <v>17.245238567448446</v>
      </c>
      <c r="P324" s="27">
        <f t="shared" ref="P324:P331" si="163">M324</f>
        <v>6.3232044198895023</v>
      </c>
      <c r="Q324" s="93">
        <f t="shared" ref="Q324:Q331" si="164">L324</f>
        <v>0.69257785733416621</v>
      </c>
      <c r="R324" s="156">
        <f t="shared" ref="R324:R331" si="165">E324*(PI()/30)*($D$4/2)</f>
        <v>514.59287665800809</v>
      </c>
      <c r="S324" s="156">
        <f t="shared" ref="S324:S331" si="166">R324/H324</f>
        <v>1087.9342001226387</v>
      </c>
      <c r="T324" s="159">
        <f t="shared" si="118"/>
        <v>109513.75972452045</v>
      </c>
      <c r="U324" s="153"/>
      <c r="V324" s="153"/>
      <c r="X324" s="1">
        <v>211</v>
      </c>
      <c r="Y324" s="1">
        <v>21.1</v>
      </c>
      <c r="Z324" s="139">
        <v>0.52500000000000002</v>
      </c>
      <c r="AA324" s="136">
        <v>486</v>
      </c>
      <c r="AB324" s="136">
        <v>2817</v>
      </c>
      <c r="AC324" s="136">
        <v>571</v>
      </c>
      <c r="AD324" s="136">
        <v>839</v>
      </c>
      <c r="AE324" s="27">
        <f t="shared" si="119"/>
        <v>0.21227661268437686</v>
      </c>
      <c r="AF324" s="27">
        <f t="shared" si="120"/>
        <v>0.11081629591544881</v>
      </c>
      <c r="AG324" s="29">
        <f t="shared" si="121"/>
        <v>1.9155721722222223</v>
      </c>
      <c r="AH324" s="29">
        <f t="shared" si="122"/>
        <v>0.7042915619483342</v>
      </c>
      <c r="AI324" s="29">
        <f t="shared" si="123"/>
        <v>5.7962962962962967</v>
      </c>
      <c r="AJ324"/>
      <c r="AK324" s="51">
        <f t="shared" si="124"/>
        <v>21.223170399520434</v>
      </c>
      <c r="AL324" s="29">
        <f t="shared" si="125"/>
        <v>5.7962962962962967</v>
      </c>
      <c r="AM324" s="58">
        <f t="shared" si="126"/>
        <v>0.7042915619483342</v>
      </c>
    </row>
    <row r="325" spans="1:39" x14ac:dyDescent="0.2">
      <c r="A325" s="149">
        <v>211</v>
      </c>
      <c r="B325" s="149">
        <v>251</v>
      </c>
      <c r="C325" s="77" t="s">
        <v>92</v>
      </c>
      <c r="D325" s="148">
        <v>21.1</v>
      </c>
      <c r="E325" s="150">
        <v>853</v>
      </c>
      <c r="F325" s="150">
        <v>530</v>
      </c>
      <c r="G325" s="150">
        <v>2939</v>
      </c>
      <c r="H325" s="164">
        <v>0.53300000000000003</v>
      </c>
      <c r="I325" s="25">
        <f t="shared" si="157"/>
        <v>0.21425982573443028</v>
      </c>
      <c r="J325" s="25">
        <f t="shared" si="158"/>
        <v>0.11499581059835333</v>
      </c>
      <c r="K325" s="27">
        <f t="shared" si="159"/>
        <v>1.8631967949056603</v>
      </c>
      <c r="L325" s="27">
        <f t="shared" si="160"/>
        <v>0.68822745471817814</v>
      </c>
      <c r="M325" s="27">
        <f t="shared" si="161"/>
        <v>5.5452830188679245</v>
      </c>
      <c r="N325" s="27"/>
      <c r="O325" s="51">
        <f t="shared" si="162"/>
        <v>22.142313739506765</v>
      </c>
      <c r="P325" s="27">
        <f t="shared" si="163"/>
        <v>5.5452830188679245</v>
      </c>
      <c r="Q325" s="93">
        <f t="shared" si="164"/>
        <v>0.68822745471817814</v>
      </c>
      <c r="R325" s="156">
        <f t="shared" si="165"/>
        <v>580.61868226095351</v>
      </c>
      <c r="S325" s="156">
        <f t="shared" si="166"/>
        <v>1089.3408672813387</v>
      </c>
      <c r="T325" s="159">
        <f t="shared" si="118"/>
        <v>159330.66879606075</v>
      </c>
      <c r="U325" s="153"/>
      <c r="V325" s="153"/>
      <c r="X325" s="1">
        <v>211</v>
      </c>
      <c r="Y325" s="1">
        <v>21.1</v>
      </c>
      <c r="Z325" s="139">
        <v>0.55000000000000004</v>
      </c>
      <c r="AA325" s="136">
        <v>561</v>
      </c>
      <c r="AB325" s="136">
        <v>3098</v>
      </c>
      <c r="AC325" s="136">
        <v>599</v>
      </c>
      <c r="AD325" s="136">
        <v>879</v>
      </c>
      <c r="AE325" s="27">
        <f t="shared" si="119"/>
        <v>0.2126879507718395</v>
      </c>
      <c r="AF325" s="27">
        <f t="shared" si="120"/>
        <v>0.11123705408682005</v>
      </c>
      <c r="AG325" s="29">
        <f t="shared" si="121"/>
        <v>1.9120243026737964</v>
      </c>
      <c r="AH325" s="29">
        <f t="shared" si="122"/>
        <v>0.70366790495533238</v>
      </c>
      <c r="AI325" s="29">
        <f t="shared" si="123"/>
        <v>5.5222816399286989</v>
      </c>
      <c r="AJ325"/>
      <c r="AK325" s="51">
        <f t="shared" si="124"/>
        <v>23.340213666210261</v>
      </c>
      <c r="AL325" s="29">
        <f t="shared" si="125"/>
        <v>5.5222816399286989</v>
      </c>
      <c r="AM325" s="58">
        <f t="shared" si="126"/>
        <v>0.70366790495533238</v>
      </c>
    </row>
    <row r="326" spans="1:39" x14ac:dyDescent="0.2">
      <c r="A326" s="149">
        <v>211</v>
      </c>
      <c r="B326" s="149">
        <v>251</v>
      </c>
      <c r="C326" s="77" t="s">
        <v>92</v>
      </c>
      <c r="D326" s="148">
        <v>21.1</v>
      </c>
      <c r="E326" s="150">
        <v>949</v>
      </c>
      <c r="F326" s="150">
        <v>742</v>
      </c>
      <c r="G326" s="150">
        <v>3647</v>
      </c>
      <c r="H326" s="164">
        <v>0.59299999999999997</v>
      </c>
      <c r="I326" s="25">
        <f t="shared" si="157"/>
        <v>0.21480409778206142</v>
      </c>
      <c r="J326" s="25">
        <f t="shared" si="158"/>
        <v>0.11691184407898246</v>
      </c>
      <c r="K326" s="27">
        <f t="shared" si="159"/>
        <v>1.8373168216981131</v>
      </c>
      <c r="L326" s="27">
        <f t="shared" si="160"/>
        <v>0.67952935670337278</v>
      </c>
      <c r="M326" s="27">
        <f t="shared" si="161"/>
        <v>4.9150943396226419</v>
      </c>
      <c r="N326" s="27"/>
      <c r="O326" s="51">
        <f t="shared" si="162"/>
        <v>27.476358696148747</v>
      </c>
      <c r="P326" s="27">
        <f t="shared" si="163"/>
        <v>4.9150943396226419</v>
      </c>
      <c r="Q326" s="93">
        <f t="shared" si="164"/>
        <v>0.67952935670337278</v>
      </c>
      <c r="R326" s="156">
        <f t="shared" si="165"/>
        <v>645.96380945562123</v>
      </c>
      <c r="S326" s="156">
        <f t="shared" si="166"/>
        <v>1089.3150243771015</v>
      </c>
      <c r="T326" s="159">
        <f t="shared" si="118"/>
        <v>220243.77635474698</v>
      </c>
      <c r="U326" s="153"/>
      <c r="V326" s="153"/>
      <c r="X326" s="1">
        <v>211</v>
      </c>
      <c r="Y326" s="1">
        <v>21.1</v>
      </c>
      <c r="Z326" s="139">
        <v>0.57499999999999996</v>
      </c>
      <c r="AA326" s="136">
        <v>651</v>
      </c>
      <c r="AB326" s="136">
        <v>3402</v>
      </c>
      <c r="AC326" s="136">
        <v>626</v>
      </c>
      <c r="AD326" s="136">
        <v>919</v>
      </c>
      <c r="AE326" s="27">
        <f t="shared" si="119"/>
        <v>0.21366948837872304</v>
      </c>
      <c r="AF326" s="27">
        <f t="shared" si="120"/>
        <v>0.11295038022157132</v>
      </c>
      <c r="AG326" s="29">
        <f t="shared" si="121"/>
        <v>1.8917111032258069</v>
      </c>
      <c r="AH326" s="29">
        <f t="shared" si="122"/>
        <v>0.69779677720041311</v>
      </c>
      <c r="AI326" s="29">
        <f t="shared" si="123"/>
        <v>5.225806451612903</v>
      </c>
      <c r="AJ326"/>
      <c r="AK326" s="51">
        <f t="shared" si="124"/>
        <v>25.63053805437292</v>
      </c>
      <c r="AL326" s="29">
        <f t="shared" si="125"/>
        <v>5.225806451612903</v>
      </c>
      <c r="AM326" s="58">
        <f t="shared" si="126"/>
        <v>0.69779677720041311</v>
      </c>
    </row>
    <row r="327" spans="1:39" x14ac:dyDescent="0.2">
      <c r="A327" s="149">
        <v>211</v>
      </c>
      <c r="B327" s="149">
        <v>251</v>
      </c>
      <c r="C327" s="77" t="s">
        <v>92</v>
      </c>
      <c r="D327" s="148">
        <v>21.1</v>
      </c>
      <c r="E327" s="150">
        <v>1046</v>
      </c>
      <c r="F327" s="150">
        <v>1022</v>
      </c>
      <c r="G327" s="150">
        <v>4520</v>
      </c>
      <c r="H327" s="164">
        <v>0.65400000000000003</v>
      </c>
      <c r="I327" s="25">
        <f t="shared" si="157"/>
        <v>0.21913628224712392</v>
      </c>
      <c r="J327" s="25">
        <f t="shared" si="158"/>
        <v>0.12025664543336832</v>
      </c>
      <c r="K327" s="27">
        <f t="shared" si="159"/>
        <v>1.8222384422700593</v>
      </c>
      <c r="L327" s="27">
        <f t="shared" si="160"/>
        <v>0.68071487415453347</v>
      </c>
      <c r="M327" s="27">
        <f t="shared" si="161"/>
        <v>4.4227005870841491</v>
      </c>
      <c r="N327" s="27"/>
      <c r="O327" s="51">
        <f t="shared" si="162"/>
        <v>34.053507350313225</v>
      </c>
      <c r="P327" s="27">
        <f t="shared" si="163"/>
        <v>4.4227005870841491</v>
      </c>
      <c r="Q327" s="93">
        <f t="shared" si="164"/>
        <v>0.68071487415453347</v>
      </c>
      <c r="R327" s="156">
        <f t="shared" si="165"/>
        <v>711.98961505856676</v>
      </c>
      <c r="S327" s="156">
        <f t="shared" si="166"/>
        <v>1088.6691361751784</v>
      </c>
      <c r="T327" s="159">
        <f t="shared" si="118"/>
        <v>303883.87255660689</v>
      </c>
      <c r="U327" s="153"/>
      <c r="V327" s="153"/>
      <c r="X327" s="1">
        <v>211</v>
      </c>
      <c r="Y327" s="1">
        <v>21.1</v>
      </c>
      <c r="Z327" s="139">
        <v>0.6</v>
      </c>
      <c r="AA327" s="136">
        <v>756</v>
      </c>
      <c r="AB327" s="136">
        <v>3731</v>
      </c>
      <c r="AC327" s="136">
        <v>653</v>
      </c>
      <c r="AD327" s="136">
        <v>959</v>
      </c>
      <c r="AE327" s="27">
        <f t="shared" si="119"/>
        <v>0.21519256308082524</v>
      </c>
      <c r="AF327" s="27">
        <f t="shared" si="120"/>
        <v>0.11543013851047411</v>
      </c>
      <c r="AG327" s="29">
        <f t="shared" si="121"/>
        <v>1.8642666972222224</v>
      </c>
      <c r="AH327" s="29">
        <f t="shared" si="122"/>
        <v>0.69011991797280092</v>
      </c>
      <c r="AI327" s="29">
        <f t="shared" si="123"/>
        <v>4.9351851851851851</v>
      </c>
      <c r="AJ327"/>
      <c r="AK327" s="51">
        <f t="shared" si="124"/>
        <v>28.109211487614747</v>
      </c>
      <c r="AL327" s="29">
        <f t="shared" si="125"/>
        <v>4.9351851851851851</v>
      </c>
      <c r="AM327" s="58">
        <f t="shared" si="126"/>
        <v>0.69011991797280092</v>
      </c>
    </row>
    <row r="328" spans="1:39" x14ac:dyDescent="0.2">
      <c r="A328" s="149">
        <v>211</v>
      </c>
      <c r="B328" s="149">
        <v>251</v>
      </c>
      <c r="C328" s="77" t="s">
        <v>92</v>
      </c>
      <c r="D328" s="148">
        <v>21.1</v>
      </c>
      <c r="E328" s="150">
        <v>1145</v>
      </c>
      <c r="F328" s="150">
        <v>1421</v>
      </c>
      <c r="G328" s="150">
        <v>5548</v>
      </c>
      <c r="H328" s="164">
        <v>0.71599999999999997</v>
      </c>
      <c r="I328" s="25">
        <f t="shared" si="157"/>
        <v>0.22447330591888073</v>
      </c>
      <c r="J328" s="25">
        <f t="shared" si="158"/>
        <v>0.12747671419842821</v>
      </c>
      <c r="K328" s="27">
        <f t="shared" si="159"/>
        <v>1.7608965475017593</v>
      </c>
      <c r="L328" s="27">
        <f t="shared" si="160"/>
        <v>0.66576212499112297</v>
      </c>
      <c r="M328" s="27">
        <f t="shared" si="161"/>
        <v>3.9042927515833918</v>
      </c>
      <c r="N328" s="27"/>
      <c r="O328" s="51">
        <f t="shared" si="162"/>
        <v>41.798420083968537</v>
      </c>
      <c r="P328" s="27">
        <f t="shared" si="163"/>
        <v>3.9042927515833918</v>
      </c>
      <c r="Q328" s="93">
        <f t="shared" si="164"/>
        <v>0.66576212499112297</v>
      </c>
      <c r="R328" s="156">
        <f t="shared" si="165"/>
        <v>779.37677747806777</v>
      </c>
      <c r="S328" s="156">
        <f t="shared" si="166"/>
        <v>1088.51505234367</v>
      </c>
      <c r="T328" s="159">
        <f t="shared" ref="T328:T391" si="167">G328^1.5</f>
        <v>413242.21298410441</v>
      </c>
      <c r="U328" s="153"/>
      <c r="V328" s="153"/>
      <c r="X328" s="1">
        <v>211</v>
      </c>
      <c r="Y328" s="1">
        <v>21.1</v>
      </c>
      <c r="Z328" s="139">
        <v>0.625</v>
      </c>
      <c r="AA328" s="136">
        <v>876</v>
      </c>
      <c r="AB328" s="136">
        <v>4084</v>
      </c>
      <c r="AC328" s="136">
        <v>680</v>
      </c>
      <c r="AD328" s="136">
        <v>999</v>
      </c>
      <c r="AE328" s="27">
        <f t="shared" si="119"/>
        <v>0.21706708821679951</v>
      </c>
      <c r="AF328" s="27">
        <f t="shared" si="120"/>
        <v>0.11832074194411936</v>
      </c>
      <c r="AG328" s="29">
        <f t="shared" si="121"/>
        <v>1.8345649684931504</v>
      </c>
      <c r="AH328" s="29">
        <f t="shared" si="122"/>
        <v>0.68207632903872151</v>
      </c>
      <c r="AI328" s="29">
        <f t="shared" si="123"/>
        <v>4.6621004566210047</v>
      </c>
      <c r="AJ328"/>
      <c r="AK328" s="51">
        <f t="shared" si="124"/>
        <v>30.768700004132569</v>
      </c>
      <c r="AL328" s="29">
        <f t="shared" si="125"/>
        <v>4.6621004566210047</v>
      </c>
      <c r="AM328" s="58">
        <f t="shared" si="126"/>
        <v>0.68207632903872151</v>
      </c>
    </row>
    <row r="329" spans="1:39" x14ac:dyDescent="0.2">
      <c r="A329" s="149">
        <v>211</v>
      </c>
      <c r="B329" s="149">
        <v>251</v>
      </c>
      <c r="C329" s="77" t="s">
        <v>92</v>
      </c>
      <c r="D329" s="148">
        <v>21.1</v>
      </c>
      <c r="E329" s="150">
        <v>1246</v>
      </c>
      <c r="F329" s="150">
        <v>1968</v>
      </c>
      <c r="G329" s="150">
        <v>6809</v>
      </c>
      <c r="H329" s="164">
        <v>0.77900000000000003</v>
      </c>
      <c r="I329" s="25">
        <f t="shared" si="157"/>
        <v>0.23264111632679121</v>
      </c>
      <c r="J329" s="25">
        <f t="shared" si="158"/>
        <v>0.1370011491321711</v>
      </c>
      <c r="K329" s="27">
        <f t="shared" si="159"/>
        <v>1.6980960948170734</v>
      </c>
      <c r="L329" s="27">
        <f t="shared" si="160"/>
        <v>0.65359450329193935</v>
      </c>
      <c r="M329" s="27">
        <f t="shared" si="161"/>
        <v>3.4598577235772359</v>
      </c>
      <c r="N329" s="27"/>
      <c r="O329" s="51">
        <f t="shared" si="162"/>
        <v>51.298745917761671</v>
      </c>
      <c r="P329" s="27">
        <f t="shared" si="163"/>
        <v>3.4598577235772359</v>
      </c>
      <c r="Q329" s="93">
        <f t="shared" si="164"/>
        <v>0.65359450329193935</v>
      </c>
      <c r="R329" s="156">
        <f t="shared" si="165"/>
        <v>848.12529671412449</v>
      </c>
      <c r="S329" s="156">
        <f t="shared" si="166"/>
        <v>1088.7359392992612</v>
      </c>
      <c r="T329" s="159">
        <f t="shared" si="167"/>
        <v>561855.97187268501</v>
      </c>
      <c r="U329" s="153"/>
      <c r="V329" s="153"/>
      <c r="X329" s="1">
        <v>211</v>
      </c>
      <c r="Y329" s="1">
        <v>21.1</v>
      </c>
      <c r="Z329" s="139">
        <v>0.65</v>
      </c>
      <c r="AA329" s="136">
        <v>1012</v>
      </c>
      <c r="AB329" s="136">
        <v>4461</v>
      </c>
      <c r="AC329" s="136">
        <v>707</v>
      </c>
      <c r="AD329" s="136">
        <v>1039</v>
      </c>
      <c r="AE329" s="27">
        <f t="shared" ref="AE329:AE392" si="168">0.1515*(AB329/1000)/(AD329/1000)^2/($D$4/10)^4</f>
        <v>0.21919990002674891</v>
      </c>
      <c r="AF329" s="27">
        <f t="shared" ref="AF329:AF392" si="169">0.5*(AA329/1000)/(AD329/1000)^3/($D$4/10)^5</f>
        <v>0.12150303119771427</v>
      </c>
      <c r="AG329" s="29">
        <f t="shared" ref="AG329:AG392" si="170">AE329/AF329</f>
        <v>1.804069395355731</v>
      </c>
      <c r="AH329" s="29">
        <f t="shared" ref="AH329:AH392" si="171">0.798*AE329^1.5/AF329</f>
        <v>0.67402546752719905</v>
      </c>
      <c r="AI329" s="29">
        <f t="shared" ref="AI329:AI392" si="172">AB329/AA329</f>
        <v>4.4081027667984189</v>
      </c>
      <c r="AJ329"/>
      <c r="AK329" s="51">
        <f t="shared" ref="AK329:AK392" si="173">AB329/(PI()*$D$4^2/4)</f>
        <v>33.609003603926396</v>
      </c>
      <c r="AL329" s="29">
        <f t="shared" ref="AL329:AL392" si="174">AI329</f>
        <v>4.4081027667984189</v>
      </c>
      <c r="AM329" s="58">
        <f t="shared" ref="AM329:AM392" si="175">AH329</f>
        <v>0.67402546752719905</v>
      </c>
    </row>
    <row r="330" spans="1:39" x14ac:dyDescent="0.2">
      <c r="A330" s="149">
        <v>211</v>
      </c>
      <c r="B330" s="149">
        <v>251</v>
      </c>
      <c r="C330" s="77" t="s">
        <v>92</v>
      </c>
      <c r="D330" s="148">
        <v>21.1</v>
      </c>
      <c r="E330" s="150">
        <v>1352</v>
      </c>
      <c r="F330" s="150">
        <v>2694</v>
      </c>
      <c r="G330" s="150">
        <v>8109</v>
      </c>
      <c r="H330" s="164">
        <v>0.84599999999999997</v>
      </c>
      <c r="I330" s="25">
        <f t="shared" si="157"/>
        <v>0.23531691210511607</v>
      </c>
      <c r="J330" s="25">
        <f t="shared" si="158"/>
        <v>0.14679820978934566</v>
      </c>
      <c r="K330" s="27">
        <f t="shared" si="159"/>
        <v>1.6029957888641428</v>
      </c>
      <c r="L330" s="27">
        <f t="shared" si="160"/>
        <v>0.62052865771213161</v>
      </c>
      <c r="M330" s="27">
        <f t="shared" si="161"/>
        <v>3.0100222717149219</v>
      </c>
      <c r="N330" s="27"/>
      <c r="O330" s="51">
        <f t="shared" si="162"/>
        <v>61.092896261878309</v>
      </c>
      <c r="P330" s="27">
        <f t="shared" si="163"/>
        <v>3.0100222717149219</v>
      </c>
      <c r="Q330" s="93">
        <f t="shared" si="164"/>
        <v>0.62052865771213161</v>
      </c>
      <c r="R330" s="156">
        <f t="shared" si="165"/>
        <v>920.27720799157009</v>
      </c>
      <c r="S330" s="156">
        <f t="shared" si="166"/>
        <v>1087.7981181933453</v>
      </c>
      <c r="T330" s="159">
        <f t="shared" si="167"/>
        <v>730215.33743752644</v>
      </c>
      <c r="U330" s="153"/>
      <c r="V330" s="153"/>
      <c r="X330" s="1">
        <v>211</v>
      </c>
      <c r="Y330" s="1">
        <v>21.1</v>
      </c>
      <c r="Z330" s="139">
        <v>0.67500000000000004</v>
      </c>
      <c r="AA330" s="136">
        <v>1143</v>
      </c>
      <c r="AB330" s="136">
        <v>4868</v>
      </c>
      <c r="AC330" s="136">
        <v>735</v>
      </c>
      <c r="AD330" s="136">
        <v>1079</v>
      </c>
      <c r="AE330" s="27">
        <f t="shared" si="168"/>
        <v>0.22179252429853685</v>
      </c>
      <c r="AF330" s="27">
        <f t="shared" si="169"/>
        <v>0.12252794201664371</v>
      </c>
      <c r="AG330" s="29">
        <f t="shared" si="170"/>
        <v>1.8101383296587927</v>
      </c>
      <c r="AH330" s="29">
        <f t="shared" si="171"/>
        <v>0.68028063418739904</v>
      </c>
      <c r="AI330" s="29">
        <f t="shared" si="172"/>
        <v>4.2589676290463689</v>
      </c>
      <c r="AJ330"/>
      <c r="AK330" s="51">
        <f t="shared" si="173"/>
        <v>36.675326057815219</v>
      </c>
      <c r="AL330" s="29">
        <f t="shared" si="174"/>
        <v>4.2589676290463689</v>
      </c>
      <c r="AM330" s="58">
        <f t="shared" si="175"/>
        <v>0.68028063418739904</v>
      </c>
    </row>
    <row r="331" spans="1:39" x14ac:dyDescent="0.2">
      <c r="A331" s="149">
        <v>211</v>
      </c>
      <c r="B331" s="149">
        <v>251</v>
      </c>
      <c r="C331" s="77" t="s">
        <v>92</v>
      </c>
      <c r="D331" s="148">
        <v>21.1</v>
      </c>
      <c r="E331" s="150">
        <v>1431</v>
      </c>
      <c r="F331" s="150">
        <v>3348</v>
      </c>
      <c r="G331" s="150">
        <v>9020</v>
      </c>
      <c r="H331" s="164">
        <v>0.89500000000000002</v>
      </c>
      <c r="I331" s="25">
        <f t="shared" si="157"/>
        <v>0.2336503810504994</v>
      </c>
      <c r="J331" s="25">
        <f t="shared" si="158"/>
        <v>0.15385789658789198</v>
      </c>
      <c r="K331" s="27">
        <f t="shared" si="159"/>
        <v>1.5186115645161289</v>
      </c>
      <c r="L331" s="27">
        <f t="shared" si="160"/>
        <v>0.58577770873311485</v>
      </c>
      <c r="M331" s="27">
        <f t="shared" si="161"/>
        <v>2.6941457586618878</v>
      </c>
      <c r="N331" s="27"/>
      <c r="O331" s="51">
        <f t="shared" si="162"/>
        <v>67.956335464563125</v>
      </c>
      <c r="P331" s="27">
        <f t="shared" si="163"/>
        <v>2.6941457586618878</v>
      </c>
      <c r="Q331" s="93">
        <f t="shared" si="164"/>
        <v>0.58577770873311485</v>
      </c>
      <c r="R331" s="156">
        <f t="shared" si="165"/>
        <v>974.05080224551523</v>
      </c>
      <c r="S331" s="156">
        <f t="shared" si="166"/>
        <v>1088.3249187100728</v>
      </c>
      <c r="T331" s="159">
        <f t="shared" si="167"/>
        <v>856662.59869332449</v>
      </c>
      <c r="U331" s="153"/>
      <c r="V331" s="153"/>
      <c r="X331" s="1">
        <v>211</v>
      </c>
      <c r="Y331" s="1">
        <v>21.1</v>
      </c>
      <c r="Z331" s="139">
        <v>0.7</v>
      </c>
      <c r="AA331" s="136">
        <v>1313</v>
      </c>
      <c r="AB331" s="136">
        <v>5284</v>
      </c>
      <c r="AC331" s="136">
        <v>762</v>
      </c>
      <c r="AD331" s="136">
        <v>1119</v>
      </c>
      <c r="AE331" s="27">
        <f t="shared" si="168"/>
        <v>0.22384214532927965</v>
      </c>
      <c r="AF331" s="27">
        <f t="shared" si="169"/>
        <v>0.1261908045586102</v>
      </c>
      <c r="AG331" s="29">
        <f t="shared" si="170"/>
        <v>1.7738388</v>
      </c>
      <c r="AH331" s="29">
        <f t="shared" si="171"/>
        <v>0.66971183118988609</v>
      </c>
      <c r="AI331" s="29">
        <f t="shared" si="172"/>
        <v>4.0243716679360242</v>
      </c>
      <c r="AJ331"/>
      <c r="AK331" s="51">
        <f t="shared" si="173"/>
        <v>39.809454167932543</v>
      </c>
      <c r="AL331" s="29">
        <f t="shared" si="174"/>
        <v>4.0243716679360242</v>
      </c>
      <c r="AM331" s="58">
        <f t="shared" si="175"/>
        <v>0.66971183118988609</v>
      </c>
    </row>
    <row r="332" spans="1:39" x14ac:dyDescent="0.2">
      <c r="A332" s="1"/>
      <c r="C332" s="118"/>
      <c r="D332" s="119"/>
      <c r="E332" s="150"/>
      <c r="F332" s="150"/>
      <c r="G332" s="150"/>
      <c r="H332" s="163"/>
      <c r="I332" s="25"/>
      <c r="J332" s="25"/>
      <c r="K332" s="27"/>
      <c r="L332" s="27"/>
      <c r="M332" s="27"/>
      <c r="N332" s="27"/>
      <c r="O332" s="51"/>
      <c r="P332" s="27"/>
      <c r="Q332" s="93"/>
      <c r="T332" s="159">
        <f t="shared" si="167"/>
        <v>0</v>
      </c>
      <c r="X332" s="1">
        <v>211</v>
      </c>
      <c r="Y332" s="1">
        <v>21.1</v>
      </c>
      <c r="Z332" s="139">
        <v>0.72499999999999998</v>
      </c>
      <c r="AA332" s="136">
        <v>1489</v>
      </c>
      <c r="AB332" s="136">
        <v>5765</v>
      </c>
      <c r="AC332" s="136">
        <v>789</v>
      </c>
      <c r="AD332" s="136">
        <v>1159</v>
      </c>
      <c r="AE332" s="27">
        <f t="shared" si="168"/>
        <v>0.22765210128850835</v>
      </c>
      <c r="AF332" s="27">
        <f t="shared" si="169"/>
        <v>0.12879459348147959</v>
      </c>
      <c r="AG332" s="29">
        <f t="shared" si="170"/>
        <v>1.7675594536601746</v>
      </c>
      <c r="AH332" s="29">
        <f t="shared" si="171"/>
        <v>0.6729964194665542</v>
      </c>
      <c r="AI332" s="29">
        <f t="shared" si="172"/>
        <v>3.8717259905977164</v>
      </c>
      <c r="AJ332"/>
      <c r="AK332" s="51">
        <f t="shared" si="173"/>
        <v>43.433289795255696</v>
      </c>
      <c r="AL332" s="29">
        <f t="shared" si="174"/>
        <v>3.8717259905977164</v>
      </c>
      <c r="AM332" s="58">
        <f t="shared" si="175"/>
        <v>0.6729964194665542</v>
      </c>
    </row>
    <row r="333" spans="1:39" x14ac:dyDescent="0.2">
      <c r="A333" s="1"/>
      <c r="C333" s="118"/>
      <c r="D333" s="119"/>
      <c r="E333" s="150"/>
      <c r="F333" s="150"/>
      <c r="G333" s="150"/>
      <c r="H333" s="163"/>
      <c r="I333" s="25"/>
      <c r="J333" s="25"/>
      <c r="K333" s="27"/>
      <c r="L333" s="27"/>
      <c r="M333" s="27"/>
      <c r="N333" s="27"/>
      <c r="O333" s="51"/>
      <c r="P333" s="27"/>
      <c r="Q333" s="93"/>
      <c r="T333" s="159">
        <f t="shared" si="167"/>
        <v>0</v>
      </c>
      <c r="X333" s="1">
        <v>211</v>
      </c>
      <c r="Y333" s="1">
        <v>21.1</v>
      </c>
      <c r="Z333" s="139">
        <v>0.75</v>
      </c>
      <c r="AA333" s="136">
        <v>1699</v>
      </c>
      <c r="AB333" s="136">
        <v>6214</v>
      </c>
      <c r="AC333" s="136">
        <v>816</v>
      </c>
      <c r="AD333" s="136">
        <v>1199</v>
      </c>
      <c r="AE333" s="27">
        <f t="shared" si="168"/>
        <v>0.22928313241717468</v>
      </c>
      <c r="AF333" s="27">
        <f t="shared" si="169"/>
        <v>0.13273610585320492</v>
      </c>
      <c r="AG333" s="29">
        <f t="shared" si="170"/>
        <v>1.7273606977045322</v>
      </c>
      <c r="AH333" s="29">
        <f t="shared" si="171"/>
        <v>0.66004261839382539</v>
      </c>
      <c r="AI333" s="29">
        <f t="shared" si="172"/>
        <v>3.6574455562095349</v>
      </c>
      <c r="AJ333"/>
      <c r="AK333" s="51">
        <f t="shared" si="173"/>
        <v>46.816038644877523</v>
      </c>
      <c r="AL333" s="29">
        <f t="shared" si="174"/>
        <v>3.6574455562095349</v>
      </c>
      <c r="AM333" s="58">
        <f t="shared" si="175"/>
        <v>0.66004261839382539</v>
      </c>
    </row>
    <row r="334" spans="1:39" x14ac:dyDescent="0.2">
      <c r="A334" s="1"/>
      <c r="C334" s="118"/>
      <c r="D334" s="119"/>
      <c r="E334" s="150"/>
      <c r="F334" s="150"/>
      <c r="G334" s="150"/>
      <c r="H334" s="163"/>
      <c r="I334" s="25"/>
      <c r="J334" s="25"/>
      <c r="K334" s="27"/>
      <c r="L334" s="27"/>
      <c r="M334" s="27"/>
      <c r="N334" s="27"/>
      <c r="O334" s="51"/>
      <c r="P334" s="27"/>
      <c r="Q334" s="93"/>
      <c r="T334" s="159">
        <f t="shared" si="167"/>
        <v>0</v>
      </c>
      <c r="X334" s="1">
        <v>211</v>
      </c>
      <c r="Y334" s="1">
        <v>21.1</v>
      </c>
      <c r="Z334" s="139">
        <v>0.77500000000000002</v>
      </c>
      <c r="AA334" s="136">
        <v>1930</v>
      </c>
      <c r="AB334" s="136">
        <v>6676</v>
      </c>
      <c r="AC334" s="136">
        <v>844</v>
      </c>
      <c r="AD334" s="136">
        <v>1239</v>
      </c>
      <c r="AE334" s="27">
        <f t="shared" si="168"/>
        <v>0.23068159142939906</v>
      </c>
      <c r="AF334" s="27">
        <f t="shared" si="169"/>
        <v>0.13664590858075315</v>
      </c>
      <c r="AG334" s="29">
        <f t="shared" si="170"/>
        <v>1.688170497202073</v>
      </c>
      <c r="AH334" s="29">
        <f t="shared" si="171"/>
        <v>0.64703186150683256</v>
      </c>
      <c r="AI334" s="29">
        <f t="shared" si="172"/>
        <v>3.4590673575129536</v>
      </c>
      <c r="AJ334"/>
      <c r="AK334" s="51">
        <f t="shared" si="173"/>
        <v>50.296728997940512</v>
      </c>
      <c r="AL334" s="29">
        <f t="shared" si="174"/>
        <v>3.4590673575129536</v>
      </c>
      <c r="AM334" s="58">
        <f t="shared" si="175"/>
        <v>0.64703186150683256</v>
      </c>
    </row>
    <row r="335" spans="1:39" x14ac:dyDescent="0.2">
      <c r="A335" s="1"/>
      <c r="C335" s="118"/>
      <c r="D335" s="119"/>
      <c r="E335" s="150"/>
      <c r="F335" s="150"/>
      <c r="G335" s="150"/>
      <c r="H335" s="163"/>
      <c r="I335" s="25"/>
      <c r="J335" s="25"/>
      <c r="K335" s="27"/>
      <c r="L335" s="27"/>
      <c r="M335" s="27"/>
      <c r="N335" s="27"/>
      <c r="O335" s="51"/>
      <c r="P335" s="27"/>
      <c r="Q335" s="93"/>
      <c r="T335" s="159">
        <f t="shared" si="167"/>
        <v>0</v>
      </c>
      <c r="X335" s="1">
        <v>211</v>
      </c>
      <c r="Y335" s="1">
        <v>21.1</v>
      </c>
      <c r="Z335" s="139">
        <v>0.8</v>
      </c>
      <c r="AA335" s="136">
        <v>2183</v>
      </c>
      <c r="AB335" s="136">
        <v>7151</v>
      </c>
      <c r="AC335" s="136">
        <v>871</v>
      </c>
      <c r="AD335" s="136">
        <v>1279</v>
      </c>
      <c r="AE335" s="27">
        <f t="shared" si="168"/>
        <v>0.23188086548925732</v>
      </c>
      <c r="AF335" s="27">
        <f t="shared" si="169"/>
        <v>0.14050615362570637</v>
      </c>
      <c r="AG335" s="29">
        <f t="shared" si="170"/>
        <v>1.6503253381126892</v>
      </c>
      <c r="AH335" s="29">
        <f t="shared" si="171"/>
        <v>0.63416886371364767</v>
      </c>
      <c r="AI335" s="29">
        <f t="shared" si="172"/>
        <v>3.2757672927164454</v>
      </c>
      <c r="AJ335"/>
      <c r="AK335" s="51">
        <f t="shared" si="173"/>
        <v>53.875360854444665</v>
      </c>
      <c r="AL335" s="29">
        <f t="shared" si="174"/>
        <v>3.2757672927164454</v>
      </c>
      <c r="AM335" s="58">
        <f t="shared" si="175"/>
        <v>0.63416886371364767</v>
      </c>
    </row>
    <row r="336" spans="1:39" x14ac:dyDescent="0.2">
      <c r="A336" s="1"/>
      <c r="C336" s="118"/>
      <c r="D336" s="119"/>
      <c r="E336" s="150"/>
      <c r="F336" s="150"/>
      <c r="G336" s="150"/>
      <c r="H336" s="163"/>
      <c r="I336" s="25"/>
      <c r="J336" s="25"/>
      <c r="K336" s="27"/>
      <c r="L336" s="27"/>
      <c r="M336" s="27"/>
      <c r="N336" s="27"/>
      <c r="O336" s="51"/>
      <c r="P336" s="27"/>
      <c r="Q336" s="93"/>
      <c r="T336" s="159">
        <f t="shared" si="167"/>
        <v>0</v>
      </c>
      <c r="X336" s="1">
        <v>211</v>
      </c>
      <c r="Y336" s="1">
        <v>21.1</v>
      </c>
      <c r="Z336" s="139">
        <v>0.82499999999999996</v>
      </c>
      <c r="AA336" s="136">
        <v>2458</v>
      </c>
      <c r="AB336" s="136">
        <v>7639</v>
      </c>
      <c r="AC336" s="136">
        <v>898</v>
      </c>
      <c r="AD336" s="136">
        <v>1319</v>
      </c>
      <c r="AE336" s="27">
        <f t="shared" si="168"/>
        <v>0.23290893125229711</v>
      </c>
      <c r="AF336" s="27">
        <f t="shared" si="169"/>
        <v>0.14424498893361648</v>
      </c>
      <c r="AG336" s="29">
        <f t="shared" si="170"/>
        <v>1.6146760658665584</v>
      </c>
      <c r="AH336" s="29">
        <f t="shared" si="171"/>
        <v>0.62184388854322425</v>
      </c>
      <c r="AI336" s="29">
        <f t="shared" si="172"/>
        <v>3.1078112286411717</v>
      </c>
      <c r="AJ336"/>
      <c r="AK336" s="51">
        <f t="shared" si="173"/>
        <v>57.551934214389988</v>
      </c>
      <c r="AL336" s="29">
        <f t="shared" si="174"/>
        <v>3.1078112286411717</v>
      </c>
      <c r="AM336" s="58">
        <f t="shared" si="175"/>
        <v>0.62184388854322425</v>
      </c>
    </row>
    <row r="337" spans="1:39" x14ac:dyDescent="0.2">
      <c r="A337" s="1"/>
      <c r="C337" s="118"/>
      <c r="D337" s="119"/>
      <c r="E337" s="150"/>
      <c r="F337" s="150"/>
      <c r="G337" s="150"/>
      <c r="H337" s="163"/>
      <c r="I337" s="25"/>
      <c r="J337" s="25"/>
      <c r="K337" s="27"/>
      <c r="L337" s="27"/>
      <c r="M337" s="27"/>
      <c r="N337" s="27"/>
      <c r="O337" s="51"/>
      <c r="P337" s="27"/>
      <c r="Q337" s="93"/>
      <c r="T337" s="159">
        <f t="shared" si="167"/>
        <v>0</v>
      </c>
      <c r="X337" s="1">
        <v>211</v>
      </c>
      <c r="Y337" s="1">
        <v>21.1</v>
      </c>
      <c r="Z337" s="139">
        <v>0.85</v>
      </c>
      <c r="AA337" s="136">
        <v>2755</v>
      </c>
      <c r="AB337" s="136">
        <v>8139</v>
      </c>
      <c r="AC337" s="136">
        <v>925</v>
      </c>
      <c r="AD337" s="136">
        <v>1359</v>
      </c>
      <c r="AE337" s="27">
        <f t="shared" si="168"/>
        <v>0.2337606243934206</v>
      </c>
      <c r="AF337" s="27">
        <f t="shared" si="169"/>
        <v>0.14781430842255311</v>
      </c>
      <c r="AG337" s="29">
        <f t="shared" si="170"/>
        <v>1.5814478780036292</v>
      </c>
      <c r="AH337" s="29">
        <f t="shared" si="171"/>
        <v>0.6101596067823245</v>
      </c>
      <c r="AI337" s="29">
        <f t="shared" si="172"/>
        <v>2.9542649727767696</v>
      </c>
      <c r="AJ337"/>
      <c r="AK337" s="51">
        <f t="shared" si="173"/>
        <v>61.318915115973311</v>
      </c>
      <c r="AL337" s="29">
        <f t="shared" si="174"/>
        <v>2.9542649727767696</v>
      </c>
      <c r="AM337" s="58">
        <f t="shared" si="175"/>
        <v>0.6101596067823245</v>
      </c>
    </row>
    <row r="338" spans="1:39" x14ac:dyDescent="0.2">
      <c r="A338" s="1"/>
      <c r="C338" s="118"/>
      <c r="D338" s="119"/>
      <c r="E338" s="150"/>
      <c r="F338" s="150"/>
      <c r="G338" s="150"/>
      <c r="H338" s="163"/>
      <c r="I338" s="25"/>
      <c r="J338" s="25"/>
      <c r="K338" s="27"/>
      <c r="L338" s="27"/>
      <c r="M338" s="27"/>
      <c r="N338" s="27"/>
      <c r="O338" s="51"/>
      <c r="P338" s="27"/>
      <c r="Q338" s="93"/>
      <c r="T338" s="159">
        <f t="shared" si="167"/>
        <v>0</v>
      </c>
      <c r="X338" s="1">
        <v>211</v>
      </c>
      <c r="Y338" s="1">
        <v>21.1</v>
      </c>
      <c r="Z338" s="139">
        <v>0.875</v>
      </c>
      <c r="AA338" s="136">
        <v>3073</v>
      </c>
      <c r="AB338" s="136">
        <v>8653</v>
      </c>
      <c r="AC338" s="136">
        <v>952</v>
      </c>
      <c r="AD338" s="136">
        <v>1399</v>
      </c>
      <c r="AE338" s="27">
        <f t="shared" si="168"/>
        <v>0.23451493096158665</v>
      </c>
      <c r="AF338" s="27">
        <f t="shared" si="169"/>
        <v>0.15113416801144619</v>
      </c>
      <c r="AG338" s="29">
        <f t="shared" si="170"/>
        <v>1.5517002809306866</v>
      </c>
      <c r="AH338" s="29">
        <f t="shared" si="171"/>
        <v>0.59964743356586669</v>
      </c>
      <c r="AI338" s="29">
        <f t="shared" si="172"/>
        <v>2.8158151643345266</v>
      </c>
      <c r="AJ338"/>
      <c r="AK338" s="51">
        <f t="shared" si="173"/>
        <v>65.19137148280096</v>
      </c>
      <c r="AL338" s="29">
        <f t="shared" si="174"/>
        <v>2.8158151643345266</v>
      </c>
      <c r="AM338" s="58">
        <f t="shared" si="175"/>
        <v>0.59964743356586669</v>
      </c>
    </row>
    <row r="339" spans="1:39" x14ac:dyDescent="0.2">
      <c r="A339" s="1"/>
      <c r="C339" s="118"/>
      <c r="D339" s="119"/>
      <c r="E339" s="150"/>
      <c r="F339" s="150"/>
      <c r="G339" s="150"/>
      <c r="H339" s="163"/>
      <c r="I339" s="25"/>
      <c r="J339" s="25"/>
      <c r="K339" s="27"/>
      <c r="L339" s="27"/>
      <c r="M339" s="27"/>
      <c r="N339" s="27"/>
      <c r="O339" s="51"/>
      <c r="P339" s="27"/>
      <c r="Q339" s="93"/>
      <c r="T339" s="159">
        <f t="shared" si="167"/>
        <v>0</v>
      </c>
      <c r="X339" s="1"/>
      <c r="Y339" s="1"/>
      <c r="Z339" s="17"/>
      <c r="AA339"/>
      <c r="AC339"/>
      <c r="AD339"/>
      <c r="AE339" s="27"/>
      <c r="AF339" s="27"/>
      <c r="AH339" s="29"/>
      <c r="AI339" s="29"/>
      <c r="AJ339"/>
      <c r="AM339" s="58"/>
    </row>
    <row r="340" spans="1:39" x14ac:dyDescent="0.2">
      <c r="C340" s="118"/>
      <c r="D340" s="119"/>
      <c r="E340" s="77"/>
      <c r="F340" s="77"/>
      <c r="G340" s="77"/>
      <c r="H340" s="220"/>
      <c r="I340" s="25"/>
      <c r="J340" s="25"/>
      <c r="K340" s="27"/>
      <c r="L340" s="27"/>
      <c r="M340" s="27"/>
      <c r="N340" s="27"/>
      <c r="O340" s="51"/>
      <c r="P340" s="27"/>
      <c r="Q340" s="93"/>
      <c r="T340" s="159">
        <f t="shared" si="167"/>
        <v>0</v>
      </c>
      <c r="AE340" s="27"/>
      <c r="AF340" s="27"/>
      <c r="AH340" s="29"/>
      <c r="AI340" s="29"/>
      <c r="AM340" s="58"/>
    </row>
    <row r="341" spans="1:39" s="115" customFormat="1" x14ac:dyDescent="0.2">
      <c r="A341" s="316">
        <v>212</v>
      </c>
      <c r="B341" s="316">
        <v>252</v>
      </c>
      <c r="C341" s="314" t="s">
        <v>92</v>
      </c>
      <c r="D341" s="315">
        <v>21.1</v>
      </c>
      <c r="E341" s="317">
        <v>810</v>
      </c>
      <c r="F341" s="317">
        <v>347</v>
      </c>
      <c r="G341" s="317">
        <v>2603</v>
      </c>
      <c r="H341" s="318">
        <v>0.51400000000000001</v>
      </c>
      <c r="I341" s="319">
        <f t="shared" ref="I341:I347" si="176">0.1515*(G341/1000)/(E341/1000)^2/($D$4/10)^4</f>
        <v>0.21044729794596326</v>
      </c>
      <c r="J341" s="319">
        <f t="shared" ref="J341:J347" si="177">0.5*(F341/1000)/(E341/1000)^3/($D$4/10)^5</f>
        <v>8.7928094367001955E-2</v>
      </c>
      <c r="K341" s="320">
        <f t="shared" ref="K341:K347" si="178">I341/J341</f>
        <v>2.3934022391930836</v>
      </c>
      <c r="L341" s="320">
        <f t="shared" ref="L341:L347" si="179">0.798*I341^1.5/J341</f>
        <v>0.87617379777739024</v>
      </c>
      <c r="M341" s="320">
        <f t="shared" ref="M341:M347" si="180">G341/F341</f>
        <v>7.5014409221902021</v>
      </c>
      <c r="N341" s="320"/>
      <c r="O341" s="237">
        <f t="shared" ref="O341:O347" si="181">G341/(PI()*$D$4^2/4)</f>
        <v>19.610902573642772</v>
      </c>
      <c r="P341" s="320">
        <f t="shared" ref="P341:P347" si="182">M341</f>
        <v>7.5014409221902021</v>
      </c>
      <c r="Q341" s="321">
        <f t="shared" ref="Q341:Q347" si="183">L341</f>
        <v>0.87617379777739024</v>
      </c>
      <c r="R341" s="322">
        <f t="shared" ref="R341:R347" si="184">E341*(PI()/30)*($D$4/2)</f>
        <v>551.3495107050087</v>
      </c>
      <c r="S341" s="322">
        <f t="shared" ref="S341:S347" si="185">R341/H341</f>
        <v>1072.6644177140247</v>
      </c>
      <c r="T341" s="159">
        <f t="shared" si="167"/>
        <v>132804.02940799642</v>
      </c>
      <c r="U341" s="319"/>
      <c r="V341" s="319"/>
      <c r="X341" s="314">
        <v>212</v>
      </c>
      <c r="Y341" s="314">
        <v>21.1</v>
      </c>
      <c r="Z341" s="323">
        <v>0.52500000000000002</v>
      </c>
      <c r="AA341" s="324">
        <v>381</v>
      </c>
      <c r="AB341" s="324">
        <v>2723</v>
      </c>
      <c r="AC341" s="324">
        <v>564</v>
      </c>
      <c r="AD341" s="324">
        <v>828</v>
      </c>
      <c r="AE341" s="320">
        <f t="shared" si="168"/>
        <v>0.21068139794010174</v>
      </c>
      <c r="AF341" s="320">
        <f t="shared" si="169"/>
        <v>9.0383094848272519E-2</v>
      </c>
      <c r="AG341" s="318">
        <f t="shared" si="170"/>
        <v>2.3309823401574801</v>
      </c>
      <c r="AH341" s="318">
        <f t="shared" si="171"/>
        <v>0.85379767985475985</v>
      </c>
      <c r="AI341" s="318">
        <f t="shared" si="172"/>
        <v>7.1469816272965883</v>
      </c>
      <c r="AK341" s="237">
        <f t="shared" si="173"/>
        <v>20.514977990022768</v>
      </c>
      <c r="AL341" s="318">
        <f t="shared" si="174"/>
        <v>7.1469816272965883</v>
      </c>
      <c r="AM341" s="321">
        <f t="shared" si="175"/>
        <v>0.85379767985475985</v>
      </c>
    </row>
    <row r="342" spans="1:39" s="115" customFormat="1" x14ac:dyDescent="0.2">
      <c r="A342" s="316">
        <v>212</v>
      </c>
      <c r="B342" s="316">
        <v>252</v>
      </c>
      <c r="C342" s="314" t="s">
        <v>92</v>
      </c>
      <c r="D342" s="315">
        <v>21.1</v>
      </c>
      <c r="E342" s="317">
        <v>904</v>
      </c>
      <c r="F342" s="317">
        <v>521</v>
      </c>
      <c r="G342" s="317">
        <v>3277</v>
      </c>
      <c r="H342" s="318">
        <v>0.57299999999999995</v>
      </c>
      <c r="I342" s="319">
        <f t="shared" si="176"/>
        <v>0.21270554128363045</v>
      </c>
      <c r="J342" s="319">
        <f t="shared" si="177"/>
        <v>9.4969833078119292E-2</v>
      </c>
      <c r="K342" s="320">
        <f t="shared" si="178"/>
        <v>2.2397169120921308</v>
      </c>
      <c r="L342" s="320">
        <f t="shared" si="179"/>
        <v>0.824300233258632</v>
      </c>
      <c r="M342" s="320">
        <f t="shared" si="180"/>
        <v>6.2898272552783112</v>
      </c>
      <c r="N342" s="320"/>
      <c r="O342" s="237">
        <f t="shared" si="181"/>
        <v>24.688792828977089</v>
      </c>
      <c r="P342" s="320">
        <f t="shared" si="182"/>
        <v>6.2898272552783112</v>
      </c>
      <c r="Q342" s="321">
        <f t="shared" si="183"/>
        <v>0.824300233258632</v>
      </c>
      <c r="R342" s="322">
        <f t="shared" si="184"/>
        <v>615.33328108312082</v>
      </c>
      <c r="S342" s="322">
        <f t="shared" si="185"/>
        <v>1073.8800716982912</v>
      </c>
      <c r="T342" s="159">
        <f t="shared" si="167"/>
        <v>187592.15051008953</v>
      </c>
      <c r="U342" s="319"/>
      <c r="V342" s="319"/>
      <c r="X342" s="314">
        <v>212</v>
      </c>
      <c r="Y342" s="314">
        <v>21.1</v>
      </c>
      <c r="Z342" s="323">
        <v>0.55000000000000004</v>
      </c>
      <c r="AA342" s="324">
        <v>438</v>
      </c>
      <c r="AB342" s="324">
        <v>3008</v>
      </c>
      <c r="AC342" s="324">
        <v>590</v>
      </c>
      <c r="AD342" s="324">
        <v>867</v>
      </c>
      <c r="AE342" s="320">
        <f t="shared" si="168"/>
        <v>0.21226522998878489</v>
      </c>
      <c r="AF342" s="320">
        <f t="shared" si="169"/>
        <v>9.0504476546416163E-2</v>
      </c>
      <c r="AG342" s="318">
        <f t="shared" si="170"/>
        <v>2.3453561424657536</v>
      </c>
      <c r="AH342" s="318">
        <f t="shared" si="171"/>
        <v>0.86228557580078402</v>
      </c>
      <c r="AI342" s="318">
        <f t="shared" si="172"/>
        <v>6.8675799086757987</v>
      </c>
      <c r="AK342" s="237">
        <f t="shared" si="173"/>
        <v>22.662157103925264</v>
      </c>
      <c r="AL342" s="318">
        <f t="shared" si="174"/>
        <v>6.8675799086757987</v>
      </c>
      <c r="AM342" s="321">
        <f t="shared" si="175"/>
        <v>0.86228557580078402</v>
      </c>
    </row>
    <row r="343" spans="1:39" s="115" customFormat="1" x14ac:dyDescent="0.2">
      <c r="A343" s="316">
        <v>212</v>
      </c>
      <c r="B343" s="316">
        <v>252</v>
      </c>
      <c r="C343" s="314" t="s">
        <v>92</v>
      </c>
      <c r="D343" s="315">
        <v>21.1</v>
      </c>
      <c r="E343" s="317">
        <v>1001</v>
      </c>
      <c r="F343" s="317">
        <v>773</v>
      </c>
      <c r="G343" s="317">
        <v>4176</v>
      </c>
      <c r="H343" s="318">
        <v>0.63500000000000001</v>
      </c>
      <c r="I343" s="319">
        <f t="shared" si="176"/>
        <v>0.2210708894872391</v>
      </c>
      <c r="J343" s="319">
        <f t="shared" si="177"/>
        <v>0.10378402370655776</v>
      </c>
      <c r="K343" s="320">
        <f t="shared" si="178"/>
        <v>2.1301052087968948</v>
      </c>
      <c r="L343" s="320">
        <f t="shared" si="179"/>
        <v>0.79922622332032744</v>
      </c>
      <c r="M343" s="320">
        <f t="shared" si="180"/>
        <v>5.4023285899094438</v>
      </c>
      <c r="N343" s="320"/>
      <c r="O343" s="237">
        <f t="shared" si="181"/>
        <v>31.461824490023901</v>
      </c>
      <c r="P343" s="320">
        <f t="shared" si="182"/>
        <v>5.4023285899094438</v>
      </c>
      <c r="Q343" s="321">
        <f t="shared" si="183"/>
        <v>0.79922622332032744</v>
      </c>
      <c r="R343" s="322">
        <f t="shared" si="184"/>
        <v>681.35908668606623</v>
      </c>
      <c r="S343" s="322">
        <f t="shared" si="185"/>
        <v>1073.0064357260885</v>
      </c>
      <c r="T343" s="159">
        <f t="shared" si="167"/>
        <v>269861.37881512416</v>
      </c>
      <c r="U343" s="319"/>
      <c r="V343" s="319"/>
      <c r="X343" s="314">
        <v>212</v>
      </c>
      <c r="Y343" s="314">
        <v>21.1</v>
      </c>
      <c r="Z343" s="323">
        <v>0.57499999999999996</v>
      </c>
      <c r="AA343" s="324">
        <v>511</v>
      </c>
      <c r="AB343" s="324">
        <v>3314</v>
      </c>
      <c r="AC343" s="324">
        <v>617</v>
      </c>
      <c r="AD343" s="324">
        <v>907</v>
      </c>
      <c r="AE343" s="320">
        <f t="shared" si="168"/>
        <v>0.21368653336932422</v>
      </c>
      <c r="AF343" s="320">
        <f t="shared" si="169"/>
        <v>9.2225768276605585E-2</v>
      </c>
      <c r="AG343" s="318">
        <f t="shared" si="170"/>
        <v>2.3169938007827788</v>
      </c>
      <c r="AH343" s="318">
        <f t="shared" si="171"/>
        <v>0.85470518770817128</v>
      </c>
      <c r="AI343" s="318">
        <f t="shared" si="172"/>
        <v>6.4853228962818008</v>
      </c>
      <c r="AK343" s="237">
        <f t="shared" si="173"/>
        <v>24.967549415694254</v>
      </c>
      <c r="AL343" s="318">
        <f t="shared" si="174"/>
        <v>6.4853228962818008</v>
      </c>
      <c r="AM343" s="321">
        <f t="shared" si="175"/>
        <v>0.85470518770817128</v>
      </c>
    </row>
    <row r="344" spans="1:39" s="115" customFormat="1" x14ac:dyDescent="0.2">
      <c r="A344" s="316">
        <v>212</v>
      </c>
      <c r="B344" s="316">
        <v>252</v>
      </c>
      <c r="C344" s="314" t="s">
        <v>92</v>
      </c>
      <c r="D344" s="315">
        <v>21.1</v>
      </c>
      <c r="E344" s="317">
        <v>1097</v>
      </c>
      <c r="F344" s="317">
        <v>1075</v>
      </c>
      <c r="G344" s="317">
        <v>5050</v>
      </c>
      <c r="H344" s="318">
        <v>0.69599999999999995</v>
      </c>
      <c r="I344" s="319">
        <f t="shared" si="176"/>
        <v>0.22259599522586818</v>
      </c>
      <c r="J344" s="319">
        <f t="shared" si="177"/>
        <v>0.10965837965488602</v>
      </c>
      <c r="K344" s="320">
        <f t="shared" si="178"/>
        <v>2.0299041069767441</v>
      </c>
      <c r="L344" s="320">
        <f t="shared" si="179"/>
        <v>0.7642528851053878</v>
      </c>
      <c r="M344" s="320">
        <f t="shared" si="180"/>
        <v>4.6976744186046515</v>
      </c>
      <c r="N344" s="320"/>
      <c r="O344" s="237">
        <f t="shared" si="181"/>
        <v>38.046507105991545</v>
      </c>
      <c r="P344" s="320">
        <f t="shared" si="182"/>
        <v>4.6976744186046515</v>
      </c>
      <c r="Q344" s="321">
        <f t="shared" si="183"/>
        <v>0.7642528851053878</v>
      </c>
      <c r="R344" s="322">
        <f t="shared" si="184"/>
        <v>746.70421388073396</v>
      </c>
      <c r="S344" s="322">
        <f t="shared" si="185"/>
        <v>1072.8508820125489</v>
      </c>
      <c r="T344" s="159">
        <f t="shared" si="167"/>
        <v>358869.9276896852</v>
      </c>
      <c r="U344" s="319"/>
      <c r="V344" s="319"/>
      <c r="X344" s="314">
        <v>212</v>
      </c>
      <c r="Y344" s="314">
        <v>21.1</v>
      </c>
      <c r="Z344" s="323">
        <v>0.6</v>
      </c>
      <c r="AA344" s="324">
        <v>601</v>
      </c>
      <c r="AB344" s="324">
        <v>3643</v>
      </c>
      <c r="AC344" s="324">
        <v>644</v>
      </c>
      <c r="AD344" s="324">
        <v>946</v>
      </c>
      <c r="AE344" s="320">
        <f t="shared" si="168"/>
        <v>0.21593155985796983</v>
      </c>
      <c r="AF344" s="320">
        <f t="shared" si="169"/>
        <v>9.5599210478349544E-2</v>
      </c>
      <c r="AG344" s="318">
        <f t="shared" si="170"/>
        <v>2.258716978702163</v>
      </c>
      <c r="AH344" s="318">
        <f t="shared" si="171"/>
        <v>0.83757319255806573</v>
      </c>
      <c r="AI344" s="318">
        <f t="shared" si="172"/>
        <v>6.0615640599001663</v>
      </c>
      <c r="AK344" s="237">
        <f t="shared" si="173"/>
        <v>27.446222848936081</v>
      </c>
      <c r="AL344" s="318">
        <f t="shared" si="174"/>
        <v>6.0615640599001663</v>
      </c>
      <c r="AM344" s="321">
        <f t="shared" si="175"/>
        <v>0.83757319255806573</v>
      </c>
    </row>
    <row r="345" spans="1:39" s="115" customFormat="1" x14ac:dyDescent="0.2">
      <c r="A345" s="316">
        <v>212</v>
      </c>
      <c r="B345" s="316">
        <v>252</v>
      </c>
      <c r="C345" s="314" t="s">
        <v>92</v>
      </c>
      <c r="D345" s="315">
        <v>21.1</v>
      </c>
      <c r="E345" s="317">
        <v>1197</v>
      </c>
      <c r="F345" s="317">
        <v>1549</v>
      </c>
      <c r="G345" s="317">
        <v>6273</v>
      </c>
      <c r="H345" s="318">
        <v>0.75900000000000001</v>
      </c>
      <c r="I345" s="319">
        <f t="shared" si="176"/>
        <v>0.23223421806841033</v>
      </c>
      <c r="J345" s="319">
        <f t="shared" si="177"/>
        <v>0.12162481966501792</v>
      </c>
      <c r="K345" s="320">
        <f t="shared" si="178"/>
        <v>1.909431140025823</v>
      </c>
      <c r="L345" s="320">
        <f t="shared" si="179"/>
        <v>0.73429403036558716</v>
      </c>
      <c r="M345" s="320">
        <f t="shared" si="180"/>
        <v>4.0497094899935444</v>
      </c>
      <c r="N345" s="320"/>
      <c r="O345" s="237">
        <f t="shared" si="181"/>
        <v>47.260542391264352</v>
      </c>
      <c r="P345" s="320">
        <f t="shared" si="182"/>
        <v>4.0497094899935444</v>
      </c>
      <c r="Q345" s="321">
        <f t="shared" si="183"/>
        <v>0.73429403036558716</v>
      </c>
      <c r="R345" s="322">
        <f t="shared" si="184"/>
        <v>814.77205470851288</v>
      </c>
      <c r="S345" s="322">
        <f t="shared" si="185"/>
        <v>1073.4809679954055</v>
      </c>
      <c r="T345" s="159">
        <f t="shared" si="167"/>
        <v>496835.85661363159</v>
      </c>
      <c r="U345" s="319"/>
      <c r="V345" s="319"/>
      <c r="X345" s="314">
        <v>212</v>
      </c>
      <c r="Y345" s="314">
        <v>21.1</v>
      </c>
      <c r="Z345" s="323">
        <v>0.625</v>
      </c>
      <c r="AA345" s="324">
        <v>708</v>
      </c>
      <c r="AB345" s="324">
        <v>3993</v>
      </c>
      <c r="AC345" s="324">
        <v>671</v>
      </c>
      <c r="AD345" s="324">
        <v>986</v>
      </c>
      <c r="AE345" s="320">
        <f t="shared" si="168"/>
        <v>0.21786361416730493</v>
      </c>
      <c r="AF345" s="320">
        <f t="shared" si="169"/>
        <v>9.9461672001126766E-2</v>
      </c>
      <c r="AG345" s="318">
        <f t="shared" si="170"/>
        <v>2.1904278279661016</v>
      </c>
      <c r="AH345" s="318">
        <f t="shared" si="171"/>
        <v>0.8158760630432742</v>
      </c>
      <c r="AI345" s="318">
        <f t="shared" si="172"/>
        <v>5.6398305084745761</v>
      </c>
      <c r="AK345" s="237">
        <f t="shared" si="173"/>
        <v>30.083109480044406</v>
      </c>
      <c r="AL345" s="318">
        <f t="shared" si="174"/>
        <v>5.6398305084745761</v>
      </c>
      <c r="AM345" s="321">
        <f t="shared" si="175"/>
        <v>0.8158760630432742</v>
      </c>
    </row>
    <row r="346" spans="1:39" s="115" customFormat="1" x14ac:dyDescent="0.2">
      <c r="A346" s="316">
        <v>212</v>
      </c>
      <c r="B346" s="316">
        <v>252</v>
      </c>
      <c r="C346" s="314" t="s">
        <v>92</v>
      </c>
      <c r="D346" s="315">
        <v>21.1</v>
      </c>
      <c r="E346" s="317">
        <v>1295</v>
      </c>
      <c r="F346" s="317">
        <v>2125</v>
      </c>
      <c r="G346" s="317">
        <v>7491</v>
      </c>
      <c r="H346" s="318">
        <v>0.82099999999999995</v>
      </c>
      <c r="I346" s="319">
        <f t="shared" si="176"/>
        <v>0.23694059998392156</v>
      </c>
      <c r="J346" s="319">
        <f t="shared" si="177"/>
        <v>0.13176585121431811</v>
      </c>
      <c r="K346" s="320">
        <f t="shared" si="178"/>
        <v>1.7981942802352937</v>
      </c>
      <c r="L346" s="320">
        <f t="shared" si="179"/>
        <v>0.69848847580090501</v>
      </c>
      <c r="M346" s="320">
        <f t="shared" si="180"/>
        <v>3.5251764705882351</v>
      </c>
      <c r="N346" s="320"/>
      <c r="O346" s="237">
        <f t="shared" si="181"/>
        <v>56.436907867521327</v>
      </c>
      <c r="P346" s="320">
        <f t="shared" si="182"/>
        <v>3.5251764705882351</v>
      </c>
      <c r="Q346" s="321">
        <f t="shared" si="183"/>
        <v>0.69848847580090501</v>
      </c>
      <c r="R346" s="322">
        <f t="shared" si="184"/>
        <v>881.47853871973598</v>
      </c>
      <c r="S346" s="322">
        <f t="shared" si="185"/>
        <v>1073.6644807792156</v>
      </c>
      <c r="T346" s="159">
        <f t="shared" si="167"/>
        <v>648350.26935368881</v>
      </c>
      <c r="U346" s="319"/>
      <c r="V346" s="319"/>
      <c r="X346" s="314">
        <v>212</v>
      </c>
      <c r="Y346" s="314">
        <v>21.1</v>
      </c>
      <c r="Z346" s="323">
        <v>0.65</v>
      </c>
      <c r="AA346" s="324">
        <v>831</v>
      </c>
      <c r="AB346" s="324">
        <v>4365</v>
      </c>
      <c r="AC346" s="324">
        <v>698</v>
      </c>
      <c r="AD346" s="324">
        <v>1025</v>
      </c>
      <c r="AE346" s="320">
        <f t="shared" si="168"/>
        <v>0.22038180759296594</v>
      </c>
      <c r="AF346" s="320">
        <f t="shared" si="169"/>
        <v>0.10391605961791779</v>
      </c>
      <c r="AG346" s="318">
        <f t="shared" si="170"/>
        <v>2.1207675541516249</v>
      </c>
      <c r="AH346" s="318">
        <f t="shared" si="171"/>
        <v>0.79448157939772068</v>
      </c>
      <c r="AI346" s="318">
        <f t="shared" si="172"/>
        <v>5.2527075812274369</v>
      </c>
      <c r="AK346" s="237">
        <f t="shared" si="173"/>
        <v>32.885743270822395</v>
      </c>
      <c r="AL346" s="318">
        <f t="shared" si="174"/>
        <v>5.2527075812274369</v>
      </c>
      <c r="AM346" s="321">
        <f t="shared" si="175"/>
        <v>0.79448157939772068</v>
      </c>
    </row>
    <row r="347" spans="1:39" s="115" customFormat="1" x14ac:dyDescent="0.2">
      <c r="A347" s="316">
        <v>212</v>
      </c>
      <c r="B347" s="316">
        <v>252</v>
      </c>
      <c r="C347" s="314" t="s">
        <v>92</v>
      </c>
      <c r="D347" s="315">
        <v>21.1</v>
      </c>
      <c r="E347" s="317">
        <v>1405</v>
      </c>
      <c r="F347" s="317">
        <v>2966</v>
      </c>
      <c r="G347" s="317">
        <v>8801</v>
      </c>
      <c r="H347" s="318">
        <v>0.89100000000000001</v>
      </c>
      <c r="I347" s="319">
        <f t="shared" si="176"/>
        <v>0.23649316642359641</v>
      </c>
      <c r="J347" s="319">
        <f t="shared" si="177"/>
        <v>0.14401091732272431</v>
      </c>
      <c r="K347" s="320">
        <f t="shared" si="178"/>
        <v>1.6421891535738367</v>
      </c>
      <c r="L347" s="320">
        <f t="shared" si="179"/>
        <v>0.63728745394554187</v>
      </c>
      <c r="M347" s="320">
        <f t="shared" si="180"/>
        <v>2.9672960215778827</v>
      </c>
      <c r="N347" s="320"/>
      <c r="O347" s="237">
        <f t="shared" si="181"/>
        <v>66.306397829669621</v>
      </c>
      <c r="P347" s="320">
        <f t="shared" si="182"/>
        <v>2.9672960215778827</v>
      </c>
      <c r="Q347" s="321">
        <f t="shared" si="183"/>
        <v>0.63728745394554187</v>
      </c>
      <c r="R347" s="322">
        <f t="shared" si="184"/>
        <v>956.35316363029278</v>
      </c>
      <c r="S347" s="322">
        <f t="shared" si="185"/>
        <v>1073.3481073291725</v>
      </c>
      <c r="T347" s="159">
        <f t="shared" si="167"/>
        <v>825653.89019915729</v>
      </c>
      <c r="U347" s="319"/>
      <c r="V347" s="319"/>
      <c r="X347" s="314">
        <v>212</v>
      </c>
      <c r="Y347" s="314">
        <v>21.1</v>
      </c>
      <c r="Z347" s="323">
        <v>0.67500000000000004</v>
      </c>
      <c r="AA347" s="324">
        <v>970</v>
      </c>
      <c r="AB347" s="324">
        <v>4759</v>
      </c>
      <c r="AC347" s="324">
        <v>725</v>
      </c>
      <c r="AD347" s="324">
        <v>1064</v>
      </c>
      <c r="AE347" s="320">
        <f t="shared" si="168"/>
        <v>0.22298295808124291</v>
      </c>
      <c r="AF347" s="320">
        <f t="shared" si="169"/>
        <v>0.10844264284634758</v>
      </c>
      <c r="AG347" s="318">
        <f t="shared" si="170"/>
        <v>2.0562294705154645</v>
      </c>
      <c r="AH347" s="318">
        <f t="shared" si="171"/>
        <v>0.77483692138082383</v>
      </c>
      <c r="AI347" s="318">
        <f t="shared" si="172"/>
        <v>4.9061855670103096</v>
      </c>
      <c r="AK347" s="237">
        <f t="shared" si="173"/>
        <v>35.854124221270055</v>
      </c>
      <c r="AL347" s="318">
        <f t="shared" si="174"/>
        <v>4.9061855670103096</v>
      </c>
      <c r="AM347" s="321">
        <f t="shared" si="175"/>
        <v>0.77483692138082383</v>
      </c>
    </row>
    <row r="348" spans="1:39" s="115" customFormat="1" x14ac:dyDescent="0.2">
      <c r="A348" s="314"/>
      <c r="B348" s="314"/>
      <c r="C348" s="314"/>
      <c r="D348" s="315"/>
      <c r="H348" s="318"/>
      <c r="I348" s="319"/>
      <c r="J348" s="319"/>
      <c r="K348" s="320"/>
      <c r="L348" s="320"/>
      <c r="M348" s="320"/>
      <c r="N348" s="320"/>
      <c r="O348" s="237"/>
      <c r="P348" s="320"/>
      <c r="Q348" s="321"/>
      <c r="R348" s="322"/>
      <c r="S348" s="322"/>
      <c r="T348" s="159">
        <f t="shared" si="167"/>
        <v>0</v>
      </c>
      <c r="U348" s="319"/>
      <c r="V348" s="319"/>
      <c r="X348" s="314">
        <v>212</v>
      </c>
      <c r="Y348" s="314">
        <v>21.1</v>
      </c>
      <c r="Z348" s="323">
        <v>0.7</v>
      </c>
      <c r="AA348" s="324">
        <v>1106</v>
      </c>
      <c r="AB348" s="324">
        <v>5212</v>
      </c>
      <c r="AC348" s="324">
        <v>751</v>
      </c>
      <c r="AD348" s="324">
        <v>1104</v>
      </c>
      <c r="AE348" s="320">
        <f t="shared" si="168"/>
        <v>0.22683260683470191</v>
      </c>
      <c r="AF348" s="320">
        <f t="shared" si="169"/>
        <v>0.11068815528047546</v>
      </c>
      <c r="AG348" s="318">
        <f t="shared" si="170"/>
        <v>2.0492943103074142</v>
      </c>
      <c r="AH348" s="318">
        <f t="shared" si="171"/>
        <v>0.77886101731176094</v>
      </c>
      <c r="AI348" s="318">
        <f t="shared" si="172"/>
        <v>4.7124773960216997</v>
      </c>
      <c r="AK348" s="237">
        <f t="shared" si="173"/>
        <v>39.267008918104544</v>
      </c>
      <c r="AL348" s="318">
        <f t="shared" si="174"/>
        <v>4.7124773960216997</v>
      </c>
      <c r="AM348" s="321">
        <f t="shared" si="175"/>
        <v>0.77886101731176094</v>
      </c>
    </row>
    <row r="349" spans="1:39" s="115" customFormat="1" x14ac:dyDescent="0.2">
      <c r="A349" s="314"/>
      <c r="B349" s="314"/>
      <c r="C349" s="314"/>
      <c r="D349" s="315"/>
      <c r="H349" s="318"/>
      <c r="I349" s="319"/>
      <c r="J349" s="319"/>
      <c r="K349" s="320"/>
      <c r="L349" s="320"/>
      <c r="M349" s="320"/>
      <c r="N349" s="320"/>
      <c r="O349" s="237"/>
      <c r="P349" s="320"/>
      <c r="Q349" s="321"/>
      <c r="R349" s="322"/>
      <c r="S349" s="322"/>
      <c r="T349" s="159">
        <f t="shared" si="167"/>
        <v>0</v>
      </c>
      <c r="U349" s="318"/>
      <c r="V349" s="318"/>
      <c r="X349" s="314">
        <v>212</v>
      </c>
      <c r="Y349" s="314">
        <v>21.1</v>
      </c>
      <c r="Z349" s="323">
        <v>0.72499999999999998</v>
      </c>
      <c r="AA349" s="324">
        <v>1280</v>
      </c>
      <c r="AB349" s="324">
        <v>5640</v>
      </c>
      <c r="AC349" s="324">
        <v>778</v>
      </c>
      <c r="AD349" s="324">
        <v>1143</v>
      </c>
      <c r="AE349" s="320">
        <f t="shared" si="168"/>
        <v>0.22899492986098149</v>
      </c>
      <c r="AF349" s="320">
        <f t="shared" si="169"/>
        <v>0.1154315483827974</v>
      </c>
      <c r="AG349" s="318">
        <f t="shared" si="170"/>
        <v>1.9838158031249997</v>
      </c>
      <c r="AH349" s="318">
        <f t="shared" si="171"/>
        <v>0.75756023534293204</v>
      </c>
      <c r="AI349" s="318">
        <f t="shared" si="172"/>
        <v>4.40625</v>
      </c>
      <c r="AK349" s="237">
        <f t="shared" si="173"/>
        <v>42.491544569859869</v>
      </c>
      <c r="AL349" s="318">
        <f t="shared" si="174"/>
        <v>4.40625</v>
      </c>
      <c r="AM349" s="321">
        <f t="shared" si="175"/>
        <v>0.75756023534293204</v>
      </c>
    </row>
    <row r="350" spans="1:39" s="115" customFormat="1" x14ac:dyDescent="0.2">
      <c r="A350" s="314"/>
      <c r="B350" s="314"/>
      <c r="C350" s="314"/>
      <c r="D350" s="315"/>
      <c r="H350" s="318"/>
      <c r="I350" s="319"/>
      <c r="J350" s="319"/>
      <c r="K350" s="320"/>
      <c r="L350" s="320"/>
      <c r="M350" s="320"/>
      <c r="N350" s="320"/>
      <c r="O350" s="237"/>
      <c r="P350" s="320"/>
      <c r="Q350" s="321"/>
      <c r="R350" s="322"/>
      <c r="S350" s="322"/>
      <c r="T350" s="159">
        <f t="shared" si="167"/>
        <v>0</v>
      </c>
      <c r="U350" s="318"/>
      <c r="V350" s="318"/>
      <c r="X350" s="314">
        <v>212</v>
      </c>
      <c r="Y350" s="314">
        <v>21.1</v>
      </c>
      <c r="Z350" s="323">
        <v>0.75</v>
      </c>
      <c r="AA350" s="324">
        <v>1475</v>
      </c>
      <c r="AB350" s="324">
        <v>6082</v>
      </c>
      <c r="AC350" s="324">
        <v>805</v>
      </c>
      <c r="AD350" s="324">
        <v>1183</v>
      </c>
      <c r="AE350" s="320">
        <f t="shared" si="168"/>
        <v>0.2305240018097609</v>
      </c>
      <c r="AF350" s="320">
        <f t="shared" si="169"/>
        <v>0.11997507476166001</v>
      </c>
      <c r="AG350" s="318">
        <f t="shared" si="170"/>
        <v>1.9214324497627118</v>
      </c>
      <c r="AH350" s="318">
        <f t="shared" si="171"/>
        <v>0.73618351345621824</v>
      </c>
      <c r="AI350" s="318">
        <f t="shared" si="172"/>
        <v>4.1233898305084749</v>
      </c>
      <c r="AK350" s="237">
        <f t="shared" si="173"/>
        <v>45.821555686859526</v>
      </c>
      <c r="AL350" s="318">
        <f t="shared" si="174"/>
        <v>4.1233898305084749</v>
      </c>
      <c r="AM350" s="321">
        <f t="shared" si="175"/>
        <v>0.73618351345621824</v>
      </c>
    </row>
    <row r="351" spans="1:39" s="115" customFormat="1" x14ac:dyDescent="0.2">
      <c r="A351" s="314"/>
      <c r="B351" s="314"/>
      <c r="C351" s="314"/>
      <c r="D351" s="315"/>
      <c r="H351" s="318"/>
      <c r="I351" s="319"/>
      <c r="J351" s="319"/>
      <c r="K351" s="320"/>
      <c r="L351" s="320"/>
      <c r="M351" s="320"/>
      <c r="N351" s="320"/>
      <c r="O351" s="237"/>
      <c r="P351" s="320"/>
      <c r="Q351" s="321"/>
      <c r="R351" s="322"/>
      <c r="S351" s="322"/>
      <c r="T351" s="159">
        <f t="shared" si="167"/>
        <v>0</v>
      </c>
      <c r="U351" s="318"/>
      <c r="V351" s="318"/>
      <c r="X351" s="314">
        <v>212</v>
      </c>
      <c r="Y351" s="314">
        <v>21.1</v>
      </c>
      <c r="Z351" s="323">
        <v>0.77500000000000002</v>
      </c>
      <c r="AA351" s="324">
        <v>1691</v>
      </c>
      <c r="AB351" s="324">
        <v>6538</v>
      </c>
      <c r="AC351" s="324">
        <v>832</v>
      </c>
      <c r="AD351" s="324">
        <v>1222</v>
      </c>
      <c r="AE351" s="320">
        <f t="shared" si="168"/>
        <v>0.23224251614041092</v>
      </c>
      <c r="AF351" s="320">
        <f t="shared" si="169"/>
        <v>0.12479099074084463</v>
      </c>
      <c r="AG351" s="318">
        <f t="shared" si="170"/>
        <v>1.8610519458308696</v>
      </c>
      <c r="AH351" s="318">
        <f t="shared" si="171"/>
        <v>0.71570203279502353</v>
      </c>
      <c r="AI351" s="318">
        <f t="shared" si="172"/>
        <v>3.8663512714370194</v>
      </c>
      <c r="AK351" s="237">
        <f t="shared" si="173"/>
        <v>49.257042269103515</v>
      </c>
      <c r="AL351" s="318">
        <f t="shared" si="174"/>
        <v>3.8663512714370194</v>
      </c>
      <c r="AM351" s="321">
        <f t="shared" si="175"/>
        <v>0.71570203279502353</v>
      </c>
    </row>
    <row r="352" spans="1:39" s="115" customFormat="1" x14ac:dyDescent="0.2">
      <c r="A352" s="314"/>
      <c r="B352" s="314"/>
      <c r="C352" s="314"/>
      <c r="D352" s="315"/>
      <c r="H352" s="318"/>
      <c r="I352" s="319"/>
      <c r="J352" s="319"/>
      <c r="K352" s="320"/>
      <c r="L352" s="320"/>
      <c r="M352" s="320"/>
      <c r="N352" s="320"/>
      <c r="O352" s="237"/>
      <c r="P352" s="320"/>
      <c r="Q352" s="321"/>
      <c r="R352" s="322"/>
      <c r="S352" s="322"/>
      <c r="T352" s="159">
        <f t="shared" si="167"/>
        <v>0</v>
      </c>
      <c r="U352" s="318"/>
      <c r="V352" s="318"/>
      <c r="X352" s="314">
        <v>212</v>
      </c>
      <c r="Y352" s="314">
        <v>21.1</v>
      </c>
      <c r="Z352" s="323">
        <v>0.8</v>
      </c>
      <c r="AA352" s="324">
        <v>1926</v>
      </c>
      <c r="AB352" s="324">
        <v>7009</v>
      </c>
      <c r="AC352" s="324">
        <v>859</v>
      </c>
      <c r="AD352" s="324">
        <v>1262</v>
      </c>
      <c r="AE352" s="320">
        <f t="shared" si="168"/>
        <v>0.23344069835667708</v>
      </c>
      <c r="AF352" s="320">
        <f t="shared" si="169"/>
        <v>0.1290421115357854</v>
      </c>
      <c r="AG352" s="318">
        <f t="shared" si="170"/>
        <v>1.8090272669781935</v>
      </c>
      <c r="AH352" s="318">
        <f t="shared" si="171"/>
        <v>0.69748727890107287</v>
      </c>
      <c r="AI352" s="318">
        <f t="shared" si="172"/>
        <v>3.6391484942886811</v>
      </c>
      <c r="AK352" s="237">
        <f t="shared" si="173"/>
        <v>52.805538278395005</v>
      </c>
      <c r="AL352" s="318">
        <f t="shared" si="174"/>
        <v>3.6391484942886811</v>
      </c>
      <c r="AM352" s="321">
        <f t="shared" si="175"/>
        <v>0.69748727890107287</v>
      </c>
    </row>
    <row r="353" spans="1:39" s="115" customFormat="1" x14ac:dyDescent="0.2">
      <c r="A353" s="314"/>
      <c r="B353" s="314"/>
      <c r="C353" s="314"/>
      <c r="D353" s="315"/>
      <c r="H353" s="318"/>
      <c r="I353" s="319"/>
      <c r="J353" s="319"/>
      <c r="K353" s="320"/>
      <c r="L353" s="320"/>
      <c r="M353" s="320"/>
      <c r="N353" s="320"/>
      <c r="O353" s="237"/>
      <c r="P353" s="320"/>
      <c r="Q353" s="321"/>
      <c r="R353" s="322"/>
      <c r="S353" s="322"/>
      <c r="T353" s="159">
        <f t="shared" si="167"/>
        <v>0</v>
      </c>
      <c r="U353" s="318"/>
      <c r="V353" s="318"/>
      <c r="X353" s="314">
        <v>212</v>
      </c>
      <c r="Y353" s="314">
        <v>21.1</v>
      </c>
      <c r="Z353" s="323">
        <v>0.82499999999999996</v>
      </c>
      <c r="AA353" s="324">
        <v>2182</v>
      </c>
      <c r="AB353" s="324">
        <v>7494</v>
      </c>
      <c r="AC353" s="324">
        <v>886</v>
      </c>
      <c r="AD353" s="324">
        <v>1301</v>
      </c>
      <c r="AE353" s="320">
        <f t="shared" si="168"/>
        <v>0.2348541934995971</v>
      </c>
      <c r="AF353" s="320">
        <f t="shared" si="169"/>
        <v>0.13343694776758933</v>
      </c>
      <c r="AG353" s="318">
        <f t="shared" si="170"/>
        <v>1.7600387106324471</v>
      </c>
      <c r="AH353" s="318">
        <f t="shared" si="171"/>
        <v>0.68065066137504515</v>
      </c>
      <c r="AI353" s="318">
        <f t="shared" si="172"/>
        <v>3.4344637946837762</v>
      </c>
      <c r="AK353" s="237">
        <f t="shared" si="173"/>
        <v>56.459509752930821</v>
      </c>
      <c r="AL353" s="318">
        <f t="shared" si="174"/>
        <v>3.4344637946837762</v>
      </c>
      <c r="AM353" s="321">
        <f t="shared" si="175"/>
        <v>0.68065066137504515</v>
      </c>
    </row>
    <row r="354" spans="1:39" s="115" customFormat="1" x14ac:dyDescent="0.2">
      <c r="A354" s="314"/>
      <c r="B354" s="314"/>
      <c r="C354" s="314"/>
      <c r="D354" s="315"/>
      <c r="H354" s="318"/>
      <c r="I354" s="319"/>
      <c r="J354" s="319"/>
      <c r="K354" s="320"/>
      <c r="L354" s="320"/>
      <c r="M354" s="320"/>
      <c r="N354" s="320"/>
      <c r="O354" s="237"/>
      <c r="P354" s="320"/>
      <c r="Q354" s="321"/>
      <c r="R354" s="322"/>
      <c r="S354" s="322"/>
      <c r="T354" s="159">
        <f t="shared" si="167"/>
        <v>0</v>
      </c>
      <c r="U354" s="318"/>
      <c r="V354" s="318"/>
      <c r="X354" s="314">
        <v>212</v>
      </c>
      <c r="Y354" s="314">
        <v>21.1</v>
      </c>
      <c r="Z354" s="323">
        <v>0.85</v>
      </c>
      <c r="AA354" s="324">
        <v>2459</v>
      </c>
      <c r="AB354" s="324">
        <v>7993</v>
      </c>
      <c r="AC354" s="324">
        <v>912</v>
      </c>
      <c r="AD354" s="324">
        <v>1340</v>
      </c>
      <c r="AE354" s="320">
        <f t="shared" si="168"/>
        <v>0.2361236238618496</v>
      </c>
      <c r="AF354" s="320">
        <f t="shared" si="169"/>
        <v>0.13762501409107869</v>
      </c>
      <c r="AG354" s="318">
        <f t="shared" si="170"/>
        <v>1.7157028133387557</v>
      </c>
      <c r="AH354" s="318">
        <f t="shared" si="171"/>
        <v>0.66529563596373997</v>
      </c>
      <c r="AI354" s="318">
        <f t="shared" si="172"/>
        <v>3.2505083367222447</v>
      </c>
      <c r="AK354" s="237">
        <f t="shared" si="173"/>
        <v>60.218956692710982</v>
      </c>
      <c r="AL354" s="318">
        <f t="shared" si="174"/>
        <v>3.2505083367222447</v>
      </c>
      <c r="AM354" s="321">
        <f t="shared" si="175"/>
        <v>0.66529563596373997</v>
      </c>
    </row>
    <row r="355" spans="1:39" s="115" customFormat="1" x14ac:dyDescent="0.2">
      <c r="A355" s="314"/>
      <c r="B355" s="314"/>
      <c r="C355" s="314"/>
      <c r="D355" s="315"/>
      <c r="H355" s="318"/>
      <c r="I355" s="319"/>
      <c r="J355" s="319"/>
      <c r="K355" s="320"/>
      <c r="L355" s="320"/>
      <c r="M355" s="320"/>
      <c r="N355" s="320"/>
      <c r="O355" s="237"/>
      <c r="P355" s="320"/>
      <c r="Q355" s="321"/>
      <c r="R355" s="322"/>
      <c r="S355" s="322"/>
      <c r="T355" s="159">
        <f t="shared" si="167"/>
        <v>0</v>
      </c>
      <c r="U355" s="318"/>
      <c r="V355" s="318"/>
      <c r="X355" s="314">
        <v>212</v>
      </c>
      <c r="Y355" s="314">
        <v>21.1</v>
      </c>
      <c r="Z355" s="323">
        <v>0.875</v>
      </c>
      <c r="AA355" s="324">
        <v>2755</v>
      </c>
      <c r="AB355" s="324">
        <v>8506</v>
      </c>
      <c r="AC355" s="324">
        <v>939</v>
      </c>
      <c r="AD355" s="324">
        <v>1380</v>
      </c>
      <c r="AE355" s="320">
        <f t="shared" si="168"/>
        <v>0.23692256684401841</v>
      </c>
      <c r="AF355" s="320">
        <f t="shared" si="169"/>
        <v>0.141168430662231</v>
      </c>
      <c r="AG355" s="318">
        <f t="shared" si="170"/>
        <v>1.6782970932849366</v>
      </c>
      <c r="AH355" s="318">
        <f t="shared" si="171"/>
        <v>0.65189094465362263</v>
      </c>
      <c r="AI355" s="318">
        <f t="shared" si="172"/>
        <v>3.0874773139745915</v>
      </c>
      <c r="AK355" s="237">
        <f t="shared" si="173"/>
        <v>64.083879097735462</v>
      </c>
      <c r="AL355" s="318">
        <f t="shared" si="174"/>
        <v>3.0874773139745915</v>
      </c>
      <c r="AM355" s="321">
        <f t="shared" si="175"/>
        <v>0.65189094465362263</v>
      </c>
    </row>
    <row r="356" spans="1:39" x14ac:dyDescent="0.2">
      <c r="A356" s="1"/>
      <c r="C356" s="118"/>
      <c r="D356" s="119"/>
      <c r="E356" s="150"/>
      <c r="F356" s="150"/>
      <c r="G356" s="150"/>
      <c r="H356" s="163"/>
      <c r="I356" s="25"/>
      <c r="J356" s="25"/>
      <c r="K356" s="27"/>
      <c r="L356" s="27"/>
      <c r="M356" s="27"/>
      <c r="N356" s="27"/>
      <c r="O356" s="51"/>
      <c r="P356" s="27"/>
      <c r="Q356" s="93"/>
      <c r="T356" s="159">
        <f t="shared" si="167"/>
        <v>0</v>
      </c>
      <c r="X356" s="1"/>
      <c r="Y356" s="1"/>
      <c r="Z356" s="17"/>
      <c r="AA356"/>
      <c r="AC356"/>
      <c r="AD356"/>
      <c r="AE356" s="27"/>
      <c r="AF356" s="27"/>
      <c r="AH356" s="29"/>
      <c r="AI356" s="29"/>
      <c r="AJ356"/>
      <c r="AM356" s="58"/>
    </row>
    <row r="357" spans="1:39" x14ac:dyDescent="0.2">
      <c r="C357" s="118"/>
      <c r="D357" s="119"/>
      <c r="E357" s="77"/>
      <c r="F357" s="77"/>
      <c r="G357" s="77"/>
      <c r="H357" s="220"/>
      <c r="I357" s="25"/>
      <c r="J357" s="25"/>
      <c r="K357" s="27"/>
      <c r="L357" s="27"/>
      <c r="M357" s="27"/>
      <c r="N357" s="27"/>
      <c r="O357" s="51"/>
      <c r="P357" s="27"/>
      <c r="Q357" s="93"/>
      <c r="T357" s="159">
        <f t="shared" si="167"/>
        <v>0</v>
      </c>
      <c r="AE357" s="27"/>
      <c r="AF357" s="27"/>
      <c r="AH357" s="29"/>
      <c r="AI357" s="29"/>
      <c r="AM357" s="58"/>
    </row>
    <row r="358" spans="1:39" s="115" customFormat="1" x14ac:dyDescent="0.2">
      <c r="A358" s="316">
        <v>213</v>
      </c>
      <c r="B358" s="316">
        <v>253</v>
      </c>
      <c r="C358" s="314" t="s">
        <v>92</v>
      </c>
      <c r="D358" s="315">
        <v>21.1</v>
      </c>
      <c r="E358" s="317">
        <v>801</v>
      </c>
      <c r="F358" s="317">
        <v>338</v>
      </c>
      <c r="G358" s="317">
        <v>2584</v>
      </c>
      <c r="H358" s="318">
        <v>0.50800000000000001</v>
      </c>
      <c r="I358" s="319">
        <f t="shared" ref="I358:I364" si="186">0.1515*(G358/1000)/(E358/1000)^2/($D$4/10)^4</f>
        <v>0.213632194026664</v>
      </c>
      <c r="J358" s="319">
        <f t="shared" ref="J358:J364" si="187">0.5*(F358/1000)/(E358/1000)^3/($D$4/10)^5</f>
        <v>8.8567093933605012E-2</v>
      </c>
      <c r="K358" s="320">
        <f t="shared" ref="K358:K364" si="188">I358/J358</f>
        <v>2.4120944307692311</v>
      </c>
      <c r="L358" s="320">
        <f t="shared" ref="L358:L364" si="189">0.798*I358^1.5/J358</f>
        <v>0.88967328059462858</v>
      </c>
      <c r="M358" s="320">
        <f t="shared" ref="M358:M364" si="190">G358/F358</f>
        <v>7.6449704142011834</v>
      </c>
      <c r="N358" s="320"/>
      <c r="O358" s="237">
        <f t="shared" ref="O358:O364" si="191">G358/(PI()*$D$4^2/4)</f>
        <v>19.467757299382605</v>
      </c>
      <c r="P358" s="320">
        <f t="shared" ref="P358:P364" si="192">M358</f>
        <v>7.6449704142011834</v>
      </c>
      <c r="Q358" s="321">
        <f t="shared" ref="Q358:Q364" si="193">L358</f>
        <v>0.88967328059462858</v>
      </c>
      <c r="R358" s="322">
        <f t="shared" ref="R358:R364" si="194">E358*(PI()/30)*($D$4/2)</f>
        <v>545.2234050305085</v>
      </c>
      <c r="S358" s="322">
        <f t="shared" ref="S358:S364" si="195">R358/H358</f>
        <v>1073.2744193513947</v>
      </c>
      <c r="T358" s="159">
        <f t="shared" si="167"/>
        <v>131352.62732050708</v>
      </c>
      <c r="U358" s="319"/>
      <c r="V358" s="319"/>
      <c r="X358" s="314">
        <v>213</v>
      </c>
      <c r="Y358" s="314">
        <v>21.1</v>
      </c>
      <c r="Z358" s="323">
        <v>0.52500000000000002</v>
      </c>
      <c r="AA358" s="324">
        <v>383</v>
      </c>
      <c r="AB358" s="324">
        <v>2754</v>
      </c>
      <c r="AC358" s="324">
        <v>564</v>
      </c>
      <c r="AD358" s="324">
        <v>828</v>
      </c>
      <c r="AE358" s="320">
        <f t="shared" si="168"/>
        <v>0.21307990081786274</v>
      </c>
      <c r="AF358" s="320">
        <f t="shared" si="169"/>
        <v>9.0857546789733262E-2</v>
      </c>
      <c r="AG358" s="318">
        <f t="shared" si="170"/>
        <v>2.3452086078328982</v>
      </c>
      <c r="AH358" s="318">
        <f t="shared" si="171"/>
        <v>0.86388436475191233</v>
      </c>
      <c r="AI358" s="318">
        <f t="shared" si="172"/>
        <v>7.1906005221932112</v>
      </c>
      <c r="AK358" s="237">
        <f t="shared" si="173"/>
        <v>20.748530805920936</v>
      </c>
      <c r="AL358" s="318">
        <f t="shared" si="174"/>
        <v>7.1906005221932112</v>
      </c>
      <c r="AM358" s="321">
        <f t="shared" si="175"/>
        <v>0.86388436475191233</v>
      </c>
    </row>
    <row r="359" spans="1:39" s="115" customFormat="1" x14ac:dyDescent="0.2">
      <c r="A359" s="316">
        <v>213</v>
      </c>
      <c r="B359" s="316">
        <v>253</v>
      </c>
      <c r="C359" s="314" t="s">
        <v>92</v>
      </c>
      <c r="D359" s="315">
        <v>21.1</v>
      </c>
      <c r="E359" s="317">
        <v>901</v>
      </c>
      <c r="F359" s="317">
        <v>524</v>
      </c>
      <c r="G359" s="317">
        <v>3277</v>
      </c>
      <c r="H359" s="318">
        <v>0.57099999999999995</v>
      </c>
      <c r="I359" s="319">
        <f t="shared" si="186"/>
        <v>0.21412436252929393</v>
      </c>
      <c r="J359" s="319">
        <f t="shared" si="187"/>
        <v>9.6473971400741265E-2</v>
      </c>
      <c r="K359" s="320">
        <f t="shared" si="188"/>
        <v>2.219503970038168</v>
      </c>
      <c r="L359" s="320">
        <f t="shared" si="189"/>
        <v>0.81958095711402135</v>
      </c>
      <c r="M359" s="320">
        <f t="shared" si="190"/>
        <v>6.2538167938931295</v>
      </c>
      <c r="N359" s="320"/>
      <c r="O359" s="237">
        <f t="shared" si="191"/>
        <v>24.688792828977089</v>
      </c>
      <c r="P359" s="320">
        <f t="shared" si="192"/>
        <v>6.2538167938931295</v>
      </c>
      <c r="Q359" s="321">
        <f t="shared" si="193"/>
        <v>0.81958095711402135</v>
      </c>
      <c r="R359" s="322">
        <f t="shared" si="194"/>
        <v>613.29124585828743</v>
      </c>
      <c r="S359" s="322">
        <f t="shared" si="195"/>
        <v>1074.0652291738836</v>
      </c>
      <c r="T359" s="159">
        <f t="shared" si="167"/>
        <v>187592.15051008953</v>
      </c>
      <c r="U359" s="319"/>
      <c r="V359" s="319"/>
      <c r="X359" s="314">
        <v>213</v>
      </c>
      <c r="Y359" s="314">
        <v>21.1</v>
      </c>
      <c r="Z359" s="323">
        <v>0.55000000000000004</v>
      </c>
      <c r="AA359" s="324">
        <v>439</v>
      </c>
      <c r="AB359" s="324">
        <v>3023</v>
      </c>
      <c r="AC359" s="324">
        <v>590</v>
      </c>
      <c r="AD359" s="324">
        <v>867</v>
      </c>
      <c r="AE359" s="320">
        <f t="shared" si="168"/>
        <v>0.21332373346279812</v>
      </c>
      <c r="AF359" s="320">
        <f t="shared" si="169"/>
        <v>9.0711107771407978E-2</v>
      </c>
      <c r="AG359" s="318">
        <f t="shared" si="170"/>
        <v>2.351682596583144</v>
      </c>
      <c r="AH359" s="318">
        <f t="shared" si="171"/>
        <v>0.86676463739109522</v>
      </c>
      <c r="AI359" s="318">
        <f t="shared" si="172"/>
        <v>6.8861047835990892</v>
      </c>
      <c r="AK359" s="237">
        <f t="shared" si="173"/>
        <v>22.775166530972761</v>
      </c>
      <c r="AL359" s="318">
        <f t="shared" si="174"/>
        <v>6.8861047835990892</v>
      </c>
      <c r="AM359" s="321">
        <f t="shared" si="175"/>
        <v>0.86676463739109522</v>
      </c>
    </row>
    <row r="360" spans="1:39" s="115" customFormat="1" x14ac:dyDescent="0.2">
      <c r="A360" s="316">
        <v>213</v>
      </c>
      <c r="B360" s="316">
        <v>253</v>
      </c>
      <c r="C360" s="314" t="s">
        <v>92</v>
      </c>
      <c r="D360" s="315">
        <v>21.1</v>
      </c>
      <c r="E360" s="317">
        <v>1000</v>
      </c>
      <c r="F360" s="317">
        <v>762</v>
      </c>
      <c r="G360" s="317">
        <v>4101</v>
      </c>
      <c r="H360" s="318">
        <v>0.63400000000000001</v>
      </c>
      <c r="I360" s="319">
        <f t="shared" si="186"/>
        <v>0.21753492524771537</v>
      </c>
      <c r="J360" s="319">
        <f t="shared" si="187"/>
        <v>0.10261437732464655</v>
      </c>
      <c r="K360" s="320">
        <f t="shared" si="188"/>
        <v>2.1199263779527557</v>
      </c>
      <c r="L360" s="320">
        <f t="shared" si="189"/>
        <v>0.78902028115667755</v>
      </c>
      <c r="M360" s="320">
        <f t="shared" si="190"/>
        <v>5.3818897637795278</v>
      </c>
      <c r="N360" s="320"/>
      <c r="O360" s="237">
        <f t="shared" si="191"/>
        <v>30.896777354786405</v>
      </c>
      <c r="P360" s="320">
        <f t="shared" si="192"/>
        <v>5.3818897637795278</v>
      </c>
      <c r="Q360" s="321">
        <f t="shared" si="193"/>
        <v>0.78902028115667755</v>
      </c>
      <c r="R360" s="322">
        <f t="shared" si="194"/>
        <v>680.67840827778844</v>
      </c>
      <c r="S360" s="322">
        <f t="shared" si="195"/>
        <v>1073.6252496495085</v>
      </c>
      <c r="T360" s="159">
        <f t="shared" si="167"/>
        <v>262624.14645458688</v>
      </c>
      <c r="U360" s="319"/>
      <c r="V360" s="319"/>
      <c r="X360" s="314">
        <v>213</v>
      </c>
      <c r="Y360" s="314">
        <v>21.1</v>
      </c>
      <c r="Z360" s="323">
        <v>0.57499999999999996</v>
      </c>
      <c r="AA360" s="324">
        <v>512</v>
      </c>
      <c r="AB360" s="324">
        <v>3316</v>
      </c>
      <c r="AC360" s="324">
        <v>617</v>
      </c>
      <c r="AD360" s="324">
        <v>907</v>
      </c>
      <c r="AE360" s="320">
        <f t="shared" si="168"/>
        <v>0.21381549325669252</v>
      </c>
      <c r="AF360" s="320">
        <f t="shared" si="169"/>
        <v>9.2406249232137097E-2</v>
      </c>
      <c r="AG360" s="318">
        <f t="shared" si="170"/>
        <v>2.3138639976562501</v>
      </c>
      <c r="AH360" s="318">
        <f t="shared" si="171"/>
        <v>0.85380816921586677</v>
      </c>
      <c r="AI360" s="318">
        <f t="shared" si="172"/>
        <v>6.4765625</v>
      </c>
      <c r="AK360" s="237">
        <f t="shared" si="173"/>
        <v>24.982617339300589</v>
      </c>
      <c r="AL360" s="318">
        <f t="shared" si="174"/>
        <v>6.4765625</v>
      </c>
      <c r="AM360" s="321">
        <f t="shared" si="175"/>
        <v>0.85380816921586677</v>
      </c>
    </row>
    <row r="361" spans="1:39" s="115" customFormat="1" x14ac:dyDescent="0.2">
      <c r="A361" s="316">
        <v>213</v>
      </c>
      <c r="B361" s="316">
        <v>253</v>
      </c>
      <c r="C361" s="314" t="s">
        <v>92</v>
      </c>
      <c r="D361" s="315">
        <v>21.1</v>
      </c>
      <c r="E361" s="317">
        <v>1098</v>
      </c>
      <c r="F361" s="317">
        <v>1076</v>
      </c>
      <c r="G361" s="317">
        <v>5056</v>
      </c>
      <c r="H361" s="318">
        <v>0.69599999999999995</v>
      </c>
      <c r="I361" s="319">
        <f t="shared" si="186"/>
        <v>0.22245471165151892</v>
      </c>
      <c r="J361" s="319">
        <f t="shared" si="187"/>
        <v>0.10946076872348158</v>
      </c>
      <c r="K361" s="320">
        <f t="shared" si="188"/>
        <v>2.032277995539034</v>
      </c>
      <c r="L361" s="320">
        <f t="shared" si="189"/>
        <v>0.76490378602925102</v>
      </c>
      <c r="M361" s="320">
        <f t="shared" si="190"/>
        <v>4.6988847583643123</v>
      </c>
      <c r="N361" s="320"/>
      <c r="O361" s="237">
        <f t="shared" si="191"/>
        <v>38.091710876810545</v>
      </c>
      <c r="P361" s="320">
        <f t="shared" si="192"/>
        <v>4.6988847583643123</v>
      </c>
      <c r="Q361" s="321">
        <f t="shared" si="193"/>
        <v>0.76490378602925102</v>
      </c>
      <c r="R361" s="322">
        <f t="shared" si="194"/>
        <v>747.38489228901176</v>
      </c>
      <c r="S361" s="322">
        <f t="shared" si="195"/>
        <v>1073.8288682313389</v>
      </c>
      <c r="T361" s="159">
        <f t="shared" si="167"/>
        <v>359509.68779158045</v>
      </c>
      <c r="U361" s="319"/>
      <c r="V361" s="319"/>
      <c r="X361" s="314">
        <v>213</v>
      </c>
      <c r="Y361" s="314">
        <v>21.1</v>
      </c>
      <c r="Z361" s="323">
        <v>0.6</v>
      </c>
      <c r="AA361" s="324">
        <v>601</v>
      </c>
      <c r="AB361" s="324">
        <v>3633</v>
      </c>
      <c r="AC361" s="324">
        <v>644</v>
      </c>
      <c r="AD361" s="324">
        <v>946</v>
      </c>
      <c r="AE361" s="320">
        <f t="shared" si="168"/>
        <v>0.21533882980071492</v>
      </c>
      <c r="AF361" s="320">
        <f t="shared" si="169"/>
        <v>9.5599210478349544E-2</v>
      </c>
      <c r="AG361" s="318">
        <f t="shared" si="170"/>
        <v>2.2525168222961729</v>
      </c>
      <c r="AH361" s="318">
        <f t="shared" si="171"/>
        <v>0.83412686475103881</v>
      </c>
      <c r="AI361" s="318">
        <f t="shared" si="172"/>
        <v>6.0449251247920133</v>
      </c>
      <c r="AK361" s="237">
        <f t="shared" si="173"/>
        <v>27.370883230904415</v>
      </c>
      <c r="AL361" s="318">
        <f t="shared" si="174"/>
        <v>6.0449251247920133</v>
      </c>
      <c r="AM361" s="321">
        <f t="shared" si="175"/>
        <v>0.83412686475103881</v>
      </c>
    </row>
    <row r="362" spans="1:39" s="115" customFormat="1" x14ac:dyDescent="0.2">
      <c r="A362" s="316">
        <v>213</v>
      </c>
      <c r="B362" s="316">
        <v>253</v>
      </c>
      <c r="C362" s="314" t="s">
        <v>92</v>
      </c>
      <c r="D362" s="315">
        <v>21.1</v>
      </c>
      <c r="E362" s="317">
        <v>1207</v>
      </c>
      <c r="F362" s="317">
        <v>1595</v>
      </c>
      <c r="G362" s="317">
        <v>6367</v>
      </c>
      <c r="H362" s="318">
        <v>0.76500000000000001</v>
      </c>
      <c r="I362" s="319">
        <f t="shared" si="186"/>
        <v>0.23182460756633902</v>
      </c>
      <c r="J362" s="319">
        <f t="shared" si="187"/>
        <v>0.12214961990296867</v>
      </c>
      <c r="K362" s="320">
        <f t="shared" si="188"/>
        <v>1.8978741624451412</v>
      </c>
      <c r="L362" s="320">
        <f t="shared" si="189"/>
        <v>0.72920572789156579</v>
      </c>
      <c r="M362" s="320">
        <f t="shared" si="190"/>
        <v>3.9918495297805641</v>
      </c>
      <c r="N362" s="320"/>
      <c r="O362" s="237">
        <f t="shared" si="191"/>
        <v>47.968734800762014</v>
      </c>
      <c r="P362" s="320">
        <f t="shared" si="192"/>
        <v>3.9918495297805641</v>
      </c>
      <c r="Q362" s="321">
        <f t="shared" si="193"/>
        <v>0.72920572789156579</v>
      </c>
      <c r="R362" s="322">
        <f t="shared" si="194"/>
        <v>821.57883879129065</v>
      </c>
      <c r="S362" s="322">
        <f t="shared" si="195"/>
        <v>1073.959266393844</v>
      </c>
      <c r="T362" s="159">
        <f t="shared" si="167"/>
        <v>508045.10908284481</v>
      </c>
      <c r="U362" s="319"/>
      <c r="V362" s="319"/>
      <c r="X362" s="314">
        <v>213</v>
      </c>
      <c r="Y362" s="314">
        <v>21.1</v>
      </c>
      <c r="Z362" s="323">
        <v>0.625</v>
      </c>
      <c r="AA362" s="324">
        <v>707</v>
      </c>
      <c r="AB362" s="324">
        <v>3973</v>
      </c>
      <c r="AC362" s="324">
        <v>671</v>
      </c>
      <c r="AD362" s="324">
        <v>986</v>
      </c>
      <c r="AE362" s="320">
        <f t="shared" si="168"/>
        <v>0.21677238644795957</v>
      </c>
      <c r="AF362" s="320">
        <f t="shared" si="169"/>
        <v>9.9321189413554556E-2</v>
      </c>
      <c r="AG362" s="318">
        <f t="shared" si="170"/>
        <v>2.1825391714285716</v>
      </c>
      <c r="AH362" s="318">
        <f t="shared" si="171"/>
        <v>0.81089928549762458</v>
      </c>
      <c r="AI362" s="318">
        <f t="shared" si="172"/>
        <v>5.6195190947666198</v>
      </c>
      <c r="AK362" s="237">
        <f t="shared" si="173"/>
        <v>29.932430243981074</v>
      </c>
      <c r="AL362" s="318">
        <f t="shared" si="174"/>
        <v>5.6195190947666198</v>
      </c>
      <c r="AM362" s="321">
        <f t="shared" si="175"/>
        <v>0.81089928549762458</v>
      </c>
    </row>
    <row r="363" spans="1:39" s="115" customFormat="1" x14ac:dyDescent="0.2">
      <c r="A363" s="316">
        <v>213</v>
      </c>
      <c r="B363" s="316">
        <v>253</v>
      </c>
      <c r="C363" s="314" t="s">
        <v>92</v>
      </c>
      <c r="D363" s="315">
        <v>21.1</v>
      </c>
      <c r="E363" s="317">
        <v>1298</v>
      </c>
      <c r="F363" s="317">
        <v>2137</v>
      </c>
      <c r="G363" s="317">
        <v>7509</v>
      </c>
      <c r="H363" s="318">
        <v>0.82299999999999995</v>
      </c>
      <c r="I363" s="319">
        <f t="shared" si="186"/>
        <v>0.23641332059366493</v>
      </c>
      <c r="J363" s="319">
        <f t="shared" si="187"/>
        <v>0.13159327260688236</v>
      </c>
      <c r="K363" s="320">
        <f t="shared" si="188"/>
        <v>1.7965456433317737</v>
      </c>
      <c r="L363" s="320">
        <f t="shared" si="189"/>
        <v>0.6970711652922007</v>
      </c>
      <c r="M363" s="320">
        <f t="shared" si="190"/>
        <v>3.5138043986897518</v>
      </c>
      <c r="N363" s="320"/>
      <c r="O363" s="237">
        <f t="shared" si="191"/>
        <v>56.572519179978322</v>
      </c>
      <c r="P363" s="320">
        <f t="shared" si="192"/>
        <v>3.5138043986897518</v>
      </c>
      <c r="Q363" s="321">
        <f t="shared" si="193"/>
        <v>0.6970711652922007</v>
      </c>
      <c r="R363" s="322">
        <f t="shared" si="194"/>
        <v>883.52057394456949</v>
      </c>
      <c r="S363" s="322">
        <f t="shared" si="195"/>
        <v>1073.5365418524539</v>
      </c>
      <c r="T363" s="159">
        <f t="shared" si="167"/>
        <v>650688.53780361055</v>
      </c>
      <c r="U363" s="319"/>
      <c r="V363" s="319"/>
      <c r="X363" s="314">
        <v>213</v>
      </c>
      <c r="Y363" s="314">
        <v>21.1</v>
      </c>
      <c r="Z363" s="323">
        <v>0.65</v>
      </c>
      <c r="AA363" s="324">
        <v>829</v>
      </c>
      <c r="AB363" s="324">
        <v>4338</v>
      </c>
      <c r="AC363" s="324">
        <v>698</v>
      </c>
      <c r="AD363" s="324">
        <v>1025</v>
      </c>
      <c r="AE363" s="320">
        <f t="shared" si="168"/>
        <v>0.21901862115424653</v>
      </c>
      <c r="AF363" s="320">
        <f t="shared" si="169"/>
        <v>0.1036659607981394</v>
      </c>
      <c r="AG363" s="318">
        <f t="shared" si="170"/>
        <v>2.1127342038600725</v>
      </c>
      <c r="AH363" s="318">
        <f t="shared" si="171"/>
        <v>0.7890204780515786</v>
      </c>
      <c r="AI363" s="318">
        <f t="shared" si="172"/>
        <v>5.2328106151990346</v>
      </c>
      <c r="AK363" s="237">
        <f t="shared" si="173"/>
        <v>32.6823263021369</v>
      </c>
      <c r="AL363" s="318">
        <f t="shared" si="174"/>
        <v>5.2328106151990346</v>
      </c>
      <c r="AM363" s="321">
        <f t="shared" si="175"/>
        <v>0.7890204780515786</v>
      </c>
    </row>
    <row r="364" spans="1:39" s="115" customFormat="1" x14ac:dyDescent="0.2">
      <c r="A364" s="316">
        <v>213</v>
      </c>
      <c r="B364" s="316">
        <v>253</v>
      </c>
      <c r="C364" s="314" t="s">
        <v>92</v>
      </c>
      <c r="D364" s="315">
        <v>21.1</v>
      </c>
      <c r="E364" s="317">
        <v>1396</v>
      </c>
      <c r="F364" s="317">
        <v>2894</v>
      </c>
      <c r="G364" s="317">
        <v>8689</v>
      </c>
      <c r="H364" s="318">
        <v>0.88500000000000001</v>
      </c>
      <c r="I364" s="319">
        <f t="shared" si="186"/>
        <v>0.23650383329973401</v>
      </c>
      <c r="J364" s="319">
        <f t="shared" si="187"/>
        <v>0.14325029161126163</v>
      </c>
      <c r="K364" s="320">
        <f t="shared" si="188"/>
        <v>1.6509832590186591</v>
      </c>
      <c r="L364" s="320">
        <f t="shared" si="189"/>
        <v>0.6407146481228404</v>
      </c>
      <c r="M364" s="320">
        <f t="shared" si="190"/>
        <v>3.0024187975120942</v>
      </c>
      <c r="N364" s="320"/>
      <c r="O364" s="237">
        <f t="shared" si="191"/>
        <v>65.462594107714963</v>
      </c>
      <c r="P364" s="320">
        <f t="shared" si="192"/>
        <v>3.0024187975120942</v>
      </c>
      <c r="Q364" s="321">
        <f t="shared" si="193"/>
        <v>0.6407146481228404</v>
      </c>
      <c r="R364" s="322">
        <f t="shared" si="194"/>
        <v>950.22705795579282</v>
      </c>
      <c r="S364" s="322">
        <f t="shared" si="195"/>
        <v>1073.7028903455287</v>
      </c>
      <c r="T364" s="159">
        <f t="shared" si="167"/>
        <v>809943.44664859155</v>
      </c>
      <c r="U364" s="319"/>
      <c r="V364" s="319"/>
      <c r="X364" s="314">
        <v>213</v>
      </c>
      <c r="Y364" s="314">
        <v>21.1</v>
      </c>
      <c r="Z364" s="323">
        <v>0.67500000000000004</v>
      </c>
      <c r="AA364" s="324">
        <v>967</v>
      </c>
      <c r="AB364" s="324">
        <v>4727</v>
      </c>
      <c r="AC364" s="324">
        <v>725</v>
      </c>
      <c r="AD364" s="324">
        <v>1064</v>
      </c>
      <c r="AE364" s="320">
        <f t="shared" si="168"/>
        <v>0.22148359799328332</v>
      </c>
      <c r="AF364" s="320">
        <f t="shared" si="169"/>
        <v>0.10810725322929703</v>
      </c>
      <c r="AG364" s="318">
        <f t="shared" si="170"/>
        <v>2.0487394821096179</v>
      </c>
      <c r="AH364" s="318">
        <f t="shared" si="171"/>
        <v>0.76941458289992259</v>
      </c>
      <c r="AI364" s="318">
        <f t="shared" si="172"/>
        <v>4.888314374353671</v>
      </c>
      <c r="AK364" s="237">
        <f t="shared" si="173"/>
        <v>35.613037443568722</v>
      </c>
      <c r="AL364" s="318">
        <f t="shared" si="174"/>
        <v>4.888314374353671</v>
      </c>
      <c r="AM364" s="321">
        <f t="shared" si="175"/>
        <v>0.76941458289992259</v>
      </c>
    </row>
    <row r="365" spans="1:39" s="115" customFormat="1" x14ac:dyDescent="0.2">
      <c r="A365" s="314"/>
      <c r="B365" s="314"/>
      <c r="C365" s="314"/>
      <c r="D365" s="315"/>
      <c r="H365" s="318"/>
      <c r="I365" s="319"/>
      <c r="J365" s="319"/>
      <c r="K365" s="320"/>
      <c r="L365" s="320"/>
      <c r="M365" s="320"/>
      <c r="N365" s="320"/>
      <c r="O365" s="237"/>
      <c r="P365" s="320"/>
      <c r="Q365" s="321"/>
      <c r="R365" s="322"/>
      <c r="S365" s="322"/>
      <c r="T365" s="159">
        <f t="shared" si="167"/>
        <v>0</v>
      </c>
      <c r="U365" s="319"/>
      <c r="V365" s="319"/>
      <c r="X365" s="314">
        <v>213</v>
      </c>
      <c r="Y365" s="314">
        <v>21.1</v>
      </c>
      <c r="Z365" s="323">
        <v>0.7</v>
      </c>
      <c r="AA365" s="324">
        <v>1099</v>
      </c>
      <c r="AB365" s="324">
        <v>5178</v>
      </c>
      <c r="AC365" s="324">
        <v>751</v>
      </c>
      <c r="AD365" s="324">
        <v>1104</v>
      </c>
      <c r="AE365" s="320">
        <f t="shared" si="168"/>
        <v>0.22535288530124453</v>
      </c>
      <c r="AF365" s="320">
        <f t="shared" si="169"/>
        <v>0.10998759733566231</v>
      </c>
      <c r="AG365" s="318">
        <f t="shared" si="170"/>
        <v>2.0488936094631485</v>
      </c>
      <c r="AH365" s="318">
        <f t="shared" si="171"/>
        <v>0.77616465275848223</v>
      </c>
      <c r="AI365" s="318">
        <f t="shared" si="172"/>
        <v>4.7115559599636034</v>
      </c>
      <c r="AK365" s="237">
        <f t="shared" si="173"/>
        <v>39.010854216796879</v>
      </c>
      <c r="AL365" s="318">
        <f t="shared" si="174"/>
        <v>4.7115559599636034</v>
      </c>
      <c r="AM365" s="321">
        <f t="shared" si="175"/>
        <v>0.77616465275848223</v>
      </c>
    </row>
    <row r="366" spans="1:39" s="115" customFormat="1" x14ac:dyDescent="0.2">
      <c r="A366" s="314"/>
      <c r="B366" s="314"/>
      <c r="C366" s="314"/>
      <c r="D366" s="315"/>
      <c r="H366" s="318"/>
      <c r="I366" s="319"/>
      <c r="J366" s="319"/>
      <c r="K366" s="320"/>
      <c r="L366" s="320"/>
      <c r="M366" s="320"/>
      <c r="N366" s="320"/>
      <c r="O366" s="237"/>
      <c r="P366" s="320"/>
      <c r="Q366" s="321"/>
      <c r="R366" s="322"/>
      <c r="S366" s="322"/>
      <c r="T366" s="159">
        <f t="shared" si="167"/>
        <v>0</v>
      </c>
      <c r="U366" s="318"/>
      <c r="V366" s="318"/>
      <c r="X366" s="314">
        <v>213</v>
      </c>
      <c r="Y366" s="314">
        <v>21.1</v>
      </c>
      <c r="Z366" s="323">
        <v>0.72499999999999998</v>
      </c>
      <c r="AA366" s="324">
        <v>1272</v>
      </c>
      <c r="AB366" s="324">
        <v>5605</v>
      </c>
      <c r="AC366" s="324">
        <v>778</v>
      </c>
      <c r="AD366" s="324">
        <v>1143</v>
      </c>
      <c r="AE366" s="320">
        <f t="shared" si="168"/>
        <v>0.22757386203383007</v>
      </c>
      <c r="AF366" s="320">
        <f t="shared" si="169"/>
        <v>0.11471010120540491</v>
      </c>
      <c r="AG366" s="318">
        <f t="shared" si="170"/>
        <v>1.9839042912735851</v>
      </c>
      <c r="AH366" s="318">
        <f t="shared" si="171"/>
        <v>0.75523967738504116</v>
      </c>
      <c r="AI366" s="318">
        <f t="shared" si="172"/>
        <v>4.4064465408805029</v>
      </c>
      <c r="AK366" s="237">
        <f t="shared" si="173"/>
        <v>42.227855906749035</v>
      </c>
      <c r="AL366" s="318">
        <f t="shared" si="174"/>
        <v>4.4064465408805029</v>
      </c>
      <c r="AM366" s="321">
        <f t="shared" si="175"/>
        <v>0.75523967738504116</v>
      </c>
    </row>
    <row r="367" spans="1:39" s="115" customFormat="1" x14ac:dyDescent="0.2">
      <c r="A367" s="314"/>
      <c r="B367" s="314"/>
      <c r="C367" s="314"/>
      <c r="D367" s="315"/>
      <c r="H367" s="318"/>
      <c r="I367" s="319"/>
      <c r="J367" s="319"/>
      <c r="K367" s="320"/>
      <c r="L367" s="320"/>
      <c r="M367" s="320"/>
      <c r="N367" s="320"/>
      <c r="O367" s="237"/>
      <c r="P367" s="320"/>
      <c r="Q367" s="321"/>
      <c r="R367" s="322"/>
      <c r="S367" s="322"/>
      <c r="T367" s="159">
        <f t="shared" si="167"/>
        <v>0</v>
      </c>
      <c r="U367" s="318"/>
      <c r="V367" s="318"/>
      <c r="X367" s="314">
        <v>213</v>
      </c>
      <c r="Y367" s="314">
        <v>21.1</v>
      </c>
      <c r="Z367" s="323">
        <v>0.75</v>
      </c>
      <c r="AA367" s="324">
        <v>1467</v>
      </c>
      <c r="AB367" s="324">
        <v>6049</v>
      </c>
      <c r="AC367" s="324">
        <v>805</v>
      </c>
      <c r="AD367" s="324">
        <v>1183</v>
      </c>
      <c r="AE367" s="320">
        <f t="shared" si="168"/>
        <v>0.2292732139012239</v>
      </c>
      <c r="AF367" s="320">
        <f t="shared" si="169"/>
        <v>0.11932436249176626</v>
      </c>
      <c r="AG367" s="318">
        <f t="shared" si="170"/>
        <v>1.9214283580777098</v>
      </c>
      <c r="AH367" s="318">
        <f t="shared" si="171"/>
        <v>0.73418202403553134</v>
      </c>
      <c r="AI367" s="318">
        <f t="shared" si="172"/>
        <v>4.1233810497614183</v>
      </c>
      <c r="AK367" s="237">
        <f t="shared" si="173"/>
        <v>45.572934947355023</v>
      </c>
      <c r="AL367" s="318">
        <f t="shared" si="174"/>
        <v>4.1233810497614183</v>
      </c>
      <c r="AM367" s="321">
        <f t="shared" si="175"/>
        <v>0.73418202403553134</v>
      </c>
    </row>
    <row r="368" spans="1:39" s="115" customFormat="1" x14ac:dyDescent="0.2">
      <c r="A368" s="314"/>
      <c r="B368" s="314"/>
      <c r="C368" s="314"/>
      <c r="D368" s="315"/>
      <c r="H368" s="318"/>
      <c r="I368" s="319"/>
      <c r="J368" s="319"/>
      <c r="K368" s="320"/>
      <c r="L368" s="320"/>
      <c r="M368" s="320"/>
      <c r="N368" s="320"/>
      <c r="O368" s="237"/>
      <c r="P368" s="320"/>
      <c r="Q368" s="321"/>
      <c r="R368" s="322"/>
      <c r="S368" s="322"/>
      <c r="T368" s="159">
        <f t="shared" si="167"/>
        <v>0</v>
      </c>
      <c r="U368" s="318"/>
      <c r="V368" s="318"/>
      <c r="X368" s="314">
        <v>213</v>
      </c>
      <c r="Y368" s="314">
        <v>21.1</v>
      </c>
      <c r="Z368" s="323">
        <v>0.77500000000000002</v>
      </c>
      <c r="AA368" s="324">
        <v>1682</v>
      </c>
      <c r="AB368" s="324">
        <v>6509</v>
      </c>
      <c r="AC368" s="324">
        <v>832</v>
      </c>
      <c r="AD368" s="324">
        <v>1222</v>
      </c>
      <c r="AE368" s="320">
        <f t="shared" si="168"/>
        <v>0.23121237955918242</v>
      </c>
      <c r="AF368" s="320">
        <f t="shared" si="169"/>
        <v>0.12412681633713817</v>
      </c>
      <c r="AG368" s="318">
        <f t="shared" si="170"/>
        <v>1.8627109466111775</v>
      </c>
      <c r="AH368" s="318">
        <f t="shared" si="171"/>
        <v>0.71474956516438071</v>
      </c>
      <c r="AI368" s="318">
        <f t="shared" si="172"/>
        <v>3.8697978596908444</v>
      </c>
      <c r="AK368" s="237">
        <f t="shared" si="173"/>
        <v>49.038557376811681</v>
      </c>
      <c r="AL368" s="318">
        <f t="shared" si="174"/>
        <v>3.8697978596908444</v>
      </c>
      <c r="AM368" s="321">
        <f t="shared" si="175"/>
        <v>0.71474956516438071</v>
      </c>
    </row>
    <row r="369" spans="1:39" s="115" customFormat="1" x14ac:dyDescent="0.2">
      <c r="A369" s="314"/>
      <c r="B369" s="314"/>
      <c r="C369" s="314"/>
      <c r="D369" s="315"/>
      <c r="H369" s="318"/>
      <c r="I369" s="319"/>
      <c r="J369" s="319"/>
      <c r="K369" s="320"/>
      <c r="L369" s="320"/>
      <c r="M369" s="320"/>
      <c r="N369" s="320"/>
      <c r="O369" s="237"/>
      <c r="P369" s="320"/>
      <c r="Q369" s="321"/>
      <c r="R369" s="322"/>
      <c r="S369" s="322"/>
      <c r="T369" s="159">
        <f t="shared" si="167"/>
        <v>0</v>
      </c>
      <c r="U369" s="318"/>
      <c r="V369" s="318"/>
      <c r="X369" s="314">
        <v>213</v>
      </c>
      <c r="Y369" s="314">
        <v>21.1</v>
      </c>
      <c r="Z369" s="323">
        <v>0.8</v>
      </c>
      <c r="AA369" s="324">
        <v>1919</v>
      </c>
      <c r="AB369" s="324">
        <v>6986</v>
      </c>
      <c r="AC369" s="324">
        <v>859</v>
      </c>
      <c r="AD369" s="324">
        <v>1262</v>
      </c>
      <c r="AE369" s="320">
        <f t="shared" si="168"/>
        <v>0.2326746638207656</v>
      </c>
      <c r="AF369" s="320">
        <f t="shared" si="169"/>
        <v>0.12857311113041134</v>
      </c>
      <c r="AG369" s="318">
        <f t="shared" si="170"/>
        <v>1.8096681473684211</v>
      </c>
      <c r="AH369" s="318">
        <f t="shared" si="171"/>
        <v>0.69658862956949918</v>
      </c>
      <c r="AI369" s="318">
        <f t="shared" si="172"/>
        <v>3.6404377279833247</v>
      </c>
      <c r="AK369" s="237">
        <f t="shared" si="173"/>
        <v>52.632257156922172</v>
      </c>
      <c r="AL369" s="318">
        <f t="shared" si="174"/>
        <v>3.6404377279833247</v>
      </c>
      <c r="AM369" s="321">
        <f t="shared" si="175"/>
        <v>0.69658862956949918</v>
      </c>
    </row>
    <row r="370" spans="1:39" s="115" customFormat="1" x14ac:dyDescent="0.2">
      <c r="A370" s="314"/>
      <c r="B370" s="314"/>
      <c r="C370" s="314"/>
      <c r="D370" s="315"/>
      <c r="H370" s="318"/>
      <c r="I370" s="319"/>
      <c r="J370" s="319"/>
      <c r="K370" s="320"/>
      <c r="L370" s="320"/>
      <c r="M370" s="320"/>
      <c r="N370" s="320"/>
      <c r="O370" s="237"/>
      <c r="P370" s="320"/>
      <c r="Q370" s="321"/>
      <c r="R370" s="322"/>
      <c r="S370" s="322"/>
      <c r="T370" s="159">
        <f t="shared" si="167"/>
        <v>0</v>
      </c>
      <c r="U370" s="318"/>
      <c r="V370" s="318"/>
      <c r="X370" s="314">
        <v>213</v>
      </c>
      <c r="Y370" s="314">
        <v>21.1</v>
      </c>
      <c r="Z370" s="323">
        <v>0.82499999999999996</v>
      </c>
      <c r="AA370" s="324">
        <v>2176</v>
      </c>
      <c r="AB370" s="324">
        <v>7479</v>
      </c>
      <c r="AC370" s="324">
        <v>886</v>
      </c>
      <c r="AD370" s="324">
        <v>1301</v>
      </c>
      <c r="AE370" s="320">
        <f t="shared" si="168"/>
        <v>0.23438410904503429</v>
      </c>
      <c r="AF370" s="320">
        <f t="shared" si="169"/>
        <v>0.13307002673798093</v>
      </c>
      <c r="AG370" s="318">
        <f t="shared" si="170"/>
        <v>1.7613591489430145</v>
      </c>
      <c r="AH370" s="318">
        <f t="shared" si="171"/>
        <v>0.68047925950783028</v>
      </c>
      <c r="AI370" s="318">
        <f t="shared" si="172"/>
        <v>3.4370404411764706</v>
      </c>
      <c r="AK370" s="237">
        <f t="shared" si="173"/>
        <v>56.346500325883326</v>
      </c>
      <c r="AL370" s="318">
        <f t="shared" si="174"/>
        <v>3.4370404411764706</v>
      </c>
      <c r="AM370" s="321">
        <f t="shared" si="175"/>
        <v>0.68047925950783028</v>
      </c>
    </row>
    <row r="371" spans="1:39" s="115" customFormat="1" x14ac:dyDescent="0.2">
      <c r="A371" s="314"/>
      <c r="B371" s="314"/>
      <c r="C371" s="314"/>
      <c r="D371" s="315"/>
      <c r="H371" s="318"/>
      <c r="I371" s="319"/>
      <c r="J371" s="319"/>
      <c r="K371" s="320"/>
      <c r="L371" s="320"/>
      <c r="M371" s="320"/>
      <c r="N371" s="320"/>
      <c r="O371" s="237"/>
      <c r="P371" s="320"/>
      <c r="Q371" s="321"/>
      <c r="R371" s="322"/>
      <c r="S371" s="322"/>
      <c r="T371" s="159">
        <f t="shared" si="167"/>
        <v>0</v>
      </c>
      <c r="U371" s="318"/>
      <c r="V371" s="318"/>
      <c r="X371" s="314">
        <v>213</v>
      </c>
      <c r="Y371" s="314">
        <v>21.1</v>
      </c>
      <c r="Z371" s="323">
        <v>0.85499999999999998</v>
      </c>
      <c r="AA371" s="324">
        <v>2454</v>
      </c>
      <c r="AB371" s="324">
        <v>7989</v>
      </c>
      <c r="AC371" s="324">
        <v>912</v>
      </c>
      <c r="AD371" s="324">
        <v>1340</v>
      </c>
      <c r="AE371" s="320">
        <f t="shared" si="168"/>
        <v>0.23600545865536299</v>
      </c>
      <c r="AF371" s="320">
        <f t="shared" si="169"/>
        <v>0.13734517469683086</v>
      </c>
      <c r="AG371" s="318">
        <f t="shared" si="170"/>
        <v>1.7183381882640587</v>
      </c>
      <c r="AH371" s="318">
        <f t="shared" si="171"/>
        <v>0.66615080540788518</v>
      </c>
      <c r="AI371" s="318">
        <f t="shared" si="172"/>
        <v>3.2555012224938875</v>
      </c>
      <c r="AK371" s="237">
        <f t="shared" si="173"/>
        <v>60.188820845498313</v>
      </c>
      <c r="AL371" s="318">
        <f t="shared" si="174"/>
        <v>3.2555012224938875</v>
      </c>
      <c r="AM371" s="321">
        <f t="shared" si="175"/>
        <v>0.66615080540788518</v>
      </c>
    </row>
    <row r="372" spans="1:39" s="115" customFormat="1" x14ac:dyDescent="0.2">
      <c r="A372" s="314"/>
      <c r="B372" s="314"/>
      <c r="C372" s="314"/>
      <c r="D372" s="315"/>
      <c r="H372" s="318"/>
      <c r="I372" s="319"/>
      <c r="J372" s="319"/>
      <c r="K372" s="320"/>
      <c r="L372" s="320"/>
      <c r="M372" s="320"/>
      <c r="N372" s="320"/>
      <c r="O372" s="237"/>
      <c r="P372" s="320"/>
      <c r="Q372" s="321"/>
      <c r="R372" s="322"/>
      <c r="S372" s="322"/>
      <c r="T372" s="159">
        <f t="shared" si="167"/>
        <v>0</v>
      </c>
      <c r="U372" s="318"/>
      <c r="V372" s="318"/>
      <c r="X372" s="314">
        <v>213</v>
      </c>
      <c r="Y372" s="314">
        <v>21.1</v>
      </c>
      <c r="Z372" s="323">
        <v>0.875</v>
      </c>
      <c r="AA372" s="324">
        <v>2753</v>
      </c>
      <c r="AB372" s="324">
        <v>8515</v>
      </c>
      <c r="AC372" s="324">
        <v>939</v>
      </c>
      <c r="AD372" s="324">
        <v>1380</v>
      </c>
      <c r="AE372" s="320">
        <f t="shared" si="168"/>
        <v>0.23717324908027476</v>
      </c>
      <c r="AF372" s="320">
        <f t="shared" si="169"/>
        <v>0.14106594904287548</v>
      </c>
      <c r="AG372" s="318">
        <f t="shared" si="170"/>
        <v>1.6812933999273525</v>
      </c>
      <c r="AH372" s="318">
        <f t="shared" si="171"/>
        <v>0.65340018186589865</v>
      </c>
      <c r="AI372" s="318">
        <f t="shared" si="172"/>
        <v>3.0929894660370505</v>
      </c>
      <c r="AK372" s="237">
        <f t="shared" si="173"/>
        <v>64.151684753963963</v>
      </c>
      <c r="AL372" s="318">
        <f t="shared" si="174"/>
        <v>3.0929894660370505</v>
      </c>
      <c r="AM372" s="321">
        <f t="shared" si="175"/>
        <v>0.65340018186589865</v>
      </c>
    </row>
    <row r="373" spans="1:39" s="115" customFormat="1" x14ac:dyDescent="0.2">
      <c r="A373" s="314"/>
      <c r="B373" s="314"/>
      <c r="C373" s="314"/>
      <c r="D373" s="315"/>
      <c r="E373" s="314"/>
      <c r="F373" s="314"/>
      <c r="G373" s="314"/>
      <c r="H373" s="130"/>
      <c r="I373" s="319"/>
      <c r="J373" s="319"/>
      <c r="K373" s="320"/>
      <c r="L373" s="320"/>
      <c r="M373" s="320"/>
      <c r="N373" s="320"/>
      <c r="O373" s="237"/>
      <c r="P373" s="320"/>
      <c r="Q373" s="321"/>
      <c r="R373" s="322"/>
      <c r="S373" s="322"/>
      <c r="T373" s="159">
        <f t="shared" si="167"/>
        <v>0</v>
      </c>
      <c r="U373" s="318"/>
      <c r="V373" s="318"/>
      <c r="X373" s="131"/>
      <c r="Y373" s="132"/>
      <c r="Z373" s="325"/>
      <c r="AA373" s="326"/>
      <c r="AC373" s="327"/>
      <c r="AD373" s="238"/>
      <c r="AE373" s="320"/>
      <c r="AF373" s="320"/>
      <c r="AG373" s="318"/>
      <c r="AH373" s="318"/>
      <c r="AI373" s="318"/>
      <c r="AK373" s="237"/>
      <c r="AL373" s="318"/>
      <c r="AM373" s="321"/>
    </row>
    <row r="374" spans="1:39" s="115" customFormat="1" x14ac:dyDescent="0.2">
      <c r="A374" s="314"/>
      <c r="B374" s="314"/>
      <c r="C374" s="314"/>
      <c r="D374" s="315"/>
      <c r="E374" s="314"/>
      <c r="F374" s="314"/>
      <c r="G374" s="314"/>
      <c r="H374" s="130"/>
      <c r="I374" s="319"/>
      <c r="J374" s="319"/>
      <c r="K374" s="320"/>
      <c r="L374" s="320"/>
      <c r="M374" s="320"/>
      <c r="N374" s="320"/>
      <c r="O374" s="237"/>
      <c r="P374" s="320"/>
      <c r="Q374" s="321"/>
      <c r="R374" s="322"/>
      <c r="S374" s="322"/>
      <c r="T374" s="159">
        <f t="shared" si="167"/>
        <v>0</v>
      </c>
      <c r="U374" s="318"/>
      <c r="V374" s="318"/>
      <c r="X374" s="131"/>
      <c r="Y374" s="132"/>
      <c r="Z374" s="325"/>
      <c r="AA374" s="326"/>
      <c r="AC374" s="327"/>
      <c r="AD374" s="238"/>
      <c r="AE374" s="320"/>
      <c r="AF374" s="320"/>
      <c r="AG374" s="318"/>
      <c r="AH374" s="318"/>
      <c r="AI374" s="318"/>
      <c r="AK374" s="237"/>
      <c r="AL374" s="318"/>
      <c r="AM374" s="321"/>
    </row>
    <row r="375" spans="1:39" s="115" customFormat="1" x14ac:dyDescent="0.2">
      <c r="A375" s="316">
        <v>214</v>
      </c>
      <c r="B375" s="316">
        <v>254</v>
      </c>
      <c r="C375" s="314" t="s">
        <v>92</v>
      </c>
      <c r="D375" s="315">
        <v>21.1</v>
      </c>
      <c r="E375" s="317">
        <v>796</v>
      </c>
      <c r="F375" s="317">
        <v>336</v>
      </c>
      <c r="G375" s="317">
        <v>2528</v>
      </c>
      <c r="H375" s="318">
        <v>0.505</v>
      </c>
      <c r="I375" s="319">
        <f t="shared" ref="I375:I381" si="196">0.1515*(G375/1000)/(E375/1000)^2/($D$4/10)^4</f>
        <v>0.21163629878816018</v>
      </c>
      <c r="J375" s="319">
        <f t="shared" ref="J375:J381" si="197">0.5*(F375/1000)/(E375/1000)^3/($D$4/10)^5</f>
        <v>8.9712573898268866E-2</v>
      </c>
      <c r="K375" s="320">
        <f t="shared" ref="K375:K381" si="198">I375/J375</f>
        <v>2.3590483428571432</v>
      </c>
      <c r="L375" s="320">
        <f t="shared" ref="L375:L381" si="199">0.798*I375^1.5/J375</f>
        <v>0.86603373774530457</v>
      </c>
      <c r="M375" s="320">
        <f t="shared" ref="M375:M381" si="200">G375/F375</f>
        <v>7.5238095238095237</v>
      </c>
      <c r="N375" s="320"/>
      <c r="O375" s="237">
        <f t="shared" ref="O375:O381" si="201">G375/(PI()*$D$4^2/4)</f>
        <v>19.045855438405273</v>
      </c>
      <c r="P375" s="320">
        <f t="shared" ref="P375:P381" si="202">M375</f>
        <v>7.5238095238095237</v>
      </c>
      <c r="Q375" s="321">
        <f t="shared" ref="Q375:Q381" si="203">L375</f>
        <v>0.86603373774530457</v>
      </c>
      <c r="R375" s="322">
        <f t="shared" ref="R375:R381" si="204">E375*(PI()/30)*($D$4/2)</f>
        <v>541.82001298911962</v>
      </c>
      <c r="S375" s="322">
        <f t="shared" ref="S375:S381" si="205">R375/H375</f>
        <v>1072.9109168101379</v>
      </c>
      <c r="T375" s="159">
        <f t="shared" si="167"/>
        <v>127105.86906984285</v>
      </c>
      <c r="U375" s="319"/>
      <c r="V375" s="319"/>
      <c r="X375" s="314">
        <v>214</v>
      </c>
      <c r="Y375" s="314">
        <v>21.1</v>
      </c>
      <c r="Z375" s="323">
        <v>0.52500000000000002</v>
      </c>
      <c r="AA375" s="324">
        <v>383</v>
      </c>
      <c r="AB375" s="324">
        <v>2742</v>
      </c>
      <c r="AC375" s="324">
        <v>564</v>
      </c>
      <c r="AD375" s="324">
        <v>828</v>
      </c>
      <c r="AE375" s="320">
        <f t="shared" si="168"/>
        <v>0.21215144809098754</v>
      </c>
      <c r="AF375" s="320">
        <f t="shared" si="169"/>
        <v>9.0857546789733262E-2</v>
      </c>
      <c r="AG375" s="318">
        <f t="shared" si="170"/>
        <v>2.3349898339425588</v>
      </c>
      <c r="AH375" s="318">
        <f t="shared" si="171"/>
        <v>0.85824421684524477</v>
      </c>
      <c r="AI375" s="318">
        <f t="shared" si="172"/>
        <v>7.1592689295039165</v>
      </c>
      <c r="AK375" s="237">
        <f t="shared" si="173"/>
        <v>20.658123264282935</v>
      </c>
      <c r="AL375" s="318">
        <f t="shared" si="174"/>
        <v>7.1592689295039165</v>
      </c>
      <c r="AM375" s="321">
        <f t="shared" si="175"/>
        <v>0.85824421684524477</v>
      </c>
    </row>
    <row r="376" spans="1:39" s="115" customFormat="1" x14ac:dyDescent="0.2">
      <c r="A376" s="316">
        <v>214</v>
      </c>
      <c r="B376" s="316">
        <v>254</v>
      </c>
      <c r="C376" s="314" t="s">
        <v>92</v>
      </c>
      <c r="D376" s="315">
        <v>21.1</v>
      </c>
      <c r="E376" s="317">
        <v>899</v>
      </c>
      <c r="F376" s="317">
        <v>523</v>
      </c>
      <c r="G376" s="317">
        <v>3296</v>
      </c>
      <c r="H376" s="318">
        <v>0.56999999999999995</v>
      </c>
      <c r="I376" s="319">
        <f t="shared" si="196"/>
        <v>0.21632516476506236</v>
      </c>
      <c r="J376" s="319">
        <f t="shared" si="197"/>
        <v>9.693393797703026E-2</v>
      </c>
      <c r="K376" s="320">
        <f t="shared" si="198"/>
        <v>2.2316762248565967</v>
      </c>
      <c r="L376" s="320">
        <f t="shared" si="199"/>
        <v>0.82829988227954943</v>
      </c>
      <c r="M376" s="320">
        <f t="shared" si="200"/>
        <v>6.3021032504780115</v>
      </c>
      <c r="N376" s="320"/>
      <c r="O376" s="237">
        <f t="shared" si="201"/>
        <v>24.831938103237256</v>
      </c>
      <c r="P376" s="320">
        <f t="shared" si="202"/>
        <v>6.3021032504780115</v>
      </c>
      <c r="Q376" s="321">
        <f t="shared" si="203"/>
        <v>0.82829988227954943</v>
      </c>
      <c r="R376" s="322">
        <f t="shared" si="204"/>
        <v>611.92988904173183</v>
      </c>
      <c r="S376" s="322">
        <f t="shared" si="205"/>
        <v>1073.5612088451437</v>
      </c>
      <c r="T376" s="159">
        <f t="shared" si="167"/>
        <v>189225.99804466648</v>
      </c>
      <c r="U376" s="319"/>
      <c r="V376" s="319"/>
      <c r="X376" s="314">
        <v>214</v>
      </c>
      <c r="Y376" s="314">
        <v>21.1</v>
      </c>
      <c r="Z376" s="323">
        <v>0.55000000000000004</v>
      </c>
      <c r="AA376" s="324">
        <v>442</v>
      </c>
      <c r="AB376" s="324">
        <v>3027</v>
      </c>
      <c r="AC376" s="324">
        <v>590</v>
      </c>
      <c r="AD376" s="324">
        <v>867</v>
      </c>
      <c r="AE376" s="320">
        <f t="shared" si="168"/>
        <v>0.2136060010558683</v>
      </c>
      <c r="AF376" s="320">
        <f t="shared" si="169"/>
        <v>9.1331001446383425E-2</v>
      </c>
      <c r="AG376" s="318">
        <f t="shared" si="170"/>
        <v>2.3388115500000004</v>
      </c>
      <c r="AH376" s="318">
        <f t="shared" si="171"/>
        <v>0.86259084807238773</v>
      </c>
      <c r="AI376" s="318">
        <f t="shared" si="172"/>
        <v>6.8484162895927598</v>
      </c>
      <c r="AK376" s="237">
        <f t="shared" si="173"/>
        <v>22.805302378185427</v>
      </c>
      <c r="AL376" s="318">
        <f t="shared" si="174"/>
        <v>6.8484162895927598</v>
      </c>
      <c r="AM376" s="321">
        <f t="shared" si="175"/>
        <v>0.86259084807238773</v>
      </c>
    </row>
    <row r="377" spans="1:39" s="115" customFormat="1" x14ac:dyDescent="0.2">
      <c r="A377" s="316">
        <v>214</v>
      </c>
      <c r="B377" s="316">
        <v>254</v>
      </c>
      <c r="C377" s="314" t="s">
        <v>92</v>
      </c>
      <c r="D377" s="315">
        <v>21.1</v>
      </c>
      <c r="E377" s="317">
        <v>1009</v>
      </c>
      <c r="F377" s="317">
        <v>785</v>
      </c>
      <c r="G377" s="317">
        <v>4176</v>
      </c>
      <c r="H377" s="318">
        <v>0.64</v>
      </c>
      <c r="I377" s="319">
        <f t="shared" si="196"/>
        <v>0.21757920277178638</v>
      </c>
      <c r="J377" s="319">
        <f t="shared" si="197"/>
        <v>0.10290806231788638</v>
      </c>
      <c r="K377" s="320">
        <f t="shared" si="198"/>
        <v>2.1143066721019106</v>
      </c>
      <c r="L377" s="320">
        <f t="shared" si="199"/>
        <v>0.78700875239058976</v>
      </c>
      <c r="M377" s="320">
        <f t="shared" si="200"/>
        <v>5.319745222929936</v>
      </c>
      <c r="N377" s="320"/>
      <c r="O377" s="237">
        <f t="shared" si="201"/>
        <v>31.461824490023901</v>
      </c>
      <c r="P377" s="320">
        <f t="shared" si="202"/>
        <v>5.319745222929936</v>
      </c>
      <c r="Q377" s="321">
        <f t="shared" si="203"/>
        <v>0.78700875239058976</v>
      </c>
      <c r="R377" s="322">
        <f t="shared" si="204"/>
        <v>686.80451395228863</v>
      </c>
      <c r="S377" s="322">
        <f t="shared" si="205"/>
        <v>1073.1320530504508</v>
      </c>
      <c r="T377" s="159">
        <f t="shared" si="167"/>
        <v>269861.37881512416</v>
      </c>
      <c r="U377" s="319"/>
      <c r="V377" s="319"/>
      <c r="X377" s="314">
        <v>214</v>
      </c>
      <c r="Y377" s="314">
        <v>21.1</v>
      </c>
      <c r="Z377" s="323">
        <v>0.57499999999999996</v>
      </c>
      <c r="AA377" s="324">
        <v>518</v>
      </c>
      <c r="AB377" s="324">
        <v>3333</v>
      </c>
      <c r="AC377" s="324">
        <v>617</v>
      </c>
      <c r="AD377" s="324">
        <v>907</v>
      </c>
      <c r="AE377" s="320">
        <f t="shared" si="168"/>
        <v>0.21491165229932341</v>
      </c>
      <c r="AF377" s="320">
        <f t="shared" si="169"/>
        <v>9.3489134965326223E-2</v>
      </c>
      <c r="AG377" s="318">
        <f t="shared" si="170"/>
        <v>2.2987874727799231</v>
      </c>
      <c r="AH377" s="318">
        <f t="shared" si="171"/>
        <v>0.85041653293721597</v>
      </c>
      <c r="AI377" s="318">
        <f t="shared" si="172"/>
        <v>6.4343629343629347</v>
      </c>
      <c r="AK377" s="237">
        <f t="shared" si="173"/>
        <v>25.110694689954421</v>
      </c>
      <c r="AL377" s="318">
        <f t="shared" si="174"/>
        <v>6.4343629343629347</v>
      </c>
      <c r="AM377" s="321">
        <f t="shared" si="175"/>
        <v>0.85041653293721597</v>
      </c>
    </row>
    <row r="378" spans="1:39" s="115" customFormat="1" x14ac:dyDescent="0.2">
      <c r="A378" s="316">
        <v>214</v>
      </c>
      <c r="B378" s="316">
        <v>254</v>
      </c>
      <c r="C378" s="314" t="s">
        <v>92</v>
      </c>
      <c r="D378" s="315">
        <v>21.1</v>
      </c>
      <c r="E378" s="317">
        <v>1095</v>
      </c>
      <c r="F378" s="317">
        <v>1084</v>
      </c>
      <c r="G378" s="317">
        <v>5075</v>
      </c>
      <c r="H378" s="318">
        <v>0.69399999999999995</v>
      </c>
      <c r="I378" s="319">
        <f t="shared" si="196"/>
        <v>0.22451586334610429</v>
      </c>
      <c r="J378" s="319">
        <f t="shared" si="197"/>
        <v>0.11118345550269043</v>
      </c>
      <c r="K378" s="320">
        <f t="shared" si="198"/>
        <v>2.0193279866236162</v>
      </c>
      <c r="L378" s="320">
        <f t="shared" si="199"/>
        <v>0.76354259853976258</v>
      </c>
      <c r="M378" s="320">
        <f t="shared" si="200"/>
        <v>4.6817343173431736</v>
      </c>
      <c r="N378" s="320"/>
      <c r="O378" s="237">
        <f t="shared" si="201"/>
        <v>38.234856151070716</v>
      </c>
      <c r="P378" s="320">
        <f t="shared" si="202"/>
        <v>4.6817343173431736</v>
      </c>
      <c r="Q378" s="321">
        <f t="shared" si="203"/>
        <v>0.76354259853976258</v>
      </c>
      <c r="R378" s="322">
        <f t="shared" si="204"/>
        <v>745.34285706417836</v>
      </c>
      <c r="S378" s="322">
        <f t="shared" si="205"/>
        <v>1073.9810620521303</v>
      </c>
      <c r="T378" s="159">
        <f t="shared" si="167"/>
        <v>361538.09878766508</v>
      </c>
      <c r="U378" s="319"/>
      <c r="V378" s="319"/>
      <c r="X378" s="314">
        <v>214</v>
      </c>
      <c r="Y378" s="314">
        <v>21.1</v>
      </c>
      <c r="Z378" s="323">
        <v>0.6</v>
      </c>
      <c r="AA378" s="324">
        <v>609</v>
      </c>
      <c r="AB378" s="324">
        <v>3661</v>
      </c>
      <c r="AC378" s="324">
        <v>644</v>
      </c>
      <c r="AD378" s="324">
        <v>946</v>
      </c>
      <c r="AE378" s="320">
        <f t="shared" si="168"/>
        <v>0.21699847396102875</v>
      </c>
      <c r="AF378" s="320">
        <f t="shared" si="169"/>
        <v>9.6871745725981492E-2</v>
      </c>
      <c r="AG378" s="318">
        <f t="shared" si="170"/>
        <v>2.2400594965517242</v>
      </c>
      <c r="AH378" s="318">
        <f t="shared" si="171"/>
        <v>0.83270425654912361</v>
      </c>
      <c r="AI378" s="318">
        <f t="shared" si="172"/>
        <v>6.0114942528735629</v>
      </c>
      <c r="AK378" s="237">
        <f t="shared" si="173"/>
        <v>27.581834161393079</v>
      </c>
      <c r="AL378" s="318">
        <f t="shared" si="174"/>
        <v>6.0114942528735629</v>
      </c>
      <c r="AM378" s="321">
        <f t="shared" si="175"/>
        <v>0.83270425654912361</v>
      </c>
    </row>
    <row r="379" spans="1:39" s="115" customFormat="1" x14ac:dyDescent="0.2">
      <c r="A379" s="316">
        <v>214</v>
      </c>
      <c r="B379" s="316">
        <v>254</v>
      </c>
      <c r="C379" s="314" t="s">
        <v>92</v>
      </c>
      <c r="D379" s="315">
        <v>21.1</v>
      </c>
      <c r="E379" s="317">
        <v>1198</v>
      </c>
      <c r="F379" s="317">
        <v>1570</v>
      </c>
      <c r="G379" s="317">
        <v>6330</v>
      </c>
      <c r="H379" s="318">
        <v>0.76</v>
      </c>
      <c r="I379" s="319">
        <f t="shared" si="196"/>
        <v>0.23395336575449596</v>
      </c>
      <c r="J379" s="319">
        <f t="shared" si="197"/>
        <v>0.12296526244830795</v>
      </c>
      <c r="K379" s="320">
        <f t="shared" si="198"/>
        <v>1.9025972140127387</v>
      </c>
      <c r="L379" s="320">
        <f t="shared" si="199"/>
        <v>0.7343691030178211</v>
      </c>
      <c r="M379" s="320">
        <f t="shared" si="200"/>
        <v>4.031847133757962</v>
      </c>
      <c r="N379" s="320"/>
      <c r="O379" s="237">
        <f t="shared" si="201"/>
        <v>47.689978214044849</v>
      </c>
      <c r="P379" s="320">
        <f t="shared" si="202"/>
        <v>4.031847133757962</v>
      </c>
      <c r="Q379" s="321">
        <f t="shared" si="203"/>
        <v>0.7343691030178211</v>
      </c>
      <c r="R379" s="322">
        <f t="shared" si="204"/>
        <v>815.45273311679057</v>
      </c>
      <c r="S379" s="322">
        <f t="shared" si="205"/>
        <v>1072.9641225220928</v>
      </c>
      <c r="T379" s="159">
        <f t="shared" si="167"/>
        <v>503623.01079279516</v>
      </c>
      <c r="U379" s="319"/>
      <c r="V379" s="319"/>
      <c r="X379" s="314">
        <v>214</v>
      </c>
      <c r="Y379" s="314">
        <v>21.1</v>
      </c>
      <c r="Z379" s="323">
        <v>0.625</v>
      </c>
      <c r="AA379" s="324">
        <v>716</v>
      </c>
      <c r="AB379" s="324">
        <v>4010</v>
      </c>
      <c r="AC379" s="324">
        <v>671</v>
      </c>
      <c r="AD379" s="324">
        <v>986</v>
      </c>
      <c r="AE379" s="320">
        <f t="shared" si="168"/>
        <v>0.21879115772874849</v>
      </c>
      <c r="AF379" s="320">
        <f t="shared" si="169"/>
        <v>0.10058553270170448</v>
      </c>
      <c r="AG379" s="318">
        <f t="shared" si="170"/>
        <v>2.1751752150837986</v>
      </c>
      <c r="AH379" s="318">
        <f t="shared" si="171"/>
        <v>0.81191772122942263</v>
      </c>
      <c r="AI379" s="318">
        <f t="shared" si="172"/>
        <v>5.6005586592178771</v>
      </c>
      <c r="AK379" s="237">
        <f t="shared" si="173"/>
        <v>30.211186830698239</v>
      </c>
      <c r="AL379" s="318">
        <f t="shared" si="174"/>
        <v>5.6005586592178771</v>
      </c>
      <c r="AM379" s="321">
        <f t="shared" si="175"/>
        <v>0.81191772122942263</v>
      </c>
    </row>
    <row r="380" spans="1:39" s="115" customFormat="1" x14ac:dyDescent="0.2">
      <c r="A380" s="316">
        <v>214</v>
      </c>
      <c r="B380" s="316">
        <v>254</v>
      </c>
      <c r="C380" s="314" t="s">
        <v>92</v>
      </c>
      <c r="D380" s="315">
        <v>21.1</v>
      </c>
      <c r="E380" s="317">
        <v>1302</v>
      </c>
      <c r="F380" s="317">
        <v>2157</v>
      </c>
      <c r="G380" s="317">
        <v>7547</v>
      </c>
      <c r="H380" s="318">
        <v>0.82599999999999996</v>
      </c>
      <c r="I380" s="319">
        <f t="shared" si="196"/>
        <v>0.23615198755711922</v>
      </c>
      <c r="J380" s="319">
        <f t="shared" si="197"/>
        <v>0.13160440778438412</v>
      </c>
      <c r="K380" s="320">
        <f t="shared" si="198"/>
        <v>1.7944078890125175</v>
      </c>
      <c r="L380" s="320">
        <f t="shared" si="199"/>
        <v>0.69585678121265415</v>
      </c>
      <c r="M380" s="320">
        <f t="shared" si="200"/>
        <v>3.4988409828465463</v>
      </c>
      <c r="N380" s="320"/>
      <c r="O380" s="237">
        <f t="shared" si="201"/>
        <v>56.858809728498656</v>
      </c>
      <c r="P380" s="320">
        <f t="shared" si="202"/>
        <v>3.4988409828465463</v>
      </c>
      <c r="Q380" s="321">
        <f t="shared" si="203"/>
        <v>0.69585678121265415</v>
      </c>
      <c r="R380" s="322">
        <f t="shared" si="204"/>
        <v>886.24328757768069</v>
      </c>
      <c r="S380" s="322">
        <f t="shared" si="205"/>
        <v>1072.9337622005819</v>
      </c>
      <c r="T380" s="159">
        <f t="shared" si="167"/>
        <v>655634.08721862419</v>
      </c>
      <c r="U380" s="319"/>
      <c r="V380" s="319"/>
      <c r="X380" s="314">
        <v>214</v>
      </c>
      <c r="Y380" s="314">
        <v>21.1</v>
      </c>
      <c r="Z380" s="323">
        <v>0.65</v>
      </c>
      <c r="AA380" s="324">
        <v>839</v>
      </c>
      <c r="AB380" s="324">
        <v>4380</v>
      </c>
      <c r="AC380" s="324">
        <v>698</v>
      </c>
      <c r="AD380" s="324">
        <v>1025</v>
      </c>
      <c r="AE380" s="320">
        <f t="shared" si="168"/>
        <v>0.22113913339225449</v>
      </c>
      <c r="AF380" s="320">
        <f t="shared" si="169"/>
        <v>0.10491645489703132</v>
      </c>
      <c r="AG380" s="318">
        <f t="shared" si="170"/>
        <v>2.1077640643623363</v>
      </c>
      <c r="AH380" s="318">
        <f t="shared" si="171"/>
        <v>0.79096576928468765</v>
      </c>
      <c r="AI380" s="318">
        <f t="shared" si="172"/>
        <v>5.2205005959475566</v>
      </c>
      <c r="AK380" s="237">
        <f t="shared" si="173"/>
        <v>32.998752697869897</v>
      </c>
      <c r="AL380" s="318">
        <f t="shared" si="174"/>
        <v>5.2205005959475566</v>
      </c>
      <c r="AM380" s="321">
        <f t="shared" si="175"/>
        <v>0.79096576928468765</v>
      </c>
    </row>
    <row r="381" spans="1:39" s="115" customFormat="1" x14ac:dyDescent="0.2">
      <c r="A381" s="316">
        <v>214</v>
      </c>
      <c r="B381" s="316">
        <v>254</v>
      </c>
      <c r="C381" s="314" t="s">
        <v>92</v>
      </c>
      <c r="D381" s="315">
        <v>21.1</v>
      </c>
      <c r="E381" s="317">
        <v>1402</v>
      </c>
      <c r="F381" s="317">
        <v>2952</v>
      </c>
      <c r="G381" s="317">
        <v>8801</v>
      </c>
      <c r="H381" s="318">
        <v>0.88900000000000001</v>
      </c>
      <c r="I381" s="319">
        <f t="shared" si="196"/>
        <v>0.2375063455555341</v>
      </c>
      <c r="J381" s="319">
        <f t="shared" si="197"/>
        <v>0.14425323290917502</v>
      </c>
      <c r="K381" s="320">
        <f t="shared" si="198"/>
        <v>1.6464542302845528</v>
      </c>
      <c r="L381" s="320">
        <f t="shared" si="199"/>
        <v>0.6403098199195385</v>
      </c>
      <c r="M381" s="320">
        <f t="shared" si="200"/>
        <v>2.9813685636856371</v>
      </c>
      <c r="N381" s="320"/>
      <c r="O381" s="237">
        <f t="shared" si="201"/>
        <v>66.306397829669621</v>
      </c>
      <c r="P381" s="320">
        <f t="shared" si="202"/>
        <v>2.9813685636856371</v>
      </c>
      <c r="Q381" s="321">
        <f t="shared" si="203"/>
        <v>0.6403098199195385</v>
      </c>
      <c r="R381" s="322">
        <f t="shared" si="204"/>
        <v>954.3111284054595</v>
      </c>
      <c r="S381" s="322">
        <f t="shared" si="205"/>
        <v>1073.4658362266136</v>
      </c>
      <c r="T381" s="159">
        <f t="shared" si="167"/>
        <v>825653.89019915729</v>
      </c>
      <c r="U381" s="319"/>
      <c r="V381" s="319"/>
      <c r="X381" s="314">
        <v>214</v>
      </c>
      <c r="Y381" s="314">
        <v>21.1</v>
      </c>
      <c r="Z381" s="323">
        <v>0.67500000000000004</v>
      </c>
      <c r="AA381" s="324">
        <v>978</v>
      </c>
      <c r="AB381" s="324">
        <v>4772</v>
      </c>
      <c r="AC381" s="324">
        <v>725</v>
      </c>
      <c r="AD381" s="324">
        <v>1064</v>
      </c>
      <c r="AE381" s="320">
        <f t="shared" si="168"/>
        <v>0.22359207311697649</v>
      </c>
      <c r="AF381" s="320">
        <f t="shared" si="169"/>
        <v>0.1093370151584824</v>
      </c>
      <c r="AG381" s="318">
        <f t="shared" si="170"/>
        <v>2.0449805840490805</v>
      </c>
      <c r="AH381" s="318">
        <f t="shared" si="171"/>
        <v>0.77164985990477697</v>
      </c>
      <c r="AI381" s="318">
        <f t="shared" si="172"/>
        <v>4.8793456032719833</v>
      </c>
      <c r="AK381" s="237">
        <f t="shared" si="173"/>
        <v>35.952065724711218</v>
      </c>
      <c r="AL381" s="318">
        <f t="shared" si="174"/>
        <v>4.8793456032719833</v>
      </c>
      <c r="AM381" s="321">
        <f t="shared" si="175"/>
        <v>0.77164985990477697</v>
      </c>
    </row>
    <row r="382" spans="1:39" s="115" customFormat="1" x14ac:dyDescent="0.2">
      <c r="A382" s="314"/>
      <c r="B382" s="314"/>
      <c r="C382" s="314"/>
      <c r="D382" s="315"/>
      <c r="H382" s="318"/>
      <c r="I382" s="319"/>
      <c r="J382" s="319"/>
      <c r="K382" s="320"/>
      <c r="L382" s="320"/>
      <c r="M382" s="320"/>
      <c r="N382" s="320"/>
      <c r="O382" s="237"/>
      <c r="P382" s="320"/>
      <c r="Q382" s="321"/>
      <c r="R382" s="322"/>
      <c r="S382" s="322"/>
      <c r="T382" s="159">
        <f t="shared" si="167"/>
        <v>0</v>
      </c>
      <c r="U382" s="319"/>
      <c r="V382" s="319"/>
      <c r="X382" s="314">
        <v>214</v>
      </c>
      <c r="Y382" s="314">
        <v>21.1</v>
      </c>
      <c r="Z382" s="323">
        <v>0.7</v>
      </c>
      <c r="AA382" s="324">
        <v>1112</v>
      </c>
      <c r="AB382" s="324">
        <v>5211</v>
      </c>
      <c r="AC382" s="324">
        <v>751</v>
      </c>
      <c r="AD382" s="324">
        <v>1104</v>
      </c>
      <c r="AE382" s="320">
        <f t="shared" si="168"/>
        <v>0.22678908561312966</v>
      </c>
      <c r="AF382" s="320">
        <f t="shared" si="169"/>
        <v>0.11128863351888671</v>
      </c>
      <c r="AG382" s="318">
        <f t="shared" si="170"/>
        <v>2.0378459007194247</v>
      </c>
      <c r="AH382" s="318">
        <f t="shared" si="171"/>
        <v>0.77443559579892629</v>
      </c>
      <c r="AI382" s="318">
        <f t="shared" si="172"/>
        <v>4.6861510791366907</v>
      </c>
      <c r="AK382" s="237">
        <f t="shared" si="173"/>
        <v>39.259474956301375</v>
      </c>
      <c r="AL382" s="318">
        <f t="shared" si="174"/>
        <v>4.6861510791366907</v>
      </c>
      <c r="AM382" s="321">
        <f t="shared" si="175"/>
        <v>0.77443559579892629</v>
      </c>
    </row>
    <row r="383" spans="1:39" s="115" customFormat="1" x14ac:dyDescent="0.2">
      <c r="A383" s="314"/>
      <c r="B383" s="314"/>
      <c r="C383" s="314"/>
      <c r="D383" s="315"/>
      <c r="H383" s="318"/>
      <c r="I383" s="319"/>
      <c r="J383" s="319"/>
      <c r="K383" s="320"/>
      <c r="L383" s="320"/>
      <c r="M383" s="320"/>
      <c r="N383" s="320"/>
      <c r="O383" s="237"/>
      <c r="P383" s="320"/>
      <c r="Q383" s="321"/>
      <c r="R383" s="322"/>
      <c r="S383" s="322"/>
      <c r="T383" s="159">
        <f t="shared" si="167"/>
        <v>0</v>
      </c>
      <c r="U383" s="318"/>
      <c r="V383" s="318"/>
      <c r="X383" s="314">
        <v>214</v>
      </c>
      <c r="Y383" s="314">
        <v>21.1</v>
      </c>
      <c r="Z383" s="323">
        <v>0.72499999999999998</v>
      </c>
      <c r="AA383" s="324">
        <v>1286</v>
      </c>
      <c r="AB383" s="324">
        <v>5637</v>
      </c>
      <c r="AC383" s="324">
        <v>778</v>
      </c>
      <c r="AD383" s="324">
        <v>1143</v>
      </c>
      <c r="AE383" s="320">
        <f t="shared" si="168"/>
        <v>0.22887312404722565</v>
      </c>
      <c r="AF383" s="320">
        <f t="shared" si="169"/>
        <v>0.11597263376584177</v>
      </c>
      <c r="AG383" s="318">
        <f t="shared" si="170"/>
        <v>1.9735097549766716</v>
      </c>
      <c r="AH383" s="318">
        <f t="shared" si="171"/>
        <v>0.75342420341573668</v>
      </c>
      <c r="AI383" s="318">
        <f t="shared" si="172"/>
        <v>4.3833592534992221</v>
      </c>
      <c r="AK383" s="237">
        <f t="shared" si="173"/>
        <v>42.468942684450369</v>
      </c>
      <c r="AL383" s="318">
        <f t="shared" si="174"/>
        <v>4.3833592534992221</v>
      </c>
      <c r="AM383" s="321">
        <f t="shared" si="175"/>
        <v>0.75342420341573668</v>
      </c>
    </row>
    <row r="384" spans="1:39" s="115" customFormat="1" x14ac:dyDescent="0.2">
      <c r="A384" s="314"/>
      <c r="B384" s="314"/>
      <c r="C384" s="314"/>
      <c r="D384" s="315"/>
      <c r="H384" s="318"/>
      <c r="I384" s="319"/>
      <c r="J384" s="319"/>
      <c r="K384" s="320"/>
      <c r="L384" s="320"/>
      <c r="M384" s="320"/>
      <c r="N384" s="320"/>
      <c r="O384" s="237"/>
      <c r="P384" s="320"/>
      <c r="Q384" s="321"/>
      <c r="R384" s="322"/>
      <c r="S384" s="322"/>
      <c r="T384" s="159">
        <f t="shared" si="167"/>
        <v>0</v>
      </c>
      <c r="U384" s="318"/>
      <c r="V384" s="318"/>
      <c r="X384" s="314">
        <v>214</v>
      </c>
      <c r="Y384" s="314">
        <v>21.1</v>
      </c>
      <c r="Z384" s="323">
        <v>0.75</v>
      </c>
      <c r="AA384" s="324">
        <v>1481</v>
      </c>
      <c r="AB384" s="324">
        <v>6080</v>
      </c>
      <c r="AC384" s="324">
        <v>805</v>
      </c>
      <c r="AD384" s="324">
        <v>1183</v>
      </c>
      <c r="AE384" s="320">
        <f t="shared" si="168"/>
        <v>0.23044819648197076</v>
      </c>
      <c r="AF384" s="320">
        <f t="shared" si="169"/>
        <v>0.12046310896408033</v>
      </c>
      <c r="AG384" s="318">
        <f t="shared" si="170"/>
        <v>1.9130188359216744</v>
      </c>
      <c r="AH384" s="318">
        <f t="shared" si="171"/>
        <v>0.7328393728003274</v>
      </c>
      <c r="AI384" s="318">
        <f t="shared" si="172"/>
        <v>4.1053342336259284</v>
      </c>
      <c r="AK384" s="237">
        <f t="shared" si="173"/>
        <v>45.806487763253187</v>
      </c>
      <c r="AL384" s="318">
        <f t="shared" si="174"/>
        <v>4.1053342336259284</v>
      </c>
      <c r="AM384" s="321">
        <f t="shared" si="175"/>
        <v>0.7328393728003274</v>
      </c>
    </row>
    <row r="385" spans="1:39" s="115" customFormat="1" x14ac:dyDescent="0.2">
      <c r="A385" s="314"/>
      <c r="B385" s="314"/>
      <c r="C385" s="314"/>
      <c r="D385" s="315"/>
      <c r="H385" s="318"/>
      <c r="I385" s="319"/>
      <c r="J385" s="319"/>
      <c r="K385" s="320"/>
      <c r="L385" s="320"/>
      <c r="M385" s="320"/>
      <c r="N385" s="320"/>
      <c r="O385" s="237"/>
      <c r="P385" s="320"/>
      <c r="Q385" s="321"/>
      <c r="R385" s="322"/>
      <c r="S385" s="322"/>
      <c r="T385" s="159">
        <f t="shared" si="167"/>
        <v>0</v>
      </c>
      <c r="U385" s="318"/>
      <c r="V385" s="318"/>
      <c r="X385" s="314">
        <v>214</v>
      </c>
      <c r="Y385" s="314">
        <v>21.1</v>
      </c>
      <c r="Z385" s="323">
        <v>0.77500000000000002</v>
      </c>
      <c r="AA385" s="324">
        <v>1696</v>
      </c>
      <c r="AB385" s="324">
        <v>6539</v>
      </c>
      <c r="AC385" s="324">
        <v>832</v>
      </c>
      <c r="AD385" s="324">
        <v>1222</v>
      </c>
      <c r="AE385" s="320">
        <f t="shared" si="168"/>
        <v>0.23227803809148773</v>
      </c>
      <c r="AF385" s="320">
        <f t="shared" si="169"/>
        <v>0.12515997652068153</v>
      </c>
      <c r="AG385" s="318">
        <f t="shared" si="170"/>
        <v>1.8558491663915095</v>
      </c>
      <c r="AH385" s="318">
        <f t="shared" si="171"/>
        <v>0.71375578641038651</v>
      </c>
      <c r="AI385" s="318">
        <f t="shared" si="172"/>
        <v>3.8555424528301887</v>
      </c>
      <c r="AK385" s="237">
        <f t="shared" si="173"/>
        <v>49.264576230906677</v>
      </c>
      <c r="AL385" s="318">
        <f t="shared" si="174"/>
        <v>3.8555424528301887</v>
      </c>
      <c r="AM385" s="321">
        <f t="shared" si="175"/>
        <v>0.71375578641038651</v>
      </c>
    </row>
    <row r="386" spans="1:39" s="115" customFormat="1" x14ac:dyDescent="0.2">
      <c r="A386" s="314"/>
      <c r="B386" s="314"/>
      <c r="C386" s="314"/>
      <c r="D386" s="315"/>
      <c r="H386" s="318"/>
      <c r="I386" s="319"/>
      <c r="J386" s="319"/>
      <c r="K386" s="320"/>
      <c r="L386" s="320"/>
      <c r="M386" s="320"/>
      <c r="N386" s="320"/>
      <c r="O386" s="237"/>
      <c r="P386" s="320"/>
      <c r="Q386" s="321"/>
      <c r="R386" s="322"/>
      <c r="S386" s="322"/>
      <c r="T386" s="159">
        <f t="shared" si="167"/>
        <v>0</v>
      </c>
      <c r="U386" s="318"/>
      <c r="V386" s="318"/>
      <c r="X386" s="314">
        <v>214</v>
      </c>
      <c r="Y386" s="314">
        <v>21.1</v>
      </c>
      <c r="Z386" s="323">
        <v>0.8</v>
      </c>
      <c r="AA386" s="324">
        <v>1931</v>
      </c>
      <c r="AB386" s="324">
        <v>7014</v>
      </c>
      <c r="AC386" s="324">
        <v>859</v>
      </c>
      <c r="AD386" s="324">
        <v>1262</v>
      </c>
      <c r="AE386" s="320">
        <f t="shared" si="168"/>
        <v>0.23360722760361438</v>
      </c>
      <c r="AF386" s="320">
        <f t="shared" si="169"/>
        <v>0.12937711182533834</v>
      </c>
      <c r="AG386" s="318">
        <f t="shared" si="170"/>
        <v>1.8056302564474369</v>
      </c>
      <c r="AH386" s="318">
        <f t="shared" si="171"/>
        <v>0.69642580121335396</v>
      </c>
      <c r="AI386" s="318">
        <f t="shared" si="172"/>
        <v>3.6323148627654067</v>
      </c>
      <c r="AK386" s="237">
        <f t="shared" si="173"/>
        <v>52.843208087410837</v>
      </c>
      <c r="AL386" s="318">
        <f t="shared" si="174"/>
        <v>3.6323148627654067</v>
      </c>
      <c r="AM386" s="321">
        <f t="shared" si="175"/>
        <v>0.69642580121335396</v>
      </c>
    </row>
    <row r="387" spans="1:39" s="115" customFormat="1" x14ac:dyDescent="0.2">
      <c r="A387" s="314"/>
      <c r="B387" s="314"/>
      <c r="C387" s="314"/>
      <c r="D387" s="315"/>
      <c r="H387" s="318"/>
      <c r="I387" s="319"/>
      <c r="J387" s="319"/>
      <c r="K387" s="320"/>
      <c r="L387" s="320"/>
      <c r="M387" s="320"/>
      <c r="N387" s="320"/>
      <c r="O387" s="237"/>
      <c r="P387" s="320"/>
      <c r="Q387" s="321"/>
      <c r="R387" s="322"/>
      <c r="S387" s="322"/>
      <c r="T387" s="159">
        <f t="shared" si="167"/>
        <v>0</v>
      </c>
      <c r="U387" s="318"/>
      <c r="V387" s="318"/>
      <c r="X387" s="314">
        <v>214</v>
      </c>
      <c r="Y387" s="314">
        <v>21.1</v>
      </c>
      <c r="Z387" s="323">
        <v>0.82499999999999996</v>
      </c>
      <c r="AA387" s="324">
        <v>2186</v>
      </c>
      <c r="AB387" s="324">
        <v>7505</v>
      </c>
      <c r="AC387" s="324">
        <v>886</v>
      </c>
      <c r="AD387" s="324">
        <v>1301</v>
      </c>
      <c r="AE387" s="320">
        <f t="shared" si="168"/>
        <v>0.23519892209960988</v>
      </c>
      <c r="AF387" s="320">
        <f t="shared" si="169"/>
        <v>0.13368156178732826</v>
      </c>
      <c r="AG387" s="318">
        <f t="shared" si="170"/>
        <v>1.7593968753430924</v>
      </c>
      <c r="AH387" s="318">
        <f t="shared" si="171"/>
        <v>0.68090162590811432</v>
      </c>
      <c r="AI387" s="318">
        <f t="shared" si="172"/>
        <v>3.4332113449222326</v>
      </c>
      <c r="AK387" s="237">
        <f t="shared" si="173"/>
        <v>56.54238333276566</v>
      </c>
      <c r="AL387" s="318">
        <f t="shared" si="174"/>
        <v>3.4332113449222326</v>
      </c>
      <c r="AM387" s="321">
        <f t="shared" si="175"/>
        <v>0.68090162590811432</v>
      </c>
    </row>
    <row r="388" spans="1:39" s="115" customFormat="1" x14ac:dyDescent="0.2">
      <c r="A388" s="314"/>
      <c r="B388" s="314"/>
      <c r="C388" s="314"/>
      <c r="D388" s="315"/>
      <c r="H388" s="318"/>
      <c r="I388" s="319"/>
      <c r="J388" s="319"/>
      <c r="K388" s="320"/>
      <c r="L388" s="320"/>
      <c r="M388" s="320"/>
      <c r="N388" s="320"/>
      <c r="O388" s="237"/>
      <c r="P388" s="320"/>
      <c r="Q388" s="321"/>
      <c r="R388" s="322"/>
      <c r="S388" s="322"/>
      <c r="T388" s="159">
        <f t="shared" si="167"/>
        <v>0</v>
      </c>
      <c r="U388" s="318"/>
      <c r="V388" s="318"/>
      <c r="X388" s="314">
        <v>214</v>
      </c>
      <c r="Y388" s="314">
        <v>21.1</v>
      </c>
      <c r="Z388" s="323">
        <v>0.85</v>
      </c>
      <c r="AA388" s="324">
        <v>2462</v>
      </c>
      <c r="AB388" s="324">
        <v>8012</v>
      </c>
      <c r="AC388" s="324">
        <v>912</v>
      </c>
      <c r="AD388" s="324">
        <v>1340</v>
      </c>
      <c r="AE388" s="320">
        <f t="shared" si="168"/>
        <v>0.23668490859266098</v>
      </c>
      <c r="AF388" s="320">
        <f t="shared" si="169"/>
        <v>0.13779291772762739</v>
      </c>
      <c r="AG388" s="318">
        <f t="shared" si="170"/>
        <v>1.7176855857026809</v>
      </c>
      <c r="AH388" s="318">
        <f t="shared" si="171"/>
        <v>0.66685566716070543</v>
      </c>
      <c r="AI388" s="318">
        <f t="shared" si="172"/>
        <v>3.2542648253452477</v>
      </c>
      <c r="AK388" s="237">
        <f t="shared" si="173"/>
        <v>60.362101966971146</v>
      </c>
      <c r="AL388" s="318">
        <f t="shared" si="174"/>
        <v>3.2542648253452477</v>
      </c>
      <c r="AM388" s="321">
        <f t="shared" si="175"/>
        <v>0.66685566716070543</v>
      </c>
    </row>
    <row r="389" spans="1:39" s="115" customFormat="1" x14ac:dyDescent="0.2">
      <c r="A389" s="314"/>
      <c r="B389" s="314"/>
      <c r="C389" s="314"/>
      <c r="D389" s="315"/>
      <c r="H389" s="318"/>
      <c r="I389" s="319"/>
      <c r="J389" s="319"/>
      <c r="K389" s="320"/>
      <c r="L389" s="320"/>
      <c r="M389" s="320"/>
      <c r="N389" s="320"/>
      <c r="O389" s="237"/>
      <c r="P389" s="320"/>
      <c r="Q389" s="321"/>
      <c r="R389" s="322"/>
      <c r="S389" s="322"/>
      <c r="T389" s="159">
        <f t="shared" si="167"/>
        <v>0</v>
      </c>
      <c r="U389" s="318"/>
      <c r="V389" s="318"/>
      <c r="X389" s="314">
        <v>214</v>
      </c>
      <c r="Y389" s="314">
        <v>21.1</v>
      </c>
      <c r="Z389" s="323">
        <v>0.875</v>
      </c>
      <c r="AA389" s="324">
        <v>2758</v>
      </c>
      <c r="AB389" s="324">
        <v>8535</v>
      </c>
      <c r="AC389" s="324">
        <v>939</v>
      </c>
      <c r="AD389" s="324">
        <v>1380</v>
      </c>
      <c r="AE389" s="320">
        <f t="shared" si="168"/>
        <v>0.23773032071639982</v>
      </c>
      <c r="AF389" s="320">
        <f t="shared" si="169"/>
        <v>0.14132215309126428</v>
      </c>
      <c r="AG389" s="318">
        <f t="shared" si="170"/>
        <v>1.6821872262509066</v>
      </c>
      <c r="AH389" s="318">
        <f t="shared" si="171"/>
        <v>0.65451485872042703</v>
      </c>
      <c r="AI389" s="318">
        <f t="shared" si="172"/>
        <v>3.0946337926033358</v>
      </c>
      <c r="AK389" s="237">
        <f t="shared" si="173"/>
        <v>64.302363990027303</v>
      </c>
      <c r="AL389" s="318">
        <f t="shared" si="174"/>
        <v>3.0946337926033358</v>
      </c>
      <c r="AM389" s="321">
        <f t="shared" si="175"/>
        <v>0.65451485872042703</v>
      </c>
    </row>
    <row r="390" spans="1:39" x14ac:dyDescent="0.2">
      <c r="A390" s="1"/>
      <c r="C390" s="118"/>
      <c r="D390" s="119"/>
      <c r="E390" s="150"/>
      <c r="F390" s="150"/>
      <c r="G390" s="150"/>
      <c r="H390" s="163"/>
      <c r="I390" s="25"/>
      <c r="J390" s="25"/>
      <c r="K390" s="27"/>
      <c r="L390" s="27"/>
      <c r="M390" s="27"/>
      <c r="N390" s="27"/>
      <c r="O390" s="51"/>
      <c r="P390" s="27"/>
      <c r="Q390" s="93"/>
      <c r="T390" s="159">
        <f t="shared" si="167"/>
        <v>0</v>
      </c>
      <c r="X390" s="1"/>
      <c r="Y390" s="1"/>
      <c r="Z390" s="17"/>
      <c r="AA390"/>
      <c r="AC390"/>
      <c r="AD390"/>
      <c r="AE390" s="27"/>
      <c r="AF390" s="27"/>
      <c r="AH390" s="29"/>
      <c r="AI390" s="29"/>
      <c r="AJ390"/>
      <c r="AM390" s="58"/>
    </row>
    <row r="391" spans="1:39" x14ac:dyDescent="0.2">
      <c r="C391" s="118"/>
      <c r="D391" s="119"/>
      <c r="E391" s="77"/>
      <c r="F391" s="77"/>
      <c r="G391" s="77"/>
      <c r="H391" s="220"/>
      <c r="I391" s="25"/>
      <c r="J391" s="25"/>
      <c r="K391" s="27"/>
      <c r="L391" s="27"/>
      <c r="M391" s="27"/>
      <c r="N391" s="27"/>
      <c r="O391" s="51"/>
      <c r="P391" s="27"/>
      <c r="Q391" s="93"/>
      <c r="T391" s="159">
        <f t="shared" si="167"/>
        <v>0</v>
      </c>
      <c r="AE391" s="27"/>
      <c r="AF391" s="27"/>
      <c r="AH391" s="29"/>
      <c r="AI391" s="29"/>
      <c r="AM391" s="58"/>
    </row>
    <row r="392" spans="1:39" x14ac:dyDescent="0.2">
      <c r="A392" s="149">
        <v>215</v>
      </c>
      <c r="B392" s="149">
        <v>258</v>
      </c>
      <c r="C392" s="77" t="s">
        <v>92</v>
      </c>
      <c r="D392" s="148">
        <v>21.1</v>
      </c>
      <c r="E392" s="150">
        <v>801</v>
      </c>
      <c r="F392" s="150">
        <v>426</v>
      </c>
      <c r="G392" s="150">
        <v>2627</v>
      </c>
      <c r="H392" s="164">
        <v>0.498</v>
      </c>
      <c r="I392" s="25">
        <f t="shared" ref="I392:I398" si="206">0.1515*(G392/1000)/(E392/1000)^2/($D$4/10)^4</f>
        <v>0.2171872189272625</v>
      </c>
      <c r="J392" s="25">
        <f t="shared" ref="J392:J398" si="207">0.5*(F392/1000)/(E392/1000)^3/($D$4/10)^5</f>
        <v>0.11162598229501695</v>
      </c>
      <c r="K392" s="27">
        <f t="shared" ref="K392:K398" si="208">I392/J392</f>
        <v>1.9456690500000005</v>
      </c>
      <c r="L392" s="27">
        <f t="shared" ref="L392:L398" si="209">0.798*I392^1.5/J392</f>
        <v>0.72358406486807358</v>
      </c>
      <c r="M392" s="27">
        <f t="shared" ref="M392:M398" si="210">G392/F392</f>
        <v>6.166666666666667</v>
      </c>
      <c r="N392" s="27"/>
      <c r="O392" s="51">
        <f t="shared" ref="O392:O398" si="211">G392/(PI()*$D$4^2/4)</f>
        <v>19.79171765691877</v>
      </c>
      <c r="P392" s="27">
        <f t="shared" ref="P392:P398" si="212">M392</f>
        <v>6.166666666666667</v>
      </c>
      <c r="Q392" s="93">
        <f t="shared" ref="Q392:Q398" si="213">L392</f>
        <v>0.72358406486807358</v>
      </c>
      <c r="R392" s="156">
        <f t="shared" ref="R392:R398" si="214">E392*(PI()/30)*($D$4/2)</f>
        <v>545.2234050305085</v>
      </c>
      <c r="S392" s="156">
        <f t="shared" ref="S392:S398" si="215">R392/H392</f>
        <v>1094.8261145190934</v>
      </c>
      <c r="T392" s="159">
        <f t="shared" ref="T392:T455" si="216">G392^1.5</f>
        <v>134644.96233799474</v>
      </c>
      <c r="U392" s="153"/>
      <c r="V392" s="153"/>
      <c r="X392" s="1">
        <v>215</v>
      </c>
      <c r="Y392" s="1">
        <v>21.1</v>
      </c>
      <c r="Z392" s="139">
        <v>0.52500000000000002</v>
      </c>
      <c r="AA392" s="136">
        <v>495</v>
      </c>
      <c r="AB392" s="136">
        <v>2912</v>
      </c>
      <c r="AC392" s="136">
        <v>575</v>
      </c>
      <c r="AD392" s="136">
        <v>845</v>
      </c>
      <c r="AE392" s="27">
        <f t="shared" si="168"/>
        <v>0.21633021223433849</v>
      </c>
      <c r="AF392" s="27">
        <f t="shared" si="169"/>
        <v>0.11048118274391024</v>
      </c>
      <c r="AG392" s="29">
        <f t="shared" si="170"/>
        <v>1.9580729212121211</v>
      </c>
      <c r="AH392" s="29">
        <f t="shared" si="171"/>
        <v>0.72675887001557771</v>
      </c>
      <c r="AI392" s="29">
        <f t="shared" si="172"/>
        <v>5.8828282828282825</v>
      </c>
      <c r="AJ392"/>
      <c r="AK392" s="51">
        <f t="shared" si="173"/>
        <v>21.938896770821266</v>
      </c>
      <c r="AL392" s="29">
        <f t="shared" si="174"/>
        <v>5.8828282828282825</v>
      </c>
      <c r="AM392" s="58">
        <f t="shared" si="175"/>
        <v>0.72675887001557771</v>
      </c>
    </row>
    <row r="393" spans="1:39" x14ac:dyDescent="0.2">
      <c r="A393" s="149">
        <v>215</v>
      </c>
      <c r="B393" s="149">
        <v>258</v>
      </c>
      <c r="C393" s="77" t="s">
        <v>92</v>
      </c>
      <c r="D393" s="148">
        <v>21.1</v>
      </c>
      <c r="E393" s="150">
        <v>899</v>
      </c>
      <c r="F393" s="150">
        <v>611</v>
      </c>
      <c r="G393" s="150">
        <v>3314</v>
      </c>
      <c r="H393" s="164">
        <v>0.55900000000000005</v>
      </c>
      <c r="I393" s="25">
        <f t="shared" si="206"/>
        <v>0.21750655219399781</v>
      </c>
      <c r="J393" s="25">
        <f t="shared" si="207"/>
        <v>0.11324404608788811</v>
      </c>
      <c r="K393" s="27">
        <f t="shared" si="208"/>
        <v>1.9206886340425535</v>
      </c>
      <c r="L393" s="27">
        <f t="shared" si="209"/>
        <v>0.71481890494087685</v>
      </c>
      <c r="M393" s="27">
        <f t="shared" si="210"/>
        <v>5.4238952536824874</v>
      </c>
      <c r="N393" s="27"/>
      <c r="O393" s="51">
        <f t="shared" si="211"/>
        <v>24.967549415694254</v>
      </c>
      <c r="P393" s="27">
        <f t="shared" si="212"/>
        <v>5.4238952536824874</v>
      </c>
      <c r="Q393" s="93">
        <f t="shared" si="213"/>
        <v>0.71481890494087685</v>
      </c>
      <c r="R393" s="156">
        <f t="shared" si="214"/>
        <v>611.92988904173183</v>
      </c>
      <c r="S393" s="156">
        <f t="shared" si="215"/>
        <v>1094.6867424717921</v>
      </c>
      <c r="T393" s="159">
        <f t="shared" si="216"/>
        <v>190778.20405905903</v>
      </c>
      <c r="U393" s="153"/>
      <c r="V393" s="153"/>
      <c r="X393" s="1">
        <v>215</v>
      </c>
      <c r="Y393" s="1">
        <v>21.1</v>
      </c>
      <c r="Z393" s="139">
        <v>0.55000000000000004</v>
      </c>
      <c r="AA393" s="136">
        <v>563</v>
      </c>
      <c r="AB393" s="136">
        <v>3200</v>
      </c>
      <c r="AC393" s="136">
        <v>602</v>
      </c>
      <c r="AD393" s="136">
        <v>885</v>
      </c>
      <c r="AE393" s="27">
        <f t="shared" ref="AE393:AE456" si="217">0.1515*(AB393/1000)/(AD393/1000)^2/($D$4/10)^4</f>
        <v>0.21672183065386319</v>
      </c>
      <c r="AF393" s="27">
        <f t="shared" ref="AF393:AF456" si="218">0.5*(AA393/1000)/(AD393/1000)^3/($D$4/10)^5</f>
        <v>0.10937846532692502</v>
      </c>
      <c r="AG393" s="29">
        <f t="shared" ref="AG393:AG456" si="219">AE393/AF393</f>
        <v>1.9813939609236235</v>
      </c>
      <c r="AH393" s="29">
        <f t="shared" ref="AH393:AH456" si="220">0.798*AE393^1.5/AF393</f>
        <v>0.73608006593072928</v>
      </c>
      <c r="AI393" s="29">
        <f t="shared" ref="AI393:AI456" si="221">AB393/AA393</f>
        <v>5.6838365896980463</v>
      </c>
      <c r="AJ393"/>
      <c r="AK393" s="51">
        <f t="shared" ref="AK393:AK456" si="222">AB393/(PI()*$D$4^2/4)</f>
        <v>24.108677770133259</v>
      </c>
      <c r="AL393" s="29">
        <f t="shared" ref="AL393:AL456" si="223">AI393</f>
        <v>5.6838365896980463</v>
      </c>
      <c r="AM393" s="58">
        <f t="shared" ref="AM393:AM456" si="224">AH393</f>
        <v>0.73608006593072928</v>
      </c>
    </row>
    <row r="394" spans="1:39" x14ac:dyDescent="0.2">
      <c r="A394" s="149">
        <v>215</v>
      </c>
      <c r="B394" s="149">
        <v>258</v>
      </c>
      <c r="C394" s="77" t="s">
        <v>92</v>
      </c>
      <c r="D394" s="148">
        <v>21.1</v>
      </c>
      <c r="E394" s="150">
        <v>1006</v>
      </c>
      <c r="F394" s="150">
        <v>869</v>
      </c>
      <c r="G394" s="150">
        <v>4157</v>
      </c>
      <c r="H394" s="164">
        <v>0.625</v>
      </c>
      <c r="I394" s="25">
        <f t="shared" si="206"/>
        <v>0.21788297004697277</v>
      </c>
      <c r="J394" s="25">
        <f t="shared" si="207"/>
        <v>0.11494208666909721</v>
      </c>
      <c r="K394" s="27">
        <f t="shared" si="208"/>
        <v>1.8955891298043728</v>
      </c>
      <c r="L394" s="27">
        <f t="shared" si="209"/>
        <v>0.70608785948691277</v>
      </c>
      <c r="M394" s="27">
        <f t="shared" si="210"/>
        <v>4.783659378596087</v>
      </c>
      <c r="N394" s="27"/>
      <c r="O394" s="51">
        <f t="shared" si="211"/>
        <v>31.318679215763737</v>
      </c>
      <c r="P394" s="27">
        <f t="shared" si="212"/>
        <v>4.783659378596087</v>
      </c>
      <c r="Q394" s="93">
        <f t="shared" si="213"/>
        <v>0.70608785948691277</v>
      </c>
      <c r="R394" s="156">
        <f t="shared" si="214"/>
        <v>684.76247872745523</v>
      </c>
      <c r="S394" s="156">
        <f t="shared" si="215"/>
        <v>1095.6199659639283</v>
      </c>
      <c r="T394" s="159">
        <f t="shared" si="216"/>
        <v>268021.74891788146</v>
      </c>
      <c r="U394" s="153"/>
      <c r="V394" s="153"/>
      <c r="X394" s="1">
        <v>215</v>
      </c>
      <c r="Y394" s="1">
        <v>21.1</v>
      </c>
      <c r="Z394" s="139">
        <v>0.57499999999999996</v>
      </c>
      <c r="AA394" s="136">
        <v>647</v>
      </c>
      <c r="AB394" s="136">
        <v>3510</v>
      </c>
      <c r="AC394" s="136">
        <v>630</v>
      </c>
      <c r="AD394" s="136">
        <v>925</v>
      </c>
      <c r="AE394" s="27">
        <f t="shared" si="217"/>
        <v>0.21760199594838961</v>
      </c>
      <c r="AF394" s="27">
        <f t="shared" si="218"/>
        <v>0.11008605917113479</v>
      </c>
      <c r="AG394" s="29">
        <f t="shared" si="219"/>
        <v>1.9766535162287482</v>
      </c>
      <c r="AH394" s="29">
        <f t="shared" si="220"/>
        <v>0.73580863136754815</v>
      </c>
      <c r="AI394" s="29">
        <f t="shared" si="221"/>
        <v>5.4250386398763526</v>
      </c>
      <c r="AJ394"/>
      <c r="AK394" s="51">
        <f t="shared" si="222"/>
        <v>26.444205929114919</v>
      </c>
      <c r="AL394" s="29">
        <f t="shared" si="223"/>
        <v>5.4250386398763526</v>
      </c>
      <c r="AM394" s="58">
        <f t="shared" si="224"/>
        <v>0.73580863136754815</v>
      </c>
    </row>
    <row r="395" spans="1:39" x14ac:dyDescent="0.2">
      <c r="A395" s="149">
        <v>215</v>
      </c>
      <c r="B395" s="149">
        <v>258</v>
      </c>
      <c r="C395" s="77" t="s">
        <v>92</v>
      </c>
      <c r="D395" s="148">
        <v>21.1</v>
      </c>
      <c r="E395" s="150">
        <v>1097</v>
      </c>
      <c r="F395" s="150">
        <v>1193</v>
      </c>
      <c r="G395" s="150">
        <v>5098</v>
      </c>
      <c r="H395" s="164">
        <v>0.68200000000000005</v>
      </c>
      <c r="I395" s="25">
        <f t="shared" si="206"/>
        <v>0.22471175914088637</v>
      </c>
      <c r="J395" s="25">
        <f t="shared" si="207"/>
        <v>0.12169529946816653</v>
      </c>
      <c r="K395" s="27">
        <f t="shared" si="208"/>
        <v>1.8465114110645435</v>
      </c>
      <c r="L395" s="27">
        <f t="shared" si="209"/>
        <v>0.69850221397699008</v>
      </c>
      <c r="M395" s="27">
        <f t="shared" si="210"/>
        <v>4.2732606873428329</v>
      </c>
      <c r="N395" s="27"/>
      <c r="O395" s="51">
        <f t="shared" si="211"/>
        <v>38.408137272543549</v>
      </c>
      <c r="P395" s="27">
        <f t="shared" si="212"/>
        <v>4.2732606873428329</v>
      </c>
      <c r="Q395" s="93">
        <f t="shared" si="213"/>
        <v>0.69850221397699008</v>
      </c>
      <c r="R395" s="156">
        <f t="shared" si="214"/>
        <v>746.70421388073396</v>
      </c>
      <c r="S395" s="156">
        <f t="shared" si="215"/>
        <v>1094.8742139013693</v>
      </c>
      <c r="T395" s="159">
        <f t="shared" si="216"/>
        <v>363998.62800840294</v>
      </c>
      <c r="U395" s="153"/>
      <c r="V395" s="153"/>
      <c r="X395" s="1">
        <v>215</v>
      </c>
      <c r="Y395" s="1">
        <v>21.1</v>
      </c>
      <c r="Z395" s="139">
        <v>0.6</v>
      </c>
      <c r="AA395" s="136">
        <v>748</v>
      </c>
      <c r="AB395" s="136">
        <v>3842</v>
      </c>
      <c r="AC395" s="136">
        <v>657</v>
      </c>
      <c r="AD395" s="136">
        <v>966</v>
      </c>
      <c r="AE395" s="27">
        <f t="shared" si="217"/>
        <v>0.21839481897885252</v>
      </c>
      <c r="AF395" s="27">
        <f t="shared" si="218"/>
        <v>0.11174380652759497</v>
      </c>
      <c r="AG395" s="29">
        <f t="shared" si="219"/>
        <v>1.9544243727272728</v>
      </c>
      <c r="AH395" s="29">
        <f t="shared" si="220"/>
        <v>0.7288580031816404</v>
      </c>
      <c r="AI395" s="29">
        <f t="shared" si="221"/>
        <v>5.1363636363636367</v>
      </c>
      <c r="AJ395"/>
      <c r="AK395" s="51">
        <f t="shared" si="222"/>
        <v>28.945481247766242</v>
      </c>
      <c r="AL395" s="29">
        <f t="shared" si="223"/>
        <v>5.1363636363636367</v>
      </c>
      <c r="AM395" s="58">
        <f t="shared" si="224"/>
        <v>0.7288580031816404</v>
      </c>
    </row>
    <row r="396" spans="1:39" x14ac:dyDescent="0.2">
      <c r="A396" s="149">
        <v>215</v>
      </c>
      <c r="B396" s="149">
        <v>258</v>
      </c>
      <c r="C396" s="77" t="s">
        <v>92</v>
      </c>
      <c r="D396" s="148">
        <v>21.1</v>
      </c>
      <c r="E396" s="150">
        <v>1195</v>
      </c>
      <c r="F396" s="150">
        <v>1619</v>
      </c>
      <c r="G396" s="150">
        <v>6176</v>
      </c>
      <c r="H396" s="164">
        <v>0.74299999999999999</v>
      </c>
      <c r="I396" s="25">
        <f t="shared" si="206"/>
        <v>0.22940913129726231</v>
      </c>
      <c r="J396" s="25">
        <f t="shared" si="207"/>
        <v>0.12776043319951197</v>
      </c>
      <c r="K396" s="27">
        <f t="shared" si="208"/>
        <v>1.7956195478690553</v>
      </c>
      <c r="L396" s="27">
        <f t="shared" si="209"/>
        <v>0.68631353875086643</v>
      </c>
      <c r="M396" s="27">
        <f t="shared" si="210"/>
        <v>3.8147004323656577</v>
      </c>
      <c r="N396" s="27"/>
      <c r="O396" s="51">
        <f t="shared" si="211"/>
        <v>46.529748096357189</v>
      </c>
      <c r="P396" s="27">
        <f t="shared" si="212"/>
        <v>3.8147004323656577</v>
      </c>
      <c r="Q396" s="93">
        <f t="shared" si="213"/>
        <v>0.68631353875086643</v>
      </c>
      <c r="R396" s="156">
        <f t="shared" si="214"/>
        <v>813.41069789195728</v>
      </c>
      <c r="S396" s="156">
        <f t="shared" si="215"/>
        <v>1094.7654076607769</v>
      </c>
      <c r="T396" s="159">
        <f t="shared" si="216"/>
        <v>485356.59032921388</v>
      </c>
      <c r="U396" s="153"/>
      <c r="V396" s="153"/>
      <c r="X396" s="1">
        <v>215</v>
      </c>
      <c r="Y396" s="1">
        <v>21.1</v>
      </c>
      <c r="Z396" s="139">
        <v>0.625</v>
      </c>
      <c r="AA396" s="136">
        <v>866</v>
      </c>
      <c r="AB396" s="136">
        <v>4196</v>
      </c>
      <c r="AC396" s="136">
        <v>685</v>
      </c>
      <c r="AD396" s="136">
        <v>1006</v>
      </c>
      <c r="AE396" s="27">
        <f t="shared" si="217"/>
        <v>0.21992709702119265</v>
      </c>
      <c r="AF396" s="27">
        <f t="shared" si="218"/>
        <v>0.11454527854480803</v>
      </c>
      <c r="AG396" s="29">
        <f t="shared" si="219"/>
        <v>1.9200014161662819</v>
      </c>
      <c r="AH396" s="29">
        <f t="shared" si="220"/>
        <v>0.71852818960350984</v>
      </c>
      <c r="AI396" s="29">
        <f t="shared" si="221"/>
        <v>4.8452655889145495</v>
      </c>
      <c r="AJ396"/>
      <c r="AK396" s="51">
        <f t="shared" si="222"/>
        <v>31.612503726087233</v>
      </c>
      <c r="AL396" s="29">
        <f t="shared" si="223"/>
        <v>4.8452655889145495</v>
      </c>
      <c r="AM396" s="58">
        <f t="shared" si="224"/>
        <v>0.71852818960350984</v>
      </c>
    </row>
    <row r="397" spans="1:39" x14ac:dyDescent="0.2">
      <c r="A397" s="149">
        <v>215</v>
      </c>
      <c r="B397" s="149">
        <v>258</v>
      </c>
      <c r="C397" s="77" t="s">
        <v>92</v>
      </c>
      <c r="D397" s="148">
        <v>21.1</v>
      </c>
      <c r="E397" s="150">
        <v>1313</v>
      </c>
      <c r="F397" s="150">
        <v>2318</v>
      </c>
      <c r="G397" s="150">
        <v>7608</v>
      </c>
      <c r="H397" s="164">
        <v>0.81599999999999995</v>
      </c>
      <c r="I397" s="25">
        <f t="shared" si="206"/>
        <v>0.23408860597115191</v>
      </c>
      <c r="J397" s="25">
        <f t="shared" si="207"/>
        <v>0.13790261326300346</v>
      </c>
      <c r="K397" s="27">
        <f t="shared" si="208"/>
        <v>1.6974921680759276</v>
      </c>
      <c r="L397" s="27">
        <f t="shared" si="209"/>
        <v>0.65539150553070513</v>
      </c>
      <c r="M397" s="27">
        <f t="shared" si="210"/>
        <v>3.2821397756686799</v>
      </c>
      <c r="N397" s="27"/>
      <c r="O397" s="51">
        <f t="shared" si="211"/>
        <v>57.318381398491823</v>
      </c>
      <c r="P397" s="27">
        <f t="shared" si="212"/>
        <v>3.2821397756686799</v>
      </c>
      <c r="Q397" s="93">
        <f t="shared" si="213"/>
        <v>0.65539150553070513</v>
      </c>
      <c r="R397" s="156">
        <f t="shared" si="214"/>
        <v>893.73075006873626</v>
      </c>
      <c r="S397" s="156">
        <f t="shared" si="215"/>
        <v>1095.2582721430592</v>
      </c>
      <c r="T397" s="159">
        <f t="shared" si="216"/>
        <v>663599.05041523313</v>
      </c>
      <c r="U397" s="153"/>
      <c r="V397" s="153"/>
      <c r="X397" s="1">
        <v>215</v>
      </c>
      <c r="Y397" s="1">
        <v>21.1</v>
      </c>
      <c r="Z397" s="139">
        <v>0.65</v>
      </c>
      <c r="AA397" s="136">
        <v>1000</v>
      </c>
      <c r="AB397" s="136">
        <v>4571</v>
      </c>
      <c r="AC397" s="136">
        <v>712</v>
      </c>
      <c r="AD397" s="136">
        <v>1046</v>
      </c>
      <c r="AE397" s="27">
        <f t="shared" si="217"/>
        <v>0.22160883764416003</v>
      </c>
      <c r="AF397" s="27">
        <f t="shared" si="218"/>
        <v>0.11766795052188682</v>
      </c>
      <c r="AG397" s="29">
        <f t="shared" si="219"/>
        <v>1.8833406774000003</v>
      </c>
      <c r="AH397" s="29">
        <f t="shared" si="220"/>
        <v>0.70749816191753734</v>
      </c>
      <c r="AI397" s="29">
        <f t="shared" si="221"/>
        <v>4.5709999999999997</v>
      </c>
      <c r="AJ397"/>
      <c r="AK397" s="51">
        <f t="shared" si="222"/>
        <v>34.437739402274723</v>
      </c>
      <c r="AL397" s="29">
        <f t="shared" si="223"/>
        <v>4.5709999999999997</v>
      </c>
      <c r="AM397" s="58">
        <f t="shared" si="224"/>
        <v>0.70749816191753734</v>
      </c>
    </row>
    <row r="398" spans="1:39" x14ac:dyDescent="0.2">
      <c r="A398" s="149">
        <v>215</v>
      </c>
      <c r="B398" s="149">
        <v>258</v>
      </c>
      <c r="C398" s="77" t="s">
        <v>92</v>
      </c>
      <c r="D398" s="148">
        <v>21.1</v>
      </c>
      <c r="E398" s="150">
        <v>1397</v>
      </c>
      <c r="F398" s="150">
        <v>2923</v>
      </c>
      <c r="G398" s="150">
        <v>8431</v>
      </c>
      <c r="H398" s="164">
        <v>0.86799999999999999</v>
      </c>
      <c r="I398" s="25">
        <f t="shared" si="206"/>
        <v>0.22915297542097873</v>
      </c>
      <c r="J398" s="25">
        <f t="shared" si="207"/>
        <v>0.14437528010413123</v>
      </c>
      <c r="K398" s="27">
        <f t="shared" si="208"/>
        <v>1.5872036768046529</v>
      </c>
      <c r="L398" s="27">
        <f t="shared" si="209"/>
        <v>0.60631498591871713</v>
      </c>
      <c r="M398" s="27">
        <f t="shared" si="210"/>
        <v>2.8843653780362639</v>
      </c>
      <c r="N398" s="27"/>
      <c r="O398" s="51">
        <f t="shared" si="211"/>
        <v>63.51883196249797</v>
      </c>
      <c r="P398" s="27">
        <f t="shared" si="212"/>
        <v>2.8843653780362639</v>
      </c>
      <c r="Q398" s="93">
        <f t="shared" si="213"/>
        <v>0.60631498591871713</v>
      </c>
      <c r="R398" s="156">
        <f t="shared" si="214"/>
        <v>950.9077363640705</v>
      </c>
      <c r="S398" s="156">
        <f t="shared" si="215"/>
        <v>1095.5158253042287</v>
      </c>
      <c r="T398" s="159">
        <f t="shared" si="216"/>
        <v>774138.44174734037</v>
      </c>
      <c r="U398" s="153"/>
      <c r="V398" s="153"/>
      <c r="X398" s="1">
        <v>215</v>
      </c>
      <c r="Y398" s="1">
        <v>21.1</v>
      </c>
      <c r="Z398" s="139">
        <v>0.67500000000000004</v>
      </c>
      <c r="AA398" s="136">
        <v>1150</v>
      </c>
      <c r="AB398" s="136">
        <v>4969</v>
      </c>
      <c r="AC398" s="136">
        <v>739</v>
      </c>
      <c r="AD398" s="136">
        <v>1086</v>
      </c>
      <c r="AE398" s="27">
        <f t="shared" si="217"/>
        <v>0.22348509810295114</v>
      </c>
      <c r="AF398" s="27">
        <f t="shared" si="218"/>
        <v>0.12090982912267378</v>
      </c>
      <c r="AG398" s="29">
        <f t="shared" si="219"/>
        <v>1.8483617066086961</v>
      </c>
      <c r="AH398" s="29">
        <f t="shared" si="220"/>
        <v>0.69729112678938043</v>
      </c>
      <c r="AI398" s="29">
        <f t="shared" si="221"/>
        <v>4.3208695652173912</v>
      </c>
      <c r="AJ398"/>
      <c r="AK398" s="51">
        <f t="shared" si="222"/>
        <v>37.436256199935052</v>
      </c>
      <c r="AL398" s="29">
        <f t="shared" si="223"/>
        <v>4.3208695652173912</v>
      </c>
      <c r="AM398" s="58">
        <f t="shared" si="224"/>
        <v>0.69729112678938043</v>
      </c>
    </row>
    <row r="399" spans="1:39" x14ac:dyDescent="0.2">
      <c r="A399" s="1"/>
      <c r="C399" s="118"/>
      <c r="D399" s="119"/>
      <c r="E399" s="150"/>
      <c r="F399" s="150"/>
      <c r="G399" s="150"/>
      <c r="H399" s="163"/>
      <c r="I399" s="25"/>
      <c r="J399" s="25"/>
      <c r="K399" s="27"/>
      <c r="L399" s="27"/>
      <c r="M399" s="27"/>
      <c r="N399" s="27"/>
      <c r="O399" s="51"/>
      <c r="P399" s="27"/>
      <c r="Q399" s="93"/>
      <c r="R399" s="156"/>
      <c r="T399" s="159">
        <f t="shared" si="216"/>
        <v>0</v>
      </c>
      <c r="U399" s="153"/>
      <c r="V399" s="153"/>
      <c r="X399" s="1">
        <v>215</v>
      </c>
      <c r="Y399" s="1">
        <v>21.1</v>
      </c>
      <c r="Z399" s="139">
        <v>0.7</v>
      </c>
      <c r="AA399" s="136">
        <v>1304</v>
      </c>
      <c r="AB399" s="136">
        <v>5430</v>
      </c>
      <c r="AC399" s="136">
        <v>767</v>
      </c>
      <c r="AD399" s="136">
        <v>1126</v>
      </c>
      <c r="AE399" s="27">
        <f t="shared" si="217"/>
        <v>0.22717590779513464</v>
      </c>
      <c r="AF399" s="27">
        <f t="shared" si="218"/>
        <v>0.12300298832920764</v>
      </c>
      <c r="AG399" s="29">
        <f t="shared" si="219"/>
        <v>1.8469137285276072</v>
      </c>
      <c r="AH399" s="29">
        <f t="shared" si="220"/>
        <v>0.70247461822000812</v>
      </c>
      <c r="AI399" s="29">
        <f t="shared" si="221"/>
        <v>4.1641104294478524</v>
      </c>
      <c r="AJ399"/>
      <c r="AK399" s="51">
        <f t="shared" si="222"/>
        <v>40.909412591194872</v>
      </c>
      <c r="AL399" s="29">
        <f t="shared" si="223"/>
        <v>4.1641104294478524</v>
      </c>
      <c r="AM399" s="58">
        <f t="shared" si="224"/>
        <v>0.70247461822000812</v>
      </c>
    </row>
    <row r="400" spans="1:39" x14ac:dyDescent="0.2">
      <c r="A400" s="1"/>
      <c r="C400" s="118"/>
      <c r="D400" s="119"/>
      <c r="E400" s="150"/>
      <c r="F400" s="150"/>
      <c r="G400" s="150"/>
      <c r="H400" s="163"/>
      <c r="I400" s="25"/>
      <c r="J400" s="25"/>
      <c r="K400" s="27"/>
      <c r="L400" s="27"/>
      <c r="M400" s="27"/>
      <c r="N400" s="27"/>
      <c r="O400" s="51"/>
      <c r="P400" s="27"/>
      <c r="Q400" s="93"/>
      <c r="T400" s="159">
        <f t="shared" si="216"/>
        <v>0</v>
      </c>
      <c r="X400" s="1">
        <v>215</v>
      </c>
      <c r="Y400" s="1">
        <v>21.1</v>
      </c>
      <c r="Z400" s="139">
        <v>0.72499999999999998</v>
      </c>
      <c r="AA400" s="136">
        <v>1489</v>
      </c>
      <c r="AB400" s="136">
        <v>5853</v>
      </c>
      <c r="AC400" s="136">
        <v>794</v>
      </c>
      <c r="AD400" s="136">
        <v>1167</v>
      </c>
      <c r="AE400" s="27">
        <f t="shared" si="217"/>
        <v>0.2279691267466073</v>
      </c>
      <c r="AF400" s="27">
        <f t="shared" si="218"/>
        <v>0.12616397753659458</v>
      </c>
      <c r="AG400" s="29">
        <f t="shared" si="219"/>
        <v>1.8069272323035594</v>
      </c>
      <c r="AH400" s="29">
        <f t="shared" si="220"/>
        <v>0.68846453358388937</v>
      </c>
      <c r="AI400" s="29">
        <f t="shared" si="221"/>
        <v>3.9308260577568839</v>
      </c>
      <c r="AJ400"/>
      <c r="AK400" s="51">
        <f t="shared" si="222"/>
        <v>44.096278433934366</v>
      </c>
      <c r="AL400" s="29">
        <f t="shared" si="223"/>
        <v>3.9308260577568839</v>
      </c>
      <c r="AM400" s="58">
        <f t="shared" si="224"/>
        <v>0.68846453358388937</v>
      </c>
    </row>
    <row r="401" spans="1:39" x14ac:dyDescent="0.2">
      <c r="A401" s="1"/>
      <c r="C401" s="118"/>
      <c r="D401" s="119"/>
      <c r="E401" s="150"/>
      <c r="F401" s="150"/>
      <c r="G401" s="150"/>
      <c r="H401" s="163"/>
      <c r="I401" s="25"/>
      <c r="J401" s="25"/>
      <c r="K401" s="27"/>
      <c r="L401" s="27"/>
      <c r="M401" s="27"/>
      <c r="N401" s="27"/>
      <c r="O401" s="51"/>
      <c r="P401" s="27"/>
      <c r="Q401" s="93"/>
      <c r="T401" s="159">
        <f t="shared" si="216"/>
        <v>0</v>
      </c>
      <c r="X401" s="1">
        <v>215</v>
      </c>
      <c r="Y401" s="1">
        <v>21.1</v>
      </c>
      <c r="Z401" s="139">
        <v>0.75</v>
      </c>
      <c r="AA401" s="136">
        <v>1694</v>
      </c>
      <c r="AB401" s="136">
        <v>6289</v>
      </c>
      <c r="AC401" s="136">
        <v>822</v>
      </c>
      <c r="AD401" s="136">
        <v>1207</v>
      </c>
      <c r="AE401" s="27">
        <f t="shared" si="217"/>
        <v>0.22898460137972451</v>
      </c>
      <c r="AF401" s="27">
        <f t="shared" si="218"/>
        <v>0.12973132044867017</v>
      </c>
      <c r="AG401" s="29">
        <f t="shared" si="219"/>
        <v>1.7650679927390791</v>
      </c>
      <c r="AH401" s="29">
        <f t="shared" si="220"/>
        <v>0.67401175378161626</v>
      </c>
      <c r="AI401" s="29">
        <f t="shared" si="221"/>
        <v>3.7125147579693034</v>
      </c>
      <c r="AJ401"/>
      <c r="AK401" s="51">
        <f t="shared" si="222"/>
        <v>47.381085780115022</v>
      </c>
      <c r="AL401" s="29">
        <f t="shared" si="223"/>
        <v>3.7125147579693034</v>
      </c>
      <c r="AM401" s="58">
        <f t="shared" si="224"/>
        <v>0.67401175378161626</v>
      </c>
    </row>
    <row r="402" spans="1:39" x14ac:dyDescent="0.2">
      <c r="A402" s="1"/>
      <c r="C402" s="118"/>
      <c r="D402" s="119"/>
      <c r="E402" s="150"/>
      <c r="F402" s="150"/>
      <c r="G402" s="150"/>
      <c r="H402" s="163"/>
      <c r="I402" s="25"/>
      <c r="J402" s="25"/>
      <c r="K402" s="27"/>
      <c r="L402" s="27"/>
      <c r="M402" s="27"/>
      <c r="N402" s="27"/>
      <c r="O402" s="51"/>
      <c r="P402" s="27"/>
      <c r="Q402" s="93"/>
      <c r="T402" s="159">
        <f t="shared" si="216"/>
        <v>0</v>
      </c>
      <c r="X402" s="1">
        <v>215</v>
      </c>
      <c r="Y402" s="1">
        <v>21.1</v>
      </c>
      <c r="Z402" s="139">
        <v>0.77500000000000002</v>
      </c>
      <c r="AA402" s="136">
        <v>1917</v>
      </c>
      <c r="AB402" s="136">
        <v>6736</v>
      </c>
      <c r="AC402" s="136">
        <v>849</v>
      </c>
      <c r="AD402" s="136">
        <v>1247</v>
      </c>
      <c r="AE402" s="27">
        <f t="shared" si="217"/>
        <v>0.22977797362471888</v>
      </c>
      <c r="AF402" s="27">
        <f t="shared" si="218"/>
        <v>0.13313001938515648</v>
      </c>
      <c r="AG402" s="29">
        <f t="shared" si="219"/>
        <v>1.7259666503912363</v>
      </c>
      <c r="AH402" s="29">
        <f t="shared" si="220"/>
        <v>0.66022123529200938</v>
      </c>
      <c r="AI402" s="29">
        <f t="shared" si="221"/>
        <v>3.5138236828377671</v>
      </c>
      <c r="AJ402"/>
      <c r="AK402" s="51">
        <f t="shared" si="222"/>
        <v>50.74876670613051</v>
      </c>
      <c r="AL402" s="29">
        <f t="shared" si="223"/>
        <v>3.5138236828377671</v>
      </c>
      <c r="AM402" s="58">
        <f t="shared" si="224"/>
        <v>0.66022123529200938</v>
      </c>
    </row>
    <row r="403" spans="1:39" x14ac:dyDescent="0.2">
      <c r="A403" s="1"/>
      <c r="C403" s="118"/>
      <c r="D403" s="119"/>
      <c r="E403" s="150"/>
      <c r="F403" s="150"/>
      <c r="G403" s="150"/>
      <c r="H403" s="163"/>
      <c r="I403" s="25"/>
      <c r="J403" s="25"/>
      <c r="K403" s="27"/>
      <c r="L403" s="27"/>
      <c r="M403" s="27"/>
      <c r="N403" s="27"/>
      <c r="O403" s="51"/>
      <c r="P403" s="27"/>
      <c r="Q403" s="93"/>
      <c r="T403" s="159">
        <f t="shared" si="216"/>
        <v>0</v>
      </c>
      <c r="X403" s="1">
        <v>215</v>
      </c>
      <c r="Y403" s="1">
        <v>21.1</v>
      </c>
      <c r="Z403" s="139">
        <v>0.8</v>
      </c>
      <c r="AA403" s="136">
        <v>2159</v>
      </c>
      <c r="AB403" s="136">
        <v>7195</v>
      </c>
      <c r="AC403" s="136">
        <v>876</v>
      </c>
      <c r="AD403" s="136">
        <v>1287</v>
      </c>
      <c r="AE403" s="27">
        <f t="shared" si="217"/>
        <v>0.23041615652988734</v>
      </c>
      <c r="AF403" s="27">
        <f t="shared" si="218"/>
        <v>0.13638614196835791</v>
      </c>
      <c r="AG403" s="29">
        <f t="shared" si="219"/>
        <v>1.6894396542380732</v>
      </c>
      <c r="AH403" s="29">
        <f t="shared" si="220"/>
        <v>0.64714565413123315</v>
      </c>
      <c r="AI403" s="29">
        <f t="shared" si="221"/>
        <v>3.3325613710050948</v>
      </c>
      <c r="AJ403"/>
      <c r="AK403" s="51">
        <f t="shared" si="222"/>
        <v>54.206855173784</v>
      </c>
      <c r="AL403" s="29">
        <f t="shared" si="223"/>
        <v>3.3325613710050948</v>
      </c>
      <c r="AM403" s="58">
        <f t="shared" si="224"/>
        <v>0.64714565413123315</v>
      </c>
    </row>
    <row r="404" spans="1:39" x14ac:dyDescent="0.2">
      <c r="A404" s="1"/>
      <c r="C404" s="118"/>
      <c r="D404" s="119"/>
      <c r="E404" s="150"/>
      <c r="F404" s="150"/>
      <c r="G404" s="150"/>
      <c r="H404" s="163"/>
      <c r="I404" s="25"/>
      <c r="J404" s="25"/>
      <c r="K404" s="27"/>
      <c r="L404" s="27"/>
      <c r="M404" s="27"/>
      <c r="N404" s="27"/>
      <c r="O404" s="51"/>
      <c r="P404" s="27"/>
      <c r="Q404" s="93"/>
      <c r="T404" s="159">
        <f t="shared" si="216"/>
        <v>0</v>
      </c>
      <c r="X404" s="1">
        <v>215</v>
      </c>
      <c r="Y404" s="1">
        <v>21.1</v>
      </c>
      <c r="Z404" s="139">
        <v>0.82499999999999996</v>
      </c>
      <c r="AA404" s="136">
        <v>2421</v>
      </c>
      <c r="AB404" s="136">
        <v>7666</v>
      </c>
      <c r="AC404" s="136">
        <v>904</v>
      </c>
      <c r="AD404" s="136">
        <v>1328</v>
      </c>
      <c r="AE404" s="27">
        <f t="shared" si="217"/>
        <v>0.23057482541041832</v>
      </c>
      <c r="AF404" s="27">
        <f t="shared" si="218"/>
        <v>0.13920467065284026</v>
      </c>
      <c r="AG404" s="29">
        <f t="shared" si="219"/>
        <v>1.6563727662949204</v>
      </c>
      <c r="AH404" s="29">
        <f t="shared" si="220"/>
        <v>0.63469768884722844</v>
      </c>
      <c r="AI404" s="29">
        <f t="shared" si="221"/>
        <v>3.1664601404378354</v>
      </c>
      <c r="AJ404"/>
      <c r="AK404" s="51">
        <f t="shared" si="222"/>
        <v>57.755351183075483</v>
      </c>
      <c r="AL404" s="29">
        <f t="shared" si="223"/>
        <v>3.1664601404378354</v>
      </c>
      <c r="AM404" s="58">
        <f t="shared" si="224"/>
        <v>0.63469768884722844</v>
      </c>
    </row>
    <row r="405" spans="1:39" x14ac:dyDescent="0.2">
      <c r="A405" s="1"/>
      <c r="C405" s="118"/>
      <c r="D405" s="119"/>
      <c r="E405" s="150"/>
      <c r="F405" s="150"/>
      <c r="G405" s="150"/>
      <c r="H405" s="163"/>
      <c r="I405" s="25"/>
      <c r="J405" s="25"/>
      <c r="K405" s="27"/>
      <c r="L405" s="27"/>
      <c r="M405" s="27"/>
      <c r="N405" s="27"/>
      <c r="O405" s="51"/>
      <c r="P405" s="27"/>
      <c r="Q405" s="93"/>
      <c r="T405" s="159">
        <f t="shared" si="216"/>
        <v>0</v>
      </c>
      <c r="X405" s="1">
        <v>215</v>
      </c>
      <c r="Y405" s="1">
        <v>21.1</v>
      </c>
      <c r="Z405" s="139">
        <v>0.85</v>
      </c>
      <c r="AA405" s="136">
        <v>2701</v>
      </c>
      <c r="AB405" s="136">
        <v>8150</v>
      </c>
      <c r="AC405" s="136">
        <v>931</v>
      </c>
      <c r="AD405" s="136">
        <v>1368</v>
      </c>
      <c r="AE405" s="27">
        <f t="shared" si="217"/>
        <v>0.23100673268775826</v>
      </c>
      <c r="AF405" s="27">
        <f t="shared" si="218"/>
        <v>0.1420756117920309</v>
      </c>
      <c r="AG405" s="29">
        <f t="shared" si="219"/>
        <v>1.6259421991854872</v>
      </c>
      <c r="AH405" s="29">
        <f t="shared" si="220"/>
        <v>0.62362039914911738</v>
      </c>
      <c r="AI405" s="29">
        <f t="shared" si="221"/>
        <v>3.017400962606442</v>
      </c>
      <c r="AJ405"/>
      <c r="AK405" s="51">
        <f t="shared" si="222"/>
        <v>61.401788695808143</v>
      </c>
      <c r="AL405" s="29">
        <f t="shared" si="223"/>
        <v>3.017400962606442</v>
      </c>
      <c r="AM405" s="58">
        <f t="shared" si="224"/>
        <v>0.62362039914911738</v>
      </c>
    </row>
    <row r="406" spans="1:39" x14ac:dyDescent="0.2">
      <c r="A406" s="1"/>
      <c r="C406" s="118"/>
      <c r="D406" s="119"/>
      <c r="E406" s="150"/>
      <c r="F406" s="150"/>
      <c r="G406" s="150"/>
      <c r="H406" s="163"/>
      <c r="I406" s="25"/>
      <c r="J406" s="25"/>
      <c r="K406" s="27"/>
      <c r="L406" s="27"/>
      <c r="M406" s="27"/>
      <c r="N406" s="27"/>
      <c r="O406" s="51"/>
      <c r="P406" s="27"/>
      <c r="Q406" s="93"/>
      <c r="T406" s="159">
        <f t="shared" si="216"/>
        <v>0</v>
      </c>
      <c r="X406" s="1"/>
      <c r="Y406" s="1"/>
      <c r="Z406" s="17"/>
      <c r="AA406"/>
      <c r="AC406"/>
      <c r="AD406"/>
      <c r="AE406" s="27"/>
      <c r="AF406" s="27"/>
      <c r="AH406" s="29"/>
      <c r="AI406" s="29"/>
      <c r="AJ406"/>
      <c r="AM406" s="58"/>
    </row>
    <row r="407" spans="1:39" x14ac:dyDescent="0.2">
      <c r="C407" s="118"/>
      <c r="D407" s="119"/>
      <c r="E407" s="77"/>
      <c r="F407" s="77"/>
      <c r="G407" s="77"/>
      <c r="H407" s="220"/>
      <c r="I407" s="25"/>
      <c r="J407" s="25"/>
      <c r="K407" s="27"/>
      <c r="L407" s="27"/>
      <c r="M407" s="27"/>
      <c r="N407" s="27"/>
      <c r="O407" s="51"/>
      <c r="P407" s="27"/>
      <c r="Q407" s="93"/>
      <c r="T407" s="159">
        <f t="shared" si="216"/>
        <v>0</v>
      </c>
      <c r="AE407" s="27"/>
      <c r="AF407" s="27"/>
      <c r="AH407" s="29"/>
      <c r="AI407" s="29"/>
      <c r="AM407" s="58"/>
    </row>
    <row r="408" spans="1:39" x14ac:dyDescent="0.2">
      <c r="A408" s="149">
        <v>216</v>
      </c>
      <c r="B408" s="149">
        <v>259</v>
      </c>
      <c r="C408" s="77" t="s">
        <v>92</v>
      </c>
      <c r="D408" s="148">
        <v>21.1</v>
      </c>
      <c r="E408" s="150">
        <v>830</v>
      </c>
      <c r="F408" s="150">
        <v>472</v>
      </c>
      <c r="G408" s="150">
        <v>2765</v>
      </c>
      <c r="H408" s="164">
        <v>0.51500000000000001</v>
      </c>
      <c r="I408" s="25">
        <f t="shared" ref="I408:I414" si="225">0.1515*(G408/1000)/(E408/1000)^2/($D$4/10)^4</f>
        <v>0.21290123195735786</v>
      </c>
      <c r="J408" s="25">
        <f t="shared" ref="J408:J414" si="226">0.5*(F408/1000)/(E408/1000)^3/($D$4/10)^5</f>
        <v>0.11116318059858903</v>
      </c>
      <c r="K408" s="27">
        <f t="shared" ref="K408:K414" si="227">I408/J408</f>
        <v>1.9152135699152546</v>
      </c>
      <c r="L408" s="27">
        <f t="shared" ref="L408:L414" si="228">0.798*I408^1.5/J408</f>
        <v>0.70519494220209578</v>
      </c>
      <c r="M408" s="27">
        <f t="shared" ref="M408:M414" si="229">G408/F408</f>
        <v>5.8580508474576272</v>
      </c>
      <c r="N408" s="27"/>
      <c r="O408" s="51">
        <f t="shared" ref="O408:O414" si="230">G408/(PI()*$D$4^2/4)</f>
        <v>20.831404385755768</v>
      </c>
      <c r="P408" s="27">
        <f t="shared" ref="P408:P414" si="231">M408</f>
        <v>5.8580508474576272</v>
      </c>
      <c r="Q408" s="93">
        <f t="shared" ref="Q408:Q414" si="232">L408</f>
        <v>0.70519494220209578</v>
      </c>
      <c r="R408" s="156">
        <f t="shared" ref="R408:R414" si="233">E408*(PI()/30)*($D$4/2)</f>
        <v>564.96307887056446</v>
      </c>
      <c r="S408" s="156">
        <f t="shared" ref="S408:S414" si="234">R408/H408</f>
        <v>1097.0156871273095</v>
      </c>
      <c r="T408" s="159">
        <f t="shared" si="216"/>
        <v>145392.73408599201</v>
      </c>
      <c r="U408" s="153"/>
      <c r="V408" s="153"/>
      <c r="X408" s="1">
        <v>216</v>
      </c>
      <c r="Y408" s="1">
        <v>21.1</v>
      </c>
      <c r="Z408" s="139">
        <v>0.52500000000000002</v>
      </c>
      <c r="AA408" s="136">
        <v>509</v>
      </c>
      <c r="AB408" s="136">
        <v>2889</v>
      </c>
      <c r="AC408" s="136">
        <v>576</v>
      </c>
      <c r="AD408" s="136">
        <v>846</v>
      </c>
      <c r="AE408" s="27">
        <f t="shared" si="217"/>
        <v>0.21411448044086109</v>
      </c>
      <c r="AF408" s="27">
        <f t="shared" si="218"/>
        <v>0.11320352125529941</v>
      </c>
      <c r="AG408" s="29">
        <f t="shared" si="219"/>
        <v>1.8914118400785853</v>
      </c>
      <c r="AH408" s="29">
        <f t="shared" si="220"/>
        <v>0.69841251727386355</v>
      </c>
      <c r="AI408" s="29">
        <f t="shared" si="221"/>
        <v>5.6758349705304516</v>
      </c>
      <c r="AJ408"/>
      <c r="AK408" s="51">
        <f t="shared" si="222"/>
        <v>21.765615649348433</v>
      </c>
      <c r="AL408" s="29">
        <f t="shared" si="223"/>
        <v>5.6758349705304516</v>
      </c>
      <c r="AM408" s="58">
        <f t="shared" si="224"/>
        <v>0.69841251727386355</v>
      </c>
    </row>
    <row r="409" spans="1:39" x14ac:dyDescent="0.2">
      <c r="A409" s="149">
        <v>216</v>
      </c>
      <c r="B409" s="149">
        <v>259</v>
      </c>
      <c r="C409" s="77" t="s">
        <v>92</v>
      </c>
      <c r="D409" s="148">
        <v>21.1</v>
      </c>
      <c r="E409" s="150">
        <v>929</v>
      </c>
      <c r="F409" s="150">
        <v>687</v>
      </c>
      <c r="G409" s="150">
        <v>3559</v>
      </c>
      <c r="H409" s="164">
        <v>0.57599999999999996</v>
      </c>
      <c r="I409" s="25">
        <f t="shared" si="225"/>
        <v>0.21874381574194132</v>
      </c>
      <c r="J409" s="25">
        <f t="shared" si="226"/>
        <v>0.11538858239908675</v>
      </c>
      <c r="K409" s="27">
        <f t="shared" si="227"/>
        <v>1.8957145602620089</v>
      </c>
      <c r="L409" s="27">
        <f t="shared" si="228"/>
        <v>0.70752815872617614</v>
      </c>
      <c r="M409" s="27">
        <f t="shared" si="229"/>
        <v>5.1804949053857348</v>
      </c>
      <c r="N409" s="27"/>
      <c r="O409" s="51">
        <f t="shared" si="230"/>
        <v>26.813370057470085</v>
      </c>
      <c r="P409" s="27">
        <f t="shared" si="231"/>
        <v>5.1804949053857348</v>
      </c>
      <c r="Q409" s="93">
        <f t="shared" si="232"/>
        <v>0.70752815872617614</v>
      </c>
      <c r="R409" s="156">
        <f t="shared" si="233"/>
        <v>632.35024129006547</v>
      </c>
      <c r="S409" s="156">
        <f t="shared" si="234"/>
        <v>1097.8302800174749</v>
      </c>
      <c r="T409" s="159">
        <f t="shared" si="216"/>
        <v>212320.52627807806</v>
      </c>
      <c r="U409" s="153"/>
      <c r="V409" s="153"/>
      <c r="X409" s="1">
        <v>216</v>
      </c>
      <c r="Y409" s="1">
        <v>21.1</v>
      </c>
      <c r="Z409" s="139">
        <v>0.55000000000000004</v>
      </c>
      <c r="AA409" s="136">
        <v>575</v>
      </c>
      <c r="AB409" s="136">
        <v>3196</v>
      </c>
      <c r="AC409" s="136">
        <v>604</v>
      </c>
      <c r="AD409" s="136">
        <v>887</v>
      </c>
      <c r="AE409" s="27">
        <f t="shared" si="217"/>
        <v>0.21547592542297</v>
      </c>
      <c r="AF409" s="27">
        <f t="shared" si="218"/>
        <v>0.11095585593343664</v>
      </c>
      <c r="AG409" s="29">
        <f t="shared" si="219"/>
        <v>1.9419968744347829</v>
      </c>
      <c r="AH409" s="29">
        <f t="shared" si="220"/>
        <v>0.71936747038291471</v>
      </c>
      <c r="AI409" s="29">
        <f t="shared" si="221"/>
        <v>5.5582608695652178</v>
      </c>
      <c r="AJ409"/>
      <c r="AK409" s="51">
        <f t="shared" si="222"/>
        <v>24.078541922920593</v>
      </c>
      <c r="AL409" s="29">
        <f t="shared" si="223"/>
        <v>5.5582608695652178</v>
      </c>
      <c r="AM409" s="58">
        <f t="shared" si="224"/>
        <v>0.71936747038291471</v>
      </c>
    </row>
    <row r="410" spans="1:39" x14ac:dyDescent="0.2">
      <c r="A410" s="149">
        <v>216</v>
      </c>
      <c r="B410" s="149">
        <v>259</v>
      </c>
      <c r="C410" s="77" t="s">
        <v>92</v>
      </c>
      <c r="D410" s="148">
        <v>21.1</v>
      </c>
      <c r="E410" s="150">
        <v>1026</v>
      </c>
      <c r="F410" s="150">
        <v>941</v>
      </c>
      <c r="G410" s="150">
        <v>4392</v>
      </c>
      <c r="H410" s="164">
        <v>0.63600000000000001</v>
      </c>
      <c r="I410" s="25">
        <f t="shared" si="225"/>
        <v>0.22131295323018607</v>
      </c>
      <c r="J410" s="25">
        <f t="shared" si="226"/>
        <v>0.11732776124841648</v>
      </c>
      <c r="K410" s="27">
        <f t="shared" si="227"/>
        <v>1.886279520510096</v>
      </c>
      <c r="L410" s="27">
        <f t="shared" si="228"/>
        <v>0.70812896297495664</v>
      </c>
      <c r="M410" s="27">
        <f t="shared" si="229"/>
        <v>4.6673751328374067</v>
      </c>
      <c r="N410" s="27"/>
      <c r="O410" s="51">
        <f t="shared" si="230"/>
        <v>33.089160239507898</v>
      </c>
      <c r="P410" s="27">
        <f t="shared" si="231"/>
        <v>4.6673751328374067</v>
      </c>
      <c r="Q410" s="93">
        <f t="shared" si="232"/>
        <v>0.70812896297495664</v>
      </c>
      <c r="R410" s="156">
        <f t="shared" si="233"/>
        <v>698.37604689301099</v>
      </c>
      <c r="S410" s="156">
        <f t="shared" si="234"/>
        <v>1098.0755454292625</v>
      </c>
      <c r="T410" s="159">
        <f t="shared" si="216"/>
        <v>291067.35352491873</v>
      </c>
      <c r="U410" s="153"/>
      <c r="V410" s="153"/>
      <c r="X410" s="1">
        <v>216</v>
      </c>
      <c r="Y410" s="1">
        <v>21.1</v>
      </c>
      <c r="Z410" s="139">
        <v>0.57499999999999996</v>
      </c>
      <c r="AA410" s="136">
        <v>657</v>
      </c>
      <c r="AB410" s="136">
        <v>3522</v>
      </c>
      <c r="AC410" s="136">
        <v>631</v>
      </c>
      <c r="AD410" s="136">
        <v>927</v>
      </c>
      <c r="AE410" s="27">
        <f t="shared" si="217"/>
        <v>0.21740478922233841</v>
      </c>
      <c r="AF410" s="27">
        <f t="shared" si="218"/>
        <v>0.11106555980527012</v>
      </c>
      <c r="AG410" s="29">
        <f t="shared" si="219"/>
        <v>1.9574455808219178</v>
      </c>
      <c r="AH410" s="29">
        <f t="shared" si="220"/>
        <v>0.72832822718114898</v>
      </c>
      <c r="AI410" s="29">
        <f t="shared" si="221"/>
        <v>5.3607305936073057</v>
      </c>
      <c r="AJ410"/>
      <c r="AK410" s="51">
        <f t="shared" si="222"/>
        <v>26.534613470752916</v>
      </c>
      <c r="AL410" s="29">
        <f t="shared" si="223"/>
        <v>5.3607305936073057</v>
      </c>
      <c r="AM410" s="58">
        <f t="shared" si="224"/>
        <v>0.72832822718114898</v>
      </c>
    </row>
    <row r="411" spans="1:39" x14ac:dyDescent="0.2">
      <c r="A411" s="149">
        <v>216</v>
      </c>
      <c r="B411" s="149">
        <v>259</v>
      </c>
      <c r="C411" s="77" t="s">
        <v>92</v>
      </c>
      <c r="D411" s="148">
        <v>21.1</v>
      </c>
      <c r="E411" s="150">
        <v>1124</v>
      </c>
      <c r="F411" s="150">
        <v>1290</v>
      </c>
      <c r="G411" s="150">
        <v>5353</v>
      </c>
      <c r="H411" s="164">
        <v>0.69699999999999995</v>
      </c>
      <c r="I411" s="25">
        <f t="shared" si="225"/>
        <v>0.22475214461877754</v>
      </c>
      <c r="J411" s="25">
        <f t="shared" si="226"/>
        <v>0.12233311076728594</v>
      </c>
      <c r="K411" s="27">
        <f t="shared" si="227"/>
        <v>1.8372143339534883</v>
      </c>
      <c r="L411" s="27">
        <f t="shared" si="228"/>
        <v>0.69504774513174505</v>
      </c>
      <c r="M411" s="27">
        <f t="shared" si="229"/>
        <v>4.1496124031007753</v>
      </c>
      <c r="N411" s="27"/>
      <c r="O411" s="51">
        <f t="shared" si="230"/>
        <v>40.329297532351042</v>
      </c>
      <c r="P411" s="27">
        <f t="shared" si="231"/>
        <v>4.1496124031007753</v>
      </c>
      <c r="Q411" s="93">
        <f t="shared" si="232"/>
        <v>0.69504774513174505</v>
      </c>
      <c r="R411" s="156">
        <f t="shared" si="233"/>
        <v>765.08253090423432</v>
      </c>
      <c r="S411" s="156">
        <f t="shared" si="234"/>
        <v>1097.6793843676246</v>
      </c>
      <c r="T411" s="159">
        <f t="shared" si="216"/>
        <v>391647.95668686909</v>
      </c>
      <c r="U411" s="153"/>
      <c r="V411" s="153"/>
      <c r="X411" s="1">
        <v>216</v>
      </c>
      <c r="Y411" s="1">
        <v>21.1</v>
      </c>
      <c r="Z411" s="139">
        <v>0.6</v>
      </c>
      <c r="AA411" s="136">
        <v>757</v>
      </c>
      <c r="AB411" s="136">
        <v>3866</v>
      </c>
      <c r="AC411" s="136">
        <v>658</v>
      </c>
      <c r="AD411" s="136">
        <v>967</v>
      </c>
      <c r="AE411" s="27">
        <f t="shared" si="217"/>
        <v>0.21930479384062282</v>
      </c>
      <c r="AF411" s="27">
        <f t="shared" si="218"/>
        <v>0.11273783749540275</v>
      </c>
      <c r="AG411" s="29">
        <f t="shared" si="219"/>
        <v>1.9452634422721269</v>
      </c>
      <c r="AH411" s="29">
        <f t="shared" si="220"/>
        <v>0.72695140289829141</v>
      </c>
      <c r="AI411" s="29">
        <f t="shared" si="221"/>
        <v>5.1070013210039633</v>
      </c>
      <c r="AJ411"/>
      <c r="AK411" s="51">
        <f t="shared" si="222"/>
        <v>29.126296331042241</v>
      </c>
      <c r="AL411" s="29">
        <f t="shared" si="223"/>
        <v>5.1070013210039633</v>
      </c>
      <c r="AM411" s="58">
        <f t="shared" si="224"/>
        <v>0.72695140289829141</v>
      </c>
    </row>
    <row r="412" spans="1:39" x14ac:dyDescent="0.2">
      <c r="A412" s="149">
        <v>216</v>
      </c>
      <c r="B412" s="149">
        <v>259</v>
      </c>
      <c r="C412" s="77" t="s">
        <v>92</v>
      </c>
      <c r="D412" s="148">
        <v>21.1</v>
      </c>
      <c r="E412" s="150">
        <v>1223</v>
      </c>
      <c r="F412" s="150">
        <v>1776</v>
      </c>
      <c r="G412" s="150">
        <v>6549</v>
      </c>
      <c r="H412" s="164">
        <v>0.75900000000000001</v>
      </c>
      <c r="I412" s="25">
        <f t="shared" si="225"/>
        <v>0.23225298262273941</v>
      </c>
      <c r="J412" s="25">
        <f t="shared" si="226"/>
        <v>0.13074251446227542</v>
      </c>
      <c r="K412" s="27">
        <f t="shared" si="227"/>
        <v>1.7764151437499998</v>
      </c>
      <c r="L412" s="27">
        <f t="shared" si="228"/>
        <v>0.68316877492280415</v>
      </c>
      <c r="M412" s="27">
        <f t="shared" si="229"/>
        <v>3.6875</v>
      </c>
      <c r="N412" s="27"/>
      <c r="O412" s="51">
        <f t="shared" si="230"/>
        <v>49.339915848938347</v>
      </c>
      <c r="P412" s="27">
        <f t="shared" si="231"/>
        <v>3.6875</v>
      </c>
      <c r="Q412" s="93">
        <f t="shared" si="232"/>
        <v>0.68316877492280415</v>
      </c>
      <c r="R412" s="156">
        <f t="shared" si="233"/>
        <v>832.46969332373533</v>
      </c>
      <c r="S412" s="156">
        <f t="shared" si="234"/>
        <v>1096.7980149192824</v>
      </c>
      <c r="T412" s="159">
        <f t="shared" si="216"/>
        <v>529983.66687002778</v>
      </c>
      <c r="U412" s="153"/>
      <c r="V412" s="153"/>
      <c r="X412" s="1">
        <v>216</v>
      </c>
      <c r="Y412" s="1">
        <v>21.1</v>
      </c>
      <c r="Z412" s="139">
        <v>0.625</v>
      </c>
      <c r="AA412" s="136">
        <v>874</v>
      </c>
      <c r="AB412" s="136">
        <v>4230</v>
      </c>
      <c r="AC412" s="136">
        <v>686</v>
      </c>
      <c r="AD412" s="136">
        <v>1008</v>
      </c>
      <c r="AE412" s="27">
        <f t="shared" si="217"/>
        <v>0.22083023101050925</v>
      </c>
      <c r="AF412" s="27">
        <f t="shared" si="218"/>
        <v>0.11491668227296038</v>
      </c>
      <c r="AG412" s="29">
        <f t="shared" si="219"/>
        <v>1.9216551212814648</v>
      </c>
      <c r="AH412" s="29">
        <f t="shared" si="220"/>
        <v>0.72062214228345711</v>
      </c>
      <c r="AI412" s="29">
        <f t="shared" si="221"/>
        <v>4.8398169336384438</v>
      </c>
      <c r="AJ412"/>
      <c r="AK412" s="51">
        <f t="shared" si="222"/>
        <v>31.868658427394902</v>
      </c>
      <c r="AL412" s="29">
        <f t="shared" si="223"/>
        <v>4.8398169336384438</v>
      </c>
      <c r="AM412" s="58">
        <f t="shared" si="224"/>
        <v>0.72062214228345711</v>
      </c>
    </row>
    <row r="413" spans="1:39" x14ac:dyDescent="0.2">
      <c r="A413" s="149">
        <v>216</v>
      </c>
      <c r="B413" s="149">
        <v>259</v>
      </c>
      <c r="C413" s="77" t="s">
        <v>92</v>
      </c>
      <c r="D413" s="148">
        <v>21.1</v>
      </c>
      <c r="E413" s="150">
        <v>1322</v>
      </c>
      <c r="F413" s="150">
        <v>2382</v>
      </c>
      <c r="G413" s="150">
        <v>7706</v>
      </c>
      <c r="H413" s="164">
        <v>0.82</v>
      </c>
      <c r="I413" s="25">
        <f t="shared" si="225"/>
        <v>0.23388658781809557</v>
      </c>
      <c r="J413" s="25">
        <f t="shared" si="226"/>
        <v>0.13883553383002992</v>
      </c>
      <c r="K413" s="27">
        <f t="shared" si="227"/>
        <v>1.6846305939546597</v>
      </c>
      <c r="L413" s="27">
        <f t="shared" si="228"/>
        <v>0.65014501035761019</v>
      </c>
      <c r="M413" s="27">
        <f t="shared" si="229"/>
        <v>3.2350965575146935</v>
      </c>
      <c r="N413" s="27"/>
      <c r="O413" s="51">
        <f t="shared" si="230"/>
        <v>58.056709655202155</v>
      </c>
      <c r="P413" s="27">
        <f t="shared" si="231"/>
        <v>3.2350965575146935</v>
      </c>
      <c r="Q413" s="93">
        <f t="shared" si="232"/>
        <v>0.65014501035761019</v>
      </c>
      <c r="R413" s="156">
        <f t="shared" si="233"/>
        <v>899.85685574323634</v>
      </c>
      <c r="S413" s="156">
        <f t="shared" si="234"/>
        <v>1097.3864094429712</v>
      </c>
      <c r="T413" s="159">
        <f t="shared" si="216"/>
        <v>676462.15845086344</v>
      </c>
      <c r="U413" s="153"/>
      <c r="V413" s="153"/>
      <c r="X413" s="1">
        <v>216</v>
      </c>
      <c r="Y413" s="1">
        <v>21.1</v>
      </c>
      <c r="Z413" s="139">
        <v>0.65</v>
      </c>
      <c r="AA413" s="136">
        <v>1008</v>
      </c>
      <c r="AB413" s="136">
        <v>4613</v>
      </c>
      <c r="AC413" s="136">
        <v>713</v>
      </c>
      <c r="AD413" s="136">
        <v>1048</v>
      </c>
      <c r="AE413" s="27">
        <f t="shared" si="217"/>
        <v>0.22279226714819839</v>
      </c>
      <c r="AF413" s="27">
        <f t="shared" si="218"/>
        <v>0.11793152837509532</v>
      </c>
      <c r="AG413" s="29">
        <f t="shared" si="219"/>
        <v>1.8891662833333334</v>
      </c>
      <c r="AH413" s="29">
        <f t="shared" si="220"/>
        <v>0.71157901801186707</v>
      </c>
      <c r="AI413" s="29">
        <f t="shared" si="221"/>
        <v>4.5763888888888893</v>
      </c>
      <c r="AJ413"/>
      <c r="AK413" s="51">
        <f t="shared" si="222"/>
        <v>34.754165798007726</v>
      </c>
      <c r="AL413" s="29">
        <f t="shared" si="223"/>
        <v>4.5763888888888893</v>
      </c>
      <c r="AM413" s="58">
        <f t="shared" si="224"/>
        <v>0.71157901801186707</v>
      </c>
    </row>
    <row r="414" spans="1:39" x14ac:dyDescent="0.2">
      <c r="A414" s="149">
        <v>216</v>
      </c>
      <c r="B414" s="149">
        <v>259</v>
      </c>
      <c r="C414" s="77" t="s">
        <v>92</v>
      </c>
      <c r="D414" s="148">
        <v>21.1</v>
      </c>
      <c r="E414" s="150">
        <v>1381</v>
      </c>
      <c r="F414" s="150">
        <v>2797</v>
      </c>
      <c r="G414" s="150">
        <v>8314</v>
      </c>
      <c r="H414" s="164">
        <v>0.85699999999999998</v>
      </c>
      <c r="I414" s="25">
        <f t="shared" si="225"/>
        <v>0.23123942810749393</v>
      </c>
      <c r="J414" s="25">
        <f t="shared" si="226"/>
        <v>0.14300942926799995</v>
      </c>
      <c r="K414" s="27">
        <f t="shared" si="227"/>
        <v>1.6169523176975329</v>
      </c>
      <c r="L414" s="27">
        <f t="shared" si="228"/>
        <v>0.62048465824921506</v>
      </c>
      <c r="M414" s="27">
        <f t="shared" si="229"/>
        <v>2.972470504111548</v>
      </c>
      <c r="N414" s="27"/>
      <c r="O414" s="51">
        <f t="shared" si="230"/>
        <v>62.637358431527474</v>
      </c>
      <c r="P414" s="27">
        <f t="shared" si="231"/>
        <v>2.972470504111548</v>
      </c>
      <c r="Q414" s="93">
        <f t="shared" si="232"/>
        <v>0.62048465824921506</v>
      </c>
      <c r="R414" s="156">
        <f t="shared" si="233"/>
        <v>940.01688183162594</v>
      </c>
      <c r="S414" s="156">
        <f t="shared" si="234"/>
        <v>1096.8691736658413</v>
      </c>
      <c r="T414" s="159">
        <f t="shared" si="216"/>
        <v>758079.98466124944</v>
      </c>
      <c r="U414" s="153"/>
      <c r="V414" s="153"/>
      <c r="X414" s="1">
        <v>216</v>
      </c>
      <c r="Y414" s="1">
        <v>21.1</v>
      </c>
      <c r="Z414" s="139">
        <v>0.67500000000000004</v>
      </c>
      <c r="AA414" s="136">
        <v>1159</v>
      </c>
      <c r="AB414" s="136">
        <v>5015</v>
      </c>
      <c r="AC414" s="136">
        <v>741</v>
      </c>
      <c r="AD414" s="136">
        <v>1088</v>
      </c>
      <c r="AE414" s="27">
        <f t="shared" si="217"/>
        <v>0.22472550769174124</v>
      </c>
      <c r="AF414" s="27">
        <f t="shared" si="218"/>
        <v>0.12118531405634136</v>
      </c>
      <c r="AG414" s="29">
        <f t="shared" si="219"/>
        <v>1.8543955547886113</v>
      </c>
      <c r="AH414" s="29">
        <f t="shared" si="220"/>
        <v>0.70150610357736143</v>
      </c>
      <c r="AI414" s="29">
        <f t="shared" si="221"/>
        <v>4.3270060396893877</v>
      </c>
      <c r="AJ414"/>
      <c r="AK414" s="51">
        <f t="shared" si="222"/>
        <v>37.782818442880718</v>
      </c>
      <c r="AL414" s="29">
        <f t="shared" si="223"/>
        <v>4.3270060396893877</v>
      </c>
      <c r="AM414" s="58">
        <f t="shared" si="224"/>
        <v>0.70150610357736143</v>
      </c>
    </row>
    <row r="415" spans="1:39" x14ac:dyDescent="0.2">
      <c r="A415" s="1"/>
      <c r="C415" s="118"/>
      <c r="D415" s="119"/>
      <c r="E415" s="150"/>
      <c r="F415" s="150"/>
      <c r="G415" s="150"/>
      <c r="H415" s="163"/>
      <c r="I415" s="25"/>
      <c r="J415" s="25"/>
      <c r="K415" s="27"/>
      <c r="L415" s="27"/>
      <c r="M415" s="27"/>
      <c r="N415" s="27"/>
      <c r="O415" s="51"/>
      <c r="P415" s="27"/>
      <c r="Q415" s="93"/>
      <c r="R415" s="156"/>
      <c r="T415" s="159">
        <f t="shared" si="216"/>
        <v>0</v>
      </c>
      <c r="U415" s="153"/>
      <c r="V415" s="153"/>
      <c r="X415" s="1">
        <v>216</v>
      </c>
      <c r="Y415" s="1">
        <v>21.1</v>
      </c>
      <c r="Z415" s="139">
        <v>0.7</v>
      </c>
      <c r="AA415" s="136">
        <v>1314</v>
      </c>
      <c r="AB415" s="136">
        <v>5460</v>
      </c>
      <c r="AC415" s="136">
        <v>768</v>
      </c>
      <c r="AD415" s="136">
        <v>1128</v>
      </c>
      <c r="AE415" s="27">
        <f t="shared" si="217"/>
        <v>0.22762170233783136</v>
      </c>
      <c r="AF415" s="27">
        <f t="shared" si="218"/>
        <v>0.12328814240838389</v>
      </c>
      <c r="AG415" s="29">
        <f t="shared" si="219"/>
        <v>1.8462578630136983</v>
      </c>
      <c r="AH415" s="29">
        <f t="shared" si="220"/>
        <v>0.70291382117714019</v>
      </c>
      <c r="AI415" s="29">
        <f t="shared" si="221"/>
        <v>4.1552511415525117</v>
      </c>
      <c r="AJ415"/>
      <c r="AK415" s="51">
        <f t="shared" si="222"/>
        <v>41.135431445289875</v>
      </c>
      <c r="AL415" s="29">
        <f t="shared" si="223"/>
        <v>4.1552511415525117</v>
      </c>
      <c r="AM415" s="58">
        <f t="shared" si="224"/>
        <v>0.70291382117714019</v>
      </c>
    </row>
    <row r="416" spans="1:39" x14ac:dyDescent="0.2">
      <c r="A416" s="1"/>
      <c r="C416" s="118"/>
      <c r="D416" s="119"/>
      <c r="E416" s="150"/>
      <c r="F416" s="150"/>
      <c r="G416" s="150"/>
      <c r="H416" s="163"/>
      <c r="I416" s="25"/>
      <c r="J416" s="25"/>
      <c r="K416" s="27"/>
      <c r="L416" s="27"/>
      <c r="M416" s="27"/>
      <c r="N416" s="27"/>
      <c r="O416" s="51"/>
      <c r="P416" s="27"/>
      <c r="Q416" s="93"/>
      <c r="T416" s="159">
        <f t="shared" si="216"/>
        <v>0</v>
      </c>
      <c r="X416" s="1">
        <v>216</v>
      </c>
      <c r="Y416" s="1">
        <v>21.1</v>
      </c>
      <c r="Z416" s="139">
        <v>0.72499999999999998</v>
      </c>
      <c r="AA416" s="136">
        <v>1498</v>
      </c>
      <c r="AB416" s="136">
        <v>5890</v>
      </c>
      <c r="AC416" s="136">
        <v>796</v>
      </c>
      <c r="AD416" s="136">
        <v>1169</v>
      </c>
      <c r="AE416" s="27">
        <f t="shared" si="217"/>
        <v>0.22862593577594278</v>
      </c>
      <c r="AF416" s="27">
        <f t="shared" si="218"/>
        <v>0.12627620534556314</v>
      </c>
      <c r="AG416" s="29">
        <f t="shared" si="219"/>
        <v>1.8105226962616821</v>
      </c>
      <c r="AH416" s="29">
        <f t="shared" si="220"/>
        <v>0.69082749274357658</v>
      </c>
      <c r="AI416" s="29">
        <f t="shared" si="221"/>
        <v>3.9319092122830441</v>
      </c>
      <c r="AJ416"/>
      <c r="AK416" s="51">
        <f t="shared" si="222"/>
        <v>44.375035020651531</v>
      </c>
      <c r="AL416" s="29">
        <f t="shared" si="223"/>
        <v>3.9319092122830441</v>
      </c>
      <c r="AM416" s="58">
        <f t="shared" si="224"/>
        <v>0.69082749274357658</v>
      </c>
    </row>
    <row r="417" spans="1:39" x14ac:dyDescent="0.2">
      <c r="A417" s="1"/>
      <c r="C417" s="118"/>
      <c r="D417" s="119"/>
      <c r="E417" s="150"/>
      <c r="F417" s="150"/>
      <c r="G417" s="150"/>
      <c r="H417" s="163"/>
      <c r="I417" s="25"/>
      <c r="J417" s="25"/>
      <c r="K417" s="27"/>
      <c r="L417" s="27"/>
      <c r="M417" s="27"/>
      <c r="N417" s="27"/>
      <c r="O417" s="51"/>
      <c r="P417" s="27"/>
      <c r="Q417" s="93"/>
      <c r="T417" s="159">
        <f t="shared" si="216"/>
        <v>0</v>
      </c>
      <c r="X417" s="1">
        <v>216</v>
      </c>
      <c r="Y417" s="1">
        <v>21.1</v>
      </c>
      <c r="Z417" s="139">
        <v>0.75</v>
      </c>
      <c r="AA417" s="136">
        <v>1703</v>
      </c>
      <c r="AB417" s="136">
        <v>6333</v>
      </c>
      <c r="AC417" s="136">
        <v>823</v>
      </c>
      <c r="AD417" s="136">
        <v>1209</v>
      </c>
      <c r="AE417" s="27">
        <f t="shared" si="217"/>
        <v>0.2298243867354717</v>
      </c>
      <c r="AF417" s="27">
        <f t="shared" si="218"/>
        <v>0.12977438761320884</v>
      </c>
      <c r="AG417" s="29">
        <f t="shared" si="219"/>
        <v>1.7709533519083966</v>
      </c>
      <c r="AH417" s="29">
        <f t="shared" si="220"/>
        <v>0.67749807885677671</v>
      </c>
      <c r="AI417" s="29">
        <f t="shared" si="221"/>
        <v>3.7187316500293601</v>
      </c>
      <c r="AJ417"/>
      <c r="AK417" s="51">
        <f t="shared" si="222"/>
        <v>47.71258009945435</v>
      </c>
      <c r="AL417" s="29">
        <f t="shared" si="223"/>
        <v>3.7187316500293601</v>
      </c>
      <c r="AM417" s="58">
        <f t="shared" si="224"/>
        <v>0.67749807885677671</v>
      </c>
    </row>
    <row r="418" spans="1:39" x14ac:dyDescent="0.2">
      <c r="A418" s="1"/>
      <c r="C418" s="118"/>
      <c r="D418" s="119"/>
      <c r="E418" s="150"/>
      <c r="F418" s="150"/>
      <c r="G418" s="150"/>
      <c r="H418" s="163"/>
      <c r="I418" s="25"/>
      <c r="J418" s="25"/>
      <c r="K418" s="27"/>
      <c r="L418" s="27"/>
      <c r="M418" s="27"/>
      <c r="N418" s="27"/>
      <c r="O418" s="51"/>
      <c r="P418" s="27"/>
      <c r="Q418" s="93"/>
      <c r="T418" s="159">
        <f t="shared" si="216"/>
        <v>0</v>
      </c>
      <c r="X418" s="1">
        <v>216</v>
      </c>
      <c r="Y418" s="1">
        <v>21.1</v>
      </c>
      <c r="Z418" s="139">
        <v>0.77500000000000002</v>
      </c>
      <c r="AA418" s="136">
        <v>1927</v>
      </c>
      <c r="AB418" s="136">
        <v>6789</v>
      </c>
      <c r="AC418" s="136">
        <v>850</v>
      </c>
      <c r="AD418" s="136">
        <v>1249</v>
      </c>
      <c r="AE418" s="27">
        <f t="shared" si="217"/>
        <v>0.23084483159393349</v>
      </c>
      <c r="AF418" s="27">
        <f t="shared" si="218"/>
        <v>0.13318264703263233</v>
      </c>
      <c r="AG418" s="29">
        <f t="shared" si="219"/>
        <v>1.7332951156720291</v>
      </c>
      <c r="AH418" s="29">
        <f t="shared" si="220"/>
        <v>0.66456196610992357</v>
      </c>
      <c r="AI418" s="29">
        <f t="shared" si="221"/>
        <v>3.5230928905033729</v>
      </c>
      <c r="AJ418"/>
      <c r="AK418" s="51">
        <f t="shared" si="222"/>
        <v>51.148066681698339</v>
      </c>
      <c r="AL418" s="29">
        <f t="shared" si="223"/>
        <v>3.5230928905033729</v>
      </c>
      <c r="AM418" s="58">
        <f t="shared" si="224"/>
        <v>0.66456196610992357</v>
      </c>
    </row>
    <row r="419" spans="1:39" x14ac:dyDescent="0.2">
      <c r="A419" s="1"/>
      <c r="C419" s="118"/>
      <c r="D419" s="119"/>
      <c r="E419" s="150"/>
      <c r="F419" s="150"/>
      <c r="G419" s="150"/>
      <c r="H419" s="163"/>
      <c r="I419" s="25"/>
      <c r="J419" s="25"/>
      <c r="K419" s="27"/>
      <c r="L419" s="27"/>
      <c r="M419" s="27"/>
      <c r="N419" s="27"/>
      <c r="O419" s="51"/>
      <c r="P419" s="27"/>
      <c r="Q419" s="93"/>
      <c r="T419" s="159">
        <f t="shared" si="216"/>
        <v>0</v>
      </c>
      <c r="X419" s="1">
        <v>216</v>
      </c>
      <c r="Y419" s="1">
        <v>21.1</v>
      </c>
      <c r="Z419" s="139">
        <v>0.8</v>
      </c>
      <c r="AA419" s="136">
        <v>2171</v>
      </c>
      <c r="AB419" s="136">
        <v>7259</v>
      </c>
      <c r="AC419" s="136">
        <v>878</v>
      </c>
      <c r="AD419" s="136">
        <v>1290</v>
      </c>
      <c r="AE419" s="27">
        <f t="shared" si="217"/>
        <v>0.23138574478188226</v>
      </c>
      <c r="AF419" s="27">
        <f t="shared" si="218"/>
        <v>0.13618959718861121</v>
      </c>
      <c r="AG419" s="29">
        <f t="shared" si="219"/>
        <v>1.6989972035928145</v>
      </c>
      <c r="AH419" s="29">
        <f t="shared" si="220"/>
        <v>0.65217456188895051</v>
      </c>
      <c r="AI419" s="29">
        <f t="shared" si="221"/>
        <v>3.3436204514048824</v>
      </c>
      <c r="AJ419"/>
      <c r="AK419" s="51">
        <f t="shared" si="222"/>
        <v>54.68902872918666</v>
      </c>
      <c r="AL419" s="29">
        <f t="shared" si="223"/>
        <v>3.3436204514048824</v>
      </c>
      <c r="AM419" s="58">
        <f t="shared" si="224"/>
        <v>0.65217456188895051</v>
      </c>
    </row>
    <row r="420" spans="1:39" x14ac:dyDescent="0.2">
      <c r="A420" s="1"/>
      <c r="C420" s="118"/>
      <c r="D420" s="119"/>
      <c r="E420" s="150"/>
      <c r="F420" s="150"/>
      <c r="G420" s="150"/>
      <c r="H420" s="163"/>
      <c r="I420" s="25"/>
      <c r="J420" s="25"/>
      <c r="K420" s="27"/>
      <c r="L420" s="27"/>
      <c r="M420" s="27"/>
      <c r="N420" s="27"/>
      <c r="O420" s="51"/>
      <c r="P420" s="27"/>
      <c r="Q420" s="93"/>
      <c r="T420" s="159">
        <f t="shared" si="216"/>
        <v>0</v>
      </c>
      <c r="X420" s="1">
        <v>216</v>
      </c>
      <c r="Y420" s="1">
        <v>21.1</v>
      </c>
      <c r="Z420" s="139">
        <v>0.82499999999999996</v>
      </c>
      <c r="AA420" s="136">
        <v>2435</v>
      </c>
      <c r="AB420" s="136">
        <v>7742</v>
      </c>
      <c r="AC420" s="136">
        <v>905</v>
      </c>
      <c r="AD420" s="136">
        <v>1330</v>
      </c>
      <c r="AE420" s="27">
        <f t="shared" si="217"/>
        <v>0.23216091601966565</v>
      </c>
      <c r="AF420" s="27">
        <f t="shared" si="218"/>
        <v>0.13937898112309122</v>
      </c>
      <c r="AG420" s="29">
        <f t="shared" si="219"/>
        <v>1.6656809667351131</v>
      </c>
      <c r="AH420" s="29">
        <f t="shared" si="220"/>
        <v>0.64045595615805229</v>
      </c>
      <c r="AI420" s="29">
        <f t="shared" si="221"/>
        <v>3.1794661190965092</v>
      </c>
      <c r="AJ420"/>
      <c r="AK420" s="51">
        <f t="shared" si="222"/>
        <v>58.327932280116151</v>
      </c>
      <c r="AL420" s="29">
        <f t="shared" si="223"/>
        <v>3.1794661190965092</v>
      </c>
      <c r="AM420" s="58">
        <f t="shared" si="224"/>
        <v>0.64045595615805229</v>
      </c>
    </row>
    <row r="421" spans="1:39" x14ac:dyDescent="0.2">
      <c r="A421" s="1"/>
      <c r="C421" s="118"/>
      <c r="D421" s="119"/>
      <c r="E421" s="150"/>
      <c r="F421" s="150"/>
      <c r="G421" s="150"/>
      <c r="H421" s="163"/>
      <c r="I421" s="25"/>
      <c r="J421" s="25"/>
      <c r="K421" s="27"/>
      <c r="L421" s="27"/>
      <c r="M421" s="27"/>
      <c r="N421" s="27"/>
      <c r="O421" s="51"/>
      <c r="P421" s="27"/>
      <c r="Q421" s="93"/>
      <c r="T421" s="159">
        <f t="shared" si="216"/>
        <v>0</v>
      </c>
      <c r="X421" s="1">
        <v>216</v>
      </c>
      <c r="Y421" s="1">
        <v>21.1</v>
      </c>
      <c r="Z421" s="139">
        <v>0.85</v>
      </c>
      <c r="AA421" s="136">
        <v>2718</v>
      </c>
      <c r="AB421" s="136">
        <v>8238</v>
      </c>
      <c r="AC421" s="136">
        <v>933</v>
      </c>
      <c r="AD421" s="136">
        <v>1370</v>
      </c>
      <c r="AE421" s="27">
        <f t="shared" si="217"/>
        <v>0.23281978128740838</v>
      </c>
      <c r="AF421" s="27">
        <f t="shared" si="218"/>
        <v>0.14234459913983294</v>
      </c>
      <c r="AG421" s="29">
        <f t="shared" si="219"/>
        <v>1.635606708609272</v>
      </c>
      <c r="AH421" s="29">
        <f t="shared" si="220"/>
        <v>0.62978413057395011</v>
      </c>
      <c r="AI421" s="29">
        <f t="shared" si="221"/>
        <v>3.0309050772626933</v>
      </c>
      <c r="AJ421"/>
      <c r="AK421" s="51">
        <f t="shared" si="222"/>
        <v>62.064777334486806</v>
      </c>
      <c r="AL421" s="29">
        <f t="shared" si="223"/>
        <v>3.0309050772626933</v>
      </c>
      <c r="AM421" s="58">
        <f t="shared" si="224"/>
        <v>0.62978413057395011</v>
      </c>
    </row>
    <row r="422" spans="1:39" x14ac:dyDescent="0.2">
      <c r="C422" s="118"/>
      <c r="D422" s="119"/>
      <c r="E422" s="77"/>
      <c r="F422" s="77"/>
      <c r="G422" s="77"/>
      <c r="H422" s="220"/>
      <c r="I422" s="25"/>
      <c r="J422" s="25"/>
      <c r="K422" s="27"/>
      <c r="L422" s="27"/>
      <c r="M422" s="27"/>
      <c r="N422" s="27"/>
      <c r="O422" s="51"/>
      <c r="P422" s="27"/>
      <c r="Q422" s="93"/>
      <c r="T422" s="159">
        <f t="shared" si="216"/>
        <v>0</v>
      </c>
      <c r="AE422" s="27"/>
      <c r="AF422" s="27"/>
      <c r="AH422" s="29"/>
      <c r="AI422" s="29"/>
      <c r="AM422" s="58"/>
    </row>
    <row r="423" spans="1:39" x14ac:dyDescent="0.2">
      <c r="C423" s="118"/>
      <c r="D423" s="119"/>
      <c r="E423" s="77"/>
      <c r="F423" s="77"/>
      <c r="G423" s="77"/>
      <c r="H423" s="220"/>
      <c r="I423" s="25"/>
      <c r="J423" s="25"/>
      <c r="K423" s="27"/>
      <c r="L423" s="27"/>
      <c r="M423" s="27"/>
      <c r="N423" s="27"/>
      <c r="O423" s="51"/>
      <c r="P423" s="27"/>
      <c r="Q423" s="93"/>
      <c r="T423" s="159">
        <f t="shared" si="216"/>
        <v>0</v>
      </c>
      <c r="AE423" s="27"/>
      <c r="AF423" s="27"/>
      <c r="AH423" s="29"/>
      <c r="AI423" s="29"/>
      <c r="AM423" s="58"/>
    </row>
    <row r="424" spans="1:39" x14ac:dyDescent="0.2">
      <c r="A424" s="149">
        <v>217</v>
      </c>
      <c r="B424" s="149">
        <v>260</v>
      </c>
      <c r="C424" s="77" t="s">
        <v>92</v>
      </c>
      <c r="D424" s="148">
        <v>21.1</v>
      </c>
      <c r="E424" s="150">
        <v>861</v>
      </c>
      <c r="F424" s="150">
        <v>535</v>
      </c>
      <c r="G424" s="150">
        <v>2990</v>
      </c>
      <c r="H424" s="164">
        <v>0.53100000000000003</v>
      </c>
      <c r="I424" s="25">
        <f t="shared" ref="I424:I430" si="235">0.1515*(G424/1000)/(E424/1000)^2/($D$4/10)^4</f>
        <v>0.21394596937573154</v>
      </c>
      <c r="J424" s="25">
        <f t="shared" ref="J424:J430" si="236">0.5*(F424/1000)/(E424/1000)^3/($D$4/10)^5</f>
        <v>0.11287494987500883</v>
      </c>
      <c r="K424" s="27">
        <f t="shared" ref="K424:K430" si="237">I424/J424</f>
        <v>1.8954247121495327</v>
      </c>
      <c r="L424" s="27">
        <f t="shared" ref="L424:L430" si="238">0.798*I424^1.5/J424</f>
        <v>0.69961882126929176</v>
      </c>
      <c r="M424" s="27">
        <f t="shared" ref="M424:M430" si="239">G424/F424</f>
        <v>5.5887850467289724</v>
      </c>
      <c r="N424" s="27"/>
      <c r="O424" s="51">
        <f t="shared" ref="O424:O430" si="240">G424/(PI()*$D$4^2/4)</f>
        <v>22.526545791468262</v>
      </c>
      <c r="P424" s="27">
        <f t="shared" ref="P424:P430" si="241">M424</f>
        <v>5.5887850467289724</v>
      </c>
      <c r="Q424" s="93">
        <f t="shared" ref="Q424:Q430" si="242">L424</f>
        <v>0.69961882126929176</v>
      </c>
      <c r="R424" s="156">
        <f t="shared" ref="R424:R430" si="243">E424*(PI()/30)*($D$4/2)</f>
        <v>586.0641095271759</v>
      </c>
      <c r="S424" s="156">
        <f t="shared" ref="S424:S430" si="244">R424/H424</f>
        <v>1103.6988879984481</v>
      </c>
      <c r="T424" s="159">
        <f t="shared" si="216"/>
        <v>163495.86844932826</v>
      </c>
      <c r="U424" s="153"/>
      <c r="V424" s="153"/>
      <c r="X424" s="1">
        <v>217</v>
      </c>
      <c r="Y424" s="1">
        <v>21.1</v>
      </c>
      <c r="Z424" s="139">
        <v>0.55000000000000004</v>
      </c>
      <c r="AA424" s="136">
        <v>594</v>
      </c>
      <c r="AB424" s="136">
        <v>3213</v>
      </c>
      <c r="AC424" s="136">
        <v>607</v>
      </c>
      <c r="AD424" s="136">
        <v>891</v>
      </c>
      <c r="AE424" s="27">
        <f t="shared" si="217"/>
        <v>0.21468146045738074</v>
      </c>
      <c r="AF424" s="27">
        <f t="shared" si="218"/>
        <v>0.1130854096700909</v>
      </c>
      <c r="AG424" s="29">
        <f t="shared" si="219"/>
        <v>1.8984010500000001</v>
      </c>
      <c r="AH424" s="29">
        <f t="shared" si="220"/>
        <v>0.70192082468303807</v>
      </c>
      <c r="AI424" s="29">
        <f t="shared" si="221"/>
        <v>5.4090909090909092</v>
      </c>
      <c r="AJ424"/>
      <c r="AK424" s="51">
        <f t="shared" si="222"/>
        <v>24.206619273574425</v>
      </c>
      <c r="AL424" s="29">
        <f t="shared" si="223"/>
        <v>5.4090909090909092</v>
      </c>
      <c r="AM424" s="58">
        <f t="shared" si="224"/>
        <v>0.70192082468303807</v>
      </c>
    </row>
    <row r="425" spans="1:39" x14ac:dyDescent="0.2">
      <c r="A425" s="149">
        <v>217</v>
      </c>
      <c r="B425" s="149">
        <v>260</v>
      </c>
      <c r="C425" s="77" t="s">
        <v>92</v>
      </c>
      <c r="D425" s="148">
        <v>21.1</v>
      </c>
      <c r="E425" s="150">
        <v>951</v>
      </c>
      <c r="F425" s="150">
        <v>737</v>
      </c>
      <c r="G425" s="150">
        <v>3706</v>
      </c>
      <c r="H425" s="164">
        <v>0.58699999999999997</v>
      </c>
      <c r="I425" s="25">
        <f t="shared" si="235"/>
        <v>0.21736199161316777</v>
      </c>
      <c r="J425" s="25">
        <f t="shared" si="236"/>
        <v>0.11539292441147536</v>
      </c>
      <c r="K425" s="27">
        <f t="shared" si="237"/>
        <v>1.8836682814111261</v>
      </c>
      <c r="L425" s="27">
        <f t="shared" si="238"/>
        <v>0.70080810932507986</v>
      </c>
      <c r="M425" s="27">
        <f t="shared" si="239"/>
        <v>5.0284938941655364</v>
      </c>
      <c r="N425" s="27"/>
      <c r="O425" s="51">
        <f t="shared" si="240"/>
        <v>27.920862442535579</v>
      </c>
      <c r="P425" s="27">
        <f t="shared" si="241"/>
        <v>5.0284938941655364</v>
      </c>
      <c r="Q425" s="93">
        <f t="shared" si="242"/>
        <v>0.70080810932507986</v>
      </c>
      <c r="R425" s="156">
        <f t="shared" si="243"/>
        <v>647.32516627217683</v>
      </c>
      <c r="S425" s="156">
        <f t="shared" si="244"/>
        <v>1102.7685967158038</v>
      </c>
      <c r="T425" s="159">
        <f t="shared" si="216"/>
        <v>225609.88412744735</v>
      </c>
      <c r="U425" s="153"/>
      <c r="V425" s="153"/>
      <c r="X425" s="1">
        <v>217</v>
      </c>
      <c r="Y425" s="1">
        <v>21.1</v>
      </c>
      <c r="Z425" s="139">
        <v>0.57499999999999996</v>
      </c>
      <c r="AA425" s="136">
        <v>671</v>
      </c>
      <c r="AB425" s="136">
        <v>3545</v>
      </c>
      <c r="AC425" s="136">
        <v>634</v>
      </c>
      <c r="AD425" s="136">
        <v>932</v>
      </c>
      <c r="AE425" s="27">
        <f t="shared" si="217"/>
        <v>0.216482920602073</v>
      </c>
      <c r="AF425" s="27">
        <f t="shared" si="218"/>
        <v>0.11161640384052884</v>
      </c>
      <c r="AG425" s="29">
        <f t="shared" si="219"/>
        <v>1.9395260298062591</v>
      </c>
      <c r="AH425" s="29">
        <f t="shared" si="220"/>
        <v>0.72012903733973166</v>
      </c>
      <c r="AI425" s="29">
        <f t="shared" si="221"/>
        <v>5.2831594634873325</v>
      </c>
      <c r="AJ425"/>
      <c r="AK425" s="51">
        <f t="shared" si="222"/>
        <v>26.707894592225749</v>
      </c>
      <c r="AL425" s="29">
        <f t="shared" si="223"/>
        <v>5.2831594634873325</v>
      </c>
      <c r="AM425" s="58">
        <f t="shared" si="224"/>
        <v>0.72012903733973166</v>
      </c>
    </row>
    <row r="426" spans="1:39" x14ac:dyDescent="0.2">
      <c r="A426" s="149">
        <v>217</v>
      </c>
      <c r="B426" s="149">
        <v>260</v>
      </c>
      <c r="C426" s="77" t="s">
        <v>92</v>
      </c>
      <c r="D426" s="148">
        <v>21.1</v>
      </c>
      <c r="E426" s="150">
        <v>1047</v>
      </c>
      <c r="F426" s="150">
        <v>991</v>
      </c>
      <c r="G426" s="150">
        <v>4539</v>
      </c>
      <c r="H426" s="164">
        <v>0.64600000000000002</v>
      </c>
      <c r="I426" s="25">
        <f t="shared" si="235"/>
        <v>0.21963727304714628</v>
      </c>
      <c r="J426" s="25">
        <f t="shared" si="236"/>
        <v>0.11627513495549742</v>
      </c>
      <c r="K426" s="27">
        <f t="shared" si="237"/>
        <v>1.8889444689202828</v>
      </c>
      <c r="L426" s="27">
        <f t="shared" si="238"/>
        <v>0.70643971002668948</v>
      </c>
      <c r="M426" s="27">
        <f t="shared" si="239"/>
        <v>4.5802219979818366</v>
      </c>
      <c r="N426" s="27"/>
      <c r="O426" s="51">
        <f t="shared" si="240"/>
        <v>34.196652624573396</v>
      </c>
      <c r="P426" s="27">
        <f t="shared" si="241"/>
        <v>4.5802219979818366</v>
      </c>
      <c r="Q426" s="93">
        <f t="shared" si="242"/>
        <v>0.70643971002668948</v>
      </c>
      <c r="R426" s="156">
        <f t="shared" si="243"/>
        <v>712.67029346684456</v>
      </c>
      <c r="S426" s="156">
        <f t="shared" si="244"/>
        <v>1103.204788648366</v>
      </c>
      <c r="T426" s="159">
        <f t="shared" si="216"/>
        <v>305801.96666960773</v>
      </c>
      <c r="U426" s="153"/>
      <c r="V426" s="153"/>
      <c r="X426" s="1">
        <v>217</v>
      </c>
      <c r="Y426" s="1">
        <v>21.1</v>
      </c>
      <c r="Z426" s="139">
        <v>0.6</v>
      </c>
      <c r="AA426" s="136">
        <v>767</v>
      </c>
      <c r="AB426" s="136">
        <v>3894</v>
      </c>
      <c r="AC426" s="136">
        <v>662</v>
      </c>
      <c r="AD426" s="136">
        <v>972</v>
      </c>
      <c r="AE426" s="27">
        <f t="shared" si="217"/>
        <v>0.21862641882272094</v>
      </c>
      <c r="AF426" s="27">
        <f t="shared" si="218"/>
        <v>0.11247339693985905</v>
      </c>
      <c r="AG426" s="29">
        <f t="shared" si="219"/>
        <v>1.9438056000000004</v>
      </c>
      <c r="AH426" s="29">
        <f t="shared" si="220"/>
        <v>0.72528223628867938</v>
      </c>
      <c r="AI426" s="29">
        <f t="shared" si="221"/>
        <v>5.0769230769230766</v>
      </c>
      <c r="AJ426"/>
      <c r="AK426" s="51">
        <f t="shared" si="222"/>
        <v>29.337247261530909</v>
      </c>
      <c r="AL426" s="29">
        <f t="shared" si="223"/>
        <v>5.0769230769230766</v>
      </c>
      <c r="AM426" s="58">
        <f t="shared" si="224"/>
        <v>0.72528223628867938</v>
      </c>
    </row>
    <row r="427" spans="1:39" x14ac:dyDescent="0.2">
      <c r="A427" s="149">
        <v>217</v>
      </c>
      <c r="B427" s="149">
        <v>260</v>
      </c>
      <c r="C427" s="77" t="s">
        <v>92</v>
      </c>
      <c r="D427" s="148">
        <v>21.1</v>
      </c>
      <c r="E427" s="150">
        <v>1146</v>
      </c>
      <c r="F427" s="150">
        <v>1374</v>
      </c>
      <c r="G427" s="150">
        <v>5569</v>
      </c>
      <c r="H427" s="164">
        <v>0.70699999999999996</v>
      </c>
      <c r="I427" s="25">
        <f t="shared" si="235"/>
        <v>0.22492990832162954</v>
      </c>
      <c r="J427" s="25">
        <f t="shared" si="236"/>
        <v>0.12293799406934484</v>
      </c>
      <c r="K427" s="27">
        <f t="shared" si="237"/>
        <v>1.8296207777292572</v>
      </c>
      <c r="L427" s="27">
        <f t="shared" si="238"/>
        <v>0.6924486582517414</v>
      </c>
      <c r="M427" s="27">
        <f t="shared" si="239"/>
        <v>4.0531295487627368</v>
      </c>
      <c r="N427" s="27"/>
      <c r="O427" s="51">
        <f t="shared" si="240"/>
        <v>41.956633281835039</v>
      </c>
      <c r="P427" s="27">
        <f t="shared" si="241"/>
        <v>4.0531295487627368</v>
      </c>
      <c r="Q427" s="93">
        <f t="shared" si="242"/>
        <v>0.6924486582517414</v>
      </c>
      <c r="R427" s="156">
        <f t="shared" si="243"/>
        <v>780.05745588634556</v>
      </c>
      <c r="S427" s="156">
        <f t="shared" si="244"/>
        <v>1103.3344496270802</v>
      </c>
      <c r="T427" s="159">
        <f t="shared" si="216"/>
        <v>415590.70611480292</v>
      </c>
      <c r="U427" s="153"/>
      <c r="V427" s="153"/>
      <c r="X427" s="1">
        <v>217</v>
      </c>
      <c r="Y427" s="1">
        <v>21.1</v>
      </c>
      <c r="Z427" s="139">
        <v>0.625</v>
      </c>
      <c r="AA427" s="136">
        <v>881</v>
      </c>
      <c r="AB427" s="136">
        <v>4260</v>
      </c>
      <c r="AC427" s="136">
        <v>690</v>
      </c>
      <c r="AD427" s="136">
        <v>1013</v>
      </c>
      <c r="AE427" s="27">
        <f t="shared" si="217"/>
        <v>0.22020639746203319</v>
      </c>
      <c r="AF427" s="27">
        <f t="shared" si="218"/>
        <v>0.1141302622337928</v>
      </c>
      <c r="AG427" s="29">
        <f t="shared" si="219"/>
        <v>1.9294303995459701</v>
      </c>
      <c r="AH427" s="29">
        <f t="shared" si="220"/>
        <v>0.72251517697596623</v>
      </c>
      <c r="AI427" s="29">
        <f t="shared" si="221"/>
        <v>4.8354143019296254</v>
      </c>
      <c r="AJ427"/>
      <c r="AK427" s="51">
        <f t="shared" si="222"/>
        <v>32.094677281489901</v>
      </c>
      <c r="AL427" s="29">
        <f t="shared" si="223"/>
        <v>4.8354143019296254</v>
      </c>
      <c r="AM427" s="58">
        <f t="shared" si="224"/>
        <v>0.72251517697596623</v>
      </c>
    </row>
    <row r="428" spans="1:39" x14ac:dyDescent="0.2">
      <c r="A428" s="149">
        <v>217</v>
      </c>
      <c r="B428" s="149">
        <v>260</v>
      </c>
      <c r="C428" s="77" t="s">
        <v>92</v>
      </c>
      <c r="D428" s="148">
        <v>21.1</v>
      </c>
      <c r="E428" s="150">
        <v>1246</v>
      </c>
      <c r="F428" s="150">
        <v>1892</v>
      </c>
      <c r="G428" s="150">
        <v>6765</v>
      </c>
      <c r="H428" s="164">
        <v>0.76900000000000002</v>
      </c>
      <c r="I428" s="25">
        <f t="shared" si="235"/>
        <v>0.23113778116474412</v>
      </c>
      <c r="J428" s="25">
        <f t="shared" si="236"/>
        <v>0.13171045434861164</v>
      </c>
      <c r="K428" s="27">
        <f t="shared" si="237"/>
        <v>1.7548932034883724</v>
      </c>
      <c r="L428" s="27">
        <f t="shared" si="238"/>
        <v>0.67326967440690677</v>
      </c>
      <c r="M428" s="27">
        <f t="shared" si="239"/>
        <v>3.5755813953488373</v>
      </c>
      <c r="N428" s="27"/>
      <c r="O428" s="51">
        <f t="shared" si="240"/>
        <v>50.967251598422344</v>
      </c>
      <c r="P428" s="27">
        <f t="shared" si="241"/>
        <v>3.5755813953488373</v>
      </c>
      <c r="Q428" s="93">
        <f t="shared" si="242"/>
        <v>0.67326967440690677</v>
      </c>
      <c r="R428" s="156">
        <f t="shared" si="243"/>
        <v>848.12529671412449</v>
      </c>
      <c r="S428" s="156">
        <f t="shared" si="244"/>
        <v>1102.8937538545181</v>
      </c>
      <c r="T428" s="159">
        <f t="shared" si="216"/>
        <v>556418.67970530957</v>
      </c>
      <c r="U428" s="153"/>
      <c r="V428" s="153"/>
      <c r="X428" s="1">
        <v>217</v>
      </c>
      <c r="Y428" s="1">
        <v>21.1</v>
      </c>
      <c r="Z428" s="139">
        <v>0.65</v>
      </c>
      <c r="AA428" s="136">
        <v>1013</v>
      </c>
      <c r="AB428" s="136">
        <v>4643</v>
      </c>
      <c r="AC428" s="136">
        <v>717</v>
      </c>
      <c r="AD428" s="136">
        <v>1054</v>
      </c>
      <c r="AE428" s="27">
        <f t="shared" si="217"/>
        <v>0.2216954018248814</v>
      </c>
      <c r="AF428" s="27">
        <f t="shared" si="218"/>
        <v>0.11650400510444711</v>
      </c>
      <c r="AG428" s="29">
        <f t="shared" si="219"/>
        <v>1.9028994035538009</v>
      </c>
      <c r="AH428" s="29">
        <f t="shared" si="220"/>
        <v>0.71498521973662998</v>
      </c>
      <c r="AI428" s="29">
        <f t="shared" si="221"/>
        <v>4.5834155972359332</v>
      </c>
      <c r="AJ428"/>
      <c r="AK428" s="51">
        <f t="shared" si="222"/>
        <v>34.980184652102722</v>
      </c>
      <c r="AL428" s="29">
        <f t="shared" si="223"/>
        <v>4.5834155972359332</v>
      </c>
      <c r="AM428" s="58">
        <f t="shared" si="224"/>
        <v>0.71498521973662998</v>
      </c>
    </row>
    <row r="429" spans="1:39" x14ac:dyDescent="0.2">
      <c r="A429" s="149">
        <v>217</v>
      </c>
      <c r="B429" s="149">
        <v>260</v>
      </c>
      <c r="C429" s="77" t="s">
        <v>92</v>
      </c>
      <c r="D429" s="148">
        <v>21.1</v>
      </c>
      <c r="E429" s="150">
        <v>1348</v>
      </c>
      <c r="F429" s="150">
        <v>2539</v>
      </c>
      <c r="G429" s="150">
        <v>7892</v>
      </c>
      <c r="H429" s="164">
        <v>0.83199999999999996</v>
      </c>
      <c r="I429" s="25">
        <f t="shared" si="235"/>
        <v>0.23038092400102683</v>
      </c>
      <c r="J429" s="25">
        <f t="shared" si="236"/>
        <v>0.13958741576804531</v>
      </c>
      <c r="K429" s="27">
        <f t="shared" si="237"/>
        <v>1.6504419308389129</v>
      </c>
      <c r="L429" s="27">
        <f t="shared" si="238"/>
        <v>0.632159105714303</v>
      </c>
      <c r="M429" s="27">
        <f t="shared" si="239"/>
        <v>3.1083103584088225</v>
      </c>
      <c r="N429" s="27"/>
      <c r="O429" s="51">
        <f t="shared" si="240"/>
        <v>59.45802655059115</v>
      </c>
      <c r="P429" s="27">
        <f t="shared" si="241"/>
        <v>3.1083103584088225</v>
      </c>
      <c r="Q429" s="93">
        <f t="shared" si="242"/>
        <v>0.632159105714303</v>
      </c>
      <c r="R429" s="156">
        <f t="shared" si="243"/>
        <v>917.5544943584589</v>
      </c>
      <c r="S429" s="156">
        <f t="shared" si="244"/>
        <v>1102.8299211039171</v>
      </c>
      <c r="T429" s="159">
        <f t="shared" si="216"/>
        <v>701101.04570453963</v>
      </c>
      <c r="U429" s="153"/>
      <c r="V429" s="153"/>
      <c r="X429" s="1">
        <v>217</v>
      </c>
      <c r="Y429" s="1">
        <v>21.1</v>
      </c>
      <c r="Z429" s="139">
        <v>0.67500000000000004</v>
      </c>
      <c r="AA429" s="136">
        <v>1165</v>
      </c>
      <c r="AB429" s="136">
        <v>5042</v>
      </c>
      <c r="AC429" s="136">
        <v>745</v>
      </c>
      <c r="AD429" s="136">
        <v>1094</v>
      </c>
      <c r="AE429" s="27">
        <f t="shared" si="217"/>
        <v>0.22346392415438041</v>
      </c>
      <c r="AF429" s="27">
        <f t="shared" si="218"/>
        <v>0.11981941701088811</v>
      </c>
      <c r="AG429" s="29">
        <f t="shared" si="219"/>
        <v>1.8650059375107293</v>
      </c>
      <c r="AH429" s="29">
        <f t="shared" si="220"/>
        <v>0.70353680250361716</v>
      </c>
      <c r="AI429" s="29">
        <f t="shared" si="221"/>
        <v>4.3278969957081541</v>
      </c>
      <c r="AJ429"/>
      <c r="AK429" s="51">
        <f t="shared" si="222"/>
        <v>37.986235411566213</v>
      </c>
      <c r="AL429" s="29">
        <f t="shared" si="223"/>
        <v>4.3278969957081541</v>
      </c>
      <c r="AM429" s="58">
        <f t="shared" si="224"/>
        <v>0.70353680250361716</v>
      </c>
    </row>
    <row r="430" spans="1:39" x14ac:dyDescent="0.2">
      <c r="A430" s="149">
        <v>217</v>
      </c>
      <c r="B430" s="149">
        <v>260</v>
      </c>
      <c r="C430" s="77" t="s">
        <v>92</v>
      </c>
      <c r="D430" s="148">
        <v>21.1</v>
      </c>
      <c r="E430" s="150">
        <v>1409</v>
      </c>
      <c r="F430" s="150">
        <v>2979</v>
      </c>
      <c r="G430" s="150">
        <v>8529</v>
      </c>
      <c r="H430" s="164">
        <v>0.86899999999999999</v>
      </c>
      <c r="I430" s="25">
        <f t="shared" si="235"/>
        <v>0.22788479646214352</v>
      </c>
      <c r="J430" s="25">
        <f t="shared" si="236"/>
        <v>0.14341374166233742</v>
      </c>
      <c r="K430" s="27">
        <f t="shared" si="237"/>
        <v>1.589002516918429</v>
      </c>
      <c r="L430" s="27">
        <f t="shared" si="238"/>
        <v>0.60532017974900254</v>
      </c>
      <c r="M430" s="27">
        <f t="shared" si="239"/>
        <v>2.8630412890231622</v>
      </c>
      <c r="N430" s="27"/>
      <c r="O430" s="51">
        <f t="shared" si="240"/>
        <v>64.257160219208302</v>
      </c>
      <c r="P430" s="27">
        <f t="shared" si="241"/>
        <v>2.8630412890231622</v>
      </c>
      <c r="Q430" s="93">
        <f t="shared" si="242"/>
        <v>0.60532017974900254</v>
      </c>
      <c r="R430" s="156">
        <f t="shared" si="243"/>
        <v>959.07587726340398</v>
      </c>
      <c r="S430" s="156">
        <f t="shared" si="244"/>
        <v>1103.6546343652519</v>
      </c>
      <c r="T430" s="159">
        <f t="shared" si="216"/>
        <v>787675.19948834332</v>
      </c>
      <c r="U430" s="153"/>
      <c r="V430" s="153"/>
      <c r="X430" s="1">
        <v>217</v>
      </c>
      <c r="Y430" s="1">
        <v>21.1</v>
      </c>
      <c r="Z430" s="139">
        <v>0.7</v>
      </c>
      <c r="AA430" s="136">
        <v>1334</v>
      </c>
      <c r="AB430" s="136">
        <v>5458</v>
      </c>
      <c r="AC430" s="136">
        <v>772</v>
      </c>
      <c r="AD430" s="136">
        <v>1135</v>
      </c>
      <c r="AE430" s="27">
        <f t="shared" si="217"/>
        <v>0.22474033913721245</v>
      </c>
      <c r="AF430" s="27">
        <f t="shared" si="218"/>
        <v>0.12286310533093914</v>
      </c>
      <c r="AG430" s="29">
        <f t="shared" si="219"/>
        <v>1.8291930562218892</v>
      </c>
      <c r="AH430" s="29">
        <f t="shared" si="220"/>
        <v>0.69199499188354996</v>
      </c>
      <c r="AI430" s="29">
        <f t="shared" si="221"/>
        <v>4.0914542728635679</v>
      </c>
      <c r="AJ430"/>
      <c r="AK430" s="51">
        <f t="shared" si="222"/>
        <v>41.120363521683537</v>
      </c>
      <c r="AL430" s="29">
        <f t="shared" si="223"/>
        <v>4.0914542728635679</v>
      </c>
      <c r="AM430" s="58">
        <f t="shared" si="224"/>
        <v>0.69199499188354996</v>
      </c>
    </row>
    <row r="431" spans="1:39" x14ac:dyDescent="0.2">
      <c r="A431" s="311"/>
      <c r="B431" s="311"/>
      <c r="C431" s="118"/>
      <c r="D431" s="119"/>
      <c r="E431" s="69"/>
      <c r="F431" s="168"/>
      <c r="G431" s="171"/>
      <c r="H431" s="62"/>
      <c r="I431" s="25"/>
      <c r="J431" s="25"/>
      <c r="K431" s="27"/>
      <c r="L431" s="27"/>
      <c r="M431" s="27"/>
      <c r="N431" s="27"/>
      <c r="O431" s="51"/>
      <c r="P431" s="27"/>
      <c r="Q431" s="93"/>
      <c r="R431" s="156"/>
      <c r="T431" s="159">
        <f t="shared" si="216"/>
        <v>0</v>
      </c>
      <c r="U431" s="153"/>
      <c r="V431" s="153"/>
      <c r="X431" s="1">
        <v>217</v>
      </c>
      <c r="Y431" s="1">
        <v>21.1</v>
      </c>
      <c r="Z431" s="139">
        <v>0.72499999999999998</v>
      </c>
      <c r="AA431" s="136">
        <v>1514</v>
      </c>
      <c r="AB431" s="136">
        <v>5922</v>
      </c>
      <c r="AC431" s="136">
        <v>800</v>
      </c>
      <c r="AD431" s="136">
        <v>1175</v>
      </c>
      <c r="AE431" s="27">
        <f t="shared" si="217"/>
        <v>0.22752645141008374</v>
      </c>
      <c r="AF431" s="27">
        <f t="shared" si="218"/>
        <v>0.1256798107718427</v>
      </c>
      <c r="AG431" s="29">
        <f t="shared" si="219"/>
        <v>1.8103659610303833</v>
      </c>
      <c r="AH431" s="29">
        <f t="shared" si="220"/>
        <v>0.68910470218214503</v>
      </c>
      <c r="AI431" s="29">
        <f t="shared" si="221"/>
        <v>3.9114927344782036</v>
      </c>
      <c r="AJ431"/>
      <c r="AK431" s="51">
        <f t="shared" si="222"/>
        <v>44.616121798352857</v>
      </c>
      <c r="AL431" s="29">
        <f t="shared" si="223"/>
        <v>3.9114927344782036</v>
      </c>
      <c r="AM431" s="58">
        <f t="shared" si="224"/>
        <v>0.68910470218214503</v>
      </c>
    </row>
    <row r="432" spans="1:39" x14ac:dyDescent="0.2">
      <c r="A432" s="311"/>
      <c r="B432" s="311"/>
      <c r="C432" s="118"/>
      <c r="D432" s="119"/>
      <c r="E432" s="69"/>
      <c r="F432" s="168"/>
      <c r="G432" s="171"/>
      <c r="H432" s="62"/>
      <c r="I432" s="25"/>
      <c r="J432" s="25"/>
      <c r="K432" s="27"/>
      <c r="L432" s="27"/>
      <c r="M432" s="27"/>
      <c r="N432" s="27"/>
      <c r="O432" s="51"/>
      <c r="P432" s="27"/>
      <c r="Q432" s="93"/>
      <c r="T432" s="159">
        <f t="shared" si="216"/>
        <v>0</v>
      </c>
      <c r="X432" s="1">
        <v>217</v>
      </c>
      <c r="Y432" s="1">
        <v>21.1</v>
      </c>
      <c r="Z432" s="139">
        <v>0.75</v>
      </c>
      <c r="AA432" s="136">
        <v>1720</v>
      </c>
      <c r="AB432" s="136">
        <v>6360</v>
      </c>
      <c r="AC432" s="136">
        <v>827</v>
      </c>
      <c r="AD432" s="136">
        <v>1216</v>
      </c>
      <c r="AE432" s="27">
        <f t="shared" si="217"/>
        <v>0.2281545790096349</v>
      </c>
      <c r="AF432" s="27">
        <f t="shared" si="218"/>
        <v>0.12881930890309126</v>
      </c>
      <c r="AG432" s="29">
        <f t="shared" si="219"/>
        <v>1.7711209674418606</v>
      </c>
      <c r="AH432" s="29">
        <f t="shared" si="220"/>
        <v>0.6750962732206871</v>
      </c>
      <c r="AI432" s="29">
        <f t="shared" si="221"/>
        <v>3.6976744186046511</v>
      </c>
      <c r="AJ432"/>
      <c r="AK432" s="51">
        <f t="shared" si="222"/>
        <v>47.915997068139852</v>
      </c>
      <c r="AL432" s="29">
        <f t="shared" si="223"/>
        <v>3.6976744186046511</v>
      </c>
      <c r="AM432" s="58">
        <f t="shared" si="224"/>
        <v>0.6750962732206871</v>
      </c>
    </row>
    <row r="433" spans="1:39" x14ac:dyDescent="0.2">
      <c r="A433" s="1"/>
      <c r="C433" s="118"/>
      <c r="D433" s="119"/>
      <c r="E433" s="150"/>
      <c r="F433" s="150"/>
      <c r="G433" s="150"/>
      <c r="H433" s="163"/>
      <c r="I433" s="25"/>
      <c r="J433" s="25"/>
      <c r="K433" s="27"/>
      <c r="L433" s="27"/>
      <c r="M433" s="27"/>
      <c r="N433" s="27"/>
      <c r="O433" s="51"/>
      <c r="P433" s="27"/>
      <c r="Q433" s="93"/>
      <c r="T433" s="159">
        <f t="shared" si="216"/>
        <v>0</v>
      </c>
      <c r="X433" s="1">
        <v>217</v>
      </c>
      <c r="Y433" s="1">
        <v>21.1</v>
      </c>
      <c r="Z433" s="139">
        <v>0.77500000000000002</v>
      </c>
      <c r="AA433" s="136">
        <v>1947</v>
      </c>
      <c r="AB433" s="136">
        <v>6807</v>
      </c>
      <c r="AC433" s="136">
        <v>855</v>
      </c>
      <c r="AD433" s="136">
        <v>1256</v>
      </c>
      <c r="AE433" s="27">
        <f t="shared" si="217"/>
        <v>0.22888413743510194</v>
      </c>
      <c r="AF433" s="27">
        <f t="shared" si="218"/>
        <v>0.13232755132902807</v>
      </c>
      <c r="AG433" s="29">
        <f t="shared" si="219"/>
        <v>1.7296786280431435</v>
      </c>
      <c r="AH433" s="29">
        <f t="shared" si="220"/>
        <v>0.66035300480539161</v>
      </c>
      <c r="AI433" s="29">
        <f t="shared" si="221"/>
        <v>3.4961479198767336</v>
      </c>
      <c r="AJ433"/>
      <c r="AK433" s="51">
        <f t="shared" si="222"/>
        <v>51.28367799415534</v>
      </c>
      <c r="AL433" s="29">
        <f t="shared" si="223"/>
        <v>3.4961479198767336</v>
      </c>
      <c r="AM433" s="58">
        <f t="shared" si="224"/>
        <v>0.66035300480539161</v>
      </c>
    </row>
    <row r="434" spans="1:39" x14ac:dyDescent="0.2">
      <c r="A434" s="1"/>
      <c r="C434" s="118"/>
      <c r="D434" s="119"/>
      <c r="E434" s="150"/>
      <c r="F434" s="150"/>
      <c r="G434" s="150"/>
      <c r="H434" s="163"/>
      <c r="I434" s="25"/>
      <c r="J434" s="25"/>
      <c r="K434" s="27"/>
      <c r="L434" s="27"/>
      <c r="M434" s="27"/>
      <c r="N434" s="27"/>
      <c r="O434" s="51"/>
      <c r="P434" s="27"/>
      <c r="Q434" s="93"/>
      <c r="T434" s="159">
        <f t="shared" si="216"/>
        <v>0</v>
      </c>
      <c r="X434" s="1">
        <v>217</v>
      </c>
      <c r="Y434" s="1">
        <v>21.1</v>
      </c>
      <c r="Z434" s="139">
        <v>0.8</v>
      </c>
      <c r="AA434" s="136">
        <v>2193</v>
      </c>
      <c r="AB434" s="136">
        <v>7263</v>
      </c>
      <c r="AC434" s="136">
        <v>883</v>
      </c>
      <c r="AD434" s="136">
        <v>1297</v>
      </c>
      <c r="AE434" s="27">
        <f t="shared" si="217"/>
        <v>0.22902100472432246</v>
      </c>
      <c r="AF434" s="27">
        <f t="shared" si="218"/>
        <v>0.13535426541364834</v>
      </c>
      <c r="AG434" s="29">
        <f t="shared" si="219"/>
        <v>1.6920117295485637</v>
      </c>
      <c r="AH434" s="29">
        <f t="shared" si="220"/>
        <v>0.64616572620447321</v>
      </c>
      <c r="AI434" s="29">
        <f t="shared" si="221"/>
        <v>3.3119015047879619</v>
      </c>
      <c r="AJ434"/>
      <c r="AK434" s="51">
        <f t="shared" si="222"/>
        <v>54.719164576399329</v>
      </c>
      <c r="AL434" s="29">
        <f t="shared" si="223"/>
        <v>3.3119015047879619</v>
      </c>
      <c r="AM434" s="58">
        <f t="shared" si="224"/>
        <v>0.64616572620447321</v>
      </c>
    </row>
    <row r="435" spans="1:39" x14ac:dyDescent="0.2">
      <c r="A435" s="1"/>
      <c r="C435" s="118"/>
      <c r="D435" s="119"/>
      <c r="E435" s="150"/>
      <c r="F435" s="150"/>
      <c r="G435" s="150"/>
      <c r="H435" s="163"/>
      <c r="I435" s="25"/>
      <c r="J435" s="25"/>
      <c r="K435" s="27"/>
      <c r="L435" s="27"/>
      <c r="M435" s="27"/>
      <c r="N435" s="27"/>
      <c r="O435" s="51"/>
      <c r="P435" s="27"/>
      <c r="Q435" s="93"/>
      <c r="T435" s="159">
        <f t="shared" si="216"/>
        <v>0</v>
      </c>
      <c r="X435" s="1">
        <v>217</v>
      </c>
      <c r="Y435" s="1">
        <v>21.1</v>
      </c>
      <c r="Z435" s="139">
        <v>0.82499999999999996</v>
      </c>
      <c r="AA435" s="136">
        <v>2460</v>
      </c>
      <c r="AB435" s="136">
        <v>7728</v>
      </c>
      <c r="AC435" s="136">
        <v>910</v>
      </c>
      <c r="AD435" s="136">
        <v>1337</v>
      </c>
      <c r="AE435" s="27">
        <f t="shared" si="217"/>
        <v>0.22932083924620583</v>
      </c>
      <c r="AF435" s="27">
        <f t="shared" si="218"/>
        <v>0.1386098610358279</v>
      </c>
      <c r="AG435" s="29">
        <f t="shared" si="219"/>
        <v>1.6544338009756099</v>
      </c>
      <c r="AH435" s="29">
        <f t="shared" si="220"/>
        <v>0.63222846742642447</v>
      </c>
      <c r="AI435" s="29">
        <f t="shared" si="221"/>
        <v>3.1414634146341465</v>
      </c>
      <c r="AJ435"/>
      <c r="AK435" s="51">
        <f t="shared" si="222"/>
        <v>58.222456814871819</v>
      </c>
      <c r="AL435" s="29">
        <f t="shared" si="223"/>
        <v>3.1414634146341465</v>
      </c>
      <c r="AM435" s="58">
        <f t="shared" si="224"/>
        <v>0.63222846742642447</v>
      </c>
    </row>
    <row r="436" spans="1:39" x14ac:dyDescent="0.2">
      <c r="A436" s="1"/>
      <c r="C436" s="118"/>
      <c r="D436" s="119"/>
      <c r="E436" s="150"/>
      <c r="F436" s="150"/>
      <c r="G436" s="150"/>
      <c r="H436" s="163"/>
      <c r="I436" s="25"/>
      <c r="J436" s="25"/>
      <c r="K436" s="27"/>
      <c r="L436" s="27"/>
      <c r="M436" s="27"/>
      <c r="N436" s="27"/>
      <c r="O436" s="51"/>
      <c r="P436" s="27"/>
      <c r="Q436" s="93"/>
      <c r="T436" s="159">
        <f t="shared" si="216"/>
        <v>0</v>
      </c>
      <c r="X436" s="1">
        <v>217</v>
      </c>
      <c r="Y436" s="1">
        <v>21.1</v>
      </c>
      <c r="Z436" s="139">
        <v>0.85</v>
      </c>
      <c r="AA436" s="136">
        <v>2747</v>
      </c>
      <c r="AB436" s="136">
        <v>8203</v>
      </c>
      <c r="AC436" s="136">
        <v>938</v>
      </c>
      <c r="AD436" s="136">
        <v>1378</v>
      </c>
      <c r="AE436" s="27">
        <f t="shared" si="217"/>
        <v>0.22914664342667726</v>
      </c>
      <c r="AF436" s="27">
        <f t="shared" si="218"/>
        <v>0.14137227586955944</v>
      </c>
      <c r="AG436" s="29">
        <f t="shared" si="219"/>
        <v>1.6208739798325449</v>
      </c>
      <c r="AH436" s="29">
        <f t="shared" si="220"/>
        <v>0.61916855450076802</v>
      </c>
      <c r="AI436" s="29">
        <f t="shared" si="221"/>
        <v>2.9861667273389152</v>
      </c>
      <c r="AJ436"/>
      <c r="AK436" s="51">
        <f t="shared" si="222"/>
        <v>61.801088671375972</v>
      </c>
      <c r="AL436" s="29">
        <f t="shared" si="223"/>
        <v>2.9861667273389152</v>
      </c>
      <c r="AM436" s="58">
        <f t="shared" si="224"/>
        <v>0.61916855450076802</v>
      </c>
    </row>
    <row r="437" spans="1:39" x14ac:dyDescent="0.2">
      <c r="C437" s="118"/>
      <c r="D437" s="119"/>
      <c r="E437" s="77"/>
      <c r="F437" s="77"/>
      <c r="G437" s="77"/>
      <c r="H437" s="220"/>
      <c r="I437" s="25"/>
      <c r="J437" s="25"/>
      <c r="K437" s="27"/>
      <c r="L437" s="27"/>
      <c r="M437" s="27"/>
      <c r="N437" s="27"/>
      <c r="O437" s="51"/>
      <c r="P437" s="27"/>
      <c r="Q437" s="93"/>
      <c r="T437" s="159">
        <f t="shared" si="216"/>
        <v>0</v>
      </c>
      <c r="AE437" s="27"/>
      <c r="AF437" s="27"/>
      <c r="AH437" s="29"/>
      <c r="AI437" s="29"/>
      <c r="AM437" s="58"/>
    </row>
    <row r="438" spans="1:39" x14ac:dyDescent="0.2">
      <c r="A438" s="1"/>
      <c r="C438" s="118"/>
      <c r="D438" s="119"/>
      <c r="E438" s="150"/>
      <c r="F438" s="150"/>
      <c r="G438" s="150"/>
      <c r="H438" s="163"/>
      <c r="I438" s="25"/>
      <c r="J438" s="25"/>
      <c r="K438" s="27"/>
      <c r="L438" s="27"/>
      <c r="M438" s="27"/>
      <c r="N438" s="27"/>
      <c r="O438" s="51"/>
      <c r="P438" s="27"/>
      <c r="Q438" s="93"/>
      <c r="T438" s="159">
        <f t="shared" si="216"/>
        <v>0</v>
      </c>
      <c r="X438" s="1"/>
      <c r="Y438" s="1"/>
      <c r="Z438" s="17"/>
      <c r="AA438"/>
      <c r="AC438"/>
      <c r="AD438"/>
      <c r="AE438" s="27"/>
      <c r="AF438" s="27"/>
      <c r="AH438" s="29"/>
      <c r="AI438" s="29"/>
      <c r="AJ438"/>
      <c r="AM438" s="58"/>
    </row>
    <row r="439" spans="1:39" x14ac:dyDescent="0.2">
      <c r="A439" s="149">
        <v>218</v>
      </c>
      <c r="B439" s="149">
        <v>261</v>
      </c>
      <c r="C439" s="77" t="s">
        <v>92</v>
      </c>
      <c r="D439" s="148">
        <v>21.1</v>
      </c>
      <c r="E439" s="150">
        <v>787</v>
      </c>
      <c r="F439" s="150">
        <v>403</v>
      </c>
      <c r="G439" s="150">
        <v>2537</v>
      </c>
      <c r="H439" s="164">
        <v>0.48799999999999999</v>
      </c>
      <c r="I439" s="25">
        <f t="shared" ref="I439:I446" si="245">0.1515*(G439/1000)/(E439/1000)^2/($D$4/10)^4</f>
        <v>0.21727523389721698</v>
      </c>
      <c r="J439" s="25">
        <f t="shared" ref="J439:J446" si="246">0.5*(F439/1000)/(E439/1000)^3/($D$4/10)^5</f>
        <v>0.11133560972635671</v>
      </c>
      <c r="K439" s="27">
        <f t="shared" ref="K439:K446" si="247">I439/J439</f>
        <v>1.9515340548387095</v>
      </c>
      <c r="L439" s="27">
        <f t="shared" ref="L439:L446" si="248">0.798*I439^1.5/J439</f>
        <v>0.72591227228787325</v>
      </c>
      <c r="M439" s="27">
        <f t="shared" ref="M439:M446" si="249">G439/F439</f>
        <v>6.2952853598014888</v>
      </c>
      <c r="N439" s="27"/>
      <c r="O439" s="51">
        <f t="shared" ref="O439:O446" si="250">G439/(PI()*$D$4^2/4)</f>
        <v>19.113661094633773</v>
      </c>
      <c r="P439" s="27">
        <f t="shared" ref="P439:P446" si="251">M439</f>
        <v>6.2952853598014888</v>
      </c>
      <c r="Q439" s="93">
        <f t="shared" ref="Q439:Q446" si="252">L439</f>
        <v>0.72591227228787325</v>
      </c>
      <c r="R439" s="156">
        <f t="shared" ref="R439:R446" si="253">E439*(PI()/30)*($D$4/2)</f>
        <v>535.69390731461954</v>
      </c>
      <c r="S439" s="156">
        <f t="shared" ref="S439:S446" si="254">R439/H439</f>
        <v>1097.7334166283188</v>
      </c>
      <c r="T439" s="159">
        <f t="shared" si="216"/>
        <v>127785.24231303083</v>
      </c>
      <c r="U439" s="153"/>
      <c r="V439" s="153"/>
      <c r="X439" s="1">
        <v>218</v>
      </c>
      <c r="Y439" s="1">
        <v>21.1</v>
      </c>
      <c r="Z439" s="139">
        <v>0.52500000000000002</v>
      </c>
      <c r="AA439" s="136">
        <v>495</v>
      </c>
      <c r="AB439" s="136">
        <v>2936</v>
      </c>
      <c r="AC439" s="136">
        <v>577</v>
      </c>
      <c r="AD439" s="136">
        <v>847</v>
      </c>
      <c r="AE439" s="27">
        <f t="shared" si="217"/>
        <v>0.21708431934813696</v>
      </c>
      <c r="AF439" s="27">
        <f t="shared" si="218"/>
        <v>0.10970039989895362</v>
      </c>
      <c r="AG439" s="29">
        <f t="shared" si="219"/>
        <v>1.9788835733333332</v>
      </c>
      <c r="AH439" s="29">
        <f t="shared" si="220"/>
        <v>0.73576201336629143</v>
      </c>
      <c r="AI439" s="29">
        <f t="shared" si="221"/>
        <v>5.9313131313131313</v>
      </c>
      <c r="AJ439"/>
      <c r="AK439" s="51">
        <f t="shared" si="222"/>
        <v>22.119711854097265</v>
      </c>
      <c r="AL439" s="29">
        <f t="shared" si="223"/>
        <v>5.9313131313131313</v>
      </c>
      <c r="AM439" s="58">
        <f t="shared" si="224"/>
        <v>0.73576201336629143</v>
      </c>
    </row>
    <row r="440" spans="1:39" x14ac:dyDescent="0.2">
      <c r="A440" s="149">
        <v>218</v>
      </c>
      <c r="B440" s="149">
        <v>261</v>
      </c>
      <c r="C440" s="77" t="s">
        <v>92</v>
      </c>
      <c r="D440" s="148">
        <v>21.1</v>
      </c>
      <c r="E440" s="150">
        <v>873</v>
      </c>
      <c r="F440" s="150">
        <v>556</v>
      </c>
      <c r="G440" s="150">
        <v>3147</v>
      </c>
      <c r="H440" s="164">
        <v>0.54100000000000004</v>
      </c>
      <c r="I440" s="25">
        <f t="shared" si="245"/>
        <v>0.21903195478810644</v>
      </c>
      <c r="J440" s="25">
        <f t="shared" si="246"/>
        <v>0.11253440091141954</v>
      </c>
      <c r="K440" s="27">
        <f t="shared" si="247"/>
        <v>1.9463555411870501</v>
      </c>
      <c r="L440" s="27">
        <f t="shared" si="248"/>
        <v>0.72690692583265637</v>
      </c>
      <c r="M440" s="27">
        <f t="shared" si="249"/>
        <v>5.6600719424460433</v>
      </c>
      <c r="N440" s="27"/>
      <c r="O440" s="51">
        <f t="shared" si="250"/>
        <v>23.709377794565427</v>
      </c>
      <c r="P440" s="27">
        <f t="shared" si="251"/>
        <v>5.6600719424460433</v>
      </c>
      <c r="Q440" s="93">
        <f t="shared" si="252"/>
        <v>0.72690692583265637</v>
      </c>
      <c r="R440" s="156">
        <f t="shared" si="253"/>
        <v>594.23225042650927</v>
      </c>
      <c r="S440" s="156">
        <f t="shared" si="254"/>
        <v>1098.3960266663757</v>
      </c>
      <c r="T440" s="159">
        <f t="shared" si="216"/>
        <v>176540.8097947893</v>
      </c>
      <c r="U440" s="153"/>
      <c r="V440" s="153"/>
      <c r="X440" s="1">
        <v>218</v>
      </c>
      <c r="Y440" s="1">
        <v>21.1</v>
      </c>
      <c r="Z440" s="139">
        <v>0.55000000000000004</v>
      </c>
      <c r="AA440" s="136">
        <v>568</v>
      </c>
      <c r="AB440" s="136">
        <v>3223</v>
      </c>
      <c r="AC440" s="136">
        <v>604</v>
      </c>
      <c r="AD440" s="136">
        <v>887</v>
      </c>
      <c r="AE440" s="27">
        <f t="shared" si="217"/>
        <v>0.21729627898567969</v>
      </c>
      <c r="AF440" s="27">
        <f t="shared" si="218"/>
        <v>0.10960508899163827</v>
      </c>
      <c r="AG440" s="29">
        <f t="shared" si="219"/>
        <v>1.9825382286971833</v>
      </c>
      <c r="AH440" s="29">
        <f t="shared" si="220"/>
        <v>0.73748061048762736</v>
      </c>
      <c r="AI440" s="29">
        <f t="shared" si="221"/>
        <v>5.674295774647887</v>
      </c>
      <c r="AJ440"/>
      <c r="AK440" s="51">
        <f t="shared" si="222"/>
        <v>24.281958891606092</v>
      </c>
      <c r="AL440" s="29">
        <f t="shared" si="223"/>
        <v>5.674295774647887</v>
      </c>
      <c r="AM440" s="58">
        <f t="shared" si="224"/>
        <v>0.73748061048762736</v>
      </c>
    </row>
    <row r="441" spans="1:39" x14ac:dyDescent="0.2">
      <c r="A441" s="149">
        <v>218</v>
      </c>
      <c r="B441" s="149">
        <v>261</v>
      </c>
      <c r="C441" s="77" t="s">
        <v>92</v>
      </c>
      <c r="D441" s="148">
        <v>21.1</v>
      </c>
      <c r="E441" s="150">
        <v>981</v>
      </c>
      <c r="F441" s="150">
        <v>814</v>
      </c>
      <c r="G441" s="150">
        <v>3982</v>
      </c>
      <c r="H441" s="164">
        <v>0.60799999999999998</v>
      </c>
      <c r="I441" s="25">
        <f t="shared" si="245"/>
        <v>0.21948379689730468</v>
      </c>
      <c r="J441" s="25">
        <f t="shared" si="246"/>
        <v>0.11611026748483631</v>
      </c>
      <c r="K441" s="27">
        <f t="shared" si="247"/>
        <v>1.8903048081081086</v>
      </c>
      <c r="L441" s="27">
        <f t="shared" si="248"/>
        <v>0.70670141781051532</v>
      </c>
      <c r="M441" s="27">
        <f t="shared" si="249"/>
        <v>4.8918918918918921</v>
      </c>
      <c r="N441" s="27"/>
      <c r="O441" s="51">
        <f t="shared" si="250"/>
        <v>30.000235900209574</v>
      </c>
      <c r="P441" s="27">
        <f t="shared" si="251"/>
        <v>4.8918918918918921</v>
      </c>
      <c r="Q441" s="93">
        <f t="shared" si="252"/>
        <v>0.70670141781051532</v>
      </c>
      <c r="R441" s="156">
        <f t="shared" si="253"/>
        <v>667.74551852051047</v>
      </c>
      <c r="S441" s="156">
        <f t="shared" si="254"/>
        <v>1098.2656554613659</v>
      </c>
      <c r="T441" s="159">
        <f t="shared" si="216"/>
        <v>251276.50540390724</v>
      </c>
      <c r="U441" s="153"/>
      <c r="V441" s="153"/>
      <c r="X441" s="1">
        <v>218</v>
      </c>
      <c r="Y441" s="1">
        <v>21.1</v>
      </c>
      <c r="Z441" s="139">
        <v>0.57499999999999996</v>
      </c>
      <c r="AA441" s="136">
        <v>657</v>
      </c>
      <c r="AB441" s="136">
        <v>3534</v>
      </c>
      <c r="AC441" s="136">
        <v>632</v>
      </c>
      <c r="AD441" s="136">
        <v>928</v>
      </c>
      <c r="AE441" s="27">
        <f t="shared" si="217"/>
        <v>0.21767563314221453</v>
      </c>
      <c r="AF441" s="27">
        <f t="shared" si="218"/>
        <v>0.11070689842570297</v>
      </c>
      <c r="AG441" s="29">
        <f t="shared" si="219"/>
        <v>1.9662336876712325</v>
      </c>
      <c r="AH441" s="29">
        <f t="shared" si="220"/>
        <v>0.7320536867576527</v>
      </c>
      <c r="AI441" s="29">
        <f t="shared" si="221"/>
        <v>5.3789954337899539</v>
      </c>
      <c r="AJ441"/>
      <c r="AK441" s="51">
        <f t="shared" si="222"/>
        <v>26.625021012390917</v>
      </c>
      <c r="AL441" s="29">
        <f t="shared" si="223"/>
        <v>5.3789954337899539</v>
      </c>
      <c r="AM441" s="58">
        <f t="shared" si="224"/>
        <v>0.7320536867576527</v>
      </c>
    </row>
    <row r="442" spans="1:39" x14ac:dyDescent="0.2">
      <c r="A442" s="149">
        <v>218</v>
      </c>
      <c r="B442" s="149">
        <v>261</v>
      </c>
      <c r="C442" s="77" t="s">
        <v>92</v>
      </c>
      <c r="D442" s="148">
        <v>21.1</v>
      </c>
      <c r="E442" s="150">
        <v>1078</v>
      </c>
      <c r="F442" s="150">
        <v>1104</v>
      </c>
      <c r="G442" s="150">
        <v>4877</v>
      </c>
      <c r="H442" s="164">
        <v>0.66800000000000004</v>
      </c>
      <c r="I442" s="25">
        <f t="shared" si="245"/>
        <v>0.22261501710081139</v>
      </c>
      <c r="J442" s="25">
        <f t="shared" si="246"/>
        <v>0.11867685633383396</v>
      </c>
      <c r="K442" s="27">
        <f t="shared" si="247"/>
        <v>1.8758081733695651</v>
      </c>
      <c r="L442" s="27">
        <f t="shared" si="248"/>
        <v>0.70626639738694352</v>
      </c>
      <c r="M442" s="27">
        <f t="shared" si="249"/>
        <v>4.4175724637681162</v>
      </c>
      <c r="N442" s="27"/>
      <c r="O442" s="51">
        <f t="shared" si="250"/>
        <v>36.74313171404372</v>
      </c>
      <c r="P442" s="27">
        <f t="shared" si="251"/>
        <v>4.4175724637681162</v>
      </c>
      <c r="Q442" s="93">
        <f t="shared" si="252"/>
        <v>0.70626639738694352</v>
      </c>
      <c r="R442" s="156">
        <f t="shared" si="253"/>
        <v>733.771324123456</v>
      </c>
      <c r="S442" s="156">
        <f t="shared" si="254"/>
        <v>1098.4600660530778</v>
      </c>
      <c r="T442" s="159">
        <f t="shared" si="216"/>
        <v>340587.83614950185</v>
      </c>
      <c r="U442" s="153"/>
      <c r="V442" s="153"/>
      <c r="X442" s="1">
        <v>218</v>
      </c>
      <c r="Y442" s="1">
        <v>21.1</v>
      </c>
      <c r="Z442" s="139">
        <v>0.6</v>
      </c>
      <c r="AA442" s="136">
        <v>761</v>
      </c>
      <c r="AB442" s="136">
        <v>3870</v>
      </c>
      <c r="AC442" s="136">
        <v>659</v>
      </c>
      <c r="AD442" s="136">
        <v>968</v>
      </c>
      <c r="AE442" s="27">
        <f t="shared" si="217"/>
        <v>0.21907835638404299</v>
      </c>
      <c r="AF442" s="27">
        <f t="shared" si="218"/>
        <v>0.1129826684139227</v>
      </c>
      <c r="AG442" s="29">
        <f t="shared" si="219"/>
        <v>1.9390439211563733</v>
      </c>
      <c r="AH442" s="29">
        <f t="shared" si="220"/>
        <v>0.72425295315474825</v>
      </c>
      <c r="AI442" s="29">
        <f t="shared" si="221"/>
        <v>5.0854139290407359</v>
      </c>
      <c r="AJ442"/>
      <c r="AK442" s="51">
        <f t="shared" si="222"/>
        <v>29.15643217825491</v>
      </c>
      <c r="AL442" s="29">
        <f t="shared" si="223"/>
        <v>5.0854139290407359</v>
      </c>
      <c r="AM442" s="58">
        <f t="shared" si="224"/>
        <v>0.72425295315474825</v>
      </c>
    </row>
    <row r="443" spans="1:39" x14ac:dyDescent="0.2">
      <c r="A443" s="149">
        <v>218</v>
      </c>
      <c r="B443" s="149">
        <v>261</v>
      </c>
      <c r="C443" s="77" t="s">
        <v>92</v>
      </c>
      <c r="D443" s="148">
        <v>21.1</v>
      </c>
      <c r="E443" s="150">
        <v>1168</v>
      </c>
      <c r="F443" s="150">
        <v>1500</v>
      </c>
      <c r="G443" s="150">
        <v>5909</v>
      </c>
      <c r="H443" s="164">
        <v>0.72399999999999998</v>
      </c>
      <c r="I443" s="25">
        <f t="shared" si="245"/>
        <v>0.2297563525363526</v>
      </c>
      <c r="J443" s="25">
        <f t="shared" si="246"/>
        <v>0.12676984914685244</v>
      </c>
      <c r="K443" s="27">
        <f t="shared" si="247"/>
        <v>1.8123895712000002</v>
      </c>
      <c r="L443" s="27">
        <f t="shared" si="248"/>
        <v>0.69324733683979634</v>
      </c>
      <c r="M443" s="27">
        <f t="shared" si="249"/>
        <v>3.9393333333333334</v>
      </c>
      <c r="N443" s="27"/>
      <c r="O443" s="51">
        <f t="shared" si="250"/>
        <v>44.518180294911694</v>
      </c>
      <c r="P443" s="27">
        <f t="shared" si="251"/>
        <v>3.9393333333333334</v>
      </c>
      <c r="Q443" s="93">
        <f t="shared" si="252"/>
        <v>0.69324733683979634</v>
      </c>
      <c r="R443" s="156">
        <f t="shared" si="253"/>
        <v>795.03238086845693</v>
      </c>
      <c r="S443" s="156">
        <f t="shared" si="254"/>
        <v>1098.1110232989736</v>
      </c>
      <c r="T443" s="159">
        <f t="shared" si="216"/>
        <v>454224.9491485472</v>
      </c>
      <c r="U443" s="153"/>
      <c r="V443" s="153"/>
      <c r="X443" s="1">
        <v>218</v>
      </c>
      <c r="Y443" s="1">
        <v>21.1</v>
      </c>
      <c r="Z443" s="139">
        <v>0.625</v>
      </c>
      <c r="AA443" s="136">
        <v>881</v>
      </c>
      <c r="AB443" s="136">
        <v>4230</v>
      </c>
      <c r="AC443" s="136">
        <v>686</v>
      </c>
      <c r="AD443" s="136">
        <v>1008</v>
      </c>
      <c r="AE443" s="27">
        <f t="shared" si="217"/>
        <v>0.22083023101050925</v>
      </c>
      <c r="AF443" s="27">
        <f t="shared" si="218"/>
        <v>0.11583706760008937</v>
      </c>
      <c r="AG443" s="29">
        <f t="shared" si="219"/>
        <v>1.9063865788876277</v>
      </c>
      <c r="AH443" s="29">
        <f t="shared" si="220"/>
        <v>0.71489642719153401</v>
      </c>
      <c r="AI443" s="29">
        <f t="shared" si="221"/>
        <v>4.8013620885357549</v>
      </c>
      <c r="AJ443"/>
      <c r="AK443" s="51">
        <f t="shared" si="222"/>
        <v>31.868658427394902</v>
      </c>
      <c r="AL443" s="29">
        <f t="shared" si="223"/>
        <v>4.8013620885357549</v>
      </c>
      <c r="AM443" s="58">
        <f t="shared" si="224"/>
        <v>0.71489642719153401</v>
      </c>
    </row>
    <row r="444" spans="1:39" x14ac:dyDescent="0.2">
      <c r="A444" s="149">
        <v>218</v>
      </c>
      <c r="B444" s="149">
        <v>261</v>
      </c>
      <c r="C444" s="77" t="s">
        <v>92</v>
      </c>
      <c r="D444" s="148">
        <v>21.1</v>
      </c>
      <c r="E444" s="150">
        <v>1275</v>
      </c>
      <c r="F444" s="150">
        <v>2075</v>
      </c>
      <c r="G444" s="150">
        <v>7217</v>
      </c>
      <c r="H444" s="164">
        <v>0.79</v>
      </c>
      <c r="I444" s="25">
        <f t="shared" si="245"/>
        <v>0.23549167533808429</v>
      </c>
      <c r="J444" s="25">
        <f t="shared" si="246"/>
        <v>0.13481579887350154</v>
      </c>
      <c r="K444" s="27">
        <f t="shared" si="247"/>
        <v>1.7467661602409634</v>
      </c>
      <c r="L444" s="27">
        <f t="shared" si="248"/>
        <v>0.67643401898742417</v>
      </c>
      <c r="M444" s="27">
        <f t="shared" si="249"/>
        <v>3.4780722891566267</v>
      </c>
      <c r="N444" s="27"/>
      <c r="O444" s="51">
        <f t="shared" si="250"/>
        <v>54.372602333453663</v>
      </c>
      <c r="P444" s="27">
        <f t="shared" si="251"/>
        <v>3.4780722891566267</v>
      </c>
      <c r="Q444" s="93">
        <f t="shared" si="252"/>
        <v>0.67643401898742417</v>
      </c>
      <c r="R444" s="156">
        <f t="shared" si="253"/>
        <v>867.86497055418033</v>
      </c>
      <c r="S444" s="156">
        <f t="shared" si="254"/>
        <v>1098.5632538660509</v>
      </c>
      <c r="T444" s="159">
        <f t="shared" si="216"/>
        <v>613105.2824050691</v>
      </c>
      <c r="U444" s="153"/>
      <c r="V444" s="153"/>
      <c r="X444" s="1">
        <v>218</v>
      </c>
      <c r="Y444" s="1">
        <v>21.1</v>
      </c>
      <c r="Z444" s="139">
        <v>0.65</v>
      </c>
      <c r="AA444" s="136">
        <v>1016</v>
      </c>
      <c r="AB444" s="136">
        <v>4614</v>
      </c>
      <c r="AC444" s="136">
        <v>714</v>
      </c>
      <c r="AD444" s="136">
        <v>1049</v>
      </c>
      <c r="AE444" s="27">
        <f t="shared" si="217"/>
        <v>0.22241590341986853</v>
      </c>
      <c r="AF444" s="27">
        <f t="shared" si="218"/>
        <v>0.11852787168342112</v>
      </c>
      <c r="AG444" s="29">
        <f t="shared" si="219"/>
        <v>1.876486097834646</v>
      </c>
      <c r="AH444" s="29">
        <f t="shared" si="220"/>
        <v>0.70620560687594358</v>
      </c>
      <c r="AI444" s="29">
        <f t="shared" si="221"/>
        <v>4.5413385826771657</v>
      </c>
      <c r="AJ444"/>
      <c r="AK444" s="51">
        <f t="shared" si="222"/>
        <v>34.761699759810888</v>
      </c>
      <c r="AL444" s="29">
        <f t="shared" si="223"/>
        <v>4.5413385826771657</v>
      </c>
      <c r="AM444" s="58">
        <f t="shared" si="224"/>
        <v>0.70620560687594358</v>
      </c>
    </row>
    <row r="445" spans="1:39" x14ac:dyDescent="0.2">
      <c r="A445" s="149">
        <v>218</v>
      </c>
      <c r="B445" s="149">
        <v>261</v>
      </c>
      <c r="C445" s="77" t="s">
        <v>92</v>
      </c>
      <c r="D445" s="148">
        <v>21.1</v>
      </c>
      <c r="E445" s="150">
        <v>1376</v>
      </c>
      <c r="F445" s="150">
        <v>2743</v>
      </c>
      <c r="G445" s="150">
        <v>8260</v>
      </c>
      <c r="H445" s="164">
        <v>0.85299999999999998</v>
      </c>
      <c r="I445" s="25">
        <f t="shared" si="245"/>
        <v>0.23141014961875361</v>
      </c>
      <c r="J445" s="25">
        <f t="shared" si="246"/>
        <v>0.14178286527229689</v>
      </c>
      <c r="K445" s="27">
        <f t="shared" si="247"/>
        <v>1.632144682464455</v>
      </c>
      <c r="L445" s="27">
        <f t="shared" si="248"/>
        <v>0.6265456907453707</v>
      </c>
      <c r="M445" s="27">
        <f t="shared" si="249"/>
        <v>3.011301494713817</v>
      </c>
      <c r="N445" s="27"/>
      <c r="O445" s="51">
        <f t="shared" si="250"/>
        <v>62.230524494156469</v>
      </c>
      <c r="P445" s="27">
        <f t="shared" si="251"/>
        <v>3.011301494713817</v>
      </c>
      <c r="Q445" s="93">
        <f t="shared" si="252"/>
        <v>0.6265456907453707</v>
      </c>
      <c r="R445" s="156">
        <f t="shared" si="253"/>
        <v>936.61348979023694</v>
      </c>
      <c r="S445" s="156">
        <f t="shared" si="254"/>
        <v>1098.0228485231382</v>
      </c>
      <c r="T445" s="159">
        <f t="shared" si="216"/>
        <v>750706.31807651732</v>
      </c>
      <c r="U445" s="153"/>
      <c r="V445" s="153"/>
      <c r="X445" s="1">
        <v>218</v>
      </c>
      <c r="Y445" s="1">
        <v>21.1</v>
      </c>
      <c r="Z445" s="139">
        <v>0.67500000000000004</v>
      </c>
      <c r="AA445" s="136">
        <v>1157</v>
      </c>
      <c r="AB445" s="136">
        <v>5062</v>
      </c>
      <c r="AC445" s="136">
        <v>741</v>
      </c>
      <c r="AD445" s="136">
        <v>1089</v>
      </c>
      <c r="AE445" s="27">
        <f t="shared" si="217"/>
        <v>0.22641521345272478</v>
      </c>
      <c r="AF445" s="27">
        <f t="shared" si="218"/>
        <v>0.12064323176982344</v>
      </c>
      <c r="AG445" s="29">
        <f t="shared" si="219"/>
        <v>1.8767336561797754</v>
      </c>
      <c r="AH445" s="29">
        <f t="shared" si="220"/>
        <v>0.71262054048816081</v>
      </c>
      <c r="AI445" s="29">
        <f t="shared" si="221"/>
        <v>4.3751080380293867</v>
      </c>
      <c r="AJ445"/>
      <c r="AK445" s="51">
        <f t="shared" si="222"/>
        <v>38.136914647629546</v>
      </c>
      <c r="AL445" s="29">
        <f t="shared" si="223"/>
        <v>4.3751080380293867</v>
      </c>
      <c r="AM445" s="58">
        <f t="shared" si="224"/>
        <v>0.71262054048816081</v>
      </c>
    </row>
    <row r="446" spans="1:39" x14ac:dyDescent="0.2">
      <c r="A446" s="149">
        <v>218</v>
      </c>
      <c r="B446" s="149">
        <v>261</v>
      </c>
      <c r="C446" s="77" t="s">
        <v>92</v>
      </c>
      <c r="D446" s="148">
        <v>21.1</v>
      </c>
      <c r="E446" s="150">
        <v>1405</v>
      </c>
      <c r="F446" s="150">
        <v>2959</v>
      </c>
      <c r="G446" s="150">
        <v>8555</v>
      </c>
      <c r="H446" s="164">
        <v>0.871</v>
      </c>
      <c r="I446" s="25">
        <f t="shared" si="245"/>
        <v>0.22988285862445942</v>
      </c>
      <c r="J446" s="25">
        <f t="shared" si="246"/>
        <v>0.14367103990490263</v>
      </c>
      <c r="K446" s="27">
        <f t="shared" si="247"/>
        <v>1.6000639988171681</v>
      </c>
      <c r="L446" s="27">
        <f t="shared" si="248"/>
        <v>0.61220030216977717</v>
      </c>
      <c r="M446" s="27">
        <f t="shared" si="249"/>
        <v>2.8911794525177426</v>
      </c>
      <c r="N446" s="27"/>
      <c r="O446" s="51">
        <f t="shared" si="250"/>
        <v>64.453043226090628</v>
      </c>
      <c r="P446" s="27">
        <f t="shared" si="251"/>
        <v>2.8911794525177426</v>
      </c>
      <c r="Q446" s="93">
        <f t="shared" si="252"/>
        <v>0.61220030216977717</v>
      </c>
      <c r="R446" s="156">
        <f t="shared" si="253"/>
        <v>956.35316363029278</v>
      </c>
      <c r="S446" s="156">
        <f t="shared" si="254"/>
        <v>1097.9944473367311</v>
      </c>
      <c r="T446" s="159">
        <f t="shared" si="216"/>
        <v>791279.69383461273</v>
      </c>
      <c r="U446" s="153"/>
      <c r="V446" s="153"/>
      <c r="X446" s="1">
        <v>218</v>
      </c>
      <c r="Y446" s="1">
        <v>21.1</v>
      </c>
      <c r="Z446" s="139">
        <v>0.7</v>
      </c>
      <c r="AA446" s="136">
        <v>1324</v>
      </c>
      <c r="AB446" s="136">
        <v>5476</v>
      </c>
      <c r="AC446" s="136">
        <v>769</v>
      </c>
      <c r="AD446" s="136">
        <v>1129</v>
      </c>
      <c r="AE446" s="27">
        <f t="shared" si="217"/>
        <v>0.22788449601612418</v>
      </c>
      <c r="AF446" s="27">
        <f t="shared" si="218"/>
        <v>0.12389660388087202</v>
      </c>
      <c r="AG446" s="29">
        <f t="shared" si="219"/>
        <v>1.8393118848942598</v>
      </c>
      <c r="AH446" s="29">
        <f t="shared" si="220"/>
        <v>0.70067344449257352</v>
      </c>
      <c r="AI446" s="29">
        <f t="shared" si="221"/>
        <v>4.1359516616314203</v>
      </c>
      <c r="AJ446"/>
      <c r="AK446" s="51">
        <f t="shared" si="222"/>
        <v>41.255974834140538</v>
      </c>
      <c r="AL446" s="29">
        <f t="shared" si="223"/>
        <v>4.1359516616314203</v>
      </c>
      <c r="AM446" s="58">
        <f t="shared" si="224"/>
        <v>0.70067344449257352</v>
      </c>
    </row>
    <row r="447" spans="1:39" x14ac:dyDescent="0.2">
      <c r="A447" s="1"/>
      <c r="C447" s="118"/>
      <c r="D447" s="119"/>
      <c r="E447" s="150"/>
      <c r="F447" s="150"/>
      <c r="G447" s="150"/>
      <c r="H447" s="163"/>
      <c r="I447" s="25"/>
      <c r="J447" s="25"/>
      <c r="K447" s="27"/>
      <c r="L447" s="27"/>
      <c r="M447" s="27"/>
      <c r="N447" s="27"/>
      <c r="O447" s="51"/>
      <c r="P447" s="27"/>
      <c r="Q447" s="93"/>
      <c r="T447" s="159">
        <f t="shared" si="216"/>
        <v>0</v>
      </c>
      <c r="X447" s="1">
        <v>218</v>
      </c>
      <c r="Y447" s="1">
        <v>21.1</v>
      </c>
      <c r="Z447" s="139">
        <v>0.72499999999999998</v>
      </c>
      <c r="AA447" s="136">
        <v>1503</v>
      </c>
      <c r="AB447" s="136">
        <v>5954</v>
      </c>
      <c r="AC447" s="136">
        <v>796</v>
      </c>
      <c r="AD447" s="136">
        <v>1170</v>
      </c>
      <c r="AE447" s="27">
        <f t="shared" si="217"/>
        <v>0.23071526520285315</v>
      </c>
      <c r="AF447" s="27">
        <f t="shared" si="218"/>
        <v>0.12637309972427335</v>
      </c>
      <c r="AG447" s="29">
        <f t="shared" si="219"/>
        <v>1.8256675329341319</v>
      </c>
      <c r="AH447" s="29">
        <f t="shared" si="220"/>
        <v>0.69978197036052781</v>
      </c>
      <c r="AI447" s="29">
        <f t="shared" si="221"/>
        <v>3.9614105123087158</v>
      </c>
      <c r="AJ447"/>
      <c r="AK447" s="51">
        <f t="shared" si="222"/>
        <v>44.857208576054191</v>
      </c>
      <c r="AL447" s="29">
        <f t="shared" si="223"/>
        <v>3.9614105123087158</v>
      </c>
      <c r="AM447" s="58">
        <f t="shared" si="224"/>
        <v>0.69978197036052781</v>
      </c>
    </row>
    <row r="448" spans="1:39" x14ac:dyDescent="0.2">
      <c r="A448" s="1"/>
      <c r="C448" s="118"/>
      <c r="D448" s="119"/>
      <c r="E448" s="150"/>
      <c r="F448" s="150"/>
      <c r="G448" s="150"/>
      <c r="H448" s="163"/>
      <c r="I448" s="25"/>
      <c r="J448" s="25"/>
      <c r="K448" s="27"/>
      <c r="L448" s="27"/>
      <c r="M448" s="27"/>
      <c r="N448" s="27"/>
      <c r="O448" s="51"/>
      <c r="P448" s="27"/>
      <c r="Q448" s="93"/>
      <c r="T448" s="159">
        <f t="shared" si="216"/>
        <v>0</v>
      </c>
      <c r="X448" s="1">
        <v>218</v>
      </c>
      <c r="Y448" s="1">
        <v>21.1</v>
      </c>
      <c r="Z448" s="139">
        <v>0.75</v>
      </c>
      <c r="AA448" s="136">
        <v>1706</v>
      </c>
      <c r="AB448" s="136">
        <v>6397</v>
      </c>
      <c r="AC448" s="136">
        <v>824</v>
      </c>
      <c r="AD448" s="136">
        <v>1210</v>
      </c>
      <c r="AE448" s="27">
        <f t="shared" si="217"/>
        <v>0.23176338948443997</v>
      </c>
      <c r="AF448" s="27">
        <f t="shared" si="218"/>
        <v>0.12968094263448868</v>
      </c>
      <c r="AG448" s="29">
        <f t="shared" si="219"/>
        <v>1.7871815609613131</v>
      </c>
      <c r="AH448" s="29">
        <f t="shared" si="220"/>
        <v>0.68658448171228403</v>
      </c>
      <c r="AI448" s="29">
        <f t="shared" si="221"/>
        <v>3.7497069167643611</v>
      </c>
      <c r="AJ448"/>
      <c r="AK448" s="51">
        <f t="shared" si="222"/>
        <v>48.194753654857017</v>
      </c>
      <c r="AL448" s="29">
        <f t="shared" si="223"/>
        <v>3.7497069167643611</v>
      </c>
      <c r="AM448" s="58">
        <f t="shared" si="224"/>
        <v>0.68658448171228403</v>
      </c>
    </row>
    <row r="449" spans="1:39" x14ac:dyDescent="0.2">
      <c r="A449" s="1"/>
      <c r="C449" s="118"/>
      <c r="D449" s="119"/>
      <c r="E449" s="150"/>
      <c r="F449" s="150"/>
      <c r="G449" s="150"/>
      <c r="H449" s="163"/>
      <c r="I449" s="25"/>
      <c r="J449" s="25"/>
      <c r="K449" s="27"/>
      <c r="L449" s="27"/>
      <c r="M449" s="27"/>
      <c r="N449" s="27"/>
      <c r="O449" s="51"/>
      <c r="P449" s="27"/>
      <c r="Q449" s="93"/>
      <c r="T449" s="159">
        <f t="shared" si="216"/>
        <v>0</v>
      </c>
      <c r="X449" s="1">
        <v>218</v>
      </c>
      <c r="Y449" s="1">
        <v>21.1</v>
      </c>
      <c r="Z449" s="139">
        <v>0.77500000000000002</v>
      </c>
      <c r="AA449" s="136">
        <v>1929</v>
      </c>
      <c r="AB449" s="136">
        <v>6844</v>
      </c>
      <c r="AC449" s="136">
        <v>851</v>
      </c>
      <c r="AD449" s="136">
        <v>1251</v>
      </c>
      <c r="AE449" s="27">
        <f t="shared" si="217"/>
        <v>0.23197148627823172</v>
      </c>
      <c r="AF449" s="27">
        <f t="shared" si="218"/>
        <v>0.1326824680666783</v>
      </c>
      <c r="AG449" s="29">
        <f t="shared" si="219"/>
        <v>1.7483205555209953</v>
      </c>
      <c r="AH449" s="29">
        <f t="shared" si="220"/>
        <v>0.67195665208355893</v>
      </c>
      <c r="AI449" s="29">
        <f t="shared" si="221"/>
        <v>3.5479523068947643</v>
      </c>
      <c r="AJ449"/>
      <c r="AK449" s="51">
        <f t="shared" si="222"/>
        <v>51.562434580872505</v>
      </c>
      <c r="AL449" s="29">
        <f t="shared" si="223"/>
        <v>3.5479523068947643</v>
      </c>
      <c r="AM449" s="58">
        <f t="shared" si="224"/>
        <v>0.67195665208355893</v>
      </c>
    </row>
    <row r="450" spans="1:39" x14ac:dyDescent="0.2">
      <c r="A450" s="1"/>
      <c r="C450" s="118"/>
      <c r="D450" s="119"/>
      <c r="E450" s="150"/>
      <c r="F450" s="150"/>
      <c r="G450" s="150"/>
      <c r="H450" s="163"/>
      <c r="I450" s="25"/>
      <c r="J450" s="25"/>
      <c r="K450" s="27"/>
      <c r="L450" s="27"/>
      <c r="M450" s="27"/>
      <c r="N450" s="27"/>
      <c r="O450" s="51"/>
      <c r="P450" s="27"/>
      <c r="Q450" s="93"/>
      <c r="T450" s="159">
        <f t="shared" si="216"/>
        <v>0</v>
      </c>
      <c r="X450" s="1">
        <v>218</v>
      </c>
      <c r="Y450" s="1">
        <v>21.1</v>
      </c>
      <c r="Z450" s="139">
        <v>0.8</v>
      </c>
      <c r="AA450" s="136">
        <v>2170</v>
      </c>
      <c r="AB450" s="136">
        <v>7295</v>
      </c>
      <c r="AC450" s="136">
        <v>879</v>
      </c>
      <c r="AD450" s="136">
        <v>1291</v>
      </c>
      <c r="AE450" s="27">
        <f t="shared" si="217"/>
        <v>0.23217317224738054</v>
      </c>
      <c r="AF450" s="27">
        <f t="shared" si="218"/>
        <v>0.1358107819864002</v>
      </c>
      <c r="AG450" s="29">
        <f t="shared" si="219"/>
        <v>1.7095341684331797</v>
      </c>
      <c r="AH450" s="29">
        <f t="shared" si="220"/>
        <v>0.65733490528771865</v>
      </c>
      <c r="AI450" s="29">
        <f t="shared" si="221"/>
        <v>3.3617511520737327</v>
      </c>
      <c r="AJ450"/>
      <c r="AK450" s="51">
        <f t="shared" si="222"/>
        <v>54.960251354100663</v>
      </c>
      <c r="AL450" s="29">
        <f t="shared" si="223"/>
        <v>3.3617511520737327</v>
      </c>
      <c r="AM450" s="58">
        <f t="shared" si="224"/>
        <v>0.65733490528771865</v>
      </c>
    </row>
    <row r="451" spans="1:39" x14ac:dyDescent="0.2">
      <c r="A451" s="1"/>
      <c r="C451" s="118"/>
      <c r="D451" s="119"/>
      <c r="E451" s="150"/>
      <c r="F451" s="150"/>
      <c r="G451" s="150"/>
      <c r="H451" s="163"/>
      <c r="I451" s="25"/>
      <c r="J451" s="25"/>
      <c r="K451" s="27"/>
      <c r="L451" s="27"/>
      <c r="M451" s="27"/>
      <c r="N451" s="27"/>
      <c r="O451" s="51"/>
      <c r="P451" s="27"/>
      <c r="Q451" s="93"/>
      <c r="T451" s="159">
        <f t="shared" si="216"/>
        <v>0</v>
      </c>
      <c r="X451" s="1">
        <v>218</v>
      </c>
      <c r="Y451" s="1">
        <v>21.1</v>
      </c>
      <c r="Z451" s="139">
        <v>0.82499999999999996</v>
      </c>
      <c r="AA451" s="136">
        <v>2431</v>
      </c>
      <c r="AB451" s="136">
        <v>7750</v>
      </c>
      <c r="AC451" s="136">
        <v>906</v>
      </c>
      <c r="AD451" s="136">
        <v>1331</v>
      </c>
      <c r="AE451" s="27">
        <f t="shared" si="217"/>
        <v>0.23205173247589064</v>
      </c>
      <c r="AF451" s="27">
        <f t="shared" si="218"/>
        <v>0.13883662097905303</v>
      </c>
      <c r="AG451" s="29">
        <f t="shared" si="219"/>
        <v>1.6714014705882352</v>
      </c>
      <c r="AH451" s="29">
        <f t="shared" si="220"/>
        <v>0.64250435965852337</v>
      </c>
      <c r="AI451" s="29">
        <f t="shared" si="221"/>
        <v>3.1879884821061291</v>
      </c>
      <c r="AJ451"/>
      <c r="AK451" s="51">
        <f t="shared" si="222"/>
        <v>58.388203974541483</v>
      </c>
      <c r="AL451" s="29">
        <f t="shared" si="223"/>
        <v>3.1879884821061291</v>
      </c>
      <c r="AM451" s="58">
        <f t="shared" si="224"/>
        <v>0.64250435965852337</v>
      </c>
    </row>
    <row r="452" spans="1:39" x14ac:dyDescent="0.2">
      <c r="A452" s="1"/>
      <c r="C452" s="118"/>
      <c r="D452" s="119"/>
      <c r="E452" s="150"/>
      <c r="F452" s="150"/>
      <c r="G452" s="150"/>
      <c r="H452" s="163"/>
      <c r="I452" s="25"/>
      <c r="J452" s="25"/>
      <c r="K452" s="27"/>
      <c r="L452" s="27"/>
      <c r="M452" s="27"/>
      <c r="N452" s="27"/>
      <c r="O452" s="51"/>
      <c r="P452" s="27"/>
      <c r="Q452" s="93"/>
      <c r="T452" s="159">
        <f t="shared" si="216"/>
        <v>0</v>
      </c>
      <c r="X452" s="1">
        <v>218</v>
      </c>
      <c r="Y452" s="1">
        <v>21.1</v>
      </c>
      <c r="Z452" s="139">
        <v>0.85</v>
      </c>
      <c r="AA452" s="136">
        <v>2712</v>
      </c>
      <c r="AB452" s="136">
        <v>8209</v>
      </c>
      <c r="AC452" s="136">
        <v>934</v>
      </c>
      <c r="AD452" s="136">
        <v>1372</v>
      </c>
      <c r="AE452" s="27">
        <f t="shared" si="217"/>
        <v>0.23132429994293058</v>
      </c>
      <c r="AF452" s="27">
        <f t="shared" si="218"/>
        <v>0.14141015356174441</v>
      </c>
      <c r="AG452" s="29">
        <f t="shared" si="219"/>
        <v>1.6358393942477873</v>
      </c>
      <c r="AH452" s="29">
        <f t="shared" si="220"/>
        <v>0.62784751876007661</v>
      </c>
      <c r="AI452" s="29">
        <f t="shared" si="221"/>
        <v>3.0269174041297937</v>
      </c>
      <c r="AJ452"/>
      <c r="AK452" s="51">
        <f t="shared" si="222"/>
        <v>61.846292442194972</v>
      </c>
      <c r="AL452" s="29">
        <f t="shared" si="223"/>
        <v>3.0269174041297937</v>
      </c>
      <c r="AM452" s="58">
        <f t="shared" si="224"/>
        <v>0.62784751876007661</v>
      </c>
    </row>
    <row r="453" spans="1:39" x14ac:dyDescent="0.2">
      <c r="A453" s="1"/>
      <c r="C453" s="118"/>
      <c r="D453" s="119"/>
      <c r="E453" s="150"/>
      <c r="F453" s="150"/>
      <c r="G453" s="150"/>
      <c r="H453" s="163"/>
      <c r="I453" s="25"/>
      <c r="J453" s="25"/>
      <c r="K453" s="27"/>
      <c r="L453" s="27"/>
      <c r="M453" s="27"/>
      <c r="N453" s="27"/>
      <c r="O453" s="51"/>
      <c r="P453" s="27"/>
      <c r="Q453" s="93"/>
      <c r="T453" s="159">
        <f t="shared" si="216"/>
        <v>0</v>
      </c>
      <c r="X453" s="1"/>
      <c r="Y453" s="1"/>
      <c r="Z453" s="17"/>
      <c r="AA453"/>
      <c r="AC453"/>
      <c r="AD453"/>
      <c r="AE453" s="27"/>
      <c r="AF453" s="27"/>
      <c r="AH453" s="29"/>
      <c r="AI453" s="29"/>
      <c r="AJ453"/>
      <c r="AM453" s="58"/>
    </row>
    <row r="454" spans="1:39" x14ac:dyDescent="0.2">
      <c r="C454" s="118"/>
      <c r="D454" s="119"/>
      <c r="E454" s="77"/>
      <c r="F454" s="77"/>
      <c r="G454" s="77"/>
      <c r="H454" s="220"/>
      <c r="I454" s="25"/>
      <c r="J454" s="25"/>
      <c r="K454" s="27"/>
      <c r="L454" s="27"/>
      <c r="M454" s="27"/>
      <c r="N454" s="27"/>
      <c r="O454" s="51"/>
      <c r="P454" s="27"/>
      <c r="Q454" s="93"/>
      <c r="T454" s="159">
        <f t="shared" si="216"/>
        <v>0</v>
      </c>
      <c r="AE454" s="27"/>
      <c r="AF454" s="27"/>
      <c r="AH454" s="29"/>
      <c r="AI454" s="29"/>
      <c r="AM454" s="58"/>
    </row>
    <row r="455" spans="1:39" x14ac:dyDescent="0.2">
      <c r="A455" s="149">
        <v>219</v>
      </c>
      <c r="B455" s="149">
        <v>278</v>
      </c>
      <c r="C455" s="77" t="s">
        <v>92</v>
      </c>
      <c r="D455" s="148">
        <v>21.1</v>
      </c>
      <c r="E455" s="150">
        <v>702</v>
      </c>
      <c r="F455" s="150">
        <v>285</v>
      </c>
      <c r="G455" s="150">
        <v>2008</v>
      </c>
      <c r="H455" s="164">
        <v>0.439</v>
      </c>
      <c r="I455" s="25">
        <f>0.1515*(G455/1000)/(E455/1000)^2/($D$4/10)^4</f>
        <v>0.21613679530443075</v>
      </c>
      <c r="J455" s="25">
        <f>0.5*(F455/1000)/(E455/1000)^3/($D$4/10)^5</f>
        <v>0.11093964361837406</v>
      </c>
      <c r="K455" s="27">
        <f>I455/J455</f>
        <v>1.948237692631579</v>
      </c>
      <c r="L455" s="27">
        <f>0.798*I455^1.5/J455</f>
        <v>0.72278509257202139</v>
      </c>
      <c r="M455" s="27">
        <f>G455/F455</f>
        <v>7.045614035087719</v>
      </c>
      <c r="N455" s="27"/>
      <c r="O455" s="51">
        <f>G455/(PI()*$D$4^2/4)</f>
        <v>15.12819530075862</v>
      </c>
      <c r="P455" s="27">
        <f>M455</f>
        <v>7.045614035087719</v>
      </c>
      <c r="Q455" s="93">
        <f>L455</f>
        <v>0.72278509257202139</v>
      </c>
      <c r="R455" s="156">
        <f t="shared" ref="R455:R462" si="255">E455*(PI()/30)*($D$4/2)</f>
        <v>477.83624261100755</v>
      </c>
      <c r="S455" s="156">
        <f t="shared" ref="S455:S470" si="256">R455/H455</f>
        <v>1088.4652451275799</v>
      </c>
      <c r="T455" s="159">
        <f t="shared" si="216"/>
        <v>89979.911713670823</v>
      </c>
      <c r="U455" s="153"/>
      <c r="V455" s="153"/>
      <c r="X455" s="1">
        <v>219</v>
      </c>
      <c r="Y455" s="1">
        <v>21.1</v>
      </c>
      <c r="Z455" s="139">
        <v>0.52500000000000002</v>
      </c>
      <c r="AA455" s="136">
        <v>492</v>
      </c>
      <c r="AB455" s="136">
        <v>2861</v>
      </c>
      <c r="AC455" s="136">
        <v>571</v>
      </c>
      <c r="AD455" s="136">
        <v>839</v>
      </c>
      <c r="AE455" s="27">
        <f t="shared" si="217"/>
        <v>0.21559225732694434</v>
      </c>
      <c r="AF455" s="27">
        <f t="shared" si="218"/>
        <v>0.11218439833415805</v>
      </c>
      <c r="AG455" s="29">
        <f t="shared" si="219"/>
        <v>1.9217668457317074</v>
      </c>
      <c r="AH455" s="29">
        <f t="shared" si="220"/>
        <v>0.71206586637360703</v>
      </c>
      <c r="AI455" s="29">
        <f t="shared" si="221"/>
        <v>5.8150406504065044</v>
      </c>
      <c r="AJ455"/>
      <c r="AK455" s="51">
        <f t="shared" si="222"/>
        <v>21.554664718859765</v>
      </c>
      <c r="AL455" s="29">
        <f t="shared" si="223"/>
        <v>5.8150406504065044</v>
      </c>
      <c r="AM455" s="58">
        <f t="shared" si="224"/>
        <v>0.71206586637360703</v>
      </c>
    </row>
    <row r="456" spans="1:39" x14ac:dyDescent="0.2">
      <c r="A456" s="149">
        <v>219</v>
      </c>
      <c r="B456" s="149">
        <v>278</v>
      </c>
      <c r="C456" s="77" t="s">
        <v>92</v>
      </c>
      <c r="D456" s="148">
        <v>21.1</v>
      </c>
      <c r="E456" s="150">
        <v>757</v>
      </c>
      <c r="F456" s="150">
        <v>363</v>
      </c>
      <c r="G456" s="150">
        <v>2419</v>
      </c>
      <c r="H456" s="164">
        <v>0.47399999999999998</v>
      </c>
      <c r="I456" s="25">
        <f t="shared" ref="I456:I480" si="257">0.1515*(G456/1000)/(E456/1000)^2/($D$4/10)^4</f>
        <v>0.22391507484185275</v>
      </c>
      <c r="J456" s="25">
        <f t="shared" ref="J456:J480" si="258">0.5*(F456/1000)/(E456/1000)^3/($D$4/10)^5</f>
        <v>0.1126865880280325</v>
      </c>
      <c r="K456" s="27">
        <f t="shared" ref="K456:K480" si="259">I456/J456</f>
        <v>1.9870605611570249</v>
      </c>
      <c r="L456" s="27">
        <f t="shared" ref="L456:L480" si="260">0.798*I456^1.5/J456</f>
        <v>0.75033578873842455</v>
      </c>
      <c r="M456" s="27">
        <f t="shared" ref="M456:M480" si="261">G456/F456</f>
        <v>6.6639118457300279</v>
      </c>
      <c r="N456" s="27"/>
      <c r="O456" s="51">
        <f t="shared" ref="O456:O480" si="262">G456/(PI()*$D$4^2/4)</f>
        <v>18.224653601860108</v>
      </c>
      <c r="P456" s="27">
        <f t="shared" ref="P456:P480" si="263">M456</f>
        <v>6.6639118457300279</v>
      </c>
      <c r="Q456" s="93">
        <f t="shared" ref="Q456:Q480" si="264">L456</f>
        <v>0.75033578873842455</v>
      </c>
      <c r="R456" s="156">
        <f t="shared" si="255"/>
        <v>515.27355506628589</v>
      </c>
      <c r="S456" s="156">
        <f t="shared" si="256"/>
        <v>1087.075010688367</v>
      </c>
      <c r="T456" s="159">
        <f t="shared" ref="T456:T480" si="265">G456^1.5</f>
        <v>118974.47650231548</v>
      </c>
      <c r="U456" s="153"/>
      <c r="V456" s="153"/>
      <c r="X456" s="1">
        <v>219</v>
      </c>
      <c r="Y456" s="1">
        <v>21.1</v>
      </c>
      <c r="Z456" s="139">
        <v>0.55000000000000004</v>
      </c>
      <c r="AA456" s="136">
        <v>569</v>
      </c>
      <c r="AB456" s="136">
        <v>3126</v>
      </c>
      <c r="AC456" s="136">
        <v>598</v>
      </c>
      <c r="AD456" s="136">
        <v>879</v>
      </c>
      <c r="AE456" s="27">
        <f t="shared" si="217"/>
        <v>0.21461024341922866</v>
      </c>
      <c r="AF456" s="27">
        <f t="shared" si="218"/>
        <v>0.11282332223779072</v>
      </c>
      <c r="AG456" s="29">
        <f t="shared" si="219"/>
        <v>1.9021797901581727</v>
      </c>
      <c r="AH456" s="29">
        <f t="shared" si="220"/>
        <v>0.7032013212978393</v>
      </c>
      <c r="AI456" s="29">
        <f t="shared" si="221"/>
        <v>5.4938488576449913</v>
      </c>
      <c r="AJ456"/>
      <c r="AK456" s="51">
        <f t="shared" si="222"/>
        <v>23.551164596698925</v>
      </c>
      <c r="AL456" s="29">
        <f t="shared" si="223"/>
        <v>5.4938488576449913</v>
      </c>
      <c r="AM456" s="58">
        <f t="shared" si="224"/>
        <v>0.7032013212978393</v>
      </c>
    </row>
    <row r="457" spans="1:39" x14ac:dyDescent="0.2">
      <c r="A457" s="149">
        <v>219</v>
      </c>
      <c r="B457" s="149">
        <v>278</v>
      </c>
      <c r="C457" s="77" t="s">
        <v>92</v>
      </c>
      <c r="D457" s="148">
        <v>21.1</v>
      </c>
      <c r="E457" s="150">
        <v>815</v>
      </c>
      <c r="F457" s="150">
        <v>440</v>
      </c>
      <c r="G457" s="150">
        <v>2615</v>
      </c>
      <c r="H457" s="164">
        <v>0.51</v>
      </c>
      <c r="I457" s="25">
        <f t="shared" si="257"/>
        <v>0.2088313516002086</v>
      </c>
      <c r="J457" s="25">
        <f t="shared" si="258"/>
        <v>0.10945436684329786</v>
      </c>
      <c r="K457" s="27">
        <f t="shared" si="259"/>
        <v>1.9079307443181819</v>
      </c>
      <c r="L457" s="27">
        <f t="shared" si="260"/>
        <v>0.69576623233766244</v>
      </c>
      <c r="M457" s="27">
        <f t="shared" si="261"/>
        <v>5.9431818181818183</v>
      </c>
      <c r="N457" s="27"/>
      <c r="O457" s="51">
        <f t="shared" si="262"/>
        <v>19.701310115280773</v>
      </c>
      <c r="P457" s="27">
        <f t="shared" si="263"/>
        <v>5.9431818181818183</v>
      </c>
      <c r="Q457" s="93">
        <f t="shared" si="264"/>
        <v>0.69576623233766244</v>
      </c>
      <c r="R457" s="156">
        <f t="shared" si="255"/>
        <v>554.75290274639758</v>
      </c>
      <c r="S457" s="156">
        <f t="shared" si="256"/>
        <v>1087.7507896988188</v>
      </c>
      <c r="T457" s="159">
        <f t="shared" si="265"/>
        <v>133723.43988620691</v>
      </c>
      <c r="U457" s="153"/>
      <c r="V457" s="153"/>
      <c r="X457" s="1">
        <v>219</v>
      </c>
      <c r="Y457" s="1">
        <v>21.1</v>
      </c>
      <c r="Z457" s="139">
        <v>0.57499999999999996</v>
      </c>
      <c r="AA457" s="136">
        <v>659</v>
      </c>
      <c r="AB457" s="136">
        <v>3463</v>
      </c>
      <c r="AC457" s="136">
        <v>625</v>
      </c>
      <c r="AD457" s="136">
        <v>919</v>
      </c>
      <c r="AE457" s="27">
        <f t="shared" ref="AE457:AE486" si="266">0.1515*(AB457/1000)/(AD457/1000)^2/($D$4/10)^4</f>
        <v>0.21750071671238028</v>
      </c>
      <c r="AF457" s="27">
        <f t="shared" ref="AF457:AF486" si="267">0.5*(AA457/1000)/(AD457/1000)^3/($D$4/10)^5</f>
        <v>0.11433840332721276</v>
      </c>
      <c r="AG457" s="29">
        <f t="shared" ref="AG457:AG486" si="268">AE457/AF457</f>
        <v>1.9022542766312591</v>
      </c>
      <c r="AH457" s="29">
        <f t="shared" ref="AH457:AH486" si="269">0.798*AE457^1.5/AF457</f>
        <v>0.70794872949443877</v>
      </c>
      <c r="AI457" s="29">
        <f t="shared" ref="AI457:AI486" si="270">AB457/AA457</f>
        <v>5.2549317147192713</v>
      </c>
      <c r="AJ457"/>
      <c r="AK457" s="51">
        <f t="shared" ref="AK457:AK486" si="271">AB457/(PI()*$D$4^2/4)</f>
        <v>26.090109724366084</v>
      </c>
      <c r="AL457" s="29">
        <f t="shared" ref="AL457:AL486" si="272">AI457</f>
        <v>5.2549317147192713</v>
      </c>
      <c r="AM457" s="58">
        <f t="shared" ref="AM457:AM486" si="273">AH457</f>
        <v>0.70794872949443877</v>
      </c>
    </row>
    <row r="458" spans="1:39" x14ac:dyDescent="0.2">
      <c r="A458" s="149">
        <v>219</v>
      </c>
      <c r="B458" s="149">
        <v>278</v>
      </c>
      <c r="C458" s="77" t="s">
        <v>92</v>
      </c>
      <c r="D458" s="148">
        <v>21.1</v>
      </c>
      <c r="E458" s="150">
        <v>851</v>
      </c>
      <c r="F458" s="150">
        <v>515</v>
      </c>
      <c r="G458" s="150">
        <v>2968</v>
      </c>
      <c r="H458" s="164">
        <v>0.53300000000000003</v>
      </c>
      <c r="I458" s="25">
        <f t="shared" si="257"/>
        <v>0.21739222124433175</v>
      </c>
      <c r="J458" s="25">
        <f t="shared" si="258"/>
        <v>0.11253089981944032</v>
      </c>
      <c r="K458" s="27">
        <f t="shared" si="259"/>
        <v>1.9318446897087378</v>
      </c>
      <c r="L458" s="27">
        <f t="shared" si="260"/>
        <v>0.71878184611573892</v>
      </c>
      <c r="M458" s="27">
        <f t="shared" si="261"/>
        <v>5.7631067961165048</v>
      </c>
      <c r="N458" s="27"/>
      <c r="O458" s="51">
        <f t="shared" si="262"/>
        <v>22.360798631798598</v>
      </c>
      <c r="P458" s="27">
        <f t="shared" si="263"/>
        <v>5.7631067961165048</v>
      </c>
      <c r="Q458" s="93">
        <f t="shared" si="264"/>
        <v>0.71878184611573892</v>
      </c>
      <c r="R458" s="156">
        <f t="shared" si="255"/>
        <v>579.25732544439802</v>
      </c>
      <c r="S458" s="156">
        <f t="shared" si="256"/>
        <v>1086.7867269125666</v>
      </c>
      <c r="T458" s="159">
        <f t="shared" si="265"/>
        <v>161694.72233811478</v>
      </c>
      <c r="U458" s="153"/>
      <c r="V458" s="153"/>
      <c r="X458" s="1">
        <v>219</v>
      </c>
      <c r="Y458" s="1">
        <v>21.1</v>
      </c>
      <c r="Z458" s="139">
        <v>0.6</v>
      </c>
      <c r="AA458" s="136">
        <v>758</v>
      </c>
      <c r="AB458" s="136">
        <v>3800</v>
      </c>
      <c r="AC458" s="136">
        <v>652</v>
      </c>
      <c r="AD458" s="136">
        <v>959</v>
      </c>
      <c r="AE458" s="27">
        <f t="shared" si="266"/>
        <v>0.21917227009036072</v>
      </c>
      <c r="AF458" s="27">
        <f t="shared" si="267"/>
        <v>0.11573550924727431</v>
      </c>
      <c r="AG458" s="29">
        <f t="shared" si="268"/>
        <v>1.8937340105540896</v>
      </c>
      <c r="AH458" s="29">
        <f t="shared" si="269"/>
        <v>0.70748082447282279</v>
      </c>
      <c r="AI458" s="29">
        <f t="shared" si="270"/>
        <v>5.0131926121372032</v>
      </c>
      <c r="AJ458"/>
      <c r="AK458" s="51">
        <f t="shared" si="271"/>
        <v>28.629054852033246</v>
      </c>
      <c r="AL458" s="29">
        <f t="shared" si="272"/>
        <v>5.0131926121372032</v>
      </c>
      <c r="AM458" s="58">
        <f t="shared" si="273"/>
        <v>0.70748082447282279</v>
      </c>
    </row>
    <row r="459" spans="1:39" x14ac:dyDescent="0.2">
      <c r="A459" s="149">
        <v>219</v>
      </c>
      <c r="B459" s="149">
        <v>278</v>
      </c>
      <c r="C459" s="77" t="s">
        <v>92</v>
      </c>
      <c r="D459" s="148">
        <v>21.1</v>
      </c>
      <c r="E459" s="150">
        <v>901</v>
      </c>
      <c r="F459" s="150">
        <v>625</v>
      </c>
      <c r="G459" s="150">
        <v>3330</v>
      </c>
      <c r="H459" s="164">
        <v>0.56399999999999995</v>
      </c>
      <c r="I459" s="25">
        <f t="shared" si="257"/>
        <v>0.2175874663480466</v>
      </c>
      <c r="J459" s="25">
        <f t="shared" si="258"/>
        <v>0.11506914527760169</v>
      </c>
      <c r="K459" s="27">
        <f t="shared" si="259"/>
        <v>1.8909279792000002</v>
      </c>
      <c r="L459" s="27">
        <f t="shared" si="260"/>
        <v>0.70387382745269089</v>
      </c>
      <c r="M459" s="27">
        <f t="shared" si="261"/>
        <v>5.3280000000000003</v>
      </c>
      <c r="N459" s="27"/>
      <c r="O459" s="51">
        <f t="shared" si="262"/>
        <v>25.088092804544921</v>
      </c>
      <c r="P459" s="27">
        <f t="shared" si="263"/>
        <v>5.3280000000000003</v>
      </c>
      <c r="Q459" s="93">
        <f t="shared" si="264"/>
        <v>0.70387382745269089</v>
      </c>
      <c r="R459" s="156">
        <f t="shared" si="255"/>
        <v>613.29124585828743</v>
      </c>
      <c r="S459" s="156">
        <f t="shared" si="256"/>
        <v>1087.3958259898714</v>
      </c>
      <c r="T459" s="159">
        <f t="shared" si="265"/>
        <v>192161.4867760964</v>
      </c>
      <c r="U459" s="153"/>
      <c r="V459" s="153"/>
      <c r="X459" s="1">
        <v>219</v>
      </c>
      <c r="Y459" s="1">
        <v>21.1</v>
      </c>
      <c r="Z459" s="139">
        <v>0.625</v>
      </c>
      <c r="AA459" s="136">
        <v>869</v>
      </c>
      <c r="AB459" s="136">
        <v>4149</v>
      </c>
      <c r="AC459" s="136">
        <v>680</v>
      </c>
      <c r="AD459" s="136">
        <v>998</v>
      </c>
      <c r="AE459" s="27">
        <f t="shared" si="266"/>
        <v>0.22096402683616076</v>
      </c>
      <c r="AF459" s="27">
        <f t="shared" si="267"/>
        <v>0.11772844165243423</v>
      </c>
      <c r="AG459" s="29">
        <f t="shared" si="268"/>
        <v>1.876895877790564</v>
      </c>
      <c r="AH459" s="29">
        <f t="shared" si="269"/>
        <v>0.70405057863972198</v>
      </c>
      <c r="AI459" s="29">
        <f t="shared" si="270"/>
        <v>4.7744533947065593</v>
      </c>
      <c r="AJ459"/>
      <c r="AK459" s="51">
        <f t="shared" si="271"/>
        <v>31.258407521338402</v>
      </c>
      <c r="AL459" s="29">
        <f t="shared" si="272"/>
        <v>4.7744533947065593</v>
      </c>
      <c r="AM459" s="58">
        <f t="shared" si="273"/>
        <v>0.70405057863972198</v>
      </c>
    </row>
    <row r="460" spans="1:39" x14ac:dyDescent="0.2">
      <c r="A460" s="149">
        <v>219</v>
      </c>
      <c r="B460" s="149">
        <v>278</v>
      </c>
      <c r="C460" s="77" t="s">
        <v>92</v>
      </c>
      <c r="D460" s="148">
        <v>21.1</v>
      </c>
      <c r="E460" s="150">
        <v>953</v>
      </c>
      <c r="F460" s="150">
        <v>738</v>
      </c>
      <c r="G460" s="150">
        <v>3722</v>
      </c>
      <c r="H460" s="164">
        <v>0.59699999999999998</v>
      </c>
      <c r="I460" s="25">
        <f t="shared" si="257"/>
        <v>0.217385108885741</v>
      </c>
      <c r="J460" s="25">
        <f t="shared" si="258"/>
        <v>0.11482353225594986</v>
      </c>
      <c r="K460" s="27">
        <f t="shared" si="259"/>
        <v>1.8932104300813011</v>
      </c>
      <c r="L460" s="27">
        <f t="shared" si="260"/>
        <v>0.70439566625072314</v>
      </c>
      <c r="M460" s="27">
        <f t="shared" si="261"/>
        <v>5.0433604336043363</v>
      </c>
      <c r="N460" s="27"/>
      <c r="O460" s="51">
        <f t="shared" si="262"/>
        <v>28.041405831386246</v>
      </c>
      <c r="P460" s="27">
        <f t="shared" si="263"/>
        <v>5.0433604336043363</v>
      </c>
      <c r="Q460" s="93">
        <f t="shared" si="264"/>
        <v>0.70439566625072314</v>
      </c>
      <c r="R460" s="156">
        <f t="shared" si="255"/>
        <v>648.68652308873243</v>
      </c>
      <c r="S460" s="156">
        <f t="shared" si="256"/>
        <v>1086.5770906008918</v>
      </c>
      <c r="T460" s="159">
        <f t="shared" si="265"/>
        <v>227072.5061472657</v>
      </c>
      <c r="U460" s="153"/>
      <c r="V460" s="153"/>
      <c r="X460" s="1">
        <v>219</v>
      </c>
      <c r="Y460" s="1">
        <v>21.1</v>
      </c>
      <c r="Z460" s="139">
        <v>0.65</v>
      </c>
      <c r="AA460" s="136">
        <v>989</v>
      </c>
      <c r="AB460" s="136">
        <v>4518</v>
      </c>
      <c r="AC460" s="136">
        <v>707</v>
      </c>
      <c r="AD460" s="136">
        <v>1038</v>
      </c>
      <c r="AE460" s="27">
        <f t="shared" si="266"/>
        <v>0.22242865881169746</v>
      </c>
      <c r="AF460" s="27">
        <f t="shared" si="267"/>
        <v>0.11908511320809403</v>
      </c>
      <c r="AG460" s="29">
        <f t="shared" si="268"/>
        <v>1.8678124647118304</v>
      </c>
      <c r="AH460" s="29">
        <f t="shared" si="269"/>
        <v>0.70296148727776842</v>
      </c>
      <c r="AI460" s="29">
        <f t="shared" si="270"/>
        <v>4.5682507583417591</v>
      </c>
      <c r="AJ460"/>
      <c r="AK460" s="51">
        <f t="shared" si="271"/>
        <v>34.038439426706894</v>
      </c>
      <c r="AL460" s="29">
        <f t="shared" si="272"/>
        <v>4.5682507583417591</v>
      </c>
      <c r="AM460" s="58">
        <f t="shared" si="273"/>
        <v>0.70296148727776842</v>
      </c>
    </row>
    <row r="461" spans="1:39" x14ac:dyDescent="0.2">
      <c r="A461" s="149">
        <v>219</v>
      </c>
      <c r="B461" s="149">
        <v>278</v>
      </c>
      <c r="C461" s="77" t="s">
        <v>92</v>
      </c>
      <c r="D461" s="148">
        <v>21.1</v>
      </c>
      <c r="E461" s="150">
        <v>999</v>
      </c>
      <c r="F461" s="150">
        <v>870</v>
      </c>
      <c r="G461" s="150">
        <v>4163</v>
      </c>
      <c r="H461" s="164">
        <v>0.625</v>
      </c>
      <c r="I461" s="25">
        <f t="shared" si="257"/>
        <v>0.22126598634831945</v>
      </c>
      <c r="J461" s="25">
        <f t="shared" si="258"/>
        <v>0.11751032590340621</v>
      </c>
      <c r="K461" s="27">
        <f t="shared" si="259"/>
        <v>1.8829493037931038</v>
      </c>
      <c r="L461" s="27">
        <f t="shared" si="260"/>
        <v>0.70680375431982578</v>
      </c>
      <c r="M461" s="27">
        <f t="shared" si="261"/>
        <v>4.7850574712643681</v>
      </c>
      <c r="N461" s="27"/>
      <c r="O461" s="51">
        <f t="shared" si="262"/>
        <v>31.363882986582734</v>
      </c>
      <c r="P461" s="27">
        <f t="shared" si="263"/>
        <v>4.7850574712643681</v>
      </c>
      <c r="Q461" s="93">
        <f t="shared" si="264"/>
        <v>0.70680375431982578</v>
      </c>
      <c r="R461" s="156">
        <f t="shared" si="255"/>
        <v>679.99772986951064</v>
      </c>
      <c r="S461" s="156">
        <f t="shared" si="256"/>
        <v>1087.9963677912169</v>
      </c>
      <c r="T461" s="159">
        <f t="shared" si="265"/>
        <v>268602.23146318051</v>
      </c>
      <c r="U461" s="153"/>
      <c r="V461" s="153"/>
      <c r="X461" s="1">
        <v>219</v>
      </c>
      <c r="Y461" s="1">
        <v>21.1</v>
      </c>
      <c r="Z461" s="139">
        <v>0.67500000000000004</v>
      </c>
      <c r="AA461" s="136">
        <v>1126</v>
      </c>
      <c r="AB461" s="136">
        <v>4923</v>
      </c>
      <c r="AC461" s="136">
        <v>734</v>
      </c>
      <c r="AD461" s="136">
        <v>1078</v>
      </c>
      <c r="AE461" s="27">
        <f t="shared" si="266"/>
        <v>0.22471472814994761</v>
      </c>
      <c r="AF461" s="27">
        <f t="shared" si="267"/>
        <v>0.12104179368831251</v>
      </c>
      <c r="AG461" s="29">
        <f t="shared" si="268"/>
        <v>1.8565052722912969</v>
      </c>
      <c r="AH461" s="29">
        <f t="shared" si="269"/>
        <v>0.70228735223504124</v>
      </c>
      <c r="AI461" s="29">
        <f t="shared" si="270"/>
        <v>4.3721136767317939</v>
      </c>
      <c r="AJ461"/>
      <c r="AK461" s="51">
        <f t="shared" si="271"/>
        <v>37.089693956989386</v>
      </c>
      <c r="AL461" s="29">
        <f t="shared" si="272"/>
        <v>4.3721136767317939</v>
      </c>
      <c r="AM461" s="58">
        <f t="shared" si="273"/>
        <v>0.70228735223504124</v>
      </c>
    </row>
    <row r="462" spans="1:39" x14ac:dyDescent="0.2">
      <c r="A462" s="149">
        <v>219</v>
      </c>
      <c r="B462" s="149">
        <v>278</v>
      </c>
      <c r="C462" s="77" t="s">
        <v>92</v>
      </c>
      <c r="D462" s="148">
        <v>21.1</v>
      </c>
      <c r="E462" s="150">
        <v>1050</v>
      </c>
      <c r="F462" s="150">
        <v>1032</v>
      </c>
      <c r="G462" s="150">
        <v>4662</v>
      </c>
      <c r="H462" s="164">
        <v>0.65700000000000003</v>
      </c>
      <c r="I462" s="25">
        <f t="shared" si="257"/>
        <v>0.22430187018261658</v>
      </c>
      <c r="J462" s="25">
        <f t="shared" si="258"/>
        <v>0.1200507956902612</v>
      </c>
      <c r="K462" s="27">
        <f t="shared" si="259"/>
        <v>1.8683913662790697</v>
      </c>
      <c r="L462" s="27">
        <f t="shared" si="260"/>
        <v>0.7061341095717214</v>
      </c>
      <c r="M462" s="27">
        <f t="shared" si="261"/>
        <v>4.5174418604651159</v>
      </c>
      <c r="N462" s="27"/>
      <c r="O462" s="51">
        <f t="shared" si="262"/>
        <v>35.123329926362892</v>
      </c>
      <c r="P462" s="27">
        <f t="shared" si="263"/>
        <v>4.5174418604651159</v>
      </c>
      <c r="Q462" s="93">
        <f t="shared" si="264"/>
        <v>0.7061341095717214</v>
      </c>
      <c r="R462" s="156">
        <f t="shared" si="255"/>
        <v>714.71232869167795</v>
      </c>
      <c r="S462" s="156">
        <f t="shared" si="256"/>
        <v>1087.8422050101642</v>
      </c>
      <c r="T462" s="159">
        <f t="shared" si="265"/>
        <v>318315.95236180059</v>
      </c>
      <c r="U462" s="153"/>
      <c r="V462" s="153"/>
      <c r="X462" s="1">
        <v>219</v>
      </c>
      <c r="Y462" s="1">
        <v>21.1</v>
      </c>
      <c r="Z462" s="139">
        <v>0.7</v>
      </c>
      <c r="AA462" s="136">
        <v>1283</v>
      </c>
      <c r="AB462" s="136">
        <v>5352</v>
      </c>
      <c r="AC462" s="136">
        <v>761</v>
      </c>
      <c r="AD462" s="136">
        <v>1118</v>
      </c>
      <c r="AE462" s="27">
        <f t="shared" si="266"/>
        <v>0.22712854629457546</v>
      </c>
      <c r="AF462" s="27">
        <f t="shared" si="267"/>
        <v>0.12363871665506247</v>
      </c>
      <c r="AG462" s="29">
        <f t="shared" si="268"/>
        <v>1.8370341624318012</v>
      </c>
      <c r="AH462" s="29">
        <f t="shared" si="269"/>
        <v>0.69864408216063079</v>
      </c>
      <c r="AI462" s="29">
        <f t="shared" si="270"/>
        <v>4.1714731098986748</v>
      </c>
      <c r="AJ462"/>
      <c r="AK462" s="51">
        <f t="shared" si="271"/>
        <v>40.321763570547873</v>
      </c>
      <c r="AL462" s="29">
        <f t="shared" si="272"/>
        <v>4.1714731098986748</v>
      </c>
      <c r="AM462" s="58">
        <f t="shared" si="273"/>
        <v>0.69864408216063079</v>
      </c>
    </row>
    <row r="463" spans="1:39" x14ac:dyDescent="0.2">
      <c r="A463" s="149">
        <v>219</v>
      </c>
      <c r="B463" s="149">
        <v>278</v>
      </c>
      <c r="C463" s="77" t="s">
        <v>92</v>
      </c>
      <c r="D463" s="148">
        <v>21.1</v>
      </c>
      <c r="E463" s="150">
        <v>1101</v>
      </c>
      <c r="F463" s="150">
        <v>1205</v>
      </c>
      <c r="G463" s="150">
        <v>5113</v>
      </c>
      <c r="H463" s="164">
        <v>0.68899999999999995</v>
      </c>
      <c r="I463" s="25">
        <f t="shared" si="257"/>
        <v>0.22373832291332249</v>
      </c>
      <c r="J463" s="25">
        <f t="shared" si="258"/>
        <v>0.12158453349696531</v>
      </c>
      <c r="K463" s="27">
        <f t="shared" si="259"/>
        <v>1.8401873698755187</v>
      </c>
      <c r="L463" s="27">
        <f t="shared" si="260"/>
        <v>0.69460055525470632</v>
      </c>
      <c r="M463" s="27">
        <f t="shared" si="261"/>
        <v>4.2431535269709544</v>
      </c>
      <c r="N463" s="27"/>
      <c r="O463" s="51">
        <f t="shared" si="262"/>
        <v>38.52114669959105</v>
      </c>
      <c r="P463" s="27">
        <f t="shared" si="263"/>
        <v>4.2431535269709544</v>
      </c>
      <c r="Q463" s="93">
        <f t="shared" si="264"/>
        <v>0.69460055525470632</v>
      </c>
      <c r="R463" s="156">
        <f t="shared" ref="R463:R470" si="274">E463*(PI()/30)*($D$4/2)</f>
        <v>749.42692751384516</v>
      </c>
      <c r="S463" s="156">
        <f t="shared" si="256"/>
        <v>1087.7023621391077</v>
      </c>
      <c r="T463" s="159">
        <f t="shared" si="265"/>
        <v>365606.31545010273</v>
      </c>
      <c r="U463" s="153"/>
      <c r="V463" s="153"/>
      <c r="X463" s="1">
        <v>219</v>
      </c>
      <c r="Y463" s="1">
        <v>21.1</v>
      </c>
      <c r="Z463" s="139">
        <v>0.72499999999999998</v>
      </c>
      <c r="AA463" s="136">
        <v>1465</v>
      </c>
      <c r="AB463" s="136">
        <v>5861</v>
      </c>
      <c r="AC463" s="136">
        <v>788</v>
      </c>
      <c r="AD463" s="136">
        <v>1158</v>
      </c>
      <c r="AE463" s="27">
        <f t="shared" si="266"/>
        <v>0.23184291371382451</v>
      </c>
      <c r="AF463" s="27">
        <f t="shared" si="267"/>
        <v>0.1270472266984039</v>
      </c>
      <c r="AG463" s="29">
        <f t="shared" si="268"/>
        <v>1.8248561557679177</v>
      </c>
      <c r="AH463" s="29">
        <f t="shared" si="269"/>
        <v>0.7011782583818974</v>
      </c>
      <c r="AI463" s="29">
        <f t="shared" si="270"/>
        <v>4.0006825938566557</v>
      </c>
      <c r="AJ463"/>
      <c r="AK463" s="51">
        <f t="shared" si="271"/>
        <v>44.156550128359697</v>
      </c>
      <c r="AL463" s="29">
        <f t="shared" si="272"/>
        <v>4.0006825938566557</v>
      </c>
      <c r="AM463" s="58">
        <f t="shared" si="273"/>
        <v>0.7011782583818974</v>
      </c>
    </row>
    <row r="464" spans="1:39" x14ac:dyDescent="0.2">
      <c r="A464" s="149">
        <v>219</v>
      </c>
      <c r="B464" s="149">
        <v>278</v>
      </c>
      <c r="C464" s="77" t="s">
        <v>92</v>
      </c>
      <c r="D464" s="148">
        <v>21.1</v>
      </c>
      <c r="E464" s="150">
        <v>1147</v>
      </c>
      <c r="F464" s="150">
        <v>1408</v>
      </c>
      <c r="G464" s="150">
        <v>5710</v>
      </c>
      <c r="H464" s="164">
        <v>0.71799999999999997</v>
      </c>
      <c r="I464" s="25">
        <f t="shared" si="257"/>
        <v>0.23022288719929546</v>
      </c>
      <c r="J464" s="25">
        <f t="shared" si="258"/>
        <v>0.12565091164297079</v>
      </c>
      <c r="K464" s="27">
        <f t="shared" si="259"/>
        <v>1.8322420759943183</v>
      </c>
      <c r="L464" s="27">
        <f t="shared" si="260"/>
        <v>0.70155220105990379</v>
      </c>
      <c r="M464" s="27">
        <f t="shared" si="261"/>
        <v>4.0553977272727275</v>
      </c>
      <c r="N464" s="27"/>
      <c r="O464" s="51">
        <f t="shared" si="262"/>
        <v>43.01892189608153</v>
      </c>
      <c r="P464" s="27">
        <f t="shared" si="263"/>
        <v>4.0553977272727275</v>
      </c>
      <c r="Q464" s="93">
        <f t="shared" si="264"/>
        <v>0.70155220105990379</v>
      </c>
      <c r="R464" s="156">
        <f t="shared" si="274"/>
        <v>780.73813429462336</v>
      </c>
      <c r="S464" s="156">
        <f t="shared" si="256"/>
        <v>1087.3790171234309</v>
      </c>
      <c r="T464" s="159">
        <f t="shared" si="265"/>
        <v>431473.53453021887</v>
      </c>
      <c r="U464" s="153"/>
      <c r="V464" s="153"/>
      <c r="X464" s="1">
        <v>219</v>
      </c>
      <c r="Y464" s="1">
        <v>21.1</v>
      </c>
      <c r="Z464" s="139">
        <v>0.75</v>
      </c>
      <c r="AA464" s="136">
        <v>1664</v>
      </c>
      <c r="AB464" s="136">
        <v>6361</v>
      </c>
      <c r="AC464" s="136">
        <v>816</v>
      </c>
      <c r="AD464" s="136">
        <v>1198</v>
      </c>
      <c r="AE464" s="27">
        <f t="shared" si="266"/>
        <v>0.23509910893591607</v>
      </c>
      <c r="AF464" s="27">
        <f t="shared" si="267"/>
        <v>0.13032751383056332</v>
      </c>
      <c r="AG464" s="29">
        <f t="shared" si="268"/>
        <v>1.8039100265625001</v>
      </c>
      <c r="AH464" s="29">
        <f t="shared" si="269"/>
        <v>0.69798044501993828</v>
      </c>
      <c r="AI464" s="29">
        <f t="shared" si="270"/>
        <v>3.8227163461538463</v>
      </c>
      <c r="AJ464"/>
      <c r="AK464" s="51">
        <f t="shared" si="271"/>
        <v>47.923531029943014</v>
      </c>
      <c r="AL464" s="29">
        <f t="shared" si="272"/>
        <v>3.8227163461538463</v>
      </c>
      <c r="AM464" s="58">
        <f t="shared" si="273"/>
        <v>0.69798044501993828</v>
      </c>
    </row>
    <row r="465" spans="1:39" x14ac:dyDescent="0.2">
      <c r="A465" s="149">
        <v>219</v>
      </c>
      <c r="B465" s="149">
        <v>278</v>
      </c>
      <c r="C465" s="77" t="s">
        <v>92</v>
      </c>
      <c r="D465" s="148">
        <v>21.1</v>
      </c>
      <c r="E465" s="150">
        <v>1197</v>
      </c>
      <c r="F465" s="150">
        <v>1665</v>
      </c>
      <c r="G465" s="150">
        <v>6327</v>
      </c>
      <c r="H465" s="164">
        <v>0.749</v>
      </c>
      <c r="I465" s="25">
        <f t="shared" si="257"/>
        <v>0.23423336485235649</v>
      </c>
      <c r="J465" s="25">
        <f t="shared" si="258"/>
        <v>0.13073294044044859</v>
      </c>
      <c r="K465" s="27">
        <f t="shared" si="259"/>
        <v>1.79169354</v>
      </c>
      <c r="L465" s="27">
        <f t="shared" si="260"/>
        <v>0.69197594559172781</v>
      </c>
      <c r="M465" s="27">
        <f t="shared" si="261"/>
        <v>3.8</v>
      </c>
      <c r="N465" s="27"/>
      <c r="O465" s="51">
        <f t="shared" si="262"/>
        <v>47.667376328635349</v>
      </c>
      <c r="P465" s="27">
        <f t="shared" si="263"/>
        <v>3.8</v>
      </c>
      <c r="Q465" s="93">
        <f t="shared" si="264"/>
        <v>0.69197594559172781</v>
      </c>
      <c r="R465" s="156">
        <f t="shared" si="274"/>
        <v>814.77205470851288</v>
      </c>
      <c r="S465" s="156">
        <f t="shared" si="256"/>
        <v>1087.8131571542228</v>
      </c>
      <c r="T465" s="159">
        <f t="shared" si="265"/>
        <v>503265.02737921337</v>
      </c>
      <c r="U465" s="153"/>
      <c r="V465" s="153"/>
      <c r="X465" s="1">
        <v>219</v>
      </c>
      <c r="Y465" s="1">
        <v>21.1</v>
      </c>
      <c r="Z465" s="139">
        <v>0.77500000000000002</v>
      </c>
      <c r="AA465" s="136">
        <v>1888</v>
      </c>
      <c r="AB465" s="136">
        <v>6846</v>
      </c>
      <c r="AC465" s="136">
        <v>843</v>
      </c>
      <c r="AD465" s="136">
        <v>1238</v>
      </c>
      <c r="AE465" s="27">
        <f t="shared" si="266"/>
        <v>0.23693806044932972</v>
      </c>
      <c r="AF465" s="27">
        <f t="shared" si="267"/>
        <v>0.13399645187034492</v>
      </c>
      <c r="AG465" s="29">
        <f t="shared" si="268"/>
        <v>1.7682413014830511</v>
      </c>
      <c r="AH465" s="29">
        <f t="shared" si="269"/>
        <v>0.68684989502230787</v>
      </c>
      <c r="AI465" s="29">
        <f t="shared" si="270"/>
        <v>3.6260593220338984</v>
      </c>
      <c r="AJ465"/>
      <c r="AK465" s="51">
        <f t="shared" si="271"/>
        <v>51.577502504478836</v>
      </c>
      <c r="AL465" s="29">
        <f t="shared" si="272"/>
        <v>3.6260593220338984</v>
      </c>
      <c r="AM465" s="58">
        <f t="shared" si="273"/>
        <v>0.68684989502230787</v>
      </c>
    </row>
    <row r="466" spans="1:39" x14ac:dyDescent="0.2">
      <c r="A466" s="149">
        <v>219</v>
      </c>
      <c r="B466" s="149">
        <v>278</v>
      </c>
      <c r="C466" s="77" t="s">
        <v>92</v>
      </c>
      <c r="D466" s="148">
        <v>21.1</v>
      </c>
      <c r="E466" s="150">
        <v>1250</v>
      </c>
      <c r="F466" s="150">
        <v>1962</v>
      </c>
      <c r="G466" s="150">
        <v>7052</v>
      </c>
      <c r="H466" s="164">
        <v>0.78200000000000003</v>
      </c>
      <c r="I466" s="25">
        <f t="shared" si="257"/>
        <v>0.23940405447988508</v>
      </c>
      <c r="J466" s="25">
        <f t="shared" si="258"/>
        <v>0.13527645282835923</v>
      </c>
      <c r="K466" s="27">
        <f t="shared" si="259"/>
        <v>1.7697392966360856</v>
      </c>
      <c r="L466" s="27">
        <f t="shared" si="260"/>
        <v>0.69099982337060162</v>
      </c>
      <c r="M466" s="27">
        <f t="shared" si="261"/>
        <v>3.5942915392456678</v>
      </c>
      <c r="N466" s="27"/>
      <c r="O466" s="51">
        <f t="shared" si="262"/>
        <v>53.129498635931171</v>
      </c>
      <c r="P466" s="27">
        <f t="shared" si="263"/>
        <v>3.5942915392456678</v>
      </c>
      <c r="Q466" s="93">
        <f t="shared" si="264"/>
        <v>0.69099982337060162</v>
      </c>
      <c r="R466" s="156">
        <f t="shared" si="274"/>
        <v>850.84801034723569</v>
      </c>
      <c r="S466" s="156">
        <f t="shared" si="256"/>
        <v>1088.0409339478717</v>
      </c>
      <c r="T466" s="159">
        <f t="shared" si="265"/>
        <v>592200.07143532229</v>
      </c>
      <c r="U466" s="153"/>
      <c r="V466" s="153"/>
      <c r="X466" s="1">
        <v>219</v>
      </c>
      <c r="Y466" s="1">
        <v>21.1</v>
      </c>
      <c r="Z466" s="139">
        <v>0.8</v>
      </c>
      <c r="AA466" s="136">
        <v>2129</v>
      </c>
      <c r="AB466" s="136">
        <v>7307</v>
      </c>
      <c r="AC466" s="136">
        <v>870</v>
      </c>
      <c r="AD466" s="136">
        <v>1278</v>
      </c>
      <c r="AE466" s="27">
        <f t="shared" si="266"/>
        <v>0.23731031910478428</v>
      </c>
      <c r="AF466" s="27">
        <f t="shared" si="267"/>
        <v>0.13735242858768767</v>
      </c>
      <c r="AG466" s="29">
        <f t="shared" si="268"/>
        <v>1.7277475290746833</v>
      </c>
      <c r="AH466" s="29">
        <f t="shared" si="269"/>
        <v>0.67164762524219235</v>
      </c>
      <c r="AI466" s="29">
        <f t="shared" si="270"/>
        <v>3.4321277595115078</v>
      </c>
      <c r="AJ466"/>
      <c r="AK466" s="51">
        <f t="shared" si="271"/>
        <v>55.050658895738664</v>
      </c>
      <c r="AL466" s="29">
        <f t="shared" si="272"/>
        <v>3.4321277595115078</v>
      </c>
      <c r="AM466" s="58">
        <f t="shared" si="273"/>
        <v>0.67164762524219235</v>
      </c>
    </row>
    <row r="467" spans="1:39" x14ac:dyDescent="0.2">
      <c r="A467" s="149">
        <v>219</v>
      </c>
      <c r="B467" s="149">
        <v>278</v>
      </c>
      <c r="C467" s="77" t="s">
        <v>92</v>
      </c>
      <c r="D467" s="148">
        <v>21.1</v>
      </c>
      <c r="E467" s="150">
        <v>1300</v>
      </c>
      <c r="F467" s="150">
        <v>2263</v>
      </c>
      <c r="G467" s="150">
        <v>7502</v>
      </c>
      <c r="H467" s="164">
        <v>0.81399999999999995</v>
      </c>
      <c r="I467" s="25">
        <f t="shared" si="257"/>
        <v>0.23546674417819299</v>
      </c>
      <c r="J467" s="25">
        <f t="shared" si="258"/>
        <v>0.13870998981292498</v>
      </c>
      <c r="K467" s="27">
        <f t="shared" si="259"/>
        <v>1.6975471232876713</v>
      </c>
      <c r="L467" s="27">
        <f t="shared" si="260"/>
        <v>0.65733918154678128</v>
      </c>
      <c r="M467" s="27">
        <f t="shared" si="261"/>
        <v>3.3150684931506849</v>
      </c>
      <c r="N467" s="27"/>
      <c r="O467" s="51">
        <f t="shared" si="262"/>
        <v>56.519781447356159</v>
      </c>
      <c r="P467" s="27">
        <f t="shared" si="263"/>
        <v>3.3150684931506849</v>
      </c>
      <c r="Q467" s="93">
        <f t="shared" si="264"/>
        <v>0.65733918154678128</v>
      </c>
      <c r="R467" s="156">
        <f t="shared" si="274"/>
        <v>884.88193076112509</v>
      </c>
      <c r="S467" s="156">
        <f t="shared" si="256"/>
        <v>1087.0785390185813</v>
      </c>
      <c r="T467" s="159">
        <f t="shared" si="265"/>
        <v>649778.8777792016</v>
      </c>
      <c r="U467" s="153"/>
      <c r="V467" s="153"/>
      <c r="X467" s="1">
        <v>219</v>
      </c>
      <c r="Y467" s="1">
        <v>21.1</v>
      </c>
      <c r="Z467" s="139">
        <v>0.82499999999999996</v>
      </c>
      <c r="AA467" s="136">
        <v>2398</v>
      </c>
      <c r="AB467" s="136">
        <v>7774</v>
      </c>
      <c r="AC467" s="136">
        <v>897</v>
      </c>
      <c r="AD467" s="136">
        <v>1318</v>
      </c>
      <c r="AE467" s="27">
        <f t="shared" si="266"/>
        <v>0.23738481760963831</v>
      </c>
      <c r="AF467" s="27">
        <f t="shared" si="267"/>
        <v>0.14104451142829524</v>
      </c>
      <c r="AG467" s="29">
        <f t="shared" si="268"/>
        <v>1.6830489552960799</v>
      </c>
      <c r="AH467" s="29">
        <f t="shared" si="269"/>
        <v>0.65437411195360129</v>
      </c>
      <c r="AI467" s="29">
        <f t="shared" si="270"/>
        <v>3.2418682235195995</v>
      </c>
      <c r="AJ467"/>
      <c r="AK467" s="51">
        <f t="shared" si="271"/>
        <v>58.569019057817485</v>
      </c>
      <c r="AL467" s="29">
        <f t="shared" si="272"/>
        <v>3.2418682235195995</v>
      </c>
      <c r="AM467" s="58">
        <f t="shared" si="273"/>
        <v>0.65437411195360129</v>
      </c>
    </row>
    <row r="468" spans="1:39" x14ac:dyDescent="0.2">
      <c r="A468" s="149">
        <v>219</v>
      </c>
      <c r="B468" s="149">
        <v>278</v>
      </c>
      <c r="C468" s="77" t="s">
        <v>92</v>
      </c>
      <c r="D468" s="148">
        <v>21.1</v>
      </c>
      <c r="E468" s="150">
        <v>1347</v>
      </c>
      <c r="F468" s="150">
        <v>2615</v>
      </c>
      <c r="G468" s="150">
        <v>8110</v>
      </c>
      <c r="H468" s="164">
        <v>0.84299999999999997</v>
      </c>
      <c r="I468" s="25">
        <f t="shared" si="257"/>
        <v>0.23709635989778594</v>
      </c>
      <c r="J468" s="25">
        <f t="shared" si="258"/>
        <v>0.14408612071313109</v>
      </c>
      <c r="K468" s="27">
        <f t="shared" si="259"/>
        <v>1.645518379732313</v>
      </c>
      <c r="L468" s="27">
        <f t="shared" si="260"/>
        <v>0.63939328668150885</v>
      </c>
      <c r="M468" s="27">
        <f t="shared" si="261"/>
        <v>3.1013384321223709</v>
      </c>
      <c r="N468" s="27"/>
      <c r="O468" s="51">
        <f t="shared" si="262"/>
        <v>61.100430223681478</v>
      </c>
      <c r="P468" s="27">
        <f t="shared" si="263"/>
        <v>3.1013384321223709</v>
      </c>
      <c r="Q468" s="93">
        <f t="shared" si="264"/>
        <v>0.63939328668150885</v>
      </c>
      <c r="R468" s="156">
        <f t="shared" si="274"/>
        <v>916.8738159501811</v>
      </c>
      <c r="S468" s="156">
        <f t="shared" si="256"/>
        <v>1087.6320473904877</v>
      </c>
      <c r="T468" s="159">
        <f t="shared" si="265"/>
        <v>730350.41658097133</v>
      </c>
      <c r="U468" s="153"/>
      <c r="V468" s="153"/>
      <c r="X468" s="1">
        <v>219</v>
      </c>
      <c r="Y468" s="1">
        <v>21.1</v>
      </c>
      <c r="Z468" s="139">
        <v>0.85</v>
      </c>
      <c r="AA468" s="136">
        <v>2698</v>
      </c>
      <c r="AB468" s="136">
        <v>8240</v>
      </c>
      <c r="AC468" s="136">
        <v>924</v>
      </c>
      <c r="AD468" s="136">
        <v>1358</v>
      </c>
      <c r="AE468" s="27">
        <f t="shared" si="266"/>
        <v>0.23701012286365006</v>
      </c>
      <c r="AF468" s="27">
        <f t="shared" si="267"/>
        <v>0.14507610204961127</v>
      </c>
      <c r="AG468" s="29">
        <f t="shared" si="268"/>
        <v>1.6336951401037807</v>
      </c>
      <c r="AH468" s="29">
        <f t="shared" si="269"/>
        <v>0.63468371652166933</v>
      </c>
      <c r="AI468" s="29">
        <f t="shared" si="270"/>
        <v>3.0541141586360268</v>
      </c>
      <c r="AJ468"/>
      <c r="AK468" s="51">
        <f t="shared" si="271"/>
        <v>62.079845258093137</v>
      </c>
      <c r="AL468" s="29">
        <f t="shared" si="272"/>
        <v>3.0541141586360268</v>
      </c>
      <c r="AM468" s="58">
        <f t="shared" si="273"/>
        <v>0.63468371652166933</v>
      </c>
    </row>
    <row r="469" spans="1:39" x14ac:dyDescent="0.2">
      <c r="A469" s="149">
        <v>219</v>
      </c>
      <c r="B469" s="149">
        <v>278</v>
      </c>
      <c r="C469" s="77" t="s">
        <v>92</v>
      </c>
      <c r="D469" s="148">
        <v>21.1</v>
      </c>
      <c r="E469" s="150">
        <v>1400</v>
      </c>
      <c r="F469" s="150">
        <v>3062</v>
      </c>
      <c r="G469" s="150">
        <v>8776</v>
      </c>
      <c r="H469" s="164">
        <v>0.876</v>
      </c>
      <c r="I469" s="25">
        <f t="shared" si="257"/>
        <v>0.23750883358140004</v>
      </c>
      <c r="J469" s="25">
        <f t="shared" si="258"/>
        <v>0.15027070438009715</v>
      </c>
      <c r="K469" s="27">
        <f t="shared" si="259"/>
        <v>1.5805398301763554</v>
      </c>
      <c r="L469" s="27">
        <f t="shared" si="260"/>
        <v>0.61467877834313189</v>
      </c>
      <c r="M469" s="27">
        <f t="shared" si="261"/>
        <v>2.8661005878510779</v>
      </c>
      <c r="N469" s="27"/>
      <c r="O469" s="51">
        <f t="shared" si="262"/>
        <v>66.118048784590457</v>
      </c>
      <c r="P469" s="27">
        <f t="shared" si="263"/>
        <v>2.8661005878510779</v>
      </c>
      <c r="Q469" s="93">
        <f t="shared" si="264"/>
        <v>0.61467877834313189</v>
      </c>
      <c r="R469" s="156">
        <f t="shared" si="274"/>
        <v>952.9497715889039</v>
      </c>
      <c r="S469" s="156">
        <f t="shared" si="256"/>
        <v>1087.8422050101642</v>
      </c>
      <c r="T469" s="159">
        <f t="shared" si="265"/>
        <v>822138.37799728021</v>
      </c>
      <c r="U469" s="153"/>
      <c r="V469" s="153"/>
      <c r="X469" s="1">
        <v>219</v>
      </c>
      <c r="Y469" s="1">
        <v>21.1</v>
      </c>
      <c r="Z469" s="139">
        <v>0.875</v>
      </c>
      <c r="AA469" s="136">
        <v>3025</v>
      </c>
      <c r="AB469" s="136">
        <v>8705</v>
      </c>
      <c r="AC469" s="136">
        <v>951</v>
      </c>
      <c r="AD469" s="136">
        <v>1398</v>
      </c>
      <c r="AE469" s="27">
        <f t="shared" si="266"/>
        <v>0.23626188043768012</v>
      </c>
      <c r="AF469" s="27">
        <f t="shared" si="267"/>
        <v>0.14909294987805921</v>
      </c>
      <c r="AG469" s="29">
        <f t="shared" si="268"/>
        <v>1.5846616532231403</v>
      </c>
      <c r="AH469" s="29">
        <f t="shared" si="269"/>
        <v>0.61466186330649941</v>
      </c>
      <c r="AI469" s="29">
        <f t="shared" si="270"/>
        <v>2.8776859504132233</v>
      </c>
      <c r="AJ469"/>
      <c r="AK469" s="51">
        <f t="shared" si="271"/>
        <v>65.583137496565627</v>
      </c>
      <c r="AL469" s="29">
        <f t="shared" si="272"/>
        <v>2.8776859504132233</v>
      </c>
      <c r="AM469" s="58">
        <f t="shared" si="273"/>
        <v>0.61466186330649941</v>
      </c>
    </row>
    <row r="470" spans="1:39" x14ac:dyDescent="0.2">
      <c r="A470" s="149">
        <v>219</v>
      </c>
      <c r="B470" s="149">
        <v>278</v>
      </c>
      <c r="C470" s="77" t="s">
        <v>92</v>
      </c>
      <c r="D470" s="148">
        <v>21.1</v>
      </c>
      <c r="E470" s="150">
        <v>1410</v>
      </c>
      <c r="F470" s="150">
        <v>3115</v>
      </c>
      <c r="G470" s="150">
        <v>8815</v>
      </c>
      <c r="H470" s="164">
        <v>0.88300000000000001</v>
      </c>
      <c r="I470" s="25">
        <f t="shared" si="257"/>
        <v>0.23519241683317019</v>
      </c>
      <c r="J470" s="25">
        <f t="shared" si="258"/>
        <v>0.14964215568058087</v>
      </c>
      <c r="K470" s="27">
        <f t="shared" si="259"/>
        <v>1.5716989357945423</v>
      </c>
      <c r="L470" s="27">
        <f t="shared" si="260"/>
        <v>0.60825250743361547</v>
      </c>
      <c r="M470" s="27">
        <f t="shared" si="261"/>
        <v>2.8298555377207064</v>
      </c>
      <c r="N470" s="27"/>
      <c r="O470" s="51">
        <f t="shared" si="262"/>
        <v>66.41187329491396</v>
      </c>
      <c r="P470" s="27">
        <f t="shared" si="263"/>
        <v>2.8298555377207064</v>
      </c>
      <c r="Q470" s="93">
        <f t="shared" si="264"/>
        <v>0.60825250743361547</v>
      </c>
      <c r="R470" s="156">
        <f t="shared" si="274"/>
        <v>959.75655567168167</v>
      </c>
      <c r="S470" s="156">
        <f t="shared" si="256"/>
        <v>1086.927016615721</v>
      </c>
      <c r="T470" s="159">
        <f t="shared" si="265"/>
        <v>827624.76000600634</v>
      </c>
      <c r="U470" s="153"/>
      <c r="V470" s="153"/>
      <c r="X470" s="1"/>
      <c r="Y470" s="1"/>
      <c r="Z470" s="17"/>
      <c r="AA470"/>
      <c r="AC470"/>
      <c r="AD470"/>
      <c r="AE470" s="27"/>
      <c r="AF470" s="27"/>
      <c r="AH470" s="29"/>
      <c r="AI470" s="29"/>
      <c r="AJ470"/>
      <c r="AM470" s="58"/>
    </row>
    <row r="471" spans="1:39" x14ac:dyDescent="0.2">
      <c r="A471" s="1"/>
      <c r="C471" s="118"/>
      <c r="D471" s="119"/>
      <c r="E471" s="150"/>
      <c r="F471" s="150"/>
      <c r="G471" s="150"/>
      <c r="H471" s="163"/>
      <c r="I471" s="25"/>
      <c r="J471" s="25"/>
      <c r="K471" s="27"/>
      <c r="L471" s="27"/>
      <c r="M471" s="27"/>
      <c r="N471" s="27"/>
      <c r="O471" s="51"/>
      <c r="P471" s="27"/>
      <c r="Q471" s="93"/>
      <c r="T471" s="159">
        <f t="shared" si="265"/>
        <v>0</v>
      </c>
      <c r="X471" s="1"/>
      <c r="Y471" s="1"/>
      <c r="Z471" s="17"/>
      <c r="AA471"/>
      <c r="AC471"/>
      <c r="AD471"/>
      <c r="AE471" s="27"/>
      <c r="AF471" s="27"/>
      <c r="AH471" s="29"/>
      <c r="AI471" s="29"/>
      <c r="AJ471"/>
      <c r="AM471" s="58"/>
    </row>
    <row r="472" spans="1:39" x14ac:dyDescent="0.2">
      <c r="A472" s="1"/>
      <c r="C472" s="118"/>
      <c r="D472" s="119"/>
      <c r="E472" s="150"/>
      <c r="F472" s="150"/>
      <c r="G472" s="150"/>
      <c r="H472" s="163"/>
      <c r="I472" s="25"/>
      <c r="J472" s="25"/>
      <c r="K472" s="27"/>
      <c r="L472" s="27"/>
      <c r="M472" s="27"/>
      <c r="N472" s="27"/>
      <c r="O472" s="51"/>
      <c r="P472" s="27"/>
      <c r="Q472" s="93"/>
      <c r="T472" s="159">
        <f t="shared" si="265"/>
        <v>0</v>
      </c>
      <c r="X472" s="1"/>
      <c r="Y472" s="1"/>
      <c r="Z472" s="17"/>
      <c r="AA472"/>
      <c r="AC472"/>
      <c r="AD472"/>
      <c r="AE472" s="27"/>
      <c r="AF472" s="27"/>
      <c r="AH472" s="29"/>
      <c r="AI472" s="29"/>
      <c r="AJ472"/>
      <c r="AM472" s="58"/>
    </row>
    <row r="473" spans="1:39" x14ac:dyDescent="0.2">
      <c r="A473" s="77">
        <v>220</v>
      </c>
      <c r="B473" s="77">
        <v>279</v>
      </c>
      <c r="C473" s="77" t="s">
        <v>92</v>
      </c>
      <c r="D473" s="148">
        <v>21.1</v>
      </c>
      <c r="E473" s="150">
        <v>726</v>
      </c>
      <c r="F473" s="150">
        <v>316</v>
      </c>
      <c r="G473" s="150">
        <v>2184</v>
      </c>
      <c r="H473" s="163">
        <v>0.45400000000000001</v>
      </c>
      <c r="I473" s="25">
        <f t="shared" si="257"/>
        <v>0.21979540871329309</v>
      </c>
      <c r="J473" s="25">
        <f t="shared" si="258"/>
        <v>0.11120657448791418</v>
      </c>
      <c r="K473" s="27">
        <f t="shared" si="259"/>
        <v>1.9764605620253164</v>
      </c>
      <c r="L473" s="27">
        <f t="shared" si="260"/>
        <v>0.73943559424909633</v>
      </c>
      <c r="M473" s="27">
        <f t="shared" si="261"/>
        <v>6.9113924050632916</v>
      </c>
      <c r="N473" s="27"/>
      <c r="O473" s="51">
        <f t="shared" si="262"/>
        <v>16.454172578115948</v>
      </c>
      <c r="P473" s="27">
        <f t="shared" si="263"/>
        <v>6.9113924050632916</v>
      </c>
      <c r="Q473" s="93">
        <f t="shared" si="264"/>
        <v>0.73943559424909633</v>
      </c>
      <c r="R473" s="156">
        <f t="shared" ref="R473:R480" si="275">E473*(PI()/30)*($D$4/2)</f>
        <v>494.17252440967445</v>
      </c>
      <c r="S473" s="156">
        <f t="shared" ref="S473:S480" si="276">R473/H473</f>
        <v>1088.485736585186</v>
      </c>
      <c r="T473" s="159">
        <f t="shared" si="265"/>
        <v>102065.49614830664</v>
      </c>
      <c r="U473" s="153"/>
      <c r="V473" s="153"/>
      <c r="X473" s="1">
        <v>220</v>
      </c>
      <c r="Y473" s="1">
        <v>21.1</v>
      </c>
      <c r="Z473" s="139">
        <v>0.52500000000000002</v>
      </c>
      <c r="AA473" s="136">
        <v>480</v>
      </c>
      <c r="AB473" s="136">
        <v>2899</v>
      </c>
      <c r="AC473" s="136">
        <v>572</v>
      </c>
      <c r="AD473" s="136">
        <v>840</v>
      </c>
      <c r="AE473" s="27">
        <f t="shared" si="266"/>
        <v>0.21793594542960559</v>
      </c>
      <c r="AF473" s="27">
        <f t="shared" si="267"/>
        <v>0.1090577722476937</v>
      </c>
      <c r="AG473" s="29">
        <f t="shared" si="268"/>
        <v>1.9983531750000001</v>
      </c>
      <c r="AH473" s="29">
        <f t="shared" si="269"/>
        <v>0.74445691729858565</v>
      </c>
      <c r="AI473" s="29">
        <f t="shared" si="270"/>
        <v>6.0395833333333337</v>
      </c>
      <c r="AJ473">
        <v>6.04</v>
      </c>
      <c r="AK473" s="51">
        <f t="shared" si="271"/>
        <v>21.8409552673801</v>
      </c>
      <c r="AL473" s="29">
        <f t="shared" si="272"/>
        <v>6.0395833333333337</v>
      </c>
      <c r="AM473" s="58">
        <f t="shared" si="273"/>
        <v>0.74445691729858565</v>
      </c>
    </row>
    <row r="474" spans="1:39" x14ac:dyDescent="0.2">
      <c r="A474" s="77">
        <v>220</v>
      </c>
      <c r="B474" s="77">
        <v>279</v>
      </c>
      <c r="C474" s="77" t="s">
        <v>92</v>
      </c>
      <c r="D474" s="148">
        <v>21.1</v>
      </c>
      <c r="E474" s="150">
        <v>827</v>
      </c>
      <c r="F474" s="150">
        <v>464</v>
      </c>
      <c r="G474" s="150">
        <v>2762</v>
      </c>
      <c r="H474" s="163">
        <v>0.51700000000000002</v>
      </c>
      <c r="I474" s="25">
        <f t="shared" si="257"/>
        <v>0.21421598676448625</v>
      </c>
      <c r="J474" s="25">
        <f t="shared" si="258"/>
        <v>0.110472630357366</v>
      </c>
      <c r="K474" s="27">
        <f t="shared" si="259"/>
        <v>1.9390865056034483</v>
      </c>
      <c r="L474" s="27">
        <f t="shared" si="260"/>
        <v>0.71618630937010874</v>
      </c>
      <c r="M474" s="27">
        <f t="shared" si="261"/>
        <v>5.9525862068965516</v>
      </c>
      <c r="N474" s="27"/>
      <c r="O474" s="51">
        <f t="shared" si="262"/>
        <v>20.808802500346268</v>
      </c>
      <c r="P474" s="27">
        <f t="shared" si="263"/>
        <v>5.9525862068965516</v>
      </c>
      <c r="Q474" s="93">
        <f t="shared" si="264"/>
        <v>0.71618630937010874</v>
      </c>
      <c r="R474" s="156">
        <f t="shared" si="275"/>
        <v>562.92104364573106</v>
      </c>
      <c r="S474" s="156">
        <f t="shared" si="276"/>
        <v>1088.8221347112785</v>
      </c>
      <c r="T474" s="159">
        <f t="shared" si="265"/>
        <v>145156.17357866661</v>
      </c>
      <c r="U474" s="153"/>
      <c r="V474" s="153"/>
      <c r="X474" s="1">
        <v>220</v>
      </c>
      <c r="Y474" s="1">
        <v>21.1</v>
      </c>
      <c r="Z474" s="139">
        <v>0.55000000000000004</v>
      </c>
      <c r="AA474" s="136">
        <v>560</v>
      </c>
      <c r="AB474" s="136">
        <v>3198</v>
      </c>
      <c r="AC474" s="136">
        <v>599</v>
      </c>
      <c r="AD474" s="136">
        <v>880</v>
      </c>
      <c r="AE474" s="27">
        <f t="shared" si="266"/>
        <v>0.21905458043838888</v>
      </c>
      <c r="AF474" s="27">
        <f t="shared" si="267"/>
        <v>0.11066065930223577</v>
      </c>
      <c r="AG474" s="29">
        <f t="shared" si="268"/>
        <v>1.9795163142857142</v>
      </c>
      <c r="AH474" s="29">
        <f t="shared" si="269"/>
        <v>0.73932968851886949</v>
      </c>
      <c r="AI474" s="29">
        <f t="shared" si="270"/>
        <v>5.7107142857142854</v>
      </c>
      <c r="AJ474">
        <v>5.7089999999999996</v>
      </c>
      <c r="AK474" s="51">
        <f t="shared" si="271"/>
        <v>24.093609846526924</v>
      </c>
      <c r="AL474" s="29">
        <f t="shared" si="272"/>
        <v>5.7107142857142854</v>
      </c>
      <c r="AM474" s="58">
        <f t="shared" si="273"/>
        <v>0.73932968851886949</v>
      </c>
    </row>
    <row r="475" spans="1:39" x14ac:dyDescent="0.2">
      <c r="A475" s="77">
        <v>220</v>
      </c>
      <c r="B475" s="77">
        <v>279</v>
      </c>
      <c r="C475" s="77" t="s">
        <v>92</v>
      </c>
      <c r="D475" s="148">
        <v>21.1</v>
      </c>
      <c r="E475" s="150">
        <v>929</v>
      </c>
      <c r="F475" s="150">
        <v>700</v>
      </c>
      <c r="G475" s="150">
        <v>3643</v>
      </c>
      <c r="H475" s="163">
        <v>0.57999999999999996</v>
      </c>
      <c r="I475" s="25">
        <f t="shared" si="257"/>
        <v>0.22390663690584217</v>
      </c>
      <c r="J475" s="25">
        <f t="shared" si="258"/>
        <v>0.11757206357985549</v>
      </c>
      <c r="K475" s="27">
        <f t="shared" si="259"/>
        <v>1.9044204047142861</v>
      </c>
      <c r="L475" s="27">
        <f t="shared" si="260"/>
        <v>0.71911641246771074</v>
      </c>
      <c r="M475" s="27">
        <f t="shared" si="261"/>
        <v>5.2042857142857146</v>
      </c>
      <c r="N475" s="27"/>
      <c r="O475" s="51">
        <f t="shared" si="262"/>
        <v>27.446222848936081</v>
      </c>
      <c r="P475" s="27">
        <f t="shared" si="263"/>
        <v>5.2042857142857146</v>
      </c>
      <c r="Q475" s="93">
        <f t="shared" si="264"/>
        <v>0.71911641246771074</v>
      </c>
      <c r="R475" s="156">
        <f t="shared" si="275"/>
        <v>632.35024129006547</v>
      </c>
      <c r="S475" s="156">
        <f t="shared" si="276"/>
        <v>1090.2590367070095</v>
      </c>
      <c r="T475" s="159">
        <f t="shared" si="265"/>
        <v>219881.5333469364</v>
      </c>
      <c r="U475" s="153"/>
      <c r="V475" s="153"/>
      <c r="X475" s="1">
        <v>220</v>
      </c>
      <c r="Y475" s="1">
        <v>21.1</v>
      </c>
      <c r="Z475" s="139">
        <v>0.57499999999999996</v>
      </c>
      <c r="AA475" s="136">
        <v>654</v>
      </c>
      <c r="AB475" s="136">
        <v>3519</v>
      </c>
      <c r="AC475" s="136">
        <v>626</v>
      </c>
      <c r="AD475" s="136">
        <v>920</v>
      </c>
      <c r="AE475" s="27">
        <f t="shared" si="266"/>
        <v>0.22053769734648793</v>
      </c>
      <c r="AF475" s="27">
        <f t="shared" si="267"/>
        <v>0.11310127716123751</v>
      </c>
      <c r="AG475" s="29">
        <f t="shared" si="268"/>
        <v>1.9499134128440365</v>
      </c>
      <c r="AH475" s="29">
        <f t="shared" si="269"/>
        <v>0.73073454007743344</v>
      </c>
      <c r="AI475" s="29">
        <f t="shared" si="270"/>
        <v>5.3807339449541285</v>
      </c>
      <c r="AJ475">
        <v>5.3810000000000002</v>
      </c>
      <c r="AK475" s="51">
        <f t="shared" si="271"/>
        <v>26.512011585343416</v>
      </c>
      <c r="AL475" s="29">
        <f t="shared" si="272"/>
        <v>5.3807339449541285</v>
      </c>
      <c r="AM475" s="58">
        <f t="shared" si="273"/>
        <v>0.73073454007743344</v>
      </c>
    </row>
    <row r="476" spans="1:39" x14ac:dyDescent="0.2">
      <c r="A476" s="77">
        <v>220</v>
      </c>
      <c r="B476" s="77">
        <v>279</v>
      </c>
      <c r="C476" s="77" t="s">
        <v>92</v>
      </c>
      <c r="D476" s="148">
        <v>21.1</v>
      </c>
      <c r="E476" s="150">
        <v>1027</v>
      </c>
      <c r="F476" s="150">
        <v>956</v>
      </c>
      <c r="G476" s="150">
        <v>4476</v>
      </c>
      <c r="H476" s="163">
        <v>0.64200000000000002</v>
      </c>
      <c r="I476" s="25">
        <f t="shared" si="257"/>
        <v>0.22510669631218405</v>
      </c>
      <c r="J476" s="25">
        <f t="shared" si="258"/>
        <v>0.11885016918410971</v>
      </c>
      <c r="K476" s="27">
        <f t="shared" si="259"/>
        <v>1.8940376598326363</v>
      </c>
      <c r="L476" s="27">
        <f t="shared" si="260"/>
        <v>0.71710988400794884</v>
      </c>
      <c r="M476" s="27">
        <f t="shared" si="261"/>
        <v>4.6820083682008367</v>
      </c>
      <c r="N476" s="27"/>
      <c r="O476" s="51">
        <f t="shared" si="262"/>
        <v>33.722013030973898</v>
      </c>
      <c r="P476" s="27">
        <f t="shared" si="263"/>
        <v>4.6820083682008367</v>
      </c>
      <c r="Q476" s="93">
        <f t="shared" si="264"/>
        <v>0.71710988400794884</v>
      </c>
      <c r="R476" s="156">
        <f t="shared" si="275"/>
        <v>699.05672530128879</v>
      </c>
      <c r="S476" s="156">
        <f t="shared" si="276"/>
        <v>1088.8734038960883</v>
      </c>
      <c r="T476" s="159">
        <f t="shared" si="265"/>
        <v>299457.44635256648</v>
      </c>
      <c r="U476" s="153"/>
      <c r="V476" s="153"/>
      <c r="X476" s="1">
        <v>220</v>
      </c>
      <c r="Y476" s="1">
        <v>21.1</v>
      </c>
      <c r="Z476" s="139">
        <v>0.6</v>
      </c>
      <c r="AA476" s="136">
        <v>762</v>
      </c>
      <c r="AB476" s="136">
        <v>3864</v>
      </c>
      <c r="AC476" s="136">
        <v>654</v>
      </c>
      <c r="AD476" s="136">
        <v>960</v>
      </c>
      <c r="AE476" s="27">
        <f t="shared" si="266"/>
        <v>0.22239953520534989</v>
      </c>
      <c r="AF476" s="27">
        <f t="shared" si="267"/>
        <v>0.11598304728715295</v>
      </c>
      <c r="AG476" s="29">
        <f t="shared" si="268"/>
        <v>1.9175176062992125</v>
      </c>
      <c r="AH476" s="29">
        <f t="shared" si="269"/>
        <v>0.721621043292619</v>
      </c>
      <c r="AI476" s="29">
        <f t="shared" si="270"/>
        <v>5.0708661417322833</v>
      </c>
      <c r="AJ476">
        <v>5.0739999999999998</v>
      </c>
      <c r="AK476" s="51">
        <f t="shared" si="271"/>
        <v>29.11122840743591</v>
      </c>
      <c r="AL476" s="29">
        <f t="shared" si="272"/>
        <v>5.0708661417322833</v>
      </c>
      <c r="AM476" s="58">
        <f t="shared" si="273"/>
        <v>0.721621043292619</v>
      </c>
    </row>
    <row r="477" spans="1:39" x14ac:dyDescent="0.2">
      <c r="A477" s="77">
        <v>220</v>
      </c>
      <c r="B477" s="77">
        <v>279</v>
      </c>
      <c r="C477" s="77" t="s">
        <v>92</v>
      </c>
      <c r="D477" s="148">
        <v>21.1</v>
      </c>
      <c r="E477" s="150">
        <v>1121</v>
      </c>
      <c r="F477" s="150">
        <v>1310</v>
      </c>
      <c r="G477" s="150">
        <v>5465</v>
      </c>
      <c r="H477" s="163">
        <v>0.7</v>
      </c>
      <c r="I477" s="25">
        <f t="shared" si="257"/>
        <v>0.23068436722451227</v>
      </c>
      <c r="J477" s="25">
        <f t="shared" si="258"/>
        <v>0.12522980394655073</v>
      </c>
      <c r="K477" s="27">
        <f t="shared" si="259"/>
        <v>1.8420883843511451</v>
      </c>
      <c r="L477" s="27">
        <f t="shared" si="260"/>
        <v>0.70602883379091386</v>
      </c>
      <c r="M477" s="27">
        <f t="shared" si="261"/>
        <v>4.1717557251908399</v>
      </c>
      <c r="N477" s="27"/>
      <c r="O477" s="51">
        <f t="shared" si="262"/>
        <v>41.173101254305706</v>
      </c>
      <c r="P477" s="27">
        <f t="shared" si="263"/>
        <v>4.1717557251908399</v>
      </c>
      <c r="Q477" s="93">
        <f t="shared" si="264"/>
        <v>0.70602883379091386</v>
      </c>
      <c r="R477" s="156">
        <f t="shared" si="275"/>
        <v>763.04049567940092</v>
      </c>
      <c r="S477" s="156">
        <f t="shared" si="276"/>
        <v>1090.0578509705729</v>
      </c>
      <c r="T477" s="159">
        <f t="shared" si="265"/>
        <v>404003.6133811188</v>
      </c>
      <c r="U477" s="153"/>
      <c r="V477" s="153"/>
      <c r="X477" s="1">
        <v>220</v>
      </c>
      <c r="Y477" s="1">
        <v>21.1</v>
      </c>
      <c r="Z477" s="139">
        <v>0.625</v>
      </c>
      <c r="AA477" s="136">
        <v>883</v>
      </c>
      <c r="AB477" s="136">
        <v>4231</v>
      </c>
      <c r="AC477" s="136">
        <v>681</v>
      </c>
      <c r="AD477" s="136">
        <v>1000</v>
      </c>
      <c r="AE477" s="27">
        <f t="shared" si="266"/>
        <v>0.22443069220265391</v>
      </c>
      <c r="AF477" s="27">
        <f t="shared" si="267"/>
        <v>0.11890878632239225</v>
      </c>
      <c r="AG477" s="29">
        <f t="shared" si="268"/>
        <v>1.887418912797282</v>
      </c>
      <c r="AH477" s="29">
        <f t="shared" si="269"/>
        <v>0.71353013285531519</v>
      </c>
      <c r="AI477" s="29">
        <f t="shared" si="270"/>
        <v>4.7916194790486974</v>
      </c>
      <c r="AJ477">
        <v>4.7939999999999996</v>
      </c>
      <c r="AK477" s="51">
        <f t="shared" si="271"/>
        <v>31.876192389198067</v>
      </c>
      <c r="AL477" s="29">
        <f t="shared" si="272"/>
        <v>4.7916194790486974</v>
      </c>
      <c r="AM477" s="58">
        <f t="shared" si="273"/>
        <v>0.71353013285531519</v>
      </c>
    </row>
    <row r="478" spans="1:39" x14ac:dyDescent="0.2">
      <c r="A478" s="77">
        <v>220</v>
      </c>
      <c r="B478" s="77">
        <v>279</v>
      </c>
      <c r="C478" s="77" t="s">
        <v>92</v>
      </c>
      <c r="D478" s="148">
        <v>21.1</v>
      </c>
      <c r="E478" s="150">
        <v>1223</v>
      </c>
      <c r="F478" s="150">
        <v>1820</v>
      </c>
      <c r="G478" s="150">
        <v>6699</v>
      </c>
      <c r="H478" s="163">
        <v>0.76400000000000001</v>
      </c>
      <c r="I478" s="25">
        <f t="shared" si="257"/>
        <v>0.23757256536719062</v>
      </c>
      <c r="J478" s="25">
        <f t="shared" si="258"/>
        <v>0.133981630811566</v>
      </c>
      <c r="K478" s="27">
        <f t="shared" si="259"/>
        <v>1.7731726650000001</v>
      </c>
      <c r="L478" s="27">
        <f t="shared" si="260"/>
        <v>0.6896870360078069</v>
      </c>
      <c r="M478" s="27">
        <f t="shared" si="261"/>
        <v>3.6807692307692306</v>
      </c>
      <c r="N478" s="27"/>
      <c r="O478" s="51">
        <f t="shared" si="262"/>
        <v>50.470010119413345</v>
      </c>
      <c r="P478" s="27">
        <f t="shared" si="263"/>
        <v>3.6807692307692306</v>
      </c>
      <c r="Q478" s="93">
        <f t="shared" si="264"/>
        <v>0.6896870360078069</v>
      </c>
      <c r="R478" s="156">
        <f t="shared" si="275"/>
        <v>832.46969332373533</v>
      </c>
      <c r="S478" s="156">
        <f t="shared" si="276"/>
        <v>1089.6200174394442</v>
      </c>
      <c r="T478" s="159">
        <f t="shared" si="265"/>
        <v>548295.86000534391</v>
      </c>
      <c r="U478" s="153"/>
      <c r="V478" s="153"/>
      <c r="X478" s="1">
        <v>220</v>
      </c>
      <c r="Y478" s="1">
        <v>21.1</v>
      </c>
      <c r="Z478" s="139">
        <v>0.65</v>
      </c>
      <c r="AA478" s="136">
        <v>1001</v>
      </c>
      <c r="AB478" s="136">
        <v>4643</v>
      </c>
      <c r="AC478" s="136">
        <v>708</v>
      </c>
      <c r="AD478" s="136">
        <v>1040</v>
      </c>
      <c r="AE478" s="27">
        <f t="shared" si="266"/>
        <v>0.22770429827449143</v>
      </c>
      <c r="AF478" s="27">
        <f t="shared" si="267"/>
        <v>0.11983599947071254</v>
      </c>
      <c r="AG478" s="29">
        <f t="shared" si="268"/>
        <v>1.9001326753246757</v>
      </c>
      <c r="AH478" s="29">
        <f t="shared" si="269"/>
        <v>0.72355647112208377</v>
      </c>
      <c r="AI478" s="29">
        <f t="shared" si="270"/>
        <v>4.638361638361638</v>
      </c>
      <c r="AJ478">
        <v>4.6390000000000002</v>
      </c>
      <c r="AK478" s="51">
        <f t="shared" si="271"/>
        <v>34.980184652102722</v>
      </c>
      <c r="AL478" s="29">
        <f t="shared" si="272"/>
        <v>4.638361638361638</v>
      </c>
      <c r="AM478" s="58">
        <f t="shared" si="273"/>
        <v>0.72355647112208377</v>
      </c>
    </row>
    <row r="479" spans="1:39" x14ac:dyDescent="0.2">
      <c r="A479" s="77">
        <v>220</v>
      </c>
      <c r="B479" s="77">
        <v>279</v>
      </c>
      <c r="C479" s="77" t="s">
        <v>92</v>
      </c>
      <c r="D479" s="148">
        <v>21.1</v>
      </c>
      <c r="E479" s="150">
        <v>1323</v>
      </c>
      <c r="F479" s="150">
        <v>2451</v>
      </c>
      <c r="G479" s="150">
        <v>7904</v>
      </c>
      <c r="H479" s="163">
        <v>0.82699999999999996</v>
      </c>
      <c r="I479" s="25">
        <f t="shared" si="257"/>
        <v>0.23953361388645444</v>
      </c>
      <c r="J479" s="25">
        <f t="shared" si="258"/>
        <v>0.14253352357975221</v>
      </c>
      <c r="K479" s="27">
        <f t="shared" si="259"/>
        <v>1.6805422883720929</v>
      </c>
      <c r="L479" s="27">
        <f t="shared" si="260"/>
        <v>0.65635012166508455</v>
      </c>
      <c r="M479" s="27">
        <f t="shared" si="261"/>
        <v>3.2248062015503876</v>
      </c>
      <c r="N479" s="27"/>
      <c r="O479" s="51">
        <f t="shared" si="262"/>
        <v>59.548434092229151</v>
      </c>
      <c r="P479" s="27">
        <f t="shared" si="263"/>
        <v>3.2248062015503876</v>
      </c>
      <c r="Q479" s="93">
        <f t="shared" si="264"/>
        <v>0.65635012166508455</v>
      </c>
      <c r="R479" s="156">
        <f t="shared" si="275"/>
        <v>900.53753415151425</v>
      </c>
      <c r="S479" s="156">
        <f t="shared" si="276"/>
        <v>1088.9208393609604</v>
      </c>
      <c r="T479" s="159">
        <f t="shared" si="265"/>
        <v>702700.71813254873</v>
      </c>
      <c r="U479" s="153"/>
      <c r="V479" s="153"/>
      <c r="X479" s="1">
        <v>220</v>
      </c>
      <c r="Y479" s="1">
        <v>21.1</v>
      </c>
      <c r="Z479" s="139">
        <v>0.67500000000000004</v>
      </c>
      <c r="AA479" s="136">
        <v>1152</v>
      </c>
      <c r="AB479" s="136">
        <v>5051</v>
      </c>
      <c r="AC479" s="136">
        <v>735</v>
      </c>
      <c r="AD479" s="136">
        <v>1080</v>
      </c>
      <c r="AE479" s="27">
        <f t="shared" si="266"/>
        <v>0.22970427673178895</v>
      </c>
      <c r="AF479" s="27">
        <f t="shared" si="267"/>
        <v>0.12315001113072897</v>
      </c>
      <c r="AG479" s="29">
        <f t="shared" si="268"/>
        <v>1.8652395937500006</v>
      </c>
      <c r="AH479" s="29">
        <f t="shared" si="269"/>
        <v>0.71338185313512548</v>
      </c>
      <c r="AI479" s="29">
        <f t="shared" si="270"/>
        <v>4.3845486111111107</v>
      </c>
      <c r="AJ479">
        <v>4.383</v>
      </c>
      <c r="AK479" s="51">
        <f t="shared" si="271"/>
        <v>38.054041067794714</v>
      </c>
      <c r="AL479" s="29">
        <f t="shared" si="272"/>
        <v>4.3845486111111107</v>
      </c>
      <c r="AM479" s="58">
        <f t="shared" si="273"/>
        <v>0.71338185313512548</v>
      </c>
    </row>
    <row r="480" spans="1:39" x14ac:dyDescent="0.2">
      <c r="A480" s="77">
        <v>220</v>
      </c>
      <c r="B480" s="77">
        <v>279</v>
      </c>
      <c r="C480" s="77" t="s">
        <v>92</v>
      </c>
      <c r="D480" s="148">
        <v>21.1</v>
      </c>
      <c r="E480" s="150">
        <v>1394</v>
      </c>
      <c r="F480" s="150">
        <v>2987</v>
      </c>
      <c r="G480" s="150">
        <v>8678</v>
      </c>
      <c r="H480" s="163">
        <v>0.871</v>
      </c>
      <c r="I480" s="25">
        <f t="shared" si="257"/>
        <v>0.23688268765232029</v>
      </c>
      <c r="J480" s="25">
        <f t="shared" si="258"/>
        <v>0.14849100415153907</v>
      </c>
      <c r="K480" s="27">
        <f t="shared" si="259"/>
        <v>1.5952662520254435</v>
      </c>
      <c r="L480" s="27">
        <f t="shared" si="260"/>
        <v>0.61958761790147343</v>
      </c>
      <c r="M480" s="27">
        <f t="shared" si="261"/>
        <v>2.9052561098091729</v>
      </c>
      <c r="N480" s="27"/>
      <c r="O480" s="51">
        <f t="shared" si="262"/>
        <v>65.379720527880124</v>
      </c>
      <c r="P480" s="27">
        <f t="shared" si="263"/>
        <v>2.9052561098091729</v>
      </c>
      <c r="Q480" s="93">
        <f t="shared" si="264"/>
        <v>0.61958761790147343</v>
      </c>
      <c r="R480" s="156">
        <f t="shared" si="275"/>
        <v>948.86570113923722</v>
      </c>
      <c r="S480" s="156">
        <f t="shared" si="276"/>
        <v>1089.3980495284009</v>
      </c>
      <c r="T480" s="159">
        <f t="shared" si="265"/>
        <v>808405.88923634088</v>
      </c>
      <c r="U480" s="153"/>
      <c r="V480" s="153"/>
      <c r="X480" s="1">
        <v>220</v>
      </c>
      <c r="Y480" s="1">
        <v>21.1</v>
      </c>
      <c r="Z480" s="139">
        <v>0.7</v>
      </c>
      <c r="AA480" s="136">
        <v>1321</v>
      </c>
      <c r="AB480" s="136">
        <v>5478</v>
      </c>
      <c r="AC480" s="136">
        <v>763</v>
      </c>
      <c r="AD480" s="136">
        <v>1120</v>
      </c>
      <c r="AE480" s="27">
        <f t="shared" si="266"/>
        <v>0.23164621381447073</v>
      </c>
      <c r="AF480" s="27">
        <f t="shared" si="267"/>
        <v>0.12661990764187792</v>
      </c>
      <c r="AG480" s="29">
        <f t="shared" si="268"/>
        <v>1.8294612445117335</v>
      </c>
      <c r="AH480" s="29">
        <f t="shared" si="269"/>
        <v>0.70264944607844348</v>
      </c>
      <c r="AI480" s="29">
        <f t="shared" si="270"/>
        <v>4.1468584405753219</v>
      </c>
      <c r="AJ480">
        <v>4.1459999999999999</v>
      </c>
      <c r="AK480" s="51">
        <f t="shared" si="271"/>
        <v>41.271042757746869</v>
      </c>
      <c r="AL480" s="29">
        <f t="shared" si="272"/>
        <v>4.1468584405753219</v>
      </c>
      <c r="AM480" s="58">
        <f t="shared" si="273"/>
        <v>0.70264944607844348</v>
      </c>
    </row>
    <row r="481" spans="1:39" x14ac:dyDescent="0.2">
      <c r="A481" s="1"/>
      <c r="C481"/>
      <c r="D481" s="76"/>
      <c r="E481"/>
      <c r="F481"/>
      <c r="G481"/>
      <c r="H481" s="17"/>
      <c r="O481"/>
      <c r="P481"/>
      <c r="Q481"/>
      <c r="T481" s="159"/>
      <c r="X481" s="1">
        <v>220</v>
      </c>
      <c r="Y481" s="1">
        <v>21.1</v>
      </c>
      <c r="Z481" s="139">
        <v>0.72499999999999998</v>
      </c>
      <c r="AA481" s="136">
        <v>1490</v>
      </c>
      <c r="AB481" s="136">
        <v>5938</v>
      </c>
      <c r="AC481" s="136">
        <v>790</v>
      </c>
      <c r="AD481" s="136">
        <v>1160</v>
      </c>
      <c r="AE481" s="27">
        <f t="shared" si="266"/>
        <v>0.23407953088370712</v>
      </c>
      <c r="AF481" s="27">
        <f t="shared" si="267"/>
        <v>0.12854806494825008</v>
      </c>
      <c r="AG481" s="29">
        <f t="shared" si="268"/>
        <v>1.8209494711409395</v>
      </c>
      <c r="AH481" s="29">
        <f t="shared" si="269"/>
        <v>0.70304399879879453</v>
      </c>
      <c r="AI481" s="29">
        <f t="shared" si="270"/>
        <v>3.9852348993288591</v>
      </c>
      <c r="AJ481">
        <v>3.984</v>
      </c>
      <c r="AK481" s="51">
        <f t="shared" si="271"/>
        <v>44.736665187203528</v>
      </c>
      <c r="AL481" s="29">
        <f t="shared" si="272"/>
        <v>3.9852348993288591</v>
      </c>
      <c r="AM481" s="58">
        <f t="shared" si="273"/>
        <v>0.70304399879879453</v>
      </c>
    </row>
    <row r="482" spans="1:39" x14ac:dyDescent="0.2">
      <c r="A482" s="1"/>
      <c r="C482"/>
      <c r="D482" s="76"/>
      <c r="E482"/>
      <c r="F482"/>
      <c r="G482"/>
      <c r="H482" s="17"/>
      <c r="O482"/>
      <c r="P482"/>
      <c r="Q482"/>
      <c r="T482" s="159"/>
      <c r="X482" s="1">
        <v>220</v>
      </c>
      <c r="Y482" s="1">
        <v>21.1</v>
      </c>
      <c r="Z482" s="139">
        <v>0.75</v>
      </c>
      <c r="AA482" s="136">
        <v>1696</v>
      </c>
      <c r="AB482" s="136">
        <v>6386</v>
      </c>
      <c r="AC482" s="136">
        <v>817</v>
      </c>
      <c r="AD482" s="136">
        <v>1200</v>
      </c>
      <c r="AE482" s="27">
        <f t="shared" si="266"/>
        <v>0.23523700734101274</v>
      </c>
      <c r="AF482" s="27">
        <f t="shared" si="267"/>
        <v>0.13217074944605489</v>
      </c>
      <c r="AG482" s="29">
        <f t="shared" si="268"/>
        <v>1.7797962735849058</v>
      </c>
      <c r="AH482" s="29">
        <f t="shared" si="269"/>
        <v>0.68885213273233281</v>
      </c>
      <c r="AI482" s="29">
        <f t="shared" si="270"/>
        <v>3.7653301886792452</v>
      </c>
      <c r="AJ482">
        <v>3.7639999999999998</v>
      </c>
      <c r="AK482" s="51">
        <f t="shared" si="271"/>
        <v>48.111880075022185</v>
      </c>
      <c r="AL482" s="29">
        <f t="shared" si="272"/>
        <v>3.7653301886792452</v>
      </c>
      <c r="AM482" s="58">
        <f t="shared" si="273"/>
        <v>0.68885213273233281</v>
      </c>
    </row>
    <row r="483" spans="1:39" x14ac:dyDescent="0.2">
      <c r="A483" s="1"/>
      <c r="C483"/>
      <c r="D483" s="76"/>
      <c r="E483"/>
      <c r="F483"/>
      <c r="G483"/>
      <c r="H483" s="17"/>
      <c r="O483"/>
      <c r="P483"/>
      <c r="Q483"/>
      <c r="T483" s="159"/>
      <c r="X483" s="1">
        <v>220</v>
      </c>
      <c r="Y483" s="1">
        <v>21.1</v>
      </c>
      <c r="Z483" s="139">
        <v>0.77500000000000002</v>
      </c>
      <c r="AA483" s="136">
        <v>1923</v>
      </c>
      <c r="AB483" s="136">
        <v>6847</v>
      </c>
      <c r="AC483" s="136">
        <v>844</v>
      </c>
      <c r="AD483" s="136">
        <v>1240</v>
      </c>
      <c r="AE483" s="27">
        <f t="shared" si="266"/>
        <v>0.23620885866317268</v>
      </c>
      <c r="AF483" s="27">
        <f t="shared" si="267"/>
        <v>0.135821171337769</v>
      </c>
      <c r="AG483" s="29">
        <f t="shared" si="268"/>
        <v>1.7391166365054604</v>
      </c>
      <c r="AH483" s="29">
        <f t="shared" si="269"/>
        <v>0.6744964861657412</v>
      </c>
      <c r="AI483" s="29">
        <f t="shared" si="270"/>
        <v>3.5605824232969319</v>
      </c>
      <c r="AJ483">
        <v>3.5609999999999999</v>
      </c>
      <c r="AK483" s="51">
        <f t="shared" si="271"/>
        <v>51.585036466282006</v>
      </c>
      <c r="AL483" s="29">
        <f t="shared" si="272"/>
        <v>3.5605824232969319</v>
      </c>
      <c r="AM483" s="58">
        <f t="shared" si="273"/>
        <v>0.6744964861657412</v>
      </c>
    </row>
    <row r="484" spans="1:39" x14ac:dyDescent="0.2">
      <c r="A484" s="1"/>
      <c r="C484"/>
      <c r="D484" s="76"/>
      <c r="E484"/>
      <c r="F484"/>
      <c r="G484"/>
      <c r="H484" s="17"/>
      <c r="O484"/>
      <c r="P484"/>
      <c r="Q484"/>
      <c r="T484" s="159"/>
      <c r="X484" s="1">
        <v>220</v>
      </c>
      <c r="Y484" s="1">
        <v>21.1</v>
      </c>
      <c r="Z484" s="139">
        <v>0.8</v>
      </c>
      <c r="AA484" s="136">
        <v>2170</v>
      </c>
      <c r="AB484" s="136">
        <v>7320</v>
      </c>
      <c r="AC484" s="136">
        <v>872</v>
      </c>
      <c r="AD484" s="136">
        <v>1280</v>
      </c>
      <c r="AE484" s="27">
        <f t="shared" si="266"/>
        <v>0.23699018794203633</v>
      </c>
      <c r="AF484" s="27">
        <f t="shared" si="267"/>
        <v>0.13934232981779629</v>
      </c>
      <c r="AG484" s="29">
        <f t="shared" si="268"/>
        <v>1.7007767004608303</v>
      </c>
      <c r="AH484" s="29">
        <f t="shared" si="269"/>
        <v>0.66071683343972309</v>
      </c>
      <c r="AI484" s="29">
        <f t="shared" si="270"/>
        <v>3.3732718894009217</v>
      </c>
      <c r="AJ484">
        <v>3.3740000000000001</v>
      </c>
      <c r="AK484" s="51">
        <f t="shared" si="271"/>
        <v>55.148600399179827</v>
      </c>
      <c r="AL484" s="29">
        <f t="shared" si="272"/>
        <v>3.3732718894009217</v>
      </c>
      <c r="AM484" s="58">
        <f t="shared" si="273"/>
        <v>0.66071683343972309</v>
      </c>
    </row>
    <row r="485" spans="1:39" x14ac:dyDescent="0.2">
      <c r="A485" s="1"/>
      <c r="C485"/>
      <c r="D485" s="76"/>
      <c r="E485"/>
      <c r="F485"/>
      <c r="G485"/>
      <c r="H485" s="17"/>
      <c r="O485"/>
      <c r="P485"/>
      <c r="Q485"/>
      <c r="T485" s="159"/>
      <c r="X485" s="1">
        <v>220</v>
      </c>
      <c r="Y485" s="1">
        <v>21.1</v>
      </c>
      <c r="Z485" s="139">
        <v>0.82499999999999996</v>
      </c>
      <c r="AA485" s="136">
        <v>2437</v>
      </c>
      <c r="AB485" s="136">
        <v>7807</v>
      </c>
      <c r="AC485" s="136">
        <v>899</v>
      </c>
      <c r="AD485" s="136">
        <v>1320</v>
      </c>
      <c r="AE485" s="27">
        <f t="shared" si="266"/>
        <v>0.23767064269091823</v>
      </c>
      <c r="AF485" s="27">
        <f t="shared" si="267"/>
        <v>0.14268784482515795</v>
      </c>
      <c r="AG485" s="29">
        <f t="shared" si="268"/>
        <v>1.6656684595814528</v>
      </c>
      <c r="AH485" s="29">
        <f t="shared" si="269"/>
        <v>0.64800629353945383</v>
      </c>
      <c r="AI485" s="29">
        <f t="shared" si="270"/>
        <v>3.2035289290110791</v>
      </c>
      <c r="AJ485">
        <v>3.2029999999999998</v>
      </c>
      <c r="AK485" s="51">
        <f t="shared" si="271"/>
        <v>58.817639797321981</v>
      </c>
      <c r="AL485" s="29">
        <f t="shared" si="272"/>
        <v>3.2035289290110791</v>
      </c>
      <c r="AM485" s="58">
        <f t="shared" si="273"/>
        <v>0.64800629353945383</v>
      </c>
    </row>
    <row r="486" spans="1:39" x14ac:dyDescent="0.2">
      <c r="A486" s="1"/>
      <c r="C486"/>
      <c r="D486" s="76"/>
      <c r="E486"/>
      <c r="F486"/>
      <c r="G486"/>
      <c r="H486" s="17"/>
      <c r="O486"/>
      <c r="P486"/>
      <c r="Q486"/>
      <c r="T486" s="159"/>
      <c r="X486" s="1">
        <v>220</v>
      </c>
      <c r="Y486" s="1">
        <v>21.1</v>
      </c>
      <c r="Z486" s="139">
        <v>0.85</v>
      </c>
      <c r="AA486" s="136">
        <v>2726</v>
      </c>
      <c r="AB486" s="136">
        <v>8306</v>
      </c>
      <c r="AC486" s="136">
        <v>926</v>
      </c>
      <c r="AD486" s="136">
        <v>1366</v>
      </c>
      <c r="AE486" s="27">
        <f t="shared" si="266"/>
        <v>0.23611835652040103</v>
      </c>
      <c r="AF486" s="27">
        <f t="shared" si="267"/>
        <v>0.14402138938097239</v>
      </c>
      <c r="AG486" s="29">
        <f t="shared" si="268"/>
        <v>1.6394672870139397</v>
      </c>
      <c r="AH486" s="29">
        <f t="shared" si="269"/>
        <v>0.63572680364094636</v>
      </c>
      <c r="AI486" s="29">
        <f t="shared" si="270"/>
        <v>3.0469552457813647</v>
      </c>
      <c r="AJ486">
        <v>3.048</v>
      </c>
      <c r="AK486" s="51">
        <f t="shared" si="271"/>
        <v>62.577086737102135</v>
      </c>
      <c r="AL486" s="29">
        <f t="shared" si="272"/>
        <v>3.0469552457813647</v>
      </c>
      <c r="AM486" s="58">
        <f t="shared" si="273"/>
        <v>0.63572680364094636</v>
      </c>
    </row>
    <row r="487" spans="1:39" x14ac:dyDescent="0.2">
      <c r="A487" s="1"/>
      <c r="C487"/>
      <c r="D487" s="76"/>
      <c r="E487"/>
      <c r="F487"/>
      <c r="G487"/>
      <c r="H487" s="17"/>
      <c r="O487"/>
      <c r="P487"/>
      <c r="Q487"/>
      <c r="T487" s="159"/>
      <c r="X487" s="1"/>
      <c r="Y487" s="1"/>
      <c r="Z487" s="17"/>
      <c r="AA487"/>
      <c r="AC487"/>
      <c r="AD487"/>
      <c r="AE487"/>
      <c r="AF487"/>
      <c r="AG487"/>
      <c r="AH487"/>
      <c r="AI487"/>
      <c r="AJ487"/>
      <c r="AK487"/>
      <c r="AL487"/>
      <c r="AM487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23905" r:id="rId3">
          <objectPr defaultSize="0" r:id="rId4">
            <anchor moveWithCells="1">
              <from>
                <xdr:col>14</xdr:col>
                <xdr:colOff>0</xdr:colOff>
                <xdr:row>0</xdr:row>
                <xdr:rowOff>165100</xdr:rowOff>
              </from>
              <to>
                <xdr:col>22</xdr:col>
                <xdr:colOff>101600</xdr:colOff>
                <xdr:row>2</xdr:row>
                <xdr:rowOff>215900</xdr:rowOff>
              </to>
            </anchor>
          </objectPr>
        </oleObject>
      </mc:Choice>
      <mc:Fallback>
        <oleObject progId="Equation.DSMT4" shapeId="123905" r:id="rId3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368"/>
  <sheetViews>
    <sheetView topLeftCell="I1" zoomScale="75" zoomScaleNormal="75" zoomScalePageLayoutView="75" workbookViewId="0">
      <pane ySplit="2740" topLeftCell="A190" activePane="bottomLeft"/>
      <selection activeCell="U11" sqref="U11"/>
      <selection pane="bottomLeft" activeCell="V210" sqref="V210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94" customWidth="1"/>
    <col min="5" max="5" width="8.83203125" style="69"/>
    <col min="6" max="6" width="12.83203125" style="168" customWidth="1"/>
    <col min="7" max="7" width="12.1640625" style="171" customWidth="1"/>
    <col min="8" max="8" width="13.1640625" style="62" customWidth="1"/>
    <col min="9" max="9" width="13" customWidth="1"/>
    <col min="10" max="10" width="12.66406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3320312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66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348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E2" s="219"/>
      <c r="F2" s="15" t="s">
        <v>157</v>
      </c>
      <c r="G2" s="15" t="s">
        <v>157</v>
      </c>
      <c r="H2" s="60" t="s">
        <v>157</v>
      </c>
      <c r="I2" s="25"/>
      <c r="J2" s="283" t="s">
        <v>82</v>
      </c>
      <c r="K2" s="282">
        <v>0.17111999999999999</v>
      </c>
      <c r="L2" s="27"/>
      <c r="M2" s="27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278</v>
      </c>
      <c r="B3" s="13"/>
      <c r="C3" s="13" t="s">
        <v>26</v>
      </c>
      <c r="D3" s="293" t="s">
        <v>401</v>
      </c>
      <c r="E3" s="64" t="s">
        <v>402</v>
      </c>
      <c r="F3" s="15" t="s">
        <v>403</v>
      </c>
      <c r="G3" s="60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85"/>
      <c r="C4" s="7">
        <v>105</v>
      </c>
      <c r="D4" s="104">
        <v>15.625</v>
      </c>
      <c r="E4" s="63">
        <v>4</v>
      </c>
      <c r="F4" s="67">
        <v>18</v>
      </c>
      <c r="G4" s="220">
        <v>534.09</v>
      </c>
      <c r="H4" s="220">
        <v>0.97699999999999998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41"/>
    </row>
    <row r="5" spans="1:38" x14ac:dyDescent="0.2">
      <c r="A5" s="42"/>
      <c r="C5" s="41" t="s">
        <v>379</v>
      </c>
      <c r="E5" s="63"/>
      <c r="F5" s="77"/>
      <c r="G5" s="77"/>
      <c r="H5" s="220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142"/>
    </row>
    <row r="6" spans="1:38" x14ac:dyDescent="0.2">
      <c r="A6" s="14" t="s">
        <v>151</v>
      </c>
      <c r="B6" s="13"/>
      <c r="C6" s="13"/>
      <c r="E6" s="63"/>
      <c r="F6" s="77"/>
      <c r="G6" s="77"/>
      <c r="H6" s="220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29"/>
      <c r="W6" s="39" t="s">
        <v>332</v>
      </c>
      <c r="Z6" s="54"/>
      <c r="AA6" s="36"/>
      <c r="AB6" s="54"/>
      <c r="AD6" s="140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293" t="s">
        <v>400</v>
      </c>
      <c r="E7" s="64" t="s">
        <v>350</v>
      </c>
      <c r="F7" s="15" t="s">
        <v>351</v>
      </c>
      <c r="G7" s="15" t="s">
        <v>405</v>
      </c>
      <c r="H7" s="60" t="s">
        <v>375</v>
      </c>
      <c r="I7" s="26" t="s">
        <v>167</v>
      </c>
      <c r="J7" s="26" t="s">
        <v>87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82" t="s">
        <v>400</v>
      </c>
      <c r="Y7" s="65" t="s">
        <v>84</v>
      </c>
      <c r="Z7" s="92" t="s">
        <v>85</v>
      </c>
      <c r="AA7" s="38" t="s">
        <v>405</v>
      </c>
      <c r="AB7" s="39" t="s">
        <v>406</v>
      </c>
      <c r="AC7" s="39" t="s">
        <v>408</v>
      </c>
      <c r="AD7" s="28" t="s">
        <v>369</v>
      </c>
      <c r="AE7" s="28" t="s">
        <v>370</v>
      </c>
      <c r="AF7" s="30" t="s">
        <v>371</v>
      </c>
      <c r="AG7" s="30" t="s">
        <v>372</v>
      </c>
      <c r="AH7" s="30" t="s">
        <v>355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222</v>
      </c>
      <c r="B8" s="1" t="s">
        <v>109</v>
      </c>
      <c r="C8" s="1" t="s">
        <v>107</v>
      </c>
      <c r="D8" s="135">
        <v>-2</v>
      </c>
      <c r="E8" s="150">
        <v>706</v>
      </c>
      <c r="F8" s="150">
        <v>118</v>
      </c>
      <c r="G8" s="150">
        <v>737</v>
      </c>
      <c r="H8" s="163">
        <v>0.51400000000000001</v>
      </c>
      <c r="I8" s="25">
        <f t="shared" ref="I8:I25" si="0">0.1515*(G8/1000)/(E8/1000)^2/($D$4/10)^4</f>
        <v>3.7582928221236031E-2</v>
      </c>
      <c r="J8" s="25">
        <f t="shared" ref="J8:J25" si="1">0.5*(F8/1000)/(E8/1000)^3/($D$4/10)^5</f>
        <v>1.8002705555328347E-2</v>
      </c>
      <c r="K8" s="27">
        <f t="shared" ref="K8:K25" si="2">I8/J8</f>
        <v>2.0876266684322031</v>
      </c>
      <c r="L8" s="27">
        <f t="shared" ref="L8:L25" si="3">0.798*I8^1.5/J8</f>
        <v>0.32296170914593469</v>
      </c>
      <c r="M8" s="27">
        <f t="shared" ref="M8:M25" si="4">G8/F8</f>
        <v>6.2457627118644066</v>
      </c>
      <c r="N8" s="27"/>
      <c r="O8" s="51">
        <f t="shared" ref="O8:O25" si="5">G8/(PI()*$D$4^2/4)</f>
        <v>3.843594422148362</v>
      </c>
      <c r="P8" s="27">
        <f t="shared" ref="P8:P25" si="6">M8</f>
        <v>6.2457627118644066</v>
      </c>
      <c r="Q8" s="93">
        <f t="shared" ref="Q8:Q25" si="7">L8</f>
        <v>0.32296170914593469</v>
      </c>
      <c r="R8" s="156">
        <f>E8*(PI()/30)*($D$4/2)</f>
        <v>577.59489933187331</v>
      </c>
      <c r="S8" s="156">
        <f>R8/H8</f>
        <v>1123.7254850814656</v>
      </c>
      <c r="T8" s="153"/>
      <c r="U8" s="153"/>
      <c r="W8" s="1">
        <v>222</v>
      </c>
      <c r="X8" s="66">
        <v>-2</v>
      </c>
      <c r="Y8" s="163">
        <v>0.72499999999999998</v>
      </c>
      <c r="Z8" s="150">
        <v>338</v>
      </c>
      <c r="AA8" s="150">
        <v>1206</v>
      </c>
      <c r="AB8" s="150">
        <v>814</v>
      </c>
      <c r="AC8" s="150">
        <v>995</v>
      </c>
      <c r="AD8" s="27">
        <f>0.1515*(AA8/1000)/(AC8/1000)^2/($D$4/10)^4</f>
        <v>3.0962332851635056E-2</v>
      </c>
      <c r="AE8" s="27">
        <f>0.5*(Z8/1000)/(AC8/1000)^3/($D$4/10)^5</f>
        <v>1.842117516762368E-2</v>
      </c>
      <c r="AF8" s="29">
        <f>AD8/AE8</f>
        <v>1.6808011741863902</v>
      </c>
      <c r="AG8" s="29">
        <f>0.798*AD8^1.5/AE8</f>
        <v>0.23601307954456263</v>
      </c>
      <c r="AH8" s="29">
        <f>AA8/Z8</f>
        <v>3.5680473372781063</v>
      </c>
      <c r="AJ8" s="51">
        <f>AA8/(PI()*$D$4^2/4)</f>
        <v>6.289518145333683</v>
      </c>
      <c r="AK8" s="29">
        <f>AH8</f>
        <v>3.5680473372781063</v>
      </c>
      <c r="AL8" s="58">
        <f>AG8</f>
        <v>0.23601307954456263</v>
      </c>
    </row>
    <row r="9" spans="1:38" x14ac:dyDescent="0.2">
      <c r="A9" s="1">
        <v>222</v>
      </c>
      <c r="B9" s="1" t="s">
        <v>109</v>
      </c>
      <c r="C9" s="1" t="s">
        <v>107</v>
      </c>
      <c r="D9" s="135">
        <v>-2</v>
      </c>
      <c r="E9" s="150">
        <v>750</v>
      </c>
      <c r="F9" s="150">
        <v>142</v>
      </c>
      <c r="G9" s="150">
        <v>778</v>
      </c>
      <c r="H9" s="163">
        <v>0.54700000000000004</v>
      </c>
      <c r="I9" s="25">
        <f t="shared" si="0"/>
        <v>3.5155202102613331E-2</v>
      </c>
      <c r="J9" s="25">
        <f t="shared" si="1"/>
        <v>1.807067721576296E-2</v>
      </c>
      <c r="K9" s="27">
        <f t="shared" si="2"/>
        <v>1.9454280369718311</v>
      </c>
      <c r="L9" s="27">
        <f t="shared" si="3"/>
        <v>0.29108033183972487</v>
      </c>
      <c r="M9" s="27">
        <f t="shared" si="4"/>
        <v>5.47887323943662</v>
      </c>
      <c r="N9" s="27"/>
      <c r="O9" s="51">
        <f t="shared" si="5"/>
        <v>4.0574171783330062</v>
      </c>
      <c r="P9" s="27">
        <f t="shared" si="6"/>
        <v>5.47887323943662</v>
      </c>
      <c r="Q9" s="93">
        <f t="shared" si="7"/>
        <v>0.29108033183972487</v>
      </c>
      <c r="R9" s="156">
        <f t="shared" ref="R9:R72" si="8">E9*(PI()/30)*($D$4/2)</f>
        <v>613.59231515425654</v>
      </c>
      <c r="S9" s="156">
        <f t="shared" ref="S9:S72" si="9">R9/H9</f>
        <v>1121.7409783441617</v>
      </c>
      <c r="T9" s="153"/>
      <c r="U9" s="153"/>
      <c r="W9" s="1">
        <v>222</v>
      </c>
      <c r="X9" s="66">
        <v>-2</v>
      </c>
      <c r="Y9" s="163">
        <v>0.75</v>
      </c>
      <c r="Z9" s="150">
        <v>376</v>
      </c>
      <c r="AA9" s="150">
        <v>1255</v>
      </c>
      <c r="AB9" s="150">
        <v>842</v>
      </c>
      <c r="AC9" s="150">
        <v>1029</v>
      </c>
      <c r="AD9" s="27">
        <f t="shared" ref="AD9:AD72" si="10">0.1515*(AA9/1000)/(AC9/1000)^2/($D$4/10)^4</f>
        <v>3.0126279782516918E-2</v>
      </c>
      <c r="AE9" s="27">
        <f t="shared" ref="AE9:AE72" si="11">0.5*(Z9/1000)/(AC9/1000)^3/($D$4/10)^5</f>
        <v>1.8527277009701505E-2</v>
      </c>
      <c r="AF9" s="29">
        <f t="shared" ref="AF9:AF72" si="12">AD9/AE9</f>
        <v>1.6260500540226059</v>
      </c>
      <c r="AG9" s="29">
        <f t="shared" ref="AG9:AG72" si="13">0.798*AD9^1.5/AE9</f>
        <v>0.22522134829060353</v>
      </c>
      <c r="AH9" s="29">
        <f t="shared" ref="AH9:AH72" si="14">AA9/Z9</f>
        <v>3.3377659574468086</v>
      </c>
      <c r="AJ9" s="51">
        <f t="shared" ref="AJ9:AJ72" si="15">AA9/(PI()*$D$4^2/4)</f>
        <v>6.5450624149202099</v>
      </c>
      <c r="AK9" s="29">
        <f t="shared" ref="AK9:AK72" si="16">AH9</f>
        <v>3.3377659574468086</v>
      </c>
      <c r="AL9" s="58">
        <f t="shared" ref="AL9:AL72" si="17">AG9</f>
        <v>0.22522134829060353</v>
      </c>
    </row>
    <row r="10" spans="1:38" x14ac:dyDescent="0.2">
      <c r="A10" s="1">
        <v>222</v>
      </c>
      <c r="B10" s="1" t="s">
        <v>109</v>
      </c>
      <c r="C10" s="1" t="s">
        <v>107</v>
      </c>
      <c r="D10" s="135">
        <v>-2</v>
      </c>
      <c r="E10" s="150">
        <v>799</v>
      </c>
      <c r="F10" s="150">
        <v>170</v>
      </c>
      <c r="G10" s="150">
        <v>839</v>
      </c>
      <c r="H10" s="163">
        <v>0.58199999999999996</v>
      </c>
      <c r="I10" s="25">
        <f t="shared" si="0"/>
        <v>3.3404188902210356E-2</v>
      </c>
      <c r="J10" s="25">
        <f t="shared" si="1"/>
        <v>1.7892806185613942E-2</v>
      </c>
      <c r="K10" s="27">
        <f t="shared" si="2"/>
        <v>1.8669060937499997</v>
      </c>
      <c r="L10" s="27">
        <f t="shared" si="3"/>
        <v>0.27228632484161674</v>
      </c>
      <c r="M10" s="27">
        <f t="shared" si="4"/>
        <v>4.9352941176470591</v>
      </c>
      <c r="N10" s="27"/>
      <c r="O10" s="51">
        <f t="shared" si="5"/>
        <v>4.3755437180223549</v>
      </c>
      <c r="P10" s="27">
        <f t="shared" si="6"/>
        <v>4.9352941176470591</v>
      </c>
      <c r="Q10" s="93">
        <f t="shared" si="7"/>
        <v>0.27228632484161674</v>
      </c>
      <c r="R10" s="156">
        <f t="shared" si="8"/>
        <v>653.6803464110011</v>
      </c>
      <c r="S10" s="156">
        <f t="shared" si="9"/>
        <v>1123.1621072353971</v>
      </c>
      <c r="T10" s="153"/>
      <c r="U10" s="153"/>
      <c r="W10" s="1">
        <v>222</v>
      </c>
      <c r="X10" s="66">
        <v>-2</v>
      </c>
      <c r="Y10" s="163">
        <v>0.77500000000000002</v>
      </c>
      <c r="Z10" s="150">
        <v>417</v>
      </c>
      <c r="AA10" s="150">
        <v>1346</v>
      </c>
      <c r="AB10" s="150">
        <v>870</v>
      </c>
      <c r="AC10" s="150">
        <v>1063</v>
      </c>
      <c r="AD10" s="27">
        <f t="shared" si="10"/>
        <v>3.0276875821407499E-2</v>
      </c>
      <c r="AE10" s="27">
        <f t="shared" si="11"/>
        <v>1.8638293041126373E-2</v>
      </c>
      <c r="AF10" s="29">
        <f t="shared" si="12"/>
        <v>1.6244446717625902</v>
      </c>
      <c r="AG10" s="29">
        <f t="shared" si="13"/>
        <v>0.22556065399196321</v>
      </c>
      <c r="AH10" s="29">
        <f t="shared" si="14"/>
        <v>3.2278177458033572</v>
      </c>
      <c r="AJ10" s="51">
        <f t="shared" si="15"/>
        <v>7.0196446298666153</v>
      </c>
      <c r="AK10" s="29">
        <f t="shared" si="16"/>
        <v>3.2278177458033572</v>
      </c>
      <c r="AL10" s="58">
        <f t="shared" si="17"/>
        <v>0.22556065399196321</v>
      </c>
    </row>
    <row r="11" spans="1:38" x14ac:dyDescent="0.2">
      <c r="A11" s="1">
        <v>222</v>
      </c>
      <c r="B11" s="1" t="s">
        <v>109</v>
      </c>
      <c r="C11" s="1" t="s">
        <v>107</v>
      </c>
      <c r="D11" s="135">
        <v>-2</v>
      </c>
      <c r="E11" s="150">
        <v>851</v>
      </c>
      <c r="F11" s="150">
        <v>207</v>
      </c>
      <c r="G11" s="150">
        <v>962</v>
      </c>
      <c r="H11" s="163">
        <v>0.62</v>
      </c>
      <c r="I11" s="25">
        <f t="shared" si="0"/>
        <v>3.3763579330710669E-2</v>
      </c>
      <c r="J11" s="25">
        <f t="shared" si="1"/>
        <v>1.8032317248642002E-2</v>
      </c>
      <c r="K11" s="27">
        <f t="shared" si="2"/>
        <v>1.8723927083333327</v>
      </c>
      <c r="L11" s="27">
        <f t="shared" si="3"/>
        <v>0.27455165934389597</v>
      </c>
      <c r="M11" s="27">
        <f t="shared" si="4"/>
        <v>4.6473429951690823</v>
      </c>
      <c r="N11" s="27"/>
      <c r="O11" s="51">
        <f t="shared" si="5"/>
        <v>5.0170119865762883</v>
      </c>
      <c r="P11" s="27">
        <f t="shared" si="6"/>
        <v>4.6473429951690823</v>
      </c>
      <c r="Q11" s="93">
        <f t="shared" si="7"/>
        <v>0.27455165934389597</v>
      </c>
      <c r="R11" s="156">
        <f t="shared" si="8"/>
        <v>696.22274692836299</v>
      </c>
      <c r="S11" s="156">
        <f t="shared" si="9"/>
        <v>1122.9399144005854</v>
      </c>
      <c r="T11" s="153"/>
      <c r="U11" s="153"/>
      <c r="W11" s="1">
        <v>222</v>
      </c>
      <c r="X11" s="66">
        <v>-2</v>
      </c>
      <c r="Y11" s="163">
        <v>0.8</v>
      </c>
      <c r="Z11" s="150">
        <v>463</v>
      </c>
      <c r="AA11" s="150">
        <v>1426</v>
      </c>
      <c r="AB11" s="150">
        <v>898</v>
      </c>
      <c r="AC11" s="150">
        <v>1098</v>
      </c>
      <c r="AD11" s="27">
        <f t="shared" si="10"/>
        <v>3.0064042317576912E-2</v>
      </c>
      <c r="AE11" s="27">
        <f t="shared" si="11"/>
        <v>1.8777762634169342E-2</v>
      </c>
      <c r="AF11" s="29">
        <f t="shared" si="12"/>
        <v>1.601044964902808</v>
      </c>
      <c r="AG11" s="29">
        <f t="shared" si="13"/>
        <v>0.22152875538631325</v>
      </c>
      <c r="AH11" s="29">
        <f t="shared" si="14"/>
        <v>3.0799136069114472</v>
      </c>
      <c r="AJ11" s="51">
        <f t="shared" si="15"/>
        <v>7.4368597638854332</v>
      </c>
      <c r="AK11" s="29">
        <f t="shared" si="16"/>
        <v>3.0799136069114472</v>
      </c>
      <c r="AL11" s="58">
        <f t="shared" si="17"/>
        <v>0.22152875538631325</v>
      </c>
    </row>
    <row r="12" spans="1:38" x14ac:dyDescent="0.2">
      <c r="A12" s="1">
        <v>222</v>
      </c>
      <c r="B12" s="1" t="s">
        <v>109</v>
      </c>
      <c r="C12" s="1" t="s">
        <v>107</v>
      </c>
      <c r="D12" s="135">
        <v>-2</v>
      </c>
      <c r="E12" s="150">
        <v>899</v>
      </c>
      <c r="F12" s="150">
        <v>246</v>
      </c>
      <c r="G12" s="150">
        <v>1085</v>
      </c>
      <c r="H12" s="163">
        <v>0.65500000000000003</v>
      </c>
      <c r="I12" s="25">
        <f t="shared" si="0"/>
        <v>3.4122660365923818E-2</v>
      </c>
      <c r="J12" s="25">
        <f t="shared" si="1"/>
        <v>1.8177154816547816E-2</v>
      </c>
      <c r="K12" s="27">
        <f t="shared" si="2"/>
        <v>1.8772278010670733</v>
      </c>
      <c r="L12" s="27">
        <f t="shared" si="3"/>
        <v>0.27672048515748521</v>
      </c>
      <c r="M12" s="27">
        <f t="shared" si="4"/>
        <v>4.4105691056910565</v>
      </c>
      <c r="N12" s="27"/>
      <c r="O12" s="51">
        <f t="shared" si="5"/>
        <v>5.6584802551302209</v>
      </c>
      <c r="P12" s="27">
        <f t="shared" si="6"/>
        <v>4.4105691056910565</v>
      </c>
      <c r="Q12" s="93">
        <f t="shared" si="7"/>
        <v>0.27672048515748521</v>
      </c>
      <c r="R12" s="156">
        <f t="shared" si="8"/>
        <v>735.49265509823533</v>
      </c>
      <c r="S12" s="156">
        <f t="shared" si="9"/>
        <v>1122.8895497682981</v>
      </c>
      <c r="T12" s="153"/>
      <c r="U12" s="153"/>
      <c r="W12" s="1">
        <v>222</v>
      </c>
      <c r="X12" s="66">
        <v>-2</v>
      </c>
      <c r="Y12" s="163">
        <v>0.82499999999999996</v>
      </c>
      <c r="Z12" s="150">
        <v>514</v>
      </c>
      <c r="AA12" s="150">
        <v>1521</v>
      </c>
      <c r="AB12" s="243">
        <v>926</v>
      </c>
      <c r="AC12" s="150">
        <v>1132</v>
      </c>
      <c r="AD12" s="27">
        <f t="shared" si="10"/>
        <v>3.0169553939242595E-2</v>
      </c>
      <c r="AE12" s="27">
        <f t="shared" si="11"/>
        <v>1.902364411112073E-2</v>
      </c>
      <c r="AF12" s="29">
        <f t="shared" si="12"/>
        <v>1.5858977261673148</v>
      </c>
      <c r="AG12" s="29">
        <f t="shared" si="13"/>
        <v>0.21981762554668763</v>
      </c>
      <c r="AH12" s="29">
        <f t="shared" si="14"/>
        <v>2.9591439688715955</v>
      </c>
      <c r="AJ12" s="51">
        <f t="shared" si="15"/>
        <v>7.9323027355327795</v>
      </c>
      <c r="AK12" s="29">
        <f t="shared" si="16"/>
        <v>2.9591439688715955</v>
      </c>
      <c r="AL12" s="58">
        <f t="shared" si="17"/>
        <v>0.21981762554668763</v>
      </c>
    </row>
    <row r="13" spans="1:38" x14ac:dyDescent="0.2">
      <c r="A13" s="1">
        <v>222</v>
      </c>
      <c r="B13" s="1" t="s">
        <v>109</v>
      </c>
      <c r="C13" s="1" t="s">
        <v>107</v>
      </c>
      <c r="D13" s="135">
        <v>-2</v>
      </c>
      <c r="E13" s="150">
        <v>952</v>
      </c>
      <c r="F13" s="150">
        <v>296</v>
      </c>
      <c r="G13" s="150">
        <v>1126</v>
      </c>
      <c r="H13" s="163">
        <v>0.69399999999999995</v>
      </c>
      <c r="I13" s="25">
        <f t="shared" si="0"/>
        <v>3.1578901783772331E-2</v>
      </c>
      <c r="J13" s="25">
        <f t="shared" si="1"/>
        <v>1.8418350790637562E-2</v>
      </c>
      <c r="K13" s="27">
        <f t="shared" si="2"/>
        <v>1.7145347128378376</v>
      </c>
      <c r="L13" s="27">
        <f t="shared" si="3"/>
        <v>0.24313511401437771</v>
      </c>
      <c r="M13" s="27">
        <f t="shared" si="4"/>
        <v>3.8040540540540539</v>
      </c>
      <c r="N13" s="27"/>
      <c r="O13" s="51">
        <f t="shared" si="5"/>
        <v>5.8723030113148651</v>
      </c>
      <c r="P13" s="27">
        <f t="shared" si="6"/>
        <v>3.8040540540540539</v>
      </c>
      <c r="Q13" s="93">
        <f t="shared" si="7"/>
        <v>0.24313511401437771</v>
      </c>
      <c r="R13" s="156">
        <f t="shared" si="8"/>
        <v>778.85317870246945</v>
      </c>
      <c r="S13" s="156">
        <f t="shared" si="9"/>
        <v>1122.266828101541</v>
      </c>
      <c r="T13" s="153"/>
      <c r="U13" s="153"/>
      <c r="W13" s="1">
        <v>222</v>
      </c>
      <c r="X13" s="66">
        <v>-2</v>
      </c>
      <c r="Y13" s="163">
        <v>0.85</v>
      </c>
      <c r="Z13" s="243">
        <v>566</v>
      </c>
      <c r="AA13" s="150">
        <v>1601</v>
      </c>
      <c r="AB13" s="150">
        <v>954</v>
      </c>
      <c r="AC13" s="150">
        <v>1166</v>
      </c>
      <c r="AD13" s="27">
        <f t="shared" si="10"/>
        <v>2.9931381323196699E-2</v>
      </c>
      <c r="AE13" s="27">
        <f t="shared" si="11"/>
        <v>1.9168611445628501E-2</v>
      </c>
      <c r="AF13" s="29">
        <f t="shared" si="12"/>
        <v>1.5614788482773854</v>
      </c>
      <c r="AG13" s="29">
        <f t="shared" si="13"/>
        <v>0.21557697667976686</v>
      </c>
      <c r="AH13" s="29">
        <f t="shared" si="14"/>
        <v>2.8286219081272086</v>
      </c>
      <c r="AJ13" s="51">
        <f t="shared" si="15"/>
        <v>8.3495178695515975</v>
      </c>
      <c r="AK13" s="29">
        <f t="shared" si="16"/>
        <v>2.8286219081272086</v>
      </c>
      <c r="AL13" s="58">
        <f t="shared" si="17"/>
        <v>0.21557697667976686</v>
      </c>
    </row>
    <row r="14" spans="1:38" x14ac:dyDescent="0.2">
      <c r="A14" s="1">
        <v>222</v>
      </c>
      <c r="B14" s="1" t="s">
        <v>109</v>
      </c>
      <c r="C14" s="1" t="s">
        <v>107</v>
      </c>
      <c r="D14" s="135">
        <v>-2</v>
      </c>
      <c r="E14" s="150">
        <v>1001</v>
      </c>
      <c r="F14" s="150">
        <v>342</v>
      </c>
      <c r="G14" s="150">
        <v>1208</v>
      </c>
      <c r="H14" s="163">
        <v>0.72899999999999998</v>
      </c>
      <c r="I14" s="25">
        <f t="shared" si="0"/>
        <v>3.0643001899119868E-2</v>
      </c>
      <c r="J14" s="25">
        <f t="shared" si="1"/>
        <v>1.8306012217405132E-2</v>
      </c>
      <c r="K14" s="27">
        <f t="shared" si="2"/>
        <v>1.6739310307017536</v>
      </c>
      <c r="L14" s="27">
        <f t="shared" si="3"/>
        <v>0.2338331637215271</v>
      </c>
      <c r="M14" s="27">
        <f t="shared" si="4"/>
        <v>3.5321637426900585</v>
      </c>
      <c r="N14" s="27"/>
      <c r="O14" s="51">
        <f t="shared" si="5"/>
        <v>6.2999485236841535</v>
      </c>
      <c r="P14" s="27">
        <f t="shared" si="6"/>
        <v>3.5321637426900585</v>
      </c>
      <c r="Q14" s="93">
        <f t="shared" si="7"/>
        <v>0.2338331637215271</v>
      </c>
      <c r="R14" s="156">
        <f t="shared" si="8"/>
        <v>818.94120995921423</v>
      </c>
      <c r="S14" s="156">
        <f t="shared" si="9"/>
        <v>1123.3761453487164</v>
      </c>
      <c r="T14" s="153"/>
      <c r="U14" s="153"/>
      <c r="W14" s="1">
        <v>222</v>
      </c>
      <c r="X14" s="66">
        <v>-2</v>
      </c>
      <c r="Y14" s="163">
        <v>0.875</v>
      </c>
      <c r="Z14" s="150">
        <v>621</v>
      </c>
      <c r="AA14" s="150">
        <v>1665</v>
      </c>
      <c r="AB14" s="150">
        <v>982</v>
      </c>
      <c r="AC14" s="150">
        <v>1201</v>
      </c>
      <c r="AD14" s="27">
        <f t="shared" si="10"/>
        <v>2.9340043392648781E-2</v>
      </c>
      <c r="AE14" s="27">
        <f t="shared" si="11"/>
        <v>1.9245644183312139E-2</v>
      </c>
      <c r="AF14" s="29">
        <f t="shared" si="12"/>
        <v>1.5245030570652176</v>
      </c>
      <c r="AG14" s="29">
        <f t="shared" si="13"/>
        <v>0.20838265489178276</v>
      </c>
      <c r="AH14" s="29">
        <f t="shared" si="14"/>
        <v>2.681159420289855</v>
      </c>
      <c r="AJ14" s="51">
        <f t="shared" si="15"/>
        <v>8.6832899767666518</v>
      </c>
      <c r="AK14" s="29">
        <f t="shared" si="16"/>
        <v>2.681159420289855</v>
      </c>
      <c r="AL14" s="58">
        <f t="shared" si="17"/>
        <v>0.20838265489178276</v>
      </c>
    </row>
    <row r="15" spans="1:38" x14ac:dyDescent="0.2">
      <c r="A15" s="1">
        <v>222</v>
      </c>
      <c r="B15" s="1" t="s">
        <v>109</v>
      </c>
      <c r="C15" s="1" t="s">
        <v>107</v>
      </c>
      <c r="D15" s="135">
        <v>-2</v>
      </c>
      <c r="E15" s="150">
        <v>1046</v>
      </c>
      <c r="F15" s="150">
        <v>397</v>
      </c>
      <c r="G15" s="150">
        <v>1290</v>
      </c>
      <c r="H15" s="163">
        <v>0.76200000000000001</v>
      </c>
      <c r="I15" s="25">
        <f t="shared" si="0"/>
        <v>2.9968076592975516E-2</v>
      </c>
      <c r="J15" s="25">
        <f t="shared" si="1"/>
        <v>1.8623672565170033E-2</v>
      </c>
      <c r="K15" s="27">
        <f t="shared" si="2"/>
        <v>1.6091389326196472</v>
      </c>
      <c r="L15" s="27">
        <f t="shared" si="3"/>
        <v>0.22229304194493191</v>
      </c>
      <c r="M15" s="27">
        <f t="shared" si="4"/>
        <v>3.2493702770780857</v>
      </c>
      <c r="N15" s="27"/>
      <c r="O15" s="51">
        <f t="shared" si="5"/>
        <v>6.7275940360534427</v>
      </c>
      <c r="P15" s="27">
        <f t="shared" si="6"/>
        <v>3.2493702770780857</v>
      </c>
      <c r="Q15" s="93">
        <f t="shared" si="7"/>
        <v>0.22229304194493191</v>
      </c>
      <c r="R15" s="156">
        <f t="shared" si="8"/>
        <v>855.75674886846969</v>
      </c>
      <c r="S15" s="156">
        <f t="shared" si="9"/>
        <v>1123.0403528457607</v>
      </c>
      <c r="T15" s="153"/>
      <c r="U15" s="153"/>
      <c r="W15" s="1">
        <v>222</v>
      </c>
      <c r="X15" s="66">
        <v>-2</v>
      </c>
      <c r="Y15" s="163">
        <v>0.9</v>
      </c>
      <c r="Z15" s="150">
        <v>684</v>
      </c>
      <c r="AA15" s="150">
        <v>1724</v>
      </c>
      <c r="AB15" s="150">
        <v>1010</v>
      </c>
      <c r="AC15" s="150">
        <v>1235</v>
      </c>
      <c r="AD15" s="27">
        <f t="shared" si="10"/>
        <v>2.8730016477411521E-2</v>
      </c>
      <c r="AE15" s="27">
        <f t="shared" si="11"/>
        <v>1.9495083658022709E-2</v>
      </c>
      <c r="AF15" s="29">
        <f t="shared" si="12"/>
        <v>1.4737057291666664</v>
      </c>
      <c r="AG15" s="29">
        <f t="shared" si="13"/>
        <v>0.19933410052327816</v>
      </c>
      <c r="AH15" s="29">
        <f t="shared" si="14"/>
        <v>2.5204678362573101</v>
      </c>
      <c r="AJ15" s="51">
        <f t="shared" si="15"/>
        <v>8.99098613810553</v>
      </c>
      <c r="AK15" s="29">
        <f t="shared" si="16"/>
        <v>2.5204678362573101</v>
      </c>
      <c r="AL15" s="58">
        <f t="shared" si="17"/>
        <v>0.19933410052327816</v>
      </c>
    </row>
    <row r="16" spans="1:38" x14ac:dyDescent="0.2">
      <c r="A16" s="1">
        <v>222</v>
      </c>
      <c r="B16" s="1" t="s">
        <v>109</v>
      </c>
      <c r="C16" s="1" t="s">
        <v>107</v>
      </c>
      <c r="D16" s="135">
        <v>-2</v>
      </c>
      <c r="E16" s="150">
        <v>1102</v>
      </c>
      <c r="F16" s="150">
        <v>470</v>
      </c>
      <c r="G16" s="150">
        <v>1433</v>
      </c>
      <c r="H16" s="163">
        <v>0.80300000000000005</v>
      </c>
      <c r="I16" s="25">
        <f t="shared" si="0"/>
        <v>2.9992697693617603E-2</v>
      </c>
      <c r="J16" s="25">
        <f t="shared" si="1"/>
        <v>1.885484422251095E-2</v>
      </c>
      <c r="K16" s="27">
        <f t="shared" si="2"/>
        <v>1.5907157513297872</v>
      </c>
      <c r="L16" s="27">
        <f t="shared" si="3"/>
        <v>0.21983823971417243</v>
      </c>
      <c r="M16" s="27">
        <f t="shared" si="4"/>
        <v>3.048936170212766</v>
      </c>
      <c r="N16" s="27"/>
      <c r="O16" s="51">
        <f t="shared" si="5"/>
        <v>7.4733660881120798</v>
      </c>
      <c r="P16" s="27">
        <f t="shared" si="6"/>
        <v>3.048936170212766</v>
      </c>
      <c r="Q16" s="93">
        <f t="shared" si="7"/>
        <v>0.21983823971417243</v>
      </c>
      <c r="R16" s="156">
        <f t="shared" si="8"/>
        <v>901.5716417333208</v>
      </c>
      <c r="S16" s="156">
        <f t="shared" si="9"/>
        <v>1122.7542238272986</v>
      </c>
      <c r="T16" s="153"/>
      <c r="U16" s="153"/>
      <c r="W16" s="1">
        <v>222</v>
      </c>
      <c r="X16" s="66">
        <v>-2</v>
      </c>
      <c r="Y16" s="163">
        <v>0.92500000000000004</v>
      </c>
      <c r="Z16" s="150">
        <v>752</v>
      </c>
      <c r="AA16" s="150">
        <v>1786</v>
      </c>
      <c r="AB16" s="150">
        <v>1038</v>
      </c>
      <c r="AC16" s="150">
        <v>1269</v>
      </c>
      <c r="AD16" s="27">
        <f t="shared" si="10"/>
        <v>2.8189718504509246E-2</v>
      </c>
      <c r="AE16" s="27">
        <f t="shared" si="11"/>
        <v>1.9756174275807083E-2</v>
      </c>
      <c r="AF16" s="29">
        <f t="shared" si="12"/>
        <v>1.4268814453125001</v>
      </c>
      <c r="AG16" s="29">
        <f t="shared" si="13"/>
        <v>0.19117722416501362</v>
      </c>
      <c r="AH16" s="29">
        <f t="shared" si="14"/>
        <v>2.375</v>
      </c>
      <c r="AJ16" s="51">
        <f t="shared" si="15"/>
        <v>9.3143278669701157</v>
      </c>
      <c r="AK16" s="29">
        <f t="shared" si="16"/>
        <v>2.375</v>
      </c>
      <c r="AL16" s="58">
        <f t="shared" si="17"/>
        <v>0.19117722416501362</v>
      </c>
    </row>
    <row r="17" spans="1:38" x14ac:dyDescent="0.2">
      <c r="A17" s="1">
        <v>222</v>
      </c>
      <c r="B17" s="1" t="s">
        <v>109</v>
      </c>
      <c r="C17" s="1" t="s">
        <v>107</v>
      </c>
      <c r="D17" s="135">
        <v>-2</v>
      </c>
      <c r="E17" s="150">
        <v>1145</v>
      </c>
      <c r="F17" s="150">
        <v>531</v>
      </c>
      <c r="G17" s="150">
        <v>1576</v>
      </c>
      <c r="H17" s="163">
        <v>0.83399999999999996</v>
      </c>
      <c r="I17" s="25">
        <f t="shared" si="0"/>
        <v>3.0554682031418163E-2</v>
      </c>
      <c r="J17" s="25">
        <f t="shared" si="1"/>
        <v>1.8991004439890817E-2</v>
      </c>
      <c r="K17" s="27">
        <f t="shared" si="2"/>
        <v>1.608902895480226</v>
      </c>
      <c r="L17" s="27">
        <f t="shared" si="3"/>
        <v>0.2244251938097527</v>
      </c>
      <c r="M17" s="27">
        <f t="shared" si="4"/>
        <v>2.9679849340866289</v>
      </c>
      <c r="N17" s="27"/>
      <c r="O17" s="51">
        <f t="shared" si="5"/>
        <v>8.2191381401707169</v>
      </c>
      <c r="P17" s="27">
        <f t="shared" si="6"/>
        <v>2.9679849340866289</v>
      </c>
      <c r="Q17" s="93">
        <f t="shared" si="7"/>
        <v>0.2244251938097527</v>
      </c>
      <c r="R17" s="156">
        <f t="shared" si="8"/>
        <v>936.75093446883147</v>
      </c>
      <c r="S17" s="156">
        <f t="shared" si="9"/>
        <v>1123.2025593151457</v>
      </c>
      <c r="T17" s="153"/>
      <c r="U17" s="153"/>
      <c r="W17" s="1">
        <v>222</v>
      </c>
      <c r="X17" s="66">
        <v>-2</v>
      </c>
      <c r="Y17" s="163">
        <v>0.95</v>
      </c>
      <c r="Z17" s="150">
        <v>838</v>
      </c>
      <c r="AA17" s="150">
        <v>1804</v>
      </c>
      <c r="AB17" s="150">
        <v>1067</v>
      </c>
      <c r="AC17" s="150">
        <v>1304</v>
      </c>
      <c r="AD17" s="27">
        <f t="shared" si="10"/>
        <v>2.6965835396138355E-2</v>
      </c>
      <c r="AE17" s="27">
        <f t="shared" si="11"/>
        <v>2.0289956628729407E-2</v>
      </c>
      <c r="AF17" s="29">
        <f t="shared" si="12"/>
        <v>1.3290238066825777</v>
      </c>
      <c r="AG17" s="29">
        <f t="shared" si="13"/>
        <v>0.17415766424560322</v>
      </c>
      <c r="AH17" s="29">
        <f t="shared" si="14"/>
        <v>2.1527446300715991</v>
      </c>
      <c r="AJ17" s="51">
        <f t="shared" si="15"/>
        <v>9.4082012721243498</v>
      </c>
      <c r="AK17" s="29">
        <f t="shared" si="16"/>
        <v>2.1527446300715991</v>
      </c>
      <c r="AL17" s="58">
        <f t="shared" si="17"/>
        <v>0.17415766424560322</v>
      </c>
    </row>
    <row r="18" spans="1:38" x14ac:dyDescent="0.2">
      <c r="A18" s="1">
        <v>222</v>
      </c>
      <c r="B18" s="1" t="s">
        <v>109</v>
      </c>
      <c r="C18" s="1" t="s">
        <v>107</v>
      </c>
      <c r="D18" s="135">
        <v>-2</v>
      </c>
      <c r="E18" s="150">
        <v>1198</v>
      </c>
      <c r="F18" s="150">
        <v>621</v>
      </c>
      <c r="G18" s="150">
        <v>1668</v>
      </c>
      <c r="H18" s="163">
        <v>0.873</v>
      </c>
      <c r="I18" s="25">
        <f t="shared" si="0"/>
        <v>2.9540302546759906E-2</v>
      </c>
      <c r="J18" s="25">
        <f t="shared" si="1"/>
        <v>1.9390589850776376E-2</v>
      </c>
      <c r="K18" s="27">
        <f t="shared" si="2"/>
        <v>1.5234349637681159</v>
      </c>
      <c r="L18" s="27">
        <f t="shared" si="3"/>
        <v>0.20894610487227899</v>
      </c>
      <c r="M18" s="27">
        <f t="shared" si="4"/>
        <v>2.6859903381642511</v>
      </c>
      <c r="N18" s="27"/>
      <c r="O18" s="51">
        <f t="shared" si="5"/>
        <v>8.6989355442923575</v>
      </c>
      <c r="P18" s="27">
        <f t="shared" si="6"/>
        <v>2.6859903381642511</v>
      </c>
      <c r="Q18" s="93">
        <f t="shared" si="7"/>
        <v>0.20894610487227899</v>
      </c>
      <c r="R18" s="156">
        <f t="shared" si="8"/>
        <v>980.11145807306571</v>
      </c>
      <c r="S18" s="156">
        <f t="shared" si="9"/>
        <v>1122.6935373116446</v>
      </c>
      <c r="T18" s="153"/>
      <c r="U18" s="153"/>
      <c r="W18" s="1">
        <v>222</v>
      </c>
      <c r="X18" s="66">
        <v>-2</v>
      </c>
      <c r="Y18" s="163">
        <v>0.97499999999999998</v>
      </c>
      <c r="Z18" s="150">
        <v>936</v>
      </c>
      <c r="AA18" s="150">
        <v>1802</v>
      </c>
      <c r="AB18" s="150">
        <v>1095</v>
      </c>
      <c r="AC18" s="150">
        <v>1338</v>
      </c>
      <c r="AD18" s="27">
        <f t="shared" si="10"/>
        <v>2.5584391287712734E-2</v>
      </c>
      <c r="AE18" s="27">
        <f t="shared" si="11"/>
        <v>2.0978642526499607E-2</v>
      </c>
      <c r="AF18" s="29">
        <f t="shared" si="12"/>
        <v>1.2195446514423076</v>
      </c>
      <c r="AG18" s="29">
        <f t="shared" si="13"/>
        <v>0.15566398402622139</v>
      </c>
      <c r="AH18" s="29">
        <f t="shared" si="14"/>
        <v>1.9252136752136753</v>
      </c>
      <c r="AJ18" s="51">
        <f t="shared" si="15"/>
        <v>9.3977708937738793</v>
      </c>
      <c r="AK18" s="29">
        <f t="shared" si="16"/>
        <v>1.9252136752136753</v>
      </c>
      <c r="AL18" s="58">
        <f t="shared" si="17"/>
        <v>0.15566398402622139</v>
      </c>
    </row>
    <row r="19" spans="1:38" x14ac:dyDescent="0.2">
      <c r="A19" s="1">
        <v>222</v>
      </c>
      <c r="B19" s="1" t="s">
        <v>109</v>
      </c>
      <c r="C19" s="1" t="s">
        <v>107</v>
      </c>
      <c r="D19" s="135">
        <v>-2</v>
      </c>
      <c r="E19" s="150">
        <v>1231</v>
      </c>
      <c r="F19" s="150">
        <v>676</v>
      </c>
      <c r="G19" s="150">
        <v>1679</v>
      </c>
      <c r="H19" s="163">
        <v>0.89700000000000002</v>
      </c>
      <c r="I19" s="25">
        <f t="shared" si="0"/>
        <v>2.8162235058814367E-2</v>
      </c>
      <c r="J19" s="25">
        <f t="shared" si="1"/>
        <v>1.9455500667199113E-2</v>
      </c>
      <c r="K19" s="27">
        <f t="shared" si="2"/>
        <v>1.4475204488720417</v>
      </c>
      <c r="L19" s="27">
        <f t="shared" si="3"/>
        <v>0.19384792587378707</v>
      </c>
      <c r="M19" s="27">
        <f t="shared" si="4"/>
        <v>2.4837278106508878</v>
      </c>
      <c r="N19" s="27"/>
      <c r="O19" s="51">
        <f t="shared" si="5"/>
        <v>8.756302625219945</v>
      </c>
      <c r="P19" s="27">
        <f t="shared" si="6"/>
        <v>2.4837278106508878</v>
      </c>
      <c r="Q19" s="93">
        <f t="shared" si="7"/>
        <v>0.19384792587378707</v>
      </c>
      <c r="R19" s="156">
        <f t="shared" si="8"/>
        <v>1007.1095199398529</v>
      </c>
      <c r="S19" s="156">
        <f t="shared" si="9"/>
        <v>1122.7530880042953</v>
      </c>
      <c r="T19" s="153"/>
      <c r="U19" s="153"/>
      <c r="W19" s="1">
        <v>222</v>
      </c>
      <c r="X19" s="66">
        <v>-2</v>
      </c>
      <c r="Y19" s="163">
        <v>1</v>
      </c>
      <c r="Z19" s="150">
        <v>1054</v>
      </c>
      <c r="AA19" s="150">
        <v>1720</v>
      </c>
      <c r="AB19" s="150">
        <v>1123</v>
      </c>
      <c r="AC19" s="150">
        <v>1372</v>
      </c>
      <c r="AD19" s="27">
        <f t="shared" si="10"/>
        <v>2.3224841186920409E-2</v>
      </c>
      <c r="AE19" s="27">
        <f t="shared" si="11"/>
        <v>2.1910291270864583E-2</v>
      </c>
      <c r="AF19" s="29">
        <f t="shared" si="12"/>
        <v>1.0599969165085388</v>
      </c>
      <c r="AG19" s="29">
        <f t="shared" si="13"/>
        <v>0.12890918709560331</v>
      </c>
      <c r="AH19" s="29">
        <f t="shared" si="14"/>
        <v>1.6318785578747628</v>
      </c>
      <c r="AJ19" s="51">
        <f t="shared" si="15"/>
        <v>8.9701253814045891</v>
      </c>
      <c r="AK19" s="29">
        <f t="shared" si="16"/>
        <v>1.6318785578747628</v>
      </c>
      <c r="AL19" s="58">
        <f t="shared" si="17"/>
        <v>0.12890918709560331</v>
      </c>
    </row>
    <row r="20" spans="1:38" x14ac:dyDescent="0.2">
      <c r="A20" s="1">
        <v>222</v>
      </c>
      <c r="B20" s="1" t="s">
        <v>109</v>
      </c>
      <c r="C20" s="1" t="s">
        <v>107</v>
      </c>
      <c r="D20" s="135">
        <v>-2</v>
      </c>
      <c r="E20" s="150">
        <v>1251</v>
      </c>
      <c r="F20" s="150">
        <v>716</v>
      </c>
      <c r="G20" s="150">
        <v>1760</v>
      </c>
      <c r="H20" s="163">
        <v>0.91200000000000003</v>
      </c>
      <c r="I20" s="25">
        <f t="shared" si="0"/>
        <v>2.858449850345144E-2</v>
      </c>
      <c r="J20" s="25">
        <f t="shared" si="1"/>
        <v>1.963409859304514E-2</v>
      </c>
      <c r="K20" s="27">
        <f t="shared" si="2"/>
        <v>1.4558599860335193</v>
      </c>
      <c r="L20" s="27">
        <f t="shared" si="3"/>
        <v>0.19642094207170979</v>
      </c>
      <c r="M20" s="27">
        <f t="shared" si="4"/>
        <v>2.4581005586592179</v>
      </c>
      <c r="N20" s="27"/>
      <c r="O20" s="51">
        <f t="shared" si="5"/>
        <v>9.1787329484139999</v>
      </c>
      <c r="P20" s="27">
        <f t="shared" si="6"/>
        <v>2.4581005586592179</v>
      </c>
      <c r="Q20" s="93">
        <f t="shared" si="7"/>
        <v>0.19642094207170979</v>
      </c>
      <c r="R20" s="156">
        <f t="shared" si="8"/>
        <v>1023.4719816772997</v>
      </c>
      <c r="S20" s="156">
        <f t="shared" si="9"/>
        <v>1122.2280500847585</v>
      </c>
      <c r="T20" s="153"/>
      <c r="U20" s="153"/>
      <c r="W20" s="1"/>
      <c r="Y20" s="163"/>
      <c r="Z20" s="150"/>
      <c r="AA20" s="150"/>
      <c r="AB20" s="150"/>
      <c r="AC20" s="150"/>
      <c r="AD20" s="27"/>
      <c r="AE20" s="27"/>
      <c r="AG20" s="29"/>
      <c r="AH20" s="29"/>
      <c r="AL20" s="58"/>
    </row>
    <row r="21" spans="1:38" x14ac:dyDescent="0.2">
      <c r="A21" s="1">
        <v>222</v>
      </c>
      <c r="B21" s="1" t="s">
        <v>109</v>
      </c>
      <c r="C21" s="1" t="s">
        <v>107</v>
      </c>
      <c r="D21" s="135">
        <v>-2</v>
      </c>
      <c r="E21" s="150">
        <v>1308</v>
      </c>
      <c r="F21" s="150">
        <v>850</v>
      </c>
      <c r="G21" s="150">
        <v>1822</v>
      </c>
      <c r="H21" s="163">
        <v>0.95299999999999996</v>
      </c>
      <c r="I21" s="25">
        <f t="shared" si="0"/>
        <v>2.7068576252279552E-2</v>
      </c>
      <c r="J21" s="25">
        <f t="shared" si="1"/>
        <v>2.0392269779858779E-2</v>
      </c>
      <c r="K21" s="27">
        <f t="shared" si="2"/>
        <v>1.3273939852941181</v>
      </c>
      <c r="L21" s="27">
        <f t="shared" si="3"/>
        <v>0.17427514128727917</v>
      </c>
      <c r="M21" s="27">
        <f t="shared" si="4"/>
        <v>2.1435294117647059</v>
      </c>
      <c r="N21" s="27"/>
      <c r="O21" s="51">
        <f t="shared" si="5"/>
        <v>9.5020746772785838</v>
      </c>
      <c r="P21" s="27">
        <f t="shared" si="6"/>
        <v>2.1435294117647059</v>
      </c>
      <c r="Q21" s="93">
        <f t="shared" si="7"/>
        <v>0.17427514128727917</v>
      </c>
      <c r="R21" s="156">
        <f t="shared" si="8"/>
        <v>1070.1049976290233</v>
      </c>
      <c r="S21" s="156">
        <f t="shared" si="9"/>
        <v>1122.8803752665513</v>
      </c>
      <c r="T21" s="153"/>
      <c r="U21" s="153"/>
      <c r="W21" s="1"/>
      <c r="Y21" s="163"/>
      <c r="Z21" s="150"/>
      <c r="AA21" s="150"/>
      <c r="AB21" s="150"/>
      <c r="AC21" s="150"/>
      <c r="AD21" s="27"/>
      <c r="AE21" s="27"/>
      <c r="AG21" s="29"/>
      <c r="AH21" s="29"/>
      <c r="AL21" s="58"/>
    </row>
    <row r="22" spans="1:38" x14ac:dyDescent="0.2">
      <c r="A22" s="1">
        <v>222</v>
      </c>
      <c r="B22" s="1" t="s">
        <v>109</v>
      </c>
      <c r="C22" s="1" t="s">
        <v>107</v>
      </c>
      <c r="D22" s="135">
        <v>-2</v>
      </c>
      <c r="E22" s="150">
        <v>1353</v>
      </c>
      <c r="F22" s="150">
        <v>983</v>
      </c>
      <c r="G22" s="150">
        <v>1781</v>
      </c>
      <c r="H22" s="163">
        <v>0.98599999999999999</v>
      </c>
      <c r="I22" s="25">
        <f t="shared" si="0"/>
        <v>2.472867546780334E-2</v>
      </c>
      <c r="J22" s="25">
        <f t="shared" si="1"/>
        <v>2.1307377598668967E-2</v>
      </c>
      <c r="K22" s="27">
        <f t="shared" si="2"/>
        <v>1.1605686975457785</v>
      </c>
      <c r="L22" s="27">
        <f t="shared" si="3"/>
        <v>0.14563782070613784</v>
      </c>
      <c r="M22" s="27">
        <f t="shared" si="4"/>
        <v>1.8118006103763988</v>
      </c>
      <c r="N22" s="27"/>
      <c r="O22" s="51">
        <f t="shared" si="5"/>
        <v>9.2882519210939396</v>
      </c>
      <c r="P22" s="27">
        <f t="shared" si="6"/>
        <v>1.8118006103763988</v>
      </c>
      <c r="Q22" s="93">
        <f t="shared" si="7"/>
        <v>0.14563782070613784</v>
      </c>
      <c r="R22" s="156">
        <f t="shared" si="8"/>
        <v>1106.9205365382786</v>
      </c>
      <c r="S22" s="156">
        <f t="shared" si="9"/>
        <v>1122.6374609921691</v>
      </c>
      <c r="T22" s="153"/>
      <c r="U22" s="153"/>
      <c r="W22" s="1"/>
      <c r="Y22" s="163"/>
      <c r="Z22" s="150"/>
      <c r="AA22" s="150"/>
      <c r="AB22" s="150"/>
      <c r="AC22" s="150"/>
      <c r="AD22" s="27"/>
      <c r="AE22" s="27"/>
      <c r="AG22" s="29"/>
      <c r="AH22" s="29"/>
      <c r="AL22" s="58"/>
    </row>
    <row r="23" spans="1:38" x14ac:dyDescent="0.2">
      <c r="A23" s="1">
        <v>222</v>
      </c>
      <c r="B23" s="1" t="s">
        <v>109</v>
      </c>
      <c r="C23" s="1" t="s">
        <v>107</v>
      </c>
      <c r="D23" s="135">
        <v>-2</v>
      </c>
      <c r="E23" s="150">
        <v>1399</v>
      </c>
      <c r="F23" s="150">
        <v>1158</v>
      </c>
      <c r="G23" s="150">
        <v>1658</v>
      </c>
      <c r="H23" s="163">
        <v>1.0189999999999999</v>
      </c>
      <c r="I23" s="25">
        <f t="shared" si="0"/>
        <v>2.1531863898454989E-2</v>
      </c>
      <c r="J23" s="25">
        <f t="shared" si="1"/>
        <v>2.2705197825688545E-2</v>
      </c>
      <c r="K23" s="27">
        <f t="shared" si="2"/>
        <v>0.94832311366580335</v>
      </c>
      <c r="L23" s="27">
        <f t="shared" si="3"/>
        <v>0.11104526380858128</v>
      </c>
      <c r="M23" s="27">
        <f t="shared" si="4"/>
        <v>1.4317789291882557</v>
      </c>
      <c r="N23" s="27"/>
      <c r="O23" s="51">
        <f t="shared" si="5"/>
        <v>8.6467836525400052</v>
      </c>
      <c r="P23" s="27">
        <f t="shared" si="6"/>
        <v>1.4317789291882557</v>
      </c>
      <c r="Q23" s="93">
        <f t="shared" si="7"/>
        <v>0.11104526380858128</v>
      </c>
      <c r="R23" s="156">
        <f t="shared" si="8"/>
        <v>1144.5541985344064</v>
      </c>
      <c r="S23" s="156">
        <f t="shared" si="9"/>
        <v>1123.2131487089366</v>
      </c>
      <c r="T23" s="153"/>
      <c r="U23" s="153"/>
      <c r="W23" s="1"/>
      <c r="Y23" s="163"/>
      <c r="Z23" s="150"/>
      <c r="AA23" s="150"/>
      <c r="AB23" s="150"/>
      <c r="AC23" s="150"/>
      <c r="AD23" s="27"/>
      <c r="AE23" s="27"/>
      <c r="AG23" s="29"/>
      <c r="AH23" s="29"/>
      <c r="AL23" s="58"/>
    </row>
    <row r="24" spans="1:38" x14ac:dyDescent="0.2">
      <c r="A24" s="1">
        <v>222</v>
      </c>
      <c r="B24" s="1" t="s">
        <v>109</v>
      </c>
      <c r="C24" s="1" t="s">
        <v>107</v>
      </c>
      <c r="D24" s="135">
        <v>-2</v>
      </c>
      <c r="E24" s="150">
        <v>1448</v>
      </c>
      <c r="F24" s="150">
        <v>1378</v>
      </c>
      <c r="G24" s="150">
        <v>1474</v>
      </c>
      <c r="H24" s="163">
        <v>1.0549999999999999</v>
      </c>
      <c r="I24" s="25">
        <f t="shared" si="0"/>
        <v>1.7868697165532188E-2</v>
      </c>
      <c r="J24" s="25">
        <f t="shared" si="1"/>
        <v>2.4367636427965404E-2</v>
      </c>
      <c r="K24" s="27">
        <f t="shared" si="2"/>
        <v>0.73329628084179965</v>
      </c>
      <c r="L24" s="27">
        <f t="shared" si="3"/>
        <v>7.8221982359597056E-2</v>
      </c>
      <c r="M24" s="27">
        <f t="shared" si="4"/>
        <v>1.0696661828737299</v>
      </c>
      <c r="N24" s="27"/>
      <c r="O24" s="51">
        <f t="shared" si="5"/>
        <v>7.687188844296724</v>
      </c>
      <c r="P24" s="27">
        <f t="shared" si="6"/>
        <v>1.0696661828737299</v>
      </c>
      <c r="Q24" s="93">
        <f t="shared" si="7"/>
        <v>7.8221982359597056E-2</v>
      </c>
      <c r="R24" s="156">
        <f t="shared" si="8"/>
        <v>1184.6422297911513</v>
      </c>
      <c r="S24" s="156">
        <f t="shared" si="9"/>
        <v>1122.8836301337928</v>
      </c>
      <c r="T24" s="153"/>
      <c r="U24" s="153"/>
      <c r="W24" s="1"/>
      <c r="Y24" s="163"/>
      <c r="Z24" s="150"/>
      <c r="AA24" s="150"/>
      <c r="AB24" s="150"/>
      <c r="AC24" s="150"/>
      <c r="AD24" s="27"/>
      <c r="AE24" s="27"/>
      <c r="AG24" s="29"/>
      <c r="AH24" s="29"/>
      <c r="AL24" s="58"/>
    </row>
    <row r="25" spans="1:38" x14ac:dyDescent="0.2">
      <c r="A25" s="1">
        <v>222</v>
      </c>
      <c r="B25" s="1" t="s">
        <v>109</v>
      </c>
      <c r="C25" s="1" t="s">
        <v>107</v>
      </c>
      <c r="D25" s="135">
        <v>-2</v>
      </c>
      <c r="E25" s="150">
        <v>1497</v>
      </c>
      <c r="F25" s="150">
        <v>1635</v>
      </c>
      <c r="G25" s="150">
        <v>1412</v>
      </c>
      <c r="H25" s="163">
        <v>1.091</v>
      </c>
      <c r="I25" s="25">
        <f t="shared" si="0"/>
        <v>1.6014877638992075E-2</v>
      </c>
      <c r="J25" s="25">
        <f t="shared" si="1"/>
        <v>2.6165089837489823E-2</v>
      </c>
      <c r="K25" s="27">
        <f t="shared" si="2"/>
        <v>0.6120704243119266</v>
      </c>
      <c r="L25" s="27">
        <f t="shared" si="3"/>
        <v>6.1811046756172223E-2</v>
      </c>
      <c r="M25" s="27">
        <f t="shared" si="4"/>
        <v>0.86360856269113151</v>
      </c>
      <c r="N25" s="27"/>
      <c r="O25" s="51">
        <f t="shared" si="5"/>
        <v>7.3638471154321401</v>
      </c>
      <c r="P25" s="27">
        <f t="shared" si="6"/>
        <v>0.86360856269113151</v>
      </c>
      <c r="Q25" s="93">
        <f t="shared" si="7"/>
        <v>6.1811046756172223E-2</v>
      </c>
      <c r="R25" s="156">
        <f t="shared" si="8"/>
        <v>1224.7302610478957</v>
      </c>
      <c r="S25" s="156">
        <f t="shared" si="9"/>
        <v>1122.5758579724068</v>
      </c>
      <c r="T25" s="153"/>
      <c r="U25" s="153"/>
      <c r="W25" s="1"/>
      <c r="Y25" s="163"/>
      <c r="Z25" s="150"/>
      <c r="AA25" s="150"/>
      <c r="AB25" s="150"/>
      <c r="AC25" s="150"/>
      <c r="AD25" s="27"/>
      <c r="AE25" s="27"/>
      <c r="AG25" s="29"/>
      <c r="AH25" s="29"/>
      <c r="AL25" s="58"/>
    </row>
    <row r="26" spans="1:38" x14ac:dyDescent="0.2">
      <c r="D26" s="135"/>
      <c r="I26" s="25"/>
      <c r="J26" s="25"/>
      <c r="K26" s="27"/>
      <c r="L26" s="27"/>
      <c r="M26" s="27"/>
      <c r="N26" s="27"/>
      <c r="O26" s="51"/>
      <c r="P26" s="27"/>
      <c r="Q26" s="93"/>
      <c r="R26" s="156"/>
      <c r="T26" s="153"/>
      <c r="U26" s="153"/>
      <c r="Y26" s="163"/>
      <c r="Z26" s="150"/>
      <c r="AA26" s="150"/>
      <c r="AB26" s="163"/>
      <c r="AC26" s="150"/>
      <c r="AD26" s="27"/>
      <c r="AE26" s="27"/>
      <c r="AG26" s="29"/>
      <c r="AH26" s="29"/>
      <c r="AL26" s="58"/>
    </row>
    <row r="27" spans="1:38" x14ac:dyDescent="0.2">
      <c r="D27" s="135"/>
      <c r="E27" s="150"/>
      <c r="F27" s="150"/>
      <c r="G27" s="150"/>
      <c r="H27" s="163"/>
      <c r="I27" s="25"/>
      <c r="J27" s="25"/>
      <c r="K27" s="27"/>
      <c r="L27" s="27"/>
      <c r="M27" s="27"/>
      <c r="N27" s="27"/>
      <c r="O27" s="51"/>
      <c r="P27" s="27"/>
      <c r="Q27" s="93"/>
      <c r="R27" s="156"/>
      <c r="T27" s="153"/>
      <c r="U27" s="153"/>
      <c r="W27" s="1"/>
      <c r="Y27" s="163"/>
      <c r="Z27" s="150"/>
      <c r="AA27" s="150"/>
      <c r="AB27" s="150"/>
      <c r="AC27" s="150"/>
      <c r="AD27" s="27"/>
      <c r="AE27" s="27"/>
      <c r="AG27" s="29"/>
      <c r="AH27" s="29"/>
      <c r="AL27" s="58"/>
    </row>
    <row r="28" spans="1:38" x14ac:dyDescent="0.2">
      <c r="A28" s="1">
        <v>223</v>
      </c>
      <c r="B28" s="1" t="s">
        <v>110</v>
      </c>
      <c r="C28" s="1" t="s">
        <v>107</v>
      </c>
      <c r="D28" s="135">
        <v>0</v>
      </c>
      <c r="E28" s="150">
        <v>700</v>
      </c>
      <c r="F28" s="150">
        <v>122</v>
      </c>
      <c r="G28" s="150">
        <v>1002</v>
      </c>
      <c r="H28" s="163">
        <v>0.51100000000000001</v>
      </c>
      <c r="I28" s="25">
        <f t="shared" ref="I28:I85" si="18">0.1515*(G28/1000)/(E28/1000)^2/($D$4/10)^4</f>
        <v>5.1976157560163272E-2</v>
      </c>
      <c r="J28" s="25">
        <f t="shared" ref="J28:J85" si="19">0.5*(F28/1000)/(E28/1000)^3/($D$4/10)^5</f>
        <v>1.9095700076967932E-2</v>
      </c>
      <c r="K28" s="27">
        <f t="shared" ref="K28:K85" si="20">I28/J28</f>
        <v>2.7218775614754098</v>
      </c>
      <c r="L28" s="27">
        <f t="shared" ref="L28:L85" si="21">0.798*I28^1.5/J28</f>
        <v>0.49519193385429522</v>
      </c>
      <c r="M28" s="27">
        <f t="shared" ref="M28:M85" si="22">G28/F28</f>
        <v>8.2131147540983598</v>
      </c>
      <c r="N28" s="27"/>
      <c r="O28" s="51">
        <f t="shared" ref="O28:O85" si="23">G28/(PI()*$D$4^2/4)</f>
        <v>5.2256195535856973</v>
      </c>
      <c r="P28" s="27">
        <f t="shared" ref="P28:P85" si="24">M28</f>
        <v>8.2131147540983598</v>
      </c>
      <c r="Q28" s="93">
        <f t="shared" ref="Q28:Q85" si="25">L28</f>
        <v>0.49519193385429522</v>
      </c>
      <c r="R28" s="156">
        <f t="shared" si="8"/>
        <v>572.68616081063942</v>
      </c>
      <c r="S28" s="156">
        <f t="shared" si="9"/>
        <v>1120.7165573593727</v>
      </c>
      <c r="T28" s="153"/>
      <c r="U28" s="153"/>
      <c r="W28" s="1">
        <v>223</v>
      </c>
      <c r="X28" s="66">
        <v>0</v>
      </c>
      <c r="Y28" s="163">
        <v>0.72499999999999998</v>
      </c>
      <c r="Z28" s="150">
        <v>362</v>
      </c>
      <c r="AA28" s="150">
        <v>1835</v>
      </c>
      <c r="AB28" s="150">
        <v>813</v>
      </c>
      <c r="AC28" s="150">
        <v>993</v>
      </c>
      <c r="AD28" s="27">
        <f t="shared" si="10"/>
        <v>4.7300975824122328E-2</v>
      </c>
      <c r="AE28" s="27">
        <f t="shared" si="11"/>
        <v>1.9848637459424018E-2</v>
      </c>
      <c r="AF28" s="29">
        <f t="shared" si="12"/>
        <v>2.383084275725138</v>
      </c>
      <c r="AG28" s="29">
        <f t="shared" si="13"/>
        <v>0.41359696441636151</v>
      </c>
      <c r="AH28" s="29">
        <f t="shared" si="14"/>
        <v>5.069060773480663</v>
      </c>
      <c r="AJ28" s="51">
        <f t="shared" si="15"/>
        <v>9.5698721365566417</v>
      </c>
      <c r="AK28" s="29">
        <f t="shared" si="16"/>
        <v>5.069060773480663</v>
      </c>
      <c r="AL28" s="58">
        <f t="shared" si="17"/>
        <v>0.41359696441636151</v>
      </c>
    </row>
    <row r="29" spans="1:38" x14ac:dyDescent="0.2">
      <c r="A29" s="1">
        <v>223</v>
      </c>
      <c r="B29" s="1" t="s">
        <v>110</v>
      </c>
      <c r="C29" s="1" t="s">
        <v>107</v>
      </c>
      <c r="D29" s="135">
        <v>0</v>
      </c>
      <c r="E29" s="150">
        <v>755</v>
      </c>
      <c r="F29" s="150">
        <v>155</v>
      </c>
      <c r="G29" s="150">
        <v>1145</v>
      </c>
      <c r="H29" s="163">
        <v>0.55100000000000005</v>
      </c>
      <c r="I29" s="25">
        <f t="shared" si="18"/>
        <v>5.1055685566071665E-2</v>
      </c>
      <c r="J29" s="25">
        <f t="shared" si="19"/>
        <v>1.9335736433077323E-2</v>
      </c>
      <c r="K29" s="27">
        <f t="shared" si="20"/>
        <v>2.6404831149193546</v>
      </c>
      <c r="L29" s="27">
        <f t="shared" si="21"/>
        <v>0.47611113882496819</v>
      </c>
      <c r="M29" s="27">
        <f t="shared" si="22"/>
        <v>7.387096774193548</v>
      </c>
      <c r="N29" s="27"/>
      <c r="O29" s="51">
        <f t="shared" si="23"/>
        <v>5.9713916056443344</v>
      </c>
      <c r="P29" s="27">
        <f t="shared" si="24"/>
        <v>7.387096774193548</v>
      </c>
      <c r="Q29" s="93">
        <f t="shared" si="25"/>
        <v>0.47611113882496819</v>
      </c>
      <c r="R29" s="156">
        <f t="shared" si="8"/>
        <v>617.68293058861809</v>
      </c>
      <c r="S29" s="156">
        <f t="shared" si="9"/>
        <v>1121.021652610922</v>
      </c>
      <c r="T29" s="153"/>
      <c r="U29" s="153"/>
      <c r="W29" s="1">
        <v>223</v>
      </c>
      <c r="X29" s="66">
        <v>0</v>
      </c>
      <c r="Y29" s="163">
        <v>0.75</v>
      </c>
      <c r="Z29" s="150">
        <v>404</v>
      </c>
      <c r="AA29" s="150">
        <v>1961</v>
      </c>
      <c r="AB29" s="150">
        <v>841</v>
      </c>
      <c r="AC29" s="150">
        <v>1027</v>
      </c>
      <c r="AD29" s="27">
        <f t="shared" si="10"/>
        <v>4.7257335934292134E-2</v>
      </c>
      <c r="AE29" s="27">
        <f t="shared" si="11"/>
        <v>2.0023496148241549E-2</v>
      </c>
      <c r="AF29" s="29">
        <f t="shared" si="12"/>
        <v>2.3600941406249998</v>
      </c>
      <c r="AG29" s="29">
        <f t="shared" si="13"/>
        <v>0.40941790875434381</v>
      </c>
      <c r="AH29" s="29">
        <f t="shared" si="14"/>
        <v>4.8539603960396036</v>
      </c>
      <c r="AJ29" s="51">
        <f t="shared" si="15"/>
        <v>10.22698597263628</v>
      </c>
      <c r="AK29" s="29">
        <f t="shared" si="16"/>
        <v>4.8539603960396036</v>
      </c>
      <c r="AL29" s="58">
        <f t="shared" si="17"/>
        <v>0.40941790875434381</v>
      </c>
    </row>
    <row r="30" spans="1:38" x14ac:dyDescent="0.2">
      <c r="A30" s="1">
        <v>223</v>
      </c>
      <c r="B30" s="1" t="s">
        <v>110</v>
      </c>
      <c r="C30" s="1" t="s">
        <v>107</v>
      </c>
      <c r="D30" s="135">
        <v>0</v>
      </c>
      <c r="E30" s="150">
        <v>801</v>
      </c>
      <c r="F30" s="150">
        <v>189</v>
      </c>
      <c r="G30" s="150">
        <v>1268</v>
      </c>
      <c r="H30" s="163">
        <v>0.58499999999999996</v>
      </c>
      <c r="I30" s="25">
        <f t="shared" si="18"/>
        <v>5.0232726383406499E-2</v>
      </c>
      <c r="J30" s="25">
        <f t="shared" si="19"/>
        <v>1.9743953984212487E-2</v>
      </c>
      <c r="K30" s="27">
        <f t="shared" si="20"/>
        <v>2.544208035714286</v>
      </c>
      <c r="L30" s="27">
        <f t="shared" si="21"/>
        <v>0.45503927880880829</v>
      </c>
      <c r="M30" s="27">
        <f t="shared" si="22"/>
        <v>6.7089947089947088</v>
      </c>
      <c r="N30" s="27"/>
      <c r="O30" s="51">
        <f t="shared" si="23"/>
        <v>6.6128598741982678</v>
      </c>
      <c r="P30" s="27">
        <f t="shared" si="24"/>
        <v>6.7089947089947088</v>
      </c>
      <c r="Q30" s="93">
        <f t="shared" si="25"/>
        <v>0.45503927880880829</v>
      </c>
      <c r="R30" s="156">
        <f t="shared" si="8"/>
        <v>655.31659258474588</v>
      </c>
      <c r="S30" s="156">
        <f t="shared" si="9"/>
        <v>1120.1993035636683</v>
      </c>
      <c r="T30" s="153"/>
      <c r="U30" s="153"/>
      <c r="W30" s="1">
        <v>223</v>
      </c>
      <c r="X30" s="66">
        <v>0</v>
      </c>
      <c r="Y30" s="163">
        <v>0.77500000000000002</v>
      </c>
      <c r="Z30" s="150">
        <v>447</v>
      </c>
      <c r="AA30" s="150">
        <v>2092</v>
      </c>
      <c r="AB30" s="150">
        <v>869</v>
      </c>
      <c r="AC30" s="150">
        <v>1062</v>
      </c>
      <c r="AD30" s="27">
        <f t="shared" si="10"/>
        <v>4.7146035130815965E-2</v>
      </c>
      <c r="AE30" s="27">
        <f t="shared" si="11"/>
        <v>2.0035668947043745E-2</v>
      </c>
      <c r="AF30" s="29">
        <f t="shared" si="12"/>
        <v>2.3531051174496644</v>
      </c>
      <c r="AG30" s="29">
        <f t="shared" si="13"/>
        <v>0.40772449868687238</v>
      </c>
      <c r="AH30" s="29">
        <f t="shared" si="14"/>
        <v>4.6800894854586126</v>
      </c>
      <c r="AJ30" s="51">
        <f t="shared" si="15"/>
        <v>10.910175754592094</v>
      </c>
      <c r="AK30" s="29">
        <f t="shared" si="16"/>
        <v>4.6800894854586126</v>
      </c>
      <c r="AL30" s="58">
        <f t="shared" si="17"/>
        <v>0.40772449868687238</v>
      </c>
    </row>
    <row r="31" spans="1:38" x14ac:dyDescent="0.2">
      <c r="A31" s="1">
        <v>223</v>
      </c>
      <c r="B31" s="1" t="s">
        <v>110</v>
      </c>
      <c r="C31" s="1" t="s">
        <v>107</v>
      </c>
      <c r="D31" s="135">
        <v>0</v>
      </c>
      <c r="E31" s="150">
        <v>846</v>
      </c>
      <c r="F31" s="150">
        <v>218</v>
      </c>
      <c r="G31" s="150">
        <v>1370</v>
      </c>
      <c r="H31" s="163">
        <v>0.61799999999999999</v>
      </c>
      <c r="I31" s="25">
        <f t="shared" si="18"/>
        <v>4.8653307553275328E-2</v>
      </c>
      <c r="J31" s="25">
        <f t="shared" si="19"/>
        <v>1.9329262265192899E-2</v>
      </c>
      <c r="K31" s="27">
        <f t="shared" si="20"/>
        <v>2.5170804185779816</v>
      </c>
      <c r="L31" s="27">
        <f t="shared" si="21"/>
        <v>0.4430534955861582</v>
      </c>
      <c r="M31" s="27">
        <f t="shared" si="22"/>
        <v>6.2844036697247709</v>
      </c>
      <c r="N31" s="27"/>
      <c r="O31" s="51">
        <f t="shared" si="23"/>
        <v>7.1448091700722607</v>
      </c>
      <c r="P31" s="27">
        <f t="shared" si="24"/>
        <v>6.2844036697247709</v>
      </c>
      <c r="Q31" s="93">
        <f t="shared" si="25"/>
        <v>0.4430534955861582</v>
      </c>
      <c r="R31" s="156">
        <f t="shared" si="8"/>
        <v>692.13213149400121</v>
      </c>
      <c r="S31" s="156">
        <f t="shared" si="9"/>
        <v>1119.9549053300991</v>
      </c>
      <c r="T31" s="153"/>
      <c r="U31" s="153"/>
      <c r="W31" s="1">
        <v>223</v>
      </c>
      <c r="X31" s="66">
        <v>0</v>
      </c>
      <c r="Y31" s="163">
        <v>0.8</v>
      </c>
      <c r="Z31" s="150">
        <v>495</v>
      </c>
      <c r="AA31" s="150">
        <v>2225</v>
      </c>
      <c r="AB31" s="150">
        <v>897</v>
      </c>
      <c r="AC31" s="150">
        <v>1096</v>
      </c>
      <c r="AD31" s="27">
        <f t="shared" si="10"/>
        <v>4.7080540039426702E-2</v>
      </c>
      <c r="AE31" s="27">
        <f t="shared" si="11"/>
        <v>2.0185681234742948E-2</v>
      </c>
      <c r="AF31" s="29">
        <f t="shared" si="12"/>
        <v>2.3323731060606061</v>
      </c>
      <c r="AG31" s="29">
        <f t="shared" si="13"/>
        <v>0.40385143863124301</v>
      </c>
      <c r="AH31" s="29">
        <f t="shared" si="14"/>
        <v>4.4949494949494948</v>
      </c>
      <c r="AJ31" s="51">
        <f t="shared" si="15"/>
        <v>11.603795914898379</v>
      </c>
      <c r="AK31" s="29">
        <f t="shared" si="16"/>
        <v>4.4949494949494948</v>
      </c>
      <c r="AL31" s="58">
        <f t="shared" si="17"/>
        <v>0.40385143863124301</v>
      </c>
    </row>
    <row r="32" spans="1:38" x14ac:dyDescent="0.2">
      <c r="A32" s="1">
        <v>223</v>
      </c>
      <c r="B32" s="1" t="s">
        <v>110</v>
      </c>
      <c r="C32" s="1" t="s">
        <v>107</v>
      </c>
      <c r="D32" s="135">
        <v>0</v>
      </c>
      <c r="E32" s="150">
        <v>898</v>
      </c>
      <c r="F32" s="150">
        <v>266</v>
      </c>
      <c r="G32" s="150">
        <v>1534</v>
      </c>
      <c r="H32" s="163">
        <v>0.65600000000000003</v>
      </c>
      <c r="I32" s="25">
        <f t="shared" si="18"/>
        <v>4.8350972659064184E-2</v>
      </c>
      <c r="J32" s="25">
        <f t="shared" si="19"/>
        <v>1.9720707920181355E-2</v>
      </c>
      <c r="K32" s="27">
        <f t="shared" si="20"/>
        <v>2.4517868656015032</v>
      </c>
      <c r="L32" s="27">
        <f t="shared" si="21"/>
        <v>0.43021763947221653</v>
      </c>
      <c r="M32" s="27">
        <f t="shared" si="22"/>
        <v>5.7669172932330826</v>
      </c>
      <c r="N32" s="27"/>
      <c r="O32" s="51">
        <f t="shared" si="23"/>
        <v>8.0001001948108375</v>
      </c>
      <c r="P32" s="27">
        <f t="shared" si="24"/>
        <v>5.7669172932330826</v>
      </c>
      <c r="Q32" s="93">
        <f t="shared" si="25"/>
        <v>0.43021763947221653</v>
      </c>
      <c r="R32" s="156">
        <f t="shared" si="8"/>
        <v>734.674532011363</v>
      </c>
      <c r="S32" s="156">
        <f t="shared" si="9"/>
        <v>1119.9306890417117</v>
      </c>
      <c r="T32" s="153"/>
      <c r="U32" s="153"/>
      <c r="W32" s="1">
        <v>223</v>
      </c>
      <c r="X32" s="66">
        <v>0</v>
      </c>
      <c r="Y32" s="163">
        <v>0.82499999999999996</v>
      </c>
      <c r="Z32" s="150">
        <v>546</v>
      </c>
      <c r="AA32" s="150">
        <v>2348</v>
      </c>
      <c r="AB32" s="243">
        <v>925</v>
      </c>
      <c r="AC32" s="150">
        <v>1130</v>
      </c>
      <c r="AD32" s="27">
        <f t="shared" si="10"/>
        <v>4.6738388518693719E-2</v>
      </c>
      <c r="AE32" s="27">
        <f t="shared" si="11"/>
        <v>2.0315484608534093E-2</v>
      </c>
      <c r="AF32" s="29">
        <f t="shared" si="12"/>
        <v>2.3006287774725265</v>
      </c>
      <c r="AG32" s="29">
        <f t="shared" si="13"/>
        <v>0.39690475914897255</v>
      </c>
      <c r="AH32" s="29">
        <f t="shared" si="14"/>
        <v>4.3003663003663002</v>
      </c>
      <c r="AJ32" s="51">
        <f t="shared" si="15"/>
        <v>12.245264183452312</v>
      </c>
      <c r="AK32" s="29">
        <f t="shared" si="16"/>
        <v>4.3003663003663002</v>
      </c>
      <c r="AL32" s="58">
        <f t="shared" si="17"/>
        <v>0.39690475914897255</v>
      </c>
    </row>
    <row r="33" spans="1:38" x14ac:dyDescent="0.2">
      <c r="A33" s="1">
        <v>223</v>
      </c>
      <c r="B33" s="1" t="s">
        <v>110</v>
      </c>
      <c r="C33" s="1" t="s">
        <v>107</v>
      </c>
      <c r="D33" s="135">
        <v>0</v>
      </c>
      <c r="E33" s="150">
        <v>948</v>
      </c>
      <c r="F33" s="150">
        <v>316</v>
      </c>
      <c r="G33" s="150">
        <v>1677</v>
      </c>
      <c r="H33" s="163">
        <v>0.69199999999999995</v>
      </c>
      <c r="I33" s="25">
        <f t="shared" si="18"/>
        <v>4.7429540445441433E-2</v>
      </c>
      <c r="J33" s="25">
        <f t="shared" si="19"/>
        <v>1.9912782258303813E-2</v>
      </c>
      <c r="K33" s="27">
        <f t="shared" si="20"/>
        <v>2.3818640624999996</v>
      </c>
      <c r="L33" s="27">
        <f t="shared" si="21"/>
        <v>0.4139466016518023</v>
      </c>
      <c r="M33" s="27">
        <f t="shared" si="22"/>
        <v>5.306962025316456</v>
      </c>
      <c r="N33" s="27"/>
      <c r="O33" s="51">
        <f t="shared" si="23"/>
        <v>8.7458722468694745</v>
      </c>
      <c r="P33" s="27">
        <f t="shared" si="24"/>
        <v>5.306962025316456</v>
      </c>
      <c r="Q33" s="93">
        <f t="shared" si="25"/>
        <v>0.4139466016518023</v>
      </c>
      <c r="R33" s="156">
        <f t="shared" si="8"/>
        <v>775.58068635498012</v>
      </c>
      <c r="S33" s="156">
        <f t="shared" si="9"/>
        <v>1120.7813386632661</v>
      </c>
      <c r="T33" s="153"/>
      <c r="U33" s="153"/>
      <c r="W33" s="1">
        <v>223</v>
      </c>
      <c r="X33" s="66">
        <v>0</v>
      </c>
      <c r="Y33" s="163">
        <v>0.85</v>
      </c>
      <c r="Z33" s="243">
        <v>596</v>
      </c>
      <c r="AA33" s="150">
        <v>2465</v>
      </c>
      <c r="AB33" s="150">
        <v>953</v>
      </c>
      <c r="AC33" s="150">
        <v>1164</v>
      </c>
      <c r="AD33" s="27">
        <f t="shared" si="10"/>
        <v>4.6242732816098059E-2</v>
      </c>
      <c r="AE33" s="27">
        <f t="shared" si="11"/>
        <v>2.0288838868945436E-2</v>
      </c>
      <c r="AF33" s="29">
        <f t="shared" si="12"/>
        <v>2.279220270553691</v>
      </c>
      <c r="AG33" s="29">
        <f t="shared" si="13"/>
        <v>0.3911208210480393</v>
      </c>
      <c r="AH33" s="29">
        <f t="shared" si="14"/>
        <v>4.1359060402684564</v>
      </c>
      <c r="AJ33" s="51">
        <f t="shared" si="15"/>
        <v>12.855441316954835</v>
      </c>
      <c r="AK33" s="29">
        <f t="shared" si="16"/>
        <v>4.1359060402684564</v>
      </c>
      <c r="AL33" s="58">
        <f t="shared" si="17"/>
        <v>0.3911208210480393</v>
      </c>
    </row>
    <row r="34" spans="1:38" x14ac:dyDescent="0.2">
      <c r="A34" s="1">
        <v>223</v>
      </c>
      <c r="B34" s="1" t="s">
        <v>110</v>
      </c>
      <c r="C34" s="1" t="s">
        <v>107</v>
      </c>
      <c r="D34" s="135">
        <v>0</v>
      </c>
      <c r="E34" s="150">
        <v>1000</v>
      </c>
      <c r="F34" s="150">
        <v>364</v>
      </c>
      <c r="G34" s="150">
        <v>1861</v>
      </c>
      <c r="H34" s="163">
        <v>0.73</v>
      </c>
      <c r="I34" s="25">
        <f t="shared" si="18"/>
        <v>4.7301934448640004E-2</v>
      </c>
      <c r="J34" s="25">
        <f t="shared" si="19"/>
        <v>1.9542101196799999E-2</v>
      </c>
      <c r="K34" s="27">
        <f t="shared" si="20"/>
        <v>2.4205142513736266</v>
      </c>
      <c r="L34" s="27">
        <f t="shared" si="21"/>
        <v>0.42009739286433739</v>
      </c>
      <c r="M34" s="27">
        <f t="shared" si="22"/>
        <v>5.1126373626373622</v>
      </c>
      <c r="N34" s="27"/>
      <c r="O34" s="51">
        <f t="shared" si="23"/>
        <v>9.7054670551127575</v>
      </c>
      <c r="P34" s="27">
        <f t="shared" si="24"/>
        <v>5.1126373626373622</v>
      </c>
      <c r="Q34" s="93">
        <f t="shared" si="25"/>
        <v>0.42009739286433739</v>
      </c>
      <c r="R34" s="156">
        <f t="shared" si="8"/>
        <v>818.1230868723419</v>
      </c>
      <c r="S34" s="156">
        <f t="shared" si="9"/>
        <v>1120.7165573593725</v>
      </c>
      <c r="T34" s="153"/>
      <c r="U34" s="153"/>
      <c r="W34" s="1">
        <v>223</v>
      </c>
      <c r="X34" s="66">
        <v>0</v>
      </c>
      <c r="Y34" s="163">
        <v>0.875</v>
      </c>
      <c r="Z34" s="150">
        <v>657</v>
      </c>
      <c r="AA34" s="150">
        <v>2595</v>
      </c>
      <c r="AB34" s="150">
        <v>981</v>
      </c>
      <c r="AC34" s="150">
        <v>1199</v>
      </c>
      <c r="AD34" s="27">
        <f t="shared" si="10"/>
        <v>4.5880857353883302E-2</v>
      </c>
      <c r="AE34" s="27">
        <f t="shared" si="11"/>
        <v>2.0463395334772223E-2</v>
      </c>
      <c r="AF34" s="29">
        <f t="shared" si="12"/>
        <v>2.2420940710616439</v>
      </c>
      <c r="AG34" s="29">
        <f t="shared" si="13"/>
        <v>0.38324145822097039</v>
      </c>
      <c r="AH34" s="29">
        <f t="shared" si="14"/>
        <v>3.9497716894977168</v>
      </c>
      <c r="AJ34" s="51">
        <f t="shared" si="15"/>
        <v>13.533415909735414</v>
      </c>
      <c r="AK34" s="29">
        <f t="shared" si="16"/>
        <v>3.9497716894977168</v>
      </c>
      <c r="AL34" s="58">
        <f t="shared" si="17"/>
        <v>0.38324145822097039</v>
      </c>
    </row>
    <row r="35" spans="1:38" x14ac:dyDescent="0.2">
      <c r="A35" s="1">
        <v>223</v>
      </c>
      <c r="B35" s="1" t="s">
        <v>110</v>
      </c>
      <c r="C35" s="1" t="s">
        <v>107</v>
      </c>
      <c r="D35" s="135">
        <v>0</v>
      </c>
      <c r="E35" s="150">
        <v>1049</v>
      </c>
      <c r="F35" s="150">
        <v>431</v>
      </c>
      <c r="G35" s="150">
        <v>2035</v>
      </c>
      <c r="H35" s="163">
        <v>0.76600000000000001</v>
      </c>
      <c r="I35" s="25">
        <f t="shared" si="18"/>
        <v>4.7005206609590511E-2</v>
      </c>
      <c r="J35" s="25">
        <f t="shared" si="19"/>
        <v>2.0045674767444968E-2</v>
      </c>
      <c r="K35" s="27">
        <f t="shared" si="20"/>
        <v>2.3449051805394436</v>
      </c>
      <c r="L35" s="27">
        <f t="shared" si="21"/>
        <v>0.40569640605759349</v>
      </c>
      <c r="M35" s="27">
        <f t="shared" si="22"/>
        <v>4.7215777262180971</v>
      </c>
      <c r="N35" s="27"/>
      <c r="O35" s="51">
        <f t="shared" si="23"/>
        <v>10.612909971603687</v>
      </c>
      <c r="P35" s="27">
        <f t="shared" si="24"/>
        <v>4.7215777262180971</v>
      </c>
      <c r="Q35" s="93">
        <f t="shared" si="25"/>
        <v>0.40569640605759349</v>
      </c>
      <c r="R35" s="156">
        <f t="shared" si="8"/>
        <v>858.21111812908669</v>
      </c>
      <c r="S35" s="156">
        <f t="shared" si="9"/>
        <v>1120.3800497768755</v>
      </c>
      <c r="T35" s="153"/>
      <c r="U35" s="153"/>
      <c r="W35" s="1">
        <v>223</v>
      </c>
      <c r="X35" s="66">
        <v>0</v>
      </c>
      <c r="Y35" s="163">
        <v>0.9</v>
      </c>
      <c r="Z35" s="150">
        <v>723</v>
      </c>
      <c r="AA35" s="150">
        <v>2724</v>
      </c>
      <c r="AB35" s="150">
        <v>1009</v>
      </c>
      <c r="AC35" s="150">
        <v>1233</v>
      </c>
      <c r="AD35" s="27">
        <f t="shared" si="10"/>
        <v>4.5542144698646106E-2</v>
      </c>
      <c r="AE35" s="27">
        <f t="shared" si="11"/>
        <v>2.0707083833540359E-2</v>
      </c>
      <c r="AF35" s="29">
        <f t="shared" si="12"/>
        <v>2.1993509595435685</v>
      </c>
      <c r="AG35" s="29">
        <f t="shared" si="13"/>
        <v>0.37454514144106715</v>
      </c>
      <c r="AH35" s="29">
        <f t="shared" si="14"/>
        <v>3.7676348547717842</v>
      </c>
      <c r="AJ35" s="51">
        <f t="shared" si="15"/>
        <v>14.206175313340758</v>
      </c>
      <c r="AK35" s="29">
        <f t="shared" si="16"/>
        <v>3.7676348547717842</v>
      </c>
      <c r="AL35" s="58">
        <f t="shared" si="17"/>
        <v>0.37454514144106715</v>
      </c>
    </row>
    <row r="36" spans="1:38" x14ac:dyDescent="0.2">
      <c r="A36" s="1">
        <v>223</v>
      </c>
      <c r="B36" s="1" t="s">
        <v>110</v>
      </c>
      <c r="C36" s="1" t="s">
        <v>107</v>
      </c>
      <c r="D36" s="135">
        <v>0</v>
      </c>
      <c r="E36" s="150">
        <v>1095</v>
      </c>
      <c r="F36" s="150">
        <v>500</v>
      </c>
      <c r="G36" s="150">
        <v>2229</v>
      </c>
      <c r="H36" s="163">
        <v>0.79900000000000004</v>
      </c>
      <c r="I36" s="25">
        <f t="shared" si="18"/>
        <v>4.7251364994858318E-2</v>
      </c>
      <c r="J36" s="25">
        <f t="shared" si="19"/>
        <v>2.0445489890520828E-2</v>
      </c>
      <c r="K36" s="27">
        <f t="shared" si="20"/>
        <v>2.3110898906249999</v>
      </c>
      <c r="L36" s="27">
        <f t="shared" si="21"/>
        <v>0.40089155587183317</v>
      </c>
      <c r="M36" s="27">
        <f t="shared" si="22"/>
        <v>4.4580000000000002</v>
      </c>
      <c r="N36" s="27"/>
      <c r="O36" s="51">
        <f t="shared" si="23"/>
        <v>11.62465667159932</v>
      </c>
      <c r="P36" s="27">
        <f t="shared" si="24"/>
        <v>4.4580000000000002</v>
      </c>
      <c r="Q36" s="93">
        <f t="shared" si="25"/>
        <v>0.40089155587183317</v>
      </c>
      <c r="R36" s="156">
        <f t="shared" si="8"/>
        <v>895.84478012521436</v>
      </c>
      <c r="S36" s="156">
        <f t="shared" si="9"/>
        <v>1121.2074845121581</v>
      </c>
      <c r="T36" s="153"/>
      <c r="U36" s="153"/>
      <c r="W36" s="1">
        <v>223</v>
      </c>
      <c r="X36" s="66">
        <v>0</v>
      </c>
      <c r="Y36" s="163">
        <v>0.92500000000000004</v>
      </c>
      <c r="Z36" s="150">
        <v>796</v>
      </c>
      <c r="AA36" s="150">
        <v>2850</v>
      </c>
      <c r="AB36" s="150">
        <v>1037</v>
      </c>
      <c r="AC36" s="150">
        <v>1267</v>
      </c>
      <c r="AD36" s="27">
        <f t="shared" si="10"/>
        <v>4.5125721526778052E-2</v>
      </c>
      <c r="AE36" s="27">
        <f t="shared" si="11"/>
        <v>2.1011308402108433E-2</v>
      </c>
      <c r="AF36" s="29">
        <f t="shared" si="12"/>
        <v>2.1476873625942208</v>
      </c>
      <c r="AG36" s="29">
        <f t="shared" si="13"/>
        <v>0.36407095461120026</v>
      </c>
      <c r="AH36" s="29">
        <f t="shared" si="14"/>
        <v>3.5804020100502512</v>
      </c>
      <c r="AJ36" s="51">
        <f t="shared" si="15"/>
        <v>14.863289149420396</v>
      </c>
      <c r="AK36" s="29">
        <f t="shared" si="16"/>
        <v>3.5804020100502512</v>
      </c>
      <c r="AL36" s="58">
        <f t="shared" si="17"/>
        <v>0.36407095461120026</v>
      </c>
    </row>
    <row r="37" spans="1:38" x14ac:dyDescent="0.2">
      <c r="A37" s="1">
        <v>223</v>
      </c>
      <c r="B37" s="1" t="s">
        <v>110</v>
      </c>
      <c r="C37" s="1" t="s">
        <v>107</v>
      </c>
      <c r="D37" s="135">
        <v>0</v>
      </c>
      <c r="E37" s="150">
        <v>1150</v>
      </c>
      <c r="F37" s="150">
        <v>569</v>
      </c>
      <c r="G37" s="150">
        <v>2413</v>
      </c>
      <c r="H37" s="163">
        <v>0.83899999999999997</v>
      </c>
      <c r="I37" s="25">
        <f t="shared" si="18"/>
        <v>4.6376094249618145E-2</v>
      </c>
      <c r="J37" s="25">
        <f t="shared" si="19"/>
        <v>2.0085776209616178E-2</v>
      </c>
      <c r="K37" s="27">
        <f t="shared" si="20"/>
        <v>2.308902268233743</v>
      </c>
      <c r="L37" s="27">
        <f t="shared" si="21"/>
        <v>0.39678525667060971</v>
      </c>
      <c r="M37" s="27">
        <f t="shared" si="22"/>
        <v>4.240773286467487</v>
      </c>
      <c r="N37" s="27"/>
      <c r="O37" s="51">
        <f t="shared" si="23"/>
        <v>12.584251479842601</v>
      </c>
      <c r="P37" s="27">
        <f t="shared" si="24"/>
        <v>4.240773286467487</v>
      </c>
      <c r="Q37" s="93">
        <f t="shared" si="25"/>
        <v>0.39678525667060971</v>
      </c>
      <c r="R37" s="156">
        <f t="shared" si="8"/>
        <v>940.84154990319325</v>
      </c>
      <c r="S37" s="156">
        <f t="shared" si="9"/>
        <v>1121.3844456533889</v>
      </c>
      <c r="T37" s="153"/>
      <c r="U37" s="153"/>
      <c r="W37" s="1">
        <v>223</v>
      </c>
      <c r="X37" s="66">
        <v>0</v>
      </c>
      <c r="Y37" s="163">
        <v>0.95</v>
      </c>
      <c r="Z37" s="150">
        <v>882</v>
      </c>
      <c r="AA37" s="150">
        <v>2965</v>
      </c>
      <c r="AB37" s="150">
        <v>1065</v>
      </c>
      <c r="AC37" s="150">
        <v>1301</v>
      </c>
      <c r="AD37" s="27">
        <f t="shared" si="10"/>
        <v>4.4524867255543395E-2</v>
      </c>
      <c r="AE37" s="27">
        <f t="shared" si="11"/>
        <v>2.1503372078882838E-2</v>
      </c>
      <c r="AF37" s="29">
        <f t="shared" si="12"/>
        <v>2.0705993037840131</v>
      </c>
      <c r="AG37" s="29">
        <f t="shared" si="13"/>
        <v>0.34865851145755972</v>
      </c>
      <c r="AH37" s="29">
        <f t="shared" si="14"/>
        <v>3.3616780045351473</v>
      </c>
      <c r="AJ37" s="51">
        <f t="shared" si="15"/>
        <v>15.463035904572447</v>
      </c>
      <c r="AK37" s="29">
        <f t="shared" si="16"/>
        <v>3.3616780045351473</v>
      </c>
      <c r="AL37" s="58">
        <f t="shared" si="17"/>
        <v>0.34865851145755972</v>
      </c>
    </row>
    <row r="38" spans="1:38" x14ac:dyDescent="0.2">
      <c r="A38" s="1">
        <v>223</v>
      </c>
      <c r="B38" s="1" t="s">
        <v>110</v>
      </c>
      <c r="C38" s="1" t="s">
        <v>107</v>
      </c>
      <c r="D38" s="135">
        <v>0</v>
      </c>
      <c r="E38" s="150">
        <v>1200</v>
      </c>
      <c r="F38" s="150">
        <v>659</v>
      </c>
      <c r="G38" s="150">
        <v>2597</v>
      </c>
      <c r="H38" s="163">
        <v>0.876</v>
      </c>
      <c r="I38" s="25">
        <f t="shared" si="18"/>
        <v>4.5839723178666671E-2</v>
      </c>
      <c r="J38" s="25">
        <f t="shared" si="19"/>
        <v>2.0474417303703703E-2</v>
      </c>
      <c r="K38" s="27">
        <f t="shared" si="20"/>
        <v>2.2388780349013659</v>
      </c>
      <c r="L38" s="27">
        <f t="shared" si="21"/>
        <v>0.38252015237743481</v>
      </c>
      <c r="M38" s="27">
        <f t="shared" si="22"/>
        <v>3.9408194233687404</v>
      </c>
      <c r="N38" s="27"/>
      <c r="O38" s="51">
        <f t="shared" si="23"/>
        <v>13.543846288085884</v>
      </c>
      <c r="P38" s="27">
        <f t="shared" si="24"/>
        <v>3.9408194233687404</v>
      </c>
      <c r="Q38" s="93">
        <f t="shared" si="25"/>
        <v>0.38252015237743481</v>
      </c>
      <c r="R38" s="156">
        <f t="shared" si="8"/>
        <v>981.74770424681037</v>
      </c>
      <c r="S38" s="156">
        <f t="shared" si="9"/>
        <v>1120.7165573593725</v>
      </c>
      <c r="T38" s="153"/>
      <c r="U38" s="153"/>
      <c r="W38" s="1">
        <v>223</v>
      </c>
      <c r="X38" s="66">
        <v>0</v>
      </c>
      <c r="Y38" s="163">
        <v>0.97499999999999998</v>
      </c>
      <c r="Z38" s="150">
        <v>977</v>
      </c>
      <c r="AA38" s="150">
        <v>3070</v>
      </c>
      <c r="AB38" s="150">
        <v>1093</v>
      </c>
      <c r="AC38" s="150">
        <v>1336</v>
      </c>
      <c r="AD38" s="27">
        <f t="shared" si="10"/>
        <v>4.3717768697335853E-2</v>
      </c>
      <c r="AE38" s="27">
        <f t="shared" si="11"/>
        <v>2.1996068503389074E-2</v>
      </c>
      <c r="AF38" s="29">
        <f t="shared" si="12"/>
        <v>1.987526484135107</v>
      </c>
      <c r="AG38" s="29">
        <f t="shared" si="13"/>
        <v>0.33162312672609412</v>
      </c>
      <c r="AH38" s="29">
        <f t="shared" si="14"/>
        <v>3.1422722620266121</v>
      </c>
      <c r="AJ38" s="51">
        <f t="shared" si="15"/>
        <v>16.010630767972145</v>
      </c>
      <c r="AK38" s="29">
        <f t="shared" si="16"/>
        <v>3.1422722620266121</v>
      </c>
      <c r="AL38" s="58">
        <f t="shared" si="17"/>
        <v>0.33162312672609412</v>
      </c>
    </row>
    <row r="39" spans="1:38" x14ac:dyDescent="0.2">
      <c r="A39" s="1">
        <v>223</v>
      </c>
      <c r="B39" s="1" t="s">
        <v>110</v>
      </c>
      <c r="C39" s="1" t="s">
        <v>107</v>
      </c>
      <c r="D39" s="135">
        <v>0</v>
      </c>
      <c r="E39" s="150">
        <v>1232</v>
      </c>
      <c r="F39" s="150">
        <v>714</v>
      </c>
      <c r="G39" s="150">
        <v>2679</v>
      </c>
      <c r="H39" s="163">
        <v>0.89900000000000002</v>
      </c>
      <c r="I39" s="25">
        <f t="shared" si="18"/>
        <v>4.4862536711081119E-2</v>
      </c>
      <c r="J39" s="25">
        <f t="shared" si="19"/>
        <v>2.049915515417286E-2</v>
      </c>
      <c r="K39" s="27">
        <f t="shared" si="20"/>
        <v>2.1885066176470587</v>
      </c>
      <c r="L39" s="27">
        <f t="shared" si="21"/>
        <v>0.36990710140101141</v>
      </c>
      <c r="M39" s="27">
        <f t="shared" si="22"/>
        <v>3.7521008403361344</v>
      </c>
      <c r="N39" s="27"/>
      <c r="O39" s="51">
        <f t="shared" si="23"/>
        <v>13.971491800455173</v>
      </c>
      <c r="P39" s="27">
        <f t="shared" si="24"/>
        <v>3.7521008403361344</v>
      </c>
      <c r="Q39" s="93">
        <f t="shared" si="25"/>
        <v>0.36990710140101141</v>
      </c>
      <c r="R39" s="156">
        <f t="shared" si="8"/>
        <v>1007.9276430267253</v>
      </c>
      <c r="S39" s="156">
        <f t="shared" si="9"/>
        <v>1121.1653426326197</v>
      </c>
      <c r="T39" s="153"/>
      <c r="U39" s="153"/>
      <c r="W39" s="1">
        <v>223</v>
      </c>
      <c r="X39" s="66">
        <v>0</v>
      </c>
      <c r="Y39" s="163">
        <v>1</v>
      </c>
      <c r="Z39" s="150">
        <v>1079</v>
      </c>
      <c r="AA39" s="150">
        <v>3144</v>
      </c>
      <c r="AB39" s="150">
        <v>1121</v>
      </c>
      <c r="AC39" s="150">
        <v>1370</v>
      </c>
      <c r="AD39" s="27">
        <f t="shared" si="10"/>
        <v>4.2576889638531616E-2</v>
      </c>
      <c r="AE39" s="27">
        <f t="shared" si="11"/>
        <v>2.25283620742854E-2</v>
      </c>
      <c r="AF39" s="29">
        <f t="shared" si="12"/>
        <v>1.8899238878591289</v>
      </c>
      <c r="AG39" s="29">
        <f t="shared" si="13"/>
        <v>0.31119611861409413</v>
      </c>
      <c r="AH39" s="29">
        <f t="shared" si="14"/>
        <v>2.9138090824837812</v>
      </c>
      <c r="AJ39" s="51">
        <f t="shared" si="15"/>
        <v>16.396554766939552</v>
      </c>
      <c r="AK39" s="29">
        <f t="shared" si="16"/>
        <v>2.9138090824837812</v>
      </c>
      <c r="AL39" s="58">
        <f t="shared" si="17"/>
        <v>0.31119611861409413</v>
      </c>
    </row>
    <row r="40" spans="1:38" x14ac:dyDescent="0.2">
      <c r="A40" s="1">
        <v>223</v>
      </c>
      <c r="B40" s="1" t="s">
        <v>110</v>
      </c>
      <c r="C40" s="1" t="s">
        <v>107</v>
      </c>
      <c r="D40" s="135">
        <v>0</v>
      </c>
      <c r="E40" s="150">
        <v>1248</v>
      </c>
      <c r="F40" s="150">
        <v>762</v>
      </c>
      <c r="G40" s="150">
        <v>2822</v>
      </c>
      <c r="H40" s="163">
        <v>0.91100000000000003</v>
      </c>
      <c r="I40" s="25">
        <f t="shared" si="18"/>
        <v>4.6053258856015786E-2</v>
      </c>
      <c r="J40" s="25">
        <f t="shared" si="19"/>
        <v>2.1046558438274417E-2</v>
      </c>
      <c r="K40" s="27">
        <f t="shared" si="20"/>
        <v>2.1881610236220475</v>
      </c>
      <c r="L40" s="27">
        <f t="shared" si="21"/>
        <v>0.37472472800859175</v>
      </c>
      <c r="M40" s="27">
        <f t="shared" si="22"/>
        <v>3.7034120734908136</v>
      </c>
      <c r="N40" s="27"/>
      <c r="O40" s="51">
        <f t="shared" si="23"/>
        <v>14.71726385251381</v>
      </c>
      <c r="P40" s="27">
        <f t="shared" si="24"/>
        <v>3.7034120734908136</v>
      </c>
      <c r="Q40" s="93">
        <f t="shared" si="25"/>
        <v>0.37472472800859175</v>
      </c>
      <c r="R40" s="156">
        <f t="shared" si="8"/>
        <v>1021.0176124166827</v>
      </c>
      <c r="S40" s="156">
        <f t="shared" si="9"/>
        <v>1120.7657655506946</v>
      </c>
      <c r="T40" s="153"/>
      <c r="U40" s="153"/>
      <c r="W40" s="1"/>
      <c r="Y40" s="163"/>
      <c r="Z40" s="150"/>
      <c r="AA40" s="150"/>
      <c r="AB40" s="150"/>
      <c r="AC40" s="150"/>
      <c r="AD40" s="27"/>
      <c r="AE40" s="27"/>
      <c r="AG40" s="29"/>
      <c r="AH40" s="29"/>
      <c r="AL40" s="58"/>
    </row>
    <row r="41" spans="1:38" x14ac:dyDescent="0.2">
      <c r="A41" s="1">
        <v>223</v>
      </c>
      <c r="B41" s="1" t="s">
        <v>110</v>
      </c>
      <c r="C41" s="1" t="s">
        <v>107</v>
      </c>
      <c r="D41" s="135">
        <v>0</v>
      </c>
      <c r="E41" s="150">
        <v>1303</v>
      </c>
      <c r="F41" s="150">
        <v>886</v>
      </c>
      <c r="G41" s="150">
        <v>2965</v>
      </c>
      <c r="H41" s="163">
        <v>0.95099999999999996</v>
      </c>
      <c r="I41" s="25">
        <f t="shared" si="18"/>
        <v>4.4388287988578218E-2</v>
      </c>
      <c r="J41" s="25">
        <f t="shared" si="19"/>
        <v>2.1501578745798729E-2</v>
      </c>
      <c r="K41" s="27">
        <f t="shared" si="20"/>
        <v>2.0644199439192996</v>
      </c>
      <c r="L41" s="27">
        <f t="shared" si="21"/>
        <v>0.34708443239906039</v>
      </c>
      <c r="M41" s="27">
        <f t="shared" si="22"/>
        <v>3.3465011286681716</v>
      </c>
      <c r="N41" s="27"/>
      <c r="O41" s="51">
        <f t="shared" si="23"/>
        <v>15.463035904572447</v>
      </c>
      <c r="P41" s="27">
        <f t="shared" si="24"/>
        <v>3.3465011286681716</v>
      </c>
      <c r="Q41" s="93">
        <f t="shared" si="25"/>
        <v>0.34708443239906039</v>
      </c>
      <c r="R41" s="156">
        <f t="shared" si="8"/>
        <v>1066.0143821946615</v>
      </c>
      <c r="S41" s="156">
        <f t="shared" si="9"/>
        <v>1120.9404649786136</v>
      </c>
      <c r="T41" s="153"/>
      <c r="U41" s="153"/>
      <c r="W41" s="1"/>
      <c r="Y41" s="163"/>
      <c r="Z41" s="150"/>
      <c r="AA41" s="150"/>
      <c r="AB41" s="150"/>
      <c r="AC41" s="150"/>
      <c r="AD41" s="27"/>
      <c r="AE41" s="27"/>
      <c r="AG41" s="29"/>
      <c r="AH41" s="29"/>
      <c r="AL41" s="58"/>
    </row>
    <row r="42" spans="1:38" x14ac:dyDescent="0.2">
      <c r="A42" s="1">
        <v>223</v>
      </c>
      <c r="B42" s="1" t="s">
        <v>110</v>
      </c>
      <c r="C42" s="1" t="s">
        <v>107</v>
      </c>
      <c r="D42" s="135">
        <v>0</v>
      </c>
      <c r="E42" s="150">
        <v>1351</v>
      </c>
      <c r="F42" s="150">
        <v>1023</v>
      </c>
      <c r="G42" s="150">
        <v>3108</v>
      </c>
      <c r="H42" s="163">
        <v>0.98599999999999999</v>
      </c>
      <c r="I42" s="25">
        <f t="shared" si="18"/>
        <v>4.3281553539538935E-2</v>
      </c>
      <c r="J42" s="25">
        <f t="shared" si="19"/>
        <v>2.2273038148025455E-2</v>
      </c>
      <c r="K42" s="27">
        <f t="shared" si="20"/>
        <v>1.9432263013196482</v>
      </c>
      <c r="L42" s="27">
        <f t="shared" si="21"/>
        <v>0.32260990088457381</v>
      </c>
      <c r="M42" s="27">
        <f t="shared" si="22"/>
        <v>3.0381231671554252</v>
      </c>
      <c r="N42" s="27"/>
      <c r="O42" s="51">
        <f t="shared" si="23"/>
        <v>16.208807956631084</v>
      </c>
      <c r="P42" s="27">
        <f t="shared" si="24"/>
        <v>3.0381231671554252</v>
      </c>
      <c r="Q42" s="93">
        <f t="shared" si="25"/>
        <v>0.32260990088457381</v>
      </c>
      <c r="R42" s="156">
        <f t="shared" si="8"/>
        <v>1105.2842903645339</v>
      </c>
      <c r="S42" s="156">
        <f t="shared" si="9"/>
        <v>1120.9779821141317</v>
      </c>
      <c r="T42" s="153"/>
      <c r="U42" s="153"/>
      <c r="W42" s="1"/>
      <c r="Y42" s="163"/>
      <c r="Z42" s="150"/>
      <c r="AA42" s="150"/>
      <c r="AB42" s="150"/>
      <c r="AC42" s="150"/>
      <c r="AD42" s="27"/>
      <c r="AE42" s="27"/>
      <c r="AG42" s="29"/>
      <c r="AH42" s="29"/>
      <c r="AL42" s="58"/>
    </row>
    <row r="43" spans="1:38" x14ac:dyDescent="0.2">
      <c r="A43" s="1">
        <v>223</v>
      </c>
      <c r="B43" s="1" t="s">
        <v>110</v>
      </c>
      <c r="C43" s="1" t="s">
        <v>107</v>
      </c>
      <c r="D43" s="135">
        <v>0</v>
      </c>
      <c r="E43" s="150">
        <v>1407</v>
      </c>
      <c r="F43" s="150">
        <v>1219</v>
      </c>
      <c r="G43" s="150">
        <v>3252</v>
      </c>
      <c r="H43" s="163">
        <v>1.0269999999999999</v>
      </c>
      <c r="I43" s="25">
        <f t="shared" si="18"/>
        <v>4.1753690803005984E-2</v>
      </c>
      <c r="J43" s="25">
        <f t="shared" si="19"/>
        <v>2.3495856850730738E-2</v>
      </c>
      <c r="K43" s="27">
        <f t="shared" si="20"/>
        <v>1.7770661043888432</v>
      </c>
      <c r="L43" s="27">
        <f t="shared" si="21"/>
        <v>0.2897703264267153</v>
      </c>
      <c r="M43" s="27">
        <f t="shared" si="22"/>
        <v>2.6677604593929449</v>
      </c>
      <c r="N43" s="27"/>
      <c r="O43" s="51">
        <f t="shared" si="23"/>
        <v>16.959795197864956</v>
      </c>
      <c r="P43" s="27">
        <f t="shared" si="24"/>
        <v>2.6677604593929449</v>
      </c>
      <c r="Q43" s="93">
        <f t="shared" si="25"/>
        <v>0.2897703264267153</v>
      </c>
      <c r="R43" s="156">
        <f t="shared" si="8"/>
        <v>1151.0991832293851</v>
      </c>
      <c r="S43" s="156">
        <f t="shared" si="9"/>
        <v>1120.8365951600636</v>
      </c>
      <c r="T43" s="153"/>
      <c r="U43" s="153"/>
      <c r="W43" s="1"/>
      <c r="Y43" s="163"/>
      <c r="Z43" s="150"/>
      <c r="AA43" s="150"/>
      <c r="AB43" s="150"/>
      <c r="AC43" s="150"/>
      <c r="AD43" s="27"/>
      <c r="AE43" s="27"/>
      <c r="AG43" s="29"/>
      <c r="AH43" s="29"/>
      <c r="AL43" s="58"/>
    </row>
    <row r="44" spans="1:38" x14ac:dyDescent="0.2">
      <c r="A44" s="1">
        <v>223</v>
      </c>
      <c r="B44" s="1" t="s">
        <v>110</v>
      </c>
      <c r="C44" s="1" t="s">
        <v>107</v>
      </c>
      <c r="D44" s="135">
        <v>0</v>
      </c>
      <c r="E44" s="150">
        <v>1449</v>
      </c>
      <c r="F44" s="150">
        <v>1400</v>
      </c>
      <c r="G44" s="150">
        <v>3354</v>
      </c>
      <c r="H44" s="163">
        <v>1.0580000000000001</v>
      </c>
      <c r="I44" s="25">
        <f t="shared" si="18"/>
        <v>4.0603064788481233E-2</v>
      </c>
      <c r="J44" s="25">
        <f t="shared" si="19"/>
        <v>2.4705449130802987E-2</v>
      </c>
      <c r="K44" s="27">
        <f t="shared" si="20"/>
        <v>1.6434862031249999</v>
      </c>
      <c r="L44" s="27">
        <f t="shared" si="21"/>
        <v>0.2642703025953389</v>
      </c>
      <c r="M44" s="27">
        <f t="shared" si="22"/>
        <v>2.3957142857142859</v>
      </c>
      <c r="N44" s="27"/>
      <c r="O44" s="51">
        <f t="shared" si="23"/>
        <v>17.491744493738949</v>
      </c>
      <c r="P44" s="27">
        <f t="shared" si="24"/>
        <v>2.3957142857142859</v>
      </c>
      <c r="Q44" s="93">
        <f t="shared" si="25"/>
        <v>0.2642703025953389</v>
      </c>
      <c r="R44" s="156">
        <f t="shared" si="8"/>
        <v>1185.4603528780235</v>
      </c>
      <c r="S44" s="156">
        <f t="shared" si="9"/>
        <v>1120.4729233251639</v>
      </c>
      <c r="T44" s="153"/>
      <c r="U44" s="153"/>
      <c r="W44" s="1"/>
      <c r="Y44" s="163"/>
      <c r="Z44" s="150"/>
      <c r="AA44" s="150"/>
      <c r="AB44" s="150"/>
      <c r="AC44" s="150"/>
      <c r="AD44" s="27"/>
      <c r="AE44" s="27"/>
      <c r="AG44" s="29"/>
      <c r="AH44" s="29"/>
      <c r="AL44" s="58"/>
    </row>
    <row r="45" spans="1:38" x14ac:dyDescent="0.2">
      <c r="A45" s="1">
        <v>223</v>
      </c>
      <c r="B45" s="1" t="s">
        <v>110</v>
      </c>
      <c r="C45" s="1" t="s">
        <v>107</v>
      </c>
      <c r="D45" s="135">
        <v>0</v>
      </c>
      <c r="E45" s="150">
        <v>1506</v>
      </c>
      <c r="F45" s="150">
        <v>1725</v>
      </c>
      <c r="G45" s="150">
        <v>3579</v>
      </c>
      <c r="H45" s="163">
        <v>1.099</v>
      </c>
      <c r="I45" s="25">
        <f t="shared" si="18"/>
        <v>4.0109226192600121E-2</v>
      </c>
      <c r="J45" s="25">
        <f t="shared" si="19"/>
        <v>2.7113404799275976E-2</v>
      </c>
      <c r="K45" s="27">
        <f t="shared" si="20"/>
        <v>1.4793135163043478</v>
      </c>
      <c r="L45" s="27">
        <f t="shared" si="21"/>
        <v>0.23642056911151052</v>
      </c>
      <c r="M45" s="27">
        <f t="shared" si="22"/>
        <v>2.074782608695652</v>
      </c>
      <c r="N45" s="27"/>
      <c r="O45" s="51">
        <f t="shared" si="23"/>
        <v>18.665162058166878</v>
      </c>
      <c r="P45" s="27">
        <f t="shared" si="24"/>
        <v>2.074782608695652</v>
      </c>
      <c r="Q45" s="93">
        <f t="shared" si="25"/>
        <v>0.23642056911151052</v>
      </c>
      <c r="R45" s="156">
        <f t="shared" si="8"/>
        <v>1232.0933688297469</v>
      </c>
      <c r="S45" s="156">
        <f t="shared" si="9"/>
        <v>1121.1040662691055</v>
      </c>
      <c r="T45" s="153"/>
      <c r="U45" s="153"/>
      <c r="W45" s="1"/>
      <c r="Y45" s="163"/>
      <c r="Z45" s="150"/>
      <c r="AA45" s="150"/>
      <c r="AB45" s="150"/>
      <c r="AC45" s="150"/>
      <c r="AD45" s="27"/>
      <c r="AE45" s="27"/>
      <c r="AG45" s="29"/>
      <c r="AH45" s="29"/>
      <c r="AL45" s="58"/>
    </row>
    <row r="46" spans="1:38" x14ac:dyDescent="0.2">
      <c r="D46" s="53"/>
      <c r="E46" s="150"/>
      <c r="F46" s="150"/>
      <c r="G46" s="150"/>
      <c r="H46" s="163"/>
      <c r="I46" s="25"/>
      <c r="J46" s="25"/>
      <c r="K46" s="27"/>
      <c r="L46" s="27"/>
      <c r="M46" s="27"/>
      <c r="N46" s="27"/>
      <c r="O46" s="51"/>
      <c r="P46" s="27"/>
      <c r="Q46" s="93"/>
      <c r="R46" s="156"/>
      <c r="T46" s="153"/>
      <c r="U46" s="153"/>
      <c r="W46" s="1"/>
      <c r="Y46" s="163"/>
      <c r="Z46" s="150"/>
      <c r="AA46" s="150"/>
      <c r="AB46" s="150"/>
      <c r="AC46" s="150"/>
      <c r="AD46" s="27"/>
      <c r="AE46" s="27"/>
      <c r="AG46" s="29"/>
      <c r="AH46" s="29"/>
      <c r="AL46" s="58"/>
    </row>
    <row r="47" spans="1:38" x14ac:dyDescent="0.2">
      <c r="D47" s="53"/>
      <c r="E47" s="77"/>
      <c r="F47" s="77"/>
      <c r="G47" s="77"/>
      <c r="H47" s="220"/>
      <c r="I47" s="25"/>
      <c r="J47" s="25"/>
      <c r="K47" s="27"/>
      <c r="L47" s="27"/>
      <c r="M47" s="27"/>
      <c r="N47" s="27"/>
      <c r="O47" s="51"/>
      <c r="P47" s="27"/>
      <c r="Q47" s="93"/>
      <c r="R47" s="156"/>
      <c r="T47" s="153"/>
      <c r="U47" s="153"/>
      <c r="V47" s="16"/>
      <c r="W47" s="59"/>
      <c r="Z47" s="69"/>
      <c r="AA47" s="150"/>
      <c r="AB47" s="171"/>
      <c r="AC47" s="181"/>
      <c r="AD47" s="27"/>
      <c r="AE47" s="27"/>
      <c r="AG47" s="29"/>
      <c r="AH47" s="29"/>
      <c r="AL47" s="58"/>
    </row>
    <row r="48" spans="1:38" x14ac:dyDescent="0.2">
      <c r="A48" s="1">
        <v>224</v>
      </c>
      <c r="B48" s="1" t="s">
        <v>111</v>
      </c>
      <c r="C48" s="1" t="s">
        <v>107</v>
      </c>
      <c r="D48" s="53">
        <v>2.2000000000000002</v>
      </c>
      <c r="E48" s="150">
        <v>708</v>
      </c>
      <c r="F48" s="150">
        <v>158</v>
      </c>
      <c r="G48" s="150">
        <v>1336</v>
      </c>
      <c r="H48" s="164">
        <v>0.51500000000000001</v>
      </c>
      <c r="I48" s="25">
        <f t="shared" si="18"/>
        <v>6.774425506846693E-2</v>
      </c>
      <c r="J48" s="25">
        <f t="shared" si="19"/>
        <v>2.3901611780785408E-2</v>
      </c>
      <c r="K48" s="27">
        <f t="shared" si="20"/>
        <v>2.8342965189873421</v>
      </c>
      <c r="L48" s="27">
        <f t="shared" si="21"/>
        <v>0.58868695274227323</v>
      </c>
      <c r="M48" s="27">
        <f t="shared" si="22"/>
        <v>8.4556962025316462</v>
      </c>
      <c r="N48" s="27"/>
      <c r="O48" s="51">
        <f t="shared" si="23"/>
        <v>6.9674927381142631</v>
      </c>
      <c r="P48" s="27">
        <f t="shared" si="24"/>
        <v>8.4556962025316462</v>
      </c>
      <c r="Q48" s="93">
        <f t="shared" si="25"/>
        <v>0.58868695274227323</v>
      </c>
      <c r="R48" s="156">
        <f t="shared" si="8"/>
        <v>579.23114550561809</v>
      </c>
      <c r="S48" s="156">
        <f t="shared" si="9"/>
        <v>1124.7206708846952</v>
      </c>
      <c r="T48" s="153"/>
      <c r="U48" s="153"/>
      <c r="W48" s="1">
        <v>224</v>
      </c>
      <c r="X48" s="66">
        <v>2.2000000000000002</v>
      </c>
      <c r="Y48" s="164">
        <v>0.72499999999999998</v>
      </c>
      <c r="Z48" s="150">
        <v>444</v>
      </c>
      <c r="AA48" s="340">
        <v>2518</v>
      </c>
      <c r="AB48" s="150">
        <v>815</v>
      </c>
      <c r="AC48" s="150">
        <v>997</v>
      </c>
      <c r="AD48" s="27">
        <f t="shared" si="10"/>
        <v>6.4386962573095397E-2</v>
      </c>
      <c r="AE48" s="27">
        <f t="shared" si="11"/>
        <v>2.4052895776026473E-2</v>
      </c>
      <c r="AF48" s="29">
        <f t="shared" si="12"/>
        <v>2.6768902660472964</v>
      </c>
      <c r="AG48" s="29">
        <f t="shared" si="13"/>
        <v>0.54204136315691442</v>
      </c>
      <c r="AH48" s="29">
        <f t="shared" si="14"/>
        <v>5.6711711711711708</v>
      </c>
      <c r="AJ48" s="51">
        <f t="shared" si="15"/>
        <v>13.131846343242302</v>
      </c>
      <c r="AK48" s="29">
        <f t="shared" si="16"/>
        <v>5.6711711711711708</v>
      </c>
      <c r="AL48" s="58">
        <f t="shared" si="17"/>
        <v>0.54204136315691442</v>
      </c>
    </row>
    <row r="49" spans="1:38" x14ac:dyDescent="0.2">
      <c r="A49" s="1">
        <v>224</v>
      </c>
      <c r="B49" s="1" t="s">
        <v>111</v>
      </c>
      <c r="C49" s="1" t="s">
        <v>107</v>
      </c>
      <c r="D49" s="53">
        <v>2.2000000000000002</v>
      </c>
      <c r="E49" s="150">
        <v>756</v>
      </c>
      <c r="F49" s="150">
        <v>191</v>
      </c>
      <c r="G49" s="150">
        <v>1480</v>
      </c>
      <c r="H49" s="164">
        <v>0.55000000000000004</v>
      </c>
      <c r="I49" s="25">
        <f t="shared" si="18"/>
        <v>6.5818905047451068E-2</v>
      </c>
      <c r="J49" s="25">
        <f t="shared" si="19"/>
        <v>2.3732192096034093E-2</v>
      </c>
      <c r="K49" s="27">
        <f t="shared" si="20"/>
        <v>2.7734018324607326</v>
      </c>
      <c r="L49" s="27">
        <f t="shared" si="21"/>
        <v>0.56779428392538134</v>
      </c>
      <c r="M49" s="27">
        <f t="shared" si="22"/>
        <v>7.7486910994764395</v>
      </c>
      <c r="N49" s="27"/>
      <c r="O49" s="51">
        <f t="shared" si="23"/>
        <v>7.7184799793481353</v>
      </c>
      <c r="P49" s="27">
        <f t="shared" si="24"/>
        <v>7.7486910994764395</v>
      </c>
      <c r="Q49" s="93">
        <f t="shared" si="25"/>
        <v>0.56779428392538134</v>
      </c>
      <c r="R49" s="156">
        <f t="shared" si="8"/>
        <v>618.50105367549043</v>
      </c>
      <c r="S49" s="156">
        <f t="shared" si="9"/>
        <v>1124.5473703190735</v>
      </c>
      <c r="T49" s="153"/>
      <c r="U49" s="153"/>
      <c r="W49" s="1">
        <v>224</v>
      </c>
      <c r="X49" s="66">
        <v>2.2000000000000002</v>
      </c>
      <c r="Y49" s="164">
        <v>0.75</v>
      </c>
      <c r="Z49" s="150">
        <v>492</v>
      </c>
      <c r="AA49" s="150">
        <v>2682</v>
      </c>
      <c r="AB49" s="150">
        <v>843</v>
      </c>
      <c r="AC49" s="150">
        <v>1031</v>
      </c>
      <c r="AD49" s="27">
        <f t="shared" si="10"/>
        <v>6.4131880066794558E-2</v>
      </c>
      <c r="AE49" s="27">
        <f t="shared" si="11"/>
        <v>2.4102327381631962E-2</v>
      </c>
      <c r="AF49" s="29">
        <f t="shared" si="12"/>
        <v>2.6608169016768293</v>
      </c>
      <c r="AG49" s="29">
        <f t="shared" si="13"/>
        <v>0.53771836292754127</v>
      </c>
      <c r="AH49" s="29">
        <f t="shared" si="14"/>
        <v>5.4512195121951219</v>
      </c>
      <c r="AJ49" s="51">
        <f t="shared" si="15"/>
        <v>13.987137367980878</v>
      </c>
      <c r="AK49" s="29">
        <f t="shared" si="16"/>
        <v>5.4512195121951219</v>
      </c>
      <c r="AL49" s="58">
        <f t="shared" si="17"/>
        <v>0.53771836292754127</v>
      </c>
    </row>
    <row r="50" spans="1:38" x14ac:dyDescent="0.2">
      <c r="A50" s="1">
        <v>224</v>
      </c>
      <c r="B50" s="1" t="s">
        <v>111</v>
      </c>
      <c r="C50" s="1" t="s">
        <v>107</v>
      </c>
      <c r="D50" s="53">
        <v>2.2000000000000002</v>
      </c>
      <c r="E50" s="150">
        <v>799</v>
      </c>
      <c r="F50" s="150">
        <v>227</v>
      </c>
      <c r="G50" s="150">
        <v>1665</v>
      </c>
      <c r="H50" s="164">
        <v>0.58099999999999996</v>
      </c>
      <c r="I50" s="25">
        <f t="shared" si="18"/>
        <v>6.6290792040739274E-2</v>
      </c>
      <c r="J50" s="25">
        <f t="shared" si="19"/>
        <v>2.3892158847849204E-2</v>
      </c>
      <c r="K50" s="27">
        <f t="shared" si="20"/>
        <v>2.7745835971916302</v>
      </c>
      <c r="L50" s="27">
        <f t="shared" si="21"/>
        <v>0.57006884884492115</v>
      </c>
      <c r="M50" s="27">
        <f t="shared" si="22"/>
        <v>7.3348017621145374</v>
      </c>
      <c r="N50" s="27"/>
      <c r="O50" s="51">
        <f t="shared" si="23"/>
        <v>8.6832899767666518</v>
      </c>
      <c r="P50" s="27">
        <f t="shared" si="24"/>
        <v>7.3348017621145374</v>
      </c>
      <c r="Q50" s="93">
        <f t="shared" si="25"/>
        <v>0.57006884884492115</v>
      </c>
      <c r="R50" s="156">
        <f t="shared" si="8"/>
        <v>653.6803464110011</v>
      </c>
      <c r="S50" s="156">
        <f t="shared" si="9"/>
        <v>1125.0952606041328</v>
      </c>
      <c r="T50" s="153"/>
      <c r="U50" s="153"/>
      <c r="W50" s="1">
        <v>224</v>
      </c>
      <c r="X50" s="66">
        <v>2.2000000000000002</v>
      </c>
      <c r="Y50" s="164">
        <v>0.77500000000000002</v>
      </c>
      <c r="Z50" s="340">
        <v>542</v>
      </c>
      <c r="AA50" s="340">
        <v>2836</v>
      </c>
      <c r="AB50" s="150">
        <v>872</v>
      </c>
      <c r="AC50" s="150">
        <v>1065</v>
      </c>
      <c r="AD50" s="27">
        <f t="shared" si="10"/>
        <v>6.3553509782133186E-2</v>
      </c>
      <c r="AE50" s="27">
        <f t="shared" si="11"/>
        <v>2.4089086852773358E-2</v>
      </c>
      <c r="AF50" s="29">
        <f t="shared" si="12"/>
        <v>2.6382697762915126</v>
      </c>
      <c r="AG50" s="29">
        <f t="shared" si="13"/>
        <v>0.5307522738950855</v>
      </c>
      <c r="AH50" s="29">
        <f t="shared" si="14"/>
        <v>5.232472324723247</v>
      </c>
      <c r="AJ50" s="51">
        <f t="shared" si="15"/>
        <v>14.790276500967103</v>
      </c>
      <c r="AK50" s="29">
        <f t="shared" si="16"/>
        <v>5.232472324723247</v>
      </c>
      <c r="AL50" s="58">
        <f t="shared" si="17"/>
        <v>0.5307522738950855</v>
      </c>
    </row>
    <row r="51" spans="1:38" x14ac:dyDescent="0.2">
      <c r="A51" s="1">
        <v>224</v>
      </c>
      <c r="B51" s="1" t="s">
        <v>111</v>
      </c>
      <c r="C51" s="1" t="s">
        <v>107</v>
      </c>
      <c r="D51" s="53">
        <v>2.2000000000000002</v>
      </c>
      <c r="E51" s="150">
        <v>849</v>
      </c>
      <c r="F51" s="150">
        <v>273</v>
      </c>
      <c r="G51" s="150">
        <v>1871</v>
      </c>
      <c r="H51" s="164">
        <v>0.61799999999999999</v>
      </c>
      <c r="I51" s="25">
        <f t="shared" si="18"/>
        <v>6.5976752628034652E-2</v>
      </c>
      <c r="J51" s="25">
        <f t="shared" si="19"/>
        <v>2.3950216883520781E-2</v>
      </c>
      <c r="K51" s="27">
        <f t="shared" si="20"/>
        <v>2.7547455185439556</v>
      </c>
      <c r="L51" s="27">
        <f t="shared" si="21"/>
        <v>0.56465066566497402</v>
      </c>
      <c r="M51" s="27">
        <f t="shared" si="22"/>
        <v>6.8534798534798531</v>
      </c>
      <c r="N51" s="27"/>
      <c r="O51" s="51">
        <f t="shared" si="23"/>
        <v>9.7576189468651098</v>
      </c>
      <c r="P51" s="27">
        <f t="shared" si="24"/>
        <v>6.8534798534798531</v>
      </c>
      <c r="Q51" s="93">
        <f t="shared" si="25"/>
        <v>0.56465066566497402</v>
      </c>
      <c r="R51" s="156">
        <f t="shared" si="8"/>
        <v>694.58650075461821</v>
      </c>
      <c r="S51" s="156">
        <f t="shared" si="9"/>
        <v>1123.9263766255958</v>
      </c>
      <c r="T51" s="153"/>
      <c r="U51" s="153"/>
      <c r="W51" s="1">
        <v>224</v>
      </c>
      <c r="X51" s="66">
        <v>2.2000000000000002</v>
      </c>
      <c r="Y51" s="164">
        <v>0.8</v>
      </c>
      <c r="Z51" s="150">
        <v>599</v>
      </c>
      <c r="AA51" s="150">
        <v>3015</v>
      </c>
      <c r="AB51" s="150">
        <v>900</v>
      </c>
      <c r="AC51" s="150">
        <v>1100</v>
      </c>
      <c r="AD51" s="27">
        <f t="shared" si="10"/>
        <v>6.3333643763305775E-2</v>
      </c>
      <c r="AE51" s="27">
        <f t="shared" si="11"/>
        <v>2.4161207835311789E-2</v>
      </c>
      <c r="AF51" s="29">
        <f t="shared" si="12"/>
        <v>2.6212946055926549</v>
      </c>
      <c r="AG51" s="29">
        <f t="shared" si="13"/>
        <v>0.52642434153911477</v>
      </c>
      <c r="AH51" s="29">
        <f t="shared" si="14"/>
        <v>5.03338898163606</v>
      </c>
      <c r="AJ51" s="51">
        <f t="shared" si="15"/>
        <v>15.723795363334208</v>
      </c>
      <c r="AK51" s="29">
        <f t="shared" si="16"/>
        <v>5.03338898163606</v>
      </c>
      <c r="AL51" s="58">
        <f t="shared" si="17"/>
        <v>0.52642434153911477</v>
      </c>
    </row>
    <row r="52" spans="1:38" x14ac:dyDescent="0.2">
      <c r="A52" s="1">
        <v>224</v>
      </c>
      <c r="B52" s="1" t="s">
        <v>111</v>
      </c>
      <c r="C52" s="1" t="s">
        <v>107</v>
      </c>
      <c r="D52" s="53">
        <v>2.2000000000000002</v>
      </c>
      <c r="E52" s="150">
        <v>895</v>
      </c>
      <c r="F52" s="150">
        <v>316</v>
      </c>
      <c r="G52" s="150">
        <v>2055</v>
      </c>
      <c r="H52" s="164">
        <v>0.65100000000000002</v>
      </c>
      <c r="I52" s="25">
        <f t="shared" si="18"/>
        <v>6.5207610253362885E-2</v>
      </c>
      <c r="J52" s="25">
        <f t="shared" si="19"/>
        <v>2.3663983341455492E-2</v>
      </c>
      <c r="K52" s="27">
        <f t="shared" si="20"/>
        <v>2.7555635630933546</v>
      </c>
      <c r="L52" s="27">
        <f t="shared" si="21"/>
        <v>0.56151642831045279</v>
      </c>
      <c r="M52" s="27">
        <f t="shared" si="22"/>
        <v>6.5031645569620249</v>
      </c>
      <c r="N52" s="27"/>
      <c r="O52" s="51">
        <f t="shared" si="23"/>
        <v>10.717213755108391</v>
      </c>
      <c r="P52" s="27">
        <f t="shared" si="24"/>
        <v>6.5031645569620249</v>
      </c>
      <c r="Q52" s="93">
        <f t="shared" si="25"/>
        <v>0.56151642831045279</v>
      </c>
      <c r="R52" s="156">
        <f t="shared" si="8"/>
        <v>732.220162750746</v>
      </c>
      <c r="S52" s="156">
        <f t="shared" si="9"/>
        <v>1124.7621547630506</v>
      </c>
      <c r="T52" s="153"/>
      <c r="U52" s="153"/>
      <c r="W52" s="1">
        <v>224</v>
      </c>
      <c r="X52" s="66">
        <v>2.2000000000000002</v>
      </c>
      <c r="Y52" s="164">
        <v>0.82499999999999996</v>
      </c>
      <c r="Z52" s="150">
        <v>660</v>
      </c>
      <c r="AA52" s="150">
        <v>3203</v>
      </c>
      <c r="AB52" s="150">
        <v>928</v>
      </c>
      <c r="AC52" s="150">
        <v>1134</v>
      </c>
      <c r="AD52" s="27">
        <f t="shared" si="10"/>
        <v>6.3308694554650394E-2</v>
      </c>
      <c r="AE52" s="27">
        <f t="shared" si="11"/>
        <v>2.4298230418278076E-2</v>
      </c>
      <c r="AF52" s="29">
        <f t="shared" si="12"/>
        <v>2.6054858096590907</v>
      </c>
      <c r="AG52" s="29">
        <f t="shared" si="13"/>
        <v>0.52314645012927863</v>
      </c>
      <c r="AH52" s="29">
        <f t="shared" si="14"/>
        <v>4.8530303030303035</v>
      </c>
      <c r="AJ52" s="51">
        <f t="shared" si="15"/>
        <v>16.70425092827843</v>
      </c>
      <c r="AK52" s="29">
        <f t="shared" si="16"/>
        <v>4.8530303030303035</v>
      </c>
      <c r="AL52" s="58">
        <f t="shared" si="17"/>
        <v>0.52314645012927863</v>
      </c>
    </row>
    <row r="53" spans="1:38" x14ac:dyDescent="0.2">
      <c r="A53" s="1">
        <v>224</v>
      </c>
      <c r="B53" s="1" t="s">
        <v>111</v>
      </c>
      <c r="C53" s="1" t="s">
        <v>107</v>
      </c>
      <c r="D53" s="53">
        <v>2.2000000000000002</v>
      </c>
      <c r="E53" s="150">
        <v>955</v>
      </c>
      <c r="F53" s="150">
        <v>388</v>
      </c>
      <c r="G53" s="150">
        <v>2343</v>
      </c>
      <c r="H53" s="164">
        <v>0.69499999999999995</v>
      </c>
      <c r="I53" s="25">
        <f t="shared" si="18"/>
        <v>6.5297728558230309E-2</v>
      </c>
      <c r="J53" s="25">
        <f t="shared" si="19"/>
        <v>2.3916161921597002E-2</v>
      </c>
      <c r="K53" s="27">
        <f t="shared" si="20"/>
        <v>2.7302762363079891</v>
      </c>
      <c r="L53" s="27">
        <f t="shared" si="21"/>
        <v>0.5567478102186677</v>
      </c>
      <c r="M53" s="27">
        <f t="shared" si="22"/>
        <v>6.0386597938144329</v>
      </c>
      <c r="N53" s="27"/>
      <c r="O53" s="51">
        <f t="shared" si="23"/>
        <v>12.219188237576136</v>
      </c>
      <c r="P53" s="27">
        <f t="shared" si="24"/>
        <v>6.0386597938144329</v>
      </c>
      <c r="Q53" s="93">
        <f t="shared" si="25"/>
        <v>0.5567478102186677</v>
      </c>
      <c r="R53" s="156">
        <f t="shared" si="8"/>
        <v>781.30754796308656</v>
      </c>
      <c r="S53" s="156">
        <f t="shared" si="9"/>
        <v>1124.1835222490454</v>
      </c>
      <c r="T53" s="153"/>
      <c r="U53" s="153"/>
      <c r="W53" s="1">
        <v>224</v>
      </c>
      <c r="X53" s="66">
        <v>2.2000000000000002</v>
      </c>
      <c r="Y53" s="164">
        <v>0.85</v>
      </c>
      <c r="Z53" s="150">
        <v>726</v>
      </c>
      <c r="AA53" s="150">
        <v>3392</v>
      </c>
      <c r="AB53" s="150">
        <v>956</v>
      </c>
      <c r="AC53" s="150">
        <v>1168</v>
      </c>
      <c r="AD53" s="27">
        <f t="shared" si="10"/>
        <v>6.3197905738412469E-2</v>
      </c>
      <c r="AE53" s="27">
        <f t="shared" si="11"/>
        <v>2.4461211720824542E-2</v>
      </c>
      <c r="AF53" s="29">
        <f t="shared" si="12"/>
        <v>2.5835966942148763</v>
      </c>
      <c r="AG53" s="29">
        <f t="shared" si="13"/>
        <v>0.51829731012764335</v>
      </c>
      <c r="AH53" s="29">
        <f t="shared" si="14"/>
        <v>4.672176308539945</v>
      </c>
      <c r="AJ53" s="51">
        <f t="shared" si="15"/>
        <v>17.689921682397888</v>
      </c>
      <c r="AK53" s="29">
        <f t="shared" si="16"/>
        <v>4.672176308539945</v>
      </c>
      <c r="AL53" s="58">
        <f t="shared" si="17"/>
        <v>0.51829731012764335</v>
      </c>
    </row>
    <row r="54" spans="1:38" x14ac:dyDescent="0.2">
      <c r="A54" s="1">
        <v>224</v>
      </c>
      <c r="B54" s="1" t="s">
        <v>111</v>
      </c>
      <c r="C54" s="1" t="s">
        <v>107</v>
      </c>
      <c r="D54" s="53">
        <v>2.2000000000000002</v>
      </c>
      <c r="E54" s="150">
        <v>1003</v>
      </c>
      <c r="F54" s="150">
        <v>454</v>
      </c>
      <c r="G54" s="150">
        <v>2528</v>
      </c>
      <c r="H54" s="164">
        <v>0.73</v>
      </c>
      <c r="I54" s="25">
        <f t="shared" si="18"/>
        <v>6.3871590714118881E-2</v>
      </c>
      <c r="J54" s="25">
        <f t="shared" si="19"/>
        <v>2.4155883591411482E-2</v>
      </c>
      <c r="K54" s="27">
        <f t="shared" si="20"/>
        <v>2.6441421806167398</v>
      </c>
      <c r="L54" s="27">
        <f t="shared" si="21"/>
        <v>0.53326313536161996</v>
      </c>
      <c r="M54" s="27">
        <f t="shared" si="22"/>
        <v>5.5682819383259909</v>
      </c>
      <c r="N54" s="27"/>
      <c r="O54" s="51">
        <f t="shared" si="23"/>
        <v>13.183998234994654</v>
      </c>
      <c r="P54" s="27">
        <f t="shared" si="24"/>
        <v>5.5682819383259909</v>
      </c>
      <c r="Q54" s="93">
        <f t="shared" si="25"/>
        <v>0.53326313536161996</v>
      </c>
      <c r="R54" s="156">
        <f t="shared" si="8"/>
        <v>820.57745613295901</v>
      </c>
      <c r="S54" s="156">
        <f t="shared" si="9"/>
        <v>1124.0787070314507</v>
      </c>
      <c r="T54" s="153"/>
      <c r="U54" s="153"/>
      <c r="W54" s="1">
        <v>224</v>
      </c>
      <c r="X54" s="66">
        <v>2.2000000000000002</v>
      </c>
      <c r="Y54" s="164">
        <v>0.875</v>
      </c>
      <c r="Z54" s="150">
        <v>797</v>
      </c>
      <c r="AA54" s="150">
        <v>3606</v>
      </c>
      <c r="AB54" s="150">
        <v>984</v>
      </c>
      <c r="AC54" s="150">
        <v>1203</v>
      </c>
      <c r="AD54" s="27">
        <f t="shared" si="10"/>
        <v>6.3332553181634429E-2</v>
      </c>
      <c r="AE54" s="27">
        <f t="shared" si="11"/>
        <v>2.4577138316524104E-2</v>
      </c>
      <c r="AF54" s="29">
        <f t="shared" si="12"/>
        <v>2.5768888292032619</v>
      </c>
      <c r="AG54" s="29">
        <f t="shared" si="13"/>
        <v>0.51750204752196227</v>
      </c>
      <c r="AH54" s="29">
        <f t="shared" si="14"/>
        <v>4.5244667503136764</v>
      </c>
      <c r="AJ54" s="51">
        <f t="shared" si="15"/>
        <v>18.805972165898229</v>
      </c>
      <c r="AK54" s="29">
        <f t="shared" si="16"/>
        <v>4.5244667503136764</v>
      </c>
      <c r="AL54" s="58">
        <f t="shared" si="17"/>
        <v>0.51750204752196227</v>
      </c>
    </row>
    <row r="55" spans="1:38" x14ac:dyDescent="0.2">
      <c r="A55" s="1">
        <v>224</v>
      </c>
      <c r="B55" s="1" t="s">
        <v>111</v>
      </c>
      <c r="C55" s="1" t="s">
        <v>107</v>
      </c>
      <c r="D55" s="53">
        <v>2.2000000000000002</v>
      </c>
      <c r="E55" s="150">
        <v>1052</v>
      </c>
      <c r="F55" s="150">
        <v>525</v>
      </c>
      <c r="G55" s="150">
        <v>2795</v>
      </c>
      <c r="H55" s="164">
        <v>0.76500000000000001</v>
      </c>
      <c r="I55" s="25">
        <f t="shared" si="18"/>
        <v>6.4192288869291153E-2</v>
      </c>
      <c r="J55" s="25">
        <f t="shared" si="19"/>
        <v>2.4209284725948407E-2</v>
      </c>
      <c r="K55" s="27">
        <f t="shared" si="20"/>
        <v>2.6515566071428571</v>
      </c>
      <c r="L55" s="27">
        <f t="shared" si="21"/>
        <v>0.53609928151919672</v>
      </c>
      <c r="M55" s="27">
        <f t="shared" si="22"/>
        <v>5.3238095238095235</v>
      </c>
      <c r="N55" s="27"/>
      <c r="O55" s="51">
        <f t="shared" si="23"/>
        <v>14.576453744782459</v>
      </c>
      <c r="P55" s="27">
        <f t="shared" si="24"/>
        <v>5.3238095238095235</v>
      </c>
      <c r="Q55" s="93">
        <f t="shared" si="25"/>
        <v>0.53609928151919672</v>
      </c>
      <c r="R55" s="156">
        <f t="shared" si="8"/>
        <v>860.66548738970369</v>
      </c>
      <c r="S55" s="156">
        <f t="shared" si="9"/>
        <v>1125.0529246924232</v>
      </c>
      <c r="T55" s="153"/>
      <c r="U55" s="153"/>
      <c r="W55" s="1">
        <v>224</v>
      </c>
      <c r="X55" s="66">
        <v>2.2000000000000002</v>
      </c>
      <c r="Y55" s="164">
        <v>0.9</v>
      </c>
      <c r="Z55" s="150">
        <v>868</v>
      </c>
      <c r="AA55" s="150">
        <v>3810</v>
      </c>
      <c r="AB55" s="150">
        <v>1012</v>
      </c>
      <c r="AC55" s="150">
        <v>1237</v>
      </c>
      <c r="AD55" s="27">
        <f t="shared" si="10"/>
        <v>6.3287524014929056E-2</v>
      </c>
      <c r="AE55" s="27">
        <f t="shared" si="11"/>
        <v>2.4619572107403117E-2</v>
      </c>
      <c r="AF55" s="29">
        <f t="shared" si="12"/>
        <v>2.5706183575748853</v>
      </c>
      <c r="AG55" s="29">
        <f t="shared" si="13"/>
        <v>0.516059228269241</v>
      </c>
      <c r="AH55" s="29">
        <f t="shared" si="14"/>
        <v>4.3894009216589858</v>
      </c>
      <c r="AJ55" s="51">
        <f t="shared" si="15"/>
        <v>19.869870757646215</v>
      </c>
      <c r="AK55" s="29">
        <f t="shared" si="16"/>
        <v>4.3894009216589858</v>
      </c>
      <c r="AL55" s="58">
        <f t="shared" si="17"/>
        <v>0.516059228269241</v>
      </c>
    </row>
    <row r="56" spans="1:38" x14ac:dyDescent="0.2">
      <c r="A56" s="1">
        <v>224</v>
      </c>
      <c r="B56" s="1" t="s">
        <v>111</v>
      </c>
      <c r="C56" s="1" t="s">
        <v>107</v>
      </c>
      <c r="D56" s="53">
        <v>2.2000000000000002</v>
      </c>
      <c r="E56" s="150">
        <v>1097</v>
      </c>
      <c r="F56" s="150">
        <v>590</v>
      </c>
      <c r="G56" s="150">
        <v>3001</v>
      </c>
      <c r="H56" s="164">
        <v>0.79800000000000004</v>
      </c>
      <c r="I56" s="25">
        <f t="shared" si="18"/>
        <v>6.338482112252776E-2</v>
      </c>
      <c r="J56" s="25">
        <f t="shared" si="19"/>
        <v>2.3993964014442586E-2</v>
      </c>
      <c r="K56" s="27">
        <f t="shared" si="20"/>
        <v>2.6416985990466104</v>
      </c>
      <c r="L56" s="27">
        <f t="shared" si="21"/>
        <v>0.53073629914084719</v>
      </c>
      <c r="M56" s="27">
        <f t="shared" si="22"/>
        <v>5.0864406779661016</v>
      </c>
      <c r="N56" s="27"/>
      <c r="O56" s="51">
        <f t="shared" si="23"/>
        <v>15.650782714880915</v>
      </c>
      <c r="P56" s="27">
        <f t="shared" si="24"/>
        <v>5.0864406779661016</v>
      </c>
      <c r="Q56" s="93">
        <f t="shared" si="25"/>
        <v>0.53073629914084719</v>
      </c>
      <c r="R56" s="156">
        <f t="shared" si="8"/>
        <v>897.48102629895914</v>
      </c>
      <c r="S56" s="156">
        <f t="shared" si="9"/>
        <v>1124.6629402242595</v>
      </c>
      <c r="T56" s="153"/>
      <c r="U56" s="153"/>
      <c r="W56" s="1">
        <v>224</v>
      </c>
      <c r="X56" s="66">
        <v>2.2000000000000002</v>
      </c>
      <c r="Y56" s="164">
        <v>0.92500000000000004</v>
      </c>
      <c r="Z56" s="150">
        <v>940</v>
      </c>
      <c r="AA56" s="150">
        <v>3981</v>
      </c>
      <c r="AB56" s="150">
        <v>1040</v>
      </c>
      <c r="AC56" s="150">
        <v>1272</v>
      </c>
      <c r="AD56" s="27">
        <f t="shared" si="10"/>
        <v>6.2538935364898532E-2</v>
      </c>
      <c r="AE56" s="27">
        <f t="shared" si="11"/>
        <v>2.452089930564107E-2</v>
      </c>
      <c r="AF56" s="29">
        <f t="shared" si="12"/>
        <v>2.5504340026595744</v>
      </c>
      <c r="AG56" s="29">
        <f t="shared" si="13"/>
        <v>0.50897004497276588</v>
      </c>
      <c r="AH56" s="29">
        <f t="shared" si="14"/>
        <v>4.2351063829787234</v>
      </c>
      <c r="AJ56" s="51">
        <f t="shared" si="15"/>
        <v>20.761668106611438</v>
      </c>
      <c r="AK56" s="29">
        <f t="shared" si="16"/>
        <v>4.2351063829787234</v>
      </c>
      <c r="AL56" s="58">
        <f t="shared" si="17"/>
        <v>0.50897004497276588</v>
      </c>
    </row>
    <row r="57" spans="1:38" x14ac:dyDescent="0.2">
      <c r="A57" s="1">
        <v>224</v>
      </c>
      <c r="B57" s="1" t="s">
        <v>111</v>
      </c>
      <c r="C57" s="1" t="s">
        <v>107</v>
      </c>
      <c r="D57" s="53">
        <v>2.2000000000000002</v>
      </c>
      <c r="E57" s="150">
        <v>1150</v>
      </c>
      <c r="F57" s="150">
        <v>690</v>
      </c>
      <c r="G57" s="150">
        <v>3268</v>
      </c>
      <c r="H57" s="164">
        <v>0.83699999999999997</v>
      </c>
      <c r="I57" s="25">
        <f t="shared" si="18"/>
        <v>6.2808568590034031E-2</v>
      </c>
      <c r="J57" s="25">
        <f t="shared" si="19"/>
        <v>2.4357092415879023E-2</v>
      </c>
      <c r="K57" s="27">
        <f t="shared" si="20"/>
        <v>2.5786562499999994</v>
      </c>
      <c r="L57" s="27">
        <f t="shared" si="21"/>
        <v>0.51571028324448986</v>
      </c>
      <c r="M57" s="27">
        <f t="shared" si="22"/>
        <v>4.7362318840579709</v>
      </c>
      <c r="N57" s="27"/>
      <c r="O57" s="51">
        <f t="shared" si="23"/>
        <v>17.04323822466872</v>
      </c>
      <c r="P57" s="27">
        <f t="shared" si="24"/>
        <v>4.7362318840579709</v>
      </c>
      <c r="Q57" s="93">
        <f t="shared" si="25"/>
        <v>0.51571028324448986</v>
      </c>
      <c r="R57" s="156">
        <f t="shared" si="8"/>
        <v>940.84154990319325</v>
      </c>
      <c r="S57" s="156">
        <f t="shared" si="9"/>
        <v>1124.0639783789645</v>
      </c>
      <c r="T57" s="153"/>
      <c r="U57" s="153"/>
      <c r="W57" s="1">
        <v>224</v>
      </c>
      <c r="X57" s="66">
        <v>2.2000000000000002</v>
      </c>
      <c r="Y57" s="164">
        <v>0.95</v>
      </c>
      <c r="Z57" s="150">
        <v>1027</v>
      </c>
      <c r="AA57" s="150">
        <v>4141</v>
      </c>
      <c r="AB57" s="150">
        <v>1068</v>
      </c>
      <c r="AC57" s="150">
        <v>1306</v>
      </c>
      <c r="AD57" s="27">
        <f t="shared" si="10"/>
        <v>6.170941159534625E-2</v>
      </c>
      <c r="AE57" s="27">
        <f t="shared" si="11"/>
        <v>2.4752027965644366E-2</v>
      </c>
      <c r="AF57" s="29">
        <f t="shared" si="12"/>
        <v>2.4931052793330091</v>
      </c>
      <c r="AG57" s="29">
        <f t="shared" si="13"/>
        <v>0.49421874371895769</v>
      </c>
      <c r="AH57" s="29">
        <f t="shared" si="14"/>
        <v>4.0321324245374877</v>
      </c>
      <c r="AJ57" s="51">
        <f t="shared" si="15"/>
        <v>21.596098374649074</v>
      </c>
      <c r="AK57" s="29">
        <f t="shared" si="16"/>
        <v>4.0321324245374877</v>
      </c>
      <c r="AL57" s="58">
        <f t="shared" si="17"/>
        <v>0.49421874371895769</v>
      </c>
    </row>
    <row r="58" spans="1:38" x14ac:dyDescent="0.2">
      <c r="A58" s="1">
        <v>224</v>
      </c>
      <c r="B58" s="1" t="s">
        <v>111</v>
      </c>
      <c r="C58" s="1" t="s">
        <v>107</v>
      </c>
      <c r="D58" s="53">
        <v>2.2000000000000002</v>
      </c>
      <c r="E58" s="150">
        <v>1199</v>
      </c>
      <c r="F58" s="150">
        <v>793</v>
      </c>
      <c r="G58" s="150">
        <v>3597</v>
      </c>
      <c r="H58" s="164">
        <v>0.872</v>
      </c>
      <c r="I58" s="25">
        <f t="shared" si="18"/>
        <v>6.3596702852376966E-2</v>
      </c>
      <c r="J58" s="25">
        <f t="shared" si="19"/>
        <v>2.4699349315790521E-2</v>
      </c>
      <c r="K58" s="27">
        <f t="shared" si="20"/>
        <v>2.5748331277585117</v>
      </c>
      <c r="L58" s="27">
        <f t="shared" si="21"/>
        <v>0.51816643759512326</v>
      </c>
      <c r="M58" s="27">
        <f t="shared" si="22"/>
        <v>4.5359394703657001</v>
      </c>
      <c r="N58" s="27"/>
      <c r="O58" s="51">
        <f t="shared" si="23"/>
        <v>18.759035463321112</v>
      </c>
      <c r="P58" s="27">
        <f t="shared" si="24"/>
        <v>4.5359394703657001</v>
      </c>
      <c r="Q58" s="93">
        <f t="shared" si="25"/>
        <v>0.51816643759512326</v>
      </c>
      <c r="R58" s="156">
        <f t="shared" si="8"/>
        <v>980.92958115993804</v>
      </c>
      <c r="S58" s="156">
        <f t="shared" si="9"/>
        <v>1124.9192444494702</v>
      </c>
      <c r="T58" s="153"/>
      <c r="U58" s="153"/>
      <c r="W58" s="1">
        <v>224</v>
      </c>
      <c r="X58" s="66">
        <v>2.2000000000000002</v>
      </c>
      <c r="Y58" s="164">
        <v>0.97499999999999998</v>
      </c>
      <c r="Z58" s="150">
        <v>1133</v>
      </c>
      <c r="AA58" s="150">
        <v>4313</v>
      </c>
      <c r="AB58" s="150">
        <v>1096</v>
      </c>
      <c r="AC58" s="150">
        <v>1340</v>
      </c>
      <c r="AD58" s="27">
        <f t="shared" si="10"/>
        <v>6.1052350691200699E-2</v>
      </c>
      <c r="AE58" s="27">
        <f t="shared" si="11"/>
        <v>2.5280484272334026E-2</v>
      </c>
      <c r="AF58" s="29">
        <f t="shared" si="12"/>
        <v>2.4149992552956752</v>
      </c>
      <c r="AG58" s="29">
        <f t="shared" si="13"/>
        <v>0.47617993084638255</v>
      </c>
      <c r="AH58" s="29">
        <f t="shared" si="14"/>
        <v>3.8067078552515445</v>
      </c>
      <c r="AJ58" s="51">
        <f t="shared" si="15"/>
        <v>22.493110912789533</v>
      </c>
      <c r="AK58" s="29">
        <f t="shared" si="16"/>
        <v>3.8067078552515445</v>
      </c>
      <c r="AL58" s="58">
        <f t="shared" si="17"/>
        <v>0.47617993084638255</v>
      </c>
    </row>
    <row r="59" spans="1:38" x14ac:dyDescent="0.2">
      <c r="A59" s="1">
        <v>224</v>
      </c>
      <c r="B59" s="1" t="s">
        <v>111</v>
      </c>
      <c r="C59" s="1" t="s">
        <v>107</v>
      </c>
      <c r="D59" s="53">
        <v>2.2000000000000002</v>
      </c>
      <c r="E59" s="150">
        <v>1228</v>
      </c>
      <c r="F59" s="150">
        <v>850</v>
      </c>
      <c r="G59" s="150">
        <v>3762</v>
      </c>
      <c r="H59" s="164">
        <v>0.89300000000000002</v>
      </c>
      <c r="I59" s="25">
        <f t="shared" si="18"/>
        <v>6.3409537625651199E-2</v>
      </c>
      <c r="J59" s="25">
        <f t="shared" si="19"/>
        <v>2.4643006951956876E-2</v>
      </c>
      <c r="K59" s="27">
        <f t="shared" si="20"/>
        <v>2.5731250147058824</v>
      </c>
      <c r="L59" s="27">
        <f t="shared" si="21"/>
        <v>0.51706015419508333</v>
      </c>
      <c r="M59" s="27">
        <f t="shared" si="22"/>
        <v>4.4258823529411764</v>
      </c>
      <c r="N59" s="27"/>
      <c r="O59" s="51">
        <f t="shared" si="23"/>
        <v>19.619541677234924</v>
      </c>
      <c r="P59" s="27">
        <f t="shared" si="24"/>
        <v>4.4258823529411764</v>
      </c>
      <c r="Q59" s="93">
        <f t="shared" si="25"/>
        <v>0.51706015419508333</v>
      </c>
      <c r="R59" s="156">
        <f t="shared" si="8"/>
        <v>1004.6551506792358</v>
      </c>
      <c r="S59" s="156">
        <f t="shared" si="9"/>
        <v>1125.0337633586066</v>
      </c>
      <c r="T59" s="153"/>
      <c r="U59" s="153"/>
      <c r="W59" s="1">
        <v>224</v>
      </c>
      <c r="X59" s="66">
        <v>2.2000000000000002</v>
      </c>
      <c r="Y59" s="164">
        <v>1</v>
      </c>
      <c r="Z59" s="150">
        <v>1257</v>
      </c>
      <c r="AA59" s="150">
        <v>4489</v>
      </c>
      <c r="AB59" s="150">
        <v>1125</v>
      </c>
      <c r="AC59" s="150">
        <v>1375</v>
      </c>
      <c r="AD59" s="27">
        <f t="shared" si="10"/>
        <v>6.0349925434901155E-2</v>
      </c>
      <c r="AE59" s="27">
        <f t="shared" si="11"/>
        <v>2.5959543878933729E-2</v>
      </c>
      <c r="AF59" s="29">
        <f t="shared" si="12"/>
        <v>2.3247683286097858</v>
      </c>
      <c r="AG59" s="29">
        <f t="shared" si="13"/>
        <v>0.45574397997651739</v>
      </c>
      <c r="AH59" s="29">
        <f t="shared" si="14"/>
        <v>3.5712012728719174</v>
      </c>
      <c r="AJ59" s="51">
        <f t="shared" si="15"/>
        <v>23.410984207630932</v>
      </c>
      <c r="AK59" s="29">
        <f t="shared" si="16"/>
        <v>3.5712012728719174</v>
      </c>
      <c r="AL59" s="58">
        <f t="shared" si="17"/>
        <v>0.45574397997651739</v>
      </c>
    </row>
    <row r="60" spans="1:38" x14ac:dyDescent="0.2">
      <c r="A60" s="1">
        <v>224</v>
      </c>
      <c r="B60" s="1" t="s">
        <v>111</v>
      </c>
      <c r="C60" s="1" t="s">
        <v>107</v>
      </c>
      <c r="D60" s="53">
        <v>2.2000000000000002</v>
      </c>
      <c r="E60" s="150">
        <v>1249</v>
      </c>
      <c r="F60" s="150">
        <v>893</v>
      </c>
      <c r="G60" s="150">
        <v>3864</v>
      </c>
      <c r="H60" s="164">
        <v>0.90900000000000003</v>
      </c>
      <c r="I60" s="25">
        <f t="shared" si="18"/>
        <v>6.2957107960417966E-2</v>
      </c>
      <c r="J60" s="25">
        <f t="shared" si="19"/>
        <v>2.4605603307877817E-2</v>
      </c>
      <c r="K60" s="27">
        <f t="shared" si="20"/>
        <v>2.5586492301231809</v>
      </c>
      <c r="L60" s="27">
        <f t="shared" si="21"/>
        <v>0.51231376876912393</v>
      </c>
      <c r="M60" s="27">
        <f t="shared" si="22"/>
        <v>4.326987681970885</v>
      </c>
      <c r="N60" s="27"/>
      <c r="O60" s="51">
        <f t="shared" si="23"/>
        <v>20.151490973108917</v>
      </c>
      <c r="P60" s="27">
        <f t="shared" si="24"/>
        <v>4.326987681970885</v>
      </c>
      <c r="Q60" s="93">
        <f t="shared" si="25"/>
        <v>0.51231376876912393</v>
      </c>
      <c r="R60" s="156">
        <f t="shared" si="8"/>
        <v>1021.835735503555</v>
      </c>
      <c r="S60" s="156">
        <f t="shared" si="9"/>
        <v>1124.1317222261332</v>
      </c>
      <c r="T60" s="153"/>
      <c r="U60" s="153"/>
      <c r="W60" s="1"/>
      <c r="Y60" s="163"/>
      <c r="Z60" s="150"/>
      <c r="AA60" s="150"/>
      <c r="AB60" s="150"/>
      <c r="AC60" s="150"/>
      <c r="AD60" s="27"/>
      <c r="AE60" s="27"/>
      <c r="AG60" s="29"/>
      <c r="AH60" s="29"/>
      <c r="AL60" s="58"/>
    </row>
    <row r="61" spans="1:38" x14ac:dyDescent="0.2">
      <c r="A61" s="1">
        <v>224</v>
      </c>
      <c r="B61" s="1" t="s">
        <v>111</v>
      </c>
      <c r="C61" s="1" t="s">
        <v>107</v>
      </c>
      <c r="D61" s="53">
        <v>2.2000000000000002</v>
      </c>
      <c r="E61" s="150">
        <v>1304</v>
      </c>
      <c r="F61" s="150">
        <v>1024</v>
      </c>
      <c r="G61" s="150">
        <v>4152</v>
      </c>
      <c r="H61" s="164">
        <v>0.94899999999999995</v>
      </c>
      <c r="I61" s="25">
        <f t="shared" si="18"/>
        <v>6.2063275257631077E-2</v>
      </c>
      <c r="J61" s="25">
        <f t="shared" si="19"/>
        <v>2.4793455355392499E-2</v>
      </c>
      <c r="K61" s="27">
        <f t="shared" si="20"/>
        <v>2.50321201171875</v>
      </c>
      <c r="L61" s="27">
        <f t="shared" si="21"/>
        <v>0.49764296716945061</v>
      </c>
      <c r="M61" s="27">
        <f t="shared" si="22"/>
        <v>4.0546875</v>
      </c>
      <c r="N61" s="27"/>
      <c r="O61" s="51">
        <f t="shared" si="23"/>
        <v>21.653465455576661</v>
      </c>
      <c r="P61" s="27">
        <f t="shared" si="24"/>
        <v>4.0546875</v>
      </c>
      <c r="Q61" s="93">
        <f t="shared" si="25"/>
        <v>0.49764296716945061</v>
      </c>
      <c r="R61" s="156">
        <f t="shared" si="8"/>
        <v>1066.8325052815339</v>
      </c>
      <c r="S61" s="156">
        <f t="shared" si="9"/>
        <v>1124.1649159974015</v>
      </c>
      <c r="T61" s="153"/>
      <c r="U61" s="153"/>
      <c r="W61" s="1"/>
      <c r="Y61" s="163"/>
      <c r="Z61" s="150"/>
      <c r="AA61" s="150"/>
      <c r="AB61" s="150"/>
      <c r="AC61" s="150"/>
      <c r="AD61" s="27"/>
      <c r="AE61" s="27"/>
      <c r="AG61" s="29"/>
      <c r="AH61" s="29"/>
      <c r="AL61" s="58"/>
    </row>
    <row r="62" spans="1:38" x14ac:dyDescent="0.2">
      <c r="A62" s="1">
        <v>224</v>
      </c>
      <c r="B62" s="1" t="s">
        <v>111</v>
      </c>
      <c r="C62" s="1" t="s">
        <v>107</v>
      </c>
      <c r="D62" s="53">
        <v>2.2000000000000002</v>
      </c>
      <c r="E62" s="150">
        <v>1346</v>
      </c>
      <c r="F62" s="150">
        <v>1151</v>
      </c>
      <c r="G62" s="150">
        <v>4337</v>
      </c>
      <c r="H62" s="164">
        <v>0.97899999999999998</v>
      </c>
      <c r="I62" s="25">
        <f t="shared" si="18"/>
        <v>6.0845971705764022E-2</v>
      </c>
      <c r="J62" s="25">
        <f t="shared" si="19"/>
        <v>2.5340198830057153E-2</v>
      </c>
      <c r="K62" s="27">
        <f t="shared" si="20"/>
        <v>2.4011639416811468</v>
      </c>
      <c r="L62" s="27">
        <f t="shared" si="21"/>
        <v>0.47265104219485754</v>
      </c>
      <c r="M62" s="27">
        <f t="shared" si="22"/>
        <v>3.7680278019113813</v>
      </c>
      <c r="N62" s="27"/>
      <c r="O62" s="51">
        <f t="shared" si="23"/>
        <v>22.618275452995178</v>
      </c>
      <c r="P62" s="27">
        <f t="shared" si="24"/>
        <v>3.7680278019113813</v>
      </c>
      <c r="Q62" s="93">
        <f t="shared" si="25"/>
        <v>0.47265104219485754</v>
      </c>
      <c r="R62" s="156">
        <f t="shared" si="8"/>
        <v>1101.1936749301724</v>
      </c>
      <c r="S62" s="156">
        <f t="shared" si="9"/>
        <v>1124.8147854240781</v>
      </c>
      <c r="T62" s="153"/>
      <c r="U62" s="153"/>
      <c r="W62" s="1"/>
      <c r="Y62" s="163"/>
      <c r="Z62" s="150"/>
      <c r="AA62" s="150"/>
      <c r="AB62" s="150"/>
      <c r="AC62" s="150"/>
      <c r="AD62" s="27"/>
      <c r="AE62" s="27"/>
      <c r="AG62" s="29"/>
      <c r="AH62" s="29"/>
      <c r="AL62" s="58"/>
    </row>
    <row r="63" spans="1:38" x14ac:dyDescent="0.2">
      <c r="A63" s="1">
        <v>224</v>
      </c>
      <c r="B63" s="1" t="s">
        <v>111</v>
      </c>
      <c r="C63" s="1" t="s">
        <v>107</v>
      </c>
      <c r="D63" s="53">
        <v>2.2000000000000002</v>
      </c>
      <c r="E63" s="150">
        <v>1400</v>
      </c>
      <c r="F63" s="150">
        <v>1361</v>
      </c>
      <c r="G63" s="150">
        <v>4604</v>
      </c>
      <c r="H63" s="164">
        <v>1.018</v>
      </c>
      <c r="I63" s="25">
        <f t="shared" si="18"/>
        <v>5.9705147057632656E-2</v>
      </c>
      <c r="J63" s="25">
        <f t="shared" si="19"/>
        <v>2.6628327668804672E-2</v>
      </c>
      <c r="K63" s="27">
        <f t="shared" si="20"/>
        <v>2.2421666054371783</v>
      </c>
      <c r="L63" s="27">
        <f t="shared" si="21"/>
        <v>0.43719648083834595</v>
      </c>
      <c r="M63" s="27">
        <f t="shared" si="22"/>
        <v>3.3828067597354887</v>
      </c>
      <c r="N63" s="27"/>
      <c r="O63" s="51">
        <f t="shared" si="23"/>
        <v>24.010730962782983</v>
      </c>
      <c r="P63" s="27">
        <f t="shared" si="24"/>
        <v>3.3828067597354887</v>
      </c>
      <c r="Q63" s="93">
        <f t="shared" si="25"/>
        <v>0.43719648083834595</v>
      </c>
      <c r="R63" s="156">
        <f t="shared" si="8"/>
        <v>1145.3723216212788</v>
      </c>
      <c r="S63" s="156">
        <f t="shared" si="9"/>
        <v>1125.1201587635353</v>
      </c>
      <c r="T63" s="153"/>
      <c r="U63" s="153"/>
      <c r="W63" s="1"/>
      <c r="Y63" s="163"/>
      <c r="Z63" s="150"/>
      <c r="AA63" s="150"/>
      <c r="AB63" s="150"/>
      <c r="AC63" s="150"/>
      <c r="AD63" s="27"/>
      <c r="AE63" s="27"/>
      <c r="AG63" s="29"/>
      <c r="AH63" s="29"/>
      <c r="AL63" s="58"/>
    </row>
    <row r="64" spans="1:38" x14ac:dyDescent="0.2">
      <c r="A64" s="1">
        <v>224</v>
      </c>
      <c r="B64" s="1" t="s">
        <v>111</v>
      </c>
      <c r="C64" s="1" t="s">
        <v>107</v>
      </c>
      <c r="D64" s="53">
        <v>2.2000000000000002</v>
      </c>
      <c r="E64" s="150">
        <v>1448</v>
      </c>
      <c r="F64" s="150">
        <v>1588</v>
      </c>
      <c r="G64" s="150">
        <v>4892</v>
      </c>
      <c r="H64" s="164">
        <v>1.0529999999999999</v>
      </c>
      <c r="I64" s="25">
        <f t="shared" si="18"/>
        <v>5.930370863893044E-2</v>
      </c>
      <c r="J64" s="25">
        <f t="shared" si="19"/>
        <v>2.8081136899571164E-2</v>
      </c>
      <c r="K64" s="27">
        <f t="shared" si="20"/>
        <v>2.1118699307304785</v>
      </c>
      <c r="L64" s="27">
        <f t="shared" si="21"/>
        <v>0.41040343275925328</v>
      </c>
      <c r="M64" s="27">
        <f t="shared" si="22"/>
        <v>3.0806045340050376</v>
      </c>
      <c r="N64" s="27"/>
      <c r="O64" s="51">
        <f t="shared" si="23"/>
        <v>25.512705445250731</v>
      </c>
      <c r="P64" s="27">
        <f t="shared" si="24"/>
        <v>3.0806045340050376</v>
      </c>
      <c r="Q64" s="93">
        <f t="shared" si="25"/>
        <v>0.41040343275925328</v>
      </c>
      <c r="R64" s="156">
        <f t="shared" si="8"/>
        <v>1184.6422297911513</v>
      </c>
      <c r="S64" s="156">
        <f t="shared" si="9"/>
        <v>1125.0163625746927</v>
      </c>
      <c r="T64" s="153"/>
      <c r="U64" s="153"/>
      <c r="W64" s="1"/>
      <c r="Y64" s="163"/>
      <c r="Z64" s="150"/>
      <c r="AA64" s="150"/>
      <c r="AB64" s="150"/>
      <c r="AC64" s="150"/>
      <c r="AD64" s="27"/>
      <c r="AE64" s="27"/>
      <c r="AG64" s="29"/>
      <c r="AH64" s="29"/>
      <c r="AL64" s="58"/>
    </row>
    <row r="65" spans="1:38" x14ac:dyDescent="0.2">
      <c r="A65" s="1">
        <v>224</v>
      </c>
      <c r="B65" s="1" t="s">
        <v>111</v>
      </c>
      <c r="C65" s="1" t="s">
        <v>107</v>
      </c>
      <c r="D65" s="53">
        <v>2.2000000000000002</v>
      </c>
      <c r="E65" s="150">
        <v>1503</v>
      </c>
      <c r="F65" s="150">
        <v>1895</v>
      </c>
      <c r="G65" s="150">
        <v>5180</v>
      </c>
      <c r="H65" s="164">
        <v>1.093</v>
      </c>
      <c r="I65" s="25">
        <f t="shared" si="18"/>
        <v>5.8283326008528515E-2</v>
      </c>
      <c r="J65" s="25">
        <f t="shared" si="19"/>
        <v>2.996416271743688E-2</v>
      </c>
      <c r="K65" s="27">
        <f t="shared" si="20"/>
        <v>1.9451011048812661</v>
      </c>
      <c r="L65" s="27">
        <f t="shared" si="21"/>
        <v>0.37472894084927411</v>
      </c>
      <c r="M65" s="27">
        <f t="shared" si="22"/>
        <v>2.7335092348284959</v>
      </c>
      <c r="N65" s="27"/>
      <c r="O65" s="51">
        <f t="shared" si="23"/>
        <v>27.014679927718475</v>
      </c>
      <c r="P65" s="27">
        <f t="shared" si="24"/>
        <v>2.7335092348284959</v>
      </c>
      <c r="Q65" s="93">
        <f t="shared" si="25"/>
        <v>0.37472894084927411</v>
      </c>
      <c r="R65" s="156">
        <f t="shared" si="8"/>
        <v>1229.63899956913</v>
      </c>
      <c r="S65" s="156">
        <f t="shared" si="9"/>
        <v>1125.012808388957</v>
      </c>
      <c r="T65" s="153"/>
      <c r="U65" s="153"/>
      <c r="W65" s="1"/>
      <c r="Y65" s="163"/>
      <c r="Z65" s="150"/>
      <c r="AA65" s="150"/>
      <c r="AB65" s="150"/>
      <c r="AC65" s="150"/>
      <c r="AD65" s="27"/>
      <c r="AE65" s="27"/>
      <c r="AG65" s="29"/>
      <c r="AH65" s="29"/>
      <c r="AL65" s="58"/>
    </row>
    <row r="66" spans="1:38" x14ac:dyDescent="0.2">
      <c r="I66" s="25"/>
      <c r="J66" s="25"/>
      <c r="K66" s="27"/>
      <c r="L66" s="27"/>
      <c r="M66" s="27"/>
      <c r="N66" s="27"/>
      <c r="O66" s="51"/>
      <c r="P66" s="27"/>
      <c r="Q66" s="93"/>
      <c r="R66" s="156"/>
      <c r="T66" s="153"/>
      <c r="U66" s="153"/>
      <c r="Y66" s="163"/>
      <c r="Z66" s="150"/>
      <c r="AA66" s="150"/>
      <c r="AB66" s="163"/>
      <c r="AC66" s="150"/>
      <c r="AD66" s="27"/>
      <c r="AE66" s="27"/>
      <c r="AG66" s="29"/>
      <c r="AH66" s="29"/>
      <c r="AL66" s="58"/>
    </row>
    <row r="67" spans="1:38" x14ac:dyDescent="0.2">
      <c r="I67" s="25"/>
      <c r="J67" s="25"/>
      <c r="K67" s="27"/>
      <c r="L67" s="27"/>
      <c r="M67" s="27"/>
      <c r="N67" s="27"/>
      <c r="O67" s="51"/>
      <c r="P67" s="27"/>
      <c r="Q67" s="93"/>
      <c r="R67" s="156"/>
      <c r="T67" s="153"/>
      <c r="U67" s="153"/>
      <c r="Y67" s="163"/>
      <c r="Z67" s="150"/>
      <c r="AA67" s="150"/>
      <c r="AB67" s="163"/>
      <c r="AC67" s="150"/>
      <c r="AD67" s="27"/>
      <c r="AE67" s="27"/>
      <c r="AG67" s="29"/>
      <c r="AH67" s="29"/>
      <c r="AL67" s="58"/>
    </row>
    <row r="68" spans="1:38" x14ac:dyDescent="0.2">
      <c r="A68" s="1">
        <v>225</v>
      </c>
      <c r="B68" s="1" t="s">
        <v>108</v>
      </c>
      <c r="C68" s="1" t="s">
        <v>107</v>
      </c>
      <c r="D68" s="135">
        <v>10</v>
      </c>
      <c r="E68" s="150">
        <v>705</v>
      </c>
      <c r="F68" s="150">
        <v>393</v>
      </c>
      <c r="G68" s="150">
        <v>2842</v>
      </c>
      <c r="H68" s="164">
        <v>0.50900000000000001</v>
      </c>
      <c r="I68" s="25">
        <f t="shared" si="18"/>
        <v>0.1453377285369549</v>
      </c>
      <c r="J68" s="25">
        <f t="shared" si="19"/>
        <v>6.0213666611658535E-2</v>
      </c>
      <c r="K68" s="27">
        <f t="shared" si="20"/>
        <v>2.4137000238549615</v>
      </c>
      <c r="L68" s="27">
        <f t="shared" si="21"/>
        <v>0.73430311454001018</v>
      </c>
      <c r="M68" s="27">
        <f t="shared" si="22"/>
        <v>7.2315521628498729</v>
      </c>
      <c r="N68" s="27"/>
      <c r="O68" s="51">
        <f t="shared" si="23"/>
        <v>14.821567636018514</v>
      </c>
      <c r="P68" s="27">
        <f t="shared" si="24"/>
        <v>7.2315521628498729</v>
      </c>
      <c r="Q68" s="93">
        <f t="shared" si="25"/>
        <v>0.73430311454001018</v>
      </c>
      <c r="R68" s="156">
        <f t="shared" si="8"/>
        <v>576.77677624500097</v>
      </c>
      <c r="S68" s="156">
        <f t="shared" si="9"/>
        <v>1133.1567313261316</v>
      </c>
      <c r="T68" s="153"/>
      <c r="U68" s="153"/>
      <c r="W68" s="1">
        <v>225</v>
      </c>
      <c r="X68" s="66">
        <v>10</v>
      </c>
      <c r="Y68" s="164">
        <v>0.72499999999999998</v>
      </c>
      <c r="Z68" s="150">
        <v>1187</v>
      </c>
      <c r="AA68" s="150">
        <v>6001</v>
      </c>
      <c r="AB68" s="150">
        <v>822</v>
      </c>
      <c r="AC68" s="150">
        <v>1005</v>
      </c>
      <c r="AD68" s="27">
        <f t="shared" si="10"/>
        <v>0.15101637179499522</v>
      </c>
      <c r="AE68" s="27">
        <f t="shared" si="11"/>
        <v>6.2780158517232926E-2</v>
      </c>
      <c r="AF68" s="29">
        <f t="shared" si="12"/>
        <v>2.4054793004949451</v>
      </c>
      <c r="AG68" s="29">
        <f t="shared" si="13"/>
        <v>0.74596170247105631</v>
      </c>
      <c r="AH68" s="29">
        <f t="shared" si="14"/>
        <v>5.0556023588879526</v>
      </c>
      <c r="AJ68" s="51">
        <f t="shared" si="15"/>
        <v>31.296350240586595</v>
      </c>
      <c r="AK68" s="29">
        <f t="shared" si="16"/>
        <v>5.0556023588879526</v>
      </c>
      <c r="AL68" s="58">
        <f t="shared" si="17"/>
        <v>0.74596170247105631</v>
      </c>
    </row>
    <row r="69" spans="1:38" x14ac:dyDescent="0.2">
      <c r="A69" s="1">
        <v>225</v>
      </c>
      <c r="B69" s="1" t="s">
        <v>108</v>
      </c>
      <c r="C69" s="1" t="s">
        <v>107</v>
      </c>
      <c r="D69" s="135">
        <v>10</v>
      </c>
      <c r="E69" s="150">
        <v>757</v>
      </c>
      <c r="F69" s="150">
        <v>488</v>
      </c>
      <c r="G69" s="150">
        <v>3284</v>
      </c>
      <c r="H69" s="164">
        <v>0.54600000000000004</v>
      </c>
      <c r="I69" s="25">
        <f t="shared" si="18"/>
        <v>0.14566121165233686</v>
      </c>
      <c r="J69" s="25">
        <f t="shared" si="19"/>
        <v>6.0395149099007214E-2</v>
      </c>
      <c r="K69" s="27">
        <f t="shared" si="20"/>
        <v>2.4118031634221309</v>
      </c>
      <c r="L69" s="27">
        <f t="shared" si="21"/>
        <v>0.73454213156464687</v>
      </c>
      <c r="M69" s="27">
        <f t="shared" si="22"/>
        <v>6.7295081967213113</v>
      </c>
      <c r="N69" s="27"/>
      <c r="O69" s="51">
        <f t="shared" si="23"/>
        <v>17.126681251472483</v>
      </c>
      <c r="P69" s="27">
        <f t="shared" si="24"/>
        <v>6.7295081967213113</v>
      </c>
      <c r="Q69" s="93">
        <f t="shared" si="25"/>
        <v>0.73454213156464687</v>
      </c>
      <c r="R69" s="156">
        <f t="shared" si="8"/>
        <v>619.31917676236276</v>
      </c>
      <c r="S69" s="156">
        <f t="shared" si="9"/>
        <v>1134.2842065244738</v>
      </c>
      <c r="T69" s="153"/>
      <c r="U69" s="153"/>
      <c r="W69" s="1">
        <v>225</v>
      </c>
      <c r="X69" s="66">
        <v>10</v>
      </c>
      <c r="Y69" s="164">
        <v>0.75</v>
      </c>
      <c r="Z69" s="150">
        <v>1322</v>
      </c>
      <c r="AA69" s="150">
        <v>6442</v>
      </c>
      <c r="AB69" s="150">
        <v>851</v>
      </c>
      <c r="AC69" s="150">
        <v>1040</v>
      </c>
      <c r="AD69" s="27">
        <f t="shared" si="10"/>
        <v>0.1513862986224852</v>
      </c>
      <c r="AE69" s="27">
        <f t="shared" si="11"/>
        <v>6.3095924988620836E-2</v>
      </c>
      <c r="AF69" s="29">
        <f t="shared" si="12"/>
        <v>2.3993038956127082</v>
      </c>
      <c r="AG69" s="29">
        <f t="shared" si="13"/>
        <v>0.74495739532888083</v>
      </c>
      <c r="AH69" s="29">
        <f t="shared" si="14"/>
        <v>4.8729198184568832</v>
      </c>
      <c r="AJ69" s="51">
        <f t="shared" si="15"/>
        <v>33.596248666865328</v>
      </c>
      <c r="AK69" s="29">
        <f t="shared" si="16"/>
        <v>4.8729198184568832</v>
      </c>
      <c r="AL69" s="58">
        <f t="shared" si="17"/>
        <v>0.74495739532888083</v>
      </c>
    </row>
    <row r="70" spans="1:38" x14ac:dyDescent="0.2">
      <c r="A70" s="1">
        <v>225</v>
      </c>
      <c r="B70" s="1" t="s">
        <v>108</v>
      </c>
      <c r="C70" s="1" t="s">
        <v>107</v>
      </c>
      <c r="D70" s="135">
        <v>10</v>
      </c>
      <c r="E70" s="150">
        <v>805</v>
      </c>
      <c r="F70" s="150">
        <v>602</v>
      </c>
      <c r="G70" s="150">
        <v>3832</v>
      </c>
      <c r="H70" s="164">
        <v>0.58099999999999996</v>
      </c>
      <c r="I70" s="25">
        <f t="shared" si="18"/>
        <v>0.15030252219232279</v>
      </c>
      <c r="J70" s="25">
        <f t="shared" si="19"/>
        <v>6.195533711226249E-2</v>
      </c>
      <c r="K70" s="27">
        <f t="shared" si="20"/>
        <v>2.4259818313953492</v>
      </c>
      <c r="L70" s="27">
        <f t="shared" si="21"/>
        <v>0.75053952769568166</v>
      </c>
      <c r="M70" s="27">
        <f t="shared" si="22"/>
        <v>6.3654485049833891</v>
      </c>
      <c r="N70" s="27"/>
      <c r="O70" s="51">
        <f t="shared" si="23"/>
        <v>19.98460491950139</v>
      </c>
      <c r="P70" s="27">
        <f t="shared" si="24"/>
        <v>6.3654485049833891</v>
      </c>
      <c r="Q70" s="93">
        <f t="shared" si="25"/>
        <v>0.75053952769568166</v>
      </c>
      <c r="R70" s="156">
        <f t="shared" si="8"/>
        <v>658.58908493223521</v>
      </c>
      <c r="S70" s="156">
        <f t="shared" si="9"/>
        <v>1133.5440360279435</v>
      </c>
      <c r="T70" s="153"/>
      <c r="U70" s="153"/>
      <c r="W70" s="1">
        <v>225</v>
      </c>
      <c r="X70" s="66">
        <v>10</v>
      </c>
      <c r="Y70" s="164">
        <v>0.77500000000000002</v>
      </c>
      <c r="Z70" s="150">
        <v>1466</v>
      </c>
      <c r="AA70" s="150">
        <v>6911</v>
      </c>
      <c r="AB70" s="150">
        <v>879</v>
      </c>
      <c r="AC70" s="150">
        <v>1074</v>
      </c>
      <c r="AD70" s="27">
        <f t="shared" si="10"/>
        <v>0.15228771102358435</v>
      </c>
      <c r="AE70" s="27">
        <f t="shared" si="11"/>
        <v>6.3531776654385239E-2</v>
      </c>
      <c r="AF70" s="29">
        <f t="shared" si="12"/>
        <v>2.3970321474249658</v>
      </c>
      <c r="AG70" s="29">
        <f t="shared" si="13"/>
        <v>0.74646453578633221</v>
      </c>
      <c r="AH70" s="29">
        <f t="shared" si="14"/>
        <v>4.7141882673942703</v>
      </c>
      <c r="AJ70" s="51">
        <f t="shared" si="15"/>
        <v>36.042172390050652</v>
      </c>
      <c r="AK70" s="29">
        <f t="shared" si="16"/>
        <v>4.7141882673942703</v>
      </c>
      <c r="AL70" s="58">
        <f t="shared" si="17"/>
        <v>0.74646453578633221</v>
      </c>
    </row>
    <row r="71" spans="1:38" x14ac:dyDescent="0.2">
      <c r="A71" s="1">
        <v>225</v>
      </c>
      <c r="B71" s="1" t="s">
        <v>108</v>
      </c>
      <c r="C71" s="1" t="s">
        <v>107</v>
      </c>
      <c r="D71" s="135">
        <v>10</v>
      </c>
      <c r="E71" s="150">
        <v>852</v>
      </c>
      <c r="F71" s="150">
        <v>711</v>
      </c>
      <c r="G71" s="150">
        <v>4253</v>
      </c>
      <c r="H71" s="164">
        <v>0.61499999999999999</v>
      </c>
      <c r="I71" s="25">
        <f t="shared" si="18"/>
        <v>0.14891852361568472</v>
      </c>
      <c r="J71" s="25">
        <f t="shared" si="19"/>
        <v>6.1719257208263135E-2</v>
      </c>
      <c r="K71" s="27">
        <f t="shared" si="20"/>
        <v>2.4128372626582277</v>
      </c>
      <c r="L71" s="27">
        <f t="shared" si="21"/>
        <v>0.74302817747236682</v>
      </c>
      <c r="M71" s="27">
        <f t="shared" si="22"/>
        <v>5.9817158931082979</v>
      </c>
      <c r="N71" s="27"/>
      <c r="O71" s="51">
        <f t="shared" si="23"/>
        <v>22.180199562275419</v>
      </c>
      <c r="P71" s="27">
        <f t="shared" si="24"/>
        <v>5.9817158931082979</v>
      </c>
      <c r="Q71" s="93">
        <f t="shared" si="25"/>
        <v>0.74302817747236682</v>
      </c>
      <c r="R71" s="156">
        <f t="shared" si="8"/>
        <v>697.04087001523533</v>
      </c>
      <c r="S71" s="156">
        <f t="shared" si="9"/>
        <v>1133.3997886426591</v>
      </c>
      <c r="T71" s="153"/>
      <c r="U71" s="153"/>
      <c r="W71" s="1">
        <v>225</v>
      </c>
      <c r="X71" s="66">
        <v>10</v>
      </c>
      <c r="Y71" s="164">
        <v>0.8</v>
      </c>
      <c r="Z71" s="150">
        <v>1634</v>
      </c>
      <c r="AA71" s="150">
        <v>7444</v>
      </c>
      <c r="AB71" s="150">
        <v>907</v>
      </c>
      <c r="AC71" s="150">
        <v>1109</v>
      </c>
      <c r="AD71" s="27">
        <f t="shared" si="10"/>
        <v>0.15384231303236656</v>
      </c>
      <c r="AE71" s="27">
        <f t="shared" si="11"/>
        <v>6.4317223477607127E-2</v>
      </c>
      <c r="AF71" s="29">
        <f t="shared" si="12"/>
        <v>2.3919302593329257</v>
      </c>
      <c r="AG71" s="29">
        <f t="shared" si="13"/>
        <v>0.7486680587643515</v>
      </c>
      <c r="AH71" s="29">
        <f t="shared" si="14"/>
        <v>4.5556915544675647</v>
      </c>
      <c r="AJ71" s="51">
        <f t="shared" si="15"/>
        <v>38.82186822045103</v>
      </c>
      <c r="AK71" s="29">
        <f t="shared" si="16"/>
        <v>4.5556915544675647</v>
      </c>
      <c r="AL71" s="58">
        <f t="shared" si="17"/>
        <v>0.7486680587643515</v>
      </c>
    </row>
    <row r="72" spans="1:38" x14ac:dyDescent="0.2">
      <c r="A72" s="1">
        <v>225</v>
      </c>
      <c r="B72" s="1" t="s">
        <v>108</v>
      </c>
      <c r="C72" s="1" t="s">
        <v>107</v>
      </c>
      <c r="D72" s="135">
        <v>10</v>
      </c>
      <c r="E72" s="150">
        <v>899</v>
      </c>
      <c r="F72" s="150">
        <v>851</v>
      </c>
      <c r="G72" s="150">
        <v>4842</v>
      </c>
      <c r="H72" s="164">
        <v>0.64800000000000002</v>
      </c>
      <c r="I72" s="25">
        <f t="shared" si="18"/>
        <v>0.15227826865603977</v>
      </c>
      <c r="J72" s="25">
        <f t="shared" si="19"/>
        <v>6.2881133125537378E-2</v>
      </c>
      <c r="K72" s="27">
        <f t="shared" si="20"/>
        <v>2.4216845512632199</v>
      </c>
      <c r="L72" s="27">
        <f t="shared" si="21"/>
        <v>0.7541182097034822</v>
      </c>
      <c r="M72" s="27">
        <f t="shared" si="22"/>
        <v>5.6897767332549938</v>
      </c>
      <c r="N72" s="27"/>
      <c r="O72" s="51">
        <f t="shared" si="23"/>
        <v>25.251945986488966</v>
      </c>
      <c r="P72" s="27">
        <f t="shared" si="24"/>
        <v>5.6897767332549938</v>
      </c>
      <c r="Q72" s="93">
        <f t="shared" si="25"/>
        <v>0.7541182097034822</v>
      </c>
      <c r="R72" s="156">
        <f t="shared" si="8"/>
        <v>735.49265509823533</v>
      </c>
      <c r="S72" s="156">
        <f t="shared" si="9"/>
        <v>1135.0195294725854</v>
      </c>
      <c r="T72" s="153"/>
      <c r="U72" s="153"/>
      <c r="W72" s="1">
        <v>225</v>
      </c>
      <c r="X72" s="66">
        <v>10</v>
      </c>
      <c r="Y72" s="164">
        <v>0.82499999999999996</v>
      </c>
      <c r="Z72" s="150">
        <v>1810</v>
      </c>
      <c r="AA72" s="150">
        <v>7967</v>
      </c>
      <c r="AB72" s="150">
        <v>936</v>
      </c>
      <c r="AC72" s="150">
        <v>1144</v>
      </c>
      <c r="AD72" s="27">
        <f t="shared" si="10"/>
        <v>0.1547302748652746</v>
      </c>
      <c r="AE72" s="27">
        <f t="shared" si="11"/>
        <v>6.490383751902655E-2</v>
      </c>
      <c r="AF72" s="29">
        <f t="shared" si="12"/>
        <v>2.3839927002762424</v>
      </c>
      <c r="AG72" s="29">
        <f t="shared" si="13"/>
        <v>0.74833397176942096</v>
      </c>
      <c r="AH72" s="29">
        <f t="shared" si="14"/>
        <v>4.4016574585635357</v>
      </c>
      <c r="AJ72" s="51">
        <f t="shared" si="15"/>
        <v>41.549412159099049</v>
      </c>
      <c r="AK72" s="29">
        <f t="shared" si="16"/>
        <v>4.4016574585635357</v>
      </c>
      <c r="AL72" s="58">
        <f t="shared" si="17"/>
        <v>0.74833397176942096</v>
      </c>
    </row>
    <row r="73" spans="1:38" x14ac:dyDescent="0.2">
      <c r="A73" s="1">
        <v>225</v>
      </c>
      <c r="B73" s="1" t="s">
        <v>108</v>
      </c>
      <c r="C73" s="1" t="s">
        <v>107</v>
      </c>
      <c r="D73" s="135">
        <v>10</v>
      </c>
      <c r="E73" s="150">
        <v>954</v>
      </c>
      <c r="F73" s="150">
        <v>1016</v>
      </c>
      <c r="G73" s="150">
        <v>5411</v>
      </c>
      <c r="H73" s="164">
        <v>0.68799999999999994</v>
      </c>
      <c r="I73" s="25">
        <f t="shared" si="18"/>
        <v>0.1511169965154332</v>
      </c>
      <c r="J73" s="25">
        <f t="shared" si="19"/>
        <v>6.2822969127265774E-2</v>
      </c>
      <c r="K73" s="27">
        <f t="shared" si="20"/>
        <v>2.4054418091781491</v>
      </c>
      <c r="L73" s="27">
        <f t="shared" si="21"/>
        <v>0.74619855414921821</v>
      </c>
      <c r="M73" s="27">
        <f t="shared" si="22"/>
        <v>5.3257874015748028</v>
      </c>
      <c r="N73" s="27"/>
      <c r="O73" s="51">
        <f t="shared" si="23"/>
        <v>28.219388627197812</v>
      </c>
      <c r="P73" s="27">
        <f t="shared" si="24"/>
        <v>5.3257874015748028</v>
      </c>
      <c r="Q73" s="93">
        <f t="shared" si="25"/>
        <v>0.74619855414921821</v>
      </c>
      <c r="R73" s="156">
        <f t="shared" ref="R73:R135" si="26">E73*(PI()/30)*($D$4/2)</f>
        <v>780.48942487621423</v>
      </c>
      <c r="S73" s="156">
        <f t="shared" ref="S73:S135" si="27">R73/H73</f>
        <v>1134.4323035991488</v>
      </c>
      <c r="T73" s="153"/>
      <c r="U73" s="153"/>
      <c r="W73" s="1">
        <v>225</v>
      </c>
      <c r="X73" s="66">
        <v>10</v>
      </c>
      <c r="Y73" s="164">
        <v>0.85</v>
      </c>
      <c r="Z73" s="150">
        <v>2003</v>
      </c>
      <c r="AA73" s="150">
        <v>8532</v>
      </c>
      <c r="AB73" s="150">
        <v>964</v>
      </c>
      <c r="AC73" s="150">
        <v>1178</v>
      </c>
      <c r="AD73" s="27">
        <f t="shared" ref="AD73:AD136" si="28">0.1515*(AA73/1000)/(AC73/1000)^2/($D$4/10)^4</f>
        <v>0.15627618281372416</v>
      </c>
      <c r="AE73" s="27">
        <f t="shared" ref="AE73:AE136" si="29">0.5*(Z73/1000)/(AC73/1000)^3/($D$4/10)^5</f>
        <v>6.5783193401467668E-2</v>
      </c>
      <c r="AF73" s="29">
        <f t="shared" ref="AF73:AF136" si="30">AD73/AE73</f>
        <v>2.375624756615077</v>
      </c>
      <c r="AG73" s="29">
        <f t="shared" ref="AG73:AG136" si="31">0.798*AD73^1.5/AE73</f>
        <v>0.74942319593964835</v>
      </c>
      <c r="AH73" s="29">
        <f t="shared" ref="AH73:AH136" si="32">AA73/Z73</f>
        <v>4.2596105841238145</v>
      </c>
      <c r="AJ73" s="51">
        <f t="shared" ref="AJ73:AJ136" si="33">AA73/(PI()*$D$4^2/4)</f>
        <v>44.495994043106954</v>
      </c>
      <c r="AK73" s="29">
        <f t="shared" ref="AK73:AK136" si="34">AH73</f>
        <v>4.2596105841238145</v>
      </c>
      <c r="AL73" s="58">
        <f t="shared" ref="AL73:AL136" si="35">AG73</f>
        <v>0.74942319593964835</v>
      </c>
    </row>
    <row r="74" spans="1:38" x14ac:dyDescent="0.2">
      <c r="A74" s="1">
        <v>225</v>
      </c>
      <c r="B74" s="1" t="s">
        <v>108</v>
      </c>
      <c r="C74" s="1" t="s">
        <v>107</v>
      </c>
      <c r="D74" s="135">
        <v>10</v>
      </c>
      <c r="E74" s="150">
        <v>1003</v>
      </c>
      <c r="F74" s="150">
        <v>1181</v>
      </c>
      <c r="G74" s="150">
        <v>5979</v>
      </c>
      <c r="H74" s="164">
        <v>0.72299999999999998</v>
      </c>
      <c r="I74" s="25">
        <f t="shared" si="18"/>
        <v>0.1510633864239386</v>
      </c>
      <c r="J74" s="25">
        <f t="shared" si="19"/>
        <v>6.2837221412900796E-2</v>
      </c>
      <c r="K74" s="27">
        <f t="shared" si="20"/>
        <v>2.4040430659928025</v>
      </c>
      <c r="L74" s="27">
        <f t="shared" si="21"/>
        <v>0.74563235123737637</v>
      </c>
      <c r="M74" s="27">
        <f t="shared" si="22"/>
        <v>5.0626587637595257</v>
      </c>
      <c r="N74" s="27"/>
      <c r="O74" s="51">
        <f t="shared" si="23"/>
        <v>31.18161607873142</v>
      </c>
      <c r="P74" s="27">
        <f t="shared" si="24"/>
        <v>5.0626587637595257</v>
      </c>
      <c r="Q74" s="93">
        <f t="shared" si="25"/>
        <v>0.74563235123737637</v>
      </c>
      <c r="R74" s="156">
        <f t="shared" si="26"/>
        <v>820.57745613295901</v>
      </c>
      <c r="S74" s="156">
        <f t="shared" si="27"/>
        <v>1134.9619033650886</v>
      </c>
      <c r="T74" s="153"/>
      <c r="U74" s="153"/>
      <c r="W74" s="1">
        <v>225</v>
      </c>
      <c r="X74" s="66">
        <v>10</v>
      </c>
      <c r="Y74" s="164">
        <v>0.875</v>
      </c>
      <c r="Z74" s="150">
        <v>2204</v>
      </c>
      <c r="AA74" s="150">
        <v>9080</v>
      </c>
      <c r="AB74" s="150">
        <v>992</v>
      </c>
      <c r="AC74" s="150">
        <v>1213</v>
      </c>
      <c r="AD74" s="27">
        <f t="shared" si="28"/>
        <v>0.15685442519123347</v>
      </c>
      <c r="AE74" s="27">
        <f t="shared" si="29"/>
        <v>6.6297791550182061E-2</v>
      </c>
      <c r="AF74" s="29">
        <f t="shared" si="30"/>
        <v>2.3659072425136118</v>
      </c>
      <c r="AG74" s="29">
        <f t="shared" si="31"/>
        <v>0.74773720943538624</v>
      </c>
      <c r="AH74" s="29">
        <f t="shared" si="32"/>
        <v>4.1197822141560803</v>
      </c>
      <c r="AJ74" s="51">
        <f t="shared" si="33"/>
        <v>47.353917711135857</v>
      </c>
      <c r="AK74" s="29">
        <f t="shared" si="34"/>
        <v>4.1197822141560803</v>
      </c>
      <c r="AL74" s="58">
        <f t="shared" si="35"/>
        <v>0.74773720943538624</v>
      </c>
    </row>
    <row r="75" spans="1:38" x14ac:dyDescent="0.2">
      <c r="A75" s="1">
        <v>225</v>
      </c>
      <c r="B75" s="1" t="s">
        <v>108</v>
      </c>
      <c r="C75" s="1" t="s">
        <v>107</v>
      </c>
      <c r="D75" s="135">
        <v>10</v>
      </c>
      <c r="E75" s="150">
        <v>1054</v>
      </c>
      <c r="F75" s="150">
        <v>1367</v>
      </c>
      <c r="G75" s="150">
        <v>6568</v>
      </c>
      <c r="H75" s="164">
        <v>0.76</v>
      </c>
      <c r="I75" s="25">
        <f t="shared" si="18"/>
        <v>0.15027420916821793</v>
      </c>
      <c r="J75" s="25">
        <f t="shared" si="19"/>
        <v>6.2678205821746852E-2</v>
      </c>
      <c r="K75" s="27">
        <f t="shared" si="20"/>
        <v>2.3975512253108997</v>
      </c>
      <c r="L75" s="27">
        <f t="shared" si="21"/>
        <v>0.74167392679073141</v>
      </c>
      <c r="M75" s="27">
        <f t="shared" si="22"/>
        <v>4.804681784930505</v>
      </c>
      <c r="N75" s="27"/>
      <c r="O75" s="51">
        <f t="shared" si="23"/>
        <v>34.253362502944967</v>
      </c>
      <c r="P75" s="27">
        <f t="shared" si="24"/>
        <v>4.804681784930505</v>
      </c>
      <c r="Q75" s="93">
        <f t="shared" si="25"/>
        <v>0.74167392679073141</v>
      </c>
      <c r="R75" s="156">
        <f t="shared" si="26"/>
        <v>862.30173356344847</v>
      </c>
      <c r="S75" s="156">
        <f t="shared" si="27"/>
        <v>1134.6075441624321</v>
      </c>
      <c r="T75" s="153"/>
      <c r="U75" s="153"/>
      <c r="W75" s="1">
        <v>225</v>
      </c>
      <c r="X75" s="66">
        <v>10</v>
      </c>
      <c r="Y75" s="164">
        <v>0.9</v>
      </c>
      <c r="Z75" s="150">
        <v>2437</v>
      </c>
      <c r="AA75" s="150">
        <v>9691</v>
      </c>
      <c r="AB75" s="150">
        <v>1021</v>
      </c>
      <c r="AC75" s="150">
        <v>1248</v>
      </c>
      <c r="AD75" s="27">
        <f t="shared" si="28"/>
        <v>0.15815100339250493</v>
      </c>
      <c r="AE75" s="27">
        <f t="shared" si="29"/>
        <v>6.7310318784875006E-2</v>
      </c>
      <c r="AF75" s="29">
        <f t="shared" si="30"/>
        <v>2.3495803652031184</v>
      </c>
      <c r="AG75" s="29">
        <f t="shared" si="31"/>
        <v>0.74563995475215805</v>
      </c>
      <c r="AH75" s="29">
        <f t="shared" si="32"/>
        <v>3.9766105867870332</v>
      </c>
      <c r="AJ75" s="51">
        <f t="shared" si="33"/>
        <v>50.540398297204582</v>
      </c>
      <c r="AK75" s="29">
        <f t="shared" si="34"/>
        <v>3.9766105867870332</v>
      </c>
      <c r="AL75" s="58">
        <f t="shared" si="35"/>
        <v>0.74563995475215805</v>
      </c>
    </row>
    <row r="76" spans="1:38" x14ac:dyDescent="0.2">
      <c r="A76" s="1">
        <v>225</v>
      </c>
      <c r="B76" s="1" t="s">
        <v>108</v>
      </c>
      <c r="C76" s="1" t="s">
        <v>107</v>
      </c>
      <c r="D76" s="135">
        <v>10</v>
      </c>
      <c r="E76" s="150">
        <v>1100</v>
      </c>
      <c r="F76" s="150">
        <v>1602</v>
      </c>
      <c r="G76" s="150">
        <v>7368</v>
      </c>
      <c r="H76" s="164">
        <v>0.79300000000000004</v>
      </c>
      <c r="I76" s="25">
        <f t="shared" si="18"/>
        <v>0.15477356127629749</v>
      </c>
      <c r="J76" s="25">
        <f t="shared" si="19"/>
        <v>6.461812178993237E-2</v>
      </c>
      <c r="K76" s="27">
        <f t="shared" si="20"/>
        <v>2.3952036516853932</v>
      </c>
      <c r="L76" s="27">
        <f t="shared" si="21"/>
        <v>0.75195824272405387</v>
      </c>
      <c r="M76" s="27">
        <f t="shared" si="22"/>
        <v>4.5992509363295877</v>
      </c>
      <c r="N76" s="27"/>
      <c r="O76" s="51">
        <f t="shared" si="23"/>
        <v>38.425513843133153</v>
      </c>
      <c r="P76" s="27">
        <f t="shared" si="24"/>
        <v>4.5992509363295877</v>
      </c>
      <c r="Q76" s="93">
        <f t="shared" si="25"/>
        <v>0.75195824272405387</v>
      </c>
      <c r="R76" s="156">
        <f t="shared" si="26"/>
        <v>899.93539555957614</v>
      </c>
      <c r="S76" s="156">
        <f t="shared" si="27"/>
        <v>1134.8491747283431</v>
      </c>
      <c r="T76" s="153"/>
      <c r="U76" s="153"/>
      <c r="W76" s="1">
        <v>225</v>
      </c>
      <c r="X76" s="66">
        <v>10</v>
      </c>
      <c r="Y76" s="164">
        <v>0.92500000000000004</v>
      </c>
      <c r="Z76" s="150">
        <v>2687</v>
      </c>
      <c r="AA76" s="150">
        <v>10298</v>
      </c>
      <c r="AB76" s="150">
        <v>1049</v>
      </c>
      <c r="AC76" s="150">
        <v>1282</v>
      </c>
      <c r="AD76" s="27">
        <f t="shared" si="28"/>
        <v>0.15926097343727258</v>
      </c>
      <c r="AE76" s="27">
        <f t="shared" si="29"/>
        <v>6.8465765007113197E-2</v>
      </c>
      <c r="AF76" s="29">
        <f t="shared" si="30"/>
        <v>2.3261402749348714</v>
      </c>
      <c r="AG76" s="29">
        <f t="shared" si="31"/>
        <v>0.74078720931158604</v>
      </c>
      <c r="AH76" s="29">
        <f t="shared" si="32"/>
        <v>3.8325269817640493</v>
      </c>
      <c r="AJ76" s="51">
        <f t="shared" si="33"/>
        <v>53.706018126572367</v>
      </c>
      <c r="AK76" s="29">
        <f t="shared" si="34"/>
        <v>3.8325269817640493</v>
      </c>
      <c r="AL76" s="58">
        <f t="shared" si="35"/>
        <v>0.74078720931158604</v>
      </c>
    </row>
    <row r="77" spans="1:38" x14ac:dyDescent="0.2">
      <c r="A77" s="1">
        <v>225</v>
      </c>
      <c r="B77" s="1" t="s">
        <v>108</v>
      </c>
      <c r="C77" s="1" t="s">
        <v>107</v>
      </c>
      <c r="D77" s="135">
        <v>10</v>
      </c>
      <c r="E77" s="150">
        <v>1150</v>
      </c>
      <c r="F77" s="150">
        <v>1831</v>
      </c>
      <c r="G77" s="150">
        <v>8021</v>
      </c>
      <c r="H77" s="164">
        <v>0.83</v>
      </c>
      <c r="I77" s="25">
        <f t="shared" si="18"/>
        <v>0.15415775050815883</v>
      </c>
      <c r="J77" s="25">
        <f t="shared" si="19"/>
        <v>6.4634545236919555E-2</v>
      </c>
      <c r="K77" s="27">
        <f t="shared" si="20"/>
        <v>2.385067458014746</v>
      </c>
      <c r="L77" s="27">
        <f t="shared" si="21"/>
        <v>0.74728495795955185</v>
      </c>
      <c r="M77" s="27">
        <f t="shared" si="22"/>
        <v>4.3806663025669037</v>
      </c>
      <c r="N77" s="27"/>
      <c r="O77" s="51">
        <f t="shared" si="23"/>
        <v>41.831032374561751</v>
      </c>
      <c r="P77" s="27">
        <f t="shared" si="24"/>
        <v>4.3806663025669037</v>
      </c>
      <c r="Q77" s="93">
        <f t="shared" si="25"/>
        <v>0.74728495795955185</v>
      </c>
      <c r="R77" s="156">
        <f t="shared" si="26"/>
        <v>940.84154990319325</v>
      </c>
      <c r="S77" s="156">
        <f t="shared" si="27"/>
        <v>1133.5440360279438</v>
      </c>
      <c r="T77" s="153"/>
      <c r="U77" s="153"/>
      <c r="W77" s="1">
        <v>225</v>
      </c>
      <c r="X77" s="66">
        <v>10</v>
      </c>
      <c r="Y77" s="164">
        <v>0.95</v>
      </c>
      <c r="Z77" s="150">
        <v>2979</v>
      </c>
      <c r="AA77" s="150">
        <v>10950</v>
      </c>
      <c r="AB77" s="150">
        <v>1077</v>
      </c>
      <c r="AC77" s="150">
        <v>1317</v>
      </c>
      <c r="AD77" s="27">
        <f t="shared" si="28"/>
        <v>0.16046307040748023</v>
      </c>
      <c r="AE77" s="27">
        <f t="shared" si="29"/>
        <v>7.0013703748692993E-2</v>
      </c>
      <c r="AF77" s="29">
        <f t="shared" si="30"/>
        <v>2.2918809006797578</v>
      </c>
      <c r="AG77" s="29">
        <f t="shared" si="31"/>
        <v>0.7326262675876194</v>
      </c>
      <c r="AH77" s="29">
        <f t="shared" si="32"/>
        <v>3.6757301107754281</v>
      </c>
      <c r="AJ77" s="51">
        <f t="shared" si="33"/>
        <v>57.106321468825733</v>
      </c>
      <c r="AK77" s="29">
        <f t="shared" si="34"/>
        <v>3.6757301107754281</v>
      </c>
      <c r="AL77" s="58">
        <f t="shared" si="35"/>
        <v>0.7326262675876194</v>
      </c>
    </row>
    <row r="78" spans="1:38" x14ac:dyDescent="0.2">
      <c r="A78" s="1">
        <v>225</v>
      </c>
      <c r="B78" s="1" t="s">
        <v>108</v>
      </c>
      <c r="C78" s="1" t="s">
        <v>107</v>
      </c>
      <c r="D78" s="135">
        <v>10</v>
      </c>
      <c r="E78" s="150">
        <v>1197</v>
      </c>
      <c r="F78" s="150">
        <v>2126</v>
      </c>
      <c r="G78" s="150">
        <v>8884</v>
      </c>
      <c r="H78" s="164">
        <v>0.86299999999999999</v>
      </c>
      <c r="I78" s="25">
        <f t="shared" si="18"/>
        <v>0.15759875337198467</v>
      </c>
      <c r="J78" s="25">
        <f t="shared" si="19"/>
        <v>6.6550402005221956E-2</v>
      </c>
      <c r="K78" s="27">
        <f t="shared" si="20"/>
        <v>2.3681112153104427</v>
      </c>
      <c r="L78" s="27">
        <f t="shared" si="21"/>
        <v>0.75020745388393772</v>
      </c>
      <c r="M78" s="27">
        <f t="shared" si="22"/>
        <v>4.1787394167450609</v>
      </c>
      <c r="N78" s="27"/>
      <c r="O78" s="51">
        <f t="shared" si="23"/>
        <v>46.331740632789753</v>
      </c>
      <c r="P78" s="27">
        <f t="shared" si="24"/>
        <v>4.1787394167450609</v>
      </c>
      <c r="Q78" s="93">
        <f t="shared" si="25"/>
        <v>0.75020745388393772</v>
      </c>
      <c r="R78" s="156">
        <f t="shared" si="26"/>
        <v>979.29333498619326</v>
      </c>
      <c r="S78" s="156">
        <f t="shared" si="27"/>
        <v>1134.7547334718347</v>
      </c>
      <c r="T78" s="153"/>
      <c r="U78" s="153"/>
      <c r="W78" s="1">
        <v>225</v>
      </c>
      <c r="X78" s="66">
        <v>10</v>
      </c>
      <c r="Y78" s="164">
        <v>0.97499999999999998</v>
      </c>
      <c r="Z78" s="150">
        <v>3273</v>
      </c>
      <c r="AA78" s="150">
        <v>11445</v>
      </c>
      <c r="AB78" s="150">
        <v>1106</v>
      </c>
      <c r="AC78" s="150">
        <v>1352</v>
      </c>
      <c r="AD78" s="27">
        <f t="shared" si="28"/>
        <v>0.15914571237701758</v>
      </c>
      <c r="AE78" s="27">
        <f t="shared" si="29"/>
        <v>7.1102652870664654E-2</v>
      </c>
      <c r="AF78" s="29">
        <f t="shared" si="30"/>
        <v>2.2382528070577448</v>
      </c>
      <c r="AG78" s="29">
        <f t="shared" si="31"/>
        <v>0.71254041184976646</v>
      </c>
      <c r="AH78" s="29">
        <f t="shared" si="32"/>
        <v>3.4967919340054996</v>
      </c>
      <c r="AJ78" s="51">
        <f t="shared" si="33"/>
        <v>59.687840110567173</v>
      </c>
      <c r="AK78" s="29">
        <f t="shared" si="34"/>
        <v>3.4967919340054996</v>
      </c>
      <c r="AL78" s="58">
        <f t="shared" si="35"/>
        <v>0.71254041184976646</v>
      </c>
    </row>
    <row r="79" spans="1:38" x14ac:dyDescent="0.2">
      <c r="A79" s="1">
        <v>225</v>
      </c>
      <c r="B79" s="1" t="s">
        <v>108</v>
      </c>
      <c r="C79" s="1" t="s">
        <v>107</v>
      </c>
      <c r="D79" s="135">
        <v>10</v>
      </c>
      <c r="E79" s="150">
        <v>1227</v>
      </c>
      <c r="F79" s="150">
        <v>2276</v>
      </c>
      <c r="G79" s="150">
        <v>9242</v>
      </c>
      <c r="H79" s="164">
        <v>0.88500000000000001</v>
      </c>
      <c r="I79" s="25">
        <f t="shared" si="18"/>
        <v>0.15603045232744106</v>
      </c>
      <c r="J79" s="25">
        <f t="shared" si="19"/>
        <v>6.6146739798006463E-2</v>
      </c>
      <c r="K79" s="27">
        <f t="shared" si="20"/>
        <v>2.3588532526911252</v>
      </c>
      <c r="L79" s="27">
        <f t="shared" si="21"/>
        <v>0.74354712514800148</v>
      </c>
      <c r="M79" s="27">
        <f t="shared" si="22"/>
        <v>4.060632688927944</v>
      </c>
      <c r="N79" s="27"/>
      <c r="O79" s="51">
        <f t="shared" si="23"/>
        <v>48.198778357523963</v>
      </c>
      <c r="P79" s="27">
        <f t="shared" si="24"/>
        <v>4.060632688927944</v>
      </c>
      <c r="Q79" s="93">
        <f t="shared" si="25"/>
        <v>0.74354712514800148</v>
      </c>
      <c r="R79" s="156">
        <f t="shared" si="26"/>
        <v>1003.8370275923636</v>
      </c>
      <c r="S79" s="156">
        <f t="shared" si="27"/>
        <v>1134.2791272230097</v>
      </c>
      <c r="T79" s="153"/>
      <c r="U79" s="153"/>
      <c r="W79" s="1">
        <v>225</v>
      </c>
      <c r="X79" s="66">
        <v>10</v>
      </c>
      <c r="Y79" s="164">
        <v>1</v>
      </c>
      <c r="Z79" s="150">
        <v>3579</v>
      </c>
      <c r="AA79" s="150">
        <v>11825</v>
      </c>
      <c r="AB79" s="150">
        <v>1134</v>
      </c>
      <c r="AC79" s="150">
        <v>1386</v>
      </c>
      <c r="AD79" s="27">
        <f t="shared" si="28"/>
        <v>0.15646140204768777</v>
      </c>
      <c r="AE79" s="27">
        <f t="shared" si="29"/>
        <v>7.2167536712264155E-2</v>
      </c>
      <c r="AF79" s="29">
        <f t="shared" si="30"/>
        <v>2.1680302415129922</v>
      </c>
      <c r="AG79" s="29">
        <f t="shared" si="31"/>
        <v>0.68433985900598504</v>
      </c>
      <c r="AH79" s="29">
        <f t="shared" si="32"/>
        <v>3.3039955294775076</v>
      </c>
      <c r="AJ79" s="51">
        <f t="shared" si="33"/>
        <v>61.669611997156558</v>
      </c>
      <c r="AK79" s="29">
        <f t="shared" si="34"/>
        <v>3.3039955294775076</v>
      </c>
      <c r="AL79" s="58">
        <f t="shared" si="35"/>
        <v>0.68433985900598504</v>
      </c>
    </row>
    <row r="80" spans="1:38" x14ac:dyDescent="0.2">
      <c r="A80" s="1">
        <v>225</v>
      </c>
      <c r="B80" s="1" t="s">
        <v>108</v>
      </c>
      <c r="C80" s="1" t="s">
        <v>107</v>
      </c>
      <c r="D80" s="135">
        <v>10</v>
      </c>
      <c r="E80" s="150">
        <v>1249</v>
      </c>
      <c r="F80" s="150">
        <v>2447</v>
      </c>
      <c r="G80" s="150">
        <v>9747</v>
      </c>
      <c r="H80" s="164">
        <v>0.90100000000000002</v>
      </c>
      <c r="I80" s="25">
        <f t="shared" si="18"/>
        <v>0.15881028242499842</v>
      </c>
      <c r="J80" s="25">
        <f t="shared" si="19"/>
        <v>6.7424312759660723E-2</v>
      </c>
      <c r="K80" s="27">
        <f t="shared" si="20"/>
        <v>2.3553860013536987</v>
      </c>
      <c r="L80" s="27">
        <f t="shared" si="21"/>
        <v>0.74903875754868732</v>
      </c>
      <c r="M80" s="27">
        <f t="shared" si="22"/>
        <v>3.9832447895382099</v>
      </c>
      <c r="N80" s="27"/>
      <c r="O80" s="51">
        <f t="shared" si="23"/>
        <v>50.832448891017755</v>
      </c>
      <c r="P80" s="27">
        <f t="shared" si="24"/>
        <v>3.9832447895382099</v>
      </c>
      <c r="Q80" s="93">
        <f t="shared" si="25"/>
        <v>0.74903875754868732</v>
      </c>
      <c r="R80" s="156">
        <f t="shared" si="26"/>
        <v>1021.835735503555</v>
      </c>
      <c r="S80" s="156">
        <f t="shared" si="27"/>
        <v>1134.1129139884074</v>
      </c>
      <c r="T80" s="153"/>
      <c r="U80" s="153"/>
      <c r="W80" s="1"/>
      <c r="Y80" s="163"/>
      <c r="Z80" s="150"/>
      <c r="AA80" s="150"/>
      <c r="AB80" s="150"/>
      <c r="AC80" s="150"/>
      <c r="AD80" s="27"/>
      <c r="AE80" s="27"/>
      <c r="AG80" s="29"/>
      <c r="AH80" s="29"/>
      <c r="AL80" s="58"/>
    </row>
    <row r="81" spans="1:38" x14ac:dyDescent="0.2">
      <c r="A81" s="1">
        <v>225</v>
      </c>
      <c r="B81" s="1" t="s">
        <v>108</v>
      </c>
      <c r="C81" s="1" t="s">
        <v>107</v>
      </c>
      <c r="D81" s="135">
        <v>10</v>
      </c>
      <c r="E81" s="150">
        <v>1303</v>
      </c>
      <c r="F81" s="150">
        <v>2856</v>
      </c>
      <c r="G81" s="150">
        <v>10653</v>
      </c>
      <c r="H81" s="164">
        <v>0.94</v>
      </c>
      <c r="I81" s="25">
        <f t="shared" si="18"/>
        <v>0.15948345090803503</v>
      </c>
      <c r="J81" s="25">
        <f t="shared" si="19"/>
        <v>6.9309829455983255E-2</v>
      </c>
      <c r="K81" s="27">
        <f t="shared" si="20"/>
        <v>2.3010221228335088</v>
      </c>
      <c r="L81" s="27">
        <f t="shared" si="21"/>
        <v>0.73329968372687182</v>
      </c>
      <c r="M81" s="27">
        <f t="shared" si="22"/>
        <v>3.7300420168067228</v>
      </c>
      <c r="N81" s="27"/>
      <c r="O81" s="51">
        <f t="shared" si="23"/>
        <v>55.557410283780868</v>
      </c>
      <c r="P81" s="27">
        <f t="shared" si="24"/>
        <v>3.7300420168067228</v>
      </c>
      <c r="Q81" s="93">
        <f t="shared" si="25"/>
        <v>0.73329968372687182</v>
      </c>
      <c r="R81" s="156">
        <f t="shared" si="26"/>
        <v>1066.0143821946615</v>
      </c>
      <c r="S81" s="156">
        <f t="shared" si="27"/>
        <v>1134.0578533985761</v>
      </c>
      <c r="T81" s="153"/>
      <c r="U81" s="153"/>
      <c r="W81" s="1"/>
      <c r="Y81" s="163"/>
      <c r="Z81" s="150"/>
      <c r="AA81" s="150"/>
      <c r="AB81" s="150"/>
      <c r="AC81" s="150"/>
      <c r="AD81" s="27"/>
      <c r="AE81" s="27"/>
      <c r="AG81" s="29"/>
      <c r="AH81" s="29"/>
      <c r="AL81" s="58"/>
    </row>
    <row r="82" spans="1:38" x14ac:dyDescent="0.2">
      <c r="A82" s="1">
        <v>225</v>
      </c>
      <c r="B82" s="1" t="s">
        <v>108</v>
      </c>
      <c r="C82" s="1" t="s">
        <v>107</v>
      </c>
      <c r="D82" s="135">
        <v>10</v>
      </c>
      <c r="E82" s="150">
        <v>1353</v>
      </c>
      <c r="F82" s="150">
        <v>3278</v>
      </c>
      <c r="G82" s="150">
        <v>11453</v>
      </c>
      <c r="H82" s="164">
        <v>0.97599999999999998</v>
      </c>
      <c r="I82" s="25">
        <f t="shared" si="18"/>
        <v>0.15902162837324627</v>
      </c>
      <c r="J82" s="25">
        <f t="shared" si="19"/>
        <v>7.1053493152021238E-2</v>
      </c>
      <c r="K82" s="27">
        <f t="shared" si="20"/>
        <v>2.2380550388003355</v>
      </c>
      <c r="L82" s="27">
        <f t="shared" si="21"/>
        <v>0.71219964375075373</v>
      </c>
      <c r="M82" s="27">
        <f t="shared" si="22"/>
        <v>3.4938987187309336</v>
      </c>
      <c r="N82" s="27"/>
      <c r="O82" s="51">
        <f t="shared" si="23"/>
        <v>59.729561623969055</v>
      </c>
      <c r="P82" s="27">
        <f t="shared" si="24"/>
        <v>3.4938987187309336</v>
      </c>
      <c r="Q82" s="93">
        <f t="shared" si="25"/>
        <v>0.71219964375075373</v>
      </c>
      <c r="R82" s="156">
        <f t="shared" si="26"/>
        <v>1106.9205365382786</v>
      </c>
      <c r="S82" s="156">
        <f t="shared" si="27"/>
        <v>1134.139893994138</v>
      </c>
      <c r="T82" s="153"/>
      <c r="U82" s="153"/>
      <c r="W82" s="1"/>
      <c r="Y82" s="163"/>
      <c r="Z82" s="150"/>
      <c r="AA82" s="150"/>
      <c r="AB82" s="150"/>
      <c r="AC82" s="150"/>
      <c r="AD82" s="27"/>
      <c r="AE82" s="27"/>
      <c r="AG82" s="29"/>
      <c r="AH82" s="29"/>
      <c r="AL82" s="58"/>
    </row>
    <row r="83" spans="1:38" x14ac:dyDescent="0.2">
      <c r="A83" s="1">
        <v>225</v>
      </c>
      <c r="B83" s="1" t="s">
        <v>108</v>
      </c>
      <c r="C83" s="1" t="s">
        <v>107</v>
      </c>
      <c r="D83" s="135">
        <v>10</v>
      </c>
      <c r="E83" s="150">
        <v>1401</v>
      </c>
      <c r="F83" s="150">
        <v>3731</v>
      </c>
      <c r="G83" s="150">
        <v>12084</v>
      </c>
      <c r="H83" s="164">
        <v>1.0109999999999999</v>
      </c>
      <c r="I83" s="25">
        <f t="shared" si="18"/>
        <v>0.15648293198758303</v>
      </c>
      <c r="J83" s="25">
        <f t="shared" si="19"/>
        <v>7.2841808100267705E-2</v>
      </c>
      <c r="K83" s="27">
        <f t="shared" si="20"/>
        <v>2.1482571076789063</v>
      </c>
      <c r="L83" s="27">
        <f t="shared" si="21"/>
        <v>0.67814511257100296</v>
      </c>
      <c r="M83" s="27">
        <f t="shared" si="22"/>
        <v>3.2388099705172877</v>
      </c>
      <c r="N83" s="27"/>
      <c r="O83" s="51">
        <f t="shared" si="23"/>
        <v>63.020345993542477</v>
      </c>
      <c r="P83" s="27">
        <f t="shared" si="24"/>
        <v>3.2388099705172877</v>
      </c>
      <c r="Q83" s="93">
        <f t="shared" si="25"/>
        <v>0.67814511257100296</v>
      </c>
      <c r="R83" s="156">
        <f t="shared" si="26"/>
        <v>1146.1904447081511</v>
      </c>
      <c r="S83" s="156">
        <f t="shared" si="27"/>
        <v>1133.719529879477</v>
      </c>
      <c r="T83" s="153"/>
      <c r="U83" s="153"/>
      <c r="W83" s="1"/>
      <c r="Y83" s="163"/>
      <c r="Z83" s="150"/>
      <c r="AA83" s="150"/>
      <c r="AB83" s="150"/>
      <c r="AC83" s="150"/>
      <c r="AD83" s="27"/>
      <c r="AE83" s="27"/>
      <c r="AG83" s="29"/>
      <c r="AH83" s="29"/>
      <c r="AL83" s="58"/>
    </row>
    <row r="84" spans="1:38" x14ac:dyDescent="0.2">
      <c r="A84" s="1">
        <v>225</v>
      </c>
      <c r="B84" s="1" t="s">
        <v>108</v>
      </c>
      <c r="C84" s="1" t="s">
        <v>107</v>
      </c>
      <c r="D84" s="135">
        <v>10</v>
      </c>
      <c r="E84" s="150">
        <v>1450</v>
      </c>
      <c r="F84" s="150">
        <v>4175</v>
      </c>
      <c r="G84" s="150">
        <v>12316</v>
      </c>
      <c r="H84" s="164">
        <v>1.046</v>
      </c>
      <c r="I84" s="25">
        <f t="shared" si="18"/>
        <v>0.14889023128078002</v>
      </c>
      <c r="J84" s="25">
        <f t="shared" si="19"/>
        <v>7.352285235475009E-2</v>
      </c>
      <c r="K84" s="27">
        <f t="shared" si="20"/>
        <v>2.0250877994011978</v>
      </c>
      <c r="L84" s="27">
        <f t="shared" si="21"/>
        <v>0.62356230074007435</v>
      </c>
      <c r="M84" s="27">
        <f t="shared" si="22"/>
        <v>2.9499401197604791</v>
      </c>
      <c r="N84" s="27"/>
      <c r="O84" s="51">
        <f t="shared" si="23"/>
        <v>64.230269882197049</v>
      </c>
      <c r="P84" s="27">
        <f t="shared" si="24"/>
        <v>2.9499401197604791</v>
      </c>
      <c r="Q84" s="93">
        <f t="shared" si="25"/>
        <v>0.62356230074007435</v>
      </c>
      <c r="R84" s="156">
        <f t="shared" si="26"/>
        <v>1186.278475964896</v>
      </c>
      <c r="S84" s="156">
        <f t="shared" si="27"/>
        <v>1134.10944164904</v>
      </c>
      <c r="T84" s="153"/>
      <c r="U84" s="153"/>
      <c r="W84" s="1"/>
      <c r="Y84" s="163"/>
      <c r="Z84" s="150"/>
      <c r="AA84" s="150"/>
      <c r="AB84" s="150"/>
      <c r="AC84" s="150"/>
      <c r="AD84" s="27"/>
      <c r="AE84" s="27"/>
      <c r="AG84" s="29"/>
      <c r="AH84" s="29"/>
      <c r="AL84" s="58"/>
    </row>
    <row r="85" spans="1:38" x14ac:dyDescent="0.2">
      <c r="A85" s="1">
        <v>225</v>
      </c>
      <c r="B85" s="1" t="s">
        <v>108</v>
      </c>
      <c r="C85" s="1" t="s">
        <v>107</v>
      </c>
      <c r="D85" s="135">
        <v>10</v>
      </c>
      <c r="E85" s="150">
        <v>1505</v>
      </c>
      <c r="F85" s="150">
        <v>4767</v>
      </c>
      <c r="G85" s="150">
        <v>13000</v>
      </c>
      <c r="H85" s="164">
        <v>1.0860000000000001</v>
      </c>
      <c r="I85" s="25">
        <f t="shared" si="18"/>
        <v>0.14588239384554258</v>
      </c>
      <c r="J85" s="25">
        <f t="shared" si="19"/>
        <v>7.507676075694017E-2</v>
      </c>
      <c r="K85" s="27">
        <f t="shared" si="20"/>
        <v>1.9431098568281939</v>
      </c>
      <c r="L85" s="27">
        <f t="shared" si="21"/>
        <v>0.59224538713846797</v>
      </c>
      <c r="M85" s="27">
        <f t="shared" si="22"/>
        <v>2.7270820222362073</v>
      </c>
      <c r="N85" s="27"/>
      <c r="O85" s="51">
        <f t="shared" si="23"/>
        <v>67.797459278057943</v>
      </c>
      <c r="P85" s="27">
        <f t="shared" si="24"/>
        <v>2.7270820222362073</v>
      </c>
      <c r="Q85" s="93">
        <f t="shared" si="25"/>
        <v>0.59224538713846797</v>
      </c>
      <c r="R85" s="156">
        <f t="shared" si="26"/>
        <v>1231.2752457428746</v>
      </c>
      <c r="S85" s="156">
        <f t="shared" si="27"/>
        <v>1133.7709445146174</v>
      </c>
      <c r="T85" s="153"/>
      <c r="U85" s="153"/>
      <c r="W85" s="1"/>
      <c r="Y85" s="163"/>
      <c r="Z85" s="150"/>
      <c r="AA85" s="150"/>
      <c r="AB85" s="150"/>
      <c r="AC85" s="150"/>
      <c r="AD85" s="27"/>
      <c r="AE85" s="27"/>
      <c r="AG85" s="29"/>
      <c r="AH85" s="29"/>
      <c r="AL85" s="58"/>
    </row>
    <row r="86" spans="1:38" x14ac:dyDescent="0.2">
      <c r="I86" s="25"/>
      <c r="J86" s="25"/>
      <c r="K86" s="27"/>
      <c r="L86" s="27"/>
      <c r="M86" s="27"/>
      <c r="N86" s="27"/>
      <c r="O86" s="51"/>
      <c r="P86" s="27"/>
      <c r="Q86" s="93"/>
      <c r="R86" s="156"/>
      <c r="T86" s="153"/>
      <c r="U86" s="153"/>
      <c r="Z86" s="69"/>
      <c r="AA86" s="150"/>
      <c r="AB86" s="171"/>
      <c r="AC86" s="181"/>
      <c r="AD86" s="27"/>
      <c r="AE86" s="27"/>
      <c r="AG86" s="29"/>
      <c r="AH86" s="29"/>
      <c r="AL86" s="58"/>
    </row>
    <row r="87" spans="1:38" x14ac:dyDescent="0.2">
      <c r="I87" s="25"/>
      <c r="J87" s="25"/>
      <c r="K87" s="27"/>
      <c r="L87" s="27"/>
      <c r="M87" s="27"/>
      <c r="N87" s="27"/>
      <c r="O87" s="51"/>
      <c r="P87" s="27"/>
      <c r="Q87" s="93"/>
      <c r="R87" s="156"/>
      <c r="T87" s="153"/>
      <c r="U87" s="153"/>
      <c r="Z87" s="69"/>
      <c r="AA87" s="150"/>
      <c r="AB87" s="171"/>
      <c r="AC87" s="181"/>
      <c r="AD87" s="27"/>
      <c r="AE87" s="27"/>
      <c r="AG87" s="29"/>
      <c r="AH87" s="29"/>
      <c r="AL87" s="58"/>
    </row>
    <row r="88" spans="1:38" x14ac:dyDescent="0.2">
      <c r="A88" s="1">
        <v>226</v>
      </c>
      <c r="B88" s="1" t="s">
        <v>119</v>
      </c>
      <c r="C88" s="1" t="s">
        <v>107</v>
      </c>
      <c r="D88" s="94">
        <v>10.5</v>
      </c>
      <c r="E88" s="150">
        <v>698</v>
      </c>
      <c r="F88" s="150">
        <v>372</v>
      </c>
      <c r="G88" s="150">
        <v>2803</v>
      </c>
      <c r="H88" s="164">
        <v>0.502</v>
      </c>
      <c r="I88" s="25">
        <f t="shared" ref="I88:I105" si="36">0.1515*(G88/1000)/(E88/1000)^2/($D$4/10)^4</f>
        <v>0.14623279513041768</v>
      </c>
      <c r="J88" s="25">
        <f t="shared" ref="J88:J105" si="37">0.5*(F88/1000)/(E88/1000)^3/($D$4/10)^5</f>
        <v>5.8728180554927907E-2</v>
      </c>
      <c r="K88" s="27">
        <f t="shared" ref="K88:K105" si="38">I88/J88</f>
        <v>2.489993623991936</v>
      </c>
      <c r="L88" s="27">
        <f t="shared" ref="L88:L105" si="39">0.798*I88^1.5/J88</f>
        <v>0.75984238781190938</v>
      </c>
      <c r="M88" s="27">
        <f t="shared" ref="M88:M105" si="40">G88/F88</f>
        <v>7.53494623655914</v>
      </c>
      <c r="N88" s="27"/>
      <c r="O88" s="51">
        <f t="shared" ref="O88:O105" si="41">G88/(PI()*$D$4^2/4)</f>
        <v>14.61817525818434</v>
      </c>
      <c r="P88" s="27">
        <f t="shared" ref="P88:P105" si="42">M88</f>
        <v>7.53494623655914</v>
      </c>
      <c r="Q88" s="93">
        <f t="shared" ref="Q88:Q105" si="43">L88</f>
        <v>0.75984238781190938</v>
      </c>
      <c r="R88" s="156">
        <f t="shared" si="26"/>
        <v>571.04991463689464</v>
      </c>
      <c r="S88" s="156">
        <f t="shared" si="27"/>
        <v>1137.549630750786</v>
      </c>
      <c r="T88" s="153"/>
      <c r="U88" s="153"/>
      <c r="W88" s="1">
        <v>226</v>
      </c>
      <c r="X88" s="66">
        <v>10.5</v>
      </c>
      <c r="Y88" s="164">
        <v>0.72499999999999998</v>
      </c>
      <c r="Z88" s="150">
        <v>1176</v>
      </c>
      <c r="AA88" s="150">
        <v>5926</v>
      </c>
      <c r="AB88" s="150">
        <v>825</v>
      </c>
      <c r="AC88" s="150">
        <v>1008</v>
      </c>
      <c r="AD88" s="27">
        <f t="shared" si="28"/>
        <v>0.14824263014361297</v>
      </c>
      <c r="AE88" s="27">
        <f t="shared" si="29"/>
        <v>6.164467960023514E-2</v>
      </c>
      <c r="AF88" s="29">
        <f t="shared" si="30"/>
        <v>2.4047919642857143</v>
      </c>
      <c r="AG88" s="29">
        <f t="shared" si="31"/>
        <v>0.73886817241156078</v>
      </c>
      <c r="AH88" s="29">
        <f t="shared" si="32"/>
        <v>5.0391156462585034</v>
      </c>
      <c r="AJ88" s="51">
        <f t="shared" si="33"/>
        <v>30.905211052443953</v>
      </c>
      <c r="AK88" s="29">
        <f t="shared" si="34"/>
        <v>5.0391156462585034</v>
      </c>
      <c r="AL88" s="58">
        <f t="shared" si="35"/>
        <v>0.73886817241156078</v>
      </c>
    </row>
    <row r="89" spans="1:38" x14ac:dyDescent="0.2">
      <c r="A89" s="1">
        <v>226</v>
      </c>
      <c r="B89" s="1" t="s">
        <v>119</v>
      </c>
      <c r="C89" s="1" t="s">
        <v>107</v>
      </c>
      <c r="D89" s="94">
        <v>10.5</v>
      </c>
      <c r="E89" s="150">
        <v>744</v>
      </c>
      <c r="F89" s="150">
        <v>450</v>
      </c>
      <c r="G89" s="150">
        <v>3182</v>
      </c>
      <c r="H89" s="164">
        <v>0.53500000000000003</v>
      </c>
      <c r="I89" s="25">
        <f t="shared" si="36"/>
        <v>0.14611231877904959</v>
      </c>
      <c r="J89" s="25">
        <f t="shared" si="37"/>
        <v>5.8662907141977999E-2</v>
      </c>
      <c r="K89" s="27">
        <f t="shared" si="38"/>
        <v>2.4907105</v>
      </c>
      <c r="L89" s="27">
        <f t="shared" si="39"/>
        <v>0.75974798942041388</v>
      </c>
      <c r="M89" s="27">
        <f t="shared" si="40"/>
        <v>7.0711111111111107</v>
      </c>
      <c r="N89" s="27"/>
      <c r="O89" s="51">
        <f t="shared" si="41"/>
        <v>16.59473195559849</v>
      </c>
      <c r="P89" s="27">
        <f t="shared" si="42"/>
        <v>7.0711111111111107</v>
      </c>
      <c r="Q89" s="93">
        <f t="shared" si="43"/>
        <v>0.75974798942041388</v>
      </c>
      <c r="R89" s="156">
        <f t="shared" si="26"/>
        <v>608.68357663302243</v>
      </c>
      <c r="S89" s="156">
        <f t="shared" si="27"/>
        <v>1137.7263114635932</v>
      </c>
      <c r="T89" s="153"/>
      <c r="U89" s="153"/>
      <c r="W89" s="1">
        <v>226</v>
      </c>
      <c r="X89" s="66">
        <v>10.5</v>
      </c>
      <c r="Y89" s="164">
        <v>0.75</v>
      </c>
      <c r="Z89" s="150">
        <v>1311</v>
      </c>
      <c r="AA89" s="150">
        <v>6371</v>
      </c>
      <c r="AB89" s="150">
        <v>853</v>
      </c>
      <c r="AC89" s="150">
        <v>1043</v>
      </c>
      <c r="AD89" s="27">
        <f t="shared" si="28"/>
        <v>0.14885777286281462</v>
      </c>
      <c r="AE89" s="27">
        <f t="shared" si="29"/>
        <v>6.2032550913425841E-2</v>
      </c>
      <c r="AF89" s="29">
        <f t="shared" si="30"/>
        <v>2.3996719572368419</v>
      </c>
      <c r="AG89" s="29">
        <f t="shared" si="31"/>
        <v>0.73882320306332872</v>
      </c>
      <c r="AH89" s="29">
        <f t="shared" si="32"/>
        <v>4.8596491228070171</v>
      </c>
      <c r="AJ89" s="51">
        <f t="shared" si="33"/>
        <v>33.225970235423631</v>
      </c>
      <c r="AK89" s="29">
        <f t="shared" si="34"/>
        <v>4.8596491228070171</v>
      </c>
      <c r="AL89" s="58">
        <f t="shared" si="35"/>
        <v>0.73882320306332872</v>
      </c>
    </row>
    <row r="90" spans="1:38" x14ac:dyDescent="0.2">
      <c r="A90" s="1">
        <v>226</v>
      </c>
      <c r="B90" s="1" t="s">
        <v>119</v>
      </c>
      <c r="C90" s="1" t="s">
        <v>107</v>
      </c>
      <c r="D90" s="94">
        <v>10.5</v>
      </c>
      <c r="E90" s="150">
        <v>800</v>
      </c>
      <c r="F90" s="150">
        <v>563</v>
      </c>
      <c r="G90" s="150">
        <v>3614</v>
      </c>
      <c r="H90" s="164">
        <v>0.57499999999999996</v>
      </c>
      <c r="I90" s="25">
        <f t="shared" si="36"/>
        <v>0.14352934502399997</v>
      </c>
      <c r="J90" s="25">
        <f t="shared" si="37"/>
        <v>5.9034828799999974E-2</v>
      </c>
      <c r="K90" s="27">
        <f t="shared" si="38"/>
        <v>2.4312655417406757</v>
      </c>
      <c r="L90" s="27">
        <f t="shared" si="39"/>
        <v>0.73503096930187251</v>
      </c>
      <c r="M90" s="27">
        <f t="shared" si="40"/>
        <v>6.4191829484902305</v>
      </c>
      <c r="N90" s="27"/>
      <c r="O90" s="51">
        <f t="shared" si="41"/>
        <v>18.847693679300111</v>
      </c>
      <c r="P90" s="27">
        <f t="shared" si="42"/>
        <v>6.4191829484902305</v>
      </c>
      <c r="Q90" s="93">
        <f t="shared" si="43"/>
        <v>0.73503096930187251</v>
      </c>
      <c r="R90" s="156">
        <f t="shared" si="26"/>
        <v>654.49846949787354</v>
      </c>
      <c r="S90" s="156">
        <f t="shared" si="27"/>
        <v>1138.2582078223888</v>
      </c>
      <c r="T90" s="153"/>
      <c r="U90" s="153"/>
      <c r="W90" s="1">
        <v>226</v>
      </c>
      <c r="X90" s="66">
        <v>10.5</v>
      </c>
      <c r="Y90" s="164">
        <v>0.77500000000000002</v>
      </c>
      <c r="Z90" s="150">
        <v>1451</v>
      </c>
      <c r="AA90" s="150">
        <v>6806</v>
      </c>
      <c r="AB90" s="150">
        <v>882</v>
      </c>
      <c r="AC90" s="150">
        <v>1078</v>
      </c>
      <c r="AD90" s="27">
        <f t="shared" si="28"/>
        <v>0.14886306336326807</v>
      </c>
      <c r="AE90" s="27">
        <f t="shared" si="29"/>
        <v>6.2184336403528225E-2</v>
      </c>
      <c r="AF90" s="29">
        <f t="shared" si="30"/>
        <v>2.3938996855616819</v>
      </c>
      <c r="AG90" s="29">
        <f t="shared" si="31"/>
        <v>0.73705910413836362</v>
      </c>
      <c r="AH90" s="29">
        <f t="shared" si="32"/>
        <v>4.6905582356995179</v>
      </c>
      <c r="AJ90" s="51">
        <f t="shared" si="33"/>
        <v>35.49457752665095</v>
      </c>
      <c r="AK90" s="29">
        <f t="shared" si="34"/>
        <v>4.6905582356995179</v>
      </c>
      <c r="AL90" s="58">
        <f t="shared" si="35"/>
        <v>0.73705910413836362</v>
      </c>
    </row>
    <row r="91" spans="1:38" x14ac:dyDescent="0.2">
      <c r="A91" s="1">
        <v>226</v>
      </c>
      <c r="B91" s="1" t="s">
        <v>119</v>
      </c>
      <c r="C91" s="1" t="s">
        <v>107</v>
      </c>
      <c r="D91" s="94">
        <v>10.5</v>
      </c>
      <c r="E91" s="150">
        <v>856</v>
      </c>
      <c r="F91" s="150">
        <v>698</v>
      </c>
      <c r="G91" s="150">
        <v>4204</v>
      </c>
      <c r="H91" s="164">
        <v>0.61499999999999999</v>
      </c>
      <c r="I91" s="25">
        <f t="shared" si="36"/>
        <v>0.14583027903222989</v>
      </c>
      <c r="J91" s="25">
        <f t="shared" si="37"/>
        <v>5.9745335306597397E-2</v>
      </c>
      <c r="K91" s="27">
        <f t="shared" si="38"/>
        <v>2.4408646848137536</v>
      </c>
      <c r="L91" s="27">
        <f t="shared" si="39"/>
        <v>0.74382444805390646</v>
      </c>
      <c r="M91" s="27">
        <f t="shared" si="40"/>
        <v>6.0229226361031518</v>
      </c>
      <c r="N91" s="27"/>
      <c r="O91" s="51">
        <f t="shared" si="41"/>
        <v>21.924655292688893</v>
      </c>
      <c r="P91" s="27">
        <f t="shared" si="42"/>
        <v>6.0229226361031518</v>
      </c>
      <c r="Q91" s="93">
        <f t="shared" si="43"/>
        <v>0.74382444805390646</v>
      </c>
      <c r="R91" s="156">
        <f t="shared" si="26"/>
        <v>700.31336236272466</v>
      </c>
      <c r="S91" s="156">
        <f t="shared" si="27"/>
        <v>1138.7209144109345</v>
      </c>
      <c r="T91" s="153"/>
      <c r="U91" s="153"/>
      <c r="W91" s="1">
        <v>226</v>
      </c>
      <c r="X91" s="66">
        <v>10.5</v>
      </c>
      <c r="Y91" s="164">
        <v>0.8</v>
      </c>
      <c r="Z91" s="150">
        <v>1609</v>
      </c>
      <c r="AA91" s="150">
        <v>7298</v>
      </c>
      <c r="AB91" s="150">
        <v>910</v>
      </c>
      <c r="AC91" s="150">
        <v>1113</v>
      </c>
      <c r="AD91" s="27">
        <f t="shared" si="28"/>
        <v>0.14974283775871045</v>
      </c>
      <c r="AE91" s="27">
        <f t="shared" si="29"/>
        <v>6.2652791437198554E-2</v>
      </c>
      <c r="AF91" s="29">
        <f t="shared" si="30"/>
        <v>2.3900425555469238</v>
      </c>
      <c r="AG91" s="29">
        <f t="shared" si="31"/>
        <v>0.73804281169399677</v>
      </c>
      <c r="AH91" s="29">
        <f t="shared" si="32"/>
        <v>4.5357364822871347</v>
      </c>
      <c r="AJ91" s="51">
        <f t="shared" si="33"/>
        <v>38.060450600866687</v>
      </c>
      <c r="AK91" s="29">
        <f t="shared" si="34"/>
        <v>4.5357364822871347</v>
      </c>
      <c r="AL91" s="58">
        <f t="shared" si="35"/>
        <v>0.73804281169399677</v>
      </c>
    </row>
    <row r="92" spans="1:38" x14ac:dyDescent="0.2">
      <c r="A92" s="1">
        <v>226</v>
      </c>
      <c r="B92" s="1" t="s">
        <v>119</v>
      </c>
      <c r="C92" s="1" t="s">
        <v>107</v>
      </c>
      <c r="D92" s="94">
        <v>10.5</v>
      </c>
      <c r="E92" s="150">
        <v>897</v>
      </c>
      <c r="F92" s="150">
        <v>799</v>
      </c>
      <c r="G92" s="150">
        <v>4573</v>
      </c>
      <c r="H92" s="164">
        <v>0.64500000000000002</v>
      </c>
      <c r="I92" s="25">
        <f t="shared" si="36"/>
        <v>0.14446041031546999</v>
      </c>
      <c r="J92" s="25">
        <f t="shared" si="37"/>
        <v>5.9434597293677366E-2</v>
      </c>
      <c r="K92" s="27">
        <f t="shared" si="38"/>
        <v>2.4305777593085107</v>
      </c>
      <c r="L92" s="27">
        <f t="shared" si="39"/>
        <v>0.73720255717897809</v>
      </c>
      <c r="M92" s="27">
        <f t="shared" si="40"/>
        <v>5.7234042553191493</v>
      </c>
      <c r="N92" s="27"/>
      <c r="O92" s="51">
        <f t="shared" si="41"/>
        <v>23.849060098350691</v>
      </c>
      <c r="P92" s="27">
        <f t="shared" si="42"/>
        <v>5.7234042553191493</v>
      </c>
      <c r="Q92" s="93">
        <f t="shared" si="43"/>
        <v>0.73720255717897809</v>
      </c>
      <c r="R92" s="156">
        <f t="shared" si="26"/>
        <v>733.85640892449067</v>
      </c>
      <c r="S92" s="156">
        <f t="shared" si="27"/>
        <v>1137.761874301536</v>
      </c>
      <c r="T92" s="153"/>
      <c r="U92" s="153"/>
      <c r="W92" s="1">
        <v>226</v>
      </c>
      <c r="X92" s="66">
        <v>10.5</v>
      </c>
      <c r="Y92" s="164">
        <v>0.82499999999999996</v>
      </c>
      <c r="Z92" s="150">
        <v>1781</v>
      </c>
      <c r="AA92" s="150">
        <v>7811</v>
      </c>
      <c r="AB92" s="150">
        <v>939</v>
      </c>
      <c r="AC92" s="150">
        <v>1148</v>
      </c>
      <c r="AD92" s="27">
        <f t="shared" si="28"/>
        <v>0.15064523195668275</v>
      </c>
      <c r="AE92" s="27">
        <f t="shared" si="29"/>
        <v>6.319869776115411E-2</v>
      </c>
      <c r="AF92" s="29">
        <f t="shared" si="30"/>
        <v>2.3836762036777088</v>
      </c>
      <c r="AG92" s="29">
        <f t="shared" si="31"/>
        <v>0.73829146449058392</v>
      </c>
      <c r="AH92" s="29">
        <f t="shared" si="32"/>
        <v>4.3857383492419988</v>
      </c>
      <c r="AJ92" s="51">
        <f t="shared" si="33"/>
        <v>40.735842647762354</v>
      </c>
      <c r="AK92" s="29">
        <f t="shared" si="34"/>
        <v>4.3857383492419988</v>
      </c>
      <c r="AL92" s="58">
        <f t="shared" si="35"/>
        <v>0.73829146449058392</v>
      </c>
    </row>
    <row r="93" spans="1:38" x14ac:dyDescent="0.2">
      <c r="A93" s="1">
        <v>226</v>
      </c>
      <c r="B93" s="1" t="s">
        <v>119</v>
      </c>
      <c r="C93" s="1" t="s">
        <v>107</v>
      </c>
      <c r="D93" s="94">
        <v>10.5</v>
      </c>
      <c r="E93" s="150">
        <v>950</v>
      </c>
      <c r="F93" s="150">
        <v>975</v>
      </c>
      <c r="G93" s="150">
        <v>5227</v>
      </c>
      <c r="H93" s="164">
        <v>0.68300000000000005</v>
      </c>
      <c r="I93" s="25">
        <f t="shared" si="36"/>
        <v>0.14721017137781719</v>
      </c>
      <c r="J93" s="25">
        <f t="shared" si="37"/>
        <v>6.1052531179472229E-2</v>
      </c>
      <c r="K93" s="27">
        <f t="shared" si="38"/>
        <v>2.4112050480769232</v>
      </c>
      <c r="L93" s="27">
        <f t="shared" si="39"/>
        <v>0.73825423113600774</v>
      </c>
      <c r="M93" s="27">
        <f t="shared" si="40"/>
        <v>5.3610256410256412</v>
      </c>
      <c r="N93" s="27"/>
      <c r="O93" s="51">
        <f t="shared" si="41"/>
        <v>27.259793818954531</v>
      </c>
      <c r="P93" s="27">
        <f t="shared" si="42"/>
        <v>5.3610256410256412</v>
      </c>
      <c r="Q93" s="93">
        <f t="shared" si="43"/>
        <v>0.73825423113600774</v>
      </c>
      <c r="R93" s="156">
        <f t="shared" si="26"/>
        <v>777.21693252872478</v>
      </c>
      <c r="S93" s="156">
        <f t="shared" si="27"/>
        <v>1137.9457284461562</v>
      </c>
      <c r="T93" s="153"/>
      <c r="U93" s="153"/>
      <c r="W93" s="1">
        <v>226</v>
      </c>
      <c r="X93" s="66">
        <v>10.5</v>
      </c>
      <c r="Y93" s="164">
        <v>0.85</v>
      </c>
      <c r="Z93" s="150">
        <v>1967</v>
      </c>
      <c r="AA93" s="150">
        <v>8352</v>
      </c>
      <c r="AB93" s="150">
        <v>967</v>
      </c>
      <c r="AC93" s="150">
        <v>1182</v>
      </c>
      <c r="AD93" s="27">
        <f t="shared" si="28"/>
        <v>0.15194557653327836</v>
      </c>
      <c r="AE93" s="27">
        <f t="shared" si="29"/>
        <v>6.3947239959045499E-2</v>
      </c>
      <c r="AF93" s="29">
        <f t="shared" si="30"/>
        <v>2.3761084392475844</v>
      </c>
      <c r="AG93" s="29">
        <f t="shared" si="31"/>
        <v>0.73911697868559956</v>
      </c>
      <c r="AH93" s="29">
        <f t="shared" si="32"/>
        <v>4.246059989832232</v>
      </c>
      <c r="AJ93" s="51">
        <f t="shared" si="33"/>
        <v>43.557259991564614</v>
      </c>
      <c r="AK93" s="29">
        <f t="shared" si="34"/>
        <v>4.246059989832232</v>
      </c>
      <c r="AL93" s="58">
        <f t="shared" si="35"/>
        <v>0.73911697868559956</v>
      </c>
    </row>
    <row r="94" spans="1:38" x14ac:dyDescent="0.2">
      <c r="A94" s="1">
        <v>226</v>
      </c>
      <c r="B94" s="1" t="s">
        <v>119</v>
      </c>
      <c r="C94" s="1" t="s">
        <v>107</v>
      </c>
      <c r="D94" s="94">
        <v>10.5</v>
      </c>
      <c r="E94" s="150">
        <v>1002</v>
      </c>
      <c r="F94" s="150">
        <v>1152</v>
      </c>
      <c r="G94" s="150">
        <v>5859</v>
      </c>
      <c r="H94" s="164">
        <v>0.72</v>
      </c>
      <c r="I94" s="25">
        <f t="shared" si="36"/>
        <v>0.14832712662913694</v>
      </c>
      <c r="J94" s="25">
        <f t="shared" si="37"/>
        <v>6.1477923295722735E-2</v>
      </c>
      <c r="K94" s="27">
        <f t="shared" si="38"/>
        <v>2.4126892822265624</v>
      </c>
      <c r="L94" s="27">
        <f t="shared" si="39"/>
        <v>0.74150584402518727</v>
      </c>
      <c r="M94" s="27">
        <f t="shared" si="40"/>
        <v>5.0859375</v>
      </c>
      <c r="N94" s="27"/>
      <c r="O94" s="51">
        <f t="shared" si="41"/>
        <v>30.555793377703193</v>
      </c>
      <c r="P94" s="27">
        <f t="shared" si="42"/>
        <v>5.0859375</v>
      </c>
      <c r="Q94" s="93">
        <f t="shared" si="43"/>
        <v>0.74150584402518727</v>
      </c>
      <c r="R94" s="156">
        <f t="shared" si="26"/>
        <v>819.75933304608657</v>
      </c>
      <c r="S94" s="156">
        <f t="shared" si="27"/>
        <v>1138.5546292306758</v>
      </c>
      <c r="T94" s="153"/>
      <c r="U94" s="153"/>
      <c r="W94" s="1">
        <v>226</v>
      </c>
      <c r="X94" s="66">
        <v>10.5</v>
      </c>
      <c r="Y94" s="164">
        <v>0.875</v>
      </c>
      <c r="Z94" s="150">
        <v>2164</v>
      </c>
      <c r="AA94" s="150">
        <v>8919</v>
      </c>
      <c r="AB94" s="150">
        <v>996</v>
      </c>
      <c r="AC94" s="150">
        <v>1217</v>
      </c>
      <c r="AD94" s="27">
        <f t="shared" si="28"/>
        <v>0.1530620537311127</v>
      </c>
      <c r="AE94" s="27">
        <f t="shared" si="29"/>
        <v>6.4454819420101422E-2</v>
      </c>
      <c r="AF94" s="29">
        <f t="shared" si="30"/>
        <v>2.374718525444778</v>
      </c>
      <c r="AG94" s="29">
        <f t="shared" si="31"/>
        <v>0.74139354366298482</v>
      </c>
      <c r="AH94" s="29">
        <f t="shared" si="32"/>
        <v>4.1215341959334566</v>
      </c>
      <c r="AJ94" s="51">
        <f t="shared" si="33"/>
        <v>46.514272253922989</v>
      </c>
      <c r="AK94" s="29">
        <f t="shared" si="34"/>
        <v>4.1215341959334566</v>
      </c>
      <c r="AL94" s="58">
        <f t="shared" si="35"/>
        <v>0.74139354366298482</v>
      </c>
    </row>
    <row r="95" spans="1:38" x14ac:dyDescent="0.2">
      <c r="A95" s="1">
        <v>226</v>
      </c>
      <c r="B95" s="1" t="s">
        <v>119</v>
      </c>
      <c r="C95" s="1" t="s">
        <v>107</v>
      </c>
      <c r="D95" s="94">
        <v>10.5</v>
      </c>
      <c r="E95" s="150">
        <v>1047</v>
      </c>
      <c r="F95" s="150">
        <v>1325</v>
      </c>
      <c r="G95" s="150">
        <v>6428</v>
      </c>
      <c r="H95" s="164">
        <v>0.753</v>
      </c>
      <c r="I95" s="25">
        <f t="shared" si="36"/>
        <v>0.14904418394550678</v>
      </c>
      <c r="J95" s="25">
        <f t="shared" si="37"/>
        <v>6.1979163070712461E-2</v>
      </c>
      <c r="K95" s="27">
        <f t="shared" si="38"/>
        <v>2.4047466367924528</v>
      </c>
      <c r="L95" s="27">
        <f t="shared" si="39"/>
        <v>0.74084905990064487</v>
      </c>
      <c r="M95" s="27">
        <f t="shared" si="40"/>
        <v>4.8513207547169808</v>
      </c>
      <c r="N95" s="27"/>
      <c r="O95" s="51">
        <f t="shared" si="41"/>
        <v>33.523236018412035</v>
      </c>
      <c r="P95" s="27">
        <f t="shared" si="42"/>
        <v>4.8513207547169808</v>
      </c>
      <c r="Q95" s="93">
        <f t="shared" si="43"/>
        <v>0.74084905990064487</v>
      </c>
      <c r="R95" s="156">
        <f t="shared" si="26"/>
        <v>856.57487195534202</v>
      </c>
      <c r="S95" s="156">
        <f t="shared" si="27"/>
        <v>1137.5496307507863</v>
      </c>
      <c r="T95" s="153"/>
      <c r="U95" s="153"/>
      <c r="W95" s="1">
        <v>226</v>
      </c>
      <c r="X95" s="66">
        <v>10.5</v>
      </c>
      <c r="Y95" s="164">
        <v>0.9</v>
      </c>
      <c r="Z95" s="150">
        <v>2382</v>
      </c>
      <c r="AA95" s="150">
        <v>9473</v>
      </c>
      <c r="AB95" s="150">
        <v>1024</v>
      </c>
      <c r="AC95" s="150">
        <v>1252</v>
      </c>
      <c r="AD95" s="27">
        <f t="shared" si="28"/>
        <v>0.15360714183792834</v>
      </c>
      <c r="AE95" s="27">
        <f t="shared" si="29"/>
        <v>6.516263606499767E-2</v>
      </c>
      <c r="AF95" s="29">
        <f t="shared" si="30"/>
        <v>2.3572886413727963</v>
      </c>
      <c r="AG95" s="29">
        <f t="shared" si="31"/>
        <v>0.73726116650540485</v>
      </c>
      <c r="AH95" s="29">
        <f t="shared" si="32"/>
        <v>3.9769101595298069</v>
      </c>
      <c r="AJ95" s="51">
        <f t="shared" si="33"/>
        <v>49.403487057003304</v>
      </c>
      <c r="AK95" s="29">
        <f t="shared" si="34"/>
        <v>3.9769101595298069</v>
      </c>
      <c r="AL95" s="58">
        <f t="shared" si="35"/>
        <v>0.73726116650540485</v>
      </c>
    </row>
    <row r="96" spans="1:38" x14ac:dyDescent="0.2">
      <c r="A96" s="1">
        <v>226</v>
      </c>
      <c r="B96" s="1" t="s">
        <v>119</v>
      </c>
      <c r="C96" s="1" t="s">
        <v>107</v>
      </c>
      <c r="D96" s="94">
        <v>10.5</v>
      </c>
      <c r="E96" s="150">
        <v>1100</v>
      </c>
      <c r="F96" s="150">
        <v>1547</v>
      </c>
      <c r="G96" s="150">
        <v>7071</v>
      </c>
      <c r="H96" s="164">
        <v>0.79100000000000004</v>
      </c>
      <c r="I96" s="25">
        <f t="shared" si="36"/>
        <v>0.1485347247264793</v>
      </c>
      <c r="J96" s="25">
        <f t="shared" si="37"/>
        <v>6.2399646946957162E-2</v>
      </c>
      <c r="K96" s="27">
        <f t="shared" si="38"/>
        <v>2.3803776462508077</v>
      </c>
      <c r="L96" s="27">
        <f t="shared" si="39"/>
        <v>0.73208709686723783</v>
      </c>
      <c r="M96" s="27">
        <f t="shared" si="40"/>
        <v>4.5707821590174529</v>
      </c>
      <c r="N96" s="27"/>
      <c r="O96" s="51">
        <f t="shared" si="41"/>
        <v>36.876602658088288</v>
      </c>
      <c r="P96" s="27">
        <f t="shared" si="42"/>
        <v>4.5707821590174529</v>
      </c>
      <c r="Q96" s="93">
        <f t="shared" si="43"/>
        <v>0.73208709686723783</v>
      </c>
      <c r="R96" s="156">
        <f t="shared" si="26"/>
        <v>899.93539555957614</v>
      </c>
      <c r="S96" s="156">
        <f t="shared" si="27"/>
        <v>1137.7185784571127</v>
      </c>
      <c r="T96" s="153"/>
      <c r="U96" s="153"/>
      <c r="W96" s="1">
        <v>226</v>
      </c>
      <c r="X96" s="66">
        <v>10.5</v>
      </c>
      <c r="Y96" s="164">
        <v>0.92500000000000004</v>
      </c>
      <c r="Z96" s="150">
        <v>2630</v>
      </c>
      <c r="AA96" s="150">
        <v>10082</v>
      </c>
      <c r="AB96" s="150">
        <v>1053</v>
      </c>
      <c r="AC96" s="150">
        <v>1287</v>
      </c>
      <c r="AD96" s="27">
        <f t="shared" si="28"/>
        <v>0.15471133300833331</v>
      </c>
      <c r="AE96" s="27">
        <f t="shared" si="29"/>
        <v>6.6235372340540957E-2</v>
      </c>
      <c r="AF96" s="29">
        <f t="shared" si="30"/>
        <v>2.3357811323669195</v>
      </c>
      <c r="AG96" s="29">
        <f t="shared" si="31"/>
        <v>0.7331555075975672</v>
      </c>
      <c r="AH96" s="29">
        <f t="shared" si="32"/>
        <v>3.8334600760456272</v>
      </c>
      <c r="AJ96" s="51">
        <f t="shared" si="33"/>
        <v>52.579537264721559</v>
      </c>
      <c r="AK96" s="29">
        <f t="shared" si="34"/>
        <v>3.8334600760456272</v>
      </c>
      <c r="AL96" s="58">
        <f t="shared" si="35"/>
        <v>0.7331555075975672</v>
      </c>
    </row>
    <row r="97" spans="1:38" x14ac:dyDescent="0.2">
      <c r="A97" s="1">
        <v>226</v>
      </c>
      <c r="B97" s="1" t="s">
        <v>119</v>
      </c>
      <c r="C97" s="1" t="s">
        <v>107</v>
      </c>
      <c r="D97" s="94">
        <v>10.5</v>
      </c>
      <c r="E97" s="150">
        <v>1148</v>
      </c>
      <c r="F97" s="150">
        <v>1779</v>
      </c>
      <c r="G97" s="150">
        <v>7819</v>
      </c>
      <c r="H97" s="164">
        <v>0.82499999999999996</v>
      </c>
      <c r="I97" s="25">
        <f t="shared" si="36"/>
        <v>0.15079952229795193</v>
      </c>
      <c r="J97" s="25">
        <f t="shared" si="37"/>
        <v>6.3127727859120256E-2</v>
      </c>
      <c r="K97" s="27">
        <f t="shared" si="38"/>
        <v>2.3888000948566606</v>
      </c>
      <c r="L97" s="27">
        <f t="shared" si="39"/>
        <v>0.74025727105282391</v>
      </c>
      <c r="M97" s="27">
        <f t="shared" si="40"/>
        <v>4.3951658234963462</v>
      </c>
      <c r="N97" s="27"/>
      <c r="O97" s="51">
        <f t="shared" si="41"/>
        <v>40.777564161164236</v>
      </c>
      <c r="P97" s="27">
        <f t="shared" si="42"/>
        <v>4.3951658234963462</v>
      </c>
      <c r="Q97" s="93">
        <f t="shared" si="43"/>
        <v>0.74025727105282391</v>
      </c>
      <c r="R97" s="156">
        <f t="shared" si="26"/>
        <v>939.20530372944859</v>
      </c>
      <c r="S97" s="156">
        <f t="shared" si="27"/>
        <v>1138.4306711872105</v>
      </c>
      <c r="T97" s="153"/>
      <c r="U97" s="153"/>
      <c r="W97" s="1">
        <v>226</v>
      </c>
      <c r="X97" s="66">
        <v>10.5</v>
      </c>
      <c r="Y97" s="164">
        <v>0.95</v>
      </c>
      <c r="Z97" s="150">
        <v>2916</v>
      </c>
      <c r="AA97" s="150">
        <v>10707</v>
      </c>
      <c r="AB97" s="150">
        <v>1081</v>
      </c>
      <c r="AC97" s="150">
        <v>1321</v>
      </c>
      <c r="AD97" s="27">
        <f t="shared" si="28"/>
        <v>0.15595334570573416</v>
      </c>
      <c r="AE97" s="27">
        <f t="shared" si="29"/>
        <v>6.7912378499776854E-2</v>
      </c>
      <c r="AF97" s="29">
        <f t="shared" si="30"/>
        <v>2.29639057195216</v>
      </c>
      <c r="AG97" s="29">
        <f t="shared" si="31"/>
        <v>0.72367904056054144</v>
      </c>
      <c r="AH97" s="29">
        <f t="shared" si="32"/>
        <v>3.6718106995884772</v>
      </c>
      <c r="AJ97" s="51">
        <f t="shared" si="33"/>
        <v>55.83903049924357</v>
      </c>
      <c r="AK97" s="29">
        <f t="shared" si="34"/>
        <v>3.6718106995884772</v>
      </c>
      <c r="AL97" s="58">
        <f t="shared" si="35"/>
        <v>0.72367904056054144</v>
      </c>
    </row>
    <row r="98" spans="1:38" x14ac:dyDescent="0.2">
      <c r="A98" s="1">
        <v>226</v>
      </c>
      <c r="B98" s="1" t="s">
        <v>119</v>
      </c>
      <c r="C98" s="1" t="s">
        <v>107</v>
      </c>
      <c r="D98" s="94">
        <v>10.5</v>
      </c>
      <c r="E98" s="150">
        <v>1200</v>
      </c>
      <c r="F98" s="150">
        <v>2076</v>
      </c>
      <c r="G98" s="150">
        <v>8704</v>
      </c>
      <c r="H98" s="164">
        <v>0.86299999999999999</v>
      </c>
      <c r="I98" s="25">
        <f t="shared" si="36"/>
        <v>0.15363455931733336</v>
      </c>
      <c r="J98" s="25">
        <f t="shared" si="37"/>
        <v>6.4499074844444448E-2</v>
      </c>
      <c r="K98" s="27">
        <f t="shared" si="38"/>
        <v>2.3819653179190752</v>
      </c>
      <c r="L98" s="27">
        <f t="shared" si="39"/>
        <v>0.74504548052366926</v>
      </c>
      <c r="M98" s="27">
        <f t="shared" si="40"/>
        <v>4.1926782273603083</v>
      </c>
      <c r="N98" s="27"/>
      <c r="O98" s="51">
        <f t="shared" si="41"/>
        <v>45.393006581247413</v>
      </c>
      <c r="P98" s="27">
        <f t="shared" si="42"/>
        <v>4.1926782273603083</v>
      </c>
      <c r="Q98" s="93">
        <f t="shared" si="43"/>
        <v>0.74504548052366926</v>
      </c>
      <c r="R98" s="156">
        <f t="shared" si="26"/>
        <v>981.74770424681037</v>
      </c>
      <c r="S98" s="156">
        <f t="shared" si="27"/>
        <v>1137.5987302975786</v>
      </c>
      <c r="T98" s="153"/>
      <c r="U98" s="153"/>
      <c r="W98" s="1">
        <v>226</v>
      </c>
      <c r="X98" s="66">
        <v>10.5</v>
      </c>
      <c r="Y98" s="164">
        <v>0.97499999999999998</v>
      </c>
      <c r="Z98" s="150">
        <v>3213</v>
      </c>
      <c r="AA98" s="150">
        <v>11265</v>
      </c>
      <c r="AB98" s="150">
        <v>1110</v>
      </c>
      <c r="AC98" s="150">
        <v>1356</v>
      </c>
      <c r="AD98" s="27">
        <f t="shared" si="28"/>
        <v>0.15571998233221082</v>
      </c>
      <c r="AE98" s="27">
        <f t="shared" si="29"/>
        <v>6.9183341014639285E-2</v>
      </c>
      <c r="AF98" s="29">
        <f t="shared" si="30"/>
        <v>2.2508306197478998</v>
      </c>
      <c r="AG98" s="29">
        <f t="shared" si="31"/>
        <v>0.70879048494411412</v>
      </c>
      <c r="AH98" s="29">
        <f t="shared" si="32"/>
        <v>3.5060690943043884</v>
      </c>
      <c r="AJ98" s="51">
        <f t="shared" si="33"/>
        <v>58.749106059024832</v>
      </c>
      <c r="AK98" s="29">
        <f t="shared" si="34"/>
        <v>3.5060690943043884</v>
      </c>
      <c r="AL98" s="58">
        <f t="shared" si="35"/>
        <v>0.70879048494411412</v>
      </c>
    </row>
    <row r="99" spans="1:38" x14ac:dyDescent="0.2">
      <c r="A99" s="1">
        <v>226</v>
      </c>
      <c r="B99" s="1" t="s">
        <v>119</v>
      </c>
      <c r="C99" s="1" t="s">
        <v>107</v>
      </c>
      <c r="D99" s="94">
        <v>10.5</v>
      </c>
      <c r="E99" s="150">
        <v>1231</v>
      </c>
      <c r="F99" s="150">
        <v>2247</v>
      </c>
      <c r="G99" s="150">
        <v>9115</v>
      </c>
      <c r="H99" s="164">
        <v>0.88500000000000001</v>
      </c>
      <c r="I99" s="25">
        <f t="shared" si="36"/>
        <v>0.15288789312751219</v>
      </c>
      <c r="J99" s="25">
        <f t="shared" si="37"/>
        <v>6.4669393489935501E-2</v>
      </c>
      <c r="K99" s="27">
        <f t="shared" si="38"/>
        <v>2.3641460801902547</v>
      </c>
      <c r="L99" s="27">
        <f t="shared" si="39"/>
        <v>0.73767276125111203</v>
      </c>
      <c r="M99" s="27">
        <f t="shared" si="40"/>
        <v>4.0565198041833552</v>
      </c>
      <c r="N99" s="27"/>
      <c r="O99" s="51">
        <f t="shared" si="41"/>
        <v>47.536449332269093</v>
      </c>
      <c r="P99" s="27">
        <f t="shared" si="42"/>
        <v>4.0565198041833552</v>
      </c>
      <c r="Q99" s="93">
        <f t="shared" si="43"/>
        <v>0.73767276125111203</v>
      </c>
      <c r="R99" s="156">
        <f t="shared" si="26"/>
        <v>1007.1095199398529</v>
      </c>
      <c r="S99" s="156">
        <f t="shared" si="27"/>
        <v>1137.9768586890993</v>
      </c>
      <c r="T99" s="153"/>
      <c r="U99" s="153"/>
      <c r="W99" s="1">
        <v>226</v>
      </c>
      <c r="X99" s="66">
        <v>10.5</v>
      </c>
      <c r="Y99" s="164">
        <v>1</v>
      </c>
      <c r="Z99" s="150">
        <v>3523</v>
      </c>
      <c r="AA99" s="150">
        <v>11779</v>
      </c>
      <c r="AB99" s="150">
        <v>1138</v>
      </c>
      <c r="AC99" s="150">
        <v>1391</v>
      </c>
      <c r="AD99" s="27">
        <f t="shared" si="28"/>
        <v>0.15473433420709592</v>
      </c>
      <c r="AE99" s="27">
        <f t="shared" si="29"/>
        <v>7.0275044204582859E-2</v>
      </c>
      <c r="AF99" s="29">
        <f t="shared" si="30"/>
        <v>2.2018390163745383</v>
      </c>
      <c r="AG99" s="29">
        <f t="shared" si="31"/>
        <v>0.6911650987014365</v>
      </c>
      <c r="AH99" s="29">
        <f t="shared" si="32"/>
        <v>3.3434572807266534</v>
      </c>
      <c r="AJ99" s="51">
        <f t="shared" si="33"/>
        <v>61.429713295095738</v>
      </c>
      <c r="AK99" s="29">
        <f t="shared" si="34"/>
        <v>3.3434572807266534</v>
      </c>
      <c r="AL99" s="58">
        <f t="shared" si="35"/>
        <v>0.6911650987014365</v>
      </c>
    </row>
    <row r="100" spans="1:38" x14ac:dyDescent="0.2">
      <c r="A100" s="1">
        <v>226</v>
      </c>
      <c r="B100" s="1" t="s">
        <v>119</v>
      </c>
      <c r="C100" s="1" t="s">
        <v>107</v>
      </c>
      <c r="D100" s="94">
        <v>10.5</v>
      </c>
      <c r="E100" s="150">
        <v>1255</v>
      </c>
      <c r="F100" s="150">
        <v>2391</v>
      </c>
      <c r="G100" s="150">
        <v>9494</v>
      </c>
      <c r="H100" s="164">
        <v>0.90200000000000002</v>
      </c>
      <c r="I100" s="25">
        <f t="shared" si="36"/>
        <v>0.15321253718928907</v>
      </c>
      <c r="J100" s="25">
        <f t="shared" si="37"/>
        <v>6.4940895485286379E-2</v>
      </c>
      <c r="K100" s="27">
        <f t="shared" si="38"/>
        <v>2.3592612335319942</v>
      </c>
      <c r="L100" s="27">
        <f t="shared" si="39"/>
        <v>0.73692972587572458</v>
      </c>
      <c r="M100" s="27">
        <f t="shared" si="40"/>
        <v>3.970723546633208</v>
      </c>
      <c r="N100" s="27"/>
      <c r="O100" s="51">
        <f t="shared" si="41"/>
        <v>49.51300602968324</v>
      </c>
      <c r="P100" s="27">
        <f t="shared" si="42"/>
        <v>3.970723546633208</v>
      </c>
      <c r="Q100" s="93">
        <f t="shared" si="43"/>
        <v>0.73692972587572458</v>
      </c>
      <c r="R100" s="156">
        <f t="shared" si="26"/>
        <v>1026.744474024789</v>
      </c>
      <c r="S100" s="156">
        <f t="shared" si="27"/>
        <v>1138.2976430430033</v>
      </c>
      <c r="T100" s="153"/>
      <c r="U100" s="153"/>
      <c r="W100" s="1"/>
      <c r="Y100" s="163"/>
      <c r="Z100" s="150"/>
      <c r="AA100" s="150"/>
      <c r="AB100" s="150"/>
      <c r="AC100" s="150"/>
      <c r="AD100" s="27"/>
      <c r="AE100" s="27"/>
      <c r="AG100" s="29"/>
      <c r="AH100" s="29"/>
      <c r="AL100" s="58"/>
    </row>
    <row r="101" spans="1:38" x14ac:dyDescent="0.2">
      <c r="A101" s="1">
        <v>226</v>
      </c>
      <c r="B101" s="1" t="s">
        <v>119</v>
      </c>
      <c r="C101" s="1" t="s">
        <v>107</v>
      </c>
      <c r="D101" s="94">
        <v>10.5</v>
      </c>
      <c r="E101" s="150">
        <v>1307</v>
      </c>
      <c r="F101" s="150">
        <v>2784</v>
      </c>
      <c r="G101" s="150">
        <v>10411</v>
      </c>
      <c r="H101" s="164">
        <v>0.94</v>
      </c>
      <c r="I101" s="25">
        <f t="shared" si="36"/>
        <v>0.15490798332130737</v>
      </c>
      <c r="J101" s="25">
        <f t="shared" si="37"/>
        <v>6.6944105425074743E-2</v>
      </c>
      <c r="K101" s="27">
        <f t="shared" si="38"/>
        <v>2.313989892578125</v>
      </c>
      <c r="L101" s="27">
        <f t="shared" si="39"/>
        <v>0.72677712402258055</v>
      </c>
      <c r="M101" s="27">
        <f t="shared" si="40"/>
        <v>3.7395833333333335</v>
      </c>
      <c r="N101" s="27"/>
      <c r="O101" s="51">
        <f t="shared" si="41"/>
        <v>54.295334503373944</v>
      </c>
      <c r="P101" s="27">
        <f t="shared" si="42"/>
        <v>3.7395833333333335</v>
      </c>
      <c r="Q101" s="93">
        <f t="shared" si="43"/>
        <v>0.72677712402258055</v>
      </c>
      <c r="R101" s="156">
        <f t="shared" si="26"/>
        <v>1069.2868745421508</v>
      </c>
      <c r="S101" s="156">
        <f t="shared" si="27"/>
        <v>1137.5392282363307</v>
      </c>
      <c r="T101" s="153"/>
      <c r="U101" s="153"/>
      <c r="W101" s="1"/>
      <c r="Y101" s="163"/>
      <c r="Z101" s="150"/>
      <c r="AA101" s="150"/>
      <c r="AB101" s="150"/>
      <c r="AC101" s="150"/>
      <c r="AD101" s="27"/>
      <c r="AE101" s="27"/>
      <c r="AG101" s="29"/>
      <c r="AH101" s="29"/>
      <c r="AL101" s="58"/>
    </row>
    <row r="102" spans="1:38" x14ac:dyDescent="0.2">
      <c r="A102" s="1">
        <v>226</v>
      </c>
      <c r="B102" s="1" t="s">
        <v>119</v>
      </c>
      <c r="C102" s="1" t="s">
        <v>107</v>
      </c>
      <c r="D102" s="94">
        <v>10.5</v>
      </c>
      <c r="E102" s="150">
        <v>1349</v>
      </c>
      <c r="F102" s="150">
        <v>3158</v>
      </c>
      <c r="G102" s="150">
        <v>11212</v>
      </c>
      <c r="H102" s="164">
        <v>0.97</v>
      </c>
      <c r="I102" s="25">
        <f t="shared" si="36"/>
        <v>0.15659998586377302</v>
      </c>
      <c r="J102" s="25">
        <f t="shared" si="37"/>
        <v>6.9063113120577863E-2</v>
      </c>
      <c r="K102" s="27">
        <f t="shared" si="38"/>
        <v>2.2674909772799237</v>
      </c>
      <c r="L102" s="27">
        <f t="shared" si="39"/>
        <v>0.71605159788734685</v>
      </c>
      <c r="M102" s="27">
        <f t="shared" si="40"/>
        <v>3.5503483217226091</v>
      </c>
      <c r="N102" s="27"/>
      <c r="O102" s="51">
        <f t="shared" si="41"/>
        <v>58.472701032737362</v>
      </c>
      <c r="P102" s="27">
        <f t="shared" si="42"/>
        <v>3.5503483217226091</v>
      </c>
      <c r="Q102" s="93">
        <f t="shared" si="43"/>
        <v>0.71605159788734685</v>
      </c>
      <c r="R102" s="156">
        <f t="shared" si="26"/>
        <v>1103.6480441907893</v>
      </c>
      <c r="S102" s="156">
        <f t="shared" si="27"/>
        <v>1137.7814888564837</v>
      </c>
      <c r="T102" s="153"/>
      <c r="U102" s="153"/>
      <c r="W102" s="1"/>
      <c r="Y102" s="163"/>
      <c r="Z102" s="150"/>
      <c r="AA102" s="150"/>
      <c r="AB102" s="150"/>
      <c r="AC102" s="150"/>
      <c r="AD102" s="27"/>
      <c r="AE102" s="27"/>
      <c r="AG102" s="29"/>
      <c r="AH102" s="29"/>
      <c r="AL102" s="58"/>
    </row>
    <row r="103" spans="1:38" x14ac:dyDescent="0.2">
      <c r="A103" s="1">
        <v>226</v>
      </c>
      <c r="B103" s="1" t="s">
        <v>119</v>
      </c>
      <c r="C103" s="1" t="s">
        <v>107</v>
      </c>
      <c r="D103" s="94">
        <v>10.5</v>
      </c>
      <c r="E103" s="150">
        <v>1401</v>
      </c>
      <c r="F103" s="150">
        <v>3623</v>
      </c>
      <c r="G103" s="150">
        <v>11907</v>
      </c>
      <c r="H103" s="164">
        <v>1.0069999999999999</v>
      </c>
      <c r="I103" s="25">
        <f t="shared" si="36"/>
        <v>0.15419085329163781</v>
      </c>
      <c r="J103" s="25">
        <f t="shared" si="37"/>
        <v>7.0733280822103978E-2</v>
      </c>
      <c r="K103" s="27">
        <f t="shared" si="38"/>
        <v>2.1798911558963563</v>
      </c>
      <c r="L103" s="27">
        <f t="shared" si="39"/>
        <v>0.68307282298707739</v>
      </c>
      <c r="M103" s="27">
        <f t="shared" si="40"/>
        <v>3.2865028981507036</v>
      </c>
      <c r="N103" s="27"/>
      <c r="O103" s="51">
        <f t="shared" si="41"/>
        <v>62.097257509525846</v>
      </c>
      <c r="P103" s="27">
        <f t="shared" si="42"/>
        <v>3.2865028981507036</v>
      </c>
      <c r="Q103" s="93">
        <f t="shared" si="43"/>
        <v>0.68307282298707739</v>
      </c>
      <c r="R103" s="156">
        <f t="shared" si="26"/>
        <v>1146.1904447081511</v>
      </c>
      <c r="S103" s="156">
        <f t="shared" si="27"/>
        <v>1138.2228845165355</v>
      </c>
      <c r="T103" s="153"/>
      <c r="U103" s="153"/>
      <c r="W103" s="1"/>
      <c r="Y103" s="163"/>
      <c r="Z103" s="150"/>
      <c r="AA103" s="150"/>
      <c r="AB103" s="150"/>
      <c r="AC103" s="150"/>
      <c r="AD103" s="27"/>
      <c r="AE103" s="27"/>
      <c r="AG103" s="29"/>
      <c r="AH103" s="29"/>
      <c r="AL103" s="58"/>
    </row>
    <row r="104" spans="1:38" x14ac:dyDescent="0.2">
      <c r="A104" s="1">
        <v>226</v>
      </c>
      <c r="B104" s="1" t="s">
        <v>119</v>
      </c>
      <c r="C104" s="1" t="s">
        <v>107</v>
      </c>
      <c r="D104" s="94">
        <v>10.5</v>
      </c>
      <c r="E104" s="150">
        <v>1447</v>
      </c>
      <c r="F104" s="150">
        <v>4042</v>
      </c>
      <c r="G104" s="150">
        <v>12476</v>
      </c>
      <c r="H104" s="164">
        <v>1.04</v>
      </c>
      <c r="I104" s="25">
        <f t="shared" si="36"/>
        <v>0.15145054225396873</v>
      </c>
      <c r="J104" s="25">
        <f t="shared" si="37"/>
        <v>7.1624332907809798E-2</v>
      </c>
      <c r="K104" s="27">
        <f t="shared" si="38"/>
        <v>2.1145124304181104</v>
      </c>
      <c r="L104" s="27">
        <f t="shared" si="39"/>
        <v>0.65667207788840709</v>
      </c>
      <c r="M104" s="27">
        <f t="shared" si="40"/>
        <v>3.086590796635329</v>
      </c>
      <c r="N104" s="27"/>
      <c r="O104" s="51">
        <f t="shared" si="41"/>
        <v>65.064700150234685</v>
      </c>
      <c r="P104" s="27">
        <f t="shared" si="42"/>
        <v>3.086590796635329</v>
      </c>
      <c r="Q104" s="93">
        <f t="shared" si="43"/>
        <v>0.65667207788840709</v>
      </c>
      <c r="R104" s="156">
        <f t="shared" si="26"/>
        <v>1183.8241067042786</v>
      </c>
      <c r="S104" s="156">
        <f t="shared" si="27"/>
        <v>1138.2924102925756</v>
      </c>
      <c r="T104" s="153"/>
      <c r="U104" s="153"/>
      <c r="W104" s="1"/>
      <c r="Y104" s="163"/>
      <c r="Z104" s="150"/>
      <c r="AA104" s="150"/>
      <c r="AB104" s="150"/>
      <c r="AC104" s="150"/>
      <c r="AD104" s="27"/>
      <c r="AE104" s="27"/>
      <c r="AG104" s="29"/>
      <c r="AH104" s="29"/>
      <c r="AL104" s="58"/>
    </row>
    <row r="105" spans="1:38" x14ac:dyDescent="0.2">
      <c r="A105" s="1">
        <v>226</v>
      </c>
      <c r="B105" s="1" t="s">
        <v>119</v>
      </c>
      <c r="C105" s="1" t="s">
        <v>107</v>
      </c>
      <c r="D105" s="94">
        <v>10.5</v>
      </c>
      <c r="E105" s="150">
        <v>1497</v>
      </c>
      <c r="F105" s="150">
        <v>4554</v>
      </c>
      <c r="G105" s="150">
        <v>13056</v>
      </c>
      <c r="H105" s="164">
        <v>1.0760000000000001</v>
      </c>
      <c r="I105" s="25">
        <f t="shared" si="36"/>
        <v>0.14808090825402304</v>
      </c>
      <c r="J105" s="25">
        <f t="shared" si="37"/>
        <v>7.2878176831760649E-2</v>
      </c>
      <c r="K105" s="27">
        <f t="shared" si="38"/>
        <v>2.0318964426877471</v>
      </c>
      <c r="L105" s="27">
        <f t="shared" si="39"/>
        <v>0.62395604427627782</v>
      </c>
      <c r="M105" s="27">
        <f t="shared" si="40"/>
        <v>2.8669301712779975</v>
      </c>
      <c r="N105" s="27"/>
      <c r="O105" s="51">
        <f t="shared" si="41"/>
        <v>68.089509871871115</v>
      </c>
      <c r="P105" s="27">
        <f t="shared" si="42"/>
        <v>2.8669301712779975</v>
      </c>
      <c r="Q105" s="93">
        <f t="shared" si="43"/>
        <v>0.62395604427627782</v>
      </c>
      <c r="R105" s="156">
        <f t="shared" si="26"/>
        <v>1224.7302610478957</v>
      </c>
      <c r="S105" s="156">
        <f t="shared" si="27"/>
        <v>1138.2251496727654</v>
      </c>
      <c r="T105" s="153"/>
      <c r="U105" s="153"/>
      <c r="W105" s="1"/>
      <c r="Y105" s="163"/>
      <c r="Z105" s="150"/>
      <c r="AA105" s="150"/>
      <c r="AB105" s="150"/>
      <c r="AC105" s="150"/>
      <c r="AD105" s="27"/>
      <c r="AE105" s="27"/>
      <c r="AG105" s="29"/>
      <c r="AH105" s="29"/>
      <c r="AL105" s="58"/>
    </row>
    <row r="106" spans="1:38" x14ac:dyDescent="0.2">
      <c r="I106" s="25"/>
      <c r="J106" s="25"/>
      <c r="K106" s="27"/>
      <c r="L106" s="27"/>
      <c r="M106" s="27"/>
      <c r="N106" s="27"/>
      <c r="O106" s="51"/>
      <c r="P106" s="27"/>
      <c r="Q106" s="93"/>
      <c r="R106" s="156"/>
      <c r="T106" s="153"/>
      <c r="U106" s="153"/>
      <c r="Z106" s="69"/>
      <c r="AA106" s="150"/>
      <c r="AB106" s="171"/>
      <c r="AC106" s="181"/>
      <c r="AD106" s="27"/>
      <c r="AE106" s="27"/>
      <c r="AG106" s="29"/>
      <c r="AH106" s="29"/>
      <c r="AL106" s="58"/>
    </row>
    <row r="107" spans="1:38" x14ac:dyDescent="0.2">
      <c r="E107" s="150"/>
      <c r="F107" s="150"/>
      <c r="G107" s="150"/>
      <c r="H107" s="164"/>
      <c r="I107" s="25"/>
      <c r="J107" s="25"/>
      <c r="K107" s="27"/>
      <c r="L107" s="27"/>
      <c r="M107" s="27"/>
      <c r="N107" s="27"/>
      <c r="O107" s="51"/>
      <c r="P107" s="27"/>
      <c r="Q107" s="93"/>
      <c r="R107" s="156"/>
      <c r="T107" s="153"/>
      <c r="U107" s="153"/>
      <c r="W107" s="1"/>
      <c r="Y107" s="164"/>
      <c r="Z107" s="150"/>
      <c r="AA107" s="150"/>
      <c r="AB107" s="150"/>
      <c r="AC107" s="150"/>
      <c r="AD107" s="27"/>
      <c r="AE107" s="27"/>
      <c r="AG107" s="29"/>
      <c r="AH107" s="29"/>
      <c r="AL107" s="58"/>
    </row>
    <row r="108" spans="1:38" x14ac:dyDescent="0.2">
      <c r="A108" s="1">
        <v>227</v>
      </c>
      <c r="B108" s="1" t="s">
        <v>120</v>
      </c>
      <c r="C108" s="1" t="s">
        <v>107</v>
      </c>
      <c r="D108" s="94">
        <v>10.5</v>
      </c>
      <c r="E108" s="150">
        <v>704</v>
      </c>
      <c r="F108" s="150">
        <v>372</v>
      </c>
      <c r="G108" s="150">
        <v>2860</v>
      </c>
      <c r="H108" s="164">
        <v>0.50600000000000001</v>
      </c>
      <c r="I108" s="25">
        <f t="shared" ref="I108:I125" si="44">0.1515*(G108/1000)/(E108/1000)^2/($D$4/10)^4</f>
        <v>0.14667403636363638</v>
      </c>
      <c r="J108" s="25">
        <f t="shared" ref="J108:J125" si="45">0.5*(F108/1000)/(E108/1000)^3/($D$4/10)^5</f>
        <v>5.7239368895567251E-2</v>
      </c>
      <c r="K108" s="27">
        <f t="shared" ref="K108:K125" si="46">I108/J108</f>
        <v>2.5624677419354835</v>
      </c>
      <c r="L108" s="27">
        <f t="shared" ref="L108:L125" si="47">0.798*I108^1.5/J108</f>
        <v>0.78313731915321949</v>
      </c>
      <c r="M108" s="27">
        <f t="shared" ref="M108:M125" si="48">G108/F108</f>
        <v>7.688172043010753</v>
      </c>
      <c r="N108" s="27"/>
      <c r="O108" s="51">
        <f t="shared" ref="O108:O125" si="49">G108/(PI()*$D$4^2/4)</f>
        <v>14.915441041172748</v>
      </c>
      <c r="P108" s="27">
        <f t="shared" ref="P108:P125" si="50">M108</f>
        <v>7.688172043010753</v>
      </c>
      <c r="Q108" s="93">
        <f t="shared" ref="Q108:Q125" si="51">L108</f>
        <v>0.78313731915321949</v>
      </c>
      <c r="R108" s="156">
        <f t="shared" si="26"/>
        <v>575.95865315812864</v>
      </c>
      <c r="S108" s="156">
        <f t="shared" si="27"/>
        <v>1138.2582078223886</v>
      </c>
      <c r="T108" s="153"/>
      <c r="U108" s="153"/>
      <c r="W108" s="1">
        <v>227</v>
      </c>
      <c r="X108" s="66">
        <v>10.5</v>
      </c>
      <c r="Y108" s="164">
        <v>0.72499999999999998</v>
      </c>
      <c r="Z108" s="150">
        <v>1156</v>
      </c>
      <c r="AA108" s="150">
        <v>5954</v>
      </c>
      <c r="AB108" s="150">
        <v>826</v>
      </c>
      <c r="AC108" s="150">
        <v>1009</v>
      </c>
      <c r="AD108" s="27">
        <f t="shared" si="28"/>
        <v>0.14864798503946153</v>
      </c>
      <c r="AE108" s="27">
        <f t="shared" si="29"/>
        <v>6.0416311801305744E-2</v>
      </c>
      <c r="AF108" s="29">
        <f t="shared" si="30"/>
        <v>2.4603948934904842</v>
      </c>
      <c r="AG108" s="29">
        <f t="shared" si="31"/>
        <v>0.75698490900342397</v>
      </c>
      <c r="AH108" s="29">
        <f t="shared" si="32"/>
        <v>5.1505190311418687</v>
      </c>
      <c r="AJ108" s="51">
        <f t="shared" si="33"/>
        <v>31.051236349350539</v>
      </c>
      <c r="AK108" s="29">
        <f t="shared" si="34"/>
        <v>5.1505190311418687</v>
      </c>
      <c r="AL108" s="58">
        <f t="shared" si="35"/>
        <v>0.75698490900342397</v>
      </c>
    </row>
    <row r="109" spans="1:38" x14ac:dyDescent="0.2">
      <c r="A109" s="1">
        <v>227</v>
      </c>
      <c r="B109" s="1" t="s">
        <v>120</v>
      </c>
      <c r="C109" s="1" t="s">
        <v>107</v>
      </c>
      <c r="D109" s="94">
        <v>10.5</v>
      </c>
      <c r="E109" s="150">
        <v>754</v>
      </c>
      <c r="F109" s="150">
        <v>462</v>
      </c>
      <c r="G109" s="150">
        <v>3308</v>
      </c>
      <c r="H109" s="164">
        <v>0.54200000000000004</v>
      </c>
      <c r="I109" s="25">
        <f t="shared" si="44"/>
        <v>0.14789562870687897</v>
      </c>
      <c r="J109" s="25">
        <f t="shared" si="45"/>
        <v>5.786258239306754E-2</v>
      </c>
      <c r="K109" s="27">
        <f t="shared" si="46"/>
        <v>2.5559804383116886</v>
      </c>
      <c r="L109" s="27">
        <f t="shared" si="47"/>
        <v>0.78440090492565195</v>
      </c>
      <c r="M109" s="27">
        <f t="shared" si="48"/>
        <v>7.1601731601731604</v>
      </c>
      <c r="N109" s="27"/>
      <c r="O109" s="51">
        <f t="shared" si="49"/>
        <v>17.251845791678129</v>
      </c>
      <c r="P109" s="27">
        <f t="shared" si="50"/>
        <v>7.1601731601731604</v>
      </c>
      <c r="Q109" s="93">
        <f t="shared" si="51"/>
        <v>0.78440090492565195</v>
      </c>
      <c r="R109" s="156">
        <f t="shared" si="26"/>
        <v>616.86480750174576</v>
      </c>
      <c r="S109" s="156">
        <f t="shared" si="27"/>
        <v>1138.1269511102319</v>
      </c>
      <c r="T109" s="153"/>
      <c r="U109" s="153"/>
      <c r="W109" s="1">
        <v>227</v>
      </c>
      <c r="X109" s="66">
        <v>10.5</v>
      </c>
      <c r="Y109" s="164">
        <v>0.75</v>
      </c>
      <c r="Z109" s="150">
        <v>1293</v>
      </c>
      <c r="AA109" s="150">
        <v>6411</v>
      </c>
      <c r="AB109" s="150">
        <v>854</v>
      </c>
      <c r="AC109" s="150">
        <v>1044</v>
      </c>
      <c r="AD109" s="27">
        <f t="shared" si="28"/>
        <v>0.1495055477024706</v>
      </c>
      <c r="AE109" s="27">
        <f t="shared" si="29"/>
        <v>6.1005206725625302E-2</v>
      </c>
      <c r="AF109" s="29">
        <f t="shared" si="30"/>
        <v>2.4507014356148495</v>
      </c>
      <c r="AG109" s="29">
        <f t="shared" si="31"/>
        <v>0.75617436570321961</v>
      </c>
      <c r="AH109" s="29">
        <f t="shared" si="32"/>
        <v>4.9582366589327149</v>
      </c>
      <c r="AJ109" s="51">
        <f t="shared" si="33"/>
        <v>33.43457780243304</v>
      </c>
      <c r="AK109" s="29">
        <f t="shared" si="34"/>
        <v>4.9582366589327149</v>
      </c>
      <c r="AL109" s="58">
        <f t="shared" si="35"/>
        <v>0.75617436570321961</v>
      </c>
    </row>
    <row r="110" spans="1:38" x14ac:dyDescent="0.2">
      <c r="A110" s="1">
        <v>227</v>
      </c>
      <c r="B110" s="1" t="s">
        <v>120</v>
      </c>
      <c r="C110" s="1" t="s">
        <v>107</v>
      </c>
      <c r="D110" s="94">
        <v>10.5</v>
      </c>
      <c r="E110" s="150">
        <v>799</v>
      </c>
      <c r="F110" s="150">
        <v>560</v>
      </c>
      <c r="G110" s="150">
        <v>3714</v>
      </c>
      <c r="H110" s="164">
        <v>0.57399999999999995</v>
      </c>
      <c r="I110" s="25">
        <f t="shared" si="44"/>
        <v>0.14787027125483823</v>
      </c>
      <c r="J110" s="25">
        <f t="shared" si="45"/>
        <v>5.8941008611434163E-2</v>
      </c>
      <c r="K110" s="27">
        <f t="shared" si="46"/>
        <v>2.5087842020089282</v>
      </c>
      <c r="L110" s="27">
        <f t="shared" si="47"/>
        <v>0.76985091866644106</v>
      </c>
      <c r="M110" s="27">
        <f t="shared" si="48"/>
        <v>6.6321428571428571</v>
      </c>
      <c r="N110" s="27"/>
      <c r="O110" s="51">
        <f t="shared" si="49"/>
        <v>19.369212596823633</v>
      </c>
      <c r="P110" s="27">
        <f t="shared" si="50"/>
        <v>6.6321428571428571</v>
      </c>
      <c r="Q110" s="93">
        <f t="shared" si="51"/>
        <v>0.76985091866644106</v>
      </c>
      <c r="R110" s="156">
        <f t="shared" si="26"/>
        <v>653.6803464110011</v>
      </c>
      <c r="S110" s="156">
        <f t="shared" si="27"/>
        <v>1138.8159345139393</v>
      </c>
      <c r="T110" s="153"/>
      <c r="U110" s="153"/>
      <c r="W110" s="1">
        <v>227</v>
      </c>
      <c r="X110" s="66">
        <v>10.5</v>
      </c>
      <c r="Y110" s="164">
        <v>0.77500000000000002</v>
      </c>
      <c r="Z110" s="150">
        <v>1445</v>
      </c>
      <c r="AA110" s="150">
        <v>6923</v>
      </c>
      <c r="AB110" s="150">
        <v>883</v>
      </c>
      <c r="AC110" s="150">
        <v>1079</v>
      </c>
      <c r="AD110" s="27">
        <f t="shared" si="28"/>
        <v>0.15114158455811127</v>
      </c>
      <c r="AE110" s="27">
        <f t="shared" si="29"/>
        <v>6.1755179344593618E-2</v>
      </c>
      <c r="AF110" s="29">
        <f t="shared" si="30"/>
        <v>2.4474317160467129</v>
      </c>
      <c r="AG110" s="29">
        <f t="shared" si="31"/>
        <v>0.75928611943382085</v>
      </c>
      <c r="AH110" s="29">
        <f t="shared" si="32"/>
        <v>4.7910034602076124</v>
      </c>
      <c r="AJ110" s="51">
        <f t="shared" si="33"/>
        <v>36.104754660153475</v>
      </c>
      <c r="AK110" s="29">
        <f t="shared" si="34"/>
        <v>4.7910034602076124</v>
      </c>
      <c r="AL110" s="58">
        <f t="shared" si="35"/>
        <v>0.75928611943382085</v>
      </c>
    </row>
    <row r="111" spans="1:38" x14ac:dyDescent="0.2">
      <c r="A111" s="1">
        <v>227</v>
      </c>
      <c r="B111" s="1" t="s">
        <v>120</v>
      </c>
      <c r="C111" s="1" t="s">
        <v>107</v>
      </c>
      <c r="D111" s="94">
        <v>10.5</v>
      </c>
      <c r="E111" s="150">
        <v>849</v>
      </c>
      <c r="F111" s="150">
        <v>677</v>
      </c>
      <c r="G111" s="150">
        <v>4226</v>
      </c>
      <c r="H111" s="164">
        <v>0.61</v>
      </c>
      <c r="I111" s="25">
        <f t="shared" si="44"/>
        <v>0.14902071438058495</v>
      </c>
      <c r="J111" s="25">
        <f t="shared" si="45"/>
        <v>5.9393028681844567E-2</v>
      </c>
      <c r="K111" s="27">
        <f t="shared" si="46"/>
        <v>2.5090607043943867</v>
      </c>
      <c r="L111" s="27">
        <f t="shared" si="47"/>
        <v>0.77292504629221981</v>
      </c>
      <c r="M111" s="27">
        <f t="shared" si="48"/>
        <v>6.2422451994091581</v>
      </c>
      <c r="N111" s="27"/>
      <c r="O111" s="51">
        <f t="shared" si="49"/>
        <v>22.039389454544068</v>
      </c>
      <c r="P111" s="27">
        <f t="shared" si="50"/>
        <v>6.2422451994091581</v>
      </c>
      <c r="Q111" s="93">
        <f t="shared" si="51"/>
        <v>0.77292504629221981</v>
      </c>
      <c r="R111" s="156">
        <f t="shared" si="26"/>
        <v>694.58650075461821</v>
      </c>
      <c r="S111" s="156">
        <f t="shared" si="27"/>
        <v>1138.6663946797021</v>
      </c>
      <c r="T111" s="153"/>
      <c r="U111" s="153"/>
      <c r="W111" s="1">
        <v>227</v>
      </c>
      <c r="X111" s="66">
        <v>10.5</v>
      </c>
      <c r="Y111" s="164">
        <v>0.8</v>
      </c>
      <c r="Z111" s="150">
        <v>1607</v>
      </c>
      <c r="AA111" s="150">
        <v>7417</v>
      </c>
      <c r="AB111" s="150">
        <v>911</v>
      </c>
      <c r="AC111" s="150">
        <v>1114</v>
      </c>
      <c r="AD111" s="27">
        <f t="shared" si="28"/>
        <v>0.15191142096677185</v>
      </c>
      <c r="AE111" s="27">
        <f t="shared" si="29"/>
        <v>6.2406550605645726E-2</v>
      </c>
      <c r="AF111" s="29">
        <f t="shared" si="30"/>
        <v>2.4342223611543257</v>
      </c>
      <c r="AG111" s="29">
        <f t="shared" si="31"/>
        <v>0.75710890097362238</v>
      </c>
      <c r="AH111" s="29">
        <f t="shared" si="32"/>
        <v>4.6154324828873676</v>
      </c>
      <c r="AJ111" s="51">
        <f t="shared" si="33"/>
        <v>38.681058112719676</v>
      </c>
      <c r="AK111" s="29">
        <f t="shared" si="34"/>
        <v>4.6154324828873676</v>
      </c>
      <c r="AL111" s="58">
        <f t="shared" si="35"/>
        <v>0.75710890097362238</v>
      </c>
    </row>
    <row r="112" spans="1:38" x14ac:dyDescent="0.2">
      <c r="A112" s="1">
        <v>227</v>
      </c>
      <c r="B112" s="1" t="s">
        <v>120</v>
      </c>
      <c r="C112" s="1" t="s">
        <v>107</v>
      </c>
      <c r="D112" s="94">
        <v>10.5</v>
      </c>
      <c r="E112" s="150">
        <v>904</v>
      </c>
      <c r="F112" s="150">
        <v>831</v>
      </c>
      <c r="G112" s="150">
        <v>4813</v>
      </c>
      <c r="H112" s="164">
        <v>0.64900000000000002</v>
      </c>
      <c r="I112" s="25">
        <f t="shared" si="44"/>
        <v>0.14969645971336829</v>
      </c>
      <c r="J112" s="25">
        <f t="shared" si="45"/>
        <v>6.0390080234417283E-2</v>
      </c>
      <c r="K112" s="27">
        <f t="shared" si="46"/>
        <v>2.4788253158844764</v>
      </c>
      <c r="L112" s="27">
        <f t="shared" si="47"/>
        <v>0.76534029420104588</v>
      </c>
      <c r="M112" s="27">
        <f t="shared" si="48"/>
        <v>5.7918170878459687</v>
      </c>
      <c r="N112" s="27"/>
      <c r="O112" s="51">
        <f t="shared" si="49"/>
        <v>25.100705500407145</v>
      </c>
      <c r="P112" s="27">
        <f t="shared" si="50"/>
        <v>5.7918170878459687</v>
      </c>
      <c r="Q112" s="93">
        <f t="shared" si="51"/>
        <v>0.76534029420104588</v>
      </c>
      <c r="R112" s="156">
        <f t="shared" si="26"/>
        <v>739.58327053259711</v>
      </c>
      <c r="S112" s="156">
        <f t="shared" si="27"/>
        <v>1139.5736063676381</v>
      </c>
      <c r="T112" s="153"/>
      <c r="U112" s="153"/>
      <c r="W112" s="1">
        <v>227</v>
      </c>
      <c r="X112" s="66">
        <v>10.5</v>
      </c>
      <c r="Y112" s="164">
        <v>0.82499999999999996</v>
      </c>
      <c r="Z112" s="150">
        <v>1786</v>
      </c>
      <c r="AA112" s="150">
        <v>7955</v>
      </c>
      <c r="AB112" s="150">
        <v>940</v>
      </c>
      <c r="AC112" s="150">
        <v>1149</v>
      </c>
      <c r="AD112" s="27">
        <f t="shared" si="28"/>
        <v>0.15315552042393546</v>
      </c>
      <c r="AE112" s="27">
        <f t="shared" si="29"/>
        <v>6.3210793584429464E-2</v>
      </c>
      <c r="AF112" s="29">
        <f t="shared" si="30"/>
        <v>2.4229330425881859</v>
      </c>
      <c r="AG112" s="29">
        <f t="shared" si="31"/>
        <v>0.75667717135771839</v>
      </c>
      <c r="AH112" s="29">
        <f t="shared" si="32"/>
        <v>4.454087346024636</v>
      </c>
      <c r="AJ112" s="51">
        <f t="shared" si="33"/>
        <v>41.486829888996226</v>
      </c>
      <c r="AK112" s="29">
        <f t="shared" si="34"/>
        <v>4.454087346024636</v>
      </c>
      <c r="AL112" s="58">
        <f t="shared" si="35"/>
        <v>0.75667717135771839</v>
      </c>
    </row>
    <row r="113" spans="1:38" x14ac:dyDescent="0.2">
      <c r="A113" s="1">
        <v>227</v>
      </c>
      <c r="B113" s="1" t="s">
        <v>120</v>
      </c>
      <c r="C113" s="1" t="s">
        <v>107</v>
      </c>
      <c r="D113" s="94">
        <v>10.5</v>
      </c>
      <c r="E113" s="150">
        <v>951</v>
      </c>
      <c r="F113" s="150">
        <v>961</v>
      </c>
      <c r="G113" s="150">
        <v>5251</v>
      </c>
      <c r="H113" s="164">
        <v>0.68300000000000005</v>
      </c>
      <c r="I113" s="25">
        <f t="shared" si="44"/>
        <v>0.14757524509840217</v>
      </c>
      <c r="J113" s="25">
        <f t="shared" si="45"/>
        <v>5.9986249717209755E-2</v>
      </c>
      <c r="K113" s="27">
        <f t="shared" si="46"/>
        <v>2.4601512145551512</v>
      </c>
      <c r="L113" s="27">
        <f t="shared" si="47"/>
        <v>0.75417381576443299</v>
      </c>
      <c r="M113" s="27">
        <f t="shared" si="48"/>
        <v>5.4640998959417271</v>
      </c>
      <c r="N113" s="27"/>
      <c r="O113" s="51">
        <f t="shared" si="49"/>
        <v>27.384958359160176</v>
      </c>
      <c r="P113" s="27">
        <f t="shared" si="50"/>
        <v>5.4640998959417271</v>
      </c>
      <c r="Q113" s="93">
        <f t="shared" si="51"/>
        <v>0.75417381576443299</v>
      </c>
      <c r="R113" s="156">
        <f t="shared" si="26"/>
        <v>778.03505561559712</v>
      </c>
      <c r="S113" s="156">
        <f t="shared" si="27"/>
        <v>1139.1435660550469</v>
      </c>
      <c r="T113" s="153"/>
      <c r="U113" s="153"/>
      <c r="W113" s="1">
        <v>227</v>
      </c>
      <c r="X113" s="66">
        <v>10.5</v>
      </c>
      <c r="Y113" s="164">
        <v>0.85</v>
      </c>
      <c r="Z113" s="150">
        <v>1985</v>
      </c>
      <c r="AA113" s="150">
        <v>8554</v>
      </c>
      <c r="AB113" s="150">
        <v>968</v>
      </c>
      <c r="AC113" s="150">
        <v>1183</v>
      </c>
      <c r="AD113" s="27">
        <f t="shared" si="28"/>
        <v>0.15535752198192337</v>
      </c>
      <c r="AE113" s="27">
        <f t="shared" si="29"/>
        <v>6.4368909476255398E-2</v>
      </c>
      <c r="AF113" s="29">
        <f t="shared" si="30"/>
        <v>2.4135490758816123</v>
      </c>
      <c r="AG113" s="29">
        <f t="shared" si="31"/>
        <v>0.75914575527929307</v>
      </c>
      <c r="AH113" s="29">
        <f t="shared" si="32"/>
        <v>4.3093198992443327</v>
      </c>
      <c r="AJ113" s="51">
        <f t="shared" si="33"/>
        <v>44.610728204962129</v>
      </c>
      <c r="AK113" s="29">
        <f t="shared" si="34"/>
        <v>4.3093198992443327</v>
      </c>
      <c r="AL113" s="58">
        <f t="shared" si="35"/>
        <v>0.75914575527929307</v>
      </c>
    </row>
    <row r="114" spans="1:38" x14ac:dyDescent="0.2">
      <c r="A114" s="1">
        <v>227</v>
      </c>
      <c r="B114" s="1" t="s">
        <v>120</v>
      </c>
      <c r="C114" s="1" t="s">
        <v>107</v>
      </c>
      <c r="D114" s="94">
        <v>10.5</v>
      </c>
      <c r="E114" s="150">
        <v>999</v>
      </c>
      <c r="F114" s="150">
        <v>1131</v>
      </c>
      <c r="G114" s="150">
        <v>5912</v>
      </c>
      <c r="H114" s="164">
        <v>0.71799999999999997</v>
      </c>
      <c r="I114" s="25">
        <f t="shared" si="44"/>
        <v>0.1505691427191756</v>
      </c>
      <c r="J114" s="25">
        <f t="shared" si="45"/>
        <v>6.0902625376355567E-2</v>
      </c>
      <c r="K114" s="27">
        <f t="shared" si="46"/>
        <v>2.4722931366047738</v>
      </c>
      <c r="L114" s="27">
        <f t="shared" si="47"/>
        <v>0.76554520990435093</v>
      </c>
      <c r="M114" s="27">
        <f t="shared" si="48"/>
        <v>5.2272325375773647</v>
      </c>
      <c r="N114" s="27"/>
      <c r="O114" s="51">
        <f t="shared" si="49"/>
        <v>30.83219840399066</v>
      </c>
      <c r="P114" s="27">
        <f t="shared" si="50"/>
        <v>5.2272325375773647</v>
      </c>
      <c r="Q114" s="93">
        <f t="shared" si="51"/>
        <v>0.76554520990435093</v>
      </c>
      <c r="R114" s="156">
        <f t="shared" si="26"/>
        <v>817.30496378546957</v>
      </c>
      <c r="S114" s="156">
        <f t="shared" si="27"/>
        <v>1138.3077490048322</v>
      </c>
      <c r="T114" s="153"/>
      <c r="U114" s="153"/>
      <c r="W114" s="1">
        <v>227</v>
      </c>
      <c r="X114" s="66">
        <v>10.5</v>
      </c>
      <c r="Y114" s="164">
        <v>0.875</v>
      </c>
      <c r="Z114" s="150">
        <v>2188</v>
      </c>
      <c r="AA114" s="150">
        <v>9126</v>
      </c>
      <c r="AB114" s="150">
        <v>997</v>
      </c>
      <c r="AC114" s="150">
        <v>1218</v>
      </c>
      <c r="AD114" s="27">
        <f t="shared" si="28"/>
        <v>0.1563573915368002</v>
      </c>
      <c r="AE114" s="27">
        <f t="shared" si="29"/>
        <v>6.5009275647034889E-2</v>
      </c>
      <c r="AF114" s="29">
        <f t="shared" si="30"/>
        <v>2.4051551102605115</v>
      </c>
      <c r="AG114" s="29">
        <f t="shared" si="31"/>
        <v>0.75893606159949634</v>
      </c>
      <c r="AH114" s="29">
        <f t="shared" si="32"/>
        <v>4.1709323583180984</v>
      </c>
      <c r="AJ114" s="51">
        <f t="shared" si="33"/>
        <v>47.593816413196677</v>
      </c>
      <c r="AK114" s="29">
        <f t="shared" si="34"/>
        <v>4.1709323583180984</v>
      </c>
      <c r="AL114" s="58">
        <f t="shared" si="35"/>
        <v>0.75893606159949634</v>
      </c>
    </row>
    <row r="115" spans="1:38" x14ac:dyDescent="0.2">
      <c r="A115" s="1">
        <v>227</v>
      </c>
      <c r="B115" s="1" t="s">
        <v>120</v>
      </c>
      <c r="C115" s="1" t="s">
        <v>107</v>
      </c>
      <c r="D115" s="94">
        <v>10.5</v>
      </c>
      <c r="E115" s="150">
        <v>1051</v>
      </c>
      <c r="F115" s="150">
        <v>1309</v>
      </c>
      <c r="G115" s="150">
        <v>6467</v>
      </c>
      <c r="H115" s="164">
        <v>0.755</v>
      </c>
      <c r="I115" s="25">
        <f t="shared" si="44"/>
        <v>0.14880926021801538</v>
      </c>
      <c r="J115" s="25">
        <f t="shared" si="45"/>
        <v>6.0534278812323247E-2</v>
      </c>
      <c r="K115" s="27">
        <f t="shared" si="46"/>
        <v>2.4582643609148209</v>
      </c>
      <c r="L115" s="27">
        <f t="shared" si="47"/>
        <v>0.75673958961272081</v>
      </c>
      <c r="M115" s="27">
        <f t="shared" si="48"/>
        <v>4.9404125286478227</v>
      </c>
      <c r="N115" s="27"/>
      <c r="O115" s="51">
        <f t="shared" si="49"/>
        <v>33.726628396246213</v>
      </c>
      <c r="P115" s="27">
        <f t="shared" si="50"/>
        <v>4.9404125286478227</v>
      </c>
      <c r="Q115" s="93">
        <f t="shared" si="51"/>
        <v>0.75673958961272081</v>
      </c>
      <c r="R115" s="156">
        <f t="shared" si="26"/>
        <v>859.84736430283135</v>
      </c>
      <c r="S115" s="156">
        <f t="shared" si="27"/>
        <v>1138.8706811958032</v>
      </c>
      <c r="T115" s="153"/>
      <c r="U115" s="153"/>
      <c r="W115" s="1">
        <v>227</v>
      </c>
      <c r="X115" s="66">
        <v>10.5</v>
      </c>
      <c r="Y115" s="164">
        <v>0.9</v>
      </c>
      <c r="Z115" s="150">
        <v>2420</v>
      </c>
      <c r="AA115" s="150">
        <v>9755</v>
      </c>
      <c r="AB115" s="150">
        <v>1025</v>
      </c>
      <c r="AC115" s="150">
        <v>1253</v>
      </c>
      <c r="AD115" s="27">
        <f t="shared" si="28"/>
        <v>0.15792746363313842</v>
      </c>
      <c r="AE115" s="27">
        <f t="shared" si="29"/>
        <v>6.6043795999467539E-2</v>
      </c>
      <c r="AF115" s="29">
        <f t="shared" si="30"/>
        <v>2.3912535801911154</v>
      </c>
      <c r="AG115" s="29">
        <f t="shared" si="31"/>
        <v>0.75832845920649727</v>
      </c>
      <c r="AH115" s="29">
        <f t="shared" si="32"/>
        <v>4.0309917355371905</v>
      </c>
      <c r="AJ115" s="51">
        <f t="shared" si="33"/>
        <v>50.874170404419637</v>
      </c>
      <c r="AK115" s="29">
        <f t="shared" si="34"/>
        <v>4.0309917355371905</v>
      </c>
      <c r="AL115" s="58">
        <f t="shared" si="35"/>
        <v>0.75832845920649727</v>
      </c>
    </row>
    <row r="116" spans="1:38" x14ac:dyDescent="0.2">
      <c r="A116" s="1">
        <v>227</v>
      </c>
      <c r="B116" s="1" t="s">
        <v>120</v>
      </c>
      <c r="C116" s="1" t="s">
        <v>107</v>
      </c>
      <c r="D116" s="94">
        <v>10.5</v>
      </c>
      <c r="E116" s="150">
        <v>1100</v>
      </c>
      <c r="F116" s="150">
        <v>1544</v>
      </c>
      <c r="G116" s="150">
        <v>7193</v>
      </c>
      <c r="H116" s="164">
        <v>0.79</v>
      </c>
      <c r="I116" s="25">
        <f t="shared" si="44"/>
        <v>0.15109747913414873</v>
      </c>
      <c r="J116" s="25">
        <f t="shared" si="45"/>
        <v>6.2278639228249416E-2</v>
      </c>
      <c r="K116" s="27">
        <f t="shared" si="46"/>
        <v>2.4261525461463731</v>
      </c>
      <c r="L116" s="27">
        <f t="shared" si="47"/>
        <v>0.75257468363777669</v>
      </c>
      <c r="M116" s="27">
        <f t="shared" si="48"/>
        <v>4.6586787564766841</v>
      </c>
      <c r="N116" s="27"/>
      <c r="O116" s="51">
        <f t="shared" si="49"/>
        <v>37.512855737466985</v>
      </c>
      <c r="P116" s="27">
        <f t="shared" si="50"/>
        <v>4.6586787564766841</v>
      </c>
      <c r="Q116" s="93">
        <f t="shared" si="51"/>
        <v>0.75257468363777669</v>
      </c>
      <c r="R116" s="156">
        <f t="shared" si="26"/>
        <v>899.93539555957614</v>
      </c>
      <c r="S116" s="156">
        <f t="shared" si="27"/>
        <v>1139.1587285564253</v>
      </c>
      <c r="T116" s="153"/>
      <c r="U116" s="153"/>
      <c r="W116" s="1">
        <v>227</v>
      </c>
      <c r="X116" s="66">
        <v>10.5</v>
      </c>
      <c r="Y116" s="164">
        <v>0.92500000000000004</v>
      </c>
      <c r="Z116" s="150">
        <v>2674</v>
      </c>
      <c r="AA116" s="150">
        <v>10368</v>
      </c>
      <c r="AB116" s="150">
        <v>1054</v>
      </c>
      <c r="AC116" s="150">
        <v>1288</v>
      </c>
      <c r="AD116" s="27">
        <f t="shared" si="28"/>
        <v>0.15885313540681298</v>
      </c>
      <c r="AE116" s="27">
        <f t="shared" si="29"/>
        <v>6.7186758428200724E-2</v>
      </c>
      <c r="AF116" s="29">
        <f t="shared" si="30"/>
        <v>2.3643518324607329</v>
      </c>
      <c r="AG116" s="29">
        <f t="shared" si="31"/>
        <v>0.75199142808925412</v>
      </c>
      <c r="AH116" s="29">
        <f t="shared" si="32"/>
        <v>3.8773373223635006</v>
      </c>
      <c r="AJ116" s="51">
        <f t="shared" si="33"/>
        <v>54.071081368838833</v>
      </c>
      <c r="AK116" s="29">
        <f t="shared" si="34"/>
        <v>3.8773373223635006</v>
      </c>
      <c r="AL116" s="58">
        <f t="shared" si="35"/>
        <v>0.75199142808925412</v>
      </c>
    </row>
    <row r="117" spans="1:38" x14ac:dyDescent="0.2">
      <c r="A117" s="1">
        <v>227</v>
      </c>
      <c r="B117" s="1" t="s">
        <v>120</v>
      </c>
      <c r="C117" s="1" t="s">
        <v>107</v>
      </c>
      <c r="D117" s="94">
        <v>10.5</v>
      </c>
      <c r="E117" s="150">
        <v>1152</v>
      </c>
      <c r="F117" s="150">
        <v>1817</v>
      </c>
      <c r="G117" s="150">
        <v>8111</v>
      </c>
      <c r="H117" s="164">
        <v>0.82799999999999996</v>
      </c>
      <c r="I117" s="25">
        <f t="shared" si="44"/>
        <v>0.15534667851851852</v>
      </c>
      <c r="J117" s="25">
        <f t="shared" si="45"/>
        <v>6.3806858710562436E-2</v>
      </c>
      <c r="K117" s="27">
        <f t="shared" si="46"/>
        <v>2.4346391854705551</v>
      </c>
      <c r="L117" s="27">
        <f t="shared" si="47"/>
        <v>0.76575260879037987</v>
      </c>
      <c r="M117" s="27">
        <f t="shared" si="48"/>
        <v>4.4639515685195379</v>
      </c>
      <c r="N117" s="27"/>
      <c r="O117" s="51">
        <f t="shared" si="49"/>
        <v>42.300399400332921</v>
      </c>
      <c r="P117" s="27">
        <f t="shared" si="50"/>
        <v>4.4639515685195379</v>
      </c>
      <c r="Q117" s="93">
        <f t="shared" si="51"/>
        <v>0.76575260879037987</v>
      </c>
      <c r="R117" s="156">
        <f t="shared" si="26"/>
        <v>942.47779607693792</v>
      </c>
      <c r="S117" s="156">
        <f t="shared" si="27"/>
        <v>1138.2582078223888</v>
      </c>
      <c r="T117" s="153"/>
      <c r="U117" s="153"/>
      <c r="W117" s="1">
        <v>227</v>
      </c>
      <c r="X117" s="66">
        <v>10.5</v>
      </c>
      <c r="Y117" s="164">
        <v>0.95</v>
      </c>
      <c r="Z117" s="150">
        <v>2951</v>
      </c>
      <c r="AA117" s="150">
        <v>10948</v>
      </c>
      <c r="AB117" s="150">
        <v>1082</v>
      </c>
      <c r="AC117" s="150">
        <v>1323</v>
      </c>
      <c r="AD117" s="27">
        <f t="shared" si="28"/>
        <v>0.15898188029994362</v>
      </c>
      <c r="AE117" s="27">
        <f t="shared" si="29"/>
        <v>6.8416294903689098E-2</v>
      </c>
      <c r="AF117" s="29">
        <f t="shared" si="30"/>
        <v>2.3237429113012533</v>
      </c>
      <c r="AG117" s="29">
        <f t="shared" si="31"/>
        <v>0.73937503726927756</v>
      </c>
      <c r="AH117" s="29">
        <f t="shared" si="32"/>
        <v>3.7099288376821415</v>
      </c>
      <c r="AJ117" s="51">
        <f t="shared" si="33"/>
        <v>57.095891090475263</v>
      </c>
      <c r="AK117" s="29">
        <f t="shared" si="34"/>
        <v>3.7099288376821415</v>
      </c>
      <c r="AL117" s="58">
        <f t="shared" si="35"/>
        <v>0.73937503726927756</v>
      </c>
    </row>
    <row r="118" spans="1:38" x14ac:dyDescent="0.2">
      <c r="A118" s="1">
        <v>227</v>
      </c>
      <c r="B118" s="1" t="s">
        <v>120</v>
      </c>
      <c r="C118" s="1" t="s">
        <v>107</v>
      </c>
      <c r="D118" s="94">
        <v>10.5</v>
      </c>
      <c r="E118" s="150">
        <v>1201</v>
      </c>
      <c r="F118" s="150">
        <v>2075</v>
      </c>
      <c r="G118" s="150">
        <v>8773</v>
      </c>
      <c r="H118" s="164">
        <v>0.86299999999999999</v>
      </c>
      <c r="I118" s="25">
        <f t="shared" si="44"/>
        <v>0.15459471512534997</v>
      </c>
      <c r="J118" s="25">
        <f t="shared" si="45"/>
        <v>6.4307104155189532E-2</v>
      </c>
      <c r="K118" s="27">
        <f t="shared" si="46"/>
        <v>2.4040067914156622</v>
      </c>
      <c r="L118" s="27">
        <f t="shared" si="47"/>
        <v>0.75428575028323053</v>
      </c>
      <c r="M118" s="27">
        <f t="shared" si="48"/>
        <v>4.2279518072289157</v>
      </c>
      <c r="N118" s="27"/>
      <c r="O118" s="51">
        <f t="shared" si="49"/>
        <v>45.752854634338647</v>
      </c>
      <c r="P118" s="27">
        <f t="shared" si="50"/>
        <v>4.2279518072289157</v>
      </c>
      <c r="Q118" s="93">
        <f t="shared" si="51"/>
        <v>0.75428575028323053</v>
      </c>
      <c r="R118" s="156">
        <f t="shared" si="26"/>
        <v>982.56582733368271</v>
      </c>
      <c r="S118" s="156">
        <f t="shared" si="27"/>
        <v>1138.5467292394933</v>
      </c>
      <c r="T118" s="153"/>
      <c r="U118" s="153"/>
      <c r="W118" s="1">
        <v>227</v>
      </c>
      <c r="X118" s="66">
        <v>10.5</v>
      </c>
      <c r="Y118" s="164">
        <v>0.97499999999999998</v>
      </c>
      <c r="Z118" s="150">
        <v>3242</v>
      </c>
      <c r="AA118" s="150">
        <v>11503</v>
      </c>
      <c r="AB118" s="150">
        <v>1110</v>
      </c>
      <c r="AC118" s="150">
        <v>1357</v>
      </c>
      <c r="AD118" s="27">
        <f t="shared" si="28"/>
        <v>0.158775669707236</v>
      </c>
      <c r="AE118" s="27">
        <f t="shared" si="29"/>
        <v>6.9653563789807707E-2</v>
      </c>
      <c r="AF118" s="29">
        <f t="shared" si="30"/>
        <v>2.2795053270550585</v>
      </c>
      <c r="AG118" s="29">
        <f t="shared" si="31"/>
        <v>0.72482886403928048</v>
      </c>
      <c r="AH118" s="29">
        <f t="shared" si="32"/>
        <v>3.5481184454040715</v>
      </c>
      <c r="AJ118" s="51">
        <f t="shared" si="33"/>
        <v>59.990321082730816</v>
      </c>
      <c r="AK118" s="29">
        <f t="shared" si="34"/>
        <v>3.5481184454040715</v>
      </c>
      <c r="AL118" s="58">
        <f t="shared" si="35"/>
        <v>0.72482886403928048</v>
      </c>
    </row>
    <row r="119" spans="1:38" x14ac:dyDescent="0.2">
      <c r="A119" s="1">
        <v>227</v>
      </c>
      <c r="B119" s="1" t="s">
        <v>120</v>
      </c>
      <c r="C119" s="1" t="s">
        <v>107</v>
      </c>
      <c r="D119" s="94">
        <v>10.5</v>
      </c>
      <c r="E119" s="150">
        <v>1230</v>
      </c>
      <c r="F119" s="150">
        <v>2264</v>
      </c>
      <c r="G119" s="150">
        <v>9349</v>
      </c>
      <c r="H119" s="164">
        <v>0.88400000000000001</v>
      </c>
      <c r="I119" s="25">
        <f t="shared" si="44"/>
        <v>0.15706791027943684</v>
      </c>
      <c r="J119" s="25">
        <f t="shared" si="45"/>
        <v>6.5317711839051371E-2</v>
      </c>
      <c r="K119" s="27">
        <f t="shared" si="46"/>
        <v>2.4046756363184629</v>
      </c>
      <c r="L119" s="27">
        <f t="shared" si="47"/>
        <v>0.76050684518160327</v>
      </c>
      <c r="M119" s="27">
        <f t="shared" si="48"/>
        <v>4.1294169611307421</v>
      </c>
      <c r="N119" s="27"/>
      <c r="O119" s="51">
        <f t="shared" si="49"/>
        <v>48.756803599274136</v>
      </c>
      <c r="P119" s="27">
        <f t="shared" si="50"/>
        <v>4.1294169611307421</v>
      </c>
      <c r="Q119" s="93">
        <f t="shared" si="51"/>
        <v>0.76050684518160327</v>
      </c>
      <c r="R119" s="156">
        <f t="shared" si="26"/>
        <v>1006.2913968529805</v>
      </c>
      <c r="S119" s="156">
        <f t="shared" si="27"/>
        <v>1138.3386842228285</v>
      </c>
      <c r="T119" s="153"/>
      <c r="U119" s="153"/>
      <c r="W119" s="1">
        <v>227</v>
      </c>
      <c r="X119" s="66">
        <v>10.5</v>
      </c>
      <c r="Y119" s="164">
        <v>1</v>
      </c>
      <c r="Z119" s="150">
        <v>3561</v>
      </c>
      <c r="AA119" s="150">
        <v>11994</v>
      </c>
      <c r="AB119" s="150">
        <v>1139</v>
      </c>
      <c r="AC119" s="150">
        <v>1392</v>
      </c>
      <c r="AD119" s="27">
        <f t="shared" si="28"/>
        <v>0.15733237650416174</v>
      </c>
      <c r="AE119" s="27">
        <f t="shared" si="29"/>
        <v>7.0880070705828233E-2</v>
      </c>
      <c r="AF119" s="29">
        <f t="shared" si="30"/>
        <v>2.2196983572030327</v>
      </c>
      <c r="AG119" s="29">
        <f t="shared" si="31"/>
        <v>0.70259637271346875</v>
      </c>
      <c r="AH119" s="29">
        <f t="shared" si="32"/>
        <v>3.3681550126368998</v>
      </c>
      <c r="AJ119" s="51">
        <f t="shared" si="33"/>
        <v>62.550978967771307</v>
      </c>
      <c r="AK119" s="29">
        <f t="shared" si="34"/>
        <v>3.3681550126368998</v>
      </c>
      <c r="AL119" s="58">
        <f t="shared" si="35"/>
        <v>0.70259637271346875</v>
      </c>
    </row>
    <row r="120" spans="1:38" x14ac:dyDescent="0.2">
      <c r="A120" s="1">
        <v>227</v>
      </c>
      <c r="B120" s="1" t="s">
        <v>120</v>
      </c>
      <c r="C120" s="1" t="s">
        <v>107</v>
      </c>
      <c r="D120" s="94">
        <v>10.5</v>
      </c>
      <c r="E120" s="150">
        <v>1248</v>
      </c>
      <c r="F120" s="150">
        <v>2383</v>
      </c>
      <c r="G120" s="150">
        <v>9626</v>
      </c>
      <c r="H120" s="164">
        <v>0.89600000000000002</v>
      </c>
      <c r="I120" s="25">
        <f t="shared" si="44"/>
        <v>0.15709024441814595</v>
      </c>
      <c r="J120" s="25">
        <f t="shared" si="45"/>
        <v>6.581883039161146E-2</v>
      </c>
      <c r="K120" s="27">
        <f t="shared" si="46"/>
        <v>2.3867067142257659</v>
      </c>
      <c r="L120" s="27">
        <f t="shared" si="47"/>
        <v>0.75487762690085469</v>
      </c>
      <c r="M120" s="27">
        <f t="shared" si="48"/>
        <v>4.0394460763743183</v>
      </c>
      <c r="N120" s="27"/>
      <c r="O120" s="51">
        <f t="shared" si="49"/>
        <v>50.201411000814289</v>
      </c>
      <c r="P120" s="27">
        <f t="shared" si="50"/>
        <v>4.0394460763743183</v>
      </c>
      <c r="Q120" s="93">
        <f t="shared" si="51"/>
        <v>0.75487762690085469</v>
      </c>
      <c r="R120" s="156">
        <f t="shared" si="26"/>
        <v>1021.0176124166827</v>
      </c>
      <c r="S120" s="156">
        <f t="shared" si="27"/>
        <v>1139.5285852864763</v>
      </c>
      <c r="T120" s="153"/>
      <c r="U120" s="153"/>
      <c r="W120" s="1"/>
      <c r="Y120" s="163"/>
      <c r="Z120" s="150"/>
      <c r="AA120" s="150"/>
      <c r="AB120" s="150"/>
      <c r="AC120" s="150"/>
      <c r="AD120" s="27"/>
      <c r="AE120" s="27"/>
      <c r="AG120" s="29"/>
      <c r="AH120" s="29"/>
      <c r="AL120" s="58"/>
    </row>
    <row r="121" spans="1:38" x14ac:dyDescent="0.2">
      <c r="A121" s="1">
        <v>227</v>
      </c>
      <c r="B121" s="1" t="s">
        <v>120</v>
      </c>
      <c r="C121" s="1" t="s">
        <v>107</v>
      </c>
      <c r="D121" s="94">
        <v>10.5</v>
      </c>
      <c r="E121" s="150">
        <v>1297</v>
      </c>
      <c r="F121" s="150">
        <v>2771</v>
      </c>
      <c r="G121" s="150">
        <v>10587</v>
      </c>
      <c r="H121" s="164">
        <v>0.93200000000000005</v>
      </c>
      <c r="I121" s="25">
        <f t="shared" si="44"/>
        <v>0.15996519129007156</v>
      </c>
      <c r="J121" s="25">
        <f t="shared" si="45"/>
        <v>6.8184627427828631E-2</v>
      </c>
      <c r="K121" s="27">
        <f t="shared" si="46"/>
        <v>2.3460594759337781</v>
      </c>
      <c r="L121" s="27">
        <f t="shared" si="47"/>
        <v>0.74878072114161742</v>
      </c>
      <c r="M121" s="27">
        <f t="shared" si="48"/>
        <v>3.8206423673763985</v>
      </c>
      <c r="N121" s="27"/>
      <c r="O121" s="51">
        <f t="shared" si="49"/>
        <v>55.213207798215343</v>
      </c>
      <c r="P121" s="27">
        <f t="shared" si="50"/>
        <v>3.8206423673763985</v>
      </c>
      <c r="Q121" s="93">
        <f t="shared" si="51"/>
        <v>0.74878072114161742</v>
      </c>
      <c r="R121" s="156">
        <f t="shared" si="26"/>
        <v>1061.1056436734275</v>
      </c>
      <c r="S121" s="156">
        <f t="shared" si="27"/>
        <v>1138.5253687483128</v>
      </c>
      <c r="T121" s="153"/>
      <c r="U121" s="153"/>
      <c r="W121" s="1"/>
      <c r="Y121" s="163"/>
      <c r="Z121" s="150"/>
      <c r="AA121" s="150"/>
      <c r="AB121" s="150"/>
      <c r="AC121" s="150"/>
      <c r="AD121" s="27"/>
      <c r="AE121" s="27"/>
      <c r="AG121" s="29"/>
      <c r="AH121" s="29"/>
      <c r="AL121" s="58"/>
    </row>
    <row r="122" spans="1:38" x14ac:dyDescent="0.2">
      <c r="A122" s="1">
        <v>227</v>
      </c>
      <c r="B122" s="1" t="s">
        <v>120</v>
      </c>
      <c r="C122" s="1" t="s">
        <v>107</v>
      </c>
      <c r="D122" s="94">
        <v>10.5</v>
      </c>
      <c r="E122" s="150">
        <v>1348</v>
      </c>
      <c r="F122" s="150">
        <v>3136</v>
      </c>
      <c r="G122" s="150">
        <v>11291</v>
      </c>
      <c r="H122" s="164">
        <v>0.96799999999999997</v>
      </c>
      <c r="I122" s="25">
        <f t="shared" si="44"/>
        <v>0.1579374609113402</v>
      </c>
      <c r="J122" s="25">
        <f t="shared" si="45"/>
        <v>6.8734733265725614E-2</v>
      </c>
      <c r="K122" s="27">
        <f t="shared" si="46"/>
        <v>2.2977824079241067</v>
      </c>
      <c r="L122" s="27">
        <f t="shared" si="47"/>
        <v>0.72870939261400203</v>
      </c>
      <c r="M122" s="27">
        <f t="shared" si="48"/>
        <v>3.6004464285714284</v>
      </c>
      <c r="N122" s="27"/>
      <c r="O122" s="51">
        <f t="shared" si="49"/>
        <v>58.884700977580948</v>
      </c>
      <c r="P122" s="27">
        <f t="shared" si="50"/>
        <v>3.6004464285714284</v>
      </c>
      <c r="Q122" s="93">
        <f t="shared" si="51"/>
        <v>0.72870939261400203</v>
      </c>
      <c r="R122" s="156">
        <f t="shared" si="26"/>
        <v>1102.8299211039171</v>
      </c>
      <c r="S122" s="156">
        <f t="shared" si="27"/>
        <v>1139.2871085784268</v>
      </c>
      <c r="T122" s="153"/>
      <c r="U122" s="153"/>
      <c r="W122" s="1"/>
      <c r="Y122" s="163"/>
      <c r="Z122" s="150"/>
      <c r="AA122" s="150"/>
      <c r="AB122" s="150"/>
      <c r="AC122" s="150"/>
      <c r="AD122" s="27"/>
      <c r="AE122" s="27"/>
      <c r="AG122" s="29"/>
      <c r="AH122" s="29"/>
      <c r="AL122" s="58"/>
    </row>
    <row r="123" spans="1:38" x14ac:dyDescent="0.2">
      <c r="A123" s="1">
        <v>227</v>
      </c>
      <c r="B123" s="1" t="s">
        <v>120</v>
      </c>
      <c r="C123" s="1" t="s">
        <v>107</v>
      </c>
      <c r="D123" s="94">
        <v>10.5</v>
      </c>
      <c r="E123" s="150">
        <v>1402</v>
      </c>
      <c r="F123" s="150">
        <v>3672</v>
      </c>
      <c r="G123" s="150">
        <v>12145</v>
      </c>
      <c r="H123" s="164">
        <v>1.0069999999999999</v>
      </c>
      <c r="I123" s="25">
        <f t="shared" si="44"/>
        <v>0.15704858242290923</v>
      </c>
      <c r="J123" s="25">
        <f t="shared" si="45"/>
        <v>7.1536634720963971E-2</v>
      </c>
      <c r="K123" s="27">
        <f t="shared" si="46"/>
        <v>2.1953588260825163</v>
      </c>
      <c r="L123" s="27">
        <f t="shared" si="47"/>
        <v>0.69426523136525842</v>
      </c>
      <c r="M123" s="27">
        <f t="shared" si="48"/>
        <v>3.3074618736383443</v>
      </c>
      <c r="N123" s="27"/>
      <c r="O123" s="51">
        <f t="shared" si="49"/>
        <v>63.33847253323183</v>
      </c>
      <c r="P123" s="27">
        <f t="shared" si="50"/>
        <v>3.3074618736383443</v>
      </c>
      <c r="Q123" s="93">
        <f t="shared" si="51"/>
        <v>0.69426523136525842</v>
      </c>
      <c r="R123" s="156">
        <f t="shared" si="26"/>
        <v>1147.0085677950235</v>
      </c>
      <c r="S123" s="156">
        <f t="shared" si="27"/>
        <v>1139.0353205511656</v>
      </c>
      <c r="T123" s="153"/>
      <c r="U123" s="153"/>
      <c r="W123" s="1"/>
      <c r="Y123" s="163"/>
      <c r="Z123" s="150"/>
      <c r="AA123" s="150"/>
      <c r="AB123" s="150"/>
      <c r="AC123" s="150"/>
      <c r="AD123" s="27"/>
      <c r="AE123" s="27"/>
      <c r="AG123" s="29"/>
      <c r="AH123" s="29"/>
      <c r="AL123" s="58"/>
    </row>
    <row r="124" spans="1:38" x14ac:dyDescent="0.2">
      <c r="A124" s="1">
        <v>227</v>
      </c>
      <c r="B124" s="1" t="s">
        <v>120</v>
      </c>
      <c r="C124" s="1" t="s">
        <v>107</v>
      </c>
      <c r="D124" s="94">
        <v>10.5</v>
      </c>
      <c r="E124" s="150">
        <v>1446</v>
      </c>
      <c r="F124" s="150">
        <v>4109</v>
      </c>
      <c r="G124" s="150">
        <v>12700</v>
      </c>
      <c r="H124" s="164">
        <v>1.04</v>
      </c>
      <c r="I124" s="25">
        <f t="shared" si="44"/>
        <v>0.15438306677456196</v>
      </c>
      <c r="J124" s="25">
        <f t="shared" si="45"/>
        <v>7.2962740298138554E-2</v>
      </c>
      <c r="K124" s="27">
        <f t="shared" si="46"/>
        <v>2.1159165094913606</v>
      </c>
      <c r="L124" s="27">
        <f t="shared" si="47"/>
        <v>0.66343938597652119</v>
      </c>
      <c r="M124" s="27">
        <f t="shared" si="48"/>
        <v>3.0907763446093939</v>
      </c>
      <c r="N124" s="27"/>
      <c r="O124" s="51">
        <f t="shared" si="49"/>
        <v>66.232902525487376</v>
      </c>
      <c r="P124" s="27">
        <f t="shared" si="50"/>
        <v>3.0907763446093939</v>
      </c>
      <c r="Q124" s="93">
        <f t="shared" si="51"/>
        <v>0.66343938597652119</v>
      </c>
      <c r="R124" s="156">
        <f t="shared" si="26"/>
        <v>1183.0059836174064</v>
      </c>
      <c r="S124" s="156">
        <f t="shared" si="27"/>
        <v>1137.5057534782754</v>
      </c>
      <c r="T124" s="153"/>
      <c r="U124" s="153"/>
      <c r="W124" s="1"/>
      <c r="Y124" s="163"/>
      <c r="Z124" s="150"/>
      <c r="AA124" s="150"/>
      <c r="AB124" s="150"/>
      <c r="AC124" s="150"/>
      <c r="AD124" s="27"/>
      <c r="AE124" s="27"/>
      <c r="AG124" s="29"/>
      <c r="AH124" s="29"/>
      <c r="AL124" s="58"/>
    </row>
    <row r="125" spans="1:38" x14ac:dyDescent="0.2">
      <c r="A125" s="1">
        <v>227</v>
      </c>
      <c r="B125" s="1" t="s">
        <v>120</v>
      </c>
      <c r="C125" s="1" t="s">
        <v>107</v>
      </c>
      <c r="D125" s="94">
        <v>10.5</v>
      </c>
      <c r="E125" s="150">
        <v>1505</v>
      </c>
      <c r="F125" s="150">
        <v>4760</v>
      </c>
      <c r="G125" s="150">
        <v>13234</v>
      </c>
      <c r="H125" s="164">
        <v>1.081</v>
      </c>
      <c r="I125" s="25">
        <f t="shared" si="44"/>
        <v>0.14850827693476235</v>
      </c>
      <c r="J125" s="25">
        <f t="shared" si="45"/>
        <v>7.4966515880645096E-2</v>
      </c>
      <c r="K125" s="27">
        <f t="shared" si="46"/>
        <v>1.9809947840073532</v>
      </c>
      <c r="L125" s="27">
        <f t="shared" si="47"/>
        <v>0.60920232620584491</v>
      </c>
      <c r="M125" s="27">
        <f t="shared" si="48"/>
        <v>2.780252100840336</v>
      </c>
      <c r="N125" s="27"/>
      <c r="O125" s="51">
        <f t="shared" si="49"/>
        <v>69.017813545062992</v>
      </c>
      <c r="P125" s="27">
        <f t="shared" si="50"/>
        <v>2.780252100840336</v>
      </c>
      <c r="Q125" s="93">
        <f t="shared" si="51"/>
        <v>0.60920232620584491</v>
      </c>
      <c r="R125" s="156">
        <f t="shared" si="26"/>
        <v>1231.2752457428746</v>
      </c>
      <c r="S125" s="156">
        <f t="shared" si="27"/>
        <v>1139.0150284392921</v>
      </c>
      <c r="T125" s="153"/>
      <c r="U125" s="153"/>
      <c r="W125" s="1"/>
      <c r="Y125" s="163"/>
      <c r="Z125" s="150"/>
      <c r="AA125" s="150"/>
      <c r="AB125" s="150"/>
      <c r="AC125" s="150"/>
      <c r="AD125" s="27"/>
      <c r="AE125" s="27"/>
      <c r="AG125" s="29"/>
      <c r="AH125" s="29"/>
      <c r="AL125" s="58"/>
    </row>
    <row r="126" spans="1:38" x14ac:dyDescent="0.2">
      <c r="I126" s="25"/>
      <c r="J126" s="25"/>
      <c r="K126" s="27"/>
      <c r="L126" s="27"/>
      <c r="M126" s="27"/>
      <c r="N126" s="27"/>
      <c r="O126" s="51"/>
      <c r="P126" s="27"/>
      <c r="Q126" s="93"/>
      <c r="R126" s="156"/>
      <c r="T126" s="153"/>
      <c r="U126" s="153"/>
      <c r="Z126" s="69"/>
      <c r="AA126" s="150"/>
      <c r="AB126" s="171"/>
      <c r="AC126" s="181"/>
      <c r="AD126" s="27"/>
      <c r="AE126" s="27"/>
      <c r="AG126" s="29"/>
      <c r="AH126" s="29"/>
      <c r="AL126" s="58"/>
    </row>
    <row r="127" spans="1:38" x14ac:dyDescent="0.2">
      <c r="I127" s="25"/>
      <c r="J127" s="25"/>
      <c r="K127" s="27"/>
      <c r="L127" s="27"/>
      <c r="M127" s="27"/>
      <c r="N127" s="27"/>
      <c r="O127" s="51"/>
      <c r="P127" s="27"/>
      <c r="Q127" s="93"/>
      <c r="R127" s="156"/>
      <c r="T127" s="153"/>
      <c r="U127" s="153"/>
      <c r="Z127" s="69"/>
      <c r="AA127" s="150"/>
      <c r="AB127" s="171"/>
      <c r="AC127" s="181"/>
      <c r="AD127" s="27"/>
      <c r="AE127" s="27"/>
      <c r="AG127" s="29"/>
      <c r="AH127" s="29"/>
      <c r="AL127" s="58"/>
    </row>
    <row r="128" spans="1:38" x14ac:dyDescent="0.2">
      <c r="A128" s="1">
        <v>228</v>
      </c>
      <c r="B128" s="1" t="s">
        <v>121</v>
      </c>
      <c r="C128" s="1" t="s">
        <v>107</v>
      </c>
      <c r="D128" s="94">
        <v>10.5</v>
      </c>
      <c r="E128" s="150">
        <v>702</v>
      </c>
      <c r="F128" s="150">
        <v>370</v>
      </c>
      <c r="G128" s="150">
        <v>2895</v>
      </c>
      <c r="H128" s="163">
        <v>0.503</v>
      </c>
      <c r="I128" s="25">
        <f t="shared" ref="I128:I144" si="52">0.1515*(G128/1000)/(E128/1000)^2/($D$4/10)^4</f>
        <v>0.14931618064139091</v>
      </c>
      <c r="J128" s="25">
        <f t="shared" ref="J128:J144" si="53">0.5*(F128/1000)/(E128/1000)^3/($D$4/10)^5</f>
        <v>5.7419613111790946E-2</v>
      </c>
      <c r="K128" s="27">
        <f t="shared" ref="K128:K144" si="54">I128/J128</f>
        <v>2.6004386402027024</v>
      </c>
      <c r="L128" s="27">
        <f t="shared" ref="L128:L144" si="55">0.798*I128^1.5/J128</f>
        <v>0.80186810297742805</v>
      </c>
      <c r="M128" s="27">
        <f t="shared" ref="M128:M144" si="56">G128/F128</f>
        <v>7.8243243243243246</v>
      </c>
      <c r="N128" s="27"/>
      <c r="O128" s="51">
        <f t="shared" ref="O128:O144" si="57">G128/(PI()*$D$4^2/4)</f>
        <v>15.097972662305981</v>
      </c>
      <c r="P128" s="27">
        <f t="shared" ref="P128:P144" si="58">M128</f>
        <v>7.8243243243243246</v>
      </c>
      <c r="Q128" s="93">
        <f t="shared" ref="Q128:Q144" si="59">L128</f>
        <v>0.80186810297742805</v>
      </c>
      <c r="R128" s="156">
        <f t="shared" si="26"/>
        <v>574.32240698438409</v>
      </c>
      <c r="S128" s="156">
        <f t="shared" si="27"/>
        <v>1141.7940496707438</v>
      </c>
      <c r="T128" s="153"/>
      <c r="U128" s="153"/>
      <c r="W128" s="1">
        <v>228</v>
      </c>
      <c r="X128" s="66">
        <v>10.5</v>
      </c>
      <c r="Y128" s="163">
        <v>0.72499999999999998</v>
      </c>
      <c r="Z128" s="150">
        <v>1180</v>
      </c>
      <c r="AA128" s="150">
        <v>6081</v>
      </c>
      <c r="AB128" s="150">
        <v>828</v>
      </c>
      <c r="AC128" s="150">
        <v>1013</v>
      </c>
      <c r="AD128" s="27">
        <f t="shared" si="28"/>
        <v>0.15062208028252658</v>
      </c>
      <c r="AE128" s="27">
        <f t="shared" si="29"/>
        <v>6.0942960195858667E-2</v>
      </c>
      <c r="AF128" s="29">
        <f t="shared" si="30"/>
        <v>2.4715255018538134</v>
      </c>
      <c r="AG128" s="29">
        <f t="shared" si="31"/>
        <v>0.76544203467961525</v>
      </c>
      <c r="AH128" s="29">
        <f t="shared" si="32"/>
        <v>5.1533898305084742</v>
      </c>
      <c r="AJ128" s="51">
        <f t="shared" si="33"/>
        <v>31.713565374605412</v>
      </c>
      <c r="AK128" s="29">
        <f t="shared" si="34"/>
        <v>5.1533898305084742</v>
      </c>
      <c r="AL128" s="58">
        <f t="shared" si="35"/>
        <v>0.76544203467961525</v>
      </c>
    </row>
    <row r="129" spans="1:38" x14ac:dyDescent="0.2">
      <c r="A129" s="1">
        <v>228</v>
      </c>
      <c r="B129" s="1" t="s">
        <v>121</v>
      </c>
      <c r="C129" s="1" t="s">
        <v>107</v>
      </c>
      <c r="D129" s="94">
        <v>10.5</v>
      </c>
      <c r="E129" s="150">
        <v>753</v>
      </c>
      <c r="F129" s="150">
        <v>466</v>
      </c>
      <c r="G129" s="150">
        <v>3346</v>
      </c>
      <c r="H129" s="163">
        <v>0.53900000000000003</v>
      </c>
      <c r="I129" s="25">
        <f t="shared" si="52"/>
        <v>0.14999214399602123</v>
      </c>
      <c r="J129" s="25">
        <f t="shared" si="53"/>
        <v>5.859639019808744E-2</v>
      </c>
      <c r="K129" s="27">
        <f t="shared" si="54"/>
        <v>2.5597505834227468</v>
      </c>
      <c r="L129" s="27">
        <f t="shared" si="55"/>
        <v>0.79110621886815169</v>
      </c>
      <c r="M129" s="27">
        <f t="shared" si="56"/>
        <v>7.1802575107296134</v>
      </c>
      <c r="N129" s="27"/>
      <c r="O129" s="51">
        <f t="shared" si="57"/>
        <v>17.450022980337067</v>
      </c>
      <c r="P129" s="27">
        <f t="shared" si="58"/>
        <v>7.1802575107296134</v>
      </c>
      <c r="Q129" s="93">
        <f t="shared" si="59"/>
        <v>0.79110621886815169</v>
      </c>
      <c r="R129" s="156">
        <f t="shared" si="26"/>
        <v>616.04668441487343</v>
      </c>
      <c r="S129" s="156">
        <f t="shared" si="27"/>
        <v>1142.9437558717502</v>
      </c>
      <c r="T129" s="153"/>
      <c r="U129" s="153"/>
      <c r="W129" s="1">
        <v>228</v>
      </c>
      <c r="X129" s="66">
        <v>10.5</v>
      </c>
      <c r="Y129" s="163">
        <v>0.75</v>
      </c>
      <c r="Z129" s="150">
        <v>1313</v>
      </c>
      <c r="AA129" s="150">
        <v>6510</v>
      </c>
      <c r="AB129" s="150">
        <v>857</v>
      </c>
      <c r="AC129" s="150">
        <v>1048</v>
      </c>
      <c r="AD129" s="27">
        <f t="shared" si="28"/>
        <v>0.15065756783404227</v>
      </c>
      <c r="AE129" s="27">
        <f t="shared" si="29"/>
        <v>6.124219562286401E-2</v>
      </c>
      <c r="AF129" s="29">
        <f t="shared" si="30"/>
        <v>2.460028846153846</v>
      </c>
      <c r="AG129" s="29">
        <f t="shared" si="31"/>
        <v>0.76197121801720991</v>
      </c>
      <c r="AH129" s="29">
        <f t="shared" si="32"/>
        <v>4.9581111957349577</v>
      </c>
      <c r="AJ129" s="51">
        <f t="shared" si="33"/>
        <v>33.950881530781324</v>
      </c>
      <c r="AK129" s="29">
        <f t="shared" si="34"/>
        <v>4.9581111957349577</v>
      </c>
      <c r="AL129" s="58">
        <f t="shared" si="35"/>
        <v>0.76197121801720991</v>
      </c>
    </row>
    <row r="130" spans="1:38" x14ac:dyDescent="0.2">
      <c r="A130" s="1">
        <v>228</v>
      </c>
      <c r="B130" s="1" t="s">
        <v>121</v>
      </c>
      <c r="C130" s="1" t="s">
        <v>107</v>
      </c>
      <c r="D130" s="94">
        <v>10.5</v>
      </c>
      <c r="E130" s="150">
        <v>799</v>
      </c>
      <c r="F130" s="150">
        <v>563</v>
      </c>
      <c r="G130" s="150">
        <v>3796</v>
      </c>
      <c r="H130" s="163">
        <v>0.57199999999999995</v>
      </c>
      <c r="I130" s="25">
        <f t="shared" si="52"/>
        <v>0.15113504299498276</v>
      </c>
      <c r="J130" s="25">
        <f t="shared" si="53"/>
        <v>5.9256764014709702E-2</v>
      </c>
      <c r="K130" s="27">
        <f t="shared" si="54"/>
        <v>2.5505112455595027</v>
      </c>
      <c r="L130" s="27">
        <f t="shared" si="55"/>
        <v>0.79124817446005291</v>
      </c>
      <c r="M130" s="27">
        <f t="shared" si="56"/>
        <v>6.7424511545293075</v>
      </c>
      <c r="N130" s="27"/>
      <c r="O130" s="51">
        <f t="shared" si="57"/>
        <v>19.796858109192922</v>
      </c>
      <c r="P130" s="27">
        <f t="shared" si="58"/>
        <v>6.7424511545293075</v>
      </c>
      <c r="Q130" s="93">
        <f t="shared" si="59"/>
        <v>0.79124817446005291</v>
      </c>
      <c r="R130" s="156">
        <f t="shared" si="26"/>
        <v>653.6803464110011</v>
      </c>
      <c r="S130" s="156">
        <f t="shared" si="27"/>
        <v>1142.7978084108411</v>
      </c>
      <c r="T130" s="153"/>
      <c r="U130" s="153"/>
      <c r="W130" s="1">
        <v>228</v>
      </c>
      <c r="X130" s="66">
        <v>10.5</v>
      </c>
      <c r="Y130" s="163">
        <v>0.77500000000000002</v>
      </c>
      <c r="Z130" s="150">
        <v>1450</v>
      </c>
      <c r="AA130" s="150">
        <v>6902</v>
      </c>
      <c r="AB130" s="150">
        <v>886</v>
      </c>
      <c r="AC130" s="150">
        <v>1083</v>
      </c>
      <c r="AD130" s="27">
        <f t="shared" si="28"/>
        <v>0.14957209285830117</v>
      </c>
      <c r="AE130" s="27">
        <f t="shared" si="29"/>
        <v>6.1284762390112719E-2</v>
      </c>
      <c r="AF130" s="29">
        <f t="shared" si="30"/>
        <v>2.4406081875000001</v>
      </c>
      <c r="AG130" s="29">
        <f t="shared" si="31"/>
        <v>0.75322762647453478</v>
      </c>
      <c r="AH130" s="29">
        <f t="shared" si="32"/>
        <v>4.76</v>
      </c>
      <c r="AJ130" s="51">
        <f t="shared" si="33"/>
        <v>35.995235687473532</v>
      </c>
      <c r="AK130" s="29">
        <f t="shared" si="34"/>
        <v>4.76</v>
      </c>
      <c r="AL130" s="58">
        <f t="shared" si="35"/>
        <v>0.75322762647453478</v>
      </c>
    </row>
    <row r="131" spans="1:38" x14ac:dyDescent="0.2">
      <c r="A131" s="1">
        <v>228</v>
      </c>
      <c r="B131" s="1" t="s">
        <v>121</v>
      </c>
      <c r="C131" s="1" t="s">
        <v>107</v>
      </c>
      <c r="D131" s="94">
        <v>10.5</v>
      </c>
      <c r="E131" s="150">
        <v>850</v>
      </c>
      <c r="F131" s="150">
        <v>671</v>
      </c>
      <c r="G131" s="150">
        <v>4247</v>
      </c>
      <c r="H131" s="163">
        <v>0.60899999999999999</v>
      </c>
      <c r="I131" s="25">
        <f t="shared" si="52"/>
        <v>0.14940906169312113</v>
      </c>
      <c r="J131" s="25">
        <f t="shared" si="53"/>
        <v>5.8659129973865271E-2</v>
      </c>
      <c r="K131" s="27">
        <f t="shared" si="54"/>
        <v>2.5470725828986582</v>
      </c>
      <c r="L131" s="27">
        <f t="shared" si="55"/>
        <v>0.78565645233682779</v>
      </c>
      <c r="M131" s="27">
        <f t="shared" si="56"/>
        <v>6.329359165424739</v>
      </c>
      <c r="N131" s="27"/>
      <c r="O131" s="51">
        <f t="shared" si="57"/>
        <v>22.148908427224008</v>
      </c>
      <c r="P131" s="27">
        <f t="shared" si="58"/>
        <v>6.329359165424739</v>
      </c>
      <c r="Q131" s="93">
        <f t="shared" si="59"/>
        <v>0.78565645233682779</v>
      </c>
      <c r="R131" s="156">
        <f t="shared" si="26"/>
        <v>695.40462384149055</v>
      </c>
      <c r="S131" s="156">
        <f t="shared" si="27"/>
        <v>1141.8795136970289</v>
      </c>
      <c r="T131" s="153"/>
      <c r="U131" s="153"/>
      <c r="W131" s="1">
        <v>228</v>
      </c>
      <c r="X131" s="66">
        <v>10.5</v>
      </c>
      <c r="Y131" s="163">
        <v>0.8</v>
      </c>
      <c r="Z131" s="150">
        <v>1588</v>
      </c>
      <c r="AA131" s="150">
        <v>7296</v>
      </c>
      <c r="AB131" s="150">
        <v>914</v>
      </c>
      <c r="AC131" s="150">
        <v>1117</v>
      </c>
      <c r="AD131" s="27">
        <f t="shared" si="28"/>
        <v>0.14863155034871672</v>
      </c>
      <c r="AE131" s="27">
        <f t="shared" si="29"/>
        <v>6.1173151228598413E-2</v>
      </c>
      <c r="AF131" s="29">
        <f t="shared" si="30"/>
        <v>2.4296860201511339</v>
      </c>
      <c r="AG131" s="29">
        <f t="shared" si="31"/>
        <v>0.74749544430077486</v>
      </c>
      <c r="AH131" s="29">
        <f t="shared" si="32"/>
        <v>4.5944584382871536</v>
      </c>
      <c r="AJ131" s="51">
        <f t="shared" si="33"/>
        <v>38.050020222516217</v>
      </c>
      <c r="AK131" s="29">
        <f t="shared" si="34"/>
        <v>4.5944584382871536</v>
      </c>
      <c r="AL131" s="58">
        <f t="shared" si="35"/>
        <v>0.74749544430077486</v>
      </c>
    </row>
    <row r="132" spans="1:38" x14ac:dyDescent="0.2">
      <c r="A132" s="1">
        <v>228</v>
      </c>
      <c r="B132" s="1" t="s">
        <v>121</v>
      </c>
      <c r="C132" s="1" t="s">
        <v>107</v>
      </c>
      <c r="D132" s="94">
        <v>10.5</v>
      </c>
      <c r="E132" s="150">
        <v>901</v>
      </c>
      <c r="F132" s="150">
        <v>803</v>
      </c>
      <c r="G132" s="150">
        <v>4633</v>
      </c>
      <c r="H132" s="163">
        <v>0.64500000000000002</v>
      </c>
      <c r="I132" s="25">
        <f t="shared" si="52"/>
        <v>0.14505918965105979</v>
      </c>
      <c r="J132" s="25">
        <f t="shared" si="53"/>
        <v>5.8940124190044928E-2</v>
      </c>
      <c r="K132" s="27">
        <f t="shared" si="54"/>
        <v>2.4611279946295141</v>
      </c>
      <c r="L132" s="27">
        <f t="shared" si="55"/>
        <v>0.74801398103226713</v>
      </c>
      <c r="M132" s="27">
        <f t="shared" si="56"/>
        <v>5.7696139476961399</v>
      </c>
      <c r="N132" s="27"/>
      <c r="O132" s="51">
        <f t="shared" si="57"/>
        <v>24.161971448864804</v>
      </c>
      <c r="P132" s="27">
        <f t="shared" si="58"/>
        <v>5.7696139476961399</v>
      </c>
      <c r="Q132" s="93">
        <f t="shared" si="59"/>
        <v>0.74801398103226713</v>
      </c>
      <c r="R132" s="156">
        <f t="shared" si="26"/>
        <v>737.12890127198</v>
      </c>
      <c r="S132" s="156">
        <f t="shared" si="27"/>
        <v>1142.8355058480311</v>
      </c>
      <c r="T132" s="153"/>
      <c r="U132" s="153"/>
      <c r="W132" s="1">
        <v>228</v>
      </c>
      <c r="X132" s="66">
        <v>10.5</v>
      </c>
      <c r="Y132" s="163">
        <v>0.82499999999999996</v>
      </c>
      <c r="Z132" s="150">
        <v>1752</v>
      </c>
      <c r="AA132" s="150">
        <v>7762</v>
      </c>
      <c r="AB132" s="243">
        <v>943</v>
      </c>
      <c r="AC132" s="150">
        <v>1152</v>
      </c>
      <c r="AD132" s="27">
        <f t="shared" si="28"/>
        <v>0.14866242370370372</v>
      </c>
      <c r="AE132" s="27">
        <f t="shared" si="29"/>
        <v>6.1524279835390959E-2</v>
      </c>
      <c r="AF132" s="29">
        <f t="shared" si="30"/>
        <v>2.4163212328767121</v>
      </c>
      <c r="AG132" s="29">
        <f t="shared" si="31"/>
        <v>0.74346095637393927</v>
      </c>
      <c r="AH132" s="29">
        <f t="shared" si="32"/>
        <v>4.4303652968036529</v>
      </c>
      <c r="AJ132" s="51">
        <f t="shared" si="33"/>
        <v>40.480298378175831</v>
      </c>
      <c r="AK132" s="29">
        <f t="shared" si="34"/>
        <v>4.4303652968036529</v>
      </c>
      <c r="AL132" s="58">
        <f t="shared" si="35"/>
        <v>0.74346095637393927</v>
      </c>
    </row>
    <row r="133" spans="1:38" x14ac:dyDescent="0.2">
      <c r="A133" s="1">
        <v>228</v>
      </c>
      <c r="B133" s="1" t="s">
        <v>121</v>
      </c>
      <c r="C133" s="1" t="s">
        <v>107</v>
      </c>
      <c r="D133" s="94">
        <v>10.5</v>
      </c>
      <c r="E133" s="150">
        <v>950</v>
      </c>
      <c r="F133" s="150">
        <v>953</v>
      </c>
      <c r="G133" s="150">
        <v>5298</v>
      </c>
      <c r="H133" s="163">
        <v>0.68</v>
      </c>
      <c r="I133" s="25">
        <f t="shared" si="52"/>
        <v>0.14920977385874792</v>
      </c>
      <c r="J133" s="25">
        <f t="shared" si="53"/>
        <v>5.9674935604140555E-2</v>
      </c>
      <c r="K133" s="27">
        <f t="shared" si="54"/>
        <v>2.5003759509443859</v>
      </c>
      <c r="L133" s="27">
        <f t="shared" si="55"/>
        <v>0.77073812219334303</v>
      </c>
      <c r="M133" s="27">
        <f t="shared" si="56"/>
        <v>5.5592864637985313</v>
      </c>
      <c r="N133" s="27"/>
      <c r="O133" s="51">
        <f t="shared" si="57"/>
        <v>27.630072250396232</v>
      </c>
      <c r="P133" s="27">
        <f t="shared" si="58"/>
        <v>5.5592864637985313</v>
      </c>
      <c r="Q133" s="93">
        <f t="shared" si="59"/>
        <v>0.77073812219334303</v>
      </c>
      <c r="R133" s="156">
        <f t="shared" si="26"/>
        <v>777.21693252872478</v>
      </c>
      <c r="S133" s="156">
        <f t="shared" si="27"/>
        <v>1142.9660772481245</v>
      </c>
      <c r="T133" s="153"/>
      <c r="U133" s="153"/>
      <c r="W133" s="1">
        <v>228</v>
      </c>
      <c r="X133" s="66">
        <v>10.5</v>
      </c>
      <c r="Y133" s="163">
        <v>0.85</v>
      </c>
      <c r="Z133" s="243">
        <v>1957</v>
      </c>
      <c r="AA133" s="150">
        <v>8380</v>
      </c>
      <c r="AB133" s="150">
        <v>971</v>
      </c>
      <c r="AC133" s="150">
        <v>1187</v>
      </c>
      <c r="AD133" s="27">
        <f t="shared" si="28"/>
        <v>0.15117330556683645</v>
      </c>
      <c r="AE133" s="27">
        <f t="shared" si="29"/>
        <v>6.2821534881023613E-2</v>
      </c>
      <c r="AF133" s="29">
        <f t="shared" si="30"/>
        <v>2.4063930601686252</v>
      </c>
      <c r="AG133" s="29">
        <f t="shared" si="31"/>
        <v>0.74663271014264398</v>
      </c>
      <c r="AH133" s="29">
        <f t="shared" si="32"/>
        <v>4.2820643842616253</v>
      </c>
      <c r="AJ133" s="51">
        <f t="shared" si="33"/>
        <v>43.7032852884712</v>
      </c>
      <c r="AK133" s="29">
        <f t="shared" si="34"/>
        <v>4.2820643842616253</v>
      </c>
      <c r="AL133" s="58">
        <f t="shared" si="35"/>
        <v>0.74663271014264398</v>
      </c>
    </row>
    <row r="134" spans="1:38" x14ac:dyDescent="0.2">
      <c r="A134" s="1">
        <v>228</v>
      </c>
      <c r="B134" s="1" t="s">
        <v>121</v>
      </c>
      <c r="C134" s="1" t="s">
        <v>107</v>
      </c>
      <c r="D134" s="94">
        <v>10.5</v>
      </c>
      <c r="E134" s="150">
        <v>1000</v>
      </c>
      <c r="F134" s="150">
        <v>1134</v>
      </c>
      <c r="G134" s="150">
        <v>5898</v>
      </c>
      <c r="H134" s="163">
        <v>0.71599999999999997</v>
      </c>
      <c r="I134" s="25">
        <f t="shared" si="52"/>
        <v>0.14991231025151999</v>
      </c>
      <c r="J134" s="25">
        <f t="shared" si="53"/>
        <v>6.0881161420799995E-2</v>
      </c>
      <c r="K134" s="27">
        <f t="shared" si="54"/>
        <v>2.462375992063492</v>
      </c>
      <c r="L134" s="27">
        <f t="shared" si="55"/>
        <v>0.76080946698632335</v>
      </c>
      <c r="M134" s="27">
        <f t="shared" si="56"/>
        <v>5.2010582010582009</v>
      </c>
      <c r="N134" s="27"/>
      <c r="O134" s="51">
        <f t="shared" si="57"/>
        <v>30.759185755537366</v>
      </c>
      <c r="P134" s="27">
        <f t="shared" si="58"/>
        <v>5.2010582010582009</v>
      </c>
      <c r="Q134" s="93">
        <f t="shared" si="59"/>
        <v>0.76080946698632335</v>
      </c>
      <c r="R134" s="156">
        <f t="shared" si="26"/>
        <v>818.1230868723419</v>
      </c>
      <c r="S134" s="156">
        <f t="shared" si="27"/>
        <v>1142.6300095982429</v>
      </c>
      <c r="T134" s="153"/>
      <c r="U134" s="153"/>
      <c r="W134" s="1">
        <v>228</v>
      </c>
      <c r="X134" s="66">
        <v>10.5</v>
      </c>
      <c r="Y134" s="163">
        <v>0.875</v>
      </c>
      <c r="Z134" s="150">
        <v>2194</v>
      </c>
      <c r="AA134" s="150">
        <v>9115</v>
      </c>
      <c r="AB134" s="150">
        <v>1000</v>
      </c>
      <c r="AC134" s="150">
        <v>1222</v>
      </c>
      <c r="AD134" s="27">
        <f t="shared" si="28"/>
        <v>0.15514821736360934</v>
      </c>
      <c r="AE134" s="27">
        <f t="shared" si="29"/>
        <v>6.4549499584020786E-2</v>
      </c>
      <c r="AF134" s="29">
        <f t="shared" si="30"/>
        <v>2.4035541462511389</v>
      </c>
      <c r="AG134" s="29">
        <f t="shared" si="31"/>
        <v>0.7554925681546254</v>
      </c>
      <c r="AH134" s="29">
        <f t="shared" si="32"/>
        <v>4.1545123062898819</v>
      </c>
      <c r="AJ134" s="51">
        <f t="shared" si="33"/>
        <v>47.536449332269093</v>
      </c>
      <c r="AK134" s="29">
        <f t="shared" si="34"/>
        <v>4.1545123062898819</v>
      </c>
      <c r="AL134" s="58">
        <f t="shared" si="35"/>
        <v>0.7554925681546254</v>
      </c>
    </row>
    <row r="135" spans="1:38" x14ac:dyDescent="0.2">
      <c r="A135" s="1">
        <v>228</v>
      </c>
      <c r="B135" s="1" t="s">
        <v>121</v>
      </c>
      <c r="C135" s="1" t="s">
        <v>107</v>
      </c>
      <c r="D135" s="94">
        <v>10.5</v>
      </c>
      <c r="E135" s="150">
        <v>1051</v>
      </c>
      <c r="F135" s="150">
        <v>1337</v>
      </c>
      <c r="G135" s="150">
        <v>6627</v>
      </c>
      <c r="H135" s="163">
        <v>0.752</v>
      </c>
      <c r="I135" s="25">
        <f t="shared" si="52"/>
        <v>0.15249094904357322</v>
      </c>
      <c r="J135" s="25">
        <f t="shared" si="53"/>
        <v>6.1829129696009316E-2</v>
      </c>
      <c r="K135" s="27">
        <f t="shared" si="54"/>
        <v>2.4663285702599103</v>
      </c>
      <c r="L135" s="27">
        <f t="shared" si="55"/>
        <v>0.76855660433273731</v>
      </c>
      <c r="M135" s="27">
        <f t="shared" si="56"/>
        <v>4.9566192969334333</v>
      </c>
      <c r="N135" s="27"/>
      <c r="O135" s="51">
        <f t="shared" si="57"/>
        <v>34.561058664283848</v>
      </c>
      <c r="P135" s="27">
        <f t="shared" si="58"/>
        <v>4.9566192969334333</v>
      </c>
      <c r="Q135" s="93">
        <f t="shared" si="59"/>
        <v>0.76855660433273731</v>
      </c>
      <c r="R135" s="156">
        <f t="shared" si="26"/>
        <v>859.84736430283135</v>
      </c>
      <c r="S135" s="156">
        <f t="shared" si="27"/>
        <v>1143.4140482750418</v>
      </c>
      <c r="T135" s="153"/>
      <c r="U135" s="153"/>
      <c r="W135" s="1">
        <v>228</v>
      </c>
      <c r="X135" s="66">
        <v>10.5</v>
      </c>
      <c r="Y135" s="163">
        <v>0.9</v>
      </c>
      <c r="Z135" s="150">
        <v>2456</v>
      </c>
      <c r="AA135" s="150">
        <v>9860</v>
      </c>
      <c r="AB135" s="150">
        <v>1028</v>
      </c>
      <c r="AC135" s="150">
        <v>1257</v>
      </c>
      <c r="AD135" s="27">
        <f t="shared" si="28"/>
        <v>0.15861303977686769</v>
      </c>
      <c r="AE135" s="27">
        <f t="shared" si="29"/>
        <v>6.6388430825141342E-2</v>
      </c>
      <c r="AF135" s="29">
        <f t="shared" si="30"/>
        <v>2.3891668744910421</v>
      </c>
      <c r="AG135" s="29">
        <f t="shared" si="31"/>
        <v>0.75930947669261029</v>
      </c>
      <c r="AH135" s="29">
        <f t="shared" si="32"/>
        <v>4.0146579804560263</v>
      </c>
      <c r="AJ135" s="51">
        <f t="shared" si="33"/>
        <v>51.421765267819339</v>
      </c>
      <c r="AK135" s="29">
        <f t="shared" si="34"/>
        <v>4.0146579804560263</v>
      </c>
      <c r="AL135" s="58">
        <f t="shared" si="35"/>
        <v>0.75930947669261029</v>
      </c>
    </row>
    <row r="136" spans="1:38" x14ac:dyDescent="0.2">
      <c r="A136" s="1">
        <v>228</v>
      </c>
      <c r="B136" s="1" t="s">
        <v>121</v>
      </c>
      <c r="C136" s="1" t="s">
        <v>107</v>
      </c>
      <c r="D136" s="94">
        <v>10.5</v>
      </c>
      <c r="E136" s="150">
        <v>1101</v>
      </c>
      <c r="F136" s="150">
        <v>1517</v>
      </c>
      <c r="G136" s="150">
        <v>7056</v>
      </c>
      <c r="H136" s="163">
        <v>0.78800000000000003</v>
      </c>
      <c r="I136" s="25">
        <f t="shared" si="52"/>
        <v>0.147950508773248</v>
      </c>
      <c r="J136" s="25">
        <f t="shared" si="53"/>
        <v>6.1022992075334105E-2</v>
      </c>
      <c r="K136" s="27">
        <f t="shared" si="54"/>
        <v>2.4245043342122612</v>
      </c>
      <c r="L136" s="27">
        <f t="shared" si="55"/>
        <v>0.74419044163850712</v>
      </c>
      <c r="M136" s="27">
        <f t="shared" si="56"/>
        <v>4.6512854317732364</v>
      </c>
      <c r="N136" s="27"/>
      <c r="O136" s="51">
        <f t="shared" si="57"/>
        <v>36.798374820459763</v>
      </c>
      <c r="P136" s="27">
        <f t="shared" si="58"/>
        <v>4.6512854317732364</v>
      </c>
      <c r="Q136" s="93">
        <f t="shared" si="59"/>
        <v>0.74419044163850712</v>
      </c>
      <c r="R136" s="156">
        <f t="shared" ref="R136:R197" si="60">E136*(PI()/30)*($D$4/2)</f>
        <v>900.75351864644847</v>
      </c>
      <c r="S136" s="156">
        <f t="shared" ref="S136:S197" si="61">R136/H136</f>
        <v>1143.0882216325488</v>
      </c>
      <c r="T136" s="153"/>
      <c r="U136" s="153"/>
      <c r="W136" s="1">
        <v>228</v>
      </c>
      <c r="X136" s="66">
        <v>10.5</v>
      </c>
      <c r="Y136" s="163">
        <v>0.92500000000000004</v>
      </c>
      <c r="Z136" s="150">
        <v>2725</v>
      </c>
      <c r="AA136" s="150">
        <v>10511</v>
      </c>
      <c r="AB136" s="150">
        <v>1057</v>
      </c>
      <c r="AC136" s="150">
        <v>1292</v>
      </c>
      <c r="AD136" s="27">
        <f t="shared" si="28"/>
        <v>0.16004847395297567</v>
      </c>
      <c r="AE136" s="27">
        <f t="shared" si="29"/>
        <v>6.7834220673721884E-2</v>
      </c>
      <c r="AF136" s="29">
        <f t="shared" si="30"/>
        <v>2.359406098623853</v>
      </c>
      <c r="AG136" s="29">
        <f t="shared" si="31"/>
        <v>0.75323650185719593</v>
      </c>
      <c r="AH136" s="29">
        <f t="shared" si="32"/>
        <v>3.8572477064220183</v>
      </c>
      <c r="AJ136" s="51">
        <f t="shared" si="33"/>
        <v>54.816853420897466</v>
      </c>
      <c r="AK136" s="29">
        <f t="shared" si="34"/>
        <v>3.8572477064220183</v>
      </c>
      <c r="AL136" s="58">
        <f t="shared" si="35"/>
        <v>0.75323650185719593</v>
      </c>
    </row>
    <row r="137" spans="1:38" x14ac:dyDescent="0.2">
      <c r="A137" s="1">
        <v>228</v>
      </c>
      <c r="B137" s="1" t="s">
        <v>121</v>
      </c>
      <c r="C137" s="1" t="s">
        <v>107</v>
      </c>
      <c r="D137" s="94">
        <v>10.5</v>
      </c>
      <c r="E137" s="150">
        <v>1150</v>
      </c>
      <c r="F137" s="150">
        <v>1743</v>
      </c>
      <c r="G137" s="150">
        <v>7743</v>
      </c>
      <c r="H137" s="163">
        <v>0.82299999999999995</v>
      </c>
      <c r="I137" s="25">
        <f t="shared" si="52"/>
        <v>0.14881479393899436</v>
      </c>
      <c r="J137" s="25">
        <f t="shared" si="53"/>
        <v>6.1528133450546585E-2</v>
      </c>
      <c r="K137" s="27">
        <f t="shared" si="54"/>
        <v>2.418646326376936</v>
      </c>
      <c r="L137" s="27">
        <f t="shared" si="55"/>
        <v>0.74455761891865202</v>
      </c>
      <c r="M137" s="27">
        <f t="shared" si="56"/>
        <v>4.4423407917383821</v>
      </c>
      <c r="N137" s="27"/>
      <c r="O137" s="51">
        <f t="shared" si="57"/>
        <v>40.381209783846359</v>
      </c>
      <c r="P137" s="27">
        <f t="shared" si="58"/>
        <v>4.4423407917383821</v>
      </c>
      <c r="Q137" s="93">
        <f t="shared" si="59"/>
        <v>0.74455761891865202</v>
      </c>
      <c r="R137" s="156">
        <f t="shared" si="60"/>
        <v>940.84154990319325</v>
      </c>
      <c r="S137" s="156">
        <f t="shared" si="61"/>
        <v>1143.1853583270879</v>
      </c>
      <c r="T137" s="153"/>
      <c r="U137" s="153"/>
      <c r="W137" s="1">
        <v>228</v>
      </c>
      <c r="X137" s="66">
        <v>10.5</v>
      </c>
      <c r="Y137" s="163">
        <v>0.95</v>
      </c>
      <c r="Z137" s="150">
        <v>2979</v>
      </c>
      <c r="AA137" s="150">
        <v>11017</v>
      </c>
      <c r="AB137" s="150">
        <v>1086</v>
      </c>
      <c r="AC137" s="150">
        <v>1327</v>
      </c>
      <c r="AD137" s="27">
        <f t="shared" ref="AD137:AD200" si="62">0.1515*(AA137/1000)/(AC137/1000)^2/($D$4/10)^4</f>
        <v>0.15902083606896134</v>
      </c>
      <c r="AE137" s="27">
        <f t="shared" ref="AE137:AE200" si="63">0.5*(Z137/1000)/(AC137/1000)^3/($D$4/10)^5</f>
        <v>6.8442774883302679E-2</v>
      </c>
      <c r="AF137" s="29">
        <f t="shared" ref="AF137:AF200" si="64">AD137/AE137</f>
        <v>2.3234130460095668</v>
      </c>
      <c r="AG137" s="29">
        <f t="shared" ref="AG137:AG200" si="65">0.798*AD137^1.5/AE137</f>
        <v>0.73936064695215342</v>
      </c>
      <c r="AH137" s="29">
        <f t="shared" ref="AH137:AH200" si="66">AA137/Z137</f>
        <v>3.6982208794897615</v>
      </c>
      <c r="AJ137" s="51">
        <f t="shared" ref="AJ137:AJ200" si="67">AA137/(PI()*$D$4^2/4)</f>
        <v>57.45573914356649</v>
      </c>
      <c r="AK137" s="29">
        <f t="shared" ref="AK137:AK200" si="68">AH137</f>
        <v>3.6982208794897615</v>
      </c>
      <c r="AL137" s="58">
        <f t="shared" ref="AL137:AL200" si="69">AG137</f>
        <v>0.73936064695215342</v>
      </c>
    </row>
    <row r="138" spans="1:38" x14ac:dyDescent="0.2">
      <c r="A138" s="1">
        <v>228</v>
      </c>
      <c r="B138" s="1" t="s">
        <v>121</v>
      </c>
      <c r="C138" s="1" t="s">
        <v>107</v>
      </c>
      <c r="D138" s="94">
        <v>10.5</v>
      </c>
      <c r="E138" s="150">
        <v>1199</v>
      </c>
      <c r="F138" s="150">
        <v>2013</v>
      </c>
      <c r="G138" s="150">
        <v>8558</v>
      </c>
      <c r="H138" s="163">
        <v>0.85799999999999998</v>
      </c>
      <c r="I138" s="25">
        <f t="shared" si="52"/>
        <v>0.151309586602903</v>
      </c>
      <c r="J138" s="25">
        <f t="shared" si="53"/>
        <v>6.269834826316055E-2</v>
      </c>
      <c r="K138" s="27">
        <f t="shared" si="54"/>
        <v>2.4132946209016395</v>
      </c>
      <c r="L138" s="27">
        <f t="shared" si="55"/>
        <v>0.74911149031781454</v>
      </c>
      <c r="M138" s="27">
        <f t="shared" si="56"/>
        <v>4.2513661202185791</v>
      </c>
      <c r="N138" s="27"/>
      <c r="O138" s="51">
        <f t="shared" si="57"/>
        <v>44.63158896166307</v>
      </c>
      <c r="P138" s="27">
        <f t="shared" si="58"/>
        <v>4.2513661202185791</v>
      </c>
      <c r="Q138" s="93">
        <f t="shared" si="59"/>
        <v>0.74911149031781454</v>
      </c>
      <c r="R138" s="156">
        <f t="shared" si="60"/>
        <v>980.92958115993804</v>
      </c>
      <c r="S138" s="156">
        <f t="shared" si="61"/>
        <v>1143.2745701164779</v>
      </c>
      <c r="T138" s="153"/>
      <c r="U138" s="153"/>
      <c r="W138" s="1">
        <v>228</v>
      </c>
      <c r="X138" s="66">
        <v>10.5</v>
      </c>
      <c r="Y138" s="163">
        <v>0.97499999999999998</v>
      </c>
      <c r="Z138" s="150">
        <v>3278</v>
      </c>
      <c r="AA138" s="150">
        <v>11568</v>
      </c>
      <c r="AB138" s="150">
        <v>1114</v>
      </c>
      <c r="AC138" s="150">
        <v>1362</v>
      </c>
      <c r="AD138" s="27">
        <f t="shared" si="62"/>
        <v>0.15850267408876551</v>
      </c>
      <c r="AE138" s="27">
        <f t="shared" si="63"/>
        <v>6.9654230822302404E-2</v>
      </c>
      <c r="AF138" s="29">
        <f t="shared" si="64"/>
        <v>2.2755642007321537</v>
      </c>
      <c r="AG138" s="29">
        <f t="shared" si="65"/>
        <v>0.72295336075735706</v>
      </c>
      <c r="AH138" s="29">
        <f t="shared" si="66"/>
        <v>3.5289810860280659</v>
      </c>
      <c r="AJ138" s="51">
        <f t="shared" si="67"/>
        <v>60.329308379121102</v>
      </c>
      <c r="AK138" s="29">
        <f t="shared" si="68"/>
        <v>3.5289810860280659</v>
      </c>
      <c r="AL138" s="58">
        <f t="shared" si="69"/>
        <v>0.72295336075735706</v>
      </c>
    </row>
    <row r="139" spans="1:38" x14ac:dyDescent="0.2">
      <c r="A139" s="1">
        <v>228</v>
      </c>
      <c r="B139" s="1" t="s">
        <v>121</v>
      </c>
      <c r="C139" s="1" t="s">
        <v>107</v>
      </c>
      <c r="D139" s="94">
        <v>10.5</v>
      </c>
      <c r="E139" s="150">
        <v>1232</v>
      </c>
      <c r="F139" s="150">
        <v>2288</v>
      </c>
      <c r="G139" s="150">
        <v>9437</v>
      </c>
      <c r="H139" s="163">
        <v>0.88200000000000001</v>
      </c>
      <c r="I139" s="25">
        <f t="shared" si="52"/>
        <v>0.1580320115500084</v>
      </c>
      <c r="J139" s="25">
        <f t="shared" si="53"/>
        <v>6.5689169457629565E-2</v>
      </c>
      <c r="K139" s="27">
        <f t="shared" si="54"/>
        <v>2.4057544471153842</v>
      </c>
      <c r="L139" s="27">
        <f t="shared" si="55"/>
        <v>0.76317954669680621</v>
      </c>
      <c r="M139" s="27">
        <f t="shared" si="56"/>
        <v>4.1245629370629366</v>
      </c>
      <c r="N139" s="27"/>
      <c r="O139" s="51">
        <f t="shared" si="57"/>
        <v>49.215740246694835</v>
      </c>
      <c r="P139" s="27">
        <f t="shared" si="58"/>
        <v>4.1245629370629366</v>
      </c>
      <c r="Q139" s="93">
        <f t="shared" si="59"/>
        <v>0.76317954669680621</v>
      </c>
      <c r="R139" s="156">
        <f t="shared" si="60"/>
        <v>1007.9276430267253</v>
      </c>
      <c r="S139" s="156">
        <f t="shared" si="61"/>
        <v>1142.7751054724777</v>
      </c>
      <c r="T139" s="153"/>
      <c r="U139" s="153"/>
      <c r="W139" s="1">
        <v>228</v>
      </c>
      <c r="X139" s="66">
        <v>10.5</v>
      </c>
      <c r="Y139" s="163">
        <v>1</v>
      </c>
      <c r="Z139" s="150">
        <v>3602</v>
      </c>
      <c r="AA139" s="150">
        <v>12102</v>
      </c>
      <c r="AB139" s="150">
        <v>1143</v>
      </c>
      <c r="AC139" s="150">
        <v>1397</v>
      </c>
      <c r="AD139" s="27">
        <f t="shared" si="62"/>
        <v>0.15761475278525564</v>
      </c>
      <c r="AE139" s="27">
        <f t="shared" si="63"/>
        <v>7.0929086143439998E-2</v>
      </c>
      <c r="AF139" s="29">
        <f t="shared" si="64"/>
        <v>2.2221455450097167</v>
      </c>
      <c r="AG139" s="29">
        <f t="shared" si="65"/>
        <v>0.7040018893418748</v>
      </c>
      <c r="AH139" s="29">
        <f t="shared" si="66"/>
        <v>3.3598001110494171</v>
      </c>
      <c r="AJ139" s="51">
        <f t="shared" si="67"/>
        <v>63.114219398696711</v>
      </c>
      <c r="AK139" s="29">
        <f t="shared" si="68"/>
        <v>3.3598001110494171</v>
      </c>
      <c r="AL139" s="58">
        <f t="shared" si="69"/>
        <v>0.7040018893418748</v>
      </c>
    </row>
    <row r="140" spans="1:38" x14ac:dyDescent="0.2">
      <c r="A140" s="1">
        <v>228</v>
      </c>
      <c r="B140" s="1" t="s">
        <v>121</v>
      </c>
      <c r="C140" s="1" t="s">
        <v>107</v>
      </c>
      <c r="D140" s="94">
        <v>10.5</v>
      </c>
      <c r="E140" s="150">
        <v>1248</v>
      </c>
      <c r="F140" s="150">
        <v>2389</v>
      </c>
      <c r="G140" s="150">
        <v>9673</v>
      </c>
      <c r="H140" s="163">
        <v>0.89300000000000002</v>
      </c>
      <c r="I140" s="25">
        <f t="shared" si="52"/>
        <v>0.15785725475345166</v>
      </c>
      <c r="J140" s="25">
        <f t="shared" si="53"/>
        <v>6.5984551324196297E-2</v>
      </c>
      <c r="K140" s="27">
        <f t="shared" si="54"/>
        <v>2.3923365634156548</v>
      </c>
      <c r="L140" s="27">
        <f t="shared" si="55"/>
        <v>0.75850324335340458</v>
      </c>
      <c r="M140" s="27">
        <f t="shared" si="56"/>
        <v>4.0489744663038927</v>
      </c>
      <c r="N140" s="27"/>
      <c r="O140" s="51">
        <f t="shared" si="57"/>
        <v>50.446524892050348</v>
      </c>
      <c r="P140" s="27">
        <f t="shared" si="58"/>
        <v>4.0489744663038927</v>
      </c>
      <c r="Q140" s="93">
        <f t="shared" si="59"/>
        <v>0.75850324335340458</v>
      </c>
      <c r="R140" s="156">
        <f t="shared" si="60"/>
        <v>1021.0176124166827</v>
      </c>
      <c r="S140" s="156">
        <f t="shared" si="61"/>
        <v>1143.3567888204734</v>
      </c>
      <c r="T140" s="153"/>
      <c r="U140" s="153"/>
      <c r="W140" s="1"/>
      <c r="Y140" s="163"/>
      <c r="Z140" s="150"/>
      <c r="AA140" s="150"/>
      <c r="AB140" s="150"/>
      <c r="AC140" s="150"/>
      <c r="AD140" s="27"/>
      <c r="AE140" s="27"/>
      <c r="AG140" s="29"/>
      <c r="AH140" s="29"/>
      <c r="AL140" s="58"/>
    </row>
    <row r="141" spans="1:38" x14ac:dyDescent="0.2">
      <c r="A141" s="1">
        <v>228</v>
      </c>
      <c r="B141" s="1" t="s">
        <v>121</v>
      </c>
      <c r="C141" s="1" t="s">
        <v>107</v>
      </c>
      <c r="D141" s="94">
        <v>10.5</v>
      </c>
      <c r="E141" s="150">
        <v>1307</v>
      </c>
      <c r="F141" s="150">
        <v>2822</v>
      </c>
      <c r="G141" s="150">
        <v>10724</v>
      </c>
      <c r="H141" s="163">
        <v>0.93600000000000005</v>
      </c>
      <c r="I141" s="25">
        <f t="shared" si="52"/>
        <v>0.15956519192562679</v>
      </c>
      <c r="J141" s="25">
        <f t="shared" si="53"/>
        <v>6.7857853990503217E-2</v>
      </c>
      <c r="K141" s="27">
        <f t="shared" si="54"/>
        <v>2.3514623959071579</v>
      </c>
      <c r="L141" s="27">
        <f t="shared" si="55"/>
        <v>0.74956622418825003</v>
      </c>
      <c r="M141" s="27">
        <f t="shared" si="56"/>
        <v>3.8001417434443656</v>
      </c>
      <c r="N141" s="27"/>
      <c r="O141" s="51">
        <f t="shared" si="57"/>
        <v>55.927688715222573</v>
      </c>
      <c r="P141" s="27">
        <f t="shared" si="58"/>
        <v>3.8001417434443656</v>
      </c>
      <c r="Q141" s="93">
        <f t="shared" si="59"/>
        <v>0.74956622418825003</v>
      </c>
      <c r="R141" s="156">
        <f t="shared" si="60"/>
        <v>1069.2868745421508</v>
      </c>
      <c r="S141" s="156">
        <f t="shared" si="61"/>
        <v>1142.4005069894772</v>
      </c>
      <c r="T141" s="153"/>
      <c r="U141" s="153"/>
      <c r="W141" s="1"/>
      <c r="Y141" s="163"/>
      <c r="Z141" s="150"/>
      <c r="AA141" s="150"/>
      <c r="AB141" s="150"/>
      <c r="AC141" s="150"/>
      <c r="AD141" s="27"/>
      <c r="AE141" s="27"/>
      <c r="AG141" s="29"/>
      <c r="AH141" s="29"/>
      <c r="AL141" s="58"/>
    </row>
    <row r="142" spans="1:38" x14ac:dyDescent="0.2">
      <c r="A142" s="1">
        <v>228</v>
      </c>
      <c r="B142" s="1" t="s">
        <v>121</v>
      </c>
      <c r="C142" s="1" t="s">
        <v>107</v>
      </c>
      <c r="D142" s="94">
        <v>10.5</v>
      </c>
      <c r="E142" s="150">
        <v>1349</v>
      </c>
      <c r="F142" s="150">
        <v>3187</v>
      </c>
      <c r="G142" s="150">
        <v>11410</v>
      </c>
      <c r="H142" s="163">
        <v>0.96599999999999997</v>
      </c>
      <c r="I142" s="25">
        <f t="shared" si="52"/>
        <v>0.15936548686279434</v>
      </c>
      <c r="J142" s="25">
        <f t="shared" si="53"/>
        <v>6.9697321569120216E-2</v>
      </c>
      <c r="K142" s="27">
        <f t="shared" si="54"/>
        <v>2.2865367459601504</v>
      </c>
      <c r="L142" s="27">
        <f t="shared" si="55"/>
        <v>0.7284138811451476</v>
      </c>
      <c r="M142" s="27">
        <f t="shared" si="56"/>
        <v>3.5801694383432694</v>
      </c>
      <c r="N142" s="27"/>
      <c r="O142" s="51">
        <f t="shared" si="57"/>
        <v>59.505308489433936</v>
      </c>
      <c r="P142" s="27">
        <f t="shared" si="58"/>
        <v>3.5801694383432694</v>
      </c>
      <c r="Q142" s="93">
        <f t="shared" si="59"/>
        <v>0.7284138811451476</v>
      </c>
      <c r="R142" s="156">
        <f t="shared" si="60"/>
        <v>1103.6480441907893</v>
      </c>
      <c r="S142" s="156">
        <f t="shared" si="61"/>
        <v>1142.492799369347</v>
      </c>
      <c r="T142" s="153"/>
      <c r="U142" s="153"/>
      <c r="W142" s="1"/>
      <c r="Y142" s="163"/>
      <c r="Z142" s="150"/>
      <c r="AA142" s="150"/>
      <c r="AB142" s="150"/>
      <c r="AC142" s="150"/>
      <c r="AD142" s="27"/>
      <c r="AE142" s="27"/>
      <c r="AG142" s="29"/>
      <c r="AH142" s="29"/>
      <c r="AL142" s="58"/>
    </row>
    <row r="143" spans="1:38" x14ac:dyDescent="0.2">
      <c r="A143" s="1">
        <v>228</v>
      </c>
      <c r="B143" s="1" t="s">
        <v>121</v>
      </c>
      <c r="C143" s="1" t="s">
        <v>107</v>
      </c>
      <c r="D143" s="94">
        <v>10.5</v>
      </c>
      <c r="E143" s="150">
        <v>1401</v>
      </c>
      <c r="F143" s="150">
        <v>3607</v>
      </c>
      <c r="G143" s="150">
        <v>12075</v>
      </c>
      <c r="H143" s="163">
        <v>1.0029999999999999</v>
      </c>
      <c r="I143" s="25">
        <f t="shared" si="52"/>
        <v>0.15636638561321295</v>
      </c>
      <c r="J143" s="25">
        <f t="shared" si="53"/>
        <v>7.0420906410524162E-2</v>
      </c>
      <c r="K143" s="27">
        <f t="shared" si="54"/>
        <v>2.2204540325235649</v>
      </c>
      <c r="L143" s="27">
        <f t="shared" si="55"/>
        <v>0.70067460452928509</v>
      </c>
      <c r="M143" s="27">
        <f t="shared" si="56"/>
        <v>3.3476573329636818</v>
      </c>
      <c r="N143" s="27"/>
      <c r="O143" s="51">
        <f t="shared" si="57"/>
        <v>62.973409290965364</v>
      </c>
      <c r="P143" s="27">
        <f t="shared" si="58"/>
        <v>3.3476573329636818</v>
      </c>
      <c r="Q143" s="93">
        <f t="shared" si="59"/>
        <v>0.70067460452928509</v>
      </c>
      <c r="R143" s="156">
        <f t="shared" si="60"/>
        <v>1146.1904447081511</v>
      </c>
      <c r="S143" s="156">
        <f t="shared" si="61"/>
        <v>1142.7621582334509</v>
      </c>
      <c r="T143" s="153"/>
      <c r="U143" s="153"/>
      <c r="W143" s="1"/>
      <c r="Y143" s="163"/>
      <c r="Z143" s="150"/>
      <c r="AA143" s="150"/>
      <c r="AB143" s="150"/>
      <c r="AC143" s="150"/>
      <c r="AD143" s="27"/>
      <c r="AE143" s="27"/>
      <c r="AG143" s="29"/>
      <c r="AH143" s="29"/>
      <c r="AL143" s="58"/>
    </row>
    <row r="144" spans="1:38" x14ac:dyDescent="0.2">
      <c r="A144" s="1">
        <v>228</v>
      </c>
      <c r="B144" s="1" t="s">
        <v>121</v>
      </c>
      <c r="C144" s="1" t="s">
        <v>107</v>
      </c>
      <c r="D144" s="94">
        <v>10.5</v>
      </c>
      <c r="E144" s="150">
        <v>1447</v>
      </c>
      <c r="F144" s="150">
        <v>4126</v>
      </c>
      <c r="G144" s="150">
        <v>12879</v>
      </c>
      <c r="H144" s="163">
        <v>1.036</v>
      </c>
      <c r="I144" s="25">
        <f t="shared" si="52"/>
        <v>0.15634270068041542</v>
      </c>
      <c r="J144" s="25">
        <f t="shared" si="53"/>
        <v>7.3112814838600507E-2</v>
      </c>
      <c r="K144" s="27">
        <f t="shared" si="54"/>
        <v>2.1383761660052105</v>
      </c>
      <c r="L144" s="27">
        <f t="shared" si="55"/>
        <v>0.67472344550072227</v>
      </c>
      <c r="M144" s="27">
        <f t="shared" si="56"/>
        <v>3.1214251090644693</v>
      </c>
      <c r="N144" s="27"/>
      <c r="O144" s="51">
        <f t="shared" si="57"/>
        <v>67.166421387854484</v>
      </c>
      <c r="P144" s="27">
        <f t="shared" si="58"/>
        <v>3.1214251090644693</v>
      </c>
      <c r="Q144" s="93">
        <f t="shared" si="59"/>
        <v>0.67472344550072227</v>
      </c>
      <c r="R144" s="156">
        <f t="shared" si="60"/>
        <v>1183.8241067042786</v>
      </c>
      <c r="S144" s="156">
        <f t="shared" si="61"/>
        <v>1142.6873616836665</v>
      </c>
      <c r="T144" s="153"/>
      <c r="U144" s="153"/>
      <c r="W144" s="1"/>
      <c r="Y144" s="163"/>
      <c r="Z144" s="150"/>
      <c r="AA144" s="150"/>
      <c r="AB144" s="150"/>
      <c r="AC144" s="150"/>
      <c r="AD144" s="27"/>
      <c r="AE144" s="27"/>
      <c r="AG144" s="29"/>
      <c r="AH144" s="29"/>
      <c r="AL144" s="58"/>
    </row>
    <row r="145" spans="1:38" x14ac:dyDescent="0.2">
      <c r="A145" s="117"/>
      <c r="B145" s="117"/>
      <c r="C145" s="117"/>
      <c r="D145" s="98"/>
      <c r="E145" s="150"/>
      <c r="F145" s="150"/>
      <c r="G145" s="150"/>
      <c r="H145" s="163"/>
      <c r="I145" s="25"/>
      <c r="J145" s="25"/>
      <c r="K145" s="27"/>
      <c r="L145" s="27"/>
      <c r="M145" s="27"/>
      <c r="N145" s="27"/>
      <c r="O145" s="51"/>
      <c r="P145" s="27"/>
      <c r="Q145" s="93"/>
      <c r="R145" s="156"/>
      <c r="T145" s="153"/>
      <c r="U145" s="153"/>
      <c r="W145" s="1"/>
      <c r="Y145" s="163"/>
      <c r="Z145" s="150"/>
      <c r="AA145" s="150"/>
      <c r="AB145" s="150"/>
      <c r="AC145" s="150"/>
      <c r="AD145" s="27"/>
      <c r="AE145" s="27"/>
      <c r="AG145" s="29"/>
      <c r="AH145" s="29"/>
      <c r="AL145" s="58"/>
    </row>
    <row r="146" spans="1:38" x14ac:dyDescent="0.2">
      <c r="A146"/>
      <c r="B146"/>
      <c r="C146"/>
      <c r="D146" s="36"/>
      <c r="E146" s="150"/>
      <c r="F146" s="150"/>
      <c r="G146" s="150"/>
      <c r="H146" s="163"/>
      <c r="I146" s="25"/>
      <c r="J146" s="25"/>
      <c r="K146" s="27"/>
      <c r="L146" s="27"/>
      <c r="M146" s="27"/>
      <c r="N146" s="27"/>
      <c r="O146" s="51"/>
      <c r="P146" s="27"/>
      <c r="Q146" s="93"/>
      <c r="R146" s="156"/>
      <c r="T146" s="153"/>
      <c r="U146" s="153"/>
      <c r="W146" s="1"/>
      <c r="Y146" s="163"/>
      <c r="Z146" s="150"/>
      <c r="AA146" s="150"/>
      <c r="AB146" s="150"/>
      <c r="AC146" s="150"/>
      <c r="AD146" s="27"/>
      <c r="AE146" s="27"/>
      <c r="AG146" s="29"/>
      <c r="AH146" s="29"/>
      <c r="AL146" s="58"/>
    </row>
    <row r="147" spans="1:38" x14ac:dyDescent="0.2">
      <c r="A147" s="1">
        <v>229</v>
      </c>
      <c r="B147" s="1">
        <v>390</v>
      </c>
      <c r="C147" s="1" t="s">
        <v>107</v>
      </c>
      <c r="D147" s="94">
        <v>10.5</v>
      </c>
      <c r="E147" s="150">
        <v>724</v>
      </c>
      <c r="F147" s="150">
        <v>420</v>
      </c>
      <c r="G147" s="150">
        <v>3014</v>
      </c>
      <c r="H147" s="164">
        <v>0.52100000000000002</v>
      </c>
      <c r="I147" s="25">
        <f t="shared" ref="I147:I162" si="70">0.1515*(G147/1000)/(E147/1000)^2/($D$4/10)^4</f>
        <v>0.14614994099569609</v>
      </c>
      <c r="J147" s="25">
        <f t="shared" ref="J147:J162" si="71">0.5*(F147/1000)/(E147/1000)^3/($D$4/10)^5</f>
        <v>5.9416007545692137E-2</v>
      </c>
      <c r="K147" s="27">
        <f t="shared" ref="K147:K162" si="72">I147/J147</f>
        <v>2.4597738392857136</v>
      </c>
      <c r="L147" s="27">
        <f t="shared" ref="L147:L162" si="73">0.798*I147^1.5/J147</f>
        <v>0.75040789023591326</v>
      </c>
      <c r="M147" s="27">
        <f t="shared" ref="M147:M162" si="74">G147/F147</f>
        <v>7.1761904761904765</v>
      </c>
      <c r="N147" s="27"/>
      <c r="O147" s="51">
        <f t="shared" ref="O147:O162" si="75">G147/(PI()*$D$4^2/4)</f>
        <v>15.718580174158973</v>
      </c>
      <c r="P147" s="27">
        <f t="shared" ref="P147:P162" si="76">M147</f>
        <v>7.1761904761904765</v>
      </c>
      <c r="Q147" s="93">
        <f t="shared" ref="Q147:Q162" si="77">L147</f>
        <v>0.75040789023591326</v>
      </c>
      <c r="R147" s="156">
        <f t="shared" si="60"/>
        <v>592.32111489557565</v>
      </c>
      <c r="S147" s="156">
        <f t="shared" si="61"/>
        <v>1136.8927349243295</v>
      </c>
      <c r="T147" s="153"/>
      <c r="U147" s="153"/>
      <c r="W147" s="1">
        <v>229</v>
      </c>
      <c r="X147" s="66">
        <v>10.5</v>
      </c>
      <c r="Y147" s="164">
        <v>0.72499999999999998</v>
      </c>
      <c r="Z147" s="150">
        <v>1179</v>
      </c>
      <c r="AA147" s="150">
        <v>5964</v>
      </c>
      <c r="AB147" s="150">
        <v>824</v>
      </c>
      <c r="AC147" s="150">
        <v>1007</v>
      </c>
      <c r="AD147" s="27">
        <f t="shared" si="62"/>
        <v>0.1494896835156487</v>
      </c>
      <c r="AE147" s="27">
        <f t="shared" si="63"/>
        <v>6.1986236323977817E-2</v>
      </c>
      <c r="AF147" s="29">
        <f t="shared" si="64"/>
        <v>2.4116593034351141</v>
      </c>
      <c r="AG147" s="29">
        <f t="shared" si="65"/>
        <v>0.7440882684091541</v>
      </c>
      <c r="AH147" s="29">
        <f t="shared" si="66"/>
        <v>5.0585241730279895</v>
      </c>
      <c r="AJ147" s="51">
        <f t="shared" si="67"/>
        <v>31.103388241102891</v>
      </c>
      <c r="AK147" s="29">
        <f t="shared" si="68"/>
        <v>5.0585241730279895</v>
      </c>
      <c r="AL147" s="58">
        <f t="shared" si="69"/>
        <v>0.7440882684091541</v>
      </c>
    </row>
    <row r="148" spans="1:38" x14ac:dyDescent="0.2">
      <c r="A148" s="1">
        <v>229</v>
      </c>
      <c r="B148" s="1">
        <v>390</v>
      </c>
      <c r="C148" s="1" t="s">
        <v>107</v>
      </c>
      <c r="D148" s="94">
        <v>10.5</v>
      </c>
      <c r="E148" s="150">
        <v>776</v>
      </c>
      <c r="F148" s="150">
        <v>512</v>
      </c>
      <c r="G148" s="150">
        <v>3425</v>
      </c>
      <c r="H148" s="164">
        <v>0.55900000000000005</v>
      </c>
      <c r="I148" s="25">
        <f t="shared" si="70"/>
        <v>0.14456716420448504</v>
      </c>
      <c r="J148" s="25">
        <f t="shared" si="71"/>
        <v>5.8824016049559918E-2</v>
      </c>
      <c r="K148" s="27">
        <f t="shared" si="72"/>
        <v>2.4576214599609369</v>
      </c>
      <c r="L148" s="27">
        <f t="shared" si="73"/>
        <v>0.74568037440100732</v>
      </c>
      <c r="M148" s="27">
        <f t="shared" si="74"/>
        <v>6.689453125</v>
      </c>
      <c r="N148" s="27"/>
      <c r="O148" s="51">
        <f t="shared" si="75"/>
        <v>17.86202292518065</v>
      </c>
      <c r="P148" s="27">
        <f t="shared" si="76"/>
        <v>6.689453125</v>
      </c>
      <c r="Q148" s="93">
        <f t="shared" si="77"/>
        <v>0.74568037440100732</v>
      </c>
      <c r="R148" s="156">
        <f t="shared" si="60"/>
        <v>634.86351541293732</v>
      </c>
      <c r="S148" s="156">
        <f t="shared" si="61"/>
        <v>1135.7129077154514</v>
      </c>
      <c r="T148" s="153"/>
      <c r="U148" s="153"/>
      <c r="W148" s="1">
        <v>229</v>
      </c>
      <c r="X148" s="66">
        <v>10.5</v>
      </c>
      <c r="Y148" s="164">
        <v>0.75</v>
      </c>
      <c r="Z148" s="150">
        <v>1319</v>
      </c>
      <c r="AA148" s="150">
        <v>6437</v>
      </c>
      <c r="AB148" s="150">
        <v>852</v>
      </c>
      <c r="AC148" s="150">
        <v>1041</v>
      </c>
      <c r="AD148" s="27">
        <f t="shared" si="62"/>
        <v>0.15097831666226502</v>
      </c>
      <c r="AE148" s="27">
        <f t="shared" si="63"/>
        <v>6.277149631574544E-2</v>
      </c>
      <c r="AF148" s="29">
        <f t="shared" si="64"/>
        <v>2.4052049978677026</v>
      </c>
      <c r="AG148" s="29">
        <f t="shared" si="65"/>
        <v>0.74578265472694483</v>
      </c>
      <c r="AH148" s="29">
        <f t="shared" si="66"/>
        <v>4.8802122820318425</v>
      </c>
      <c r="AJ148" s="51">
        <f t="shared" si="67"/>
        <v>33.570172720989156</v>
      </c>
      <c r="AK148" s="29">
        <f t="shared" si="68"/>
        <v>4.8802122820318425</v>
      </c>
      <c r="AL148" s="58">
        <f t="shared" si="69"/>
        <v>0.74578265472694483</v>
      </c>
    </row>
    <row r="149" spans="1:38" x14ac:dyDescent="0.2">
      <c r="A149" s="1">
        <v>229</v>
      </c>
      <c r="B149" s="1">
        <v>390</v>
      </c>
      <c r="C149" s="1" t="s">
        <v>107</v>
      </c>
      <c r="D149" s="94">
        <v>10.5</v>
      </c>
      <c r="E149" s="150">
        <v>830</v>
      </c>
      <c r="F149" s="150">
        <v>627</v>
      </c>
      <c r="G149" s="150">
        <v>3899</v>
      </c>
      <c r="H149" s="164">
        <v>0.59799999999999998</v>
      </c>
      <c r="I149" s="25">
        <f t="shared" si="70"/>
        <v>0.14385652961788359</v>
      </c>
      <c r="J149" s="25">
        <f t="shared" si="71"/>
        <v>5.8871233837775268E-2</v>
      </c>
      <c r="K149" s="27">
        <f t="shared" si="72"/>
        <v>2.4435793211722485</v>
      </c>
      <c r="L149" s="27">
        <f t="shared" si="73"/>
        <v>0.7395952652210972</v>
      </c>
      <c r="M149" s="27">
        <f t="shared" si="74"/>
        <v>6.2185007974481659</v>
      </c>
      <c r="N149" s="27"/>
      <c r="O149" s="51">
        <f t="shared" si="75"/>
        <v>20.33402259424215</v>
      </c>
      <c r="P149" s="27">
        <f t="shared" si="76"/>
        <v>6.2185007974481659</v>
      </c>
      <c r="Q149" s="93">
        <f t="shared" si="77"/>
        <v>0.7395952652210972</v>
      </c>
      <c r="R149" s="156">
        <f t="shared" si="60"/>
        <v>679.04216210404377</v>
      </c>
      <c r="S149" s="156">
        <f t="shared" si="61"/>
        <v>1135.5220102074311</v>
      </c>
      <c r="T149" s="153"/>
      <c r="U149" s="153"/>
      <c r="W149" s="1">
        <v>229</v>
      </c>
      <c r="X149" s="66">
        <v>10.5</v>
      </c>
      <c r="Y149" s="164">
        <v>0.77500000000000002</v>
      </c>
      <c r="Z149" s="150">
        <v>1471</v>
      </c>
      <c r="AA149" s="150">
        <v>6942</v>
      </c>
      <c r="AB149" s="150">
        <v>880</v>
      </c>
      <c r="AC149" s="150">
        <v>1076</v>
      </c>
      <c r="AD149" s="27">
        <f t="shared" si="62"/>
        <v>0.15240267695139645</v>
      </c>
      <c r="AE149" s="27">
        <f t="shared" si="63"/>
        <v>6.3393646385437638E-2</v>
      </c>
      <c r="AF149" s="29">
        <f t="shared" si="64"/>
        <v>2.4040686352821212</v>
      </c>
      <c r="AG149" s="29">
        <f t="shared" si="65"/>
        <v>0.74893831891089457</v>
      </c>
      <c r="AH149" s="29">
        <f t="shared" si="66"/>
        <v>4.7192386131883071</v>
      </c>
      <c r="AJ149" s="51">
        <f t="shared" si="67"/>
        <v>36.20384325448294</v>
      </c>
      <c r="AK149" s="29">
        <f t="shared" si="68"/>
        <v>4.7192386131883071</v>
      </c>
      <c r="AL149" s="58">
        <f t="shared" si="69"/>
        <v>0.74893831891089457</v>
      </c>
    </row>
    <row r="150" spans="1:38" x14ac:dyDescent="0.2">
      <c r="A150" s="1">
        <v>229</v>
      </c>
      <c r="B150" s="1">
        <v>390</v>
      </c>
      <c r="C150" s="1" t="s">
        <v>107</v>
      </c>
      <c r="D150" s="94">
        <v>10.5</v>
      </c>
      <c r="E150" s="150">
        <v>875</v>
      </c>
      <c r="F150" s="150">
        <v>738</v>
      </c>
      <c r="G150" s="150">
        <v>4362</v>
      </c>
      <c r="H150" s="164">
        <v>0.63</v>
      </c>
      <c r="I150" s="25">
        <f t="shared" si="70"/>
        <v>0.1448111771831902</v>
      </c>
      <c r="J150" s="25">
        <f t="shared" si="71"/>
        <v>5.9142826625268805E-2</v>
      </c>
      <c r="K150" s="27">
        <f t="shared" si="72"/>
        <v>2.4484994283536583</v>
      </c>
      <c r="L150" s="27">
        <f t="shared" si="73"/>
        <v>0.74353932065273498</v>
      </c>
      <c r="M150" s="27">
        <f t="shared" si="74"/>
        <v>5.9105691056910565</v>
      </c>
      <c r="N150" s="27"/>
      <c r="O150" s="51">
        <f t="shared" si="75"/>
        <v>22.748655182376059</v>
      </c>
      <c r="P150" s="27">
        <f t="shared" si="76"/>
        <v>5.9105691056910565</v>
      </c>
      <c r="Q150" s="93">
        <f t="shared" si="77"/>
        <v>0.74353932065273498</v>
      </c>
      <c r="R150" s="156">
        <f t="shared" si="60"/>
        <v>715.85770101329911</v>
      </c>
      <c r="S150" s="156">
        <f t="shared" si="61"/>
        <v>1136.2820651004747</v>
      </c>
      <c r="T150" s="153"/>
      <c r="U150" s="153"/>
      <c r="W150" s="1">
        <v>229</v>
      </c>
      <c r="X150" s="66">
        <v>10.5</v>
      </c>
      <c r="Y150" s="164">
        <v>0.8</v>
      </c>
      <c r="Z150" s="150">
        <v>1632</v>
      </c>
      <c r="AA150" s="150">
        <v>7445</v>
      </c>
      <c r="AB150" s="150">
        <v>909</v>
      </c>
      <c r="AC150" s="150">
        <v>1111</v>
      </c>
      <c r="AD150" s="27">
        <f t="shared" si="62"/>
        <v>0.15330951614434168</v>
      </c>
      <c r="AE150" s="27">
        <f t="shared" si="63"/>
        <v>6.3892201382906313E-2</v>
      </c>
      <c r="AF150" s="29">
        <f t="shared" si="64"/>
        <v>2.399502800436581</v>
      </c>
      <c r="AG150" s="29">
        <f t="shared" si="65"/>
        <v>0.74973659411390414</v>
      </c>
      <c r="AH150" s="29">
        <f t="shared" si="66"/>
        <v>4.5618872549019605</v>
      </c>
      <c r="AJ150" s="51">
        <f t="shared" si="67"/>
        <v>38.827083409626262</v>
      </c>
      <c r="AK150" s="29">
        <f t="shared" si="68"/>
        <v>4.5618872549019605</v>
      </c>
      <c r="AL150" s="58">
        <f t="shared" si="69"/>
        <v>0.74973659411390414</v>
      </c>
    </row>
    <row r="151" spans="1:38" x14ac:dyDescent="0.2">
      <c r="A151" s="1">
        <v>229</v>
      </c>
      <c r="B151" s="1">
        <v>390</v>
      </c>
      <c r="C151" s="1" t="s">
        <v>107</v>
      </c>
      <c r="D151" s="94">
        <v>10.5</v>
      </c>
      <c r="E151" s="150">
        <v>925</v>
      </c>
      <c r="F151" s="150">
        <v>890</v>
      </c>
      <c r="G151" s="150">
        <v>4953</v>
      </c>
      <c r="H151" s="164">
        <v>0.66600000000000004</v>
      </c>
      <c r="I151" s="25">
        <f t="shared" si="70"/>
        <v>0.14713547352487361</v>
      </c>
      <c r="J151" s="25">
        <f t="shared" si="71"/>
        <v>6.0371877573924544E-2</v>
      </c>
      <c r="K151" s="27">
        <f t="shared" si="72"/>
        <v>2.4371525193117973</v>
      </c>
      <c r="L151" s="27">
        <f t="shared" si="73"/>
        <v>0.74600939279116141</v>
      </c>
      <c r="M151" s="27">
        <f t="shared" si="74"/>
        <v>5.5651685393258425</v>
      </c>
      <c r="N151" s="27"/>
      <c r="O151" s="51">
        <f t="shared" si="75"/>
        <v>25.83083198494008</v>
      </c>
      <c r="P151" s="27">
        <f t="shared" si="76"/>
        <v>5.5651685393258425</v>
      </c>
      <c r="Q151" s="93">
        <f t="shared" si="77"/>
        <v>0.74600939279116141</v>
      </c>
      <c r="R151" s="156">
        <f t="shared" si="60"/>
        <v>756.76385535691622</v>
      </c>
      <c r="S151" s="156">
        <f t="shared" si="61"/>
        <v>1136.2820651004747</v>
      </c>
      <c r="T151" s="153"/>
      <c r="U151" s="153"/>
      <c r="W151" s="1">
        <v>229</v>
      </c>
      <c r="X151" s="66">
        <v>10.5</v>
      </c>
      <c r="Y151" s="164">
        <v>0.82499999999999996</v>
      </c>
      <c r="Z151" s="150">
        <v>1797</v>
      </c>
      <c r="AA151" s="150">
        <v>7946</v>
      </c>
      <c r="AB151" s="150">
        <v>937</v>
      </c>
      <c r="AC151" s="150">
        <v>1146</v>
      </c>
      <c r="AD151" s="27">
        <f t="shared" si="62"/>
        <v>0.15378424832945006</v>
      </c>
      <c r="AE151" s="27">
        <f t="shared" si="63"/>
        <v>6.4100895757430401E-2</v>
      </c>
      <c r="AF151" s="29">
        <f t="shared" si="64"/>
        <v>2.3990967132721202</v>
      </c>
      <c r="AG151" s="29">
        <f t="shared" si="65"/>
        <v>0.75076941896746963</v>
      </c>
      <c r="AH151" s="29">
        <f t="shared" si="66"/>
        <v>4.4218141346688924</v>
      </c>
      <c r="AJ151" s="51">
        <f t="shared" si="67"/>
        <v>41.439893186419113</v>
      </c>
      <c r="AK151" s="29">
        <f t="shared" si="68"/>
        <v>4.4218141346688924</v>
      </c>
      <c r="AL151" s="58">
        <f t="shared" si="69"/>
        <v>0.75076941896746963</v>
      </c>
    </row>
    <row r="152" spans="1:38" x14ac:dyDescent="0.2">
      <c r="A152" s="1">
        <v>229</v>
      </c>
      <c r="B152" s="1">
        <v>390</v>
      </c>
      <c r="C152" s="1" t="s">
        <v>107</v>
      </c>
      <c r="D152" s="94">
        <v>10.5</v>
      </c>
      <c r="E152" s="150">
        <v>974</v>
      </c>
      <c r="F152" s="150">
        <v>1062</v>
      </c>
      <c r="G152" s="150">
        <v>5543</v>
      </c>
      <c r="H152" s="164">
        <v>0.70099999999999996</v>
      </c>
      <c r="I152" s="25">
        <f t="shared" si="70"/>
        <v>0.14851129791026654</v>
      </c>
      <c r="J152" s="25">
        <f t="shared" si="71"/>
        <v>6.170459701913493E-2</v>
      </c>
      <c r="K152" s="27">
        <f t="shared" si="72"/>
        <v>2.406810919844633</v>
      </c>
      <c r="L152" s="27">
        <f t="shared" si="73"/>
        <v>0.74015829624686025</v>
      </c>
      <c r="M152" s="27">
        <f t="shared" si="74"/>
        <v>5.21939736346516</v>
      </c>
      <c r="N152" s="27"/>
      <c r="O152" s="51">
        <f t="shared" si="75"/>
        <v>28.907793598328862</v>
      </c>
      <c r="P152" s="27">
        <f t="shared" si="76"/>
        <v>5.21939736346516</v>
      </c>
      <c r="Q152" s="93">
        <f t="shared" si="77"/>
        <v>0.74015829624686025</v>
      </c>
      <c r="R152" s="156">
        <f t="shared" si="60"/>
        <v>796.85188661366101</v>
      </c>
      <c r="S152" s="156">
        <f t="shared" si="61"/>
        <v>1136.735929548732</v>
      </c>
      <c r="T152" s="153"/>
      <c r="U152" s="153"/>
      <c r="W152" s="1">
        <v>229</v>
      </c>
      <c r="X152" s="66">
        <v>10.5</v>
      </c>
      <c r="Y152" s="164">
        <v>0.85</v>
      </c>
      <c r="Z152" s="150">
        <v>1983</v>
      </c>
      <c r="AA152" s="150">
        <v>8492</v>
      </c>
      <c r="AB152" s="150">
        <v>966</v>
      </c>
      <c r="AC152" s="150">
        <v>1180</v>
      </c>
      <c r="AD152" s="27">
        <f t="shared" si="62"/>
        <v>0.15501670438241888</v>
      </c>
      <c r="AE152" s="27">
        <f t="shared" si="63"/>
        <v>6.4795756777469959E-2</v>
      </c>
      <c r="AF152" s="29">
        <f t="shared" si="64"/>
        <v>2.3923897503782148</v>
      </c>
      <c r="AG152" s="29">
        <f t="shared" si="65"/>
        <v>0.75166455996402004</v>
      </c>
      <c r="AH152" s="29">
        <f t="shared" si="66"/>
        <v>4.2824004034291479</v>
      </c>
      <c r="AJ152" s="51">
        <f t="shared" si="67"/>
        <v>44.287386476097545</v>
      </c>
      <c r="AK152" s="29">
        <f t="shared" si="68"/>
        <v>4.2824004034291479</v>
      </c>
      <c r="AL152" s="58">
        <f t="shared" si="69"/>
        <v>0.75166455996402004</v>
      </c>
    </row>
    <row r="153" spans="1:38" x14ac:dyDescent="0.2">
      <c r="A153" s="1">
        <v>229</v>
      </c>
      <c r="B153" s="1">
        <v>390</v>
      </c>
      <c r="C153" s="1" t="s">
        <v>107</v>
      </c>
      <c r="D153" s="94">
        <v>10.5</v>
      </c>
      <c r="E153" s="150">
        <v>1024</v>
      </c>
      <c r="F153" s="150">
        <v>1247</v>
      </c>
      <c r="G153" s="150">
        <v>6196</v>
      </c>
      <c r="H153" s="164">
        <v>0.73699999999999999</v>
      </c>
      <c r="I153" s="25">
        <f t="shared" si="70"/>
        <v>0.15019104</v>
      </c>
      <c r="J153" s="25">
        <f t="shared" si="71"/>
        <v>6.2350000000000003E-2</v>
      </c>
      <c r="K153" s="27">
        <f t="shared" si="72"/>
        <v>2.4088378508420205</v>
      </c>
      <c r="L153" s="27">
        <f t="shared" si="73"/>
        <v>0.74495916996851497</v>
      </c>
      <c r="M153" s="27">
        <f t="shared" si="74"/>
        <v>4.9687249398556537</v>
      </c>
      <c r="N153" s="27"/>
      <c r="O153" s="51">
        <f t="shared" si="75"/>
        <v>32.313312129757463</v>
      </c>
      <c r="P153" s="27">
        <f t="shared" si="76"/>
        <v>4.9687249398556537</v>
      </c>
      <c r="Q153" s="93">
        <f t="shared" si="77"/>
        <v>0.74495916996851497</v>
      </c>
      <c r="R153" s="156">
        <f t="shared" si="60"/>
        <v>837.75804095727813</v>
      </c>
      <c r="S153" s="156">
        <f t="shared" si="61"/>
        <v>1136.7137597792105</v>
      </c>
      <c r="T153" s="153"/>
      <c r="U153" s="153"/>
      <c r="W153" s="1">
        <v>229</v>
      </c>
      <c r="X153" s="66">
        <v>10.5</v>
      </c>
      <c r="Y153" s="164">
        <v>0.875</v>
      </c>
      <c r="Z153" s="150">
        <v>2200</v>
      </c>
      <c r="AA153" s="150">
        <v>9075</v>
      </c>
      <c r="AB153" s="150">
        <v>994</v>
      </c>
      <c r="AC153" s="150">
        <v>1215</v>
      </c>
      <c r="AD153" s="27">
        <f t="shared" si="62"/>
        <v>0.15625236757811306</v>
      </c>
      <c r="AE153" s="27">
        <f t="shared" si="63"/>
        <v>6.5851204215066697E-2</v>
      </c>
      <c r="AF153" s="29">
        <f t="shared" si="64"/>
        <v>2.3728095703124996</v>
      </c>
      <c r="AG153" s="29">
        <f t="shared" si="65"/>
        <v>0.74847806952178952</v>
      </c>
      <c r="AH153" s="29">
        <f t="shared" si="66"/>
        <v>4.125</v>
      </c>
      <c r="AJ153" s="51">
        <f t="shared" si="67"/>
        <v>47.327841765259684</v>
      </c>
      <c r="AK153" s="29">
        <f t="shared" si="68"/>
        <v>4.125</v>
      </c>
      <c r="AL153" s="58">
        <f t="shared" si="69"/>
        <v>0.74847806952178952</v>
      </c>
    </row>
    <row r="154" spans="1:38" x14ac:dyDescent="0.2">
      <c r="A154" s="1">
        <v>229</v>
      </c>
      <c r="B154" s="1">
        <v>390</v>
      </c>
      <c r="C154" s="1" t="s">
        <v>107</v>
      </c>
      <c r="D154" s="94">
        <v>10.5</v>
      </c>
      <c r="E154" s="150">
        <v>1075</v>
      </c>
      <c r="F154" s="150">
        <v>1455</v>
      </c>
      <c r="G154" s="150">
        <v>6891</v>
      </c>
      <c r="H154" s="164">
        <v>0.77400000000000002</v>
      </c>
      <c r="I154" s="25">
        <f t="shared" si="70"/>
        <v>0.15156462530305245</v>
      </c>
      <c r="J154" s="25">
        <f t="shared" si="71"/>
        <v>6.2879267643654022E-2</v>
      </c>
      <c r="K154" s="27">
        <f t="shared" si="72"/>
        <v>2.4104069748711336</v>
      </c>
      <c r="L154" s="27">
        <f t="shared" si="73"/>
        <v>0.74884544388541008</v>
      </c>
      <c r="M154" s="27">
        <f t="shared" si="74"/>
        <v>4.7360824742268042</v>
      </c>
      <c r="N154" s="27"/>
      <c r="O154" s="51">
        <f t="shared" si="75"/>
        <v>35.937868606545948</v>
      </c>
      <c r="P154" s="27">
        <f t="shared" si="76"/>
        <v>4.7360824742268042</v>
      </c>
      <c r="Q154" s="93">
        <f t="shared" si="77"/>
        <v>0.74884544388541008</v>
      </c>
      <c r="R154" s="156">
        <f t="shared" si="60"/>
        <v>879.48231838776758</v>
      </c>
      <c r="S154" s="156">
        <f t="shared" si="61"/>
        <v>1136.2820651004749</v>
      </c>
      <c r="T154" s="153"/>
      <c r="U154" s="153"/>
      <c r="W154" s="1">
        <v>229</v>
      </c>
      <c r="X154" s="66">
        <v>10.5</v>
      </c>
      <c r="Y154" s="164">
        <v>0.9</v>
      </c>
      <c r="Z154" s="150">
        <v>2436</v>
      </c>
      <c r="AA154" s="150">
        <v>9710</v>
      </c>
      <c r="AB154" s="150">
        <v>1022</v>
      </c>
      <c r="AC154" s="150">
        <v>1250</v>
      </c>
      <c r="AD154" s="27">
        <f t="shared" si="62"/>
        <v>0.15795440163225599</v>
      </c>
      <c r="AE154" s="27">
        <f t="shared" si="63"/>
        <v>6.6960258131558398E-2</v>
      </c>
      <c r="AF154" s="29">
        <f t="shared" si="64"/>
        <v>2.3589276092980294</v>
      </c>
      <c r="AG154" s="29">
        <f t="shared" si="65"/>
        <v>0.74814085415410603</v>
      </c>
      <c r="AH154" s="29">
        <f t="shared" si="66"/>
        <v>3.9860426929392445</v>
      </c>
      <c r="AJ154" s="51">
        <f t="shared" si="67"/>
        <v>50.639486891534048</v>
      </c>
      <c r="AK154" s="29">
        <f t="shared" si="68"/>
        <v>3.9860426929392445</v>
      </c>
      <c r="AL154" s="58">
        <f t="shared" si="69"/>
        <v>0.74814085415410603</v>
      </c>
    </row>
    <row r="155" spans="1:38" x14ac:dyDescent="0.2">
      <c r="A155" s="1">
        <v>229</v>
      </c>
      <c r="B155" s="1">
        <v>390</v>
      </c>
      <c r="C155" s="1" t="s">
        <v>107</v>
      </c>
      <c r="D155" s="94">
        <v>10.5</v>
      </c>
      <c r="E155" s="150">
        <v>1120</v>
      </c>
      <c r="F155" s="150">
        <v>1686</v>
      </c>
      <c r="G155" s="150">
        <v>7608</v>
      </c>
      <c r="H155" s="164">
        <v>0.80700000000000005</v>
      </c>
      <c r="I155" s="25">
        <f t="shared" si="70"/>
        <v>0.15415832659591835</v>
      </c>
      <c r="J155" s="25">
        <f t="shared" si="71"/>
        <v>6.4427811078717187E-2</v>
      </c>
      <c r="K155" s="27">
        <f t="shared" si="72"/>
        <v>2.3927295373665483</v>
      </c>
      <c r="L155" s="27">
        <f t="shared" si="73"/>
        <v>0.74968702738457016</v>
      </c>
      <c r="M155" s="27">
        <f t="shared" si="74"/>
        <v>4.512455516014235</v>
      </c>
      <c r="N155" s="27"/>
      <c r="O155" s="51">
        <f t="shared" si="75"/>
        <v>39.677159245189607</v>
      </c>
      <c r="P155" s="27">
        <f t="shared" si="76"/>
        <v>4.512455516014235</v>
      </c>
      <c r="Q155" s="93">
        <f t="shared" si="77"/>
        <v>0.74968702738457016</v>
      </c>
      <c r="R155" s="156">
        <f t="shared" si="60"/>
        <v>916.29785729702292</v>
      </c>
      <c r="S155" s="156">
        <f t="shared" si="61"/>
        <v>1135.437245721218</v>
      </c>
      <c r="T155" s="153"/>
      <c r="U155" s="153"/>
      <c r="W155" s="1">
        <v>229</v>
      </c>
      <c r="X155" s="66">
        <v>10.5</v>
      </c>
      <c r="Y155" s="164">
        <v>0.92500000000000004</v>
      </c>
      <c r="Z155" s="150">
        <v>2708</v>
      </c>
      <c r="AA155" s="150">
        <v>10381</v>
      </c>
      <c r="AB155" s="150">
        <v>1051</v>
      </c>
      <c r="AC155" s="150">
        <v>1285</v>
      </c>
      <c r="AD155" s="27">
        <f t="shared" si="62"/>
        <v>0.15979583832211844</v>
      </c>
      <c r="AE155" s="27">
        <f t="shared" si="63"/>
        <v>6.851870579499611E-2</v>
      </c>
      <c r="AF155" s="29">
        <f t="shared" si="64"/>
        <v>2.3321491039281752</v>
      </c>
      <c r="AG155" s="29">
        <f t="shared" si="65"/>
        <v>0.74394689723294705</v>
      </c>
      <c r="AH155" s="29">
        <f t="shared" si="66"/>
        <v>3.833456425406204</v>
      </c>
      <c r="AJ155" s="51">
        <f t="shared" si="67"/>
        <v>54.138878828116887</v>
      </c>
      <c r="AK155" s="29">
        <f t="shared" si="68"/>
        <v>3.833456425406204</v>
      </c>
      <c r="AL155" s="58">
        <f t="shared" si="69"/>
        <v>0.74394689723294705</v>
      </c>
    </row>
    <row r="156" spans="1:38" x14ac:dyDescent="0.2">
      <c r="A156" s="1">
        <v>229</v>
      </c>
      <c r="B156" s="1">
        <v>390</v>
      </c>
      <c r="C156" s="1" t="s">
        <v>107</v>
      </c>
      <c r="D156" s="94">
        <v>10.5</v>
      </c>
      <c r="E156" s="150">
        <v>1174</v>
      </c>
      <c r="F156" s="150">
        <v>1956</v>
      </c>
      <c r="G156" s="150">
        <v>8409</v>
      </c>
      <c r="H156" s="164">
        <v>0.84499999999999997</v>
      </c>
      <c r="I156" s="25">
        <f t="shared" si="70"/>
        <v>0.15507460636052578</v>
      </c>
      <c r="J156" s="25">
        <f t="shared" si="71"/>
        <v>6.4898466363946777E-2</v>
      </c>
      <c r="K156" s="27">
        <f t="shared" si="72"/>
        <v>2.3894957007285273</v>
      </c>
      <c r="L156" s="27">
        <f t="shared" si="73"/>
        <v>0.75089547726027805</v>
      </c>
      <c r="M156" s="27">
        <f t="shared" si="74"/>
        <v>4.2990797546012267</v>
      </c>
      <c r="N156" s="27"/>
      <c r="O156" s="51">
        <f t="shared" si="75"/>
        <v>43.854525774553025</v>
      </c>
      <c r="P156" s="27">
        <f t="shared" si="76"/>
        <v>4.2990797546012267</v>
      </c>
      <c r="Q156" s="93">
        <f t="shared" si="77"/>
        <v>0.75089547726027805</v>
      </c>
      <c r="R156" s="156">
        <f t="shared" si="60"/>
        <v>960.47650398812948</v>
      </c>
      <c r="S156" s="156">
        <f t="shared" si="61"/>
        <v>1136.6585846013368</v>
      </c>
      <c r="T156" s="153"/>
      <c r="U156" s="153"/>
      <c r="W156" s="1">
        <v>229</v>
      </c>
      <c r="X156" s="66">
        <v>10.5</v>
      </c>
      <c r="Y156" s="164">
        <v>0.95</v>
      </c>
      <c r="Z156" s="150">
        <v>2987</v>
      </c>
      <c r="AA156" s="150">
        <v>10942</v>
      </c>
      <c r="AB156" s="150">
        <v>1079</v>
      </c>
      <c r="AC156" s="150">
        <v>1319</v>
      </c>
      <c r="AD156" s="27">
        <f t="shared" si="62"/>
        <v>0.15985994091721795</v>
      </c>
      <c r="AE156" s="27">
        <f t="shared" si="63"/>
        <v>6.9882866399609028E-2</v>
      </c>
      <c r="AF156" s="29">
        <f t="shared" si="64"/>
        <v>2.2875412694593238</v>
      </c>
      <c r="AG156" s="29">
        <f t="shared" si="65"/>
        <v>0.72986351328628518</v>
      </c>
      <c r="AH156" s="29">
        <f t="shared" si="66"/>
        <v>3.6632072313357886</v>
      </c>
      <c r="AJ156" s="51">
        <f t="shared" si="67"/>
        <v>57.064599955423851</v>
      </c>
      <c r="AK156" s="29">
        <f t="shared" si="68"/>
        <v>3.6632072313357886</v>
      </c>
      <c r="AL156" s="58">
        <f t="shared" si="69"/>
        <v>0.72986351328628518</v>
      </c>
    </row>
    <row r="157" spans="1:38" x14ac:dyDescent="0.2">
      <c r="A157" s="1">
        <v>229</v>
      </c>
      <c r="B157" s="1">
        <v>390</v>
      </c>
      <c r="C157" s="1" t="s">
        <v>107</v>
      </c>
      <c r="D157" s="94">
        <v>10.5</v>
      </c>
      <c r="E157" s="150">
        <v>1220</v>
      </c>
      <c r="F157" s="150">
        <v>2207</v>
      </c>
      <c r="G157" s="150">
        <v>9083</v>
      </c>
      <c r="H157" s="164">
        <v>0.879</v>
      </c>
      <c r="I157" s="25">
        <f t="shared" si="70"/>
        <v>0.15511085137457675</v>
      </c>
      <c r="J157" s="25">
        <f t="shared" si="71"/>
        <v>6.5251832905837928E-2</v>
      </c>
      <c r="K157" s="27">
        <f t="shared" si="72"/>
        <v>2.3771110245808798</v>
      </c>
      <c r="L157" s="27">
        <f t="shared" si="73"/>
        <v>0.74709090325821792</v>
      </c>
      <c r="M157" s="27">
        <f t="shared" si="74"/>
        <v>4.1155414589941097</v>
      </c>
      <c r="N157" s="27"/>
      <c r="O157" s="51">
        <f t="shared" si="75"/>
        <v>47.369563278661566</v>
      </c>
      <c r="P157" s="27">
        <f t="shared" si="76"/>
        <v>4.1155414589941097</v>
      </c>
      <c r="Q157" s="93">
        <f t="shared" si="77"/>
        <v>0.74709090325821792</v>
      </c>
      <c r="R157" s="156">
        <f t="shared" si="60"/>
        <v>998.11016598425715</v>
      </c>
      <c r="S157" s="156">
        <f t="shared" si="61"/>
        <v>1135.5064459434097</v>
      </c>
      <c r="T157" s="153"/>
      <c r="U157" s="153"/>
      <c r="W157" s="1">
        <v>229</v>
      </c>
      <c r="X157" s="66">
        <v>10.5</v>
      </c>
      <c r="Y157" s="164">
        <v>0.97499999999999998</v>
      </c>
      <c r="Z157" s="150">
        <v>3290</v>
      </c>
      <c r="AA157" s="150">
        <v>11500</v>
      </c>
      <c r="AB157" s="150">
        <v>1108</v>
      </c>
      <c r="AC157" s="150">
        <v>1354</v>
      </c>
      <c r="AD157" s="27">
        <f t="shared" si="62"/>
        <v>0.15943844146890113</v>
      </c>
      <c r="AE157" s="27">
        <f t="shared" si="63"/>
        <v>7.1155713720356062E-2</v>
      </c>
      <c r="AF157" s="29">
        <f t="shared" si="64"/>
        <v>2.2406976633738598</v>
      </c>
      <c r="AG157" s="29">
        <f t="shared" si="65"/>
        <v>0.71397445372923518</v>
      </c>
      <c r="AH157" s="29">
        <f t="shared" si="66"/>
        <v>3.4954407294832825</v>
      </c>
      <c r="AJ157" s="51">
        <f t="shared" si="67"/>
        <v>59.974675515205107</v>
      </c>
      <c r="AK157" s="29">
        <f t="shared" si="68"/>
        <v>3.4954407294832825</v>
      </c>
      <c r="AL157" s="58">
        <f t="shared" si="69"/>
        <v>0.71397445372923518</v>
      </c>
    </row>
    <row r="158" spans="1:38" x14ac:dyDescent="0.2">
      <c r="A158" s="1">
        <v>229</v>
      </c>
      <c r="B158" s="1">
        <v>390</v>
      </c>
      <c r="C158" s="1" t="s">
        <v>107</v>
      </c>
      <c r="D158" s="94">
        <v>10.5</v>
      </c>
      <c r="E158" s="150">
        <v>1273</v>
      </c>
      <c r="F158" s="150">
        <v>2619</v>
      </c>
      <c r="G158" s="150">
        <v>10158</v>
      </c>
      <c r="H158" s="164">
        <v>0.91700000000000004</v>
      </c>
      <c r="I158" s="25">
        <f t="shared" si="70"/>
        <v>0.15932500102986125</v>
      </c>
      <c r="J158" s="25">
        <f t="shared" si="71"/>
        <v>6.815852159556153E-2</v>
      </c>
      <c r="K158" s="27">
        <f t="shared" si="72"/>
        <v>2.3375653887457037</v>
      </c>
      <c r="L158" s="27">
        <f t="shared" si="73"/>
        <v>0.74457529900215036</v>
      </c>
      <c r="M158" s="27">
        <f t="shared" si="74"/>
        <v>3.8785796105383734</v>
      </c>
      <c r="N158" s="27"/>
      <c r="O158" s="51">
        <f t="shared" si="75"/>
        <v>52.975891642039436</v>
      </c>
      <c r="P158" s="27">
        <f t="shared" si="76"/>
        <v>3.8785796105383734</v>
      </c>
      <c r="Q158" s="93">
        <f t="shared" si="77"/>
        <v>0.74457529900215036</v>
      </c>
      <c r="R158" s="156">
        <f t="shared" si="60"/>
        <v>1041.4706895884913</v>
      </c>
      <c r="S158" s="156">
        <f t="shared" si="61"/>
        <v>1135.7368479700012</v>
      </c>
      <c r="T158" s="153"/>
      <c r="U158" s="153"/>
      <c r="W158" s="1">
        <v>229</v>
      </c>
      <c r="X158" s="66">
        <v>10.5</v>
      </c>
      <c r="Y158" s="164">
        <v>1</v>
      </c>
      <c r="Z158" s="150">
        <v>3609</v>
      </c>
      <c r="AA158" s="150">
        <v>11985</v>
      </c>
      <c r="AB158" s="150">
        <v>1136</v>
      </c>
      <c r="AC158" s="150">
        <v>1389</v>
      </c>
      <c r="AD158" s="27">
        <f t="shared" si="62"/>
        <v>0.15789416310007509</v>
      </c>
      <c r="AE158" s="27">
        <f t="shared" si="63"/>
        <v>7.2301951436550063E-2</v>
      </c>
      <c r="AF158" s="29">
        <f t="shared" si="64"/>
        <v>2.1838160653054861</v>
      </c>
      <c r="AG158" s="29">
        <f t="shared" si="65"/>
        <v>0.69247163054556915</v>
      </c>
      <c r="AH158" s="29">
        <f t="shared" si="66"/>
        <v>3.3208645054031587</v>
      </c>
      <c r="AJ158" s="51">
        <f t="shared" si="67"/>
        <v>62.504042265194194</v>
      </c>
      <c r="AK158" s="29">
        <f t="shared" si="68"/>
        <v>3.3208645054031587</v>
      </c>
      <c r="AL158" s="58">
        <f t="shared" si="69"/>
        <v>0.69247163054556915</v>
      </c>
    </row>
    <row r="159" spans="1:38" x14ac:dyDescent="0.2">
      <c r="A159" s="1">
        <v>229</v>
      </c>
      <c r="B159" s="1">
        <v>390</v>
      </c>
      <c r="C159" s="1" t="s">
        <v>107</v>
      </c>
      <c r="D159" s="94">
        <v>10.5</v>
      </c>
      <c r="E159" s="150">
        <v>1329</v>
      </c>
      <c r="F159" s="150">
        <v>3085</v>
      </c>
      <c r="G159" s="150">
        <v>11212</v>
      </c>
      <c r="H159" s="164">
        <v>0.95699999999999996</v>
      </c>
      <c r="I159" s="25">
        <f t="shared" si="70"/>
        <v>0.16134876886839339</v>
      </c>
      <c r="J159" s="25">
        <f t="shared" si="71"/>
        <v>7.0558623510994942E-2</v>
      </c>
      <c r="K159" s="27">
        <f t="shared" si="72"/>
        <v>2.2867335109400324</v>
      </c>
      <c r="L159" s="27">
        <f t="shared" si="73"/>
        <v>0.7329954444499972</v>
      </c>
      <c r="M159" s="27">
        <f t="shared" si="74"/>
        <v>3.6343598055105351</v>
      </c>
      <c r="N159" s="27"/>
      <c r="O159" s="51">
        <f t="shared" si="75"/>
        <v>58.472701032737362</v>
      </c>
      <c r="P159" s="27">
        <f t="shared" si="76"/>
        <v>3.6343598055105351</v>
      </c>
      <c r="Q159" s="93">
        <f t="shared" si="77"/>
        <v>0.7329954444499972</v>
      </c>
      <c r="R159" s="156">
        <f t="shared" si="60"/>
        <v>1087.2855824533426</v>
      </c>
      <c r="S159" s="156">
        <f t="shared" si="61"/>
        <v>1136.1395845907448</v>
      </c>
      <c r="T159" s="153"/>
      <c r="U159" s="153"/>
      <c r="W159" s="1"/>
      <c r="Y159" s="163"/>
      <c r="Z159" s="150"/>
      <c r="AA159" s="150"/>
      <c r="AB159" s="150"/>
      <c r="AC159" s="150"/>
      <c r="AD159" s="27"/>
      <c r="AE159" s="27"/>
      <c r="AG159" s="29"/>
      <c r="AH159" s="29"/>
      <c r="AL159" s="58"/>
    </row>
    <row r="160" spans="1:38" x14ac:dyDescent="0.2">
      <c r="A160" s="1">
        <v>229</v>
      </c>
      <c r="B160" s="1">
        <v>390</v>
      </c>
      <c r="C160" s="1" t="s">
        <v>107</v>
      </c>
      <c r="D160" s="94">
        <v>10.5</v>
      </c>
      <c r="E160" s="150">
        <v>1375</v>
      </c>
      <c r="F160" s="150">
        <v>3478</v>
      </c>
      <c r="G160" s="150">
        <v>11760</v>
      </c>
      <c r="H160" s="164">
        <v>0.99</v>
      </c>
      <c r="I160" s="25">
        <f t="shared" si="70"/>
        <v>0.15810094076953388</v>
      </c>
      <c r="J160" s="25">
        <f t="shared" si="71"/>
        <v>7.1827600326914501E-2</v>
      </c>
      <c r="K160" s="27">
        <f t="shared" si="72"/>
        <v>2.2011168415756179</v>
      </c>
      <c r="L160" s="27">
        <f t="shared" si="73"/>
        <v>0.69841444835567312</v>
      </c>
      <c r="M160" s="27">
        <f t="shared" si="74"/>
        <v>3.3812535940195514</v>
      </c>
      <c r="N160" s="27"/>
      <c r="O160" s="51">
        <f t="shared" si="75"/>
        <v>61.330624700766265</v>
      </c>
      <c r="P160" s="27">
        <f t="shared" si="76"/>
        <v>3.3812535940195514</v>
      </c>
      <c r="Q160" s="93">
        <f t="shared" si="77"/>
        <v>0.69841444835567312</v>
      </c>
      <c r="R160" s="156">
        <f t="shared" si="60"/>
        <v>1124.9192444494702</v>
      </c>
      <c r="S160" s="156">
        <f t="shared" si="61"/>
        <v>1136.2820651004749</v>
      </c>
      <c r="T160" s="153"/>
      <c r="U160" s="153"/>
      <c r="W160" s="1"/>
      <c r="Y160" s="163"/>
      <c r="Z160" s="150"/>
      <c r="AA160" s="150"/>
      <c r="AB160" s="150"/>
      <c r="AC160" s="150"/>
      <c r="AD160" s="27"/>
      <c r="AE160" s="27"/>
      <c r="AG160" s="29"/>
      <c r="AH160" s="29"/>
      <c r="AL160" s="58"/>
    </row>
    <row r="161" spans="1:38" x14ac:dyDescent="0.2">
      <c r="A161" s="1">
        <v>229</v>
      </c>
      <c r="B161" s="1">
        <v>390</v>
      </c>
      <c r="C161" s="1" t="s">
        <v>107</v>
      </c>
      <c r="D161" s="94">
        <v>10.5</v>
      </c>
      <c r="E161" s="150">
        <v>1423</v>
      </c>
      <c r="F161" s="150">
        <v>3919</v>
      </c>
      <c r="G161" s="150">
        <v>12329</v>
      </c>
      <c r="H161" s="164">
        <v>1.0249999999999999</v>
      </c>
      <c r="I161" s="25">
        <f t="shared" si="70"/>
        <v>0.15475709940297164</v>
      </c>
      <c r="J161" s="25">
        <f t="shared" si="71"/>
        <v>7.3018084779663733E-2</v>
      </c>
      <c r="K161" s="27">
        <f t="shared" si="72"/>
        <v>2.1194352038944881</v>
      </c>
      <c r="L161" s="27">
        <f t="shared" si="73"/>
        <v>0.66534718787398894</v>
      </c>
      <c r="M161" s="27">
        <f t="shared" si="74"/>
        <v>3.1459556009186018</v>
      </c>
      <c r="N161" s="27"/>
      <c r="O161" s="51">
        <f t="shared" si="75"/>
        <v>64.298067341475104</v>
      </c>
      <c r="P161" s="27">
        <f t="shared" si="76"/>
        <v>3.1459556009186018</v>
      </c>
      <c r="Q161" s="93">
        <f t="shared" si="77"/>
        <v>0.66534718787398894</v>
      </c>
      <c r="R161" s="156">
        <f t="shared" si="60"/>
        <v>1164.1891526193426</v>
      </c>
      <c r="S161" s="156">
        <f t="shared" si="61"/>
        <v>1135.7942952383833</v>
      </c>
      <c r="T161" s="153"/>
      <c r="U161" s="153"/>
      <c r="W161" s="1"/>
      <c r="Y161" s="163"/>
      <c r="Z161" s="150"/>
      <c r="AA161" s="150"/>
      <c r="AB161" s="150"/>
      <c r="AC161" s="150"/>
      <c r="AD161" s="27"/>
      <c r="AE161" s="27"/>
      <c r="AG161" s="29"/>
      <c r="AH161" s="29"/>
      <c r="AL161" s="58"/>
    </row>
    <row r="162" spans="1:38" x14ac:dyDescent="0.2">
      <c r="A162" s="1">
        <v>229</v>
      </c>
      <c r="B162" s="1">
        <v>390</v>
      </c>
      <c r="C162" s="1" t="s">
        <v>107</v>
      </c>
      <c r="D162" s="94">
        <v>10.5</v>
      </c>
      <c r="E162" s="150">
        <v>1480</v>
      </c>
      <c r="F162" s="150">
        <v>4538</v>
      </c>
      <c r="G162" s="150">
        <v>13045</v>
      </c>
      <c r="H162" s="164">
        <v>1.0660000000000001</v>
      </c>
      <c r="I162" s="25">
        <f t="shared" si="70"/>
        <v>0.15137466025420016</v>
      </c>
      <c r="J162" s="25">
        <f t="shared" si="71"/>
        <v>7.5153501478688337E-2</v>
      </c>
      <c r="K162" s="27">
        <f t="shared" si="72"/>
        <v>2.0142063546716615</v>
      </c>
      <c r="L162" s="27">
        <f t="shared" si="73"/>
        <v>0.62536481650723474</v>
      </c>
      <c r="M162" s="27">
        <f t="shared" si="74"/>
        <v>2.8746143675628031</v>
      </c>
      <c r="N162" s="27"/>
      <c r="O162" s="51">
        <f t="shared" si="75"/>
        <v>68.032142790943539</v>
      </c>
      <c r="P162" s="27">
        <f t="shared" si="76"/>
        <v>2.8746143675628031</v>
      </c>
      <c r="Q162" s="93">
        <f t="shared" si="77"/>
        <v>0.62536481650723474</v>
      </c>
      <c r="R162" s="156">
        <f t="shared" si="60"/>
        <v>1210.822168571066</v>
      </c>
      <c r="S162" s="156">
        <f t="shared" si="61"/>
        <v>1135.8556928434014</v>
      </c>
      <c r="T162" s="153"/>
      <c r="U162" s="153"/>
      <c r="W162" s="1"/>
      <c r="Y162" s="163"/>
      <c r="Z162" s="150"/>
      <c r="AA162" s="150"/>
      <c r="AB162" s="150"/>
      <c r="AC162" s="150"/>
      <c r="AD162" s="27"/>
      <c r="AE162" s="27"/>
      <c r="AG162" s="29"/>
      <c r="AH162" s="29"/>
      <c r="AL162" s="58"/>
    </row>
    <row r="163" spans="1:38" x14ac:dyDescent="0.2">
      <c r="I163" s="25"/>
      <c r="J163" s="25"/>
      <c r="K163" s="27"/>
      <c r="L163" s="27"/>
      <c r="M163" s="27"/>
      <c r="N163" s="27"/>
      <c r="O163" s="51"/>
      <c r="P163" s="27"/>
      <c r="Q163" s="93"/>
      <c r="R163" s="156"/>
      <c r="T163" s="153"/>
      <c r="U163" s="153"/>
      <c r="Z163" s="69"/>
      <c r="AA163" s="150"/>
      <c r="AB163" s="171"/>
      <c r="AC163" s="181"/>
      <c r="AD163" s="27"/>
      <c r="AE163" s="27"/>
      <c r="AG163" s="29"/>
      <c r="AH163" s="29"/>
      <c r="AL163" s="58"/>
    </row>
    <row r="164" spans="1:38" ht="16.5" customHeight="1" x14ac:dyDescent="0.2">
      <c r="I164" s="25"/>
      <c r="J164" s="25"/>
      <c r="K164" s="27"/>
      <c r="L164" s="27"/>
      <c r="M164" s="27"/>
      <c r="N164" s="27"/>
      <c r="O164" s="51"/>
      <c r="P164" s="27"/>
      <c r="Q164" s="93"/>
      <c r="R164" s="156"/>
      <c r="T164" s="153"/>
      <c r="U164" s="153"/>
      <c r="Z164" s="69"/>
      <c r="AA164" s="150"/>
      <c r="AB164" s="171"/>
      <c r="AC164" s="181"/>
      <c r="AD164" s="27"/>
      <c r="AE164" s="27"/>
      <c r="AG164" s="29"/>
      <c r="AH164" s="29"/>
      <c r="AL164" s="58"/>
    </row>
    <row r="165" spans="1:38" x14ac:dyDescent="0.2">
      <c r="A165" s="1">
        <v>230</v>
      </c>
      <c r="B165" s="1">
        <v>400</v>
      </c>
      <c r="C165" s="1" t="s">
        <v>107</v>
      </c>
      <c r="D165" s="94">
        <v>10.4</v>
      </c>
      <c r="E165" s="150">
        <v>728</v>
      </c>
      <c r="F165" s="150">
        <v>429</v>
      </c>
      <c r="G165" s="150">
        <v>3077</v>
      </c>
      <c r="H165" s="164">
        <v>0.52400000000000002</v>
      </c>
      <c r="I165" s="25">
        <f t="shared" ref="I165:I179" si="78">0.1515*(G165/1000)/(E165/1000)^2/($D$4/10)^4</f>
        <v>0.14756972446805938</v>
      </c>
      <c r="J165" s="25">
        <f t="shared" ref="J165:J179" si="79">0.5*(F165/1000)/(E165/1000)^3/($D$4/10)^5</f>
        <v>5.9694322631842253E-2</v>
      </c>
      <c r="K165" s="27">
        <f t="shared" ref="K165:K179" si="80">I165/J165</f>
        <v>2.4720897727272724</v>
      </c>
      <c r="L165" s="27">
        <f t="shared" ref="L165:L179" si="81">0.798*I165^1.5/J165</f>
        <v>0.75781947594650556</v>
      </c>
      <c r="M165" s="27">
        <f t="shared" ref="M165:M179" si="82">G165/F165</f>
        <v>7.1724941724941722</v>
      </c>
      <c r="N165" s="27"/>
      <c r="O165" s="51">
        <f t="shared" ref="O165:O179" si="83">G165/(PI()*$D$4^2/4)</f>
        <v>16.047137092198792</v>
      </c>
      <c r="P165" s="27">
        <f t="shared" ref="P165:P179" si="84">M165</f>
        <v>7.1724941724941722</v>
      </c>
      <c r="Q165" s="93">
        <f t="shared" ref="Q165:Q179" si="85">L165</f>
        <v>0.75781947594650556</v>
      </c>
      <c r="R165" s="156">
        <f t="shared" si="60"/>
        <v>595.59360724306487</v>
      </c>
      <c r="S165" s="156">
        <f t="shared" si="61"/>
        <v>1136.6290214562307</v>
      </c>
      <c r="T165" s="153"/>
      <c r="U165" s="153"/>
      <c r="W165" s="1">
        <v>230</v>
      </c>
      <c r="X165" s="66">
        <v>10.4</v>
      </c>
      <c r="Y165" s="164">
        <v>0.72499999999999998</v>
      </c>
      <c r="Z165" s="150">
        <v>1169</v>
      </c>
      <c r="AA165" s="150">
        <v>5928</v>
      </c>
      <c r="AB165" s="150">
        <v>824</v>
      </c>
      <c r="AC165" s="150">
        <v>1007</v>
      </c>
      <c r="AD165" s="27">
        <f t="shared" si="62"/>
        <v>0.1485873313012685</v>
      </c>
      <c r="AE165" s="27">
        <f t="shared" si="63"/>
        <v>6.1460483683401242E-2</v>
      </c>
      <c r="AF165" s="29">
        <f t="shared" si="64"/>
        <v>2.4176075812660387</v>
      </c>
      <c r="AG165" s="29">
        <f t="shared" si="65"/>
        <v>0.74366885161355067</v>
      </c>
      <c r="AH165" s="29">
        <f t="shared" si="66"/>
        <v>5.0710008554319934</v>
      </c>
      <c r="AJ165" s="51">
        <f t="shared" si="67"/>
        <v>30.915641430794423</v>
      </c>
      <c r="AK165" s="29">
        <f t="shared" si="68"/>
        <v>5.0710008554319934</v>
      </c>
      <c r="AL165" s="58">
        <f t="shared" si="69"/>
        <v>0.74366885161355067</v>
      </c>
    </row>
    <row r="166" spans="1:38" x14ac:dyDescent="0.2">
      <c r="A166" s="1">
        <v>230</v>
      </c>
      <c r="B166" s="1">
        <v>400</v>
      </c>
      <c r="C166" s="1" t="s">
        <v>107</v>
      </c>
      <c r="D166" s="94">
        <v>10.4</v>
      </c>
      <c r="E166" s="150">
        <v>772</v>
      </c>
      <c r="F166" s="150">
        <v>510</v>
      </c>
      <c r="G166" s="150">
        <v>3456</v>
      </c>
      <c r="H166" s="164">
        <v>0.55600000000000005</v>
      </c>
      <c r="I166" s="25">
        <f t="shared" si="78"/>
        <v>0.14739123637788931</v>
      </c>
      <c r="J166" s="25">
        <f t="shared" si="79"/>
        <v>5.9509753226327171E-2</v>
      </c>
      <c r="K166" s="27">
        <f t="shared" si="80"/>
        <v>2.4767576470588235</v>
      </c>
      <c r="L166" s="27">
        <f t="shared" si="81"/>
        <v>0.75879111142931577</v>
      </c>
      <c r="M166" s="27">
        <f t="shared" si="82"/>
        <v>6.776470588235294</v>
      </c>
      <c r="N166" s="27"/>
      <c r="O166" s="51">
        <f t="shared" si="83"/>
        <v>18.023693789612942</v>
      </c>
      <c r="P166" s="27">
        <f t="shared" si="84"/>
        <v>6.776470588235294</v>
      </c>
      <c r="Q166" s="93">
        <f t="shared" si="85"/>
        <v>0.75879111142931577</v>
      </c>
      <c r="R166" s="156">
        <f t="shared" si="60"/>
        <v>631.59102306544798</v>
      </c>
      <c r="S166" s="156">
        <f t="shared" si="61"/>
        <v>1135.9550774558415</v>
      </c>
      <c r="T166" s="153"/>
      <c r="U166" s="153"/>
      <c r="W166" s="1">
        <v>230</v>
      </c>
      <c r="X166" s="66">
        <v>10.4</v>
      </c>
      <c r="Y166" s="164">
        <v>0.75</v>
      </c>
      <c r="Z166" s="150">
        <v>1293</v>
      </c>
      <c r="AA166" s="150">
        <v>6330</v>
      </c>
      <c r="AB166" s="150">
        <v>852</v>
      </c>
      <c r="AC166" s="150">
        <v>1041</v>
      </c>
      <c r="AD166" s="27">
        <f t="shared" si="62"/>
        <v>0.14846865690106223</v>
      </c>
      <c r="AE166" s="27">
        <f t="shared" si="63"/>
        <v>6.1534150671917247E-2</v>
      </c>
      <c r="AF166" s="29">
        <f t="shared" si="64"/>
        <v>2.4127846940255222</v>
      </c>
      <c r="AG166" s="29">
        <f t="shared" si="65"/>
        <v>0.74188886088630979</v>
      </c>
      <c r="AH166" s="29">
        <f t="shared" si="66"/>
        <v>4.8955916473317869</v>
      </c>
      <c r="AJ166" s="51">
        <f t="shared" si="67"/>
        <v>33.012147479238983</v>
      </c>
      <c r="AK166" s="29">
        <f t="shared" si="68"/>
        <v>4.8955916473317869</v>
      </c>
      <c r="AL166" s="58">
        <f t="shared" si="69"/>
        <v>0.74188886088630979</v>
      </c>
    </row>
    <row r="167" spans="1:38" x14ac:dyDescent="0.2">
      <c r="A167" s="1">
        <v>230</v>
      </c>
      <c r="B167" s="1">
        <v>400</v>
      </c>
      <c r="C167" s="1" t="s">
        <v>107</v>
      </c>
      <c r="D167" s="94">
        <v>10.4</v>
      </c>
      <c r="E167" s="150">
        <v>822</v>
      </c>
      <c r="F167" s="150">
        <v>608</v>
      </c>
      <c r="G167" s="150">
        <v>3857</v>
      </c>
      <c r="H167" s="164">
        <v>0.59199999999999997</v>
      </c>
      <c r="I167" s="25">
        <f t="shared" si="78"/>
        <v>0.14509035140639709</v>
      </c>
      <c r="J167" s="25">
        <f t="shared" si="79"/>
        <v>5.8770312622994231E-2</v>
      </c>
      <c r="K167" s="27">
        <f t="shared" si="80"/>
        <v>2.4687694335937502</v>
      </c>
      <c r="L167" s="27">
        <f t="shared" si="81"/>
        <v>0.75041704365006656</v>
      </c>
      <c r="M167" s="27">
        <f t="shared" si="82"/>
        <v>6.34375</v>
      </c>
      <c r="N167" s="27"/>
      <c r="O167" s="51">
        <f t="shared" si="83"/>
        <v>20.11498464888227</v>
      </c>
      <c r="P167" s="27">
        <f t="shared" si="84"/>
        <v>6.34375</v>
      </c>
      <c r="Q167" s="93">
        <f t="shared" si="85"/>
        <v>0.75041704365006656</v>
      </c>
      <c r="R167" s="156">
        <f t="shared" si="60"/>
        <v>672.49717740906499</v>
      </c>
      <c r="S167" s="156">
        <f t="shared" si="61"/>
        <v>1135.9749618396368</v>
      </c>
      <c r="T167" s="153"/>
      <c r="U167" s="153"/>
      <c r="W167" s="1">
        <v>230</v>
      </c>
      <c r="X167" s="66">
        <v>10.4</v>
      </c>
      <c r="Y167" s="164">
        <v>0.77500000000000002</v>
      </c>
      <c r="Z167" s="150">
        <v>1438</v>
      </c>
      <c r="AA167" s="150">
        <v>6798</v>
      </c>
      <c r="AB167" s="150">
        <v>880</v>
      </c>
      <c r="AC167" s="150">
        <v>1076</v>
      </c>
      <c r="AD167" s="27">
        <f t="shared" si="62"/>
        <v>0.14924134225231822</v>
      </c>
      <c r="AE167" s="27">
        <f t="shared" si="63"/>
        <v>6.197149116401042E-2</v>
      </c>
      <c r="AF167" s="29">
        <f t="shared" si="64"/>
        <v>2.4082257736439501</v>
      </c>
      <c r="AG167" s="29">
        <f t="shared" si="65"/>
        <v>0.7424114556710224</v>
      </c>
      <c r="AH167" s="29">
        <f t="shared" si="66"/>
        <v>4.7273991655076495</v>
      </c>
      <c r="AJ167" s="51">
        <f t="shared" si="67"/>
        <v>35.452856013249068</v>
      </c>
      <c r="AK167" s="29">
        <f t="shared" si="68"/>
        <v>4.7273991655076495</v>
      </c>
      <c r="AL167" s="58">
        <f t="shared" si="69"/>
        <v>0.7424114556710224</v>
      </c>
    </row>
    <row r="168" spans="1:38" x14ac:dyDescent="0.2">
      <c r="A168" s="1">
        <v>230</v>
      </c>
      <c r="B168" s="1">
        <v>400</v>
      </c>
      <c r="C168" s="1" t="s">
        <v>107</v>
      </c>
      <c r="D168" s="94">
        <v>10.4</v>
      </c>
      <c r="E168" s="150">
        <v>928</v>
      </c>
      <c r="F168" s="150">
        <v>908</v>
      </c>
      <c r="G168" s="150">
        <v>5037</v>
      </c>
      <c r="H168" s="164">
        <v>0.66800000000000004</v>
      </c>
      <c r="I168" s="25">
        <f t="shared" si="78"/>
        <v>0.14866492879904875</v>
      </c>
      <c r="J168" s="25">
        <f t="shared" si="79"/>
        <v>6.0997466070769606E-2</v>
      </c>
      <c r="K168" s="27">
        <f t="shared" si="80"/>
        <v>2.4372312224669606</v>
      </c>
      <c r="L168" s="27">
        <f t="shared" si="81"/>
        <v>0.74990092279078902</v>
      </c>
      <c r="M168" s="27">
        <f t="shared" si="82"/>
        <v>5.5473568281938324</v>
      </c>
      <c r="N168" s="27"/>
      <c r="O168" s="51">
        <f t="shared" si="83"/>
        <v>26.268907875659838</v>
      </c>
      <c r="P168" s="27">
        <f t="shared" si="84"/>
        <v>5.5473568281938324</v>
      </c>
      <c r="Q168" s="93">
        <f t="shared" si="85"/>
        <v>0.74990092279078902</v>
      </c>
      <c r="R168" s="156">
        <f t="shared" si="60"/>
        <v>759.21822461753334</v>
      </c>
      <c r="S168" s="156">
        <f t="shared" si="61"/>
        <v>1136.5542284693613</v>
      </c>
      <c r="T168" s="153"/>
      <c r="U168" s="153"/>
      <c r="W168" s="1">
        <v>230</v>
      </c>
      <c r="X168" s="66">
        <v>10.4</v>
      </c>
      <c r="Y168" s="164">
        <v>0.8</v>
      </c>
      <c r="Z168" s="150">
        <v>1600</v>
      </c>
      <c r="AA168" s="150">
        <v>7291</v>
      </c>
      <c r="AB168" s="150">
        <v>909</v>
      </c>
      <c r="AC168" s="150">
        <v>1111</v>
      </c>
      <c r="AD168" s="27">
        <f t="shared" si="62"/>
        <v>0.1501383051992472</v>
      </c>
      <c r="AE168" s="27">
        <f t="shared" si="63"/>
        <v>6.2639413120496409E-2</v>
      </c>
      <c r="AF168" s="29">
        <f t="shared" si="64"/>
        <v>2.3968664091796872</v>
      </c>
      <c r="AG168" s="29">
        <f t="shared" si="65"/>
        <v>0.74112672630109144</v>
      </c>
      <c r="AH168" s="29">
        <f t="shared" si="66"/>
        <v>4.5568749999999998</v>
      </c>
      <c r="AJ168" s="51">
        <f t="shared" si="67"/>
        <v>38.023944276640037</v>
      </c>
      <c r="AK168" s="29">
        <f t="shared" si="68"/>
        <v>4.5568749999999998</v>
      </c>
      <c r="AL168" s="58">
        <f t="shared" si="69"/>
        <v>0.74112672630109144</v>
      </c>
    </row>
    <row r="169" spans="1:38" x14ac:dyDescent="0.2">
      <c r="A169" s="1">
        <v>230</v>
      </c>
      <c r="B169" s="1">
        <v>400</v>
      </c>
      <c r="C169" s="1" t="s">
        <v>107</v>
      </c>
      <c r="D169" s="94">
        <v>10.4</v>
      </c>
      <c r="E169" s="150">
        <v>975</v>
      </c>
      <c r="F169" s="150">
        <v>1055</v>
      </c>
      <c r="G169" s="150">
        <v>5522</v>
      </c>
      <c r="H169" s="164">
        <v>0.70199999999999996</v>
      </c>
      <c r="I169" s="25">
        <f t="shared" si="78"/>
        <v>0.14764532484342408</v>
      </c>
      <c r="J169" s="25">
        <f t="shared" si="79"/>
        <v>6.1109465733137788E-2</v>
      </c>
      <c r="K169" s="27">
        <f t="shared" si="80"/>
        <v>2.4160794579383884</v>
      </c>
      <c r="L169" s="27">
        <f t="shared" si="81"/>
        <v>0.74083919997589354</v>
      </c>
      <c r="M169" s="27">
        <f t="shared" si="82"/>
        <v>5.2341232227488153</v>
      </c>
      <c r="N169" s="27"/>
      <c r="O169" s="51">
        <f t="shared" si="83"/>
        <v>28.798274625648922</v>
      </c>
      <c r="P169" s="27">
        <f t="shared" si="84"/>
        <v>5.2341232227488153</v>
      </c>
      <c r="Q169" s="93">
        <f t="shared" si="85"/>
        <v>0.74083919997589354</v>
      </c>
      <c r="R169" s="156">
        <f t="shared" si="60"/>
        <v>797.67000970053334</v>
      </c>
      <c r="S169" s="156">
        <f t="shared" si="61"/>
        <v>1136.2820651004749</v>
      </c>
      <c r="T169" s="153"/>
      <c r="U169" s="153"/>
      <c r="W169" s="1">
        <v>230</v>
      </c>
      <c r="X169" s="66">
        <v>10.4</v>
      </c>
      <c r="Y169" s="164">
        <v>0.82499999999999996</v>
      </c>
      <c r="Z169" s="150">
        <v>1775</v>
      </c>
      <c r="AA169" s="150">
        <v>7803</v>
      </c>
      <c r="AB169" s="150">
        <v>937</v>
      </c>
      <c r="AC169" s="150">
        <v>1146</v>
      </c>
      <c r="AD169" s="27">
        <f t="shared" si="62"/>
        <v>0.15101667376223241</v>
      </c>
      <c r="AE169" s="27">
        <f t="shared" si="63"/>
        <v>6.3316132425953797E-2</v>
      </c>
      <c r="AF169" s="29">
        <f t="shared" si="64"/>
        <v>2.3851215792253515</v>
      </c>
      <c r="AG169" s="29">
        <f t="shared" si="65"/>
        <v>0.73964932157008889</v>
      </c>
      <c r="AH169" s="29">
        <f t="shared" si="66"/>
        <v>4.3960563380281688</v>
      </c>
      <c r="AJ169" s="51">
        <f t="shared" si="67"/>
        <v>40.694121134360472</v>
      </c>
      <c r="AK169" s="29">
        <f t="shared" si="68"/>
        <v>4.3960563380281688</v>
      </c>
      <c r="AL169" s="58">
        <f t="shared" si="69"/>
        <v>0.73964932157008889</v>
      </c>
    </row>
    <row r="170" spans="1:38" x14ac:dyDescent="0.2">
      <c r="A170" s="1">
        <v>230</v>
      </c>
      <c r="B170" s="1">
        <v>400</v>
      </c>
      <c r="C170" s="1" t="s">
        <v>107</v>
      </c>
      <c r="D170" s="94">
        <v>10.4</v>
      </c>
      <c r="E170" s="150">
        <v>1029</v>
      </c>
      <c r="F170" s="150">
        <v>1253</v>
      </c>
      <c r="G170" s="150">
        <v>6217</v>
      </c>
      <c r="H170" s="164">
        <v>0.74099999999999999</v>
      </c>
      <c r="I170" s="25">
        <f t="shared" si="78"/>
        <v>0.14923910869155993</v>
      </c>
      <c r="J170" s="25">
        <f t="shared" si="79"/>
        <v>6.1741165141372296E-2</v>
      </c>
      <c r="K170" s="27">
        <f t="shared" si="80"/>
        <v>2.4171735073324023</v>
      </c>
      <c r="L170" s="27">
        <f t="shared" si="81"/>
        <v>0.74516430027683844</v>
      </c>
      <c r="M170" s="27">
        <f t="shared" si="82"/>
        <v>4.9616919393455703</v>
      </c>
      <c r="N170" s="27"/>
      <c r="O170" s="51">
        <f t="shared" si="83"/>
        <v>32.422831102437407</v>
      </c>
      <c r="P170" s="27">
        <f t="shared" si="84"/>
        <v>4.9616919393455703</v>
      </c>
      <c r="Q170" s="93">
        <f t="shared" si="85"/>
        <v>0.74516430027683844</v>
      </c>
      <c r="R170" s="156">
        <f t="shared" si="60"/>
        <v>841.84865639163991</v>
      </c>
      <c r="S170" s="156">
        <f t="shared" si="61"/>
        <v>1136.0980518105803</v>
      </c>
      <c r="T170" s="153"/>
      <c r="U170" s="153"/>
      <c r="W170" s="1">
        <v>230</v>
      </c>
      <c r="X170" s="66">
        <v>10.4</v>
      </c>
      <c r="Y170" s="164">
        <v>0.85</v>
      </c>
      <c r="Z170" s="150">
        <v>1972</v>
      </c>
      <c r="AA170" s="150">
        <v>8388</v>
      </c>
      <c r="AB170" s="150">
        <v>966</v>
      </c>
      <c r="AC170" s="150">
        <v>1180</v>
      </c>
      <c r="AD170" s="27">
        <f t="shared" si="62"/>
        <v>0.1531182426236139</v>
      </c>
      <c r="AE170" s="27">
        <f t="shared" si="63"/>
        <v>6.4436324944614598E-2</v>
      </c>
      <c r="AF170" s="29">
        <f t="shared" si="64"/>
        <v>2.3762721222109531</v>
      </c>
      <c r="AG170" s="29">
        <f t="shared" si="65"/>
        <v>0.7420147396380089</v>
      </c>
      <c r="AH170" s="29">
        <f t="shared" si="66"/>
        <v>4.2535496957403653</v>
      </c>
      <c r="AJ170" s="51">
        <f t="shared" si="67"/>
        <v>43.745006801873082</v>
      </c>
      <c r="AK170" s="29">
        <f t="shared" si="68"/>
        <v>4.2535496957403653</v>
      </c>
      <c r="AL170" s="58">
        <f t="shared" si="69"/>
        <v>0.7420147396380089</v>
      </c>
    </row>
    <row r="171" spans="1:38" x14ac:dyDescent="0.2">
      <c r="A171" s="1">
        <v>230</v>
      </c>
      <c r="B171" s="1">
        <v>400</v>
      </c>
      <c r="C171" s="1" t="s">
        <v>107</v>
      </c>
      <c r="D171" s="94">
        <v>10.4</v>
      </c>
      <c r="E171" s="150">
        <v>1073</v>
      </c>
      <c r="F171" s="150">
        <v>1418</v>
      </c>
      <c r="G171" s="150">
        <v>6723</v>
      </c>
      <c r="H171" s="164">
        <v>0.77300000000000002</v>
      </c>
      <c r="I171" s="25">
        <f t="shared" si="78"/>
        <v>0.148421288006747</v>
      </c>
      <c r="J171" s="25">
        <f t="shared" si="79"/>
        <v>6.1623582030085673E-2</v>
      </c>
      <c r="K171" s="27">
        <f t="shared" si="80"/>
        <v>2.4085144536759517</v>
      </c>
      <c r="L171" s="27">
        <f t="shared" si="81"/>
        <v>0.74045768736897399</v>
      </c>
      <c r="M171" s="27">
        <f t="shared" si="82"/>
        <v>4.741184767277856</v>
      </c>
      <c r="N171" s="27"/>
      <c r="O171" s="51">
        <f t="shared" si="83"/>
        <v>35.06171682510643</v>
      </c>
      <c r="P171" s="27">
        <f t="shared" si="84"/>
        <v>4.741184767277856</v>
      </c>
      <c r="Q171" s="93">
        <f t="shared" si="85"/>
        <v>0.74045768736897399</v>
      </c>
      <c r="R171" s="156">
        <f t="shared" si="60"/>
        <v>877.84607221402291</v>
      </c>
      <c r="S171" s="156">
        <f t="shared" si="61"/>
        <v>1135.6352810013232</v>
      </c>
      <c r="T171" s="153"/>
      <c r="U171" s="153"/>
      <c r="W171" s="1">
        <v>230</v>
      </c>
      <c r="X171" s="66">
        <v>10.4</v>
      </c>
      <c r="Y171" s="164">
        <v>0.875</v>
      </c>
      <c r="Z171" s="150">
        <v>2185</v>
      </c>
      <c r="AA171" s="150">
        <v>8973</v>
      </c>
      <c r="AB171" s="150">
        <v>994</v>
      </c>
      <c r="AC171" s="150">
        <v>1215</v>
      </c>
      <c r="AD171" s="27">
        <f t="shared" si="62"/>
        <v>0.15449614262021033</v>
      </c>
      <c r="AE171" s="27">
        <f t="shared" si="63"/>
        <v>6.5402218731782133E-2</v>
      </c>
      <c r="AF171" s="29">
        <f t="shared" si="64"/>
        <v>2.3622461992276893</v>
      </c>
      <c r="AG171" s="29">
        <f t="shared" si="65"/>
        <v>0.74094653356422968</v>
      </c>
      <c r="AH171" s="29">
        <f t="shared" si="66"/>
        <v>4.1066361556064077</v>
      </c>
      <c r="AJ171" s="51">
        <f t="shared" si="67"/>
        <v>46.795892469385691</v>
      </c>
      <c r="AK171" s="29">
        <f t="shared" si="68"/>
        <v>4.1066361556064077</v>
      </c>
      <c r="AL171" s="58">
        <f t="shared" si="69"/>
        <v>0.74094653356422968</v>
      </c>
    </row>
    <row r="172" spans="1:38" x14ac:dyDescent="0.2">
      <c r="A172" s="1">
        <v>230</v>
      </c>
      <c r="B172" s="1">
        <v>400</v>
      </c>
      <c r="C172" s="1" t="s">
        <v>107</v>
      </c>
      <c r="D172" s="94">
        <v>10.4</v>
      </c>
      <c r="E172" s="150">
        <v>1122</v>
      </c>
      <c r="F172" s="150">
        <v>1653</v>
      </c>
      <c r="G172" s="150">
        <v>7439</v>
      </c>
      <c r="H172" s="164">
        <v>0.80800000000000005</v>
      </c>
      <c r="I172" s="25">
        <f t="shared" si="78"/>
        <v>0.15019703990467745</v>
      </c>
      <c r="J172" s="25">
        <f t="shared" si="79"/>
        <v>6.2829580070979399E-2</v>
      </c>
      <c r="K172" s="27">
        <f t="shared" si="80"/>
        <v>2.3905466141107086</v>
      </c>
      <c r="L172" s="27">
        <f t="shared" si="81"/>
        <v>0.73931717394930774</v>
      </c>
      <c r="M172" s="27">
        <f t="shared" si="82"/>
        <v>4.5003024803387781</v>
      </c>
      <c r="N172" s="27"/>
      <c r="O172" s="51">
        <f t="shared" si="83"/>
        <v>38.79579227457485</v>
      </c>
      <c r="P172" s="27">
        <f t="shared" si="84"/>
        <v>4.5003024803387781</v>
      </c>
      <c r="Q172" s="93">
        <f t="shared" si="85"/>
        <v>0.73931717394930774</v>
      </c>
      <c r="R172" s="156">
        <f t="shared" si="60"/>
        <v>917.9341034707677</v>
      </c>
      <c r="S172" s="156">
        <f t="shared" si="61"/>
        <v>1136.0570587509501</v>
      </c>
      <c r="T172" s="153"/>
      <c r="U172" s="153"/>
      <c r="W172" s="1">
        <v>230</v>
      </c>
      <c r="X172" s="66">
        <v>10.4</v>
      </c>
      <c r="Y172" s="164">
        <v>0.9</v>
      </c>
      <c r="Z172" s="150">
        <v>2412</v>
      </c>
      <c r="AA172" s="150">
        <v>9606</v>
      </c>
      <c r="AB172" s="150">
        <v>1022</v>
      </c>
      <c r="AC172" s="150">
        <v>1250</v>
      </c>
      <c r="AD172" s="27">
        <f t="shared" si="62"/>
        <v>0.15626261401436159</v>
      </c>
      <c r="AE172" s="27">
        <f t="shared" si="63"/>
        <v>6.6300551154892806E-2</v>
      </c>
      <c r="AF172" s="29">
        <f t="shared" si="64"/>
        <v>2.3568825792910446</v>
      </c>
      <c r="AG172" s="29">
        <f t="shared" si="65"/>
        <v>0.74347844210703995</v>
      </c>
      <c r="AH172" s="29">
        <f t="shared" si="66"/>
        <v>3.9825870646766171</v>
      </c>
      <c r="AJ172" s="51">
        <f t="shared" si="67"/>
        <v>50.097107217309585</v>
      </c>
      <c r="AK172" s="29">
        <f t="shared" si="68"/>
        <v>3.9825870646766171</v>
      </c>
      <c r="AL172" s="58">
        <f t="shared" si="69"/>
        <v>0.74347844210703995</v>
      </c>
    </row>
    <row r="173" spans="1:38" x14ac:dyDescent="0.2">
      <c r="A173" s="1">
        <v>230</v>
      </c>
      <c r="B173" s="1">
        <v>400</v>
      </c>
      <c r="C173" s="1" t="s">
        <v>107</v>
      </c>
      <c r="D173" s="94">
        <v>10.4</v>
      </c>
      <c r="E173" s="150">
        <v>1176</v>
      </c>
      <c r="F173" s="150">
        <v>1949</v>
      </c>
      <c r="G173" s="150">
        <v>8325</v>
      </c>
      <c r="H173" s="164">
        <v>0.84699999999999998</v>
      </c>
      <c r="I173" s="25">
        <f t="shared" si="78"/>
        <v>0.15300376842982091</v>
      </c>
      <c r="J173" s="25">
        <f t="shared" si="79"/>
        <v>6.4336843271715669E-2</v>
      </c>
      <c r="K173" s="27">
        <f t="shared" si="80"/>
        <v>2.3781671690610562</v>
      </c>
      <c r="L173" s="27">
        <f t="shared" si="81"/>
        <v>0.74232884150079836</v>
      </c>
      <c r="M173" s="27">
        <f t="shared" si="82"/>
        <v>4.2714212416623907</v>
      </c>
      <c r="N173" s="27"/>
      <c r="O173" s="51">
        <f t="shared" si="83"/>
        <v>43.416449883833259</v>
      </c>
      <c r="P173" s="27">
        <f t="shared" si="84"/>
        <v>4.2714212416623907</v>
      </c>
      <c r="Q173" s="93">
        <f t="shared" si="85"/>
        <v>0.74232884150079836</v>
      </c>
      <c r="R173" s="156">
        <f t="shared" si="60"/>
        <v>962.11275016187415</v>
      </c>
      <c r="S173" s="156">
        <f t="shared" si="61"/>
        <v>1135.906434665731</v>
      </c>
      <c r="T173" s="153"/>
      <c r="U173" s="153"/>
      <c r="W173" s="1">
        <v>230</v>
      </c>
      <c r="X173" s="66">
        <v>10.4</v>
      </c>
      <c r="Y173" s="164">
        <v>0.92500000000000004</v>
      </c>
      <c r="Z173" s="150">
        <v>2659</v>
      </c>
      <c r="AA173" s="150">
        <v>10256</v>
      </c>
      <c r="AB173" s="150">
        <v>1051</v>
      </c>
      <c r="AC173" s="150">
        <v>1285</v>
      </c>
      <c r="AD173" s="27">
        <f t="shared" si="62"/>
        <v>0.15787170001268153</v>
      </c>
      <c r="AE173" s="27">
        <f t="shared" si="63"/>
        <v>6.7278891694569659E-2</v>
      </c>
      <c r="AF173" s="29">
        <f t="shared" si="64"/>
        <v>2.3465264667168109</v>
      </c>
      <c r="AG173" s="29">
        <f t="shared" si="65"/>
        <v>0.74401294385688177</v>
      </c>
      <c r="AH173" s="29">
        <f t="shared" si="66"/>
        <v>3.8570891312523505</v>
      </c>
      <c r="AJ173" s="51">
        <f t="shared" si="67"/>
        <v>53.486980181212488</v>
      </c>
      <c r="AK173" s="29">
        <f t="shared" si="68"/>
        <v>3.8570891312523505</v>
      </c>
      <c r="AL173" s="58">
        <f t="shared" si="69"/>
        <v>0.74401294385688177</v>
      </c>
    </row>
    <row r="174" spans="1:38" x14ac:dyDescent="0.2">
      <c r="A174" s="1">
        <v>230</v>
      </c>
      <c r="B174" s="1">
        <v>400</v>
      </c>
      <c r="C174" s="1" t="s">
        <v>107</v>
      </c>
      <c r="D174" s="94">
        <v>10.4</v>
      </c>
      <c r="E174" s="150">
        <v>1229</v>
      </c>
      <c r="F174" s="150">
        <v>2273</v>
      </c>
      <c r="G174" s="150">
        <v>9189</v>
      </c>
      <c r="H174" s="164">
        <v>0.88500000000000001</v>
      </c>
      <c r="I174" s="25">
        <f t="shared" si="78"/>
        <v>0.15463116023953266</v>
      </c>
      <c r="J174" s="25">
        <f t="shared" si="79"/>
        <v>6.5737572277326087E-2</v>
      </c>
      <c r="K174" s="27">
        <f t="shared" si="80"/>
        <v>2.3522493283930923</v>
      </c>
      <c r="L174" s="27">
        <f t="shared" si="81"/>
        <v>0.73813322075674415</v>
      </c>
      <c r="M174" s="27">
        <f t="shared" si="82"/>
        <v>4.0426748790145179</v>
      </c>
      <c r="N174" s="27"/>
      <c r="O174" s="51">
        <f t="shared" si="83"/>
        <v>47.9223733312365</v>
      </c>
      <c r="P174" s="27">
        <f t="shared" si="84"/>
        <v>4.0426748790145179</v>
      </c>
      <c r="Q174" s="93">
        <f t="shared" si="85"/>
        <v>0.73813322075674415</v>
      </c>
      <c r="R174" s="156">
        <f t="shared" si="60"/>
        <v>1005.4732737661083</v>
      </c>
      <c r="S174" s="156">
        <f t="shared" si="61"/>
        <v>1136.1279929560544</v>
      </c>
      <c r="T174" s="153"/>
      <c r="U174" s="153"/>
      <c r="W174" s="1">
        <v>230</v>
      </c>
      <c r="X174" s="66">
        <v>10.4</v>
      </c>
      <c r="Y174" s="164">
        <v>0.95</v>
      </c>
      <c r="Z174" s="150">
        <v>2929</v>
      </c>
      <c r="AA174" s="150">
        <v>10816</v>
      </c>
      <c r="AB174" s="150">
        <v>1079</v>
      </c>
      <c r="AC174" s="150">
        <v>1319</v>
      </c>
      <c r="AD174" s="27">
        <f t="shared" si="62"/>
        <v>0.1580191117675589</v>
      </c>
      <c r="AE174" s="27">
        <f t="shared" si="63"/>
        <v>6.8525917537480691E-2</v>
      </c>
      <c r="AF174" s="29">
        <f t="shared" si="64"/>
        <v>2.3059758620689657</v>
      </c>
      <c r="AG174" s="29">
        <f t="shared" si="65"/>
        <v>0.73149684356777955</v>
      </c>
      <c r="AH174" s="29">
        <f t="shared" si="66"/>
        <v>3.6927278934790029</v>
      </c>
      <c r="AJ174" s="51">
        <f t="shared" si="67"/>
        <v>56.407486119344213</v>
      </c>
      <c r="AK174" s="29">
        <f t="shared" si="68"/>
        <v>3.6927278934790029</v>
      </c>
      <c r="AL174" s="58">
        <f t="shared" si="69"/>
        <v>0.73149684356777955</v>
      </c>
    </row>
    <row r="175" spans="1:38" x14ac:dyDescent="0.2">
      <c r="A175" s="1">
        <v>230</v>
      </c>
      <c r="B175" s="1">
        <v>400</v>
      </c>
      <c r="C175" s="1" t="s">
        <v>107</v>
      </c>
      <c r="D175" s="94">
        <v>10.4</v>
      </c>
      <c r="E175" s="150">
        <v>1275</v>
      </c>
      <c r="F175" s="150">
        <v>2592</v>
      </c>
      <c r="G175" s="150">
        <v>10074</v>
      </c>
      <c r="H175" s="164">
        <v>0.91800000000000004</v>
      </c>
      <c r="I175" s="25">
        <f t="shared" si="78"/>
        <v>0.15751216675786853</v>
      </c>
      <c r="J175" s="25">
        <f t="shared" si="79"/>
        <v>6.7138914783798104E-2</v>
      </c>
      <c r="K175" s="27">
        <f t="shared" si="80"/>
        <v>2.3460636393229164</v>
      </c>
      <c r="L175" s="27">
        <f t="shared" si="81"/>
        <v>0.74301868082231792</v>
      </c>
      <c r="M175" s="27">
        <f t="shared" si="82"/>
        <v>3.886574074074074</v>
      </c>
      <c r="N175" s="27"/>
      <c r="O175" s="51">
        <f t="shared" si="83"/>
        <v>52.537815751319677</v>
      </c>
      <c r="P175" s="27">
        <f t="shared" si="84"/>
        <v>3.886574074074074</v>
      </c>
      <c r="Q175" s="93">
        <f t="shared" si="85"/>
        <v>0.74301868082231792</v>
      </c>
      <c r="R175" s="156">
        <f t="shared" si="60"/>
        <v>1043.1069357622359</v>
      </c>
      <c r="S175" s="156">
        <f t="shared" si="61"/>
        <v>1136.2820651004749</v>
      </c>
      <c r="T175" s="153"/>
      <c r="U175" s="153"/>
      <c r="W175" s="1">
        <v>230</v>
      </c>
      <c r="X175" s="66">
        <v>10.4</v>
      </c>
      <c r="Y175" s="164">
        <v>0.97499999999999998</v>
      </c>
      <c r="Z175" s="150">
        <v>3219</v>
      </c>
      <c r="AA175" s="150">
        <v>11376</v>
      </c>
      <c r="AB175" s="150">
        <v>1108</v>
      </c>
      <c r="AC175" s="150">
        <v>1354</v>
      </c>
      <c r="AD175" s="27">
        <f t="shared" si="62"/>
        <v>0.15771927914349734</v>
      </c>
      <c r="AE175" s="27">
        <f t="shared" si="63"/>
        <v>6.9620134488093052E-2</v>
      </c>
      <c r="AF175" s="29">
        <f t="shared" si="64"/>
        <v>2.2654262348555454</v>
      </c>
      <c r="AG175" s="29">
        <f t="shared" si="65"/>
        <v>0.7179516677039659</v>
      </c>
      <c r="AH175" s="29">
        <f t="shared" si="66"/>
        <v>3.5340167753960858</v>
      </c>
      <c r="AJ175" s="51">
        <f t="shared" si="67"/>
        <v>59.327992057475939</v>
      </c>
      <c r="AK175" s="29">
        <f t="shared" si="68"/>
        <v>3.5340167753960858</v>
      </c>
      <c r="AL175" s="58">
        <f t="shared" si="69"/>
        <v>0.7179516677039659</v>
      </c>
    </row>
    <row r="176" spans="1:38" x14ac:dyDescent="0.2">
      <c r="A176" s="1">
        <v>230</v>
      </c>
      <c r="B176" s="1">
        <v>400</v>
      </c>
      <c r="C176" s="1" t="s">
        <v>107</v>
      </c>
      <c r="D176" s="94">
        <v>10.4</v>
      </c>
      <c r="E176" s="150">
        <v>1323</v>
      </c>
      <c r="F176" s="150">
        <v>2955</v>
      </c>
      <c r="G176" s="150">
        <v>10917</v>
      </c>
      <c r="H176" s="164">
        <v>0.95299999999999996</v>
      </c>
      <c r="I176" s="25">
        <f t="shared" si="78"/>
        <v>0.15853171238897373</v>
      </c>
      <c r="J176" s="25">
        <f t="shared" si="79"/>
        <v>6.8509031325110561E-2</v>
      </c>
      <c r="K176" s="27">
        <f t="shared" si="80"/>
        <v>2.3140264768401013</v>
      </c>
      <c r="L176" s="27">
        <f t="shared" si="81"/>
        <v>0.73524027784418866</v>
      </c>
      <c r="M176" s="27">
        <f t="shared" si="82"/>
        <v>3.6944162436548225</v>
      </c>
      <c r="N176" s="27"/>
      <c r="O176" s="51">
        <f t="shared" si="83"/>
        <v>56.934220226042967</v>
      </c>
      <c r="P176" s="27">
        <f t="shared" si="84"/>
        <v>3.6944162436548225</v>
      </c>
      <c r="Q176" s="93">
        <f t="shared" si="85"/>
        <v>0.73524027784418866</v>
      </c>
      <c r="R176" s="156">
        <f t="shared" si="60"/>
        <v>1082.3768439321084</v>
      </c>
      <c r="S176" s="156">
        <f t="shared" si="61"/>
        <v>1135.7574437902501</v>
      </c>
      <c r="T176" s="153"/>
      <c r="U176" s="153"/>
      <c r="W176" s="1">
        <v>230</v>
      </c>
      <c r="X176" s="66">
        <v>10.4</v>
      </c>
      <c r="Y176" s="164">
        <v>1</v>
      </c>
      <c r="Z176" s="150">
        <v>3530</v>
      </c>
      <c r="AA176" s="150">
        <v>11861</v>
      </c>
      <c r="AB176" s="150">
        <v>1136</v>
      </c>
      <c r="AC176" s="150">
        <v>1389</v>
      </c>
      <c r="AD176" s="27">
        <f t="shared" si="62"/>
        <v>0.15626054806257744</v>
      </c>
      <c r="AE176" s="27">
        <f t="shared" si="63"/>
        <v>7.0719281953732796E-2</v>
      </c>
      <c r="AF176" s="29">
        <f t="shared" si="64"/>
        <v>2.209589008055949</v>
      </c>
      <c r="AG176" s="29">
        <f t="shared" si="65"/>
        <v>0.69701008789148045</v>
      </c>
      <c r="AH176" s="29">
        <f t="shared" si="66"/>
        <v>3.360056657223796</v>
      </c>
      <c r="AJ176" s="51">
        <f t="shared" si="67"/>
        <v>61.857358807465026</v>
      </c>
      <c r="AK176" s="29">
        <f t="shared" si="68"/>
        <v>3.360056657223796</v>
      </c>
      <c r="AL176" s="58">
        <f t="shared" si="69"/>
        <v>0.69701008789148045</v>
      </c>
    </row>
    <row r="177" spans="1:38" x14ac:dyDescent="0.2">
      <c r="A177" s="1">
        <v>230</v>
      </c>
      <c r="B177" s="1">
        <v>400</v>
      </c>
      <c r="C177" s="1" t="s">
        <v>107</v>
      </c>
      <c r="D177" s="94">
        <v>10.4</v>
      </c>
      <c r="E177" s="150">
        <v>1374</v>
      </c>
      <c r="F177" s="150">
        <v>3398</v>
      </c>
      <c r="G177" s="150">
        <v>11697</v>
      </c>
      <c r="H177" s="164">
        <v>0.98899999999999999</v>
      </c>
      <c r="I177" s="25">
        <f t="shared" si="78"/>
        <v>0.15748295426250447</v>
      </c>
      <c r="J177" s="25">
        <f t="shared" si="79"/>
        <v>7.0328774637682431E-2</v>
      </c>
      <c r="K177" s="27">
        <f t="shared" si="80"/>
        <v>2.2392392740214828</v>
      </c>
      <c r="L177" s="27">
        <f t="shared" si="81"/>
        <v>0.70912071224514439</v>
      </c>
      <c r="M177" s="27">
        <f t="shared" si="82"/>
        <v>3.4423190111830491</v>
      </c>
      <c r="N177" s="27"/>
      <c r="O177" s="51">
        <f t="shared" si="83"/>
        <v>61.002067782726449</v>
      </c>
      <c r="P177" s="27">
        <f t="shared" si="84"/>
        <v>3.4423190111830491</v>
      </c>
      <c r="Q177" s="93">
        <f t="shared" si="85"/>
        <v>0.70912071224514439</v>
      </c>
      <c r="R177" s="156">
        <f t="shared" si="60"/>
        <v>1124.1011213625977</v>
      </c>
      <c r="S177" s="156">
        <f t="shared" si="61"/>
        <v>1136.6037627528794</v>
      </c>
      <c r="T177" s="153"/>
      <c r="U177" s="153"/>
      <c r="W177" s="1"/>
      <c r="Y177" s="163"/>
      <c r="Z177" s="150"/>
      <c r="AA177" s="150"/>
      <c r="AB177" s="150"/>
      <c r="AC177" s="150"/>
      <c r="AD177" s="27"/>
      <c r="AE177" s="27"/>
      <c r="AG177" s="29"/>
      <c r="AH177" s="29"/>
      <c r="AL177" s="58"/>
    </row>
    <row r="178" spans="1:38" x14ac:dyDescent="0.2">
      <c r="A178" s="1">
        <v>230</v>
      </c>
      <c r="B178" s="1">
        <v>400</v>
      </c>
      <c r="C178" s="1" t="s">
        <v>107</v>
      </c>
      <c r="D178" s="94">
        <v>10.4</v>
      </c>
      <c r="E178" s="150">
        <v>1423</v>
      </c>
      <c r="F178" s="150">
        <v>3861</v>
      </c>
      <c r="G178" s="150">
        <v>12223</v>
      </c>
      <c r="H178" s="164">
        <v>1.0249999999999999</v>
      </c>
      <c r="I178" s="25">
        <f t="shared" si="78"/>
        <v>0.15342655738523178</v>
      </c>
      <c r="J178" s="25">
        <f t="shared" si="79"/>
        <v>7.1937439483103258E-2</v>
      </c>
      <c r="K178" s="27">
        <f t="shared" si="80"/>
        <v>2.1327775701728831</v>
      </c>
      <c r="L178" s="27">
        <f t="shared" si="81"/>
        <v>0.66665129375650212</v>
      </c>
      <c r="M178" s="27">
        <f t="shared" si="82"/>
        <v>3.1657601657601657</v>
      </c>
      <c r="N178" s="27"/>
      <c r="O178" s="51">
        <f t="shared" si="83"/>
        <v>63.745257288900177</v>
      </c>
      <c r="P178" s="27">
        <f t="shared" si="84"/>
        <v>3.1657601657601657</v>
      </c>
      <c r="Q178" s="93">
        <f t="shared" si="85"/>
        <v>0.66665129375650212</v>
      </c>
      <c r="R178" s="156">
        <f t="shared" si="60"/>
        <v>1164.1891526193426</v>
      </c>
      <c r="S178" s="156">
        <f t="shared" si="61"/>
        <v>1135.7942952383833</v>
      </c>
      <c r="T178" s="153"/>
      <c r="U178" s="153"/>
      <c r="W178" s="1"/>
      <c r="Y178" s="163"/>
      <c r="Z178" s="150"/>
      <c r="AA178" s="150"/>
      <c r="AB178" s="150"/>
      <c r="AC178" s="150"/>
      <c r="AD178" s="27"/>
      <c r="AE178" s="27"/>
      <c r="AG178" s="29"/>
      <c r="AH178" s="29"/>
      <c r="AL178" s="58"/>
    </row>
    <row r="179" spans="1:38" x14ac:dyDescent="0.2">
      <c r="A179" s="1">
        <v>230</v>
      </c>
      <c r="B179" s="1">
        <v>400</v>
      </c>
      <c r="C179" s="1" t="s">
        <v>107</v>
      </c>
      <c r="D179" s="94">
        <v>10.4</v>
      </c>
      <c r="E179" s="150">
        <v>1481</v>
      </c>
      <c r="F179" s="150">
        <v>4458</v>
      </c>
      <c r="G179" s="150">
        <v>12919</v>
      </c>
      <c r="H179" s="164">
        <v>1.0669999999999999</v>
      </c>
      <c r="I179" s="25">
        <f t="shared" si="78"/>
        <v>0.1497101722236148</v>
      </c>
      <c r="J179" s="25">
        <f t="shared" si="79"/>
        <v>7.3679176441962341E-2</v>
      </c>
      <c r="K179" s="27">
        <f t="shared" si="80"/>
        <v>2.0319197289283313</v>
      </c>
      <c r="L179" s="27">
        <f t="shared" si="81"/>
        <v>0.62738639032283938</v>
      </c>
      <c r="M179" s="27">
        <f t="shared" si="82"/>
        <v>2.8979362943023776</v>
      </c>
      <c r="N179" s="27"/>
      <c r="O179" s="51">
        <f t="shared" si="83"/>
        <v>67.375028954863893</v>
      </c>
      <c r="P179" s="27">
        <f t="shared" si="84"/>
        <v>2.8979362943023776</v>
      </c>
      <c r="Q179" s="93">
        <f t="shared" si="85"/>
        <v>0.62738639032283938</v>
      </c>
      <c r="R179" s="156">
        <f t="shared" si="60"/>
        <v>1211.6402916579384</v>
      </c>
      <c r="S179" s="156">
        <f t="shared" si="61"/>
        <v>1135.557911581948</v>
      </c>
      <c r="T179" s="153"/>
      <c r="U179" s="153"/>
      <c r="W179" s="1"/>
      <c r="Y179" s="163"/>
      <c r="Z179" s="150"/>
      <c r="AA179" s="150"/>
      <c r="AB179" s="150"/>
      <c r="AC179" s="150"/>
      <c r="AD179" s="27"/>
      <c r="AE179" s="27"/>
      <c r="AG179" s="29"/>
      <c r="AH179" s="29"/>
      <c r="AL179" s="58"/>
    </row>
    <row r="180" spans="1:38" x14ac:dyDescent="0.2">
      <c r="E180" s="150"/>
      <c r="F180" s="150"/>
      <c r="G180" s="150"/>
      <c r="H180" s="164"/>
      <c r="I180" s="25"/>
      <c r="J180" s="25"/>
      <c r="K180" s="27"/>
      <c r="L180" s="27"/>
      <c r="M180" s="27"/>
      <c r="N180" s="27"/>
      <c r="O180" s="51"/>
      <c r="P180" s="27"/>
      <c r="Q180" s="93"/>
      <c r="R180" s="156"/>
      <c r="T180" s="153"/>
      <c r="U180" s="153"/>
      <c r="W180" s="1"/>
      <c r="Y180" s="163"/>
      <c r="Z180" s="150"/>
      <c r="AA180" s="150"/>
      <c r="AB180" s="150"/>
      <c r="AC180" s="150"/>
      <c r="AD180" s="27"/>
      <c r="AE180" s="27"/>
      <c r="AG180" s="29"/>
      <c r="AH180" s="29"/>
      <c r="AL180" s="58"/>
    </row>
    <row r="181" spans="1:38" x14ac:dyDescent="0.2">
      <c r="E181" s="150"/>
      <c r="F181" s="150"/>
      <c r="G181" s="150"/>
      <c r="H181" s="164"/>
      <c r="I181" s="25"/>
      <c r="J181" s="25"/>
      <c r="K181" s="27"/>
      <c r="L181" s="27"/>
      <c r="M181" s="27"/>
      <c r="N181" s="27"/>
      <c r="O181" s="51"/>
      <c r="P181" s="27"/>
      <c r="Q181" s="93"/>
      <c r="R181" s="156"/>
      <c r="T181" s="153"/>
      <c r="U181" s="153"/>
      <c r="W181" s="1"/>
      <c r="Y181" s="163"/>
      <c r="Z181" s="150"/>
      <c r="AA181" s="150"/>
      <c r="AB181" s="150"/>
      <c r="AC181" s="150"/>
      <c r="AD181" s="27"/>
      <c r="AE181" s="27"/>
      <c r="AG181" s="29"/>
      <c r="AH181" s="29"/>
      <c r="AL181" s="58"/>
    </row>
    <row r="182" spans="1:38" x14ac:dyDescent="0.2">
      <c r="A182" s="149">
        <v>231</v>
      </c>
      <c r="B182" s="149">
        <v>401</v>
      </c>
      <c r="C182" s="77" t="s">
        <v>107</v>
      </c>
      <c r="D182" s="94">
        <v>10.4</v>
      </c>
      <c r="E182" s="150">
        <v>727</v>
      </c>
      <c r="F182" s="150">
        <v>384</v>
      </c>
      <c r="G182" s="150">
        <v>3056</v>
      </c>
      <c r="H182" s="164">
        <v>0.52400000000000002</v>
      </c>
      <c r="I182" s="25">
        <f t="shared" ref="I182:I197" si="86">0.1515*(G182/1000)/(E182/1000)^2/($D$4/10)^4</f>
        <v>0.14696606189147618</v>
      </c>
      <c r="J182" s="25">
        <f t="shared" ref="J182:J197" si="87">0.5*(F182/1000)/(E182/1000)^3/($D$4/10)^5</f>
        <v>5.3653476319027976E-2</v>
      </c>
      <c r="K182" s="27">
        <f t="shared" ref="K182:K197" si="88">I182/J182</f>
        <v>2.7391712890625</v>
      </c>
      <c r="L182" s="27">
        <f t="shared" ref="L182:L197" si="89">0.798*I182^1.5/J182</f>
        <v>0.83797412899379797</v>
      </c>
      <c r="M182" s="27">
        <f t="shared" ref="M182:M197" si="90">G182/F182</f>
        <v>7.958333333333333</v>
      </c>
      <c r="N182" s="27"/>
      <c r="O182" s="51">
        <f t="shared" ref="O182:O197" si="91">G182/(PI()*$D$4^2/4)</f>
        <v>15.937618119518852</v>
      </c>
      <c r="P182" s="27">
        <f t="shared" ref="P182:P197" si="92">M182</f>
        <v>7.958333333333333</v>
      </c>
      <c r="Q182" s="93">
        <f t="shared" ref="Q182:Q197" si="93">L182</f>
        <v>0.83797412899379797</v>
      </c>
      <c r="R182" s="156">
        <f t="shared" si="60"/>
        <v>594.77548415619253</v>
      </c>
      <c r="S182" s="156">
        <f t="shared" si="61"/>
        <v>1135.0677178553292</v>
      </c>
      <c r="T182" s="153"/>
      <c r="U182" s="153"/>
      <c r="W182" s="1">
        <v>231</v>
      </c>
      <c r="X182" s="66">
        <v>10.4</v>
      </c>
      <c r="Y182" s="164">
        <v>0.72499999999999998</v>
      </c>
      <c r="Z182" s="150">
        <v>1166</v>
      </c>
      <c r="AA182" s="150">
        <v>5892</v>
      </c>
      <c r="AB182" s="150">
        <v>824</v>
      </c>
      <c r="AC182" s="150">
        <v>1007</v>
      </c>
      <c r="AD182" s="27">
        <f t="shared" si="62"/>
        <v>0.14768497908688835</v>
      </c>
      <c r="AE182" s="27">
        <f t="shared" si="63"/>
        <v>6.1302757891228257E-2</v>
      </c>
      <c r="AF182" s="29">
        <f t="shared" si="64"/>
        <v>2.4091082386363638</v>
      </c>
      <c r="AG182" s="29">
        <f t="shared" si="65"/>
        <v>0.73880081709807333</v>
      </c>
      <c r="AH182" s="29">
        <f t="shared" si="66"/>
        <v>5.0531732418524875</v>
      </c>
      <c r="AJ182" s="51">
        <f t="shared" si="67"/>
        <v>30.727894620485955</v>
      </c>
      <c r="AK182" s="29">
        <f t="shared" si="68"/>
        <v>5.0531732418524875</v>
      </c>
      <c r="AL182" s="58">
        <f t="shared" si="69"/>
        <v>0.73880081709807333</v>
      </c>
    </row>
    <row r="183" spans="1:38" x14ac:dyDescent="0.2">
      <c r="A183" s="149">
        <v>231</v>
      </c>
      <c r="B183" s="149">
        <v>401</v>
      </c>
      <c r="C183" s="77" t="s">
        <v>107</v>
      </c>
      <c r="D183" s="94">
        <v>10.4</v>
      </c>
      <c r="E183" s="150">
        <v>778</v>
      </c>
      <c r="F183" s="150">
        <v>526</v>
      </c>
      <c r="G183" s="150">
        <v>3519</v>
      </c>
      <c r="H183" s="164">
        <v>0.56000000000000005</v>
      </c>
      <c r="I183" s="25">
        <f t="shared" si="86"/>
        <v>0.14777215324138751</v>
      </c>
      <c r="J183" s="25">
        <f t="shared" si="87"/>
        <v>5.9967622012749446E-2</v>
      </c>
      <c r="K183" s="27">
        <f t="shared" si="88"/>
        <v>2.4641989840779468</v>
      </c>
      <c r="L183" s="27">
        <f t="shared" si="89"/>
        <v>0.75591848635599579</v>
      </c>
      <c r="M183" s="27">
        <f t="shared" si="90"/>
        <v>6.6901140684410647</v>
      </c>
      <c r="N183" s="27"/>
      <c r="O183" s="51">
        <f t="shared" si="91"/>
        <v>18.352250707652765</v>
      </c>
      <c r="P183" s="27">
        <f t="shared" si="92"/>
        <v>6.6901140684410647</v>
      </c>
      <c r="Q183" s="93">
        <f t="shared" si="93"/>
        <v>0.75591848635599579</v>
      </c>
      <c r="R183" s="156">
        <f t="shared" si="60"/>
        <v>636.49976158668198</v>
      </c>
      <c r="S183" s="156">
        <f t="shared" si="61"/>
        <v>1136.6067171190748</v>
      </c>
      <c r="T183" s="153"/>
      <c r="U183" s="153"/>
      <c r="W183" s="1">
        <v>231</v>
      </c>
      <c r="X183" s="66">
        <v>10.4</v>
      </c>
      <c r="Y183" s="164">
        <v>0.75</v>
      </c>
      <c r="Z183" s="150">
        <v>1303</v>
      </c>
      <c r="AA183" s="150">
        <v>6348</v>
      </c>
      <c r="AB183" s="150">
        <v>852</v>
      </c>
      <c r="AC183" s="150">
        <v>1041</v>
      </c>
      <c r="AD183" s="27">
        <f t="shared" si="62"/>
        <v>0.14889084265528324</v>
      </c>
      <c r="AE183" s="27">
        <f t="shared" si="63"/>
        <v>6.20100528426204E-2</v>
      </c>
      <c r="AF183" s="29">
        <f t="shared" si="64"/>
        <v>2.4010758873752875</v>
      </c>
      <c r="AG183" s="29">
        <f t="shared" si="65"/>
        <v>0.73933756302973253</v>
      </c>
      <c r="AH183" s="29">
        <f t="shared" si="66"/>
        <v>4.8718342287029932</v>
      </c>
      <c r="AJ183" s="51">
        <f t="shared" si="67"/>
        <v>33.106020884393217</v>
      </c>
      <c r="AK183" s="29">
        <f t="shared" si="68"/>
        <v>4.8718342287029932</v>
      </c>
      <c r="AL183" s="58">
        <f t="shared" si="69"/>
        <v>0.73933756302973253</v>
      </c>
    </row>
    <row r="184" spans="1:38" x14ac:dyDescent="0.2">
      <c r="A184" s="149">
        <v>231</v>
      </c>
      <c r="B184" s="149">
        <v>401</v>
      </c>
      <c r="C184" s="77" t="s">
        <v>107</v>
      </c>
      <c r="D184" s="94">
        <v>10.4</v>
      </c>
      <c r="E184" s="150">
        <v>828</v>
      </c>
      <c r="F184" s="150">
        <v>632</v>
      </c>
      <c r="G184" s="150">
        <v>3983</v>
      </c>
      <c r="H184" s="164">
        <v>0.59599999999999997</v>
      </c>
      <c r="I184" s="25">
        <f t="shared" si="86"/>
        <v>0.14766656129944691</v>
      </c>
      <c r="J184" s="25">
        <f t="shared" si="87"/>
        <v>5.977174599083649E-2</v>
      </c>
      <c r="K184" s="27">
        <f t="shared" si="88"/>
        <v>2.4705077432753169</v>
      </c>
      <c r="L184" s="27">
        <f t="shared" si="89"/>
        <v>0.75758294933939951</v>
      </c>
      <c r="M184" s="27">
        <f t="shared" si="90"/>
        <v>6.3022151898734178</v>
      </c>
      <c r="N184" s="27"/>
      <c r="O184" s="51">
        <f t="shared" si="91"/>
        <v>20.772098484961909</v>
      </c>
      <c r="P184" s="27">
        <f t="shared" si="92"/>
        <v>6.3022151898734178</v>
      </c>
      <c r="Q184" s="93">
        <f t="shared" si="93"/>
        <v>0.75758294933939951</v>
      </c>
      <c r="R184" s="156">
        <f t="shared" si="60"/>
        <v>677.4059159302991</v>
      </c>
      <c r="S184" s="156">
        <f t="shared" si="61"/>
        <v>1136.5871072656025</v>
      </c>
      <c r="T184" s="153"/>
      <c r="U184" s="153"/>
      <c r="W184" s="1">
        <v>231</v>
      </c>
      <c r="X184" s="66">
        <v>10.4</v>
      </c>
      <c r="Y184" s="164">
        <v>0.77500000000000002</v>
      </c>
      <c r="Z184" s="150">
        <v>1457</v>
      </c>
      <c r="AA184" s="150">
        <v>6870</v>
      </c>
      <c r="AB184" s="150">
        <v>880</v>
      </c>
      <c r="AC184" s="150">
        <v>1076</v>
      </c>
      <c r="AD184" s="27">
        <f t="shared" si="62"/>
        <v>0.15082200960185732</v>
      </c>
      <c r="AE184" s="27">
        <f t="shared" si="63"/>
        <v>6.2790307806650347E-2</v>
      </c>
      <c r="AF184" s="29">
        <f t="shared" si="64"/>
        <v>2.401995066918325</v>
      </c>
      <c r="AG184" s="29">
        <f t="shared" si="65"/>
        <v>0.74440171338930405</v>
      </c>
      <c r="AH184" s="29">
        <f t="shared" si="66"/>
        <v>4.7151681537405628</v>
      </c>
      <c r="AJ184" s="51">
        <f t="shared" si="67"/>
        <v>35.828349633866004</v>
      </c>
      <c r="AK184" s="29">
        <f t="shared" si="68"/>
        <v>4.7151681537405628</v>
      </c>
      <c r="AL184" s="58">
        <f t="shared" si="69"/>
        <v>0.74440171338930405</v>
      </c>
    </row>
    <row r="185" spans="1:38" x14ac:dyDescent="0.2">
      <c r="A185" s="149">
        <v>231</v>
      </c>
      <c r="B185" s="149">
        <v>401</v>
      </c>
      <c r="C185" s="77" t="s">
        <v>107</v>
      </c>
      <c r="D185" s="94">
        <v>10.4</v>
      </c>
      <c r="E185" s="150">
        <v>895</v>
      </c>
      <c r="F185" s="150">
        <v>805</v>
      </c>
      <c r="G185" s="150">
        <v>4658</v>
      </c>
      <c r="H185" s="164">
        <v>0.64500000000000002</v>
      </c>
      <c r="I185" s="25">
        <f t="shared" si="86"/>
        <v>0.14780391657428921</v>
      </c>
      <c r="J185" s="25">
        <f t="shared" si="87"/>
        <v>6.028324870212555E-2</v>
      </c>
      <c r="K185" s="27">
        <f t="shared" si="88"/>
        <v>2.4518240100931674</v>
      </c>
      <c r="L185" s="27">
        <f t="shared" si="89"/>
        <v>0.7522031645517927</v>
      </c>
      <c r="M185" s="27">
        <f t="shared" si="90"/>
        <v>5.7863354037267083</v>
      </c>
      <c r="N185" s="27"/>
      <c r="O185" s="51">
        <f t="shared" si="91"/>
        <v>24.292351178245685</v>
      </c>
      <c r="P185" s="27">
        <f t="shared" si="92"/>
        <v>5.7863354037267083</v>
      </c>
      <c r="Q185" s="93">
        <f t="shared" si="93"/>
        <v>0.7522031645517927</v>
      </c>
      <c r="R185" s="156">
        <f t="shared" si="60"/>
        <v>732.220162750746</v>
      </c>
      <c r="S185" s="156">
        <f t="shared" si="61"/>
        <v>1135.2250585282884</v>
      </c>
      <c r="T185" s="153"/>
      <c r="U185" s="153"/>
      <c r="W185" s="1">
        <v>231</v>
      </c>
      <c r="X185" s="66">
        <v>10.4</v>
      </c>
      <c r="Y185" s="164">
        <v>0.8</v>
      </c>
      <c r="Z185" s="150">
        <v>1627</v>
      </c>
      <c r="AA185" s="150">
        <v>7404</v>
      </c>
      <c r="AB185" s="150">
        <v>909</v>
      </c>
      <c r="AC185" s="150">
        <v>1111</v>
      </c>
      <c r="AD185" s="27">
        <f t="shared" si="62"/>
        <v>0.15246523271090745</v>
      </c>
      <c r="AE185" s="27">
        <f t="shared" si="63"/>
        <v>6.3696453216904772E-2</v>
      </c>
      <c r="AF185" s="29">
        <f t="shared" si="64"/>
        <v>2.3936220152120464</v>
      </c>
      <c r="AG185" s="29">
        <f t="shared" si="65"/>
        <v>0.74583691086674619</v>
      </c>
      <c r="AH185" s="29">
        <f t="shared" si="66"/>
        <v>4.5507068223724643</v>
      </c>
      <c r="AJ185" s="51">
        <f t="shared" si="67"/>
        <v>38.613260653441621</v>
      </c>
      <c r="AK185" s="29">
        <f t="shared" si="68"/>
        <v>4.5507068223724643</v>
      </c>
      <c r="AL185" s="58">
        <f t="shared" si="69"/>
        <v>0.74583691086674619</v>
      </c>
    </row>
    <row r="186" spans="1:38" x14ac:dyDescent="0.2">
      <c r="A186" s="149">
        <v>231</v>
      </c>
      <c r="B186" s="149">
        <v>401</v>
      </c>
      <c r="C186" s="77" t="s">
        <v>107</v>
      </c>
      <c r="D186" s="94">
        <v>10.4</v>
      </c>
      <c r="E186" s="150">
        <v>924</v>
      </c>
      <c r="F186" s="150">
        <v>884</v>
      </c>
      <c r="G186" s="150">
        <v>4932</v>
      </c>
      <c r="H186" s="164">
        <v>0.66500000000000004</v>
      </c>
      <c r="I186" s="25">
        <f t="shared" si="86"/>
        <v>0.14682893687299711</v>
      </c>
      <c r="J186" s="25">
        <f t="shared" si="87"/>
        <v>6.0159778089142218E-2</v>
      </c>
      <c r="K186" s="27">
        <f t="shared" si="88"/>
        <v>2.4406495757918556</v>
      </c>
      <c r="L186" s="27">
        <f t="shared" si="89"/>
        <v>0.74630121235978497</v>
      </c>
      <c r="M186" s="27">
        <f t="shared" si="90"/>
        <v>5.5791855203619907</v>
      </c>
      <c r="N186" s="27"/>
      <c r="O186" s="51">
        <f t="shared" si="91"/>
        <v>25.72131301226014</v>
      </c>
      <c r="P186" s="27">
        <f t="shared" si="92"/>
        <v>5.5791855203619907</v>
      </c>
      <c r="Q186" s="93">
        <f t="shared" si="93"/>
        <v>0.74630121235978497</v>
      </c>
      <c r="R186" s="156">
        <f t="shared" si="60"/>
        <v>755.94573227004389</v>
      </c>
      <c r="S186" s="156">
        <f t="shared" si="61"/>
        <v>1136.7604996542013</v>
      </c>
      <c r="T186" s="153"/>
      <c r="U186" s="153"/>
      <c r="W186" s="1">
        <v>231</v>
      </c>
      <c r="X186" s="66">
        <v>10.4</v>
      </c>
      <c r="Y186" s="164">
        <v>0.82499999999999996</v>
      </c>
      <c r="Z186" s="150">
        <v>1811</v>
      </c>
      <c r="AA186" s="150">
        <v>7985</v>
      </c>
      <c r="AB186" s="150">
        <v>937</v>
      </c>
      <c r="AC186" s="150">
        <v>1146</v>
      </c>
      <c r="AD186" s="27">
        <f t="shared" si="62"/>
        <v>0.15453904139323671</v>
      </c>
      <c r="AE186" s="27">
        <f t="shared" si="63"/>
        <v>6.4600290604733712E-2</v>
      </c>
      <c r="AF186" s="29">
        <f t="shared" si="64"/>
        <v>2.3922344612782989</v>
      </c>
      <c r="AG186" s="29">
        <f t="shared" si="65"/>
        <v>0.75045687515093695</v>
      </c>
      <c r="AH186" s="29">
        <f t="shared" si="66"/>
        <v>4.4091662065157369</v>
      </c>
      <c r="AJ186" s="51">
        <f t="shared" si="67"/>
        <v>41.643285564253283</v>
      </c>
      <c r="AK186" s="29">
        <f t="shared" si="68"/>
        <v>4.4091662065157369</v>
      </c>
      <c r="AL186" s="58">
        <f t="shared" si="69"/>
        <v>0.75045687515093695</v>
      </c>
    </row>
    <row r="187" spans="1:38" x14ac:dyDescent="0.2">
      <c r="A187" s="149">
        <v>231</v>
      </c>
      <c r="B187" s="149">
        <v>401</v>
      </c>
      <c r="C187" s="77" t="s">
        <v>107</v>
      </c>
      <c r="D187" s="94">
        <v>10.4</v>
      </c>
      <c r="E187" s="150">
        <v>980</v>
      </c>
      <c r="F187" s="150">
        <v>1068</v>
      </c>
      <c r="G187" s="150">
        <v>5564</v>
      </c>
      <c r="H187" s="164">
        <v>0.70599999999999996</v>
      </c>
      <c r="I187" s="25">
        <f t="shared" si="86"/>
        <v>0.14725413492644732</v>
      </c>
      <c r="J187" s="25">
        <f t="shared" si="87"/>
        <v>6.0920421552244398E-2</v>
      </c>
      <c r="K187" s="27">
        <f t="shared" si="88"/>
        <v>2.4171555477528086</v>
      </c>
      <c r="L187" s="27">
        <f t="shared" si="89"/>
        <v>0.74018663576079391</v>
      </c>
      <c r="M187" s="27">
        <f t="shared" si="90"/>
        <v>5.2097378277153554</v>
      </c>
      <c r="N187" s="27"/>
      <c r="O187" s="51">
        <f t="shared" si="91"/>
        <v>29.017312571008802</v>
      </c>
      <c r="P187" s="27">
        <f t="shared" si="92"/>
        <v>5.2097378277153554</v>
      </c>
      <c r="Q187" s="93">
        <f t="shared" si="93"/>
        <v>0.74018663576079391</v>
      </c>
      <c r="R187" s="156">
        <f t="shared" si="60"/>
        <v>801.76062513489512</v>
      </c>
      <c r="S187" s="156">
        <f t="shared" si="61"/>
        <v>1135.6382792278969</v>
      </c>
      <c r="T187" s="153"/>
      <c r="U187" s="153"/>
      <c r="W187" s="1">
        <v>231</v>
      </c>
      <c r="X187" s="66">
        <v>10.4</v>
      </c>
      <c r="Y187" s="164">
        <v>0.85</v>
      </c>
      <c r="Z187" s="150">
        <v>2013</v>
      </c>
      <c r="AA187" s="150">
        <v>8598</v>
      </c>
      <c r="AB187" s="150">
        <v>966</v>
      </c>
      <c r="AC187" s="150">
        <v>1180</v>
      </c>
      <c r="AD187" s="27">
        <f t="shared" si="62"/>
        <v>0.1569516750212008</v>
      </c>
      <c r="AE187" s="27">
        <f t="shared" si="63"/>
        <v>6.5776025412529998E-2</v>
      </c>
      <c r="AF187" s="29">
        <f t="shared" si="64"/>
        <v>2.3861532228017888</v>
      </c>
      <c r="AG187" s="29">
        <f t="shared" si="65"/>
        <v>0.7543696310824034</v>
      </c>
      <c r="AH187" s="29">
        <f t="shared" si="66"/>
        <v>4.2712369597615503</v>
      </c>
      <c r="AJ187" s="51">
        <f t="shared" si="67"/>
        <v>44.840196528672479</v>
      </c>
      <c r="AK187" s="29">
        <f t="shared" si="68"/>
        <v>4.2712369597615503</v>
      </c>
      <c r="AL187" s="58">
        <f t="shared" si="69"/>
        <v>0.7543696310824034</v>
      </c>
    </row>
    <row r="188" spans="1:38" x14ac:dyDescent="0.2">
      <c r="A188" s="149">
        <v>231</v>
      </c>
      <c r="B188" s="149">
        <v>401</v>
      </c>
      <c r="C188" s="77" t="s">
        <v>107</v>
      </c>
      <c r="D188" s="94">
        <v>10.4</v>
      </c>
      <c r="E188" s="150">
        <v>1020</v>
      </c>
      <c r="F188" s="150">
        <v>1218</v>
      </c>
      <c r="G188" s="150">
        <v>6048</v>
      </c>
      <c r="H188" s="164">
        <v>0.73499999999999999</v>
      </c>
      <c r="I188" s="25">
        <f t="shared" si="86"/>
        <v>0.14775560610103808</v>
      </c>
      <c r="J188" s="25">
        <f t="shared" si="87"/>
        <v>6.1619283949612143E-2</v>
      </c>
      <c r="K188" s="27">
        <f t="shared" si="88"/>
        <v>2.3978793103448277</v>
      </c>
      <c r="L188" s="27">
        <f t="shared" si="89"/>
        <v>0.73553305655389223</v>
      </c>
      <c r="M188" s="27">
        <f t="shared" si="90"/>
        <v>4.9655172413793105</v>
      </c>
      <c r="N188" s="27"/>
      <c r="O188" s="51">
        <f t="shared" si="91"/>
        <v>31.54146413182265</v>
      </c>
      <c r="P188" s="27">
        <f t="shared" si="92"/>
        <v>4.9655172413793105</v>
      </c>
      <c r="Q188" s="93">
        <f t="shared" si="93"/>
        <v>0.73553305655389223</v>
      </c>
      <c r="R188" s="156">
        <f t="shared" si="60"/>
        <v>834.48554860978879</v>
      </c>
      <c r="S188" s="156">
        <f t="shared" si="61"/>
        <v>1135.3544879044746</v>
      </c>
      <c r="T188" s="153"/>
      <c r="U188" s="153"/>
      <c r="W188" s="1">
        <v>231</v>
      </c>
      <c r="X188" s="66">
        <v>10.4</v>
      </c>
      <c r="Y188" s="164">
        <v>0.875</v>
      </c>
      <c r="Z188" s="150">
        <v>2229</v>
      </c>
      <c r="AA188" s="150">
        <v>9185</v>
      </c>
      <c r="AB188" s="150">
        <v>994</v>
      </c>
      <c r="AC188" s="150">
        <v>1215</v>
      </c>
      <c r="AD188" s="27">
        <f t="shared" si="62"/>
        <v>0.158146335669969</v>
      </c>
      <c r="AE188" s="27">
        <f t="shared" si="63"/>
        <v>6.6719242816083477E-2</v>
      </c>
      <c r="AF188" s="29">
        <f t="shared" si="64"/>
        <v>2.3703256960800809</v>
      </c>
      <c r="AG188" s="29">
        <f t="shared" si="65"/>
        <v>0.7522123902599076</v>
      </c>
      <c r="AH188" s="29">
        <f t="shared" si="66"/>
        <v>4.1206819201435625</v>
      </c>
      <c r="AJ188" s="51">
        <f t="shared" si="67"/>
        <v>47.901512574535559</v>
      </c>
      <c r="AK188" s="29">
        <f t="shared" si="68"/>
        <v>4.1206819201435625</v>
      </c>
      <c r="AL188" s="58">
        <f t="shared" si="69"/>
        <v>0.7522123902599076</v>
      </c>
    </row>
    <row r="189" spans="1:38" x14ac:dyDescent="0.2">
      <c r="A189" s="149">
        <v>231</v>
      </c>
      <c r="B189" s="149">
        <v>401</v>
      </c>
      <c r="C189" s="77" t="s">
        <v>107</v>
      </c>
      <c r="D189" s="94">
        <v>10.4</v>
      </c>
      <c r="E189" s="150">
        <v>1076</v>
      </c>
      <c r="F189" s="150">
        <v>1457</v>
      </c>
      <c r="G189" s="150">
        <v>6870</v>
      </c>
      <c r="H189" s="164">
        <v>0.77500000000000002</v>
      </c>
      <c r="I189" s="25">
        <f t="shared" si="86"/>
        <v>0.15082200960185732</v>
      </c>
      <c r="J189" s="25">
        <f t="shared" si="87"/>
        <v>6.2790307806650347E-2</v>
      </c>
      <c r="K189" s="27">
        <f t="shared" si="88"/>
        <v>2.401995066918325</v>
      </c>
      <c r="L189" s="27">
        <f t="shared" si="89"/>
        <v>0.74440171338930405</v>
      </c>
      <c r="M189" s="27">
        <f t="shared" si="90"/>
        <v>4.7151681537405628</v>
      </c>
      <c r="N189" s="27"/>
      <c r="O189" s="51">
        <f t="shared" si="91"/>
        <v>35.828349633866004</v>
      </c>
      <c r="P189" s="27">
        <f t="shared" si="92"/>
        <v>4.7151681537405628</v>
      </c>
      <c r="Q189" s="93">
        <f t="shared" si="93"/>
        <v>0.74440171338930405</v>
      </c>
      <c r="R189" s="156">
        <f t="shared" si="60"/>
        <v>880.30044147463991</v>
      </c>
      <c r="S189" s="156">
        <f t="shared" si="61"/>
        <v>1135.8715373866321</v>
      </c>
      <c r="T189" s="153"/>
      <c r="U189" s="153"/>
      <c r="W189" s="1">
        <v>231</v>
      </c>
      <c r="X189" s="66">
        <v>10.4</v>
      </c>
      <c r="Y189" s="164">
        <v>0.9</v>
      </c>
      <c r="Z189" s="150">
        <v>2458</v>
      </c>
      <c r="AA189" s="150">
        <v>9797</v>
      </c>
      <c r="AB189" s="150">
        <v>1022</v>
      </c>
      <c r="AC189" s="150">
        <v>1250</v>
      </c>
      <c r="AD189" s="27">
        <f t="shared" si="62"/>
        <v>0.15936964704337922</v>
      </c>
      <c r="AE189" s="27">
        <f t="shared" si="63"/>
        <v>6.7564989526835206E-2</v>
      </c>
      <c r="AF189" s="29">
        <f t="shared" si="64"/>
        <v>2.3587607747660702</v>
      </c>
      <c r="AG189" s="29">
        <f t="shared" si="65"/>
        <v>0.7514318409432813</v>
      </c>
      <c r="AH189" s="29">
        <f t="shared" si="66"/>
        <v>3.9857607811228641</v>
      </c>
      <c r="AJ189" s="51">
        <f t="shared" si="67"/>
        <v>51.093208349779516</v>
      </c>
      <c r="AK189" s="29">
        <f t="shared" si="68"/>
        <v>3.9857607811228641</v>
      </c>
      <c r="AL189" s="58">
        <f t="shared" si="69"/>
        <v>0.7514318409432813</v>
      </c>
    </row>
    <row r="190" spans="1:38" x14ac:dyDescent="0.2">
      <c r="A190" s="149">
        <v>231</v>
      </c>
      <c r="B190" s="149">
        <v>401</v>
      </c>
      <c r="C190" s="77" t="s">
        <v>107</v>
      </c>
      <c r="D190" s="94">
        <v>10.4</v>
      </c>
      <c r="E190" s="150">
        <v>1123</v>
      </c>
      <c r="F190" s="150">
        <v>1682</v>
      </c>
      <c r="G190" s="150">
        <v>7566</v>
      </c>
      <c r="H190" s="164">
        <v>0.80900000000000005</v>
      </c>
      <c r="I190" s="25">
        <f t="shared" si="86"/>
        <v>0.15248929382152024</v>
      </c>
      <c r="J190" s="25">
        <f t="shared" si="87"/>
        <v>6.3761216876311116E-2</v>
      </c>
      <c r="K190" s="27">
        <f t="shared" si="88"/>
        <v>2.3915681238852549</v>
      </c>
      <c r="L190" s="27">
        <f t="shared" si="89"/>
        <v>0.74525573065140749</v>
      </c>
      <c r="M190" s="27">
        <f t="shared" si="90"/>
        <v>4.4982164090368606</v>
      </c>
      <c r="N190" s="27"/>
      <c r="O190" s="51">
        <f t="shared" si="91"/>
        <v>39.458121299829727</v>
      </c>
      <c r="P190" s="27">
        <f t="shared" si="92"/>
        <v>4.4982164090368606</v>
      </c>
      <c r="Q190" s="93">
        <f t="shared" si="93"/>
        <v>0.74525573065140749</v>
      </c>
      <c r="R190" s="156">
        <f t="shared" si="60"/>
        <v>918.75222655764003</v>
      </c>
      <c r="S190" s="156">
        <f t="shared" si="61"/>
        <v>1135.6640624939926</v>
      </c>
      <c r="T190" s="153"/>
      <c r="U190" s="153"/>
      <c r="W190" s="1">
        <v>231</v>
      </c>
      <c r="X190" s="66">
        <v>10.4</v>
      </c>
      <c r="Y190" s="164">
        <v>0.92500000000000004</v>
      </c>
      <c r="Z190" s="150">
        <v>2700</v>
      </c>
      <c r="AA190" s="150">
        <v>10388</v>
      </c>
      <c r="AB190" s="150">
        <v>1051</v>
      </c>
      <c r="AC190" s="150">
        <v>1285</v>
      </c>
      <c r="AD190" s="27">
        <f t="shared" si="62"/>
        <v>0.15990359006744692</v>
      </c>
      <c r="AE190" s="27">
        <f t="shared" si="63"/>
        <v>6.8316287166355058E-2</v>
      </c>
      <c r="AF190" s="29">
        <f t="shared" si="64"/>
        <v>2.3406364236111106</v>
      </c>
      <c r="AG190" s="29">
        <f t="shared" si="65"/>
        <v>0.74690601604956852</v>
      </c>
      <c r="AH190" s="29">
        <f t="shared" si="66"/>
        <v>3.8474074074074074</v>
      </c>
      <c r="AJ190" s="51">
        <f t="shared" si="67"/>
        <v>54.175385152343537</v>
      </c>
      <c r="AK190" s="29">
        <f t="shared" si="68"/>
        <v>3.8474074074074074</v>
      </c>
      <c r="AL190" s="58">
        <f t="shared" si="69"/>
        <v>0.74690601604956852</v>
      </c>
    </row>
    <row r="191" spans="1:38" x14ac:dyDescent="0.2">
      <c r="A191" s="149">
        <v>231</v>
      </c>
      <c r="B191" s="149">
        <v>401</v>
      </c>
      <c r="C191" s="77" t="s">
        <v>107</v>
      </c>
      <c r="D191" s="94">
        <v>10.4</v>
      </c>
      <c r="E191" s="150">
        <v>1172</v>
      </c>
      <c r="F191" s="150">
        <v>1970</v>
      </c>
      <c r="G191" s="150">
        <v>8472</v>
      </c>
      <c r="H191" s="164">
        <v>0.84399999999999997</v>
      </c>
      <c r="I191" s="25">
        <f t="shared" si="86"/>
        <v>0.1567701061873755</v>
      </c>
      <c r="J191" s="25">
        <f t="shared" si="87"/>
        <v>6.5698168905742413E-2</v>
      </c>
      <c r="K191" s="27">
        <f t="shared" si="88"/>
        <v>2.3862172842639584</v>
      </c>
      <c r="L191" s="27">
        <f t="shared" si="89"/>
        <v>0.75395340124140309</v>
      </c>
      <c r="M191" s="27">
        <f t="shared" si="90"/>
        <v>4.3005076142131982</v>
      </c>
      <c r="N191" s="27"/>
      <c r="O191" s="51">
        <f t="shared" si="91"/>
        <v>44.183082692592841</v>
      </c>
      <c r="P191" s="27">
        <f t="shared" si="92"/>
        <v>4.3005076142131982</v>
      </c>
      <c r="Q191" s="93">
        <f t="shared" si="93"/>
        <v>0.75395340124140309</v>
      </c>
      <c r="R191" s="156">
        <f t="shared" si="60"/>
        <v>958.8402578143847</v>
      </c>
      <c r="S191" s="156">
        <f t="shared" si="61"/>
        <v>1136.0666561781809</v>
      </c>
      <c r="T191" s="153"/>
      <c r="U191" s="153"/>
      <c r="W191" s="1">
        <v>231</v>
      </c>
      <c r="X191" s="66">
        <v>10.4</v>
      </c>
      <c r="Y191" s="164">
        <v>0.95</v>
      </c>
      <c r="Z191" s="150">
        <v>2972</v>
      </c>
      <c r="AA191" s="150">
        <v>10940</v>
      </c>
      <c r="AB191" s="150">
        <v>1079</v>
      </c>
      <c r="AC191" s="150">
        <v>1319</v>
      </c>
      <c r="AD191" s="27">
        <f t="shared" si="62"/>
        <v>0.15983072140690591</v>
      </c>
      <c r="AE191" s="27">
        <f t="shared" si="63"/>
        <v>6.9531931349058593E-2</v>
      </c>
      <c r="AF191" s="29">
        <f t="shared" si="64"/>
        <v>2.2986665019347243</v>
      </c>
      <c r="AG191" s="29">
        <f t="shared" si="65"/>
        <v>0.73334610245658816</v>
      </c>
      <c r="AH191" s="29">
        <f t="shared" si="66"/>
        <v>3.6810228802153433</v>
      </c>
      <c r="AJ191" s="51">
        <f t="shared" si="67"/>
        <v>57.054169577073381</v>
      </c>
      <c r="AK191" s="29">
        <f t="shared" si="68"/>
        <v>3.6810228802153433</v>
      </c>
      <c r="AL191" s="58">
        <f t="shared" si="69"/>
        <v>0.73334610245658816</v>
      </c>
    </row>
    <row r="192" spans="1:38" x14ac:dyDescent="0.2">
      <c r="A192" s="149">
        <v>231</v>
      </c>
      <c r="B192" s="149">
        <v>401</v>
      </c>
      <c r="C192" s="77" t="s">
        <v>107</v>
      </c>
      <c r="D192" s="94">
        <v>10.4</v>
      </c>
      <c r="E192" s="150">
        <v>1230</v>
      </c>
      <c r="F192" s="150">
        <v>2323</v>
      </c>
      <c r="G192" s="150">
        <v>9442</v>
      </c>
      <c r="H192" s="164">
        <v>0.88600000000000001</v>
      </c>
      <c r="I192" s="25">
        <f t="shared" si="86"/>
        <v>0.15863035713535595</v>
      </c>
      <c r="J192" s="25">
        <f t="shared" si="87"/>
        <v>6.7019896025669767E-2</v>
      </c>
      <c r="K192" s="27">
        <f t="shared" si="88"/>
        <v>2.3669144021739128</v>
      </c>
      <c r="L192" s="27">
        <f t="shared" si="89"/>
        <v>0.75227840415722236</v>
      </c>
      <c r="M192" s="27">
        <f t="shared" si="90"/>
        <v>4.0645716745587599</v>
      </c>
      <c r="N192" s="27"/>
      <c r="O192" s="51">
        <f t="shared" si="91"/>
        <v>49.241816192571008</v>
      </c>
      <c r="P192" s="27">
        <f t="shared" si="92"/>
        <v>4.0645716745587599</v>
      </c>
      <c r="Q192" s="93">
        <f t="shared" si="93"/>
        <v>0.75227840415722236</v>
      </c>
      <c r="R192" s="156">
        <f t="shared" si="60"/>
        <v>1006.2913968529805</v>
      </c>
      <c r="S192" s="156">
        <f t="shared" si="61"/>
        <v>1135.7690709401586</v>
      </c>
      <c r="T192" s="153"/>
      <c r="U192" s="153"/>
      <c r="W192" s="1">
        <v>231</v>
      </c>
      <c r="X192" s="66">
        <v>10.4</v>
      </c>
      <c r="Y192" s="164">
        <v>0.97499999999999998</v>
      </c>
      <c r="Z192" s="150">
        <v>3268</v>
      </c>
      <c r="AA192" s="150">
        <v>11499</v>
      </c>
      <c r="AB192" s="150">
        <v>1108</v>
      </c>
      <c r="AC192" s="150">
        <v>1354</v>
      </c>
      <c r="AD192" s="27">
        <f t="shared" si="62"/>
        <v>0.1594245772565995</v>
      </c>
      <c r="AE192" s="27">
        <f t="shared" si="63"/>
        <v>7.0679900437119622E-2</v>
      </c>
      <c r="AF192" s="29">
        <f t="shared" si="64"/>
        <v>2.2555857644201351</v>
      </c>
      <c r="AG192" s="29">
        <f t="shared" si="65"/>
        <v>0.71868713930910089</v>
      </c>
      <c r="AH192" s="29">
        <f t="shared" si="66"/>
        <v>3.5186658506731945</v>
      </c>
      <c r="AJ192" s="51">
        <f t="shared" si="67"/>
        <v>59.969460326029875</v>
      </c>
      <c r="AK192" s="29">
        <f t="shared" si="68"/>
        <v>3.5186658506731945</v>
      </c>
      <c r="AL192" s="58">
        <f t="shared" si="69"/>
        <v>0.71868713930910089</v>
      </c>
    </row>
    <row r="193" spans="1:38" x14ac:dyDescent="0.2">
      <c r="A193" s="149">
        <v>231</v>
      </c>
      <c r="B193" s="149">
        <v>401</v>
      </c>
      <c r="C193" s="77" t="s">
        <v>107</v>
      </c>
      <c r="D193" s="94">
        <v>10.4</v>
      </c>
      <c r="E193" s="150">
        <v>1272</v>
      </c>
      <c r="F193" s="150">
        <v>2616</v>
      </c>
      <c r="G193" s="150">
        <v>10179</v>
      </c>
      <c r="H193" s="164">
        <v>0.91600000000000004</v>
      </c>
      <c r="I193" s="25">
        <f t="shared" si="86"/>
        <v>0.15990550692773225</v>
      </c>
      <c r="J193" s="25">
        <f t="shared" si="87"/>
        <v>6.8241141046337286E-2</v>
      </c>
      <c r="K193" s="27">
        <f t="shared" si="88"/>
        <v>2.3432419868119259</v>
      </c>
      <c r="L193" s="27">
        <f t="shared" si="89"/>
        <v>0.74774194298672858</v>
      </c>
      <c r="M193" s="27">
        <f t="shared" si="90"/>
        <v>3.8910550458715596</v>
      </c>
      <c r="N193" s="27"/>
      <c r="O193" s="51">
        <f t="shared" si="91"/>
        <v>53.085410614719372</v>
      </c>
      <c r="P193" s="27">
        <f t="shared" si="92"/>
        <v>3.8910550458715596</v>
      </c>
      <c r="Q193" s="93">
        <f t="shared" si="93"/>
        <v>0.74774194298672858</v>
      </c>
      <c r="R193" s="156">
        <f t="shared" si="60"/>
        <v>1040.6525665016188</v>
      </c>
      <c r="S193" s="156">
        <f t="shared" si="61"/>
        <v>1136.0835878838634</v>
      </c>
      <c r="T193" s="153"/>
      <c r="U193" s="153"/>
      <c r="W193" s="1">
        <v>231</v>
      </c>
      <c r="X193" s="66">
        <v>10.4</v>
      </c>
      <c r="Y193" s="164">
        <v>1</v>
      </c>
      <c r="Z193" s="150">
        <v>3578</v>
      </c>
      <c r="AA193" s="150">
        <v>11985</v>
      </c>
      <c r="AB193" s="150">
        <v>1136</v>
      </c>
      <c r="AC193" s="150">
        <v>1389</v>
      </c>
      <c r="AD193" s="27">
        <f t="shared" si="62"/>
        <v>0.15789416310007509</v>
      </c>
      <c r="AE193" s="27">
        <f t="shared" si="63"/>
        <v>7.1680903917976185E-2</v>
      </c>
      <c r="AF193" s="29">
        <f t="shared" si="64"/>
        <v>2.2027367746471498</v>
      </c>
      <c r="AG193" s="29">
        <f t="shared" si="65"/>
        <v>0.69847124500809388</v>
      </c>
      <c r="AH193" s="29">
        <f t="shared" si="66"/>
        <v>3.349636668529905</v>
      </c>
      <c r="AJ193" s="51">
        <f t="shared" si="67"/>
        <v>62.504042265194194</v>
      </c>
      <c r="AK193" s="29">
        <f t="shared" si="68"/>
        <v>3.349636668529905</v>
      </c>
      <c r="AL193" s="58">
        <f t="shared" si="69"/>
        <v>0.69847124500809388</v>
      </c>
    </row>
    <row r="194" spans="1:38" x14ac:dyDescent="0.2">
      <c r="A194" s="149">
        <v>231</v>
      </c>
      <c r="B194" s="149">
        <v>401</v>
      </c>
      <c r="C194" s="77" t="s">
        <v>107</v>
      </c>
      <c r="D194" s="94">
        <v>10.4</v>
      </c>
      <c r="E194" s="150">
        <v>1327</v>
      </c>
      <c r="F194" s="150">
        <v>3027</v>
      </c>
      <c r="G194" s="150">
        <v>11064</v>
      </c>
      <c r="H194" s="164">
        <v>0.95599999999999996</v>
      </c>
      <c r="I194" s="25">
        <f t="shared" si="86"/>
        <v>0.15969924028927912</v>
      </c>
      <c r="J194" s="25">
        <f t="shared" si="87"/>
        <v>6.9545578909619737E-2</v>
      </c>
      <c r="K194" s="27">
        <f t="shared" si="88"/>
        <v>2.2963248389494546</v>
      </c>
      <c r="L194" s="27">
        <f t="shared" si="89"/>
        <v>0.73229764915186413</v>
      </c>
      <c r="M194" s="27">
        <f t="shared" si="90"/>
        <v>3.6551040634291376</v>
      </c>
      <c r="N194" s="27"/>
      <c r="O194" s="51">
        <f t="shared" si="91"/>
        <v>57.700853034802549</v>
      </c>
      <c r="P194" s="27">
        <f t="shared" si="92"/>
        <v>3.6551040634291376</v>
      </c>
      <c r="Q194" s="93">
        <f t="shared" si="93"/>
        <v>0.73229764915186413</v>
      </c>
      <c r="R194" s="156">
        <f t="shared" si="60"/>
        <v>1085.6493362795977</v>
      </c>
      <c r="S194" s="156">
        <f t="shared" si="61"/>
        <v>1135.6164605435124</v>
      </c>
      <c r="T194" s="153"/>
      <c r="U194" s="153"/>
      <c r="W194" s="1"/>
      <c r="Y194" s="163"/>
      <c r="Z194" s="150"/>
      <c r="AA194" s="150"/>
      <c r="AB194" s="150"/>
      <c r="AC194" s="150"/>
      <c r="AD194" s="27"/>
      <c r="AE194" s="27"/>
      <c r="AG194" s="29"/>
      <c r="AH194" s="29"/>
      <c r="AL194" s="58"/>
    </row>
    <row r="195" spans="1:38" x14ac:dyDescent="0.2">
      <c r="A195" s="149">
        <v>231</v>
      </c>
      <c r="B195" s="149">
        <v>401</v>
      </c>
      <c r="C195" s="77" t="s">
        <v>107</v>
      </c>
      <c r="D195" s="94">
        <v>10.4</v>
      </c>
      <c r="E195" s="150">
        <v>1372</v>
      </c>
      <c r="F195" s="150">
        <v>3427</v>
      </c>
      <c r="G195" s="150">
        <v>11781</v>
      </c>
      <c r="H195" s="164">
        <v>0.98799999999999999</v>
      </c>
      <c r="I195" s="25">
        <f t="shared" si="86"/>
        <v>0.15907665931576126</v>
      </c>
      <c r="J195" s="25">
        <f t="shared" si="87"/>
        <v>7.1239628259253243E-2</v>
      </c>
      <c r="K195" s="27">
        <f t="shared" si="88"/>
        <v>2.2329799186606363</v>
      </c>
      <c r="L195" s="27">
        <f t="shared" si="89"/>
        <v>0.71070756757596276</v>
      </c>
      <c r="M195" s="27">
        <f t="shared" si="90"/>
        <v>3.437700612780858</v>
      </c>
      <c r="N195" s="27"/>
      <c r="O195" s="51">
        <f t="shared" si="91"/>
        <v>61.440143673446208</v>
      </c>
      <c r="P195" s="27">
        <f t="shared" si="92"/>
        <v>3.437700612780858</v>
      </c>
      <c r="Q195" s="93">
        <f t="shared" si="93"/>
        <v>0.71070756757596276</v>
      </c>
      <c r="R195" s="156">
        <f t="shared" si="60"/>
        <v>1122.4648751888531</v>
      </c>
      <c r="S195" s="156">
        <f t="shared" si="61"/>
        <v>1136.09805181058</v>
      </c>
      <c r="T195" s="153"/>
      <c r="U195" s="153"/>
      <c r="W195" s="1"/>
      <c r="Y195" s="163"/>
      <c r="Z195" s="150"/>
      <c r="AA195" s="150"/>
      <c r="AB195" s="150"/>
      <c r="AC195" s="150"/>
      <c r="AD195" s="27"/>
      <c r="AE195" s="27"/>
      <c r="AG195" s="29"/>
      <c r="AH195" s="29"/>
      <c r="AL195" s="58"/>
    </row>
    <row r="196" spans="1:38" x14ac:dyDescent="0.2">
      <c r="A196" s="149">
        <v>231</v>
      </c>
      <c r="B196" s="149">
        <v>401</v>
      </c>
      <c r="C196" s="77" t="s">
        <v>107</v>
      </c>
      <c r="D196" s="94">
        <v>10.4</v>
      </c>
      <c r="E196" s="150">
        <v>1424</v>
      </c>
      <c r="F196" s="150">
        <v>3934</v>
      </c>
      <c r="G196" s="150">
        <v>12455</v>
      </c>
      <c r="H196" s="164">
        <v>1.0249999999999999</v>
      </c>
      <c r="I196" s="25">
        <f t="shared" si="86"/>
        <v>0.1561191873753314</v>
      </c>
      <c r="J196" s="25">
        <f t="shared" si="87"/>
        <v>7.3143251405380957E-2</v>
      </c>
      <c r="K196" s="27">
        <f t="shared" si="88"/>
        <v>2.1344305096593796</v>
      </c>
      <c r="L196" s="27">
        <f t="shared" si="89"/>
        <v>0.67299688253115897</v>
      </c>
      <c r="M196" s="27">
        <f t="shared" si="90"/>
        <v>3.1659888154550075</v>
      </c>
      <c r="N196" s="27"/>
      <c r="O196" s="51">
        <f t="shared" si="91"/>
        <v>64.955181177554749</v>
      </c>
      <c r="P196" s="27">
        <f t="shared" si="92"/>
        <v>3.1659888154550075</v>
      </c>
      <c r="Q196" s="93">
        <f t="shared" si="93"/>
        <v>0.67299688253115897</v>
      </c>
      <c r="R196" s="156">
        <f t="shared" si="60"/>
        <v>1165.0072757062148</v>
      </c>
      <c r="S196" s="156">
        <f t="shared" si="61"/>
        <v>1136.5924641036243</v>
      </c>
      <c r="T196" s="153"/>
      <c r="U196" s="153"/>
      <c r="W196" s="1"/>
      <c r="Y196" s="163"/>
      <c r="Z196" s="150"/>
      <c r="AA196" s="150"/>
      <c r="AB196" s="150"/>
      <c r="AC196" s="150"/>
      <c r="AD196" s="27"/>
      <c r="AE196" s="27"/>
      <c r="AG196" s="29"/>
      <c r="AH196" s="29"/>
      <c r="AL196" s="58"/>
    </row>
    <row r="197" spans="1:38" x14ac:dyDescent="0.2">
      <c r="A197" s="149">
        <v>231</v>
      </c>
      <c r="B197" s="149">
        <v>401</v>
      </c>
      <c r="C197" s="77" t="s">
        <v>107</v>
      </c>
      <c r="D197" s="94">
        <v>10.4</v>
      </c>
      <c r="E197" s="150">
        <v>1471</v>
      </c>
      <c r="F197" s="150">
        <v>4380</v>
      </c>
      <c r="G197" s="150">
        <v>12961</v>
      </c>
      <c r="H197" s="164">
        <v>1.0589999999999999</v>
      </c>
      <c r="I197" s="25">
        <f t="shared" si="86"/>
        <v>0.1522459308759932</v>
      </c>
      <c r="J197" s="25">
        <f t="shared" si="87"/>
        <v>7.3876441247660227E-2</v>
      </c>
      <c r="K197" s="27">
        <f t="shared" si="88"/>
        <v>2.0608184193065071</v>
      </c>
      <c r="L197" s="27">
        <f t="shared" si="89"/>
        <v>0.64167551181515814</v>
      </c>
      <c r="M197" s="27">
        <f t="shared" si="90"/>
        <v>2.9591324200913243</v>
      </c>
      <c r="N197" s="27"/>
      <c r="O197" s="51">
        <f t="shared" si="91"/>
        <v>67.59406690022378</v>
      </c>
      <c r="P197" s="27">
        <f t="shared" si="92"/>
        <v>2.9591324200913243</v>
      </c>
      <c r="Q197" s="93">
        <f t="shared" si="93"/>
        <v>0.64167551181515814</v>
      </c>
      <c r="R197" s="156">
        <f t="shared" si="60"/>
        <v>1203.4590607892151</v>
      </c>
      <c r="S197" s="156">
        <f t="shared" si="61"/>
        <v>1136.4108222749908</v>
      </c>
      <c r="T197" s="153"/>
      <c r="U197" s="153"/>
      <c r="W197" s="1"/>
      <c r="Y197" s="163"/>
      <c r="Z197" s="150"/>
      <c r="AA197" s="150"/>
      <c r="AB197" s="150"/>
      <c r="AC197" s="150"/>
      <c r="AD197" s="27"/>
      <c r="AE197" s="27"/>
      <c r="AG197" s="29"/>
      <c r="AH197" s="29"/>
      <c r="AL197" s="58"/>
    </row>
    <row r="198" spans="1:38" x14ac:dyDescent="0.2">
      <c r="E198" s="150"/>
      <c r="F198" s="150"/>
      <c r="G198" s="150"/>
      <c r="H198" s="164"/>
      <c r="I198" s="25"/>
      <c r="J198" s="25"/>
      <c r="K198" s="27"/>
      <c r="L198" s="27"/>
      <c r="M198" s="27"/>
      <c r="N198" s="27"/>
      <c r="O198" s="51"/>
      <c r="P198" s="27"/>
      <c r="Q198" s="93"/>
      <c r="R198" s="156"/>
      <c r="T198" s="153"/>
      <c r="U198" s="153"/>
      <c r="W198" s="1"/>
      <c r="Y198" s="163"/>
      <c r="Z198" s="150"/>
      <c r="AA198" s="150"/>
      <c r="AB198" s="150"/>
      <c r="AC198" s="150"/>
      <c r="AD198" s="27"/>
      <c r="AE198" s="27"/>
      <c r="AG198" s="29"/>
      <c r="AH198" s="29"/>
      <c r="AL198" s="58"/>
    </row>
    <row r="199" spans="1:38" x14ac:dyDescent="0.2">
      <c r="E199" s="150"/>
      <c r="F199" s="150"/>
      <c r="G199" s="150"/>
      <c r="H199" s="164"/>
      <c r="I199" s="25"/>
      <c r="J199" s="25"/>
      <c r="K199" s="27"/>
      <c r="L199" s="27"/>
      <c r="M199" s="27"/>
      <c r="N199" s="27"/>
      <c r="O199" s="51"/>
      <c r="P199" s="27"/>
      <c r="Q199" s="93"/>
      <c r="R199" s="156"/>
      <c r="T199" s="153"/>
      <c r="U199" s="153"/>
      <c r="W199" s="1"/>
      <c r="Y199" s="163"/>
      <c r="Z199" s="150"/>
      <c r="AA199" s="150"/>
      <c r="AB199" s="150"/>
      <c r="AC199" s="150"/>
      <c r="AD199" s="27"/>
      <c r="AE199" s="27"/>
      <c r="AG199" s="29"/>
      <c r="AH199" s="29"/>
      <c r="AL199" s="58"/>
    </row>
    <row r="200" spans="1:38" x14ac:dyDescent="0.2">
      <c r="A200" s="149">
        <v>232</v>
      </c>
      <c r="B200" s="149" t="s">
        <v>103</v>
      </c>
      <c r="C200" s="77" t="s">
        <v>107</v>
      </c>
      <c r="D200" s="294">
        <v>8</v>
      </c>
      <c r="E200" s="150">
        <v>698</v>
      </c>
      <c r="F200" s="150">
        <v>284</v>
      </c>
      <c r="G200" s="150">
        <v>2266</v>
      </c>
      <c r="H200" s="164">
        <v>0.50800000000000001</v>
      </c>
      <c r="I200" s="25">
        <f t="shared" ref="I200:I219" si="94">0.1515*(G200/1000)/(E200/1000)^2/($D$4/10)^4</f>
        <v>0.11821745050500408</v>
      </c>
      <c r="J200" s="25">
        <f t="shared" ref="J200:J219" si="95">0.5*(F200/1000)/(E200/1000)^3/($D$4/10)^5</f>
        <v>4.4835492681719151E-2</v>
      </c>
      <c r="K200" s="27">
        <f t="shared" ref="K200:K219" si="96">I200/J200</f>
        <v>2.6366934639084514</v>
      </c>
      <c r="L200" s="27">
        <f t="shared" ref="L200:L219" si="97">0.798*I200^1.5/J200</f>
        <v>0.72344135039584556</v>
      </c>
      <c r="M200" s="27">
        <f t="shared" ref="M200:M219" si="98">G200/F200</f>
        <v>7.97887323943662</v>
      </c>
      <c r="N200" s="27"/>
      <c r="O200" s="51">
        <f t="shared" ref="O200:O219" si="99">G200/(PI()*$D$4^2/4)</f>
        <v>11.817618671083023</v>
      </c>
      <c r="P200" s="27">
        <f t="shared" ref="P200:P219" si="100">M200</f>
        <v>7.97887323943662</v>
      </c>
      <c r="Q200" s="93">
        <f t="shared" ref="Q200:Q219" si="101">L200</f>
        <v>0.72344135039584556</v>
      </c>
      <c r="R200" s="156">
        <f t="shared" ref="R200:R263" si="102">E200*(PI()/30)*($D$4/2)</f>
        <v>571.04991463689464</v>
      </c>
      <c r="S200" s="156">
        <f t="shared" ref="S200:S263" si="103">R200/H200</f>
        <v>1124.1140051907375</v>
      </c>
      <c r="T200" s="153"/>
      <c r="U200" s="153"/>
      <c r="V200" s="150"/>
      <c r="W200" s="1">
        <v>232</v>
      </c>
      <c r="X200" s="66">
        <v>8</v>
      </c>
      <c r="Y200" s="164">
        <v>0.72499999999999998</v>
      </c>
      <c r="Z200" s="150">
        <v>835</v>
      </c>
      <c r="AA200" s="150">
        <v>4654</v>
      </c>
      <c r="AB200" s="150">
        <v>815</v>
      </c>
      <c r="AC200" s="150">
        <v>997</v>
      </c>
      <c r="AD200" s="27">
        <f t="shared" si="62"/>
        <v>0.11900592685273473</v>
      </c>
      <c r="AE200" s="27">
        <f t="shared" si="63"/>
        <v>4.5234612551761498E-2</v>
      </c>
      <c r="AF200" s="29">
        <f t="shared" si="64"/>
        <v>2.6308598690119758</v>
      </c>
      <c r="AG200" s="29">
        <f t="shared" si="65"/>
        <v>0.72424399536536266</v>
      </c>
      <c r="AH200" s="29">
        <f t="shared" si="66"/>
        <v>5.5736526946107787</v>
      </c>
      <c r="AJ200" s="51">
        <f t="shared" si="67"/>
        <v>24.271490421544744</v>
      </c>
      <c r="AK200" s="29">
        <f t="shared" si="68"/>
        <v>5.5736526946107787</v>
      </c>
      <c r="AL200" s="58">
        <f t="shared" si="69"/>
        <v>0.72424399536536266</v>
      </c>
    </row>
    <row r="201" spans="1:38" x14ac:dyDescent="0.2">
      <c r="A201" s="149">
        <v>232</v>
      </c>
      <c r="B201" s="149" t="s">
        <v>103</v>
      </c>
      <c r="C201" s="77" t="s">
        <v>107</v>
      </c>
      <c r="D201" s="294">
        <v>8</v>
      </c>
      <c r="E201" s="150">
        <v>754</v>
      </c>
      <c r="F201" s="150">
        <v>348</v>
      </c>
      <c r="G201" s="150">
        <v>2620</v>
      </c>
      <c r="H201" s="164">
        <v>0.54900000000000004</v>
      </c>
      <c r="I201" s="25">
        <f t="shared" si="94"/>
        <v>0.11713619927812058</v>
      </c>
      <c r="J201" s="25">
        <f t="shared" si="95"/>
        <v>4.3584802322050871E-2</v>
      </c>
      <c r="K201" s="27">
        <f t="shared" si="96"/>
        <v>2.6875468750000002</v>
      </c>
      <c r="L201" s="27">
        <f t="shared" si="97"/>
        <v>0.73401427026204935</v>
      </c>
      <c r="M201" s="27">
        <f t="shared" si="98"/>
        <v>7.5287356321839081</v>
      </c>
      <c r="N201" s="27"/>
      <c r="O201" s="51">
        <f t="shared" si="99"/>
        <v>13.663795639116294</v>
      </c>
      <c r="P201" s="27">
        <f t="shared" si="100"/>
        <v>7.5287356321839081</v>
      </c>
      <c r="Q201" s="93">
        <f t="shared" si="101"/>
        <v>0.73401427026204935</v>
      </c>
      <c r="R201" s="156">
        <f t="shared" si="102"/>
        <v>616.86480750174576</v>
      </c>
      <c r="S201" s="156">
        <f t="shared" si="103"/>
        <v>1123.6153142108301</v>
      </c>
      <c r="T201" s="153"/>
      <c r="U201" s="153"/>
      <c r="V201" s="150"/>
      <c r="W201" s="1">
        <v>232</v>
      </c>
      <c r="X201" s="66">
        <v>8</v>
      </c>
      <c r="Y201" s="164">
        <v>0.75</v>
      </c>
      <c r="Z201" s="150">
        <v>925</v>
      </c>
      <c r="AA201" s="150">
        <v>4998</v>
      </c>
      <c r="AB201" s="150">
        <v>843</v>
      </c>
      <c r="AC201" s="150">
        <v>1031</v>
      </c>
      <c r="AD201" s="27">
        <f t="shared" ref="AD201:AD211" si="104">0.1515*(AA201/1000)/(AC201/1000)^2/($D$4/10)^4</f>
        <v>0.11951198231686772</v>
      </c>
      <c r="AE201" s="27">
        <f t="shared" ref="AE201:AE211" si="105">0.5*(Z201/1000)/(AC201/1000)^3/($D$4/10)^5</f>
        <v>4.5314335016279607E-2</v>
      </c>
      <c r="AF201" s="29">
        <f t="shared" ref="AF201:AF211" si="106">AD201/AE201</f>
        <v>2.6373990101351348</v>
      </c>
      <c r="AG201" s="29">
        <f t="shared" ref="AG201:AG211" si="107">0.798*AD201^1.5/AE201</f>
        <v>0.72758620321746392</v>
      </c>
      <c r="AH201" s="29">
        <f t="shared" ref="AH201:AH211" si="108">AA201/Z201</f>
        <v>5.4032432432432431</v>
      </c>
      <c r="AJ201" s="51">
        <f t="shared" ref="AJ201:AJ211" si="109">AA201/(PI()*$D$4^2/4)</f>
        <v>26.065515497825665</v>
      </c>
      <c r="AK201" s="29">
        <f t="shared" ref="AK201:AK211" si="110">AH201</f>
        <v>5.4032432432432431</v>
      </c>
      <c r="AL201" s="58">
        <f t="shared" ref="AL201:AL211" si="111">AG201</f>
        <v>0.72758620321746392</v>
      </c>
    </row>
    <row r="202" spans="1:38" x14ac:dyDescent="0.2">
      <c r="A202" s="149">
        <v>232</v>
      </c>
      <c r="B202" s="149" t="s">
        <v>103</v>
      </c>
      <c r="C202" s="77" t="s">
        <v>107</v>
      </c>
      <c r="D202" s="294">
        <v>8</v>
      </c>
      <c r="E202" s="150">
        <v>795</v>
      </c>
      <c r="F202" s="150">
        <v>407</v>
      </c>
      <c r="G202" s="150">
        <v>2848</v>
      </c>
      <c r="H202" s="164">
        <v>0.57799999999999996</v>
      </c>
      <c r="I202" s="25">
        <f t="shared" si="94"/>
        <v>0.11453500956373559</v>
      </c>
      <c r="J202" s="25">
        <f t="shared" si="95"/>
        <v>4.3487345369418791E-2</v>
      </c>
      <c r="K202" s="27">
        <f t="shared" si="96"/>
        <v>2.6337549140049141</v>
      </c>
      <c r="L202" s="27">
        <f t="shared" si="97"/>
        <v>0.71129110628541692</v>
      </c>
      <c r="M202" s="27">
        <f t="shared" si="98"/>
        <v>6.9975429975429977</v>
      </c>
      <c r="N202" s="27"/>
      <c r="O202" s="51">
        <f t="shared" si="99"/>
        <v>14.852858771069926</v>
      </c>
      <c r="P202" s="27">
        <f t="shared" si="100"/>
        <v>6.9975429975429977</v>
      </c>
      <c r="Q202" s="93">
        <f t="shared" si="101"/>
        <v>0.71129110628541692</v>
      </c>
      <c r="R202" s="156">
        <f t="shared" si="102"/>
        <v>650.40785406351188</v>
      </c>
      <c r="S202" s="156">
        <f t="shared" si="103"/>
        <v>1125.2731039161106</v>
      </c>
      <c r="T202" s="153"/>
      <c r="U202" s="153"/>
      <c r="V202" s="150"/>
      <c r="W202" s="1">
        <v>232</v>
      </c>
      <c r="X202" s="66">
        <v>8</v>
      </c>
      <c r="Y202" s="164">
        <v>0.77500000000000002</v>
      </c>
      <c r="Z202" s="150">
        <v>1028</v>
      </c>
      <c r="AA202" s="150">
        <v>5369</v>
      </c>
      <c r="AB202" s="150">
        <v>872</v>
      </c>
      <c r="AC202" s="150">
        <v>1065</v>
      </c>
      <c r="AD202" s="27">
        <f t="shared" si="104"/>
        <v>0.12031692313831913</v>
      </c>
      <c r="AE202" s="27">
        <f t="shared" si="105"/>
        <v>4.5689264362824743E-2</v>
      </c>
      <c r="AF202" s="29">
        <f t="shared" si="106"/>
        <v>2.6333740500364784</v>
      </c>
      <c r="AG202" s="29">
        <f t="shared" si="107"/>
        <v>0.7289182125752447</v>
      </c>
      <c r="AH202" s="29">
        <f t="shared" si="108"/>
        <v>5.222762645914397</v>
      </c>
      <c r="AJ202" s="51">
        <f t="shared" si="109"/>
        <v>28.000350681837933</v>
      </c>
      <c r="AK202" s="29">
        <f t="shared" si="110"/>
        <v>5.222762645914397</v>
      </c>
      <c r="AL202" s="58">
        <f t="shared" si="111"/>
        <v>0.7289182125752447</v>
      </c>
    </row>
    <row r="203" spans="1:38" x14ac:dyDescent="0.2">
      <c r="A203" s="149">
        <v>232</v>
      </c>
      <c r="B203" s="149" t="s">
        <v>103</v>
      </c>
      <c r="C203" s="77" t="s">
        <v>107</v>
      </c>
      <c r="D203" s="294">
        <v>8</v>
      </c>
      <c r="E203" s="150">
        <v>804</v>
      </c>
      <c r="F203" s="150">
        <v>428</v>
      </c>
      <c r="G203" s="150">
        <v>2952</v>
      </c>
      <c r="H203" s="164">
        <v>0.58499999999999996</v>
      </c>
      <c r="I203" s="25">
        <f t="shared" si="94"/>
        <v>0.11607449006905766</v>
      </c>
      <c r="J203" s="25">
        <f t="shared" si="95"/>
        <v>4.4212543184919427E-2</v>
      </c>
      <c r="K203" s="27">
        <f t="shared" si="96"/>
        <v>2.6253746495327106</v>
      </c>
      <c r="L203" s="27">
        <f t="shared" si="97"/>
        <v>0.71377703512776558</v>
      </c>
      <c r="M203" s="27">
        <f t="shared" si="98"/>
        <v>6.8971962616822431</v>
      </c>
      <c r="N203" s="27"/>
      <c r="O203" s="51">
        <f t="shared" si="99"/>
        <v>15.395238445294389</v>
      </c>
      <c r="P203" s="27">
        <f t="shared" si="100"/>
        <v>6.8971962616822431</v>
      </c>
      <c r="Q203" s="93">
        <f t="shared" si="101"/>
        <v>0.71377703512776558</v>
      </c>
      <c r="R203" s="156">
        <f t="shared" si="102"/>
        <v>657.77096184536288</v>
      </c>
      <c r="S203" s="156">
        <f t="shared" si="103"/>
        <v>1124.39480657327</v>
      </c>
      <c r="T203" s="153"/>
      <c r="U203" s="153"/>
      <c r="V203" s="150"/>
      <c r="W203" s="1">
        <v>232</v>
      </c>
      <c r="X203" s="66">
        <v>8</v>
      </c>
      <c r="Y203" s="164">
        <v>0.8</v>
      </c>
      <c r="Z203" s="150">
        <v>1138</v>
      </c>
      <c r="AA203" s="150">
        <v>5744</v>
      </c>
      <c r="AB203" s="150">
        <v>900</v>
      </c>
      <c r="AC203" s="150">
        <v>1100</v>
      </c>
      <c r="AD203" s="27">
        <f t="shared" si="104"/>
        <v>0.12065951899715702</v>
      </c>
      <c r="AE203" s="27">
        <f t="shared" si="105"/>
        <v>4.5902261296468801E-2</v>
      </c>
      <c r="AF203" s="29">
        <f t="shared" si="106"/>
        <v>2.6286181898066792</v>
      </c>
      <c r="AG203" s="29">
        <f t="shared" si="107"/>
        <v>0.72863695674786377</v>
      </c>
      <c r="AH203" s="29">
        <f t="shared" si="108"/>
        <v>5.0474516695957821</v>
      </c>
      <c r="AJ203" s="51">
        <f t="shared" si="109"/>
        <v>29.956046622551142</v>
      </c>
      <c r="AK203" s="29">
        <f t="shared" si="110"/>
        <v>5.0474516695957821</v>
      </c>
      <c r="AL203" s="58">
        <f t="shared" si="111"/>
        <v>0.72863695674786377</v>
      </c>
    </row>
    <row r="204" spans="1:38" x14ac:dyDescent="0.2">
      <c r="A204" s="149">
        <v>232</v>
      </c>
      <c r="B204" s="149" t="s">
        <v>103</v>
      </c>
      <c r="C204" s="77" t="s">
        <v>107</v>
      </c>
      <c r="D204" s="294">
        <v>8</v>
      </c>
      <c r="E204" s="150">
        <v>851</v>
      </c>
      <c r="F204" s="150">
        <v>510</v>
      </c>
      <c r="G204" s="150">
        <v>3347</v>
      </c>
      <c r="H204" s="164">
        <v>0.61899999999999999</v>
      </c>
      <c r="I204" s="25">
        <f t="shared" si="94"/>
        <v>0.11747058214125637</v>
      </c>
      <c r="J204" s="25">
        <f t="shared" si="95"/>
        <v>4.4427448293755653E-2</v>
      </c>
      <c r="K204" s="27">
        <f t="shared" si="96"/>
        <v>2.6440992371323526</v>
      </c>
      <c r="L204" s="27">
        <f t="shared" si="97"/>
        <v>0.7231779947052801</v>
      </c>
      <c r="M204" s="27">
        <f t="shared" si="98"/>
        <v>6.5627450980392155</v>
      </c>
      <c r="N204" s="27"/>
      <c r="O204" s="51">
        <f t="shared" si="99"/>
        <v>17.455238169512302</v>
      </c>
      <c r="P204" s="27">
        <f t="shared" si="100"/>
        <v>6.5627450980392155</v>
      </c>
      <c r="Q204" s="93">
        <f t="shared" si="101"/>
        <v>0.7231779947052801</v>
      </c>
      <c r="R204" s="156">
        <f t="shared" si="102"/>
        <v>696.22274692836299</v>
      </c>
      <c r="S204" s="156">
        <f t="shared" si="103"/>
        <v>1124.7540338099564</v>
      </c>
      <c r="T204" s="153"/>
      <c r="U204" s="153"/>
      <c r="V204" s="150"/>
      <c r="W204" s="1">
        <v>232</v>
      </c>
      <c r="X204" s="66">
        <v>8</v>
      </c>
      <c r="Y204" s="164">
        <v>0.82499999999999996</v>
      </c>
      <c r="Z204" s="150">
        <v>1253</v>
      </c>
      <c r="AA204" s="150">
        <v>6109</v>
      </c>
      <c r="AB204" s="150">
        <v>928</v>
      </c>
      <c r="AC204" s="150">
        <v>1134</v>
      </c>
      <c r="AD204" s="27">
        <f t="shared" si="104"/>
        <v>0.1207470543347984</v>
      </c>
      <c r="AE204" s="27">
        <f t="shared" si="105"/>
        <v>4.612982229409459E-2</v>
      </c>
      <c r="AF204" s="29">
        <f t="shared" si="106"/>
        <v>2.6175486557262566</v>
      </c>
      <c r="AG204" s="29">
        <f t="shared" si="107"/>
        <v>0.72583169212529874</v>
      </c>
      <c r="AH204" s="29">
        <f t="shared" si="108"/>
        <v>4.8754988028731043</v>
      </c>
      <c r="AJ204" s="51">
        <f t="shared" si="109"/>
        <v>31.859590671511999</v>
      </c>
      <c r="AK204" s="29">
        <f t="shared" si="110"/>
        <v>4.8754988028731043</v>
      </c>
      <c r="AL204" s="58">
        <f t="shared" si="111"/>
        <v>0.72583169212529874</v>
      </c>
    </row>
    <row r="205" spans="1:38" x14ac:dyDescent="0.2">
      <c r="A205" s="149">
        <v>232</v>
      </c>
      <c r="B205" s="149" t="s">
        <v>103</v>
      </c>
      <c r="C205" s="77" t="s">
        <v>107</v>
      </c>
      <c r="D205" s="294">
        <v>8</v>
      </c>
      <c r="E205" s="150">
        <v>904</v>
      </c>
      <c r="F205" s="150">
        <v>616</v>
      </c>
      <c r="G205" s="150">
        <v>3784</v>
      </c>
      <c r="H205" s="164">
        <v>0.65800000000000003</v>
      </c>
      <c r="I205" s="25">
        <f t="shared" si="94"/>
        <v>0.11769196001566293</v>
      </c>
      <c r="J205" s="25">
        <f t="shared" si="95"/>
        <v>4.4765691244766606E-2</v>
      </c>
      <c r="K205" s="27">
        <f t="shared" si="96"/>
        <v>2.6290660714285714</v>
      </c>
      <c r="L205" s="27">
        <f t="shared" si="97"/>
        <v>0.71974356335710554</v>
      </c>
      <c r="M205" s="27">
        <f t="shared" si="98"/>
        <v>6.1428571428571432</v>
      </c>
      <c r="N205" s="27"/>
      <c r="O205" s="51">
        <f t="shared" si="99"/>
        <v>19.734275839090099</v>
      </c>
      <c r="P205" s="27">
        <f t="shared" si="100"/>
        <v>6.1428571428571432</v>
      </c>
      <c r="Q205" s="93">
        <f t="shared" si="101"/>
        <v>0.71974356335710554</v>
      </c>
      <c r="R205" s="156">
        <f t="shared" si="102"/>
        <v>739.58327053259711</v>
      </c>
      <c r="S205" s="156">
        <f t="shared" si="103"/>
        <v>1123.9867333322145</v>
      </c>
      <c r="T205" s="153"/>
      <c r="U205" s="153"/>
      <c r="V205" s="150"/>
      <c r="W205" s="1">
        <v>232</v>
      </c>
      <c r="X205" s="66">
        <v>8</v>
      </c>
      <c r="Y205" s="164">
        <v>0.85</v>
      </c>
      <c r="Z205" s="150">
        <v>1372</v>
      </c>
      <c r="AA205" s="150">
        <v>6484</v>
      </c>
      <c r="AB205" s="150">
        <v>956</v>
      </c>
      <c r="AC205" s="150">
        <v>1168</v>
      </c>
      <c r="AD205" s="27">
        <f t="shared" si="104"/>
        <v>0.12080637405892289</v>
      </c>
      <c r="AE205" s="27">
        <f t="shared" si="105"/>
        <v>4.6226973114285502E-2</v>
      </c>
      <c r="AF205" s="29">
        <f t="shared" si="106"/>
        <v>2.6133308309037897</v>
      </c>
      <c r="AG205" s="29">
        <f t="shared" si="107"/>
        <v>0.72484009422540752</v>
      </c>
      <c r="AH205" s="29">
        <f t="shared" si="108"/>
        <v>4.7259475218658888</v>
      </c>
      <c r="AJ205" s="51">
        <f t="shared" si="109"/>
        <v>33.815286612225208</v>
      </c>
      <c r="AK205" s="29">
        <f t="shared" si="110"/>
        <v>4.7259475218658888</v>
      </c>
      <c r="AL205" s="58">
        <f t="shared" si="111"/>
        <v>0.72484009422540752</v>
      </c>
    </row>
    <row r="206" spans="1:38" x14ac:dyDescent="0.2">
      <c r="A206" s="149">
        <v>232</v>
      </c>
      <c r="B206" s="149" t="s">
        <v>103</v>
      </c>
      <c r="C206" s="77" t="s">
        <v>107</v>
      </c>
      <c r="D206" s="294">
        <v>8</v>
      </c>
      <c r="E206" s="150">
        <v>956</v>
      </c>
      <c r="F206" s="150">
        <v>740</v>
      </c>
      <c r="G206" s="150">
        <v>4304</v>
      </c>
      <c r="H206" s="164">
        <v>0.69499999999999995</v>
      </c>
      <c r="I206" s="25">
        <f t="shared" si="94"/>
        <v>0.11969858235254985</v>
      </c>
      <c r="J206" s="25">
        <f t="shared" si="95"/>
        <v>4.5470310217926142E-2</v>
      </c>
      <c r="K206" s="27">
        <f t="shared" si="96"/>
        <v>2.6324558108108107</v>
      </c>
      <c r="L206" s="27">
        <f t="shared" si="97"/>
        <v>0.72678923245301319</v>
      </c>
      <c r="M206" s="27">
        <f t="shared" si="98"/>
        <v>5.8162162162162163</v>
      </c>
      <c r="N206" s="27"/>
      <c r="O206" s="51">
        <f t="shared" si="99"/>
        <v>22.446174210212416</v>
      </c>
      <c r="P206" s="27">
        <f t="shared" si="100"/>
        <v>5.8162162162162163</v>
      </c>
      <c r="Q206" s="93">
        <f t="shared" si="101"/>
        <v>0.72678923245301319</v>
      </c>
      <c r="R206" s="156">
        <f t="shared" si="102"/>
        <v>782.1256710499589</v>
      </c>
      <c r="S206" s="156">
        <f t="shared" si="103"/>
        <v>1125.360677769725</v>
      </c>
      <c r="T206" s="153"/>
      <c r="U206" s="153"/>
      <c r="V206" s="150"/>
      <c r="W206" s="1">
        <v>232</v>
      </c>
      <c r="X206" s="66">
        <v>8</v>
      </c>
      <c r="Y206" s="164">
        <v>0.875</v>
      </c>
      <c r="Z206" s="150">
        <v>1501</v>
      </c>
      <c r="AA206" s="150">
        <v>6886</v>
      </c>
      <c r="AB206" s="150">
        <v>984</v>
      </c>
      <c r="AC206" s="150">
        <v>1203</v>
      </c>
      <c r="AD206" s="27">
        <f t="shared" si="104"/>
        <v>0.12093953444501795</v>
      </c>
      <c r="AE206" s="27">
        <f t="shared" si="105"/>
        <v>4.6286429878422429E-2</v>
      </c>
      <c r="AF206" s="29">
        <f t="shared" si="106"/>
        <v>2.6128507807295143</v>
      </c>
      <c r="AG206" s="29">
        <f t="shared" si="107"/>
        <v>0.72510624507963206</v>
      </c>
      <c r="AH206" s="29">
        <f t="shared" si="108"/>
        <v>4.587608261159227</v>
      </c>
      <c r="AJ206" s="51">
        <f t="shared" si="109"/>
        <v>35.911792660669768</v>
      </c>
      <c r="AK206" s="29">
        <f t="shared" si="110"/>
        <v>4.587608261159227</v>
      </c>
      <c r="AL206" s="58">
        <f t="shared" si="111"/>
        <v>0.72510624507963206</v>
      </c>
    </row>
    <row r="207" spans="1:38" x14ac:dyDescent="0.2">
      <c r="A207" s="149">
        <v>232</v>
      </c>
      <c r="B207" s="149" t="s">
        <v>103</v>
      </c>
      <c r="C207" s="77" t="s">
        <v>107</v>
      </c>
      <c r="D207" s="294">
        <v>8</v>
      </c>
      <c r="E207" s="150">
        <v>998</v>
      </c>
      <c r="F207" s="150">
        <v>828</v>
      </c>
      <c r="G207" s="150">
        <v>4584</v>
      </c>
      <c r="H207" s="164">
        <v>0.72599999999999998</v>
      </c>
      <c r="I207" s="25">
        <f t="shared" si="94"/>
        <v>0.11698119544515884</v>
      </c>
      <c r="J207" s="25">
        <f t="shared" si="95"/>
        <v>4.4720699419489494E-2</v>
      </c>
      <c r="K207" s="27">
        <f t="shared" si="96"/>
        <v>2.6158176630434782</v>
      </c>
      <c r="L207" s="27">
        <f t="shared" si="97"/>
        <v>0.71395096823929538</v>
      </c>
      <c r="M207" s="27">
        <f t="shared" si="98"/>
        <v>5.5362318840579707</v>
      </c>
      <c r="N207" s="27"/>
      <c r="O207" s="51">
        <f t="shared" si="99"/>
        <v>23.906427179278278</v>
      </c>
      <c r="P207" s="27">
        <f t="shared" si="100"/>
        <v>5.5362318840579707</v>
      </c>
      <c r="Q207" s="93">
        <f t="shared" si="101"/>
        <v>0.71395096823929538</v>
      </c>
      <c r="R207" s="156">
        <f t="shared" si="102"/>
        <v>816.48684069859723</v>
      </c>
      <c r="S207" s="156">
        <f t="shared" si="103"/>
        <v>1124.6375216234121</v>
      </c>
      <c r="T207" s="153"/>
      <c r="U207" s="153"/>
      <c r="V207" s="150"/>
      <c r="W207" s="1">
        <v>232</v>
      </c>
      <c r="X207" s="66">
        <v>8</v>
      </c>
      <c r="Y207" s="164">
        <v>0.9</v>
      </c>
      <c r="Z207" s="150">
        <v>1656</v>
      </c>
      <c r="AA207" s="150">
        <v>7371</v>
      </c>
      <c r="AB207" s="150">
        <v>1012</v>
      </c>
      <c r="AC207" s="150">
        <v>1237</v>
      </c>
      <c r="AD207" s="27">
        <f t="shared" si="104"/>
        <v>0.12243893425565408</v>
      </c>
      <c r="AE207" s="27">
        <f t="shared" si="105"/>
        <v>4.69700592279488E-2</v>
      </c>
      <c r="AF207" s="29">
        <f t="shared" si="106"/>
        <v>2.6067443019701093</v>
      </c>
      <c r="AG207" s="29">
        <f t="shared" si="107"/>
        <v>0.72788219254882869</v>
      </c>
      <c r="AH207" s="29">
        <f t="shared" si="108"/>
        <v>4.4510869565217392</v>
      </c>
      <c r="AJ207" s="51">
        <f t="shared" si="109"/>
        <v>38.441159410658855</v>
      </c>
      <c r="AK207" s="29">
        <f t="shared" si="110"/>
        <v>4.4510869565217392</v>
      </c>
      <c r="AL207" s="58">
        <f t="shared" si="111"/>
        <v>0.72788219254882869</v>
      </c>
    </row>
    <row r="208" spans="1:38" x14ac:dyDescent="0.2">
      <c r="A208" s="149">
        <v>232</v>
      </c>
      <c r="B208" s="149" t="s">
        <v>103</v>
      </c>
      <c r="C208" s="77" t="s">
        <v>107</v>
      </c>
      <c r="D208" s="294">
        <v>8</v>
      </c>
      <c r="E208" s="150">
        <v>1002</v>
      </c>
      <c r="F208" s="150">
        <v>843</v>
      </c>
      <c r="G208" s="150">
        <v>4719</v>
      </c>
      <c r="H208" s="164">
        <v>0.72899999999999998</v>
      </c>
      <c r="I208" s="25">
        <f t="shared" si="94"/>
        <v>0.11946675380831154</v>
      </c>
      <c r="J208" s="25">
        <f t="shared" si="95"/>
        <v>4.4987751161713774E-2</v>
      </c>
      <c r="K208" s="27">
        <f t="shared" si="96"/>
        <v>2.6555395796263346</v>
      </c>
      <c r="L208" s="27">
        <f t="shared" si="97"/>
        <v>0.73245205471054631</v>
      </c>
      <c r="M208" s="27">
        <f t="shared" si="98"/>
        <v>5.5978647686832739</v>
      </c>
      <c r="N208" s="27"/>
      <c r="O208" s="51">
        <f t="shared" si="99"/>
        <v>24.610477717935034</v>
      </c>
      <c r="P208" s="27">
        <f t="shared" si="100"/>
        <v>5.5978647686832739</v>
      </c>
      <c r="Q208" s="93">
        <f t="shared" si="101"/>
        <v>0.73245205471054631</v>
      </c>
      <c r="R208" s="156">
        <f t="shared" si="102"/>
        <v>819.75933304608657</v>
      </c>
      <c r="S208" s="156">
        <f t="shared" si="103"/>
        <v>1124.4983992401737</v>
      </c>
      <c r="T208" s="153"/>
      <c r="U208" s="153"/>
      <c r="V208" s="150"/>
      <c r="W208" s="1">
        <v>232</v>
      </c>
      <c r="X208" s="66">
        <v>8</v>
      </c>
      <c r="Y208" s="164">
        <v>0.92500000000000004</v>
      </c>
      <c r="Z208" s="150">
        <v>1820</v>
      </c>
      <c r="AA208" s="150">
        <v>7861</v>
      </c>
      <c r="AB208" s="150">
        <v>1040</v>
      </c>
      <c r="AC208" s="150">
        <v>1272</v>
      </c>
      <c r="AD208" s="27">
        <f t="shared" si="104"/>
        <v>0.12349122604960244</v>
      </c>
      <c r="AE208" s="27">
        <f t="shared" si="105"/>
        <v>4.7476634825815697E-2</v>
      </c>
      <c r="AF208" s="29">
        <f t="shared" si="106"/>
        <v>2.6010947596153837</v>
      </c>
      <c r="AG208" s="29">
        <f t="shared" si="107"/>
        <v>0.7294190755812594</v>
      </c>
      <c r="AH208" s="29">
        <f t="shared" si="108"/>
        <v>4.319230769230769</v>
      </c>
      <c r="AJ208" s="51">
        <f t="shared" si="109"/>
        <v>40.996602106524115</v>
      </c>
      <c r="AK208" s="29">
        <f t="shared" si="110"/>
        <v>4.319230769230769</v>
      </c>
      <c r="AL208" s="58">
        <f t="shared" si="111"/>
        <v>0.7294190755812594</v>
      </c>
    </row>
    <row r="209" spans="1:38" x14ac:dyDescent="0.2">
      <c r="A209" s="149">
        <v>232</v>
      </c>
      <c r="B209" s="149" t="s">
        <v>103</v>
      </c>
      <c r="C209" s="77" t="s">
        <v>107</v>
      </c>
      <c r="D209" s="294">
        <v>8</v>
      </c>
      <c r="E209" s="150">
        <v>1051</v>
      </c>
      <c r="F209" s="150">
        <v>996</v>
      </c>
      <c r="G209" s="150">
        <v>5260</v>
      </c>
      <c r="H209" s="164">
        <v>0.76500000000000001</v>
      </c>
      <c r="I209" s="25">
        <f t="shared" si="94"/>
        <v>0.12103552014021354</v>
      </c>
      <c r="J209" s="25">
        <f t="shared" si="95"/>
        <v>4.6059695719689812E-2</v>
      </c>
      <c r="K209" s="27">
        <f t="shared" si="96"/>
        <v>2.6277967808734939</v>
      </c>
      <c r="L209" s="27">
        <f t="shared" si="97"/>
        <v>0.72954332475323991</v>
      </c>
      <c r="M209" s="27">
        <f t="shared" si="98"/>
        <v>5.2811244979919678</v>
      </c>
      <c r="N209" s="27"/>
      <c r="O209" s="51">
        <f t="shared" si="99"/>
        <v>27.431895061737293</v>
      </c>
      <c r="P209" s="27">
        <f t="shared" si="100"/>
        <v>5.2811244979919678</v>
      </c>
      <c r="Q209" s="93">
        <f t="shared" si="101"/>
        <v>0.72954332475323991</v>
      </c>
      <c r="R209" s="156">
        <f t="shared" si="102"/>
        <v>859.84736430283135</v>
      </c>
      <c r="S209" s="156">
        <f t="shared" si="103"/>
        <v>1123.9834827487991</v>
      </c>
      <c r="T209" s="153"/>
      <c r="U209" s="153"/>
      <c r="V209" s="150"/>
      <c r="W209" s="1">
        <v>232</v>
      </c>
      <c r="X209" s="66">
        <v>8</v>
      </c>
      <c r="Y209" s="164">
        <v>0.95</v>
      </c>
      <c r="Z209" s="150">
        <v>2000</v>
      </c>
      <c r="AA209" s="150">
        <v>8308</v>
      </c>
      <c r="AB209" s="150">
        <v>1068</v>
      </c>
      <c r="AC209" s="150">
        <v>1306</v>
      </c>
      <c r="AD209" s="27">
        <f t="shared" si="104"/>
        <v>0.12380627663224741</v>
      </c>
      <c r="AE209" s="27">
        <f t="shared" si="105"/>
        <v>4.8202586106415514E-2</v>
      </c>
      <c r="AF209" s="29">
        <f t="shared" si="106"/>
        <v>2.5684571437499999</v>
      </c>
      <c r="AG209" s="29">
        <f t="shared" si="107"/>
        <v>0.72118476947262866</v>
      </c>
      <c r="AH209" s="29">
        <f t="shared" si="108"/>
        <v>4.1539999999999999</v>
      </c>
      <c r="AJ209" s="51">
        <f t="shared" si="109"/>
        <v>43.327791667854264</v>
      </c>
      <c r="AK209" s="29">
        <f t="shared" si="110"/>
        <v>4.1539999999999999</v>
      </c>
      <c r="AL209" s="58">
        <f t="shared" si="111"/>
        <v>0.72118476947262866</v>
      </c>
    </row>
    <row r="210" spans="1:38" x14ac:dyDescent="0.2">
      <c r="A210" s="149">
        <v>232</v>
      </c>
      <c r="B210" s="149" t="s">
        <v>103</v>
      </c>
      <c r="C210" s="77" t="s">
        <v>107</v>
      </c>
      <c r="D210" s="294">
        <v>8</v>
      </c>
      <c r="E210" s="150">
        <v>1104</v>
      </c>
      <c r="F210" s="150">
        <v>1143</v>
      </c>
      <c r="G210" s="150">
        <v>5759</v>
      </c>
      <c r="H210" s="164">
        <v>0.80300000000000005</v>
      </c>
      <c r="I210" s="25">
        <f t="shared" si="94"/>
        <v>0.12009957222432262</v>
      </c>
      <c r="J210" s="25">
        <f t="shared" si="95"/>
        <v>4.5604624530834761E-2</v>
      </c>
      <c r="K210" s="27">
        <f t="shared" si="96"/>
        <v>2.6334954724409454</v>
      </c>
      <c r="L210" s="27">
        <f t="shared" si="97"/>
        <v>0.72829310382005252</v>
      </c>
      <c r="M210" s="27">
        <f t="shared" si="98"/>
        <v>5.0384951881014874</v>
      </c>
      <c r="N210" s="27"/>
      <c r="O210" s="51">
        <f t="shared" si="99"/>
        <v>30.03427446017967</v>
      </c>
      <c r="P210" s="27">
        <f t="shared" si="100"/>
        <v>5.0384951881014874</v>
      </c>
      <c r="Q210" s="93">
        <f t="shared" si="101"/>
        <v>0.72829310382005252</v>
      </c>
      <c r="R210" s="156">
        <f t="shared" si="102"/>
        <v>903.20788790706547</v>
      </c>
      <c r="S210" s="156">
        <f t="shared" si="103"/>
        <v>1124.7918902952247</v>
      </c>
      <c r="T210" s="153"/>
      <c r="U210" s="153"/>
      <c r="V210" s="150"/>
      <c r="W210" s="1">
        <v>232</v>
      </c>
      <c r="X210" s="66">
        <v>8</v>
      </c>
      <c r="Y210" s="164">
        <v>0.97499999999999998</v>
      </c>
      <c r="Z210" s="150">
        <v>2196</v>
      </c>
      <c r="AA210" s="150">
        <v>8710</v>
      </c>
      <c r="AB210" s="150">
        <v>1096</v>
      </c>
      <c r="AC210" s="150">
        <v>1340</v>
      </c>
      <c r="AD210" s="27">
        <f t="shared" si="104"/>
        <v>0.12329375713432836</v>
      </c>
      <c r="AE210" s="27">
        <f t="shared" si="105"/>
        <v>4.8999067486359689E-2</v>
      </c>
      <c r="AF210" s="29">
        <f t="shared" si="106"/>
        <v>2.5162470116120219</v>
      </c>
      <c r="AG210" s="29">
        <f t="shared" si="107"/>
        <v>0.70506102333025056</v>
      </c>
      <c r="AH210" s="29">
        <f t="shared" si="108"/>
        <v>3.9663023679417124</v>
      </c>
      <c r="AJ210" s="51">
        <f t="shared" si="109"/>
        <v>45.424297716298824</v>
      </c>
      <c r="AK210" s="29">
        <f t="shared" si="110"/>
        <v>3.9663023679417124</v>
      </c>
      <c r="AL210" s="58">
        <f t="shared" si="111"/>
        <v>0.70506102333025056</v>
      </c>
    </row>
    <row r="211" spans="1:38" x14ac:dyDescent="0.2">
      <c r="A211" s="149">
        <v>232</v>
      </c>
      <c r="B211" s="149" t="s">
        <v>103</v>
      </c>
      <c r="C211" s="77" t="s">
        <v>107</v>
      </c>
      <c r="D211" s="294">
        <v>8</v>
      </c>
      <c r="E211" s="150">
        <v>1153</v>
      </c>
      <c r="F211" s="150">
        <v>1321</v>
      </c>
      <c r="G211" s="150">
        <v>6320</v>
      </c>
      <c r="H211" s="164">
        <v>0.83899999999999997</v>
      </c>
      <c r="I211" s="25">
        <f t="shared" si="94"/>
        <v>0.12083451199502936</v>
      </c>
      <c r="J211" s="25">
        <f t="shared" si="95"/>
        <v>4.6268430735170653E-2</v>
      </c>
      <c r="K211" s="27">
        <f t="shared" si="96"/>
        <v>2.6115973694171082</v>
      </c>
      <c r="L211" s="27">
        <f t="shared" si="97"/>
        <v>0.72444365005224265</v>
      </c>
      <c r="M211" s="27">
        <f t="shared" si="98"/>
        <v>4.7842543527630585</v>
      </c>
      <c r="N211" s="27"/>
      <c r="O211" s="51">
        <f t="shared" si="99"/>
        <v>32.959995587486631</v>
      </c>
      <c r="P211" s="27">
        <f t="shared" si="100"/>
        <v>4.7842543527630585</v>
      </c>
      <c r="Q211" s="93">
        <f t="shared" si="101"/>
        <v>0.72444365005224265</v>
      </c>
      <c r="R211" s="156">
        <f t="shared" si="102"/>
        <v>943.29591916381025</v>
      </c>
      <c r="S211" s="156">
        <f t="shared" si="103"/>
        <v>1124.3097963811804</v>
      </c>
      <c r="T211" s="153"/>
      <c r="U211" s="153"/>
      <c r="V211" s="150"/>
      <c r="W211" s="1">
        <v>232</v>
      </c>
      <c r="X211" s="66">
        <v>8</v>
      </c>
      <c r="Y211" s="164">
        <v>1</v>
      </c>
      <c r="Z211" s="150">
        <v>2399</v>
      </c>
      <c r="AA211" s="150">
        <v>8940</v>
      </c>
      <c r="AB211" s="150">
        <v>1125</v>
      </c>
      <c r="AC211" s="150">
        <v>1376</v>
      </c>
      <c r="AD211" s="27">
        <f t="shared" si="104"/>
        <v>0.12001435067604112</v>
      </c>
      <c r="AE211" s="27">
        <f t="shared" si="105"/>
        <v>4.9436170400090566E-2</v>
      </c>
      <c r="AF211" s="29">
        <f t="shared" si="106"/>
        <v>2.427662776156732</v>
      </c>
      <c r="AG211" s="29">
        <f t="shared" si="107"/>
        <v>0.67113183578528401</v>
      </c>
      <c r="AH211" s="29">
        <f t="shared" si="108"/>
        <v>3.7265527303042933</v>
      </c>
      <c r="AJ211" s="51">
        <f t="shared" si="109"/>
        <v>46.623791226602926</v>
      </c>
      <c r="AK211" s="29">
        <f t="shared" si="110"/>
        <v>3.7265527303042933</v>
      </c>
      <c r="AL211" s="58">
        <f t="shared" si="111"/>
        <v>0.67113183578528401</v>
      </c>
    </row>
    <row r="212" spans="1:38" x14ac:dyDescent="0.2">
      <c r="A212" s="149">
        <v>232</v>
      </c>
      <c r="B212" s="149" t="s">
        <v>103</v>
      </c>
      <c r="C212" s="77" t="s">
        <v>107</v>
      </c>
      <c r="D212" s="294">
        <v>8</v>
      </c>
      <c r="E212" s="150">
        <v>1200</v>
      </c>
      <c r="F212" s="150">
        <v>1496</v>
      </c>
      <c r="G212" s="150">
        <v>6861</v>
      </c>
      <c r="H212" s="164">
        <v>0.873</v>
      </c>
      <c r="I212" s="25">
        <f t="shared" si="94"/>
        <v>0.12110371225599999</v>
      </c>
      <c r="J212" s="25">
        <f t="shared" si="95"/>
        <v>4.64791021037037E-2</v>
      </c>
      <c r="K212" s="27">
        <f t="shared" si="96"/>
        <v>2.6055518883689839</v>
      </c>
      <c r="L212" s="27">
        <f t="shared" si="97"/>
        <v>0.72357132200068097</v>
      </c>
      <c r="M212" s="27">
        <f t="shared" si="98"/>
        <v>4.5862299465240639</v>
      </c>
      <c r="N212" s="27"/>
      <c r="O212" s="51">
        <f t="shared" si="99"/>
        <v>35.781412931288891</v>
      </c>
      <c r="P212" s="27">
        <f t="shared" si="100"/>
        <v>4.5862299465240639</v>
      </c>
      <c r="Q212" s="93">
        <f t="shared" si="101"/>
        <v>0.72357132200068097</v>
      </c>
      <c r="R212" s="156">
        <f t="shared" si="102"/>
        <v>981.74770424681037</v>
      </c>
      <c r="S212" s="156">
        <f t="shared" si="103"/>
        <v>1124.5678170066556</v>
      </c>
      <c r="T212" s="153"/>
      <c r="U212" s="153"/>
    </row>
    <row r="213" spans="1:38" x14ac:dyDescent="0.2">
      <c r="A213" s="149">
        <v>232</v>
      </c>
      <c r="B213" s="149" t="s">
        <v>103</v>
      </c>
      <c r="C213" s="77" t="s">
        <v>107</v>
      </c>
      <c r="D213" s="294">
        <v>8</v>
      </c>
      <c r="E213" s="150">
        <v>1233</v>
      </c>
      <c r="F213" s="150">
        <v>1611</v>
      </c>
      <c r="G213" s="150">
        <v>7235</v>
      </c>
      <c r="H213" s="164">
        <v>0.89600000000000002</v>
      </c>
      <c r="I213" s="25">
        <f t="shared" si="94"/>
        <v>0.12096087257514851</v>
      </c>
      <c r="J213" s="25">
        <f t="shared" si="95"/>
        <v>4.6139850699631425E-2</v>
      </c>
      <c r="K213" s="27">
        <f t="shared" si="96"/>
        <v>2.6216138704608936</v>
      </c>
      <c r="L213" s="27">
        <f t="shared" si="97"/>
        <v>0.72760231640460338</v>
      </c>
      <c r="M213" s="27">
        <f t="shared" si="98"/>
        <v>4.490999379267536</v>
      </c>
      <c r="N213" s="27"/>
      <c r="O213" s="51">
        <f t="shared" si="99"/>
        <v>37.731893682826865</v>
      </c>
      <c r="P213" s="27">
        <f t="shared" si="100"/>
        <v>4.490999379267536</v>
      </c>
      <c r="Q213" s="93">
        <f t="shared" si="101"/>
        <v>0.72760231640460338</v>
      </c>
      <c r="R213" s="156">
        <f t="shared" si="102"/>
        <v>1008.7457661135977</v>
      </c>
      <c r="S213" s="156">
        <f t="shared" si="103"/>
        <v>1125.8323282517831</v>
      </c>
      <c r="T213" s="153"/>
      <c r="U213" s="153"/>
    </row>
    <row r="214" spans="1:38" x14ac:dyDescent="0.2">
      <c r="A214" s="149">
        <v>232</v>
      </c>
      <c r="B214" s="149" t="s">
        <v>103</v>
      </c>
      <c r="C214" s="77" t="s">
        <v>107</v>
      </c>
      <c r="D214" s="294">
        <v>8</v>
      </c>
      <c r="E214" s="150">
        <v>1246</v>
      </c>
      <c r="F214" s="150">
        <v>1690</v>
      </c>
      <c r="G214" s="150">
        <v>7443</v>
      </c>
      <c r="H214" s="164">
        <v>0.90600000000000003</v>
      </c>
      <c r="I214" s="25">
        <f t="shared" si="94"/>
        <v>0.12185531119313424</v>
      </c>
      <c r="J214" s="25">
        <f t="shared" si="95"/>
        <v>4.6903197641587673E-2</v>
      </c>
      <c r="K214" s="27">
        <f t="shared" si="96"/>
        <v>2.5980171357248518</v>
      </c>
      <c r="L214" s="27">
        <f t="shared" si="97"/>
        <v>0.72371426686705509</v>
      </c>
      <c r="M214" s="27">
        <f t="shared" si="98"/>
        <v>4.4041420118343195</v>
      </c>
      <c r="N214" s="27"/>
      <c r="O214" s="51">
        <f t="shared" si="99"/>
        <v>38.816653031275791</v>
      </c>
      <c r="P214" s="27">
        <f t="shared" si="100"/>
        <v>4.4041420118343195</v>
      </c>
      <c r="Q214" s="93">
        <f t="shared" si="101"/>
        <v>0.72371426686705509</v>
      </c>
      <c r="R214" s="156">
        <f t="shared" si="102"/>
        <v>1019.381366242938</v>
      </c>
      <c r="S214" s="156">
        <f t="shared" si="103"/>
        <v>1125.1449958531325</v>
      </c>
      <c r="T214" s="153"/>
      <c r="U214" s="153"/>
      <c r="W214" s="1"/>
      <c r="Y214" s="163"/>
      <c r="Z214" s="150"/>
      <c r="AA214" s="150"/>
      <c r="AB214" s="150"/>
      <c r="AC214" s="150"/>
      <c r="AD214" s="27"/>
      <c r="AE214" s="27"/>
      <c r="AG214" s="29"/>
      <c r="AH214" s="29"/>
      <c r="AL214" s="58"/>
    </row>
    <row r="215" spans="1:38" x14ac:dyDescent="0.2">
      <c r="A215" s="149">
        <v>232</v>
      </c>
      <c r="B215" s="149" t="s">
        <v>103</v>
      </c>
      <c r="C215" s="77" t="s">
        <v>107</v>
      </c>
      <c r="D215" s="294">
        <v>8</v>
      </c>
      <c r="E215" s="150">
        <v>1300</v>
      </c>
      <c r="F215" s="150">
        <v>1990</v>
      </c>
      <c r="G215" s="150">
        <v>8306</v>
      </c>
      <c r="H215" s="164">
        <v>0.94599999999999995</v>
      </c>
      <c r="I215" s="25">
        <f t="shared" si="94"/>
        <v>0.12492166123398812</v>
      </c>
      <c r="J215" s="25">
        <f t="shared" si="95"/>
        <v>4.8628726212107405E-2</v>
      </c>
      <c r="K215" s="27">
        <f t="shared" si="96"/>
        <v>2.5688861494974873</v>
      </c>
      <c r="L215" s="27">
        <f t="shared" si="97"/>
        <v>0.72454710247004139</v>
      </c>
      <c r="M215" s="27">
        <f t="shared" si="98"/>
        <v>4.1738693467336683</v>
      </c>
      <c r="N215" s="27"/>
      <c r="O215" s="51">
        <f t="shared" si="99"/>
        <v>43.317361289503793</v>
      </c>
      <c r="P215" s="27">
        <f t="shared" si="100"/>
        <v>4.1738693467336683</v>
      </c>
      <c r="Q215" s="93">
        <f t="shared" si="101"/>
        <v>0.72454710247004139</v>
      </c>
      <c r="R215" s="156">
        <f t="shared" si="102"/>
        <v>1063.5600129340446</v>
      </c>
      <c r="S215" s="156">
        <f t="shared" si="103"/>
        <v>1124.2706267801741</v>
      </c>
      <c r="T215" s="153"/>
      <c r="U215" s="153"/>
      <c r="W215" s="1"/>
      <c r="Y215" s="163"/>
      <c r="Z215" s="150"/>
      <c r="AA215" s="150"/>
      <c r="AB215" s="150"/>
      <c r="AC215" s="150"/>
      <c r="AD215" s="27"/>
      <c r="AE215" s="27"/>
      <c r="AG215" s="29"/>
      <c r="AH215" s="29"/>
      <c r="AL215" s="58"/>
    </row>
    <row r="216" spans="1:38" x14ac:dyDescent="0.2">
      <c r="A216" s="149">
        <v>232</v>
      </c>
      <c r="B216" s="149" t="s">
        <v>103</v>
      </c>
      <c r="C216" s="77" t="s">
        <v>107</v>
      </c>
      <c r="D216" s="294">
        <v>8</v>
      </c>
      <c r="E216" s="150">
        <v>1353</v>
      </c>
      <c r="F216" s="150">
        <v>2252</v>
      </c>
      <c r="G216" s="150">
        <v>8773</v>
      </c>
      <c r="H216" s="164">
        <v>0.98399999999999999</v>
      </c>
      <c r="I216" s="25">
        <f t="shared" si="94"/>
        <v>0.12181059510333447</v>
      </c>
      <c r="J216" s="25">
        <f t="shared" si="95"/>
        <v>4.8814053257581404E-2</v>
      </c>
      <c r="K216" s="27">
        <f t="shared" si="96"/>
        <v>2.4954001352964035</v>
      </c>
      <c r="L216" s="27">
        <f t="shared" si="97"/>
        <v>0.69500130188175169</v>
      </c>
      <c r="M216" s="27">
        <f t="shared" si="98"/>
        <v>3.8956483126110126</v>
      </c>
      <c r="N216" s="27"/>
      <c r="O216" s="51">
        <f t="shared" si="99"/>
        <v>45.752854634338647</v>
      </c>
      <c r="P216" s="27">
        <f t="shared" si="100"/>
        <v>3.8956483126110126</v>
      </c>
      <c r="Q216" s="93">
        <f t="shared" si="101"/>
        <v>0.69500130188175169</v>
      </c>
      <c r="R216" s="156">
        <f t="shared" si="102"/>
        <v>1106.9205365382786</v>
      </c>
      <c r="S216" s="156">
        <f t="shared" si="103"/>
        <v>1124.9192444494702</v>
      </c>
      <c r="T216" s="153"/>
      <c r="U216" s="153"/>
      <c r="W216" s="1"/>
      <c r="Y216" s="163"/>
      <c r="Z216" s="150"/>
      <c r="AA216" s="150"/>
      <c r="AB216" s="150"/>
      <c r="AC216" s="150"/>
      <c r="AD216" s="27"/>
      <c r="AE216" s="27"/>
      <c r="AG216" s="29"/>
      <c r="AH216" s="29"/>
      <c r="AL216" s="58"/>
    </row>
    <row r="217" spans="1:38" x14ac:dyDescent="0.2">
      <c r="A217" s="149">
        <v>232</v>
      </c>
      <c r="B217" s="149" t="s">
        <v>103</v>
      </c>
      <c r="C217" s="77" t="s">
        <v>107</v>
      </c>
      <c r="D217" s="294">
        <v>8</v>
      </c>
      <c r="E217" s="150">
        <v>1401</v>
      </c>
      <c r="F217" s="150">
        <v>2576</v>
      </c>
      <c r="G217" s="150">
        <v>9210</v>
      </c>
      <c r="H217" s="164">
        <v>1.0189999999999999</v>
      </c>
      <c r="I217" s="25">
        <f t="shared" si="94"/>
        <v>0.11926578977206555</v>
      </c>
      <c r="J217" s="25">
        <f t="shared" si="95"/>
        <v>5.0292280264349946E-2</v>
      </c>
      <c r="K217" s="27">
        <f t="shared" si="96"/>
        <v>2.3714532159840838</v>
      </c>
      <c r="L217" s="27">
        <f t="shared" si="97"/>
        <v>0.65354485021583353</v>
      </c>
      <c r="M217" s="27">
        <f t="shared" si="98"/>
        <v>3.5753105590062111</v>
      </c>
      <c r="N217" s="27"/>
      <c r="O217" s="51">
        <f t="shared" si="99"/>
        <v>48.031892303916436</v>
      </c>
      <c r="P217" s="27">
        <f t="shared" si="100"/>
        <v>3.5753105590062111</v>
      </c>
      <c r="Q217" s="93">
        <f t="shared" si="101"/>
        <v>0.65354485021583353</v>
      </c>
      <c r="R217" s="156">
        <f t="shared" si="102"/>
        <v>1146.1904447081511</v>
      </c>
      <c r="S217" s="156">
        <f t="shared" si="103"/>
        <v>1124.8188858764977</v>
      </c>
      <c r="T217" s="153"/>
      <c r="U217" s="153"/>
      <c r="W217" s="1"/>
      <c r="Y217" s="163"/>
      <c r="Z217" s="150"/>
      <c r="AA217" s="150"/>
      <c r="AB217" s="150"/>
      <c r="AC217" s="150"/>
      <c r="AD217" s="27"/>
      <c r="AE217" s="27"/>
      <c r="AG217" s="29"/>
      <c r="AH217" s="29"/>
      <c r="AL217" s="58"/>
    </row>
    <row r="218" spans="1:38" x14ac:dyDescent="0.2">
      <c r="A218" s="149">
        <v>232</v>
      </c>
      <c r="B218" s="149" t="s">
        <v>103</v>
      </c>
      <c r="C218" s="77" t="s">
        <v>107</v>
      </c>
      <c r="D218" s="294">
        <v>8</v>
      </c>
      <c r="E218" s="150">
        <v>1453</v>
      </c>
      <c r="F218" s="150">
        <v>2935</v>
      </c>
      <c r="G218" s="150">
        <v>9511</v>
      </c>
      <c r="H218" s="164">
        <v>1.0569999999999999</v>
      </c>
      <c r="I218" s="25">
        <f t="shared" si="94"/>
        <v>0.11450579908698758</v>
      </c>
      <c r="J218" s="25">
        <f t="shared" si="95"/>
        <v>5.1366637446117705E-2</v>
      </c>
      <c r="K218" s="27">
        <f t="shared" si="96"/>
        <v>2.2291861951660987</v>
      </c>
      <c r="L218" s="27">
        <f t="shared" si="97"/>
        <v>0.60195354605066698</v>
      </c>
      <c r="M218" s="27">
        <f t="shared" si="98"/>
        <v>3.2405451448040887</v>
      </c>
      <c r="N218" s="27"/>
      <c r="O218" s="51">
        <f t="shared" si="99"/>
        <v>49.601664245662242</v>
      </c>
      <c r="P218" s="27">
        <f t="shared" si="100"/>
        <v>3.2405451448040887</v>
      </c>
      <c r="Q218" s="93">
        <f t="shared" si="101"/>
        <v>0.60195354605066698</v>
      </c>
      <c r="R218" s="156">
        <f t="shared" si="102"/>
        <v>1188.7328452255128</v>
      </c>
      <c r="S218" s="156">
        <f t="shared" si="103"/>
        <v>1124.6289926447614</v>
      </c>
      <c r="T218" s="153"/>
      <c r="U218" s="153"/>
      <c r="W218" s="1"/>
      <c r="Y218" s="163"/>
      <c r="Z218" s="150"/>
      <c r="AA218" s="150"/>
      <c r="AB218" s="150"/>
      <c r="AC218" s="150"/>
      <c r="AD218" s="27"/>
      <c r="AE218" s="27"/>
      <c r="AG218" s="29"/>
      <c r="AH218" s="29"/>
      <c r="AL218" s="58"/>
    </row>
    <row r="219" spans="1:38" x14ac:dyDescent="0.2">
      <c r="A219" s="149">
        <v>232</v>
      </c>
      <c r="B219" s="149" t="s">
        <v>103</v>
      </c>
      <c r="C219" s="77" t="s">
        <v>107</v>
      </c>
      <c r="D219" s="294">
        <v>8</v>
      </c>
      <c r="E219" s="150">
        <v>1503</v>
      </c>
      <c r="F219" s="150">
        <v>3357</v>
      </c>
      <c r="G219" s="150">
        <v>9917</v>
      </c>
      <c r="H219" s="164">
        <v>1.093</v>
      </c>
      <c r="I219" s="25">
        <f t="shared" si="94"/>
        <v>0.11158218996652072</v>
      </c>
      <c r="J219" s="25">
        <f t="shared" si="95"/>
        <v>5.3081632845612459E-2</v>
      </c>
      <c r="K219" s="27">
        <f t="shared" si="96"/>
        <v>2.1020866161193026</v>
      </c>
      <c r="L219" s="27">
        <f t="shared" si="97"/>
        <v>0.56033911370569356</v>
      </c>
      <c r="M219" s="27">
        <f t="shared" si="98"/>
        <v>2.9541257074769138</v>
      </c>
      <c r="N219" s="27"/>
      <c r="O219" s="51">
        <f t="shared" si="99"/>
        <v>51.719031050807743</v>
      </c>
      <c r="P219" s="27">
        <f t="shared" si="100"/>
        <v>2.9541257074769138</v>
      </c>
      <c r="Q219" s="93">
        <f t="shared" si="101"/>
        <v>0.56033911370569356</v>
      </c>
      <c r="R219" s="156">
        <f t="shared" si="102"/>
        <v>1229.63899956913</v>
      </c>
      <c r="S219" s="156">
        <f t="shared" si="103"/>
        <v>1125.012808388957</v>
      </c>
      <c r="T219" s="153"/>
      <c r="U219" s="153"/>
      <c r="W219" s="1"/>
      <c r="Y219" s="163"/>
      <c r="Z219" s="150"/>
      <c r="AA219" s="150"/>
      <c r="AB219" s="150"/>
      <c r="AC219" s="150"/>
      <c r="AD219" s="27"/>
      <c r="AE219" s="27"/>
      <c r="AG219" s="29"/>
      <c r="AH219" s="29"/>
      <c r="AL219" s="58"/>
    </row>
    <row r="220" spans="1:38" x14ac:dyDescent="0.2">
      <c r="E220" s="150"/>
      <c r="F220" s="150"/>
      <c r="G220" s="150"/>
      <c r="H220" s="164"/>
      <c r="I220" s="25"/>
      <c r="J220" s="25"/>
      <c r="K220" s="27"/>
      <c r="L220" s="27"/>
      <c r="M220" s="27"/>
      <c r="N220" s="27"/>
      <c r="O220" s="51"/>
      <c r="P220" s="27"/>
      <c r="Q220" s="93"/>
      <c r="R220" s="156"/>
      <c r="T220" s="153"/>
      <c r="U220" s="153"/>
      <c r="W220" s="1"/>
      <c r="Y220" s="163"/>
      <c r="Z220" s="150"/>
      <c r="AA220" s="150"/>
      <c r="AB220" s="150"/>
      <c r="AC220" s="150"/>
      <c r="AD220" s="27"/>
      <c r="AE220" s="27"/>
      <c r="AG220" s="29"/>
      <c r="AH220" s="29"/>
      <c r="AL220" s="58"/>
    </row>
    <row r="221" spans="1:38" x14ac:dyDescent="0.2">
      <c r="E221" s="150"/>
      <c r="F221" s="150"/>
      <c r="G221" s="150"/>
      <c r="H221" s="164"/>
      <c r="I221" s="25"/>
      <c r="J221" s="25"/>
      <c r="K221" s="27"/>
      <c r="L221" s="27"/>
      <c r="M221" s="27"/>
      <c r="N221" s="27"/>
      <c r="O221" s="51"/>
      <c r="P221" s="27"/>
      <c r="Q221" s="93"/>
      <c r="R221" s="156"/>
      <c r="T221" s="153"/>
      <c r="U221" s="153"/>
      <c r="W221" s="1"/>
      <c r="Y221" s="163"/>
      <c r="Z221" s="150"/>
      <c r="AA221" s="150"/>
      <c r="AB221" s="150"/>
      <c r="AC221" s="150"/>
      <c r="AD221" s="27"/>
      <c r="AE221" s="27"/>
      <c r="AG221" s="29"/>
      <c r="AH221" s="29"/>
      <c r="AL221" s="58"/>
    </row>
    <row r="222" spans="1:38" x14ac:dyDescent="0.2">
      <c r="A222" s="149">
        <v>233</v>
      </c>
      <c r="B222" s="149">
        <v>417</v>
      </c>
      <c r="C222" s="77" t="s">
        <v>107</v>
      </c>
      <c r="D222" s="295">
        <v>8.1999999999999993</v>
      </c>
      <c r="E222" s="150">
        <v>697</v>
      </c>
      <c r="F222" s="150">
        <v>302</v>
      </c>
      <c r="G222" s="150">
        <v>2317</v>
      </c>
      <c r="H222" s="164">
        <v>0.504</v>
      </c>
      <c r="I222" s="25">
        <f t="shared" ref="I222:I239" si="112">0.1515*(G222/1000)/(E222/1000)^2/($D$4/10)^4</f>
        <v>0.12122522709558696</v>
      </c>
      <c r="J222" s="25">
        <f t="shared" ref="J222:J239" si="113">0.5*(F222/1000)/(E222/1000)^3/($D$4/10)^5</f>
        <v>4.7882683636586224E-2</v>
      </c>
      <c r="K222" s="27">
        <f t="shared" ref="K222:K239" si="114">I222/J222</f>
        <v>2.5317133019453641</v>
      </c>
      <c r="L222" s="27">
        <f t="shared" ref="L222:L239" si="115">0.798*I222^1.5/J222</f>
        <v>0.7034187135552884</v>
      </c>
      <c r="M222" s="27">
        <f t="shared" ref="M222:M239" si="116">G222/F222</f>
        <v>7.6721854304635766</v>
      </c>
      <c r="N222" s="27"/>
      <c r="O222" s="51">
        <f t="shared" ref="O222:O239" si="117">G222/(PI()*$D$4^2/4)</f>
        <v>12.08359331902002</v>
      </c>
      <c r="P222" s="27">
        <f t="shared" ref="P222:P239" si="118">M222</f>
        <v>7.6721854304635766</v>
      </c>
      <c r="Q222" s="93">
        <f t="shared" ref="Q222:Q239" si="119">L222</f>
        <v>0.7034187135552884</v>
      </c>
      <c r="R222" s="156">
        <f t="shared" si="102"/>
        <v>570.23179155002231</v>
      </c>
      <c r="S222" s="156">
        <f t="shared" si="103"/>
        <v>1131.4122848214729</v>
      </c>
      <c r="T222" s="153"/>
      <c r="U222" s="153"/>
      <c r="W222" s="1">
        <v>233</v>
      </c>
      <c r="X222" s="66">
        <v>8.1999999999999993</v>
      </c>
      <c r="Y222" s="164">
        <v>0.72499999999999998</v>
      </c>
      <c r="Z222" s="150">
        <v>905</v>
      </c>
      <c r="AA222" s="150">
        <v>4901</v>
      </c>
      <c r="AB222" s="150">
        <v>820</v>
      </c>
      <c r="AC222" s="150">
        <v>1002</v>
      </c>
      <c r="AD222" s="27">
        <f t="shared" ref="AD222:AD233" si="120">0.1515*(AA222/1000)/(AC222/1000)^2/($D$4/10)^4</f>
        <v>0.1240742870130398</v>
      </c>
      <c r="AE222" s="27">
        <f t="shared" ref="AE222:AE233" si="121">0.5*(Z222/1000)/(AC222/1000)^3/($D$4/10)^5</f>
        <v>4.8296458839087744E-2</v>
      </c>
      <c r="AF222" s="29">
        <f t="shared" ref="AF222:AF233" si="122">AD222/AE222</f>
        <v>2.569014167817679</v>
      </c>
      <c r="AG222" s="29">
        <f t="shared" ref="AG222:AG233" si="123">0.798*AD222^1.5/AE222</f>
        <v>0.7221215153250129</v>
      </c>
      <c r="AH222" s="29">
        <f t="shared" ref="AH222:AH233" si="124">AA222/Z222</f>
        <v>5.4154696132596687</v>
      </c>
      <c r="AJ222" s="51">
        <f t="shared" ref="AJ222:AJ233" si="125">AA222/(PI()*$D$4^2/4)</f>
        <v>25.559642147827848</v>
      </c>
      <c r="AK222" s="29">
        <f t="shared" ref="AK222:AK233" si="126">AH222</f>
        <v>5.4154696132596687</v>
      </c>
      <c r="AL222" s="58">
        <f t="shared" ref="AL222:AL233" si="127">AG222</f>
        <v>0.7221215153250129</v>
      </c>
    </row>
    <row r="223" spans="1:38" x14ac:dyDescent="0.2">
      <c r="A223" s="149">
        <v>233</v>
      </c>
      <c r="B223" s="149">
        <v>417</v>
      </c>
      <c r="C223" s="77" t="s">
        <v>107</v>
      </c>
      <c r="D223" s="295">
        <v>8.1999999999999993</v>
      </c>
      <c r="E223" s="150">
        <v>752</v>
      </c>
      <c r="F223" s="150">
        <v>372</v>
      </c>
      <c r="G223" s="150">
        <v>2672</v>
      </c>
      <c r="H223" s="164">
        <v>0.54400000000000004</v>
      </c>
      <c r="I223" s="25">
        <f t="shared" si="112"/>
        <v>0.12009731592575826</v>
      </c>
      <c r="J223" s="25">
        <f t="shared" si="113"/>
        <v>4.6963374204174409E-2</v>
      </c>
      <c r="K223" s="27">
        <f t="shared" si="114"/>
        <v>2.5572548387096776</v>
      </c>
      <c r="L223" s="27">
        <f t="shared" si="115"/>
        <v>0.70720211540060962</v>
      </c>
      <c r="M223" s="27">
        <f t="shared" si="116"/>
        <v>7.182795698924731</v>
      </c>
      <c r="N223" s="27"/>
      <c r="O223" s="51">
        <f t="shared" si="117"/>
        <v>13.934985476228526</v>
      </c>
      <c r="P223" s="27">
        <f t="shared" si="118"/>
        <v>7.182795698924731</v>
      </c>
      <c r="Q223" s="93">
        <f t="shared" si="119"/>
        <v>0.70720211540060962</v>
      </c>
      <c r="R223" s="156">
        <f t="shared" si="102"/>
        <v>615.22856132800109</v>
      </c>
      <c r="S223" s="156">
        <f t="shared" si="103"/>
        <v>1130.934855382355</v>
      </c>
      <c r="T223" s="153"/>
      <c r="U223" s="153"/>
      <c r="W223" s="1">
        <v>233</v>
      </c>
      <c r="X223" s="66">
        <v>8.1999999999999993</v>
      </c>
      <c r="Y223" s="164">
        <v>0.75</v>
      </c>
      <c r="Z223" s="150">
        <v>1010</v>
      </c>
      <c r="AA223" s="150">
        <v>5288</v>
      </c>
      <c r="AB223" s="150">
        <v>848</v>
      </c>
      <c r="AC223" s="150">
        <v>1036</v>
      </c>
      <c r="AD223" s="27">
        <f t="shared" si="120"/>
        <v>0.12522887077294614</v>
      </c>
      <c r="AE223" s="27">
        <f t="shared" si="121"/>
        <v>4.8765421438577775E-2</v>
      </c>
      <c r="AF223" s="29">
        <f t="shared" si="122"/>
        <v>2.5679849999999997</v>
      </c>
      <c r="AG223" s="29">
        <f t="shared" si="123"/>
        <v>0.72518298586357155</v>
      </c>
      <c r="AH223" s="29">
        <f t="shared" si="124"/>
        <v>5.2356435643564359</v>
      </c>
      <c r="AJ223" s="51">
        <f t="shared" si="125"/>
        <v>27.57792035864388</v>
      </c>
      <c r="AK223" s="29">
        <f t="shared" si="126"/>
        <v>5.2356435643564359</v>
      </c>
      <c r="AL223" s="58">
        <f t="shared" si="127"/>
        <v>0.72518298586357155</v>
      </c>
    </row>
    <row r="224" spans="1:38" x14ac:dyDescent="0.2">
      <c r="A224" s="149">
        <v>233</v>
      </c>
      <c r="B224" s="149">
        <v>417</v>
      </c>
      <c r="C224" s="77" t="s">
        <v>107</v>
      </c>
      <c r="D224" s="295">
        <v>8.1999999999999993</v>
      </c>
      <c r="E224" s="150">
        <v>802</v>
      </c>
      <c r="F224" s="150">
        <v>461</v>
      </c>
      <c r="G224" s="150">
        <v>3090</v>
      </c>
      <c r="H224" s="164">
        <v>0.57999999999999996</v>
      </c>
      <c r="I224" s="25">
        <f t="shared" si="112"/>
        <v>0.12210748086392494</v>
      </c>
      <c r="J224" s="25">
        <f t="shared" si="113"/>
        <v>4.7978613648961027E-2</v>
      </c>
      <c r="K224" s="27">
        <f t="shared" si="114"/>
        <v>2.5450397912147502</v>
      </c>
      <c r="L224" s="27">
        <f t="shared" si="115"/>
        <v>0.70968986637342402</v>
      </c>
      <c r="M224" s="27">
        <f t="shared" si="116"/>
        <v>6.702819956616052</v>
      </c>
      <c r="N224" s="27"/>
      <c r="O224" s="51">
        <f t="shared" si="117"/>
        <v>16.11493455147685</v>
      </c>
      <c r="P224" s="27">
        <f t="shared" si="118"/>
        <v>6.702819956616052</v>
      </c>
      <c r="Q224" s="93">
        <f t="shared" si="119"/>
        <v>0.70968986637342402</v>
      </c>
      <c r="R224" s="156">
        <f t="shared" si="102"/>
        <v>656.13471567161821</v>
      </c>
      <c r="S224" s="156">
        <f t="shared" si="103"/>
        <v>1131.2667511579625</v>
      </c>
      <c r="T224" s="153"/>
      <c r="U224" s="153"/>
      <c r="W224" s="1">
        <v>233</v>
      </c>
      <c r="X224" s="66">
        <v>8.1999999999999993</v>
      </c>
      <c r="Y224" s="164">
        <v>0.77500000000000002</v>
      </c>
      <c r="Z224" s="150">
        <v>1124</v>
      </c>
      <c r="AA224" s="150">
        <v>5697</v>
      </c>
      <c r="AB224" s="150">
        <v>876</v>
      </c>
      <c r="AC224" s="150">
        <v>1071</v>
      </c>
      <c r="AD224" s="27">
        <f t="shared" si="120"/>
        <v>0.12624081991949723</v>
      </c>
      <c r="AE224" s="27">
        <f t="shared" si="121"/>
        <v>4.9121064860241863E-2</v>
      </c>
      <c r="AF224" s="29">
        <f t="shared" si="122"/>
        <v>2.5699935512121885</v>
      </c>
      <c r="AG224" s="29">
        <f t="shared" si="123"/>
        <v>0.72867660832713865</v>
      </c>
      <c r="AH224" s="29">
        <f t="shared" si="124"/>
        <v>5.0685053380782916</v>
      </c>
      <c r="AJ224" s="51">
        <f t="shared" si="125"/>
        <v>29.710932731315086</v>
      </c>
      <c r="AK224" s="29">
        <f t="shared" si="126"/>
        <v>5.0685053380782916</v>
      </c>
      <c r="AL224" s="58">
        <f t="shared" si="127"/>
        <v>0.72867660832713865</v>
      </c>
    </row>
    <row r="225" spans="1:38" x14ac:dyDescent="0.2">
      <c r="A225" s="149">
        <v>233</v>
      </c>
      <c r="B225" s="149">
        <v>417</v>
      </c>
      <c r="C225" s="77" t="s">
        <v>107</v>
      </c>
      <c r="D225" s="295">
        <v>8.1999999999999993</v>
      </c>
      <c r="E225" s="150">
        <v>851</v>
      </c>
      <c r="F225" s="150">
        <v>549</v>
      </c>
      <c r="G225" s="150">
        <v>3507</v>
      </c>
      <c r="H225" s="164">
        <v>0.61599999999999999</v>
      </c>
      <c r="I225" s="25">
        <f t="shared" si="112"/>
        <v>0.12308614627110429</v>
      </c>
      <c r="J225" s="25">
        <f t="shared" si="113"/>
        <v>4.7824841398572265E-2</v>
      </c>
      <c r="K225" s="27">
        <f t="shared" si="114"/>
        <v>2.5736864497950811</v>
      </c>
      <c r="L225" s="27">
        <f t="shared" si="115"/>
        <v>0.72054832779097677</v>
      </c>
      <c r="M225" s="27">
        <f t="shared" si="116"/>
        <v>6.3879781420765029</v>
      </c>
      <c r="N225" s="27"/>
      <c r="O225" s="51">
        <f t="shared" si="117"/>
        <v>18.289668437549942</v>
      </c>
      <c r="P225" s="27">
        <f t="shared" si="118"/>
        <v>6.3879781420765029</v>
      </c>
      <c r="Q225" s="93">
        <f t="shared" si="119"/>
        <v>0.72054832779097677</v>
      </c>
      <c r="R225" s="156">
        <f t="shared" si="102"/>
        <v>696.22274692836299</v>
      </c>
      <c r="S225" s="156">
        <f t="shared" si="103"/>
        <v>1130.2317320265633</v>
      </c>
      <c r="T225" s="153"/>
      <c r="U225" s="153"/>
      <c r="W225" s="1">
        <v>233</v>
      </c>
      <c r="X225" s="66">
        <v>8.1999999999999993</v>
      </c>
      <c r="Y225" s="164">
        <v>0.8</v>
      </c>
      <c r="Z225" s="150">
        <v>1248</v>
      </c>
      <c r="AA225" s="150">
        <v>6117</v>
      </c>
      <c r="AB225" s="150">
        <v>904</v>
      </c>
      <c r="AC225" s="150">
        <v>1105</v>
      </c>
      <c r="AD225" s="27">
        <f t="shared" si="120"/>
        <v>0.12733460728656662</v>
      </c>
      <c r="AE225" s="27">
        <f t="shared" si="121"/>
        <v>4.9658960638903911E-2</v>
      </c>
      <c r="AF225" s="29">
        <f t="shared" si="122"/>
        <v>2.5641818847656253</v>
      </c>
      <c r="AG225" s="29">
        <f t="shared" si="123"/>
        <v>0.73017161443136913</v>
      </c>
      <c r="AH225" s="29">
        <f t="shared" si="124"/>
        <v>4.9014423076923075</v>
      </c>
      <c r="AJ225" s="51">
        <f t="shared" si="125"/>
        <v>31.901312184913881</v>
      </c>
      <c r="AK225" s="29">
        <f t="shared" si="126"/>
        <v>4.9014423076923075</v>
      </c>
      <c r="AL225" s="58">
        <f t="shared" si="127"/>
        <v>0.73017161443136913</v>
      </c>
    </row>
    <row r="226" spans="1:38" x14ac:dyDescent="0.2">
      <c r="A226" s="149">
        <v>233</v>
      </c>
      <c r="B226" s="149">
        <v>417</v>
      </c>
      <c r="C226" s="77" t="s">
        <v>107</v>
      </c>
      <c r="D226" s="295">
        <v>8.1999999999999993</v>
      </c>
      <c r="E226" s="150">
        <v>901</v>
      </c>
      <c r="F226" s="150">
        <v>649</v>
      </c>
      <c r="G226" s="150">
        <v>3873</v>
      </c>
      <c r="H226" s="164">
        <v>0.65200000000000002</v>
      </c>
      <c r="I226" s="25">
        <f t="shared" si="112"/>
        <v>0.12126359626992329</v>
      </c>
      <c r="J226" s="25">
        <f t="shared" si="113"/>
        <v>4.7636538728940421E-2</v>
      </c>
      <c r="K226" s="27">
        <f t="shared" si="114"/>
        <v>2.5456004887326658</v>
      </c>
      <c r="L226" s="27">
        <f t="shared" si="115"/>
        <v>0.70738909242731207</v>
      </c>
      <c r="M226" s="27">
        <f t="shared" si="116"/>
        <v>5.9676425269645605</v>
      </c>
      <c r="N226" s="27"/>
      <c r="O226" s="51">
        <f t="shared" si="117"/>
        <v>20.198427675686034</v>
      </c>
      <c r="P226" s="27">
        <f t="shared" si="118"/>
        <v>5.9676425269645605</v>
      </c>
      <c r="Q226" s="93">
        <f t="shared" si="119"/>
        <v>0.70738909242731207</v>
      </c>
      <c r="R226" s="156">
        <f t="shared" si="102"/>
        <v>737.12890127198</v>
      </c>
      <c r="S226" s="156">
        <f t="shared" si="103"/>
        <v>1130.5657994969017</v>
      </c>
      <c r="T226" s="153"/>
      <c r="U226" s="153"/>
      <c r="W226" s="1">
        <v>233</v>
      </c>
      <c r="X226" s="66">
        <v>8.1999999999999993</v>
      </c>
      <c r="Y226" s="164">
        <v>0.82499999999999996</v>
      </c>
      <c r="Z226" s="150">
        <v>1381</v>
      </c>
      <c r="AA226" s="150">
        <v>6545</v>
      </c>
      <c r="AB226" s="150">
        <v>933</v>
      </c>
      <c r="AC226" s="150">
        <v>1140</v>
      </c>
      <c r="AD226" s="27">
        <f t="shared" si="120"/>
        <v>0.12800663378024008</v>
      </c>
      <c r="AE226" s="27">
        <f t="shared" si="121"/>
        <v>5.0043652397228841E-2</v>
      </c>
      <c r="AF226" s="29">
        <f t="shared" si="122"/>
        <v>2.5578995066980448</v>
      </c>
      <c r="AG226" s="29">
        <f t="shared" si="123"/>
        <v>0.73030219844134892</v>
      </c>
      <c r="AH226" s="29">
        <f t="shared" si="124"/>
        <v>4.7393193338160753</v>
      </c>
      <c r="AJ226" s="51">
        <f t="shared" si="125"/>
        <v>34.13341315191456</v>
      </c>
      <c r="AK226" s="29">
        <f t="shared" si="126"/>
        <v>4.7393193338160753</v>
      </c>
      <c r="AL226" s="58">
        <f t="shared" si="127"/>
        <v>0.73030219844134892</v>
      </c>
    </row>
    <row r="227" spans="1:38" x14ac:dyDescent="0.2">
      <c r="A227" s="149">
        <v>233</v>
      </c>
      <c r="B227" s="149">
        <v>417</v>
      </c>
      <c r="C227" s="77" t="s">
        <v>107</v>
      </c>
      <c r="D227" s="295">
        <v>8.1999999999999993</v>
      </c>
      <c r="E227" s="150">
        <v>950</v>
      </c>
      <c r="F227" s="150">
        <v>769</v>
      </c>
      <c r="G227" s="150">
        <v>4384</v>
      </c>
      <c r="H227" s="164">
        <v>0.68799999999999994</v>
      </c>
      <c r="I227" s="25">
        <f t="shared" si="112"/>
        <v>0.12346841234366759</v>
      </c>
      <c r="J227" s="25">
        <f t="shared" si="113"/>
        <v>4.8153227155911943E-2</v>
      </c>
      <c r="K227" s="27">
        <f t="shared" si="114"/>
        <v>2.5640734720416125</v>
      </c>
      <c r="L227" s="27">
        <f t="shared" si="115"/>
        <v>0.71897085992048715</v>
      </c>
      <c r="M227" s="27">
        <f t="shared" si="116"/>
        <v>5.7009102730819246</v>
      </c>
      <c r="N227" s="27"/>
      <c r="O227" s="51">
        <f t="shared" si="117"/>
        <v>22.863389344231233</v>
      </c>
      <c r="P227" s="27">
        <f t="shared" si="118"/>
        <v>5.7009102730819246</v>
      </c>
      <c r="Q227" s="93">
        <f t="shared" si="119"/>
        <v>0.71897085992048715</v>
      </c>
      <c r="R227" s="156">
        <f t="shared" si="102"/>
        <v>777.21693252872478</v>
      </c>
      <c r="S227" s="156">
        <f t="shared" si="103"/>
        <v>1129.6757740243095</v>
      </c>
      <c r="T227" s="153"/>
      <c r="U227" s="153"/>
      <c r="W227" s="1">
        <v>233</v>
      </c>
      <c r="X227" s="66">
        <v>8.1999999999999993</v>
      </c>
      <c r="Y227" s="164">
        <v>0.85</v>
      </c>
      <c r="Z227" s="150">
        <v>1525</v>
      </c>
      <c r="AA227" s="150">
        <v>6989</v>
      </c>
      <c r="AB227" s="150">
        <v>961</v>
      </c>
      <c r="AC227" s="150">
        <v>1174</v>
      </c>
      <c r="AD227" s="27">
        <f t="shared" si="120"/>
        <v>0.12888767081147753</v>
      </c>
      <c r="AE227" s="27">
        <f t="shared" si="121"/>
        <v>5.0598241924856249E-2</v>
      </c>
      <c r="AF227" s="29">
        <f t="shared" si="122"/>
        <v>2.547275674180328</v>
      </c>
      <c r="AG227" s="29">
        <f t="shared" si="123"/>
        <v>0.72976751514511373</v>
      </c>
      <c r="AH227" s="29">
        <f t="shared" si="124"/>
        <v>4.5829508196721314</v>
      </c>
      <c r="AJ227" s="51">
        <f t="shared" si="125"/>
        <v>36.448957145719</v>
      </c>
      <c r="AK227" s="29">
        <f t="shared" si="126"/>
        <v>4.5829508196721314</v>
      </c>
      <c r="AL227" s="58">
        <f t="shared" si="127"/>
        <v>0.72976751514511373</v>
      </c>
    </row>
    <row r="228" spans="1:38" x14ac:dyDescent="0.2">
      <c r="A228" s="149">
        <v>233</v>
      </c>
      <c r="B228" s="149">
        <v>417</v>
      </c>
      <c r="C228" s="77" t="s">
        <v>107</v>
      </c>
      <c r="D228" s="295">
        <v>8.1999999999999993</v>
      </c>
      <c r="E228" s="150">
        <v>1000</v>
      </c>
      <c r="F228" s="150">
        <v>905</v>
      </c>
      <c r="G228" s="150">
        <v>4885</v>
      </c>
      <c r="H228" s="164">
        <v>0.72399999999999998</v>
      </c>
      <c r="I228" s="25">
        <f t="shared" si="112"/>
        <v>0.1241644007424</v>
      </c>
      <c r="J228" s="25">
        <f t="shared" si="113"/>
        <v>4.8586817535999999E-2</v>
      </c>
      <c r="K228" s="27">
        <f t="shared" si="114"/>
        <v>2.5555162292817681</v>
      </c>
      <c r="L228" s="27">
        <f t="shared" si="115"/>
        <v>0.71858820296795434</v>
      </c>
      <c r="M228" s="27">
        <f t="shared" si="116"/>
        <v>5.3977900552486187</v>
      </c>
      <c r="N228" s="27"/>
      <c r="O228" s="51">
        <f t="shared" si="117"/>
        <v>25.476199121024084</v>
      </c>
      <c r="P228" s="27">
        <f t="shared" si="118"/>
        <v>5.3977900552486187</v>
      </c>
      <c r="Q228" s="93">
        <f t="shared" si="119"/>
        <v>0.71858820296795434</v>
      </c>
      <c r="R228" s="156">
        <f t="shared" si="102"/>
        <v>818.1230868723419</v>
      </c>
      <c r="S228" s="156">
        <f t="shared" si="103"/>
        <v>1130.0042636358314</v>
      </c>
      <c r="T228" s="153"/>
      <c r="U228" s="153"/>
      <c r="W228" s="1">
        <v>233</v>
      </c>
      <c r="X228" s="66">
        <v>8.1999999999999993</v>
      </c>
      <c r="Y228" s="164">
        <v>0.875</v>
      </c>
      <c r="Z228" s="150">
        <v>1671</v>
      </c>
      <c r="AA228" s="150">
        <v>7434</v>
      </c>
      <c r="AB228" s="150">
        <v>989</v>
      </c>
      <c r="AC228" s="150">
        <v>1209</v>
      </c>
      <c r="AD228" s="27">
        <f t="shared" si="120"/>
        <v>0.12927140940612894</v>
      </c>
      <c r="AE228" s="27">
        <f t="shared" si="121"/>
        <v>5.076535430246655E-2</v>
      </c>
      <c r="AF228" s="29">
        <f t="shared" si="122"/>
        <v>2.5464494670107718</v>
      </c>
      <c r="AG228" s="29">
        <f t="shared" si="123"/>
        <v>0.73061602820312066</v>
      </c>
      <c r="AH228" s="29">
        <f t="shared" si="124"/>
        <v>4.4488330341113107</v>
      </c>
      <c r="AJ228" s="51">
        <f t="shared" si="125"/>
        <v>38.769716328698678</v>
      </c>
      <c r="AK228" s="29">
        <f t="shared" si="126"/>
        <v>4.4488330341113107</v>
      </c>
      <c r="AL228" s="58">
        <f t="shared" si="127"/>
        <v>0.73061602820312066</v>
      </c>
    </row>
    <row r="229" spans="1:38" x14ac:dyDescent="0.2">
      <c r="A229" s="149">
        <v>233</v>
      </c>
      <c r="B229" s="149">
        <v>417</v>
      </c>
      <c r="C229" s="77" t="s">
        <v>107</v>
      </c>
      <c r="D229" s="295">
        <v>8.1999999999999993</v>
      </c>
      <c r="E229" s="150">
        <v>1049</v>
      </c>
      <c r="F229" s="150">
        <v>1049</v>
      </c>
      <c r="G229" s="150">
        <v>5449</v>
      </c>
      <c r="H229" s="164">
        <v>0.75900000000000001</v>
      </c>
      <c r="I229" s="25">
        <f t="shared" si="112"/>
        <v>0.12586308148189615</v>
      </c>
      <c r="J229" s="25">
        <f t="shared" si="113"/>
        <v>4.8788660860904345E-2</v>
      </c>
      <c r="K229" s="27">
        <f t="shared" si="114"/>
        <v>2.5797609375000001</v>
      </c>
      <c r="L229" s="27">
        <f t="shared" si="115"/>
        <v>0.73035084138028317</v>
      </c>
      <c r="M229" s="27">
        <f t="shared" si="116"/>
        <v>5.1944709246901812</v>
      </c>
      <c r="N229" s="27"/>
      <c r="O229" s="51">
        <f t="shared" si="117"/>
        <v>28.417565815856751</v>
      </c>
      <c r="P229" s="27">
        <f t="shared" si="118"/>
        <v>5.1944709246901812</v>
      </c>
      <c r="Q229" s="93">
        <f t="shared" si="119"/>
        <v>0.73035084138028317</v>
      </c>
      <c r="R229" s="156">
        <f t="shared" si="102"/>
        <v>858.21111812908669</v>
      </c>
      <c r="S229" s="156">
        <f t="shared" si="103"/>
        <v>1130.7129356114449</v>
      </c>
      <c r="T229" s="153"/>
      <c r="U229" s="153"/>
      <c r="W229" s="1">
        <v>233</v>
      </c>
      <c r="X229" s="66">
        <v>8.1999999999999993</v>
      </c>
      <c r="Y229" s="164">
        <v>0.9</v>
      </c>
      <c r="Z229" s="150">
        <v>1823</v>
      </c>
      <c r="AA229" s="150">
        <v>7871</v>
      </c>
      <c r="AB229" s="150">
        <v>1017</v>
      </c>
      <c r="AC229" s="150">
        <v>1243</v>
      </c>
      <c r="AD229" s="27">
        <f t="shared" si="120"/>
        <v>0.12948521549222061</v>
      </c>
      <c r="AE229" s="27">
        <f t="shared" si="121"/>
        <v>5.0961611998686734E-2</v>
      </c>
      <c r="AF229" s="29">
        <f t="shared" si="122"/>
        <v>2.5408382979635222</v>
      </c>
      <c r="AG229" s="29">
        <f t="shared" si="123"/>
        <v>0.72960871046629239</v>
      </c>
      <c r="AH229" s="29">
        <f t="shared" si="124"/>
        <v>4.3176083379045531</v>
      </c>
      <c r="AJ229" s="51">
        <f t="shared" si="125"/>
        <v>41.048753998276467</v>
      </c>
      <c r="AK229" s="29">
        <f t="shared" si="126"/>
        <v>4.3176083379045531</v>
      </c>
      <c r="AL229" s="58">
        <f t="shared" si="127"/>
        <v>0.72960871046629239</v>
      </c>
    </row>
    <row r="230" spans="1:38" x14ac:dyDescent="0.2">
      <c r="A230" s="149">
        <v>233</v>
      </c>
      <c r="B230" s="149">
        <v>417</v>
      </c>
      <c r="C230" s="77" t="s">
        <v>107</v>
      </c>
      <c r="D230" s="295">
        <v>8.1999999999999993</v>
      </c>
      <c r="E230" s="150">
        <v>1103</v>
      </c>
      <c r="F230" s="150">
        <v>1234</v>
      </c>
      <c r="G230" s="150">
        <v>6044</v>
      </c>
      <c r="H230" s="164">
        <v>0.79800000000000004</v>
      </c>
      <c r="I230" s="25">
        <f t="shared" si="112"/>
        <v>0.12627168026749758</v>
      </c>
      <c r="J230" s="25">
        <f t="shared" si="113"/>
        <v>4.9369473603990022E-2</v>
      </c>
      <c r="K230" s="27">
        <f t="shared" si="114"/>
        <v>2.5576873936385733</v>
      </c>
      <c r="L230" s="27">
        <f t="shared" si="115"/>
        <v>0.72527604598168927</v>
      </c>
      <c r="M230" s="27">
        <f t="shared" si="116"/>
        <v>4.8978930307941653</v>
      </c>
      <c r="N230" s="27"/>
      <c r="O230" s="51">
        <f t="shared" si="117"/>
        <v>31.520603375121709</v>
      </c>
      <c r="P230" s="27">
        <f t="shared" si="118"/>
        <v>4.8978930307941653</v>
      </c>
      <c r="Q230" s="93">
        <f t="shared" si="119"/>
        <v>0.72527604598168927</v>
      </c>
      <c r="R230" s="156">
        <f t="shared" si="102"/>
        <v>902.38976482019314</v>
      </c>
      <c r="S230" s="156">
        <f t="shared" si="103"/>
        <v>1130.8142416293147</v>
      </c>
      <c r="T230" s="153"/>
      <c r="U230" s="153"/>
      <c r="W230" s="1">
        <v>233</v>
      </c>
      <c r="X230" s="66">
        <v>8.1999999999999993</v>
      </c>
      <c r="Y230" s="164">
        <v>0.92500000000000004</v>
      </c>
      <c r="Z230" s="150">
        <v>1992</v>
      </c>
      <c r="AA230" s="150">
        <v>8332</v>
      </c>
      <c r="AB230" s="150">
        <v>1046</v>
      </c>
      <c r="AC230" s="150">
        <v>1278</v>
      </c>
      <c r="AD230" s="27">
        <f t="shared" si="120"/>
        <v>0.1296641992597001</v>
      </c>
      <c r="AE230" s="27">
        <f t="shared" si="121"/>
        <v>5.1234988949881828E-2</v>
      </c>
      <c r="AF230" s="29">
        <f t="shared" si="122"/>
        <v>2.5307744164156625</v>
      </c>
      <c r="AG230" s="29">
        <f t="shared" si="123"/>
        <v>0.72722092722979559</v>
      </c>
      <c r="AH230" s="29">
        <f t="shared" si="124"/>
        <v>4.1827309236947787</v>
      </c>
      <c r="AJ230" s="51">
        <f t="shared" si="125"/>
        <v>43.452956208059909</v>
      </c>
      <c r="AK230" s="29">
        <f t="shared" si="126"/>
        <v>4.1827309236947787</v>
      </c>
      <c r="AL230" s="58">
        <f t="shared" si="127"/>
        <v>0.72722092722979559</v>
      </c>
    </row>
    <row r="231" spans="1:38" x14ac:dyDescent="0.2">
      <c r="A231" s="149">
        <v>233</v>
      </c>
      <c r="B231" s="149">
        <v>417</v>
      </c>
      <c r="C231" s="77" t="s">
        <v>107</v>
      </c>
      <c r="D231" s="295">
        <v>8.1999999999999993</v>
      </c>
      <c r="E231" s="150">
        <v>1151</v>
      </c>
      <c r="F231" s="150">
        <v>1433</v>
      </c>
      <c r="G231" s="150">
        <v>6743</v>
      </c>
      <c r="H231" s="164">
        <v>0.83299999999999996</v>
      </c>
      <c r="I231" s="25">
        <f t="shared" si="112"/>
        <v>0.12937043581965893</v>
      </c>
      <c r="J231" s="25">
        <f t="shared" si="113"/>
        <v>5.0453359986395108E-2</v>
      </c>
      <c r="K231" s="27">
        <f t="shared" si="114"/>
        <v>2.5641589748342635</v>
      </c>
      <c r="L231" s="27">
        <f t="shared" si="115"/>
        <v>0.73597889284277496</v>
      </c>
      <c r="M231" s="27">
        <f t="shared" si="116"/>
        <v>4.7055129099790651</v>
      </c>
      <c r="N231" s="27"/>
      <c r="O231" s="51">
        <f t="shared" si="117"/>
        <v>35.166020608611134</v>
      </c>
      <c r="P231" s="27">
        <f t="shared" si="118"/>
        <v>4.7055129099790651</v>
      </c>
      <c r="Q231" s="93">
        <f t="shared" si="119"/>
        <v>0.73597889284277496</v>
      </c>
      <c r="R231" s="156">
        <f t="shared" si="102"/>
        <v>941.65967299006559</v>
      </c>
      <c r="S231" s="156">
        <f t="shared" si="103"/>
        <v>1130.4437851021196</v>
      </c>
      <c r="T231" s="153"/>
      <c r="U231" s="153"/>
      <c r="W231" s="1">
        <v>233</v>
      </c>
      <c r="X231" s="66">
        <v>8.1999999999999993</v>
      </c>
      <c r="Y231" s="164">
        <v>0.95</v>
      </c>
      <c r="Z231" s="150">
        <v>2188</v>
      </c>
      <c r="AA231" s="150">
        <v>8747</v>
      </c>
      <c r="AB231" s="150">
        <v>1074</v>
      </c>
      <c r="AC231" s="150">
        <v>1313</v>
      </c>
      <c r="AD231" s="27">
        <f t="shared" si="120"/>
        <v>0.12896213165856232</v>
      </c>
      <c r="AE231" s="27">
        <f t="shared" si="121"/>
        <v>5.1894700953879436E-2</v>
      </c>
      <c r="AF231" s="29">
        <f t="shared" si="122"/>
        <v>2.4850732211208868</v>
      </c>
      <c r="AG231" s="29">
        <f t="shared" si="123"/>
        <v>0.71215279380447749</v>
      </c>
      <c r="AH231" s="29">
        <f t="shared" si="124"/>
        <v>3.9977148080438756</v>
      </c>
      <c r="AJ231" s="51">
        <f t="shared" si="125"/>
        <v>45.617259715782531</v>
      </c>
      <c r="AK231" s="29">
        <f t="shared" si="126"/>
        <v>3.9977148080438756</v>
      </c>
      <c r="AL231" s="58">
        <f t="shared" si="127"/>
        <v>0.71215279380447749</v>
      </c>
    </row>
    <row r="232" spans="1:38" x14ac:dyDescent="0.2">
      <c r="A232" s="149">
        <v>233</v>
      </c>
      <c r="B232" s="149">
        <v>417</v>
      </c>
      <c r="C232" s="77" t="s">
        <v>107</v>
      </c>
      <c r="D232" s="295">
        <v>8.1999999999999993</v>
      </c>
      <c r="E232" s="150">
        <v>1198</v>
      </c>
      <c r="F232" s="150">
        <v>1626</v>
      </c>
      <c r="G232" s="150">
        <v>7265</v>
      </c>
      <c r="H232" s="164">
        <v>0.86699999999999999</v>
      </c>
      <c r="I232" s="25">
        <f t="shared" si="112"/>
        <v>0.1286632482027642</v>
      </c>
      <c r="J232" s="25">
        <f t="shared" si="113"/>
        <v>5.0771496131018341E-2</v>
      </c>
      <c r="K232" s="27">
        <f t="shared" si="114"/>
        <v>2.5341630246771212</v>
      </c>
      <c r="L232" s="27">
        <f t="shared" si="115"/>
        <v>0.72537852984962536</v>
      </c>
      <c r="M232" s="27">
        <f t="shared" si="116"/>
        <v>4.468019680196802</v>
      </c>
      <c r="N232" s="27"/>
      <c r="O232" s="51">
        <f t="shared" si="117"/>
        <v>37.888349358083921</v>
      </c>
      <c r="P232" s="27">
        <f t="shared" si="118"/>
        <v>4.468019680196802</v>
      </c>
      <c r="Q232" s="93">
        <f t="shared" si="119"/>
        <v>0.72537852984962536</v>
      </c>
      <c r="R232" s="156">
        <f t="shared" si="102"/>
        <v>980.11145807306571</v>
      </c>
      <c r="S232" s="156">
        <f t="shared" si="103"/>
        <v>1130.463042760168</v>
      </c>
      <c r="T232" s="153"/>
      <c r="U232" s="153"/>
      <c r="W232" s="1">
        <v>233</v>
      </c>
      <c r="X232" s="66">
        <v>8.1999999999999993</v>
      </c>
      <c r="Y232" s="164">
        <v>0.97499999999999998</v>
      </c>
      <c r="Z232" s="150">
        <v>2408</v>
      </c>
      <c r="AA232" s="150">
        <v>9129</v>
      </c>
      <c r="AB232" s="150">
        <v>1102</v>
      </c>
      <c r="AC232" s="150">
        <v>1347</v>
      </c>
      <c r="AD232" s="27">
        <f t="shared" si="120"/>
        <v>0.12788527579446529</v>
      </c>
      <c r="AE232" s="27">
        <f t="shared" si="121"/>
        <v>5.2896089859979616E-2</v>
      </c>
      <c r="AF232" s="29">
        <f t="shared" si="122"/>
        <v>2.4176697395400746</v>
      </c>
      <c r="AG232" s="29">
        <f t="shared" si="123"/>
        <v>0.68993811575675412</v>
      </c>
      <c r="AH232" s="29">
        <f t="shared" si="124"/>
        <v>3.7911129568106312</v>
      </c>
      <c r="AJ232" s="51">
        <f t="shared" si="125"/>
        <v>47.609461980722386</v>
      </c>
      <c r="AK232" s="29">
        <f t="shared" si="126"/>
        <v>3.7911129568106312</v>
      </c>
      <c r="AL232" s="58">
        <f t="shared" si="127"/>
        <v>0.68993811575675412</v>
      </c>
    </row>
    <row r="233" spans="1:38" x14ac:dyDescent="0.2">
      <c r="A233" s="149">
        <v>233</v>
      </c>
      <c r="B233" s="149">
        <v>417</v>
      </c>
      <c r="C233" s="77" t="s">
        <v>107</v>
      </c>
      <c r="D233" s="295">
        <v>8.1999999999999993</v>
      </c>
      <c r="E233" s="150">
        <v>1232</v>
      </c>
      <c r="F233" s="150">
        <v>1777</v>
      </c>
      <c r="G233" s="150">
        <v>7745</v>
      </c>
      <c r="H233" s="164">
        <v>0.89200000000000002</v>
      </c>
      <c r="I233" s="25">
        <f t="shared" si="112"/>
        <v>0.12969777783774664</v>
      </c>
      <c r="J233" s="25">
        <f t="shared" si="113"/>
        <v>5.1018205474741146E-2</v>
      </c>
      <c r="K233" s="27">
        <f t="shared" si="114"/>
        <v>2.5421861986494085</v>
      </c>
      <c r="L233" s="27">
        <f t="shared" si="115"/>
        <v>0.73059469703353219</v>
      </c>
      <c r="M233" s="27">
        <f t="shared" si="116"/>
        <v>4.3584693303320199</v>
      </c>
      <c r="N233" s="27"/>
      <c r="O233" s="51">
        <f t="shared" si="117"/>
        <v>40.391640162196829</v>
      </c>
      <c r="P233" s="27">
        <f t="shared" si="118"/>
        <v>4.3584693303320199</v>
      </c>
      <c r="Q233" s="93">
        <f t="shared" si="119"/>
        <v>0.73059469703353219</v>
      </c>
      <c r="R233" s="156">
        <f t="shared" si="102"/>
        <v>1007.9276430267253</v>
      </c>
      <c r="S233" s="156">
        <f t="shared" si="103"/>
        <v>1129.9637253662838</v>
      </c>
      <c r="T233" s="153"/>
      <c r="U233" s="153"/>
      <c r="W233" s="1">
        <v>233</v>
      </c>
      <c r="X233" s="66">
        <v>8.1999999999999993</v>
      </c>
      <c r="Y233" s="164">
        <v>1</v>
      </c>
      <c r="Z233" s="150">
        <v>2661</v>
      </c>
      <c r="AA233" s="150">
        <v>9484</v>
      </c>
      <c r="AB233" s="150">
        <v>1130</v>
      </c>
      <c r="AC233" s="150">
        <v>1382</v>
      </c>
      <c r="AD233" s="27">
        <f t="shared" si="120"/>
        <v>0.12621413289961275</v>
      </c>
      <c r="AE233" s="27">
        <f t="shared" si="121"/>
        <v>5.4124091514983222E-2</v>
      </c>
      <c r="AF233" s="29">
        <f t="shared" si="122"/>
        <v>2.3319399802705747</v>
      </c>
      <c r="AG233" s="29">
        <f t="shared" si="123"/>
        <v>0.66111080266185751</v>
      </c>
      <c r="AH233" s="29">
        <f t="shared" si="124"/>
        <v>3.5640736565201054</v>
      </c>
      <c r="AJ233" s="51">
        <f t="shared" si="125"/>
        <v>49.460854137930887</v>
      </c>
      <c r="AK233" s="29">
        <f t="shared" si="126"/>
        <v>3.5640736565201054</v>
      </c>
      <c r="AL233" s="58">
        <f t="shared" si="127"/>
        <v>0.66111080266185751</v>
      </c>
    </row>
    <row r="234" spans="1:38" x14ac:dyDescent="0.2">
      <c r="A234" s="149">
        <v>233</v>
      </c>
      <c r="B234" s="149">
        <v>417</v>
      </c>
      <c r="C234" s="77" t="s">
        <v>107</v>
      </c>
      <c r="D234" s="295">
        <v>8.1999999999999993</v>
      </c>
      <c r="E234" s="150">
        <v>1252</v>
      </c>
      <c r="F234" s="150">
        <v>1855</v>
      </c>
      <c r="G234" s="150">
        <v>7954</v>
      </c>
      <c r="H234" s="164">
        <v>0.90600000000000003</v>
      </c>
      <c r="I234" s="25">
        <f t="shared" si="112"/>
        <v>0.1289761644863171</v>
      </c>
      <c r="J234" s="25">
        <f t="shared" si="113"/>
        <v>5.0745881570348733E-2</v>
      </c>
      <c r="K234" s="27">
        <f t="shared" si="114"/>
        <v>2.5416085107816713</v>
      </c>
      <c r="L234" s="27">
        <f t="shared" si="115"/>
        <v>0.72839386004921469</v>
      </c>
      <c r="M234" s="27">
        <f t="shared" si="116"/>
        <v>4.2878706199460916</v>
      </c>
      <c r="N234" s="27"/>
      <c r="O234" s="51">
        <f t="shared" si="117"/>
        <v>41.481614699820994</v>
      </c>
      <c r="P234" s="27">
        <f t="shared" si="118"/>
        <v>4.2878706199460916</v>
      </c>
      <c r="Q234" s="93">
        <f t="shared" si="119"/>
        <v>0.72839386004921469</v>
      </c>
      <c r="R234" s="156">
        <f t="shared" si="102"/>
        <v>1024.2901047641722</v>
      </c>
      <c r="S234" s="156">
        <f t="shared" si="103"/>
        <v>1130.5630295410288</v>
      </c>
      <c r="T234" s="153"/>
      <c r="U234" s="153"/>
      <c r="W234" s="1"/>
      <c r="Y234" s="163"/>
      <c r="Z234" s="150"/>
      <c r="AA234" s="150"/>
      <c r="AB234" s="150"/>
      <c r="AC234" s="150"/>
      <c r="AD234" s="27"/>
      <c r="AE234" s="27"/>
      <c r="AG234" s="29"/>
      <c r="AH234" s="29"/>
      <c r="AL234" s="58"/>
    </row>
    <row r="235" spans="1:38" x14ac:dyDescent="0.2">
      <c r="A235" s="149">
        <v>233</v>
      </c>
      <c r="B235" s="149">
        <v>417</v>
      </c>
      <c r="C235" s="77" t="s">
        <v>107</v>
      </c>
      <c r="D235" s="295">
        <v>8.1999999999999993</v>
      </c>
      <c r="E235" s="150">
        <v>1302</v>
      </c>
      <c r="F235" s="150">
        <v>2126</v>
      </c>
      <c r="G235" s="150">
        <v>8643</v>
      </c>
      <c r="H235" s="164">
        <v>0.94199999999999995</v>
      </c>
      <c r="I235" s="25">
        <f t="shared" si="112"/>
        <v>0.129591069275627</v>
      </c>
      <c r="J235" s="25">
        <f t="shared" si="113"/>
        <v>5.1713053432886902E-2</v>
      </c>
      <c r="K235" s="27">
        <f t="shared" si="114"/>
        <v>2.5059643682384762</v>
      </c>
      <c r="L235" s="27">
        <f t="shared" si="115"/>
        <v>0.71988863869480491</v>
      </c>
      <c r="M235" s="27">
        <f t="shared" si="116"/>
        <v>4.0653809971777983</v>
      </c>
      <c r="N235" s="27"/>
      <c r="O235" s="51">
        <f t="shared" si="117"/>
        <v>45.074880041558067</v>
      </c>
      <c r="P235" s="27">
        <f t="shared" si="118"/>
        <v>4.0653809971777983</v>
      </c>
      <c r="Q235" s="93">
        <f t="shared" si="119"/>
        <v>0.71988863869480491</v>
      </c>
      <c r="R235" s="156">
        <f t="shared" si="102"/>
        <v>1065.1962591077893</v>
      </c>
      <c r="S235" s="156">
        <f t="shared" si="103"/>
        <v>1130.7815914095429</v>
      </c>
      <c r="T235" s="153"/>
      <c r="U235" s="153"/>
      <c r="W235" s="1"/>
      <c r="Y235" s="163"/>
      <c r="Z235" s="150"/>
      <c r="AA235" s="150"/>
      <c r="AB235" s="150"/>
      <c r="AC235" s="150"/>
      <c r="AD235" s="27"/>
      <c r="AE235" s="27"/>
      <c r="AG235" s="29"/>
      <c r="AH235" s="29"/>
      <c r="AL235" s="58"/>
    </row>
    <row r="236" spans="1:38" x14ac:dyDescent="0.2">
      <c r="A236" s="149">
        <v>233</v>
      </c>
      <c r="B236" s="149">
        <v>417</v>
      </c>
      <c r="C236" s="77" t="s">
        <v>107</v>
      </c>
      <c r="D236" s="295">
        <v>8.1999999999999993</v>
      </c>
      <c r="E236" s="150">
        <v>1352</v>
      </c>
      <c r="F236" s="150">
        <v>2442</v>
      </c>
      <c r="G236" s="150">
        <v>9186</v>
      </c>
      <c r="H236" s="164">
        <v>0.97899999999999998</v>
      </c>
      <c r="I236" s="25">
        <f t="shared" si="112"/>
        <v>0.12773372773222222</v>
      </c>
      <c r="J236" s="25">
        <f t="shared" si="113"/>
        <v>5.3050008649606815E-2</v>
      </c>
      <c r="K236" s="27">
        <f t="shared" si="114"/>
        <v>2.4077984336609326</v>
      </c>
      <c r="L236" s="27">
        <f t="shared" si="115"/>
        <v>0.68671385903171189</v>
      </c>
      <c r="M236" s="27">
        <f t="shared" si="116"/>
        <v>3.7616707616707616</v>
      </c>
      <c r="N236" s="27"/>
      <c r="O236" s="51">
        <f t="shared" si="117"/>
        <v>47.906727763710791</v>
      </c>
      <c r="P236" s="27">
        <f t="shared" si="118"/>
        <v>3.7616707616707616</v>
      </c>
      <c r="Q236" s="93">
        <f t="shared" si="119"/>
        <v>0.68671385903171189</v>
      </c>
      <c r="R236" s="156">
        <f t="shared" si="102"/>
        <v>1106.1024134514064</v>
      </c>
      <c r="S236" s="156">
        <f t="shared" si="103"/>
        <v>1129.8288186429074</v>
      </c>
      <c r="T236" s="153"/>
      <c r="U236" s="153"/>
      <c r="W236" s="1"/>
      <c r="Y236" s="163"/>
      <c r="Z236" s="150"/>
      <c r="AA236" s="150"/>
      <c r="AB236" s="150"/>
      <c r="AC236" s="150"/>
      <c r="AD236" s="27"/>
      <c r="AE236" s="27"/>
      <c r="AG236" s="29"/>
      <c r="AH236" s="29"/>
      <c r="AL236" s="58"/>
    </row>
    <row r="237" spans="1:38" x14ac:dyDescent="0.2">
      <c r="A237" s="149">
        <v>233</v>
      </c>
      <c r="B237" s="149">
        <v>417</v>
      </c>
      <c r="C237" s="77" t="s">
        <v>107</v>
      </c>
      <c r="D237" s="295">
        <v>8.1999999999999993</v>
      </c>
      <c r="E237" s="150">
        <v>1398</v>
      </c>
      <c r="F237" s="150">
        <v>2781</v>
      </c>
      <c r="G237" s="150">
        <v>9614</v>
      </c>
      <c r="H237" s="164">
        <v>1.012</v>
      </c>
      <c r="I237" s="25">
        <f t="shared" si="112"/>
        <v>0.12503232405140394</v>
      </c>
      <c r="J237" s="25">
        <f t="shared" si="113"/>
        <v>5.4644863932394254E-2</v>
      </c>
      <c r="K237" s="27">
        <f t="shared" si="114"/>
        <v>2.2880892192556637</v>
      </c>
      <c r="L237" s="27">
        <f t="shared" si="115"/>
        <v>0.64563489971143284</v>
      </c>
      <c r="M237" s="27">
        <f t="shared" si="116"/>
        <v>3.4570298453793598</v>
      </c>
      <c r="N237" s="27"/>
      <c r="O237" s="51">
        <f t="shared" si="117"/>
        <v>50.138828730711467</v>
      </c>
      <c r="P237" s="27">
        <f t="shared" si="118"/>
        <v>3.4570298453793598</v>
      </c>
      <c r="Q237" s="93">
        <f t="shared" si="119"/>
        <v>0.64563489971143284</v>
      </c>
      <c r="R237" s="156">
        <f t="shared" si="102"/>
        <v>1143.7360754475342</v>
      </c>
      <c r="S237" s="156">
        <f t="shared" si="103"/>
        <v>1130.1739875963776</v>
      </c>
      <c r="T237" s="153"/>
      <c r="U237" s="153"/>
      <c r="W237" s="1"/>
      <c r="Y237" s="163"/>
      <c r="Z237" s="150"/>
      <c r="AA237" s="150"/>
      <c r="AB237" s="150"/>
      <c r="AC237" s="150"/>
      <c r="AD237" s="27"/>
      <c r="AE237" s="27"/>
      <c r="AG237" s="29"/>
      <c r="AH237" s="29"/>
      <c r="AL237" s="58"/>
    </row>
    <row r="238" spans="1:38" x14ac:dyDescent="0.2">
      <c r="A238" s="149">
        <v>233</v>
      </c>
      <c r="B238" s="149">
        <v>417</v>
      </c>
      <c r="C238" s="77" t="s">
        <v>107</v>
      </c>
      <c r="D238" s="295">
        <v>8.1999999999999993</v>
      </c>
      <c r="E238" s="150">
        <v>1450</v>
      </c>
      <c r="F238" s="150">
        <v>3212</v>
      </c>
      <c r="G238" s="150">
        <v>10063</v>
      </c>
      <c r="H238" s="164">
        <v>1.0489999999999999</v>
      </c>
      <c r="I238" s="25">
        <f t="shared" si="112"/>
        <v>0.12165332879006896</v>
      </c>
      <c r="J238" s="25">
        <f t="shared" si="113"/>
        <v>5.6564168087055645E-2</v>
      </c>
      <c r="K238" s="27">
        <f t="shared" si="114"/>
        <v>2.1507136567948315</v>
      </c>
      <c r="L238" s="27">
        <f t="shared" si="115"/>
        <v>0.59861484501868056</v>
      </c>
      <c r="M238" s="27">
        <f t="shared" si="116"/>
        <v>3.1329389788293898</v>
      </c>
      <c r="N238" s="27"/>
      <c r="O238" s="51">
        <f t="shared" si="117"/>
        <v>52.480448670392086</v>
      </c>
      <c r="P238" s="27">
        <f t="shared" si="118"/>
        <v>3.1329389788293898</v>
      </c>
      <c r="Q238" s="93">
        <f t="shared" si="119"/>
        <v>0.59861484501868056</v>
      </c>
      <c r="R238" s="156">
        <f t="shared" si="102"/>
        <v>1186.278475964896</v>
      </c>
      <c r="S238" s="156">
        <f t="shared" si="103"/>
        <v>1130.8660400046674</v>
      </c>
      <c r="T238" s="153"/>
      <c r="U238" s="153"/>
      <c r="W238" s="1"/>
      <c r="Y238" s="163"/>
      <c r="Z238" s="150"/>
      <c r="AA238" s="150"/>
      <c r="AB238" s="150"/>
      <c r="AC238" s="150"/>
      <c r="AD238" s="27"/>
      <c r="AE238" s="27"/>
      <c r="AG238" s="29"/>
      <c r="AH238" s="29"/>
      <c r="AL238" s="58"/>
    </row>
    <row r="239" spans="1:38" x14ac:dyDescent="0.2">
      <c r="A239" s="149">
        <v>233</v>
      </c>
      <c r="B239" s="149">
        <v>417</v>
      </c>
      <c r="C239" s="77" t="s">
        <v>107</v>
      </c>
      <c r="D239" s="295">
        <v>8.1999999999999993</v>
      </c>
      <c r="E239" s="150">
        <v>1500</v>
      </c>
      <c r="F239" s="150">
        <v>3603</v>
      </c>
      <c r="G239" s="150">
        <v>10376</v>
      </c>
      <c r="H239" s="164">
        <v>1.0860000000000001</v>
      </c>
      <c r="I239" s="25">
        <f t="shared" si="112"/>
        <v>0.11721413143210667</v>
      </c>
      <c r="J239" s="25">
        <f t="shared" si="113"/>
        <v>5.7313952472177777E-2</v>
      </c>
      <c r="K239" s="27">
        <f t="shared" si="114"/>
        <v>2.0451238551207327</v>
      </c>
      <c r="L239" s="27">
        <f t="shared" si="115"/>
        <v>0.55874351136318257</v>
      </c>
      <c r="M239" s="27">
        <f t="shared" si="116"/>
        <v>2.8798223702470165</v>
      </c>
      <c r="N239" s="27"/>
      <c r="O239" s="51">
        <f t="shared" si="117"/>
        <v>54.112802882240715</v>
      </c>
      <c r="P239" s="27">
        <f t="shared" si="118"/>
        <v>2.8798223702470165</v>
      </c>
      <c r="Q239" s="93">
        <f t="shared" si="119"/>
        <v>0.55874351136318257</v>
      </c>
      <c r="R239" s="156">
        <f t="shared" si="102"/>
        <v>1227.1846303085131</v>
      </c>
      <c r="S239" s="156">
        <f t="shared" si="103"/>
        <v>1130.0042636358314</v>
      </c>
      <c r="T239" s="153"/>
      <c r="U239" s="153"/>
      <c r="W239" s="1"/>
      <c r="Y239" s="163"/>
      <c r="Z239" s="150"/>
      <c r="AA239" s="150"/>
      <c r="AB239" s="150"/>
      <c r="AC239" s="150"/>
      <c r="AD239" s="27"/>
      <c r="AE239" s="27"/>
      <c r="AG239" s="29"/>
      <c r="AH239" s="29"/>
      <c r="AL239" s="58"/>
    </row>
    <row r="240" spans="1:38" x14ac:dyDescent="0.2">
      <c r="R240" s="156"/>
      <c r="T240" s="153"/>
      <c r="U240" s="153"/>
      <c r="Z240" s="69"/>
      <c r="AA240" s="150"/>
      <c r="AB240" s="171"/>
      <c r="AC240" s="181"/>
      <c r="AD240" s="27"/>
      <c r="AE240" s="27"/>
      <c r="AG240" s="29"/>
      <c r="AH240" s="29"/>
      <c r="AL240" s="58"/>
    </row>
    <row r="241" spans="1:38" x14ac:dyDescent="0.2">
      <c r="R241" s="156"/>
      <c r="T241" s="153"/>
      <c r="U241" s="153"/>
      <c r="Z241" s="69"/>
      <c r="AA241" s="150"/>
      <c r="AB241" s="171"/>
      <c r="AC241" s="181"/>
      <c r="AD241" s="27"/>
      <c r="AE241" s="27"/>
      <c r="AG241" s="29"/>
      <c r="AH241" s="29"/>
      <c r="AL241" s="58"/>
    </row>
    <row r="242" spans="1:38" x14ac:dyDescent="0.2">
      <c r="A242" s="1">
        <v>234</v>
      </c>
      <c r="B242" s="1">
        <v>423</v>
      </c>
      <c r="C242" s="77" t="s">
        <v>107</v>
      </c>
      <c r="D242" s="94">
        <v>10</v>
      </c>
      <c r="E242" s="150">
        <v>705</v>
      </c>
      <c r="F242" s="150">
        <v>367</v>
      </c>
      <c r="G242" s="150">
        <v>2671</v>
      </c>
      <c r="H242" s="164">
        <v>0.51200000000000001</v>
      </c>
      <c r="I242" s="25">
        <f t="shared" ref="I242:I259" si="128">0.1515*(G242/1000)/(E242/1000)^2/($D$4/10)^4</f>
        <v>0.13659291798810924</v>
      </c>
      <c r="J242" s="25">
        <f t="shared" ref="J242:J259" si="129">0.5*(F242/1000)/(E242/1000)^3/($D$4/10)^5</f>
        <v>5.6230065258215473E-2</v>
      </c>
      <c r="K242" s="27">
        <f t="shared" ref="K242:K259" si="130">I242/J242</f>
        <v>2.4291794320504079</v>
      </c>
      <c r="L242" s="27">
        <f t="shared" ref="L242:L259" si="131">0.798*I242^1.5/J242</f>
        <v>0.71643464326585604</v>
      </c>
      <c r="M242" s="27">
        <f t="shared" ref="M242:M259" si="132">G242/F242</f>
        <v>7.2779291553133518</v>
      </c>
      <c r="N242" s="27"/>
      <c r="O242" s="51">
        <f t="shared" ref="O242:O259" si="133">G242/(PI()*$D$4^2/4)</f>
        <v>13.929770287053291</v>
      </c>
      <c r="P242" s="27">
        <f t="shared" ref="P242:P259" si="134">M242</f>
        <v>7.2779291553133518</v>
      </c>
      <c r="Q242" s="93">
        <f t="shared" ref="Q242:Q259" si="135">L242</f>
        <v>0.71643464326585604</v>
      </c>
      <c r="R242" s="156">
        <f t="shared" si="102"/>
        <v>576.77677624500097</v>
      </c>
      <c r="S242" s="156">
        <f t="shared" si="103"/>
        <v>1126.5171411035176</v>
      </c>
      <c r="T242" s="153"/>
      <c r="U242" s="153"/>
      <c r="W242" s="1">
        <v>234</v>
      </c>
      <c r="X242" s="66">
        <v>10</v>
      </c>
      <c r="Y242" s="164">
        <v>0.72499999999999998</v>
      </c>
      <c r="Z242" s="150">
        <v>1096</v>
      </c>
      <c r="AA242" s="150">
        <v>5688</v>
      </c>
      <c r="AB242" s="150">
        <v>817</v>
      </c>
      <c r="AC242" s="150">
        <v>998</v>
      </c>
      <c r="AD242" s="27">
        <f t="shared" ref="AD242:AD253" si="136">0.1515*(AA242/1000)/(AC242/1000)^2/($D$4/10)^4</f>
        <v>0.14515467707069449</v>
      </c>
      <c r="AE242" s="27">
        <f t="shared" ref="AE242:AE253" si="137">0.5*(Z242/1000)/(AC242/1000)^3/($D$4/10)^5</f>
        <v>5.9195515173623786E-2</v>
      </c>
      <c r="AF242" s="29">
        <f t="shared" ref="AF242:AF253" si="138">AD242/AE242</f>
        <v>2.4521228786496345</v>
      </c>
      <c r="AG242" s="29">
        <f t="shared" ref="AG242:AG253" si="139">0.798*AD242^1.5/AE242</f>
        <v>0.7455222985016805</v>
      </c>
      <c r="AH242" s="29">
        <f t="shared" ref="AH242:AH253" si="140">AA242/Z242</f>
        <v>5.1897810218978107</v>
      </c>
      <c r="AJ242" s="51">
        <f t="shared" ref="AJ242:AJ253" si="141">AA242/(PI()*$D$4^2/4)</f>
        <v>29.663996028737969</v>
      </c>
      <c r="AK242" s="29">
        <f t="shared" ref="AK242:AK253" si="142">AH242</f>
        <v>5.1897810218978107</v>
      </c>
      <c r="AL242" s="58">
        <f t="shared" ref="AL242:AL253" si="143">AG242</f>
        <v>0.7455222985016805</v>
      </c>
    </row>
    <row r="243" spans="1:38" x14ac:dyDescent="0.2">
      <c r="A243" s="1">
        <v>234</v>
      </c>
      <c r="B243" s="1">
        <v>423</v>
      </c>
      <c r="C243" s="77" t="s">
        <v>107</v>
      </c>
      <c r="D243" s="94">
        <v>10</v>
      </c>
      <c r="E243" s="150">
        <v>748</v>
      </c>
      <c r="F243" s="150">
        <v>442</v>
      </c>
      <c r="G243" s="150">
        <v>3109</v>
      </c>
      <c r="H243" s="164">
        <v>0.54300000000000004</v>
      </c>
      <c r="I243" s="25">
        <f t="shared" si="128"/>
        <v>0.14123751087420286</v>
      </c>
      <c r="J243" s="25">
        <f t="shared" si="129"/>
        <v>5.6700560236469189E-2</v>
      </c>
      <c r="K243" s="27">
        <f t="shared" si="130"/>
        <v>2.4909367788461534</v>
      </c>
      <c r="L243" s="27">
        <f t="shared" si="131"/>
        <v>0.74703443952482385</v>
      </c>
      <c r="M243" s="27">
        <f t="shared" si="132"/>
        <v>7.0339366515837103</v>
      </c>
      <c r="N243" s="27"/>
      <c r="O243" s="51">
        <f t="shared" si="133"/>
        <v>16.214023145806319</v>
      </c>
      <c r="P243" s="27">
        <f t="shared" si="134"/>
        <v>7.0339366515837103</v>
      </c>
      <c r="Q243" s="93">
        <f t="shared" si="135"/>
        <v>0.74703443952482385</v>
      </c>
      <c r="R243" s="156">
        <f t="shared" si="102"/>
        <v>611.95606898051176</v>
      </c>
      <c r="S243" s="156">
        <f t="shared" si="103"/>
        <v>1126.9909189328025</v>
      </c>
      <c r="T243" s="153"/>
      <c r="U243" s="153"/>
      <c r="W243" s="1">
        <v>234</v>
      </c>
      <c r="X243" s="66">
        <v>10</v>
      </c>
      <c r="Y243" s="164">
        <v>0.75</v>
      </c>
      <c r="Z243" s="150">
        <v>1215</v>
      </c>
      <c r="AA243" s="150">
        <v>6098</v>
      </c>
      <c r="AB243" s="150">
        <v>845</v>
      </c>
      <c r="AC243" s="150">
        <v>1033</v>
      </c>
      <c r="AD243" s="27">
        <f t="shared" si="136"/>
        <v>0.14525105843984901</v>
      </c>
      <c r="AE243" s="27">
        <f t="shared" si="137"/>
        <v>5.9175943035702921E-2</v>
      </c>
      <c r="AF243" s="29">
        <f t="shared" si="138"/>
        <v>2.454562631172839</v>
      </c>
      <c r="AG243" s="29">
        <f t="shared" si="139"/>
        <v>0.74651177494313337</v>
      </c>
      <c r="AH243" s="29">
        <f t="shared" si="140"/>
        <v>5.018930041152263</v>
      </c>
      <c r="AJ243" s="51">
        <f t="shared" si="141"/>
        <v>31.802223590584411</v>
      </c>
      <c r="AK243" s="29">
        <f t="shared" si="142"/>
        <v>5.018930041152263</v>
      </c>
      <c r="AL243" s="58">
        <f t="shared" si="143"/>
        <v>0.74651177494313337</v>
      </c>
    </row>
    <row r="244" spans="1:38" x14ac:dyDescent="0.2">
      <c r="A244" s="1">
        <v>234</v>
      </c>
      <c r="B244" s="1">
        <v>423</v>
      </c>
      <c r="C244" s="77" t="s">
        <v>107</v>
      </c>
      <c r="D244" s="94">
        <v>10</v>
      </c>
      <c r="E244" s="150">
        <v>796</v>
      </c>
      <c r="F244" s="150">
        <v>526</v>
      </c>
      <c r="G244" s="150">
        <v>3505</v>
      </c>
      <c r="H244" s="164">
        <v>0.57799999999999996</v>
      </c>
      <c r="I244" s="25">
        <f t="shared" si="128"/>
        <v>0.14060294445089769</v>
      </c>
      <c r="J244" s="25">
        <f t="shared" si="129"/>
        <v>5.5990766793234871E-2</v>
      </c>
      <c r="K244" s="27">
        <f t="shared" si="130"/>
        <v>2.511180905418251</v>
      </c>
      <c r="L244" s="27">
        <f t="shared" si="131"/>
        <v>0.75141195349150247</v>
      </c>
      <c r="M244" s="27">
        <f t="shared" si="132"/>
        <v>6.663498098859316</v>
      </c>
      <c r="N244" s="27"/>
      <c r="O244" s="51">
        <f t="shared" si="133"/>
        <v>18.279238059199471</v>
      </c>
      <c r="P244" s="27">
        <f t="shared" si="134"/>
        <v>6.663498098859316</v>
      </c>
      <c r="Q244" s="93">
        <f t="shared" si="135"/>
        <v>0.75141195349150247</v>
      </c>
      <c r="R244" s="156">
        <f t="shared" si="102"/>
        <v>651.22597715038421</v>
      </c>
      <c r="S244" s="156">
        <f t="shared" si="103"/>
        <v>1126.6885417826718</v>
      </c>
      <c r="T244" s="153"/>
      <c r="U244" s="153"/>
      <c r="W244" s="1">
        <v>234</v>
      </c>
      <c r="X244" s="66">
        <v>10</v>
      </c>
      <c r="Y244" s="164">
        <v>0.77500000000000002</v>
      </c>
      <c r="Z244" s="150">
        <v>1341</v>
      </c>
      <c r="AA244" s="150">
        <v>6534</v>
      </c>
      <c r="AB244" s="150">
        <v>873</v>
      </c>
      <c r="AC244" s="150">
        <v>1067</v>
      </c>
      <c r="AD244" s="27">
        <f t="shared" si="136"/>
        <v>0.14587565532575195</v>
      </c>
      <c r="AE244" s="27">
        <f t="shared" si="137"/>
        <v>5.9265969588624991E-2</v>
      </c>
      <c r="AF244" s="29">
        <f t="shared" si="138"/>
        <v>2.4613729656040264</v>
      </c>
      <c r="AG244" s="29">
        <f t="shared" si="139"/>
        <v>0.75019078921591553</v>
      </c>
      <c r="AH244" s="29">
        <f t="shared" si="140"/>
        <v>4.8724832214765099</v>
      </c>
      <c r="AJ244" s="51">
        <f t="shared" si="141"/>
        <v>34.076046070986969</v>
      </c>
      <c r="AK244" s="29">
        <f t="shared" si="142"/>
        <v>4.8724832214765099</v>
      </c>
      <c r="AL244" s="58">
        <f t="shared" si="143"/>
        <v>0.75019078921591553</v>
      </c>
    </row>
    <row r="245" spans="1:38" x14ac:dyDescent="0.2">
      <c r="A245" s="1">
        <v>234</v>
      </c>
      <c r="B245" s="1">
        <v>423</v>
      </c>
      <c r="C245" s="77" t="s">
        <v>107</v>
      </c>
      <c r="D245" s="94">
        <v>10</v>
      </c>
      <c r="E245" s="150">
        <v>856</v>
      </c>
      <c r="F245" s="150">
        <v>685</v>
      </c>
      <c r="G245" s="150">
        <v>4215</v>
      </c>
      <c r="H245" s="164">
        <v>0.622</v>
      </c>
      <c r="I245" s="25">
        <f t="shared" si="128"/>
        <v>0.14621185207441698</v>
      </c>
      <c r="J245" s="25">
        <f t="shared" si="129"/>
        <v>5.8632599835271096E-2</v>
      </c>
      <c r="K245" s="27">
        <f t="shared" si="130"/>
        <v>2.4936955291970797</v>
      </c>
      <c r="L245" s="27">
        <f t="shared" si="131"/>
        <v>0.76091756105211572</v>
      </c>
      <c r="M245" s="27">
        <f t="shared" si="132"/>
        <v>6.1532846715328464</v>
      </c>
      <c r="N245" s="27"/>
      <c r="O245" s="51">
        <f t="shared" si="133"/>
        <v>21.982022373616481</v>
      </c>
      <c r="P245" s="27">
        <f t="shared" si="134"/>
        <v>6.1532846715328464</v>
      </c>
      <c r="Q245" s="93">
        <f t="shared" si="135"/>
        <v>0.76091756105211572</v>
      </c>
      <c r="R245" s="156">
        <f t="shared" si="102"/>
        <v>700.31336236272466</v>
      </c>
      <c r="S245" s="156">
        <f t="shared" si="103"/>
        <v>1125.9057272712614</v>
      </c>
      <c r="T245" s="153"/>
      <c r="U245" s="153"/>
      <c r="W245" s="1">
        <v>234</v>
      </c>
      <c r="X245" s="66">
        <v>10</v>
      </c>
      <c r="Y245" s="164">
        <v>0.8</v>
      </c>
      <c r="Z245" s="150">
        <v>1484</v>
      </c>
      <c r="AA245" s="150">
        <v>7014</v>
      </c>
      <c r="AB245" s="150">
        <v>901</v>
      </c>
      <c r="AC245" s="150">
        <v>1102</v>
      </c>
      <c r="AD245" s="27">
        <f t="shared" si="136"/>
        <v>0.14680305765738583</v>
      </c>
      <c r="AE245" s="27">
        <f t="shared" si="137"/>
        <v>5.9533167715332437E-2</v>
      </c>
      <c r="AF245" s="29">
        <f t="shared" si="138"/>
        <v>2.4659036851415101</v>
      </c>
      <c r="AG245" s="29">
        <f t="shared" si="139"/>
        <v>0.75395695473245627</v>
      </c>
      <c r="AH245" s="29">
        <f t="shared" si="140"/>
        <v>4.7264150943396226</v>
      </c>
      <c r="AJ245" s="51">
        <f t="shared" si="141"/>
        <v>36.579336875099884</v>
      </c>
      <c r="AK245" s="29">
        <f t="shared" si="142"/>
        <v>4.7264150943396226</v>
      </c>
      <c r="AL245" s="58">
        <f t="shared" si="143"/>
        <v>0.75395695473245627</v>
      </c>
    </row>
    <row r="246" spans="1:38" x14ac:dyDescent="0.2">
      <c r="A246" s="1">
        <v>234</v>
      </c>
      <c r="B246" s="1">
        <v>423</v>
      </c>
      <c r="C246" s="77" t="s">
        <v>107</v>
      </c>
      <c r="D246" s="94">
        <v>10</v>
      </c>
      <c r="E246" s="150">
        <v>902</v>
      </c>
      <c r="F246" s="150">
        <v>796</v>
      </c>
      <c r="G246" s="150">
        <v>4591</v>
      </c>
      <c r="H246" s="164">
        <v>0.65500000000000003</v>
      </c>
      <c r="I246" s="25">
        <f t="shared" si="128"/>
        <v>0.14342562347756402</v>
      </c>
      <c r="J246" s="25">
        <f t="shared" si="129"/>
        <v>5.8232217618335892E-2</v>
      </c>
      <c r="K246" s="27">
        <f t="shared" si="130"/>
        <v>2.4629943585113065</v>
      </c>
      <c r="L246" s="27">
        <f t="shared" si="131"/>
        <v>0.74435426591749043</v>
      </c>
      <c r="M246" s="27">
        <f t="shared" si="132"/>
        <v>5.7675879396984921</v>
      </c>
      <c r="N246" s="27"/>
      <c r="O246" s="51">
        <f t="shared" si="133"/>
        <v>23.942933503504925</v>
      </c>
      <c r="P246" s="27">
        <f t="shared" si="134"/>
        <v>5.7675879396984921</v>
      </c>
      <c r="Q246" s="93">
        <f t="shared" si="135"/>
        <v>0.74435426591749043</v>
      </c>
      <c r="R246" s="156">
        <f t="shared" si="102"/>
        <v>737.94702435885245</v>
      </c>
      <c r="S246" s="156">
        <f t="shared" si="103"/>
        <v>1126.6366784104616</v>
      </c>
      <c r="T246" s="153"/>
      <c r="U246" s="153"/>
      <c r="W246" s="1">
        <v>234</v>
      </c>
      <c r="X246" s="66">
        <v>10</v>
      </c>
      <c r="Y246" s="164">
        <v>0.82499999999999996</v>
      </c>
      <c r="Z246" s="150">
        <v>1640</v>
      </c>
      <c r="AA246" s="150">
        <v>7485</v>
      </c>
      <c r="AB246" s="150">
        <v>929</v>
      </c>
      <c r="AC246" s="150">
        <v>1136</v>
      </c>
      <c r="AD246" s="27">
        <f t="shared" si="136"/>
        <v>0.147423823527078</v>
      </c>
      <c r="AE246" s="27">
        <f t="shared" si="137"/>
        <v>6.0059087315002896E-2</v>
      </c>
      <c r="AF246" s="29">
        <f t="shared" si="138"/>
        <v>2.4546464176829272</v>
      </c>
      <c r="AG246" s="29">
        <f t="shared" si="139"/>
        <v>0.75210013949289356</v>
      </c>
      <c r="AH246" s="29">
        <f t="shared" si="140"/>
        <v>4.5640243902439028</v>
      </c>
      <c r="AJ246" s="51">
        <f t="shared" si="141"/>
        <v>39.035690976635671</v>
      </c>
      <c r="AK246" s="29">
        <f t="shared" si="142"/>
        <v>4.5640243902439028</v>
      </c>
      <c r="AL246" s="58">
        <f t="shared" si="143"/>
        <v>0.75210013949289356</v>
      </c>
    </row>
    <row r="247" spans="1:38" x14ac:dyDescent="0.2">
      <c r="A247" s="1">
        <v>234</v>
      </c>
      <c r="B247" s="1">
        <v>423</v>
      </c>
      <c r="C247" s="77" t="s">
        <v>107</v>
      </c>
      <c r="D247" s="94">
        <v>10</v>
      </c>
      <c r="E247" s="150">
        <v>956</v>
      </c>
      <c r="F247" s="150">
        <v>956</v>
      </c>
      <c r="G247" s="150">
        <v>5216</v>
      </c>
      <c r="H247" s="164">
        <v>0.69399999999999995</v>
      </c>
      <c r="I247" s="25">
        <f t="shared" si="128"/>
        <v>0.14506222247929834</v>
      </c>
      <c r="J247" s="25">
        <f t="shared" si="129"/>
        <v>5.8742725092347826E-2</v>
      </c>
      <c r="K247" s="27">
        <f t="shared" si="130"/>
        <v>2.4694500000000001</v>
      </c>
      <c r="L247" s="27">
        <f t="shared" si="131"/>
        <v>0.7505511454102326</v>
      </c>
      <c r="M247" s="27">
        <f t="shared" si="132"/>
        <v>5.4560669456066941</v>
      </c>
      <c r="N247" s="27"/>
      <c r="O247" s="51">
        <f t="shared" si="133"/>
        <v>27.202426738026944</v>
      </c>
      <c r="P247" s="27">
        <f t="shared" si="134"/>
        <v>5.4560669456066941</v>
      </c>
      <c r="Q247" s="93">
        <f t="shared" si="135"/>
        <v>0.7505511454102326</v>
      </c>
      <c r="R247" s="156">
        <f t="shared" si="102"/>
        <v>782.1256710499589</v>
      </c>
      <c r="S247" s="156">
        <f t="shared" si="103"/>
        <v>1126.9822349423039</v>
      </c>
      <c r="T247" s="153"/>
      <c r="U247" s="153"/>
      <c r="W247" s="1">
        <v>234</v>
      </c>
      <c r="X247" s="66">
        <v>10</v>
      </c>
      <c r="Y247" s="164">
        <v>0.85</v>
      </c>
      <c r="Z247" s="150">
        <v>1811</v>
      </c>
      <c r="AA247" s="150">
        <v>8014</v>
      </c>
      <c r="AB247" s="150">
        <v>958</v>
      </c>
      <c r="AC247" s="150">
        <v>1170</v>
      </c>
      <c r="AD247" s="27">
        <f t="shared" si="136"/>
        <v>0.14880247108726713</v>
      </c>
      <c r="AE247" s="27">
        <f t="shared" si="137"/>
        <v>6.0705877239507926E-2</v>
      </c>
      <c r="AF247" s="29">
        <f t="shared" si="138"/>
        <v>2.4512037030646048</v>
      </c>
      <c r="AG247" s="29">
        <f t="shared" si="139"/>
        <v>0.75454885963990748</v>
      </c>
      <c r="AH247" s="29">
        <f t="shared" si="140"/>
        <v>4.4251794588625071</v>
      </c>
      <c r="AJ247" s="51">
        <f t="shared" si="141"/>
        <v>41.794526050335108</v>
      </c>
      <c r="AK247" s="29">
        <f t="shared" si="142"/>
        <v>4.4251794588625071</v>
      </c>
      <c r="AL247" s="58">
        <f t="shared" si="143"/>
        <v>0.75454885963990748</v>
      </c>
    </row>
    <row r="248" spans="1:38" x14ac:dyDescent="0.2">
      <c r="A248" s="1">
        <v>234</v>
      </c>
      <c r="B248" s="1">
        <v>423</v>
      </c>
      <c r="C248" s="77" t="s">
        <v>107</v>
      </c>
      <c r="D248" s="94">
        <v>10</v>
      </c>
      <c r="E248" s="150">
        <v>1002</v>
      </c>
      <c r="F248" s="150">
        <v>1121</v>
      </c>
      <c r="G248" s="150">
        <v>5801</v>
      </c>
      <c r="H248" s="164">
        <v>0.72799999999999998</v>
      </c>
      <c r="I248" s="25">
        <f t="shared" si="128"/>
        <v>0.14685879187158618</v>
      </c>
      <c r="J248" s="25">
        <f t="shared" si="129"/>
        <v>5.9823569457035757E-2</v>
      </c>
      <c r="K248" s="27">
        <f t="shared" si="130"/>
        <v>2.4548650841882247</v>
      </c>
      <c r="L248" s="27">
        <f t="shared" si="131"/>
        <v>0.75072433838068198</v>
      </c>
      <c r="M248" s="27">
        <f t="shared" si="132"/>
        <v>5.1748438893844781</v>
      </c>
      <c r="N248" s="27"/>
      <c r="O248" s="51">
        <f t="shared" si="133"/>
        <v>30.25331240553955</v>
      </c>
      <c r="P248" s="27">
        <f t="shared" si="134"/>
        <v>5.1748438893844781</v>
      </c>
      <c r="Q248" s="93">
        <f t="shared" si="135"/>
        <v>0.75072433838068198</v>
      </c>
      <c r="R248" s="156">
        <f t="shared" si="102"/>
        <v>819.75933304608657</v>
      </c>
      <c r="S248" s="156">
        <f t="shared" si="103"/>
        <v>1126.0430398984706</v>
      </c>
      <c r="T248" s="153"/>
      <c r="U248" s="153"/>
      <c r="W248" s="1">
        <v>234</v>
      </c>
      <c r="X248" s="66">
        <v>10</v>
      </c>
      <c r="Y248" s="164">
        <v>0.875</v>
      </c>
      <c r="Z248" s="150">
        <v>2002</v>
      </c>
      <c r="AA248" s="150">
        <v>8512</v>
      </c>
      <c r="AB248" s="150">
        <v>986</v>
      </c>
      <c r="AC248" s="150">
        <v>1205</v>
      </c>
      <c r="AD248" s="27">
        <f t="shared" si="136"/>
        <v>0.1490012973790947</v>
      </c>
      <c r="AE248" s="27">
        <f t="shared" si="137"/>
        <v>6.1428909637585093E-2</v>
      </c>
      <c r="AF248" s="29">
        <f t="shared" si="138"/>
        <v>2.4255891608391615</v>
      </c>
      <c r="AG248" s="29">
        <f t="shared" si="139"/>
        <v>0.74716265992950115</v>
      </c>
      <c r="AH248" s="29">
        <f t="shared" si="140"/>
        <v>4.2517482517482517</v>
      </c>
      <c r="AJ248" s="51">
        <f t="shared" si="141"/>
        <v>44.39169025960225</v>
      </c>
      <c r="AK248" s="29">
        <f t="shared" si="142"/>
        <v>4.2517482517482517</v>
      </c>
      <c r="AL248" s="58">
        <f t="shared" si="143"/>
        <v>0.74716265992950115</v>
      </c>
    </row>
    <row r="249" spans="1:38" x14ac:dyDescent="0.2">
      <c r="A249" s="1">
        <v>234</v>
      </c>
      <c r="B249" s="1">
        <v>423</v>
      </c>
      <c r="C249" s="77" t="s">
        <v>107</v>
      </c>
      <c r="D249" s="94">
        <v>10</v>
      </c>
      <c r="E249" s="150">
        <v>1055</v>
      </c>
      <c r="F249" s="150">
        <v>1289</v>
      </c>
      <c r="G249" s="150">
        <v>6302</v>
      </c>
      <c r="H249" s="164">
        <v>0.76600000000000001</v>
      </c>
      <c r="I249" s="25">
        <f t="shared" si="128"/>
        <v>0.14391498221197188</v>
      </c>
      <c r="J249" s="25">
        <f t="shared" si="129"/>
        <v>5.8933931328045738E-2</v>
      </c>
      <c r="K249" s="27">
        <f t="shared" si="130"/>
        <v>2.4419715258921646</v>
      </c>
      <c r="L249" s="27">
        <f t="shared" si="131"/>
        <v>0.73925877986214039</v>
      </c>
      <c r="M249" s="27">
        <f t="shared" si="132"/>
        <v>4.8890612878200157</v>
      </c>
      <c r="N249" s="27"/>
      <c r="O249" s="51">
        <f t="shared" si="133"/>
        <v>32.866122182332397</v>
      </c>
      <c r="P249" s="27">
        <f t="shared" si="134"/>
        <v>4.8890612878200157</v>
      </c>
      <c r="Q249" s="93">
        <f t="shared" si="135"/>
        <v>0.73925877986214039</v>
      </c>
      <c r="R249" s="156">
        <f t="shared" si="102"/>
        <v>863.1198566503208</v>
      </c>
      <c r="S249" s="156">
        <f t="shared" si="103"/>
        <v>1126.7883246087738</v>
      </c>
      <c r="T249" s="153"/>
      <c r="U249" s="153"/>
      <c r="W249" s="1">
        <v>234</v>
      </c>
      <c r="X249" s="66">
        <v>10</v>
      </c>
      <c r="Y249" s="164">
        <v>0.9</v>
      </c>
      <c r="Z249" s="150">
        <v>2217</v>
      </c>
      <c r="AA249" s="150">
        <v>9067</v>
      </c>
      <c r="AB249" s="150">
        <v>1014</v>
      </c>
      <c r="AC249" s="150">
        <v>1239</v>
      </c>
      <c r="AD249" s="27">
        <f t="shared" si="136"/>
        <v>0.15012517675810569</v>
      </c>
      <c r="AE249" s="27">
        <f t="shared" si="137"/>
        <v>6.257799557796212E-2</v>
      </c>
      <c r="AF249" s="29">
        <f t="shared" si="138"/>
        <v>2.3990090345906632</v>
      </c>
      <c r="AG249" s="29">
        <f t="shared" si="139"/>
        <v>0.74175680745895078</v>
      </c>
      <c r="AH249" s="29">
        <f t="shared" si="140"/>
        <v>4.0897609382047815</v>
      </c>
      <c r="AJ249" s="51">
        <f t="shared" si="141"/>
        <v>47.286120251857803</v>
      </c>
      <c r="AK249" s="29">
        <f t="shared" si="142"/>
        <v>4.0897609382047815</v>
      </c>
      <c r="AL249" s="58">
        <f t="shared" si="143"/>
        <v>0.74175680745895078</v>
      </c>
    </row>
    <row r="250" spans="1:38" x14ac:dyDescent="0.2">
      <c r="A250" s="1">
        <v>234</v>
      </c>
      <c r="B250" s="1">
        <v>423</v>
      </c>
      <c r="C250" s="77" t="s">
        <v>107</v>
      </c>
      <c r="D250" s="94">
        <v>10</v>
      </c>
      <c r="E250" s="150">
        <v>1101</v>
      </c>
      <c r="F250" s="150">
        <v>1476</v>
      </c>
      <c r="G250" s="150">
        <v>6980</v>
      </c>
      <c r="H250" s="164">
        <v>0.8</v>
      </c>
      <c r="I250" s="25">
        <f t="shared" si="128"/>
        <v>0.14635693753362689</v>
      </c>
      <c r="J250" s="25">
        <f t="shared" si="129"/>
        <v>5.9373722019244006E-2</v>
      </c>
      <c r="K250" s="27">
        <f t="shared" si="130"/>
        <v>2.4650120045731709</v>
      </c>
      <c r="L250" s="27">
        <f t="shared" si="131"/>
        <v>0.75253826310878025</v>
      </c>
      <c r="M250" s="27">
        <f t="shared" si="132"/>
        <v>4.7289972899728996</v>
      </c>
      <c r="N250" s="27"/>
      <c r="O250" s="51">
        <f t="shared" si="133"/>
        <v>36.402020443141886</v>
      </c>
      <c r="P250" s="27">
        <f t="shared" si="134"/>
        <v>4.7289972899728996</v>
      </c>
      <c r="Q250" s="93">
        <f t="shared" si="135"/>
        <v>0.75253826310878025</v>
      </c>
      <c r="R250" s="156">
        <f t="shared" si="102"/>
        <v>900.75351864644847</v>
      </c>
      <c r="S250" s="156">
        <f t="shared" si="103"/>
        <v>1125.9418983080604</v>
      </c>
      <c r="T250" s="153"/>
      <c r="U250" s="153"/>
      <c r="W250" s="1">
        <v>234</v>
      </c>
      <c r="X250" s="66">
        <v>10</v>
      </c>
      <c r="Y250" s="164">
        <v>0.92500000000000004</v>
      </c>
      <c r="Z250" s="150">
        <v>2453</v>
      </c>
      <c r="AA250" s="150">
        <v>9719</v>
      </c>
      <c r="AB250" s="150">
        <v>1042</v>
      </c>
      <c r="AC250" s="150">
        <v>1274</v>
      </c>
      <c r="AD250" s="27">
        <f t="shared" si="136"/>
        <v>0.15220021113648405</v>
      </c>
      <c r="AE250" s="27">
        <f t="shared" si="137"/>
        <v>6.3688224011486327E-2</v>
      </c>
      <c r="AF250" s="29">
        <f t="shared" si="138"/>
        <v>2.389770063442723</v>
      </c>
      <c r="AG250" s="29">
        <f t="shared" si="139"/>
        <v>0.74398920687387515</v>
      </c>
      <c r="AH250" s="29">
        <f t="shared" si="140"/>
        <v>3.9620872401141458</v>
      </c>
      <c r="AJ250" s="51">
        <f t="shared" si="141"/>
        <v>50.686423594111169</v>
      </c>
      <c r="AK250" s="29">
        <f t="shared" si="142"/>
        <v>3.9620872401141458</v>
      </c>
      <c r="AL250" s="58">
        <f t="shared" si="143"/>
        <v>0.74398920687387515</v>
      </c>
    </row>
    <row r="251" spans="1:38" x14ac:dyDescent="0.2">
      <c r="A251" s="1">
        <v>234</v>
      </c>
      <c r="B251" s="1">
        <v>423</v>
      </c>
      <c r="C251" s="77" t="s">
        <v>107</v>
      </c>
      <c r="D251" s="94">
        <v>10</v>
      </c>
      <c r="E251" s="150">
        <v>1147</v>
      </c>
      <c r="F251" s="150">
        <v>1700</v>
      </c>
      <c r="G251" s="150">
        <v>7720</v>
      </c>
      <c r="H251" s="164">
        <v>0.83299999999999996</v>
      </c>
      <c r="I251" s="25">
        <f t="shared" si="128"/>
        <v>0.14914990920007384</v>
      </c>
      <c r="J251" s="25">
        <f t="shared" si="129"/>
        <v>6.0482333970004916E-2</v>
      </c>
      <c r="K251" s="27">
        <f t="shared" si="130"/>
        <v>2.4660078308823525</v>
      </c>
      <c r="L251" s="27">
        <f t="shared" si="131"/>
        <v>0.75999168263951822</v>
      </c>
      <c r="M251" s="27">
        <f t="shared" si="132"/>
        <v>4.5411764705882351</v>
      </c>
      <c r="N251" s="27"/>
      <c r="O251" s="51">
        <f t="shared" si="133"/>
        <v>40.261260432815952</v>
      </c>
      <c r="P251" s="27">
        <f t="shared" si="134"/>
        <v>4.5411764705882351</v>
      </c>
      <c r="Q251" s="93">
        <f t="shared" si="135"/>
        <v>0.75999168263951822</v>
      </c>
      <c r="R251" s="156">
        <f t="shared" si="102"/>
        <v>938.38718064257625</v>
      </c>
      <c r="S251" s="156">
        <f t="shared" si="103"/>
        <v>1126.5152228602356</v>
      </c>
      <c r="T251" s="153"/>
      <c r="U251" s="153"/>
      <c r="W251" s="1">
        <v>234</v>
      </c>
      <c r="X251" s="66">
        <v>10</v>
      </c>
      <c r="Y251" s="164">
        <v>0.95</v>
      </c>
      <c r="Z251" s="150">
        <v>2721</v>
      </c>
      <c r="AA251" s="150">
        <v>10337</v>
      </c>
      <c r="AB251" s="150">
        <v>1070</v>
      </c>
      <c r="AC251" s="150">
        <v>1308</v>
      </c>
      <c r="AD251" s="27">
        <f t="shared" si="136"/>
        <v>0.15357182915467268</v>
      </c>
      <c r="AE251" s="27">
        <f t="shared" si="137"/>
        <v>6.5279254201171463E-2</v>
      </c>
      <c r="AF251" s="29">
        <f t="shared" si="138"/>
        <v>2.3525365146085995</v>
      </c>
      <c r="AG251" s="29">
        <f t="shared" si="139"/>
        <v>0.73569032190989525</v>
      </c>
      <c r="AH251" s="29">
        <f t="shared" si="140"/>
        <v>3.7989709665564129</v>
      </c>
      <c r="AJ251" s="51">
        <f t="shared" si="141"/>
        <v>53.909410504406537</v>
      </c>
      <c r="AK251" s="29">
        <f t="shared" si="142"/>
        <v>3.7989709665564129</v>
      </c>
      <c r="AL251" s="58">
        <f t="shared" si="143"/>
        <v>0.73569032190989525</v>
      </c>
    </row>
    <row r="252" spans="1:38" x14ac:dyDescent="0.2">
      <c r="A252" s="1">
        <v>234</v>
      </c>
      <c r="B252" s="1">
        <v>423</v>
      </c>
      <c r="C252" s="77" t="s">
        <v>107</v>
      </c>
      <c r="D252" s="94">
        <v>10</v>
      </c>
      <c r="E252" s="150">
        <v>1193</v>
      </c>
      <c r="F252" s="150">
        <v>1966</v>
      </c>
      <c r="G252" s="150">
        <v>8430</v>
      </c>
      <c r="H252" s="164">
        <v>0.87</v>
      </c>
      <c r="I252" s="25">
        <f t="shared" si="128"/>
        <v>0.15054946483939211</v>
      </c>
      <c r="J252" s="25">
        <f t="shared" si="129"/>
        <v>6.2163013067576302E-2</v>
      </c>
      <c r="K252" s="27">
        <f t="shared" si="130"/>
        <v>2.4218495438072232</v>
      </c>
      <c r="L252" s="27">
        <f t="shared" si="131"/>
        <v>0.7498763532666487</v>
      </c>
      <c r="M252" s="27">
        <f t="shared" si="132"/>
        <v>4.2878942014242112</v>
      </c>
      <c r="N252" s="27"/>
      <c r="O252" s="51">
        <f t="shared" si="133"/>
        <v>43.964044747232961</v>
      </c>
      <c r="P252" s="27">
        <f t="shared" si="134"/>
        <v>4.2878942014242112</v>
      </c>
      <c r="Q252" s="93">
        <f t="shared" si="135"/>
        <v>0.7498763532666487</v>
      </c>
      <c r="R252" s="156">
        <f t="shared" si="102"/>
        <v>976.02084263870393</v>
      </c>
      <c r="S252" s="156">
        <f t="shared" si="103"/>
        <v>1121.8630375157516</v>
      </c>
      <c r="T252" s="153"/>
      <c r="U252" s="153"/>
      <c r="W252" s="1">
        <v>234</v>
      </c>
      <c r="X252" s="66">
        <v>10</v>
      </c>
      <c r="Y252" s="164">
        <v>0.97499999999999998</v>
      </c>
      <c r="Z252" s="150">
        <v>2986</v>
      </c>
      <c r="AA252" s="150">
        <v>10847</v>
      </c>
      <c r="AB252" s="150">
        <v>1099</v>
      </c>
      <c r="AC252" s="150">
        <v>1343</v>
      </c>
      <c r="AD252" s="27">
        <f t="shared" si="136"/>
        <v>0.1528586936024027</v>
      </c>
      <c r="AE252" s="27">
        <f t="shared" si="137"/>
        <v>6.6180743157944477E-2</v>
      </c>
      <c r="AF252" s="29">
        <f t="shared" si="138"/>
        <v>2.3097155805216012</v>
      </c>
      <c r="AG252" s="29">
        <f t="shared" si="139"/>
        <v>0.72062025850419908</v>
      </c>
      <c r="AH252" s="29">
        <f t="shared" si="140"/>
        <v>3.632618888144675</v>
      </c>
      <c r="AJ252" s="51">
        <f t="shared" si="141"/>
        <v>56.569156983776502</v>
      </c>
      <c r="AK252" s="29">
        <f t="shared" si="142"/>
        <v>3.632618888144675</v>
      </c>
      <c r="AL252" s="58">
        <f t="shared" si="143"/>
        <v>0.72062025850419908</v>
      </c>
    </row>
    <row r="253" spans="1:38" x14ac:dyDescent="0.2">
      <c r="A253" s="1">
        <v>234</v>
      </c>
      <c r="B253" s="1">
        <v>423</v>
      </c>
      <c r="C253" s="77" t="s">
        <v>107</v>
      </c>
      <c r="D253" s="94">
        <v>10</v>
      </c>
      <c r="E253" s="150">
        <v>1227</v>
      </c>
      <c r="F253" s="150">
        <v>2110</v>
      </c>
      <c r="G253" s="150">
        <v>8743</v>
      </c>
      <c r="H253" s="164">
        <v>0.89100000000000001</v>
      </c>
      <c r="I253" s="25">
        <f t="shared" si="128"/>
        <v>0.14760595592932449</v>
      </c>
      <c r="J253" s="25">
        <f t="shared" si="129"/>
        <v>6.1322329074601771E-2</v>
      </c>
      <c r="K253" s="27">
        <f t="shared" si="130"/>
        <v>2.4070507131220382</v>
      </c>
      <c r="L253" s="27">
        <f t="shared" si="131"/>
        <v>0.73797232001506408</v>
      </c>
      <c r="M253" s="27">
        <f t="shared" si="132"/>
        <v>4.143601895734597</v>
      </c>
      <c r="N253" s="27"/>
      <c r="O253" s="51">
        <f t="shared" si="133"/>
        <v>45.59639895908159</v>
      </c>
      <c r="P253" s="27">
        <f t="shared" si="134"/>
        <v>4.143601895734597</v>
      </c>
      <c r="Q253" s="93">
        <f t="shared" si="135"/>
        <v>0.73797232001506408</v>
      </c>
      <c r="R253" s="156">
        <f t="shared" si="102"/>
        <v>1003.8370275923636</v>
      </c>
      <c r="S253" s="156">
        <f t="shared" si="103"/>
        <v>1126.6408839420467</v>
      </c>
      <c r="T253" s="153"/>
      <c r="U253" s="153"/>
      <c r="W253" s="1">
        <v>234</v>
      </c>
      <c r="X253" s="66">
        <v>10</v>
      </c>
      <c r="Y253" s="164">
        <v>1</v>
      </c>
      <c r="Z253" s="150">
        <v>3236</v>
      </c>
      <c r="AA253" s="150">
        <v>11196</v>
      </c>
      <c r="AB253" s="150">
        <v>1127</v>
      </c>
      <c r="AC253" s="150">
        <v>1377</v>
      </c>
      <c r="AD253" s="27">
        <f t="shared" si="136"/>
        <v>0.15008163007845984</v>
      </c>
      <c r="AE253" s="27">
        <f t="shared" si="137"/>
        <v>6.6539045467021732E-2</v>
      </c>
      <c r="AF253" s="29">
        <f t="shared" si="138"/>
        <v>2.2555422763442516</v>
      </c>
      <c r="AG253" s="29">
        <f t="shared" si="139"/>
        <v>0.697296735520197</v>
      </c>
      <c r="AH253" s="29">
        <f t="shared" si="140"/>
        <v>3.4598269468479605</v>
      </c>
      <c r="AJ253" s="51">
        <f t="shared" si="141"/>
        <v>58.389258005933598</v>
      </c>
      <c r="AK253" s="29">
        <f t="shared" si="142"/>
        <v>3.4598269468479605</v>
      </c>
      <c r="AL253" s="58">
        <f t="shared" si="143"/>
        <v>0.697296735520197</v>
      </c>
    </row>
    <row r="254" spans="1:38" x14ac:dyDescent="0.2">
      <c r="A254" s="1">
        <v>234</v>
      </c>
      <c r="B254" s="1">
        <v>423</v>
      </c>
      <c r="C254" s="77" t="s">
        <v>107</v>
      </c>
      <c r="D254" s="94">
        <v>10</v>
      </c>
      <c r="E254" s="150">
        <v>1250</v>
      </c>
      <c r="F254" s="150">
        <v>2308</v>
      </c>
      <c r="G254" s="150">
        <v>9306</v>
      </c>
      <c r="H254" s="164">
        <v>0.90800000000000003</v>
      </c>
      <c r="I254" s="25">
        <f t="shared" si="128"/>
        <v>0.15138245742428158</v>
      </c>
      <c r="J254" s="25">
        <f t="shared" si="129"/>
        <v>6.3441820922675196E-2</v>
      </c>
      <c r="K254" s="27">
        <f t="shared" si="130"/>
        <v>2.3861619232019065</v>
      </c>
      <c r="L254" s="27">
        <f t="shared" si="131"/>
        <v>0.74086755847557062</v>
      </c>
      <c r="M254" s="27">
        <f t="shared" si="132"/>
        <v>4.0320623916811096</v>
      </c>
      <c r="N254" s="27"/>
      <c r="O254" s="51">
        <f t="shared" si="133"/>
        <v>48.532550464739018</v>
      </c>
      <c r="P254" s="27">
        <f t="shared" si="134"/>
        <v>4.0320623916811096</v>
      </c>
      <c r="Q254" s="93">
        <f t="shared" si="135"/>
        <v>0.74086755847557062</v>
      </c>
      <c r="R254" s="156">
        <f t="shared" si="102"/>
        <v>1022.6538585904275</v>
      </c>
      <c r="S254" s="156">
        <f t="shared" si="103"/>
        <v>1126.2707693727175</v>
      </c>
      <c r="T254" s="153"/>
      <c r="U254" s="153"/>
      <c r="W254" s="1"/>
      <c r="Y254" s="163"/>
      <c r="Z254" s="150"/>
      <c r="AA254" s="150"/>
      <c r="AB254" s="150"/>
      <c r="AC254" s="150"/>
      <c r="AD254" s="27"/>
      <c r="AE254" s="27"/>
      <c r="AG254" s="29"/>
      <c r="AH254" s="29"/>
      <c r="AL254" s="58"/>
    </row>
    <row r="255" spans="1:38" x14ac:dyDescent="0.2">
      <c r="A255" s="1">
        <v>234</v>
      </c>
      <c r="B255" s="1">
        <v>423</v>
      </c>
      <c r="C255" s="77" t="s">
        <v>107</v>
      </c>
      <c r="D255" s="94">
        <v>10</v>
      </c>
      <c r="E255" s="150">
        <v>1300</v>
      </c>
      <c r="F255" s="150">
        <v>2648</v>
      </c>
      <c r="G255" s="150">
        <v>10162</v>
      </c>
      <c r="H255" s="164">
        <v>0.94399999999999995</v>
      </c>
      <c r="I255" s="25">
        <f t="shared" si="128"/>
        <v>0.15283577190702957</v>
      </c>
      <c r="J255" s="25">
        <f t="shared" si="129"/>
        <v>6.4707973371688654E-2</v>
      </c>
      <c r="K255" s="27">
        <f t="shared" si="130"/>
        <v>2.3619310564577041</v>
      </c>
      <c r="L255" s="27">
        <f t="shared" si="131"/>
        <v>0.73685598498198679</v>
      </c>
      <c r="M255" s="27">
        <f t="shared" si="132"/>
        <v>3.8376132930513593</v>
      </c>
      <c r="N255" s="27"/>
      <c r="O255" s="51">
        <f t="shared" si="133"/>
        <v>52.996752398740377</v>
      </c>
      <c r="P255" s="27">
        <f t="shared" si="134"/>
        <v>3.8376132930513593</v>
      </c>
      <c r="Q255" s="93">
        <f t="shared" si="135"/>
        <v>0.73685598498198679</v>
      </c>
      <c r="R255" s="156">
        <f t="shared" si="102"/>
        <v>1063.5600129340446</v>
      </c>
      <c r="S255" s="156">
        <f t="shared" si="103"/>
        <v>1126.6525560741998</v>
      </c>
      <c r="T255" s="153"/>
      <c r="U255" s="153"/>
      <c r="W255" s="1"/>
      <c r="Y255" s="163"/>
      <c r="Z255" s="150"/>
      <c r="AA255" s="150"/>
      <c r="AB255" s="150"/>
      <c r="AC255" s="150"/>
      <c r="AD255" s="27"/>
      <c r="AE255" s="27"/>
      <c r="AG255" s="29"/>
      <c r="AH255" s="29"/>
      <c r="AL255" s="58"/>
    </row>
    <row r="256" spans="1:38" x14ac:dyDescent="0.2">
      <c r="A256" s="1">
        <v>234</v>
      </c>
      <c r="B256" s="1">
        <v>423</v>
      </c>
      <c r="C256" s="77" t="s">
        <v>107</v>
      </c>
      <c r="D256" s="94">
        <v>10</v>
      </c>
      <c r="E256" s="150">
        <v>1350</v>
      </c>
      <c r="F256" s="150">
        <v>3023</v>
      </c>
      <c r="G256" s="150">
        <v>10935</v>
      </c>
      <c r="H256" s="164">
        <v>0.98</v>
      </c>
      <c r="I256" s="25">
        <f t="shared" si="128"/>
        <v>0.15250489343999998</v>
      </c>
      <c r="J256" s="25">
        <f t="shared" si="129"/>
        <v>6.5963959436102212E-2</v>
      </c>
      <c r="K256" s="27">
        <f t="shared" si="130"/>
        <v>2.3119426842127027</v>
      </c>
      <c r="L256" s="27">
        <f t="shared" si="131"/>
        <v>0.72047985819137883</v>
      </c>
      <c r="M256" s="27">
        <f t="shared" si="132"/>
        <v>3.6172676149520342</v>
      </c>
      <c r="N256" s="27"/>
      <c r="O256" s="51">
        <f t="shared" si="133"/>
        <v>57.028093631197201</v>
      </c>
      <c r="P256" s="27">
        <f t="shared" si="134"/>
        <v>3.6172676149520342</v>
      </c>
      <c r="Q256" s="93">
        <f t="shared" si="135"/>
        <v>0.72047985819137883</v>
      </c>
      <c r="R256" s="156">
        <f t="shared" si="102"/>
        <v>1104.4661672776617</v>
      </c>
      <c r="S256" s="156">
        <f t="shared" si="103"/>
        <v>1127.0062931404711</v>
      </c>
      <c r="T256" s="153"/>
      <c r="U256" s="153"/>
      <c r="W256" s="1"/>
      <c r="Y256" s="163"/>
      <c r="Z256" s="150"/>
      <c r="AA256" s="150"/>
      <c r="AB256" s="150"/>
      <c r="AC256" s="150"/>
      <c r="AD256" s="27"/>
      <c r="AE256" s="27"/>
      <c r="AG256" s="29"/>
      <c r="AH256" s="29"/>
      <c r="AL256" s="58"/>
    </row>
    <row r="257" spans="1:38" x14ac:dyDescent="0.2">
      <c r="A257" s="1">
        <v>234</v>
      </c>
      <c r="B257" s="1">
        <v>423</v>
      </c>
      <c r="C257" s="77" t="s">
        <v>107</v>
      </c>
      <c r="D257" s="94">
        <v>10</v>
      </c>
      <c r="E257" s="150">
        <v>1409</v>
      </c>
      <c r="F257" s="150">
        <v>3541</v>
      </c>
      <c r="G257" s="150">
        <v>11581</v>
      </c>
      <c r="H257" s="164">
        <v>1.0229999999999999</v>
      </c>
      <c r="I257" s="25">
        <f t="shared" si="128"/>
        <v>0.14827113230894767</v>
      </c>
      <c r="J257" s="25">
        <f t="shared" si="129"/>
        <v>6.7961479019821538E-2</v>
      </c>
      <c r="K257" s="27">
        <f t="shared" si="130"/>
        <v>2.1816937248482065</v>
      </c>
      <c r="L257" s="27">
        <f t="shared" si="131"/>
        <v>0.67038606141468915</v>
      </c>
      <c r="M257" s="27">
        <f t="shared" si="132"/>
        <v>3.2705450437729455</v>
      </c>
      <c r="N257" s="27"/>
      <c r="O257" s="51">
        <f t="shared" si="133"/>
        <v>60.397105838399163</v>
      </c>
      <c r="P257" s="27">
        <f t="shared" si="134"/>
        <v>3.2705450437729455</v>
      </c>
      <c r="Q257" s="93">
        <f t="shared" si="135"/>
        <v>0.67038606141468915</v>
      </c>
      <c r="R257" s="156">
        <f t="shared" si="102"/>
        <v>1152.7354294031297</v>
      </c>
      <c r="S257" s="156">
        <f t="shared" si="103"/>
        <v>1126.8186015670869</v>
      </c>
      <c r="T257" s="153"/>
      <c r="U257" s="153"/>
      <c r="W257" s="1"/>
      <c r="Y257" s="163"/>
      <c r="Z257" s="150"/>
      <c r="AA257" s="150"/>
      <c r="AB257" s="150"/>
      <c r="AC257" s="150"/>
      <c r="AD257" s="27"/>
      <c r="AE257" s="27"/>
      <c r="AG257" s="29"/>
      <c r="AH257" s="29"/>
      <c r="AL257" s="58"/>
    </row>
    <row r="258" spans="1:38" x14ac:dyDescent="0.2">
      <c r="A258" s="1">
        <v>234</v>
      </c>
      <c r="B258" s="1">
        <v>423</v>
      </c>
      <c r="C258" s="77" t="s">
        <v>107</v>
      </c>
      <c r="D258" s="94">
        <v>10</v>
      </c>
      <c r="E258" s="150">
        <v>1456</v>
      </c>
      <c r="F258" s="150">
        <v>3889</v>
      </c>
      <c r="G258" s="150">
        <v>11852</v>
      </c>
      <c r="H258" s="164">
        <v>1.0569999999999999</v>
      </c>
      <c r="I258" s="25">
        <f t="shared" si="128"/>
        <v>0.14210240285955802</v>
      </c>
      <c r="J258" s="25">
        <f t="shared" si="129"/>
        <v>6.7643129579031042E-2</v>
      </c>
      <c r="K258" s="27">
        <f t="shared" si="130"/>
        <v>2.1007662381074828</v>
      </c>
      <c r="L258" s="27">
        <f t="shared" si="131"/>
        <v>0.6319479819546292</v>
      </c>
      <c r="M258" s="27">
        <f t="shared" si="132"/>
        <v>3.0475700694265879</v>
      </c>
      <c r="N258" s="27"/>
      <c r="O258" s="51">
        <f t="shared" si="133"/>
        <v>61.810422104887905</v>
      </c>
      <c r="P258" s="27">
        <f t="shared" si="134"/>
        <v>3.0475700694265879</v>
      </c>
      <c r="Q258" s="93">
        <f t="shared" si="135"/>
        <v>0.6319479819546292</v>
      </c>
      <c r="R258" s="156">
        <f t="shared" si="102"/>
        <v>1191.1872144861297</v>
      </c>
      <c r="S258" s="156">
        <f t="shared" si="103"/>
        <v>1126.9510070824313</v>
      </c>
      <c r="T258" s="153"/>
      <c r="U258" s="153"/>
      <c r="W258" s="1"/>
      <c r="Y258" s="163"/>
      <c r="Z258" s="150"/>
      <c r="AA258" s="150"/>
      <c r="AB258" s="150"/>
      <c r="AC258" s="150"/>
      <c r="AD258" s="27"/>
      <c r="AE258" s="27"/>
      <c r="AG258" s="29"/>
      <c r="AH258" s="29"/>
      <c r="AL258" s="58"/>
    </row>
    <row r="259" spans="1:38" x14ac:dyDescent="0.2">
      <c r="A259" s="1">
        <v>234</v>
      </c>
      <c r="B259" s="1">
        <v>423</v>
      </c>
      <c r="C259" s="77" t="s">
        <v>107</v>
      </c>
      <c r="D259" s="94">
        <v>10</v>
      </c>
      <c r="E259" s="150">
        <v>1501</v>
      </c>
      <c r="F259" s="150">
        <v>4450</v>
      </c>
      <c r="G259" s="150">
        <v>12561</v>
      </c>
      <c r="H259" s="164">
        <v>1.0900000000000001</v>
      </c>
      <c r="I259" s="25">
        <f t="shared" si="128"/>
        <v>0.14170832343911077</v>
      </c>
      <c r="J259" s="25">
        <f t="shared" si="129"/>
        <v>7.0646037661620323E-2</v>
      </c>
      <c r="K259" s="27">
        <f t="shared" si="130"/>
        <v>2.0058920235252806</v>
      </c>
      <c r="L259" s="27">
        <f t="shared" si="131"/>
        <v>0.60257085596517501</v>
      </c>
      <c r="M259" s="27">
        <f t="shared" si="132"/>
        <v>2.8226966292134832</v>
      </c>
      <c r="N259" s="27"/>
      <c r="O259" s="51">
        <f t="shared" si="133"/>
        <v>65.50799123012969</v>
      </c>
      <c r="P259" s="27">
        <f t="shared" si="134"/>
        <v>2.8226966292134832</v>
      </c>
      <c r="Q259" s="93">
        <f t="shared" si="135"/>
        <v>0.60257085596517501</v>
      </c>
      <c r="R259" s="156">
        <f t="shared" si="102"/>
        <v>1228.0027533953853</v>
      </c>
      <c r="S259" s="156">
        <f t="shared" si="103"/>
        <v>1126.6080306379681</v>
      </c>
      <c r="T259" s="153"/>
      <c r="U259" s="153"/>
      <c r="W259" s="1"/>
      <c r="Y259" s="163"/>
      <c r="Z259" s="150"/>
      <c r="AA259" s="150"/>
      <c r="AB259" s="150"/>
      <c r="AC259" s="150"/>
      <c r="AD259" s="27"/>
      <c r="AE259" s="27"/>
      <c r="AG259" s="29"/>
      <c r="AH259" s="29"/>
      <c r="AL259" s="58"/>
    </row>
    <row r="260" spans="1:38" x14ac:dyDescent="0.2">
      <c r="R260" s="156"/>
      <c r="T260" s="153"/>
      <c r="U260" s="153"/>
      <c r="Z260" s="69"/>
      <c r="AA260" s="150"/>
      <c r="AB260" s="171"/>
      <c r="AC260" s="181"/>
      <c r="AD260" s="27"/>
      <c r="AE260" s="27"/>
      <c r="AG260" s="29"/>
      <c r="AH260" s="29"/>
      <c r="AL260" s="58"/>
    </row>
    <row r="261" spans="1:38" x14ac:dyDescent="0.2">
      <c r="R261" s="156"/>
      <c r="T261" s="153"/>
      <c r="U261" s="153"/>
      <c r="Z261" s="69"/>
      <c r="AA261" s="150"/>
      <c r="AB261" s="171"/>
      <c r="AC261" s="181"/>
      <c r="AD261" s="27"/>
      <c r="AE261" s="27"/>
      <c r="AG261" s="29"/>
      <c r="AH261" s="29"/>
      <c r="AL261" s="58"/>
    </row>
    <row r="262" spans="1:38" x14ac:dyDescent="0.2">
      <c r="A262" s="149">
        <v>235</v>
      </c>
      <c r="B262" s="149">
        <v>418</v>
      </c>
      <c r="C262" s="77" t="s">
        <v>107</v>
      </c>
      <c r="D262" s="295">
        <v>10.4</v>
      </c>
      <c r="E262" s="150">
        <v>707</v>
      </c>
      <c r="F262" s="150">
        <v>397</v>
      </c>
      <c r="G262" s="150">
        <v>2884</v>
      </c>
      <c r="H262" s="164">
        <v>0.51100000000000001</v>
      </c>
      <c r="I262" s="25">
        <f t="shared" ref="I262:I271" si="144">0.1515*(G262/1000)/(E262/1000)^2/($D$4/10)^4</f>
        <v>0.14665232656294203</v>
      </c>
      <c r="J262" s="25">
        <f t="shared" ref="J262:J271" si="145">0.5*(F262/1000)/(E262/1000)^3/($D$4/10)^5</f>
        <v>6.0311779097598675E-2</v>
      </c>
      <c r="K262" s="27">
        <f t="shared" ref="K262:K271" si="146">I262/J262</f>
        <v>2.4315702298488655</v>
      </c>
      <c r="L262" s="27">
        <f t="shared" ref="L262:L271" si="147">0.798*I262^1.5/J262</f>
        <v>0.74307763049855657</v>
      </c>
      <c r="M262" s="27">
        <f t="shared" ref="M262:M271" si="148">G262/F262</f>
        <v>7.2644836272040303</v>
      </c>
      <c r="N262" s="27"/>
      <c r="O262" s="51">
        <f t="shared" ref="O262:O271" si="149">G262/(PI()*$D$4^2/4)</f>
        <v>15.040605581378394</v>
      </c>
      <c r="P262" s="27">
        <f t="shared" ref="P262:P271" si="150">M262</f>
        <v>7.2644836272040303</v>
      </c>
      <c r="Q262" s="93">
        <f t="shared" ref="Q262:Q271" si="151">L262</f>
        <v>0.74307763049855657</v>
      </c>
      <c r="R262" s="156">
        <f t="shared" si="102"/>
        <v>578.41302241874575</v>
      </c>
      <c r="S262" s="156">
        <f t="shared" si="103"/>
        <v>1131.9237229329663</v>
      </c>
      <c r="T262" s="153"/>
      <c r="U262" s="153"/>
      <c r="W262" s="1">
        <v>235</v>
      </c>
      <c r="X262" s="66">
        <v>10.4</v>
      </c>
      <c r="Y262" s="164">
        <v>0.72499999999999998</v>
      </c>
      <c r="Z262" s="150">
        <v>1177</v>
      </c>
      <c r="AA262" s="150">
        <v>5995</v>
      </c>
      <c r="AB262" s="150">
        <v>821</v>
      </c>
      <c r="AC262" s="150">
        <v>1003</v>
      </c>
      <c r="AD262" s="27">
        <f>0.1515*(AA262/1000)/(AC262/1000)^2/($D$4/10)^4</f>
        <v>0.15146763699807858</v>
      </c>
      <c r="AE262" s="27">
        <f>0.5*(Z262/1000)/(AC262/1000)^3/($D$4/10)^5</f>
        <v>6.2624394244694515E-2</v>
      </c>
      <c r="AF262" s="29">
        <f>AD262/AE262</f>
        <v>2.4186682973130842</v>
      </c>
      <c r="AG262" s="29">
        <f>0.798*AD262^1.5/AE262</f>
        <v>0.75117154574343581</v>
      </c>
      <c r="AH262" s="29">
        <f>AA262/Z262</f>
        <v>5.0934579439252339</v>
      </c>
      <c r="AJ262" s="51">
        <f>AA262/(PI()*$D$4^2/4)</f>
        <v>31.265059105535183</v>
      </c>
      <c r="AK262" s="29">
        <f>AH262</f>
        <v>5.0934579439252339</v>
      </c>
      <c r="AL262" s="58">
        <f>AG262</f>
        <v>0.75117154574343581</v>
      </c>
    </row>
    <row r="263" spans="1:38" x14ac:dyDescent="0.2">
      <c r="A263" s="149">
        <v>235</v>
      </c>
      <c r="B263" s="149">
        <v>418</v>
      </c>
      <c r="C263" s="77" t="s">
        <v>107</v>
      </c>
      <c r="D263" s="295">
        <v>10.4</v>
      </c>
      <c r="E263" s="150">
        <v>800</v>
      </c>
      <c r="F263" s="150">
        <v>581</v>
      </c>
      <c r="G263" s="150">
        <v>3720</v>
      </c>
      <c r="H263" s="164">
        <v>0.57799999999999996</v>
      </c>
      <c r="I263" s="25">
        <f t="shared" si="144"/>
        <v>0.14773911551999996</v>
      </c>
      <c r="J263" s="25">
        <f t="shared" si="145"/>
        <v>6.0922265599999977E-2</v>
      </c>
      <c r="K263" s="27">
        <f t="shared" si="146"/>
        <v>2.4250430292598972</v>
      </c>
      <c r="L263" s="27">
        <f t="shared" si="147"/>
        <v>0.74382382979917383</v>
      </c>
      <c r="M263" s="27">
        <f t="shared" si="148"/>
        <v>6.402753872633391</v>
      </c>
      <c r="N263" s="27"/>
      <c r="O263" s="51">
        <f t="shared" si="149"/>
        <v>19.400503731875045</v>
      </c>
      <c r="P263" s="27">
        <f t="shared" si="150"/>
        <v>6.402753872633391</v>
      </c>
      <c r="Q263" s="93">
        <f t="shared" si="151"/>
        <v>0.74382382979917383</v>
      </c>
      <c r="R263" s="156">
        <f t="shared" si="102"/>
        <v>654.49846949787354</v>
      </c>
      <c r="S263" s="156">
        <f t="shared" si="103"/>
        <v>1132.3502932489162</v>
      </c>
      <c r="T263" s="153"/>
      <c r="U263" s="153"/>
      <c r="W263" s="1">
        <v>235</v>
      </c>
      <c r="X263" s="66">
        <v>10.4</v>
      </c>
      <c r="Y263" s="164">
        <v>0.75</v>
      </c>
      <c r="Z263" s="150">
        <v>1317</v>
      </c>
      <c r="AA263" s="150">
        <v>6464</v>
      </c>
      <c r="AB263" s="150">
        <v>849</v>
      </c>
      <c r="AC263" s="150">
        <v>1038</v>
      </c>
      <c r="AD263" s="27">
        <f>0.1515*(AA263/1000)/(AC263/1000)^2/($D$4/10)^4</f>
        <v>0.15248922932362147</v>
      </c>
      <c r="AE263" s="27">
        <f>0.5*(Z263/1000)/(AC263/1000)^3/($D$4/10)^5</f>
        <v>6.3221324284643429E-2</v>
      </c>
      <c r="AF263" s="29">
        <f>AD263/AE263</f>
        <v>2.4119904328018222</v>
      </c>
      <c r="AG263" s="29">
        <f>0.798*AD263^1.5/AE263</f>
        <v>0.75161953122614433</v>
      </c>
      <c r="AH263" s="29">
        <f>AA263/Z263</f>
        <v>4.9081245254365982</v>
      </c>
      <c r="AJ263" s="51">
        <f>AA263/(PI()*$D$4^2/4)</f>
        <v>33.710982828720503</v>
      </c>
      <c r="AK263" s="29">
        <f>AH263</f>
        <v>4.9081245254365982</v>
      </c>
      <c r="AL263" s="58">
        <f>AG263</f>
        <v>0.75161953122614433</v>
      </c>
    </row>
    <row r="264" spans="1:38" x14ac:dyDescent="0.2">
      <c r="A264" s="149">
        <v>235</v>
      </c>
      <c r="B264" s="149">
        <v>418</v>
      </c>
      <c r="C264" s="77" t="s">
        <v>107</v>
      </c>
      <c r="D264" s="295">
        <v>10.4</v>
      </c>
      <c r="E264" s="150">
        <v>901</v>
      </c>
      <c r="F264" s="150">
        <v>839</v>
      </c>
      <c r="G264" s="150">
        <v>4723</v>
      </c>
      <c r="H264" s="164">
        <v>0.65100000000000002</v>
      </c>
      <c r="I264" s="25">
        <f t="shared" si="144"/>
        <v>0.14787708886724701</v>
      </c>
      <c r="J264" s="25">
        <f t="shared" si="145"/>
        <v>6.1582520791342077E-2</v>
      </c>
      <c r="K264" s="27">
        <f t="shared" si="146"/>
        <v>2.4012834643176402</v>
      </c>
      <c r="L264" s="27">
        <f t="shared" si="147"/>
        <v>0.73687999744905819</v>
      </c>
      <c r="M264" s="27">
        <f t="shared" si="148"/>
        <v>5.6293206197854593</v>
      </c>
      <c r="N264" s="27"/>
      <c r="O264" s="51">
        <f t="shared" si="149"/>
        <v>24.631338474635974</v>
      </c>
      <c r="P264" s="27">
        <f t="shared" si="150"/>
        <v>5.6293206197854593</v>
      </c>
      <c r="Q264" s="93">
        <f t="shared" si="151"/>
        <v>0.73687999744905819</v>
      </c>
      <c r="R264" s="156">
        <f t="shared" ref="R264:R292" si="152">E264*(PI()/30)*($D$4/2)</f>
        <v>737.12890127198</v>
      </c>
      <c r="S264" s="156">
        <f t="shared" ref="S264:S292" si="153">R264/H264</f>
        <v>1132.3024597111828</v>
      </c>
      <c r="T264" s="153"/>
      <c r="U264" s="153"/>
      <c r="W264" s="1">
        <v>235</v>
      </c>
      <c r="X264" s="66">
        <v>10.4</v>
      </c>
      <c r="Y264" s="164">
        <v>0.77500000000000002</v>
      </c>
      <c r="Z264" s="150">
        <v>1469</v>
      </c>
      <c r="AA264" s="150">
        <v>6957</v>
      </c>
      <c r="AB264" s="150">
        <v>878</v>
      </c>
      <c r="AC264" s="150">
        <v>1073</v>
      </c>
      <c r="AD264" s="27">
        <f>0.1515*(AA264/1000)/(AC264/1000)^2/($D$4/10)^4</f>
        <v>0.15358722306454542</v>
      </c>
      <c r="AE264" s="27">
        <f>0.5*(Z264/1000)/(AC264/1000)^3/($D$4/10)^5</f>
        <v>6.3839944994496384E-2</v>
      </c>
      <c r="AF264" s="29">
        <f>AD264/AE264</f>
        <v>2.405816970515656</v>
      </c>
      <c r="AG264" s="29">
        <f>0.798*AD264^1.5/AE264</f>
        <v>0.75239000828907576</v>
      </c>
      <c r="AH264" s="29">
        <f>AA264/Z264</f>
        <v>4.7358747447243026</v>
      </c>
      <c r="AJ264" s="51">
        <f>AA264/(PI()*$D$4^2/4)</f>
        <v>36.282071092111472</v>
      </c>
      <c r="AK264" s="29">
        <f>AH264</f>
        <v>4.7358747447243026</v>
      </c>
      <c r="AL264" s="58">
        <f>AG264</f>
        <v>0.75239000828907576</v>
      </c>
    </row>
    <row r="265" spans="1:38" x14ac:dyDescent="0.2">
      <c r="A265" s="149">
        <v>235</v>
      </c>
      <c r="B265" s="149">
        <v>418</v>
      </c>
      <c r="C265" s="77" t="s">
        <v>107</v>
      </c>
      <c r="D265" s="295">
        <v>10.4</v>
      </c>
      <c r="E265" s="150">
        <v>1002</v>
      </c>
      <c r="F265" s="150">
        <v>1171</v>
      </c>
      <c r="G265" s="150">
        <v>5956</v>
      </c>
      <c r="H265" s="164">
        <v>0.72399999999999998</v>
      </c>
      <c r="I265" s="25">
        <f t="shared" si="144"/>
        <v>0.15078278993055808</v>
      </c>
      <c r="J265" s="25">
        <f t="shared" si="145"/>
        <v>6.2491882100079277E-2</v>
      </c>
      <c r="K265" s="27">
        <f t="shared" si="146"/>
        <v>2.4128380337318531</v>
      </c>
      <c r="L265" s="27">
        <f t="shared" si="147"/>
        <v>0.74766482449096516</v>
      </c>
      <c r="M265" s="27">
        <f t="shared" si="148"/>
        <v>5.0862510674637065</v>
      </c>
      <c r="N265" s="27"/>
      <c r="O265" s="51">
        <f t="shared" si="149"/>
        <v>31.061666727701009</v>
      </c>
      <c r="P265" s="27">
        <f t="shared" si="150"/>
        <v>5.0862510674637065</v>
      </c>
      <c r="Q265" s="93">
        <f t="shared" si="151"/>
        <v>0.74766482449096516</v>
      </c>
      <c r="R265" s="156">
        <f t="shared" si="152"/>
        <v>819.75933304608657</v>
      </c>
      <c r="S265" s="156">
        <f t="shared" si="153"/>
        <v>1132.264272163103</v>
      </c>
      <c r="T265" s="153"/>
      <c r="U265" s="153"/>
      <c r="W265" s="1">
        <v>235</v>
      </c>
      <c r="X265" s="66">
        <v>10.4</v>
      </c>
      <c r="Y265" s="164">
        <v>0.8</v>
      </c>
      <c r="Z265" s="150">
        <v>1610</v>
      </c>
      <c r="AA265" s="150">
        <v>7474</v>
      </c>
      <c r="AB265" s="150">
        <v>906</v>
      </c>
      <c r="AC265" s="150">
        <v>1107</v>
      </c>
      <c r="AD265" s="27">
        <f t="shared" ref="AD265:AD317" si="154">0.1515*(AA265/1000)/(AC265/1000)^2/($D$4/10)^4</f>
        <v>0.15502094518968965</v>
      </c>
      <c r="AE265" s="27">
        <f t="shared" ref="AE265:AE317" si="155">0.5*(Z265/1000)/(AC265/1000)^3/($D$4/10)^5</f>
        <v>6.3716643194894451E-2</v>
      </c>
      <c r="AF265" s="29">
        <f t="shared" ref="AF265:AF317" si="156">AD265/AE265</f>
        <v>2.4329741401397511</v>
      </c>
      <c r="AG265" s="29">
        <f t="shared" ref="AG265:AG317" si="157">0.798*AD265^1.5/AE265</f>
        <v>0.76442621903691488</v>
      </c>
      <c r="AH265" s="29">
        <f t="shared" ref="AH265:AH317" si="158">AA265/Z265</f>
        <v>4.6422360248447205</v>
      </c>
      <c r="AJ265" s="51">
        <f t="shared" ref="AJ265:AJ317" si="159">AA265/(PI()*$D$4^2/4)</f>
        <v>38.978323895708087</v>
      </c>
      <c r="AK265" s="29">
        <f t="shared" ref="AK265:AK317" si="160">AH265</f>
        <v>4.6422360248447205</v>
      </c>
      <c r="AL265" s="58">
        <f t="shared" ref="AL265:AL317" si="161">AG265</f>
        <v>0.76442621903691488</v>
      </c>
    </row>
    <row r="266" spans="1:38" x14ac:dyDescent="0.2">
      <c r="A266" s="149">
        <v>235</v>
      </c>
      <c r="B266" s="149">
        <v>418</v>
      </c>
      <c r="C266" s="77" t="s">
        <v>107</v>
      </c>
      <c r="D266" s="295">
        <v>10.4</v>
      </c>
      <c r="E266" s="150">
        <v>1099</v>
      </c>
      <c r="F266" s="150">
        <v>1594</v>
      </c>
      <c r="G266" s="150">
        <v>7377</v>
      </c>
      <c r="H266" s="164">
        <v>0.79400000000000004</v>
      </c>
      <c r="I266" s="25">
        <f t="shared" si="144"/>
        <v>0.15524475181298905</v>
      </c>
      <c r="J266" s="25">
        <f t="shared" si="145"/>
        <v>6.4471105029211551E-2</v>
      </c>
      <c r="K266" s="27">
        <f t="shared" si="146"/>
        <v>2.4079741109237758</v>
      </c>
      <c r="L266" s="27">
        <f t="shared" si="147"/>
        <v>0.75711729744039324</v>
      </c>
      <c r="M266" s="27">
        <f t="shared" si="148"/>
        <v>4.6279799247176916</v>
      </c>
      <c r="N266" s="27"/>
      <c r="O266" s="51">
        <f t="shared" si="149"/>
        <v>38.472450545710267</v>
      </c>
      <c r="P266" s="27">
        <f t="shared" si="150"/>
        <v>4.6279799247176916</v>
      </c>
      <c r="Q266" s="93">
        <f t="shared" si="151"/>
        <v>0.75711729744039324</v>
      </c>
      <c r="R266" s="156">
        <f t="shared" si="152"/>
        <v>899.1172724727038</v>
      </c>
      <c r="S266" s="156">
        <f t="shared" si="153"/>
        <v>1132.3895119303575</v>
      </c>
      <c r="T266" s="153"/>
      <c r="U266" s="153"/>
      <c r="W266" s="1">
        <v>235</v>
      </c>
      <c r="X266" s="66">
        <v>10.4</v>
      </c>
      <c r="Y266" s="164">
        <v>0.82499999999999996</v>
      </c>
      <c r="Z266" s="150">
        <v>1795</v>
      </c>
      <c r="AA266" s="150">
        <v>8019</v>
      </c>
      <c r="AB266" s="150">
        <v>934</v>
      </c>
      <c r="AC266" s="150">
        <v>1142</v>
      </c>
      <c r="AD266" s="27">
        <f t="shared" si="154"/>
        <v>0.15628616499348241</v>
      </c>
      <c r="AE266" s="27">
        <f t="shared" si="155"/>
        <v>6.4704727931915743E-2</v>
      </c>
      <c r="AF266" s="29">
        <f t="shared" si="156"/>
        <v>2.415374733635097</v>
      </c>
      <c r="AG266" s="29">
        <f t="shared" si="157"/>
        <v>0.7619872026548109</v>
      </c>
      <c r="AH266" s="29">
        <f t="shared" si="158"/>
        <v>4.4674094707520888</v>
      </c>
      <c r="AJ266" s="51">
        <f t="shared" si="159"/>
        <v>41.82060199621128</v>
      </c>
      <c r="AK266" s="29">
        <f t="shared" si="160"/>
        <v>4.4674094707520888</v>
      </c>
      <c r="AL266" s="58">
        <f t="shared" si="161"/>
        <v>0.7619872026548109</v>
      </c>
    </row>
    <row r="267" spans="1:38" x14ac:dyDescent="0.2">
      <c r="A267" s="149">
        <v>235</v>
      </c>
      <c r="B267" s="149">
        <v>418</v>
      </c>
      <c r="C267" s="77" t="s">
        <v>107</v>
      </c>
      <c r="D267" s="295">
        <v>10.4</v>
      </c>
      <c r="E267" s="150">
        <v>1200</v>
      </c>
      <c r="F267" s="150">
        <v>2106</v>
      </c>
      <c r="G267" s="150">
        <v>9007</v>
      </c>
      <c r="H267" s="164">
        <v>0.86699999999999999</v>
      </c>
      <c r="I267" s="25">
        <f t="shared" si="144"/>
        <v>0.15898282120533333</v>
      </c>
      <c r="J267" s="25">
        <f t="shared" si="145"/>
        <v>6.5431142400000003E-2</v>
      </c>
      <c r="K267" s="27">
        <f t="shared" si="146"/>
        <v>2.42977297008547</v>
      </c>
      <c r="L267" s="27">
        <f t="shared" si="147"/>
        <v>0.77311426652974691</v>
      </c>
      <c r="M267" s="27">
        <f t="shared" si="148"/>
        <v>4.2768281101614436</v>
      </c>
      <c r="N267" s="27"/>
      <c r="O267" s="51">
        <f t="shared" si="149"/>
        <v>46.973208901343689</v>
      </c>
      <c r="P267" s="27">
        <f t="shared" si="150"/>
        <v>4.2768281101614436</v>
      </c>
      <c r="Q267" s="93">
        <f t="shared" si="151"/>
        <v>0.77311426652974691</v>
      </c>
      <c r="R267" s="156">
        <f t="shared" si="152"/>
        <v>981.74770424681037</v>
      </c>
      <c r="S267" s="156">
        <f t="shared" si="153"/>
        <v>1132.3502932489162</v>
      </c>
      <c r="T267" s="153"/>
      <c r="U267" s="153"/>
      <c r="W267" s="1">
        <v>235</v>
      </c>
      <c r="X267" s="66">
        <v>10.4</v>
      </c>
      <c r="Y267" s="164">
        <v>0.85</v>
      </c>
      <c r="Z267" s="150">
        <v>1998</v>
      </c>
      <c r="AA267" s="150">
        <v>8589</v>
      </c>
      <c r="AB267" s="150">
        <v>962</v>
      </c>
      <c r="AC267" s="150">
        <v>1176</v>
      </c>
      <c r="AD267" s="27">
        <f t="shared" si="154"/>
        <v>0.1578557798250729</v>
      </c>
      <c r="AE267" s="27">
        <f t="shared" si="155"/>
        <v>6.5954342153354495E-2</v>
      </c>
      <c r="AF267" s="29">
        <f t="shared" si="156"/>
        <v>2.3934099662162156</v>
      </c>
      <c r="AG267" s="29">
        <f t="shared" si="157"/>
        <v>0.75884002640587944</v>
      </c>
      <c r="AH267" s="29">
        <f t="shared" si="158"/>
        <v>4.2987987987987992</v>
      </c>
      <c r="AJ267" s="51">
        <f t="shared" si="159"/>
        <v>44.793259826095365</v>
      </c>
      <c r="AK267" s="29">
        <f t="shared" si="160"/>
        <v>4.2987987987987992</v>
      </c>
      <c r="AL267" s="58">
        <f t="shared" si="161"/>
        <v>0.75884002640587944</v>
      </c>
    </row>
    <row r="268" spans="1:38" x14ac:dyDescent="0.2">
      <c r="A268" s="149">
        <v>235</v>
      </c>
      <c r="B268" s="149">
        <v>418</v>
      </c>
      <c r="C268" s="77" t="s">
        <v>107</v>
      </c>
      <c r="D268" s="295">
        <v>10.4</v>
      </c>
      <c r="E268" s="150">
        <v>1234</v>
      </c>
      <c r="F268" s="150">
        <v>2351</v>
      </c>
      <c r="G268" s="150">
        <v>9530</v>
      </c>
      <c r="H268" s="164">
        <v>0.89200000000000002</v>
      </c>
      <c r="I268" s="25">
        <f t="shared" si="144"/>
        <v>0.15907250127216704</v>
      </c>
      <c r="J268" s="25">
        <f t="shared" si="145"/>
        <v>6.7170259216896386E-2</v>
      </c>
      <c r="K268" s="27">
        <f t="shared" si="146"/>
        <v>2.3681984129094005</v>
      </c>
      <c r="L268" s="27">
        <f t="shared" si="147"/>
        <v>0.75373473915318978</v>
      </c>
      <c r="M268" s="27">
        <f t="shared" si="148"/>
        <v>4.0535942152275624</v>
      </c>
      <c r="N268" s="27"/>
      <c r="O268" s="51">
        <f t="shared" si="149"/>
        <v>49.700752839991708</v>
      </c>
      <c r="P268" s="27">
        <f t="shared" si="150"/>
        <v>4.0535942152275624</v>
      </c>
      <c r="Q268" s="93">
        <f t="shared" si="151"/>
        <v>0.75373473915318978</v>
      </c>
      <c r="R268" s="156">
        <f t="shared" si="152"/>
        <v>1009.5638892004699</v>
      </c>
      <c r="S268" s="156">
        <f t="shared" si="153"/>
        <v>1131.798082063307</v>
      </c>
      <c r="T268" s="153"/>
      <c r="U268" s="153"/>
      <c r="W268" s="1">
        <v>235</v>
      </c>
      <c r="X268" s="66">
        <v>10.4</v>
      </c>
      <c r="Y268" s="164">
        <v>0.875</v>
      </c>
      <c r="Z268" s="150">
        <v>2208</v>
      </c>
      <c r="AA268" s="150">
        <v>9235</v>
      </c>
      <c r="AB268" s="150">
        <v>991</v>
      </c>
      <c r="AC268" s="150">
        <v>1211</v>
      </c>
      <c r="AD268" s="27">
        <f t="shared" si="154"/>
        <v>0.1600593844114063</v>
      </c>
      <c r="AE268" s="27">
        <f t="shared" si="155"/>
        <v>6.6747732053869274E-2</v>
      </c>
      <c r="AF268" s="29">
        <f t="shared" si="156"/>
        <v>2.3979748747452443</v>
      </c>
      <c r="AG268" s="29">
        <f t="shared" si="157"/>
        <v>0.76557561316160061</v>
      </c>
      <c r="AH268" s="29">
        <f t="shared" si="158"/>
        <v>4.1825181159420293</v>
      </c>
      <c r="AJ268" s="51">
        <f t="shared" si="159"/>
        <v>48.16227203329732</v>
      </c>
      <c r="AK268" s="29">
        <f t="shared" si="160"/>
        <v>4.1825181159420293</v>
      </c>
      <c r="AL268" s="58">
        <f t="shared" si="161"/>
        <v>0.76557561316160061</v>
      </c>
    </row>
    <row r="269" spans="1:38" x14ac:dyDescent="0.2">
      <c r="A269" s="149">
        <v>235</v>
      </c>
      <c r="B269" s="149">
        <v>418</v>
      </c>
      <c r="C269" s="77" t="s">
        <v>107</v>
      </c>
      <c r="D269" s="295">
        <v>10.4</v>
      </c>
      <c r="E269" s="150">
        <v>1301</v>
      </c>
      <c r="F269" s="150">
        <v>2898</v>
      </c>
      <c r="G269" s="150">
        <v>10867</v>
      </c>
      <c r="H269" s="164">
        <v>0.94</v>
      </c>
      <c r="I269" s="25">
        <f t="shared" si="144"/>
        <v>0.16318776811669142</v>
      </c>
      <c r="J269" s="25">
        <f t="shared" si="145"/>
        <v>7.0653936830615049E-2</v>
      </c>
      <c r="K269" s="27">
        <f t="shared" si="146"/>
        <v>2.309676932906314</v>
      </c>
      <c r="L269" s="27">
        <f t="shared" si="147"/>
        <v>0.74455696345030975</v>
      </c>
      <c r="M269" s="27">
        <f t="shared" si="148"/>
        <v>3.7498274672187715</v>
      </c>
      <c r="N269" s="27"/>
      <c r="O269" s="51">
        <f t="shared" si="149"/>
        <v>56.673460767281206</v>
      </c>
      <c r="P269" s="27">
        <f t="shared" si="150"/>
        <v>3.7498274672187715</v>
      </c>
      <c r="Q269" s="93">
        <f t="shared" si="151"/>
        <v>0.74455696345030975</v>
      </c>
      <c r="R269" s="156">
        <f t="shared" si="152"/>
        <v>1064.3781360209168</v>
      </c>
      <c r="S269" s="156">
        <f t="shared" si="153"/>
        <v>1132.3171659796988</v>
      </c>
      <c r="T269" s="153"/>
      <c r="U269" s="153"/>
      <c r="W269" s="1">
        <v>235</v>
      </c>
      <c r="X269" s="66">
        <v>10.4</v>
      </c>
      <c r="Y269" s="164">
        <v>0.9</v>
      </c>
      <c r="Z269" s="150">
        <v>2448</v>
      </c>
      <c r="AA269" s="150">
        <v>9873</v>
      </c>
      <c r="AB269" s="150">
        <v>1019</v>
      </c>
      <c r="AC269" s="150">
        <v>1246</v>
      </c>
      <c r="AD269" s="27">
        <f t="shared" si="154"/>
        <v>0.16163878643152146</v>
      </c>
      <c r="AE269" s="27">
        <f t="shared" si="155"/>
        <v>6.7940253151838242E-2</v>
      </c>
      <c r="AF269" s="29">
        <f t="shared" si="156"/>
        <v>2.379131353400735</v>
      </c>
      <c r="AG269" s="29">
        <f t="shared" si="157"/>
        <v>0.76329796109234904</v>
      </c>
      <c r="AH269" s="29">
        <f t="shared" si="158"/>
        <v>4.0330882352941178</v>
      </c>
      <c r="AJ269" s="51">
        <f t="shared" si="159"/>
        <v>51.489562727097393</v>
      </c>
      <c r="AK269" s="29">
        <f t="shared" si="160"/>
        <v>4.0330882352941178</v>
      </c>
      <c r="AL269" s="58">
        <f t="shared" si="161"/>
        <v>0.76329796109234904</v>
      </c>
    </row>
    <row r="270" spans="1:38" x14ac:dyDescent="0.2">
      <c r="A270" s="149">
        <v>235</v>
      </c>
      <c r="B270" s="149">
        <v>418</v>
      </c>
      <c r="C270" s="77" t="s">
        <v>107</v>
      </c>
      <c r="D270" s="295">
        <v>10.4</v>
      </c>
      <c r="E270" s="150">
        <v>1410</v>
      </c>
      <c r="F270" s="150">
        <v>3829</v>
      </c>
      <c r="G270" s="150">
        <v>12226</v>
      </c>
      <c r="H270" s="164">
        <v>1.0189999999999999</v>
      </c>
      <c r="I270" s="25">
        <f t="shared" si="144"/>
        <v>0.15630709615524371</v>
      </c>
      <c r="J270" s="25">
        <f t="shared" si="145"/>
        <v>7.3332738376603215E-2</v>
      </c>
      <c r="K270" s="27">
        <f t="shared" si="146"/>
        <v>2.1314776948942278</v>
      </c>
      <c r="L270" s="27">
        <f t="shared" si="147"/>
        <v>0.67247018051207563</v>
      </c>
      <c r="M270" s="27">
        <f t="shared" si="148"/>
        <v>3.193000783494385</v>
      </c>
      <c r="N270" s="27"/>
      <c r="O270" s="51">
        <f t="shared" si="149"/>
        <v>63.760902856425879</v>
      </c>
      <c r="P270" s="27">
        <f t="shared" si="150"/>
        <v>3.193000783494385</v>
      </c>
      <c r="Q270" s="93">
        <f t="shared" si="151"/>
        <v>0.67247018051207563</v>
      </c>
      <c r="R270" s="156">
        <f t="shared" si="152"/>
        <v>1153.5535524900019</v>
      </c>
      <c r="S270" s="156">
        <f t="shared" si="153"/>
        <v>1132.0447031305221</v>
      </c>
      <c r="T270" s="153"/>
      <c r="U270" s="153"/>
      <c r="W270" s="1">
        <v>235</v>
      </c>
      <c r="X270" s="66">
        <v>10.4</v>
      </c>
      <c r="Y270" s="164">
        <v>0.92500000000000004</v>
      </c>
      <c r="Z270" s="150">
        <v>2702</v>
      </c>
      <c r="AA270" s="150">
        <v>10404</v>
      </c>
      <c r="AB270" s="150">
        <v>1047</v>
      </c>
      <c r="AC270" s="150">
        <v>1280</v>
      </c>
      <c r="AD270" s="27">
        <f t="shared" si="154"/>
        <v>0.16140349439999999</v>
      </c>
      <c r="AE270" s="27">
        <f t="shared" si="155"/>
        <v>6.9171199999999988E-2</v>
      </c>
      <c r="AF270" s="29">
        <f t="shared" si="156"/>
        <v>2.3333915618060699</v>
      </c>
      <c r="AG270" s="29">
        <f t="shared" si="157"/>
        <v>0.74807816873731736</v>
      </c>
      <c r="AH270" s="29">
        <f t="shared" si="158"/>
        <v>3.8504811250925242</v>
      </c>
      <c r="AJ270" s="51">
        <f t="shared" si="159"/>
        <v>54.258828179147301</v>
      </c>
      <c r="AK270" s="29">
        <f t="shared" si="160"/>
        <v>3.8504811250925242</v>
      </c>
      <c r="AL270" s="58">
        <f t="shared" si="161"/>
        <v>0.74807816873731736</v>
      </c>
    </row>
    <row r="271" spans="1:38" x14ac:dyDescent="0.2">
      <c r="A271" s="149">
        <v>235</v>
      </c>
      <c r="B271" s="149">
        <v>418</v>
      </c>
      <c r="C271" s="77" t="s">
        <v>107</v>
      </c>
      <c r="D271" s="295">
        <v>10.4</v>
      </c>
      <c r="E271" s="150">
        <v>1502</v>
      </c>
      <c r="F271" s="150">
        <v>4759</v>
      </c>
      <c r="G271" s="150">
        <v>13009</v>
      </c>
      <c r="H271" s="164">
        <v>1.085</v>
      </c>
      <c r="I271" s="25">
        <f t="shared" si="144"/>
        <v>0.14656712774452529</v>
      </c>
      <c r="J271" s="25">
        <f t="shared" si="145"/>
        <v>7.540077001733321E-2</v>
      </c>
      <c r="K271" s="27">
        <f t="shared" si="146"/>
        <v>1.9438412593244376</v>
      </c>
      <c r="L271" s="27">
        <f t="shared" si="147"/>
        <v>0.59385713123244899</v>
      </c>
      <c r="M271" s="27">
        <f t="shared" si="148"/>
        <v>2.7335574700567347</v>
      </c>
      <c r="N271" s="27"/>
      <c r="O271" s="51">
        <f t="shared" si="149"/>
        <v>67.84439598063507</v>
      </c>
      <c r="P271" s="27">
        <f t="shared" si="150"/>
        <v>2.7335574700567347</v>
      </c>
      <c r="Q271" s="93">
        <f t="shared" si="151"/>
        <v>0.59385713123244899</v>
      </c>
      <c r="R271" s="156">
        <f t="shared" si="152"/>
        <v>1228.8208764822575</v>
      </c>
      <c r="S271" s="156">
        <f t="shared" si="153"/>
        <v>1132.5538032094539</v>
      </c>
      <c r="T271" s="153"/>
      <c r="U271" s="153"/>
      <c r="W271" s="1">
        <v>235</v>
      </c>
      <c r="X271" s="66">
        <v>10.4</v>
      </c>
      <c r="Y271" s="164">
        <v>0.95</v>
      </c>
      <c r="Z271" s="150">
        <v>2975</v>
      </c>
      <c r="AA271" s="150">
        <v>10904</v>
      </c>
      <c r="AB271" s="150">
        <v>1076</v>
      </c>
      <c r="AC271" s="150">
        <v>1315</v>
      </c>
      <c r="AD271" s="27">
        <f t="shared" si="154"/>
        <v>0.16027539871616478</v>
      </c>
      <c r="AE271" s="27">
        <f t="shared" si="155"/>
        <v>7.0239204751551668E-2</v>
      </c>
      <c r="AF271" s="29">
        <f t="shared" si="156"/>
        <v>2.2818509873949577</v>
      </c>
      <c r="AG271" s="29">
        <f t="shared" si="157"/>
        <v>0.72899341345451119</v>
      </c>
      <c r="AH271" s="29">
        <f t="shared" si="158"/>
        <v>3.6652100840336135</v>
      </c>
      <c r="AJ271" s="51">
        <f t="shared" si="159"/>
        <v>56.866422766764913</v>
      </c>
      <c r="AK271" s="29">
        <f t="shared" si="160"/>
        <v>3.6652100840336135</v>
      </c>
      <c r="AL271" s="58">
        <f t="shared" si="161"/>
        <v>0.72899341345451119</v>
      </c>
    </row>
    <row r="272" spans="1:38" x14ac:dyDescent="0.2">
      <c r="A272"/>
      <c r="B272"/>
      <c r="C272"/>
      <c r="D272" s="36"/>
      <c r="E272" s="150"/>
      <c r="F272" s="150"/>
      <c r="G272" s="150"/>
      <c r="H272" s="163"/>
      <c r="N272"/>
      <c r="O272"/>
      <c r="P272"/>
      <c r="Q272"/>
      <c r="R272" s="156"/>
      <c r="T272" s="153"/>
      <c r="U272" s="153"/>
      <c r="W272" s="1">
        <v>235</v>
      </c>
      <c r="X272" s="66">
        <v>10.4</v>
      </c>
      <c r="Y272" s="164">
        <v>0.97499999999999998</v>
      </c>
      <c r="Z272" s="150">
        <v>3266</v>
      </c>
      <c r="AA272" s="150">
        <v>11374</v>
      </c>
      <c r="AB272" s="150">
        <v>1104</v>
      </c>
      <c r="AC272" s="150">
        <v>1349</v>
      </c>
      <c r="AD272" s="27">
        <f t="shared" si="154"/>
        <v>0.15886266849933592</v>
      </c>
      <c r="AE272" s="27">
        <f t="shared" si="155"/>
        <v>7.1424992859976971E-2</v>
      </c>
      <c r="AF272" s="29">
        <f t="shared" si="156"/>
        <v>2.2241887907608695</v>
      </c>
      <c r="AG272" s="29">
        <f t="shared" si="157"/>
        <v>0.70743324599179225</v>
      </c>
      <c r="AH272" s="29">
        <f t="shared" si="158"/>
        <v>3.4825474586650338</v>
      </c>
      <c r="AJ272" s="51">
        <f t="shared" si="159"/>
        <v>59.317561679125468</v>
      </c>
      <c r="AK272" s="29">
        <f t="shared" si="160"/>
        <v>3.4825474586650338</v>
      </c>
      <c r="AL272" s="58">
        <f t="shared" si="161"/>
        <v>0.70743324599179225</v>
      </c>
    </row>
    <row r="273" spans="1:38" x14ac:dyDescent="0.2">
      <c r="A273" s="77"/>
      <c r="B273"/>
      <c r="C273"/>
      <c r="D273" s="36"/>
      <c r="E273" s="150"/>
      <c r="F273" s="150"/>
      <c r="G273" s="150"/>
      <c r="H273" s="163"/>
      <c r="N273"/>
      <c r="O273"/>
      <c r="P273"/>
      <c r="Q273"/>
      <c r="R273" s="156"/>
      <c r="T273" s="153"/>
      <c r="U273" s="153"/>
      <c r="W273" s="1">
        <v>235</v>
      </c>
      <c r="X273" s="66">
        <v>10.4</v>
      </c>
      <c r="Y273" s="164">
        <v>1</v>
      </c>
      <c r="Z273" s="150">
        <v>3575</v>
      </c>
      <c r="AA273" s="150">
        <v>11814</v>
      </c>
      <c r="AB273" s="150">
        <v>1132</v>
      </c>
      <c r="AC273" s="150">
        <v>1384</v>
      </c>
      <c r="AD273" s="27">
        <f t="shared" si="154"/>
        <v>0.15676796292024459</v>
      </c>
      <c r="AE273" s="27">
        <f t="shared" si="155"/>
        <v>7.2399847268593484E-2</v>
      </c>
      <c r="AF273" s="29">
        <f t="shared" si="156"/>
        <v>2.1653079230769228</v>
      </c>
      <c r="AG273" s="29">
        <f t="shared" si="157"/>
        <v>0.68414981506609751</v>
      </c>
      <c r="AH273" s="29">
        <f t="shared" si="158"/>
        <v>3.3046153846153845</v>
      </c>
      <c r="AJ273" s="51">
        <f t="shared" si="159"/>
        <v>61.612244916228967</v>
      </c>
      <c r="AK273" s="29">
        <f t="shared" si="160"/>
        <v>3.3046153846153845</v>
      </c>
      <c r="AL273" s="58">
        <f t="shared" si="161"/>
        <v>0.68414981506609751</v>
      </c>
    </row>
    <row r="274" spans="1:38" x14ac:dyDescent="0.2">
      <c r="A274" s="77"/>
      <c r="B274"/>
      <c r="C274"/>
      <c r="D274" s="36"/>
      <c r="E274" s="150"/>
      <c r="F274" s="150"/>
      <c r="G274" s="150"/>
      <c r="H274" s="163"/>
      <c r="N274"/>
      <c r="O274"/>
      <c r="P274"/>
      <c r="Q274"/>
      <c r="R274" s="156"/>
      <c r="T274" s="153"/>
      <c r="U274" s="153"/>
      <c r="W274" s="1"/>
      <c r="Y274" s="164"/>
      <c r="Z274" s="150"/>
      <c r="AA274" s="150"/>
      <c r="AB274" s="150"/>
      <c r="AC274" s="150"/>
      <c r="AD274" s="27"/>
      <c r="AE274" s="27"/>
      <c r="AG274" s="29"/>
      <c r="AH274" s="29"/>
      <c r="AL274" s="58"/>
    </row>
    <row r="275" spans="1:38" x14ac:dyDescent="0.2">
      <c r="A275" s="77"/>
      <c r="B275"/>
      <c r="C275"/>
      <c r="D275" s="216"/>
      <c r="E275" s="150"/>
      <c r="F275" s="150"/>
      <c r="G275" s="150"/>
      <c r="H275" s="163"/>
      <c r="N275"/>
      <c r="O275"/>
      <c r="P275"/>
      <c r="Q275"/>
      <c r="R275" s="156"/>
      <c r="T275" s="153"/>
      <c r="U275" s="153"/>
      <c r="W275" s="1"/>
      <c r="Y275" s="164"/>
      <c r="Z275" s="150"/>
      <c r="AA275" s="150"/>
      <c r="AB275" s="150"/>
      <c r="AC275" s="150"/>
      <c r="AD275" s="27"/>
      <c r="AE275" s="27"/>
      <c r="AG275" s="29"/>
      <c r="AH275" s="29"/>
      <c r="AL275" s="58"/>
    </row>
    <row r="276" spans="1:38" x14ac:dyDescent="0.2">
      <c r="A276" s="149">
        <v>236</v>
      </c>
      <c r="B276" s="149">
        <v>424</v>
      </c>
      <c r="C276" s="77" t="s">
        <v>107</v>
      </c>
      <c r="D276" s="296">
        <v>12</v>
      </c>
      <c r="E276" s="150">
        <v>705</v>
      </c>
      <c r="F276" s="150">
        <v>440</v>
      </c>
      <c r="G276" s="150">
        <v>3111</v>
      </c>
      <c r="H276" s="164">
        <v>0.51200000000000001</v>
      </c>
      <c r="I276" s="25">
        <f t="shared" ref="I276:I292" si="162">0.1515*(G276/1000)/(E276/1000)^2/($D$4/10)^4</f>
        <v>0.15909418489741969</v>
      </c>
      <c r="J276" s="25">
        <f t="shared" ref="J276:J292" si="163">0.5*(F276/1000)/(E276/1000)^3/($D$4/10)^5</f>
        <v>6.7414792135190207E-2</v>
      </c>
      <c r="K276" s="27">
        <f t="shared" ref="K276:K292" si="164">I276/J276</f>
        <v>2.3599299183238638</v>
      </c>
      <c r="L276" s="27">
        <f t="shared" ref="L276:L292" si="165">0.798*I276^1.5/J276</f>
        <v>0.75115428740135226</v>
      </c>
      <c r="M276" s="27">
        <f t="shared" ref="M276:M292" si="166">G276/F276</f>
        <v>7.0704545454545453</v>
      </c>
      <c r="N276" s="27"/>
      <c r="O276" s="51">
        <f t="shared" ref="O276:O292" si="167">G276/(PI()*$D$4^2/4)</f>
        <v>16.22445352415679</v>
      </c>
      <c r="P276" s="27">
        <f t="shared" ref="P276:P292" si="168">M276</f>
        <v>7.0704545454545453</v>
      </c>
      <c r="Q276" s="93">
        <f t="shared" ref="Q276:Q292" si="169">L276</f>
        <v>0.75115428740135226</v>
      </c>
      <c r="R276" s="156">
        <f t="shared" si="152"/>
        <v>576.77677624500097</v>
      </c>
      <c r="S276" s="156">
        <f t="shared" si="153"/>
        <v>1126.5171411035176</v>
      </c>
      <c r="T276" s="153"/>
      <c r="U276" s="153"/>
      <c r="W276" s="1">
        <v>236</v>
      </c>
      <c r="X276" s="66">
        <v>12</v>
      </c>
      <c r="Y276" s="164">
        <v>0.72499999999999998</v>
      </c>
      <c r="Z276" s="150">
        <v>1359</v>
      </c>
      <c r="AA276" s="150">
        <v>6619</v>
      </c>
      <c r="AB276" s="150">
        <v>817</v>
      </c>
      <c r="AC276" s="150">
        <v>999</v>
      </c>
      <c r="AD276" s="27">
        <f t="shared" si="154"/>
        <v>0.16857529696519341</v>
      </c>
      <c r="AE276" s="27">
        <f t="shared" si="155"/>
        <v>7.3180077706867561E-2</v>
      </c>
      <c r="AF276" s="29">
        <f t="shared" si="156"/>
        <v>2.303568160182119</v>
      </c>
      <c r="AG276" s="29">
        <f t="shared" si="157"/>
        <v>0.75474618269660687</v>
      </c>
      <c r="AH276" s="29">
        <f t="shared" si="158"/>
        <v>4.8704930095658572</v>
      </c>
      <c r="AJ276" s="51">
        <f t="shared" si="159"/>
        <v>34.519337150881967</v>
      </c>
      <c r="AK276" s="29">
        <f t="shared" si="160"/>
        <v>4.8704930095658572</v>
      </c>
      <c r="AL276" s="58">
        <f t="shared" si="161"/>
        <v>0.75474618269660687</v>
      </c>
    </row>
    <row r="277" spans="1:38" x14ac:dyDescent="0.2">
      <c r="A277" s="149">
        <v>236</v>
      </c>
      <c r="B277" s="149">
        <v>424</v>
      </c>
      <c r="C277" s="77" t="s">
        <v>107</v>
      </c>
      <c r="D277" s="296">
        <v>12</v>
      </c>
      <c r="E277" s="150">
        <v>753</v>
      </c>
      <c r="F277" s="150">
        <v>565</v>
      </c>
      <c r="G277" s="150">
        <v>3674</v>
      </c>
      <c r="H277" s="164">
        <v>0.54700000000000004</v>
      </c>
      <c r="I277" s="25">
        <f t="shared" si="162"/>
        <v>0.1646954982191817</v>
      </c>
      <c r="J277" s="25">
        <f t="shared" si="163"/>
        <v>7.104497953201587E-2</v>
      </c>
      <c r="K277" s="27">
        <f t="shared" si="164"/>
        <v>2.3181862997787612</v>
      </c>
      <c r="L277" s="27">
        <f t="shared" si="165"/>
        <v>0.75074438102808982</v>
      </c>
      <c r="M277" s="27">
        <f t="shared" si="166"/>
        <v>6.5026548672566369</v>
      </c>
      <c r="N277" s="27"/>
      <c r="O277" s="51">
        <f t="shared" si="167"/>
        <v>19.160605029814224</v>
      </c>
      <c r="P277" s="27">
        <f t="shared" si="168"/>
        <v>6.5026548672566369</v>
      </c>
      <c r="Q277" s="93">
        <f t="shared" si="169"/>
        <v>0.75074438102808982</v>
      </c>
      <c r="R277" s="156">
        <f t="shared" si="152"/>
        <v>616.04668441487343</v>
      </c>
      <c r="S277" s="156">
        <f t="shared" si="153"/>
        <v>1126.2279422575382</v>
      </c>
      <c r="T277" s="153"/>
      <c r="U277" s="153"/>
      <c r="W277" s="1">
        <v>236</v>
      </c>
      <c r="X277" s="66">
        <v>12</v>
      </c>
      <c r="Y277" s="164">
        <v>0.75</v>
      </c>
      <c r="Z277" s="150">
        <v>1525</v>
      </c>
      <c r="AA277" s="150">
        <v>7158</v>
      </c>
      <c r="AB277" s="150">
        <v>845</v>
      </c>
      <c r="AC277" s="150">
        <v>1033</v>
      </c>
      <c r="AD277" s="27">
        <f t="shared" si="154"/>
        <v>0.17049968453795333</v>
      </c>
      <c r="AE277" s="27">
        <f t="shared" si="155"/>
        <v>7.4274331793783482E-2</v>
      </c>
      <c r="AF277" s="29">
        <f t="shared" si="156"/>
        <v>2.2955397971311484</v>
      </c>
      <c r="AG277" s="29">
        <f t="shared" si="157"/>
        <v>0.75639649485380334</v>
      </c>
      <c r="AH277" s="29">
        <f t="shared" si="158"/>
        <v>4.6937704918032788</v>
      </c>
      <c r="AJ277" s="51">
        <f t="shared" si="159"/>
        <v>37.330324116333756</v>
      </c>
      <c r="AK277" s="29">
        <f t="shared" si="160"/>
        <v>4.6937704918032788</v>
      </c>
      <c r="AL277" s="58">
        <f t="shared" si="161"/>
        <v>0.75639649485380334</v>
      </c>
    </row>
    <row r="278" spans="1:38" x14ac:dyDescent="0.2">
      <c r="A278" s="149">
        <v>236</v>
      </c>
      <c r="B278" s="149">
        <v>424</v>
      </c>
      <c r="C278" s="77" t="s">
        <v>107</v>
      </c>
      <c r="D278" s="296">
        <v>12</v>
      </c>
      <c r="E278" s="150">
        <v>804</v>
      </c>
      <c r="F278" s="150">
        <v>685</v>
      </c>
      <c r="G278" s="150">
        <v>4175</v>
      </c>
      <c r="H278" s="164">
        <v>0.58399999999999996</v>
      </c>
      <c r="I278" s="25">
        <f t="shared" si="162"/>
        <v>0.16416361654414491</v>
      </c>
      <c r="J278" s="25">
        <f t="shared" si="163"/>
        <v>7.0760729162779937E-2</v>
      </c>
      <c r="K278" s="27">
        <f t="shared" si="164"/>
        <v>2.3199819799270069</v>
      </c>
      <c r="L278" s="27">
        <f t="shared" si="165"/>
        <v>0.75011173280402255</v>
      </c>
      <c r="M278" s="27">
        <f t="shared" si="166"/>
        <v>6.0948905109489049</v>
      </c>
      <c r="N278" s="27"/>
      <c r="O278" s="51">
        <f t="shared" si="167"/>
        <v>21.773414806607072</v>
      </c>
      <c r="P278" s="27">
        <f t="shared" si="168"/>
        <v>6.0948905109489049</v>
      </c>
      <c r="Q278" s="93">
        <f t="shared" si="169"/>
        <v>0.75011173280402255</v>
      </c>
      <c r="R278" s="156">
        <f t="shared" si="152"/>
        <v>657.77096184536288</v>
      </c>
      <c r="S278" s="156">
        <f t="shared" si="153"/>
        <v>1126.3201401461695</v>
      </c>
      <c r="T278" s="153"/>
      <c r="U278" s="153"/>
      <c r="W278" s="1">
        <v>236</v>
      </c>
      <c r="X278" s="66">
        <v>12</v>
      </c>
      <c r="Y278" s="164">
        <v>0.77500000000000002</v>
      </c>
      <c r="Z278" s="150">
        <v>1702</v>
      </c>
      <c r="AA278" s="150">
        <v>7713</v>
      </c>
      <c r="AB278" s="150">
        <v>873</v>
      </c>
      <c r="AC278" s="150">
        <v>1068</v>
      </c>
      <c r="AD278" s="27">
        <f t="shared" si="154"/>
        <v>0.1718752547001641</v>
      </c>
      <c r="AE278" s="27">
        <f t="shared" si="155"/>
        <v>7.5009396609664408E-2</v>
      </c>
      <c r="AF278" s="29">
        <f t="shared" si="156"/>
        <v>2.2913829795828438</v>
      </c>
      <c r="AG278" s="29">
        <f t="shared" si="157"/>
        <v>0.75806640671531322</v>
      </c>
      <c r="AH278" s="29">
        <f t="shared" si="158"/>
        <v>4.5317273795534669</v>
      </c>
      <c r="AJ278" s="51">
        <f t="shared" si="159"/>
        <v>40.224754108589302</v>
      </c>
      <c r="AK278" s="29">
        <f t="shared" si="160"/>
        <v>4.5317273795534669</v>
      </c>
      <c r="AL278" s="58">
        <f t="shared" si="161"/>
        <v>0.75806640671531322</v>
      </c>
    </row>
    <row r="279" spans="1:38" x14ac:dyDescent="0.2">
      <c r="A279" s="149">
        <v>236</v>
      </c>
      <c r="B279" s="149">
        <v>424</v>
      </c>
      <c r="C279" s="77" t="s">
        <v>107</v>
      </c>
      <c r="D279" s="296">
        <v>12</v>
      </c>
      <c r="E279" s="150">
        <v>854</v>
      </c>
      <c r="F279" s="150">
        <v>823</v>
      </c>
      <c r="G279" s="150">
        <v>4697</v>
      </c>
      <c r="H279" s="164">
        <v>0.62</v>
      </c>
      <c r="I279" s="25">
        <f t="shared" si="162"/>
        <v>0.16369572871194379</v>
      </c>
      <c r="J279" s="25">
        <f t="shared" si="163"/>
        <v>7.0940802563675118E-2</v>
      </c>
      <c r="K279" s="27">
        <f t="shared" si="164"/>
        <v>2.3074975584750907</v>
      </c>
      <c r="L279" s="27">
        <f t="shared" si="165"/>
        <v>0.74501122337920844</v>
      </c>
      <c r="M279" s="27">
        <f t="shared" si="166"/>
        <v>5.7071688942891861</v>
      </c>
      <c r="N279" s="27"/>
      <c r="O279" s="51">
        <f t="shared" si="167"/>
        <v>24.495743556079859</v>
      </c>
      <c r="P279" s="27">
        <f t="shared" si="168"/>
        <v>5.7071688942891861</v>
      </c>
      <c r="Q279" s="93">
        <f t="shared" si="169"/>
        <v>0.74501122337920844</v>
      </c>
      <c r="R279" s="156">
        <f t="shared" si="152"/>
        <v>698.67711618897999</v>
      </c>
      <c r="S279" s="156">
        <f t="shared" si="153"/>
        <v>1126.8985744983549</v>
      </c>
      <c r="T279" s="153"/>
      <c r="U279" s="153"/>
      <c r="W279" s="1">
        <v>236</v>
      </c>
      <c r="X279" s="66">
        <v>12</v>
      </c>
      <c r="Y279" s="164">
        <v>0.8</v>
      </c>
      <c r="Z279" s="150">
        <v>1901</v>
      </c>
      <c r="AA279" s="150">
        <v>8292</v>
      </c>
      <c r="AB279" s="150">
        <v>902</v>
      </c>
      <c r="AC279" s="150">
        <v>1102</v>
      </c>
      <c r="AD279" s="27">
        <f t="shared" si="154"/>
        <v>0.17355160451882565</v>
      </c>
      <c r="AE279" s="27">
        <f t="shared" si="155"/>
        <v>7.626182737658152E-2</v>
      </c>
      <c r="AF279" s="29">
        <f t="shared" si="156"/>
        <v>2.2757336204629142</v>
      </c>
      <c r="AG279" s="29">
        <f t="shared" si="157"/>
        <v>0.75655173839403222</v>
      </c>
      <c r="AH279" s="29">
        <f t="shared" si="158"/>
        <v>4.3619147816938453</v>
      </c>
      <c r="AJ279" s="51">
        <f t="shared" si="159"/>
        <v>43.2443486410505</v>
      </c>
      <c r="AK279" s="29">
        <f t="shared" si="160"/>
        <v>4.3619147816938453</v>
      </c>
      <c r="AL279" s="58">
        <f t="shared" si="161"/>
        <v>0.75655173839403222</v>
      </c>
    </row>
    <row r="280" spans="1:38" x14ac:dyDescent="0.2">
      <c r="A280" s="149">
        <v>236</v>
      </c>
      <c r="B280" s="149">
        <v>424</v>
      </c>
      <c r="C280" s="77" t="s">
        <v>107</v>
      </c>
      <c r="D280" s="296">
        <v>12</v>
      </c>
      <c r="E280" s="150">
        <v>897</v>
      </c>
      <c r="F280" s="150">
        <v>949</v>
      </c>
      <c r="G280" s="150">
        <v>5177</v>
      </c>
      <c r="H280" s="164">
        <v>0.65100000000000002</v>
      </c>
      <c r="I280" s="25">
        <f t="shared" si="162"/>
        <v>0.16354068318460269</v>
      </c>
      <c r="J280" s="25">
        <f t="shared" si="163"/>
        <v>7.0592531704255085E-2</v>
      </c>
      <c r="K280" s="27">
        <f t="shared" si="164"/>
        <v>2.3166853381849313</v>
      </c>
      <c r="L280" s="27">
        <f t="shared" si="165"/>
        <v>0.74762332997164371</v>
      </c>
      <c r="M280" s="27">
        <f t="shared" si="166"/>
        <v>5.4552160168598522</v>
      </c>
      <c r="N280" s="27"/>
      <c r="O280" s="51">
        <f t="shared" si="167"/>
        <v>26.99903436019277</v>
      </c>
      <c r="P280" s="27">
        <f t="shared" si="168"/>
        <v>5.4552160168598522</v>
      </c>
      <c r="Q280" s="93">
        <f t="shared" si="169"/>
        <v>0.74762332997164371</v>
      </c>
      <c r="R280" s="156">
        <f t="shared" si="152"/>
        <v>733.85640892449067</v>
      </c>
      <c r="S280" s="156">
        <f t="shared" si="153"/>
        <v>1127.2755897457614</v>
      </c>
      <c r="T280" s="153"/>
      <c r="U280" s="153"/>
      <c r="W280" s="1">
        <v>236</v>
      </c>
      <c r="X280" s="66">
        <v>12</v>
      </c>
      <c r="Y280" s="164">
        <v>0.82499999999999996</v>
      </c>
      <c r="Z280" s="150">
        <v>2115</v>
      </c>
      <c r="AA280" s="150">
        <v>8884</v>
      </c>
      <c r="AB280" s="150">
        <v>930</v>
      </c>
      <c r="AC280" s="150">
        <v>1136</v>
      </c>
      <c r="AD280" s="27">
        <f t="shared" si="154"/>
        <v>0.17497838987502481</v>
      </c>
      <c r="AE280" s="27">
        <f t="shared" si="155"/>
        <v>7.7454249799531194E-2</v>
      </c>
      <c r="AF280" s="29">
        <f t="shared" si="156"/>
        <v>2.2591192907801414</v>
      </c>
      <c r="AG280" s="29">
        <f t="shared" si="157"/>
        <v>0.75410924206016583</v>
      </c>
      <c r="AH280" s="29">
        <f t="shared" si="158"/>
        <v>4.200472813238771</v>
      </c>
      <c r="AJ280" s="51">
        <f t="shared" si="159"/>
        <v>46.331740632789753</v>
      </c>
      <c r="AK280" s="29">
        <f t="shared" si="160"/>
        <v>4.200472813238771</v>
      </c>
      <c r="AL280" s="58">
        <f t="shared" si="161"/>
        <v>0.75410924206016583</v>
      </c>
    </row>
    <row r="281" spans="1:38" x14ac:dyDescent="0.2">
      <c r="A281" s="149">
        <v>236</v>
      </c>
      <c r="B281" s="149">
        <v>424</v>
      </c>
      <c r="C281" s="77" t="s">
        <v>107</v>
      </c>
      <c r="D281" s="296">
        <v>12</v>
      </c>
      <c r="E281" s="150">
        <v>954</v>
      </c>
      <c r="F281" s="150">
        <v>1167</v>
      </c>
      <c r="G281" s="150">
        <v>5939</v>
      </c>
      <c r="H281" s="164">
        <v>0.69299999999999995</v>
      </c>
      <c r="I281" s="25">
        <f t="shared" si="162"/>
        <v>0.16586284278417257</v>
      </c>
      <c r="J281" s="25">
        <f t="shared" si="163"/>
        <v>7.2159847412912564E-2</v>
      </c>
      <c r="K281" s="27">
        <f t="shared" si="164"/>
        <v>2.2985475819408734</v>
      </c>
      <c r="L281" s="27">
        <f t="shared" si="165"/>
        <v>0.74701778586760803</v>
      </c>
      <c r="M281" s="27">
        <f t="shared" si="166"/>
        <v>5.0891173950299917</v>
      </c>
      <c r="N281" s="27"/>
      <c r="O281" s="51">
        <f t="shared" si="167"/>
        <v>30.973008511722011</v>
      </c>
      <c r="P281" s="27">
        <f t="shared" si="168"/>
        <v>5.0891173950299917</v>
      </c>
      <c r="Q281" s="93">
        <f t="shared" si="169"/>
        <v>0.74701778586760803</v>
      </c>
      <c r="R281" s="156">
        <f t="shared" si="152"/>
        <v>780.48942487621423</v>
      </c>
      <c r="S281" s="156">
        <f t="shared" si="153"/>
        <v>1126.2473663437436</v>
      </c>
      <c r="T281" s="153"/>
      <c r="U281" s="153"/>
      <c r="W281" s="1">
        <v>236</v>
      </c>
      <c r="X281" s="66">
        <v>12</v>
      </c>
      <c r="Y281" s="164">
        <v>0.85</v>
      </c>
      <c r="Z281" s="150">
        <v>2339</v>
      </c>
      <c r="AA281" s="150">
        <v>9478</v>
      </c>
      <c r="AB281" s="150">
        <v>958</v>
      </c>
      <c r="AC281" s="150">
        <v>1171</v>
      </c>
      <c r="AD281" s="27">
        <f t="shared" si="154"/>
        <v>0.1756853074483041</v>
      </c>
      <c r="AE281" s="27">
        <f t="shared" si="155"/>
        <v>7.8204079916485661E-2</v>
      </c>
      <c r="AF281" s="29">
        <f t="shared" si="156"/>
        <v>2.2464979785699017</v>
      </c>
      <c r="AG281" s="29">
        <f t="shared" si="157"/>
        <v>0.75140943682306682</v>
      </c>
      <c r="AH281" s="29">
        <f t="shared" si="158"/>
        <v>4.0521590423257798</v>
      </c>
      <c r="AJ281" s="51">
        <f t="shared" si="159"/>
        <v>49.429563002879476</v>
      </c>
      <c r="AK281" s="29">
        <f t="shared" si="160"/>
        <v>4.0521590423257798</v>
      </c>
      <c r="AL281" s="58">
        <f t="shared" si="161"/>
        <v>0.75140943682306682</v>
      </c>
    </row>
    <row r="282" spans="1:38" x14ac:dyDescent="0.2">
      <c r="A282" s="149">
        <v>236</v>
      </c>
      <c r="B282" s="149">
        <v>424</v>
      </c>
      <c r="C282" s="77" t="s">
        <v>107</v>
      </c>
      <c r="D282" s="296">
        <v>12</v>
      </c>
      <c r="E282" s="150">
        <v>1007</v>
      </c>
      <c r="F282" s="150">
        <v>1392</v>
      </c>
      <c r="G282" s="150">
        <v>6743</v>
      </c>
      <c r="H282" s="164">
        <v>0.73099999999999998</v>
      </c>
      <c r="I282" s="25">
        <f t="shared" si="162"/>
        <v>0.16901558282126411</v>
      </c>
      <c r="J282" s="25">
        <f t="shared" si="163"/>
        <v>7.3184767568258785E-2</v>
      </c>
      <c r="K282" s="27">
        <f t="shared" si="164"/>
        <v>2.3094366278286635</v>
      </c>
      <c r="L282" s="27">
        <f t="shared" si="165"/>
        <v>0.75765643207162126</v>
      </c>
      <c r="M282" s="27">
        <f t="shared" si="166"/>
        <v>4.8441091954022992</v>
      </c>
      <c r="N282" s="27"/>
      <c r="O282" s="51">
        <f t="shared" si="167"/>
        <v>35.166020608611134</v>
      </c>
      <c r="P282" s="27">
        <f t="shared" si="168"/>
        <v>4.8441091954022992</v>
      </c>
      <c r="Q282" s="93">
        <f t="shared" si="169"/>
        <v>0.75765643207162126</v>
      </c>
      <c r="R282" s="156">
        <f t="shared" si="152"/>
        <v>823.84994848044835</v>
      </c>
      <c r="S282" s="156">
        <f t="shared" si="153"/>
        <v>1127.0177133795464</v>
      </c>
      <c r="T282" s="153"/>
      <c r="U282" s="153"/>
      <c r="W282" s="1">
        <v>236</v>
      </c>
      <c r="X282" s="66">
        <v>12</v>
      </c>
      <c r="Y282" s="164">
        <v>0.875</v>
      </c>
      <c r="Z282" s="150">
        <v>2611</v>
      </c>
      <c r="AA282" s="150">
        <v>10175</v>
      </c>
      <c r="AB282" s="150">
        <v>986</v>
      </c>
      <c r="AC282" s="150">
        <v>1205</v>
      </c>
      <c r="AD282" s="27">
        <f t="shared" si="154"/>
        <v>0.17811186569928203</v>
      </c>
      <c r="AE282" s="27">
        <f t="shared" si="155"/>
        <v>8.0115326205661697E-2</v>
      </c>
      <c r="AF282" s="29">
        <f t="shared" si="156"/>
        <v>2.2231934154777862</v>
      </c>
      <c r="AG282" s="29">
        <f t="shared" si="157"/>
        <v>0.74873229390308438</v>
      </c>
      <c r="AH282" s="29">
        <f t="shared" si="158"/>
        <v>3.8969743393335885</v>
      </c>
      <c r="AJ282" s="51">
        <f t="shared" si="159"/>
        <v>53.064549858018431</v>
      </c>
      <c r="AK282" s="29">
        <f t="shared" si="160"/>
        <v>3.8969743393335885</v>
      </c>
      <c r="AL282" s="58">
        <f t="shared" si="161"/>
        <v>0.74873229390308438</v>
      </c>
    </row>
    <row r="283" spans="1:38" x14ac:dyDescent="0.2">
      <c r="A283" s="149">
        <v>236</v>
      </c>
      <c r="B283" s="149">
        <v>424</v>
      </c>
      <c r="C283" s="77" t="s">
        <v>107</v>
      </c>
      <c r="D283" s="296">
        <v>12</v>
      </c>
      <c r="E283" s="150">
        <v>1053</v>
      </c>
      <c r="F283" s="150">
        <v>1639</v>
      </c>
      <c r="G283" s="150">
        <v>7537</v>
      </c>
      <c r="H283" s="164">
        <v>0.76400000000000001</v>
      </c>
      <c r="I283" s="25">
        <f t="shared" si="162"/>
        <v>0.1727723743610306</v>
      </c>
      <c r="J283" s="25">
        <f t="shared" si="163"/>
        <v>7.5363960672853142E-2</v>
      </c>
      <c r="K283" s="27">
        <f t="shared" si="164"/>
        <v>2.2925065617373392</v>
      </c>
      <c r="L283" s="27">
        <f t="shared" si="165"/>
        <v>0.76041492014358048</v>
      </c>
      <c r="M283" s="27">
        <f t="shared" si="166"/>
        <v>4.5985356924954237</v>
      </c>
      <c r="N283" s="27"/>
      <c r="O283" s="51">
        <f t="shared" si="167"/>
        <v>39.306880813747902</v>
      </c>
      <c r="P283" s="27">
        <f t="shared" si="168"/>
        <v>4.5985356924954237</v>
      </c>
      <c r="Q283" s="93">
        <f t="shared" si="169"/>
        <v>0.76041492014358048</v>
      </c>
      <c r="R283" s="156">
        <f t="shared" si="152"/>
        <v>861.48361047657602</v>
      </c>
      <c r="S283" s="156">
        <f t="shared" si="153"/>
        <v>1127.5963487913298</v>
      </c>
      <c r="T283" s="153"/>
      <c r="U283" s="153"/>
      <c r="W283" s="1">
        <v>236</v>
      </c>
      <c r="X283" s="66">
        <v>12</v>
      </c>
      <c r="Y283" s="164">
        <v>0.9</v>
      </c>
      <c r="Z283" s="150">
        <v>2889</v>
      </c>
      <c r="AA283" s="150">
        <v>10828</v>
      </c>
      <c r="AB283" s="150">
        <v>1014</v>
      </c>
      <c r="AC283" s="150">
        <v>1240</v>
      </c>
      <c r="AD283" s="27">
        <f t="shared" si="154"/>
        <v>0.17899355989510923</v>
      </c>
      <c r="AE283" s="27">
        <f t="shared" si="155"/>
        <v>8.1349026591923723E-2</v>
      </c>
      <c r="AF283" s="29">
        <f t="shared" si="156"/>
        <v>2.200315939771547</v>
      </c>
      <c r="AG283" s="29">
        <f t="shared" si="157"/>
        <v>0.74285942711817254</v>
      </c>
      <c r="AH283" s="29">
        <f t="shared" si="158"/>
        <v>3.7480096919349255</v>
      </c>
      <c r="AJ283" s="51">
        <f t="shared" si="159"/>
        <v>56.470068389447036</v>
      </c>
      <c r="AK283" s="29">
        <f t="shared" si="160"/>
        <v>3.7480096919349255</v>
      </c>
      <c r="AL283" s="58">
        <f t="shared" si="161"/>
        <v>0.74285942711817254</v>
      </c>
    </row>
    <row r="284" spans="1:38" x14ac:dyDescent="0.2">
      <c r="A284" s="149">
        <v>236</v>
      </c>
      <c r="B284" s="149">
        <v>424</v>
      </c>
      <c r="C284" s="77" t="s">
        <v>107</v>
      </c>
      <c r="D284" s="296">
        <v>12</v>
      </c>
      <c r="E284" s="150">
        <v>1104</v>
      </c>
      <c r="F284" s="150">
        <v>1902</v>
      </c>
      <c r="G284" s="150">
        <v>8267</v>
      </c>
      <c r="H284" s="164">
        <v>0.80100000000000005</v>
      </c>
      <c r="I284" s="25">
        <f t="shared" si="162"/>
        <v>0.17240200791430368</v>
      </c>
      <c r="J284" s="25">
        <f t="shared" si="163"/>
        <v>7.5888010374144985E-2</v>
      </c>
      <c r="K284" s="27">
        <f t="shared" si="164"/>
        <v>2.2717950709779182</v>
      </c>
      <c r="L284" s="27">
        <f t="shared" si="165"/>
        <v>0.75273689643252106</v>
      </c>
      <c r="M284" s="27">
        <f t="shared" si="166"/>
        <v>4.3464773922187172</v>
      </c>
      <c r="N284" s="27"/>
      <c r="O284" s="51">
        <f t="shared" si="167"/>
        <v>43.113968911669616</v>
      </c>
      <c r="P284" s="27">
        <f t="shared" si="168"/>
        <v>4.3464773922187172</v>
      </c>
      <c r="Q284" s="93">
        <f t="shared" si="169"/>
        <v>0.75273689643252106</v>
      </c>
      <c r="R284" s="156">
        <f t="shared" si="152"/>
        <v>903.20788790706547</v>
      </c>
      <c r="S284" s="156">
        <f t="shared" si="153"/>
        <v>1127.6003594345386</v>
      </c>
      <c r="T284" s="153"/>
      <c r="U284" s="153"/>
      <c r="W284" s="1">
        <v>236</v>
      </c>
      <c r="X284" s="66">
        <v>12</v>
      </c>
      <c r="Y284" s="164">
        <v>0.92500000000000004</v>
      </c>
      <c r="Z284" s="150">
        <v>3168</v>
      </c>
      <c r="AA284" s="150">
        <v>11524</v>
      </c>
      <c r="AB284" s="150">
        <v>1042</v>
      </c>
      <c r="AC284" s="150">
        <v>1274</v>
      </c>
      <c r="AD284" s="27">
        <f t="shared" si="154"/>
        <v>0.18046663577907626</v>
      </c>
      <c r="AE284" s="27">
        <f t="shared" si="155"/>
        <v>8.2252056122457687E-2</v>
      </c>
      <c r="AF284" s="29">
        <f t="shared" si="156"/>
        <v>2.1940683830492422</v>
      </c>
      <c r="AG284" s="29">
        <f t="shared" si="157"/>
        <v>0.74379201514348414</v>
      </c>
      <c r="AH284" s="29">
        <f t="shared" si="158"/>
        <v>3.6376262626262625</v>
      </c>
      <c r="AJ284" s="51">
        <f t="shared" si="159"/>
        <v>60.099840055410752</v>
      </c>
      <c r="AK284" s="29">
        <f t="shared" si="160"/>
        <v>3.6376262626262625</v>
      </c>
      <c r="AL284" s="58">
        <f t="shared" si="161"/>
        <v>0.74379201514348414</v>
      </c>
    </row>
    <row r="285" spans="1:38" x14ac:dyDescent="0.2">
      <c r="A285" s="149">
        <v>236</v>
      </c>
      <c r="B285" s="149">
        <v>424</v>
      </c>
      <c r="C285" s="77" t="s">
        <v>107</v>
      </c>
      <c r="D285" s="296">
        <v>12</v>
      </c>
      <c r="E285" s="150">
        <v>1153</v>
      </c>
      <c r="F285" s="150">
        <v>2223</v>
      </c>
      <c r="G285" s="150">
        <v>9186</v>
      </c>
      <c r="H285" s="164">
        <v>0.83699999999999997</v>
      </c>
      <c r="I285" s="25">
        <f t="shared" si="162"/>
        <v>0.17563066885859807</v>
      </c>
      <c r="J285" s="25">
        <f t="shared" si="163"/>
        <v>7.7861257777656595E-2</v>
      </c>
      <c r="K285" s="27">
        <f t="shared" si="164"/>
        <v>2.2556875379554659</v>
      </c>
      <c r="L285" s="27">
        <f t="shared" si="165"/>
        <v>0.75436583164887161</v>
      </c>
      <c r="M285" s="27">
        <f t="shared" si="166"/>
        <v>4.1322537112010798</v>
      </c>
      <c r="N285" s="27"/>
      <c r="O285" s="51">
        <f t="shared" si="167"/>
        <v>47.906727763710791</v>
      </c>
      <c r="P285" s="27">
        <f t="shared" si="168"/>
        <v>4.1322537112010798</v>
      </c>
      <c r="Q285" s="93">
        <f t="shared" si="169"/>
        <v>0.75436583164887161</v>
      </c>
      <c r="R285" s="156">
        <f t="shared" si="152"/>
        <v>943.29591916381025</v>
      </c>
      <c r="S285" s="156">
        <f t="shared" si="153"/>
        <v>1126.996319192127</v>
      </c>
      <c r="T285" s="153"/>
      <c r="U285" s="153"/>
      <c r="W285" s="1">
        <v>236</v>
      </c>
      <c r="X285" s="66">
        <v>12</v>
      </c>
      <c r="Y285" s="164">
        <v>0.95</v>
      </c>
      <c r="Z285" s="150">
        <v>3522</v>
      </c>
      <c r="AA285" s="150">
        <v>12192</v>
      </c>
      <c r="AB285" s="150">
        <v>1071</v>
      </c>
      <c r="AC285" s="150">
        <v>1309</v>
      </c>
      <c r="AD285" s="27">
        <f t="shared" si="154"/>
        <v>0.18085402958660182</v>
      </c>
      <c r="AE285" s="27">
        <f t="shared" si="155"/>
        <v>8.430246746027234E-2</v>
      </c>
      <c r="AF285" s="29">
        <f t="shared" si="156"/>
        <v>2.145299361158433</v>
      </c>
      <c r="AG285" s="29">
        <f t="shared" si="157"/>
        <v>0.72803941096672098</v>
      </c>
      <c r="AH285" s="29">
        <f t="shared" si="158"/>
        <v>3.4616695059625213</v>
      </c>
      <c r="AJ285" s="51">
        <f t="shared" si="159"/>
        <v>63.583586424467882</v>
      </c>
      <c r="AK285" s="29">
        <f t="shared" si="160"/>
        <v>3.4616695059625213</v>
      </c>
      <c r="AL285" s="58">
        <f t="shared" si="161"/>
        <v>0.72803941096672098</v>
      </c>
    </row>
    <row r="286" spans="1:38" x14ac:dyDescent="0.2">
      <c r="A286" s="149">
        <v>236</v>
      </c>
      <c r="B286" s="149">
        <v>424</v>
      </c>
      <c r="C286" s="77" t="s">
        <v>107</v>
      </c>
      <c r="D286" s="296">
        <v>12</v>
      </c>
      <c r="E286" s="150">
        <v>1200</v>
      </c>
      <c r="F286" s="150">
        <v>2562</v>
      </c>
      <c r="G286" s="150">
        <v>10063</v>
      </c>
      <c r="H286" s="164">
        <v>0.871</v>
      </c>
      <c r="I286" s="25">
        <f t="shared" si="162"/>
        <v>0.17762230818133332</v>
      </c>
      <c r="J286" s="25">
        <f t="shared" si="163"/>
        <v>7.9598569244444445E-2</v>
      </c>
      <c r="K286" s="27">
        <f t="shared" si="164"/>
        <v>2.2314761416861826</v>
      </c>
      <c r="L286" s="27">
        <f t="shared" si="165"/>
        <v>0.7504882444184241</v>
      </c>
      <c r="M286" s="27">
        <f t="shared" si="166"/>
        <v>3.9277907884465262</v>
      </c>
      <c r="N286" s="27"/>
      <c r="O286" s="51">
        <f t="shared" si="167"/>
        <v>52.480448670392086</v>
      </c>
      <c r="P286" s="27">
        <f t="shared" si="168"/>
        <v>3.9277907884465262</v>
      </c>
      <c r="Q286" s="93">
        <f t="shared" si="169"/>
        <v>0.7504882444184241</v>
      </c>
      <c r="R286" s="156">
        <f t="shared" si="152"/>
        <v>981.74770424681037</v>
      </c>
      <c r="S286" s="156">
        <f t="shared" si="153"/>
        <v>1127.1500622810681</v>
      </c>
      <c r="T286" s="153"/>
      <c r="U286" s="153"/>
      <c r="W286" s="1">
        <v>236</v>
      </c>
      <c r="X286" s="66">
        <v>12</v>
      </c>
      <c r="Y286" s="164">
        <v>0.97499999999999998</v>
      </c>
      <c r="Z286" s="150">
        <v>3868</v>
      </c>
      <c r="AA286" s="150">
        <v>12775</v>
      </c>
      <c r="AB286" s="150">
        <v>1099</v>
      </c>
      <c r="AC286" s="150">
        <v>1343</v>
      </c>
      <c r="AD286" s="27">
        <f t="shared" si="154"/>
        <v>0.18002856188537794</v>
      </c>
      <c r="AE286" s="27">
        <f t="shared" si="155"/>
        <v>8.5729107345924052E-2</v>
      </c>
      <c r="AF286" s="29">
        <f t="shared" si="156"/>
        <v>2.0999700971917017</v>
      </c>
      <c r="AG286" s="29">
        <f t="shared" si="157"/>
        <v>0.71102800760426021</v>
      </c>
      <c r="AH286" s="29">
        <f t="shared" si="158"/>
        <v>3.3027404343329887</v>
      </c>
      <c r="AJ286" s="51">
        <f t="shared" si="159"/>
        <v>66.624041713630021</v>
      </c>
      <c r="AK286" s="29">
        <f t="shared" si="160"/>
        <v>3.3027404343329887</v>
      </c>
      <c r="AL286" s="58">
        <f t="shared" si="161"/>
        <v>0.71102800760426021</v>
      </c>
    </row>
    <row r="287" spans="1:38" x14ac:dyDescent="0.2">
      <c r="A287" s="149">
        <v>236</v>
      </c>
      <c r="B287" s="149">
        <v>424</v>
      </c>
      <c r="C287" s="77" t="s">
        <v>107</v>
      </c>
      <c r="D287" s="296">
        <v>12</v>
      </c>
      <c r="E287" s="150">
        <v>1231</v>
      </c>
      <c r="F287" s="150">
        <v>2793</v>
      </c>
      <c r="G287" s="150">
        <v>10605</v>
      </c>
      <c r="H287" s="164">
        <v>0.89400000000000002</v>
      </c>
      <c r="I287" s="25">
        <f t="shared" si="162"/>
        <v>0.17787998975504846</v>
      </c>
      <c r="J287" s="25">
        <f t="shared" si="163"/>
        <v>8.0383451721134799E-2</v>
      </c>
      <c r="K287" s="27">
        <f t="shared" si="164"/>
        <v>2.2128931508458649</v>
      </c>
      <c r="L287" s="27">
        <f t="shared" si="165"/>
        <v>0.74477807596634504</v>
      </c>
      <c r="M287" s="27">
        <f t="shared" si="166"/>
        <v>3.7969924812030076</v>
      </c>
      <c r="N287" s="27"/>
      <c r="O287" s="51">
        <f t="shared" si="167"/>
        <v>55.307081203369577</v>
      </c>
      <c r="P287" s="27">
        <f t="shared" si="168"/>
        <v>3.7969924812030076</v>
      </c>
      <c r="Q287" s="93">
        <f t="shared" si="169"/>
        <v>0.74477807596634504</v>
      </c>
      <c r="R287" s="156">
        <f t="shared" si="152"/>
        <v>1007.1095199398529</v>
      </c>
      <c r="S287" s="156">
        <f t="shared" si="153"/>
        <v>1126.5207158163903</v>
      </c>
      <c r="T287" s="153"/>
      <c r="U287" s="153"/>
      <c r="W287" s="1">
        <v>236</v>
      </c>
      <c r="X287" s="66">
        <v>12</v>
      </c>
      <c r="Y287" s="164">
        <v>1</v>
      </c>
      <c r="Z287" s="150">
        <v>4232</v>
      </c>
      <c r="AA287" s="150">
        <v>13291</v>
      </c>
      <c r="AB287" s="150">
        <v>1127</v>
      </c>
      <c r="AC287" s="150">
        <v>1377</v>
      </c>
      <c r="AD287" s="27">
        <f t="shared" si="154"/>
        <v>0.17816496475284122</v>
      </c>
      <c r="AE287" s="27">
        <f t="shared" si="155"/>
        <v>8.701892472695795E-2</v>
      </c>
      <c r="AF287" s="29">
        <f t="shared" si="156"/>
        <v>2.0474277901258273</v>
      </c>
      <c r="AG287" s="29">
        <f t="shared" si="157"/>
        <v>0.68964030973629642</v>
      </c>
      <c r="AH287" s="29">
        <f t="shared" si="158"/>
        <v>3.1405954631379962</v>
      </c>
      <c r="AJ287" s="51">
        <f t="shared" si="159"/>
        <v>69.315079328051397</v>
      </c>
      <c r="AK287" s="29">
        <f t="shared" si="160"/>
        <v>3.1405954631379962</v>
      </c>
      <c r="AL287" s="58">
        <f t="shared" si="161"/>
        <v>0.68964030973629642</v>
      </c>
    </row>
    <row r="288" spans="1:38" x14ac:dyDescent="0.2">
      <c r="A288" s="149">
        <v>236</v>
      </c>
      <c r="B288" s="149">
        <v>424</v>
      </c>
      <c r="C288" s="77" t="s">
        <v>107</v>
      </c>
      <c r="D288" s="296">
        <v>12</v>
      </c>
      <c r="E288" s="150">
        <v>1250</v>
      </c>
      <c r="F288" s="150">
        <v>3015</v>
      </c>
      <c r="G288" s="150">
        <v>11106</v>
      </c>
      <c r="H288" s="164">
        <v>0.90700000000000003</v>
      </c>
      <c r="I288" s="25">
        <f t="shared" si="162"/>
        <v>0.18066339696476158</v>
      </c>
      <c r="J288" s="25">
        <f t="shared" si="163"/>
        <v>8.2875688943616008E-2</v>
      </c>
      <c r="K288" s="27">
        <f t="shared" si="164"/>
        <v>2.1799323694029846</v>
      </c>
      <c r="L288" s="27">
        <f t="shared" si="165"/>
        <v>0.73940264105257247</v>
      </c>
      <c r="M288" s="27">
        <f t="shared" si="166"/>
        <v>3.6835820895522389</v>
      </c>
      <c r="N288" s="27"/>
      <c r="O288" s="51">
        <f t="shared" si="167"/>
        <v>57.919890980162428</v>
      </c>
      <c r="P288" s="27">
        <f t="shared" si="168"/>
        <v>3.6835820895522389</v>
      </c>
      <c r="Q288" s="93">
        <f t="shared" si="169"/>
        <v>0.73940264105257247</v>
      </c>
      <c r="R288" s="156">
        <f t="shared" si="152"/>
        <v>1022.6538585904275</v>
      </c>
      <c r="S288" s="156">
        <f t="shared" si="153"/>
        <v>1127.512523252952</v>
      </c>
      <c r="T288" s="153"/>
      <c r="U288" s="153"/>
      <c r="W288" s="1"/>
      <c r="Y288" s="163"/>
      <c r="Z288" s="150"/>
      <c r="AA288" s="150"/>
      <c r="AB288" s="150"/>
      <c r="AC288" s="150"/>
      <c r="AD288" s="27"/>
      <c r="AE288" s="27"/>
      <c r="AG288" s="29"/>
      <c r="AH288" s="29"/>
      <c r="AL288" s="58"/>
    </row>
    <row r="289" spans="1:38" x14ac:dyDescent="0.2">
      <c r="A289" s="149">
        <v>236</v>
      </c>
      <c r="B289" s="149">
        <v>424</v>
      </c>
      <c r="C289" s="77" t="s">
        <v>107</v>
      </c>
      <c r="D289" s="296">
        <v>12</v>
      </c>
      <c r="E289" s="150">
        <v>1303</v>
      </c>
      <c r="F289" s="150">
        <v>3433</v>
      </c>
      <c r="G289" s="150">
        <v>12004</v>
      </c>
      <c r="H289" s="164">
        <v>0.94599999999999995</v>
      </c>
      <c r="I289" s="25">
        <f t="shared" si="162"/>
        <v>0.17970894064583237</v>
      </c>
      <c r="J289" s="25">
        <f t="shared" si="163"/>
        <v>8.3312550603077906E-2</v>
      </c>
      <c r="K289" s="27">
        <f t="shared" si="164"/>
        <v>2.1570452392222546</v>
      </c>
      <c r="L289" s="27">
        <f t="shared" si="165"/>
        <v>0.72970443691954467</v>
      </c>
      <c r="M289" s="27">
        <f t="shared" si="166"/>
        <v>3.4966501602097293</v>
      </c>
      <c r="N289" s="27"/>
      <c r="O289" s="51">
        <f t="shared" si="167"/>
        <v>62.60313085952366</v>
      </c>
      <c r="P289" s="27">
        <f t="shared" si="168"/>
        <v>3.4966501602097293</v>
      </c>
      <c r="Q289" s="93">
        <f t="shared" si="169"/>
        <v>0.72970443691954467</v>
      </c>
      <c r="R289" s="156">
        <f t="shared" si="152"/>
        <v>1066.0143821946615</v>
      </c>
      <c r="S289" s="156">
        <f t="shared" si="153"/>
        <v>1126.8650974573588</v>
      </c>
      <c r="T289" s="153"/>
      <c r="U289" s="153"/>
      <c r="W289" s="1"/>
      <c r="Y289" s="163"/>
      <c r="Z289" s="150"/>
      <c r="AA289" s="150"/>
      <c r="AB289" s="150"/>
      <c r="AC289" s="150"/>
      <c r="AD289" s="27"/>
      <c r="AE289" s="27"/>
      <c r="AG289" s="29"/>
      <c r="AH289" s="29"/>
      <c r="AL289" s="58"/>
    </row>
    <row r="290" spans="1:38" x14ac:dyDescent="0.2">
      <c r="A290" s="149">
        <v>236</v>
      </c>
      <c r="B290" s="149">
        <v>424</v>
      </c>
      <c r="C290" s="77" t="s">
        <v>107</v>
      </c>
      <c r="D290" s="296">
        <v>12</v>
      </c>
      <c r="E290" s="150">
        <v>1351</v>
      </c>
      <c r="F290" s="150">
        <v>3913</v>
      </c>
      <c r="G290" s="150">
        <v>12944</v>
      </c>
      <c r="H290" s="164">
        <v>0.98099999999999998</v>
      </c>
      <c r="I290" s="25">
        <f t="shared" si="162"/>
        <v>0.18025625129208236</v>
      </c>
      <c r="J290" s="25">
        <f t="shared" si="163"/>
        <v>8.5194915223092485E-2</v>
      </c>
      <c r="K290" s="27">
        <f t="shared" si="164"/>
        <v>2.1158099731663689</v>
      </c>
      <c r="L290" s="27">
        <f t="shared" si="165"/>
        <v>0.71684410600174975</v>
      </c>
      <c r="M290" s="27">
        <f t="shared" si="166"/>
        <v>3.3079478660874009</v>
      </c>
      <c r="N290" s="27"/>
      <c r="O290" s="51">
        <f t="shared" si="167"/>
        <v>67.50540868424477</v>
      </c>
      <c r="P290" s="27">
        <f t="shared" si="168"/>
        <v>3.3079478660874009</v>
      </c>
      <c r="Q290" s="93">
        <f t="shared" si="169"/>
        <v>0.71684410600174975</v>
      </c>
      <c r="R290" s="156">
        <f t="shared" si="152"/>
        <v>1105.2842903645339</v>
      </c>
      <c r="S290" s="156">
        <f t="shared" si="153"/>
        <v>1126.6914274867829</v>
      </c>
      <c r="T290" s="153"/>
      <c r="U290" s="153"/>
      <c r="W290" s="1"/>
      <c r="Y290" s="163"/>
      <c r="Z290" s="150"/>
      <c r="AA290" s="150"/>
      <c r="AB290" s="150"/>
      <c r="AC290" s="150"/>
      <c r="AD290" s="27"/>
      <c r="AE290" s="27"/>
      <c r="AG290" s="29"/>
      <c r="AH290" s="29"/>
      <c r="AL290" s="58"/>
    </row>
    <row r="291" spans="1:38" x14ac:dyDescent="0.2">
      <c r="A291" s="149">
        <v>236</v>
      </c>
      <c r="B291" s="149">
        <v>424</v>
      </c>
      <c r="C291" s="77" t="s">
        <v>107</v>
      </c>
      <c r="D291" s="296">
        <v>12</v>
      </c>
      <c r="E291" s="150">
        <v>1405</v>
      </c>
      <c r="F291" s="150">
        <v>4616</v>
      </c>
      <c r="G291" s="150">
        <v>13674</v>
      </c>
      <c r="H291" s="164">
        <v>1.02</v>
      </c>
      <c r="I291" s="25">
        <f t="shared" si="162"/>
        <v>0.17606598302947529</v>
      </c>
      <c r="J291" s="25">
        <f t="shared" si="163"/>
        <v>8.9352498665096203E-2</v>
      </c>
      <c r="K291" s="27">
        <f t="shared" si="164"/>
        <v>1.9704651314720536</v>
      </c>
      <c r="L291" s="27">
        <f t="shared" si="165"/>
        <v>0.65979553684377801</v>
      </c>
      <c r="M291" s="27">
        <f t="shared" si="166"/>
        <v>2.962305025996534</v>
      </c>
      <c r="N291" s="27"/>
      <c r="O291" s="51">
        <f t="shared" si="167"/>
        <v>71.312496782166491</v>
      </c>
      <c r="P291" s="27">
        <f t="shared" si="168"/>
        <v>2.962305025996534</v>
      </c>
      <c r="Q291" s="93">
        <f t="shared" si="169"/>
        <v>0.65979553684377801</v>
      </c>
      <c r="R291" s="156">
        <f t="shared" si="152"/>
        <v>1149.4629370556404</v>
      </c>
      <c r="S291" s="156">
        <f t="shared" si="153"/>
        <v>1126.924448093765</v>
      </c>
      <c r="T291" s="153"/>
      <c r="U291" s="153"/>
      <c r="W291" s="1"/>
      <c r="Y291" s="163"/>
      <c r="Z291" s="150"/>
      <c r="AA291" s="150"/>
      <c r="AB291" s="150"/>
      <c r="AC291" s="150"/>
      <c r="AD291" s="27"/>
      <c r="AE291" s="27"/>
      <c r="AG291" s="29"/>
      <c r="AH291" s="29"/>
      <c r="AL291" s="58"/>
    </row>
    <row r="292" spans="1:38" x14ac:dyDescent="0.2">
      <c r="A292" s="149">
        <v>236</v>
      </c>
      <c r="B292" s="149">
        <v>424</v>
      </c>
      <c r="C292" s="77" t="s">
        <v>107</v>
      </c>
      <c r="D292" s="296">
        <v>12</v>
      </c>
      <c r="E292" s="150">
        <v>1456</v>
      </c>
      <c r="F292" s="150">
        <v>5095</v>
      </c>
      <c r="G292" s="150">
        <v>14196</v>
      </c>
      <c r="H292" s="164">
        <v>1.0569999999999999</v>
      </c>
      <c r="I292" s="25">
        <f t="shared" si="162"/>
        <v>0.17020635428571429</v>
      </c>
      <c r="J292" s="25">
        <f t="shared" si="163"/>
        <v>8.8619631063297288E-2</v>
      </c>
      <c r="K292" s="27">
        <f t="shared" si="164"/>
        <v>1.9206393915603532</v>
      </c>
      <c r="L292" s="27">
        <f t="shared" si="165"/>
        <v>0.63231954771083676</v>
      </c>
      <c r="M292" s="27">
        <f t="shared" si="166"/>
        <v>2.7862610402355252</v>
      </c>
      <c r="N292" s="27"/>
      <c r="O292" s="51">
        <f t="shared" si="167"/>
        <v>74.034825531639285</v>
      </c>
      <c r="P292" s="27">
        <f t="shared" si="168"/>
        <v>2.7862610402355252</v>
      </c>
      <c r="Q292" s="93">
        <f t="shared" si="169"/>
        <v>0.63231954771083676</v>
      </c>
      <c r="R292" s="156">
        <f t="shared" si="152"/>
        <v>1191.1872144861297</v>
      </c>
      <c r="S292" s="156">
        <f t="shared" si="153"/>
        <v>1126.9510070824313</v>
      </c>
      <c r="T292" s="153"/>
      <c r="U292" s="153"/>
      <c r="W292" s="1"/>
      <c r="Y292" s="163"/>
      <c r="Z292" s="150"/>
      <c r="AA292" s="150"/>
      <c r="AB292" s="150"/>
      <c r="AC292" s="150"/>
      <c r="AD292" s="27"/>
      <c r="AE292" s="27"/>
      <c r="AG292" s="29"/>
      <c r="AH292" s="29"/>
      <c r="AL292" s="58"/>
    </row>
    <row r="293" spans="1:38" x14ac:dyDescent="0.2">
      <c r="D293" s="135"/>
      <c r="R293" s="156"/>
      <c r="T293" s="153"/>
      <c r="U293" s="153"/>
      <c r="Z293" s="69"/>
      <c r="AA293" s="150"/>
      <c r="AB293" s="171"/>
      <c r="AC293" s="181"/>
      <c r="AD293" s="27"/>
      <c r="AE293" s="27"/>
      <c r="AG293" s="29"/>
      <c r="AH293" s="29"/>
      <c r="AL293" s="58"/>
    </row>
    <row r="294" spans="1:38" x14ac:dyDescent="0.2">
      <c r="R294" s="156"/>
      <c r="T294" s="153"/>
      <c r="U294" s="153"/>
      <c r="Z294" s="69"/>
      <c r="AA294" s="150"/>
      <c r="AB294" s="171"/>
      <c r="AC294" s="181"/>
      <c r="AD294" s="27"/>
      <c r="AE294" s="27"/>
      <c r="AG294" s="29"/>
      <c r="AH294" s="29"/>
      <c r="AL294" s="58"/>
    </row>
    <row r="295" spans="1:38" x14ac:dyDescent="0.2">
      <c r="I295" s="25"/>
      <c r="J295" s="25"/>
      <c r="K295" s="27"/>
      <c r="L295" s="27"/>
      <c r="M295" s="27"/>
      <c r="N295" s="27"/>
      <c r="O295" s="51"/>
      <c r="P295" s="27"/>
      <c r="Q295" s="93"/>
      <c r="Z295" s="69"/>
      <c r="AA295" s="150"/>
      <c r="AB295" s="171"/>
      <c r="AC295" s="181"/>
      <c r="AD295" s="27"/>
      <c r="AE295" s="27"/>
      <c r="AG295" s="29"/>
      <c r="AH295" s="29"/>
      <c r="AL295" s="58"/>
    </row>
    <row r="296" spans="1:38" x14ac:dyDescent="0.2">
      <c r="Z296" s="69"/>
      <c r="AA296" s="150"/>
      <c r="AB296" s="171"/>
      <c r="AC296" s="181"/>
      <c r="AD296" s="27"/>
      <c r="AE296" s="27"/>
      <c r="AG296" s="29"/>
      <c r="AH296" s="29"/>
      <c r="AL296" s="58"/>
    </row>
    <row r="297" spans="1:38" x14ac:dyDescent="0.2">
      <c r="A297" s="1">
        <v>238</v>
      </c>
      <c r="B297" s="1" t="s">
        <v>103</v>
      </c>
      <c r="C297" s="77" t="s">
        <v>107</v>
      </c>
      <c r="D297" s="94">
        <v>13</v>
      </c>
      <c r="E297" s="150">
        <v>695</v>
      </c>
      <c r="F297" s="150">
        <v>535</v>
      </c>
      <c r="G297" s="150">
        <v>3402</v>
      </c>
      <c r="H297" s="164">
        <v>0.50600000000000001</v>
      </c>
      <c r="I297" s="25">
        <f t="shared" ref="I297:I311" si="170">0.1515*(G297/1000)/(E297/1000)^2/($D$4/10)^4</f>
        <v>0.17901821765018378</v>
      </c>
      <c r="J297" s="25">
        <f t="shared" ref="J297:J311" si="171">0.5*(F297/1000)/(E297/1000)^3/($D$4/10)^5</f>
        <v>8.5559697908005578E-2</v>
      </c>
      <c r="K297" s="27">
        <f t="shared" ref="K297:K311" si="172">I297/J297</f>
        <v>2.092319421728972</v>
      </c>
      <c r="L297" s="27">
        <f t="shared" ref="L297:L311" si="173">0.798*I297^1.5/J297</f>
        <v>0.706446848651615</v>
      </c>
      <c r="M297" s="27">
        <f t="shared" ref="M297:M311" si="174">G297/F297</f>
        <v>6.3588785046728971</v>
      </c>
      <c r="N297" s="218"/>
      <c r="O297" s="51">
        <f t="shared" ref="O297:O311" si="175">G297/(PI()*$D$4^2/4)</f>
        <v>17.74207357415024</v>
      </c>
      <c r="P297" s="27">
        <f t="shared" ref="P297:P311" si="176">M297</f>
        <v>6.3588785046728971</v>
      </c>
      <c r="Q297" s="93">
        <f t="shared" ref="Q297:Q311" si="177">L297</f>
        <v>0.706446848651615</v>
      </c>
      <c r="R297" s="156">
        <f t="shared" ref="R297:R311" si="178">E297*(PI()/30)*($D$4/2)</f>
        <v>568.59554537627764</v>
      </c>
      <c r="S297" s="156">
        <f t="shared" ref="S297:S311" si="179">R297/H297</f>
        <v>1123.7066114155684</v>
      </c>
      <c r="T297" s="153"/>
      <c r="U297" s="153"/>
      <c r="W297" s="1">
        <v>238</v>
      </c>
      <c r="X297" s="66">
        <v>13</v>
      </c>
      <c r="Y297" s="164">
        <v>0.72499999999999998</v>
      </c>
      <c r="Z297" s="150">
        <v>1722</v>
      </c>
      <c r="AA297" s="150">
        <v>7569</v>
      </c>
      <c r="AB297" s="150">
        <v>815</v>
      </c>
      <c r="AC297" s="150">
        <v>997</v>
      </c>
      <c r="AD297" s="27">
        <f t="shared" si="154"/>
        <v>0.19354444786169941</v>
      </c>
      <c r="AE297" s="27">
        <f t="shared" si="155"/>
        <v>9.3286230915129692E-2</v>
      </c>
      <c r="AF297" s="29">
        <f t="shared" si="156"/>
        <v>2.0747375680531355</v>
      </c>
      <c r="AG297" s="29">
        <f t="shared" si="157"/>
        <v>0.72837733106159863</v>
      </c>
      <c r="AH297" s="29">
        <f t="shared" si="158"/>
        <v>4.3954703832752617</v>
      </c>
      <c r="AJ297" s="51">
        <f t="shared" si="159"/>
        <v>39.47376686735543</v>
      </c>
      <c r="AK297" s="29">
        <f t="shared" si="160"/>
        <v>4.3954703832752617</v>
      </c>
      <c r="AL297" s="58">
        <f t="shared" si="161"/>
        <v>0.72837733106159863</v>
      </c>
    </row>
    <row r="298" spans="1:38" x14ac:dyDescent="0.2">
      <c r="A298" s="1">
        <v>238</v>
      </c>
      <c r="B298" s="1" t="s">
        <v>103</v>
      </c>
      <c r="C298" s="77" t="s">
        <v>107</v>
      </c>
      <c r="D298" s="94">
        <v>13</v>
      </c>
      <c r="E298" s="150">
        <v>749</v>
      </c>
      <c r="F298" s="150">
        <v>682</v>
      </c>
      <c r="G298" s="150">
        <v>4035</v>
      </c>
      <c r="H298" s="164">
        <v>0.54500000000000004</v>
      </c>
      <c r="I298" s="25">
        <f t="shared" si="170"/>
        <v>0.18281525494321757</v>
      </c>
      <c r="J298" s="25">
        <f t="shared" si="171"/>
        <v>8.713824239058246E-2</v>
      </c>
      <c r="K298" s="27">
        <f t="shared" si="172"/>
        <v>2.0979910763379763</v>
      </c>
      <c r="L298" s="27">
        <f t="shared" si="173"/>
        <v>0.71583469546775647</v>
      </c>
      <c r="M298" s="27">
        <f t="shared" si="174"/>
        <v>5.916422287390029</v>
      </c>
      <c r="N298" s="218"/>
      <c r="O298" s="51">
        <f t="shared" si="175"/>
        <v>21.04328832207414</v>
      </c>
      <c r="P298" s="27">
        <f t="shared" si="176"/>
        <v>5.916422287390029</v>
      </c>
      <c r="Q298" s="93">
        <f t="shared" si="177"/>
        <v>0.71583469546775647</v>
      </c>
      <c r="R298" s="156">
        <f t="shared" si="178"/>
        <v>612.77419206738409</v>
      </c>
      <c r="S298" s="156">
        <f t="shared" si="179"/>
        <v>1124.3563157199708</v>
      </c>
      <c r="T298" s="153"/>
      <c r="U298" s="153"/>
      <c r="W298" s="1">
        <v>238</v>
      </c>
      <c r="X298" s="66">
        <v>13</v>
      </c>
      <c r="Y298" s="164">
        <v>0.75</v>
      </c>
      <c r="Z298" s="150">
        <v>1934</v>
      </c>
      <c r="AA298" s="150">
        <v>8218</v>
      </c>
      <c r="AB298" s="150">
        <v>843</v>
      </c>
      <c r="AC298" s="150">
        <v>1031</v>
      </c>
      <c r="AD298" s="27">
        <f t="shared" si="154"/>
        <v>0.19650849753501776</v>
      </c>
      <c r="AE298" s="27">
        <f t="shared" si="155"/>
        <v>9.4743701536740277E-2</v>
      </c>
      <c r="AF298" s="29">
        <f t="shared" si="156"/>
        <v>2.0741061869829367</v>
      </c>
      <c r="AG298" s="29">
        <f t="shared" si="157"/>
        <v>0.73371018182587744</v>
      </c>
      <c r="AH298" s="29">
        <f t="shared" si="158"/>
        <v>4.2492244053774559</v>
      </c>
      <c r="AJ298" s="51">
        <f t="shared" si="159"/>
        <v>42.858424642083094</v>
      </c>
      <c r="AK298" s="29">
        <f t="shared" si="160"/>
        <v>4.2492244053774559</v>
      </c>
      <c r="AL298" s="58">
        <f t="shared" si="161"/>
        <v>0.73371018182587744</v>
      </c>
    </row>
    <row r="299" spans="1:38" x14ac:dyDescent="0.2">
      <c r="A299" s="1">
        <v>238</v>
      </c>
      <c r="B299" s="1" t="s">
        <v>103</v>
      </c>
      <c r="C299" s="77" t="s">
        <v>107</v>
      </c>
      <c r="D299" s="94">
        <v>13</v>
      </c>
      <c r="E299" s="150">
        <v>800</v>
      </c>
      <c r="F299" s="150">
        <v>856</v>
      </c>
      <c r="G299" s="150">
        <v>4736</v>
      </c>
      <c r="H299" s="164">
        <v>0.58199999999999996</v>
      </c>
      <c r="I299" s="25">
        <f t="shared" si="170"/>
        <v>0.18808936857599995</v>
      </c>
      <c r="J299" s="25">
        <f t="shared" si="171"/>
        <v>8.9758105599999971E-2</v>
      </c>
      <c r="K299" s="27">
        <f t="shared" si="172"/>
        <v>2.0955140186915888</v>
      </c>
      <c r="L299" s="27">
        <f t="shared" si="173"/>
        <v>0.7252297081831991</v>
      </c>
      <c r="M299" s="27">
        <f t="shared" si="174"/>
        <v>5.5327102803738315</v>
      </c>
      <c r="N299" s="218"/>
      <c r="O299" s="51">
        <f t="shared" si="175"/>
        <v>24.699135933914032</v>
      </c>
      <c r="P299" s="27">
        <f t="shared" si="176"/>
        <v>5.5327102803738315</v>
      </c>
      <c r="Q299" s="93">
        <f t="shared" si="177"/>
        <v>0.7252297081831991</v>
      </c>
      <c r="R299" s="156">
        <f t="shared" si="178"/>
        <v>654.49846949787354</v>
      </c>
      <c r="S299" s="156">
        <f t="shared" si="179"/>
        <v>1124.5678170066556</v>
      </c>
      <c r="T299" s="153"/>
      <c r="U299" s="153"/>
      <c r="W299" s="1">
        <v>238</v>
      </c>
      <c r="X299" s="66">
        <v>13</v>
      </c>
      <c r="Y299" s="164">
        <v>0.77500000000000002</v>
      </c>
      <c r="Z299" s="150">
        <v>2158</v>
      </c>
      <c r="AA299" s="150">
        <v>8845</v>
      </c>
      <c r="AB299" s="150">
        <v>872</v>
      </c>
      <c r="AC299" s="150">
        <v>1065</v>
      </c>
      <c r="AD299" s="27">
        <f t="shared" si="154"/>
        <v>0.19821255078383923</v>
      </c>
      <c r="AE299" s="27">
        <f t="shared" si="155"/>
        <v>9.5911899314178789E-2</v>
      </c>
      <c r="AF299" s="29">
        <f t="shared" si="156"/>
        <v>2.0666106312268306</v>
      </c>
      <c r="AG299" s="29">
        <f t="shared" si="157"/>
        <v>0.73422154750854396</v>
      </c>
      <c r="AH299" s="29">
        <f t="shared" si="158"/>
        <v>4.0987025023169599</v>
      </c>
      <c r="AJ299" s="51">
        <f t="shared" si="159"/>
        <v>46.128348254955583</v>
      </c>
      <c r="AK299" s="29">
        <f t="shared" si="160"/>
        <v>4.0987025023169599</v>
      </c>
      <c r="AL299" s="58">
        <f t="shared" si="161"/>
        <v>0.73422154750854396</v>
      </c>
    </row>
    <row r="300" spans="1:38" x14ac:dyDescent="0.2">
      <c r="A300" s="1">
        <v>238</v>
      </c>
      <c r="B300" s="1" t="s">
        <v>103</v>
      </c>
      <c r="C300" s="77" t="s">
        <v>107</v>
      </c>
      <c r="D300" s="94">
        <v>13</v>
      </c>
      <c r="E300" s="150">
        <v>856</v>
      </c>
      <c r="F300" s="150">
        <v>1063</v>
      </c>
      <c r="G300" s="150">
        <v>5456</v>
      </c>
      <c r="H300" s="164">
        <v>0.623</v>
      </c>
      <c r="I300" s="25">
        <f t="shared" si="170"/>
        <v>0.18926022892479696</v>
      </c>
      <c r="J300" s="25">
        <f t="shared" si="171"/>
        <v>9.0987523539990026E-2</v>
      </c>
      <c r="K300" s="27">
        <f t="shared" si="172"/>
        <v>2.0800679209783635</v>
      </c>
      <c r="L300" s="27">
        <f t="shared" si="173"/>
        <v>0.72212118840522677</v>
      </c>
      <c r="M300" s="27">
        <f t="shared" si="174"/>
        <v>5.1326434619002823</v>
      </c>
      <c r="N300" s="218"/>
      <c r="O300" s="51">
        <f t="shared" si="175"/>
        <v>28.454072140083397</v>
      </c>
      <c r="P300" s="27">
        <f t="shared" si="176"/>
        <v>5.1326434619002823</v>
      </c>
      <c r="Q300" s="93">
        <f t="shared" si="177"/>
        <v>0.72212118840522677</v>
      </c>
      <c r="R300" s="156">
        <f t="shared" si="178"/>
        <v>700.31336236272466</v>
      </c>
      <c r="S300" s="156">
        <f t="shared" si="179"/>
        <v>1124.098494964245</v>
      </c>
      <c r="T300" s="153"/>
      <c r="U300" s="153"/>
      <c r="W300" s="1">
        <v>238</v>
      </c>
      <c r="X300" s="66">
        <v>13</v>
      </c>
      <c r="Y300" s="164">
        <v>0.8</v>
      </c>
      <c r="Z300" s="150">
        <v>2417</v>
      </c>
      <c r="AA300" s="150">
        <v>9522</v>
      </c>
      <c r="AB300" s="150">
        <v>900</v>
      </c>
      <c r="AC300" s="150">
        <v>1100</v>
      </c>
      <c r="AD300" s="27">
        <f t="shared" si="154"/>
        <v>0.20002088090023137</v>
      </c>
      <c r="AE300" s="27">
        <f t="shared" si="155"/>
        <v>9.7491885372201312E-2</v>
      </c>
      <c r="AF300" s="29">
        <f t="shared" si="156"/>
        <v>2.0516669683491937</v>
      </c>
      <c r="AG300" s="29">
        <f t="shared" si="157"/>
        <v>0.73222984367675448</v>
      </c>
      <c r="AH300" s="29">
        <f t="shared" si="158"/>
        <v>3.9395945386843194</v>
      </c>
      <c r="AJ300" s="51">
        <f t="shared" si="159"/>
        <v>49.659031326589826</v>
      </c>
      <c r="AK300" s="29">
        <f t="shared" si="160"/>
        <v>3.9395945386843194</v>
      </c>
      <c r="AL300" s="58">
        <f t="shared" si="161"/>
        <v>0.73222984367675448</v>
      </c>
    </row>
    <row r="301" spans="1:38" x14ac:dyDescent="0.2">
      <c r="A301" s="1">
        <v>238</v>
      </c>
      <c r="B301" s="1" t="s">
        <v>103</v>
      </c>
      <c r="C301" s="77" t="s">
        <v>107</v>
      </c>
      <c r="D301" s="94">
        <v>13</v>
      </c>
      <c r="E301" s="150">
        <v>901</v>
      </c>
      <c r="F301" s="150">
        <v>1238</v>
      </c>
      <c r="G301" s="150">
        <v>5996</v>
      </c>
      <c r="H301" s="164">
        <v>0.65500000000000003</v>
      </c>
      <c r="I301" s="25">
        <f t="shared" si="170"/>
        <v>0.18773470778065066</v>
      </c>
      <c r="J301" s="25">
        <f t="shared" si="171"/>
        <v>9.0869083122385577E-2</v>
      </c>
      <c r="K301" s="27">
        <f t="shared" si="172"/>
        <v>2.0659909985864298</v>
      </c>
      <c r="L301" s="27">
        <f t="shared" si="173"/>
        <v>0.71433775051639159</v>
      </c>
      <c r="M301" s="27">
        <f t="shared" si="174"/>
        <v>4.8432956381260093</v>
      </c>
      <c r="N301" s="218"/>
      <c r="O301" s="51">
        <f t="shared" si="175"/>
        <v>31.270274294710418</v>
      </c>
      <c r="P301" s="27">
        <f t="shared" si="176"/>
        <v>4.8432956381260093</v>
      </c>
      <c r="Q301" s="93">
        <f t="shared" si="177"/>
        <v>0.71433775051639159</v>
      </c>
      <c r="R301" s="156">
        <f t="shared" si="178"/>
        <v>737.12890127198</v>
      </c>
      <c r="S301" s="156">
        <f t="shared" si="179"/>
        <v>1125.3876355297405</v>
      </c>
      <c r="T301" s="153"/>
      <c r="U301" s="153"/>
      <c r="W301" s="1">
        <v>238</v>
      </c>
      <c r="X301" s="66">
        <v>13</v>
      </c>
      <c r="Y301" s="164">
        <v>0.82499999999999996</v>
      </c>
      <c r="Z301" s="150">
        <v>2698</v>
      </c>
      <c r="AA301" s="150">
        <v>10219</v>
      </c>
      <c r="AB301" s="150">
        <v>928</v>
      </c>
      <c r="AC301" s="150">
        <v>1134</v>
      </c>
      <c r="AD301" s="27">
        <f t="shared" si="154"/>
        <v>0.20198300020417498</v>
      </c>
      <c r="AE301" s="27">
        <f t="shared" si="155"/>
        <v>9.932822070987006E-2</v>
      </c>
      <c r="AF301" s="29">
        <f t="shared" si="156"/>
        <v>2.0334905705615274</v>
      </c>
      <c r="AG301" s="29">
        <f t="shared" si="157"/>
        <v>0.7292937028875186</v>
      </c>
      <c r="AH301" s="29">
        <f t="shared" si="158"/>
        <v>3.7876204595997036</v>
      </c>
      <c r="AJ301" s="51">
        <f t="shared" si="159"/>
        <v>53.294018181728781</v>
      </c>
      <c r="AK301" s="29">
        <f t="shared" si="160"/>
        <v>3.7876204595997036</v>
      </c>
      <c r="AL301" s="58">
        <f t="shared" si="161"/>
        <v>0.7292937028875186</v>
      </c>
    </row>
    <row r="302" spans="1:38" x14ac:dyDescent="0.2">
      <c r="A302" s="1">
        <v>238</v>
      </c>
      <c r="B302" s="1" t="s">
        <v>103</v>
      </c>
      <c r="C302" s="77" t="s">
        <v>107</v>
      </c>
      <c r="D302" s="94">
        <v>13</v>
      </c>
      <c r="E302" s="150">
        <v>953</v>
      </c>
      <c r="F302" s="150">
        <v>1490</v>
      </c>
      <c r="G302" s="150">
        <v>6846</v>
      </c>
      <c r="H302" s="164">
        <v>0.69299999999999995</v>
      </c>
      <c r="I302" s="25">
        <f t="shared" si="170"/>
        <v>0.19159475783111599</v>
      </c>
      <c r="J302" s="25">
        <f t="shared" si="171"/>
        <v>9.2422442302778463E-2</v>
      </c>
      <c r="K302" s="27">
        <f t="shared" si="172"/>
        <v>2.0730328376677853</v>
      </c>
      <c r="L302" s="27">
        <f t="shared" si="173"/>
        <v>0.72410389577138334</v>
      </c>
      <c r="M302" s="27">
        <f t="shared" si="174"/>
        <v>4.5946308724832212</v>
      </c>
      <c r="N302" s="218"/>
      <c r="O302" s="51">
        <f t="shared" si="175"/>
        <v>35.703185093660359</v>
      </c>
      <c r="P302" s="27">
        <f t="shared" si="176"/>
        <v>4.5946308724832212</v>
      </c>
      <c r="Q302" s="93">
        <f t="shared" si="177"/>
        <v>0.72410389577138334</v>
      </c>
      <c r="R302" s="156">
        <f t="shared" si="178"/>
        <v>779.6713017893419</v>
      </c>
      <c r="S302" s="156">
        <f t="shared" si="179"/>
        <v>1125.066813548834</v>
      </c>
      <c r="T302" s="153"/>
      <c r="U302" s="153"/>
      <c r="W302" s="1">
        <v>238</v>
      </c>
      <c r="X302" s="66">
        <v>13</v>
      </c>
      <c r="Y302" s="164">
        <v>0.85</v>
      </c>
      <c r="Z302" s="150">
        <v>3013</v>
      </c>
      <c r="AA302" s="150">
        <v>10991</v>
      </c>
      <c r="AB302" s="150">
        <v>956</v>
      </c>
      <c r="AC302" s="150">
        <v>1168</v>
      </c>
      <c r="AD302" s="27">
        <f t="shared" si="154"/>
        <v>0.20477835553387128</v>
      </c>
      <c r="AE302" s="27">
        <f t="shared" si="155"/>
        <v>0.10151739795433105</v>
      </c>
      <c r="AF302" s="29">
        <f t="shared" si="156"/>
        <v>2.0171749834052437</v>
      </c>
      <c r="AG302" s="29">
        <f t="shared" si="157"/>
        <v>0.72843111824832973</v>
      </c>
      <c r="AH302" s="29">
        <f t="shared" si="158"/>
        <v>3.6478592764686359</v>
      </c>
      <c r="AJ302" s="51">
        <f t="shared" si="159"/>
        <v>57.320144225010374</v>
      </c>
      <c r="AK302" s="29">
        <f t="shared" si="160"/>
        <v>3.6478592764686359</v>
      </c>
      <c r="AL302" s="58">
        <f t="shared" si="161"/>
        <v>0.72843111824832973</v>
      </c>
    </row>
    <row r="303" spans="1:38" x14ac:dyDescent="0.2">
      <c r="A303" s="1">
        <v>238</v>
      </c>
      <c r="B303" s="1" t="s">
        <v>103</v>
      </c>
      <c r="C303" s="77" t="s">
        <v>107</v>
      </c>
      <c r="D303" s="94">
        <v>13</v>
      </c>
      <c r="E303" s="150">
        <v>1000</v>
      </c>
      <c r="F303" s="150">
        <v>1737</v>
      </c>
      <c r="G303" s="150">
        <v>7656</v>
      </c>
      <c r="H303" s="164">
        <v>0.72699999999999998</v>
      </c>
      <c r="I303" s="25">
        <f t="shared" si="170"/>
        <v>0.19459624402943998</v>
      </c>
      <c r="J303" s="25">
        <f t="shared" si="171"/>
        <v>9.3254477414400003E-2</v>
      </c>
      <c r="K303" s="27">
        <f t="shared" si="172"/>
        <v>2.086722797927461</v>
      </c>
      <c r="L303" s="27">
        <f t="shared" si="173"/>
        <v>0.73457286064094718</v>
      </c>
      <c r="M303" s="27">
        <f t="shared" si="174"/>
        <v>4.4075993091537136</v>
      </c>
      <c r="N303" s="218"/>
      <c r="O303" s="51">
        <f t="shared" si="175"/>
        <v>39.927488325600898</v>
      </c>
      <c r="P303" s="27">
        <f t="shared" si="176"/>
        <v>4.4075993091537136</v>
      </c>
      <c r="Q303" s="93">
        <f t="shared" si="177"/>
        <v>0.73457286064094718</v>
      </c>
      <c r="R303" s="156">
        <f t="shared" si="178"/>
        <v>818.1230868723419</v>
      </c>
      <c r="S303" s="156">
        <f t="shared" si="179"/>
        <v>1125.3412474172517</v>
      </c>
      <c r="T303" s="153"/>
      <c r="U303" s="153"/>
      <c r="W303" s="1">
        <v>238</v>
      </c>
      <c r="X303" s="66">
        <v>13</v>
      </c>
      <c r="Y303" s="164">
        <v>0.875</v>
      </c>
      <c r="Z303" s="150">
        <v>3369</v>
      </c>
      <c r="AA303" s="150">
        <v>11798</v>
      </c>
      <c r="AB303" s="150">
        <v>984</v>
      </c>
      <c r="AC303" s="150">
        <v>1203</v>
      </c>
      <c r="AD303" s="27">
        <f t="shared" si="154"/>
        <v>0.20720950150774348</v>
      </c>
      <c r="AE303" s="27">
        <f t="shared" si="155"/>
        <v>0.10389006146595947</v>
      </c>
      <c r="AF303" s="29">
        <f t="shared" si="156"/>
        <v>1.9945074493544079</v>
      </c>
      <c r="AG303" s="29">
        <f t="shared" si="157"/>
        <v>0.72450833652056956</v>
      </c>
      <c r="AH303" s="29">
        <f t="shared" si="158"/>
        <v>3.501929355891956</v>
      </c>
      <c r="AJ303" s="51">
        <f t="shared" si="159"/>
        <v>61.528801889425203</v>
      </c>
      <c r="AK303" s="29">
        <f t="shared" si="160"/>
        <v>3.501929355891956</v>
      </c>
      <c r="AL303" s="58">
        <f t="shared" si="161"/>
        <v>0.72450833652056956</v>
      </c>
    </row>
    <row r="304" spans="1:38" x14ac:dyDescent="0.2">
      <c r="A304" s="1">
        <v>238</v>
      </c>
      <c r="B304" s="1" t="s">
        <v>103</v>
      </c>
      <c r="C304" s="77" t="s">
        <v>107</v>
      </c>
      <c r="D304" s="94">
        <v>13</v>
      </c>
      <c r="E304" s="150">
        <v>1050</v>
      </c>
      <c r="F304" s="150">
        <v>2055</v>
      </c>
      <c r="G304" s="150">
        <v>8537</v>
      </c>
      <c r="H304" s="164">
        <v>0.76400000000000001</v>
      </c>
      <c r="I304" s="25">
        <f t="shared" si="170"/>
        <v>0.19681546111825851</v>
      </c>
      <c r="J304" s="25">
        <f t="shared" si="171"/>
        <v>9.5304586905085836E-2</v>
      </c>
      <c r="K304" s="27">
        <f t="shared" si="172"/>
        <v>2.0651205520072997</v>
      </c>
      <c r="L304" s="27">
        <f t="shared" si="173"/>
        <v>0.73110188925772801</v>
      </c>
      <c r="M304" s="27">
        <f t="shared" si="174"/>
        <v>4.1542579075425792</v>
      </c>
      <c r="N304" s="218"/>
      <c r="O304" s="51">
        <f t="shared" si="175"/>
        <v>44.522069988983134</v>
      </c>
      <c r="P304" s="27">
        <f t="shared" si="176"/>
        <v>4.1542579075425792</v>
      </c>
      <c r="Q304" s="93">
        <f t="shared" si="177"/>
        <v>0.73110188925772801</v>
      </c>
      <c r="R304" s="156">
        <f t="shared" si="178"/>
        <v>859.02924121595902</v>
      </c>
      <c r="S304" s="156">
        <f t="shared" si="179"/>
        <v>1124.3838235810981</v>
      </c>
      <c r="T304" s="153"/>
      <c r="U304" s="153"/>
      <c r="W304" s="1">
        <v>238</v>
      </c>
      <c r="X304" s="66">
        <v>13</v>
      </c>
      <c r="Y304" s="164">
        <v>0.9</v>
      </c>
      <c r="Z304" s="150">
        <v>3782</v>
      </c>
      <c r="AA304" s="150">
        <v>12621</v>
      </c>
      <c r="AB304" s="150">
        <v>1012</v>
      </c>
      <c r="AC304" s="150">
        <v>1237</v>
      </c>
      <c r="AD304" s="27">
        <f t="shared" si="154"/>
        <v>0.20964615238646184</v>
      </c>
      <c r="AE304" s="27">
        <f t="shared" si="155"/>
        <v>0.10727099275368501</v>
      </c>
      <c r="AF304" s="29">
        <f t="shared" si="156"/>
        <v>1.9543601397243524</v>
      </c>
      <c r="AG304" s="29">
        <f t="shared" si="157"/>
        <v>0.71408668605501435</v>
      </c>
      <c r="AH304" s="29">
        <f t="shared" si="158"/>
        <v>3.337123215230037</v>
      </c>
      <c r="AJ304" s="51">
        <f t="shared" si="159"/>
        <v>65.820902580643804</v>
      </c>
      <c r="AK304" s="29">
        <f t="shared" si="160"/>
        <v>3.337123215230037</v>
      </c>
      <c r="AL304" s="58">
        <f t="shared" si="161"/>
        <v>0.71408668605501435</v>
      </c>
    </row>
    <row r="305" spans="1:38" x14ac:dyDescent="0.2">
      <c r="A305" s="1">
        <v>238</v>
      </c>
      <c r="B305" s="1" t="s">
        <v>103</v>
      </c>
      <c r="C305" s="77" t="s">
        <v>107</v>
      </c>
      <c r="D305" s="94">
        <v>13</v>
      </c>
      <c r="E305" s="150">
        <v>1100</v>
      </c>
      <c r="F305" s="150">
        <v>2431</v>
      </c>
      <c r="G305" s="150">
        <v>9585</v>
      </c>
      <c r="H305" s="164">
        <v>0.8</v>
      </c>
      <c r="I305" s="25">
        <f t="shared" si="170"/>
        <v>0.20134427047140493</v>
      </c>
      <c r="J305" s="25">
        <f t="shared" si="171"/>
        <v>9.805658805950411E-2</v>
      </c>
      <c r="K305" s="27">
        <f t="shared" si="172"/>
        <v>2.0533477092760184</v>
      </c>
      <c r="L305" s="27">
        <f t="shared" si="173"/>
        <v>0.73524998993485835</v>
      </c>
      <c r="M305" s="27">
        <f t="shared" si="174"/>
        <v>3.9428218839983544</v>
      </c>
      <c r="N305" s="218"/>
      <c r="O305" s="51">
        <f t="shared" si="175"/>
        <v>49.987588244629649</v>
      </c>
      <c r="P305" s="27">
        <f t="shared" si="176"/>
        <v>3.9428218839983544</v>
      </c>
      <c r="Q305" s="93">
        <f t="shared" si="177"/>
        <v>0.73524998993485835</v>
      </c>
      <c r="R305" s="156">
        <f t="shared" si="178"/>
        <v>899.93539555957614</v>
      </c>
      <c r="S305" s="156">
        <f t="shared" si="179"/>
        <v>1124.9192444494702</v>
      </c>
      <c r="T305" s="153"/>
      <c r="U305" s="153"/>
      <c r="W305" s="1">
        <v>238</v>
      </c>
      <c r="X305" s="66">
        <v>13</v>
      </c>
      <c r="Y305" s="164">
        <v>0.92500000000000004</v>
      </c>
      <c r="Z305" s="150">
        <v>4174</v>
      </c>
      <c r="AA305" s="150">
        <v>13293</v>
      </c>
      <c r="AB305" s="150">
        <v>1040</v>
      </c>
      <c r="AC305" s="150">
        <v>1272</v>
      </c>
      <c r="AD305" s="27">
        <f t="shared" si="154"/>
        <v>0.20882443300818793</v>
      </c>
      <c r="AE305" s="27">
        <f t="shared" si="155"/>
        <v>0.10888322734228283</v>
      </c>
      <c r="AF305" s="29">
        <f t="shared" si="156"/>
        <v>1.9178751227838995</v>
      </c>
      <c r="AG305" s="29">
        <f t="shared" si="157"/>
        <v>0.69938106916010301</v>
      </c>
      <c r="AH305" s="29">
        <f t="shared" si="158"/>
        <v>3.1847149017728795</v>
      </c>
      <c r="AJ305" s="51">
        <f t="shared" si="159"/>
        <v>69.325509706401874</v>
      </c>
      <c r="AK305" s="29">
        <f t="shared" si="160"/>
        <v>3.1847149017728795</v>
      </c>
      <c r="AL305" s="58">
        <f t="shared" si="161"/>
        <v>0.69938106916010301</v>
      </c>
    </row>
    <row r="306" spans="1:38" x14ac:dyDescent="0.2">
      <c r="A306" s="1">
        <v>238</v>
      </c>
      <c r="B306" s="1" t="s">
        <v>103</v>
      </c>
      <c r="C306" s="77" t="s">
        <v>107</v>
      </c>
      <c r="D306" s="94">
        <v>13</v>
      </c>
      <c r="E306" s="150">
        <v>1149</v>
      </c>
      <c r="F306" s="150">
        <v>2810</v>
      </c>
      <c r="G306" s="150">
        <v>10477</v>
      </c>
      <c r="H306" s="164">
        <v>0.83599999999999997</v>
      </c>
      <c r="I306" s="25">
        <f t="shared" si="170"/>
        <v>0.20171092237354765</v>
      </c>
      <c r="J306" s="25">
        <f t="shared" si="171"/>
        <v>9.9452592369679058E-2</v>
      </c>
      <c r="K306" s="27">
        <f t="shared" si="172"/>
        <v>2.0282118099421704</v>
      </c>
      <c r="L306" s="27">
        <f t="shared" si="173"/>
        <v>0.72691043985075821</v>
      </c>
      <c r="M306" s="27">
        <f t="shared" si="174"/>
        <v>3.7284697508896798</v>
      </c>
      <c r="N306" s="218"/>
      <c r="O306" s="51">
        <f t="shared" si="175"/>
        <v>54.639536988939469</v>
      </c>
      <c r="P306" s="27">
        <f t="shared" si="176"/>
        <v>3.7284697508896798</v>
      </c>
      <c r="Q306" s="93">
        <f t="shared" si="177"/>
        <v>0.72691043985075821</v>
      </c>
      <c r="R306" s="156">
        <f t="shared" si="178"/>
        <v>940.02342681632092</v>
      </c>
      <c r="S306" s="156">
        <f t="shared" si="179"/>
        <v>1124.429936383159</v>
      </c>
      <c r="T306" s="153"/>
      <c r="U306" s="153"/>
      <c r="W306" s="1">
        <v>238</v>
      </c>
      <c r="X306" s="66">
        <v>13</v>
      </c>
      <c r="Y306" s="164">
        <v>0.95</v>
      </c>
      <c r="Z306" s="150">
        <v>4550</v>
      </c>
      <c r="AA306" s="150">
        <v>13827</v>
      </c>
      <c r="AB306" s="150">
        <v>1068</v>
      </c>
      <c r="AC306" s="150">
        <v>1306</v>
      </c>
      <c r="AD306" s="27">
        <f t="shared" si="154"/>
        <v>0.2060507206300054</v>
      </c>
      <c r="AE306" s="27">
        <f t="shared" si="155"/>
        <v>0.10966088339209527</v>
      </c>
      <c r="AF306" s="29">
        <f t="shared" si="156"/>
        <v>1.8789810391483517</v>
      </c>
      <c r="AG306" s="29">
        <f t="shared" si="157"/>
        <v>0.68063199093395366</v>
      </c>
      <c r="AH306" s="29">
        <f t="shared" si="158"/>
        <v>3.0389010989010989</v>
      </c>
      <c r="AJ306" s="51">
        <f t="shared" si="159"/>
        <v>72.110420725977477</v>
      </c>
      <c r="AK306" s="29">
        <f t="shared" si="160"/>
        <v>3.0389010989010989</v>
      </c>
      <c r="AL306" s="58">
        <f t="shared" si="161"/>
        <v>0.68063199093395366</v>
      </c>
    </row>
    <row r="307" spans="1:38" x14ac:dyDescent="0.2">
      <c r="A307" s="1">
        <v>238</v>
      </c>
      <c r="B307" s="1" t="s">
        <v>103</v>
      </c>
      <c r="C307" s="77" t="s">
        <v>107</v>
      </c>
      <c r="D307" s="94">
        <v>13</v>
      </c>
      <c r="E307" s="150">
        <v>1195</v>
      </c>
      <c r="F307" s="150">
        <v>3293</v>
      </c>
      <c r="G307" s="150">
        <v>11618</v>
      </c>
      <c r="H307" s="164">
        <v>0.87</v>
      </c>
      <c r="I307" s="25">
        <f t="shared" si="170"/>
        <v>0.20678931297723777</v>
      </c>
      <c r="J307" s="25">
        <f t="shared" si="171"/>
        <v>0.10359955480052291</v>
      </c>
      <c r="K307" s="27">
        <f t="shared" si="172"/>
        <v>1.9960444171348313</v>
      </c>
      <c r="L307" s="27">
        <f t="shared" si="173"/>
        <v>0.72433110869557027</v>
      </c>
      <c r="M307" s="27">
        <f t="shared" si="174"/>
        <v>3.5280898876404496</v>
      </c>
      <c r="N307" s="218"/>
      <c r="O307" s="51">
        <f t="shared" si="175"/>
        <v>60.590067837882863</v>
      </c>
      <c r="P307" s="27">
        <f t="shared" si="176"/>
        <v>3.5280898876404496</v>
      </c>
      <c r="Q307" s="93">
        <f t="shared" si="177"/>
        <v>0.72433110869557027</v>
      </c>
      <c r="R307" s="156">
        <f t="shared" si="178"/>
        <v>977.65708881244859</v>
      </c>
      <c r="S307" s="156">
        <f t="shared" si="179"/>
        <v>1123.7437802441939</v>
      </c>
      <c r="T307" s="153"/>
      <c r="U307" s="153"/>
      <c r="W307" s="1">
        <v>238</v>
      </c>
      <c r="X307" s="66">
        <v>13</v>
      </c>
      <c r="Y307" s="164">
        <v>0.97499999999999998</v>
      </c>
      <c r="Z307" s="150">
        <v>4966</v>
      </c>
      <c r="AA307" s="150">
        <v>14344</v>
      </c>
      <c r="AB307" s="150">
        <v>1096</v>
      </c>
      <c r="AC307" s="150">
        <v>1344</v>
      </c>
      <c r="AD307" s="27">
        <f t="shared" si="154"/>
        <v>0.20183861986394555</v>
      </c>
      <c r="AE307" s="27">
        <f t="shared" si="155"/>
        <v>0.10981932836626714</v>
      </c>
      <c r="AF307" s="29">
        <f t="shared" si="156"/>
        <v>1.8379152637937977</v>
      </c>
      <c r="AG307" s="29">
        <f t="shared" si="157"/>
        <v>0.65891669263958774</v>
      </c>
      <c r="AH307" s="29">
        <f t="shared" si="158"/>
        <v>2.888441401530407</v>
      </c>
      <c r="AJ307" s="51">
        <f t="shared" si="159"/>
        <v>74.806673529574098</v>
      </c>
      <c r="AK307" s="29">
        <f t="shared" si="160"/>
        <v>2.888441401530407</v>
      </c>
      <c r="AL307" s="58">
        <f t="shared" si="161"/>
        <v>0.65891669263958774</v>
      </c>
    </row>
    <row r="308" spans="1:38" x14ac:dyDescent="0.2">
      <c r="A308" s="1">
        <v>238</v>
      </c>
      <c r="B308" s="1" t="s">
        <v>103</v>
      </c>
      <c r="C308" s="77" t="s">
        <v>107</v>
      </c>
      <c r="D308" s="94">
        <v>13</v>
      </c>
      <c r="E308" s="150">
        <v>1230</v>
      </c>
      <c r="F308" s="150">
        <v>3697</v>
      </c>
      <c r="G308" s="150">
        <v>12552</v>
      </c>
      <c r="H308" s="164">
        <v>0.89500000000000002</v>
      </c>
      <c r="I308" s="25">
        <f t="shared" si="170"/>
        <v>0.21087992403759664</v>
      </c>
      <c r="J308" s="25">
        <f t="shared" si="171"/>
        <v>0.10666059216827425</v>
      </c>
      <c r="K308" s="27">
        <f t="shared" si="172"/>
        <v>1.9771118812550714</v>
      </c>
      <c r="L308" s="27">
        <f t="shared" si="173"/>
        <v>0.72452229738349527</v>
      </c>
      <c r="M308" s="27">
        <f t="shared" si="174"/>
        <v>3.3951852853665132</v>
      </c>
      <c r="N308" s="218"/>
      <c r="O308" s="51">
        <f t="shared" si="175"/>
        <v>65.461054527552562</v>
      </c>
      <c r="P308" s="27">
        <f t="shared" si="176"/>
        <v>3.3951852853665132</v>
      </c>
      <c r="Q308" s="93">
        <f t="shared" si="177"/>
        <v>0.72452229738349527</v>
      </c>
      <c r="R308" s="156">
        <f t="shared" si="178"/>
        <v>1006.2913968529805</v>
      </c>
      <c r="S308" s="156">
        <f t="shared" si="179"/>
        <v>1124.3479294446709</v>
      </c>
      <c r="T308" s="153"/>
      <c r="U308" s="153"/>
      <c r="W308" s="1"/>
      <c r="Y308" s="163"/>
      <c r="Z308" s="150"/>
      <c r="AA308" s="150"/>
      <c r="AB308" s="150"/>
      <c r="AC308" s="150"/>
      <c r="AD308" s="27"/>
      <c r="AE308" s="27"/>
      <c r="AG308" s="29"/>
      <c r="AH308" s="29"/>
      <c r="AL308" s="58"/>
    </row>
    <row r="309" spans="1:38" x14ac:dyDescent="0.2">
      <c r="A309" s="1">
        <v>238</v>
      </c>
      <c r="B309" s="1" t="s">
        <v>103</v>
      </c>
      <c r="C309" s="77" t="s">
        <v>107</v>
      </c>
      <c r="D309" s="94">
        <v>13</v>
      </c>
      <c r="E309" s="150">
        <v>1248</v>
      </c>
      <c r="F309" s="150">
        <v>3888</v>
      </c>
      <c r="G309" s="150">
        <v>12759</v>
      </c>
      <c r="H309" s="164">
        <v>0.90800000000000003</v>
      </c>
      <c r="I309" s="25">
        <f t="shared" si="170"/>
        <v>0.20821882698224853</v>
      </c>
      <c r="J309" s="25">
        <f t="shared" si="171"/>
        <v>0.10738716431497497</v>
      </c>
      <c r="K309" s="27">
        <f t="shared" si="172"/>
        <v>1.9389545138888888</v>
      </c>
      <c r="L309" s="27">
        <f t="shared" si="173"/>
        <v>0.70604195716776463</v>
      </c>
      <c r="M309" s="27">
        <f t="shared" si="174"/>
        <v>3.2816358024691357</v>
      </c>
      <c r="N309" s="218"/>
      <c r="O309" s="51">
        <f t="shared" si="175"/>
        <v>66.540598686826257</v>
      </c>
      <c r="P309" s="27">
        <f t="shared" si="176"/>
        <v>3.2816358024691357</v>
      </c>
      <c r="Q309" s="93">
        <f t="shared" si="177"/>
        <v>0.70604195716776463</v>
      </c>
      <c r="R309" s="156">
        <f t="shared" si="178"/>
        <v>1021.0176124166827</v>
      </c>
      <c r="S309" s="156">
        <f t="shared" si="179"/>
        <v>1124.4687361417209</v>
      </c>
      <c r="T309" s="153"/>
      <c r="U309" s="153"/>
      <c r="W309" s="1"/>
      <c r="Y309" s="163"/>
      <c r="Z309" s="150"/>
      <c r="AA309" s="150"/>
      <c r="AB309" s="150"/>
      <c r="AC309" s="150"/>
      <c r="AD309" s="27"/>
      <c r="AE309" s="27"/>
      <c r="AG309" s="29"/>
      <c r="AH309" s="29"/>
      <c r="AL309" s="58"/>
    </row>
    <row r="310" spans="1:38" x14ac:dyDescent="0.2">
      <c r="A310" s="1">
        <v>238</v>
      </c>
      <c r="B310" s="1" t="s">
        <v>103</v>
      </c>
      <c r="C310" s="77" t="s">
        <v>107</v>
      </c>
      <c r="D310" s="94">
        <v>13</v>
      </c>
      <c r="E310" s="150">
        <v>1301</v>
      </c>
      <c r="F310" s="150">
        <v>4567</v>
      </c>
      <c r="G310" s="150">
        <v>13889</v>
      </c>
      <c r="H310" s="164">
        <v>0.94599999999999995</v>
      </c>
      <c r="I310" s="25">
        <f t="shared" si="170"/>
        <v>0.20856859403448305</v>
      </c>
      <c r="J310" s="25">
        <f t="shared" si="171"/>
        <v>0.11134455814541715</v>
      </c>
      <c r="K310" s="27">
        <f t="shared" si="172"/>
        <v>1.8731817477966934</v>
      </c>
      <c r="L310" s="27">
        <f t="shared" si="173"/>
        <v>0.68266441560383051</v>
      </c>
      <c r="M310" s="27">
        <f t="shared" si="174"/>
        <v>3.0411648784760237</v>
      </c>
      <c r="N310" s="218"/>
      <c r="O310" s="51">
        <f t="shared" si="175"/>
        <v>72.433762454842068</v>
      </c>
      <c r="P310" s="27">
        <f t="shared" si="176"/>
        <v>3.0411648784760237</v>
      </c>
      <c r="Q310" s="93">
        <f t="shared" si="177"/>
        <v>0.68266441560383051</v>
      </c>
      <c r="R310" s="156">
        <f t="shared" si="178"/>
        <v>1064.3781360209168</v>
      </c>
      <c r="S310" s="156">
        <f t="shared" si="179"/>
        <v>1125.1354503392356</v>
      </c>
      <c r="T310" s="153"/>
      <c r="U310" s="153"/>
      <c r="W310" s="1"/>
      <c r="Y310" s="163"/>
      <c r="Z310" s="150"/>
      <c r="AA310" s="150"/>
      <c r="AB310" s="150"/>
      <c r="AC310" s="150"/>
      <c r="AD310" s="27"/>
      <c r="AE310" s="27"/>
      <c r="AG310" s="29"/>
      <c r="AH310" s="29"/>
      <c r="AL310" s="58"/>
    </row>
    <row r="311" spans="1:38" x14ac:dyDescent="0.2">
      <c r="A311" s="1">
        <v>238</v>
      </c>
      <c r="B311" s="1" t="s">
        <v>103</v>
      </c>
      <c r="C311" s="77" t="s">
        <v>107</v>
      </c>
      <c r="D311" s="94">
        <v>13</v>
      </c>
      <c r="E311" s="150">
        <v>1349</v>
      </c>
      <c r="F311" s="150">
        <v>5050</v>
      </c>
      <c r="G311" s="150">
        <v>14410</v>
      </c>
      <c r="H311" s="164">
        <v>0.98099999999999998</v>
      </c>
      <c r="I311" s="25">
        <f t="shared" si="170"/>
        <v>0.20126701715099618</v>
      </c>
      <c r="J311" s="25">
        <f t="shared" si="171"/>
        <v>0.11043974707375495</v>
      </c>
      <c r="K311" s="27">
        <f t="shared" si="172"/>
        <v>1.8224146875</v>
      </c>
      <c r="L311" s="27">
        <f t="shared" si="173"/>
        <v>0.65243372689544465</v>
      </c>
      <c r="M311" s="27">
        <f t="shared" si="174"/>
        <v>2.8534653465346533</v>
      </c>
      <c r="N311" s="218"/>
      <c r="O311" s="51">
        <f t="shared" si="175"/>
        <v>75.150876015139616</v>
      </c>
      <c r="P311" s="27">
        <f t="shared" si="176"/>
        <v>2.8534653465346533</v>
      </c>
      <c r="Q311" s="93">
        <f t="shared" si="177"/>
        <v>0.65243372689544465</v>
      </c>
      <c r="R311" s="156">
        <f t="shared" si="178"/>
        <v>1103.6480441907893</v>
      </c>
      <c r="S311" s="156">
        <f t="shared" si="179"/>
        <v>1125.0234905104885</v>
      </c>
      <c r="T311" s="153"/>
      <c r="U311" s="153"/>
      <c r="W311" s="1"/>
      <c r="Y311" s="163"/>
      <c r="Z311" s="150"/>
      <c r="AA311" s="150"/>
      <c r="AB311" s="150"/>
      <c r="AC311" s="150"/>
      <c r="AD311" s="27"/>
      <c r="AE311" s="27"/>
      <c r="AG311" s="29"/>
      <c r="AH311" s="29"/>
      <c r="AL311" s="58"/>
    </row>
    <row r="312" spans="1:38" x14ac:dyDescent="0.2">
      <c r="C312" s="77"/>
      <c r="E312" s="150"/>
      <c r="F312" s="150"/>
      <c r="G312" s="150"/>
      <c r="H312" s="164"/>
      <c r="Z312" s="69"/>
      <c r="AA312" s="150"/>
      <c r="AB312" s="171"/>
      <c r="AC312" s="181"/>
      <c r="AD312" s="27"/>
      <c r="AE312" s="27"/>
      <c r="AG312" s="29"/>
      <c r="AH312" s="29"/>
      <c r="AL312" s="58"/>
    </row>
    <row r="313" spans="1:38" x14ac:dyDescent="0.2">
      <c r="C313" s="77"/>
      <c r="E313" s="150"/>
      <c r="F313" s="150"/>
      <c r="G313" s="150"/>
      <c r="H313" s="164"/>
      <c r="Z313" s="69"/>
      <c r="AA313" s="150"/>
      <c r="AB313" s="171"/>
      <c r="AC313" s="181"/>
      <c r="AD313" s="27"/>
      <c r="AE313" s="27"/>
      <c r="AG313" s="29"/>
      <c r="AH313" s="29"/>
      <c r="AL313" s="58"/>
    </row>
    <row r="314" spans="1:38" x14ac:dyDescent="0.2">
      <c r="A314" s="1">
        <v>239</v>
      </c>
      <c r="B314" s="1">
        <v>421</v>
      </c>
      <c r="C314" s="77" t="s">
        <v>107</v>
      </c>
      <c r="D314" s="94">
        <v>13.5</v>
      </c>
      <c r="E314" s="150">
        <v>698</v>
      </c>
      <c r="F314" s="150">
        <v>561</v>
      </c>
      <c r="G314" s="150">
        <v>3572</v>
      </c>
      <c r="H314" s="164">
        <v>0.50900000000000001</v>
      </c>
      <c r="I314" s="25">
        <f t="shared" ref="I314:I327" si="180">0.1515*(G314/1000)/(E314/1000)^2/($D$4/10)^4</f>
        <v>0.18635160335563752</v>
      </c>
      <c r="J314" s="25">
        <f t="shared" ref="J314:J327" si="181">0.5*(F314/1000)/(E314/1000)^3/($D$4/10)^5</f>
        <v>8.8565885191705815E-2</v>
      </c>
      <c r="K314" s="27">
        <f t="shared" ref="K314:K327" si="182">I314/J314</f>
        <v>2.1041014037433157</v>
      </c>
      <c r="L314" s="27">
        <f t="shared" ref="L314:L327" si="183">0.798*I314^1.5/J314</f>
        <v>0.72482994035548953</v>
      </c>
      <c r="M314" s="27">
        <f t="shared" ref="M314:M327" si="184">G314/F314</f>
        <v>6.3672014260249554</v>
      </c>
      <c r="N314" s="27"/>
      <c r="O314" s="51">
        <f t="shared" ref="O314:O327" si="185">G314/(PI()*$D$4^2/4)</f>
        <v>18.628655733940231</v>
      </c>
      <c r="P314" s="27">
        <f t="shared" ref="P314:P327" si="186">M314</f>
        <v>6.3672014260249554</v>
      </c>
      <c r="Q314" s="93">
        <f t="shared" ref="Q314:Q327" si="187">L314</f>
        <v>0.72482994035548953</v>
      </c>
      <c r="R314" s="156">
        <f t="shared" ref="R314:R327" si="188">E314*(PI()/30)*($D$4/2)</f>
        <v>571.04991463689464</v>
      </c>
      <c r="S314" s="156">
        <f t="shared" ref="S314:S327" si="189">R314/H314</f>
        <v>1121.9055297384964</v>
      </c>
      <c r="T314" s="153"/>
      <c r="U314" s="153"/>
      <c r="W314" s="1">
        <v>239</v>
      </c>
      <c r="X314" s="66">
        <v>13.5</v>
      </c>
      <c r="Y314" s="164">
        <v>0.72499999999999998</v>
      </c>
      <c r="Z314" s="150">
        <v>1759</v>
      </c>
      <c r="AA314" s="150">
        <v>7729</v>
      </c>
      <c r="AB314" s="150">
        <v>814</v>
      </c>
      <c r="AC314" s="150">
        <v>995</v>
      </c>
      <c r="AD314" s="27">
        <f t="shared" si="154"/>
        <v>0.19843107015778388</v>
      </c>
      <c r="AE314" s="27">
        <f t="shared" si="155"/>
        <v>9.5866411597189505E-2</v>
      </c>
      <c r="AF314" s="29">
        <f t="shared" si="156"/>
        <v>2.0698706340605457</v>
      </c>
      <c r="AG314" s="29">
        <f t="shared" si="157"/>
        <v>0.73578500314586137</v>
      </c>
      <c r="AH314" s="29">
        <f t="shared" si="158"/>
        <v>4.3939738487777147</v>
      </c>
      <c r="AJ314" s="51">
        <f t="shared" si="159"/>
        <v>40.308197135393065</v>
      </c>
      <c r="AK314" s="29">
        <f t="shared" si="160"/>
        <v>4.3939738487777147</v>
      </c>
      <c r="AL314" s="58">
        <f t="shared" si="161"/>
        <v>0.73578500314586137</v>
      </c>
    </row>
    <row r="315" spans="1:38" x14ac:dyDescent="0.2">
      <c r="A315" s="1">
        <v>239</v>
      </c>
      <c r="B315" s="1">
        <v>421</v>
      </c>
      <c r="C315" s="77" t="s">
        <v>107</v>
      </c>
      <c r="D315" s="94">
        <v>13.5</v>
      </c>
      <c r="E315" s="150">
        <v>753</v>
      </c>
      <c r="F315" s="150">
        <v>717</v>
      </c>
      <c r="G315" s="150">
        <v>4216</v>
      </c>
      <c r="H315" s="164">
        <v>0.54900000000000004</v>
      </c>
      <c r="I315" s="25">
        <f t="shared" si="180"/>
        <v>0.18899189452696516</v>
      </c>
      <c r="J315" s="25">
        <f t="shared" si="181"/>
        <v>9.0157965176027227E-2</v>
      </c>
      <c r="K315" s="27">
        <f t="shared" si="182"/>
        <v>2.0962307008368199</v>
      </c>
      <c r="L315" s="27">
        <f t="shared" si="183"/>
        <v>0.72721622162051247</v>
      </c>
      <c r="M315" s="27">
        <f t="shared" si="184"/>
        <v>5.8800557880055786</v>
      </c>
      <c r="N315" s="27"/>
      <c r="O315" s="51">
        <f t="shared" si="185"/>
        <v>21.987237562791716</v>
      </c>
      <c r="P315" s="27">
        <f t="shared" si="186"/>
        <v>5.8800557880055786</v>
      </c>
      <c r="Q315" s="93">
        <f t="shared" si="187"/>
        <v>0.72721622162051247</v>
      </c>
      <c r="R315" s="156">
        <f t="shared" si="188"/>
        <v>616.04668441487343</v>
      </c>
      <c r="S315" s="156">
        <f t="shared" si="189"/>
        <v>1122.125108223813</v>
      </c>
      <c r="T315" s="153"/>
      <c r="U315" s="153"/>
      <c r="W315" s="1">
        <v>239</v>
      </c>
      <c r="X315" s="66">
        <v>13.5</v>
      </c>
      <c r="Y315" s="164">
        <v>0.75</v>
      </c>
      <c r="Z315" s="150">
        <v>1972</v>
      </c>
      <c r="AA315" s="150">
        <v>8346</v>
      </c>
      <c r="AB315" s="150">
        <v>842</v>
      </c>
      <c r="AC315" s="150">
        <v>1029</v>
      </c>
      <c r="AD315" s="27">
        <f t="shared" si="154"/>
        <v>0.20034576180469024</v>
      </c>
      <c r="AE315" s="27">
        <f t="shared" si="155"/>
        <v>9.7169654955136617E-2</v>
      </c>
      <c r="AF315" s="29">
        <f t="shared" si="156"/>
        <v>2.061814070423428</v>
      </c>
      <c r="AG315" s="29">
        <f t="shared" si="157"/>
        <v>0.73644864969829793</v>
      </c>
      <c r="AH315" s="29">
        <f t="shared" si="158"/>
        <v>4.2322515212981742</v>
      </c>
      <c r="AJ315" s="51">
        <f t="shared" si="159"/>
        <v>43.525968856513202</v>
      </c>
      <c r="AK315" s="29">
        <f t="shared" si="160"/>
        <v>4.2322515212981742</v>
      </c>
      <c r="AL315" s="58">
        <f t="shared" si="161"/>
        <v>0.73644864969829793</v>
      </c>
    </row>
    <row r="316" spans="1:38" x14ac:dyDescent="0.2">
      <c r="A316" s="1">
        <v>239</v>
      </c>
      <c r="B316" s="1">
        <v>421</v>
      </c>
      <c r="C316" s="77" t="s">
        <v>107</v>
      </c>
      <c r="D316" s="94">
        <v>13.5</v>
      </c>
      <c r="E316" s="150">
        <v>801</v>
      </c>
      <c r="F316" s="150">
        <v>858</v>
      </c>
      <c r="G316" s="150">
        <v>4756</v>
      </c>
      <c r="H316" s="164">
        <v>0.58399999999999996</v>
      </c>
      <c r="I316" s="25">
        <f t="shared" si="180"/>
        <v>0.1884123396525878</v>
      </c>
      <c r="J316" s="25">
        <f t="shared" si="181"/>
        <v>8.9631283166424935E-2</v>
      </c>
      <c r="K316" s="27">
        <f t="shared" si="182"/>
        <v>2.10208236451049</v>
      </c>
      <c r="L316" s="27">
        <f t="shared" si="183"/>
        <v>0.72812726106112424</v>
      </c>
      <c r="M316" s="27">
        <f t="shared" si="184"/>
        <v>5.5431235431235431</v>
      </c>
      <c r="N316" s="27"/>
      <c r="O316" s="51">
        <f t="shared" si="185"/>
        <v>24.803439717418737</v>
      </c>
      <c r="P316" s="27">
        <f t="shared" si="186"/>
        <v>5.5431235431235431</v>
      </c>
      <c r="Q316" s="93">
        <f t="shared" si="187"/>
        <v>0.72812726106112424</v>
      </c>
      <c r="R316" s="156">
        <f t="shared" si="188"/>
        <v>655.31659258474588</v>
      </c>
      <c r="S316" s="156">
        <f t="shared" si="189"/>
        <v>1122.1174530560718</v>
      </c>
      <c r="T316" s="153"/>
      <c r="U316" s="153"/>
      <c r="W316" s="1">
        <v>239</v>
      </c>
      <c r="X316" s="66">
        <v>13.5</v>
      </c>
      <c r="Y316" s="164">
        <v>0.77500000000000002</v>
      </c>
      <c r="Z316" s="150">
        <v>2186</v>
      </c>
      <c r="AA316" s="150">
        <v>8959</v>
      </c>
      <c r="AB316" s="150">
        <v>870</v>
      </c>
      <c r="AC316" s="150">
        <v>1063</v>
      </c>
      <c r="AD316" s="27">
        <f t="shared" si="154"/>
        <v>0.20152342532242923</v>
      </c>
      <c r="AE316" s="27">
        <f t="shared" si="155"/>
        <v>9.7705775990173271E-2</v>
      </c>
      <c r="AF316" s="29">
        <f t="shared" si="156"/>
        <v>2.0625538590747938</v>
      </c>
      <c r="AG316" s="29">
        <f t="shared" si="157"/>
        <v>0.73887497477225628</v>
      </c>
      <c r="AH316" s="29">
        <f t="shared" si="158"/>
        <v>4.0983531564501376</v>
      </c>
      <c r="AJ316" s="51">
        <f t="shared" si="159"/>
        <v>46.722879820932398</v>
      </c>
      <c r="AK316" s="29">
        <f t="shared" si="160"/>
        <v>4.0983531564501376</v>
      </c>
      <c r="AL316" s="58">
        <f t="shared" si="161"/>
        <v>0.73887497477225628</v>
      </c>
    </row>
    <row r="317" spans="1:38" x14ac:dyDescent="0.2">
      <c r="A317" s="1">
        <v>239</v>
      </c>
      <c r="B317" s="1">
        <v>421</v>
      </c>
      <c r="C317" s="77" t="s">
        <v>107</v>
      </c>
      <c r="D317" s="94">
        <v>13.5</v>
      </c>
      <c r="E317" s="150">
        <v>843</v>
      </c>
      <c r="F317" s="150">
        <v>1028</v>
      </c>
      <c r="G317" s="150">
        <v>5296</v>
      </c>
      <c r="H317" s="164">
        <v>0.61399999999999999</v>
      </c>
      <c r="I317" s="25">
        <f t="shared" si="180"/>
        <v>0.18941979225052033</v>
      </c>
      <c r="J317" s="25">
        <f t="shared" si="181"/>
        <v>9.2125586353944938E-2</v>
      </c>
      <c r="K317" s="27">
        <f t="shared" si="182"/>
        <v>2.0561040612840467</v>
      </c>
      <c r="L317" s="27">
        <f t="shared" si="183"/>
        <v>0.71410267552083107</v>
      </c>
      <c r="M317" s="27">
        <f t="shared" si="184"/>
        <v>5.1517509727626463</v>
      </c>
      <c r="N317" s="27"/>
      <c r="O317" s="51">
        <f t="shared" si="185"/>
        <v>27.619641872045761</v>
      </c>
      <c r="P317" s="27">
        <f t="shared" si="186"/>
        <v>5.1517509727626463</v>
      </c>
      <c r="Q317" s="93">
        <f t="shared" si="187"/>
        <v>0.71410267552083107</v>
      </c>
      <c r="R317" s="156">
        <f t="shared" si="188"/>
        <v>689.67776223338433</v>
      </c>
      <c r="S317" s="156">
        <f t="shared" si="189"/>
        <v>1123.2536844191927</v>
      </c>
      <c r="T317" s="153"/>
      <c r="U317" s="153"/>
      <c r="W317" s="1">
        <v>239</v>
      </c>
      <c r="X317" s="66">
        <v>13.5</v>
      </c>
      <c r="Y317" s="164">
        <v>0.8</v>
      </c>
      <c r="Z317" s="150">
        <v>2448</v>
      </c>
      <c r="AA317" s="150">
        <v>9650</v>
      </c>
      <c r="AB317" s="150">
        <v>898</v>
      </c>
      <c r="AC317" s="150">
        <v>1098</v>
      </c>
      <c r="AD317" s="27">
        <f t="shared" si="154"/>
        <v>0.20344881371992793</v>
      </c>
      <c r="AE317" s="27">
        <f t="shared" si="155"/>
        <v>9.9282857296860788E-2</v>
      </c>
      <c r="AF317" s="29">
        <f t="shared" si="156"/>
        <v>2.0491837086397062</v>
      </c>
      <c r="AG317" s="29">
        <f t="shared" si="157"/>
        <v>0.73758379544983133</v>
      </c>
      <c r="AH317" s="29">
        <f t="shared" si="158"/>
        <v>3.9419934640522878</v>
      </c>
      <c r="AJ317" s="51">
        <f t="shared" si="159"/>
        <v>50.326575541019935</v>
      </c>
      <c r="AK317" s="29">
        <f t="shared" si="160"/>
        <v>3.9419934640522878</v>
      </c>
      <c r="AL317" s="58">
        <f t="shared" si="161"/>
        <v>0.73758379544983133</v>
      </c>
    </row>
    <row r="318" spans="1:38" x14ac:dyDescent="0.2">
      <c r="A318" s="1">
        <v>239</v>
      </c>
      <c r="B318" s="1">
        <v>421</v>
      </c>
      <c r="C318" s="77" t="s">
        <v>107</v>
      </c>
      <c r="D318" s="94">
        <v>13.5</v>
      </c>
      <c r="E318" s="150">
        <v>903</v>
      </c>
      <c r="F318" s="150">
        <v>1257</v>
      </c>
      <c r="G318" s="150">
        <v>6127</v>
      </c>
      <c r="H318" s="164">
        <v>0.65800000000000003</v>
      </c>
      <c r="I318" s="25">
        <f t="shared" si="180"/>
        <v>0.19098748442129038</v>
      </c>
      <c r="J318" s="25">
        <f t="shared" si="181"/>
        <v>9.165199041196978E-2</v>
      </c>
      <c r="K318" s="27">
        <f t="shared" si="182"/>
        <v>2.0838334613663485</v>
      </c>
      <c r="L318" s="27">
        <f t="shared" si="183"/>
        <v>0.72672207582213277</v>
      </c>
      <c r="M318" s="27">
        <f t="shared" si="184"/>
        <v>4.8743038981702469</v>
      </c>
      <c r="N318" s="27"/>
      <c r="O318" s="51">
        <f t="shared" si="185"/>
        <v>31.953464076666233</v>
      </c>
      <c r="P318" s="27">
        <f t="shared" si="186"/>
        <v>4.8743038981702469</v>
      </c>
      <c r="Q318" s="93">
        <f t="shared" si="187"/>
        <v>0.72672207582213277</v>
      </c>
      <c r="R318" s="156">
        <f t="shared" si="188"/>
        <v>738.76514744572478</v>
      </c>
      <c r="S318" s="156">
        <f t="shared" si="189"/>
        <v>1122.7433851758735</v>
      </c>
      <c r="T318" s="153"/>
      <c r="U318" s="153"/>
      <c r="W318" s="1">
        <v>239</v>
      </c>
      <c r="X318" s="66">
        <v>13.5</v>
      </c>
      <c r="Y318" s="164">
        <v>0.82499999999999996</v>
      </c>
      <c r="Z318" s="150">
        <v>2723</v>
      </c>
      <c r="AA318" s="150">
        <v>10354</v>
      </c>
      <c r="AB318" s="150">
        <v>926</v>
      </c>
      <c r="AC318" s="150">
        <v>1132</v>
      </c>
      <c r="AD318" s="27">
        <f t="shared" ref="AD318:AD324" si="190">0.1515*(AA318/1000)/(AC318/1000)^2/($D$4/10)^4</f>
        <v>0.20537512260809854</v>
      </c>
      <c r="AE318" s="27">
        <f t="shared" ref="AE318:AE324" si="191">0.5*(Z318/1000)/(AC318/1000)^3/($D$4/10)^5</f>
        <v>0.10078090061202674</v>
      </c>
      <c r="AF318" s="29">
        <f t="shared" ref="AF318:AF324" si="192">AD318/AE318</f>
        <v>2.0378377387073079</v>
      </c>
      <c r="AG318" s="29">
        <f t="shared" ref="AG318:AG324" si="193">0.798*AD318^1.5/AE318</f>
        <v>0.73696423143593093</v>
      </c>
      <c r="AH318" s="29">
        <f t="shared" ref="AH318:AH324" si="194">AA318/Z318</f>
        <v>3.8024237972824091</v>
      </c>
      <c r="AJ318" s="51">
        <f t="shared" ref="AJ318:AJ324" si="195">AA318/(PI()*$D$4^2/4)</f>
        <v>53.99806872038554</v>
      </c>
      <c r="AK318" s="29">
        <f t="shared" ref="AK318:AK324" si="196">AH318</f>
        <v>3.8024237972824091</v>
      </c>
      <c r="AL318" s="58">
        <f t="shared" ref="AL318:AL324" si="197">AG318</f>
        <v>0.73696423143593093</v>
      </c>
    </row>
    <row r="319" spans="1:38" x14ac:dyDescent="0.2">
      <c r="A319" s="1">
        <v>239</v>
      </c>
      <c r="B319" s="1">
        <v>421</v>
      </c>
      <c r="C319" s="77" t="s">
        <v>107</v>
      </c>
      <c r="D319" s="94">
        <v>13.5</v>
      </c>
      <c r="E319" s="150">
        <v>954</v>
      </c>
      <c r="F319" s="150">
        <v>1516</v>
      </c>
      <c r="G319" s="150">
        <v>6957</v>
      </c>
      <c r="H319" s="164">
        <v>0.69499999999999995</v>
      </c>
      <c r="I319" s="25">
        <f t="shared" si="180"/>
        <v>0.1942932812341284</v>
      </c>
      <c r="J319" s="25">
        <f t="shared" si="181"/>
        <v>9.3739784642652479E-2</v>
      </c>
      <c r="K319" s="27">
        <f t="shared" si="182"/>
        <v>2.0726875144294192</v>
      </c>
      <c r="L319" s="27">
        <f t="shared" si="183"/>
        <v>0.72906393283420312</v>
      </c>
      <c r="M319" s="27">
        <f t="shared" si="184"/>
        <v>4.589050131926121</v>
      </c>
      <c r="N319" s="27"/>
      <c r="O319" s="51">
        <f t="shared" si="185"/>
        <v>36.282071092111472</v>
      </c>
      <c r="P319" s="27">
        <f t="shared" si="186"/>
        <v>4.589050131926121</v>
      </c>
      <c r="Q319" s="93">
        <f t="shared" si="187"/>
        <v>0.72906393283420312</v>
      </c>
      <c r="R319" s="156">
        <f t="shared" si="188"/>
        <v>780.48942487621423</v>
      </c>
      <c r="S319" s="156">
        <f t="shared" si="189"/>
        <v>1123.0063667283659</v>
      </c>
      <c r="T319" s="153"/>
      <c r="U319" s="153"/>
      <c r="W319" s="1">
        <v>239</v>
      </c>
      <c r="X319" s="66">
        <v>13.5</v>
      </c>
      <c r="Y319" s="164">
        <v>0.85</v>
      </c>
      <c r="Z319" s="150">
        <v>3073</v>
      </c>
      <c r="AA319" s="150">
        <v>11197</v>
      </c>
      <c r="AB319" s="150">
        <v>954</v>
      </c>
      <c r="AC319" s="150">
        <v>1166</v>
      </c>
      <c r="AD319" s="27">
        <f t="shared" si="190"/>
        <v>0.20933271497553613</v>
      </c>
      <c r="AE319" s="27">
        <f t="shared" si="191"/>
        <v>0.10407269076398655</v>
      </c>
      <c r="AF319" s="29">
        <f t="shared" si="192"/>
        <v>2.0114086936625442</v>
      </c>
      <c r="AG319" s="29">
        <f t="shared" si="193"/>
        <v>0.73438156664058829</v>
      </c>
      <c r="AH319" s="29">
        <f t="shared" si="194"/>
        <v>3.6436706801171495</v>
      </c>
      <c r="AJ319" s="51">
        <f t="shared" si="195"/>
        <v>58.394473195108837</v>
      </c>
      <c r="AK319" s="29">
        <f t="shared" si="196"/>
        <v>3.6436706801171495</v>
      </c>
      <c r="AL319" s="58">
        <f t="shared" si="197"/>
        <v>0.73438156664058829</v>
      </c>
    </row>
    <row r="320" spans="1:38" x14ac:dyDescent="0.2">
      <c r="A320" s="1">
        <v>239</v>
      </c>
      <c r="B320" s="1">
        <v>421</v>
      </c>
      <c r="C320" s="77" t="s">
        <v>107</v>
      </c>
      <c r="D320" s="94">
        <v>13.5</v>
      </c>
      <c r="E320" s="150">
        <v>997</v>
      </c>
      <c r="F320" s="150">
        <v>1757</v>
      </c>
      <c r="G320" s="150">
        <v>7726</v>
      </c>
      <c r="H320" s="164">
        <v>0.72699999999999998</v>
      </c>
      <c r="I320" s="25">
        <f t="shared" si="180"/>
        <v>0.19755904401895755</v>
      </c>
      <c r="J320" s="25">
        <f t="shared" si="181"/>
        <v>9.518229251909574E-2</v>
      </c>
      <c r="K320" s="27">
        <f t="shared" si="182"/>
        <v>2.0755861073562891</v>
      </c>
      <c r="L320" s="27">
        <f t="shared" si="183"/>
        <v>0.7361937132826617</v>
      </c>
      <c r="M320" s="27">
        <f t="shared" si="184"/>
        <v>4.3972680705748433</v>
      </c>
      <c r="N320" s="27"/>
      <c r="O320" s="51">
        <f t="shared" si="185"/>
        <v>40.292551567867363</v>
      </c>
      <c r="P320" s="27">
        <f t="shared" si="186"/>
        <v>4.3972680705748433</v>
      </c>
      <c r="Q320" s="93">
        <f t="shared" si="187"/>
        <v>0.7361937132826617</v>
      </c>
      <c r="R320" s="156">
        <f t="shared" si="188"/>
        <v>815.6687176117249</v>
      </c>
      <c r="S320" s="156">
        <f t="shared" si="189"/>
        <v>1121.9652236749998</v>
      </c>
      <c r="T320" s="153"/>
      <c r="U320" s="153"/>
      <c r="W320" s="1">
        <v>239</v>
      </c>
      <c r="X320" s="66">
        <v>13.5</v>
      </c>
      <c r="Y320" s="164">
        <v>0.875</v>
      </c>
      <c r="Z320" s="150">
        <v>3457</v>
      </c>
      <c r="AA320" s="150">
        <v>12035</v>
      </c>
      <c r="AB320" s="150">
        <v>982</v>
      </c>
      <c r="AC320" s="150">
        <v>1201</v>
      </c>
      <c r="AD320" s="27">
        <f t="shared" si="190"/>
        <v>0.21207652986818504</v>
      </c>
      <c r="AE320" s="27">
        <f t="shared" si="191"/>
        <v>0.10713718509132054</v>
      </c>
      <c r="AF320" s="29">
        <f t="shared" si="192"/>
        <v>1.9794857377241835</v>
      </c>
      <c r="AG320" s="29">
        <f t="shared" si="193"/>
        <v>0.72744736087724404</v>
      </c>
      <c r="AH320" s="29">
        <f t="shared" si="194"/>
        <v>3.4813422042233149</v>
      </c>
      <c r="AJ320" s="51">
        <f t="shared" si="195"/>
        <v>62.764801723955955</v>
      </c>
      <c r="AK320" s="29">
        <f t="shared" si="196"/>
        <v>3.4813422042233149</v>
      </c>
      <c r="AL320" s="58">
        <f t="shared" si="197"/>
        <v>0.72744736087724404</v>
      </c>
    </row>
    <row r="321" spans="1:38" x14ac:dyDescent="0.2">
      <c r="A321" s="1">
        <v>239</v>
      </c>
      <c r="B321" s="1">
        <v>421</v>
      </c>
      <c r="C321" s="77" t="s">
        <v>107</v>
      </c>
      <c r="D321" s="94">
        <v>13.5</v>
      </c>
      <c r="E321" s="150">
        <v>1050</v>
      </c>
      <c r="F321" s="150">
        <v>2140</v>
      </c>
      <c r="G321" s="150">
        <v>8847</v>
      </c>
      <c r="H321" s="164">
        <v>0.76500000000000001</v>
      </c>
      <c r="I321" s="25">
        <f t="shared" si="180"/>
        <v>0.20396232687281626</v>
      </c>
      <c r="J321" s="25">
        <f t="shared" si="181"/>
        <v>9.9246625779505437E-2</v>
      </c>
      <c r="K321" s="27">
        <f t="shared" si="182"/>
        <v>2.055105906834112</v>
      </c>
      <c r="L321" s="27">
        <f t="shared" si="183"/>
        <v>0.74064838095739827</v>
      </c>
      <c r="M321" s="27">
        <f t="shared" si="184"/>
        <v>4.1341121495327107</v>
      </c>
      <c r="N321" s="27"/>
      <c r="O321" s="51">
        <f t="shared" si="185"/>
        <v>46.138778633306053</v>
      </c>
      <c r="P321" s="27">
        <f t="shared" si="186"/>
        <v>4.1341121495327107</v>
      </c>
      <c r="Q321" s="93">
        <f t="shared" si="187"/>
        <v>0.74064838095739827</v>
      </c>
      <c r="R321" s="156">
        <f t="shared" si="188"/>
        <v>859.02924121595902</v>
      </c>
      <c r="S321" s="156">
        <f t="shared" si="189"/>
        <v>1122.9140408051751</v>
      </c>
      <c r="T321" s="153"/>
      <c r="U321" s="153"/>
      <c r="W321" s="1">
        <v>239</v>
      </c>
      <c r="X321" s="66">
        <v>13.5</v>
      </c>
      <c r="Y321" s="164">
        <v>0.9</v>
      </c>
      <c r="Z321" s="150">
        <v>3831</v>
      </c>
      <c r="AA321" s="150">
        <v>12761</v>
      </c>
      <c r="AB321" s="150">
        <v>1010</v>
      </c>
      <c r="AC321" s="150">
        <v>1235</v>
      </c>
      <c r="AD321" s="27">
        <f t="shared" si="190"/>
        <v>0.21265878205814875</v>
      </c>
      <c r="AE321" s="27">
        <f t="shared" si="191"/>
        <v>0.10918956943550437</v>
      </c>
      <c r="AF321" s="29">
        <f t="shared" si="192"/>
        <v>1.9476107759886454</v>
      </c>
      <c r="AG321" s="29">
        <f t="shared" si="193"/>
        <v>0.71671537534485297</v>
      </c>
      <c r="AH321" s="29">
        <f t="shared" si="194"/>
        <v>3.3309840772644219</v>
      </c>
      <c r="AJ321" s="51">
        <f t="shared" si="195"/>
        <v>66.551029065176735</v>
      </c>
      <c r="AK321" s="29">
        <f t="shared" si="196"/>
        <v>3.3309840772644219</v>
      </c>
      <c r="AL321" s="58">
        <f t="shared" si="197"/>
        <v>0.71671537534485297</v>
      </c>
    </row>
    <row r="322" spans="1:38" x14ac:dyDescent="0.2">
      <c r="A322" s="1">
        <v>239</v>
      </c>
      <c r="B322" s="1">
        <v>421</v>
      </c>
      <c r="C322" s="77" t="s">
        <v>107</v>
      </c>
      <c r="D322" s="94">
        <v>13.5</v>
      </c>
      <c r="E322" s="150">
        <v>1100</v>
      </c>
      <c r="F322" s="150">
        <v>2442</v>
      </c>
      <c r="G322" s="150">
        <v>9595</v>
      </c>
      <c r="H322" s="164">
        <v>0.80200000000000005</v>
      </c>
      <c r="I322" s="25">
        <f t="shared" si="180"/>
        <v>0.20155433230809913</v>
      </c>
      <c r="J322" s="25">
        <f t="shared" si="181"/>
        <v>9.8500283028099156E-2</v>
      </c>
      <c r="K322" s="27">
        <f t="shared" si="182"/>
        <v>2.0462309966216217</v>
      </c>
      <c r="L322" s="27">
        <f t="shared" si="183"/>
        <v>0.73308379471308938</v>
      </c>
      <c r="M322" s="27">
        <f t="shared" si="184"/>
        <v>3.9291564291564294</v>
      </c>
      <c r="N322" s="27"/>
      <c r="O322" s="51">
        <f t="shared" si="185"/>
        <v>50.039740136382001</v>
      </c>
      <c r="P322" s="27">
        <f t="shared" si="186"/>
        <v>3.9291564291564294</v>
      </c>
      <c r="Q322" s="93">
        <f t="shared" si="187"/>
        <v>0.73308379471308938</v>
      </c>
      <c r="R322" s="156">
        <f t="shared" si="188"/>
        <v>899.93539555957614</v>
      </c>
      <c r="S322" s="156">
        <f t="shared" si="189"/>
        <v>1122.1139595505936</v>
      </c>
      <c r="T322" s="153"/>
      <c r="U322" s="153"/>
      <c r="W322" s="1">
        <v>239</v>
      </c>
      <c r="X322" s="66">
        <v>13.5</v>
      </c>
      <c r="Y322" s="164">
        <v>0.92500000000000004</v>
      </c>
      <c r="Z322" s="150">
        <v>4214</v>
      </c>
      <c r="AA322" s="150">
        <v>13420</v>
      </c>
      <c r="AB322" s="150">
        <v>1038</v>
      </c>
      <c r="AC322" s="150">
        <v>1269</v>
      </c>
      <c r="AD322" s="27">
        <f t="shared" si="190"/>
        <v>0.21181748170801457</v>
      </c>
      <c r="AE322" s="27">
        <f t="shared" si="191"/>
        <v>0.11070813616788705</v>
      </c>
      <c r="AF322" s="29">
        <f t="shared" si="192"/>
        <v>1.9132964300545794</v>
      </c>
      <c r="AG322" s="29">
        <f t="shared" si="193"/>
        <v>0.70269368842432067</v>
      </c>
      <c r="AH322" s="29">
        <f t="shared" si="194"/>
        <v>3.1846226862838161</v>
      </c>
      <c r="AJ322" s="51">
        <f t="shared" si="195"/>
        <v>69.987838731656737</v>
      </c>
      <c r="AK322" s="29">
        <f t="shared" si="196"/>
        <v>3.1846226862838161</v>
      </c>
      <c r="AL322" s="58">
        <f t="shared" si="197"/>
        <v>0.70269368842432067</v>
      </c>
    </row>
    <row r="323" spans="1:38" x14ac:dyDescent="0.2">
      <c r="A323" s="1">
        <v>239</v>
      </c>
      <c r="B323" s="1">
        <v>421</v>
      </c>
      <c r="C323" s="77" t="s">
        <v>107</v>
      </c>
      <c r="D323" s="94">
        <v>13.5</v>
      </c>
      <c r="E323" s="150">
        <v>1150</v>
      </c>
      <c r="F323" s="150">
        <v>2861</v>
      </c>
      <c r="G323" s="150">
        <v>10696</v>
      </c>
      <c r="H323" s="164">
        <v>0.83799999999999997</v>
      </c>
      <c r="I323" s="25">
        <f t="shared" si="180"/>
        <v>0.20556929303519098</v>
      </c>
      <c r="J323" s="25">
        <f t="shared" si="181"/>
        <v>0.10099368319105781</v>
      </c>
      <c r="K323" s="27">
        <f t="shared" si="182"/>
        <v>2.0354668385180004</v>
      </c>
      <c r="L323" s="27">
        <f t="shared" si="183"/>
        <v>0.73645470963357862</v>
      </c>
      <c r="M323" s="27">
        <f t="shared" si="184"/>
        <v>3.738552953512758</v>
      </c>
      <c r="N323" s="27"/>
      <c r="O323" s="51">
        <f t="shared" si="185"/>
        <v>55.781663418315986</v>
      </c>
      <c r="P323" s="27">
        <f t="shared" si="186"/>
        <v>3.738552953512758</v>
      </c>
      <c r="Q323" s="93">
        <f t="shared" si="187"/>
        <v>0.73645470963357862</v>
      </c>
      <c r="R323" s="156">
        <f t="shared" si="188"/>
        <v>940.84154990319325</v>
      </c>
      <c r="S323" s="156">
        <f t="shared" si="189"/>
        <v>1122.7226132496339</v>
      </c>
      <c r="T323" s="153"/>
      <c r="U323" s="153"/>
      <c r="W323" s="1">
        <v>239</v>
      </c>
      <c r="X323" s="66">
        <v>13.5</v>
      </c>
      <c r="Y323" s="164">
        <v>0.95</v>
      </c>
      <c r="Z323" s="150">
        <v>4606</v>
      </c>
      <c r="AA323" s="150">
        <v>14012</v>
      </c>
      <c r="AB323" s="150">
        <v>1067</v>
      </c>
      <c r="AC323" s="150">
        <v>1304</v>
      </c>
      <c r="AD323" s="27">
        <f t="shared" si="190"/>
        <v>0.20944860619217884</v>
      </c>
      <c r="AE323" s="27">
        <f t="shared" si="191"/>
        <v>0.11152212438177524</v>
      </c>
      <c r="AF323" s="29">
        <f t="shared" si="192"/>
        <v>1.878090175857577</v>
      </c>
      <c r="AG323" s="29">
        <f t="shared" si="193"/>
        <v>0.68589568325485106</v>
      </c>
      <c r="AH323" s="29">
        <f t="shared" si="194"/>
        <v>3.0421189752496742</v>
      </c>
      <c r="AJ323" s="51">
        <f t="shared" si="195"/>
        <v>73.075230723396004</v>
      </c>
      <c r="AK323" s="29">
        <f t="shared" si="196"/>
        <v>3.0421189752496742</v>
      </c>
      <c r="AL323" s="58">
        <f t="shared" si="197"/>
        <v>0.68589568325485106</v>
      </c>
    </row>
    <row r="324" spans="1:38" x14ac:dyDescent="0.2">
      <c r="A324" s="1">
        <v>239</v>
      </c>
      <c r="B324" s="1">
        <v>421</v>
      </c>
      <c r="C324" s="77" t="s">
        <v>107</v>
      </c>
      <c r="D324" s="94">
        <v>13.5</v>
      </c>
      <c r="E324" s="150">
        <v>1200</v>
      </c>
      <c r="F324" s="150">
        <v>3421</v>
      </c>
      <c r="G324" s="150">
        <v>11983</v>
      </c>
      <c r="H324" s="164">
        <v>0.874</v>
      </c>
      <c r="I324" s="25">
        <f t="shared" si="180"/>
        <v>0.21151228450133336</v>
      </c>
      <c r="J324" s="25">
        <f t="shared" si="181"/>
        <v>0.10628677025185185</v>
      </c>
      <c r="K324" s="27">
        <f t="shared" si="182"/>
        <v>1.9900151636948264</v>
      </c>
      <c r="L324" s="27">
        <f t="shared" si="183"/>
        <v>0.73034334295622039</v>
      </c>
      <c r="M324" s="27">
        <f t="shared" si="184"/>
        <v>3.5027769657994736</v>
      </c>
      <c r="N324" s="27"/>
      <c r="O324" s="51">
        <f t="shared" si="185"/>
        <v>62.493611886843723</v>
      </c>
      <c r="P324" s="27">
        <f t="shared" si="186"/>
        <v>3.5027769657994736</v>
      </c>
      <c r="Q324" s="93">
        <f t="shared" si="187"/>
        <v>0.73034334295622039</v>
      </c>
      <c r="R324" s="156">
        <f t="shared" si="188"/>
        <v>981.74770424681037</v>
      </c>
      <c r="S324" s="156">
        <f t="shared" si="189"/>
        <v>1123.2811261405152</v>
      </c>
      <c r="T324" s="153"/>
      <c r="U324" s="153"/>
      <c r="W324" s="1">
        <v>239</v>
      </c>
      <c r="X324" s="66">
        <v>13.5</v>
      </c>
      <c r="Y324" s="164">
        <v>0.97499999999999998</v>
      </c>
      <c r="Z324" s="150">
        <v>5004</v>
      </c>
      <c r="AA324" s="150">
        <v>14537</v>
      </c>
      <c r="AB324" s="150">
        <v>1095</v>
      </c>
      <c r="AC324" s="150">
        <v>1338</v>
      </c>
      <c r="AD324" s="27">
        <f t="shared" si="190"/>
        <v>0.20639306112623751</v>
      </c>
      <c r="AE324" s="27">
        <f t="shared" si="191"/>
        <v>0.11215505043013249</v>
      </c>
      <c r="AF324" s="29">
        <f t="shared" si="192"/>
        <v>1.8402475888039569</v>
      </c>
      <c r="AG324" s="29">
        <f t="shared" si="193"/>
        <v>0.66715492272150401</v>
      </c>
      <c r="AH324" s="29">
        <f t="shared" si="194"/>
        <v>2.9050759392486012</v>
      </c>
      <c r="AJ324" s="51">
        <f t="shared" si="195"/>
        <v>75.813205040394493</v>
      </c>
      <c r="AK324" s="29">
        <f t="shared" si="196"/>
        <v>2.9050759392486012</v>
      </c>
      <c r="AL324" s="58">
        <f t="shared" si="197"/>
        <v>0.66715492272150401</v>
      </c>
    </row>
    <row r="325" spans="1:38" x14ac:dyDescent="0.2">
      <c r="A325" s="1">
        <v>239</v>
      </c>
      <c r="B325" s="1">
        <v>421</v>
      </c>
      <c r="C325" s="77" t="s">
        <v>107</v>
      </c>
      <c r="D325" s="94">
        <v>13.5</v>
      </c>
      <c r="E325" s="150">
        <v>1253</v>
      </c>
      <c r="F325" s="150">
        <v>4106</v>
      </c>
      <c r="G325" s="150">
        <v>13292</v>
      </c>
      <c r="H325" s="164">
        <v>0.91300000000000003</v>
      </c>
      <c r="I325" s="25">
        <f t="shared" si="180"/>
        <v>0.21518932307654293</v>
      </c>
      <c r="J325" s="25">
        <f t="shared" si="181"/>
        <v>0.11205612660074947</v>
      </c>
      <c r="K325" s="27">
        <f t="shared" si="182"/>
        <v>1.9203708855942525</v>
      </c>
      <c r="L325" s="27">
        <f t="shared" si="183"/>
        <v>0.7108833854222506</v>
      </c>
      <c r="M325" s="27">
        <f t="shared" si="184"/>
        <v>3.2372138334145153</v>
      </c>
      <c r="N325" s="27"/>
      <c r="O325" s="51">
        <f t="shared" si="185"/>
        <v>69.320294517226628</v>
      </c>
      <c r="P325" s="27">
        <f t="shared" si="186"/>
        <v>3.2372138334145153</v>
      </c>
      <c r="Q325" s="93">
        <f t="shared" si="187"/>
        <v>0.7108833854222506</v>
      </c>
      <c r="R325" s="156">
        <f t="shared" si="188"/>
        <v>1025.1082278510444</v>
      </c>
      <c r="S325" s="156">
        <f t="shared" si="189"/>
        <v>1122.7910491249118</v>
      </c>
      <c r="T325" s="153"/>
      <c r="U325" s="153"/>
      <c r="W325" s="1"/>
      <c r="Y325" s="163"/>
      <c r="Z325" s="150"/>
      <c r="AA325" s="150"/>
      <c r="AB325" s="150"/>
      <c r="AC325" s="150"/>
      <c r="AD325" s="27"/>
      <c r="AE325" s="27"/>
      <c r="AG325" s="29"/>
      <c r="AH325" s="29"/>
      <c r="AL325" s="58"/>
    </row>
    <row r="326" spans="1:38" x14ac:dyDescent="0.2">
      <c r="A326" s="1">
        <v>239</v>
      </c>
      <c r="B326" s="1">
        <v>421</v>
      </c>
      <c r="C326" s="77" t="s">
        <v>107</v>
      </c>
      <c r="D326" s="94">
        <v>13.5</v>
      </c>
      <c r="E326" s="150">
        <v>1309</v>
      </c>
      <c r="F326" s="150">
        <v>4652</v>
      </c>
      <c r="G326" s="150">
        <v>14019</v>
      </c>
      <c r="H326" s="164">
        <v>0.95399999999999996</v>
      </c>
      <c r="I326" s="25">
        <f t="shared" si="180"/>
        <v>0.20795543313439718</v>
      </c>
      <c r="J326" s="25">
        <f t="shared" si="181"/>
        <v>0.11135010750289237</v>
      </c>
      <c r="K326" s="27">
        <f t="shared" si="182"/>
        <v>1.8675817904261605</v>
      </c>
      <c r="L326" s="27">
        <f t="shared" si="183"/>
        <v>0.6796223581596037</v>
      </c>
      <c r="M326" s="27">
        <f t="shared" si="184"/>
        <v>3.0135425623387788</v>
      </c>
      <c r="N326" s="27"/>
      <c r="O326" s="51">
        <f t="shared" si="185"/>
        <v>73.11173704762264</v>
      </c>
      <c r="P326" s="27">
        <f t="shared" si="186"/>
        <v>3.0135425623387788</v>
      </c>
      <c r="Q326" s="93">
        <f t="shared" si="187"/>
        <v>0.6796223581596037</v>
      </c>
      <c r="R326" s="156">
        <f t="shared" si="188"/>
        <v>1070.9231207158955</v>
      </c>
      <c r="S326" s="156">
        <f t="shared" si="189"/>
        <v>1122.5609231822805</v>
      </c>
      <c r="T326" s="153"/>
      <c r="U326" s="153"/>
      <c r="W326" s="1"/>
      <c r="Y326" s="163"/>
      <c r="Z326" s="150"/>
      <c r="AA326" s="150"/>
      <c r="AB326" s="150"/>
      <c r="AC326" s="150"/>
      <c r="AD326" s="27"/>
      <c r="AE326" s="27"/>
      <c r="AG326" s="29"/>
      <c r="AH326" s="29"/>
      <c r="AL326" s="58"/>
    </row>
    <row r="327" spans="1:38" x14ac:dyDescent="0.2">
      <c r="A327" s="1">
        <v>239</v>
      </c>
      <c r="B327" s="1">
        <v>421</v>
      </c>
      <c r="C327" s="77" t="s">
        <v>107</v>
      </c>
      <c r="D327" s="94">
        <v>13.5</v>
      </c>
      <c r="E327" s="150">
        <v>1353</v>
      </c>
      <c r="F327" s="150">
        <v>5171</v>
      </c>
      <c r="G327" s="150">
        <v>14746</v>
      </c>
      <c r="H327" s="164">
        <v>0.98599999999999999</v>
      </c>
      <c r="I327" s="25">
        <f t="shared" si="180"/>
        <v>0.20474399126795509</v>
      </c>
      <c r="J327" s="25">
        <f t="shared" si="181"/>
        <v>0.11208591003328307</v>
      </c>
      <c r="K327" s="27">
        <f t="shared" si="182"/>
        <v>1.8266701961661185</v>
      </c>
      <c r="L327" s="27">
        <f t="shared" si="183"/>
        <v>0.65958172905861434</v>
      </c>
      <c r="M327" s="27">
        <f t="shared" si="184"/>
        <v>2.8516727905627537</v>
      </c>
      <c r="N327" s="27"/>
      <c r="O327" s="51">
        <f t="shared" si="185"/>
        <v>76.903179578018651</v>
      </c>
      <c r="P327" s="27">
        <f t="shared" si="186"/>
        <v>2.8516727905627537</v>
      </c>
      <c r="Q327" s="93">
        <f t="shared" si="187"/>
        <v>0.65958172905861434</v>
      </c>
      <c r="R327" s="156">
        <f t="shared" si="188"/>
        <v>1106.9205365382786</v>
      </c>
      <c r="S327" s="156">
        <f t="shared" si="189"/>
        <v>1122.6374609921691</v>
      </c>
      <c r="T327" s="153"/>
      <c r="U327" s="153"/>
      <c r="W327" s="1"/>
      <c r="Y327" s="163"/>
      <c r="Z327" s="150"/>
      <c r="AA327" s="150"/>
      <c r="AB327" s="150"/>
      <c r="AC327" s="150"/>
      <c r="AD327" s="27"/>
      <c r="AE327" s="27"/>
      <c r="AG327" s="29"/>
      <c r="AH327" s="29"/>
      <c r="AL327" s="58"/>
    </row>
    <row r="328" spans="1:38" x14ac:dyDescent="0.2">
      <c r="I328" s="25"/>
      <c r="J328" s="25"/>
      <c r="K328" s="27"/>
      <c r="L328" s="27"/>
      <c r="M328" s="27"/>
      <c r="N328" s="27"/>
      <c r="O328" s="51"/>
      <c r="P328" s="27"/>
      <c r="Q328" s="93"/>
      <c r="R328" s="156"/>
      <c r="T328" s="153"/>
      <c r="U328" s="153"/>
      <c r="Z328" s="69"/>
      <c r="AA328" s="150"/>
      <c r="AB328" s="171"/>
      <c r="AC328" s="181"/>
      <c r="AD328" s="27"/>
      <c r="AE328" s="27"/>
      <c r="AG328" s="29"/>
      <c r="AH328" s="29"/>
      <c r="AL328" s="58"/>
    </row>
    <row r="329" spans="1:38" x14ac:dyDescent="0.2">
      <c r="I329" s="25"/>
      <c r="J329" s="25"/>
      <c r="K329" s="27"/>
      <c r="L329" s="27"/>
      <c r="M329" s="27"/>
      <c r="N329" s="27"/>
      <c r="O329" s="51"/>
      <c r="P329" s="27"/>
      <c r="Q329" s="93"/>
      <c r="R329" s="156"/>
      <c r="T329" s="153"/>
      <c r="U329" s="153"/>
      <c r="Z329" s="69"/>
      <c r="AA329" s="150"/>
      <c r="AB329" s="171"/>
      <c r="AC329" s="181"/>
      <c r="AD329" s="27"/>
      <c r="AE329" s="27"/>
      <c r="AG329" s="29"/>
      <c r="AH329" s="29"/>
      <c r="AL329" s="58"/>
    </row>
    <row r="330" spans="1:38" x14ac:dyDescent="0.2">
      <c r="A330" s="1">
        <v>237</v>
      </c>
      <c r="B330" s="1">
        <v>419</v>
      </c>
      <c r="C330" s="77" t="s">
        <v>107</v>
      </c>
      <c r="D330" s="94">
        <v>14</v>
      </c>
      <c r="E330" s="150">
        <v>700</v>
      </c>
      <c r="F330" s="150">
        <v>573</v>
      </c>
      <c r="G330" s="150">
        <v>3652</v>
      </c>
      <c r="H330" s="163">
        <v>0.505</v>
      </c>
      <c r="I330" s="25">
        <f t="shared" ref="I330:I340" si="198">0.1515*(G330/1000)/(E330/1000)^2/($D$4/10)^4</f>
        <v>0.18943805130710206</v>
      </c>
      <c r="J330" s="25">
        <f t="shared" ref="J330:J340" si="199">0.5*(F330/1000)/(E330/1000)^3/($D$4/10)^5</f>
        <v>8.9687181509037914E-2</v>
      </c>
      <c r="K330" s="27">
        <f t="shared" ref="K330:K340" si="200">I330/J330</f>
        <v>2.1122087696335079</v>
      </c>
      <c r="L330" s="27">
        <f t="shared" ref="L330:L340" si="201">0.798*I330^1.5/J330</f>
        <v>0.73362368081156448</v>
      </c>
      <c r="M330" s="27">
        <f t="shared" ref="M330:M340" si="202">G330/F330</f>
        <v>6.3734729493891802</v>
      </c>
      <c r="N330" s="27"/>
      <c r="O330" s="51">
        <f t="shared" ref="O330:O340" si="203">G330/(PI()*$D$4^2/4)</f>
        <v>19.045870867959049</v>
      </c>
      <c r="P330" s="27">
        <f t="shared" ref="P330:P340" si="204">M330</f>
        <v>6.3734729493891802</v>
      </c>
      <c r="Q330" s="93">
        <f t="shared" ref="Q330:Q340" si="205">L330</f>
        <v>0.73362368081156448</v>
      </c>
      <c r="R330" s="156">
        <f t="shared" ref="R330:R340" si="206">E330*(PI()/30)*($D$4/2)</f>
        <v>572.68616081063942</v>
      </c>
      <c r="S330" s="156">
        <f t="shared" ref="S330:S340" si="207">R330/H330</f>
        <v>1134.0320016052265</v>
      </c>
      <c r="T330" s="153"/>
      <c r="U330" s="153"/>
      <c r="W330" s="1">
        <v>237</v>
      </c>
      <c r="X330" s="66">
        <v>14</v>
      </c>
      <c r="Y330" s="163">
        <v>0.72499999999999998</v>
      </c>
      <c r="Z330" s="150">
        <v>1836</v>
      </c>
      <c r="AA330" s="150">
        <v>8117</v>
      </c>
      <c r="AB330" s="150">
        <v>822</v>
      </c>
      <c r="AC330" s="150">
        <v>1005</v>
      </c>
      <c r="AD330" s="27">
        <f t="shared" ref="AD330:AD339" si="208">0.1515*(AA330/1000)/(AC330/1000)^2/($D$4/10)^4</f>
        <v>0.2042659373204426</v>
      </c>
      <c r="AE330" s="27">
        <f t="shared" ref="AE330:AE339" si="209">0.5*(Z330/1000)/(AC330/1000)^3/($D$4/10)^5</f>
        <v>9.7105620082257496E-2</v>
      </c>
      <c r="AF330" s="29">
        <f t="shared" ref="AF330:AF339" si="210">AD330/AE330</f>
        <v>2.1035439261642153</v>
      </c>
      <c r="AG330" s="29">
        <f t="shared" ref="AG330:AG339" si="211">0.798*AD330^1.5/AE330</f>
        <v>0.75866919851181169</v>
      </c>
      <c r="AH330" s="29">
        <f t="shared" ref="AH330:AH339" si="212">AA330/Z330</f>
        <v>4.4210239651416119</v>
      </c>
      <c r="AJ330" s="51">
        <f t="shared" ref="AJ330:AJ339" si="213">AA330/(PI()*$D$4^2/4)</f>
        <v>42.331690535384332</v>
      </c>
      <c r="AK330" s="29">
        <f t="shared" ref="AK330:AK339" si="214">AH330</f>
        <v>4.4210239651416119</v>
      </c>
      <c r="AL330" s="58">
        <f t="shared" ref="AL330:AL339" si="215">AG330</f>
        <v>0.75866919851181169</v>
      </c>
    </row>
    <row r="331" spans="1:38" x14ac:dyDescent="0.2">
      <c r="A331" s="1">
        <v>237</v>
      </c>
      <c r="B331" s="1">
        <v>419</v>
      </c>
      <c r="C331" s="77" t="s">
        <v>107</v>
      </c>
      <c r="D331" s="94">
        <v>14</v>
      </c>
      <c r="E331" s="150">
        <v>800</v>
      </c>
      <c r="F331" s="150">
        <v>877</v>
      </c>
      <c r="G331" s="150">
        <v>4869</v>
      </c>
      <c r="H331" s="163">
        <v>0.57699999999999996</v>
      </c>
      <c r="I331" s="25">
        <f t="shared" si="198"/>
        <v>0.19337143910399995</v>
      </c>
      <c r="J331" s="25">
        <f t="shared" si="199"/>
        <v>9.196011519999997E-2</v>
      </c>
      <c r="K331" s="27">
        <f t="shared" si="200"/>
        <v>2.1027750855188145</v>
      </c>
      <c r="L331" s="27">
        <f t="shared" si="201"/>
        <v>0.73789043147568423</v>
      </c>
      <c r="M331" s="27">
        <f t="shared" si="202"/>
        <v>5.5518814139110608</v>
      </c>
      <c r="N331" s="27"/>
      <c r="O331" s="51">
        <f t="shared" si="203"/>
        <v>25.392756094220317</v>
      </c>
      <c r="P331" s="27">
        <f t="shared" si="204"/>
        <v>5.5518814139110608</v>
      </c>
      <c r="Q331" s="93">
        <f t="shared" si="205"/>
        <v>0.73789043147568423</v>
      </c>
      <c r="R331" s="156">
        <f t="shared" si="206"/>
        <v>654.49846949787354</v>
      </c>
      <c r="S331" s="156">
        <f t="shared" si="207"/>
        <v>1134.3127720933685</v>
      </c>
      <c r="T331" s="153"/>
      <c r="U331" s="153"/>
      <c r="W331" s="1">
        <v>237</v>
      </c>
      <c r="X331" s="66">
        <v>14</v>
      </c>
      <c r="Y331" s="163">
        <v>0.75</v>
      </c>
      <c r="Z331" s="150">
        <v>2073</v>
      </c>
      <c r="AA331" s="150">
        <v>8794</v>
      </c>
      <c r="AB331" s="150">
        <v>851</v>
      </c>
      <c r="AC331" s="150">
        <v>1040</v>
      </c>
      <c r="AD331" s="27">
        <f t="shared" si="208"/>
        <v>0.20665804254674558</v>
      </c>
      <c r="AE331" s="27">
        <f t="shared" si="209"/>
        <v>9.8939374055530258E-2</v>
      </c>
      <c r="AF331" s="29">
        <f t="shared" si="210"/>
        <v>2.0887340810419688</v>
      </c>
      <c r="AG331" s="29">
        <f t="shared" si="211"/>
        <v>0.75772601840933551</v>
      </c>
      <c r="AH331" s="29">
        <f t="shared" si="212"/>
        <v>4.2421611191509889</v>
      </c>
      <c r="AJ331" s="51">
        <f t="shared" si="213"/>
        <v>45.862373607018583</v>
      </c>
      <c r="AK331" s="29">
        <f t="shared" si="214"/>
        <v>4.2421611191509889</v>
      </c>
      <c r="AL331" s="58">
        <f t="shared" si="215"/>
        <v>0.75772601840933551</v>
      </c>
    </row>
    <row r="332" spans="1:38" x14ac:dyDescent="0.2">
      <c r="A332" s="1">
        <v>237</v>
      </c>
      <c r="B332" s="1">
        <v>419</v>
      </c>
      <c r="C332" s="77" t="s">
        <v>107</v>
      </c>
      <c r="D332" s="94">
        <v>14</v>
      </c>
      <c r="E332" s="150">
        <v>903</v>
      </c>
      <c r="F332" s="150">
        <v>1289</v>
      </c>
      <c r="G332" s="150">
        <v>6359</v>
      </c>
      <c r="H332" s="163">
        <v>0.65100000000000002</v>
      </c>
      <c r="I332" s="25">
        <f t="shared" si="198"/>
        <v>0.19821926121021471</v>
      </c>
      <c r="J332" s="25">
        <f t="shared" si="199"/>
        <v>9.3985215307103465E-2</v>
      </c>
      <c r="K332" s="27">
        <f t="shared" si="200"/>
        <v>2.1090472641097753</v>
      </c>
      <c r="L332" s="27">
        <f t="shared" si="201"/>
        <v>0.74931103834394364</v>
      </c>
      <c r="M332" s="27">
        <f t="shared" si="202"/>
        <v>4.9332816136539952</v>
      </c>
      <c r="N332" s="27"/>
      <c r="O332" s="51">
        <f t="shared" si="203"/>
        <v>33.163387965320808</v>
      </c>
      <c r="P332" s="27">
        <f t="shared" si="204"/>
        <v>4.9332816136539952</v>
      </c>
      <c r="Q332" s="93">
        <f t="shared" si="205"/>
        <v>0.74931103834394364</v>
      </c>
      <c r="R332" s="156">
        <f t="shared" si="206"/>
        <v>738.76514744572478</v>
      </c>
      <c r="S332" s="156">
        <f t="shared" si="207"/>
        <v>1134.8158946938936</v>
      </c>
      <c r="T332" s="153"/>
      <c r="U332" s="153"/>
      <c r="W332" s="1">
        <v>237</v>
      </c>
      <c r="X332" s="66">
        <v>14</v>
      </c>
      <c r="Y332" s="163">
        <v>0.77500000000000002</v>
      </c>
      <c r="Z332" s="150">
        <v>2337</v>
      </c>
      <c r="AA332" s="150">
        <v>9514</v>
      </c>
      <c r="AB332" s="150">
        <v>879</v>
      </c>
      <c r="AC332" s="150">
        <v>1074</v>
      </c>
      <c r="AD332" s="27">
        <f t="shared" si="208"/>
        <v>0.20964625707978315</v>
      </c>
      <c r="AE332" s="27">
        <f t="shared" si="209"/>
        <v>0.10127814600361412</v>
      </c>
      <c r="AF332" s="29">
        <f t="shared" si="210"/>
        <v>2.0700048860718865</v>
      </c>
      <c r="AG332" s="29">
        <f t="shared" si="211"/>
        <v>0.7563413048858515</v>
      </c>
      <c r="AH332" s="29">
        <f t="shared" si="212"/>
        <v>4.0710312366281558</v>
      </c>
      <c r="AJ332" s="51">
        <f t="shared" si="213"/>
        <v>49.617309813187944</v>
      </c>
      <c r="AK332" s="29">
        <f t="shared" si="214"/>
        <v>4.0710312366281558</v>
      </c>
      <c r="AL332" s="58">
        <f t="shared" si="215"/>
        <v>0.7563413048858515</v>
      </c>
    </row>
    <row r="333" spans="1:38" x14ac:dyDescent="0.2">
      <c r="A333" s="1">
        <v>237</v>
      </c>
      <c r="B333" s="1">
        <v>419</v>
      </c>
      <c r="C333" s="77" t="s">
        <v>107</v>
      </c>
      <c r="D333" s="94">
        <v>14</v>
      </c>
      <c r="E333" s="150">
        <v>999</v>
      </c>
      <c r="F333" s="150">
        <v>1811</v>
      </c>
      <c r="G333" s="150">
        <v>8017</v>
      </c>
      <c r="H333" s="163">
        <v>0.72099999999999997</v>
      </c>
      <c r="I333" s="25">
        <f t="shared" si="198"/>
        <v>0.20418011116028939</v>
      </c>
      <c r="J333" s="25">
        <f t="shared" si="199"/>
        <v>9.7519588467356255E-2</v>
      </c>
      <c r="K333" s="27">
        <f t="shared" si="200"/>
        <v>2.0937343396258972</v>
      </c>
      <c r="L333" s="27">
        <f t="shared" si="201"/>
        <v>0.75497259156126539</v>
      </c>
      <c r="M333" s="27">
        <f t="shared" si="202"/>
        <v>4.4268360022087245</v>
      </c>
      <c r="N333" s="27"/>
      <c r="O333" s="51">
        <f t="shared" si="203"/>
        <v>41.81017161786081</v>
      </c>
      <c r="P333" s="27">
        <f t="shared" si="204"/>
        <v>4.4268360022087245</v>
      </c>
      <c r="Q333" s="93">
        <f t="shared" si="205"/>
        <v>0.75497259156126539</v>
      </c>
      <c r="R333" s="156">
        <f t="shared" si="206"/>
        <v>817.30496378546957</v>
      </c>
      <c r="S333" s="156">
        <f t="shared" si="207"/>
        <v>1133.5713783432311</v>
      </c>
      <c r="T333" s="153"/>
      <c r="U333" s="153"/>
      <c r="W333" s="1">
        <v>237</v>
      </c>
      <c r="X333" s="66">
        <v>14</v>
      </c>
      <c r="Y333" s="163">
        <v>0.8</v>
      </c>
      <c r="Z333" s="150">
        <v>2619</v>
      </c>
      <c r="AA333" s="150">
        <v>10356</v>
      </c>
      <c r="AB333" s="150">
        <v>907</v>
      </c>
      <c r="AC333" s="150">
        <v>1109</v>
      </c>
      <c r="AD333" s="27">
        <f t="shared" si="208"/>
        <v>0.21402350802837022</v>
      </c>
      <c r="AE333" s="27">
        <f t="shared" si="209"/>
        <v>0.10308862196319039</v>
      </c>
      <c r="AF333" s="29">
        <f t="shared" si="210"/>
        <v>2.0761118341924396</v>
      </c>
      <c r="AG333" s="29">
        <f t="shared" si="211"/>
        <v>0.76645096345010733</v>
      </c>
      <c r="AH333" s="29">
        <f t="shared" si="212"/>
        <v>3.9541809851088203</v>
      </c>
      <c r="AJ333" s="51">
        <f t="shared" si="213"/>
        <v>54.00849909873601</v>
      </c>
      <c r="AK333" s="29">
        <f t="shared" si="214"/>
        <v>3.9541809851088203</v>
      </c>
      <c r="AL333" s="58">
        <f t="shared" si="215"/>
        <v>0.76645096345010733</v>
      </c>
    </row>
    <row r="334" spans="1:38" x14ac:dyDescent="0.2">
      <c r="A334" s="1">
        <v>237</v>
      </c>
      <c r="B334" s="1">
        <v>419</v>
      </c>
      <c r="C334" s="77" t="s">
        <v>107</v>
      </c>
      <c r="D334" s="94">
        <v>14</v>
      </c>
      <c r="E334" s="150">
        <v>1004</v>
      </c>
      <c r="F334" s="150">
        <v>1852</v>
      </c>
      <c r="G334" s="150">
        <v>8122</v>
      </c>
      <c r="H334" s="163">
        <v>0.72399999999999998</v>
      </c>
      <c r="I334" s="25">
        <f t="shared" si="198"/>
        <v>0.20479912099934922</v>
      </c>
      <c r="J334" s="25">
        <f t="shared" si="199"/>
        <v>9.8244832868333021E-2</v>
      </c>
      <c r="K334" s="27">
        <f t="shared" si="200"/>
        <v>2.0845790564254858</v>
      </c>
      <c r="L334" s="27">
        <f t="shared" si="201"/>
        <v>0.75280987208313244</v>
      </c>
      <c r="M334" s="27">
        <f t="shared" si="202"/>
        <v>4.3855291576673867</v>
      </c>
      <c r="N334" s="27"/>
      <c r="O334" s="51">
        <f t="shared" si="203"/>
        <v>42.357766481260512</v>
      </c>
      <c r="P334" s="27">
        <f t="shared" si="204"/>
        <v>4.3855291576673867</v>
      </c>
      <c r="Q334" s="93">
        <f t="shared" si="205"/>
        <v>0.75280987208313244</v>
      </c>
      <c r="R334" s="156">
        <f t="shared" si="206"/>
        <v>821.39557921983135</v>
      </c>
      <c r="S334" s="156">
        <f t="shared" si="207"/>
        <v>1134.5242806903748</v>
      </c>
      <c r="T334" s="153"/>
      <c r="U334" s="153"/>
      <c r="W334" s="1">
        <v>237</v>
      </c>
      <c r="X334" s="66">
        <v>14</v>
      </c>
      <c r="Y334" s="163">
        <v>0.82499999999999996</v>
      </c>
      <c r="Z334" s="150">
        <v>2934</v>
      </c>
      <c r="AA334" s="150">
        <v>11112</v>
      </c>
      <c r="AB334" s="243">
        <v>936</v>
      </c>
      <c r="AC334" s="150">
        <v>1144</v>
      </c>
      <c r="AD334" s="27">
        <f t="shared" si="208"/>
        <v>0.21581057039072818</v>
      </c>
      <c r="AE334" s="27">
        <f t="shared" si="209"/>
        <v>0.10520876203360437</v>
      </c>
      <c r="AF334" s="29">
        <f t="shared" si="210"/>
        <v>2.051260429447852</v>
      </c>
      <c r="AG334" s="29">
        <f t="shared" si="211"/>
        <v>0.76043141442696571</v>
      </c>
      <c r="AH334" s="29">
        <f t="shared" si="212"/>
        <v>3.7873210633946832</v>
      </c>
      <c r="AJ334" s="51">
        <f t="shared" si="213"/>
        <v>57.95118211521384</v>
      </c>
      <c r="AK334" s="29">
        <f t="shared" si="214"/>
        <v>3.7873210633946832</v>
      </c>
      <c r="AL334" s="58">
        <f t="shared" si="215"/>
        <v>0.76043141442696571</v>
      </c>
    </row>
    <row r="335" spans="1:38" x14ac:dyDescent="0.2">
      <c r="A335" s="1">
        <v>237</v>
      </c>
      <c r="B335" s="1">
        <v>419</v>
      </c>
      <c r="C335" s="77" t="s">
        <v>107</v>
      </c>
      <c r="D335" s="94">
        <v>14</v>
      </c>
      <c r="E335" s="150">
        <v>1098</v>
      </c>
      <c r="F335" s="150">
        <v>2533</v>
      </c>
      <c r="G335" s="150">
        <v>10052</v>
      </c>
      <c r="H335" s="163">
        <v>0.79200000000000004</v>
      </c>
      <c r="I335" s="25">
        <f t="shared" si="198"/>
        <v>0.21192409072670623</v>
      </c>
      <c r="J335" s="25">
        <f t="shared" si="199"/>
        <v>0.10273017873077957</v>
      </c>
      <c r="K335" s="27">
        <f t="shared" si="200"/>
        <v>2.0629195173707067</v>
      </c>
      <c r="L335" s="27">
        <f t="shared" si="201"/>
        <v>0.75783618903491845</v>
      </c>
      <c r="M335" s="27">
        <f t="shared" si="202"/>
        <v>3.9684168969601261</v>
      </c>
      <c r="N335" s="27"/>
      <c r="O335" s="51">
        <f t="shared" si="203"/>
        <v>52.423081589464502</v>
      </c>
      <c r="P335" s="27">
        <f t="shared" si="204"/>
        <v>3.9684168969601261</v>
      </c>
      <c r="Q335" s="93">
        <f t="shared" si="205"/>
        <v>0.75783618903491845</v>
      </c>
      <c r="R335" s="156">
        <f t="shared" si="206"/>
        <v>898.29914938583147</v>
      </c>
      <c r="S335" s="156">
        <f t="shared" si="207"/>
        <v>1134.2160977093831</v>
      </c>
      <c r="T335" s="153"/>
      <c r="U335" s="153"/>
      <c r="W335" s="1">
        <v>237</v>
      </c>
      <c r="X335" s="66">
        <v>14</v>
      </c>
      <c r="Y335" s="163">
        <v>0.85</v>
      </c>
      <c r="Z335" s="243">
        <v>3278</v>
      </c>
      <c r="AA335" s="150">
        <v>11864</v>
      </c>
      <c r="AB335" s="150">
        <v>964</v>
      </c>
      <c r="AC335" s="150">
        <v>1178</v>
      </c>
      <c r="AD335" s="27">
        <f t="shared" si="208"/>
        <v>0.21730668458767272</v>
      </c>
      <c r="AE335" s="27">
        <f t="shared" si="209"/>
        <v>0.10765716823265653</v>
      </c>
      <c r="AF335" s="29">
        <f t="shared" si="210"/>
        <v>2.0185064139719335</v>
      </c>
      <c r="AG335" s="29">
        <f t="shared" si="211"/>
        <v>0.75087832495225437</v>
      </c>
      <c r="AH335" s="29">
        <f t="shared" si="212"/>
        <v>3.6192800488102503</v>
      </c>
      <c r="AJ335" s="51">
        <f t="shared" si="213"/>
        <v>61.873004374990728</v>
      </c>
      <c r="AK335" s="29">
        <f t="shared" si="214"/>
        <v>3.6192800488102503</v>
      </c>
      <c r="AL335" s="58">
        <f t="shared" si="215"/>
        <v>0.75087832495225437</v>
      </c>
    </row>
    <row r="336" spans="1:38" x14ac:dyDescent="0.2">
      <c r="A336" s="1">
        <v>237</v>
      </c>
      <c r="B336" s="1">
        <v>419</v>
      </c>
      <c r="C336" s="77" t="s">
        <v>107</v>
      </c>
      <c r="D336" s="94">
        <v>14</v>
      </c>
      <c r="E336" s="150">
        <v>1101</v>
      </c>
      <c r="F336" s="150">
        <v>2523</v>
      </c>
      <c r="G336" s="150">
        <v>10031</v>
      </c>
      <c r="H336" s="163">
        <v>0.79400000000000004</v>
      </c>
      <c r="I336" s="25">
        <f t="shared" si="198"/>
        <v>0.21033043558736547</v>
      </c>
      <c r="J336" s="25">
        <f t="shared" si="199"/>
        <v>0.10149044759793539</v>
      </c>
      <c r="K336" s="27">
        <f t="shared" si="200"/>
        <v>2.0724160801872764</v>
      </c>
      <c r="L336" s="27">
        <f t="shared" si="201"/>
        <v>0.75845689774555014</v>
      </c>
      <c r="M336" s="27">
        <f t="shared" si="202"/>
        <v>3.975822433610781</v>
      </c>
      <c r="N336" s="27"/>
      <c r="O336" s="51">
        <f t="shared" si="203"/>
        <v>52.313562616784559</v>
      </c>
      <c r="P336" s="27">
        <f t="shared" si="204"/>
        <v>3.975822433610781</v>
      </c>
      <c r="Q336" s="93">
        <f t="shared" si="205"/>
        <v>0.75845689774555014</v>
      </c>
      <c r="R336" s="156">
        <f t="shared" si="206"/>
        <v>900.75351864644847</v>
      </c>
      <c r="S336" s="156">
        <f t="shared" si="207"/>
        <v>1134.4502753733607</v>
      </c>
      <c r="T336" s="153"/>
      <c r="U336" s="153"/>
      <c r="W336" s="1">
        <v>237</v>
      </c>
      <c r="X336" s="66">
        <v>14</v>
      </c>
      <c r="Y336" s="163">
        <v>0.875</v>
      </c>
      <c r="Z336" s="150">
        <v>3665</v>
      </c>
      <c r="AA336" s="150">
        <v>12731</v>
      </c>
      <c r="AB336" s="150">
        <v>992</v>
      </c>
      <c r="AC336" s="150">
        <v>1213</v>
      </c>
      <c r="AD336" s="27">
        <f t="shared" si="208"/>
        <v>0.21992441487991113</v>
      </c>
      <c r="AE336" s="27">
        <f t="shared" si="209"/>
        <v>0.11024564701969929</v>
      </c>
      <c r="AF336" s="29">
        <f t="shared" si="210"/>
        <v>1.9948580358969987</v>
      </c>
      <c r="AG336" s="29">
        <f t="shared" si="211"/>
        <v>0.74653746638195895</v>
      </c>
      <c r="AH336" s="29">
        <f t="shared" si="212"/>
        <v>3.4736698499317873</v>
      </c>
      <c r="AJ336" s="51">
        <f t="shared" si="213"/>
        <v>66.394573389919671</v>
      </c>
      <c r="AK336" s="29">
        <f t="shared" si="214"/>
        <v>3.4736698499317873</v>
      </c>
      <c r="AL336" s="58">
        <f t="shared" si="215"/>
        <v>0.74653746638195895</v>
      </c>
    </row>
    <row r="337" spans="1:38" x14ac:dyDescent="0.2">
      <c r="A337" s="1">
        <v>237</v>
      </c>
      <c r="B337" s="1">
        <v>419</v>
      </c>
      <c r="C337" s="77" t="s">
        <v>107</v>
      </c>
      <c r="D337" s="94">
        <v>14</v>
      </c>
      <c r="E337" s="150">
        <v>1198</v>
      </c>
      <c r="F337" s="150">
        <v>3519</v>
      </c>
      <c r="G337" s="150">
        <v>12445</v>
      </c>
      <c r="H337" s="163">
        <v>0.86399999999999999</v>
      </c>
      <c r="I337" s="25">
        <f t="shared" si="198"/>
        <v>0.22040111822207853</v>
      </c>
      <c r="J337" s="25">
        <f t="shared" si="199"/>
        <v>0.10988000915439947</v>
      </c>
      <c r="K337" s="27">
        <f t="shared" si="200"/>
        <v>2.0058345455029838</v>
      </c>
      <c r="L337" s="27">
        <f t="shared" si="201"/>
        <v>0.75145831584874367</v>
      </c>
      <c r="M337" s="27">
        <f t="shared" si="202"/>
        <v>3.5365160556976414</v>
      </c>
      <c r="N337" s="27"/>
      <c r="O337" s="51">
        <f t="shared" si="203"/>
        <v>64.90302928580239</v>
      </c>
      <c r="P337" s="27">
        <f t="shared" si="204"/>
        <v>3.5365160556976414</v>
      </c>
      <c r="Q337" s="93">
        <f t="shared" si="205"/>
        <v>0.75145831584874367</v>
      </c>
      <c r="R337" s="156">
        <f t="shared" si="206"/>
        <v>980.11145807306571</v>
      </c>
      <c r="S337" s="156">
        <f t="shared" si="207"/>
        <v>1134.3882616586409</v>
      </c>
      <c r="T337" s="153"/>
      <c r="U337" s="153"/>
      <c r="W337" s="1">
        <v>237</v>
      </c>
      <c r="X337" s="66">
        <v>14</v>
      </c>
      <c r="Y337" s="163">
        <v>0.9</v>
      </c>
      <c r="Z337" s="150">
        <v>4061</v>
      </c>
      <c r="AA337" s="150">
        <v>13432</v>
      </c>
      <c r="AB337" s="150">
        <v>1021</v>
      </c>
      <c r="AC337" s="150">
        <v>1248</v>
      </c>
      <c r="AD337" s="27">
        <f t="shared" si="208"/>
        <v>0.21920176220907298</v>
      </c>
      <c r="AE337" s="27">
        <f t="shared" si="209"/>
        <v>0.11216545120450447</v>
      </c>
      <c r="AF337" s="29">
        <f t="shared" si="210"/>
        <v>1.9542716572272838</v>
      </c>
      <c r="AG337" s="29">
        <f t="shared" si="211"/>
        <v>0.73014622718194067</v>
      </c>
      <c r="AH337" s="29">
        <f t="shared" si="212"/>
        <v>3.3075597143560698</v>
      </c>
      <c r="AJ337" s="51">
        <f t="shared" si="213"/>
        <v>70.05042100175956</v>
      </c>
      <c r="AK337" s="29">
        <f t="shared" si="214"/>
        <v>3.3075597143560698</v>
      </c>
      <c r="AL337" s="58">
        <f t="shared" si="215"/>
        <v>0.73014622718194067</v>
      </c>
    </row>
    <row r="338" spans="1:38" x14ac:dyDescent="0.2">
      <c r="A338" s="1">
        <v>237</v>
      </c>
      <c r="B338" s="1">
        <v>419</v>
      </c>
      <c r="C338" s="77" t="s">
        <v>107</v>
      </c>
      <c r="D338" s="94">
        <v>14</v>
      </c>
      <c r="E338" s="150">
        <v>1231</v>
      </c>
      <c r="F338" s="150">
        <v>3840</v>
      </c>
      <c r="G338" s="150">
        <v>13064</v>
      </c>
      <c r="H338" s="163">
        <v>0.88800000000000001</v>
      </c>
      <c r="I338" s="25">
        <f t="shared" si="198"/>
        <v>0.21912533580008983</v>
      </c>
      <c r="J338" s="25">
        <f t="shared" si="199"/>
        <v>0.11051645349414881</v>
      </c>
      <c r="K338" s="27">
        <f t="shared" si="200"/>
        <v>1.9827394824218751</v>
      </c>
      <c r="L338" s="27">
        <f t="shared" si="201"/>
        <v>0.74065309755795417</v>
      </c>
      <c r="M338" s="27">
        <f t="shared" si="202"/>
        <v>3.4020833333333331</v>
      </c>
      <c r="N338" s="27"/>
      <c r="O338" s="51">
        <f t="shared" si="203"/>
        <v>68.131231385272997</v>
      </c>
      <c r="P338" s="27">
        <f t="shared" si="204"/>
        <v>3.4020833333333331</v>
      </c>
      <c r="Q338" s="93">
        <f t="shared" si="205"/>
        <v>0.74065309755795417</v>
      </c>
      <c r="R338" s="156">
        <f t="shared" si="206"/>
        <v>1007.1095199398529</v>
      </c>
      <c r="S338" s="156">
        <f t="shared" si="207"/>
        <v>1134.1323422746091</v>
      </c>
      <c r="T338" s="153"/>
      <c r="U338" s="153"/>
      <c r="W338" s="1">
        <v>237</v>
      </c>
      <c r="X338" s="66">
        <v>14</v>
      </c>
      <c r="Y338" s="163">
        <v>0.92500000000000004</v>
      </c>
      <c r="Z338" s="150">
        <v>4479</v>
      </c>
      <c r="AA338" s="150">
        <v>14077</v>
      </c>
      <c r="AB338" s="150">
        <v>1049</v>
      </c>
      <c r="AC338" s="150">
        <v>1282</v>
      </c>
      <c r="AD338" s="27">
        <f t="shared" si="208"/>
        <v>0.21770409041333136</v>
      </c>
      <c r="AE338" s="27">
        <f t="shared" si="209"/>
        <v>0.11412659526120582</v>
      </c>
      <c r="AF338" s="29">
        <f t="shared" si="210"/>
        <v>1.9075666799229736</v>
      </c>
      <c r="AG338" s="29">
        <f t="shared" si="211"/>
        <v>0.71025763959061983</v>
      </c>
      <c r="AH338" s="29">
        <f t="shared" si="212"/>
        <v>3.1428890377316367</v>
      </c>
      <c r="AJ338" s="51">
        <f t="shared" si="213"/>
        <v>73.41421801978629</v>
      </c>
      <c r="AK338" s="29">
        <f t="shared" si="214"/>
        <v>3.1428890377316367</v>
      </c>
      <c r="AL338" s="58">
        <f t="shared" si="215"/>
        <v>0.71025763959061983</v>
      </c>
    </row>
    <row r="339" spans="1:38" x14ac:dyDescent="0.2">
      <c r="A339" s="1">
        <v>237</v>
      </c>
      <c r="B339" s="1">
        <v>419</v>
      </c>
      <c r="C339" s="77" t="s">
        <v>107</v>
      </c>
      <c r="D339" s="94">
        <v>14</v>
      </c>
      <c r="E339" s="150">
        <v>1299</v>
      </c>
      <c r="F339" s="150">
        <v>4706</v>
      </c>
      <c r="G339" s="150">
        <v>14376</v>
      </c>
      <c r="H339" s="163">
        <v>0.93700000000000006</v>
      </c>
      <c r="I339" s="25">
        <f t="shared" si="198"/>
        <v>0.2165470594614084</v>
      </c>
      <c r="J339" s="25">
        <f t="shared" si="199"/>
        <v>0.11526417439068952</v>
      </c>
      <c r="K339" s="27">
        <f t="shared" si="200"/>
        <v>1.8787022126009347</v>
      </c>
      <c r="L339" s="27">
        <f t="shared" si="201"/>
        <v>0.69764901206604457</v>
      </c>
      <c r="M339" s="27">
        <f t="shared" si="202"/>
        <v>3.0548236294092646</v>
      </c>
      <c r="N339" s="27"/>
      <c r="O339" s="51">
        <f t="shared" si="203"/>
        <v>74.973559583181625</v>
      </c>
      <c r="P339" s="27">
        <f t="shared" si="204"/>
        <v>3.0548236294092646</v>
      </c>
      <c r="Q339" s="93">
        <f t="shared" si="205"/>
        <v>0.69764901206604457</v>
      </c>
      <c r="R339" s="156">
        <f t="shared" si="206"/>
        <v>1062.7418898471722</v>
      </c>
      <c r="S339" s="156">
        <f t="shared" si="207"/>
        <v>1134.196253839031</v>
      </c>
      <c r="T339" s="153"/>
      <c r="U339" s="153"/>
      <c r="W339" s="1">
        <v>237</v>
      </c>
      <c r="X339" s="66">
        <v>14</v>
      </c>
      <c r="Y339" s="163">
        <v>0.95</v>
      </c>
      <c r="Z339" s="150">
        <v>4920</v>
      </c>
      <c r="AA339" s="150">
        <v>14667</v>
      </c>
      <c r="AB339" s="150">
        <v>1077</v>
      </c>
      <c r="AC339" s="150">
        <v>1317</v>
      </c>
      <c r="AD339" s="27">
        <f t="shared" si="208"/>
        <v>0.21493258937593723</v>
      </c>
      <c r="AE339" s="27">
        <f t="shared" si="209"/>
        <v>0.11563189742986557</v>
      </c>
      <c r="AF339" s="29">
        <f t="shared" si="210"/>
        <v>1.8587655668826215</v>
      </c>
      <c r="AG339" s="29">
        <f t="shared" si="211"/>
        <v>0.68766773105297097</v>
      </c>
      <c r="AH339" s="29">
        <f t="shared" si="212"/>
        <v>2.9810975609756096</v>
      </c>
      <c r="AJ339" s="51">
        <f t="shared" si="213"/>
        <v>76.491179633175065</v>
      </c>
      <c r="AK339" s="29">
        <f t="shared" si="214"/>
        <v>2.9810975609756096</v>
      </c>
      <c r="AL339" s="58">
        <f t="shared" si="215"/>
        <v>0.68766773105297097</v>
      </c>
    </row>
    <row r="340" spans="1:38" x14ac:dyDescent="0.2">
      <c r="A340" s="1">
        <v>237</v>
      </c>
      <c r="B340" s="1">
        <v>419</v>
      </c>
      <c r="C340" s="77" t="s">
        <v>107</v>
      </c>
      <c r="D340" s="94">
        <v>14</v>
      </c>
      <c r="E340" s="150">
        <v>1342</v>
      </c>
      <c r="F340" s="150">
        <v>5246</v>
      </c>
      <c r="G340" s="150">
        <v>15058</v>
      </c>
      <c r="H340" s="163">
        <v>0.96799999999999997</v>
      </c>
      <c r="I340" s="25">
        <f t="shared" si="198"/>
        <v>0.212517544809291</v>
      </c>
      <c r="J340" s="25">
        <f t="shared" si="199"/>
        <v>0.11653076915777023</v>
      </c>
      <c r="K340" s="27">
        <f t="shared" si="200"/>
        <v>1.8237032703488374</v>
      </c>
      <c r="L340" s="27">
        <f t="shared" si="201"/>
        <v>0.67089485788024705</v>
      </c>
      <c r="M340" s="27">
        <f t="shared" si="202"/>
        <v>2.8703774304231797</v>
      </c>
      <c r="N340" s="27"/>
      <c r="O340" s="51">
        <f t="shared" si="203"/>
        <v>78.530318600692041</v>
      </c>
      <c r="P340" s="27">
        <f t="shared" si="204"/>
        <v>2.8703774304231797</v>
      </c>
      <c r="Q340" s="93">
        <f t="shared" si="205"/>
        <v>0.67089485788024705</v>
      </c>
      <c r="R340" s="156">
        <f t="shared" si="206"/>
        <v>1097.9211825826828</v>
      </c>
      <c r="S340" s="156">
        <f t="shared" si="207"/>
        <v>1134.2160977093831</v>
      </c>
      <c r="T340" s="153"/>
      <c r="U340" s="153"/>
      <c r="W340" s="1"/>
      <c r="Y340" s="163"/>
      <c r="Z340" s="150"/>
      <c r="AA340" s="150"/>
      <c r="AB340" s="150"/>
      <c r="AC340" s="150"/>
      <c r="AD340" s="27"/>
      <c r="AE340" s="27"/>
      <c r="AG340" s="29"/>
      <c r="AH340" s="29"/>
      <c r="AL340" s="58"/>
    </row>
    <row r="341" spans="1:38" x14ac:dyDescent="0.2">
      <c r="C341" s="77"/>
      <c r="E341" s="150"/>
      <c r="F341" s="150"/>
      <c r="G341" s="150"/>
      <c r="H341" s="163"/>
      <c r="I341" s="25"/>
      <c r="J341" s="25"/>
      <c r="K341" s="27"/>
      <c r="L341" s="27"/>
      <c r="M341" s="27"/>
      <c r="N341" s="27"/>
      <c r="O341" s="51"/>
      <c r="P341" s="27"/>
      <c r="Q341" s="93"/>
      <c r="R341" s="156"/>
      <c r="T341" s="153"/>
      <c r="U341" s="153"/>
      <c r="W341" s="1"/>
      <c r="Y341" s="163"/>
      <c r="Z341" s="150"/>
      <c r="AA341" s="150"/>
      <c r="AB341" s="150"/>
      <c r="AC341" s="150"/>
      <c r="AD341" s="27"/>
      <c r="AE341" s="27"/>
      <c r="AG341" s="29"/>
      <c r="AH341" s="29"/>
      <c r="AL341" s="58"/>
    </row>
    <row r="342" spans="1:38" x14ac:dyDescent="0.2">
      <c r="C342" s="77"/>
      <c r="E342" s="150"/>
      <c r="F342" s="150"/>
      <c r="G342" s="150"/>
      <c r="H342" s="163"/>
      <c r="I342" s="25"/>
      <c r="J342" s="25"/>
      <c r="K342" s="27"/>
      <c r="L342" s="27"/>
      <c r="M342" s="27"/>
      <c r="N342" s="27"/>
      <c r="O342" s="51"/>
      <c r="P342" s="27"/>
      <c r="Q342" s="93"/>
      <c r="R342" s="156"/>
      <c r="T342" s="153"/>
      <c r="U342" s="153"/>
      <c r="W342" s="1"/>
      <c r="Y342" s="163"/>
      <c r="Z342" s="150"/>
      <c r="AA342" s="150"/>
      <c r="AB342" s="150"/>
      <c r="AC342" s="150"/>
      <c r="AD342" s="27"/>
      <c r="AE342" s="27"/>
      <c r="AG342" s="29"/>
      <c r="AH342" s="29"/>
      <c r="AL342" s="58"/>
    </row>
    <row r="343" spans="1:38" x14ac:dyDescent="0.2">
      <c r="A343" s="1">
        <v>240</v>
      </c>
      <c r="B343" s="1" t="s">
        <v>285</v>
      </c>
      <c r="C343" s="77" t="s">
        <v>107</v>
      </c>
      <c r="D343" s="94">
        <v>16</v>
      </c>
      <c r="E343" s="150">
        <v>707</v>
      </c>
      <c r="F343" s="150">
        <v>702</v>
      </c>
      <c r="G343" s="150">
        <v>4084</v>
      </c>
      <c r="H343" s="164">
        <v>0.51300000000000001</v>
      </c>
      <c r="I343" s="25">
        <f t="shared" ref="I343:I367" si="216">0.1515*(G343/1000)/(E343/1000)^2/($D$4/10)^4</f>
        <v>0.2076727120953728</v>
      </c>
      <c r="J343" s="25">
        <f t="shared" ref="J343:J367" si="217">0.5*(F343/1000)/(E343/1000)^3/($D$4/10)^5</f>
        <v>0.10664702500381426</v>
      </c>
      <c r="K343" s="27">
        <f t="shared" ref="K343:K367" si="218">I343/J343</f>
        <v>1.9472902510683756</v>
      </c>
      <c r="L343" s="27">
        <f t="shared" ref="L343:L367" si="219">0.798*I343^1.5/J343</f>
        <v>0.70814680205975722</v>
      </c>
      <c r="M343" s="27">
        <f t="shared" ref="M343:M367" si="220">G343/F343</f>
        <v>5.817663817663818</v>
      </c>
      <c r="N343" s="27"/>
      <c r="O343" s="51">
        <f t="shared" ref="O343:O367" si="221">G343/(PI()*$D$4^2/4)</f>
        <v>21.298832591660666</v>
      </c>
      <c r="P343" s="27">
        <f t="shared" ref="P343:P367" si="222">M343</f>
        <v>5.817663817663818</v>
      </c>
      <c r="Q343" s="93">
        <f t="shared" ref="Q343:Q367" si="223">L343</f>
        <v>0.70814680205975722</v>
      </c>
      <c r="R343" s="156">
        <f t="shared" ref="R343:R367" si="224">E343*(PI()/30)*($D$4/2)</f>
        <v>578.41302241874575</v>
      </c>
      <c r="S343" s="156">
        <f t="shared" ref="S343:S367" si="225">R343/H343</f>
        <v>1127.510764948822</v>
      </c>
      <c r="T343" s="153"/>
      <c r="U343" s="153"/>
      <c r="W343" s="1">
        <v>240</v>
      </c>
      <c r="X343" s="66">
        <v>16</v>
      </c>
      <c r="Y343" s="164">
        <v>0.72499999999999998</v>
      </c>
      <c r="Z343" s="150">
        <v>2181</v>
      </c>
      <c r="AA343" s="150">
        <v>8791</v>
      </c>
      <c r="AB343" s="150">
        <v>818</v>
      </c>
      <c r="AC343" s="150">
        <v>1000</v>
      </c>
      <c r="AD343" s="27">
        <f t="shared" ref="AD343:AD350" si="226">0.1515*(AA343/1000)/(AC343/1000)^2/($D$4/10)^4</f>
        <v>0.22344508637184002</v>
      </c>
      <c r="AE343" s="27">
        <f t="shared" ref="AE343:AE350" si="227">0.5*(Z343/1000)/(AC343/1000)^3/($D$4/10)^5</f>
        <v>0.1170915459072</v>
      </c>
      <c r="AF343" s="29">
        <f t="shared" ref="AF343:AF350" si="228">AD343/AE343</f>
        <v>1.9082939305364512</v>
      </c>
      <c r="AG343" s="29">
        <f t="shared" ref="AG343:AG350" si="229">0.798*AD343^1.5/AE343</f>
        <v>0.71983600369226197</v>
      </c>
      <c r="AH343" s="29">
        <f t="shared" ref="AH343:AH350" si="230">AA343/Z343</f>
        <v>4.0307198532783124</v>
      </c>
      <c r="AJ343" s="51">
        <f t="shared" ref="AJ343:AJ350" si="231">AA343/(PI()*$D$4^2/4)</f>
        <v>45.846728039492881</v>
      </c>
      <c r="AK343" s="29">
        <f t="shared" ref="AK343:AK350" si="232">AH343</f>
        <v>4.0307198532783124</v>
      </c>
      <c r="AL343" s="58">
        <f t="shared" ref="AL343:AL350" si="233">AG343</f>
        <v>0.71983600369226197</v>
      </c>
    </row>
    <row r="344" spans="1:38" x14ac:dyDescent="0.2">
      <c r="A344" s="1">
        <v>240</v>
      </c>
      <c r="B344" s="1" t="s">
        <v>285</v>
      </c>
      <c r="C344" s="77" t="s">
        <v>107</v>
      </c>
      <c r="D344" s="94">
        <v>16</v>
      </c>
      <c r="E344" s="150">
        <v>760</v>
      </c>
      <c r="F344" s="150">
        <v>899</v>
      </c>
      <c r="G344" s="150">
        <v>4848</v>
      </c>
      <c r="H344" s="164">
        <v>0.55100000000000005</v>
      </c>
      <c r="I344" s="25">
        <f t="shared" si="216"/>
        <v>0.21333787032465376</v>
      </c>
      <c r="J344" s="25">
        <f t="shared" si="217"/>
        <v>0.1099483684502114</v>
      </c>
      <c r="K344" s="27">
        <f t="shared" si="218"/>
        <v>1.9403459399332594</v>
      </c>
      <c r="L344" s="27">
        <f t="shared" si="219"/>
        <v>0.71518111048288968</v>
      </c>
      <c r="M344" s="27">
        <f t="shared" si="220"/>
        <v>5.3926585094549502</v>
      </c>
      <c r="N344" s="27"/>
      <c r="O344" s="51">
        <f t="shared" si="221"/>
        <v>25.283237121540378</v>
      </c>
      <c r="P344" s="27">
        <f t="shared" si="222"/>
        <v>5.3926585094549502</v>
      </c>
      <c r="Q344" s="93">
        <f t="shared" si="223"/>
        <v>0.71518111048288968</v>
      </c>
      <c r="R344" s="156">
        <f t="shared" si="224"/>
        <v>621.77354602297987</v>
      </c>
      <c r="S344" s="156">
        <f t="shared" si="225"/>
        <v>1128.445637065299</v>
      </c>
      <c r="T344" s="153"/>
      <c r="U344" s="153"/>
      <c r="W344" s="1">
        <v>240</v>
      </c>
      <c r="X344" s="66">
        <v>16</v>
      </c>
      <c r="Y344" s="164">
        <v>0.75</v>
      </c>
      <c r="Z344" s="150">
        <v>2472</v>
      </c>
      <c r="AA344" s="150">
        <v>9557</v>
      </c>
      <c r="AB344" s="150">
        <v>846</v>
      </c>
      <c r="AC344" s="150">
        <v>1034</v>
      </c>
      <c r="AD344" s="27">
        <f t="shared" si="226"/>
        <v>0.2272024641564748</v>
      </c>
      <c r="AE344" s="27">
        <f t="shared" si="227"/>
        <v>0.12004849625706318</v>
      </c>
      <c r="AF344" s="29">
        <f t="shared" si="228"/>
        <v>1.8925890056128638</v>
      </c>
      <c r="AG344" s="29">
        <f t="shared" si="229"/>
        <v>0.71988930717983479</v>
      </c>
      <c r="AH344" s="29">
        <f t="shared" si="230"/>
        <v>3.8661003236245954</v>
      </c>
      <c r="AJ344" s="51">
        <f t="shared" si="231"/>
        <v>49.841562947723062</v>
      </c>
      <c r="AK344" s="29">
        <f t="shared" si="232"/>
        <v>3.8661003236245954</v>
      </c>
      <c r="AL344" s="58">
        <f t="shared" si="233"/>
        <v>0.71988930717983479</v>
      </c>
    </row>
    <row r="345" spans="1:38" x14ac:dyDescent="0.2">
      <c r="A345" s="1">
        <v>240</v>
      </c>
      <c r="B345" s="1" t="s">
        <v>285</v>
      </c>
      <c r="C345" s="77" t="s">
        <v>107</v>
      </c>
      <c r="D345" s="94">
        <v>16</v>
      </c>
      <c r="E345" s="150">
        <v>801</v>
      </c>
      <c r="F345" s="150">
        <v>1089</v>
      </c>
      <c r="G345" s="150">
        <v>5613</v>
      </c>
      <c r="H345" s="164">
        <v>0.58099999999999996</v>
      </c>
      <c r="I345" s="25">
        <f t="shared" si="216"/>
        <v>0.22236300724768196</v>
      </c>
      <c r="J345" s="25">
        <f t="shared" si="217"/>
        <v>0.11376278248046243</v>
      </c>
      <c r="K345" s="27">
        <f t="shared" si="218"/>
        <v>1.9546199767561987</v>
      </c>
      <c r="L345" s="27">
        <f t="shared" si="219"/>
        <v>0.73552339977519288</v>
      </c>
      <c r="M345" s="27">
        <f t="shared" si="220"/>
        <v>5.1542699724517904</v>
      </c>
      <c r="N345" s="27"/>
      <c r="O345" s="51">
        <f t="shared" si="221"/>
        <v>29.272856840595328</v>
      </c>
      <c r="P345" s="27">
        <f t="shared" si="222"/>
        <v>5.1542699724517904</v>
      </c>
      <c r="Q345" s="93">
        <f t="shared" si="223"/>
        <v>0.73552339977519288</v>
      </c>
      <c r="R345" s="156">
        <f t="shared" si="224"/>
        <v>655.31659258474588</v>
      </c>
      <c r="S345" s="156">
        <f t="shared" si="225"/>
        <v>1127.9115190787365</v>
      </c>
      <c r="T345" s="153"/>
      <c r="U345" s="153"/>
      <c r="W345" s="1">
        <v>240</v>
      </c>
      <c r="X345" s="66">
        <v>16</v>
      </c>
      <c r="Y345" s="164">
        <v>0.77500000000000002</v>
      </c>
      <c r="Z345" s="150">
        <v>2796</v>
      </c>
      <c r="AA345" s="150">
        <v>10414</v>
      </c>
      <c r="AB345" s="150">
        <v>875</v>
      </c>
      <c r="AC345" s="150">
        <v>1069</v>
      </c>
      <c r="AD345" s="27">
        <f t="shared" si="226"/>
        <v>0.23162993841000873</v>
      </c>
      <c r="AE345" s="27">
        <f t="shared" si="227"/>
        <v>0.12287794105515423</v>
      </c>
      <c r="AF345" s="29">
        <f t="shared" si="228"/>
        <v>1.8850408496512872</v>
      </c>
      <c r="AG345" s="29">
        <f t="shared" si="229"/>
        <v>0.72397072180471067</v>
      </c>
      <c r="AH345" s="29">
        <f t="shared" si="230"/>
        <v>3.7246065808297568</v>
      </c>
      <c r="AJ345" s="51">
        <f t="shared" si="231"/>
        <v>54.310980070899653</v>
      </c>
      <c r="AK345" s="29">
        <f t="shared" si="232"/>
        <v>3.7246065808297568</v>
      </c>
      <c r="AL345" s="58">
        <f t="shared" si="233"/>
        <v>0.72397072180471067</v>
      </c>
    </row>
    <row r="346" spans="1:38" x14ac:dyDescent="0.2">
      <c r="A346" s="1">
        <v>240</v>
      </c>
      <c r="B346" s="1" t="s">
        <v>285</v>
      </c>
      <c r="C346" s="77" t="s">
        <v>107</v>
      </c>
      <c r="D346" s="94">
        <v>16</v>
      </c>
      <c r="E346" s="150">
        <v>857</v>
      </c>
      <c r="F346" s="150">
        <v>1327</v>
      </c>
      <c r="G346" s="150">
        <v>6304</v>
      </c>
      <c r="H346" s="164">
        <v>0.621</v>
      </c>
      <c r="I346" s="25">
        <f t="shared" si="216"/>
        <v>0.21816601022121343</v>
      </c>
      <c r="J346" s="25">
        <f t="shared" si="217"/>
        <v>0.11318746447493203</v>
      </c>
      <c r="K346" s="27">
        <f t="shared" si="218"/>
        <v>1.9274750188394876</v>
      </c>
      <c r="L346" s="27">
        <f t="shared" si="219"/>
        <v>0.71843121575269764</v>
      </c>
      <c r="M346" s="27">
        <f t="shared" si="220"/>
        <v>4.7505651846269785</v>
      </c>
      <c r="N346" s="27"/>
      <c r="O346" s="51">
        <f t="shared" si="221"/>
        <v>32.876552560682867</v>
      </c>
      <c r="P346" s="27">
        <f t="shared" si="222"/>
        <v>4.7505651846269785</v>
      </c>
      <c r="Q346" s="93">
        <f t="shared" si="223"/>
        <v>0.71843121575269764</v>
      </c>
      <c r="R346" s="156">
        <f t="shared" si="224"/>
        <v>701.13148544959699</v>
      </c>
      <c r="S346" s="156">
        <f t="shared" si="225"/>
        <v>1129.0362084534572</v>
      </c>
      <c r="T346" s="153"/>
      <c r="U346" s="153"/>
      <c r="W346" s="1">
        <v>240</v>
      </c>
      <c r="X346" s="66">
        <v>16</v>
      </c>
      <c r="Y346" s="164">
        <v>0.8</v>
      </c>
      <c r="Z346" s="150">
        <v>3177</v>
      </c>
      <c r="AA346" s="150">
        <v>11283</v>
      </c>
      <c r="AB346" s="150">
        <v>903</v>
      </c>
      <c r="AC346" s="150">
        <v>1103</v>
      </c>
      <c r="AD346" s="27">
        <f t="shared" si="226"/>
        <v>0.23572524296131289</v>
      </c>
      <c r="AE346" s="27">
        <f t="shared" si="227"/>
        <v>0.12710439030784143</v>
      </c>
      <c r="AF346" s="29">
        <f t="shared" si="228"/>
        <v>1.8545798645538236</v>
      </c>
      <c r="AG346" s="29">
        <f t="shared" si="229"/>
        <v>0.71854087358130458</v>
      </c>
      <c r="AH346" s="29">
        <f t="shared" si="230"/>
        <v>3.5514636449480643</v>
      </c>
      <c r="AJ346" s="51">
        <f t="shared" si="231"/>
        <v>58.842979464179066</v>
      </c>
      <c r="AK346" s="29">
        <f t="shared" si="232"/>
        <v>3.5514636449480643</v>
      </c>
      <c r="AL346" s="58">
        <f t="shared" si="233"/>
        <v>0.71854087358130458</v>
      </c>
    </row>
    <row r="347" spans="1:38" x14ac:dyDescent="0.2">
      <c r="A347" s="1">
        <v>240</v>
      </c>
      <c r="B347" s="1" t="s">
        <v>285</v>
      </c>
      <c r="C347" s="77" t="s">
        <v>107</v>
      </c>
      <c r="D347" s="94">
        <v>16</v>
      </c>
      <c r="E347" s="150">
        <v>899</v>
      </c>
      <c r="F347" s="150">
        <v>1542</v>
      </c>
      <c r="G347" s="150">
        <v>6995</v>
      </c>
      <c r="H347" s="164">
        <v>0.65200000000000002</v>
      </c>
      <c r="I347" s="25">
        <f t="shared" si="216"/>
        <v>0.21998894862639368</v>
      </c>
      <c r="J347" s="25">
        <f t="shared" si="217"/>
        <v>0.11393972653299486</v>
      </c>
      <c r="K347" s="27">
        <f t="shared" si="218"/>
        <v>1.9307484344601169</v>
      </c>
      <c r="L347" s="27">
        <f t="shared" si="219"/>
        <v>0.72265167689135645</v>
      </c>
      <c r="M347" s="27">
        <f t="shared" si="220"/>
        <v>4.5363164721141374</v>
      </c>
      <c r="N347" s="58"/>
      <c r="O347" s="51">
        <f t="shared" si="221"/>
        <v>36.480248280770411</v>
      </c>
      <c r="P347" s="27">
        <f t="shared" si="222"/>
        <v>4.5363164721141374</v>
      </c>
      <c r="Q347" s="93">
        <f t="shared" si="223"/>
        <v>0.72265167689135645</v>
      </c>
      <c r="R347" s="156">
        <f t="shared" si="224"/>
        <v>735.49265509823533</v>
      </c>
      <c r="S347" s="156">
        <f t="shared" si="225"/>
        <v>1128.0562194758211</v>
      </c>
      <c r="T347" s="153"/>
      <c r="U347" s="153"/>
      <c r="W347" s="1">
        <v>240</v>
      </c>
      <c r="X347" s="66">
        <v>16</v>
      </c>
      <c r="Y347" s="164">
        <v>0.82499999999999996</v>
      </c>
      <c r="Z347" s="150">
        <v>3578</v>
      </c>
      <c r="AA347" s="150">
        <v>12123</v>
      </c>
      <c r="AB347" s="150">
        <v>931</v>
      </c>
      <c r="AC347" s="150">
        <v>1138</v>
      </c>
      <c r="AD347" s="27">
        <f t="shared" si="226"/>
        <v>0.23793487881146896</v>
      </c>
      <c r="AE347" s="27">
        <f t="shared" si="227"/>
        <v>0.13034171298515138</v>
      </c>
      <c r="AF347" s="29">
        <f t="shared" si="228"/>
        <v>1.8254699386878142</v>
      </c>
      <c r="AG347" s="29">
        <f t="shared" si="229"/>
        <v>0.71056961383426809</v>
      </c>
      <c r="AH347" s="29">
        <f t="shared" si="230"/>
        <v>3.3882057015092228</v>
      </c>
      <c r="AJ347" s="51">
        <f t="shared" si="231"/>
        <v>63.223738371376655</v>
      </c>
      <c r="AK347" s="29">
        <f t="shared" si="232"/>
        <v>3.3882057015092228</v>
      </c>
      <c r="AL347" s="58">
        <f t="shared" si="233"/>
        <v>0.71056961383426809</v>
      </c>
    </row>
    <row r="348" spans="1:38" x14ac:dyDescent="0.2">
      <c r="A348" s="1">
        <v>240</v>
      </c>
      <c r="B348" s="1" t="s">
        <v>285</v>
      </c>
      <c r="C348" s="77" t="s">
        <v>107</v>
      </c>
      <c r="D348" s="94">
        <v>16</v>
      </c>
      <c r="E348" s="150">
        <v>952</v>
      </c>
      <c r="F348" s="150">
        <v>1836</v>
      </c>
      <c r="G348" s="150">
        <v>7832</v>
      </c>
      <c r="H348" s="164">
        <v>0.69</v>
      </c>
      <c r="I348" s="25">
        <f t="shared" si="216"/>
        <v>0.21965005219405409</v>
      </c>
      <c r="J348" s="25">
        <f t="shared" si="217"/>
        <v>0.11424355422841408</v>
      </c>
      <c r="K348" s="27">
        <f t="shared" si="218"/>
        <v>1.922647222222222</v>
      </c>
      <c r="L348" s="27">
        <f t="shared" si="219"/>
        <v>0.71906500215963931</v>
      </c>
      <c r="M348" s="27">
        <f t="shared" si="220"/>
        <v>4.2657952069716778</v>
      </c>
      <c r="N348" s="58"/>
      <c r="O348" s="51">
        <f t="shared" si="221"/>
        <v>40.845361620442297</v>
      </c>
      <c r="P348" s="27">
        <f t="shared" si="222"/>
        <v>4.2657952069716778</v>
      </c>
      <c r="Q348" s="93">
        <f t="shared" si="223"/>
        <v>0.71906500215963931</v>
      </c>
      <c r="R348" s="156">
        <f t="shared" si="224"/>
        <v>778.85317870246945</v>
      </c>
      <c r="S348" s="156">
        <f t="shared" si="225"/>
        <v>1128.7727227572022</v>
      </c>
      <c r="T348" s="153"/>
      <c r="U348" s="153"/>
      <c r="W348" s="1">
        <v>240</v>
      </c>
      <c r="X348" s="66">
        <v>16</v>
      </c>
      <c r="Y348" s="164">
        <v>0.85</v>
      </c>
      <c r="Z348" s="150">
        <v>4008</v>
      </c>
      <c r="AA348" s="150">
        <v>12968</v>
      </c>
      <c r="AB348" s="150">
        <v>959</v>
      </c>
      <c r="AC348" s="150">
        <v>1172</v>
      </c>
      <c r="AD348" s="27">
        <f t="shared" si="226"/>
        <v>0.23996632873440574</v>
      </c>
      <c r="AE348" s="27">
        <f t="shared" si="227"/>
        <v>0.13366409186508402</v>
      </c>
      <c r="AF348" s="29">
        <f t="shared" si="228"/>
        <v>1.7952938997005985</v>
      </c>
      <c r="AG348" s="29">
        <f t="shared" si="229"/>
        <v>0.70180038181484894</v>
      </c>
      <c r="AH348" s="29">
        <f t="shared" si="230"/>
        <v>3.2355289421157685</v>
      </c>
      <c r="AJ348" s="51">
        <f t="shared" si="231"/>
        <v>67.630573224450416</v>
      </c>
      <c r="AK348" s="29">
        <f t="shared" si="232"/>
        <v>3.2355289421157685</v>
      </c>
      <c r="AL348" s="58">
        <f t="shared" si="233"/>
        <v>0.70180038181484894</v>
      </c>
    </row>
    <row r="349" spans="1:38" x14ac:dyDescent="0.2">
      <c r="A349" s="1">
        <v>240</v>
      </c>
      <c r="B349" s="1" t="s">
        <v>285</v>
      </c>
      <c r="C349" s="77" t="s">
        <v>107</v>
      </c>
      <c r="D349" s="94">
        <v>16</v>
      </c>
      <c r="E349" s="150">
        <v>1001</v>
      </c>
      <c r="F349" s="150">
        <v>2170</v>
      </c>
      <c r="G349" s="150">
        <v>8775</v>
      </c>
      <c r="H349" s="164">
        <v>0.72599999999999998</v>
      </c>
      <c r="I349" s="25">
        <f t="shared" si="216"/>
        <v>0.2225929980668683</v>
      </c>
      <c r="J349" s="25">
        <f t="shared" si="217"/>
        <v>0.11615218278295067</v>
      </c>
      <c r="K349" s="27">
        <f t="shared" si="218"/>
        <v>1.9163910030241935</v>
      </c>
      <c r="L349" s="27">
        <f t="shared" si="219"/>
        <v>0.72151068015052067</v>
      </c>
      <c r="M349" s="27">
        <f t="shared" si="220"/>
        <v>4.0437788018433176</v>
      </c>
      <c r="N349" s="58"/>
      <c r="O349" s="51">
        <f t="shared" si="221"/>
        <v>45.763285012689117</v>
      </c>
      <c r="P349" s="27">
        <f t="shared" si="222"/>
        <v>4.0437788018433176</v>
      </c>
      <c r="Q349" s="93">
        <f t="shared" si="223"/>
        <v>0.72151068015052067</v>
      </c>
      <c r="R349" s="156">
        <f t="shared" si="224"/>
        <v>818.94120995921423</v>
      </c>
      <c r="S349" s="156">
        <f t="shared" si="225"/>
        <v>1128.0181955361079</v>
      </c>
      <c r="T349" s="153"/>
      <c r="U349" s="153"/>
      <c r="W349" s="1">
        <v>240</v>
      </c>
      <c r="X349" s="66">
        <v>16</v>
      </c>
      <c r="Y349" s="164">
        <v>0.875</v>
      </c>
      <c r="Z349" s="150">
        <v>4470</v>
      </c>
      <c r="AA349" s="150">
        <v>13799</v>
      </c>
      <c r="AB349" s="150">
        <v>987</v>
      </c>
      <c r="AC349" s="150">
        <v>1207</v>
      </c>
      <c r="AD349" s="27">
        <f t="shared" si="226"/>
        <v>0.24074961607535159</v>
      </c>
      <c r="AE349" s="27">
        <f t="shared" si="227"/>
        <v>0.13647578062443411</v>
      </c>
      <c r="AF349" s="29">
        <f t="shared" si="228"/>
        <v>1.7640464481963087</v>
      </c>
      <c r="AG349" s="29">
        <f t="shared" si="229"/>
        <v>0.69070994495391125</v>
      </c>
      <c r="AH349" s="29">
        <f t="shared" si="230"/>
        <v>3.0870246085011184</v>
      </c>
      <c r="AJ349" s="51">
        <f t="shared" si="231"/>
        <v>71.96439542907089</v>
      </c>
      <c r="AK349" s="29">
        <f t="shared" si="232"/>
        <v>3.0870246085011184</v>
      </c>
      <c r="AL349" s="58">
        <f t="shared" si="233"/>
        <v>0.69070994495391125</v>
      </c>
    </row>
    <row r="350" spans="1:38" x14ac:dyDescent="0.2">
      <c r="A350" s="1">
        <v>240</v>
      </c>
      <c r="B350" s="1" t="s">
        <v>285</v>
      </c>
      <c r="C350" s="77" t="s">
        <v>107</v>
      </c>
      <c r="D350" s="94">
        <v>16</v>
      </c>
      <c r="E350" s="150">
        <v>1047</v>
      </c>
      <c r="F350" s="150">
        <v>2595</v>
      </c>
      <c r="G350" s="150">
        <v>9864</v>
      </c>
      <c r="H350" s="164">
        <v>0.75900000000000001</v>
      </c>
      <c r="I350" s="25">
        <f t="shared" si="216"/>
        <v>0.2287137259549594</v>
      </c>
      <c r="J350" s="25">
        <f t="shared" si="217"/>
        <v>0.12138560616490479</v>
      </c>
      <c r="K350" s="27">
        <f t="shared" si="218"/>
        <v>1.8841914884393063</v>
      </c>
      <c r="L350" s="27">
        <f t="shared" si="219"/>
        <v>0.71907475744359661</v>
      </c>
      <c r="M350" s="27">
        <f t="shared" si="220"/>
        <v>3.8011560693641617</v>
      </c>
      <c r="N350" s="27"/>
      <c r="O350" s="51">
        <f t="shared" si="221"/>
        <v>51.44262602452028</v>
      </c>
      <c r="P350" s="27">
        <f t="shared" si="222"/>
        <v>3.8011560693641617</v>
      </c>
      <c r="Q350" s="93">
        <f t="shared" si="223"/>
        <v>0.71907475744359661</v>
      </c>
      <c r="R350" s="156">
        <f t="shared" si="224"/>
        <v>856.57487195534202</v>
      </c>
      <c r="S350" s="156">
        <f t="shared" si="225"/>
        <v>1128.5571435511752</v>
      </c>
      <c r="T350" s="153"/>
      <c r="U350" s="153"/>
      <c r="W350" s="1">
        <v>240</v>
      </c>
      <c r="X350" s="66">
        <v>16</v>
      </c>
      <c r="Y350" s="164">
        <v>0.9</v>
      </c>
      <c r="Z350" s="150">
        <v>4964</v>
      </c>
      <c r="AA350" s="150">
        <v>14622</v>
      </c>
      <c r="AB350" s="150">
        <v>1016</v>
      </c>
      <c r="AC350" s="150">
        <v>1241</v>
      </c>
      <c r="AD350" s="27">
        <f t="shared" si="226"/>
        <v>0.24132134953504392</v>
      </c>
      <c r="AE350" s="27">
        <f t="shared" si="227"/>
        <v>0.13943965596614721</v>
      </c>
      <c r="AF350" s="29">
        <f t="shared" si="228"/>
        <v>1.73065078125</v>
      </c>
      <c r="AG350" s="29">
        <f t="shared" si="229"/>
        <v>0.6784380649514099</v>
      </c>
      <c r="AH350" s="29">
        <f t="shared" si="230"/>
        <v>2.9456083803384367</v>
      </c>
      <c r="AJ350" s="51">
        <f t="shared" si="231"/>
        <v>76.256496120289484</v>
      </c>
      <c r="AK350" s="29">
        <f t="shared" si="232"/>
        <v>2.9456083803384367</v>
      </c>
      <c r="AL350" s="58">
        <f t="shared" si="233"/>
        <v>0.6784380649514099</v>
      </c>
    </row>
    <row r="351" spans="1:38" x14ac:dyDescent="0.2">
      <c r="A351" s="1">
        <v>240</v>
      </c>
      <c r="B351" s="1" t="s">
        <v>285</v>
      </c>
      <c r="C351" s="77" t="s">
        <v>107</v>
      </c>
      <c r="D351" s="94">
        <v>16</v>
      </c>
      <c r="E351" s="150">
        <v>1102</v>
      </c>
      <c r="F351" s="150">
        <v>3161</v>
      </c>
      <c r="G351" s="150">
        <v>11267</v>
      </c>
      <c r="H351" s="164">
        <v>0.79900000000000004</v>
      </c>
      <c r="I351" s="25">
        <f t="shared" si="216"/>
        <v>0.23581837049126972</v>
      </c>
      <c r="J351" s="25">
        <f t="shared" si="217"/>
        <v>0.12680885656884491</v>
      </c>
      <c r="K351" s="27">
        <f t="shared" si="218"/>
        <v>1.8596364392201834</v>
      </c>
      <c r="L351" s="27">
        <f t="shared" si="219"/>
        <v>0.72064230879057056</v>
      </c>
      <c r="M351" s="27">
        <f t="shared" si="220"/>
        <v>3.5643783612780764</v>
      </c>
      <c r="N351" s="27"/>
      <c r="O351" s="51">
        <f t="shared" si="221"/>
        <v>58.759536437375303</v>
      </c>
      <c r="P351" s="27">
        <f t="shared" si="222"/>
        <v>3.5643783612780764</v>
      </c>
      <c r="Q351" s="93">
        <f t="shared" si="223"/>
        <v>0.72064230879057056</v>
      </c>
      <c r="R351" s="156">
        <f t="shared" si="224"/>
        <v>901.5716417333208</v>
      </c>
      <c r="S351" s="156">
        <f t="shared" si="225"/>
        <v>1128.3750209428295</v>
      </c>
      <c r="T351" s="153"/>
      <c r="U351" s="153"/>
      <c r="W351" s="1"/>
      <c r="Y351" s="163"/>
      <c r="Z351" s="150"/>
      <c r="AA351" s="150"/>
      <c r="AB351" s="150"/>
      <c r="AC351" s="150"/>
      <c r="AD351" s="27"/>
      <c r="AE351" s="27"/>
      <c r="AG351" s="29"/>
      <c r="AH351" s="29"/>
      <c r="AL351" s="58"/>
    </row>
    <row r="352" spans="1:38" x14ac:dyDescent="0.2">
      <c r="A352" s="1">
        <v>240</v>
      </c>
      <c r="B352" s="1" t="s">
        <v>285</v>
      </c>
      <c r="C352" s="77" t="s">
        <v>107</v>
      </c>
      <c r="D352" s="94">
        <v>16</v>
      </c>
      <c r="E352" s="150">
        <v>1155</v>
      </c>
      <c r="F352" s="150">
        <v>3763</v>
      </c>
      <c r="G352" s="150">
        <v>12545</v>
      </c>
      <c r="H352" s="164">
        <v>0.83699999999999997</v>
      </c>
      <c r="I352" s="25">
        <f t="shared" si="216"/>
        <v>0.23902274297768031</v>
      </c>
      <c r="J352" s="25">
        <f t="shared" si="217"/>
        <v>0.131116739156238</v>
      </c>
      <c r="K352" s="27">
        <f t="shared" si="218"/>
        <v>1.8229765666522724</v>
      </c>
      <c r="L352" s="27">
        <f t="shared" si="219"/>
        <v>0.71121939344299234</v>
      </c>
      <c r="M352" s="27">
        <f t="shared" si="220"/>
        <v>3.3337762423598192</v>
      </c>
      <c r="N352" s="27"/>
      <c r="O352" s="51">
        <f t="shared" si="221"/>
        <v>65.424548203325926</v>
      </c>
      <c r="P352" s="27">
        <f t="shared" si="222"/>
        <v>3.3337762423598192</v>
      </c>
      <c r="Q352" s="93">
        <f t="shared" si="223"/>
        <v>0.71121939344299234</v>
      </c>
      <c r="R352" s="156">
        <f t="shared" si="224"/>
        <v>944.93216533755481</v>
      </c>
      <c r="S352" s="156">
        <f t="shared" si="225"/>
        <v>1128.9512130675685</v>
      </c>
      <c r="T352" s="153"/>
      <c r="U352" s="153"/>
      <c r="W352" s="1"/>
      <c r="Y352" s="163"/>
      <c r="Z352" s="150"/>
      <c r="AA352" s="150"/>
      <c r="AB352" s="150"/>
      <c r="AC352" s="150"/>
      <c r="AD352" s="27"/>
      <c r="AE352" s="27"/>
      <c r="AG352" s="29"/>
      <c r="AH352" s="29"/>
      <c r="AL352" s="58"/>
    </row>
    <row r="353" spans="1:38" x14ac:dyDescent="0.2">
      <c r="A353" s="1">
        <v>240</v>
      </c>
      <c r="B353" s="1" t="s">
        <v>285</v>
      </c>
      <c r="C353" s="77" t="s">
        <v>107</v>
      </c>
      <c r="D353" s="94">
        <v>16</v>
      </c>
      <c r="E353" s="150">
        <v>1200</v>
      </c>
      <c r="F353" s="150">
        <v>4417</v>
      </c>
      <c r="G353" s="150">
        <v>13613</v>
      </c>
      <c r="H353" s="164">
        <v>0.87</v>
      </c>
      <c r="I353" s="25">
        <f t="shared" si="216"/>
        <v>0.24028346231466666</v>
      </c>
      <c r="J353" s="25">
        <f t="shared" si="217"/>
        <v>0.13723141309629627</v>
      </c>
      <c r="K353" s="27">
        <f t="shared" si="218"/>
        <v>1.7509362972605844</v>
      </c>
      <c r="L353" s="27">
        <f t="shared" si="219"/>
        <v>0.68491263467882779</v>
      </c>
      <c r="M353" s="27">
        <f t="shared" si="220"/>
        <v>3.0819560787865066</v>
      </c>
      <c r="N353" s="27"/>
      <c r="O353" s="51">
        <f t="shared" si="221"/>
        <v>70.994370242477146</v>
      </c>
      <c r="P353" s="27">
        <f t="shared" si="222"/>
        <v>3.0819560787865066</v>
      </c>
      <c r="Q353" s="93">
        <f t="shared" si="223"/>
        <v>0.68491263467882779</v>
      </c>
      <c r="R353" s="156">
        <f t="shared" si="224"/>
        <v>981.74770424681037</v>
      </c>
      <c r="S353" s="156">
        <f t="shared" si="225"/>
        <v>1128.4456370652993</v>
      </c>
      <c r="T353" s="153"/>
      <c r="U353" s="153"/>
      <c r="W353" s="1"/>
      <c r="Y353" s="163"/>
      <c r="Z353" s="150"/>
      <c r="AA353" s="150"/>
      <c r="AB353" s="150"/>
      <c r="AC353" s="150"/>
      <c r="AD353" s="27"/>
      <c r="AE353" s="27"/>
      <c r="AG353" s="29"/>
      <c r="AH353" s="29"/>
      <c r="AL353" s="58"/>
    </row>
    <row r="354" spans="1:38" x14ac:dyDescent="0.2">
      <c r="A354" s="1">
        <v>240</v>
      </c>
      <c r="B354" s="1" t="s">
        <v>285</v>
      </c>
      <c r="C354" s="77" t="s">
        <v>107</v>
      </c>
      <c r="D354" s="94">
        <v>16</v>
      </c>
      <c r="E354" s="150">
        <v>1230</v>
      </c>
      <c r="F354" s="150">
        <v>4781</v>
      </c>
      <c r="G354" s="150">
        <v>14346</v>
      </c>
      <c r="H354" s="164">
        <v>0.89200000000000002</v>
      </c>
      <c r="I354" s="25">
        <f t="shared" si="216"/>
        <v>0.24102002790339086</v>
      </c>
      <c r="J354" s="25">
        <f t="shared" si="217"/>
        <v>0.13793462027495787</v>
      </c>
      <c r="K354" s="27">
        <f t="shared" si="218"/>
        <v>1.7473497764588999</v>
      </c>
      <c r="L354" s="27">
        <f t="shared" si="219"/>
        <v>0.68455651226800662</v>
      </c>
      <c r="M354" s="27">
        <f t="shared" si="220"/>
        <v>3.000627483790002</v>
      </c>
      <c r="N354" s="27"/>
      <c r="O354" s="51">
        <f t="shared" si="221"/>
        <v>74.817103907924562</v>
      </c>
      <c r="P354" s="27">
        <f t="shared" si="222"/>
        <v>3.000627483790002</v>
      </c>
      <c r="Q354" s="93">
        <f t="shared" si="223"/>
        <v>0.68455651226800662</v>
      </c>
      <c r="R354" s="156">
        <f t="shared" si="224"/>
        <v>1006.2913968529805</v>
      </c>
      <c r="S354" s="156">
        <f t="shared" si="225"/>
        <v>1128.1293686692607</v>
      </c>
      <c r="T354" s="153"/>
      <c r="U354" s="153"/>
      <c r="W354" s="1"/>
      <c r="Y354" s="163"/>
      <c r="Z354" s="150"/>
      <c r="AA354" s="150"/>
      <c r="AB354" s="150"/>
      <c r="AC354" s="150"/>
      <c r="AD354" s="27"/>
      <c r="AE354" s="27"/>
      <c r="AG354" s="29"/>
      <c r="AH354" s="29"/>
      <c r="AL354" s="58"/>
    </row>
    <row r="355" spans="1:38" x14ac:dyDescent="0.2">
      <c r="A355" s="1">
        <v>240</v>
      </c>
      <c r="B355" s="1" t="s">
        <v>285</v>
      </c>
      <c r="C355" s="77" t="s">
        <v>107</v>
      </c>
      <c r="D355" s="94">
        <v>16</v>
      </c>
      <c r="E355" s="150">
        <v>1249</v>
      </c>
      <c r="F355" s="150">
        <v>5074</v>
      </c>
      <c r="G355" s="150">
        <v>14817</v>
      </c>
      <c r="H355" s="164">
        <v>0.90600000000000003</v>
      </c>
      <c r="I355" s="25">
        <f t="shared" si="216"/>
        <v>0.24141704675194434</v>
      </c>
      <c r="J355" s="25">
        <f t="shared" si="217"/>
        <v>0.13980832159481751</v>
      </c>
      <c r="K355" s="27">
        <f t="shared" si="218"/>
        <v>1.7267716542052622</v>
      </c>
      <c r="L355" s="27">
        <f t="shared" si="219"/>
        <v>0.6770515999158867</v>
      </c>
      <c r="M355" s="27">
        <f t="shared" si="220"/>
        <v>2.9201813165155697</v>
      </c>
      <c r="N355" s="27"/>
      <c r="O355" s="51">
        <f t="shared" si="221"/>
        <v>77.273458009460356</v>
      </c>
      <c r="P355" s="27">
        <f t="shared" si="222"/>
        <v>2.9201813165155697</v>
      </c>
      <c r="Q355" s="93">
        <f t="shared" si="223"/>
        <v>0.6770515999158867</v>
      </c>
      <c r="R355" s="156">
        <f t="shared" si="224"/>
        <v>1021.835735503555</v>
      </c>
      <c r="S355" s="156">
        <f t="shared" si="225"/>
        <v>1127.8540126970806</v>
      </c>
      <c r="T355" s="153"/>
      <c r="U355" s="153"/>
      <c r="W355" s="1"/>
      <c r="Y355" s="163"/>
      <c r="Z355" s="150"/>
      <c r="AA355" s="150"/>
      <c r="AB355" s="150"/>
      <c r="AC355" s="150"/>
      <c r="AD355" s="27"/>
      <c r="AE355" s="27"/>
      <c r="AG355" s="29"/>
      <c r="AH355" s="29"/>
      <c r="AL355" s="58"/>
    </row>
    <row r="356" spans="1:38" x14ac:dyDescent="0.2">
      <c r="C356" s="77"/>
      <c r="I356" s="25"/>
      <c r="J356" s="25"/>
      <c r="K356" s="27"/>
      <c r="L356" s="27"/>
      <c r="M356" s="27"/>
      <c r="N356" s="27"/>
      <c r="O356" s="51"/>
      <c r="P356" s="27"/>
      <c r="Q356" s="93"/>
      <c r="R356" s="156"/>
      <c r="T356" s="153"/>
      <c r="U356" s="153"/>
      <c r="Z356" s="69"/>
      <c r="AA356" s="150"/>
      <c r="AB356" s="171"/>
      <c r="AC356" s="181"/>
      <c r="AD356" s="27"/>
      <c r="AE356" s="27"/>
      <c r="AG356" s="29"/>
      <c r="AH356" s="29"/>
      <c r="AL356" s="58"/>
    </row>
    <row r="357" spans="1:38" x14ac:dyDescent="0.2">
      <c r="C357" s="77"/>
      <c r="I357" s="25"/>
      <c r="J357" s="25"/>
      <c r="K357" s="27"/>
      <c r="L357" s="27"/>
      <c r="M357" s="27"/>
      <c r="N357" s="27"/>
      <c r="O357" s="51"/>
      <c r="P357" s="27"/>
      <c r="Q357" s="93"/>
      <c r="R357" s="156"/>
      <c r="T357" s="153"/>
      <c r="U357" s="153"/>
      <c r="Z357" s="69"/>
      <c r="AA357" s="150"/>
      <c r="AB357" s="171"/>
      <c r="AC357" s="181"/>
      <c r="AD357" s="27"/>
      <c r="AE357" s="27"/>
      <c r="AG357" s="29"/>
      <c r="AH357" s="29"/>
      <c r="AL357" s="58"/>
    </row>
    <row r="358" spans="1:38" x14ac:dyDescent="0.2">
      <c r="A358" s="1">
        <v>241</v>
      </c>
      <c r="B358" s="1" t="s">
        <v>285</v>
      </c>
      <c r="C358" s="77" t="s">
        <v>107</v>
      </c>
      <c r="D358" s="94">
        <v>18</v>
      </c>
      <c r="E358" s="150">
        <v>707</v>
      </c>
      <c r="F358" s="150">
        <v>940</v>
      </c>
      <c r="G358" s="150">
        <v>4732</v>
      </c>
      <c r="H358" s="164">
        <v>0.51800000000000002</v>
      </c>
      <c r="I358" s="25">
        <f t="shared" si="216"/>
        <v>0.24062372028288548</v>
      </c>
      <c r="J358" s="25">
        <f t="shared" si="217"/>
        <v>0.1428037086945661</v>
      </c>
      <c r="K358" s="27">
        <f t="shared" si="218"/>
        <v>1.6849962965425531</v>
      </c>
      <c r="L358" s="27">
        <f t="shared" si="219"/>
        <v>0.65958544050589263</v>
      </c>
      <c r="M358" s="27">
        <f t="shared" si="220"/>
        <v>5.0340425531914894</v>
      </c>
      <c r="N358" s="27"/>
      <c r="O358" s="51">
        <f t="shared" si="221"/>
        <v>24.678275177213091</v>
      </c>
      <c r="P358" s="27">
        <f t="shared" si="222"/>
        <v>5.0340425531914894</v>
      </c>
      <c r="Q358" s="93">
        <f t="shared" si="223"/>
        <v>0.65958544050589263</v>
      </c>
      <c r="R358" s="156">
        <f t="shared" si="224"/>
        <v>578.41302241874575</v>
      </c>
      <c r="S358" s="156">
        <f t="shared" si="225"/>
        <v>1116.6274564068451</v>
      </c>
      <c r="T358" s="153"/>
      <c r="U358" s="153"/>
      <c r="W358" s="1">
        <v>241</v>
      </c>
      <c r="X358" s="66">
        <v>18</v>
      </c>
      <c r="Y358" s="164">
        <v>0.72499999999999998</v>
      </c>
      <c r="Z358" s="150">
        <v>2901</v>
      </c>
      <c r="AA358" s="150">
        <v>9872</v>
      </c>
      <c r="AB358" s="150">
        <v>806</v>
      </c>
      <c r="AC358" s="150">
        <v>985</v>
      </c>
      <c r="AD358" s="27">
        <f>0.1515*(AA358/1000)/(AC358/1000)^2/($D$4/10)^4</f>
        <v>0.25862185026491796</v>
      </c>
      <c r="AE358" s="27">
        <f>0.5*(Z358/1000)/(AC358/1000)^3/($D$4/10)^5</f>
        <v>0.16297046757164105</v>
      </c>
      <c r="AF358" s="29">
        <f>AD358/AE358</f>
        <v>1.5869246380558431</v>
      </c>
      <c r="AG358" s="29">
        <f>0.798*AD358^1.5/AE358</f>
        <v>0.64400879956869361</v>
      </c>
      <c r="AH358" s="29">
        <f>AA358/Z358</f>
        <v>3.4029644950017235</v>
      </c>
      <c r="AJ358" s="51">
        <f>AA358/(PI()*$D$4^2/4)</f>
        <v>51.484347537922162</v>
      </c>
      <c r="AK358" s="29">
        <f>AH358</f>
        <v>3.4029644950017235</v>
      </c>
      <c r="AL358" s="58">
        <f>AG358</f>
        <v>0.64400879956869361</v>
      </c>
    </row>
    <row r="359" spans="1:38" x14ac:dyDescent="0.2">
      <c r="A359" s="1">
        <v>241</v>
      </c>
      <c r="B359" s="1" t="s">
        <v>285</v>
      </c>
      <c r="C359" s="77" t="s">
        <v>107</v>
      </c>
      <c r="D359" s="94">
        <v>18</v>
      </c>
      <c r="E359" s="150">
        <v>750</v>
      </c>
      <c r="F359" s="150">
        <v>1145</v>
      </c>
      <c r="G359" s="150">
        <v>5379</v>
      </c>
      <c r="H359" s="164">
        <v>0.54900000000000004</v>
      </c>
      <c r="I359" s="25">
        <f t="shared" si="216"/>
        <v>0.24305891016703995</v>
      </c>
      <c r="J359" s="25">
        <f t="shared" si="217"/>
        <v>0.14571074233837036</v>
      </c>
      <c r="K359" s="27">
        <f t="shared" si="218"/>
        <v>1.6680919077510914</v>
      </c>
      <c r="L359" s="27">
        <f t="shared" si="219"/>
        <v>0.65626408876043762</v>
      </c>
      <c r="M359" s="27">
        <f t="shared" si="220"/>
        <v>4.6978165938864631</v>
      </c>
      <c r="N359" s="27"/>
      <c r="O359" s="51">
        <f t="shared" si="221"/>
        <v>28.052502573590285</v>
      </c>
      <c r="P359" s="27">
        <f t="shared" si="222"/>
        <v>4.6978165938864631</v>
      </c>
      <c r="Q359" s="93">
        <f t="shared" si="223"/>
        <v>0.65626408876043762</v>
      </c>
      <c r="R359" s="156">
        <f t="shared" si="224"/>
        <v>613.59231515425654</v>
      </c>
      <c r="S359" s="156">
        <f t="shared" si="225"/>
        <v>1117.6544902627622</v>
      </c>
      <c r="T359" s="153"/>
      <c r="U359" s="153"/>
      <c r="W359" s="1">
        <v>241</v>
      </c>
      <c r="X359" s="66">
        <v>18</v>
      </c>
      <c r="Y359" s="164">
        <v>0.75</v>
      </c>
      <c r="Z359" s="150">
        <v>3259</v>
      </c>
      <c r="AA359" s="150">
        <v>10616</v>
      </c>
      <c r="AB359" s="150">
        <v>833</v>
      </c>
      <c r="AC359" s="150">
        <v>1019</v>
      </c>
      <c r="AD359" s="27">
        <f>0.1515*(AA359/1000)/(AC359/1000)^2/($D$4/10)^4</f>
        <v>0.25986337262266207</v>
      </c>
      <c r="AE359" s="27">
        <f>0.5*(Z359/1000)/(AC359/1000)^3/($D$4/10)^5</f>
        <v>0.16536046417282602</v>
      </c>
      <c r="AF359" s="29">
        <f>AD359/AE359</f>
        <v>1.5714963907640378</v>
      </c>
      <c r="AG359" s="29">
        <f>0.798*AD359^1.5/AE359</f>
        <v>0.63927660987869628</v>
      </c>
      <c r="AH359" s="29">
        <f>AA359/Z359</f>
        <v>3.2574409328014728</v>
      </c>
      <c r="AJ359" s="51">
        <f>AA359/(PI()*$D$4^2/4)</f>
        <v>55.364448284297168</v>
      </c>
      <c r="AK359" s="29">
        <f>AH359</f>
        <v>3.2574409328014728</v>
      </c>
      <c r="AL359" s="58">
        <f>AG359</f>
        <v>0.63927660987869628</v>
      </c>
    </row>
    <row r="360" spans="1:38" x14ac:dyDescent="0.2">
      <c r="A360" s="1">
        <v>241</v>
      </c>
      <c r="B360" s="1" t="s">
        <v>285</v>
      </c>
      <c r="C360" s="77" t="s">
        <v>107</v>
      </c>
      <c r="D360" s="94">
        <v>18</v>
      </c>
      <c r="E360" s="150">
        <v>800</v>
      </c>
      <c r="F360" s="150">
        <v>1450</v>
      </c>
      <c r="G360" s="150">
        <v>6289</v>
      </c>
      <c r="H360" s="164">
        <v>0.58599999999999997</v>
      </c>
      <c r="I360" s="25">
        <f t="shared" si="216"/>
        <v>0.24976647782399994</v>
      </c>
      <c r="J360" s="25">
        <f t="shared" si="217"/>
        <v>0.15204351999999996</v>
      </c>
      <c r="K360" s="27">
        <f t="shared" si="218"/>
        <v>1.642730172413793</v>
      </c>
      <c r="L360" s="27">
        <f t="shared" si="219"/>
        <v>0.655143143361269</v>
      </c>
      <c r="M360" s="27">
        <f t="shared" si="220"/>
        <v>4.3372413793103446</v>
      </c>
      <c r="N360" s="27"/>
      <c r="O360" s="51">
        <f t="shared" si="221"/>
        <v>32.798324723054343</v>
      </c>
      <c r="P360" s="27">
        <f t="shared" si="222"/>
        <v>4.3372413793103446</v>
      </c>
      <c r="Q360" s="93">
        <f t="shared" si="223"/>
        <v>0.655143143361269</v>
      </c>
      <c r="R360" s="156">
        <f t="shared" si="224"/>
        <v>654.49846949787354</v>
      </c>
      <c r="S360" s="156">
        <f t="shared" si="225"/>
        <v>1116.8915861738458</v>
      </c>
      <c r="T360" s="153"/>
      <c r="U360" s="153"/>
      <c r="W360" s="1">
        <v>241</v>
      </c>
      <c r="X360" s="66">
        <v>18</v>
      </c>
      <c r="Y360" s="164">
        <v>0.77500000000000002</v>
      </c>
      <c r="Z360" s="150">
        <v>3679</v>
      </c>
      <c r="AA360" s="150">
        <v>11413</v>
      </c>
      <c r="AB360" s="150">
        <v>861</v>
      </c>
      <c r="AC360" s="150">
        <v>1052</v>
      </c>
      <c r="AD360" s="27">
        <f>0.1515*(AA360/1000)/(AC360/1000)^2/($D$4/10)^4</f>
        <v>0.26212042678540964</v>
      </c>
      <c r="AE360" s="27">
        <f>0.5*(Z360/1000)/(AC360/1000)^3/($D$4/10)^5</f>
        <v>0.16964944477478891</v>
      </c>
      <c r="AF360" s="29">
        <f>AD360/AE360</f>
        <v>1.5450709380945913</v>
      </c>
      <c r="AG360" s="29">
        <f>0.798*AD360^1.5/AE360</f>
        <v>0.63125051918897912</v>
      </c>
      <c r="AH360" s="29">
        <f>AA360/Z360</f>
        <v>3.1022016852405545</v>
      </c>
      <c r="AJ360" s="51">
        <f>AA360/(PI()*$D$4^2/4)</f>
        <v>59.520954056959646</v>
      </c>
      <c r="AK360" s="29">
        <f>AH360</f>
        <v>3.1022016852405545</v>
      </c>
      <c r="AL360" s="58">
        <f>AG360</f>
        <v>0.63125051918897912</v>
      </c>
    </row>
    <row r="361" spans="1:38" x14ac:dyDescent="0.2">
      <c r="A361" s="1">
        <v>241</v>
      </c>
      <c r="B361" s="1" t="s">
        <v>285</v>
      </c>
      <c r="C361" s="77" t="s">
        <v>107</v>
      </c>
      <c r="D361" s="94">
        <v>18</v>
      </c>
      <c r="E361" s="150">
        <v>850</v>
      </c>
      <c r="F361" s="150">
        <v>1768</v>
      </c>
      <c r="G361" s="150">
        <v>7179</v>
      </c>
      <c r="H361" s="164">
        <v>0.622</v>
      </c>
      <c r="I361" s="25">
        <f t="shared" si="216"/>
        <v>0.25255654671413152</v>
      </c>
      <c r="J361" s="25">
        <f t="shared" si="217"/>
        <v>0.15455937674186854</v>
      </c>
      <c r="K361" s="27">
        <f t="shared" si="218"/>
        <v>1.6340422175480769</v>
      </c>
      <c r="L361" s="27">
        <f t="shared" si="219"/>
        <v>0.65530801467133737</v>
      </c>
      <c r="M361" s="27">
        <f t="shared" si="220"/>
        <v>4.0605203619909505</v>
      </c>
      <c r="N361" s="27"/>
      <c r="O361" s="51">
        <f t="shared" si="221"/>
        <v>37.439843089013692</v>
      </c>
      <c r="P361" s="27">
        <f t="shared" si="222"/>
        <v>4.0605203619909505</v>
      </c>
      <c r="Q361" s="93">
        <f t="shared" si="223"/>
        <v>0.65530801467133737</v>
      </c>
      <c r="R361" s="156">
        <f t="shared" si="224"/>
        <v>695.40462384149055</v>
      </c>
      <c r="S361" s="156">
        <f t="shared" si="225"/>
        <v>1118.0138646969301</v>
      </c>
      <c r="T361" s="153"/>
      <c r="U361" s="153"/>
      <c r="W361" s="1">
        <v>241</v>
      </c>
      <c r="X361" s="66">
        <v>18</v>
      </c>
      <c r="Y361" s="164">
        <v>0.8</v>
      </c>
      <c r="Z361" s="150">
        <v>4144</v>
      </c>
      <c r="AA361" s="150">
        <v>12240</v>
      </c>
      <c r="AB361" s="150">
        <v>889</v>
      </c>
      <c r="AC361" s="150">
        <v>1086</v>
      </c>
      <c r="AD361" s="27">
        <f>0.1515*(AA361/1000)/(AC361/1000)^2/($D$4/10)^4</f>
        <v>0.2637875511003937</v>
      </c>
      <c r="AE361" s="27">
        <f>0.5*(Z361/1000)/(AC361/1000)^3/($D$4/10)^5</f>
        <v>0.17370013070148019</v>
      </c>
      <c r="AF361" s="29">
        <f>AD361/AE361</f>
        <v>1.5186376085907334</v>
      </c>
      <c r="AG361" s="29">
        <f>0.798*AD361^1.5/AE361</f>
        <v>0.62242093299418377</v>
      </c>
      <c r="AH361" s="29">
        <f>AA361/Z361</f>
        <v>2.9536679536679538</v>
      </c>
      <c r="AJ361" s="51">
        <f>AA361/(PI()*$D$4^2/4)</f>
        <v>63.833915504879172</v>
      </c>
      <c r="AK361" s="29">
        <f>AH361</f>
        <v>2.9536679536679538</v>
      </c>
      <c r="AL361" s="58">
        <f>AG361</f>
        <v>0.62242093299418377</v>
      </c>
    </row>
    <row r="362" spans="1:38" x14ac:dyDescent="0.2">
      <c r="A362" s="1">
        <v>241</v>
      </c>
      <c r="B362" s="1" t="s">
        <v>285</v>
      </c>
      <c r="C362" s="77" t="s">
        <v>107</v>
      </c>
      <c r="D362" s="94">
        <v>18</v>
      </c>
      <c r="E362" s="150">
        <v>903</v>
      </c>
      <c r="F362" s="150">
        <v>2149</v>
      </c>
      <c r="G362" s="150">
        <v>8109</v>
      </c>
      <c r="H362" s="164">
        <v>0.66</v>
      </c>
      <c r="I362" s="25">
        <f t="shared" si="216"/>
        <v>0.2527693016439112</v>
      </c>
      <c r="J362" s="25">
        <f t="shared" si="217"/>
        <v>0.15669063436382108</v>
      </c>
      <c r="K362" s="27">
        <f t="shared" si="218"/>
        <v>1.6131742823697068</v>
      </c>
      <c r="L362" s="27">
        <f t="shared" si="219"/>
        <v>0.64721167874603691</v>
      </c>
      <c r="M362" s="27">
        <f t="shared" si="220"/>
        <v>3.7733829688227081</v>
      </c>
      <c r="N362" s="27"/>
      <c r="O362" s="51">
        <f t="shared" si="221"/>
        <v>42.289969021982451</v>
      </c>
      <c r="P362" s="27">
        <f t="shared" si="222"/>
        <v>3.7733829688227081</v>
      </c>
      <c r="Q362" s="93">
        <f t="shared" si="223"/>
        <v>0.64721167874603691</v>
      </c>
      <c r="R362" s="156">
        <f t="shared" si="224"/>
        <v>738.76514744572478</v>
      </c>
      <c r="S362" s="156">
        <f t="shared" si="225"/>
        <v>1119.3411324935223</v>
      </c>
      <c r="T362" s="153"/>
      <c r="U362" s="153"/>
      <c r="W362" s="1">
        <v>241</v>
      </c>
      <c r="X362" s="66">
        <v>18</v>
      </c>
      <c r="Y362" s="164">
        <v>0.82499999999999996</v>
      </c>
      <c r="Z362" s="150">
        <v>4654</v>
      </c>
      <c r="AA362" s="150">
        <v>13098</v>
      </c>
      <c r="AB362" s="150">
        <v>917</v>
      </c>
      <c r="AC362" s="150">
        <v>1120</v>
      </c>
      <c r="AD362" s="27">
        <f>0.1515*(AA362/1000)/(AC362/1000)^2/($D$4/10)^4</f>
        <v>0.26540033671836732</v>
      </c>
      <c r="AE362" s="27">
        <f>0.5*(Z362/1000)/(AC362/1000)^3/($D$4/10)^5</f>
        <v>0.17784521516034979</v>
      </c>
      <c r="AF362" s="29">
        <f>AD362/AE362</f>
        <v>1.492310807907177</v>
      </c>
      <c r="AG362" s="29">
        <f>0.798*AD362^1.5/AE362</f>
        <v>0.61349765980564075</v>
      </c>
      <c r="AH362" s="29">
        <f>AA362/Z362</f>
        <v>2.8143532445208423</v>
      </c>
      <c r="AJ362" s="51">
        <f>AA362/(PI()*$D$4^2/4)</f>
        <v>68.308547817231002</v>
      </c>
      <c r="AK362" s="29">
        <f>AH362</f>
        <v>2.8143532445208423</v>
      </c>
      <c r="AL362" s="58">
        <f>AG362</f>
        <v>0.61349765980564075</v>
      </c>
    </row>
    <row r="363" spans="1:38" x14ac:dyDescent="0.2">
      <c r="A363" s="1">
        <v>241</v>
      </c>
      <c r="B363" s="1" t="s">
        <v>285</v>
      </c>
      <c r="C363" s="77" t="s">
        <v>107</v>
      </c>
      <c r="D363" s="94">
        <v>18</v>
      </c>
      <c r="E363" s="150">
        <v>951</v>
      </c>
      <c r="F363" s="150">
        <v>2591</v>
      </c>
      <c r="G363" s="150">
        <v>9161</v>
      </c>
      <c r="H363" s="164">
        <v>0.7</v>
      </c>
      <c r="I363" s="25">
        <f t="shared" si="216"/>
        <v>0.25746273478317694</v>
      </c>
      <c r="J363" s="25">
        <f t="shared" si="217"/>
        <v>0.16173191781195684</v>
      </c>
      <c r="K363" s="27">
        <f t="shared" si="218"/>
        <v>1.5919104791827474</v>
      </c>
      <c r="L363" s="27">
        <f t="shared" si="219"/>
        <v>0.64458281385270422</v>
      </c>
      <c r="M363" s="27">
        <f t="shared" si="220"/>
        <v>3.5357005017367813</v>
      </c>
      <c r="N363" s="27"/>
      <c r="O363" s="51">
        <f t="shared" si="221"/>
        <v>47.776348034329914</v>
      </c>
      <c r="P363" s="27">
        <f t="shared" si="222"/>
        <v>3.5357005017367813</v>
      </c>
      <c r="Q363" s="93">
        <f t="shared" si="223"/>
        <v>0.64458281385270422</v>
      </c>
      <c r="R363" s="156">
        <f t="shared" si="224"/>
        <v>778.03505561559712</v>
      </c>
      <c r="S363" s="156">
        <f t="shared" si="225"/>
        <v>1111.4786508794245</v>
      </c>
      <c r="T363" s="153"/>
      <c r="U363" s="153"/>
      <c r="W363" s="1"/>
      <c r="Y363" s="163"/>
      <c r="Z363" s="150"/>
      <c r="AA363" s="150"/>
      <c r="AB363" s="150"/>
      <c r="AC363" s="150"/>
      <c r="AD363"/>
      <c r="AE363"/>
      <c r="AF363"/>
      <c r="AG363"/>
      <c r="AH363"/>
      <c r="AI363"/>
      <c r="AJ363"/>
      <c r="AK363"/>
      <c r="AL363"/>
    </row>
    <row r="364" spans="1:38" x14ac:dyDescent="0.2">
      <c r="A364" s="1">
        <v>241</v>
      </c>
      <c r="B364" s="1" t="s">
        <v>285</v>
      </c>
      <c r="C364" s="77" t="s">
        <v>107</v>
      </c>
      <c r="D364" s="94">
        <v>18</v>
      </c>
      <c r="E364" s="150">
        <v>1000</v>
      </c>
      <c r="F364" s="150">
        <v>3040</v>
      </c>
      <c r="G364" s="150">
        <v>10172</v>
      </c>
      <c r="H364" s="164">
        <v>0.73599999999999999</v>
      </c>
      <c r="I364" s="25">
        <f t="shared" si="216"/>
        <v>0.25854662934528</v>
      </c>
      <c r="J364" s="25">
        <f t="shared" si="217"/>
        <v>0.16320875724799999</v>
      </c>
      <c r="K364" s="27">
        <f t="shared" si="218"/>
        <v>1.5841467927631581</v>
      </c>
      <c r="L364" s="27">
        <f t="shared" si="219"/>
        <v>0.64278799028806188</v>
      </c>
      <c r="M364" s="27">
        <f t="shared" si="220"/>
        <v>3.3460526315789472</v>
      </c>
      <c r="N364" s="27"/>
      <c r="O364" s="51">
        <f t="shared" si="221"/>
        <v>53.048904290492729</v>
      </c>
      <c r="P364" s="27">
        <f t="shared" si="222"/>
        <v>3.3460526315789472</v>
      </c>
      <c r="Q364" s="93">
        <f t="shared" si="223"/>
        <v>0.64278799028806188</v>
      </c>
      <c r="R364" s="156">
        <f t="shared" si="224"/>
        <v>818.1230868723419</v>
      </c>
      <c r="S364" s="156">
        <f t="shared" si="225"/>
        <v>1111.5802810765515</v>
      </c>
      <c r="T364" s="153"/>
      <c r="U364" s="153"/>
      <c r="W364" s="1"/>
      <c r="Y364" s="17"/>
      <c r="Z364"/>
      <c r="AB364"/>
      <c r="AC364"/>
      <c r="AD364"/>
      <c r="AE364"/>
      <c r="AF364"/>
      <c r="AG364"/>
      <c r="AH364"/>
      <c r="AI364"/>
      <c r="AJ364"/>
      <c r="AK364"/>
      <c r="AL364"/>
    </row>
    <row r="365" spans="1:38" x14ac:dyDescent="0.2">
      <c r="A365" s="1">
        <v>241</v>
      </c>
      <c r="B365" s="1" t="s">
        <v>285</v>
      </c>
      <c r="C365" s="77" t="s">
        <v>107</v>
      </c>
      <c r="D365" s="94">
        <v>18</v>
      </c>
      <c r="E365" s="150">
        <v>1050</v>
      </c>
      <c r="F365" s="150">
        <v>3653</v>
      </c>
      <c r="G365" s="150">
        <v>11446</v>
      </c>
      <c r="H365" s="164">
        <v>0.77300000000000002</v>
      </c>
      <c r="I365" s="25">
        <f t="shared" si="216"/>
        <v>0.2638807271828027</v>
      </c>
      <c r="J365" s="25">
        <f t="shared" si="217"/>
        <v>0.16941491774417447</v>
      </c>
      <c r="K365" s="27">
        <f t="shared" si="218"/>
        <v>1.5576003028332879</v>
      </c>
      <c r="L365" s="27">
        <f t="shared" si="219"/>
        <v>0.63850271811745563</v>
      </c>
      <c r="M365" s="27">
        <f t="shared" si="220"/>
        <v>3.1333150834930192</v>
      </c>
      <c r="N365" s="27"/>
      <c r="O365" s="51">
        <f t="shared" si="221"/>
        <v>59.693055299742404</v>
      </c>
      <c r="P365" s="27">
        <f t="shared" si="222"/>
        <v>3.1333150834930192</v>
      </c>
      <c r="Q365" s="93">
        <f t="shared" si="223"/>
        <v>0.63850271811745563</v>
      </c>
      <c r="R365" s="156">
        <f t="shared" si="224"/>
        <v>859.02924121595902</v>
      </c>
      <c r="S365" s="156">
        <f t="shared" si="225"/>
        <v>1111.2926794514347</v>
      </c>
      <c r="T365" s="153"/>
      <c r="U365" s="153"/>
      <c r="W365" s="1"/>
      <c r="Y365" s="17"/>
      <c r="Z365"/>
      <c r="AB365"/>
      <c r="AC365"/>
      <c r="AD365"/>
      <c r="AE365"/>
      <c r="AF365"/>
      <c r="AG365"/>
      <c r="AH365"/>
      <c r="AI365"/>
      <c r="AJ365"/>
      <c r="AK365"/>
      <c r="AL365"/>
    </row>
    <row r="366" spans="1:38" x14ac:dyDescent="0.2">
      <c r="A366" s="1">
        <v>241</v>
      </c>
      <c r="B366" s="1" t="s">
        <v>285</v>
      </c>
      <c r="C366" s="77" t="s">
        <v>107</v>
      </c>
      <c r="D366" s="94">
        <v>18</v>
      </c>
      <c r="E366" s="150">
        <v>1098</v>
      </c>
      <c r="F366" s="150">
        <v>4284</v>
      </c>
      <c r="G366" s="150">
        <v>12385</v>
      </c>
      <c r="H366" s="164">
        <v>0.80900000000000005</v>
      </c>
      <c r="I366" s="25">
        <f t="shared" si="216"/>
        <v>0.26111021325609401</v>
      </c>
      <c r="J366" s="25">
        <f t="shared" si="217"/>
        <v>0.17374500026950637</v>
      </c>
      <c r="K366" s="27">
        <f t="shared" si="218"/>
        <v>1.5028358390231096</v>
      </c>
      <c r="L366" s="27">
        <f t="shared" si="219"/>
        <v>0.61281073496041949</v>
      </c>
      <c r="M366" s="27">
        <f t="shared" si="220"/>
        <v>2.8909897292250233</v>
      </c>
      <c r="N366" s="27"/>
      <c r="O366" s="51">
        <f t="shared" si="221"/>
        <v>64.590117935288276</v>
      </c>
      <c r="P366" s="27">
        <f t="shared" si="222"/>
        <v>2.8909897292250233</v>
      </c>
      <c r="Q366" s="93">
        <f t="shared" si="223"/>
        <v>0.61281073496041949</v>
      </c>
      <c r="R366" s="156">
        <f t="shared" si="224"/>
        <v>898.29914938583147</v>
      </c>
      <c r="S366" s="156">
        <f t="shared" si="225"/>
        <v>1110.3821376833516</v>
      </c>
      <c r="T366" s="153"/>
      <c r="U366" s="153"/>
      <c r="W366" s="1"/>
      <c r="Y366" s="17"/>
      <c r="Z366"/>
      <c r="AB366"/>
      <c r="AC366"/>
      <c r="AD366"/>
      <c r="AE366"/>
      <c r="AF366"/>
      <c r="AG366"/>
      <c r="AH366"/>
      <c r="AI366"/>
      <c r="AJ366"/>
      <c r="AK366"/>
      <c r="AL366"/>
    </row>
    <row r="367" spans="1:38" x14ac:dyDescent="0.2">
      <c r="A367" s="1">
        <v>241</v>
      </c>
      <c r="B367" s="1" t="s">
        <v>285</v>
      </c>
      <c r="C367" s="77" t="s">
        <v>107</v>
      </c>
      <c r="D367" s="94">
        <v>18</v>
      </c>
      <c r="E367" s="150">
        <v>1147</v>
      </c>
      <c r="F367" s="150">
        <v>5101</v>
      </c>
      <c r="G367" s="150">
        <v>13852</v>
      </c>
      <c r="H367" s="164">
        <v>0.84499999999999997</v>
      </c>
      <c r="I367" s="25">
        <f t="shared" si="216"/>
        <v>0.26761975935743826</v>
      </c>
      <c r="J367" s="25">
        <f t="shared" si="217"/>
        <v>0.18148257975352652</v>
      </c>
      <c r="K367" s="27">
        <f t="shared" si="218"/>
        <v>1.4746305663105272</v>
      </c>
      <c r="L367" s="27">
        <f t="shared" si="219"/>
        <v>0.60875874220277892</v>
      </c>
      <c r="M367" s="27">
        <f t="shared" si="220"/>
        <v>2.7155459713781611</v>
      </c>
      <c r="N367" s="27"/>
      <c r="O367" s="51">
        <f t="shared" si="221"/>
        <v>72.240800455358354</v>
      </c>
      <c r="P367" s="27">
        <f t="shared" si="222"/>
        <v>2.7155459713781611</v>
      </c>
      <c r="Q367" s="93">
        <f t="shared" si="223"/>
        <v>0.60875874220277892</v>
      </c>
      <c r="R367" s="156">
        <f t="shared" si="224"/>
        <v>938.38718064257625</v>
      </c>
      <c r="S367" s="156">
        <f t="shared" si="225"/>
        <v>1110.5173735415103</v>
      </c>
      <c r="T367" s="153"/>
      <c r="U367" s="153"/>
      <c r="W367" s="1"/>
      <c r="Y367" s="17"/>
      <c r="Z367"/>
      <c r="AB367"/>
      <c r="AC367"/>
      <c r="AD367"/>
      <c r="AE367"/>
      <c r="AF367"/>
      <c r="AG367"/>
      <c r="AH367"/>
      <c r="AI367"/>
      <c r="AJ367"/>
      <c r="AK367"/>
      <c r="AL367"/>
    </row>
    <row r="368" spans="1:38" x14ac:dyDescent="0.2">
      <c r="I368" s="25"/>
      <c r="J368" s="25"/>
      <c r="K368" s="27"/>
      <c r="L368" s="27"/>
      <c r="M368" s="27"/>
      <c r="N368" s="27"/>
      <c r="O368" s="51"/>
      <c r="P368" s="27"/>
      <c r="Q368" s="93"/>
      <c r="R368" s="156"/>
      <c r="T368" s="153"/>
      <c r="U368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25953" r:id="rId3">
          <objectPr defaultSize="0" r:id="rId4">
            <anchor moveWithCells="1">
              <from>
                <xdr:col>12</xdr:col>
                <xdr:colOff>787400</xdr:colOff>
                <xdr:row>0</xdr:row>
                <xdr:rowOff>190500</xdr:rowOff>
              </from>
              <to>
                <xdr:col>20</xdr:col>
                <xdr:colOff>965200</xdr:colOff>
                <xdr:row>3</xdr:row>
                <xdr:rowOff>0</xdr:rowOff>
              </to>
            </anchor>
          </objectPr>
        </oleObject>
      </mc:Choice>
      <mc:Fallback>
        <oleObject progId="Equation.DSMT4" shapeId="125953" r:id="rId3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01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9.6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9"/>
    <col min="6" max="6" width="12.83203125" style="168" customWidth="1"/>
    <col min="7" max="7" width="12.1640625" style="171" customWidth="1"/>
    <col min="8" max="8" width="13.1640625" style="62" customWidth="1"/>
    <col min="9" max="9" width="14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66" customWidth="1"/>
    <col min="25" max="25" width="8.83203125" style="62"/>
    <col min="26" max="26" width="8.83203125" style="69"/>
    <col min="27" max="27" width="12.33203125" style="150" customWidth="1"/>
    <col min="28" max="28" width="14.6640625" style="171" customWidth="1"/>
    <col min="29" max="29" width="10.33203125" style="181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165</v>
      </c>
      <c r="B1" s="20"/>
      <c r="C1" s="20"/>
      <c r="E1" s="219"/>
      <c r="F1" s="240"/>
      <c r="G1" s="241"/>
      <c r="H1" s="65"/>
      <c r="I1" s="25"/>
      <c r="J1" s="25"/>
      <c r="K1" s="27"/>
      <c r="L1" s="27"/>
      <c r="M1" s="27"/>
      <c r="O1" s="51"/>
      <c r="P1" s="27"/>
      <c r="Q1" s="61"/>
      <c r="R1" s="155"/>
      <c r="V1" s="29"/>
      <c r="AB1" s="69"/>
      <c r="AD1" s="27"/>
      <c r="AE1" s="27"/>
      <c r="AG1" s="29"/>
      <c r="AH1" s="29"/>
      <c r="AL1" s="61"/>
    </row>
    <row r="2" spans="1:38" x14ac:dyDescent="0.2">
      <c r="A2" s="42"/>
      <c r="E2" s="219"/>
      <c r="F2" s="15" t="s">
        <v>157</v>
      </c>
      <c r="G2" s="15" t="s">
        <v>157</v>
      </c>
      <c r="H2" s="60" t="s">
        <v>157</v>
      </c>
      <c r="I2" s="25"/>
      <c r="J2" s="283" t="s">
        <v>82</v>
      </c>
      <c r="K2" s="282">
        <v>0.17111999999999999</v>
      </c>
      <c r="L2" s="27"/>
      <c r="M2" s="27"/>
      <c r="O2" s="51"/>
      <c r="P2" s="27"/>
      <c r="Q2" s="61"/>
      <c r="R2" s="155"/>
      <c r="V2" s="29"/>
      <c r="AB2" s="69"/>
      <c r="AD2" s="27"/>
      <c r="AE2" s="27"/>
      <c r="AG2" s="29"/>
      <c r="AH2" s="29"/>
      <c r="AL2" s="61"/>
    </row>
    <row r="3" spans="1:38" ht="18" x14ac:dyDescent="0.2">
      <c r="A3" s="32" t="s">
        <v>418</v>
      </c>
      <c r="B3" s="13"/>
      <c r="C3" s="13" t="s">
        <v>26</v>
      </c>
      <c r="D3" s="82" t="s">
        <v>401</v>
      </c>
      <c r="E3" s="64" t="s">
        <v>402</v>
      </c>
      <c r="F3" s="15" t="s">
        <v>403</v>
      </c>
      <c r="G3" s="60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29"/>
      <c r="AA3" s="181"/>
      <c r="AB3" s="69"/>
      <c r="AD3" s="27"/>
      <c r="AG3" s="29"/>
      <c r="AL3" s="61"/>
    </row>
    <row r="4" spans="1:38" x14ac:dyDescent="0.2">
      <c r="A4" s="42"/>
      <c r="B4" s="108" t="s">
        <v>326</v>
      </c>
      <c r="C4" s="9">
        <v>105</v>
      </c>
      <c r="D4" s="104">
        <v>13</v>
      </c>
      <c r="E4" s="64">
        <v>4</v>
      </c>
      <c r="F4" s="242">
        <v>26</v>
      </c>
      <c r="G4" s="60">
        <v>539.49</v>
      </c>
      <c r="H4" s="60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29"/>
      <c r="AA4" s="181"/>
      <c r="AB4" s="69"/>
      <c r="AD4" s="27"/>
      <c r="AG4" s="29"/>
      <c r="AL4" s="141"/>
    </row>
    <row r="5" spans="1:38" x14ac:dyDescent="0.2">
      <c r="A5" s="42"/>
      <c r="C5" s="41" t="s">
        <v>379</v>
      </c>
      <c r="E5" s="64"/>
      <c r="F5" s="15"/>
      <c r="G5" s="15"/>
      <c r="H5" s="60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29"/>
      <c r="AB5" s="69"/>
      <c r="AD5" s="27"/>
      <c r="AE5" s="27"/>
      <c r="AG5" s="29"/>
      <c r="AH5" s="29"/>
      <c r="AL5" s="142"/>
    </row>
    <row r="6" spans="1:38" x14ac:dyDescent="0.2">
      <c r="A6" s="14" t="s">
        <v>151</v>
      </c>
      <c r="B6" s="13"/>
      <c r="C6" s="13"/>
      <c r="E6" s="64"/>
      <c r="F6" s="15"/>
      <c r="G6" s="15"/>
      <c r="H6" s="60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AB6" s="69"/>
      <c r="AD6" s="140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64" t="s">
        <v>350</v>
      </c>
      <c r="F7" s="15" t="s">
        <v>351</v>
      </c>
      <c r="G7" s="15" t="s">
        <v>405</v>
      </c>
      <c r="H7" s="60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82" t="s">
        <v>400</v>
      </c>
      <c r="Y7" s="65" t="s">
        <v>368</v>
      </c>
      <c r="Z7" s="219" t="s">
        <v>351</v>
      </c>
      <c r="AA7" s="15" t="s">
        <v>405</v>
      </c>
      <c r="AB7" s="64" t="s">
        <v>406</v>
      </c>
      <c r="AC7" s="64" t="s">
        <v>350</v>
      </c>
      <c r="AD7" s="28" t="s">
        <v>369</v>
      </c>
      <c r="AE7" s="28" t="s">
        <v>370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242</v>
      </c>
      <c r="B8" s="1">
        <v>305</v>
      </c>
      <c r="C8" s="1" t="s">
        <v>107</v>
      </c>
      <c r="D8" s="66">
        <v>-2</v>
      </c>
      <c r="E8" s="150">
        <v>1011</v>
      </c>
      <c r="F8" s="150">
        <v>129</v>
      </c>
      <c r="G8" s="150">
        <v>731</v>
      </c>
      <c r="H8" s="163">
        <v>0.60499999999999998</v>
      </c>
      <c r="I8" s="25">
        <f t="shared" ref="I8:I19" si="0">0.1515*(G8/1000)/(E8/1000)^2/($D$4/10)^4</f>
        <v>3.7936240456101965E-2</v>
      </c>
      <c r="J8" s="25">
        <f t="shared" ref="J8:J19" si="1">0.5*(F8/1000)/(E8/1000)^3/($D$4/10)^5</f>
        <v>1.6810842772467759E-2</v>
      </c>
      <c r="K8" s="27">
        <f t="shared" ref="K8:K19" si="2">I8/J8</f>
        <v>2.2566530999999999</v>
      </c>
      <c r="L8" s="27">
        <f t="shared" ref="L8:L19" si="3">0.798*I8^1.5/J8</f>
        <v>0.35074770585085702</v>
      </c>
      <c r="M8" s="27">
        <f t="shared" ref="M8:M19" si="4">G8/F8</f>
        <v>5.666666666666667</v>
      </c>
      <c r="N8" s="27"/>
      <c r="O8" s="51">
        <f t="shared" ref="O8:O19" si="5">G8/(PI()*$D$4^2/4)</f>
        <v>5.5073260781148159</v>
      </c>
      <c r="P8" s="27">
        <f t="shared" ref="P8:P19" si="6">M8</f>
        <v>5.666666666666667</v>
      </c>
      <c r="Q8" s="93">
        <f t="shared" ref="Q8:Q19" si="7">L8</f>
        <v>0.35074770585085702</v>
      </c>
      <c r="R8" s="156">
        <f t="shared" ref="R8:R23" si="8">E8*(PI()/30)*($D$4/2)</f>
        <v>688.16587076884423</v>
      </c>
      <c r="S8" s="156">
        <f t="shared" ref="S8:S23" si="9">R8/H8</f>
        <v>1137.4642492047012</v>
      </c>
      <c r="T8" s="153"/>
      <c r="U8" s="153"/>
      <c r="W8" s="1">
        <v>242</v>
      </c>
      <c r="X8" s="66">
        <v>-2</v>
      </c>
      <c r="Y8" s="163">
        <v>0.72499999999999998</v>
      </c>
      <c r="Z8" s="150">
        <v>224</v>
      </c>
      <c r="AA8" s="150">
        <v>1049</v>
      </c>
      <c r="AB8" s="150">
        <v>825</v>
      </c>
      <c r="AC8" s="150">
        <v>1212</v>
      </c>
      <c r="AD8" s="27">
        <f t="shared" ref="AD8:AD16" si="10">0.1515*(AA8/1000)/(AC8/1000)^2/($D$4/10)^4</f>
        <v>3.7879956547176012E-2</v>
      </c>
      <c r="AE8" s="27">
        <f t="shared" ref="AE8:AE16" si="11">0.5*(Z8/1000)/(AC8/1000)^3/($D$4/10)^5</f>
        <v>1.6943120581054311E-2</v>
      </c>
      <c r="AF8" s="29">
        <f t="shared" ref="AF8:AF16" si="12">AD8/AE8</f>
        <v>2.2357130946428567</v>
      </c>
      <c r="AG8" s="29">
        <f t="shared" ref="AG8:AG16" si="13">0.798*AD8^1.5/AE8</f>
        <v>0.34723516305616042</v>
      </c>
      <c r="AH8" s="29">
        <f t="shared" ref="AH8:AH16" si="14">AA8/Z8</f>
        <v>4.6830357142857144</v>
      </c>
      <c r="AJ8" s="51">
        <f t="shared" ref="AJ8:AJ16" si="15">AA8/(PI()*$D$4^2/4)</f>
        <v>7.9031259315218083</v>
      </c>
      <c r="AK8" s="29">
        <f t="shared" ref="AK8:AK16" si="16">AH8</f>
        <v>4.6830357142857144</v>
      </c>
      <c r="AL8" s="58">
        <f t="shared" ref="AL8:AL16" si="17">AG8</f>
        <v>0.34723516305616042</v>
      </c>
    </row>
    <row r="9" spans="1:38" x14ac:dyDescent="0.2">
      <c r="A9" s="1">
        <v>242</v>
      </c>
      <c r="B9" s="1">
        <v>305</v>
      </c>
      <c r="C9" s="1" t="s">
        <v>107</v>
      </c>
      <c r="D9" s="66">
        <v>-2</v>
      </c>
      <c r="E9" s="150">
        <v>1047</v>
      </c>
      <c r="F9" s="150">
        <v>150</v>
      </c>
      <c r="G9" s="150">
        <v>826</v>
      </c>
      <c r="H9" s="163">
        <v>0.627</v>
      </c>
      <c r="I9" s="25">
        <f t="shared" si="0"/>
        <v>3.9969241581172689E-2</v>
      </c>
      <c r="J9" s="25">
        <f t="shared" si="1"/>
        <v>1.7599667248561667E-2</v>
      </c>
      <c r="K9" s="27">
        <f t="shared" si="2"/>
        <v>2.2710225720000006</v>
      </c>
      <c r="L9" s="27">
        <f t="shared" si="3"/>
        <v>0.36231581882936092</v>
      </c>
      <c r="M9" s="27">
        <f t="shared" si="4"/>
        <v>5.5066666666666668</v>
      </c>
      <c r="N9" s="27"/>
      <c r="O9" s="51">
        <f t="shared" si="5"/>
        <v>6.2230524494156469</v>
      </c>
      <c r="P9" s="27">
        <f t="shared" si="6"/>
        <v>5.5066666666666668</v>
      </c>
      <c r="Q9" s="93">
        <f t="shared" si="7"/>
        <v>0.36231581882936092</v>
      </c>
      <c r="R9" s="156">
        <f t="shared" si="8"/>
        <v>712.67029346684456</v>
      </c>
      <c r="S9" s="156">
        <f t="shared" si="9"/>
        <v>1136.6352367892257</v>
      </c>
      <c r="T9" s="153"/>
      <c r="U9" s="153"/>
      <c r="W9" s="1">
        <v>242</v>
      </c>
      <c r="X9" s="66">
        <v>-2</v>
      </c>
      <c r="Y9" s="163">
        <v>0.75</v>
      </c>
      <c r="Z9" s="150">
        <v>250</v>
      </c>
      <c r="AA9" s="150">
        <v>1108</v>
      </c>
      <c r="AB9" s="150">
        <v>853</v>
      </c>
      <c r="AC9" s="150">
        <v>1254</v>
      </c>
      <c r="AD9" s="27">
        <f t="shared" si="10"/>
        <v>3.7375233193527563E-2</v>
      </c>
      <c r="AE9" s="27">
        <f t="shared" si="11"/>
        <v>1.7072638398433104E-2</v>
      </c>
      <c r="AF9" s="29">
        <f t="shared" si="12"/>
        <v>2.1891890592000003</v>
      </c>
      <c r="AG9" s="29">
        <f t="shared" si="13"/>
        <v>0.33773659134137346</v>
      </c>
      <c r="AH9" s="29">
        <f t="shared" si="14"/>
        <v>4.4320000000000004</v>
      </c>
      <c r="AJ9" s="51">
        <f t="shared" si="15"/>
        <v>8.3476296779086407</v>
      </c>
      <c r="AK9" s="29">
        <f t="shared" si="16"/>
        <v>4.4320000000000004</v>
      </c>
      <c r="AL9" s="58">
        <f t="shared" si="17"/>
        <v>0.33773659134137346</v>
      </c>
    </row>
    <row r="10" spans="1:38" x14ac:dyDescent="0.2">
      <c r="A10" s="1">
        <v>242</v>
      </c>
      <c r="B10" s="1">
        <v>305</v>
      </c>
      <c r="C10" s="1" t="s">
        <v>107</v>
      </c>
      <c r="D10" s="66">
        <v>-2</v>
      </c>
      <c r="E10" s="150">
        <v>1096</v>
      </c>
      <c r="F10" s="150">
        <v>165</v>
      </c>
      <c r="G10" s="150">
        <v>869</v>
      </c>
      <c r="H10" s="163">
        <v>0.65600000000000003</v>
      </c>
      <c r="I10" s="25">
        <f t="shared" si="0"/>
        <v>3.8374072502950857E-2</v>
      </c>
      <c r="J10" s="25">
        <f t="shared" si="1"/>
        <v>1.6877399266803799E-2</v>
      </c>
      <c r="K10" s="27">
        <f t="shared" si="2"/>
        <v>2.2736958400000007</v>
      </c>
      <c r="L10" s="27">
        <f t="shared" si="3"/>
        <v>0.35543010055519481</v>
      </c>
      <c r="M10" s="27">
        <f t="shared" si="4"/>
        <v>5.2666666666666666</v>
      </c>
      <c r="N10" s="27"/>
      <c r="O10" s="51">
        <f t="shared" si="5"/>
        <v>6.5470128069518125</v>
      </c>
      <c r="P10" s="27">
        <f t="shared" si="6"/>
        <v>5.2666666666666666</v>
      </c>
      <c r="Q10" s="93">
        <f t="shared" si="7"/>
        <v>0.35543010055519481</v>
      </c>
      <c r="R10" s="156">
        <f t="shared" si="8"/>
        <v>746.02353547245616</v>
      </c>
      <c r="S10" s="156">
        <f t="shared" si="9"/>
        <v>1137.2309991958173</v>
      </c>
      <c r="T10" s="153"/>
      <c r="U10" s="153"/>
      <c r="W10" s="1">
        <v>242</v>
      </c>
      <c r="X10" s="66">
        <v>-2</v>
      </c>
      <c r="Y10" s="163">
        <v>0.77500000000000002</v>
      </c>
      <c r="Z10" s="150">
        <v>276</v>
      </c>
      <c r="AA10" s="150">
        <v>1170</v>
      </c>
      <c r="AB10" s="150">
        <v>882</v>
      </c>
      <c r="AC10" s="150">
        <v>1296</v>
      </c>
      <c r="AD10" s="27">
        <f t="shared" si="10"/>
        <v>3.6950054413893985E-2</v>
      </c>
      <c r="AE10" s="27">
        <f t="shared" si="11"/>
        <v>1.7074473476121042E-2</v>
      </c>
      <c r="AF10" s="29">
        <f t="shared" si="12"/>
        <v>2.1640523478260869</v>
      </c>
      <c r="AG10" s="29">
        <f t="shared" si="13"/>
        <v>0.33195422037523115</v>
      </c>
      <c r="AH10" s="29">
        <f t="shared" si="14"/>
        <v>4.2391304347826084</v>
      </c>
      <c r="AJ10" s="51">
        <f t="shared" si="15"/>
        <v>8.8147353097049717</v>
      </c>
      <c r="AK10" s="29">
        <f t="shared" si="16"/>
        <v>4.2391304347826084</v>
      </c>
      <c r="AL10" s="58">
        <f t="shared" si="17"/>
        <v>0.33195422037523115</v>
      </c>
    </row>
    <row r="11" spans="1:38" x14ac:dyDescent="0.2">
      <c r="A11" s="1">
        <v>242</v>
      </c>
      <c r="B11" s="1">
        <v>305</v>
      </c>
      <c r="C11" s="1" t="s">
        <v>107</v>
      </c>
      <c r="D11" s="66">
        <v>-2</v>
      </c>
      <c r="E11" s="150">
        <v>1151</v>
      </c>
      <c r="F11" s="150">
        <v>191</v>
      </c>
      <c r="G11" s="150">
        <v>996</v>
      </c>
      <c r="H11" s="163">
        <v>0.68799999999999994</v>
      </c>
      <c r="I11" s="25">
        <f t="shared" si="0"/>
        <v>3.9879335648952303E-2</v>
      </c>
      <c r="J11" s="25">
        <f t="shared" si="1"/>
        <v>1.6867885298760491E-2</v>
      </c>
      <c r="K11" s="27">
        <f t="shared" si="2"/>
        <v>2.3642166722513087</v>
      </c>
      <c r="L11" s="27">
        <f t="shared" si="3"/>
        <v>0.37675942407673096</v>
      </c>
      <c r="M11" s="27">
        <f t="shared" si="4"/>
        <v>5.2146596858638743</v>
      </c>
      <c r="N11" s="27"/>
      <c r="O11" s="51">
        <f t="shared" si="5"/>
        <v>7.5038259559539764</v>
      </c>
      <c r="P11" s="27">
        <f t="shared" si="6"/>
        <v>5.2146596858638743</v>
      </c>
      <c r="Q11" s="93">
        <f t="shared" si="7"/>
        <v>0.37675942407673096</v>
      </c>
      <c r="R11" s="156">
        <f t="shared" si="8"/>
        <v>783.46084792773456</v>
      </c>
      <c r="S11" s="156">
        <f t="shared" si="9"/>
        <v>1138.7512324531026</v>
      </c>
      <c r="T11" s="153"/>
      <c r="U11" s="153"/>
      <c r="W11" s="1">
        <v>242</v>
      </c>
      <c r="X11" s="66">
        <v>-2</v>
      </c>
      <c r="Y11" s="163">
        <v>0.8</v>
      </c>
      <c r="Z11" s="150">
        <v>302</v>
      </c>
      <c r="AA11" s="150">
        <v>1243</v>
      </c>
      <c r="AB11" s="150">
        <v>910</v>
      </c>
      <c r="AC11" s="150">
        <v>1337</v>
      </c>
      <c r="AD11" s="27">
        <f t="shared" si="10"/>
        <v>3.6884808900496106E-2</v>
      </c>
      <c r="AE11" s="27">
        <f t="shared" si="11"/>
        <v>1.7016332533666679E-2</v>
      </c>
      <c r="AF11" s="29">
        <f t="shared" si="12"/>
        <v>2.1676121354304638</v>
      </c>
      <c r="AG11" s="29">
        <f t="shared" si="13"/>
        <v>0.3322065828454549</v>
      </c>
      <c r="AH11" s="29">
        <f t="shared" si="14"/>
        <v>4.1158940397350996</v>
      </c>
      <c r="AJ11" s="51">
        <f t="shared" si="15"/>
        <v>9.364714521336138</v>
      </c>
      <c r="AK11" s="29">
        <f t="shared" si="16"/>
        <v>4.1158940397350996</v>
      </c>
      <c r="AL11" s="58">
        <f t="shared" si="17"/>
        <v>0.3322065828454549</v>
      </c>
    </row>
    <row r="12" spans="1:38" x14ac:dyDescent="0.2">
      <c r="A12" s="1">
        <v>242</v>
      </c>
      <c r="B12" s="1">
        <v>305</v>
      </c>
      <c r="C12" s="1" t="s">
        <v>107</v>
      </c>
      <c r="D12" s="66">
        <v>-2</v>
      </c>
      <c r="E12" s="150">
        <v>1197</v>
      </c>
      <c r="F12" s="150">
        <v>217</v>
      </c>
      <c r="G12" s="150">
        <v>1028</v>
      </c>
      <c r="H12" s="163">
        <v>0.71599999999999997</v>
      </c>
      <c r="I12" s="25">
        <f t="shared" si="0"/>
        <v>3.8057831368456217E-2</v>
      </c>
      <c r="J12" s="25">
        <f t="shared" si="1"/>
        <v>1.7038467312659063E-2</v>
      </c>
      <c r="K12" s="27">
        <f t="shared" si="2"/>
        <v>2.2336417161290325</v>
      </c>
      <c r="L12" s="27">
        <f t="shared" si="3"/>
        <v>0.34772700672368345</v>
      </c>
      <c r="M12" s="27">
        <f t="shared" si="4"/>
        <v>4.7373271889400925</v>
      </c>
      <c r="N12" s="27"/>
      <c r="O12" s="51">
        <f t="shared" si="5"/>
        <v>7.7449127336553092</v>
      </c>
      <c r="P12" s="27">
        <f t="shared" si="6"/>
        <v>4.7373271889400925</v>
      </c>
      <c r="Q12" s="93">
        <f t="shared" si="7"/>
        <v>0.34772700672368345</v>
      </c>
      <c r="R12" s="156">
        <f t="shared" si="8"/>
        <v>814.77205470851288</v>
      </c>
      <c r="S12" s="156">
        <f t="shared" si="9"/>
        <v>1137.9497970789287</v>
      </c>
      <c r="T12" s="153"/>
      <c r="U12" s="153"/>
      <c r="W12" s="1">
        <v>242</v>
      </c>
      <c r="X12" s="66">
        <v>-2</v>
      </c>
      <c r="Y12" s="163">
        <v>0.82499999999999996</v>
      </c>
      <c r="Z12" s="150">
        <v>334</v>
      </c>
      <c r="AA12" s="150">
        <v>1330</v>
      </c>
      <c r="AB12" s="150">
        <v>939</v>
      </c>
      <c r="AC12" s="150">
        <v>1379</v>
      </c>
      <c r="AD12" s="27">
        <f t="shared" si="10"/>
        <v>3.7099011004253994E-2</v>
      </c>
      <c r="AE12" s="27">
        <f t="shared" si="11"/>
        <v>1.7151689701814011E-2</v>
      </c>
      <c r="AF12" s="29">
        <f t="shared" si="12"/>
        <v>2.1629945299401201</v>
      </c>
      <c r="AG12" s="29">
        <f t="shared" si="13"/>
        <v>0.33246005975696752</v>
      </c>
      <c r="AH12" s="29">
        <f t="shared" si="14"/>
        <v>3.9820359281437128</v>
      </c>
      <c r="AJ12" s="51">
        <f t="shared" si="15"/>
        <v>10.020169198211635</v>
      </c>
      <c r="AK12" s="29">
        <f t="shared" si="16"/>
        <v>3.9820359281437128</v>
      </c>
      <c r="AL12" s="58">
        <f t="shared" si="17"/>
        <v>0.33246005975696752</v>
      </c>
    </row>
    <row r="13" spans="1:38" x14ac:dyDescent="0.2">
      <c r="A13" s="1">
        <v>242</v>
      </c>
      <c r="B13" s="1">
        <v>305</v>
      </c>
      <c r="C13" s="1" t="s">
        <v>107</v>
      </c>
      <c r="D13" s="66">
        <v>-2</v>
      </c>
      <c r="E13" s="150">
        <v>1251</v>
      </c>
      <c r="F13" s="150">
        <v>246</v>
      </c>
      <c r="G13" s="150">
        <v>1081</v>
      </c>
      <c r="H13" s="163">
        <v>0.748</v>
      </c>
      <c r="I13" s="25">
        <f t="shared" si="0"/>
        <v>3.663956409508598E-2</v>
      </c>
      <c r="J13" s="25">
        <f t="shared" si="1"/>
        <v>1.6920625787663481E-2</v>
      </c>
      <c r="K13" s="27">
        <f t="shared" si="2"/>
        <v>2.1653787841463417</v>
      </c>
      <c r="L13" s="27">
        <f t="shared" si="3"/>
        <v>0.33075918853908892</v>
      </c>
      <c r="M13" s="27">
        <f t="shared" si="4"/>
        <v>4.3943089430894311</v>
      </c>
      <c r="N13" s="27"/>
      <c r="O13" s="51">
        <f t="shared" si="5"/>
        <v>8.144212709223142</v>
      </c>
      <c r="P13" s="27">
        <f t="shared" si="6"/>
        <v>4.3943089430894311</v>
      </c>
      <c r="Q13" s="93">
        <f t="shared" si="7"/>
        <v>0.33075918853908892</v>
      </c>
      <c r="R13" s="156">
        <f t="shared" si="8"/>
        <v>851.52868875551337</v>
      </c>
      <c r="S13" s="156">
        <f t="shared" si="9"/>
        <v>1138.4073379084402</v>
      </c>
      <c r="T13" s="153"/>
      <c r="U13" s="153"/>
      <c r="W13" s="1">
        <v>242</v>
      </c>
      <c r="X13" s="66">
        <v>-2</v>
      </c>
      <c r="Y13" s="163">
        <v>0.85</v>
      </c>
      <c r="Z13" s="150">
        <v>370</v>
      </c>
      <c r="AA13" s="150">
        <v>1407</v>
      </c>
      <c r="AB13" s="150">
        <v>967</v>
      </c>
      <c r="AC13" s="150">
        <v>1421</v>
      </c>
      <c r="AD13" s="27">
        <f t="shared" si="10"/>
        <v>3.696112360877768E-2</v>
      </c>
      <c r="AE13" s="27">
        <f t="shared" si="11"/>
        <v>1.7364917849851294E-2</v>
      </c>
      <c r="AF13" s="29">
        <f t="shared" si="12"/>
        <v>2.1284940089189193</v>
      </c>
      <c r="AG13" s="29">
        <f t="shared" si="13"/>
        <v>0.32654866006581451</v>
      </c>
      <c r="AH13" s="29">
        <f t="shared" si="14"/>
        <v>3.8027027027027027</v>
      </c>
      <c r="AJ13" s="51">
        <f t="shared" si="15"/>
        <v>10.600284257055467</v>
      </c>
      <c r="AK13" s="29">
        <f t="shared" si="16"/>
        <v>3.8027027027027027</v>
      </c>
      <c r="AL13" s="58">
        <f t="shared" si="17"/>
        <v>0.32654866006581451</v>
      </c>
    </row>
    <row r="14" spans="1:38" x14ac:dyDescent="0.2">
      <c r="A14" s="1">
        <v>242</v>
      </c>
      <c r="B14" s="1">
        <v>305</v>
      </c>
      <c r="C14" s="1" t="s">
        <v>107</v>
      </c>
      <c r="D14" s="66">
        <v>-2</v>
      </c>
      <c r="E14" s="150">
        <v>1297</v>
      </c>
      <c r="F14" s="150">
        <v>276</v>
      </c>
      <c r="G14" s="150">
        <v>1186</v>
      </c>
      <c r="H14" s="163">
        <v>0.77600000000000002</v>
      </c>
      <c r="I14" s="25">
        <f t="shared" si="0"/>
        <v>3.7397619661716418E-2</v>
      </c>
      <c r="J14" s="25">
        <f t="shared" si="1"/>
        <v>1.7035010147818944E-2</v>
      </c>
      <c r="K14" s="27">
        <f t="shared" si="2"/>
        <v>2.1953388543478254</v>
      </c>
      <c r="L14" s="27">
        <f t="shared" si="3"/>
        <v>0.33878676464473417</v>
      </c>
      <c r="M14" s="27">
        <f t="shared" si="4"/>
        <v>4.2971014492753623</v>
      </c>
      <c r="N14" s="27"/>
      <c r="O14" s="51">
        <f t="shared" si="5"/>
        <v>8.9352786985556385</v>
      </c>
      <c r="P14" s="27">
        <f t="shared" si="6"/>
        <v>4.2971014492753623</v>
      </c>
      <c r="Q14" s="93">
        <f t="shared" si="7"/>
        <v>0.33878676464473417</v>
      </c>
      <c r="R14" s="156">
        <f t="shared" si="8"/>
        <v>882.83989553629158</v>
      </c>
      <c r="S14" s="156">
        <f t="shared" si="9"/>
        <v>1137.6802777529531</v>
      </c>
      <c r="T14" s="153"/>
      <c r="U14" s="153"/>
      <c r="W14" s="1">
        <v>242</v>
      </c>
      <c r="X14" s="66">
        <v>-2</v>
      </c>
      <c r="Y14" s="163">
        <v>0.875</v>
      </c>
      <c r="Z14" s="150">
        <v>406</v>
      </c>
      <c r="AA14" s="150">
        <v>1485</v>
      </c>
      <c r="AB14" s="150">
        <v>996</v>
      </c>
      <c r="AC14" s="150">
        <v>1463</v>
      </c>
      <c r="AD14" s="27">
        <f t="shared" si="10"/>
        <v>3.6802474886281279E-2</v>
      </c>
      <c r="AE14" s="27">
        <f t="shared" si="11"/>
        <v>1.7460082763719992E-2</v>
      </c>
      <c r="AF14" s="29">
        <f t="shared" si="12"/>
        <v>2.1078064396551723</v>
      </c>
      <c r="AG14" s="29">
        <f t="shared" si="13"/>
        <v>0.32268006136948851</v>
      </c>
      <c r="AH14" s="29">
        <f t="shared" si="14"/>
        <v>3.6576354679802954</v>
      </c>
      <c r="AJ14" s="51">
        <f t="shared" si="15"/>
        <v>11.187933277702465</v>
      </c>
      <c r="AK14" s="29">
        <f t="shared" si="16"/>
        <v>3.6576354679802954</v>
      </c>
      <c r="AL14" s="58">
        <f t="shared" si="17"/>
        <v>0.32268006136948851</v>
      </c>
    </row>
    <row r="15" spans="1:38" x14ac:dyDescent="0.2">
      <c r="A15" s="1">
        <v>242</v>
      </c>
      <c r="B15" s="1">
        <v>305</v>
      </c>
      <c r="C15" s="1" t="s">
        <v>107</v>
      </c>
      <c r="D15" s="66">
        <v>-2</v>
      </c>
      <c r="E15" s="150">
        <v>1355</v>
      </c>
      <c r="F15" s="150">
        <v>320</v>
      </c>
      <c r="G15" s="150">
        <v>1292</v>
      </c>
      <c r="H15" s="163">
        <v>0.81</v>
      </c>
      <c r="I15" s="25">
        <f t="shared" si="0"/>
        <v>3.7327005165970414E-2</v>
      </c>
      <c r="J15" s="25">
        <f t="shared" si="1"/>
        <v>1.7321493511995422E-2</v>
      </c>
      <c r="K15" s="27">
        <f t="shared" si="2"/>
        <v>2.15495304375</v>
      </c>
      <c r="L15" s="27">
        <f t="shared" si="3"/>
        <v>0.33224027389866101</v>
      </c>
      <c r="M15" s="27">
        <f t="shared" si="4"/>
        <v>4.0374999999999996</v>
      </c>
      <c r="N15" s="27"/>
      <c r="O15" s="51">
        <f t="shared" si="5"/>
        <v>9.7338786496913023</v>
      </c>
      <c r="P15" s="27">
        <f t="shared" si="6"/>
        <v>4.0374999999999996</v>
      </c>
      <c r="Q15" s="93">
        <f t="shared" si="7"/>
        <v>0.33224027389866101</v>
      </c>
      <c r="R15" s="156">
        <f t="shared" si="8"/>
        <v>922.31924321640338</v>
      </c>
      <c r="S15" s="156">
        <f t="shared" si="9"/>
        <v>1138.6657323659301</v>
      </c>
      <c r="T15" s="153"/>
      <c r="U15" s="153"/>
      <c r="W15" s="1">
        <v>242</v>
      </c>
      <c r="X15" s="66">
        <v>-2</v>
      </c>
      <c r="Y15" s="163">
        <v>0.9</v>
      </c>
      <c r="Z15" s="150">
        <v>445</v>
      </c>
      <c r="AA15" s="150">
        <v>1565</v>
      </c>
      <c r="AB15" s="150">
        <v>1024</v>
      </c>
      <c r="AC15" s="150">
        <v>1505</v>
      </c>
      <c r="AD15" s="27">
        <f t="shared" si="10"/>
        <v>3.6650555850474852E-2</v>
      </c>
      <c r="AE15" s="27">
        <f t="shared" si="11"/>
        <v>1.7579388093204907E-2</v>
      </c>
      <c r="AF15" s="29">
        <f t="shared" si="12"/>
        <v>2.0848595898876403</v>
      </c>
      <c r="AG15" s="29">
        <f t="shared" si="13"/>
        <v>0.31850773654974851</v>
      </c>
      <c r="AH15" s="29">
        <f t="shared" si="14"/>
        <v>3.5168539325842696</v>
      </c>
      <c r="AJ15" s="51">
        <f t="shared" si="15"/>
        <v>11.790650221955797</v>
      </c>
      <c r="AK15" s="29">
        <f t="shared" si="16"/>
        <v>3.5168539325842696</v>
      </c>
      <c r="AL15" s="58">
        <f t="shared" si="17"/>
        <v>0.31850773654974851</v>
      </c>
    </row>
    <row r="16" spans="1:38" x14ac:dyDescent="0.2">
      <c r="A16" s="1">
        <v>242</v>
      </c>
      <c r="B16" s="1">
        <v>305</v>
      </c>
      <c r="C16" s="1" t="s">
        <v>107</v>
      </c>
      <c r="D16" s="66">
        <v>-2</v>
      </c>
      <c r="E16" s="150">
        <v>1392</v>
      </c>
      <c r="F16" s="150">
        <v>341</v>
      </c>
      <c r="G16" s="150">
        <v>1335</v>
      </c>
      <c r="H16" s="163">
        <v>0.83599999999999997</v>
      </c>
      <c r="I16" s="25">
        <f t="shared" si="0"/>
        <v>3.6546182512086585E-2</v>
      </c>
      <c r="J16" s="25">
        <f t="shared" si="1"/>
        <v>1.7025109583703579E-2</v>
      </c>
      <c r="K16" s="27">
        <f t="shared" si="2"/>
        <v>2.1466048328445746</v>
      </c>
      <c r="L16" s="27">
        <f t="shared" si="3"/>
        <v>0.32747338086491334</v>
      </c>
      <c r="M16" s="27">
        <f t="shared" si="4"/>
        <v>3.9149560117302054</v>
      </c>
      <c r="N16" s="27"/>
      <c r="O16" s="51">
        <f t="shared" si="5"/>
        <v>10.057839007227468</v>
      </c>
      <c r="P16" s="27">
        <f t="shared" si="6"/>
        <v>3.9149560117302054</v>
      </c>
      <c r="Q16" s="93">
        <f t="shared" si="7"/>
        <v>0.32747338086491334</v>
      </c>
      <c r="R16" s="156">
        <f t="shared" si="8"/>
        <v>947.50434432268162</v>
      </c>
      <c r="S16" s="156">
        <f t="shared" si="9"/>
        <v>1133.3784022998584</v>
      </c>
      <c r="T16" s="153"/>
      <c r="U16" s="153"/>
      <c r="W16" s="1">
        <v>242</v>
      </c>
      <c r="X16" s="66">
        <v>-2</v>
      </c>
      <c r="Y16" s="163">
        <v>0.92500000000000004</v>
      </c>
      <c r="Z16" s="150">
        <v>486</v>
      </c>
      <c r="AA16" s="150">
        <v>1647</v>
      </c>
      <c r="AB16" s="150">
        <v>1053</v>
      </c>
      <c r="AC16" s="150">
        <v>1546</v>
      </c>
      <c r="AD16" s="27">
        <f t="shared" si="10"/>
        <v>3.6552227123266091E-2</v>
      </c>
      <c r="AE16" s="27">
        <f t="shared" si="11"/>
        <v>1.7711732454133048E-2</v>
      </c>
      <c r="AF16" s="29">
        <f t="shared" si="12"/>
        <v>2.0637296333333333</v>
      </c>
      <c r="AG16" s="29">
        <f t="shared" si="13"/>
        <v>0.31485646375843535</v>
      </c>
      <c r="AH16" s="29">
        <f t="shared" si="14"/>
        <v>3.3888888888888888</v>
      </c>
      <c r="AJ16" s="51">
        <f t="shared" si="15"/>
        <v>12.408435089815461</v>
      </c>
      <c r="AK16" s="29">
        <f t="shared" si="16"/>
        <v>3.3888888888888888</v>
      </c>
      <c r="AL16" s="58">
        <f t="shared" si="17"/>
        <v>0.31485646375843535</v>
      </c>
    </row>
    <row r="17" spans="1:38" x14ac:dyDescent="0.2">
      <c r="A17" s="1">
        <v>242</v>
      </c>
      <c r="B17" s="1">
        <v>305</v>
      </c>
      <c r="C17" s="1" t="s">
        <v>107</v>
      </c>
      <c r="D17" s="66">
        <v>-2</v>
      </c>
      <c r="E17" s="150">
        <v>1449</v>
      </c>
      <c r="F17" s="150">
        <v>399</v>
      </c>
      <c r="G17" s="150">
        <v>1483</v>
      </c>
      <c r="H17" s="163">
        <v>0.86699999999999999</v>
      </c>
      <c r="I17" s="25">
        <f t="shared" si="0"/>
        <v>3.746654133213468E-2</v>
      </c>
      <c r="J17" s="25">
        <f t="shared" si="1"/>
        <v>1.7661231453559276E-2</v>
      </c>
      <c r="K17" s="27">
        <f t="shared" si="2"/>
        <v>2.1214002789473683</v>
      </c>
      <c r="L17" s="27">
        <f t="shared" si="3"/>
        <v>0.32767802308240007</v>
      </c>
      <c r="M17" s="27">
        <f t="shared" si="4"/>
        <v>3.7167919799498748</v>
      </c>
      <c r="N17" s="27"/>
      <c r="O17" s="51">
        <f t="shared" si="5"/>
        <v>11.172865354096132</v>
      </c>
      <c r="P17" s="27">
        <f t="shared" si="6"/>
        <v>3.7167919799498748</v>
      </c>
      <c r="Q17" s="93">
        <f t="shared" si="7"/>
        <v>0.32767802308240007</v>
      </c>
      <c r="R17" s="156">
        <f t="shared" si="8"/>
        <v>986.30301359451551</v>
      </c>
      <c r="S17" s="156">
        <f t="shared" si="9"/>
        <v>1137.604398609591</v>
      </c>
      <c r="T17" s="153"/>
      <c r="U17" s="153"/>
      <c r="W17" s="1"/>
      <c r="Y17" s="163"/>
      <c r="Z17" s="150"/>
      <c r="AB17" s="150"/>
      <c r="AC17" s="150"/>
      <c r="AD17"/>
      <c r="AE17"/>
      <c r="AF17"/>
      <c r="AG17"/>
      <c r="AH17"/>
      <c r="AI17"/>
      <c r="AJ17"/>
      <c r="AK17"/>
      <c r="AL17"/>
    </row>
    <row r="18" spans="1:38" x14ac:dyDescent="0.2">
      <c r="A18" s="1">
        <v>242</v>
      </c>
      <c r="B18" s="1">
        <v>305</v>
      </c>
      <c r="C18" s="1" t="s">
        <v>107</v>
      </c>
      <c r="D18" s="66">
        <v>-2</v>
      </c>
      <c r="E18" s="150">
        <v>1506</v>
      </c>
      <c r="F18" s="150">
        <v>451</v>
      </c>
      <c r="G18" s="150">
        <v>1568</v>
      </c>
      <c r="H18" s="163">
        <v>0.90100000000000002</v>
      </c>
      <c r="I18" s="25">
        <f t="shared" si="0"/>
        <v>3.6672062678368991E-2</v>
      </c>
      <c r="J18" s="25">
        <f t="shared" si="1"/>
        <v>1.7780946248089107E-2</v>
      </c>
      <c r="K18" s="27">
        <f t="shared" si="2"/>
        <v>2.0624359450110865</v>
      </c>
      <c r="L18" s="27">
        <f t="shared" si="3"/>
        <v>0.31517446885103589</v>
      </c>
      <c r="M18" s="27">
        <f t="shared" si="4"/>
        <v>3.4767184035476717</v>
      </c>
      <c r="N18" s="27"/>
      <c r="O18" s="51">
        <f t="shared" si="5"/>
        <v>11.813252107365296</v>
      </c>
      <c r="P18" s="27">
        <f t="shared" si="6"/>
        <v>3.4767184035476717</v>
      </c>
      <c r="Q18" s="93">
        <f t="shared" si="7"/>
        <v>0.31517446885103589</v>
      </c>
      <c r="R18" s="156">
        <f t="shared" si="8"/>
        <v>1025.1016828663494</v>
      </c>
      <c r="S18" s="156">
        <f t="shared" si="9"/>
        <v>1137.7377168327962</v>
      </c>
      <c r="T18" s="153"/>
      <c r="U18" s="153"/>
      <c r="W18" s="1"/>
      <c r="Y18" s="163"/>
      <c r="Z18" s="150"/>
      <c r="AB18" s="150"/>
      <c r="AC18" s="150"/>
      <c r="AD18"/>
      <c r="AE18"/>
      <c r="AF18"/>
      <c r="AG18"/>
      <c r="AH18"/>
      <c r="AI18"/>
      <c r="AJ18"/>
      <c r="AK18"/>
      <c r="AL18"/>
    </row>
    <row r="19" spans="1:38" x14ac:dyDescent="0.2">
      <c r="A19" s="1">
        <v>242</v>
      </c>
      <c r="B19" s="1">
        <v>305</v>
      </c>
      <c r="C19" s="1" t="s">
        <v>107</v>
      </c>
      <c r="D19" s="66">
        <v>-2</v>
      </c>
      <c r="E19" s="150">
        <v>1552</v>
      </c>
      <c r="F19" s="150">
        <v>488</v>
      </c>
      <c r="G19" s="150">
        <v>1653</v>
      </c>
      <c r="H19" s="163">
        <v>0.92800000000000005</v>
      </c>
      <c r="I19" s="25">
        <f t="shared" si="0"/>
        <v>3.6402284817936642E-2</v>
      </c>
      <c r="J19" s="25">
        <f t="shared" si="1"/>
        <v>1.7579151704874077E-2</v>
      </c>
      <c r="K19" s="27">
        <f t="shared" si="2"/>
        <v>2.0707645868852462</v>
      </c>
      <c r="L19" s="27">
        <f t="shared" si="3"/>
        <v>0.31528110379524643</v>
      </c>
      <c r="M19" s="27">
        <f t="shared" si="4"/>
        <v>3.387295081967213</v>
      </c>
      <c r="N19" s="27"/>
      <c r="O19" s="51">
        <f t="shared" si="5"/>
        <v>12.453638860634461</v>
      </c>
      <c r="P19" s="27">
        <f t="shared" si="6"/>
        <v>3.387295081967213</v>
      </c>
      <c r="Q19" s="93">
        <f t="shared" si="7"/>
        <v>0.31528110379524643</v>
      </c>
      <c r="R19" s="156">
        <f t="shared" si="8"/>
        <v>1056.4128896471277</v>
      </c>
      <c r="S19" s="156">
        <f t="shared" si="9"/>
        <v>1138.3759586714739</v>
      </c>
      <c r="T19" s="153"/>
      <c r="U19" s="153"/>
      <c r="W19" s="1"/>
      <c r="Y19" s="163"/>
      <c r="Z19" s="150"/>
      <c r="AB19" s="150"/>
      <c r="AC19" s="150"/>
      <c r="AD19"/>
      <c r="AE19"/>
      <c r="AF19"/>
      <c r="AG19"/>
      <c r="AH19"/>
      <c r="AI19"/>
      <c r="AJ19"/>
      <c r="AK19"/>
      <c r="AL19"/>
    </row>
    <row r="20" spans="1:38" x14ac:dyDescent="0.2">
      <c r="A20"/>
      <c r="B20"/>
      <c r="C20"/>
      <c r="D20" s="76"/>
      <c r="E20" s="150"/>
      <c r="F20" s="150"/>
      <c r="G20" s="150"/>
      <c r="H20" s="163"/>
      <c r="N20"/>
      <c r="O20"/>
      <c r="P20"/>
      <c r="Q20"/>
      <c r="R20" s="156"/>
      <c r="T20" s="153"/>
      <c r="U20" s="153"/>
      <c r="W20" s="1"/>
      <c r="Y20" s="163"/>
      <c r="Z20" s="150"/>
      <c r="AB20" s="150"/>
      <c r="AC20" s="150"/>
      <c r="AD20"/>
      <c r="AE20"/>
      <c r="AF20"/>
      <c r="AG20"/>
      <c r="AH20"/>
      <c r="AI20"/>
      <c r="AJ20"/>
      <c r="AK20"/>
      <c r="AL20"/>
    </row>
    <row r="21" spans="1:38" x14ac:dyDescent="0.2">
      <c r="A21" s="77"/>
      <c r="B21" s="77"/>
      <c r="C21" s="77"/>
      <c r="D21" s="148"/>
      <c r="E21" s="150"/>
      <c r="F21" s="150"/>
      <c r="G21" s="150"/>
      <c r="H21" s="164"/>
      <c r="I21" s="25"/>
      <c r="J21" s="25"/>
      <c r="K21" s="27"/>
      <c r="L21" s="27"/>
      <c r="M21" s="27"/>
      <c r="N21" s="27"/>
      <c r="O21" s="51"/>
      <c r="P21" s="27"/>
      <c r="Q21" s="93"/>
      <c r="R21" s="156"/>
      <c r="T21" s="153"/>
      <c r="U21" s="153"/>
      <c r="W21" s="1"/>
      <c r="Y21" s="163"/>
      <c r="Z21" s="150"/>
      <c r="AB21" s="150"/>
      <c r="AC21" s="150"/>
      <c r="AD21"/>
      <c r="AE21"/>
      <c r="AF21"/>
      <c r="AG21"/>
      <c r="AH21"/>
      <c r="AI21"/>
      <c r="AJ21"/>
      <c r="AK21"/>
      <c r="AL21"/>
    </row>
    <row r="22" spans="1:38" x14ac:dyDescent="0.2">
      <c r="A22" s="77">
        <v>243</v>
      </c>
      <c r="B22" s="77">
        <v>306</v>
      </c>
      <c r="C22" s="1" t="s">
        <v>107</v>
      </c>
      <c r="D22" s="148">
        <v>0</v>
      </c>
      <c r="E22" s="150">
        <v>997</v>
      </c>
      <c r="F22" s="150">
        <v>133</v>
      </c>
      <c r="G22" s="150">
        <v>938</v>
      </c>
      <c r="H22" s="163">
        <v>0.60099999999999998</v>
      </c>
      <c r="I22" s="25">
        <f t="shared" ref="I22:I33" si="18">0.1515*(G22/1000)/(E22/1000)^2/($D$4/10)^4</f>
        <v>5.0055493258050213E-2</v>
      </c>
      <c r="J22" s="25">
        <f t="shared" ref="J22:J33" si="19">0.5*(F22/1000)/(E22/1000)^3/($D$4/10)^5</f>
        <v>1.807254891315974E-2</v>
      </c>
      <c r="K22" s="27">
        <f t="shared" ref="K22:K33" si="20">I22/J22</f>
        <v>2.7696974842105262</v>
      </c>
      <c r="L22" s="27">
        <f t="shared" ref="L22:L33" si="21">0.798*I22^1.5/J22</f>
        <v>0.49449408444410536</v>
      </c>
      <c r="M22" s="27">
        <f t="shared" ref="M22:M33" si="22">G22/F22</f>
        <v>7.0526315789473681</v>
      </c>
      <c r="N22" s="27"/>
      <c r="O22" s="51">
        <f t="shared" ref="O22:O33" si="23">G22/(PI()*$D$4^2/4)</f>
        <v>7.0668561713703113</v>
      </c>
      <c r="P22" s="27">
        <f t="shared" ref="P22:P33" si="24">M22</f>
        <v>7.0526315789473681</v>
      </c>
      <c r="Q22" s="93">
        <f t="shared" ref="Q22:Q33" si="25">L22</f>
        <v>0.49449408444410536</v>
      </c>
      <c r="R22" s="156">
        <f t="shared" si="8"/>
        <v>678.63637305295515</v>
      </c>
      <c r="S22" s="156">
        <f t="shared" si="9"/>
        <v>1129.1786573260486</v>
      </c>
      <c r="T22" s="153"/>
      <c r="U22" s="153"/>
      <c r="W22" s="1">
        <v>243</v>
      </c>
      <c r="X22" s="66">
        <v>0</v>
      </c>
      <c r="Y22" s="163">
        <v>0.72499999999999998</v>
      </c>
      <c r="Z22" s="150">
        <v>237</v>
      </c>
      <c r="AA22" s="150">
        <v>1298</v>
      </c>
      <c r="AB22" s="150">
        <v>818</v>
      </c>
      <c r="AC22" s="150">
        <v>1202</v>
      </c>
      <c r="AD22" s="27">
        <f t="shared" ref="AD22:AD44" si="26">0.1515*(AA22/1000)/(AC22/1000)^2/($D$4/10)^4</f>
        <v>4.7654616700259576E-2</v>
      </c>
      <c r="AE22" s="27">
        <f t="shared" ref="AE22:AE44" si="27">0.5*(Z22/1000)/(AC22/1000)^3/($D$4/10)^5</f>
        <v>1.8377574238497636E-2</v>
      </c>
      <c r="AF22" s="29">
        <f t="shared" ref="AF22:AF44" si="28">AD22/AE22</f>
        <v>2.5930852506329112</v>
      </c>
      <c r="AG22" s="29">
        <f t="shared" ref="AG22:AG44" si="29">0.798*AD22^1.5/AE22</f>
        <v>0.45172297183390614</v>
      </c>
      <c r="AH22" s="29">
        <f t="shared" ref="AH22:AH44" si="30">AA22/Z22</f>
        <v>5.4767932489451479</v>
      </c>
      <c r="AJ22" s="51">
        <f t="shared" ref="AJ22:AJ44" si="31">AA22/(PI()*$D$4^2/4)</f>
        <v>9.7790824205103029</v>
      </c>
      <c r="AK22" s="29">
        <f t="shared" ref="AK22:AK44" si="32">AH22</f>
        <v>5.4767932489451479</v>
      </c>
      <c r="AL22" s="58">
        <f t="shared" ref="AL22:AL44" si="33">AG22</f>
        <v>0.45172297183390614</v>
      </c>
    </row>
    <row r="23" spans="1:38" x14ac:dyDescent="0.2">
      <c r="A23" s="77">
        <v>243</v>
      </c>
      <c r="B23" s="77">
        <v>306</v>
      </c>
      <c r="C23" s="1" t="s">
        <v>107</v>
      </c>
      <c r="D23" s="148">
        <v>0</v>
      </c>
      <c r="E23" s="150">
        <v>1052</v>
      </c>
      <c r="F23" s="150">
        <v>157</v>
      </c>
      <c r="G23" s="150">
        <v>1032</v>
      </c>
      <c r="H23" s="163">
        <v>0.63500000000000001</v>
      </c>
      <c r="I23" s="25">
        <f t="shared" si="18"/>
        <v>4.9463795874934685E-2</v>
      </c>
      <c r="J23" s="25">
        <f t="shared" si="19"/>
        <v>1.8159574812752308E-2</v>
      </c>
      <c r="K23" s="27">
        <f t="shared" si="20"/>
        <v>2.7238410802547768</v>
      </c>
      <c r="L23" s="27">
        <f t="shared" si="21"/>
        <v>0.48342418919032226</v>
      </c>
      <c r="M23" s="27">
        <f t="shared" si="22"/>
        <v>6.5732484076433124</v>
      </c>
      <c r="N23" s="27"/>
      <c r="O23" s="51">
        <f t="shared" si="23"/>
        <v>7.7750485808679759</v>
      </c>
      <c r="P23" s="27">
        <f t="shared" si="24"/>
        <v>6.5732484076433124</v>
      </c>
      <c r="Q23" s="93">
        <f t="shared" si="25"/>
        <v>0.48342418919032226</v>
      </c>
      <c r="R23" s="156">
        <f t="shared" si="8"/>
        <v>716.07368550823344</v>
      </c>
      <c r="S23" s="156">
        <f t="shared" si="9"/>
        <v>1127.6750952885566</v>
      </c>
      <c r="T23" s="153"/>
      <c r="U23" s="153"/>
      <c r="W23" s="1">
        <v>243</v>
      </c>
      <c r="X23" s="66">
        <v>0</v>
      </c>
      <c r="Y23" s="163">
        <v>0.75</v>
      </c>
      <c r="Z23" s="150">
        <v>264</v>
      </c>
      <c r="AA23" s="150">
        <v>1378</v>
      </c>
      <c r="AB23" s="150">
        <v>846</v>
      </c>
      <c r="AC23" s="150">
        <v>1243</v>
      </c>
      <c r="AD23" s="27">
        <f t="shared" si="26"/>
        <v>4.7309263151103051E-2</v>
      </c>
      <c r="AE23" s="27">
        <f t="shared" si="27"/>
        <v>1.8511592596309221E-2</v>
      </c>
      <c r="AF23" s="29">
        <f t="shared" si="28"/>
        <v>2.5556560249999998</v>
      </c>
      <c r="AG23" s="29">
        <f t="shared" si="29"/>
        <v>0.44358656433133747</v>
      </c>
      <c r="AH23" s="29">
        <f t="shared" si="30"/>
        <v>5.2196969696969697</v>
      </c>
      <c r="AI23" s="24">
        <v>5.2130000000000001</v>
      </c>
      <c r="AJ23" s="51">
        <f t="shared" si="31"/>
        <v>10.381799364763634</v>
      </c>
      <c r="AK23" s="29">
        <f t="shared" si="32"/>
        <v>5.2196969696969697</v>
      </c>
      <c r="AL23" s="58">
        <f t="shared" si="33"/>
        <v>0.44358656433133747</v>
      </c>
    </row>
    <row r="24" spans="1:38" x14ac:dyDescent="0.2">
      <c r="A24" s="77">
        <v>243</v>
      </c>
      <c r="B24" s="77">
        <v>306</v>
      </c>
      <c r="C24" s="1" t="s">
        <v>107</v>
      </c>
      <c r="D24" s="148">
        <v>0</v>
      </c>
      <c r="E24" s="150">
        <v>1104</v>
      </c>
      <c r="F24" s="150">
        <v>182</v>
      </c>
      <c r="G24" s="150">
        <v>1137</v>
      </c>
      <c r="H24" s="163">
        <v>0.66600000000000004</v>
      </c>
      <c r="I24" s="25">
        <f t="shared" si="18"/>
        <v>4.9483628927677686E-2</v>
      </c>
      <c r="J24" s="25">
        <f t="shared" si="19"/>
        <v>1.8214506565141526E-2</v>
      </c>
      <c r="K24" s="27">
        <f t="shared" si="20"/>
        <v>2.7167153142857154</v>
      </c>
      <c r="L24" s="27">
        <f t="shared" si="21"/>
        <v>0.48225617031503726</v>
      </c>
      <c r="M24" s="27">
        <f t="shared" si="22"/>
        <v>6.2472527472527473</v>
      </c>
      <c r="N24" s="27"/>
      <c r="O24" s="51">
        <f t="shared" si="23"/>
        <v>8.5661145702004724</v>
      </c>
      <c r="P24" s="27">
        <f t="shared" si="24"/>
        <v>6.2472527472527473</v>
      </c>
      <c r="Q24" s="93">
        <f t="shared" si="25"/>
        <v>0.48225617031503726</v>
      </c>
      <c r="R24" s="156">
        <f>E24*(PI()/30)*($D$4/2)</f>
        <v>751.46896273867856</v>
      </c>
      <c r="S24" s="156">
        <f>R24/H24</f>
        <v>1128.3317758839016</v>
      </c>
      <c r="T24" s="153"/>
      <c r="U24" s="153"/>
      <c r="W24" s="1">
        <v>243</v>
      </c>
      <c r="X24" s="66">
        <v>0</v>
      </c>
      <c r="Y24" s="163">
        <v>0.77500000000000002</v>
      </c>
      <c r="Z24" s="150">
        <v>294</v>
      </c>
      <c r="AA24" s="150">
        <v>1459</v>
      </c>
      <c r="AB24" s="150">
        <v>875</v>
      </c>
      <c r="AC24" s="150">
        <v>1285</v>
      </c>
      <c r="AD24" s="27">
        <f t="shared" si="26"/>
        <v>4.6869277644710619E-2</v>
      </c>
      <c r="AE24" s="27">
        <f t="shared" si="27"/>
        <v>1.8659121395561917E-2</v>
      </c>
      <c r="AF24" s="29">
        <f t="shared" si="28"/>
        <v>2.5118694846938774</v>
      </c>
      <c r="AG24" s="29">
        <f t="shared" si="29"/>
        <v>0.43395439522293783</v>
      </c>
      <c r="AH24" s="29">
        <f t="shared" si="30"/>
        <v>4.9625850340136051</v>
      </c>
      <c r="AJ24" s="51">
        <f t="shared" si="31"/>
        <v>10.992050270820132</v>
      </c>
      <c r="AK24" s="29">
        <f t="shared" si="32"/>
        <v>4.9625850340136051</v>
      </c>
      <c r="AL24" s="58">
        <f t="shared" si="33"/>
        <v>0.43395439522293783</v>
      </c>
    </row>
    <row r="25" spans="1:38" x14ac:dyDescent="0.2">
      <c r="A25" s="77">
        <v>243</v>
      </c>
      <c r="B25" s="77">
        <v>306</v>
      </c>
      <c r="C25" s="1" t="s">
        <v>107</v>
      </c>
      <c r="D25" s="148">
        <v>0</v>
      </c>
      <c r="E25" s="150">
        <v>1149</v>
      </c>
      <c r="F25" s="150">
        <v>206</v>
      </c>
      <c r="G25" s="150">
        <v>1230</v>
      </c>
      <c r="H25" s="163">
        <v>0.69299999999999995</v>
      </c>
      <c r="I25" s="25">
        <f t="shared" si="18"/>
        <v>4.9420174856674895E-2</v>
      </c>
      <c r="J25" s="25">
        <f t="shared" si="19"/>
        <v>1.8287754251893891E-2</v>
      </c>
      <c r="K25" s="27">
        <f t="shared" si="20"/>
        <v>2.7023643349514561</v>
      </c>
      <c r="L25" s="27">
        <f t="shared" si="21"/>
        <v>0.47940099464191288</v>
      </c>
      <c r="M25" s="27">
        <f t="shared" si="22"/>
        <v>5.9708737864077666</v>
      </c>
      <c r="N25" s="27"/>
      <c r="O25" s="51">
        <f t="shared" si="23"/>
        <v>9.2667730178949714</v>
      </c>
      <c r="P25" s="27">
        <f t="shared" si="24"/>
        <v>5.9708737864077666</v>
      </c>
      <c r="Q25" s="93">
        <f t="shared" si="25"/>
        <v>0.47940099464191288</v>
      </c>
      <c r="R25" s="156">
        <f>E25*(PI()/30)*($D$4/2)</f>
        <v>782.09949111117896</v>
      </c>
      <c r="S25" s="156">
        <f>R25/H25</f>
        <v>1128.5706942441257</v>
      </c>
      <c r="T25" s="153"/>
      <c r="U25" s="153"/>
      <c r="W25" s="1">
        <v>243</v>
      </c>
      <c r="X25" s="66">
        <v>0</v>
      </c>
      <c r="Y25" s="163">
        <v>0.8</v>
      </c>
      <c r="Z25" s="150">
        <v>327</v>
      </c>
      <c r="AA25" s="150">
        <v>1576</v>
      </c>
      <c r="AB25" s="150">
        <v>903</v>
      </c>
      <c r="AC25" s="150">
        <v>1326</v>
      </c>
      <c r="AD25" s="27">
        <f t="shared" si="26"/>
        <v>4.7545387207885433E-2</v>
      </c>
      <c r="AE25" s="27">
        <f t="shared" si="27"/>
        <v>1.8887323688087716E-2</v>
      </c>
      <c r="AF25" s="29">
        <f t="shared" si="28"/>
        <v>2.5173173284403672</v>
      </c>
      <c r="AG25" s="29">
        <f t="shared" si="29"/>
        <v>0.43802111971072522</v>
      </c>
      <c r="AH25" s="29">
        <f t="shared" si="30"/>
        <v>4.8195718654434252</v>
      </c>
      <c r="AJ25" s="51">
        <f t="shared" si="31"/>
        <v>11.873523801790629</v>
      </c>
      <c r="AK25" s="29">
        <f t="shared" si="32"/>
        <v>4.8195718654434252</v>
      </c>
      <c r="AL25" s="58">
        <f t="shared" si="33"/>
        <v>0.43802111971072522</v>
      </c>
    </row>
    <row r="26" spans="1:38" x14ac:dyDescent="0.2">
      <c r="A26" s="77">
        <v>243</v>
      </c>
      <c r="B26" s="77">
        <v>306</v>
      </c>
      <c r="C26" s="1" t="s">
        <v>107</v>
      </c>
      <c r="D26" s="148">
        <v>0</v>
      </c>
      <c r="E26" s="150">
        <v>1196</v>
      </c>
      <c r="F26" s="150">
        <v>233</v>
      </c>
      <c r="G26" s="150">
        <v>1283</v>
      </c>
      <c r="H26" s="163">
        <v>0.72099999999999997</v>
      </c>
      <c r="I26" s="25">
        <f t="shared" si="18"/>
        <v>4.7577708449237359E-2</v>
      </c>
      <c r="J26" s="25">
        <f t="shared" si="19"/>
        <v>1.834068807935783E-2</v>
      </c>
      <c r="K26" s="27">
        <f t="shared" si="20"/>
        <v>2.594107060944205</v>
      </c>
      <c r="L26" s="27">
        <f t="shared" si="21"/>
        <v>0.45153617269547269</v>
      </c>
      <c r="M26" s="27">
        <f t="shared" si="22"/>
        <v>5.5064377682403434</v>
      </c>
      <c r="N26" s="27"/>
      <c r="O26" s="51">
        <f t="shared" si="23"/>
        <v>9.6660729934628034</v>
      </c>
      <c r="P26" s="27">
        <f t="shared" si="24"/>
        <v>5.5064377682403434</v>
      </c>
      <c r="Q26" s="93">
        <f t="shared" si="25"/>
        <v>0.45153617269547269</v>
      </c>
      <c r="R26" s="156">
        <f t="shared" ref="R26:R33" si="34">E26*(PI()/30)*($D$4/2)</f>
        <v>814.09137630023508</v>
      </c>
      <c r="S26" s="156">
        <f t="shared" ref="S26:S33" si="35">R26/H26</f>
        <v>1129.1142528435994</v>
      </c>
      <c r="T26" s="153"/>
      <c r="U26" s="153"/>
      <c r="W26" s="1">
        <v>243</v>
      </c>
      <c r="X26" s="66">
        <v>0</v>
      </c>
      <c r="Y26" s="163">
        <v>0.82499999999999996</v>
      </c>
      <c r="Z26" s="150">
        <v>362</v>
      </c>
      <c r="AA26" s="150">
        <v>1688</v>
      </c>
      <c r="AB26" s="243">
        <v>931</v>
      </c>
      <c r="AC26" s="150">
        <v>1368</v>
      </c>
      <c r="AD26" s="27">
        <f t="shared" si="26"/>
        <v>4.7845320831525873E-2</v>
      </c>
      <c r="AE26" s="27">
        <f t="shared" si="27"/>
        <v>1.9041603653726466E-2</v>
      </c>
      <c r="AF26" s="29">
        <f t="shared" si="28"/>
        <v>2.5126728662983426</v>
      </c>
      <c r="AG26" s="29">
        <f t="shared" si="29"/>
        <v>0.43858985000397394</v>
      </c>
      <c r="AH26" s="29">
        <f t="shared" si="30"/>
        <v>4.6629834254143647</v>
      </c>
      <c r="AJ26" s="51">
        <f t="shared" si="31"/>
        <v>12.717327523745293</v>
      </c>
      <c r="AK26" s="29">
        <f t="shared" si="32"/>
        <v>4.6629834254143647</v>
      </c>
      <c r="AL26" s="58">
        <f t="shared" si="33"/>
        <v>0.43858985000397394</v>
      </c>
    </row>
    <row r="27" spans="1:38" x14ac:dyDescent="0.2">
      <c r="A27" s="77">
        <v>243</v>
      </c>
      <c r="B27" s="77">
        <v>306</v>
      </c>
      <c r="C27" s="1" t="s">
        <v>107</v>
      </c>
      <c r="D27" s="148">
        <v>0</v>
      </c>
      <c r="E27" s="150">
        <v>1254</v>
      </c>
      <c r="F27" s="150">
        <v>273</v>
      </c>
      <c r="G27" s="150">
        <v>1376</v>
      </c>
      <c r="H27" s="163">
        <v>0.75600000000000001</v>
      </c>
      <c r="I27" s="25">
        <f t="shared" si="18"/>
        <v>4.6415452052611841E-2</v>
      </c>
      <c r="J27" s="25">
        <f t="shared" si="19"/>
        <v>1.864332113108895E-2</v>
      </c>
      <c r="K27" s="27">
        <f t="shared" si="20"/>
        <v>2.4896557714285712</v>
      </c>
      <c r="L27" s="27">
        <f t="shared" si="21"/>
        <v>0.4280292890315413</v>
      </c>
      <c r="M27" s="27">
        <f t="shared" si="22"/>
        <v>5.0402930402930401</v>
      </c>
      <c r="N27" s="27"/>
      <c r="O27" s="51">
        <f t="shared" si="23"/>
        <v>10.366731441157301</v>
      </c>
      <c r="P27" s="27">
        <f t="shared" si="24"/>
        <v>5.0402930402930401</v>
      </c>
      <c r="Q27" s="93">
        <f t="shared" si="25"/>
        <v>0.4280292890315413</v>
      </c>
      <c r="R27" s="156">
        <f t="shared" si="34"/>
        <v>853.57072398034677</v>
      </c>
      <c r="S27" s="156">
        <f t="shared" si="35"/>
        <v>1129.0618042068079</v>
      </c>
      <c r="T27" s="153"/>
      <c r="U27" s="153"/>
      <c r="W27" s="1">
        <v>243</v>
      </c>
      <c r="X27" s="66">
        <v>0</v>
      </c>
      <c r="Y27" s="163">
        <v>0.85</v>
      </c>
      <c r="Z27" s="243">
        <v>399</v>
      </c>
      <c r="AA27" s="150">
        <v>1793</v>
      </c>
      <c r="AB27" s="150">
        <v>959</v>
      </c>
      <c r="AC27" s="150">
        <v>1409</v>
      </c>
      <c r="AD27" s="27">
        <f t="shared" si="26"/>
        <v>4.7906840198924064E-2</v>
      </c>
      <c r="AE27" s="27">
        <f t="shared" si="27"/>
        <v>1.9208487050443986E-2</v>
      </c>
      <c r="AF27" s="29">
        <f t="shared" si="28"/>
        <v>2.4940454744360903</v>
      </c>
      <c r="AG27" s="29">
        <f t="shared" si="29"/>
        <v>0.43561820648335053</v>
      </c>
      <c r="AH27" s="29">
        <f t="shared" si="30"/>
        <v>4.4937343358395987</v>
      </c>
      <c r="AJ27" s="51">
        <f t="shared" si="31"/>
        <v>13.508393513077792</v>
      </c>
      <c r="AK27" s="29">
        <f t="shared" si="32"/>
        <v>4.4937343358395987</v>
      </c>
      <c r="AL27" s="58">
        <f t="shared" si="33"/>
        <v>0.43561820648335053</v>
      </c>
    </row>
    <row r="28" spans="1:38" x14ac:dyDescent="0.2">
      <c r="A28" s="77">
        <v>243</v>
      </c>
      <c r="B28" s="77">
        <v>306</v>
      </c>
      <c r="C28" s="1" t="s">
        <v>107</v>
      </c>
      <c r="D28" s="148">
        <v>0</v>
      </c>
      <c r="E28" s="150">
        <v>1299</v>
      </c>
      <c r="F28" s="150">
        <v>303</v>
      </c>
      <c r="G28" s="150">
        <v>1522</v>
      </c>
      <c r="H28" s="163">
        <v>0.78400000000000003</v>
      </c>
      <c r="I28" s="25">
        <f t="shared" si="18"/>
        <v>4.7844891483395408E-2</v>
      </c>
      <c r="J28" s="25">
        <f t="shared" si="19"/>
        <v>1.8615230496487709E-2</v>
      </c>
      <c r="K28" s="27">
        <f t="shared" si="20"/>
        <v>2.5702014000000002</v>
      </c>
      <c r="L28" s="27">
        <f t="shared" si="21"/>
        <v>0.44862950675570179</v>
      </c>
      <c r="M28" s="27">
        <f t="shared" si="22"/>
        <v>5.0231023102310228</v>
      </c>
      <c r="N28" s="27"/>
      <c r="O28" s="51">
        <f t="shared" si="23"/>
        <v>11.466689864419632</v>
      </c>
      <c r="P28" s="27">
        <f t="shared" si="24"/>
        <v>5.0231023102310228</v>
      </c>
      <c r="Q28" s="93">
        <f t="shared" si="25"/>
        <v>0.44862950675570179</v>
      </c>
      <c r="R28" s="156">
        <f t="shared" si="34"/>
        <v>884.20125235284718</v>
      </c>
      <c r="S28" s="156">
        <f t="shared" si="35"/>
        <v>1127.8077198378153</v>
      </c>
      <c r="T28" s="153"/>
      <c r="U28" s="153"/>
      <c r="W28" s="1">
        <v>243</v>
      </c>
      <c r="X28" s="66">
        <v>0</v>
      </c>
      <c r="Y28" s="163">
        <v>0.875</v>
      </c>
      <c r="Z28" s="150">
        <v>440</v>
      </c>
      <c r="AA28" s="150">
        <v>1902</v>
      </c>
      <c r="AB28" s="150">
        <v>987</v>
      </c>
      <c r="AC28" s="150">
        <v>1451</v>
      </c>
      <c r="AD28" s="27">
        <f t="shared" si="26"/>
        <v>4.7919790570475733E-2</v>
      </c>
      <c r="AE28" s="27">
        <f t="shared" si="27"/>
        <v>1.9395620677410508E-2</v>
      </c>
      <c r="AF28" s="29">
        <f t="shared" si="28"/>
        <v>2.470650017727273</v>
      </c>
      <c r="AG28" s="29">
        <f t="shared" si="29"/>
        <v>0.43159020165345868</v>
      </c>
      <c r="AH28" s="29">
        <f t="shared" si="30"/>
        <v>4.3227272727272723</v>
      </c>
      <c r="AJ28" s="51">
        <f t="shared" si="31"/>
        <v>14.329595349622956</v>
      </c>
      <c r="AK28" s="29">
        <f t="shared" si="32"/>
        <v>4.3227272727272723</v>
      </c>
      <c r="AL28" s="58">
        <f t="shared" si="33"/>
        <v>0.43159020165345868</v>
      </c>
    </row>
    <row r="29" spans="1:38" x14ac:dyDescent="0.2">
      <c r="A29" s="77">
        <v>243</v>
      </c>
      <c r="B29" s="77">
        <v>306</v>
      </c>
      <c r="C29" s="1" t="s">
        <v>107</v>
      </c>
      <c r="D29" s="148">
        <v>0</v>
      </c>
      <c r="E29" s="150">
        <v>1349</v>
      </c>
      <c r="F29" s="150">
        <v>345</v>
      </c>
      <c r="G29" s="150">
        <v>1616</v>
      </c>
      <c r="H29" s="163">
        <v>0.81399999999999995</v>
      </c>
      <c r="I29" s="25">
        <f t="shared" si="18"/>
        <v>4.710387986708732E-2</v>
      </c>
      <c r="J29" s="25">
        <f t="shared" si="19"/>
        <v>1.8925026175821293E-2</v>
      </c>
      <c r="K29" s="27">
        <f t="shared" si="20"/>
        <v>2.4889730365217391</v>
      </c>
      <c r="L29" s="27">
        <f t="shared" si="21"/>
        <v>0.43107359715755272</v>
      </c>
      <c r="M29" s="27">
        <f t="shared" si="22"/>
        <v>4.6840579710144929</v>
      </c>
      <c r="N29" s="27"/>
      <c r="O29" s="51">
        <f t="shared" si="23"/>
        <v>12.174882273917296</v>
      </c>
      <c r="P29" s="27">
        <f t="shared" si="24"/>
        <v>4.6840579710144929</v>
      </c>
      <c r="Q29" s="93">
        <f t="shared" si="25"/>
        <v>0.43107359715755272</v>
      </c>
      <c r="R29" s="156">
        <f t="shared" si="34"/>
        <v>918.23517276673658</v>
      </c>
      <c r="S29" s="156">
        <f t="shared" si="35"/>
        <v>1128.0530377969737</v>
      </c>
      <c r="T29" s="153"/>
      <c r="U29" s="153"/>
      <c r="W29" s="1">
        <v>243</v>
      </c>
      <c r="X29" s="66">
        <v>0</v>
      </c>
      <c r="Y29" s="163">
        <v>0.9</v>
      </c>
      <c r="Z29" s="150">
        <v>484</v>
      </c>
      <c r="AA29" s="150">
        <v>2014</v>
      </c>
      <c r="AB29" s="150">
        <v>1016</v>
      </c>
      <c r="AC29" s="150">
        <v>1492</v>
      </c>
      <c r="AD29" s="27">
        <f t="shared" si="26"/>
        <v>4.799113746970244E-2</v>
      </c>
      <c r="AE29" s="27">
        <f t="shared" si="27"/>
        <v>1.9624207849056531E-2</v>
      </c>
      <c r="AF29" s="29">
        <f t="shared" si="28"/>
        <v>2.4455069900826443</v>
      </c>
      <c r="AG29" s="29">
        <f t="shared" si="29"/>
        <v>0.42751594939331938</v>
      </c>
      <c r="AH29" s="29">
        <f t="shared" si="30"/>
        <v>4.161157024793388</v>
      </c>
      <c r="AJ29" s="51">
        <f t="shared" si="31"/>
        <v>15.17339907157762</v>
      </c>
      <c r="AK29" s="29">
        <f t="shared" si="32"/>
        <v>4.161157024793388</v>
      </c>
      <c r="AL29" s="58">
        <f t="shared" si="33"/>
        <v>0.42751594939331938</v>
      </c>
    </row>
    <row r="30" spans="1:38" x14ac:dyDescent="0.2">
      <c r="A30" s="77">
        <v>243</v>
      </c>
      <c r="B30" s="77">
        <v>306</v>
      </c>
      <c r="C30" s="1" t="s">
        <v>107</v>
      </c>
      <c r="D30" s="148">
        <v>0</v>
      </c>
      <c r="E30" s="150">
        <v>1398</v>
      </c>
      <c r="F30" s="150">
        <v>391</v>
      </c>
      <c r="G30" s="150">
        <v>1794</v>
      </c>
      <c r="H30" s="163">
        <v>0.84299999999999997</v>
      </c>
      <c r="I30" s="25">
        <f t="shared" si="18"/>
        <v>4.8690845893761991E-2</v>
      </c>
      <c r="J30" s="25">
        <f t="shared" si="19"/>
        <v>1.9271187901593774E-2</v>
      </c>
      <c r="K30" s="27">
        <f t="shared" si="20"/>
        <v>2.526613623529411</v>
      </c>
      <c r="L30" s="27">
        <f t="shared" si="21"/>
        <v>0.4449030516386816</v>
      </c>
      <c r="M30" s="27">
        <f t="shared" si="22"/>
        <v>4.5882352941176467</v>
      </c>
      <c r="N30" s="27"/>
      <c r="O30" s="51">
        <f t="shared" si="23"/>
        <v>13.515927474880957</v>
      </c>
      <c r="P30" s="27">
        <f t="shared" si="24"/>
        <v>4.5882352941176467</v>
      </c>
      <c r="Q30" s="93">
        <f t="shared" si="25"/>
        <v>0.4449030516386816</v>
      </c>
      <c r="R30" s="156">
        <f t="shared" si="34"/>
        <v>951.58841477234841</v>
      </c>
      <c r="S30" s="156">
        <f t="shared" si="35"/>
        <v>1128.8118799197491</v>
      </c>
      <c r="T30" s="153"/>
      <c r="U30" s="153"/>
      <c r="W30" s="1">
        <v>243</v>
      </c>
      <c r="X30" s="66">
        <v>0</v>
      </c>
      <c r="Y30" s="163">
        <v>0.92500000000000004</v>
      </c>
      <c r="Z30" s="150">
        <v>531</v>
      </c>
      <c r="AA30" s="150">
        <v>2128</v>
      </c>
      <c r="AB30" s="150">
        <v>1044</v>
      </c>
      <c r="AC30" s="150">
        <v>1533</v>
      </c>
      <c r="AD30" s="27">
        <f t="shared" si="26"/>
        <v>4.8031542897407256E-2</v>
      </c>
      <c r="AE30" s="27">
        <f t="shared" si="27"/>
        <v>1.9848207855021026E-2</v>
      </c>
      <c r="AF30" s="29">
        <f t="shared" si="28"/>
        <v>2.4199435661016948</v>
      </c>
      <c r="AG30" s="29">
        <f t="shared" si="29"/>
        <v>0.42322508249890844</v>
      </c>
      <c r="AH30" s="29">
        <f t="shared" si="30"/>
        <v>4.0075329566854991</v>
      </c>
      <c r="AJ30" s="51">
        <f t="shared" si="31"/>
        <v>16.032270717138616</v>
      </c>
      <c r="AK30" s="29">
        <f t="shared" si="32"/>
        <v>4.0075329566854991</v>
      </c>
      <c r="AL30" s="58">
        <f t="shared" si="33"/>
        <v>0.42322508249890844</v>
      </c>
    </row>
    <row r="31" spans="1:38" x14ac:dyDescent="0.2">
      <c r="A31" s="77">
        <v>243</v>
      </c>
      <c r="B31" s="77">
        <v>306</v>
      </c>
      <c r="C31" s="1" t="s">
        <v>107</v>
      </c>
      <c r="D31" s="148">
        <v>0</v>
      </c>
      <c r="E31" s="150">
        <v>1452</v>
      </c>
      <c r="F31" s="150">
        <v>440</v>
      </c>
      <c r="G31" s="150">
        <v>1887</v>
      </c>
      <c r="H31" s="163">
        <v>0.876</v>
      </c>
      <c r="I31" s="25">
        <f t="shared" si="18"/>
        <v>4.7476412115611717E-2</v>
      </c>
      <c r="J31" s="25">
        <f t="shared" si="19"/>
        <v>1.9355574673529365E-2</v>
      </c>
      <c r="K31" s="27">
        <f t="shared" si="20"/>
        <v>2.4528546899999997</v>
      </c>
      <c r="L31" s="27">
        <f t="shared" si="21"/>
        <v>0.42649471877315098</v>
      </c>
      <c r="M31" s="27">
        <f t="shared" si="22"/>
        <v>4.288636363636364</v>
      </c>
      <c r="N31" s="27"/>
      <c r="O31" s="51">
        <f t="shared" si="23"/>
        <v>14.216585922575456</v>
      </c>
      <c r="P31" s="27">
        <f t="shared" si="24"/>
        <v>4.288636363636364</v>
      </c>
      <c r="Q31" s="93">
        <f t="shared" si="25"/>
        <v>0.42649471877315098</v>
      </c>
      <c r="R31" s="156">
        <f t="shared" si="34"/>
        <v>988.3450488193489</v>
      </c>
      <c r="S31" s="156">
        <f t="shared" si="35"/>
        <v>1128.2477726248276</v>
      </c>
      <c r="T31" s="153"/>
      <c r="U31" s="153"/>
      <c r="W31" s="1"/>
      <c r="Y31" s="163"/>
      <c r="Z31" s="150"/>
      <c r="AB31" s="150"/>
      <c r="AC31" s="150"/>
      <c r="AD31" s="27"/>
      <c r="AE31" s="27"/>
      <c r="AG31" s="29"/>
      <c r="AH31" s="29"/>
      <c r="AL31" s="58"/>
    </row>
    <row r="32" spans="1:38" x14ac:dyDescent="0.2">
      <c r="A32" s="77">
        <v>243</v>
      </c>
      <c r="B32" s="77">
        <v>306</v>
      </c>
      <c r="C32" s="1" t="s">
        <v>107</v>
      </c>
      <c r="D32" s="148">
        <v>0</v>
      </c>
      <c r="E32" s="150">
        <v>1501</v>
      </c>
      <c r="F32" s="150">
        <v>490</v>
      </c>
      <c r="G32" s="150">
        <v>2044</v>
      </c>
      <c r="H32" s="163">
        <v>0.90500000000000003</v>
      </c>
      <c r="I32" s="25">
        <f t="shared" si="18"/>
        <v>4.8123668953591575E-2</v>
      </c>
      <c r="J32" s="25">
        <f t="shared" si="19"/>
        <v>1.9512245254497129E-2</v>
      </c>
      <c r="K32" s="27">
        <f t="shared" si="20"/>
        <v>2.4663316971428575</v>
      </c>
      <c r="L32" s="27">
        <f t="shared" si="21"/>
        <v>0.43175138672107982</v>
      </c>
      <c r="M32" s="27">
        <f t="shared" si="22"/>
        <v>4.1714285714285717</v>
      </c>
      <c r="N32" s="27"/>
      <c r="O32" s="51">
        <f t="shared" si="23"/>
        <v>15.399417925672619</v>
      </c>
      <c r="P32" s="27">
        <f t="shared" si="24"/>
        <v>4.1714285714285717</v>
      </c>
      <c r="Q32" s="93">
        <f t="shared" si="25"/>
        <v>0.43175138672107982</v>
      </c>
      <c r="R32" s="156">
        <f t="shared" si="34"/>
        <v>1021.6982908249605</v>
      </c>
      <c r="S32" s="156">
        <f t="shared" si="35"/>
        <v>1128.94838765189</v>
      </c>
      <c r="T32" s="153"/>
      <c r="U32" s="153"/>
      <c r="W32" s="1"/>
      <c r="Y32" s="163"/>
      <c r="Z32" s="150"/>
      <c r="AB32" s="150"/>
      <c r="AC32" s="150"/>
      <c r="AD32" s="27"/>
      <c r="AE32" s="27"/>
      <c r="AG32" s="29"/>
      <c r="AH32" s="29"/>
      <c r="AL32" s="58"/>
    </row>
    <row r="33" spans="1:38" x14ac:dyDescent="0.2">
      <c r="A33" s="77">
        <v>243</v>
      </c>
      <c r="B33" s="77">
        <v>306</v>
      </c>
      <c r="C33" s="1" t="s">
        <v>107</v>
      </c>
      <c r="D33" s="148">
        <v>0</v>
      </c>
      <c r="E33" s="150">
        <v>1552</v>
      </c>
      <c r="F33" s="150">
        <v>555</v>
      </c>
      <c r="G33" s="150">
        <v>2179</v>
      </c>
      <c r="H33" s="163">
        <v>0.93600000000000005</v>
      </c>
      <c r="I33" s="25">
        <f t="shared" si="18"/>
        <v>4.7985830985047759E-2</v>
      </c>
      <c r="J33" s="25">
        <f t="shared" si="19"/>
        <v>1.9992682779108845E-2</v>
      </c>
      <c r="K33" s="27">
        <f t="shared" si="20"/>
        <v>2.4001696778378374</v>
      </c>
      <c r="L33" s="27">
        <f t="shared" si="21"/>
        <v>0.41956702289707265</v>
      </c>
      <c r="M33" s="27">
        <f t="shared" si="22"/>
        <v>3.926126126126126</v>
      </c>
      <c r="N33" s="27"/>
      <c r="O33" s="51">
        <f t="shared" si="23"/>
        <v>16.416502769100116</v>
      </c>
      <c r="P33" s="27">
        <f t="shared" si="24"/>
        <v>3.926126126126126</v>
      </c>
      <c r="Q33" s="93">
        <f t="shared" si="25"/>
        <v>0.41956702289707265</v>
      </c>
      <c r="R33" s="156">
        <f t="shared" si="34"/>
        <v>1056.4128896471277</v>
      </c>
      <c r="S33" s="156">
        <f t="shared" si="35"/>
        <v>1128.6462496229997</v>
      </c>
      <c r="T33" s="153"/>
      <c r="U33" s="153"/>
      <c r="W33" s="1"/>
      <c r="Y33" s="163"/>
      <c r="Z33" s="150"/>
      <c r="AB33" s="150"/>
      <c r="AC33" s="150"/>
      <c r="AD33" s="27"/>
      <c r="AE33" s="27"/>
      <c r="AG33" s="29"/>
      <c r="AH33" s="29"/>
      <c r="AL33" s="58"/>
    </row>
    <row r="34" spans="1:38" x14ac:dyDescent="0.2">
      <c r="A34" s="77"/>
      <c r="B34" s="77"/>
      <c r="C34" s="77"/>
      <c r="D34" s="148"/>
      <c r="E34" s="150"/>
      <c r="F34" s="150"/>
      <c r="G34" s="150"/>
      <c r="H34" s="164"/>
      <c r="I34" s="25"/>
      <c r="J34" s="25"/>
      <c r="K34" s="27"/>
      <c r="L34" s="27"/>
      <c r="M34" s="27"/>
      <c r="N34" s="27"/>
      <c r="O34" s="51"/>
      <c r="P34" s="27"/>
      <c r="Q34" s="93"/>
      <c r="R34" s="156"/>
      <c r="T34" s="153"/>
      <c r="U34" s="153"/>
      <c r="W34" s="1"/>
      <c r="Y34" s="163"/>
      <c r="Z34" s="150"/>
      <c r="AB34" s="150"/>
      <c r="AC34" s="150"/>
      <c r="AD34" s="27"/>
      <c r="AE34" s="27"/>
      <c r="AG34" s="29"/>
      <c r="AH34" s="29"/>
      <c r="AL34" s="58"/>
    </row>
    <row r="35" spans="1:38" x14ac:dyDescent="0.2">
      <c r="A35" s="77"/>
      <c r="B35" s="77"/>
      <c r="C35" s="77"/>
      <c r="D35" s="148"/>
      <c r="E35" s="150"/>
      <c r="F35" s="150"/>
      <c r="G35" s="150"/>
      <c r="H35" s="164"/>
      <c r="I35" s="25"/>
      <c r="J35" s="25"/>
      <c r="K35" s="27"/>
      <c r="L35" s="27"/>
      <c r="M35" s="27"/>
      <c r="N35" s="27"/>
      <c r="O35" s="51"/>
      <c r="P35" s="27"/>
      <c r="Q35" s="93"/>
      <c r="R35" s="156"/>
      <c r="T35" s="153"/>
      <c r="U35" s="153"/>
      <c r="W35" s="1"/>
      <c r="Y35" s="163"/>
      <c r="Z35" s="150"/>
      <c r="AB35" s="150"/>
      <c r="AC35" s="150"/>
      <c r="AD35" s="27"/>
      <c r="AE35" s="27"/>
      <c r="AG35" s="29"/>
      <c r="AH35" s="29"/>
      <c r="AL35" s="58"/>
    </row>
    <row r="36" spans="1:38" x14ac:dyDescent="0.2">
      <c r="A36" s="149">
        <v>244</v>
      </c>
      <c r="B36" s="149">
        <v>307</v>
      </c>
      <c r="C36" s="77" t="s">
        <v>107</v>
      </c>
      <c r="D36" s="239">
        <v>2.1</v>
      </c>
      <c r="E36" s="150">
        <v>1000</v>
      </c>
      <c r="F36" s="150">
        <v>173</v>
      </c>
      <c r="G36" s="150">
        <v>1337</v>
      </c>
      <c r="H36" s="164">
        <v>0.60199999999999998</v>
      </c>
      <c r="I36" s="25">
        <f t="shared" ref="I36:I47" si="36">0.1515*(G36/1000)/(E36/1000)^2/($D$4/10)^4</f>
        <v>7.0920310913483414E-2</v>
      </c>
      <c r="J36" s="25">
        <f t="shared" ref="J36:J47" si="37">0.5*(F36/1000)/(E36/1000)^3/($D$4/10)^5</f>
        <v>2.3296964930661222E-2</v>
      </c>
      <c r="K36" s="27">
        <f t="shared" ref="K36:K47" si="38">I36/J36</f>
        <v>3.0441867052023128</v>
      </c>
      <c r="L36" s="27">
        <f t="shared" ref="L36:L47" si="39">0.798*I36^1.5/J36</f>
        <v>0.64693327810824974</v>
      </c>
      <c r="M36" s="27">
        <f t="shared" ref="M36:M47" si="40">G36/F36</f>
        <v>7.7283236994219653</v>
      </c>
      <c r="N36" s="27"/>
      <c r="O36" s="51">
        <f t="shared" ref="O36:O47" si="41">G36/(PI()*$D$4^2/4)</f>
        <v>10.072906930833803</v>
      </c>
      <c r="P36" s="27">
        <f t="shared" ref="P36:P47" si="42">M36</f>
        <v>7.7283236994219653</v>
      </c>
      <c r="Q36" s="93">
        <f t="shared" ref="Q36:Q47" si="43">L36</f>
        <v>0.64693327810824974</v>
      </c>
      <c r="R36" s="156">
        <f t="shared" ref="R36:R47" si="44">E36*(PI()/30)*($D$4/2)</f>
        <v>680.67840827778844</v>
      </c>
      <c r="S36" s="156">
        <f t="shared" ref="S36:S47" si="45">R36/H36</f>
        <v>1130.6950303617748</v>
      </c>
      <c r="T36" s="153"/>
      <c r="U36" s="153"/>
      <c r="W36" s="1">
        <v>244</v>
      </c>
      <c r="X36" s="66">
        <v>2.1</v>
      </c>
      <c r="Y36" s="164">
        <v>0.72499999999999998</v>
      </c>
      <c r="Z36" s="150">
        <v>303</v>
      </c>
      <c r="AA36" s="150">
        <v>1888</v>
      </c>
      <c r="AB36" s="150">
        <v>820</v>
      </c>
      <c r="AC36" s="150">
        <v>1204</v>
      </c>
      <c r="AD36" s="27">
        <f t="shared" si="26"/>
        <v>6.9085712306006894E-2</v>
      </c>
      <c r="AE36" s="27">
        <f t="shared" si="27"/>
        <v>2.3378487501058139E-2</v>
      </c>
      <c r="AF36" s="29">
        <f t="shared" si="28"/>
        <v>2.9550975999999993</v>
      </c>
      <c r="AG36" s="29">
        <f t="shared" si="29"/>
        <v>0.61982464509984025</v>
      </c>
      <c r="AH36" s="29">
        <f t="shared" si="30"/>
        <v>6.2310231023102309</v>
      </c>
      <c r="AJ36" s="51">
        <f t="shared" si="31"/>
        <v>14.224119884378622</v>
      </c>
      <c r="AK36" s="29">
        <f t="shared" si="32"/>
        <v>6.2310231023102309</v>
      </c>
      <c r="AL36" s="58">
        <f t="shared" si="33"/>
        <v>0.61982464509984025</v>
      </c>
    </row>
    <row r="37" spans="1:38" x14ac:dyDescent="0.2">
      <c r="A37" s="149">
        <v>244</v>
      </c>
      <c r="B37" s="149">
        <v>307</v>
      </c>
      <c r="C37" s="77" t="s">
        <v>107</v>
      </c>
      <c r="D37" s="239">
        <v>2.1</v>
      </c>
      <c r="E37" s="150">
        <v>1048</v>
      </c>
      <c r="F37" s="150">
        <v>198</v>
      </c>
      <c r="G37" s="150">
        <v>1504</v>
      </c>
      <c r="H37" s="164">
        <v>0.63100000000000001</v>
      </c>
      <c r="I37" s="25">
        <f t="shared" si="36"/>
        <v>7.2638103141315927E-2</v>
      </c>
      <c r="J37" s="25">
        <f t="shared" si="37"/>
        <v>2.3165121645108009E-2</v>
      </c>
      <c r="K37" s="27">
        <f t="shared" si="38"/>
        <v>3.1356668121212126</v>
      </c>
      <c r="L37" s="27">
        <f t="shared" si="39"/>
        <v>0.67439609684348367</v>
      </c>
      <c r="M37" s="27">
        <f t="shared" si="40"/>
        <v>7.595959595959596</v>
      </c>
      <c r="N37" s="27"/>
      <c r="O37" s="51">
        <f t="shared" si="41"/>
        <v>11.331078551962632</v>
      </c>
      <c r="P37" s="27">
        <f t="shared" si="42"/>
        <v>7.595959595959596</v>
      </c>
      <c r="Q37" s="93">
        <f t="shared" si="43"/>
        <v>0.67439609684348367</v>
      </c>
      <c r="R37" s="156">
        <f t="shared" si="44"/>
        <v>713.35097187512235</v>
      </c>
      <c r="S37" s="156">
        <f t="shared" si="45"/>
        <v>1130.5086717513825</v>
      </c>
      <c r="T37" s="153"/>
      <c r="U37" s="153"/>
      <c r="W37" s="1">
        <v>244</v>
      </c>
      <c r="X37" s="66">
        <v>2.1</v>
      </c>
      <c r="Y37" s="164">
        <v>0.75</v>
      </c>
      <c r="Z37" s="150">
        <v>339</v>
      </c>
      <c r="AA37" s="150">
        <v>2013</v>
      </c>
      <c r="AB37" s="150">
        <v>848</v>
      </c>
      <c r="AC37" s="150">
        <v>1245</v>
      </c>
      <c r="AD37" s="27">
        <f t="shared" si="26"/>
        <v>6.8888114113749024E-2</v>
      </c>
      <c r="AE37" s="27">
        <f t="shared" si="27"/>
        <v>2.3656194741319317E-2</v>
      </c>
      <c r="AF37" s="29">
        <f t="shared" si="28"/>
        <v>2.9120538982300879</v>
      </c>
      <c r="AG37" s="29">
        <f t="shared" si="29"/>
        <v>0.60992220977806189</v>
      </c>
      <c r="AH37" s="29">
        <f t="shared" si="30"/>
        <v>5.9380530973451329</v>
      </c>
      <c r="AJ37" s="51">
        <f t="shared" si="31"/>
        <v>15.165865109774453</v>
      </c>
      <c r="AK37" s="29">
        <f t="shared" si="32"/>
        <v>5.9380530973451329</v>
      </c>
      <c r="AL37" s="58">
        <f t="shared" si="33"/>
        <v>0.60992220977806189</v>
      </c>
    </row>
    <row r="38" spans="1:38" x14ac:dyDescent="0.2">
      <c r="A38" s="149">
        <v>244</v>
      </c>
      <c r="B38" s="149">
        <v>307</v>
      </c>
      <c r="C38" s="77" t="s">
        <v>107</v>
      </c>
      <c r="D38" s="239">
        <v>2.1</v>
      </c>
      <c r="E38" s="150">
        <v>1099</v>
      </c>
      <c r="F38" s="150">
        <v>225</v>
      </c>
      <c r="G38" s="150">
        <v>1608</v>
      </c>
      <c r="H38" s="164">
        <v>0.66200000000000003</v>
      </c>
      <c r="I38" s="25">
        <f t="shared" si="36"/>
        <v>7.0620352853218951E-2</v>
      </c>
      <c r="J38" s="25">
        <f t="shared" si="37"/>
        <v>2.2826676479332089E-2</v>
      </c>
      <c r="K38" s="27">
        <f t="shared" si="38"/>
        <v>3.0937641280000001</v>
      </c>
      <c r="L38" s="27">
        <f t="shared" si="39"/>
        <v>0.65607733151675385</v>
      </c>
      <c r="M38" s="27">
        <f t="shared" si="40"/>
        <v>7.1466666666666665</v>
      </c>
      <c r="N38" s="27"/>
      <c r="O38" s="51">
        <f t="shared" si="41"/>
        <v>12.114610579491963</v>
      </c>
      <c r="P38" s="27">
        <f t="shared" si="42"/>
        <v>7.1466666666666665</v>
      </c>
      <c r="Q38" s="93">
        <f t="shared" si="43"/>
        <v>0.65607733151675385</v>
      </c>
      <c r="R38" s="156">
        <f t="shared" si="44"/>
        <v>748.06557069728956</v>
      </c>
      <c r="S38" s="156">
        <f t="shared" si="45"/>
        <v>1130.0084149505883</v>
      </c>
      <c r="T38" s="153"/>
      <c r="U38" s="153"/>
      <c r="W38" s="1">
        <v>244</v>
      </c>
      <c r="X38" s="66">
        <v>2.1</v>
      </c>
      <c r="Y38" s="164">
        <v>0.77500000000000002</v>
      </c>
      <c r="Z38" s="150">
        <v>379</v>
      </c>
      <c r="AA38" s="150">
        <v>2148</v>
      </c>
      <c r="AB38" s="150">
        <v>876</v>
      </c>
      <c r="AC38" s="150">
        <v>1287</v>
      </c>
      <c r="AD38" s="27">
        <f t="shared" si="26"/>
        <v>6.8788589885503543E-2</v>
      </c>
      <c r="AE38" s="27">
        <f t="shared" si="27"/>
        <v>2.394180074386644E-2</v>
      </c>
      <c r="AF38" s="29">
        <f t="shared" si="28"/>
        <v>2.8731585656992085</v>
      </c>
      <c r="AG38" s="29">
        <f t="shared" si="29"/>
        <v>0.60134082563757552</v>
      </c>
      <c r="AH38" s="29">
        <f t="shared" si="30"/>
        <v>5.6675461741424806</v>
      </c>
      <c r="AJ38" s="51">
        <f t="shared" si="31"/>
        <v>16.182949953201948</v>
      </c>
      <c r="AK38" s="29">
        <f t="shared" si="32"/>
        <v>5.6675461741424806</v>
      </c>
      <c r="AL38" s="58">
        <f t="shared" si="33"/>
        <v>0.60134082563757552</v>
      </c>
    </row>
    <row r="39" spans="1:38" x14ac:dyDescent="0.2">
      <c r="A39" s="149">
        <v>244</v>
      </c>
      <c r="B39" s="149">
        <v>307</v>
      </c>
      <c r="C39" s="77" t="s">
        <v>107</v>
      </c>
      <c r="D39" s="239">
        <v>2.1</v>
      </c>
      <c r="E39" s="150">
        <v>1147</v>
      </c>
      <c r="F39" s="150">
        <v>260</v>
      </c>
      <c r="G39" s="150">
        <v>1734</v>
      </c>
      <c r="H39" s="164">
        <v>0.69099999999999995</v>
      </c>
      <c r="I39" s="25">
        <f t="shared" si="36"/>
        <v>6.9913570298349964E-2</v>
      </c>
      <c r="J39" s="25">
        <f t="shared" si="37"/>
        <v>2.3202583115889491E-2</v>
      </c>
      <c r="K39" s="27">
        <f t="shared" si="38"/>
        <v>3.01318047</v>
      </c>
      <c r="L39" s="27">
        <f t="shared" si="39"/>
        <v>0.63578280153782796</v>
      </c>
      <c r="M39" s="27">
        <f t="shared" si="40"/>
        <v>6.6692307692307695</v>
      </c>
      <c r="N39" s="27"/>
      <c r="O39" s="51">
        <f t="shared" si="41"/>
        <v>13.063889766690959</v>
      </c>
      <c r="P39" s="27">
        <f t="shared" si="42"/>
        <v>6.6692307692307695</v>
      </c>
      <c r="Q39" s="93">
        <f t="shared" si="43"/>
        <v>0.63578280153782796</v>
      </c>
      <c r="R39" s="156">
        <f t="shared" si="44"/>
        <v>780.73813429462336</v>
      </c>
      <c r="S39" s="156">
        <f t="shared" si="45"/>
        <v>1129.8670539719587</v>
      </c>
      <c r="T39" s="153"/>
      <c r="U39" s="153"/>
      <c r="W39" s="1">
        <v>244</v>
      </c>
      <c r="X39" s="66">
        <v>2.1</v>
      </c>
      <c r="Y39" s="164">
        <v>0.8</v>
      </c>
      <c r="Z39" s="150">
        <v>421</v>
      </c>
      <c r="AA39" s="150">
        <v>2293</v>
      </c>
      <c r="AB39" s="150">
        <v>904</v>
      </c>
      <c r="AC39" s="150">
        <v>1329</v>
      </c>
      <c r="AD39" s="27">
        <f t="shared" si="26"/>
        <v>6.886416984594837E-2</v>
      </c>
      <c r="AE39" s="27">
        <f t="shared" si="27"/>
        <v>2.4152405737375298E-2</v>
      </c>
      <c r="AF39" s="29">
        <f t="shared" si="28"/>
        <v>2.8512343902612831</v>
      </c>
      <c r="AG39" s="29">
        <f t="shared" si="29"/>
        <v>0.59707992586748404</v>
      </c>
      <c r="AH39" s="29">
        <f t="shared" si="30"/>
        <v>5.4465558194774344</v>
      </c>
      <c r="AJ39" s="51">
        <f t="shared" si="31"/>
        <v>17.275374414661112</v>
      </c>
      <c r="AK39" s="29">
        <f t="shared" si="32"/>
        <v>5.4465558194774344</v>
      </c>
      <c r="AL39" s="58">
        <f t="shared" si="33"/>
        <v>0.59707992586748404</v>
      </c>
    </row>
    <row r="40" spans="1:38" x14ac:dyDescent="0.2">
      <c r="A40" s="149">
        <v>244</v>
      </c>
      <c r="B40" s="149">
        <v>307</v>
      </c>
      <c r="C40" s="77" t="s">
        <v>107</v>
      </c>
      <c r="D40" s="239">
        <v>2.1</v>
      </c>
      <c r="E40" s="150">
        <v>1203</v>
      </c>
      <c r="F40" s="150">
        <v>302</v>
      </c>
      <c r="G40" s="150">
        <v>1869</v>
      </c>
      <c r="H40" s="164">
        <v>0.72399999999999998</v>
      </c>
      <c r="I40" s="25">
        <f t="shared" si="36"/>
        <v>6.8504211255968991E-2</v>
      </c>
      <c r="J40" s="25">
        <f t="shared" si="37"/>
        <v>2.335948714943982E-2</v>
      </c>
      <c r="K40" s="27">
        <f t="shared" si="38"/>
        <v>2.9326076731788087</v>
      </c>
      <c r="L40" s="27">
        <f t="shared" si="39"/>
        <v>0.6125132573333999</v>
      </c>
      <c r="M40" s="27">
        <f t="shared" si="40"/>
        <v>6.1887417218543046</v>
      </c>
      <c r="N40" s="27"/>
      <c r="O40" s="51">
        <f t="shared" si="41"/>
        <v>14.080974610118457</v>
      </c>
      <c r="P40" s="27">
        <f t="shared" si="42"/>
        <v>6.1887417218543046</v>
      </c>
      <c r="Q40" s="93">
        <f t="shared" si="43"/>
        <v>0.6125132573333999</v>
      </c>
      <c r="R40" s="156">
        <f t="shared" si="44"/>
        <v>818.85612515817945</v>
      </c>
      <c r="S40" s="156">
        <f t="shared" si="45"/>
        <v>1131.016747456049</v>
      </c>
      <c r="T40" s="153"/>
      <c r="U40" s="153"/>
      <c r="W40" s="1">
        <v>244</v>
      </c>
      <c r="X40" s="66">
        <v>2.1</v>
      </c>
      <c r="Y40" s="164">
        <v>0.82499999999999996</v>
      </c>
      <c r="Z40" s="150">
        <v>462</v>
      </c>
      <c r="AA40" s="150">
        <v>2425</v>
      </c>
      <c r="AB40" s="150">
        <v>933</v>
      </c>
      <c r="AC40" s="150">
        <v>1370</v>
      </c>
      <c r="AD40" s="27">
        <f t="shared" si="26"/>
        <v>6.8534592088123972E-2</v>
      </c>
      <c r="AE40" s="27">
        <f t="shared" si="27"/>
        <v>2.4195439588889929E-2</v>
      </c>
      <c r="AF40" s="29">
        <f t="shared" si="28"/>
        <v>2.8325417207792212</v>
      </c>
      <c r="AG40" s="29">
        <f t="shared" si="29"/>
        <v>0.59174435389382141</v>
      </c>
      <c r="AH40" s="29">
        <f t="shared" si="30"/>
        <v>5.2489177489177488</v>
      </c>
      <c r="AJ40" s="51">
        <f t="shared" si="31"/>
        <v>18.269857372679109</v>
      </c>
      <c r="AK40" s="29">
        <f t="shared" si="32"/>
        <v>5.2489177489177488</v>
      </c>
      <c r="AL40" s="58">
        <f t="shared" si="33"/>
        <v>0.59174435389382141</v>
      </c>
    </row>
    <row r="41" spans="1:38" x14ac:dyDescent="0.2">
      <c r="A41" s="149">
        <v>244</v>
      </c>
      <c r="B41" s="149">
        <v>307</v>
      </c>
      <c r="C41" s="77" t="s">
        <v>107</v>
      </c>
      <c r="D41" s="239">
        <v>2.1</v>
      </c>
      <c r="E41" s="150">
        <v>1251</v>
      </c>
      <c r="F41" s="150">
        <v>342</v>
      </c>
      <c r="G41" s="150">
        <v>2047</v>
      </c>
      <c r="H41" s="164">
        <v>0.753</v>
      </c>
      <c r="I41" s="25">
        <f t="shared" si="36"/>
        <v>6.9381302222609631E-2</v>
      </c>
      <c r="J41" s="25">
        <f t="shared" si="37"/>
        <v>2.352379682675167E-2</v>
      </c>
      <c r="K41" s="27">
        <f t="shared" si="38"/>
        <v>2.9494091763157897</v>
      </c>
      <c r="L41" s="27">
        <f t="shared" si="39"/>
        <v>0.6199535367043213</v>
      </c>
      <c r="M41" s="27">
        <f t="shared" si="40"/>
        <v>5.9853801169590639</v>
      </c>
      <c r="N41" s="27"/>
      <c r="O41" s="51">
        <f t="shared" si="41"/>
        <v>15.422019811082119</v>
      </c>
      <c r="P41" s="27">
        <f t="shared" si="42"/>
        <v>5.9853801169590639</v>
      </c>
      <c r="Q41" s="93">
        <f t="shared" si="43"/>
        <v>0.6199535367043213</v>
      </c>
      <c r="R41" s="156">
        <f t="shared" si="44"/>
        <v>851.52868875551337</v>
      </c>
      <c r="S41" s="156">
        <f t="shared" si="45"/>
        <v>1130.8481922383976</v>
      </c>
      <c r="T41" s="153"/>
      <c r="U41" s="153"/>
      <c r="W41" s="1">
        <v>244</v>
      </c>
      <c r="X41" s="66">
        <v>2.1</v>
      </c>
      <c r="Y41" s="164">
        <v>0.85</v>
      </c>
      <c r="Z41" s="150">
        <v>499</v>
      </c>
      <c r="AA41" s="150">
        <v>2545</v>
      </c>
      <c r="AB41" s="150">
        <v>961</v>
      </c>
      <c r="AC41" s="150">
        <v>1412</v>
      </c>
      <c r="AD41" s="27">
        <f t="shared" si="26"/>
        <v>6.7710748838978374E-2</v>
      </c>
      <c r="AE41" s="27">
        <f t="shared" si="27"/>
        <v>2.3869850461846157E-2</v>
      </c>
      <c r="AF41" s="29">
        <f t="shared" si="28"/>
        <v>2.8366641402805608</v>
      </c>
      <c r="AG41" s="29">
        <f t="shared" si="29"/>
        <v>0.58903298909153956</v>
      </c>
      <c r="AH41" s="29">
        <f t="shared" si="30"/>
        <v>5.1002004008016035</v>
      </c>
      <c r="AJ41" s="51">
        <f t="shared" si="31"/>
        <v>19.173932789059108</v>
      </c>
      <c r="AK41" s="29">
        <f t="shared" si="32"/>
        <v>5.1002004008016035</v>
      </c>
      <c r="AL41" s="58">
        <f t="shared" si="33"/>
        <v>0.58903298909153956</v>
      </c>
    </row>
    <row r="42" spans="1:38" x14ac:dyDescent="0.2">
      <c r="A42" s="149">
        <v>244</v>
      </c>
      <c r="B42" s="149">
        <v>307</v>
      </c>
      <c r="C42" s="77" t="s">
        <v>107</v>
      </c>
      <c r="D42" s="239">
        <v>2.1</v>
      </c>
      <c r="E42" s="150">
        <v>1302</v>
      </c>
      <c r="F42" s="150">
        <v>397</v>
      </c>
      <c r="G42" s="150">
        <v>2193</v>
      </c>
      <c r="H42" s="164">
        <v>0.78400000000000003</v>
      </c>
      <c r="I42" s="25">
        <f t="shared" si="36"/>
        <v>6.8620817372831933E-2</v>
      </c>
      <c r="J42" s="25">
        <f t="shared" si="37"/>
        <v>2.4222044455447608E-2</v>
      </c>
      <c r="K42" s="27">
        <f t="shared" si="38"/>
        <v>2.8329903158690186</v>
      </c>
      <c r="L42" s="27">
        <f t="shared" si="39"/>
        <v>0.59221025656304427</v>
      </c>
      <c r="M42" s="27">
        <f t="shared" si="40"/>
        <v>5.523929471032746</v>
      </c>
      <c r="N42" s="27"/>
      <c r="O42" s="51">
        <f t="shared" si="41"/>
        <v>16.521978234344449</v>
      </c>
      <c r="P42" s="27">
        <f t="shared" si="42"/>
        <v>5.523929471032746</v>
      </c>
      <c r="Q42" s="93">
        <f t="shared" si="43"/>
        <v>0.59221025656304427</v>
      </c>
      <c r="R42" s="156">
        <f t="shared" si="44"/>
        <v>886.24328757768069</v>
      </c>
      <c r="S42" s="156">
        <f t="shared" si="45"/>
        <v>1130.4123566041844</v>
      </c>
      <c r="T42" s="153"/>
      <c r="U42" s="153"/>
      <c r="W42" s="1">
        <v>244</v>
      </c>
      <c r="X42" s="66">
        <v>2.1</v>
      </c>
      <c r="Y42" s="164">
        <v>0.875</v>
      </c>
      <c r="Z42" s="150">
        <v>551</v>
      </c>
      <c r="AA42" s="150">
        <v>2703</v>
      </c>
      <c r="AB42" s="150">
        <v>989</v>
      </c>
      <c r="AC42" s="150">
        <v>1453</v>
      </c>
      <c r="AD42" s="27">
        <f t="shared" si="26"/>
        <v>6.7913175958197416E-2</v>
      </c>
      <c r="AE42" s="27">
        <f t="shared" si="27"/>
        <v>2.41884477259614E-2</v>
      </c>
      <c r="AF42" s="29">
        <f t="shared" si="28"/>
        <v>2.8076698731397456</v>
      </c>
      <c r="AG42" s="29">
        <f t="shared" si="29"/>
        <v>0.58388316522293748</v>
      </c>
      <c r="AH42" s="29">
        <f t="shared" si="30"/>
        <v>4.9056261343012704</v>
      </c>
      <c r="AJ42" s="51">
        <f t="shared" si="31"/>
        <v>20.364298753959435</v>
      </c>
      <c r="AK42" s="29">
        <f t="shared" si="32"/>
        <v>4.9056261343012704</v>
      </c>
      <c r="AL42" s="58">
        <f t="shared" si="33"/>
        <v>0.58388316522293748</v>
      </c>
    </row>
    <row r="43" spans="1:38" x14ac:dyDescent="0.2">
      <c r="A43" s="149">
        <v>244</v>
      </c>
      <c r="B43" s="149">
        <v>307</v>
      </c>
      <c r="C43" s="77" t="s">
        <v>107</v>
      </c>
      <c r="D43" s="239">
        <v>2.1</v>
      </c>
      <c r="E43" s="150">
        <v>1349</v>
      </c>
      <c r="F43" s="150">
        <v>442</v>
      </c>
      <c r="G43" s="150">
        <v>2360</v>
      </c>
      <c r="H43" s="164">
        <v>0.81200000000000006</v>
      </c>
      <c r="I43" s="25">
        <f t="shared" si="36"/>
        <v>6.8790319607875045E-2</v>
      </c>
      <c r="J43" s="25">
        <f t="shared" si="37"/>
        <v>2.4245975564385541E-2</v>
      </c>
      <c r="K43" s="27">
        <f t="shared" si="38"/>
        <v>2.8371850588235294</v>
      </c>
      <c r="L43" s="27">
        <f t="shared" si="39"/>
        <v>0.59381917745135182</v>
      </c>
      <c r="M43" s="27">
        <f t="shared" si="40"/>
        <v>5.3393665158371038</v>
      </c>
      <c r="N43" s="27"/>
      <c r="O43" s="51">
        <f t="shared" si="41"/>
        <v>17.78014985547328</v>
      </c>
      <c r="P43" s="27">
        <f t="shared" si="42"/>
        <v>5.3393665158371038</v>
      </c>
      <c r="Q43" s="93">
        <f t="shared" si="43"/>
        <v>0.59381917745135182</v>
      </c>
      <c r="R43" s="156">
        <f t="shared" si="44"/>
        <v>918.23517276673658</v>
      </c>
      <c r="S43" s="156">
        <f t="shared" si="45"/>
        <v>1130.8314935550943</v>
      </c>
      <c r="T43" s="153"/>
      <c r="U43" s="153"/>
      <c r="W43" s="1">
        <v>244</v>
      </c>
      <c r="X43" s="66">
        <v>2.1</v>
      </c>
      <c r="Y43" s="164">
        <v>0.9</v>
      </c>
      <c r="Z43" s="150">
        <v>612</v>
      </c>
      <c r="AA43" s="150">
        <v>2881</v>
      </c>
      <c r="AB43" s="150">
        <v>1017</v>
      </c>
      <c r="AC43" s="150">
        <v>1495</v>
      </c>
      <c r="AD43" s="27">
        <f t="shared" si="26"/>
        <v>6.8375434097460497E-2</v>
      </c>
      <c r="AE43" s="27">
        <f t="shared" si="27"/>
        <v>2.46649981353575E-2</v>
      </c>
      <c r="AF43" s="29">
        <f t="shared" si="28"/>
        <v>2.7721645759803923</v>
      </c>
      <c r="AG43" s="29">
        <f t="shared" si="29"/>
        <v>0.57845815657369382</v>
      </c>
      <c r="AH43" s="29">
        <f t="shared" si="30"/>
        <v>4.7075163398692812</v>
      </c>
      <c r="AJ43" s="51">
        <f t="shared" si="31"/>
        <v>21.705343954923098</v>
      </c>
      <c r="AK43" s="29">
        <f t="shared" si="32"/>
        <v>4.7075163398692812</v>
      </c>
      <c r="AL43" s="58">
        <f t="shared" si="33"/>
        <v>0.57845815657369382</v>
      </c>
    </row>
    <row r="44" spans="1:38" x14ac:dyDescent="0.2">
      <c r="A44" s="149">
        <v>244</v>
      </c>
      <c r="B44" s="149">
        <v>307</v>
      </c>
      <c r="C44" s="77" t="s">
        <v>107</v>
      </c>
      <c r="D44" s="239">
        <v>2.1</v>
      </c>
      <c r="E44" s="150">
        <v>1398</v>
      </c>
      <c r="F44" s="150">
        <v>492</v>
      </c>
      <c r="G44" s="150">
        <v>2527</v>
      </c>
      <c r="H44" s="164">
        <v>0.84199999999999997</v>
      </c>
      <c r="I44" s="25">
        <f t="shared" si="36"/>
        <v>6.8585154723264527E-2</v>
      </c>
      <c r="J44" s="25">
        <f t="shared" si="37"/>
        <v>2.4249167385125663E-2</v>
      </c>
      <c r="K44" s="27">
        <f t="shared" si="38"/>
        <v>2.8283509134146345</v>
      </c>
      <c r="L44" s="27">
        <f t="shared" si="39"/>
        <v>0.59108677710009083</v>
      </c>
      <c r="M44" s="27">
        <f t="shared" si="40"/>
        <v>5.1361788617886175</v>
      </c>
      <c r="N44" s="27"/>
      <c r="O44" s="51">
        <f t="shared" si="41"/>
        <v>19.038321476602107</v>
      </c>
      <c r="P44" s="27">
        <f t="shared" si="42"/>
        <v>5.1361788617886175</v>
      </c>
      <c r="Q44" s="93">
        <f t="shared" si="43"/>
        <v>0.59108677710009083</v>
      </c>
      <c r="R44" s="156">
        <f t="shared" si="44"/>
        <v>951.58841477234841</v>
      </c>
      <c r="S44" s="156">
        <f t="shared" si="45"/>
        <v>1130.1525116061146</v>
      </c>
      <c r="T44" s="153"/>
      <c r="U44" s="153"/>
      <c r="W44" s="1">
        <v>244</v>
      </c>
      <c r="X44" s="66">
        <v>2.1</v>
      </c>
      <c r="Y44" s="164">
        <v>0.92500000000000004</v>
      </c>
      <c r="Z44" s="150">
        <v>682</v>
      </c>
      <c r="AA44" s="150">
        <v>3076</v>
      </c>
      <c r="AB44" s="150">
        <v>1046</v>
      </c>
      <c r="AC44" s="150">
        <v>1536</v>
      </c>
      <c r="AD44" s="27">
        <f t="shared" si="26"/>
        <v>6.9158111159466421E-2</v>
      </c>
      <c r="AE44" s="27">
        <f t="shared" si="27"/>
        <v>2.5343347023739412E-2</v>
      </c>
      <c r="AF44" s="29">
        <f t="shared" si="28"/>
        <v>2.728846789442815</v>
      </c>
      <c r="AG44" s="29">
        <f t="shared" si="29"/>
        <v>0.57266890993288067</v>
      </c>
      <c r="AH44" s="29">
        <f t="shared" si="30"/>
        <v>4.5102639296187688</v>
      </c>
      <c r="AJ44" s="51">
        <f t="shared" si="31"/>
        <v>23.174466506540593</v>
      </c>
      <c r="AK44" s="29">
        <f t="shared" si="32"/>
        <v>4.5102639296187688</v>
      </c>
      <c r="AL44" s="58">
        <f t="shared" si="33"/>
        <v>0.57266890993288067</v>
      </c>
    </row>
    <row r="45" spans="1:38" x14ac:dyDescent="0.2">
      <c r="A45" s="149">
        <v>244</v>
      </c>
      <c r="B45" s="149">
        <v>307</v>
      </c>
      <c r="C45" s="77" t="s">
        <v>107</v>
      </c>
      <c r="D45" s="239">
        <v>2.1</v>
      </c>
      <c r="E45" s="150">
        <v>1451</v>
      </c>
      <c r="F45" s="150">
        <v>544</v>
      </c>
      <c r="G45" s="150">
        <v>2684</v>
      </c>
      <c r="H45" s="164">
        <v>0.874</v>
      </c>
      <c r="I45" s="25">
        <f t="shared" si="36"/>
        <v>6.7621828544246518E-2</v>
      </c>
      <c r="J45" s="25">
        <f t="shared" si="37"/>
        <v>2.3980040110252995E-2</v>
      </c>
      <c r="K45" s="27">
        <f t="shared" si="38"/>
        <v>2.8199214110294117</v>
      </c>
      <c r="L45" s="27">
        <f t="shared" si="39"/>
        <v>0.58517174964721719</v>
      </c>
      <c r="M45" s="27">
        <f t="shared" si="40"/>
        <v>4.9338235294117645</v>
      </c>
      <c r="N45" s="27"/>
      <c r="O45" s="51">
        <f t="shared" si="41"/>
        <v>20.221153479699272</v>
      </c>
      <c r="P45" s="27">
        <f t="shared" si="42"/>
        <v>4.9338235294117645</v>
      </c>
      <c r="Q45" s="93">
        <f t="shared" si="43"/>
        <v>0.58517174964721719</v>
      </c>
      <c r="R45" s="156">
        <f t="shared" si="44"/>
        <v>987.6643704110711</v>
      </c>
      <c r="S45" s="156">
        <f t="shared" si="45"/>
        <v>1130.0507670607221</v>
      </c>
      <c r="T45" s="153"/>
      <c r="U45" s="153"/>
      <c r="W45" s="1"/>
      <c r="Y45" s="163"/>
      <c r="Z45" s="150"/>
      <c r="AB45" s="150"/>
      <c r="AC45" s="150"/>
      <c r="AD45"/>
      <c r="AE45"/>
      <c r="AF45"/>
      <c r="AG45"/>
      <c r="AH45"/>
      <c r="AI45"/>
      <c r="AJ45"/>
      <c r="AK45"/>
      <c r="AL45"/>
    </row>
    <row r="46" spans="1:38" x14ac:dyDescent="0.2">
      <c r="A46" s="149">
        <v>244</v>
      </c>
      <c r="B46" s="149">
        <v>307</v>
      </c>
      <c r="C46" s="77" t="s">
        <v>107</v>
      </c>
      <c r="D46" s="239">
        <v>2.1</v>
      </c>
      <c r="E46" s="150">
        <v>1501</v>
      </c>
      <c r="F46" s="150">
        <v>610</v>
      </c>
      <c r="G46" s="150">
        <v>2862</v>
      </c>
      <c r="H46" s="164">
        <v>0.90400000000000003</v>
      </c>
      <c r="I46" s="25">
        <f t="shared" si="36"/>
        <v>6.7382554082768636E-2</v>
      </c>
      <c r="J46" s="25">
        <f t="shared" si="37"/>
        <v>2.4290754296414797E-2</v>
      </c>
      <c r="K46" s="27">
        <f t="shared" si="38"/>
        <v>2.7740000685245905</v>
      </c>
      <c r="L46" s="27">
        <f t="shared" si="39"/>
        <v>0.57462311631508878</v>
      </c>
      <c r="M46" s="27">
        <f t="shared" si="40"/>
        <v>4.6918032786885249</v>
      </c>
      <c r="N46" s="27"/>
      <c r="O46" s="51">
        <f t="shared" si="41"/>
        <v>21.562198680662934</v>
      </c>
      <c r="P46" s="27">
        <f t="shared" si="42"/>
        <v>4.6918032786885249</v>
      </c>
      <c r="Q46" s="93">
        <f t="shared" si="43"/>
        <v>0.57462311631508878</v>
      </c>
      <c r="R46" s="156">
        <f t="shared" si="44"/>
        <v>1021.6982908249605</v>
      </c>
      <c r="S46" s="156">
        <f t="shared" si="45"/>
        <v>1130.1972243638943</v>
      </c>
      <c r="T46" s="153"/>
      <c r="U46" s="153"/>
      <c r="W46" s="1"/>
      <c r="Y46" s="163"/>
      <c r="Z46" s="150"/>
      <c r="AB46" s="150"/>
      <c r="AC46" s="150"/>
      <c r="AD46"/>
      <c r="AE46"/>
      <c r="AF46"/>
      <c r="AG46"/>
      <c r="AH46"/>
      <c r="AI46"/>
      <c r="AJ46"/>
      <c r="AK46"/>
      <c r="AL46"/>
    </row>
    <row r="47" spans="1:38" x14ac:dyDescent="0.2">
      <c r="A47" s="149">
        <v>244</v>
      </c>
      <c r="B47" s="149">
        <v>307</v>
      </c>
      <c r="C47" s="77" t="s">
        <v>107</v>
      </c>
      <c r="D47" s="239">
        <v>2.1</v>
      </c>
      <c r="E47" s="150">
        <v>1550</v>
      </c>
      <c r="F47" s="150">
        <v>715</v>
      </c>
      <c r="G47" s="150">
        <v>3175</v>
      </c>
      <c r="H47" s="164">
        <v>0.93300000000000005</v>
      </c>
      <c r="I47" s="25">
        <f t="shared" si="36"/>
        <v>7.0100248401280388E-2</v>
      </c>
      <c r="J47" s="25">
        <f t="shared" si="37"/>
        <v>2.5856169736521308E-2</v>
      </c>
      <c r="K47" s="27">
        <f t="shared" si="38"/>
        <v>2.7111613636363638</v>
      </c>
      <c r="L47" s="27">
        <f t="shared" si="39"/>
        <v>0.57281982016909416</v>
      </c>
      <c r="M47" s="27">
        <f t="shared" si="40"/>
        <v>4.4405594405594409</v>
      </c>
      <c r="N47" s="27"/>
      <c r="O47" s="51">
        <f t="shared" si="41"/>
        <v>23.920328725054091</v>
      </c>
      <c r="P47" s="27">
        <f t="shared" si="42"/>
        <v>4.4405594405594409</v>
      </c>
      <c r="Q47" s="93">
        <f t="shared" si="43"/>
        <v>0.57281982016909416</v>
      </c>
      <c r="R47" s="156">
        <f t="shared" si="44"/>
        <v>1055.0515328305721</v>
      </c>
      <c r="S47" s="156">
        <f t="shared" si="45"/>
        <v>1130.8162195397342</v>
      </c>
      <c r="T47" s="153"/>
      <c r="U47" s="153"/>
      <c r="W47" s="1"/>
      <c r="Y47" s="163"/>
      <c r="Z47" s="150"/>
      <c r="AB47" s="150"/>
      <c r="AC47" s="150"/>
      <c r="AD47"/>
      <c r="AE47"/>
      <c r="AF47"/>
      <c r="AG47"/>
      <c r="AH47"/>
      <c r="AI47"/>
      <c r="AJ47"/>
      <c r="AK47"/>
      <c r="AL47"/>
    </row>
    <row r="48" spans="1:38" x14ac:dyDescent="0.2">
      <c r="R48" s="156"/>
      <c r="T48" s="153"/>
      <c r="U48" s="153"/>
    </row>
    <row r="49" spans="1:38" x14ac:dyDescent="0.2">
      <c r="R49" s="156"/>
      <c r="T49" s="153"/>
      <c r="U49" s="153"/>
    </row>
    <row r="50" spans="1:38" x14ac:dyDescent="0.2">
      <c r="A50" s="149">
        <v>245</v>
      </c>
      <c r="B50" s="149">
        <v>308</v>
      </c>
      <c r="C50" s="77" t="s">
        <v>107</v>
      </c>
      <c r="D50" s="239">
        <v>4</v>
      </c>
      <c r="E50" s="150">
        <v>1008</v>
      </c>
      <c r="F50" s="150">
        <v>232</v>
      </c>
      <c r="G50" s="150">
        <v>1695</v>
      </c>
      <c r="H50" s="164">
        <v>0.60599999999999998</v>
      </c>
      <c r="I50" s="25">
        <f t="shared" ref="I50:I61" si="46">0.1515*(G50/1000)/(E50/1000)^2/($D$4/10)^4</f>
        <v>8.8488709589317524E-2</v>
      </c>
      <c r="J50" s="25">
        <f t="shared" ref="J50:J61" si="47">0.5*(F50/1000)/(E50/1000)^3/($D$4/10)^5</f>
        <v>3.0504199413417407E-2</v>
      </c>
      <c r="K50" s="27">
        <f t="shared" ref="K50:K61" si="48">I50/J50</f>
        <v>2.9008697586206891</v>
      </c>
      <c r="L50" s="27">
        <f t="shared" ref="L50:L61" si="49">0.798*I50^1.5/J50</f>
        <v>0.68861273932334477</v>
      </c>
      <c r="M50" s="27">
        <f t="shared" ref="M50:M61" si="50">G50/F50</f>
        <v>7.306034482758621</v>
      </c>
      <c r="N50" s="27"/>
      <c r="O50" s="51">
        <f t="shared" ref="O50:O61" si="51">G50/(PI()*$D$4^2/4)</f>
        <v>12.770065256367459</v>
      </c>
      <c r="P50" s="27">
        <f t="shared" ref="P50:P61" si="52">M50</f>
        <v>7.306034482758621</v>
      </c>
      <c r="Q50" s="93">
        <f t="shared" ref="Q50:Q61" si="53">L50</f>
        <v>0.68861273932334477</v>
      </c>
      <c r="R50" s="156">
        <f t="shared" ref="R50:R61" si="54">E50*(PI()/30)*($D$4/2)</f>
        <v>686.12383554401083</v>
      </c>
      <c r="S50" s="156">
        <f t="shared" ref="S50:S61" si="55">R50/H50</f>
        <v>1132.2175504026582</v>
      </c>
      <c r="T50" s="153"/>
      <c r="U50" s="153"/>
      <c r="W50" s="49">
        <v>245</v>
      </c>
      <c r="X50" s="66">
        <v>4</v>
      </c>
      <c r="Y50" s="164">
        <v>0.72499999999999998</v>
      </c>
      <c r="Z50" s="150">
        <v>389</v>
      </c>
      <c r="AA50" s="150">
        <v>2388</v>
      </c>
      <c r="AB50" s="150">
        <v>820</v>
      </c>
      <c r="AC50" s="150">
        <v>1205</v>
      </c>
      <c r="AD50" s="27">
        <f t="shared" ref="AD50:AD58" si="56">0.1515*(AA50/1000)/(AC50/1000)^2/($D$4/10)^4</f>
        <v>8.7236744908732275E-2</v>
      </c>
      <c r="AE50" s="27">
        <f t="shared" ref="AE50:AE58" si="57">0.5*(Z50/1000)/(AC50/1000)^3/($D$4/10)^5</f>
        <v>2.9939304229481711E-2</v>
      </c>
      <c r="AF50" s="29">
        <f t="shared" ref="AF50:AF58" si="58">AD50/AE50</f>
        <v>2.9137866478149101</v>
      </c>
      <c r="AG50" s="29">
        <f t="shared" ref="AG50:AG58" si="59">0.798*AD50^1.5/AE50</f>
        <v>0.68676849866871881</v>
      </c>
      <c r="AH50" s="29">
        <f t="shared" ref="AH50:AH58" si="60">AA50/Z50</f>
        <v>6.1388174807197942</v>
      </c>
      <c r="AJ50" s="51">
        <f t="shared" ref="AJ50:AJ58" si="61">AA50/(PI()*$D$4^2/4)</f>
        <v>17.991100785961944</v>
      </c>
      <c r="AK50" s="29">
        <f t="shared" ref="AK50:AK58" si="62">AH50</f>
        <v>6.1388174807197942</v>
      </c>
      <c r="AL50" s="58">
        <f t="shared" ref="AL50:AL58" si="63">AG50</f>
        <v>0.68676849866871881</v>
      </c>
    </row>
    <row r="51" spans="1:38" x14ac:dyDescent="0.2">
      <c r="A51" s="149">
        <v>245</v>
      </c>
      <c r="B51" s="149">
        <v>308</v>
      </c>
      <c r="C51" s="77" t="s">
        <v>107</v>
      </c>
      <c r="D51" s="239">
        <v>4</v>
      </c>
      <c r="E51" s="150">
        <v>1050</v>
      </c>
      <c r="F51" s="150">
        <v>257</v>
      </c>
      <c r="G51" s="150">
        <v>1841</v>
      </c>
      <c r="H51" s="164">
        <v>0.63200000000000001</v>
      </c>
      <c r="I51" s="25">
        <f t="shared" si="46"/>
        <v>8.8575663450492739E-2</v>
      </c>
      <c r="J51" s="25">
        <f t="shared" si="47"/>
        <v>2.9896370632167761E-2</v>
      </c>
      <c r="K51" s="27">
        <f t="shared" si="48"/>
        <v>2.9627564007782103</v>
      </c>
      <c r="L51" s="27">
        <f t="shared" si="49"/>
        <v>0.70364894910932207</v>
      </c>
      <c r="M51" s="27">
        <f t="shared" si="50"/>
        <v>7.163424124513619</v>
      </c>
      <c r="N51" s="27"/>
      <c r="O51" s="51">
        <f t="shared" si="51"/>
        <v>13.87002367962979</v>
      </c>
      <c r="P51" s="27">
        <f t="shared" si="52"/>
        <v>7.163424124513619</v>
      </c>
      <c r="Q51" s="93">
        <f t="shared" si="53"/>
        <v>0.70364894910932207</v>
      </c>
      <c r="R51" s="156">
        <f t="shared" si="54"/>
        <v>714.71232869167795</v>
      </c>
      <c r="S51" s="156">
        <f t="shared" si="55"/>
        <v>1130.8739378032878</v>
      </c>
      <c r="T51" s="153"/>
      <c r="U51" s="153"/>
      <c r="W51" s="49">
        <v>245</v>
      </c>
      <c r="X51" s="66">
        <v>4</v>
      </c>
      <c r="Y51" s="164">
        <v>0.75</v>
      </c>
      <c r="Z51" s="150">
        <v>431</v>
      </c>
      <c r="AA51" s="150">
        <v>2551</v>
      </c>
      <c r="AB51" s="150">
        <v>848</v>
      </c>
      <c r="AC51" s="150">
        <v>1247</v>
      </c>
      <c r="AD51" s="27">
        <f t="shared" si="56"/>
        <v>8.7019538408054931E-2</v>
      </c>
      <c r="AE51" s="27">
        <f t="shared" si="57"/>
        <v>2.9931684066250623E-2</v>
      </c>
      <c r="AF51" s="29">
        <f t="shared" si="58"/>
        <v>2.9072717129930399</v>
      </c>
      <c r="AG51" s="29">
        <f t="shared" si="59"/>
        <v>0.68437935750219703</v>
      </c>
      <c r="AH51" s="29">
        <f t="shared" si="60"/>
        <v>5.9187935034802788</v>
      </c>
      <c r="AJ51" s="51">
        <f t="shared" si="61"/>
        <v>19.219136559878105</v>
      </c>
      <c r="AK51" s="29">
        <f t="shared" si="62"/>
        <v>5.9187935034802788</v>
      </c>
      <c r="AL51" s="58">
        <f t="shared" si="63"/>
        <v>0.68437935750219703</v>
      </c>
    </row>
    <row r="52" spans="1:38" x14ac:dyDescent="0.2">
      <c r="A52" s="149">
        <v>245</v>
      </c>
      <c r="B52" s="149">
        <v>308</v>
      </c>
      <c r="C52" s="77" t="s">
        <v>107</v>
      </c>
      <c r="D52" s="239">
        <v>4</v>
      </c>
      <c r="E52" s="150">
        <v>1104</v>
      </c>
      <c r="F52" s="150">
        <v>297</v>
      </c>
      <c r="G52" s="150">
        <v>1987</v>
      </c>
      <c r="H52" s="164">
        <v>0.66400000000000003</v>
      </c>
      <c r="I52" s="25">
        <f t="shared" si="46"/>
        <v>8.6476667264112198E-2</v>
      </c>
      <c r="J52" s="25">
        <f t="shared" si="47"/>
        <v>2.9723672801357327E-2</v>
      </c>
      <c r="K52" s="27">
        <f t="shared" si="48"/>
        <v>2.9093533575757586</v>
      </c>
      <c r="L52" s="27">
        <f t="shared" si="49"/>
        <v>0.68272976200142232</v>
      </c>
      <c r="M52" s="27">
        <f t="shared" si="50"/>
        <v>6.6902356902356903</v>
      </c>
      <c r="N52" s="27"/>
      <c r="O52" s="51">
        <f t="shared" si="51"/>
        <v>14.96998210289212</v>
      </c>
      <c r="P52" s="27">
        <f t="shared" si="52"/>
        <v>6.6902356902356903</v>
      </c>
      <c r="Q52" s="93">
        <f t="shared" si="53"/>
        <v>0.68272976200142232</v>
      </c>
      <c r="R52" s="156">
        <f t="shared" si="54"/>
        <v>751.46896273867856</v>
      </c>
      <c r="S52" s="156">
        <f t="shared" si="55"/>
        <v>1131.730365570299</v>
      </c>
      <c r="T52" s="153"/>
      <c r="U52" s="153"/>
      <c r="W52" s="49">
        <v>245</v>
      </c>
      <c r="X52" s="66">
        <v>4</v>
      </c>
      <c r="Y52" s="164">
        <v>0.77500000000000002</v>
      </c>
      <c r="Z52" s="150">
        <v>473</v>
      </c>
      <c r="AA52" s="150">
        <v>2709</v>
      </c>
      <c r="AB52" s="150">
        <v>877</v>
      </c>
      <c r="AC52" s="150">
        <v>1288</v>
      </c>
      <c r="AD52" s="27">
        <f t="shared" si="56"/>
        <v>8.6619665563563944E-2</v>
      </c>
      <c r="AE52" s="27">
        <f t="shared" si="57"/>
        <v>2.9810330739553702E-2</v>
      </c>
      <c r="AF52" s="29">
        <f t="shared" si="58"/>
        <v>2.9056928727272733</v>
      </c>
      <c r="AG52" s="29">
        <f t="shared" si="59"/>
        <v>0.68243430610685507</v>
      </c>
      <c r="AH52" s="29">
        <f t="shared" si="60"/>
        <v>5.7272727272727275</v>
      </c>
      <c r="AJ52" s="51">
        <f t="shared" si="61"/>
        <v>20.409502524778436</v>
      </c>
      <c r="AK52" s="29">
        <f t="shared" si="62"/>
        <v>5.7272727272727275</v>
      </c>
      <c r="AL52" s="58">
        <f t="shared" si="63"/>
        <v>0.68243430610685507</v>
      </c>
    </row>
    <row r="53" spans="1:38" x14ac:dyDescent="0.2">
      <c r="A53" s="149">
        <v>245</v>
      </c>
      <c r="B53" s="149">
        <v>308</v>
      </c>
      <c r="C53" s="77" t="s">
        <v>107</v>
      </c>
      <c r="D53" s="239">
        <v>4</v>
      </c>
      <c r="E53" s="150">
        <v>1149</v>
      </c>
      <c r="F53" s="150">
        <v>344</v>
      </c>
      <c r="G53" s="150">
        <v>2197</v>
      </c>
      <c r="H53" s="164">
        <v>0.69099999999999995</v>
      </c>
      <c r="I53" s="25">
        <f t="shared" si="46"/>
        <v>8.8273271674890047E-2</v>
      </c>
      <c r="J53" s="25">
        <f t="shared" si="47"/>
        <v>3.0538774090541249E-2</v>
      </c>
      <c r="K53" s="27">
        <f t="shared" si="48"/>
        <v>2.8905309497093028</v>
      </c>
      <c r="L53" s="27">
        <f t="shared" si="49"/>
        <v>0.68532271506563081</v>
      </c>
      <c r="M53" s="27">
        <f t="shared" si="50"/>
        <v>6.3866279069767442</v>
      </c>
      <c r="N53" s="27"/>
      <c r="O53" s="51">
        <f t="shared" si="51"/>
        <v>16.552114081557114</v>
      </c>
      <c r="P53" s="27">
        <f t="shared" si="52"/>
        <v>6.3866279069767442</v>
      </c>
      <c r="Q53" s="93">
        <f t="shared" si="53"/>
        <v>0.68532271506563081</v>
      </c>
      <c r="R53" s="156">
        <f t="shared" si="54"/>
        <v>782.09949111117896</v>
      </c>
      <c r="S53" s="156">
        <f t="shared" si="55"/>
        <v>1131.8371796109682</v>
      </c>
      <c r="T53" s="153"/>
      <c r="U53" s="153"/>
      <c r="W53" s="49">
        <v>245</v>
      </c>
      <c r="X53" s="66">
        <v>4</v>
      </c>
      <c r="Y53" s="164">
        <v>0.8</v>
      </c>
      <c r="Z53" s="150">
        <v>522</v>
      </c>
      <c r="AA53" s="150">
        <v>2889</v>
      </c>
      <c r="AB53" s="150">
        <v>905</v>
      </c>
      <c r="AC53" s="150">
        <v>1330</v>
      </c>
      <c r="AD53" s="27">
        <f t="shared" si="56"/>
        <v>8.6633025882306133E-2</v>
      </c>
      <c r="AE53" s="27">
        <f t="shared" si="57"/>
        <v>2.9879190203800258E-2</v>
      </c>
      <c r="AF53" s="29">
        <f t="shared" si="58"/>
        <v>2.8994435689655171</v>
      </c>
      <c r="AG53" s="29">
        <f t="shared" si="59"/>
        <v>0.68101910209271377</v>
      </c>
      <c r="AH53" s="29">
        <f t="shared" si="60"/>
        <v>5.5344827586206895</v>
      </c>
      <c r="AJ53" s="51">
        <f t="shared" si="61"/>
        <v>21.765615649348433</v>
      </c>
      <c r="AK53" s="29">
        <f t="shared" si="62"/>
        <v>5.5344827586206895</v>
      </c>
      <c r="AL53" s="58">
        <f t="shared" si="63"/>
        <v>0.68101910209271377</v>
      </c>
    </row>
    <row r="54" spans="1:38" x14ac:dyDescent="0.2">
      <c r="A54" s="149">
        <v>245</v>
      </c>
      <c r="B54" s="149">
        <v>308</v>
      </c>
      <c r="C54" s="77" t="s">
        <v>107</v>
      </c>
      <c r="D54" s="239">
        <v>4</v>
      </c>
      <c r="E54" s="150">
        <v>1200</v>
      </c>
      <c r="F54" s="150">
        <v>387</v>
      </c>
      <c r="G54" s="150">
        <v>2364</v>
      </c>
      <c r="H54" s="164">
        <v>0.72199999999999998</v>
      </c>
      <c r="I54" s="25">
        <f t="shared" si="46"/>
        <v>8.7081159623262461E-2</v>
      </c>
      <c r="J54" s="25">
        <f t="shared" si="47"/>
        <v>3.0159245304023141E-2</v>
      </c>
      <c r="K54" s="27">
        <f t="shared" si="48"/>
        <v>2.8873786046511625</v>
      </c>
      <c r="L54" s="27">
        <f t="shared" si="49"/>
        <v>0.6799370822329458</v>
      </c>
      <c r="M54" s="27">
        <f t="shared" si="50"/>
        <v>6.1085271317829459</v>
      </c>
      <c r="N54" s="27"/>
      <c r="O54" s="51">
        <f t="shared" si="51"/>
        <v>17.810285702685945</v>
      </c>
      <c r="P54" s="27">
        <f t="shared" si="52"/>
        <v>6.1085271317829459</v>
      </c>
      <c r="Q54" s="93">
        <f t="shared" si="53"/>
        <v>0.6799370822329458</v>
      </c>
      <c r="R54" s="156">
        <f t="shared" si="54"/>
        <v>816.81408993334617</v>
      </c>
      <c r="S54" s="156">
        <f t="shared" si="55"/>
        <v>1131.3214542013104</v>
      </c>
      <c r="T54" s="153"/>
      <c r="U54" s="153"/>
      <c r="W54" s="49">
        <v>245</v>
      </c>
      <c r="X54" s="66">
        <v>4</v>
      </c>
      <c r="Y54" s="164">
        <v>0.82499999999999996</v>
      </c>
      <c r="Z54" s="150">
        <v>575</v>
      </c>
      <c r="AA54" s="150">
        <v>3065</v>
      </c>
      <c r="AB54" s="150">
        <v>933</v>
      </c>
      <c r="AC54" s="150">
        <v>1371</v>
      </c>
      <c r="AD54" s="27">
        <f t="shared" si="56"/>
        <v>8.6495754802632149E-2</v>
      </c>
      <c r="AE54" s="27">
        <f t="shared" si="57"/>
        <v>3.0047526240932224E-2</v>
      </c>
      <c r="AF54" s="29">
        <f t="shared" si="58"/>
        <v>2.878631475652174</v>
      </c>
      <c r="AG54" s="29">
        <f t="shared" si="59"/>
        <v>0.67559489236615589</v>
      </c>
      <c r="AH54" s="29">
        <f t="shared" si="60"/>
        <v>5.3304347826086955</v>
      </c>
      <c r="AJ54" s="51">
        <f t="shared" si="61"/>
        <v>23.091592926705761</v>
      </c>
      <c r="AK54" s="29">
        <f t="shared" si="62"/>
        <v>5.3304347826086955</v>
      </c>
      <c r="AL54" s="58">
        <f t="shared" si="63"/>
        <v>0.67559489236615589</v>
      </c>
    </row>
    <row r="55" spans="1:38" x14ac:dyDescent="0.2">
      <c r="A55" s="149">
        <v>245</v>
      </c>
      <c r="B55" s="149">
        <v>308</v>
      </c>
      <c r="C55" s="77" t="s">
        <v>107</v>
      </c>
      <c r="D55" s="239">
        <v>4</v>
      </c>
      <c r="E55" s="150">
        <v>1250</v>
      </c>
      <c r="F55" s="150">
        <v>432</v>
      </c>
      <c r="G55" s="150">
        <v>2573</v>
      </c>
      <c r="H55" s="164">
        <v>0.752</v>
      </c>
      <c r="I55" s="25">
        <f t="shared" si="46"/>
        <v>8.7349210461818538E-2</v>
      </c>
      <c r="J55" s="25">
        <f t="shared" si="47"/>
        <v>2.9785640989730473E-2</v>
      </c>
      <c r="K55" s="27">
        <f t="shared" si="48"/>
        <v>2.9325946180555555</v>
      </c>
      <c r="L55" s="27">
        <f t="shared" si="49"/>
        <v>0.69164687088551313</v>
      </c>
      <c r="M55" s="27">
        <f t="shared" si="50"/>
        <v>5.9560185185185182</v>
      </c>
      <c r="N55" s="27"/>
      <c r="O55" s="51">
        <f t="shared" si="51"/>
        <v>19.384883719547773</v>
      </c>
      <c r="P55" s="27">
        <f t="shared" si="52"/>
        <v>5.9560185185185182</v>
      </c>
      <c r="Q55" s="93">
        <f t="shared" si="53"/>
        <v>0.69164687088551313</v>
      </c>
      <c r="R55" s="156">
        <f t="shared" si="54"/>
        <v>850.84801034723569</v>
      </c>
      <c r="S55" s="156">
        <f t="shared" si="55"/>
        <v>1131.4468222702603</v>
      </c>
      <c r="T55" s="153"/>
      <c r="U55" s="153"/>
      <c r="W55" s="49">
        <v>245</v>
      </c>
      <c r="X55" s="66">
        <v>4</v>
      </c>
      <c r="Y55" s="164">
        <v>0.85</v>
      </c>
      <c r="Z55" s="150">
        <v>633</v>
      </c>
      <c r="AA55" s="150">
        <v>3259</v>
      </c>
      <c r="AB55" s="150">
        <v>962</v>
      </c>
      <c r="AC55" s="150">
        <v>1413</v>
      </c>
      <c r="AD55" s="27">
        <f t="shared" si="56"/>
        <v>8.6584321966428554E-2</v>
      </c>
      <c r="AE55" s="27">
        <f t="shared" si="57"/>
        <v>3.0215547450181998E-2</v>
      </c>
      <c r="AF55" s="29">
        <f t="shared" si="58"/>
        <v>2.8655552943127969</v>
      </c>
      <c r="AG55" s="29">
        <f t="shared" si="59"/>
        <v>0.67287023083579534</v>
      </c>
      <c r="AH55" s="29">
        <f t="shared" si="60"/>
        <v>5.1484992101105842</v>
      </c>
      <c r="AJ55" s="51">
        <f t="shared" si="61"/>
        <v>24.553181516520091</v>
      </c>
      <c r="AK55" s="29">
        <f t="shared" si="62"/>
        <v>5.1484992101105842</v>
      </c>
      <c r="AL55" s="58">
        <f t="shared" si="63"/>
        <v>0.67287023083579534</v>
      </c>
    </row>
    <row r="56" spans="1:38" x14ac:dyDescent="0.2">
      <c r="A56" s="149">
        <v>245</v>
      </c>
      <c r="B56" s="149">
        <v>308</v>
      </c>
      <c r="C56" s="77" t="s">
        <v>107</v>
      </c>
      <c r="D56" s="239">
        <v>4</v>
      </c>
      <c r="E56" s="150">
        <v>1295</v>
      </c>
      <c r="F56" s="150">
        <v>478</v>
      </c>
      <c r="G56" s="150">
        <v>2720</v>
      </c>
      <c r="H56" s="164">
        <v>0.77900000000000003</v>
      </c>
      <c r="I56" s="25">
        <f t="shared" si="46"/>
        <v>8.6033698031807063E-2</v>
      </c>
      <c r="J56" s="25">
        <f t="shared" si="47"/>
        <v>2.9639565590797202E-2</v>
      </c>
      <c r="K56" s="27">
        <f t="shared" si="48"/>
        <v>2.9026639330543929</v>
      </c>
      <c r="L56" s="27">
        <f t="shared" si="49"/>
        <v>0.67941314224996774</v>
      </c>
      <c r="M56" s="27">
        <f t="shared" si="50"/>
        <v>5.6903765690376567</v>
      </c>
      <c r="N56" s="27"/>
      <c r="O56" s="51">
        <f t="shared" si="51"/>
        <v>20.492376104613271</v>
      </c>
      <c r="P56" s="27">
        <f t="shared" si="52"/>
        <v>5.6903765690376567</v>
      </c>
      <c r="Q56" s="93">
        <f t="shared" si="53"/>
        <v>0.67941314224996774</v>
      </c>
      <c r="R56" s="156">
        <f t="shared" si="54"/>
        <v>881.47853871973598</v>
      </c>
      <c r="S56" s="156">
        <f t="shared" si="55"/>
        <v>1131.5513975863105</v>
      </c>
      <c r="T56" s="153"/>
      <c r="U56" s="153"/>
      <c r="W56" s="49">
        <v>245</v>
      </c>
      <c r="X56" s="66">
        <v>4</v>
      </c>
      <c r="Y56" s="164">
        <v>0.875</v>
      </c>
      <c r="Z56" s="150">
        <v>694</v>
      </c>
      <c r="AA56" s="150">
        <v>3449</v>
      </c>
      <c r="AB56" s="150">
        <v>990</v>
      </c>
      <c r="AC56" s="150">
        <v>1454</v>
      </c>
      <c r="AD56" s="27">
        <f t="shared" si="56"/>
        <v>8.6537352610092808E-2</v>
      </c>
      <c r="AE56" s="27">
        <f t="shared" si="57"/>
        <v>3.0403213810508603E-2</v>
      </c>
      <c r="AF56" s="29">
        <f t="shared" si="58"/>
        <v>2.8463225351585013</v>
      </c>
      <c r="AG56" s="29">
        <f t="shared" si="59"/>
        <v>0.66817281949847807</v>
      </c>
      <c r="AH56" s="29">
        <f t="shared" si="60"/>
        <v>4.9697406340057633</v>
      </c>
      <c r="AJ56" s="51">
        <f t="shared" si="61"/>
        <v>25.984634259121751</v>
      </c>
      <c r="AK56" s="29">
        <f t="shared" si="62"/>
        <v>4.9697406340057633</v>
      </c>
      <c r="AL56" s="58">
        <f t="shared" si="63"/>
        <v>0.66817281949847807</v>
      </c>
    </row>
    <row r="57" spans="1:38" x14ac:dyDescent="0.2">
      <c r="A57" s="149">
        <v>245</v>
      </c>
      <c r="B57" s="149">
        <v>308</v>
      </c>
      <c r="C57" s="77" t="s">
        <v>107</v>
      </c>
      <c r="D57" s="239">
        <v>4</v>
      </c>
      <c r="E57" s="150">
        <v>1352</v>
      </c>
      <c r="F57" s="150">
        <v>552</v>
      </c>
      <c r="G57" s="150">
        <v>2992</v>
      </c>
      <c r="H57" s="164">
        <v>0.81299999999999994</v>
      </c>
      <c r="I57" s="25">
        <f t="shared" si="46"/>
        <v>8.6825527317610951E-2</v>
      </c>
      <c r="J57" s="25">
        <f t="shared" si="47"/>
        <v>3.0078920491358133E-2</v>
      </c>
      <c r="K57" s="27">
        <f t="shared" si="48"/>
        <v>2.8865905391304345</v>
      </c>
      <c r="L57" s="27">
        <f t="shared" si="49"/>
        <v>0.67875304360221211</v>
      </c>
      <c r="M57" s="27">
        <f t="shared" si="50"/>
        <v>5.4202898550724639</v>
      </c>
      <c r="N57" s="27"/>
      <c r="O57" s="51">
        <f t="shared" si="51"/>
        <v>22.541613715074597</v>
      </c>
      <c r="P57" s="27">
        <f t="shared" si="52"/>
        <v>5.4202898550724639</v>
      </c>
      <c r="Q57" s="93">
        <f t="shared" si="53"/>
        <v>0.67875304360221211</v>
      </c>
      <c r="R57" s="156">
        <f t="shared" si="54"/>
        <v>920.27720799157009</v>
      </c>
      <c r="S57" s="156">
        <f t="shared" si="55"/>
        <v>1131.9522853524848</v>
      </c>
      <c r="T57" s="153"/>
      <c r="U57" s="153"/>
      <c r="W57" s="49">
        <v>245</v>
      </c>
      <c r="X57" s="66">
        <v>4</v>
      </c>
      <c r="Y57" s="164">
        <v>0.9</v>
      </c>
      <c r="Z57" s="150">
        <v>760</v>
      </c>
      <c r="AA57" s="150">
        <v>3641</v>
      </c>
      <c r="AB57" s="150">
        <v>1018</v>
      </c>
      <c r="AC57" s="150">
        <v>1496</v>
      </c>
      <c r="AD57" s="27">
        <f t="shared" si="56"/>
        <v>8.6297202119855837E-2</v>
      </c>
      <c r="AE57" s="27">
        <f t="shared" si="57"/>
        <v>3.0568354027834019E-2</v>
      </c>
      <c r="AF57" s="29">
        <f t="shared" si="58"/>
        <v>2.8230895926315793</v>
      </c>
      <c r="AG57" s="29">
        <f t="shared" si="59"/>
        <v>0.66179870055524603</v>
      </c>
      <c r="AH57" s="29">
        <f t="shared" si="60"/>
        <v>4.7907894736842103</v>
      </c>
      <c r="AJ57" s="51">
        <f t="shared" si="61"/>
        <v>27.431154925329746</v>
      </c>
      <c r="AK57" s="29">
        <f t="shared" si="62"/>
        <v>4.7907894736842103</v>
      </c>
      <c r="AL57" s="58">
        <f t="shared" si="63"/>
        <v>0.66179870055524603</v>
      </c>
    </row>
    <row r="58" spans="1:38" x14ac:dyDescent="0.2">
      <c r="A58" s="149">
        <v>245</v>
      </c>
      <c r="B58" s="149">
        <v>308</v>
      </c>
      <c r="C58" s="77" t="s">
        <v>107</v>
      </c>
      <c r="D58" s="239">
        <v>4</v>
      </c>
      <c r="E58" s="150">
        <v>1399</v>
      </c>
      <c r="F58" s="150">
        <v>615</v>
      </c>
      <c r="G58" s="150">
        <v>3201</v>
      </c>
      <c r="H58" s="164">
        <v>0.84199999999999997</v>
      </c>
      <c r="I58" s="25">
        <f t="shared" si="46"/>
        <v>8.6753992142382857E-2</v>
      </c>
      <c r="J58" s="25">
        <f t="shared" si="47"/>
        <v>3.0246506126599217E-2</v>
      </c>
      <c r="K58" s="27">
        <f t="shared" si="48"/>
        <v>2.8682318473170736</v>
      </c>
      <c r="L58" s="27">
        <f t="shared" si="49"/>
        <v>0.67415829012092698</v>
      </c>
      <c r="M58" s="27">
        <f t="shared" si="50"/>
        <v>5.204878048780488</v>
      </c>
      <c r="N58" s="27"/>
      <c r="O58" s="51">
        <f t="shared" si="51"/>
        <v>24.116211731936424</v>
      </c>
      <c r="P58" s="27">
        <f t="shared" si="52"/>
        <v>5.204878048780488</v>
      </c>
      <c r="Q58" s="93">
        <f t="shared" si="53"/>
        <v>0.67415829012092698</v>
      </c>
      <c r="R58" s="156">
        <f t="shared" si="54"/>
        <v>952.2690931806261</v>
      </c>
      <c r="S58" s="156">
        <f t="shared" si="55"/>
        <v>1130.9609182667768</v>
      </c>
      <c r="T58" s="153"/>
      <c r="U58" s="153"/>
      <c r="W58" s="49">
        <v>245</v>
      </c>
      <c r="X58" s="66">
        <v>4</v>
      </c>
      <c r="Y58" s="164">
        <v>0.92500000000000004</v>
      </c>
      <c r="Z58" s="150">
        <v>830</v>
      </c>
      <c r="AA58" s="150">
        <v>3833</v>
      </c>
      <c r="AB58" s="150">
        <v>1046</v>
      </c>
      <c r="AC58" s="150">
        <v>1537</v>
      </c>
      <c r="AD58" s="27">
        <f t="shared" si="56"/>
        <v>8.606574013132734E-2</v>
      </c>
      <c r="AE58" s="27">
        <f t="shared" si="57"/>
        <v>3.0782914259481008E-2</v>
      </c>
      <c r="AF58" s="29">
        <f t="shared" si="58"/>
        <v>2.7958931830120486</v>
      </c>
      <c r="AG58" s="29">
        <f t="shared" si="59"/>
        <v>0.6545436598343759</v>
      </c>
      <c r="AH58" s="29">
        <f t="shared" si="60"/>
        <v>4.6180722891566264</v>
      </c>
      <c r="AJ58" s="51">
        <f t="shared" si="61"/>
        <v>28.877675591537741</v>
      </c>
      <c r="AK58" s="29">
        <f t="shared" si="62"/>
        <v>4.6180722891566264</v>
      </c>
      <c r="AL58" s="58">
        <f t="shared" si="63"/>
        <v>0.6545436598343759</v>
      </c>
    </row>
    <row r="59" spans="1:38" x14ac:dyDescent="0.2">
      <c r="A59" s="149">
        <v>245</v>
      </c>
      <c r="B59" s="149">
        <v>308</v>
      </c>
      <c r="C59" s="77" t="s">
        <v>107</v>
      </c>
      <c r="D59" s="239">
        <v>4</v>
      </c>
      <c r="E59" s="150">
        <v>1450</v>
      </c>
      <c r="F59" s="150">
        <v>683</v>
      </c>
      <c r="G59" s="150">
        <v>3410</v>
      </c>
      <c r="H59" s="164">
        <v>0.872</v>
      </c>
      <c r="I59" s="25">
        <f t="shared" si="46"/>
        <v>8.6031520411014223E-2</v>
      </c>
      <c r="J59" s="25">
        <f t="shared" si="47"/>
        <v>3.0169626926270642E-2</v>
      </c>
      <c r="K59" s="27">
        <f t="shared" si="48"/>
        <v>2.851593777452416</v>
      </c>
      <c r="L59" s="27">
        <f t="shared" si="49"/>
        <v>0.66745093960068691</v>
      </c>
      <c r="M59" s="27">
        <f t="shared" si="50"/>
        <v>4.9926793557833093</v>
      </c>
      <c r="N59" s="27"/>
      <c r="O59" s="51">
        <f t="shared" si="51"/>
        <v>25.690809748798252</v>
      </c>
      <c r="P59" s="27">
        <f t="shared" si="52"/>
        <v>4.9926793557833093</v>
      </c>
      <c r="Q59" s="93">
        <f t="shared" si="53"/>
        <v>0.66745093960068691</v>
      </c>
      <c r="R59" s="156">
        <f t="shared" si="54"/>
        <v>986.98369200279342</v>
      </c>
      <c r="S59" s="156">
        <f t="shared" si="55"/>
        <v>1131.8620321132953</v>
      </c>
      <c r="T59" s="153"/>
      <c r="U59" s="153"/>
      <c r="W59" s="1"/>
      <c r="Y59" s="163"/>
      <c r="Z59" s="150"/>
      <c r="AB59" s="150"/>
      <c r="AC59" s="150"/>
      <c r="AD59" s="27"/>
      <c r="AE59" s="27"/>
      <c r="AG59" s="29"/>
      <c r="AH59" s="29"/>
      <c r="AL59" s="58"/>
    </row>
    <row r="60" spans="1:38" x14ac:dyDescent="0.2">
      <c r="A60" s="149">
        <v>245</v>
      </c>
      <c r="B60" s="149">
        <v>308</v>
      </c>
      <c r="C60" s="77" t="s">
        <v>107</v>
      </c>
      <c r="D60" s="239">
        <v>4</v>
      </c>
      <c r="E60" s="150">
        <v>1498</v>
      </c>
      <c r="F60" s="150">
        <v>765</v>
      </c>
      <c r="G60" s="150">
        <v>3661</v>
      </c>
      <c r="H60" s="164">
        <v>0.90100000000000002</v>
      </c>
      <c r="I60" s="25">
        <f t="shared" si="46"/>
        <v>8.65396881303723E-2</v>
      </c>
      <c r="J60" s="25">
        <f t="shared" si="47"/>
        <v>3.0646383919804083E-2</v>
      </c>
      <c r="K60" s="27">
        <f t="shared" si="48"/>
        <v>2.8238140054901959</v>
      </c>
      <c r="L60" s="27">
        <f t="shared" si="49"/>
        <v>0.66289789835087087</v>
      </c>
      <c r="M60" s="27">
        <f t="shared" si="50"/>
        <v>4.7856209150326796</v>
      </c>
      <c r="N60" s="27"/>
      <c r="O60" s="51">
        <f t="shared" si="51"/>
        <v>27.581834161393079</v>
      </c>
      <c r="P60" s="27">
        <f t="shared" si="52"/>
        <v>4.7856209150326796</v>
      </c>
      <c r="Q60" s="93">
        <f t="shared" si="53"/>
        <v>0.66289789835087087</v>
      </c>
      <c r="R60" s="156">
        <f t="shared" si="54"/>
        <v>1019.6562556001272</v>
      </c>
      <c r="S60" s="156">
        <f t="shared" si="55"/>
        <v>1131.6939573808293</v>
      </c>
      <c r="T60" s="153"/>
      <c r="U60" s="153"/>
      <c r="W60" s="1"/>
      <c r="Y60" s="163"/>
      <c r="Z60" s="150"/>
      <c r="AB60" s="150"/>
      <c r="AC60" s="150"/>
      <c r="AD60" s="27"/>
      <c r="AE60" s="27"/>
      <c r="AG60" s="29"/>
      <c r="AH60" s="29"/>
      <c r="AL60" s="58"/>
    </row>
    <row r="61" spans="1:38" x14ac:dyDescent="0.2">
      <c r="A61" s="149">
        <v>245</v>
      </c>
      <c r="B61" s="149">
        <v>308</v>
      </c>
      <c r="C61" s="77" t="s">
        <v>107</v>
      </c>
      <c r="D61" s="239">
        <v>4</v>
      </c>
      <c r="E61" s="150">
        <v>1550</v>
      </c>
      <c r="F61" s="150">
        <v>852</v>
      </c>
      <c r="G61" s="150">
        <v>3891</v>
      </c>
      <c r="H61" s="164">
        <v>0.93300000000000005</v>
      </c>
      <c r="I61" s="25">
        <f t="shared" si="46"/>
        <v>8.5908682371458892E-2</v>
      </c>
      <c r="J61" s="25">
        <f t="shared" si="47"/>
        <v>3.0810428832889727E-2</v>
      </c>
      <c r="K61" s="27">
        <f t="shared" si="48"/>
        <v>2.788298820422535</v>
      </c>
      <c r="L61" s="27">
        <f t="shared" si="49"/>
        <v>0.65216987707408092</v>
      </c>
      <c r="M61" s="27">
        <f t="shared" si="50"/>
        <v>4.566901408450704</v>
      </c>
      <c r="N61" s="27"/>
      <c r="O61" s="51">
        <f t="shared" si="51"/>
        <v>29.314645376121408</v>
      </c>
      <c r="P61" s="27">
        <f t="shared" si="52"/>
        <v>4.566901408450704</v>
      </c>
      <c r="Q61" s="93">
        <f t="shared" si="53"/>
        <v>0.65216987707408092</v>
      </c>
      <c r="R61" s="156">
        <f t="shared" si="54"/>
        <v>1055.0515328305721</v>
      </c>
      <c r="S61" s="156">
        <f t="shared" si="55"/>
        <v>1130.8162195397342</v>
      </c>
      <c r="T61" s="153"/>
      <c r="U61" s="153"/>
      <c r="W61" s="1"/>
      <c r="Y61" s="163"/>
      <c r="Z61" s="150"/>
      <c r="AB61" s="150"/>
      <c r="AC61" s="150"/>
      <c r="AD61" s="27"/>
      <c r="AE61" s="27"/>
      <c r="AG61" s="29"/>
      <c r="AH61" s="29"/>
      <c r="AL61" s="58"/>
    </row>
    <row r="62" spans="1:38" x14ac:dyDescent="0.2">
      <c r="I62" s="25"/>
      <c r="J62" s="25"/>
      <c r="K62" s="27"/>
      <c r="L62" s="27"/>
      <c r="M62" s="27"/>
      <c r="N62" s="27"/>
      <c r="O62" s="51"/>
      <c r="P62" s="27"/>
      <c r="Q62" s="93"/>
      <c r="R62" s="156"/>
      <c r="T62" s="153"/>
      <c r="U62" s="153"/>
      <c r="W62" s="1"/>
      <c r="Y62" s="220"/>
      <c r="Z62" s="107"/>
      <c r="AA62" s="62"/>
      <c r="AB62" s="69"/>
      <c r="AC62" s="150"/>
      <c r="AD62" s="27"/>
      <c r="AE62" s="27"/>
      <c r="AG62" s="29"/>
      <c r="AH62" s="29"/>
      <c r="AL62" s="58"/>
    </row>
    <row r="63" spans="1:38" x14ac:dyDescent="0.2">
      <c r="I63" s="25"/>
      <c r="J63" s="25"/>
      <c r="K63" s="27"/>
      <c r="L63" s="27"/>
      <c r="M63" s="27"/>
      <c r="N63" s="27"/>
      <c r="O63" s="51"/>
      <c r="P63" s="27"/>
      <c r="Q63" s="93"/>
      <c r="R63" s="156"/>
      <c r="T63" s="153"/>
      <c r="U63" s="153"/>
      <c r="W63" s="1"/>
      <c r="Y63" s="220"/>
      <c r="Z63" s="107"/>
      <c r="AA63" s="62"/>
      <c r="AB63" s="69"/>
      <c r="AC63" s="150"/>
      <c r="AD63" s="27"/>
      <c r="AE63" s="27"/>
      <c r="AG63" s="29"/>
      <c r="AH63" s="29"/>
      <c r="AL63" s="58"/>
    </row>
    <row r="64" spans="1:38" x14ac:dyDescent="0.2">
      <c r="A64" s="1">
        <v>246</v>
      </c>
      <c r="B64" s="1">
        <v>309</v>
      </c>
      <c r="C64" s="77" t="s">
        <v>107</v>
      </c>
      <c r="D64" s="66">
        <v>6</v>
      </c>
      <c r="E64" s="150">
        <v>1004</v>
      </c>
      <c r="F64" s="150">
        <v>279</v>
      </c>
      <c r="G64" s="150">
        <v>2015</v>
      </c>
      <c r="H64" s="164">
        <v>0.60399999999999998</v>
      </c>
      <c r="I64" s="25">
        <f t="shared" ref="I64:I118" si="64">0.1515*(G64/1000)/(E64/1000)^2/($D$4/10)^4</f>
        <v>0.10603441592350472</v>
      </c>
      <c r="J64" s="25">
        <f t="shared" ref="J64:J118" si="65">0.5*(F64/1000)/(E64/1000)^3/($D$4/10)^5</f>
        <v>3.7124131953119525E-2</v>
      </c>
      <c r="K64" s="27">
        <f t="shared" ref="K64:K118" si="66">I64/J64</f>
        <v>2.8562126666666665</v>
      </c>
      <c r="L64" s="27">
        <f t="shared" ref="L64:L118" si="67">0.798*I64^1.5/J64</f>
        <v>0.74219300414887013</v>
      </c>
      <c r="M64" s="27">
        <f t="shared" ref="M64:M118" si="68">G64/F64</f>
        <v>7.2222222222222223</v>
      </c>
      <c r="N64" s="27"/>
      <c r="O64" s="51">
        <f t="shared" ref="O64:O118" si="69">G64/(PI()*$D$4^2/4)</f>
        <v>15.180933033380786</v>
      </c>
      <c r="P64" s="27">
        <f t="shared" ref="P64:P118" si="70">M64</f>
        <v>7.2222222222222223</v>
      </c>
      <c r="Q64" s="93">
        <f t="shared" ref="Q64:Q118" si="71">L64</f>
        <v>0.74219300414887013</v>
      </c>
      <c r="R64" s="156">
        <f t="shared" ref="R64:R118" si="72">E64*(PI()/30)*($D$4/2)</f>
        <v>683.40112191089963</v>
      </c>
      <c r="S64" s="156">
        <f t="shared" ref="S64:S118" si="73">R64/H64</f>
        <v>1131.458811110761</v>
      </c>
      <c r="T64" s="153"/>
      <c r="U64" s="153"/>
      <c r="W64" s="1">
        <v>246</v>
      </c>
      <c r="X64" s="66">
        <v>6</v>
      </c>
      <c r="Y64" s="164">
        <v>0.72499999999999998</v>
      </c>
      <c r="Z64" s="150">
        <v>477</v>
      </c>
      <c r="AA64" s="150">
        <v>2857</v>
      </c>
      <c r="AB64" s="150">
        <v>821</v>
      </c>
      <c r="AC64" s="150">
        <v>1206</v>
      </c>
      <c r="AD64" s="27">
        <f t="shared" ref="AD64:AD117" si="74">0.1515*(AA64/1000)/(AC64/1000)^2/($D$4/10)^4</f>
        <v>0.10419691201611667</v>
      </c>
      <c r="AE64" s="27">
        <f t="shared" ref="AE64:AE117" si="75">0.5*(Z64/1000)/(AC64/1000)^3/($D$4/10)^5</f>
        <v>3.6620957765764323E-2</v>
      </c>
      <c r="AF64" s="29">
        <f t="shared" ref="AF64:AF117" si="76">AD64/AE64</f>
        <v>2.8452809094339631</v>
      </c>
      <c r="AG64" s="29">
        <f t="shared" ref="AG64:AG117" si="77">0.798*AD64^1.5/AE64</f>
        <v>0.73291813109154058</v>
      </c>
      <c r="AH64" s="29">
        <f t="shared" ref="AH64:AH117" si="78">AA64/Z64</f>
        <v>5.9895178197064993</v>
      </c>
      <c r="AJ64" s="51">
        <f t="shared" ref="AJ64:AJ117" si="79">AA64/(PI()*$D$4^2/4)</f>
        <v>21.524528871647099</v>
      </c>
      <c r="AK64" s="29">
        <f t="shared" ref="AK64:AK117" si="80">AH64</f>
        <v>5.9895178197064993</v>
      </c>
      <c r="AL64" s="58">
        <f t="shared" ref="AL64:AL117" si="81">AG64</f>
        <v>0.73291813109154058</v>
      </c>
    </row>
    <row r="65" spans="1:38" x14ac:dyDescent="0.2">
      <c r="A65" s="1">
        <v>246</v>
      </c>
      <c r="B65" s="1">
        <v>309</v>
      </c>
      <c r="C65" s="77" t="s">
        <v>107</v>
      </c>
      <c r="D65" s="66">
        <v>6</v>
      </c>
      <c r="E65" s="150">
        <v>1006</v>
      </c>
      <c r="F65" s="150">
        <v>288</v>
      </c>
      <c r="G65" s="150">
        <v>2036</v>
      </c>
      <c r="H65" s="164">
        <v>0.60499999999999998</v>
      </c>
      <c r="I65" s="25">
        <f t="shared" si="64"/>
        <v>0.10671391075670834</v>
      </c>
      <c r="J65" s="25">
        <f t="shared" si="65"/>
        <v>3.8093579931760636E-2</v>
      </c>
      <c r="K65" s="27">
        <f t="shared" si="66"/>
        <v>2.8013620916666668</v>
      </c>
      <c r="L65" s="27">
        <f t="shared" si="67"/>
        <v>0.73026864943854297</v>
      </c>
      <c r="M65" s="27">
        <f t="shared" si="68"/>
        <v>7.0694444444444446</v>
      </c>
      <c r="N65" s="27"/>
      <c r="O65" s="51">
        <f t="shared" si="69"/>
        <v>15.339146231247286</v>
      </c>
      <c r="P65" s="27">
        <f t="shared" si="70"/>
        <v>7.0694444444444446</v>
      </c>
      <c r="Q65" s="93">
        <f t="shared" si="71"/>
        <v>0.73026864943854297</v>
      </c>
      <c r="R65" s="156">
        <f t="shared" si="72"/>
        <v>684.76247872745523</v>
      </c>
      <c r="S65" s="156">
        <f t="shared" si="73"/>
        <v>1131.8388078139756</v>
      </c>
      <c r="T65" s="153"/>
      <c r="U65" s="153"/>
      <c r="W65" s="1">
        <v>246</v>
      </c>
      <c r="X65" s="66">
        <v>6</v>
      </c>
      <c r="Y65" s="164">
        <v>0.75</v>
      </c>
      <c r="Z65" s="150">
        <v>537</v>
      </c>
      <c r="AA65" s="150">
        <v>3085</v>
      </c>
      <c r="AB65" s="150">
        <v>849</v>
      </c>
      <c r="AC65" s="150">
        <v>1248</v>
      </c>
      <c r="AD65" s="27">
        <f t="shared" si="74"/>
        <v>0.10506673130650772</v>
      </c>
      <c r="AE65" s="27">
        <f t="shared" si="75"/>
        <v>3.7203497726678789E-2</v>
      </c>
      <c r="AF65" s="29">
        <f t="shared" si="76"/>
        <v>2.8241089608938545</v>
      </c>
      <c r="AG65" s="29">
        <f t="shared" si="77"/>
        <v>0.73049450067917476</v>
      </c>
      <c r="AH65" s="29">
        <f t="shared" si="78"/>
        <v>5.7448789571694601</v>
      </c>
      <c r="AJ65" s="51">
        <f t="shared" si="79"/>
        <v>23.242272162769094</v>
      </c>
      <c r="AK65" s="29">
        <f t="shared" si="80"/>
        <v>5.7448789571694601</v>
      </c>
      <c r="AL65" s="58">
        <f t="shared" si="81"/>
        <v>0.73049450067917476</v>
      </c>
    </row>
    <row r="66" spans="1:38" x14ac:dyDescent="0.2">
      <c r="A66" s="1">
        <v>246</v>
      </c>
      <c r="B66" s="1">
        <v>309</v>
      </c>
      <c r="C66" s="77" t="s">
        <v>107</v>
      </c>
      <c r="D66" s="66">
        <v>6</v>
      </c>
      <c r="E66" s="150">
        <v>1051</v>
      </c>
      <c r="F66" s="150">
        <v>325</v>
      </c>
      <c r="G66" s="150">
        <v>2246</v>
      </c>
      <c r="H66" s="164">
        <v>0.63200000000000001</v>
      </c>
      <c r="I66" s="25">
        <f t="shared" si="64"/>
        <v>0.1078558096877166</v>
      </c>
      <c r="J66" s="25">
        <f t="shared" si="65"/>
        <v>3.7698880676997969E-2</v>
      </c>
      <c r="K66" s="27">
        <f t="shared" si="66"/>
        <v>2.8609817520000003</v>
      </c>
      <c r="L66" s="27">
        <f t="shared" si="67"/>
        <v>0.74979018467100034</v>
      </c>
      <c r="M66" s="27">
        <f t="shared" si="68"/>
        <v>6.9107692307692306</v>
      </c>
      <c r="N66" s="27"/>
      <c r="O66" s="51">
        <f t="shared" si="69"/>
        <v>16.92127820991228</v>
      </c>
      <c r="P66" s="27">
        <f t="shared" si="70"/>
        <v>6.9107692307692306</v>
      </c>
      <c r="Q66" s="93">
        <f t="shared" si="71"/>
        <v>0.74979018467100034</v>
      </c>
      <c r="R66" s="156">
        <f t="shared" si="72"/>
        <v>715.39300709995575</v>
      </c>
      <c r="S66" s="156">
        <f t="shared" si="73"/>
        <v>1131.9509606011959</v>
      </c>
      <c r="T66" s="153"/>
      <c r="U66" s="153"/>
      <c r="W66" s="1">
        <v>246</v>
      </c>
      <c r="X66" s="66">
        <v>6</v>
      </c>
      <c r="Y66" s="164">
        <v>0.77500000000000002</v>
      </c>
      <c r="Z66" s="150">
        <v>597</v>
      </c>
      <c r="AA66" s="150">
        <v>3307</v>
      </c>
      <c r="AB66" s="150">
        <v>878</v>
      </c>
      <c r="AC66" s="150">
        <v>1289</v>
      </c>
      <c r="AD66" s="27">
        <f t="shared" si="74"/>
        <v>0.10557657860562605</v>
      </c>
      <c r="AE66" s="27">
        <f t="shared" si="75"/>
        <v>3.7537800500699658E-2</v>
      </c>
      <c r="AF66" s="29">
        <f t="shared" si="76"/>
        <v>2.8125403512562821</v>
      </c>
      <c r="AG66" s="29">
        <f t="shared" si="77"/>
        <v>0.72926512504569629</v>
      </c>
      <c r="AH66" s="29">
        <f t="shared" si="78"/>
        <v>5.5393634840871018</v>
      </c>
      <c r="AJ66" s="51">
        <f t="shared" si="79"/>
        <v>24.914811683072088</v>
      </c>
      <c r="AK66" s="29">
        <f t="shared" si="80"/>
        <v>5.5393634840871018</v>
      </c>
      <c r="AL66" s="58">
        <f t="shared" si="81"/>
        <v>0.72926512504569629</v>
      </c>
    </row>
    <row r="67" spans="1:38" x14ac:dyDescent="0.2">
      <c r="A67" s="1">
        <v>246</v>
      </c>
      <c r="B67" s="1">
        <v>309</v>
      </c>
      <c r="C67" s="77" t="s">
        <v>107</v>
      </c>
      <c r="D67" s="66">
        <v>6</v>
      </c>
      <c r="E67" s="150">
        <v>1053</v>
      </c>
      <c r="F67" s="150">
        <v>335</v>
      </c>
      <c r="G67" s="150">
        <v>2204</v>
      </c>
      <c r="H67" s="164">
        <v>0.63300000000000001</v>
      </c>
      <c r="I67" s="25">
        <f t="shared" si="64"/>
        <v>0.10543725029901849</v>
      </c>
      <c r="J67" s="25">
        <f t="shared" si="65"/>
        <v>3.8637848589635163E-2</v>
      </c>
      <c r="K67" s="27">
        <f t="shared" si="66"/>
        <v>2.7288592441791044</v>
      </c>
      <c r="L67" s="27">
        <f t="shared" si="67"/>
        <v>0.70710036626097472</v>
      </c>
      <c r="M67" s="27">
        <f t="shared" si="68"/>
        <v>6.5791044776119403</v>
      </c>
      <c r="N67" s="27"/>
      <c r="O67" s="51">
        <f t="shared" si="69"/>
        <v>16.60485181417928</v>
      </c>
      <c r="P67" s="27">
        <f t="shared" si="70"/>
        <v>6.5791044776119403</v>
      </c>
      <c r="Q67" s="93">
        <f t="shared" si="71"/>
        <v>0.70710036626097472</v>
      </c>
      <c r="R67" s="156">
        <f t="shared" si="72"/>
        <v>716.75436391651124</v>
      </c>
      <c r="S67" s="156">
        <f t="shared" si="73"/>
        <v>1132.3133711161315</v>
      </c>
      <c r="T67" s="153"/>
      <c r="U67" s="153"/>
      <c r="W67" s="1">
        <v>246</v>
      </c>
      <c r="X67" s="66">
        <v>6</v>
      </c>
      <c r="Y67" s="164">
        <v>0.8</v>
      </c>
      <c r="Z67" s="150">
        <v>666</v>
      </c>
      <c r="AA67" s="150">
        <v>3546</v>
      </c>
      <c r="AB67" s="150">
        <v>906</v>
      </c>
      <c r="AC67" s="150">
        <v>1331</v>
      </c>
      <c r="AD67" s="27">
        <f t="shared" si="74"/>
        <v>0.1061748959173559</v>
      </c>
      <c r="AE67" s="27">
        <f t="shared" si="75"/>
        <v>3.8035865722768132E-2</v>
      </c>
      <c r="AF67" s="29">
        <f t="shared" si="76"/>
        <v>2.7914415486486481</v>
      </c>
      <c r="AG67" s="29">
        <f t="shared" si="77"/>
        <v>0.72584242979091407</v>
      </c>
      <c r="AH67" s="29">
        <f t="shared" si="78"/>
        <v>5.3243243243243246</v>
      </c>
      <c r="AJ67" s="51">
        <f t="shared" si="79"/>
        <v>26.715428554028918</v>
      </c>
      <c r="AK67" s="29">
        <f t="shared" si="80"/>
        <v>5.3243243243243246</v>
      </c>
      <c r="AL67" s="58">
        <f t="shared" si="81"/>
        <v>0.72584242979091407</v>
      </c>
    </row>
    <row r="68" spans="1:38" x14ac:dyDescent="0.2">
      <c r="A68" s="1">
        <v>246</v>
      </c>
      <c r="B68" s="1">
        <v>309</v>
      </c>
      <c r="C68" s="77" t="s">
        <v>107</v>
      </c>
      <c r="D68" s="66">
        <v>6</v>
      </c>
      <c r="E68" s="150">
        <v>1102</v>
      </c>
      <c r="F68" s="150">
        <v>376</v>
      </c>
      <c r="G68" s="150">
        <v>2434</v>
      </c>
      <c r="H68" s="164">
        <v>0.66200000000000003</v>
      </c>
      <c r="I68" s="25">
        <f t="shared" si="64"/>
        <v>0.10631550549975659</v>
      </c>
      <c r="J68" s="25">
        <f t="shared" si="65"/>
        <v>3.7835223535660885E-2</v>
      </c>
      <c r="K68" s="27">
        <f t="shared" si="66"/>
        <v>2.8099610776595751</v>
      </c>
      <c r="L68" s="27">
        <f t="shared" si="67"/>
        <v>0.73114160854861399</v>
      </c>
      <c r="M68" s="27">
        <f t="shared" si="68"/>
        <v>6.4734042553191493</v>
      </c>
      <c r="N68" s="27"/>
      <c r="O68" s="51">
        <f t="shared" si="69"/>
        <v>18.33766302890761</v>
      </c>
      <c r="P68" s="27">
        <f t="shared" si="70"/>
        <v>6.4734042553191493</v>
      </c>
      <c r="Q68" s="93">
        <f t="shared" si="71"/>
        <v>0.73114160854861399</v>
      </c>
      <c r="R68" s="156">
        <f t="shared" si="72"/>
        <v>750.10760592212296</v>
      </c>
      <c r="S68" s="156">
        <f t="shared" si="73"/>
        <v>1133.0930603053216</v>
      </c>
      <c r="T68" s="153"/>
      <c r="U68" s="153"/>
      <c r="W68" s="1">
        <v>246</v>
      </c>
      <c r="X68" s="66">
        <v>6</v>
      </c>
      <c r="Y68" s="164">
        <v>0.82499999999999996</v>
      </c>
      <c r="Z68" s="150">
        <v>733</v>
      </c>
      <c r="AA68" s="150">
        <v>3775</v>
      </c>
      <c r="AB68" s="150">
        <v>934</v>
      </c>
      <c r="AC68" s="150">
        <v>1372</v>
      </c>
      <c r="AD68" s="27">
        <f t="shared" si="74"/>
        <v>0.10637705351255489</v>
      </c>
      <c r="AE68" s="27">
        <f t="shared" si="75"/>
        <v>3.8220369675795965E-2</v>
      </c>
      <c r="AF68" s="29">
        <f t="shared" si="76"/>
        <v>2.7832554843110504</v>
      </c>
      <c r="AG68" s="29">
        <f t="shared" si="77"/>
        <v>0.72440250471215561</v>
      </c>
      <c r="AH68" s="29">
        <f t="shared" si="78"/>
        <v>5.1500682128240109</v>
      </c>
      <c r="AJ68" s="51">
        <f t="shared" si="79"/>
        <v>28.440705806954078</v>
      </c>
      <c r="AK68" s="29">
        <f t="shared" si="80"/>
        <v>5.1500682128240109</v>
      </c>
      <c r="AL68" s="58">
        <f t="shared" si="81"/>
        <v>0.72440250471215561</v>
      </c>
    </row>
    <row r="69" spans="1:38" x14ac:dyDescent="0.2">
      <c r="A69" s="1">
        <v>246</v>
      </c>
      <c r="B69" s="1">
        <v>309</v>
      </c>
      <c r="C69" s="77" t="s">
        <v>107</v>
      </c>
      <c r="D69" s="66">
        <v>6</v>
      </c>
      <c r="E69" s="150">
        <v>1106</v>
      </c>
      <c r="F69" s="150">
        <v>373</v>
      </c>
      <c r="G69" s="150">
        <v>2392</v>
      </c>
      <c r="H69" s="164">
        <v>0.66500000000000004</v>
      </c>
      <c r="I69" s="25">
        <f t="shared" si="64"/>
        <v>0.10372660056675026</v>
      </c>
      <c r="J69" s="25">
        <f t="shared" si="65"/>
        <v>3.7127584373194376E-2</v>
      </c>
      <c r="K69" s="27">
        <f t="shared" si="66"/>
        <v>2.7937880235924935</v>
      </c>
      <c r="L69" s="27">
        <f t="shared" si="67"/>
        <v>0.71802805777379575</v>
      </c>
      <c r="M69" s="27">
        <f t="shared" si="68"/>
        <v>6.4128686327077746</v>
      </c>
      <c r="N69" s="27"/>
      <c r="O69" s="51">
        <f t="shared" si="69"/>
        <v>18.02123663317461</v>
      </c>
      <c r="P69" s="27">
        <f t="shared" si="70"/>
        <v>6.4128686327077746</v>
      </c>
      <c r="Q69" s="93">
        <f t="shared" si="71"/>
        <v>0.71802805777379575</v>
      </c>
      <c r="R69" s="156">
        <f t="shared" si="72"/>
        <v>752.83031955523415</v>
      </c>
      <c r="S69" s="156">
        <f t="shared" si="73"/>
        <v>1132.0756685041115</v>
      </c>
      <c r="T69" s="153"/>
      <c r="U69" s="153"/>
      <c r="W69" s="1">
        <v>246</v>
      </c>
      <c r="X69" s="66">
        <v>6</v>
      </c>
      <c r="Y69" s="164">
        <v>0.85</v>
      </c>
      <c r="Z69" s="150">
        <v>806</v>
      </c>
      <c r="AA69" s="150">
        <v>4020</v>
      </c>
      <c r="AB69" s="150">
        <v>962</v>
      </c>
      <c r="AC69" s="150">
        <v>1414</v>
      </c>
      <c r="AD69" s="27">
        <f t="shared" si="74"/>
        <v>0.10665137471075102</v>
      </c>
      <c r="AE69" s="27">
        <f t="shared" si="75"/>
        <v>3.8391939825583511E-2</v>
      </c>
      <c r="AF69" s="29">
        <f t="shared" si="76"/>
        <v>2.7779626451612893</v>
      </c>
      <c r="AG69" s="29">
        <f t="shared" si="77"/>
        <v>0.72395658340511893</v>
      </c>
      <c r="AH69" s="29">
        <f t="shared" si="78"/>
        <v>4.9875930521091814</v>
      </c>
      <c r="AJ69" s="51">
        <f t="shared" si="79"/>
        <v>30.286526448729905</v>
      </c>
      <c r="AK69" s="29">
        <f t="shared" si="80"/>
        <v>4.9875930521091814</v>
      </c>
      <c r="AL69" s="58">
        <f t="shared" si="81"/>
        <v>0.72395658340511893</v>
      </c>
    </row>
    <row r="70" spans="1:38" x14ac:dyDescent="0.2">
      <c r="A70" s="1">
        <v>246</v>
      </c>
      <c r="B70" s="1">
        <v>309</v>
      </c>
      <c r="C70" s="77" t="s">
        <v>107</v>
      </c>
      <c r="D70" s="66">
        <v>6</v>
      </c>
      <c r="E70" s="150">
        <v>1149</v>
      </c>
      <c r="F70" s="150">
        <v>418</v>
      </c>
      <c r="G70" s="150">
        <v>2602</v>
      </c>
      <c r="H70" s="164">
        <v>0.69099999999999995</v>
      </c>
      <c r="I70" s="25">
        <f t="shared" si="64"/>
        <v>0.10454576827403909</v>
      </c>
      <c r="J70" s="25">
        <f t="shared" si="65"/>
        <v>3.7108161540250713E-2</v>
      </c>
      <c r="K70" s="27">
        <f t="shared" si="66"/>
        <v>2.8173254598086119</v>
      </c>
      <c r="L70" s="27">
        <f t="shared" si="67"/>
        <v>0.72693091760113371</v>
      </c>
      <c r="M70" s="27">
        <f t="shared" si="68"/>
        <v>6.2248803827751198</v>
      </c>
      <c r="N70" s="27"/>
      <c r="O70" s="51">
        <f t="shared" si="69"/>
        <v>19.603368611839606</v>
      </c>
      <c r="P70" s="27">
        <f t="shared" si="70"/>
        <v>6.2248803827751198</v>
      </c>
      <c r="Q70" s="93">
        <f t="shared" si="71"/>
        <v>0.72693091760113371</v>
      </c>
      <c r="R70" s="156">
        <f t="shared" si="72"/>
        <v>782.09949111117896</v>
      </c>
      <c r="S70" s="156">
        <f t="shared" si="73"/>
        <v>1131.8371796109682</v>
      </c>
      <c r="T70" s="153"/>
      <c r="U70" s="153"/>
      <c r="W70" s="1">
        <v>246</v>
      </c>
      <c r="X70" s="66">
        <v>6</v>
      </c>
      <c r="Y70" s="164">
        <v>0.875</v>
      </c>
      <c r="Z70" s="150">
        <v>884</v>
      </c>
      <c r="AA70" s="150">
        <v>4269</v>
      </c>
      <c r="AB70" s="150">
        <v>991</v>
      </c>
      <c r="AC70" s="150">
        <v>1456</v>
      </c>
      <c r="AD70" s="27">
        <f t="shared" si="74"/>
        <v>0.10681755389216639</v>
      </c>
      <c r="AE70" s="27">
        <f t="shared" si="75"/>
        <v>3.8567490647876145E-2</v>
      </c>
      <c r="AF70" s="29">
        <f t="shared" si="76"/>
        <v>2.7696267529411762</v>
      </c>
      <c r="AG70" s="29">
        <f t="shared" si="77"/>
        <v>0.72234629762336855</v>
      </c>
      <c r="AH70" s="29">
        <f t="shared" si="78"/>
        <v>4.8291855203619907</v>
      </c>
      <c r="AJ70" s="51">
        <f t="shared" si="79"/>
        <v>32.162482937718401</v>
      </c>
      <c r="AK70" s="29">
        <f t="shared" si="80"/>
        <v>4.8291855203619907</v>
      </c>
      <c r="AL70" s="58">
        <f t="shared" si="81"/>
        <v>0.72234629762336855</v>
      </c>
    </row>
    <row r="71" spans="1:38" x14ac:dyDescent="0.2">
      <c r="A71" s="1">
        <v>246</v>
      </c>
      <c r="B71" s="1">
        <v>309</v>
      </c>
      <c r="C71" s="77" t="s">
        <v>107</v>
      </c>
      <c r="D71" s="66">
        <v>6</v>
      </c>
      <c r="E71" s="150">
        <v>1200</v>
      </c>
      <c r="F71" s="150">
        <v>465</v>
      </c>
      <c r="G71" s="150">
        <v>2812</v>
      </c>
      <c r="H71" s="164">
        <v>0.72099999999999997</v>
      </c>
      <c r="I71" s="25">
        <f t="shared" si="64"/>
        <v>0.10358384977183335</v>
      </c>
      <c r="J71" s="25">
        <f t="shared" si="65"/>
        <v>3.623785288467897E-2</v>
      </c>
      <c r="K71" s="27">
        <f t="shared" si="66"/>
        <v>2.8584433548387094</v>
      </c>
      <c r="L71" s="27">
        <f t="shared" si="67"/>
        <v>0.73413935446290846</v>
      </c>
      <c r="M71" s="27">
        <f t="shared" si="68"/>
        <v>6.0473118279569889</v>
      </c>
      <c r="N71" s="27"/>
      <c r="O71" s="51">
        <f t="shared" si="69"/>
        <v>21.185500590504599</v>
      </c>
      <c r="P71" s="27">
        <f t="shared" si="70"/>
        <v>6.0473118279569889</v>
      </c>
      <c r="Q71" s="93">
        <f t="shared" si="71"/>
        <v>0.73413935446290846</v>
      </c>
      <c r="R71" s="156">
        <f t="shared" si="72"/>
        <v>816.81408993334617</v>
      </c>
      <c r="S71" s="156">
        <f t="shared" si="73"/>
        <v>1132.8905546925744</v>
      </c>
      <c r="T71" s="153"/>
      <c r="U71" s="153"/>
      <c r="W71" s="1">
        <v>246</v>
      </c>
      <c r="X71" s="66">
        <v>6</v>
      </c>
      <c r="Y71" s="164">
        <v>0.9</v>
      </c>
      <c r="Z71" s="150">
        <v>967</v>
      </c>
      <c r="AA71" s="150">
        <v>4526</v>
      </c>
      <c r="AB71" s="150">
        <v>1019</v>
      </c>
      <c r="AC71" s="150">
        <v>1497</v>
      </c>
      <c r="AD71" s="27">
        <f t="shared" si="74"/>
        <v>0.1071297700072803</v>
      </c>
      <c r="AE71" s="27">
        <f t="shared" si="75"/>
        <v>3.8816316098675828E-2</v>
      </c>
      <c r="AF71" s="29">
        <f t="shared" si="76"/>
        <v>2.759915952223372</v>
      </c>
      <c r="AG71" s="29">
        <f t="shared" si="77"/>
        <v>0.7208648248516063</v>
      </c>
      <c r="AH71" s="29">
        <f t="shared" si="78"/>
        <v>4.6804550155118925</v>
      </c>
      <c r="AJ71" s="51">
        <f t="shared" si="79"/>
        <v>34.098711121132226</v>
      </c>
      <c r="AK71" s="29">
        <f t="shared" si="80"/>
        <v>4.6804550155118925</v>
      </c>
      <c r="AL71" s="58">
        <f t="shared" si="81"/>
        <v>0.7208648248516063</v>
      </c>
    </row>
    <row r="72" spans="1:38" x14ac:dyDescent="0.2">
      <c r="A72" s="1">
        <v>246</v>
      </c>
      <c r="B72" s="1">
        <v>309</v>
      </c>
      <c r="C72" s="77" t="s">
        <v>107</v>
      </c>
      <c r="D72" s="66">
        <v>6</v>
      </c>
      <c r="E72" s="150">
        <v>1247</v>
      </c>
      <c r="F72" s="150">
        <v>532</v>
      </c>
      <c r="G72" s="150">
        <v>3064</v>
      </c>
      <c r="H72" s="164">
        <v>0.75</v>
      </c>
      <c r="I72" s="25">
        <f t="shared" si="64"/>
        <v>0.10451895949912987</v>
      </c>
      <c r="J72" s="25">
        <f t="shared" si="65"/>
        <v>3.6945837408921878E-2</v>
      </c>
      <c r="K72" s="27">
        <f t="shared" si="66"/>
        <v>2.8289779533834594</v>
      </c>
      <c r="L72" s="27">
        <f t="shared" si="67"/>
        <v>0.72984391772885737</v>
      </c>
      <c r="M72" s="27">
        <f t="shared" si="68"/>
        <v>5.7593984962406015</v>
      </c>
      <c r="N72" s="27"/>
      <c r="O72" s="51">
        <f t="shared" si="69"/>
        <v>23.084058964902596</v>
      </c>
      <c r="P72" s="27">
        <f t="shared" si="70"/>
        <v>5.7593984962406015</v>
      </c>
      <c r="Q72" s="93">
        <f t="shared" si="71"/>
        <v>0.72984391772885737</v>
      </c>
      <c r="R72" s="156">
        <f t="shared" si="72"/>
        <v>848.80597512240217</v>
      </c>
      <c r="S72" s="156">
        <f t="shared" si="73"/>
        <v>1131.7413001632028</v>
      </c>
      <c r="T72" s="153"/>
      <c r="U72" s="153"/>
      <c r="W72" s="1">
        <v>246</v>
      </c>
      <c r="X72" s="66">
        <v>6</v>
      </c>
      <c r="Y72" s="164">
        <v>0.92500000000000004</v>
      </c>
      <c r="Z72" s="150">
        <v>1056</v>
      </c>
      <c r="AA72" s="150">
        <v>4792</v>
      </c>
      <c r="AB72" s="150">
        <v>1047</v>
      </c>
      <c r="AC72" s="150">
        <v>1539</v>
      </c>
      <c r="AD72" s="27">
        <f t="shared" si="74"/>
        <v>0.10731953773315642</v>
      </c>
      <c r="AE72" s="27">
        <f t="shared" si="75"/>
        <v>3.9012277208116772E-2</v>
      </c>
      <c r="AF72" s="29">
        <f t="shared" si="76"/>
        <v>2.7509170295454544</v>
      </c>
      <c r="AG72" s="29">
        <f t="shared" si="77"/>
        <v>0.71915048857553587</v>
      </c>
      <c r="AH72" s="29">
        <f t="shared" si="78"/>
        <v>4.5378787878787881</v>
      </c>
      <c r="AJ72" s="51">
        <f t="shared" si="79"/>
        <v>36.102744960774551</v>
      </c>
      <c r="AK72" s="29">
        <f t="shared" si="80"/>
        <v>4.5378787878787881</v>
      </c>
      <c r="AL72" s="58">
        <f t="shared" si="81"/>
        <v>0.71915048857553587</v>
      </c>
    </row>
    <row r="73" spans="1:38" x14ac:dyDescent="0.2">
      <c r="A73" s="1">
        <v>246</v>
      </c>
      <c r="B73" s="1">
        <v>309</v>
      </c>
      <c r="C73" s="77" t="s">
        <v>107</v>
      </c>
      <c r="D73" s="66">
        <v>6</v>
      </c>
      <c r="E73" s="150">
        <v>1299</v>
      </c>
      <c r="F73" s="150">
        <v>616</v>
      </c>
      <c r="G73" s="150">
        <v>3379</v>
      </c>
      <c r="H73" s="164">
        <v>0.78100000000000003</v>
      </c>
      <c r="I73" s="25">
        <f t="shared" si="64"/>
        <v>0.10622068877949609</v>
      </c>
      <c r="J73" s="25">
        <f t="shared" si="65"/>
        <v>3.7844825035763786E-2</v>
      </c>
      <c r="K73" s="27">
        <f t="shared" si="66"/>
        <v>2.8067427628246753</v>
      </c>
      <c r="L73" s="27">
        <f t="shared" si="67"/>
        <v>0.7299784838573411</v>
      </c>
      <c r="M73" s="27">
        <f t="shared" si="68"/>
        <v>5.4853896103896105</v>
      </c>
      <c r="N73" s="27"/>
      <c r="O73" s="51">
        <f t="shared" si="69"/>
        <v>25.457256932900087</v>
      </c>
      <c r="P73" s="27">
        <f t="shared" si="70"/>
        <v>5.4853896103896105</v>
      </c>
      <c r="Q73" s="93">
        <f t="shared" si="71"/>
        <v>0.7299784838573411</v>
      </c>
      <c r="R73" s="156">
        <f t="shared" si="72"/>
        <v>884.20125235284718</v>
      </c>
      <c r="S73" s="156">
        <f t="shared" si="73"/>
        <v>1132.1398877757326</v>
      </c>
      <c r="T73" s="153"/>
      <c r="U73" s="153"/>
      <c r="W73" s="1"/>
      <c r="Y73" s="163"/>
      <c r="Z73" s="150"/>
      <c r="AB73" s="150"/>
      <c r="AC73" s="150"/>
      <c r="AD73" s="27"/>
      <c r="AE73" s="27"/>
      <c r="AG73" s="29"/>
      <c r="AH73" s="29"/>
      <c r="AL73" s="58"/>
    </row>
    <row r="74" spans="1:38" x14ac:dyDescent="0.2">
      <c r="A74" s="1">
        <v>246</v>
      </c>
      <c r="B74" s="1">
        <v>309</v>
      </c>
      <c r="C74" s="77" t="s">
        <v>107</v>
      </c>
      <c r="D74" s="66">
        <v>6</v>
      </c>
      <c r="E74" s="150">
        <v>1351</v>
      </c>
      <c r="F74" s="150">
        <v>704</v>
      </c>
      <c r="G74" s="150">
        <v>3673</v>
      </c>
      <c r="H74" s="164">
        <v>0.81200000000000006</v>
      </c>
      <c r="I74" s="25">
        <f t="shared" si="64"/>
        <v>0.10674547003733287</v>
      </c>
      <c r="J74" s="25">
        <f t="shared" si="65"/>
        <v>3.8446769581122378E-2</v>
      </c>
      <c r="K74" s="27">
        <f t="shared" si="66"/>
        <v>2.7764483518465908</v>
      </c>
      <c r="L74" s="27">
        <f t="shared" si="67"/>
        <v>0.72388106611791703</v>
      </c>
      <c r="M74" s="27">
        <f t="shared" si="68"/>
        <v>5.2173295454545459</v>
      </c>
      <c r="N74" s="27"/>
      <c r="O74" s="51">
        <f t="shared" si="69"/>
        <v>27.67224170303108</v>
      </c>
      <c r="P74" s="27">
        <f t="shared" si="70"/>
        <v>5.2173295454545459</v>
      </c>
      <c r="Q74" s="93">
        <f t="shared" si="71"/>
        <v>0.72388106611791703</v>
      </c>
      <c r="R74" s="156">
        <f t="shared" si="72"/>
        <v>919.59652958329218</v>
      </c>
      <c r="S74" s="156">
        <f t="shared" si="73"/>
        <v>1132.5080413587341</v>
      </c>
      <c r="T74" s="153"/>
      <c r="U74" s="153"/>
      <c r="W74" s="1"/>
      <c r="Y74" s="163"/>
      <c r="Z74" s="150"/>
      <c r="AB74" s="150"/>
      <c r="AC74" s="150"/>
      <c r="AD74" s="27"/>
      <c r="AE74" s="27"/>
      <c r="AG74" s="29"/>
      <c r="AH74" s="29"/>
      <c r="AL74" s="58"/>
    </row>
    <row r="75" spans="1:38" x14ac:dyDescent="0.2">
      <c r="A75" s="1">
        <v>246</v>
      </c>
      <c r="B75" s="1">
        <v>309</v>
      </c>
      <c r="C75" s="77" t="s">
        <v>107</v>
      </c>
      <c r="D75" s="66">
        <v>6</v>
      </c>
      <c r="E75" s="150">
        <v>1399</v>
      </c>
      <c r="F75" s="150">
        <v>774</v>
      </c>
      <c r="G75" s="150">
        <v>3903</v>
      </c>
      <c r="H75" s="164">
        <v>0.84099999999999997</v>
      </c>
      <c r="I75" s="25">
        <f t="shared" si="64"/>
        <v>0.10577970363377703</v>
      </c>
      <c r="J75" s="25">
        <f t="shared" si="65"/>
        <v>3.8066334539817552E-2</v>
      </c>
      <c r="K75" s="27">
        <f t="shared" si="66"/>
        <v>2.7788255662790702</v>
      </c>
      <c r="L75" s="27">
        <f t="shared" si="67"/>
        <v>0.72121599556699956</v>
      </c>
      <c r="M75" s="27">
        <f t="shared" si="68"/>
        <v>5.0426356589147288</v>
      </c>
      <c r="N75" s="27"/>
      <c r="O75" s="51">
        <f t="shared" si="69"/>
        <v>29.405052917759409</v>
      </c>
      <c r="P75" s="27">
        <f t="shared" si="70"/>
        <v>5.0426356589147288</v>
      </c>
      <c r="Q75" s="93">
        <f t="shared" si="71"/>
        <v>0.72121599556699956</v>
      </c>
      <c r="R75" s="156">
        <f t="shared" si="72"/>
        <v>952.2690931806261</v>
      </c>
      <c r="S75" s="156">
        <f t="shared" si="73"/>
        <v>1132.305699382433</v>
      </c>
      <c r="T75" s="153"/>
      <c r="U75" s="153"/>
      <c r="W75" s="1"/>
      <c r="Y75" s="163"/>
      <c r="Z75" s="150"/>
      <c r="AB75" s="150"/>
      <c r="AC75" s="150"/>
      <c r="AD75" s="27"/>
      <c r="AE75" s="27"/>
      <c r="AG75" s="29"/>
      <c r="AH75" s="29"/>
      <c r="AL75" s="58"/>
    </row>
    <row r="76" spans="1:38" x14ac:dyDescent="0.2">
      <c r="A76" s="1">
        <v>246</v>
      </c>
      <c r="B76" s="1">
        <v>309</v>
      </c>
      <c r="C76" s="77" t="s">
        <v>107</v>
      </c>
      <c r="D76" s="66">
        <v>6</v>
      </c>
      <c r="E76" s="150">
        <v>1447</v>
      </c>
      <c r="F76" s="150">
        <v>864</v>
      </c>
      <c r="G76" s="150">
        <v>4218</v>
      </c>
      <c r="H76" s="164">
        <v>0.87</v>
      </c>
      <c r="I76" s="25">
        <f t="shared" si="64"/>
        <v>0.10685841712742664</v>
      </c>
      <c r="J76" s="25">
        <f t="shared" si="65"/>
        <v>3.8402667485858626E-2</v>
      </c>
      <c r="K76" s="27">
        <f t="shared" si="66"/>
        <v>2.7825779854166672</v>
      </c>
      <c r="L76" s="27">
        <f t="shared" si="67"/>
        <v>0.72586290852136837</v>
      </c>
      <c r="M76" s="27">
        <f t="shared" si="68"/>
        <v>4.8819444444444446</v>
      </c>
      <c r="N76" s="27"/>
      <c r="O76" s="51">
        <f t="shared" si="69"/>
        <v>31.778250885756901</v>
      </c>
      <c r="P76" s="27">
        <f t="shared" si="70"/>
        <v>4.8819444444444446</v>
      </c>
      <c r="Q76" s="93">
        <f t="shared" si="71"/>
        <v>0.72586290852136837</v>
      </c>
      <c r="R76" s="156">
        <f t="shared" si="72"/>
        <v>984.94165677795991</v>
      </c>
      <c r="S76" s="156">
        <f t="shared" si="73"/>
        <v>1132.1168468712183</v>
      </c>
      <c r="T76" s="153"/>
      <c r="U76" s="153"/>
      <c r="W76" s="1"/>
      <c r="Y76" s="163"/>
      <c r="Z76" s="150"/>
      <c r="AB76" s="150"/>
      <c r="AC76" s="150"/>
      <c r="AD76" s="27"/>
      <c r="AE76" s="27"/>
      <c r="AG76" s="29"/>
      <c r="AH76" s="29"/>
      <c r="AL76" s="58"/>
    </row>
    <row r="77" spans="1:38" x14ac:dyDescent="0.2">
      <c r="A77" s="1">
        <v>246</v>
      </c>
      <c r="B77" s="1">
        <v>309</v>
      </c>
      <c r="C77" s="77" t="s">
        <v>107</v>
      </c>
      <c r="D77" s="66">
        <v>6</v>
      </c>
      <c r="E77" s="150">
        <v>1503</v>
      </c>
      <c r="F77" s="150">
        <v>986</v>
      </c>
      <c r="G77" s="150">
        <v>4596</v>
      </c>
      <c r="H77" s="164">
        <v>0.90400000000000003</v>
      </c>
      <c r="I77" s="25">
        <f t="shared" si="64"/>
        <v>0.10791983743211014</v>
      </c>
      <c r="J77" s="25">
        <f t="shared" si="65"/>
        <v>3.9106884254871854E-2</v>
      </c>
      <c r="K77" s="27">
        <f t="shared" si="66"/>
        <v>2.7596122649087218</v>
      </c>
      <c r="L77" s="27">
        <f t="shared" si="67"/>
        <v>0.7234384695065933</v>
      </c>
      <c r="M77" s="27">
        <f t="shared" si="68"/>
        <v>4.6612576064908726</v>
      </c>
      <c r="N77" s="27"/>
      <c r="O77" s="51">
        <f t="shared" si="69"/>
        <v>34.626088447353894</v>
      </c>
      <c r="P77" s="27">
        <f t="shared" si="70"/>
        <v>4.6612576064908726</v>
      </c>
      <c r="Q77" s="93">
        <f t="shared" si="71"/>
        <v>0.7234384695065933</v>
      </c>
      <c r="R77" s="156">
        <f t="shared" si="72"/>
        <v>1023.0596476415161</v>
      </c>
      <c r="S77" s="156">
        <f t="shared" si="73"/>
        <v>1131.7031500459248</v>
      </c>
      <c r="T77" s="153"/>
      <c r="U77" s="153"/>
      <c r="W77" s="1"/>
      <c r="Y77" s="163"/>
      <c r="Z77" s="150"/>
      <c r="AB77" s="150"/>
      <c r="AC77" s="150"/>
      <c r="AD77" s="27"/>
      <c r="AE77" s="27"/>
      <c r="AG77" s="29"/>
      <c r="AH77" s="29"/>
      <c r="AL77" s="58"/>
    </row>
    <row r="78" spans="1:38" x14ac:dyDescent="0.2">
      <c r="A78" s="1">
        <v>246</v>
      </c>
      <c r="B78" s="1">
        <v>309</v>
      </c>
      <c r="C78" s="77" t="s">
        <v>107</v>
      </c>
      <c r="D78" s="66">
        <v>6</v>
      </c>
      <c r="E78" s="150">
        <v>1550</v>
      </c>
      <c r="F78" s="150">
        <v>1078</v>
      </c>
      <c r="G78" s="150">
        <v>4848</v>
      </c>
      <c r="H78" s="164">
        <v>0.93200000000000005</v>
      </c>
      <c r="I78" s="25">
        <f t="shared" si="64"/>
        <v>0.10703811157461648</v>
      </c>
      <c r="J78" s="25">
        <f t="shared" si="65"/>
        <v>3.8983148218139814E-2</v>
      </c>
      <c r="K78" s="27">
        <f t="shared" si="66"/>
        <v>2.7457533951762527</v>
      </c>
      <c r="L78" s="27">
        <f t="shared" si="67"/>
        <v>0.71685883126261885</v>
      </c>
      <c r="M78" s="27">
        <f t="shared" si="68"/>
        <v>4.4972170686456403</v>
      </c>
      <c r="N78" s="27"/>
      <c r="O78" s="51">
        <f t="shared" si="69"/>
        <v>36.524646821751887</v>
      </c>
      <c r="P78" s="27">
        <f t="shared" si="70"/>
        <v>4.4972170686456403</v>
      </c>
      <c r="Q78" s="93">
        <f t="shared" si="71"/>
        <v>0.71685883126261885</v>
      </c>
      <c r="R78" s="156">
        <f t="shared" si="72"/>
        <v>1055.0515328305721</v>
      </c>
      <c r="S78" s="156">
        <f t="shared" si="73"/>
        <v>1132.0295416637039</v>
      </c>
      <c r="T78" s="153"/>
      <c r="U78" s="153"/>
      <c r="W78" s="1"/>
      <c r="Y78" s="163"/>
      <c r="Z78" s="150"/>
      <c r="AB78" s="150"/>
      <c r="AC78" s="150"/>
      <c r="AD78" s="27"/>
      <c r="AE78" s="27"/>
      <c r="AG78" s="29"/>
      <c r="AH78" s="29"/>
      <c r="AL78" s="58"/>
    </row>
    <row r="79" spans="1:38" x14ac:dyDescent="0.2">
      <c r="E79" s="77"/>
      <c r="F79" s="77"/>
      <c r="G79" s="77"/>
      <c r="H79" s="220"/>
      <c r="I79" s="25"/>
      <c r="J79" s="25"/>
      <c r="K79" s="27"/>
      <c r="L79" s="27"/>
      <c r="M79" s="27"/>
      <c r="N79" s="27"/>
      <c r="O79" s="51"/>
      <c r="P79" s="27"/>
      <c r="Q79" s="93"/>
      <c r="R79" s="156"/>
      <c r="T79" s="153"/>
      <c r="U79" s="153"/>
      <c r="W79" s="1"/>
      <c r="Y79" s="220"/>
      <c r="Z79" s="107"/>
      <c r="AA79" s="62"/>
      <c r="AB79" s="69"/>
      <c r="AC79" s="150"/>
      <c r="AD79" s="27"/>
      <c r="AE79" s="27"/>
      <c r="AG79" s="29"/>
      <c r="AH79" s="29"/>
      <c r="AL79" s="58"/>
    </row>
    <row r="80" spans="1:38" x14ac:dyDescent="0.2">
      <c r="C80" s="77"/>
      <c r="E80" s="77"/>
      <c r="F80" s="77"/>
      <c r="G80" s="77"/>
      <c r="H80" s="220"/>
      <c r="I80" s="25"/>
      <c r="J80" s="25"/>
      <c r="K80" s="27"/>
      <c r="L80" s="27"/>
      <c r="M80" s="27"/>
      <c r="N80" s="27"/>
      <c r="O80" s="51"/>
      <c r="P80" s="27"/>
      <c r="Q80" s="93"/>
      <c r="R80" s="156"/>
      <c r="T80" s="153"/>
      <c r="U80" s="153"/>
      <c r="W80" s="1"/>
      <c r="Y80" s="220"/>
      <c r="Z80" s="107"/>
      <c r="AA80" s="62"/>
      <c r="AB80" s="69"/>
      <c r="AC80" s="150"/>
      <c r="AD80" s="27"/>
      <c r="AE80" s="27"/>
      <c r="AG80" s="29"/>
      <c r="AH80" s="29"/>
      <c r="AL80" s="58"/>
    </row>
    <row r="81" spans="1:38" x14ac:dyDescent="0.2">
      <c r="A81" s="1">
        <v>247</v>
      </c>
      <c r="B81" s="1">
        <v>310</v>
      </c>
      <c r="C81" s="77" t="s">
        <v>107</v>
      </c>
      <c r="D81" s="66">
        <v>8</v>
      </c>
      <c r="E81" s="150">
        <v>1002</v>
      </c>
      <c r="F81" s="150">
        <v>368</v>
      </c>
      <c r="G81" s="150">
        <v>2487</v>
      </c>
      <c r="H81" s="164">
        <v>0.60099999999999998</v>
      </c>
      <c r="I81" s="25">
        <f t="shared" si="64"/>
        <v>0.13139521982391872</v>
      </c>
      <c r="J81" s="25">
        <f t="shared" si="65"/>
        <v>4.9260395785548521E-2</v>
      </c>
      <c r="K81" s="27">
        <f t="shared" si="66"/>
        <v>2.6673602135869565</v>
      </c>
      <c r="L81" s="27">
        <f t="shared" si="67"/>
        <v>0.7715682412169983</v>
      </c>
      <c r="M81" s="27">
        <f t="shared" si="68"/>
        <v>6.7581521739130439</v>
      </c>
      <c r="N81" s="27"/>
      <c r="O81" s="51">
        <f t="shared" si="69"/>
        <v>18.736963004475442</v>
      </c>
      <c r="P81" s="27">
        <f t="shared" si="70"/>
        <v>6.7581521739130439</v>
      </c>
      <c r="Q81" s="93">
        <f t="shared" si="71"/>
        <v>0.7715682412169983</v>
      </c>
      <c r="R81" s="156">
        <f t="shared" si="72"/>
        <v>682.03976509434403</v>
      </c>
      <c r="S81" s="156">
        <f t="shared" si="73"/>
        <v>1134.8415392584759</v>
      </c>
      <c r="T81" s="153"/>
      <c r="U81" s="153"/>
      <c r="W81" s="1">
        <v>247</v>
      </c>
      <c r="X81" s="66">
        <v>8</v>
      </c>
      <c r="Y81" s="164">
        <v>0.72499999999999998</v>
      </c>
      <c r="Z81" s="150">
        <v>638</v>
      </c>
      <c r="AA81" s="150">
        <v>3554</v>
      </c>
      <c r="AB81" s="150">
        <v>823</v>
      </c>
      <c r="AC81" s="150">
        <v>1209</v>
      </c>
      <c r="AD81" s="27">
        <f t="shared" si="74"/>
        <v>0.12897455715425021</v>
      </c>
      <c r="AE81" s="27">
        <f t="shared" si="75"/>
        <v>4.8617768230902664E-2</v>
      </c>
      <c r="AF81" s="29">
        <f t="shared" si="76"/>
        <v>2.6528275946708466</v>
      </c>
      <c r="AG81" s="29">
        <f t="shared" si="77"/>
        <v>0.76026314952829532</v>
      </c>
      <c r="AH81" s="29">
        <f t="shared" si="78"/>
        <v>5.5705329153605012</v>
      </c>
      <c r="AJ81" s="51">
        <f t="shared" si="79"/>
        <v>26.77570024845425</v>
      </c>
      <c r="AK81" s="29">
        <f t="shared" si="80"/>
        <v>5.5705329153605012</v>
      </c>
      <c r="AL81" s="58">
        <f t="shared" si="81"/>
        <v>0.76026314952829532</v>
      </c>
    </row>
    <row r="82" spans="1:38" x14ac:dyDescent="0.2">
      <c r="A82" s="1">
        <v>247</v>
      </c>
      <c r="B82" s="1">
        <v>310</v>
      </c>
      <c r="C82" s="77" t="s">
        <v>107</v>
      </c>
      <c r="D82" s="66">
        <v>8</v>
      </c>
      <c r="E82" s="150">
        <v>1050</v>
      </c>
      <c r="F82" s="150">
        <v>419</v>
      </c>
      <c r="G82" s="150">
        <v>2634</v>
      </c>
      <c r="H82" s="164">
        <v>0.63</v>
      </c>
      <c r="I82" s="25">
        <f t="shared" si="64"/>
        <v>0.12672911326920036</v>
      </c>
      <c r="J82" s="25">
        <f t="shared" si="65"/>
        <v>4.8741553676569224E-2</v>
      </c>
      <c r="K82" s="27">
        <f t="shared" si="66"/>
        <v>2.6000220286396183</v>
      </c>
      <c r="L82" s="27">
        <f t="shared" si="67"/>
        <v>0.73861498938644399</v>
      </c>
      <c r="M82" s="27">
        <f t="shared" si="68"/>
        <v>6.2863961813842479</v>
      </c>
      <c r="N82" s="27"/>
      <c r="O82" s="51">
        <f t="shared" si="69"/>
        <v>19.844455389540936</v>
      </c>
      <c r="P82" s="27">
        <f t="shared" si="70"/>
        <v>6.2863961813842479</v>
      </c>
      <c r="Q82" s="93">
        <f t="shared" si="71"/>
        <v>0.73861498938644399</v>
      </c>
      <c r="R82" s="156">
        <f t="shared" si="72"/>
        <v>714.71232869167795</v>
      </c>
      <c r="S82" s="156">
        <f t="shared" si="73"/>
        <v>1134.4640137963142</v>
      </c>
      <c r="T82" s="153"/>
      <c r="U82" s="153"/>
      <c r="W82" s="1">
        <v>247</v>
      </c>
      <c r="X82" s="66">
        <v>8</v>
      </c>
      <c r="Y82" s="164">
        <v>0.75</v>
      </c>
      <c r="Z82" s="150">
        <v>706</v>
      </c>
      <c r="AA82" s="150">
        <v>3826</v>
      </c>
      <c r="AB82" s="150">
        <v>851</v>
      </c>
      <c r="AC82" s="150">
        <v>1250</v>
      </c>
      <c r="AD82" s="27">
        <f t="shared" si="74"/>
        <v>0.12988654458877488</v>
      </c>
      <c r="AE82" s="27">
        <f t="shared" si="75"/>
        <v>4.8677459580439147E-2</v>
      </c>
      <c r="AF82" s="29">
        <f t="shared" si="76"/>
        <v>2.6683098441926352</v>
      </c>
      <c r="AG82" s="29">
        <f t="shared" si="77"/>
        <v>0.76739900444980824</v>
      </c>
      <c r="AH82" s="29">
        <f t="shared" si="78"/>
        <v>5.4192634560906514</v>
      </c>
      <c r="AJ82" s="51">
        <f t="shared" si="79"/>
        <v>28.824937858915575</v>
      </c>
      <c r="AK82" s="29">
        <f t="shared" si="80"/>
        <v>5.4192634560906514</v>
      </c>
      <c r="AL82" s="58">
        <f t="shared" si="81"/>
        <v>0.76739900444980824</v>
      </c>
    </row>
    <row r="83" spans="1:38" x14ac:dyDescent="0.2">
      <c r="A83" s="1">
        <v>247</v>
      </c>
      <c r="B83" s="1">
        <v>310</v>
      </c>
      <c r="C83" s="77" t="s">
        <v>107</v>
      </c>
      <c r="D83" s="66">
        <v>8</v>
      </c>
      <c r="E83" s="150">
        <v>1097</v>
      </c>
      <c r="F83" s="150">
        <v>473</v>
      </c>
      <c r="G83" s="150">
        <v>2898</v>
      </c>
      <c r="H83" s="164">
        <v>0.65800000000000003</v>
      </c>
      <c r="I83" s="25">
        <f t="shared" si="64"/>
        <v>0.12773924636922099</v>
      </c>
      <c r="J83" s="25">
        <f t="shared" si="65"/>
        <v>4.8249687048149845E-2</v>
      </c>
      <c r="K83" s="27">
        <f t="shared" si="66"/>
        <v>2.6474626921775899</v>
      </c>
      <c r="L83" s="27">
        <f t="shared" si="67"/>
        <v>0.75508338648899187</v>
      </c>
      <c r="M83" s="27">
        <f t="shared" si="68"/>
        <v>6.1268498942917544</v>
      </c>
      <c r="N83" s="27"/>
      <c r="O83" s="51">
        <f t="shared" si="69"/>
        <v>21.83342130557693</v>
      </c>
      <c r="P83" s="27">
        <f t="shared" si="70"/>
        <v>6.1268498942917544</v>
      </c>
      <c r="Q83" s="93">
        <f t="shared" si="71"/>
        <v>0.75508338648899187</v>
      </c>
      <c r="R83" s="156">
        <f t="shared" si="72"/>
        <v>746.70421388073396</v>
      </c>
      <c r="S83" s="156">
        <f t="shared" si="73"/>
        <v>1134.808835685006</v>
      </c>
      <c r="T83" s="153"/>
      <c r="U83" s="153"/>
      <c r="W83" s="1">
        <v>247</v>
      </c>
      <c r="X83" s="66">
        <v>8</v>
      </c>
      <c r="Y83" s="164">
        <v>0.77500000000000002</v>
      </c>
      <c r="Z83" s="150">
        <v>779</v>
      </c>
      <c r="AA83" s="150">
        <v>4087</v>
      </c>
      <c r="AB83" s="150">
        <v>879</v>
      </c>
      <c r="AC83" s="150">
        <v>1292</v>
      </c>
      <c r="AD83" s="27">
        <f t="shared" si="74"/>
        <v>0.12987298844941822</v>
      </c>
      <c r="AE83" s="27">
        <f t="shared" si="75"/>
        <v>4.8641074432218406E-2</v>
      </c>
      <c r="AF83" s="29">
        <f t="shared" si="76"/>
        <v>2.6700271317073168</v>
      </c>
      <c r="AG83" s="29">
        <f t="shared" si="77"/>
        <v>0.76785281871041511</v>
      </c>
      <c r="AH83" s="29">
        <f t="shared" si="78"/>
        <v>5.2464698331193835</v>
      </c>
      <c r="AJ83" s="51">
        <f t="shared" si="79"/>
        <v>30.791301889542069</v>
      </c>
      <c r="AK83" s="29">
        <f t="shared" si="80"/>
        <v>5.2464698331193835</v>
      </c>
      <c r="AL83" s="58">
        <f t="shared" si="81"/>
        <v>0.76785281871041511</v>
      </c>
    </row>
    <row r="84" spans="1:38" x14ac:dyDescent="0.2">
      <c r="A84" s="1">
        <v>247</v>
      </c>
      <c r="B84" s="1">
        <v>310</v>
      </c>
      <c r="C84" s="77" t="s">
        <v>107</v>
      </c>
      <c r="D84" s="66">
        <v>8</v>
      </c>
      <c r="E84" s="150">
        <v>1147</v>
      </c>
      <c r="F84" s="150">
        <v>548</v>
      </c>
      <c r="G84" s="150">
        <v>3203</v>
      </c>
      <c r="H84" s="164">
        <v>0.68799999999999994</v>
      </c>
      <c r="I84" s="25">
        <f t="shared" si="64"/>
        <v>0.12914254075294979</v>
      </c>
      <c r="J84" s="25">
        <f t="shared" si="65"/>
        <v>4.8903905951951696E-2</v>
      </c>
      <c r="K84" s="27">
        <f t="shared" si="66"/>
        <v>2.6407408209854015</v>
      </c>
      <c r="L84" s="27">
        <f t="shared" si="67"/>
        <v>0.75729193809070527</v>
      </c>
      <c r="M84" s="27">
        <f t="shared" si="68"/>
        <v>5.8448905109489049</v>
      </c>
      <c r="N84" s="27"/>
      <c r="O84" s="51">
        <f t="shared" si="69"/>
        <v>24.131279655542759</v>
      </c>
      <c r="P84" s="27">
        <f t="shared" si="70"/>
        <v>5.8448905109489049</v>
      </c>
      <c r="Q84" s="93">
        <f t="shared" si="71"/>
        <v>0.75729193809070527</v>
      </c>
      <c r="R84" s="156">
        <f t="shared" si="72"/>
        <v>780.73813429462336</v>
      </c>
      <c r="S84" s="156">
        <f t="shared" si="73"/>
        <v>1134.7937998468365</v>
      </c>
      <c r="T84" s="153"/>
      <c r="U84" s="153"/>
      <c r="W84" s="1">
        <v>247</v>
      </c>
      <c r="X84" s="66">
        <v>8</v>
      </c>
      <c r="Y84" s="164">
        <v>0.8</v>
      </c>
      <c r="Z84" s="150">
        <v>857</v>
      </c>
      <c r="AA84" s="150">
        <v>4351</v>
      </c>
      <c r="AB84" s="150">
        <v>908</v>
      </c>
      <c r="AC84" s="150">
        <v>1334</v>
      </c>
      <c r="AD84" s="27">
        <f t="shared" si="74"/>
        <v>0.12969303328789547</v>
      </c>
      <c r="AE84" s="27">
        <f t="shared" si="75"/>
        <v>4.861458424427844E-2</v>
      </c>
      <c r="AF84" s="29">
        <f t="shared" si="76"/>
        <v>2.6677803647607936</v>
      </c>
      <c r="AG84" s="29">
        <f t="shared" si="77"/>
        <v>0.76667497372611715</v>
      </c>
      <c r="AH84" s="29">
        <f t="shared" si="78"/>
        <v>5.077012835472579</v>
      </c>
      <c r="AJ84" s="51">
        <f t="shared" si="79"/>
        <v>32.780267805578063</v>
      </c>
      <c r="AK84" s="29">
        <f t="shared" si="80"/>
        <v>5.077012835472579</v>
      </c>
      <c r="AL84" s="58">
        <f t="shared" si="81"/>
        <v>0.76667497372611715</v>
      </c>
    </row>
    <row r="85" spans="1:38" x14ac:dyDescent="0.2">
      <c r="A85" s="1">
        <v>247</v>
      </c>
      <c r="B85" s="1">
        <v>310</v>
      </c>
      <c r="C85" s="77" t="s">
        <v>107</v>
      </c>
      <c r="D85" s="66">
        <v>8</v>
      </c>
      <c r="E85" s="150">
        <v>1200</v>
      </c>
      <c r="F85" s="150">
        <v>621</v>
      </c>
      <c r="G85" s="150">
        <v>3498</v>
      </c>
      <c r="H85" s="164">
        <v>0.72</v>
      </c>
      <c r="I85" s="25">
        <f t="shared" si="64"/>
        <v>0.12885359406183255</v>
      </c>
      <c r="J85" s="25">
        <f t="shared" si="65"/>
        <v>4.839506804599062E-2</v>
      </c>
      <c r="K85" s="27">
        <f t="shared" si="66"/>
        <v>2.6625356521739136</v>
      </c>
      <c r="L85" s="27">
        <f t="shared" si="67"/>
        <v>0.7626874348240914</v>
      </c>
      <c r="M85" s="27">
        <f t="shared" si="68"/>
        <v>5.6328502415458939</v>
      </c>
      <c r="N85" s="27"/>
      <c r="O85" s="51">
        <f t="shared" si="69"/>
        <v>26.353798387476917</v>
      </c>
      <c r="P85" s="27">
        <f t="shared" si="70"/>
        <v>5.6328502415458939</v>
      </c>
      <c r="Q85" s="93">
        <f t="shared" si="71"/>
        <v>0.7626874348240914</v>
      </c>
      <c r="R85" s="156">
        <f t="shared" si="72"/>
        <v>816.81408993334617</v>
      </c>
      <c r="S85" s="156">
        <f t="shared" si="73"/>
        <v>1134.4640137963142</v>
      </c>
      <c r="T85" s="153"/>
      <c r="U85" s="153"/>
      <c r="W85" s="1">
        <v>247</v>
      </c>
      <c r="X85" s="66">
        <v>8</v>
      </c>
      <c r="Y85" s="164">
        <v>0.82499999999999996</v>
      </c>
      <c r="Z85" s="150">
        <v>941</v>
      </c>
      <c r="AA85" s="150">
        <v>4631</v>
      </c>
      <c r="AB85" s="150">
        <v>936</v>
      </c>
      <c r="AC85" s="150">
        <v>1375</v>
      </c>
      <c r="AD85" s="27">
        <f t="shared" si="74"/>
        <v>0.12992975163207296</v>
      </c>
      <c r="AE85" s="27">
        <f t="shared" si="75"/>
        <v>4.8745527192267671E-2</v>
      </c>
      <c r="AF85" s="29">
        <f t="shared" si="76"/>
        <v>2.665470231137089</v>
      </c>
      <c r="AG85" s="29">
        <f t="shared" si="77"/>
        <v>0.76670983112976754</v>
      </c>
      <c r="AH85" s="29">
        <f t="shared" si="78"/>
        <v>4.921360255047821</v>
      </c>
      <c r="AJ85" s="51">
        <f t="shared" si="79"/>
        <v>34.889777110464728</v>
      </c>
      <c r="AK85" s="29">
        <f t="shared" si="80"/>
        <v>4.921360255047821</v>
      </c>
      <c r="AL85" s="58">
        <f t="shared" si="81"/>
        <v>0.76670983112976754</v>
      </c>
    </row>
    <row r="86" spans="1:38" x14ac:dyDescent="0.2">
      <c r="A86" s="1">
        <v>247</v>
      </c>
      <c r="B86" s="1">
        <v>310</v>
      </c>
      <c r="C86" s="77" t="s">
        <v>107</v>
      </c>
      <c r="D86" s="66">
        <v>8</v>
      </c>
      <c r="E86" s="150">
        <v>1248</v>
      </c>
      <c r="F86" s="150">
        <v>705</v>
      </c>
      <c r="G86" s="150">
        <v>3804</v>
      </c>
      <c r="H86" s="164">
        <v>0.749</v>
      </c>
      <c r="I86" s="25">
        <f t="shared" si="64"/>
        <v>0.12955392087194664</v>
      </c>
      <c r="J86" s="25">
        <f t="shared" si="65"/>
        <v>4.884258081435483E-2</v>
      </c>
      <c r="K86" s="27">
        <f t="shared" si="66"/>
        <v>2.6524790195744683</v>
      </c>
      <c r="L86" s="27">
        <f t="shared" si="67"/>
        <v>0.76186869585500872</v>
      </c>
      <c r="M86" s="27">
        <f t="shared" si="68"/>
        <v>5.3957446808510641</v>
      </c>
      <c r="N86" s="27"/>
      <c r="O86" s="51">
        <f t="shared" si="69"/>
        <v>28.659190699245912</v>
      </c>
      <c r="P86" s="27">
        <f t="shared" si="70"/>
        <v>5.3957446808510641</v>
      </c>
      <c r="Q86" s="93">
        <f t="shared" si="71"/>
        <v>0.76186869585500872</v>
      </c>
      <c r="R86" s="156">
        <f t="shared" si="72"/>
        <v>849.48665353068009</v>
      </c>
      <c r="S86" s="156">
        <f t="shared" si="73"/>
        <v>1134.161086155781</v>
      </c>
      <c r="T86" s="153"/>
      <c r="U86" s="153"/>
      <c r="W86" s="1">
        <v>247</v>
      </c>
      <c r="X86" s="66">
        <v>8</v>
      </c>
      <c r="Y86" s="164">
        <v>0.85</v>
      </c>
      <c r="Z86" s="150">
        <v>1037</v>
      </c>
      <c r="AA86" s="150">
        <v>4940</v>
      </c>
      <c r="AB86" s="150">
        <v>964</v>
      </c>
      <c r="AC86" s="150">
        <v>1417</v>
      </c>
      <c r="AD86" s="27">
        <f t="shared" si="74"/>
        <v>0.13050479597610473</v>
      </c>
      <c r="AE86" s="27">
        <f t="shared" si="75"/>
        <v>4.9082022302757142E-2</v>
      </c>
      <c r="AF86" s="29">
        <f t="shared" si="76"/>
        <v>2.6589123645130193</v>
      </c>
      <c r="AG86" s="29">
        <f t="shared" si="77"/>
        <v>0.7665141050586447</v>
      </c>
      <c r="AH86" s="29">
        <f t="shared" si="78"/>
        <v>4.7637415621986499</v>
      </c>
      <c r="AJ86" s="51">
        <f t="shared" si="79"/>
        <v>37.217771307643218</v>
      </c>
      <c r="AK86" s="29">
        <f t="shared" si="80"/>
        <v>4.7637415621986499</v>
      </c>
      <c r="AL86" s="58">
        <f t="shared" si="81"/>
        <v>0.7665141050586447</v>
      </c>
    </row>
    <row r="87" spans="1:38" x14ac:dyDescent="0.2">
      <c r="A87" s="1">
        <v>247</v>
      </c>
      <c r="B87" s="1">
        <v>310</v>
      </c>
      <c r="C87" s="77" t="s">
        <v>107</v>
      </c>
      <c r="D87" s="66">
        <v>8</v>
      </c>
      <c r="E87" s="150">
        <v>1300</v>
      </c>
      <c r="F87" s="150">
        <v>792</v>
      </c>
      <c r="G87" s="150">
        <v>4131</v>
      </c>
      <c r="H87" s="164">
        <v>0.78</v>
      </c>
      <c r="I87" s="25">
        <f t="shared" si="64"/>
        <v>0.1296605065582665</v>
      </c>
      <c r="J87" s="25">
        <f t="shared" si="65"/>
        <v>4.8545431697674148E-2</v>
      </c>
      <c r="K87" s="27">
        <f t="shared" si="66"/>
        <v>2.6709105681818182</v>
      </c>
      <c r="L87" s="27">
        <f t="shared" si="67"/>
        <v>0.76747828222277314</v>
      </c>
      <c r="M87" s="27">
        <f t="shared" si="68"/>
        <v>5.2159090909090908</v>
      </c>
      <c r="N87" s="27"/>
      <c r="O87" s="51">
        <f t="shared" si="69"/>
        <v>31.122796208881404</v>
      </c>
      <c r="P87" s="27">
        <f t="shared" si="70"/>
        <v>5.2159090909090908</v>
      </c>
      <c r="Q87" s="93">
        <f t="shared" si="71"/>
        <v>0.76747828222277314</v>
      </c>
      <c r="R87" s="156">
        <f t="shared" si="72"/>
        <v>884.88193076112509</v>
      </c>
      <c r="S87" s="156">
        <f t="shared" si="73"/>
        <v>1134.4640137963142</v>
      </c>
      <c r="T87" s="153"/>
      <c r="U87" s="153"/>
      <c r="W87" s="1">
        <v>247</v>
      </c>
      <c r="X87" s="66">
        <v>8</v>
      </c>
      <c r="Y87" s="164">
        <v>0.875</v>
      </c>
      <c r="Z87" s="150">
        <v>1138</v>
      </c>
      <c r="AA87" s="150">
        <v>5240</v>
      </c>
      <c r="AB87" s="150">
        <v>993</v>
      </c>
      <c r="AC87" s="150">
        <v>1459</v>
      </c>
      <c r="AD87" s="27">
        <f t="shared" si="74"/>
        <v>0.13057496761854662</v>
      </c>
      <c r="AE87" s="27">
        <f t="shared" si="75"/>
        <v>4.9343463398072676E-2</v>
      </c>
      <c r="AF87" s="29">
        <f t="shared" si="76"/>
        <v>2.6462465061511429</v>
      </c>
      <c r="AG87" s="29">
        <f t="shared" si="77"/>
        <v>0.76306784363811642</v>
      </c>
      <c r="AH87" s="29">
        <f t="shared" si="78"/>
        <v>4.6045694200351495</v>
      </c>
      <c r="AJ87" s="51">
        <f t="shared" si="79"/>
        <v>39.477959848593208</v>
      </c>
      <c r="AK87" s="29">
        <f t="shared" si="80"/>
        <v>4.6045694200351495</v>
      </c>
      <c r="AL87" s="58">
        <f t="shared" si="81"/>
        <v>0.76306784363811642</v>
      </c>
    </row>
    <row r="88" spans="1:38" x14ac:dyDescent="0.2">
      <c r="A88" s="1">
        <v>247</v>
      </c>
      <c r="B88" s="1">
        <v>310</v>
      </c>
      <c r="C88" s="77" t="s">
        <v>107</v>
      </c>
      <c r="D88" s="66">
        <v>8</v>
      </c>
      <c r="E88" s="150">
        <v>1349</v>
      </c>
      <c r="F88" s="150">
        <v>890</v>
      </c>
      <c r="G88" s="150">
        <v>4489</v>
      </c>
      <c r="H88" s="164">
        <v>0.80900000000000005</v>
      </c>
      <c r="I88" s="25">
        <f t="shared" si="64"/>
        <v>0.13084734945752163</v>
      </c>
      <c r="J88" s="25">
        <f t="shared" si="65"/>
        <v>4.8821082018785371E-2</v>
      </c>
      <c r="K88" s="27">
        <f t="shared" si="66"/>
        <v>2.6801403010112352</v>
      </c>
      <c r="L88" s="27">
        <f t="shared" si="67"/>
        <v>0.77364707058999893</v>
      </c>
      <c r="M88" s="27">
        <f t="shared" si="68"/>
        <v>5.0438202247191013</v>
      </c>
      <c r="N88" s="27"/>
      <c r="O88" s="51">
        <f t="shared" si="69"/>
        <v>33.819954534415061</v>
      </c>
      <c r="P88" s="27">
        <f t="shared" si="70"/>
        <v>5.0438202247191013</v>
      </c>
      <c r="Q88" s="93">
        <f t="shared" si="71"/>
        <v>0.77364707058999893</v>
      </c>
      <c r="R88" s="156">
        <f t="shared" si="72"/>
        <v>918.23517276673658</v>
      </c>
      <c r="S88" s="156">
        <f t="shared" si="73"/>
        <v>1135.0249354347793</v>
      </c>
      <c r="T88" s="153"/>
      <c r="U88" s="153"/>
      <c r="W88" s="1">
        <v>247</v>
      </c>
      <c r="X88" s="66">
        <v>8</v>
      </c>
      <c r="Y88" s="164">
        <v>0.9</v>
      </c>
      <c r="Z88" s="150">
        <v>1246</v>
      </c>
      <c r="AA88" s="150">
        <v>5547</v>
      </c>
      <c r="AB88" s="150">
        <v>1021</v>
      </c>
      <c r="AC88" s="150">
        <v>1500</v>
      </c>
      <c r="AD88" s="27">
        <f t="shared" si="74"/>
        <v>0.1307720317916039</v>
      </c>
      <c r="AE88" s="27">
        <f t="shared" si="75"/>
        <v>4.9716152093519816E-2</v>
      </c>
      <c r="AF88" s="29">
        <f t="shared" si="76"/>
        <v>2.6303731540930984</v>
      </c>
      <c r="AG88" s="29">
        <f t="shared" si="77"/>
        <v>0.75906276911889115</v>
      </c>
      <c r="AH88" s="29">
        <f t="shared" si="78"/>
        <v>4.4518459069020864</v>
      </c>
      <c r="AJ88" s="51">
        <f t="shared" si="79"/>
        <v>41.790886122165368</v>
      </c>
      <c r="AK88" s="29">
        <f t="shared" si="80"/>
        <v>4.4518459069020864</v>
      </c>
      <c r="AL88" s="58">
        <f t="shared" si="81"/>
        <v>0.75906276911889115</v>
      </c>
    </row>
    <row r="89" spans="1:38" x14ac:dyDescent="0.2">
      <c r="A89" s="1">
        <v>247</v>
      </c>
      <c r="B89" s="1">
        <v>310</v>
      </c>
      <c r="C89" s="77" t="s">
        <v>107</v>
      </c>
      <c r="D89" s="66">
        <v>8</v>
      </c>
      <c r="E89" s="150">
        <v>1400</v>
      </c>
      <c r="F89" s="150">
        <v>991</v>
      </c>
      <c r="G89" s="150">
        <v>4752</v>
      </c>
      <c r="H89" s="164">
        <v>0.84</v>
      </c>
      <c r="I89" s="25">
        <f t="shared" si="64"/>
        <v>0.12860551244061225</v>
      </c>
      <c r="J89" s="25">
        <f t="shared" si="65"/>
        <v>4.8634313533859011E-2</v>
      </c>
      <c r="K89" s="27">
        <f t="shared" si="66"/>
        <v>2.6443369525731582</v>
      </c>
      <c r="L89" s="27">
        <f t="shared" si="67"/>
        <v>0.75674485588376106</v>
      </c>
      <c r="M89" s="27">
        <f t="shared" si="68"/>
        <v>4.7951564076690216</v>
      </c>
      <c r="N89" s="27"/>
      <c r="O89" s="51">
        <f t="shared" si="69"/>
        <v>35.801386488647886</v>
      </c>
      <c r="P89" s="27">
        <f t="shared" si="70"/>
        <v>4.7951564076690216</v>
      </c>
      <c r="Q89" s="93">
        <f t="shared" si="71"/>
        <v>0.75674485588376106</v>
      </c>
      <c r="R89" s="156">
        <f t="shared" si="72"/>
        <v>952.9497715889039</v>
      </c>
      <c r="S89" s="156">
        <f t="shared" si="73"/>
        <v>1134.4640137963142</v>
      </c>
      <c r="T89" s="153"/>
      <c r="U89" s="153"/>
      <c r="W89" s="1">
        <v>247</v>
      </c>
      <c r="X89" s="66">
        <v>8</v>
      </c>
      <c r="Y89" s="164">
        <v>0.92500000000000004</v>
      </c>
      <c r="Z89" s="150">
        <v>1361</v>
      </c>
      <c r="AA89" s="150">
        <v>5861</v>
      </c>
      <c r="AB89" s="150">
        <v>1050</v>
      </c>
      <c r="AC89" s="150">
        <v>1542</v>
      </c>
      <c r="AD89" s="27">
        <f t="shared" si="74"/>
        <v>0.13075015053863417</v>
      </c>
      <c r="AE89" s="27">
        <f t="shared" si="75"/>
        <v>4.9987135100465645E-2</v>
      </c>
      <c r="AF89" s="29">
        <f t="shared" si="76"/>
        <v>2.6156760189566497</v>
      </c>
      <c r="AG89" s="29">
        <f t="shared" si="77"/>
        <v>0.75475837511350519</v>
      </c>
      <c r="AH89" s="29">
        <f t="shared" si="78"/>
        <v>4.306392358559882</v>
      </c>
      <c r="AJ89" s="51">
        <f t="shared" si="79"/>
        <v>44.156550128359697</v>
      </c>
      <c r="AK89" s="29">
        <f t="shared" si="80"/>
        <v>4.306392358559882</v>
      </c>
      <c r="AL89" s="58">
        <f t="shared" si="81"/>
        <v>0.75475837511350519</v>
      </c>
    </row>
    <row r="90" spans="1:38" x14ac:dyDescent="0.2">
      <c r="A90" s="1">
        <v>247</v>
      </c>
      <c r="B90" s="1">
        <v>310</v>
      </c>
      <c r="C90" s="77" t="s">
        <v>107</v>
      </c>
      <c r="D90" s="66">
        <v>8</v>
      </c>
      <c r="E90" s="150">
        <v>1450</v>
      </c>
      <c r="F90" s="150">
        <v>1118</v>
      </c>
      <c r="G90" s="150">
        <v>5205</v>
      </c>
      <c r="H90" s="164">
        <v>0.87</v>
      </c>
      <c r="I90" s="25">
        <f t="shared" si="64"/>
        <v>0.1313179072549352</v>
      </c>
      <c r="J90" s="25">
        <f t="shared" si="65"/>
        <v>4.9384543050615785E-2</v>
      </c>
      <c r="K90" s="27">
        <f t="shared" si="66"/>
        <v>2.6590892441860463</v>
      </c>
      <c r="L90" s="27">
        <f t="shared" si="67"/>
        <v>0.76894943326464427</v>
      </c>
      <c r="M90" s="27">
        <f t="shared" si="68"/>
        <v>4.6556350626118066</v>
      </c>
      <c r="N90" s="27"/>
      <c r="O90" s="51">
        <f t="shared" si="69"/>
        <v>39.214271185482374</v>
      </c>
      <c r="P90" s="27">
        <f t="shared" si="70"/>
        <v>4.6556350626118066</v>
      </c>
      <c r="Q90" s="93">
        <f t="shared" si="71"/>
        <v>0.76894943326464427</v>
      </c>
      <c r="R90" s="156">
        <f t="shared" si="72"/>
        <v>986.98369200279342</v>
      </c>
      <c r="S90" s="156">
        <f t="shared" si="73"/>
        <v>1134.4640137963142</v>
      </c>
      <c r="T90" s="153"/>
      <c r="U90" s="153"/>
      <c r="W90" s="1"/>
      <c r="Y90" s="163"/>
      <c r="Z90" s="150"/>
      <c r="AB90" s="150"/>
      <c r="AC90" s="150"/>
      <c r="AD90" s="27"/>
      <c r="AE90" s="27"/>
      <c r="AG90" s="29"/>
      <c r="AH90" s="29"/>
      <c r="AL90" s="58"/>
    </row>
    <row r="91" spans="1:38" x14ac:dyDescent="0.2">
      <c r="A91" s="1">
        <v>247</v>
      </c>
      <c r="B91" s="1">
        <v>310</v>
      </c>
      <c r="C91" s="77" t="s">
        <v>107</v>
      </c>
      <c r="D91" s="66">
        <v>8</v>
      </c>
      <c r="E91" s="150">
        <v>1498</v>
      </c>
      <c r="F91" s="150">
        <v>1245</v>
      </c>
      <c r="G91" s="150">
        <v>5564</v>
      </c>
      <c r="H91" s="164">
        <v>0.89900000000000002</v>
      </c>
      <c r="I91" s="25">
        <f t="shared" si="64"/>
        <v>0.13152330640737273</v>
      </c>
      <c r="J91" s="25">
        <f t="shared" si="65"/>
        <v>4.987548755575958E-2</v>
      </c>
      <c r="K91" s="27">
        <f t="shared" si="66"/>
        <v>2.6370329966265067</v>
      </c>
      <c r="L91" s="27">
        <f t="shared" si="67"/>
        <v>0.76316740712130082</v>
      </c>
      <c r="M91" s="27">
        <f t="shared" si="68"/>
        <v>4.4690763052208835</v>
      </c>
      <c r="N91" s="27"/>
      <c r="O91" s="51">
        <f t="shared" si="69"/>
        <v>41.9189634728192</v>
      </c>
      <c r="P91" s="27">
        <f t="shared" si="70"/>
        <v>4.4690763052208835</v>
      </c>
      <c r="Q91" s="93">
        <f t="shared" si="71"/>
        <v>0.76316740712130082</v>
      </c>
      <c r="R91" s="156">
        <f t="shared" si="72"/>
        <v>1019.6562556001272</v>
      </c>
      <c r="S91" s="156">
        <f t="shared" si="73"/>
        <v>1134.2116302559814</v>
      </c>
      <c r="T91" s="153"/>
      <c r="U91" s="153"/>
      <c r="W91" s="1"/>
      <c r="Y91" s="163"/>
      <c r="Z91" s="150"/>
      <c r="AB91" s="150"/>
      <c r="AC91" s="150"/>
      <c r="AD91" s="27"/>
      <c r="AE91" s="27"/>
      <c r="AG91" s="29"/>
      <c r="AH91" s="29"/>
      <c r="AL91" s="58"/>
    </row>
    <row r="92" spans="1:38" x14ac:dyDescent="0.2">
      <c r="A92" s="1">
        <v>247</v>
      </c>
      <c r="B92" s="1">
        <v>310</v>
      </c>
      <c r="C92" s="77" t="s">
        <v>107</v>
      </c>
      <c r="D92" s="66">
        <v>8</v>
      </c>
      <c r="E92" s="150">
        <v>1550</v>
      </c>
      <c r="F92" s="150">
        <v>1381</v>
      </c>
      <c r="G92" s="150">
        <v>5901</v>
      </c>
      <c r="H92" s="164">
        <v>0.93</v>
      </c>
      <c r="I92" s="25">
        <f t="shared" si="64"/>
        <v>0.13028710734360804</v>
      </c>
      <c r="J92" s="25">
        <f t="shared" si="65"/>
        <v>4.9940378190399891E-2</v>
      </c>
      <c r="K92" s="27">
        <f t="shared" si="66"/>
        <v>2.6088530376538741</v>
      </c>
      <c r="L92" s="27">
        <f t="shared" si="67"/>
        <v>0.75145543059734254</v>
      </c>
      <c r="M92" s="27">
        <f t="shared" si="68"/>
        <v>4.272990586531499</v>
      </c>
      <c r="N92" s="27"/>
      <c r="O92" s="51">
        <f t="shared" si="69"/>
        <v>44.457908600486363</v>
      </c>
      <c r="P92" s="27">
        <f t="shared" si="70"/>
        <v>4.272990586531499</v>
      </c>
      <c r="Q92" s="93">
        <f t="shared" si="71"/>
        <v>0.75145543059734254</v>
      </c>
      <c r="R92" s="156">
        <f t="shared" si="72"/>
        <v>1055.0515328305721</v>
      </c>
      <c r="S92" s="156">
        <f t="shared" si="73"/>
        <v>1134.464013796314</v>
      </c>
      <c r="T92" s="153"/>
      <c r="U92" s="153"/>
      <c r="W92" s="1"/>
      <c r="Y92" s="163"/>
      <c r="Z92" s="150"/>
      <c r="AB92" s="150"/>
      <c r="AC92" s="150"/>
      <c r="AD92" s="27"/>
      <c r="AE92" s="27"/>
      <c r="AG92" s="29"/>
      <c r="AH92" s="29"/>
      <c r="AL92" s="58"/>
    </row>
    <row r="93" spans="1:38" x14ac:dyDescent="0.2">
      <c r="E93" s="77"/>
      <c r="F93" s="77"/>
      <c r="G93" s="77"/>
      <c r="H93" s="220"/>
      <c r="I93" s="25"/>
      <c r="J93" s="25"/>
      <c r="K93" s="27"/>
      <c r="L93" s="27"/>
      <c r="M93" s="27"/>
      <c r="N93" s="27"/>
      <c r="O93" s="51"/>
      <c r="P93" s="27"/>
      <c r="Q93" s="93"/>
      <c r="R93" s="156"/>
      <c r="T93" s="153"/>
      <c r="U93" s="153"/>
      <c r="W93" s="1"/>
      <c r="Y93" s="220"/>
      <c r="Z93" s="107"/>
      <c r="AA93" s="62"/>
      <c r="AB93" s="69"/>
      <c r="AC93" s="150"/>
      <c r="AD93" s="27"/>
      <c r="AE93" s="27"/>
      <c r="AG93" s="29"/>
      <c r="AH93" s="29"/>
      <c r="AL93" s="58"/>
    </row>
    <row r="94" spans="1:38" x14ac:dyDescent="0.2">
      <c r="E94" s="77"/>
      <c r="F94" s="77"/>
      <c r="G94" s="77"/>
      <c r="H94" s="220"/>
      <c r="I94" s="25"/>
      <c r="J94" s="25"/>
      <c r="K94" s="27"/>
      <c r="L94" s="27"/>
      <c r="M94" s="27"/>
      <c r="N94" s="27"/>
      <c r="O94" s="51"/>
      <c r="P94" s="27"/>
      <c r="Q94" s="93"/>
      <c r="R94" s="156"/>
      <c r="T94" s="153"/>
      <c r="U94" s="153"/>
      <c r="W94" s="1"/>
      <c r="Y94" s="220"/>
      <c r="Z94" s="107"/>
      <c r="AA94" s="62"/>
      <c r="AB94" s="69"/>
      <c r="AC94" s="150"/>
      <c r="AD94" s="27"/>
      <c r="AE94" s="27"/>
      <c r="AG94" s="29"/>
      <c r="AH94" s="29"/>
      <c r="AL94" s="58"/>
    </row>
    <row r="95" spans="1:38" x14ac:dyDescent="0.2">
      <c r="A95" s="1">
        <v>248</v>
      </c>
      <c r="B95" s="1">
        <v>311</v>
      </c>
      <c r="C95" s="77" t="s">
        <v>107</v>
      </c>
      <c r="D95" s="66">
        <v>10</v>
      </c>
      <c r="E95" s="150">
        <v>1002</v>
      </c>
      <c r="F95" s="150">
        <v>458</v>
      </c>
      <c r="G95" s="150">
        <v>2845</v>
      </c>
      <c r="H95" s="163">
        <v>0.60499999999999998</v>
      </c>
      <c r="I95" s="25">
        <f t="shared" si="64"/>
        <v>0.15030936887778398</v>
      </c>
      <c r="J95" s="25">
        <f t="shared" si="65"/>
        <v>6.1307775189622882E-2</v>
      </c>
      <c r="K95" s="27">
        <f t="shared" si="66"/>
        <v>2.4517178842794762</v>
      </c>
      <c r="L95" s="27">
        <f t="shared" si="67"/>
        <v>0.75851890959519641</v>
      </c>
      <c r="M95" s="27">
        <f t="shared" si="68"/>
        <v>6.2117903930131009</v>
      </c>
      <c r="N95" s="27"/>
      <c r="O95" s="51">
        <f t="shared" si="69"/>
        <v>21.434121330009098</v>
      </c>
      <c r="P95" s="27">
        <f t="shared" si="70"/>
        <v>6.2117903930131009</v>
      </c>
      <c r="Q95" s="93">
        <f t="shared" si="71"/>
        <v>0.75851890959519641</v>
      </c>
      <c r="R95" s="156">
        <f t="shared" si="72"/>
        <v>682.03976509434403</v>
      </c>
      <c r="S95" s="156">
        <f t="shared" si="73"/>
        <v>1127.3384547013952</v>
      </c>
      <c r="T95" s="153"/>
      <c r="U95" s="153"/>
      <c r="W95" s="1">
        <v>248</v>
      </c>
      <c r="X95" s="66">
        <v>10</v>
      </c>
      <c r="Y95" s="163">
        <v>0.72499999999999998</v>
      </c>
      <c r="Z95" s="150">
        <v>793</v>
      </c>
      <c r="AA95" s="150">
        <v>4118</v>
      </c>
      <c r="AB95" s="150">
        <v>817</v>
      </c>
      <c r="AC95" s="150">
        <v>1200</v>
      </c>
      <c r="AD95" s="27">
        <f t="shared" si="74"/>
        <v>0.15169213846387261</v>
      </c>
      <c r="AE95" s="27">
        <f t="shared" si="75"/>
        <v>6.1799177070000912E-2</v>
      </c>
      <c r="AF95" s="29">
        <f t="shared" si="76"/>
        <v>2.454598032786885</v>
      </c>
      <c r="AG95" s="29">
        <f t="shared" si="77"/>
        <v>0.76289507294275161</v>
      </c>
      <c r="AH95" s="29">
        <f t="shared" si="78"/>
        <v>5.1929382093316523</v>
      </c>
      <c r="AJ95" s="51">
        <f t="shared" si="79"/>
        <v>31.024854705440237</v>
      </c>
      <c r="AK95" s="29">
        <f t="shared" si="80"/>
        <v>5.1929382093316523</v>
      </c>
      <c r="AL95" s="58">
        <f t="shared" si="81"/>
        <v>0.76289507294275161</v>
      </c>
    </row>
    <row r="96" spans="1:38" x14ac:dyDescent="0.2">
      <c r="A96" s="1">
        <v>248</v>
      </c>
      <c r="B96" s="1">
        <v>311</v>
      </c>
      <c r="C96" s="77" t="s">
        <v>107</v>
      </c>
      <c r="D96" s="66">
        <v>10</v>
      </c>
      <c r="E96" s="150">
        <v>1051</v>
      </c>
      <c r="F96" s="150">
        <v>530</v>
      </c>
      <c r="G96" s="150">
        <v>3094</v>
      </c>
      <c r="H96" s="163">
        <v>0.63500000000000001</v>
      </c>
      <c r="I96" s="25">
        <f t="shared" si="64"/>
        <v>0.14857786071851964</v>
      </c>
      <c r="J96" s="25">
        <f t="shared" si="65"/>
        <v>6.1478174642488996E-2</v>
      </c>
      <c r="K96" s="27">
        <f t="shared" si="66"/>
        <v>2.4167578426415091</v>
      </c>
      <c r="L96" s="27">
        <f t="shared" si="67"/>
        <v>0.74338377568935843</v>
      </c>
      <c r="M96" s="27">
        <f t="shared" si="68"/>
        <v>5.837735849056604</v>
      </c>
      <c r="N96" s="27"/>
      <c r="O96" s="51">
        <f t="shared" si="69"/>
        <v>23.310077818997595</v>
      </c>
      <c r="P96" s="27">
        <f t="shared" si="70"/>
        <v>5.837735849056604</v>
      </c>
      <c r="Q96" s="93">
        <f t="shared" si="71"/>
        <v>0.74338377568935843</v>
      </c>
      <c r="R96" s="156">
        <f t="shared" si="72"/>
        <v>715.39300709995575</v>
      </c>
      <c r="S96" s="156">
        <f t="shared" si="73"/>
        <v>1126.6031607873319</v>
      </c>
      <c r="T96" s="153"/>
      <c r="U96" s="153"/>
      <c r="W96" s="1">
        <v>248</v>
      </c>
      <c r="X96" s="66">
        <v>10</v>
      </c>
      <c r="Y96" s="163">
        <v>0.75</v>
      </c>
      <c r="Z96" s="150">
        <v>880</v>
      </c>
      <c r="AA96" s="150">
        <v>4430</v>
      </c>
      <c r="AB96" s="150">
        <v>845</v>
      </c>
      <c r="AC96" s="150">
        <v>1241</v>
      </c>
      <c r="AD96" s="27">
        <f t="shared" si="74"/>
        <v>0.15258062405797426</v>
      </c>
      <c r="AE96" s="27">
        <f t="shared" si="75"/>
        <v>6.2004123190561984E-2</v>
      </c>
      <c r="AF96" s="29">
        <f t="shared" si="76"/>
        <v>2.4608141556818186</v>
      </c>
      <c r="AG96" s="29">
        <f t="shared" si="77"/>
        <v>0.76706364731995502</v>
      </c>
      <c r="AH96" s="29">
        <f t="shared" si="78"/>
        <v>5.0340909090909092</v>
      </c>
      <c r="AJ96" s="51">
        <f t="shared" si="79"/>
        <v>33.375450788028232</v>
      </c>
      <c r="AK96" s="29">
        <f t="shared" si="80"/>
        <v>5.0340909090909092</v>
      </c>
      <c r="AL96" s="58">
        <f t="shared" si="81"/>
        <v>0.76706364731995502</v>
      </c>
    </row>
    <row r="97" spans="1:38" x14ac:dyDescent="0.2">
      <c r="A97" s="1">
        <v>248</v>
      </c>
      <c r="B97" s="1">
        <v>311</v>
      </c>
      <c r="C97" s="77" t="s">
        <v>107</v>
      </c>
      <c r="D97" s="66">
        <v>10</v>
      </c>
      <c r="E97" s="150">
        <v>1101</v>
      </c>
      <c r="F97" s="150">
        <v>607</v>
      </c>
      <c r="G97" s="150">
        <v>3427</v>
      </c>
      <c r="H97" s="163">
        <v>0.66500000000000004</v>
      </c>
      <c r="I97" s="25">
        <f t="shared" si="64"/>
        <v>0.14996112509758577</v>
      </c>
      <c r="J97" s="25">
        <f t="shared" si="65"/>
        <v>6.1246316873575055E-2</v>
      </c>
      <c r="K97" s="27">
        <f t="shared" si="66"/>
        <v>2.4484921339373966</v>
      </c>
      <c r="L97" s="27">
        <f t="shared" si="67"/>
        <v>0.75664287967061361</v>
      </c>
      <c r="M97" s="27">
        <f t="shared" si="68"/>
        <v>5.6457990115321248</v>
      </c>
      <c r="N97" s="27"/>
      <c r="O97" s="51">
        <f t="shared" si="69"/>
        <v>25.818887099452088</v>
      </c>
      <c r="P97" s="27">
        <f t="shared" si="70"/>
        <v>5.6457990115321248</v>
      </c>
      <c r="Q97" s="93">
        <f t="shared" si="71"/>
        <v>0.75664287967061361</v>
      </c>
      <c r="R97" s="156">
        <f t="shared" si="72"/>
        <v>749.42692751384516</v>
      </c>
      <c r="S97" s="156">
        <f t="shared" si="73"/>
        <v>1126.9577857351055</v>
      </c>
      <c r="T97" s="153"/>
      <c r="U97" s="153"/>
      <c r="W97" s="1">
        <v>248</v>
      </c>
      <c r="X97" s="66">
        <v>10</v>
      </c>
      <c r="Y97" s="163">
        <v>0.77500000000000002</v>
      </c>
      <c r="Z97" s="150">
        <v>973</v>
      </c>
      <c r="AA97" s="150">
        <v>4760</v>
      </c>
      <c r="AB97" s="150">
        <v>873</v>
      </c>
      <c r="AC97" s="150">
        <v>1283</v>
      </c>
      <c r="AD97" s="27">
        <f t="shared" si="74"/>
        <v>0.15338852229322633</v>
      </c>
      <c r="AE97" s="27">
        <f t="shared" si="75"/>
        <v>6.2042046366057389E-2</v>
      </c>
      <c r="AF97" s="29">
        <f t="shared" si="76"/>
        <v>2.472331769784172</v>
      </c>
      <c r="AG97" s="29">
        <f t="shared" si="77"/>
        <v>0.77269138963148398</v>
      </c>
      <c r="AH97" s="29">
        <f t="shared" si="78"/>
        <v>4.8920863309352516</v>
      </c>
      <c r="AJ97" s="51">
        <f t="shared" si="79"/>
        <v>35.861658183073224</v>
      </c>
      <c r="AK97" s="29">
        <f t="shared" si="80"/>
        <v>4.8920863309352516</v>
      </c>
      <c r="AL97" s="58">
        <f t="shared" si="81"/>
        <v>0.77269138963148398</v>
      </c>
    </row>
    <row r="98" spans="1:38" x14ac:dyDescent="0.2">
      <c r="A98" s="1">
        <v>248</v>
      </c>
      <c r="B98" s="1">
        <v>311</v>
      </c>
      <c r="C98" s="77" t="s">
        <v>107</v>
      </c>
      <c r="D98" s="66">
        <v>10</v>
      </c>
      <c r="E98" s="150">
        <v>1148</v>
      </c>
      <c r="F98" s="150">
        <v>686</v>
      </c>
      <c r="G98" s="150">
        <v>3718</v>
      </c>
      <c r="H98" s="163">
        <v>0.69399999999999995</v>
      </c>
      <c r="I98" s="25">
        <f t="shared" si="64"/>
        <v>0.14964590357965574</v>
      </c>
      <c r="J98" s="25">
        <f t="shared" si="65"/>
        <v>6.1059282172456604E-2</v>
      </c>
      <c r="K98" s="27">
        <f t="shared" si="66"/>
        <v>2.4508297224489795</v>
      </c>
      <c r="L98" s="27">
        <f t="shared" si="67"/>
        <v>0.75656883288280341</v>
      </c>
      <c r="M98" s="27">
        <f t="shared" si="68"/>
        <v>5.4198250728862973</v>
      </c>
      <c r="N98" s="27"/>
      <c r="O98" s="51">
        <f t="shared" si="69"/>
        <v>28.01126998417358</v>
      </c>
      <c r="P98" s="27">
        <f t="shared" si="70"/>
        <v>5.4198250728862973</v>
      </c>
      <c r="Q98" s="93">
        <f t="shared" si="71"/>
        <v>0.75656883288280341</v>
      </c>
      <c r="R98" s="156">
        <f t="shared" si="72"/>
        <v>781.41881270290116</v>
      </c>
      <c r="S98" s="156">
        <f t="shared" si="73"/>
        <v>1125.9637070646991</v>
      </c>
      <c r="T98" s="153"/>
      <c r="U98" s="153"/>
      <c r="W98" s="1">
        <v>248</v>
      </c>
      <c r="X98" s="66">
        <v>10</v>
      </c>
      <c r="Y98" s="163">
        <v>0.8</v>
      </c>
      <c r="Z98" s="150">
        <v>1071</v>
      </c>
      <c r="AA98" s="150">
        <v>5067</v>
      </c>
      <c r="AB98" s="150">
        <v>901</v>
      </c>
      <c r="AC98" s="150">
        <v>1324</v>
      </c>
      <c r="AD98" s="27">
        <f t="shared" si="74"/>
        <v>0.15332541812268277</v>
      </c>
      <c r="AE98" s="27">
        <f t="shared" si="75"/>
        <v>6.2141074474576924E-2</v>
      </c>
      <c r="AF98" s="29">
        <f t="shared" si="76"/>
        <v>2.4673763596638656</v>
      </c>
      <c r="AG98" s="29">
        <f t="shared" si="77"/>
        <v>0.7709840074708515</v>
      </c>
      <c r="AH98" s="29">
        <f t="shared" si="78"/>
        <v>4.73109243697479</v>
      </c>
      <c r="AJ98" s="51">
        <f t="shared" si="79"/>
        <v>38.174584456645384</v>
      </c>
      <c r="AK98" s="29">
        <f t="shared" si="80"/>
        <v>4.73109243697479</v>
      </c>
      <c r="AL98" s="58">
        <f t="shared" si="81"/>
        <v>0.7709840074708515</v>
      </c>
    </row>
    <row r="99" spans="1:38" x14ac:dyDescent="0.2">
      <c r="A99" s="1">
        <v>248</v>
      </c>
      <c r="B99" s="1">
        <v>311</v>
      </c>
      <c r="C99" s="77" t="s">
        <v>107</v>
      </c>
      <c r="D99" s="66">
        <v>10</v>
      </c>
      <c r="E99" s="150">
        <v>1199</v>
      </c>
      <c r="F99" s="150">
        <v>801</v>
      </c>
      <c r="G99" s="150">
        <v>4154</v>
      </c>
      <c r="H99" s="163">
        <v>0.72399999999999998</v>
      </c>
      <c r="I99" s="25">
        <f t="shared" si="64"/>
        <v>0.15327359704875176</v>
      </c>
      <c r="J99" s="25">
        <f t="shared" si="65"/>
        <v>6.2578941017314371E-2</v>
      </c>
      <c r="K99" s="27">
        <f t="shared" si="66"/>
        <v>2.4492839692883899</v>
      </c>
      <c r="L99" s="27">
        <f t="shared" si="67"/>
        <v>0.76520131233577149</v>
      </c>
      <c r="M99" s="27">
        <f t="shared" si="68"/>
        <v>5.1860174781523094</v>
      </c>
      <c r="N99" s="27"/>
      <c r="O99" s="51">
        <f t="shared" si="69"/>
        <v>31.296077330354237</v>
      </c>
      <c r="P99" s="27">
        <f t="shared" si="70"/>
        <v>5.1860174781523094</v>
      </c>
      <c r="Q99" s="93">
        <f t="shared" si="71"/>
        <v>0.76520131233577149</v>
      </c>
      <c r="R99" s="156">
        <f t="shared" si="72"/>
        <v>816.13341152506837</v>
      </c>
      <c r="S99" s="156">
        <f t="shared" si="73"/>
        <v>1127.256093266669</v>
      </c>
      <c r="T99" s="153"/>
      <c r="U99" s="153"/>
      <c r="W99" s="1">
        <v>248</v>
      </c>
      <c r="X99" s="66">
        <v>10</v>
      </c>
      <c r="Y99" s="163">
        <v>0.82499999999999996</v>
      </c>
      <c r="Z99" s="150">
        <v>1180</v>
      </c>
      <c r="AA99" s="150">
        <v>5405</v>
      </c>
      <c r="AB99" s="243">
        <v>929</v>
      </c>
      <c r="AC99" s="150">
        <v>1365</v>
      </c>
      <c r="AD99" s="27">
        <f t="shared" si="74"/>
        <v>0.15387555031832884</v>
      </c>
      <c r="AE99" s="27">
        <f t="shared" si="75"/>
        <v>6.2479464118842566E-2</v>
      </c>
      <c r="AF99" s="29">
        <f t="shared" si="76"/>
        <v>2.4628180233050849</v>
      </c>
      <c r="AG99" s="29">
        <f t="shared" si="77"/>
        <v>0.77093901406776999</v>
      </c>
      <c r="AH99" s="29">
        <f t="shared" si="78"/>
        <v>4.5805084745762707</v>
      </c>
      <c r="AJ99" s="51">
        <f t="shared" si="79"/>
        <v>40.721063546115708</v>
      </c>
      <c r="AK99" s="29">
        <f t="shared" si="80"/>
        <v>4.5805084745762707</v>
      </c>
      <c r="AL99" s="58">
        <f t="shared" si="81"/>
        <v>0.77093901406776999</v>
      </c>
    </row>
    <row r="100" spans="1:38" x14ac:dyDescent="0.2">
      <c r="A100" s="1">
        <v>248</v>
      </c>
      <c r="B100" s="1">
        <v>311</v>
      </c>
      <c r="C100" s="77" t="s">
        <v>107</v>
      </c>
      <c r="D100" s="66">
        <v>10</v>
      </c>
      <c r="E100" s="150">
        <v>1251</v>
      </c>
      <c r="F100" s="150">
        <v>904</v>
      </c>
      <c r="G100" s="150">
        <v>4528</v>
      </c>
      <c r="H100" s="163">
        <v>0.75600000000000001</v>
      </c>
      <c r="I100" s="25">
        <f t="shared" si="64"/>
        <v>0.15347266070541102</v>
      </c>
      <c r="J100" s="25">
        <f t="shared" si="65"/>
        <v>6.2179860618080444E-2</v>
      </c>
      <c r="K100" s="27">
        <f t="shared" si="66"/>
        <v>2.4682052867256634</v>
      </c>
      <c r="L100" s="27">
        <f t="shared" si="67"/>
        <v>0.77161325728436836</v>
      </c>
      <c r="M100" s="27">
        <f t="shared" si="68"/>
        <v>5.0088495575221241</v>
      </c>
      <c r="N100" s="27"/>
      <c r="O100" s="51">
        <f t="shared" si="69"/>
        <v>34.113779044738557</v>
      </c>
      <c r="P100" s="27">
        <f t="shared" si="70"/>
        <v>5.0088495575221241</v>
      </c>
      <c r="Q100" s="93">
        <f t="shared" si="71"/>
        <v>0.77161325728436836</v>
      </c>
      <c r="R100" s="156">
        <f t="shared" si="72"/>
        <v>851.52868875551337</v>
      </c>
      <c r="S100" s="156">
        <f t="shared" si="73"/>
        <v>1126.3606994120548</v>
      </c>
      <c r="T100" s="153"/>
      <c r="U100" s="153"/>
      <c r="W100" s="1">
        <v>248</v>
      </c>
      <c r="X100" s="66">
        <v>10</v>
      </c>
      <c r="Y100" s="163">
        <v>0.85</v>
      </c>
      <c r="Z100" s="243">
        <v>1318</v>
      </c>
      <c r="AA100" s="150">
        <v>5816</v>
      </c>
      <c r="AB100" s="150">
        <v>958</v>
      </c>
      <c r="AC100" s="150">
        <v>1407</v>
      </c>
      <c r="AD100" s="27">
        <f t="shared" si="74"/>
        <v>0.15583873943901791</v>
      </c>
      <c r="AE100" s="27">
        <f t="shared" si="75"/>
        <v>6.3721554323486279E-2</v>
      </c>
      <c r="AF100" s="29">
        <f t="shared" si="76"/>
        <v>2.4456204983308041</v>
      </c>
      <c r="AG100" s="29">
        <f t="shared" si="77"/>
        <v>0.7704237643373868</v>
      </c>
      <c r="AH100" s="29">
        <f t="shared" si="78"/>
        <v>4.412746585735964</v>
      </c>
      <c r="AJ100" s="51">
        <f t="shared" si="79"/>
        <v>43.817521847217193</v>
      </c>
      <c r="AK100" s="29">
        <f t="shared" si="80"/>
        <v>4.412746585735964</v>
      </c>
      <c r="AL100" s="58">
        <f t="shared" si="81"/>
        <v>0.7704237643373868</v>
      </c>
    </row>
    <row r="101" spans="1:38" x14ac:dyDescent="0.2">
      <c r="A101" s="1">
        <v>248</v>
      </c>
      <c r="B101" s="1">
        <v>311</v>
      </c>
      <c r="C101" s="77" t="s">
        <v>107</v>
      </c>
      <c r="D101" s="66">
        <v>10</v>
      </c>
      <c r="E101" s="150">
        <v>1299</v>
      </c>
      <c r="F101" s="150">
        <v>1000</v>
      </c>
      <c r="G101" s="150">
        <v>4818</v>
      </c>
      <c r="H101" s="163">
        <v>0.78500000000000003</v>
      </c>
      <c r="I101" s="25">
        <f t="shared" si="64"/>
        <v>0.1514564304645197</v>
      </c>
      <c r="J101" s="25">
        <f t="shared" si="65"/>
        <v>6.1436404278837314E-2</v>
      </c>
      <c r="K101" s="27">
        <f t="shared" si="66"/>
        <v>2.4652554497999994</v>
      </c>
      <c r="L101" s="27">
        <f t="shared" si="67"/>
        <v>0.76561190413398528</v>
      </c>
      <c r="M101" s="27">
        <f t="shared" si="68"/>
        <v>4.8179999999999996</v>
      </c>
      <c r="N101" s="27"/>
      <c r="O101" s="51">
        <f t="shared" si="69"/>
        <v>36.298627967656884</v>
      </c>
      <c r="P101" s="27">
        <f t="shared" si="70"/>
        <v>4.8179999999999996</v>
      </c>
      <c r="Q101" s="93">
        <f t="shared" si="71"/>
        <v>0.76561190413398528</v>
      </c>
      <c r="R101" s="156">
        <f t="shared" si="72"/>
        <v>884.20125235284718</v>
      </c>
      <c r="S101" s="156">
        <f t="shared" si="73"/>
        <v>1126.3710221055378</v>
      </c>
      <c r="T101" s="153"/>
      <c r="U101" s="153"/>
      <c r="W101" s="1">
        <v>248</v>
      </c>
      <c r="X101" s="66">
        <v>10</v>
      </c>
      <c r="Y101" s="163">
        <v>0.875</v>
      </c>
      <c r="Z101" s="150">
        <v>1465</v>
      </c>
      <c r="AA101" s="150">
        <v>6240</v>
      </c>
      <c r="AB101" s="150">
        <v>986</v>
      </c>
      <c r="AC101" s="150">
        <v>1447</v>
      </c>
      <c r="AD101" s="27">
        <f t="shared" si="74"/>
        <v>0.15808357583573784</v>
      </c>
      <c r="AE101" s="27">
        <f t="shared" si="75"/>
        <v>6.5115634105072789E-2</v>
      </c>
      <c r="AF101" s="29">
        <f t="shared" si="76"/>
        <v>2.4277361037542664</v>
      </c>
      <c r="AG101" s="29">
        <f t="shared" si="77"/>
        <v>0.77027844286859892</v>
      </c>
      <c r="AH101" s="29">
        <f t="shared" si="78"/>
        <v>4.2593856655290105</v>
      </c>
      <c r="AJ101" s="51">
        <f t="shared" si="79"/>
        <v>47.011921651759856</v>
      </c>
      <c r="AK101" s="29">
        <f t="shared" si="80"/>
        <v>4.2593856655290105</v>
      </c>
      <c r="AL101" s="58">
        <f t="shared" si="81"/>
        <v>0.77027844286859892</v>
      </c>
    </row>
    <row r="102" spans="1:38" x14ac:dyDescent="0.2">
      <c r="A102" s="1">
        <v>248</v>
      </c>
      <c r="B102" s="1">
        <v>311</v>
      </c>
      <c r="C102" s="77" t="s">
        <v>107</v>
      </c>
      <c r="D102" s="66">
        <v>10</v>
      </c>
      <c r="E102" s="150">
        <v>1349</v>
      </c>
      <c r="F102" s="150">
        <v>1144</v>
      </c>
      <c r="G102" s="150">
        <v>5337</v>
      </c>
      <c r="H102" s="163">
        <v>0.81499999999999995</v>
      </c>
      <c r="I102" s="25">
        <f t="shared" si="64"/>
        <v>0.15556522701153777</v>
      </c>
      <c r="J102" s="25">
        <f t="shared" si="65"/>
        <v>6.2754289696056689E-2</v>
      </c>
      <c r="K102" s="27">
        <f t="shared" si="66"/>
        <v>2.4789576579545458</v>
      </c>
      <c r="L102" s="27">
        <f t="shared" si="67"/>
        <v>0.78024009433066199</v>
      </c>
      <c r="M102" s="27">
        <f t="shared" si="68"/>
        <v>4.66520979020979</v>
      </c>
      <c r="N102" s="27"/>
      <c r="O102" s="51">
        <f t="shared" si="69"/>
        <v>40.208754143500371</v>
      </c>
      <c r="P102" s="27">
        <f t="shared" si="70"/>
        <v>4.66520979020979</v>
      </c>
      <c r="Q102" s="93">
        <f t="shared" si="71"/>
        <v>0.78024009433066199</v>
      </c>
      <c r="R102" s="156">
        <f t="shared" si="72"/>
        <v>918.23517276673658</v>
      </c>
      <c r="S102" s="156">
        <f t="shared" si="73"/>
        <v>1126.6689236401676</v>
      </c>
      <c r="T102" s="153"/>
      <c r="U102" s="153"/>
      <c r="W102" s="1">
        <v>248</v>
      </c>
      <c r="X102" s="66">
        <v>10</v>
      </c>
      <c r="Y102" s="163">
        <v>0.9</v>
      </c>
      <c r="Z102" s="150">
        <v>1626</v>
      </c>
      <c r="AA102" s="150">
        <v>6692</v>
      </c>
      <c r="AB102" s="150">
        <v>1014</v>
      </c>
      <c r="AC102" s="150">
        <v>1489</v>
      </c>
      <c r="AD102" s="27">
        <f t="shared" si="74"/>
        <v>0.16010531905825612</v>
      </c>
      <c r="AE102" s="27">
        <f t="shared" si="75"/>
        <v>6.6326898651993413E-2</v>
      </c>
      <c r="AF102" s="29">
        <f t="shared" si="76"/>
        <v>2.4138821852398529</v>
      </c>
      <c r="AG102" s="29">
        <f t="shared" si="77"/>
        <v>0.77076474403988671</v>
      </c>
      <c r="AH102" s="29">
        <f t="shared" si="78"/>
        <v>4.1156211562115619</v>
      </c>
      <c r="AJ102" s="51">
        <f t="shared" si="79"/>
        <v>50.417272386791176</v>
      </c>
      <c r="AK102" s="29">
        <f t="shared" si="80"/>
        <v>4.1156211562115619</v>
      </c>
      <c r="AL102" s="58">
        <f t="shared" si="81"/>
        <v>0.77076474403988671</v>
      </c>
    </row>
    <row r="103" spans="1:38" x14ac:dyDescent="0.2">
      <c r="A103" s="1">
        <v>248</v>
      </c>
      <c r="B103" s="1">
        <v>311</v>
      </c>
      <c r="C103" s="77" t="s">
        <v>107</v>
      </c>
      <c r="D103" s="66">
        <v>10</v>
      </c>
      <c r="E103" s="150">
        <v>1404</v>
      </c>
      <c r="F103" s="150">
        <v>1302</v>
      </c>
      <c r="G103" s="150">
        <v>5732</v>
      </c>
      <c r="H103" s="163">
        <v>0.84799999999999998</v>
      </c>
      <c r="I103" s="25">
        <f t="shared" si="64"/>
        <v>0.15424503370082138</v>
      </c>
      <c r="J103" s="25">
        <f t="shared" si="65"/>
        <v>6.3352375434703095E-2</v>
      </c>
      <c r="K103" s="27">
        <f t="shared" si="66"/>
        <v>2.4347158672811058</v>
      </c>
      <c r="L103" s="27">
        <f t="shared" si="67"/>
        <v>0.76305663377098154</v>
      </c>
      <c r="M103" s="27">
        <f t="shared" si="68"/>
        <v>4.4024577572964674</v>
      </c>
      <c r="N103" s="27"/>
      <c r="O103" s="51">
        <f t="shared" si="69"/>
        <v>43.184669055751201</v>
      </c>
      <c r="P103" s="27">
        <f t="shared" si="70"/>
        <v>4.4024577572964674</v>
      </c>
      <c r="Q103" s="93">
        <f t="shared" si="71"/>
        <v>0.76305663377098154</v>
      </c>
      <c r="R103" s="156">
        <f t="shared" si="72"/>
        <v>955.6724852220151</v>
      </c>
      <c r="S103" s="156">
        <f t="shared" si="73"/>
        <v>1126.9722703089801</v>
      </c>
      <c r="T103" s="153"/>
      <c r="U103" s="153"/>
      <c r="W103" s="1">
        <v>248</v>
      </c>
      <c r="X103" s="66">
        <v>10</v>
      </c>
      <c r="Y103" s="163">
        <v>0.92500000000000004</v>
      </c>
      <c r="Z103" s="150">
        <v>1801</v>
      </c>
      <c r="AA103" s="150">
        <v>7173</v>
      </c>
      <c r="AB103" s="150">
        <v>1042</v>
      </c>
      <c r="AC103" s="150">
        <v>1531</v>
      </c>
      <c r="AD103" s="27">
        <f t="shared" si="74"/>
        <v>0.16232659281832446</v>
      </c>
      <c r="AE103" s="27">
        <f t="shared" si="75"/>
        <v>6.7583609609462345E-2</v>
      </c>
      <c r="AF103" s="29">
        <f t="shared" si="76"/>
        <v>2.4018633179900055</v>
      </c>
      <c r="AG103" s="29">
        <f t="shared" si="77"/>
        <v>0.77222884080755805</v>
      </c>
      <c r="AH103" s="29">
        <f t="shared" si="78"/>
        <v>3.9827873403664631</v>
      </c>
      <c r="AJ103" s="51">
        <f t="shared" si="79"/>
        <v>54.041108014114329</v>
      </c>
      <c r="AK103" s="29">
        <f t="shared" si="80"/>
        <v>3.9827873403664631</v>
      </c>
      <c r="AL103" s="58">
        <f t="shared" si="81"/>
        <v>0.77222884080755805</v>
      </c>
    </row>
    <row r="104" spans="1:38" x14ac:dyDescent="0.2">
      <c r="A104" s="1">
        <v>248</v>
      </c>
      <c r="B104" s="1">
        <v>311</v>
      </c>
      <c r="C104" s="77" t="s">
        <v>107</v>
      </c>
      <c r="D104" s="66">
        <v>10</v>
      </c>
      <c r="E104" s="150">
        <v>1449</v>
      </c>
      <c r="F104" s="150">
        <v>1457</v>
      </c>
      <c r="G104" s="150">
        <v>6231</v>
      </c>
      <c r="H104" s="163">
        <v>0.876</v>
      </c>
      <c r="I104" s="25">
        <f t="shared" si="64"/>
        <v>0.15742010724243505</v>
      </c>
      <c r="J104" s="25">
        <f t="shared" si="65"/>
        <v>6.4492266235177606E-2</v>
      </c>
      <c r="K104" s="27">
        <f t="shared" si="66"/>
        <v>2.4409144914893615</v>
      </c>
      <c r="L104" s="27">
        <f t="shared" si="67"/>
        <v>0.77283282361888617</v>
      </c>
      <c r="M104" s="27">
        <f t="shared" si="68"/>
        <v>4.2765957446808507</v>
      </c>
      <c r="N104" s="27"/>
      <c r="O104" s="51">
        <f t="shared" si="69"/>
        <v>46.944115995531355</v>
      </c>
      <c r="P104" s="27">
        <f t="shared" si="70"/>
        <v>4.2765957446808507</v>
      </c>
      <c r="Q104" s="93">
        <f t="shared" si="71"/>
        <v>0.77283282361888617</v>
      </c>
      <c r="R104" s="156">
        <f t="shared" si="72"/>
        <v>986.30301359451551</v>
      </c>
      <c r="S104" s="156">
        <f t="shared" si="73"/>
        <v>1125.9166821855199</v>
      </c>
      <c r="T104" s="153"/>
      <c r="U104" s="153"/>
      <c r="W104" s="1"/>
      <c r="Y104" s="163"/>
      <c r="Z104" s="150"/>
      <c r="AB104" s="150"/>
      <c r="AC104" s="150"/>
      <c r="AD104" s="27"/>
      <c r="AE104" s="27"/>
      <c r="AG104" s="29"/>
      <c r="AH104" s="29"/>
      <c r="AL104" s="58"/>
    </row>
    <row r="105" spans="1:38" x14ac:dyDescent="0.2">
      <c r="A105" s="1">
        <v>248</v>
      </c>
      <c r="B105" s="1">
        <v>311</v>
      </c>
      <c r="C105" s="77" t="s">
        <v>107</v>
      </c>
      <c r="D105" s="66">
        <v>10</v>
      </c>
      <c r="E105" s="150">
        <v>1503</v>
      </c>
      <c r="F105" s="150">
        <v>1701</v>
      </c>
      <c r="G105" s="150">
        <v>6895</v>
      </c>
      <c r="H105" s="163">
        <v>0.90800000000000003</v>
      </c>
      <c r="I105" s="25">
        <f t="shared" si="64"/>
        <v>0.1619032374008702</v>
      </c>
      <c r="J105" s="25">
        <f t="shared" si="65"/>
        <v>6.7465324662816462E-2</v>
      </c>
      <c r="K105" s="27">
        <f t="shared" si="66"/>
        <v>2.399799277777777</v>
      </c>
      <c r="L105" s="27">
        <f t="shared" si="67"/>
        <v>0.77055843014511993</v>
      </c>
      <c r="M105" s="27">
        <f t="shared" si="68"/>
        <v>4.0534979423868309</v>
      </c>
      <c r="N105" s="27"/>
      <c r="O105" s="51">
        <f t="shared" si="69"/>
        <v>51.946666632834003</v>
      </c>
      <c r="P105" s="27">
        <f t="shared" si="70"/>
        <v>4.0534979423868309</v>
      </c>
      <c r="Q105" s="93">
        <f t="shared" si="71"/>
        <v>0.77055843014511993</v>
      </c>
      <c r="R105" s="156">
        <f t="shared" si="72"/>
        <v>1023.0596476415161</v>
      </c>
      <c r="S105" s="156">
        <f t="shared" si="73"/>
        <v>1126.7176736140045</v>
      </c>
      <c r="T105" s="153"/>
      <c r="U105" s="153"/>
      <c r="W105" s="1"/>
      <c r="Y105" s="163"/>
      <c r="Z105" s="150"/>
      <c r="AB105" s="150"/>
      <c r="AC105" s="150"/>
      <c r="AD105" s="27"/>
      <c r="AE105" s="27"/>
      <c r="AG105" s="29"/>
      <c r="AH105" s="29"/>
      <c r="AL105" s="58"/>
    </row>
    <row r="106" spans="1:38" x14ac:dyDescent="0.2">
      <c r="A106" s="1">
        <v>248</v>
      </c>
      <c r="B106" s="1">
        <v>311</v>
      </c>
      <c r="C106" s="77" t="s">
        <v>107</v>
      </c>
      <c r="D106" s="66">
        <v>10</v>
      </c>
      <c r="E106" s="150">
        <v>1549</v>
      </c>
      <c r="F106" s="150">
        <v>1874</v>
      </c>
      <c r="G106" s="150">
        <v>7373</v>
      </c>
      <c r="H106" s="163">
        <v>0.93600000000000005</v>
      </c>
      <c r="I106" s="25">
        <f t="shared" si="64"/>
        <v>0.16299737937401859</v>
      </c>
      <c r="J106" s="25">
        <f t="shared" si="65"/>
        <v>6.7899812666339487E-2</v>
      </c>
      <c r="K106" s="27">
        <f t="shared" si="66"/>
        <v>2.4005571292956245</v>
      </c>
      <c r="L106" s="27">
        <f t="shared" si="67"/>
        <v>0.77340192423322307</v>
      </c>
      <c r="M106" s="27">
        <f t="shared" si="68"/>
        <v>3.9343649946638206</v>
      </c>
      <c r="N106" s="27"/>
      <c r="O106" s="51">
        <f t="shared" si="69"/>
        <v>55.547900374747663</v>
      </c>
      <c r="P106" s="27">
        <f t="shared" si="70"/>
        <v>3.9343649946638206</v>
      </c>
      <c r="Q106" s="93">
        <f t="shared" si="71"/>
        <v>0.77340192423322307</v>
      </c>
      <c r="R106" s="156">
        <f t="shared" si="72"/>
        <v>1054.3708544222943</v>
      </c>
      <c r="S106" s="156">
        <f t="shared" si="73"/>
        <v>1126.4645880580067</v>
      </c>
      <c r="T106" s="153"/>
      <c r="U106" s="153"/>
      <c r="W106" s="1"/>
      <c r="Y106" s="163"/>
      <c r="Z106" s="150"/>
      <c r="AB106" s="150"/>
      <c r="AC106" s="150"/>
      <c r="AD106" s="27"/>
      <c r="AE106" s="27"/>
      <c r="AG106" s="29"/>
      <c r="AH106" s="29"/>
      <c r="AL106" s="58"/>
    </row>
    <row r="107" spans="1:38" x14ac:dyDescent="0.2">
      <c r="E107" s="77"/>
      <c r="F107" s="77"/>
      <c r="G107" s="77"/>
      <c r="H107" s="220"/>
      <c r="I107" s="25"/>
      <c r="J107" s="25"/>
      <c r="K107" s="27"/>
      <c r="L107" s="27"/>
      <c r="M107" s="27"/>
      <c r="N107" s="27"/>
      <c r="O107" s="51"/>
      <c r="P107" s="27"/>
      <c r="Q107" s="93"/>
      <c r="R107" s="156"/>
      <c r="T107" s="153"/>
      <c r="U107" s="153"/>
      <c r="W107" s="1"/>
      <c r="Y107" s="220"/>
      <c r="Z107" s="107"/>
      <c r="AA107" s="62"/>
      <c r="AB107" s="69"/>
      <c r="AC107" s="150"/>
      <c r="AD107" s="27"/>
      <c r="AE107" s="27"/>
      <c r="AG107" s="29"/>
      <c r="AH107" s="29"/>
      <c r="AL107" s="58"/>
    </row>
    <row r="108" spans="1:38" x14ac:dyDescent="0.2">
      <c r="E108" s="77"/>
      <c r="F108" s="77"/>
      <c r="G108" s="77"/>
      <c r="H108" s="220"/>
      <c r="I108" s="25"/>
      <c r="J108" s="25"/>
      <c r="K108" s="27"/>
      <c r="L108" s="27"/>
      <c r="M108" s="27"/>
      <c r="N108" s="27"/>
      <c r="O108" s="51"/>
      <c r="P108" s="27"/>
      <c r="Q108" s="93"/>
      <c r="R108" s="156"/>
      <c r="T108" s="153"/>
      <c r="U108" s="153"/>
      <c r="W108" s="1"/>
      <c r="Y108" s="220"/>
      <c r="Z108" s="107"/>
      <c r="AA108" s="62"/>
      <c r="AB108" s="69"/>
      <c r="AC108" s="150"/>
      <c r="AD108" s="27"/>
      <c r="AE108" s="27"/>
      <c r="AG108" s="29"/>
      <c r="AH108" s="29"/>
      <c r="AL108" s="58"/>
    </row>
    <row r="109" spans="1:38" x14ac:dyDescent="0.2">
      <c r="A109" s="1">
        <v>249</v>
      </c>
      <c r="B109" s="1">
        <v>314</v>
      </c>
      <c r="C109" s="77" t="s">
        <v>107</v>
      </c>
      <c r="D109" s="66">
        <v>12</v>
      </c>
      <c r="E109" s="150">
        <v>1002</v>
      </c>
      <c r="F109" s="150">
        <v>553</v>
      </c>
      <c r="G109" s="150">
        <v>3264</v>
      </c>
      <c r="H109" s="164">
        <v>0.60299999999999998</v>
      </c>
      <c r="I109" s="25">
        <f t="shared" si="64"/>
        <v>0.17244631986540837</v>
      </c>
      <c r="J109" s="25">
        <f t="shared" si="65"/>
        <v>7.4024453449479166E-2</v>
      </c>
      <c r="K109" s="27">
        <f t="shared" si="66"/>
        <v>2.3295858575045205</v>
      </c>
      <c r="L109" s="27">
        <f t="shared" si="67"/>
        <v>0.77198449498424493</v>
      </c>
      <c r="M109" s="27">
        <f t="shared" si="68"/>
        <v>5.9023508137432188</v>
      </c>
      <c r="N109" s="27"/>
      <c r="O109" s="51">
        <f t="shared" si="69"/>
        <v>24.590851325535922</v>
      </c>
      <c r="P109" s="27">
        <f t="shared" si="70"/>
        <v>5.9023508137432188</v>
      </c>
      <c r="Q109" s="93">
        <f t="shared" si="71"/>
        <v>0.77198449498424493</v>
      </c>
      <c r="R109" s="156">
        <f t="shared" si="72"/>
        <v>682.03976509434403</v>
      </c>
      <c r="S109" s="156">
        <f t="shared" si="73"/>
        <v>1131.0775540536386</v>
      </c>
      <c r="T109" s="153"/>
      <c r="U109" s="153"/>
      <c r="W109" s="1">
        <v>249</v>
      </c>
      <c r="X109" s="66">
        <v>12</v>
      </c>
      <c r="Y109" s="164">
        <v>0.72499999999999998</v>
      </c>
      <c r="Z109" s="150">
        <v>985</v>
      </c>
      <c r="AA109" s="150">
        <v>4808</v>
      </c>
      <c r="AB109" s="150">
        <v>820</v>
      </c>
      <c r="AC109" s="150">
        <v>1205</v>
      </c>
      <c r="AD109" s="27">
        <f t="shared" si="74"/>
        <v>0.17564249142428173</v>
      </c>
      <c r="AE109" s="27">
        <f t="shared" si="75"/>
        <v>7.5810320478250606E-2</v>
      </c>
      <c r="AF109" s="29">
        <f t="shared" si="76"/>
        <v>2.3168678131979696</v>
      </c>
      <c r="AG109" s="29">
        <f t="shared" si="77"/>
        <v>0.77485232759033229</v>
      </c>
      <c r="AH109" s="29">
        <f t="shared" si="78"/>
        <v>4.8812182741116752</v>
      </c>
      <c r="AJ109" s="51">
        <f t="shared" si="79"/>
        <v>36.223288349625221</v>
      </c>
      <c r="AK109" s="29">
        <f t="shared" si="80"/>
        <v>4.8812182741116752</v>
      </c>
      <c r="AL109" s="58">
        <f t="shared" si="81"/>
        <v>0.77485232759033229</v>
      </c>
    </row>
    <row r="110" spans="1:38" x14ac:dyDescent="0.2">
      <c r="A110" s="1">
        <v>249</v>
      </c>
      <c r="B110" s="1">
        <v>314</v>
      </c>
      <c r="C110" s="77" t="s">
        <v>107</v>
      </c>
      <c r="D110" s="66">
        <v>12</v>
      </c>
      <c r="E110" s="150">
        <v>1052</v>
      </c>
      <c r="F110" s="150">
        <v>652</v>
      </c>
      <c r="G110" s="150">
        <v>3640</v>
      </c>
      <c r="H110" s="164">
        <v>0.63300000000000001</v>
      </c>
      <c r="I110" s="25">
        <f t="shared" si="64"/>
        <v>0.17446532653562233</v>
      </c>
      <c r="J110" s="25">
        <f t="shared" si="65"/>
        <v>7.5414285209646534E-2</v>
      </c>
      <c r="K110" s="27">
        <f t="shared" si="66"/>
        <v>2.3134254478527603</v>
      </c>
      <c r="L110" s="27">
        <f t="shared" si="67"/>
        <v>0.77110401372685344</v>
      </c>
      <c r="M110" s="27">
        <f t="shared" si="68"/>
        <v>5.5828220858895703</v>
      </c>
      <c r="N110" s="27"/>
      <c r="O110" s="51">
        <f t="shared" si="69"/>
        <v>27.423620963526581</v>
      </c>
      <c r="P110" s="27">
        <f t="shared" si="70"/>
        <v>5.5828220858895703</v>
      </c>
      <c r="Q110" s="93">
        <f t="shared" si="71"/>
        <v>0.77110401372685344</v>
      </c>
      <c r="R110" s="156">
        <f t="shared" si="72"/>
        <v>716.07368550823344</v>
      </c>
      <c r="S110" s="156">
        <f t="shared" si="73"/>
        <v>1131.2380497760403</v>
      </c>
      <c r="T110" s="153"/>
      <c r="U110" s="153"/>
      <c r="W110" s="1">
        <v>249</v>
      </c>
      <c r="X110" s="66">
        <v>12</v>
      </c>
      <c r="Y110" s="164">
        <v>0.75</v>
      </c>
      <c r="Z110" s="150">
        <v>1099</v>
      </c>
      <c r="AA110" s="150">
        <v>5173</v>
      </c>
      <c r="AB110" s="150">
        <v>848</v>
      </c>
      <c r="AC110" s="150">
        <v>1247</v>
      </c>
      <c r="AD110" s="27">
        <f t="shared" si="74"/>
        <v>0.17646102398466018</v>
      </c>
      <c r="AE110" s="27">
        <f t="shared" si="75"/>
        <v>7.6322322015799152E-2</v>
      </c>
      <c r="AF110" s="29">
        <f t="shared" si="76"/>
        <v>2.3120499917197455</v>
      </c>
      <c r="AG110" s="29">
        <f t="shared" si="77"/>
        <v>0.77504069961272815</v>
      </c>
      <c r="AH110" s="29">
        <f t="shared" si="78"/>
        <v>4.7070063694267512</v>
      </c>
      <c r="AJ110" s="51">
        <f t="shared" si="79"/>
        <v>38.973184407781048</v>
      </c>
      <c r="AK110" s="29">
        <f t="shared" si="80"/>
        <v>4.7070063694267512</v>
      </c>
      <c r="AL110" s="58">
        <f t="shared" si="81"/>
        <v>0.77504069961272815</v>
      </c>
    </row>
    <row r="111" spans="1:38" x14ac:dyDescent="0.2">
      <c r="A111" s="1">
        <v>249</v>
      </c>
      <c r="B111" s="1">
        <v>314</v>
      </c>
      <c r="C111" s="77" t="s">
        <v>107</v>
      </c>
      <c r="D111" s="66">
        <v>12</v>
      </c>
      <c r="E111" s="150">
        <v>1102</v>
      </c>
      <c r="F111" s="150">
        <v>744</v>
      </c>
      <c r="G111" s="150">
        <v>3975</v>
      </c>
      <c r="H111" s="164">
        <v>0.66300000000000003</v>
      </c>
      <c r="I111" s="25">
        <f t="shared" si="64"/>
        <v>0.17362536333670189</v>
      </c>
      <c r="J111" s="25">
        <f t="shared" si="65"/>
        <v>7.4865442315243891E-2</v>
      </c>
      <c r="K111" s="27">
        <f t="shared" si="66"/>
        <v>2.3191656653225809</v>
      </c>
      <c r="L111" s="27">
        <f t="shared" si="67"/>
        <v>0.77115423488368939</v>
      </c>
      <c r="M111" s="27">
        <f t="shared" si="68"/>
        <v>5.342741935483871</v>
      </c>
      <c r="N111" s="27"/>
      <c r="O111" s="51">
        <f t="shared" si="69"/>
        <v>29.947498167587405</v>
      </c>
      <c r="P111" s="27">
        <f t="shared" si="70"/>
        <v>5.342741935483871</v>
      </c>
      <c r="Q111" s="93">
        <f t="shared" si="71"/>
        <v>0.77115423488368939</v>
      </c>
      <c r="R111" s="156">
        <f t="shared" si="72"/>
        <v>750.10760592212296</v>
      </c>
      <c r="S111" s="156">
        <f t="shared" si="73"/>
        <v>1131.3840209986772</v>
      </c>
      <c r="T111" s="153"/>
      <c r="U111" s="153"/>
      <c r="W111" s="1">
        <v>249</v>
      </c>
      <c r="X111" s="66">
        <v>12</v>
      </c>
      <c r="Y111" s="164">
        <v>0.77500000000000002</v>
      </c>
      <c r="Z111" s="150">
        <v>1221</v>
      </c>
      <c r="AA111" s="150">
        <v>5556</v>
      </c>
      <c r="AB111" s="150">
        <v>877</v>
      </c>
      <c r="AC111" s="150">
        <v>1288</v>
      </c>
      <c r="AD111" s="27">
        <f t="shared" si="74"/>
        <v>0.17765185008163947</v>
      </c>
      <c r="AE111" s="27">
        <f t="shared" si="75"/>
        <v>7.6952249118382818E-2</v>
      </c>
      <c r="AF111" s="29">
        <f t="shared" si="76"/>
        <v>2.3085985415233421</v>
      </c>
      <c r="AG111" s="29">
        <f t="shared" si="77"/>
        <v>0.77649055169402748</v>
      </c>
      <c r="AH111" s="29">
        <f t="shared" si="78"/>
        <v>4.5503685503685505</v>
      </c>
      <c r="AJ111" s="51">
        <f t="shared" si="79"/>
        <v>41.858691778393869</v>
      </c>
      <c r="AK111" s="29">
        <f t="shared" si="80"/>
        <v>4.5503685503685505</v>
      </c>
      <c r="AL111" s="58">
        <f t="shared" si="81"/>
        <v>0.77649055169402748</v>
      </c>
    </row>
    <row r="112" spans="1:38" x14ac:dyDescent="0.2">
      <c r="A112" s="1">
        <v>249</v>
      </c>
      <c r="B112" s="1">
        <v>314</v>
      </c>
      <c r="C112" s="77" t="s">
        <v>107</v>
      </c>
      <c r="D112" s="66">
        <v>12</v>
      </c>
      <c r="E112" s="150">
        <v>1149</v>
      </c>
      <c r="F112" s="150">
        <v>852</v>
      </c>
      <c r="G112" s="150">
        <v>4351</v>
      </c>
      <c r="H112" s="164">
        <v>0.69099999999999995</v>
      </c>
      <c r="I112" s="25">
        <f t="shared" si="64"/>
        <v>0.17481884617999391</v>
      </c>
      <c r="J112" s="25">
        <f t="shared" si="65"/>
        <v>7.5636731177735894E-2</v>
      </c>
      <c r="K112" s="27">
        <f t="shared" si="66"/>
        <v>2.3112956292253521</v>
      </c>
      <c r="L112" s="27">
        <f t="shared" si="67"/>
        <v>0.77117424000385248</v>
      </c>
      <c r="M112" s="27">
        <f t="shared" si="68"/>
        <v>5.106807511737089</v>
      </c>
      <c r="N112" s="27"/>
      <c r="O112" s="51">
        <f t="shared" si="69"/>
        <v>32.780267805578063</v>
      </c>
      <c r="P112" s="27">
        <f t="shared" si="70"/>
        <v>5.106807511737089</v>
      </c>
      <c r="Q112" s="93">
        <f t="shared" si="71"/>
        <v>0.77117424000385248</v>
      </c>
      <c r="R112" s="156">
        <f t="shared" si="72"/>
        <v>782.09949111117896</v>
      </c>
      <c r="S112" s="156">
        <f t="shared" si="73"/>
        <v>1131.8371796109682</v>
      </c>
      <c r="T112" s="153"/>
      <c r="U112" s="153"/>
      <c r="W112" s="1">
        <v>249</v>
      </c>
      <c r="X112" s="66">
        <v>12</v>
      </c>
      <c r="Y112" s="164">
        <v>0.8</v>
      </c>
      <c r="Z112" s="150">
        <v>1354</v>
      </c>
      <c r="AA112" s="150">
        <v>5954</v>
      </c>
      <c r="AB112" s="150">
        <v>905</v>
      </c>
      <c r="AC112" s="150">
        <v>1330</v>
      </c>
      <c r="AD112" s="27">
        <f t="shared" si="74"/>
        <v>0.17854379927423009</v>
      </c>
      <c r="AE112" s="27">
        <f t="shared" si="75"/>
        <v>7.7502727080355466E-2</v>
      </c>
      <c r="AF112" s="29">
        <f t="shared" si="76"/>
        <v>2.3037098951255537</v>
      </c>
      <c r="AG112" s="29">
        <f t="shared" si="77"/>
        <v>0.77678899664096912</v>
      </c>
      <c r="AH112" s="29">
        <f t="shared" si="78"/>
        <v>4.3973412112259966</v>
      </c>
      <c r="AJ112" s="51">
        <f t="shared" si="79"/>
        <v>44.857208576054191</v>
      </c>
      <c r="AK112" s="29">
        <f t="shared" si="80"/>
        <v>4.3973412112259966</v>
      </c>
      <c r="AL112" s="58">
        <f t="shared" si="81"/>
        <v>0.77678899664096912</v>
      </c>
    </row>
    <row r="113" spans="1:38" x14ac:dyDescent="0.2">
      <c r="A113" s="1">
        <v>249</v>
      </c>
      <c r="B113" s="1">
        <v>314</v>
      </c>
      <c r="C113" s="77" t="s">
        <v>107</v>
      </c>
      <c r="D113" s="66">
        <v>12</v>
      </c>
      <c r="E113" s="150">
        <v>1200</v>
      </c>
      <c r="F113" s="150">
        <v>970</v>
      </c>
      <c r="G113" s="150">
        <v>4749</v>
      </c>
      <c r="H113" s="164">
        <v>0.72199999999999998</v>
      </c>
      <c r="I113" s="25">
        <f t="shared" si="64"/>
        <v>0.17493588284723918</v>
      </c>
      <c r="J113" s="25">
        <f t="shared" si="65"/>
        <v>7.559294042610451E-2</v>
      </c>
      <c r="K113" s="27">
        <f t="shared" si="66"/>
        <v>2.3141828041237114</v>
      </c>
      <c r="L113" s="27">
        <f t="shared" si="67"/>
        <v>0.77239597872152033</v>
      </c>
      <c r="M113" s="27">
        <f t="shared" si="68"/>
        <v>4.8958762886597942</v>
      </c>
      <c r="N113" s="27"/>
      <c r="O113" s="51">
        <f t="shared" si="69"/>
        <v>35.778784603238385</v>
      </c>
      <c r="P113" s="27">
        <f t="shared" si="70"/>
        <v>4.8958762886597942</v>
      </c>
      <c r="Q113" s="93">
        <f t="shared" si="71"/>
        <v>0.77239597872152033</v>
      </c>
      <c r="R113" s="156">
        <f t="shared" si="72"/>
        <v>816.81408993334617</v>
      </c>
      <c r="S113" s="156">
        <f t="shared" si="73"/>
        <v>1131.3214542013104</v>
      </c>
      <c r="T113" s="153"/>
      <c r="U113" s="153"/>
      <c r="W113" s="1">
        <v>249</v>
      </c>
      <c r="X113" s="66">
        <v>12</v>
      </c>
      <c r="Y113" s="164">
        <v>0.82499999999999996</v>
      </c>
      <c r="Z113" s="150">
        <v>1501</v>
      </c>
      <c r="AA113" s="150">
        <v>6374</v>
      </c>
      <c r="AB113" s="150">
        <v>933</v>
      </c>
      <c r="AC113" s="150">
        <v>1371</v>
      </c>
      <c r="AD113" s="27">
        <f t="shared" si="74"/>
        <v>0.17987730541989472</v>
      </c>
      <c r="AE113" s="27">
        <f t="shared" si="75"/>
        <v>7.8437107630676989E-2</v>
      </c>
      <c r="AF113" s="29">
        <f t="shared" si="76"/>
        <v>2.2932679550966024</v>
      </c>
      <c r="AG113" s="29">
        <f t="shared" si="77"/>
        <v>0.77615039068461777</v>
      </c>
      <c r="AH113" s="29">
        <f t="shared" si="78"/>
        <v>4.2465023317788138</v>
      </c>
      <c r="AJ113" s="51">
        <f t="shared" si="79"/>
        <v>48.021472533384184</v>
      </c>
      <c r="AK113" s="29">
        <f t="shared" si="80"/>
        <v>4.2465023317788138</v>
      </c>
      <c r="AL113" s="58">
        <f t="shared" si="81"/>
        <v>0.77615039068461777</v>
      </c>
    </row>
    <row r="114" spans="1:38" x14ac:dyDescent="0.2">
      <c r="A114" s="1">
        <v>249</v>
      </c>
      <c r="B114" s="1">
        <v>314</v>
      </c>
      <c r="C114" s="77" t="s">
        <v>107</v>
      </c>
      <c r="D114" s="66">
        <v>12</v>
      </c>
      <c r="E114" s="150">
        <v>1248</v>
      </c>
      <c r="F114" s="150">
        <v>1102</v>
      </c>
      <c r="G114" s="150">
        <v>5188</v>
      </c>
      <c r="H114" s="164">
        <v>0.751</v>
      </c>
      <c r="I114" s="25">
        <f t="shared" si="64"/>
        <v>0.17668920648886938</v>
      </c>
      <c r="J114" s="25">
        <f t="shared" si="65"/>
        <v>7.6346842634636924E-2</v>
      </c>
      <c r="K114" s="27">
        <f t="shared" si="66"/>
        <v>2.3142961829401085</v>
      </c>
      <c r="L114" s="27">
        <f t="shared" si="67"/>
        <v>0.77629509227185678</v>
      </c>
      <c r="M114" s="27">
        <f t="shared" si="68"/>
        <v>4.7078039927404722</v>
      </c>
      <c r="N114" s="27"/>
      <c r="O114" s="51">
        <f t="shared" si="69"/>
        <v>39.086193834828542</v>
      </c>
      <c r="P114" s="27">
        <f t="shared" si="70"/>
        <v>4.7078039927404722</v>
      </c>
      <c r="Q114" s="93">
        <f t="shared" si="71"/>
        <v>0.77629509227185678</v>
      </c>
      <c r="R114" s="156">
        <f t="shared" si="72"/>
        <v>849.48665353068009</v>
      </c>
      <c r="S114" s="156">
        <f t="shared" si="73"/>
        <v>1131.1406837958457</v>
      </c>
      <c r="T114" s="153"/>
      <c r="U114" s="153"/>
      <c r="W114" s="1">
        <v>249</v>
      </c>
      <c r="X114" s="66">
        <v>12</v>
      </c>
      <c r="Y114" s="164">
        <v>0.85</v>
      </c>
      <c r="Z114" s="150">
        <v>1664</v>
      </c>
      <c r="AA114" s="150">
        <v>6845</v>
      </c>
      <c r="AB114" s="150">
        <v>962</v>
      </c>
      <c r="AC114" s="150">
        <v>1413</v>
      </c>
      <c r="AD114" s="27">
        <f t="shared" si="74"/>
        <v>0.18185630066284239</v>
      </c>
      <c r="AE114" s="27">
        <f t="shared" si="75"/>
        <v>7.9429180027018709E-2</v>
      </c>
      <c r="AF114" s="29">
        <f t="shared" si="76"/>
        <v>2.2895401992187501</v>
      </c>
      <c r="AG114" s="29">
        <f t="shared" si="77"/>
        <v>0.77913971241532431</v>
      </c>
      <c r="AH114" s="29">
        <f t="shared" si="78"/>
        <v>4.1135817307692308</v>
      </c>
      <c r="AJ114" s="51">
        <f t="shared" si="79"/>
        <v>51.569968542675674</v>
      </c>
      <c r="AK114" s="29">
        <f t="shared" si="80"/>
        <v>4.1135817307692308</v>
      </c>
      <c r="AL114" s="58">
        <f t="shared" si="81"/>
        <v>0.77913971241532431</v>
      </c>
    </row>
    <row r="115" spans="1:38" x14ac:dyDescent="0.2">
      <c r="A115" s="1">
        <v>249</v>
      </c>
      <c r="B115" s="1">
        <v>314</v>
      </c>
      <c r="C115" s="77" t="s">
        <v>107</v>
      </c>
      <c r="D115" s="66">
        <v>12</v>
      </c>
      <c r="E115" s="150">
        <v>1303</v>
      </c>
      <c r="F115" s="150">
        <v>1270</v>
      </c>
      <c r="G115" s="150">
        <v>5711</v>
      </c>
      <c r="H115" s="164">
        <v>0.78400000000000003</v>
      </c>
      <c r="I115" s="25">
        <f t="shared" si="64"/>
        <v>0.17842781300285826</v>
      </c>
      <c r="J115" s="25">
        <f t="shared" si="65"/>
        <v>7.7307871591819427E-2</v>
      </c>
      <c r="K115" s="27">
        <f t="shared" si="66"/>
        <v>2.3080161092125988</v>
      </c>
      <c r="L115" s="27">
        <f t="shared" si="67"/>
        <v>0.77798818800227665</v>
      </c>
      <c r="M115" s="27">
        <f t="shared" si="68"/>
        <v>4.4968503937007878</v>
      </c>
      <c r="N115" s="27"/>
      <c r="O115" s="51">
        <f t="shared" si="69"/>
        <v>43.026455857884699</v>
      </c>
      <c r="P115" s="27">
        <f t="shared" si="70"/>
        <v>4.4968503937007878</v>
      </c>
      <c r="Q115" s="93">
        <f t="shared" si="71"/>
        <v>0.77798818800227665</v>
      </c>
      <c r="R115" s="156">
        <f t="shared" si="72"/>
        <v>886.92396598595838</v>
      </c>
      <c r="S115" s="156">
        <f t="shared" si="73"/>
        <v>1131.2805688596407</v>
      </c>
      <c r="T115" s="153"/>
      <c r="U115" s="153"/>
      <c r="W115" s="1">
        <v>249</v>
      </c>
      <c r="X115" s="66">
        <v>12</v>
      </c>
      <c r="Y115" s="164">
        <v>0.875</v>
      </c>
      <c r="Z115" s="150">
        <v>1850</v>
      </c>
      <c r="AA115" s="150">
        <v>7331</v>
      </c>
      <c r="AB115" s="150">
        <v>990</v>
      </c>
      <c r="AC115" s="150">
        <v>1454</v>
      </c>
      <c r="AD115" s="27">
        <f t="shared" si="74"/>
        <v>0.18393891910251972</v>
      </c>
      <c r="AE115" s="27">
        <f t="shared" si="75"/>
        <v>8.1046031051067613E-2</v>
      </c>
      <c r="AF115" s="29">
        <f t="shared" si="76"/>
        <v>2.2695610965405408</v>
      </c>
      <c r="AG115" s="29">
        <f t="shared" si="77"/>
        <v>0.77675057750760823</v>
      </c>
      <c r="AH115" s="29">
        <f t="shared" si="78"/>
        <v>3.9627027027027029</v>
      </c>
      <c r="AJ115" s="51">
        <f t="shared" si="79"/>
        <v>55.231473979014659</v>
      </c>
      <c r="AK115" s="29">
        <f t="shared" si="80"/>
        <v>3.9627027027027029</v>
      </c>
      <c r="AL115" s="58">
        <f t="shared" si="81"/>
        <v>0.77675057750760823</v>
      </c>
    </row>
    <row r="116" spans="1:38" x14ac:dyDescent="0.2">
      <c r="A116" s="1">
        <v>249</v>
      </c>
      <c r="B116" s="1">
        <v>314</v>
      </c>
      <c r="C116" s="77" t="s">
        <v>107</v>
      </c>
      <c r="D116" s="66">
        <v>12</v>
      </c>
      <c r="E116" s="150">
        <v>1354</v>
      </c>
      <c r="F116" s="150">
        <v>1437</v>
      </c>
      <c r="G116" s="150">
        <v>6192</v>
      </c>
      <c r="H116" s="164">
        <v>0.81499999999999995</v>
      </c>
      <c r="I116" s="25">
        <f t="shared" si="64"/>
        <v>0.17915661266243371</v>
      </c>
      <c r="J116" s="25">
        <f t="shared" si="65"/>
        <v>7.7956802541786441E-2</v>
      </c>
      <c r="K116" s="27">
        <f t="shared" si="66"/>
        <v>2.2981523974947806</v>
      </c>
      <c r="L116" s="27">
        <f t="shared" si="67"/>
        <v>0.77624378736989641</v>
      </c>
      <c r="M116" s="27">
        <f t="shared" si="68"/>
        <v>4.3089770354906056</v>
      </c>
      <c r="N116" s="27"/>
      <c r="O116" s="51">
        <f t="shared" si="69"/>
        <v>46.650291485207852</v>
      </c>
      <c r="P116" s="27">
        <f t="shared" si="70"/>
        <v>4.3089770354906056</v>
      </c>
      <c r="Q116" s="93">
        <f t="shared" si="71"/>
        <v>0.77624378736989641</v>
      </c>
      <c r="R116" s="156">
        <f t="shared" si="72"/>
        <v>921.63856480812569</v>
      </c>
      <c r="S116" s="156">
        <f t="shared" si="73"/>
        <v>1130.8448647952464</v>
      </c>
      <c r="T116" s="153"/>
      <c r="U116" s="153"/>
      <c r="W116" s="1">
        <v>249</v>
      </c>
      <c r="X116" s="66">
        <v>12</v>
      </c>
      <c r="Y116" s="164">
        <v>0.9</v>
      </c>
      <c r="Z116" s="150">
        <v>2057</v>
      </c>
      <c r="AA116" s="150">
        <v>7845</v>
      </c>
      <c r="AB116" s="150">
        <v>1018</v>
      </c>
      <c r="AC116" s="150">
        <v>1496</v>
      </c>
      <c r="AD116" s="27">
        <f t="shared" si="74"/>
        <v>0.1859383550206726</v>
      </c>
      <c r="AE116" s="27">
        <f t="shared" si="75"/>
        <v>8.2735663467440226E-2</v>
      </c>
      <c r="AF116" s="29">
        <f t="shared" si="76"/>
        <v>2.2473785454545454</v>
      </c>
      <c r="AG116" s="29">
        <f t="shared" si="77"/>
        <v>0.77332778476979858</v>
      </c>
      <c r="AH116" s="29">
        <f t="shared" si="78"/>
        <v>3.8138065143412736</v>
      </c>
      <c r="AJ116" s="51">
        <f t="shared" si="79"/>
        <v>59.103930345842315</v>
      </c>
      <c r="AK116" s="29">
        <f t="shared" si="80"/>
        <v>3.8138065143412736</v>
      </c>
      <c r="AL116" s="58">
        <f t="shared" si="81"/>
        <v>0.77332778476979858</v>
      </c>
    </row>
    <row r="117" spans="1:38" x14ac:dyDescent="0.2">
      <c r="A117" s="1">
        <v>249</v>
      </c>
      <c r="B117" s="1">
        <v>314</v>
      </c>
      <c r="C117" s="77" t="s">
        <v>107</v>
      </c>
      <c r="D117" s="66">
        <v>12</v>
      </c>
      <c r="E117" s="150">
        <v>1401</v>
      </c>
      <c r="F117" s="150">
        <v>1615</v>
      </c>
      <c r="G117" s="150">
        <v>6684</v>
      </c>
      <c r="H117" s="164">
        <v>0.84299999999999997</v>
      </c>
      <c r="I117" s="25">
        <f t="shared" si="64"/>
        <v>0.18063395637470392</v>
      </c>
      <c r="J117" s="25">
        <f t="shared" si="65"/>
        <v>7.9088140312529198E-2</v>
      </c>
      <c r="K117" s="27">
        <f t="shared" si="66"/>
        <v>2.2839575650773996</v>
      </c>
      <c r="L117" s="27">
        <f t="shared" si="67"/>
        <v>0.77462341251305589</v>
      </c>
      <c r="M117" s="27">
        <f t="shared" si="68"/>
        <v>4.1386996904024764</v>
      </c>
      <c r="N117" s="27"/>
      <c r="O117" s="51">
        <f t="shared" si="69"/>
        <v>50.357000692365844</v>
      </c>
      <c r="P117" s="27">
        <f t="shared" si="70"/>
        <v>4.1386996904024764</v>
      </c>
      <c r="Q117" s="93">
        <f t="shared" si="71"/>
        <v>0.77462341251305589</v>
      </c>
      <c r="R117" s="156">
        <f t="shared" si="72"/>
        <v>953.63044999718159</v>
      </c>
      <c r="S117" s="156">
        <f t="shared" si="73"/>
        <v>1131.2342230097054</v>
      </c>
      <c r="T117" s="153"/>
      <c r="U117" s="153"/>
      <c r="W117" s="1">
        <v>249</v>
      </c>
      <c r="X117" s="66">
        <v>12</v>
      </c>
      <c r="Y117" s="164">
        <v>0.92500000000000004</v>
      </c>
      <c r="Z117" s="150">
        <v>2284</v>
      </c>
      <c r="AA117" s="150">
        <v>8387</v>
      </c>
      <c r="AB117" s="150">
        <v>1046</v>
      </c>
      <c r="AC117" s="150">
        <v>1537</v>
      </c>
      <c r="AD117" s="27">
        <f t="shared" si="74"/>
        <v>0.18832073114569328</v>
      </c>
      <c r="AE117" s="27">
        <f t="shared" si="75"/>
        <v>8.4708645986330877E-2</v>
      </c>
      <c r="AF117" s="29">
        <f t="shared" si="76"/>
        <v>2.2231583205341505</v>
      </c>
      <c r="AG117" s="29">
        <f t="shared" si="77"/>
        <v>0.7698787790913264</v>
      </c>
      <c r="AH117" s="29">
        <f t="shared" si="78"/>
        <v>3.6720665499124343</v>
      </c>
      <c r="AJ117" s="51">
        <f t="shared" si="79"/>
        <v>63.187337643158635</v>
      </c>
      <c r="AK117" s="29">
        <f t="shared" si="80"/>
        <v>3.6720665499124343</v>
      </c>
      <c r="AL117" s="58">
        <f t="shared" si="81"/>
        <v>0.7698787790913264</v>
      </c>
    </row>
    <row r="118" spans="1:38" x14ac:dyDescent="0.2">
      <c r="A118" s="1">
        <v>249</v>
      </c>
      <c r="B118" s="1">
        <v>314</v>
      </c>
      <c r="C118" s="77" t="s">
        <v>107</v>
      </c>
      <c r="D118" s="66">
        <v>12</v>
      </c>
      <c r="E118" s="150">
        <v>1449</v>
      </c>
      <c r="F118" s="150">
        <v>1825</v>
      </c>
      <c r="G118" s="150">
        <v>7280</v>
      </c>
      <c r="H118" s="164">
        <v>0.872</v>
      </c>
      <c r="I118" s="25">
        <f t="shared" si="64"/>
        <v>0.18392206399051952</v>
      </c>
      <c r="J118" s="25">
        <f t="shared" si="65"/>
        <v>8.0781321811392665E-2</v>
      </c>
      <c r="K118" s="27">
        <f t="shared" si="66"/>
        <v>2.2767894838356164</v>
      </c>
      <c r="L118" s="27">
        <f t="shared" si="67"/>
        <v>0.7791887690375624</v>
      </c>
      <c r="M118" s="27">
        <f t="shared" si="68"/>
        <v>3.989041095890411</v>
      </c>
      <c r="N118" s="27"/>
      <c r="O118" s="51">
        <f t="shared" si="69"/>
        <v>54.847241927053162</v>
      </c>
      <c r="P118" s="27">
        <f t="shared" si="70"/>
        <v>3.989041095890411</v>
      </c>
      <c r="Q118" s="93">
        <f t="shared" si="71"/>
        <v>0.7791887690375624</v>
      </c>
      <c r="R118" s="156">
        <f t="shared" si="72"/>
        <v>986.30301359451551</v>
      </c>
      <c r="S118" s="156">
        <f t="shared" si="73"/>
        <v>1131.0814376083893</v>
      </c>
      <c r="T118" s="153"/>
      <c r="U118" s="153"/>
      <c r="W118" s="1"/>
      <c r="Y118" s="163"/>
      <c r="Z118" s="150"/>
      <c r="AB118" s="150"/>
      <c r="AC118" s="150"/>
      <c r="AD118" s="27"/>
      <c r="AE118" s="27"/>
      <c r="AG118" s="29"/>
      <c r="AH118" s="29"/>
      <c r="AL118" s="58"/>
    </row>
    <row r="119" spans="1:38" x14ac:dyDescent="0.2">
      <c r="A119" s="1">
        <v>249</v>
      </c>
      <c r="B119" s="1">
        <v>314</v>
      </c>
      <c r="C119" s="77" t="s">
        <v>107</v>
      </c>
      <c r="D119" s="66">
        <v>12</v>
      </c>
      <c r="E119" s="150">
        <v>1498</v>
      </c>
      <c r="F119" s="150">
        <v>2066</v>
      </c>
      <c r="G119" s="150">
        <v>7908</v>
      </c>
      <c r="H119" s="164">
        <v>0.90100000000000002</v>
      </c>
      <c r="I119" s="25">
        <f t="shared" ref="I119:I148" si="82">0.1515*(G119/1000)/(E119/1000)^2/($D$4/10)^4</f>
        <v>0.18693139954520191</v>
      </c>
      <c r="J119" s="25">
        <f t="shared" ref="J119:J148" si="83">0.5*(F119/1000)/(E119/1000)^3/($D$4/10)^5</f>
        <v>8.2765266899758466E-2</v>
      </c>
      <c r="K119" s="27">
        <f t="shared" ref="K119:K148" si="84">I119/J119</f>
        <v>2.2585730288480157</v>
      </c>
      <c r="L119" s="27">
        <f t="shared" ref="L119:L148" si="85">0.798*I119^1.5/J119</f>
        <v>0.77925241654438149</v>
      </c>
      <c r="M119" s="27">
        <f t="shared" ref="M119:M148" si="86">G119/F119</f>
        <v>3.8276863504356244</v>
      </c>
      <c r="N119" s="27"/>
      <c r="O119" s="51">
        <f t="shared" ref="O119:O148" si="87">G119/(PI()*$D$4^2/4)</f>
        <v>59.578569939441813</v>
      </c>
      <c r="P119" s="27">
        <f t="shared" ref="P119:P148" si="88">M119</f>
        <v>3.8276863504356244</v>
      </c>
      <c r="Q119" s="93">
        <f t="shared" ref="Q119:Q148" si="89">L119</f>
        <v>0.77925241654438149</v>
      </c>
      <c r="R119" s="156">
        <f t="shared" ref="R119:R148" si="90">E119*(PI()/30)*($D$4/2)</f>
        <v>1019.6562556001272</v>
      </c>
      <c r="S119" s="156">
        <f t="shared" ref="S119:S148" si="91">R119/H119</f>
        <v>1131.6939573808293</v>
      </c>
      <c r="T119" s="153"/>
      <c r="U119" s="153"/>
      <c r="W119" s="1"/>
      <c r="Y119" s="163"/>
      <c r="Z119" s="150"/>
      <c r="AB119" s="150"/>
      <c r="AC119" s="150"/>
      <c r="AD119" s="27"/>
      <c r="AE119" s="27"/>
      <c r="AG119" s="29"/>
      <c r="AH119" s="29"/>
      <c r="AL119" s="58"/>
    </row>
    <row r="120" spans="1:38" x14ac:dyDescent="0.2">
      <c r="A120" s="1">
        <v>249</v>
      </c>
      <c r="B120" s="1">
        <v>314</v>
      </c>
      <c r="C120" s="77" t="s">
        <v>107</v>
      </c>
      <c r="D120" s="66">
        <v>12</v>
      </c>
      <c r="E120" s="150">
        <v>1553</v>
      </c>
      <c r="F120" s="150">
        <v>2376</v>
      </c>
      <c r="G120" s="150">
        <v>8577</v>
      </c>
      <c r="H120" s="164">
        <v>0.93400000000000005</v>
      </c>
      <c r="I120" s="25">
        <f t="shared" si="82"/>
        <v>0.18863910282380111</v>
      </c>
      <c r="J120" s="25">
        <f t="shared" si="83"/>
        <v>8.5425063819685579E-2</v>
      </c>
      <c r="K120" s="27">
        <f t="shared" si="84"/>
        <v>2.2082407011363641</v>
      </c>
      <c r="L120" s="27">
        <f t="shared" si="85"/>
        <v>0.76535894582088648</v>
      </c>
      <c r="M120" s="27">
        <f t="shared" si="86"/>
        <v>3.6098484848484849</v>
      </c>
      <c r="N120" s="27"/>
      <c r="O120" s="51">
        <f t="shared" si="87"/>
        <v>64.618790385760292</v>
      </c>
      <c r="P120" s="27">
        <f t="shared" si="88"/>
        <v>3.6098484848484849</v>
      </c>
      <c r="Q120" s="93">
        <f t="shared" si="89"/>
        <v>0.76535894582088648</v>
      </c>
      <c r="R120" s="156">
        <f t="shared" si="90"/>
        <v>1057.0935680554055</v>
      </c>
      <c r="S120" s="156">
        <f t="shared" si="91"/>
        <v>1131.7918287531108</v>
      </c>
      <c r="T120" s="153"/>
      <c r="U120" s="153"/>
      <c r="W120" s="1"/>
      <c r="Y120" s="163"/>
      <c r="Z120" s="150"/>
      <c r="AB120" s="150"/>
      <c r="AC120" s="150"/>
      <c r="AD120" s="27"/>
      <c r="AE120" s="27"/>
      <c r="AG120" s="29"/>
      <c r="AH120" s="29"/>
      <c r="AL120" s="58"/>
    </row>
    <row r="121" spans="1:38" x14ac:dyDescent="0.2">
      <c r="E121" s="77"/>
      <c r="F121" s="77"/>
      <c r="G121" s="77"/>
      <c r="H121" s="220"/>
      <c r="I121" s="25"/>
      <c r="J121" s="25"/>
      <c r="K121" s="27"/>
      <c r="L121" s="27"/>
      <c r="M121" s="27"/>
      <c r="N121" s="27"/>
      <c r="O121" s="51"/>
      <c r="P121" s="27"/>
      <c r="Q121" s="93"/>
      <c r="R121" s="156"/>
      <c r="T121" s="153"/>
      <c r="U121" s="153"/>
      <c r="W121" s="1"/>
      <c r="Y121" s="220"/>
      <c r="Z121" s="107"/>
      <c r="AA121" s="62"/>
      <c r="AB121" s="69"/>
      <c r="AC121" s="150"/>
      <c r="AD121" s="27"/>
      <c r="AE121" s="27"/>
      <c r="AG121" s="29"/>
      <c r="AH121" s="29"/>
      <c r="AL121" s="58"/>
    </row>
    <row r="122" spans="1:38" x14ac:dyDescent="0.2">
      <c r="E122" s="77"/>
      <c r="F122" s="77"/>
      <c r="G122" s="77"/>
      <c r="H122" s="220"/>
      <c r="I122" s="25"/>
      <c r="J122" s="25"/>
      <c r="K122" s="27"/>
      <c r="L122" s="27"/>
      <c r="M122" s="27"/>
      <c r="N122" s="27"/>
      <c r="O122" s="51"/>
      <c r="P122" s="27"/>
      <c r="Q122" s="93"/>
      <c r="R122" s="156"/>
      <c r="T122" s="153"/>
      <c r="U122" s="153"/>
      <c r="W122" s="1"/>
      <c r="Y122" s="220"/>
      <c r="Z122" s="107"/>
      <c r="AA122" s="62"/>
      <c r="AB122" s="69"/>
      <c r="AC122" s="150"/>
      <c r="AD122" s="27"/>
      <c r="AE122" s="27"/>
      <c r="AG122" s="29"/>
      <c r="AH122" s="29"/>
      <c r="AL122" s="58"/>
    </row>
    <row r="123" spans="1:38" x14ac:dyDescent="0.2">
      <c r="A123" s="1">
        <v>250</v>
      </c>
      <c r="B123" s="1">
        <v>312</v>
      </c>
      <c r="C123" s="77" t="s">
        <v>107</v>
      </c>
      <c r="D123" s="66">
        <v>13.9</v>
      </c>
      <c r="E123" s="150">
        <v>1001</v>
      </c>
      <c r="F123" s="150">
        <v>681</v>
      </c>
      <c r="G123" s="150">
        <v>3646</v>
      </c>
      <c r="H123" s="164">
        <v>0.60299999999999998</v>
      </c>
      <c r="I123" s="25">
        <f t="shared" si="82"/>
        <v>0.19301352085020923</v>
      </c>
      <c r="J123" s="25">
        <f t="shared" si="83"/>
        <v>9.1431979487924753E-2</v>
      </c>
      <c r="K123" s="27">
        <f t="shared" si="84"/>
        <v>2.1110066951541846</v>
      </c>
      <c r="L123" s="27">
        <f t="shared" si="85"/>
        <v>0.74009312265796168</v>
      </c>
      <c r="M123" s="27">
        <f t="shared" si="86"/>
        <v>5.3538913362701912</v>
      </c>
      <c r="N123" s="27"/>
      <c r="O123" s="51">
        <f t="shared" si="87"/>
        <v>27.468824734345581</v>
      </c>
      <c r="P123" s="27">
        <f t="shared" si="88"/>
        <v>5.3538913362701912</v>
      </c>
      <c r="Q123" s="93">
        <f t="shared" si="89"/>
        <v>0.74009312265796168</v>
      </c>
      <c r="R123" s="156">
        <f t="shared" si="90"/>
        <v>681.35908668606623</v>
      </c>
      <c r="S123" s="156">
        <f t="shared" si="91"/>
        <v>1129.9487341394133</v>
      </c>
      <c r="T123" s="153"/>
      <c r="U123" s="153"/>
      <c r="W123" s="1">
        <v>250</v>
      </c>
      <c r="X123" s="66">
        <v>13.9</v>
      </c>
      <c r="Y123" s="164">
        <v>0.72499999999999998</v>
      </c>
      <c r="Z123" s="150">
        <v>1225</v>
      </c>
      <c r="AA123" s="150">
        <v>5466</v>
      </c>
      <c r="AB123" s="150">
        <v>819</v>
      </c>
      <c r="AC123" s="150">
        <v>1203</v>
      </c>
      <c r="AD123" s="27">
        <f t="shared" ref="AD123:AD169" si="92">0.1515*(AA123/1000)/(AC123/1000)^2/($D$4/10)^4</f>
        <v>0.2003445793071838</v>
      </c>
      <c r="AE123" s="27">
        <f t="shared" ref="AE123:AE169" si="93">0.5*(Z123/1000)/(AC123/1000)^3/($D$4/10)^5</f>
        <v>9.4752886616105245E-2</v>
      </c>
      <c r="AF123" s="29">
        <f t="shared" ref="AF123:AF169" si="94">AD123/AE123</f>
        <v>2.114390246693878</v>
      </c>
      <c r="AG123" s="29">
        <f t="shared" ref="AG123:AG169" si="95">0.798*AD123^1.5/AE123</f>
        <v>0.75522583200041304</v>
      </c>
      <c r="AH123" s="29">
        <f t="shared" ref="AH123:AH169" si="96">AA123/Z123</f>
        <v>4.4620408163265308</v>
      </c>
      <c r="AJ123" s="51">
        <f t="shared" ref="AJ123:AJ169" si="97">AA123/(PI()*$D$4^2/4)</f>
        <v>41.180635216108868</v>
      </c>
      <c r="AK123" s="29">
        <f t="shared" ref="AK123:AK169" si="98">AH123</f>
        <v>4.4620408163265308</v>
      </c>
      <c r="AL123" s="58">
        <f t="shared" ref="AL123:AL169" si="99">AG123</f>
        <v>0.75522583200041304</v>
      </c>
    </row>
    <row r="124" spans="1:38" x14ac:dyDescent="0.2">
      <c r="A124" s="1">
        <v>250</v>
      </c>
      <c r="B124" s="1">
        <v>312</v>
      </c>
      <c r="C124" s="77" t="s">
        <v>107</v>
      </c>
      <c r="D124" s="66">
        <v>13.9</v>
      </c>
      <c r="E124" s="150">
        <v>1049</v>
      </c>
      <c r="F124" s="150">
        <v>797</v>
      </c>
      <c r="G124" s="150">
        <v>4083</v>
      </c>
      <c r="H124" s="164">
        <v>0.63200000000000001</v>
      </c>
      <c r="I124" s="25">
        <f t="shared" si="82"/>
        <v>0.19681927474280952</v>
      </c>
      <c r="J124" s="25">
        <f t="shared" si="83"/>
        <v>9.2979048948510473E-2</v>
      </c>
      <c r="K124" s="27">
        <f t="shared" si="84"/>
        <v>2.1168131634880805</v>
      </c>
      <c r="L124" s="27">
        <f t="shared" si="85"/>
        <v>0.74940956602592002</v>
      </c>
      <c r="M124" s="27">
        <f t="shared" si="86"/>
        <v>5.1229611041405274</v>
      </c>
      <c r="N124" s="27"/>
      <c r="O124" s="51">
        <f t="shared" si="87"/>
        <v>30.761166042329403</v>
      </c>
      <c r="P124" s="27">
        <f t="shared" si="88"/>
        <v>5.1229611041405274</v>
      </c>
      <c r="Q124" s="93">
        <f t="shared" si="89"/>
        <v>0.74940956602592002</v>
      </c>
      <c r="R124" s="156">
        <f t="shared" si="90"/>
        <v>714.03165028340015</v>
      </c>
      <c r="S124" s="156">
        <f t="shared" si="91"/>
        <v>1129.79691500538</v>
      </c>
      <c r="T124" s="153"/>
      <c r="U124" s="153"/>
      <c r="W124" s="1">
        <v>250</v>
      </c>
      <c r="X124" s="66">
        <v>13.9</v>
      </c>
      <c r="Y124" s="164">
        <v>0.75</v>
      </c>
      <c r="Z124" s="150">
        <v>1375</v>
      </c>
      <c r="AA124" s="150">
        <v>5907</v>
      </c>
      <c r="AB124" s="150">
        <v>847</v>
      </c>
      <c r="AC124" s="150">
        <v>1244</v>
      </c>
      <c r="AD124" s="27">
        <f t="shared" si="92"/>
        <v>0.2024722149017337</v>
      </c>
      <c r="AE124" s="27">
        <f t="shared" si="93"/>
        <v>9.618222066821619E-2</v>
      </c>
      <c r="AF124" s="29">
        <f t="shared" si="94"/>
        <v>2.1050898336000001</v>
      </c>
      <c r="AG124" s="29">
        <f t="shared" si="95"/>
        <v>0.7558858962199374</v>
      </c>
      <c r="AH124" s="29">
        <f t="shared" si="96"/>
        <v>4.2960000000000003</v>
      </c>
      <c r="AJ124" s="51">
        <f t="shared" si="97"/>
        <v>44.503112371305363</v>
      </c>
      <c r="AK124" s="29">
        <f t="shared" si="98"/>
        <v>4.2960000000000003</v>
      </c>
      <c r="AL124" s="58">
        <f t="shared" si="99"/>
        <v>0.7558858962199374</v>
      </c>
    </row>
    <row r="125" spans="1:38" x14ac:dyDescent="0.2">
      <c r="A125" s="1">
        <v>250</v>
      </c>
      <c r="B125" s="1">
        <v>312</v>
      </c>
      <c r="C125" s="77" t="s">
        <v>107</v>
      </c>
      <c r="D125" s="66">
        <v>13.9</v>
      </c>
      <c r="E125" s="150">
        <v>1099</v>
      </c>
      <c r="F125" s="150">
        <v>913</v>
      </c>
      <c r="G125" s="150">
        <v>4458</v>
      </c>
      <c r="H125" s="164">
        <v>0.66200000000000003</v>
      </c>
      <c r="I125" s="25">
        <f t="shared" si="82"/>
        <v>0.19578702302217044</v>
      </c>
      <c r="J125" s="25">
        <f t="shared" si="83"/>
        <v>9.262558055835643E-2</v>
      </c>
      <c r="K125" s="27">
        <f t="shared" si="84"/>
        <v>2.1137467840087623</v>
      </c>
      <c r="L125" s="27">
        <f t="shared" si="85"/>
        <v>0.74635904898632766</v>
      </c>
      <c r="M125" s="27">
        <f t="shared" si="86"/>
        <v>4.8828039430449071</v>
      </c>
      <c r="N125" s="27"/>
      <c r="O125" s="51">
        <f t="shared" si="87"/>
        <v>33.586401718516896</v>
      </c>
      <c r="P125" s="27">
        <f t="shared" si="88"/>
        <v>4.8828039430449071</v>
      </c>
      <c r="Q125" s="93">
        <f t="shared" si="89"/>
        <v>0.74635904898632766</v>
      </c>
      <c r="R125" s="156">
        <f t="shared" si="90"/>
        <v>748.06557069728956</v>
      </c>
      <c r="S125" s="156">
        <f t="shared" si="91"/>
        <v>1130.0084149505883</v>
      </c>
      <c r="T125" s="153"/>
      <c r="U125" s="153"/>
      <c r="W125" s="1">
        <v>250</v>
      </c>
      <c r="X125" s="66">
        <v>13.9</v>
      </c>
      <c r="Y125" s="164">
        <v>0.77500000000000002</v>
      </c>
      <c r="Z125" s="150">
        <v>1537</v>
      </c>
      <c r="AA125" s="150">
        <v>6369</v>
      </c>
      <c r="AB125" s="150">
        <v>875</v>
      </c>
      <c r="AC125" s="150">
        <v>1286</v>
      </c>
      <c r="AD125" s="27">
        <f t="shared" si="92"/>
        <v>0.2042812634876352</v>
      </c>
      <c r="AE125" s="27">
        <f t="shared" si="93"/>
        <v>9.7320471543752105E-2</v>
      </c>
      <c r="AF125" s="29">
        <f t="shared" si="94"/>
        <v>2.0990574772934285</v>
      </c>
      <c r="AG125" s="29">
        <f t="shared" si="95"/>
        <v>0.75707950551325287</v>
      </c>
      <c r="AH125" s="29">
        <f t="shared" si="96"/>
        <v>4.1437865972674039</v>
      </c>
      <c r="AJ125" s="51">
        <f t="shared" si="97"/>
        <v>47.983802724368353</v>
      </c>
      <c r="AK125" s="29">
        <f t="shared" si="98"/>
        <v>4.1437865972674039</v>
      </c>
      <c r="AL125" s="58">
        <f t="shared" si="99"/>
        <v>0.75707950551325287</v>
      </c>
    </row>
    <row r="126" spans="1:38" x14ac:dyDescent="0.2">
      <c r="A126" s="1">
        <v>250</v>
      </c>
      <c r="B126" s="1">
        <v>312</v>
      </c>
      <c r="C126" s="77" t="s">
        <v>107</v>
      </c>
      <c r="D126" s="66">
        <v>13.9</v>
      </c>
      <c r="E126" s="150">
        <v>1148</v>
      </c>
      <c r="F126" s="150">
        <v>1052</v>
      </c>
      <c r="G126" s="150">
        <v>4938</v>
      </c>
      <c r="H126" s="164">
        <v>0.69199999999999995</v>
      </c>
      <c r="I126" s="25">
        <f t="shared" si="82"/>
        <v>0.19874972347400213</v>
      </c>
      <c r="J126" s="25">
        <f t="shared" si="83"/>
        <v>9.3636100357761431E-2</v>
      </c>
      <c r="K126" s="27">
        <f t="shared" si="84"/>
        <v>2.1225758304182505</v>
      </c>
      <c r="L126" s="27">
        <f t="shared" si="85"/>
        <v>0.75512591075926683</v>
      </c>
      <c r="M126" s="27">
        <f t="shared" si="86"/>
        <v>4.6939163498098857</v>
      </c>
      <c r="N126" s="27"/>
      <c r="O126" s="51">
        <f t="shared" si="87"/>
        <v>37.202703384036887</v>
      </c>
      <c r="P126" s="27">
        <f t="shared" si="88"/>
        <v>4.6939163498098857</v>
      </c>
      <c r="Q126" s="93">
        <f t="shared" si="89"/>
        <v>0.75512591075926683</v>
      </c>
      <c r="R126" s="156">
        <f t="shared" si="90"/>
        <v>781.41881270290116</v>
      </c>
      <c r="S126" s="156">
        <f t="shared" si="91"/>
        <v>1129.2179374319383</v>
      </c>
      <c r="T126" s="153"/>
      <c r="U126" s="153"/>
      <c r="W126" s="1">
        <v>250</v>
      </c>
      <c r="X126" s="66">
        <v>13.9</v>
      </c>
      <c r="Y126" s="164">
        <v>0.8</v>
      </c>
      <c r="Z126" s="150">
        <v>1714</v>
      </c>
      <c r="AA126" s="150">
        <v>6860</v>
      </c>
      <c r="AB126" s="150">
        <v>904</v>
      </c>
      <c r="AC126" s="150">
        <v>1327</v>
      </c>
      <c r="AD126" s="27">
        <f t="shared" si="92"/>
        <v>0.20664337845307118</v>
      </c>
      <c r="AE126" s="27">
        <f t="shared" si="93"/>
        <v>9.8775967398460146E-2</v>
      </c>
      <c r="AF126" s="29">
        <f t="shared" si="94"/>
        <v>2.0920410490081682</v>
      </c>
      <c r="AG126" s="29">
        <f t="shared" si="95"/>
        <v>0.75889875427762243</v>
      </c>
      <c r="AH126" s="29">
        <f t="shared" si="96"/>
        <v>4.0023337222870481</v>
      </c>
      <c r="AJ126" s="51">
        <f t="shared" si="97"/>
        <v>51.682977969723169</v>
      </c>
      <c r="AK126" s="29">
        <f t="shared" si="98"/>
        <v>4.0023337222870481</v>
      </c>
      <c r="AL126" s="58">
        <f t="shared" si="99"/>
        <v>0.75889875427762243</v>
      </c>
    </row>
    <row r="127" spans="1:38" x14ac:dyDescent="0.2">
      <c r="A127" s="1">
        <v>250</v>
      </c>
      <c r="B127" s="1">
        <v>312</v>
      </c>
      <c r="C127" s="77" t="s">
        <v>107</v>
      </c>
      <c r="D127" s="66">
        <v>13.9</v>
      </c>
      <c r="E127" s="150">
        <v>1197</v>
      </c>
      <c r="F127" s="150">
        <v>1201</v>
      </c>
      <c r="G127" s="150">
        <v>5375</v>
      </c>
      <c r="H127" s="164">
        <v>0.72099999999999997</v>
      </c>
      <c r="I127" s="25">
        <f t="shared" si="82"/>
        <v>0.19898914747612079</v>
      </c>
      <c r="J127" s="25">
        <f t="shared" si="83"/>
        <v>9.4300457338725982E-2</v>
      </c>
      <c r="K127" s="27">
        <f t="shared" si="84"/>
        <v>2.1101610012489593</v>
      </c>
      <c r="L127" s="27">
        <f t="shared" si="85"/>
        <v>0.7511612559976063</v>
      </c>
      <c r="M127" s="27">
        <f t="shared" si="86"/>
        <v>4.4754371357202327</v>
      </c>
      <c r="N127" s="27"/>
      <c r="O127" s="51">
        <f t="shared" si="87"/>
        <v>40.495044692020706</v>
      </c>
      <c r="P127" s="27">
        <f t="shared" si="88"/>
        <v>4.4754371357202327</v>
      </c>
      <c r="Q127" s="93">
        <f t="shared" si="89"/>
        <v>0.7511612559976063</v>
      </c>
      <c r="R127" s="156">
        <f t="shared" si="90"/>
        <v>814.77205470851288</v>
      </c>
      <c r="S127" s="156">
        <f t="shared" si="91"/>
        <v>1130.0583283058431</v>
      </c>
      <c r="T127" s="153"/>
      <c r="U127" s="153"/>
      <c r="W127" s="1">
        <v>250</v>
      </c>
      <c r="X127" s="66">
        <v>13.9</v>
      </c>
      <c r="Y127" s="164">
        <v>0.82499999999999996</v>
      </c>
      <c r="Z127" s="150">
        <v>1905</v>
      </c>
      <c r="AA127" s="150">
        <v>7369</v>
      </c>
      <c r="AB127" s="150">
        <v>932</v>
      </c>
      <c r="AC127" s="150">
        <v>1369</v>
      </c>
      <c r="AD127" s="27">
        <f t="shared" si="92"/>
        <v>0.20856473783342636</v>
      </c>
      <c r="AE127" s="27">
        <f t="shared" si="93"/>
        <v>9.9985696998614162E-2</v>
      </c>
      <c r="AF127" s="29">
        <f t="shared" si="94"/>
        <v>2.085945731181102</v>
      </c>
      <c r="AG127" s="29">
        <f t="shared" si="95"/>
        <v>0.76019732792957573</v>
      </c>
      <c r="AH127" s="29">
        <f t="shared" si="96"/>
        <v>3.8682414698162728</v>
      </c>
      <c r="AJ127" s="51">
        <f t="shared" si="97"/>
        <v>55.517764527534993</v>
      </c>
      <c r="AK127" s="29">
        <f t="shared" si="98"/>
        <v>3.8682414698162728</v>
      </c>
      <c r="AL127" s="58">
        <f t="shared" si="99"/>
        <v>0.76019732792957573</v>
      </c>
    </row>
    <row r="128" spans="1:38" x14ac:dyDescent="0.2">
      <c r="A128" s="1">
        <v>250</v>
      </c>
      <c r="B128" s="1">
        <v>312</v>
      </c>
      <c r="C128" s="77" t="s">
        <v>107</v>
      </c>
      <c r="D128" s="66">
        <v>13.9</v>
      </c>
      <c r="E128" s="150">
        <v>1253</v>
      </c>
      <c r="F128" s="150">
        <v>1415</v>
      </c>
      <c r="G128" s="150">
        <v>6021</v>
      </c>
      <c r="H128" s="164">
        <v>0.755</v>
      </c>
      <c r="I128" s="25">
        <f t="shared" si="82"/>
        <v>0.20342564834726337</v>
      </c>
      <c r="J128" s="25">
        <f t="shared" si="83"/>
        <v>9.686267748597803E-2</v>
      </c>
      <c r="K128" s="27">
        <f t="shared" si="84"/>
        <v>2.1001447990812721</v>
      </c>
      <c r="L128" s="27">
        <f t="shared" si="85"/>
        <v>0.75588370812932471</v>
      </c>
      <c r="M128" s="27">
        <f t="shared" si="86"/>
        <v>4.255123674911661</v>
      </c>
      <c r="N128" s="27"/>
      <c r="O128" s="51">
        <f t="shared" si="87"/>
        <v>45.361984016866359</v>
      </c>
      <c r="P128" s="27">
        <f t="shared" si="88"/>
        <v>4.255123674911661</v>
      </c>
      <c r="Q128" s="93">
        <f t="shared" si="89"/>
        <v>0.75588370812932471</v>
      </c>
      <c r="R128" s="156">
        <f t="shared" si="90"/>
        <v>852.89004557206897</v>
      </c>
      <c r="S128" s="156">
        <f t="shared" si="91"/>
        <v>1129.6556894994292</v>
      </c>
      <c r="T128" s="153"/>
      <c r="U128" s="153"/>
      <c r="W128" s="1">
        <v>250</v>
      </c>
      <c r="X128" s="66">
        <v>13.9</v>
      </c>
      <c r="Y128" s="164">
        <v>0.85</v>
      </c>
      <c r="Z128" s="150">
        <v>2131</v>
      </c>
      <c r="AA128" s="150">
        <v>7939</v>
      </c>
      <c r="AB128" s="150">
        <v>960</v>
      </c>
      <c r="AC128" s="150">
        <v>1410</v>
      </c>
      <c r="AD128" s="27">
        <f t="shared" si="92"/>
        <v>0.2118199202766351</v>
      </c>
      <c r="AE128" s="27">
        <f t="shared" si="93"/>
        <v>0.1023715678187216</v>
      </c>
      <c r="AF128" s="29">
        <f t="shared" si="94"/>
        <v>2.0691284190520887</v>
      </c>
      <c r="AG128" s="29">
        <f t="shared" si="95"/>
        <v>0.75993025816035464</v>
      </c>
      <c r="AH128" s="29">
        <f t="shared" si="96"/>
        <v>3.725480994838104</v>
      </c>
      <c r="AJ128" s="51">
        <f t="shared" si="97"/>
        <v>59.812122755339978</v>
      </c>
      <c r="AK128" s="29">
        <f t="shared" si="98"/>
        <v>3.725480994838104</v>
      </c>
      <c r="AL128" s="58">
        <f t="shared" si="99"/>
        <v>0.75993025816035464</v>
      </c>
    </row>
    <row r="129" spans="1:38" x14ac:dyDescent="0.2">
      <c r="A129" s="1">
        <v>250</v>
      </c>
      <c r="B129" s="1">
        <v>312</v>
      </c>
      <c r="C129" s="77" t="s">
        <v>107</v>
      </c>
      <c r="D129" s="66">
        <v>13.9</v>
      </c>
      <c r="E129" s="150">
        <v>1301</v>
      </c>
      <c r="F129" s="150">
        <v>1593</v>
      </c>
      <c r="G129" s="150">
        <v>6542</v>
      </c>
      <c r="H129" s="164">
        <v>0.78400000000000003</v>
      </c>
      <c r="I129" s="25">
        <f t="shared" si="82"/>
        <v>0.20501950011667525</v>
      </c>
      <c r="J129" s="25">
        <f t="shared" si="83"/>
        <v>9.7417533361031081E-2</v>
      </c>
      <c r="K129" s="27">
        <f t="shared" si="84"/>
        <v>2.1045441517890766</v>
      </c>
      <c r="L129" s="27">
        <f t="shared" si="85"/>
        <v>0.76042873197188465</v>
      </c>
      <c r="M129" s="27">
        <f t="shared" si="86"/>
        <v>4.1067168863779031</v>
      </c>
      <c r="N129" s="27"/>
      <c r="O129" s="51">
        <f t="shared" si="87"/>
        <v>49.287178116316177</v>
      </c>
      <c r="P129" s="27">
        <f t="shared" si="88"/>
        <v>4.1067168863779031</v>
      </c>
      <c r="Q129" s="93">
        <f t="shared" si="89"/>
        <v>0.76042873197188465</v>
      </c>
      <c r="R129" s="156">
        <f t="shared" si="90"/>
        <v>885.56260916940278</v>
      </c>
      <c r="S129" s="156">
        <f t="shared" si="91"/>
        <v>1129.544144348728</v>
      </c>
      <c r="T129" s="153"/>
      <c r="U129" s="153"/>
      <c r="W129" s="1">
        <v>250</v>
      </c>
      <c r="X129" s="66">
        <v>13.9</v>
      </c>
      <c r="Y129" s="164">
        <v>0.875</v>
      </c>
      <c r="Z129" s="150">
        <v>2378</v>
      </c>
      <c r="AA129" s="150">
        <v>8514</v>
      </c>
      <c r="AB129" s="150">
        <v>988</v>
      </c>
      <c r="AC129" s="150">
        <v>1452</v>
      </c>
      <c r="AD129" s="27">
        <f t="shared" si="92"/>
        <v>0.21420994846439756</v>
      </c>
      <c r="AE129" s="27">
        <f t="shared" si="93"/>
        <v>0.10460808312193826</v>
      </c>
      <c r="AF129" s="29">
        <f t="shared" si="94"/>
        <v>2.0477380148023547</v>
      </c>
      <c r="AG129" s="29">
        <f t="shared" si="95"/>
        <v>0.75630522792030963</v>
      </c>
      <c r="AH129" s="29">
        <f t="shared" si="96"/>
        <v>3.5803195962994114</v>
      </c>
      <c r="AJ129" s="51">
        <f t="shared" si="97"/>
        <v>64.144150792160801</v>
      </c>
      <c r="AK129" s="29">
        <f t="shared" si="98"/>
        <v>3.5803195962994114</v>
      </c>
      <c r="AL129" s="58">
        <f t="shared" si="99"/>
        <v>0.75630522792030963</v>
      </c>
    </row>
    <row r="130" spans="1:38" x14ac:dyDescent="0.2">
      <c r="A130" s="1">
        <v>250</v>
      </c>
      <c r="B130" s="1">
        <v>312</v>
      </c>
      <c r="C130" s="77" t="s">
        <v>107</v>
      </c>
      <c r="D130" s="66">
        <v>13.9</v>
      </c>
      <c r="E130" s="150">
        <v>1351</v>
      </c>
      <c r="F130" s="150">
        <v>1825</v>
      </c>
      <c r="G130" s="150">
        <v>7146</v>
      </c>
      <c r="H130" s="164">
        <v>0.81399999999999995</v>
      </c>
      <c r="I130" s="25">
        <f t="shared" si="82"/>
        <v>0.20767849956078976</v>
      </c>
      <c r="J130" s="25">
        <f t="shared" si="83"/>
        <v>9.9666696712426603E-2</v>
      </c>
      <c r="K130" s="27">
        <f t="shared" si="84"/>
        <v>2.0837301366575347</v>
      </c>
      <c r="L130" s="27">
        <f t="shared" si="85"/>
        <v>0.75777475528050242</v>
      </c>
      <c r="M130" s="27">
        <f t="shared" si="86"/>
        <v>3.9156164383561642</v>
      </c>
      <c r="N130" s="27"/>
      <c r="O130" s="51">
        <f t="shared" si="87"/>
        <v>53.837691045428834</v>
      </c>
      <c r="P130" s="27">
        <f t="shared" si="88"/>
        <v>3.9156164383561642</v>
      </c>
      <c r="Q130" s="93">
        <f t="shared" si="89"/>
        <v>0.75777475528050242</v>
      </c>
      <c r="R130" s="156">
        <f t="shared" si="90"/>
        <v>919.59652958329218</v>
      </c>
      <c r="S130" s="156">
        <f t="shared" si="91"/>
        <v>1129.7254663185408</v>
      </c>
      <c r="T130" s="153"/>
      <c r="U130" s="153"/>
      <c r="W130" s="1">
        <v>250</v>
      </c>
      <c r="X130" s="66">
        <v>13.9</v>
      </c>
      <c r="Y130" s="164">
        <v>0.9</v>
      </c>
      <c r="Z130" s="150">
        <v>2650</v>
      </c>
      <c r="AA130" s="150">
        <v>9111</v>
      </c>
      <c r="AB130" s="150">
        <v>1016</v>
      </c>
      <c r="AC130" s="150">
        <v>1493</v>
      </c>
      <c r="AD130" s="27">
        <f t="shared" si="92"/>
        <v>0.21681316777639648</v>
      </c>
      <c r="AE130" s="27">
        <f t="shared" si="93"/>
        <v>0.10723083641652624</v>
      </c>
      <c r="AF130" s="29">
        <f t="shared" si="94"/>
        <v>2.0219292791320762</v>
      </c>
      <c r="AG130" s="29">
        <f t="shared" si="95"/>
        <v>0.75129704380374618</v>
      </c>
      <c r="AH130" s="29">
        <f t="shared" si="96"/>
        <v>3.4381132075471696</v>
      </c>
      <c r="AJ130" s="51">
        <f t="shared" si="97"/>
        <v>68.64192598865128</v>
      </c>
      <c r="AK130" s="29">
        <f t="shared" si="98"/>
        <v>3.4381132075471696</v>
      </c>
      <c r="AL130" s="58">
        <f t="shared" si="99"/>
        <v>0.75129704380374618</v>
      </c>
    </row>
    <row r="131" spans="1:38" x14ac:dyDescent="0.2">
      <c r="A131" s="1">
        <v>250</v>
      </c>
      <c r="B131" s="1">
        <v>312</v>
      </c>
      <c r="C131" s="77" t="s">
        <v>107</v>
      </c>
      <c r="D131" s="66">
        <v>13.9</v>
      </c>
      <c r="E131" s="150">
        <v>1400</v>
      </c>
      <c r="F131" s="150">
        <v>2068</v>
      </c>
      <c r="G131" s="150">
        <v>7771</v>
      </c>
      <c r="H131" s="164">
        <v>0.84399999999999997</v>
      </c>
      <c r="I131" s="25">
        <f t="shared" si="82"/>
        <v>0.21031006674579078</v>
      </c>
      <c r="J131" s="25">
        <f t="shared" si="83"/>
        <v>0.10148916285370377</v>
      </c>
      <c r="K131" s="27">
        <f t="shared" si="84"/>
        <v>2.0722416150870404</v>
      </c>
      <c r="L131" s="27">
        <f t="shared" si="85"/>
        <v>0.75835632443048218</v>
      </c>
      <c r="M131" s="27">
        <f t="shared" si="86"/>
        <v>3.7577369439071568</v>
      </c>
      <c r="N131" s="27"/>
      <c r="O131" s="51">
        <f t="shared" si="87"/>
        <v>58.546417172407985</v>
      </c>
      <c r="P131" s="27">
        <f t="shared" si="88"/>
        <v>3.7577369439071568</v>
      </c>
      <c r="Q131" s="93">
        <f t="shared" si="89"/>
        <v>0.75835632443048218</v>
      </c>
      <c r="R131" s="156">
        <f t="shared" si="90"/>
        <v>952.9497715889039</v>
      </c>
      <c r="S131" s="156">
        <f t="shared" si="91"/>
        <v>1129.0874070958578</v>
      </c>
      <c r="T131" s="153"/>
      <c r="U131" s="153"/>
      <c r="W131" s="1">
        <v>250</v>
      </c>
      <c r="X131" s="66">
        <v>13.9</v>
      </c>
      <c r="Y131" s="164">
        <v>0.92500000000000004</v>
      </c>
      <c r="Z131" s="150">
        <v>2946</v>
      </c>
      <c r="AA131" s="150">
        <v>9730</v>
      </c>
      <c r="AB131" s="150">
        <v>1045</v>
      </c>
      <c r="AC131" s="150">
        <v>1535</v>
      </c>
      <c r="AD131" s="27">
        <f t="shared" si="92"/>
        <v>0.21904598856075064</v>
      </c>
      <c r="AE131" s="27">
        <f t="shared" si="93"/>
        <v>0.10968843644430222</v>
      </c>
      <c r="AF131" s="29">
        <f t="shared" si="94"/>
        <v>1.9969834164969449</v>
      </c>
      <c r="AG131" s="29">
        <f t="shared" si="95"/>
        <v>0.74583885048332921</v>
      </c>
      <c r="AH131" s="29">
        <f t="shared" si="96"/>
        <v>3.3027834351663272</v>
      </c>
      <c r="AJ131" s="51">
        <f t="shared" si="97"/>
        <v>73.305448344811438</v>
      </c>
      <c r="AK131" s="29">
        <f t="shared" si="98"/>
        <v>3.3027834351663272</v>
      </c>
      <c r="AL131" s="58">
        <f t="shared" si="99"/>
        <v>0.74583885048332921</v>
      </c>
    </row>
    <row r="132" spans="1:38" x14ac:dyDescent="0.2">
      <c r="A132" s="1">
        <v>250</v>
      </c>
      <c r="B132" s="1">
        <v>312</v>
      </c>
      <c r="C132" s="77" t="s">
        <v>107</v>
      </c>
      <c r="D132" s="66">
        <v>13.9</v>
      </c>
      <c r="E132" s="150">
        <v>1450</v>
      </c>
      <c r="F132" s="150">
        <v>2359</v>
      </c>
      <c r="G132" s="150">
        <v>8500</v>
      </c>
      <c r="H132" s="164">
        <v>0.874</v>
      </c>
      <c r="I132" s="25">
        <f t="shared" si="82"/>
        <v>0.21444807140575389</v>
      </c>
      <c r="J132" s="25">
        <f t="shared" si="83"/>
        <v>0.10420226928121878</v>
      </c>
      <c r="K132" s="27">
        <f t="shared" si="84"/>
        <v>2.0579980924120393</v>
      </c>
      <c r="L132" s="27">
        <f t="shared" si="85"/>
        <v>0.76051700923867904</v>
      </c>
      <c r="M132" s="27">
        <f t="shared" si="86"/>
        <v>3.6032217041119119</v>
      </c>
      <c r="N132" s="27"/>
      <c r="O132" s="51">
        <f t="shared" si="87"/>
        <v>64.038675326916461</v>
      </c>
      <c r="P132" s="27">
        <f t="shared" si="88"/>
        <v>3.6032217041119119</v>
      </c>
      <c r="Q132" s="93">
        <f t="shared" si="89"/>
        <v>0.76051700923867904</v>
      </c>
      <c r="R132" s="156">
        <f t="shared" si="90"/>
        <v>986.98369200279342</v>
      </c>
      <c r="S132" s="156">
        <f t="shared" si="91"/>
        <v>1129.2719588132647</v>
      </c>
      <c r="T132" s="153"/>
      <c r="U132" s="153"/>
      <c r="W132" s="1"/>
      <c r="Y132" s="163"/>
      <c r="Z132" s="150"/>
      <c r="AB132" s="150"/>
      <c r="AC132" s="150"/>
      <c r="AD132" s="27"/>
      <c r="AE132" s="27"/>
      <c r="AG132" s="29"/>
      <c r="AH132" s="29"/>
      <c r="AL132" s="58"/>
    </row>
    <row r="133" spans="1:38" x14ac:dyDescent="0.2">
      <c r="A133" s="1">
        <v>250</v>
      </c>
      <c r="B133" s="1">
        <v>312</v>
      </c>
      <c r="C133" s="77" t="s">
        <v>107</v>
      </c>
      <c r="D133" s="66">
        <v>13.9</v>
      </c>
      <c r="E133" s="150">
        <v>1499</v>
      </c>
      <c r="F133" s="150">
        <v>2701</v>
      </c>
      <c r="G133" s="150">
        <v>9229</v>
      </c>
      <c r="H133" s="164">
        <v>0.90300000000000002</v>
      </c>
      <c r="I133" s="25">
        <f t="shared" si="82"/>
        <v>0.21786657390870995</v>
      </c>
      <c r="J133" s="25">
        <f t="shared" si="83"/>
        <v>0.10798736111183985</v>
      </c>
      <c r="K133" s="27">
        <f t="shared" si="84"/>
        <v>2.0175191954461309</v>
      </c>
      <c r="L133" s="27">
        <f t="shared" si="85"/>
        <v>0.75147730422722625</v>
      </c>
      <c r="M133" s="27">
        <f t="shared" si="86"/>
        <v>3.4168826360607181</v>
      </c>
      <c r="N133" s="27"/>
      <c r="O133" s="51">
        <f t="shared" si="87"/>
        <v>69.530933481424952</v>
      </c>
      <c r="P133" s="27">
        <f t="shared" si="88"/>
        <v>3.4168826360607181</v>
      </c>
      <c r="Q133" s="93">
        <f t="shared" si="89"/>
        <v>0.75147730422722625</v>
      </c>
      <c r="R133" s="156">
        <f t="shared" si="90"/>
        <v>1020.3369340084049</v>
      </c>
      <c r="S133" s="156">
        <f t="shared" si="91"/>
        <v>1129.9412336748669</v>
      </c>
      <c r="T133" s="153"/>
      <c r="U133" s="153"/>
      <c r="W133" s="1"/>
      <c r="Y133" s="163"/>
      <c r="Z133" s="150"/>
      <c r="AB133" s="150"/>
      <c r="AC133" s="150"/>
      <c r="AD133" s="27"/>
      <c r="AE133" s="27"/>
      <c r="AG133" s="29"/>
      <c r="AH133" s="29"/>
      <c r="AL133" s="58"/>
    </row>
    <row r="134" spans="1:38" x14ac:dyDescent="0.2">
      <c r="A134" s="1">
        <v>250</v>
      </c>
      <c r="B134" s="1">
        <v>312</v>
      </c>
      <c r="C134" s="77" t="s">
        <v>107</v>
      </c>
      <c r="D134" s="66">
        <v>13.9</v>
      </c>
      <c r="E134" s="150">
        <v>1551</v>
      </c>
      <c r="F134" s="150">
        <v>3064</v>
      </c>
      <c r="G134" s="150">
        <v>9958</v>
      </c>
      <c r="H134" s="164">
        <v>0.93500000000000005</v>
      </c>
      <c r="I134" s="25">
        <f t="shared" si="82"/>
        <v>0.21957745642286194</v>
      </c>
      <c r="J134" s="25">
        <f t="shared" si="83"/>
        <v>0.11058764515397122</v>
      </c>
      <c r="K134" s="27">
        <f t="shared" si="84"/>
        <v>1.9855514250000004</v>
      </c>
      <c r="L134" s="27">
        <f t="shared" si="85"/>
        <v>0.74246828276142462</v>
      </c>
      <c r="M134" s="27">
        <f t="shared" si="86"/>
        <v>3.25</v>
      </c>
      <c r="N134" s="27"/>
      <c r="O134" s="51">
        <f t="shared" si="87"/>
        <v>75.023191635933429</v>
      </c>
      <c r="P134" s="27">
        <f t="shared" si="88"/>
        <v>3.25</v>
      </c>
      <c r="Q134" s="93">
        <f t="shared" si="89"/>
        <v>0.74246828276142462</v>
      </c>
      <c r="R134" s="156">
        <f t="shared" si="90"/>
        <v>1055.7322112388499</v>
      </c>
      <c r="S134" s="156">
        <f t="shared" si="91"/>
        <v>1129.1253596137431</v>
      </c>
      <c r="T134" s="153"/>
      <c r="U134" s="153"/>
      <c r="W134" s="1"/>
      <c r="Y134" s="163"/>
      <c r="Z134" s="150"/>
      <c r="AB134" s="150"/>
      <c r="AC134" s="150"/>
      <c r="AD134" s="27"/>
      <c r="AE134" s="27"/>
      <c r="AG134" s="29"/>
      <c r="AH134" s="29"/>
      <c r="AL134" s="58"/>
    </row>
    <row r="135" spans="1:38" x14ac:dyDescent="0.2">
      <c r="E135" s="77"/>
      <c r="F135" s="77"/>
      <c r="G135" s="77"/>
      <c r="H135" s="220"/>
      <c r="I135" s="25"/>
      <c r="J135" s="25"/>
      <c r="K135" s="27"/>
      <c r="L135" s="27"/>
      <c r="M135" s="27"/>
      <c r="N135" s="27"/>
      <c r="O135" s="51"/>
      <c r="P135" s="27"/>
      <c r="Q135" s="93"/>
      <c r="R135" s="156"/>
      <c r="T135" s="153"/>
      <c r="U135" s="153"/>
      <c r="W135" s="1"/>
      <c r="Y135" s="220"/>
      <c r="Z135" s="107"/>
      <c r="AA135" s="62"/>
      <c r="AB135" s="69"/>
      <c r="AC135" s="150"/>
      <c r="AD135" s="27"/>
      <c r="AE135" s="27"/>
      <c r="AG135" s="29"/>
      <c r="AH135" s="29"/>
      <c r="AL135" s="58"/>
    </row>
    <row r="136" spans="1:38" x14ac:dyDescent="0.2">
      <c r="C136" s="77"/>
      <c r="E136" s="77"/>
      <c r="F136" s="77"/>
      <c r="G136" s="77"/>
      <c r="H136" s="220"/>
      <c r="I136" s="25"/>
      <c r="J136" s="25"/>
      <c r="K136" s="27"/>
      <c r="L136" s="27"/>
      <c r="M136" s="27"/>
      <c r="N136" s="27"/>
      <c r="O136" s="51"/>
      <c r="P136" s="27"/>
      <c r="Q136" s="93"/>
      <c r="R136" s="156"/>
      <c r="T136" s="153"/>
      <c r="U136" s="153"/>
      <c r="W136" s="1"/>
      <c r="Y136" s="220"/>
      <c r="Z136" s="107"/>
      <c r="AA136" s="62"/>
      <c r="AB136" s="69"/>
      <c r="AC136" s="150"/>
      <c r="AD136" s="27"/>
      <c r="AE136" s="27"/>
      <c r="AG136" s="29"/>
      <c r="AH136" s="29"/>
      <c r="AL136" s="58"/>
    </row>
    <row r="137" spans="1:38" x14ac:dyDescent="0.2">
      <c r="A137" s="1">
        <v>251</v>
      </c>
      <c r="B137" s="1">
        <v>315</v>
      </c>
      <c r="C137" s="77" t="s">
        <v>107</v>
      </c>
      <c r="D137" s="66">
        <v>16</v>
      </c>
      <c r="E137" s="150">
        <v>1004</v>
      </c>
      <c r="F137" s="150">
        <v>850</v>
      </c>
      <c r="G137" s="150">
        <v>4118</v>
      </c>
      <c r="H137" s="164">
        <v>0.60299999999999998</v>
      </c>
      <c r="I137" s="25">
        <f t="shared" si="82"/>
        <v>0.21669961527195655</v>
      </c>
      <c r="J137" s="25">
        <f t="shared" si="83"/>
        <v>0.11310219412240714</v>
      </c>
      <c r="K137" s="27">
        <f t="shared" si="84"/>
        <v>1.9159629656470589</v>
      </c>
      <c r="L137" s="27">
        <f t="shared" si="85"/>
        <v>0.71173622687482585</v>
      </c>
      <c r="M137" s="27">
        <f t="shared" si="86"/>
        <v>4.8447058823529412</v>
      </c>
      <c r="N137" s="27"/>
      <c r="O137" s="51">
        <f t="shared" si="87"/>
        <v>31.024854705440237</v>
      </c>
      <c r="P137" s="27">
        <f t="shared" si="88"/>
        <v>4.8447058823529412</v>
      </c>
      <c r="Q137" s="93">
        <f t="shared" si="89"/>
        <v>0.71173622687482585</v>
      </c>
      <c r="R137" s="156">
        <f t="shared" si="90"/>
        <v>683.40112191089963</v>
      </c>
      <c r="S137" s="156">
        <f t="shared" si="91"/>
        <v>1133.335193882089</v>
      </c>
      <c r="T137" s="153"/>
      <c r="U137" s="153"/>
      <c r="W137" s="1">
        <v>251</v>
      </c>
      <c r="X137" s="66">
        <v>16</v>
      </c>
      <c r="Y137" s="164">
        <v>0.72499999999999998</v>
      </c>
      <c r="Z137" s="150">
        <v>1541</v>
      </c>
      <c r="AA137" s="150">
        <v>6210</v>
      </c>
      <c r="AB137" s="150">
        <v>822</v>
      </c>
      <c r="AC137" s="150">
        <v>1207</v>
      </c>
      <c r="AD137" s="27">
        <f t="shared" si="92"/>
        <v>0.22610818485738424</v>
      </c>
      <c r="AE137" s="27">
        <f t="shared" si="93"/>
        <v>0.11801414687804059</v>
      </c>
      <c r="AF137" s="29">
        <f t="shared" si="94"/>
        <v>1.9159413582089555</v>
      </c>
      <c r="AG137" s="29">
        <f t="shared" si="95"/>
        <v>0.7270147891768417</v>
      </c>
      <c r="AH137" s="29">
        <f t="shared" si="96"/>
        <v>4.0298507462686564</v>
      </c>
      <c r="AJ137" s="51">
        <f t="shared" si="97"/>
        <v>46.785902797664853</v>
      </c>
      <c r="AK137" s="29">
        <f t="shared" si="98"/>
        <v>4.0298507462686564</v>
      </c>
      <c r="AL137" s="58">
        <f t="shared" si="99"/>
        <v>0.7270147891768417</v>
      </c>
    </row>
    <row r="138" spans="1:38" x14ac:dyDescent="0.2">
      <c r="A138" s="1">
        <v>251</v>
      </c>
      <c r="B138" s="1">
        <v>315</v>
      </c>
      <c r="C138" s="77" t="s">
        <v>107</v>
      </c>
      <c r="D138" s="66">
        <v>16</v>
      </c>
      <c r="E138" s="150">
        <v>1050</v>
      </c>
      <c r="F138" s="150">
        <v>989</v>
      </c>
      <c r="G138" s="150">
        <v>4559</v>
      </c>
      <c r="H138" s="164">
        <v>0.63100000000000001</v>
      </c>
      <c r="I138" s="25">
        <f t="shared" si="82"/>
        <v>0.21934625185811865</v>
      </c>
      <c r="J138" s="25">
        <f t="shared" si="83"/>
        <v>0.11504867920316697</v>
      </c>
      <c r="K138" s="27">
        <f t="shared" si="84"/>
        <v>1.9065516734074828</v>
      </c>
      <c r="L138" s="27">
        <f t="shared" si="85"/>
        <v>0.71255202833371789</v>
      </c>
      <c r="M138" s="27">
        <f t="shared" si="86"/>
        <v>4.6097067745197169</v>
      </c>
      <c r="N138" s="27"/>
      <c r="O138" s="51">
        <f t="shared" si="87"/>
        <v>34.347331860636729</v>
      </c>
      <c r="P138" s="27">
        <f t="shared" si="88"/>
        <v>4.6097067745197169</v>
      </c>
      <c r="Q138" s="93">
        <f t="shared" si="89"/>
        <v>0.71255202833371789</v>
      </c>
      <c r="R138" s="156">
        <f t="shared" si="90"/>
        <v>714.71232869167795</v>
      </c>
      <c r="S138" s="156">
        <f t="shared" si="91"/>
        <v>1132.6661310486179</v>
      </c>
      <c r="T138" s="153"/>
      <c r="U138" s="153"/>
      <c r="W138" s="1">
        <v>251</v>
      </c>
      <c r="X138" s="66">
        <v>16</v>
      </c>
      <c r="Y138" s="164">
        <v>0.75</v>
      </c>
      <c r="Z138" s="150">
        <v>1734</v>
      </c>
      <c r="AA138" s="150">
        <v>6731</v>
      </c>
      <c r="AB138" s="150">
        <v>850</v>
      </c>
      <c r="AC138" s="150">
        <v>1249</v>
      </c>
      <c r="AD138" s="27">
        <f t="shared" si="92"/>
        <v>0.22887267071126324</v>
      </c>
      <c r="AE138" s="27">
        <f t="shared" si="93"/>
        <v>0.11984364813419016</v>
      </c>
      <c r="AF138" s="29">
        <f t="shared" si="94"/>
        <v>1.9097605444636681</v>
      </c>
      <c r="AG138" s="29">
        <f t="shared" si="95"/>
        <v>0.72908602975054992</v>
      </c>
      <c r="AH138" s="29">
        <f t="shared" si="96"/>
        <v>3.8817762399077278</v>
      </c>
      <c r="AJ138" s="51">
        <f t="shared" si="97"/>
        <v>50.711096897114672</v>
      </c>
      <c r="AK138" s="29">
        <f t="shared" si="98"/>
        <v>3.8817762399077278</v>
      </c>
      <c r="AL138" s="58">
        <f t="shared" si="99"/>
        <v>0.72908602975054992</v>
      </c>
    </row>
    <row r="139" spans="1:38" x14ac:dyDescent="0.2">
      <c r="A139" s="1">
        <v>251</v>
      </c>
      <c r="B139" s="1">
        <v>315</v>
      </c>
      <c r="C139" s="77" t="s">
        <v>107</v>
      </c>
      <c r="D139" s="66">
        <v>16</v>
      </c>
      <c r="E139" s="150">
        <v>1103</v>
      </c>
      <c r="F139" s="150">
        <v>1136</v>
      </c>
      <c r="G139" s="150">
        <v>5000</v>
      </c>
      <c r="H139" s="164">
        <v>0.66300000000000003</v>
      </c>
      <c r="I139" s="25">
        <f t="shared" si="82"/>
        <v>0.21800085808930811</v>
      </c>
      <c r="J139" s="25">
        <f t="shared" si="83"/>
        <v>0.11400004869797226</v>
      </c>
      <c r="K139" s="27">
        <f t="shared" si="84"/>
        <v>1.9122874119718314</v>
      </c>
      <c r="L139" s="27">
        <f t="shared" si="85"/>
        <v>0.71250047645074666</v>
      </c>
      <c r="M139" s="27">
        <f t="shared" si="86"/>
        <v>4.401408450704225</v>
      </c>
      <c r="N139" s="27"/>
      <c r="O139" s="51">
        <f t="shared" si="87"/>
        <v>37.669809015833216</v>
      </c>
      <c r="P139" s="27">
        <f t="shared" si="88"/>
        <v>4.401408450704225</v>
      </c>
      <c r="Q139" s="93">
        <f t="shared" si="89"/>
        <v>0.71250047645074666</v>
      </c>
      <c r="R139" s="156">
        <f t="shared" si="90"/>
        <v>750.78828433040076</v>
      </c>
      <c r="S139" s="156">
        <f t="shared" si="91"/>
        <v>1132.4106852645562</v>
      </c>
      <c r="T139" s="153"/>
      <c r="U139" s="153"/>
      <c r="W139" s="1">
        <v>251</v>
      </c>
      <c r="X139" s="66">
        <v>16</v>
      </c>
      <c r="Y139" s="164">
        <v>0.77500000000000002</v>
      </c>
      <c r="Z139" s="150">
        <v>1941</v>
      </c>
      <c r="AA139" s="150">
        <v>7268</v>
      </c>
      <c r="AB139" s="150">
        <v>878</v>
      </c>
      <c r="AC139" s="150">
        <v>1290</v>
      </c>
      <c r="AD139" s="27">
        <f t="shared" si="92"/>
        <v>0.23167262612959366</v>
      </c>
      <c r="AE139" s="27">
        <f t="shared" si="93"/>
        <v>0.12176140402721987</v>
      </c>
      <c r="AF139" s="29">
        <f t="shared" si="94"/>
        <v>1.9026770262751163</v>
      </c>
      <c r="AG139" s="29">
        <f t="shared" si="95"/>
        <v>0.73081142220339412</v>
      </c>
      <c r="AH139" s="29">
        <f t="shared" si="96"/>
        <v>3.7444616177228234</v>
      </c>
      <c r="AJ139" s="51">
        <f t="shared" si="97"/>
        <v>54.756834385415161</v>
      </c>
      <c r="AK139" s="29">
        <f t="shared" si="98"/>
        <v>3.7444616177228234</v>
      </c>
      <c r="AL139" s="58">
        <f t="shared" si="99"/>
        <v>0.73081142220339412</v>
      </c>
    </row>
    <row r="140" spans="1:38" x14ac:dyDescent="0.2">
      <c r="A140" s="1">
        <v>251</v>
      </c>
      <c r="B140" s="1">
        <v>315</v>
      </c>
      <c r="C140" s="77" t="s">
        <v>107</v>
      </c>
      <c r="D140" s="66">
        <v>16</v>
      </c>
      <c r="E140" s="150">
        <v>1152</v>
      </c>
      <c r="F140" s="150">
        <v>1332</v>
      </c>
      <c r="G140" s="150">
        <v>5588</v>
      </c>
      <c r="H140" s="164">
        <v>0.69199999999999995</v>
      </c>
      <c r="I140" s="25">
        <f t="shared" si="82"/>
        <v>0.22335242026244667</v>
      </c>
      <c r="J140" s="25">
        <f t="shared" si="83"/>
        <v>0.11732755767783958</v>
      </c>
      <c r="K140" s="27">
        <f t="shared" si="84"/>
        <v>1.9036654702702698</v>
      </c>
      <c r="L140" s="27">
        <f t="shared" si="85"/>
        <v>0.71794116476543623</v>
      </c>
      <c r="M140" s="27">
        <f t="shared" si="86"/>
        <v>4.1951951951951951</v>
      </c>
      <c r="N140" s="27"/>
      <c r="O140" s="51">
        <f t="shared" si="87"/>
        <v>42.099778556095202</v>
      </c>
      <c r="P140" s="27">
        <f t="shared" si="88"/>
        <v>4.1951951951951951</v>
      </c>
      <c r="Q140" s="93">
        <f t="shared" si="89"/>
        <v>0.71794116476543623</v>
      </c>
      <c r="R140" s="156">
        <f t="shared" si="90"/>
        <v>784.14152633601236</v>
      </c>
      <c r="S140" s="156">
        <f t="shared" si="91"/>
        <v>1133.1524947052203</v>
      </c>
      <c r="T140" s="153"/>
      <c r="U140" s="153"/>
      <c r="W140" s="1">
        <v>251</v>
      </c>
      <c r="X140" s="66">
        <v>16</v>
      </c>
      <c r="Y140" s="164">
        <v>0.8</v>
      </c>
      <c r="Z140" s="150">
        <v>2177</v>
      </c>
      <c r="AA140" s="150">
        <v>7841</v>
      </c>
      <c r="AB140" s="150">
        <v>907</v>
      </c>
      <c r="AC140" s="150">
        <v>1332</v>
      </c>
      <c r="AD140" s="27">
        <f t="shared" si="92"/>
        <v>0.2344240840531851</v>
      </c>
      <c r="AE140" s="27">
        <f t="shared" si="93"/>
        <v>0.124050636606974</v>
      </c>
      <c r="AF140" s="29">
        <f t="shared" si="94"/>
        <v>1.8897451110702805</v>
      </c>
      <c r="AG140" s="29">
        <f t="shared" si="95"/>
        <v>0.73014183961720602</v>
      </c>
      <c r="AH140" s="29">
        <f t="shared" si="96"/>
        <v>3.6017455213596694</v>
      </c>
      <c r="AJ140" s="51">
        <f t="shared" si="97"/>
        <v>59.073794498629645</v>
      </c>
      <c r="AK140" s="29">
        <f t="shared" si="98"/>
        <v>3.6017455213596694</v>
      </c>
      <c r="AL140" s="58">
        <f t="shared" si="99"/>
        <v>0.73014183961720602</v>
      </c>
    </row>
    <row r="141" spans="1:38" x14ac:dyDescent="0.2">
      <c r="A141" s="1">
        <v>251</v>
      </c>
      <c r="B141" s="1">
        <v>315</v>
      </c>
      <c r="C141" s="77" t="s">
        <v>107</v>
      </c>
      <c r="D141" s="66">
        <v>16</v>
      </c>
      <c r="E141" s="150">
        <v>1203</v>
      </c>
      <c r="F141" s="150">
        <v>1516</v>
      </c>
      <c r="G141" s="150">
        <v>6155</v>
      </c>
      <c r="H141" s="164">
        <v>0.72299999999999998</v>
      </c>
      <c r="I141" s="25">
        <f t="shared" si="82"/>
        <v>0.2255984057145474</v>
      </c>
      <c r="J141" s="25">
        <f t="shared" si="83"/>
        <v>0.11726153151838004</v>
      </c>
      <c r="K141" s="27">
        <f t="shared" si="84"/>
        <v>1.9238910049472295</v>
      </c>
      <c r="L141" s="27">
        <f t="shared" si="85"/>
        <v>0.72920790597320473</v>
      </c>
      <c r="M141" s="27">
        <f t="shared" si="86"/>
        <v>4.0600263852242744</v>
      </c>
      <c r="N141" s="27"/>
      <c r="O141" s="51">
        <f t="shared" si="87"/>
        <v>46.371534898490687</v>
      </c>
      <c r="P141" s="27">
        <f t="shared" si="88"/>
        <v>4.0600263852242744</v>
      </c>
      <c r="Q141" s="93">
        <f t="shared" si="89"/>
        <v>0.72920790597320473</v>
      </c>
      <c r="R141" s="156">
        <f t="shared" si="90"/>
        <v>818.85612515817945</v>
      </c>
      <c r="S141" s="156">
        <f t="shared" si="91"/>
        <v>1132.5810859725857</v>
      </c>
      <c r="T141" s="153"/>
      <c r="U141" s="153"/>
      <c r="W141" s="1">
        <v>251</v>
      </c>
      <c r="X141" s="66">
        <v>16</v>
      </c>
      <c r="Y141" s="164">
        <v>0.82499999999999996</v>
      </c>
      <c r="Z141" s="150">
        <v>2427</v>
      </c>
      <c r="AA141" s="150">
        <v>8444</v>
      </c>
      <c r="AB141" s="150">
        <v>935</v>
      </c>
      <c r="AC141" s="150">
        <v>1373</v>
      </c>
      <c r="AD141" s="27">
        <f t="shared" si="92"/>
        <v>0.23759996578687975</v>
      </c>
      <c r="AE141" s="27">
        <f t="shared" si="93"/>
        <v>0.12627326425062743</v>
      </c>
      <c r="AF141" s="29">
        <f t="shared" si="94"/>
        <v>1.8816331960444996</v>
      </c>
      <c r="AG141" s="29">
        <f t="shared" si="95"/>
        <v>0.73191566877122916</v>
      </c>
      <c r="AH141" s="29">
        <f t="shared" si="96"/>
        <v>3.4791924186238155</v>
      </c>
      <c r="AJ141" s="51">
        <f t="shared" si="97"/>
        <v>63.616773465939133</v>
      </c>
      <c r="AK141" s="29">
        <f t="shared" si="98"/>
        <v>3.4791924186238155</v>
      </c>
      <c r="AL141" s="58">
        <f t="shared" si="99"/>
        <v>0.73191566877122916</v>
      </c>
    </row>
    <row r="142" spans="1:38" x14ac:dyDescent="0.2">
      <c r="A142" s="1">
        <v>251</v>
      </c>
      <c r="B142" s="1">
        <v>315</v>
      </c>
      <c r="C142" s="77" t="s">
        <v>107</v>
      </c>
      <c r="D142" s="66">
        <v>16</v>
      </c>
      <c r="E142" s="150">
        <v>1251</v>
      </c>
      <c r="F142" s="150">
        <v>1745</v>
      </c>
      <c r="G142" s="150">
        <v>6765</v>
      </c>
      <c r="H142" s="164">
        <v>0.751</v>
      </c>
      <c r="I142" s="25">
        <f t="shared" si="82"/>
        <v>0.22929384930921062</v>
      </c>
      <c r="J142" s="25">
        <f t="shared" si="83"/>
        <v>0.12002639024175926</v>
      </c>
      <c r="K142" s="27">
        <f t="shared" si="84"/>
        <v>1.9103619532951288</v>
      </c>
      <c r="L142" s="27">
        <f t="shared" si="85"/>
        <v>0.72998637477241657</v>
      </c>
      <c r="M142" s="27">
        <f t="shared" si="86"/>
        <v>3.8767908309455588</v>
      </c>
      <c r="N142" s="27"/>
      <c r="O142" s="51">
        <f t="shared" si="87"/>
        <v>50.967251598422344</v>
      </c>
      <c r="P142" s="27">
        <f t="shared" si="88"/>
        <v>3.8767908309455588</v>
      </c>
      <c r="Q142" s="93">
        <f t="shared" si="89"/>
        <v>0.72998637477241657</v>
      </c>
      <c r="R142" s="156">
        <f t="shared" si="90"/>
        <v>851.52868875551337</v>
      </c>
      <c r="S142" s="156">
        <f t="shared" si="91"/>
        <v>1133.8597719780471</v>
      </c>
      <c r="T142" s="153"/>
      <c r="U142" s="153"/>
      <c r="W142" s="1">
        <v>251</v>
      </c>
      <c r="X142" s="66">
        <v>16</v>
      </c>
      <c r="Y142" s="164">
        <v>0.85</v>
      </c>
      <c r="Z142" s="150">
        <v>2721</v>
      </c>
      <c r="AA142" s="150">
        <v>9119</v>
      </c>
      <c r="AB142" s="150">
        <v>963</v>
      </c>
      <c r="AC142" s="150">
        <v>1415</v>
      </c>
      <c r="AD142" s="27">
        <f t="shared" si="92"/>
        <v>0.24158699931743105</v>
      </c>
      <c r="AE142" s="27">
        <f t="shared" si="93"/>
        <v>0.12933392718746023</v>
      </c>
      <c r="AF142" s="29">
        <f t="shared" si="94"/>
        <v>1.8679321394707831</v>
      </c>
      <c r="AG142" s="29">
        <f t="shared" si="95"/>
        <v>0.73265710530004746</v>
      </c>
      <c r="AH142" s="29">
        <f t="shared" si="96"/>
        <v>3.3513414185961046</v>
      </c>
      <c r="AJ142" s="51">
        <f t="shared" si="97"/>
        <v>68.702197683076619</v>
      </c>
      <c r="AK142" s="29">
        <f t="shared" si="98"/>
        <v>3.3513414185961046</v>
      </c>
      <c r="AL142" s="58">
        <f t="shared" si="99"/>
        <v>0.73265710530004746</v>
      </c>
    </row>
    <row r="143" spans="1:38" x14ac:dyDescent="0.2">
      <c r="A143" s="1">
        <v>251</v>
      </c>
      <c r="B143" s="1">
        <v>315</v>
      </c>
      <c r="C143" s="77" t="s">
        <v>107</v>
      </c>
      <c r="D143" s="66">
        <v>16</v>
      </c>
      <c r="E143" s="150">
        <v>1296</v>
      </c>
      <c r="F143" s="150">
        <v>1973</v>
      </c>
      <c r="G143" s="150">
        <v>7332</v>
      </c>
      <c r="H143" s="164">
        <v>0.77800000000000002</v>
      </c>
      <c r="I143" s="25">
        <f t="shared" si="82"/>
        <v>0.23155367432706897</v>
      </c>
      <c r="J143" s="25">
        <f t="shared" si="83"/>
        <v>0.12205773974053193</v>
      </c>
      <c r="K143" s="27">
        <f t="shared" si="84"/>
        <v>1.8970830921439432</v>
      </c>
      <c r="L143" s="27">
        <f t="shared" si="85"/>
        <v>0.72847572298440477</v>
      </c>
      <c r="M143" s="27">
        <f t="shared" si="86"/>
        <v>3.7161682716675113</v>
      </c>
      <c r="N143" s="27"/>
      <c r="O143" s="51">
        <f t="shared" si="87"/>
        <v>55.239007940817828</v>
      </c>
      <c r="P143" s="27">
        <f t="shared" si="88"/>
        <v>3.7161682716675113</v>
      </c>
      <c r="Q143" s="93">
        <f t="shared" si="89"/>
        <v>0.72847572298440477</v>
      </c>
      <c r="R143" s="156">
        <f t="shared" si="90"/>
        <v>882.15921712801389</v>
      </c>
      <c r="S143" s="156">
        <f t="shared" si="91"/>
        <v>1133.8807418097865</v>
      </c>
      <c r="T143" s="153"/>
      <c r="U143" s="153"/>
      <c r="W143" s="1">
        <v>251</v>
      </c>
      <c r="X143" s="66">
        <v>16</v>
      </c>
      <c r="Y143" s="164">
        <v>0.875</v>
      </c>
      <c r="Z143" s="150">
        <v>3051</v>
      </c>
      <c r="AA143" s="150">
        <v>9786</v>
      </c>
      <c r="AB143" s="150">
        <v>992</v>
      </c>
      <c r="AC143" s="150">
        <v>1457</v>
      </c>
      <c r="AD143" s="27">
        <f t="shared" si="92"/>
        <v>0.2445261620696042</v>
      </c>
      <c r="AE143" s="27">
        <f t="shared" si="93"/>
        <v>0.13283630758704265</v>
      </c>
      <c r="AF143" s="29">
        <f t="shared" si="94"/>
        <v>1.8408081834808256</v>
      </c>
      <c r="AG143" s="29">
        <f t="shared" si="95"/>
        <v>0.72639708624980592</v>
      </c>
      <c r="AH143" s="29">
        <f t="shared" si="96"/>
        <v>3.2074729596853491</v>
      </c>
      <c r="AJ143" s="51">
        <f t="shared" si="97"/>
        <v>73.727350205788767</v>
      </c>
      <c r="AK143" s="29">
        <f t="shared" si="98"/>
        <v>3.2074729596853491</v>
      </c>
      <c r="AL143" s="58">
        <f t="shared" si="99"/>
        <v>0.72639708624980592</v>
      </c>
    </row>
    <row r="144" spans="1:38" x14ac:dyDescent="0.2">
      <c r="A144" s="1">
        <v>251</v>
      </c>
      <c r="B144" s="1">
        <v>315</v>
      </c>
      <c r="C144" s="77" t="s">
        <v>107</v>
      </c>
      <c r="D144" s="66">
        <v>16</v>
      </c>
      <c r="E144" s="150">
        <v>1351</v>
      </c>
      <c r="F144" s="150">
        <v>2294</v>
      </c>
      <c r="G144" s="150">
        <v>8130</v>
      </c>
      <c r="H144" s="164">
        <v>0.81100000000000005</v>
      </c>
      <c r="I144" s="25">
        <f t="shared" si="82"/>
        <v>0.23627570688905972</v>
      </c>
      <c r="J144" s="25">
        <f t="shared" si="83"/>
        <v>0.12527967247030503</v>
      </c>
      <c r="K144" s="27">
        <f t="shared" si="84"/>
        <v>1.8859859882301657</v>
      </c>
      <c r="L144" s="27">
        <f t="shared" si="85"/>
        <v>0.73156157928554533</v>
      </c>
      <c r="M144" s="27">
        <f t="shared" si="86"/>
        <v>3.5440278988666085</v>
      </c>
      <c r="N144" s="27"/>
      <c r="O144" s="51">
        <f t="shared" si="87"/>
        <v>61.251109459744811</v>
      </c>
      <c r="P144" s="27">
        <f t="shared" si="88"/>
        <v>3.5440278988666085</v>
      </c>
      <c r="Q144" s="93">
        <f t="shared" si="89"/>
        <v>0.73156157928554533</v>
      </c>
      <c r="R144" s="156">
        <f t="shared" si="90"/>
        <v>919.59652958329218</v>
      </c>
      <c r="S144" s="156">
        <f t="shared" si="91"/>
        <v>1133.9044754417905</v>
      </c>
      <c r="T144" s="153"/>
      <c r="U144" s="153"/>
      <c r="W144" s="1">
        <v>251</v>
      </c>
      <c r="X144" s="66">
        <v>16</v>
      </c>
      <c r="Y144" s="164">
        <v>0.9</v>
      </c>
      <c r="Z144" s="150">
        <v>3418</v>
      </c>
      <c r="AA144" s="150">
        <v>10473</v>
      </c>
      <c r="AB144" s="150">
        <v>1020</v>
      </c>
      <c r="AC144" s="150">
        <v>1498</v>
      </c>
      <c r="AD144" s="27">
        <f t="shared" si="92"/>
        <v>0.24756354924594079</v>
      </c>
      <c r="AE144" s="27">
        <f t="shared" si="93"/>
        <v>0.13692724214103316</v>
      </c>
      <c r="AF144" s="29">
        <f t="shared" si="94"/>
        <v>1.8079933939730837</v>
      </c>
      <c r="AG144" s="29">
        <f t="shared" si="95"/>
        <v>0.71786549812713485</v>
      </c>
      <c r="AH144" s="29">
        <f t="shared" si="96"/>
        <v>3.0640725570509071</v>
      </c>
      <c r="AJ144" s="51">
        <f t="shared" si="97"/>
        <v>78.903181964564254</v>
      </c>
      <c r="AK144" s="29">
        <f t="shared" si="98"/>
        <v>3.0640725570509071</v>
      </c>
      <c r="AL144" s="58">
        <f t="shared" si="99"/>
        <v>0.71786549812713485</v>
      </c>
    </row>
    <row r="145" spans="1:38" x14ac:dyDescent="0.2">
      <c r="A145" s="1">
        <v>251</v>
      </c>
      <c r="B145" s="1">
        <v>315</v>
      </c>
      <c r="C145" s="77" t="s">
        <v>107</v>
      </c>
      <c r="D145" s="66">
        <v>16</v>
      </c>
      <c r="E145" s="150">
        <v>1399</v>
      </c>
      <c r="F145" s="150">
        <v>2599</v>
      </c>
      <c r="G145" s="150">
        <v>8824</v>
      </c>
      <c r="H145" s="164">
        <v>0.84</v>
      </c>
      <c r="I145" s="25">
        <f t="shared" si="82"/>
        <v>0.2391493991453878</v>
      </c>
      <c r="J145" s="25">
        <f t="shared" si="83"/>
        <v>0.12782222670411605</v>
      </c>
      <c r="K145" s="27">
        <f t="shared" si="84"/>
        <v>1.8709531613697576</v>
      </c>
      <c r="L145" s="27">
        <f t="shared" si="85"/>
        <v>0.73013043755329554</v>
      </c>
      <c r="M145" s="27">
        <f t="shared" si="86"/>
        <v>3.3951519815313582</v>
      </c>
      <c r="N145" s="27"/>
      <c r="O145" s="51">
        <f t="shared" si="87"/>
        <v>66.479678951142461</v>
      </c>
      <c r="P145" s="27">
        <f t="shared" si="88"/>
        <v>3.3951519815313582</v>
      </c>
      <c r="Q145" s="93">
        <f t="shared" si="89"/>
        <v>0.73013043755329554</v>
      </c>
      <c r="R145" s="156">
        <f t="shared" si="90"/>
        <v>952.2690931806261</v>
      </c>
      <c r="S145" s="156">
        <f t="shared" si="91"/>
        <v>1133.6536823578883</v>
      </c>
      <c r="T145" s="153"/>
      <c r="U145" s="153"/>
      <c r="W145" s="1">
        <v>251</v>
      </c>
      <c r="X145" s="66">
        <v>16</v>
      </c>
      <c r="Y145" s="164">
        <v>0.92500000000000004</v>
      </c>
      <c r="Z145" s="150">
        <v>3822</v>
      </c>
      <c r="AA145" s="150">
        <v>11160</v>
      </c>
      <c r="AB145" s="150">
        <v>1048</v>
      </c>
      <c r="AC145" s="150">
        <v>1540</v>
      </c>
      <c r="AD145" s="27">
        <f t="shared" si="92"/>
        <v>0.24960999784992355</v>
      </c>
      <c r="AE145" s="27">
        <f t="shared" si="93"/>
        <v>0.14092296205019411</v>
      </c>
      <c r="AF145" s="29">
        <f t="shared" si="94"/>
        <v>1.7712514285714287</v>
      </c>
      <c r="AG145" s="29">
        <f t="shared" si="95"/>
        <v>0.7061778529340702</v>
      </c>
      <c r="AH145" s="29">
        <f t="shared" si="96"/>
        <v>2.9199372056514914</v>
      </c>
      <c r="AJ145" s="51">
        <f t="shared" si="97"/>
        <v>84.079013723339742</v>
      </c>
      <c r="AK145" s="29">
        <f t="shared" si="98"/>
        <v>2.9199372056514914</v>
      </c>
      <c r="AL145" s="58">
        <f t="shared" si="99"/>
        <v>0.7061778529340702</v>
      </c>
    </row>
    <row r="146" spans="1:38" x14ac:dyDescent="0.2">
      <c r="A146" s="1">
        <v>251</v>
      </c>
      <c r="B146" s="1">
        <v>315</v>
      </c>
      <c r="C146" s="77" t="s">
        <v>107</v>
      </c>
      <c r="D146" s="66">
        <v>16</v>
      </c>
      <c r="E146" s="150">
        <v>1448</v>
      </c>
      <c r="F146" s="150">
        <v>2967</v>
      </c>
      <c r="G146" s="150">
        <v>9643</v>
      </c>
      <c r="H146" s="164">
        <v>0.87</v>
      </c>
      <c r="I146" s="25">
        <f t="shared" si="82"/>
        <v>0.24395755193525892</v>
      </c>
      <c r="J146" s="25">
        <f t="shared" si="83"/>
        <v>0.13160279213571027</v>
      </c>
      <c r="K146" s="27">
        <f t="shared" si="84"/>
        <v>1.85374145925177</v>
      </c>
      <c r="L146" s="27">
        <f t="shared" si="85"/>
        <v>0.73064966211552895</v>
      </c>
      <c r="M146" s="27">
        <f t="shared" si="86"/>
        <v>3.2500842601954836</v>
      </c>
      <c r="N146" s="27"/>
      <c r="O146" s="51">
        <f t="shared" si="87"/>
        <v>72.649993667935945</v>
      </c>
      <c r="P146" s="27">
        <f t="shared" si="88"/>
        <v>3.2500842601954836</v>
      </c>
      <c r="Q146" s="93">
        <f t="shared" si="89"/>
        <v>0.73064966211552895</v>
      </c>
      <c r="R146" s="156">
        <f t="shared" si="90"/>
        <v>985.62233518623782</v>
      </c>
      <c r="S146" s="156">
        <f t="shared" si="91"/>
        <v>1132.8992358462503</v>
      </c>
      <c r="T146" s="153"/>
      <c r="U146" s="153"/>
      <c r="W146" s="1"/>
      <c r="Y146" s="163"/>
      <c r="Z146" s="150"/>
      <c r="AB146" s="150"/>
      <c r="AC146" s="150"/>
      <c r="AD146" s="27"/>
      <c r="AE146" s="27"/>
      <c r="AG146" s="29"/>
      <c r="AH146" s="29"/>
      <c r="AL146" s="58"/>
    </row>
    <row r="147" spans="1:38" x14ac:dyDescent="0.2">
      <c r="A147" s="1">
        <v>251</v>
      </c>
      <c r="B147" s="1">
        <v>315</v>
      </c>
      <c r="C147" s="77" t="s">
        <v>107</v>
      </c>
      <c r="D147" s="66">
        <v>16</v>
      </c>
      <c r="E147" s="150">
        <v>1500</v>
      </c>
      <c r="F147" s="150">
        <v>3445</v>
      </c>
      <c r="G147" s="150">
        <v>10567</v>
      </c>
      <c r="H147" s="164">
        <v>0.90100000000000002</v>
      </c>
      <c r="I147" s="25">
        <f t="shared" si="82"/>
        <v>0.24911989542849805</v>
      </c>
      <c r="J147" s="25">
        <f t="shared" si="83"/>
        <v>0.13745757942389708</v>
      </c>
      <c r="K147" s="27">
        <f t="shared" si="84"/>
        <v>1.8123401886792458</v>
      </c>
      <c r="L147" s="27">
        <f t="shared" si="85"/>
        <v>0.7218497640562116</v>
      </c>
      <c r="M147" s="27">
        <f t="shared" si="86"/>
        <v>3.0673439767779391</v>
      </c>
      <c r="N147" s="27"/>
      <c r="O147" s="51">
        <f t="shared" si="87"/>
        <v>79.611374374061924</v>
      </c>
      <c r="P147" s="27">
        <f t="shared" si="88"/>
        <v>3.0673439767779391</v>
      </c>
      <c r="Q147" s="93">
        <f t="shared" si="89"/>
        <v>0.7218497640562116</v>
      </c>
      <c r="R147" s="156">
        <f t="shared" si="90"/>
        <v>1021.0176124166828</v>
      </c>
      <c r="S147" s="156">
        <f t="shared" si="91"/>
        <v>1133.2048972438211</v>
      </c>
      <c r="T147" s="153"/>
      <c r="U147" s="153"/>
      <c r="W147" s="1"/>
      <c r="Y147" s="163"/>
      <c r="Z147" s="150"/>
      <c r="AB147" s="150"/>
      <c r="AC147" s="150"/>
      <c r="AD147" s="27"/>
      <c r="AE147" s="27"/>
      <c r="AG147" s="29"/>
      <c r="AH147" s="29"/>
      <c r="AL147" s="58"/>
    </row>
    <row r="148" spans="1:38" x14ac:dyDescent="0.2">
      <c r="A148" s="1">
        <v>251</v>
      </c>
      <c r="B148" s="1">
        <v>315</v>
      </c>
      <c r="C148" s="77" t="s">
        <v>107</v>
      </c>
      <c r="D148" s="66">
        <v>16</v>
      </c>
      <c r="E148" s="150">
        <v>1548</v>
      </c>
      <c r="F148" s="150">
        <v>3901</v>
      </c>
      <c r="G148" s="150">
        <v>11282</v>
      </c>
      <c r="H148" s="164">
        <v>0.93</v>
      </c>
      <c r="I148" s="25">
        <f t="shared" si="82"/>
        <v>0.24973729667282718</v>
      </c>
      <c r="J148" s="25">
        <f t="shared" si="83"/>
        <v>0.14161730455562493</v>
      </c>
      <c r="K148" s="27">
        <f t="shared" si="84"/>
        <v>1.7634659652396822</v>
      </c>
      <c r="L148" s="27">
        <f t="shared" si="85"/>
        <v>0.70325313479687546</v>
      </c>
      <c r="M148" s="27">
        <f t="shared" si="86"/>
        <v>2.8920789541143295</v>
      </c>
      <c r="N148" s="27"/>
      <c r="O148" s="51">
        <f t="shared" si="87"/>
        <v>84.998157063326062</v>
      </c>
      <c r="P148" s="27">
        <f t="shared" si="88"/>
        <v>2.8920789541143295</v>
      </c>
      <c r="Q148" s="93">
        <f t="shared" si="89"/>
        <v>0.70325313479687546</v>
      </c>
      <c r="R148" s="156">
        <f t="shared" si="90"/>
        <v>1053.6901760140165</v>
      </c>
      <c r="S148" s="156">
        <f t="shared" si="91"/>
        <v>1133.0001892623834</v>
      </c>
      <c r="T148" s="153"/>
      <c r="U148" s="153"/>
      <c r="W148" s="1"/>
      <c r="Y148" s="163"/>
      <c r="Z148" s="150"/>
      <c r="AB148" s="150"/>
      <c r="AC148" s="150"/>
      <c r="AD148" s="27"/>
      <c r="AE148" s="27"/>
      <c r="AG148" s="29"/>
      <c r="AH148" s="29"/>
      <c r="AL148" s="58"/>
    </row>
    <row r="149" spans="1:38" x14ac:dyDescent="0.2">
      <c r="I149" s="25"/>
      <c r="J149" s="25"/>
      <c r="K149" s="27"/>
      <c r="L149" s="27"/>
      <c r="M149" s="27"/>
      <c r="N149" s="27"/>
      <c r="O149" s="51"/>
      <c r="P149" s="27"/>
      <c r="Q149" s="93"/>
      <c r="R149" s="156"/>
      <c r="T149" s="153"/>
      <c r="U149" s="153"/>
      <c r="W149" s="1"/>
      <c r="Y149" s="220"/>
      <c r="Z149" s="107"/>
      <c r="AA149" s="62"/>
      <c r="AB149" s="69"/>
      <c r="AC149" s="150"/>
      <c r="AD149" s="27"/>
      <c r="AE149" s="27"/>
      <c r="AG149" s="29"/>
      <c r="AH149" s="29"/>
      <c r="AL149" s="58"/>
    </row>
    <row r="150" spans="1:38" x14ac:dyDescent="0.2">
      <c r="I150" s="25"/>
      <c r="J150" s="25"/>
      <c r="K150" s="27"/>
      <c r="L150" s="27"/>
      <c r="M150" s="27"/>
      <c r="N150" s="27"/>
      <c r="O150" s="51"/>
      <c r="P150" s="27"/>
      <c r="Q150" s="93"/>
      <c r="R150" s="156"/>
      <c r="T150" s="153"/>
      <c r="U150" s="153"/>
      <c r="W150" s="1"/>
      <c r="Y150" s="220"/>
      <c r="Z150" s="107"/>
      <c r="AA150" s="62"/>
      <c r="AB150" s="69"/>
      <c r="AC150" s="150"/>
      <c r="AD150" s="27"/>
      <c r="AE150" s="27"/>
      <c r="AG150" s="29"/>
      <c r="AH150" s="29"/>
      <c r="AL150" s="58"/>
    </row>
    <row r="151" spans="1:38" x14ac:dyDescent="0.2">
      <c r="A151" s="1">
        <v>252</v>
      </c>
      <c r="B151" s="1">
        <v>313</v>
      </c>
      <c r="C151" s="77" t="s">
        <v>107</v>
      </c>
      <c r="D151" s="66">
        <v>18</v>
      </c>
      <c r="E151" s="150">
        <v>1000</v>
      </c>
      <c r="F151" s="150">
        <v>1014</v>
      </c>
      <c r="G151" s="150">
        <v>4458</v>
      </c>
      <c r="H151" s="163">
        <v>0.60299999999999998</v>
      </c>
      <c r="I151" s="25">
        <f t="shared" ref="I151:I173" si="100">0.1515*(G151/1000)/(E151/1000)^2/($D$4/10)^4</f>
        <v>0.23647176219320046</v>
      </c>
      <c r="J151" s="25">
        <f t="shared" ref="J151:J173" si="101">0.5*(F151/1000)/(E151/1000)^3/($D$4/10)^5</f>
        <v>0.1365498406918525</v>
      </c>
      <c r="K151" s="27">
        <f t="shared" ref="K151:K173" si="102">I151/J151</f>
        <v>1.7317615384615384</v>
      </c>
      <c r="L151" s="27">
        <f t="shared" ref="L151:L173" si="103">0.798*I151^1.5/J151</f>
        <v>0.67201756580327099</v>
      </c>
      <c r="M151" s="27">
        <f t="shared" ref="M151:M173" si="104">G151/F151</f>
        <v>4.3964497041420119</v>
      </c>
      <c r="N151" s="27"/>
      <c r="O151" s="51">
        <f t="shared" ref="O151:O173" si="105">G151/(PI()*$D$4^2/4)</f>
        <v>33.586401718516896</v>
      </c>
      <c r="P151" s="27">
        <f t="shared" ref="P151:P173" si="106">M151</f>
        <v>4.3964497041420119</v>
      </c>
      <c r="Q151" s="93">
        <f t="shared" ref="Q151:Q173" si="107">L151</f>
        <v>0.67201756580327099</v>
      </c>
      <c r="R151" s="156">
        <f t="shared" ref="R151:R173" si="108">E151*(PI()/30)*($D$4/2)</f>
        <v>680.67840827778844</v>
      </c>
      <c r="S151" s="156">
        <f t="shared" ref="S151:S173" si="109">R151/H151</f>
        <v>1128.8199142251881</v>
      </c>
      <c r="T151" s="153"/>
      <c r="U151" s="153"/>
      <c r="W151" s="1">
        <v>252</v>
      </c>
      <c r="X151" s="66">
        <v>18</v>
      </c>
      <c r="Y151" s="163">
        <v>0.72499999999999998</v>
      </c>
      <c r="Z151" s="150">
        <v>1820</v>
      </c>
      <c r="AA151" s="150">
        <v>6674</v>
      </c>
      <c r="AB151" s="150">
        <v>819</v>
      </c>
      <c r="AC151" s="150">
        <v>1203</v>
      </c>
      <c r="AD151" s="27">
        <f t="shared" si="92"/>
        <v>0.24462124447423064</v>
      </c>
      <c r="AE151" s="27">
        <f t="shared" si="93"/>
        <v>0.14077571725821347</v>
      </c>
      <c r="AF151" s="29">
        <f t="shared" si="94"/>
        <v>1.7376664757142863</v>
      </c>
      <c r="AG151" s="29">
        <f t="shared" si="95"/>
        <v>0.68582987538077289</v>
      </c>
      <c r="AH151" s="29">
        <f t="shared" si="96"/>
        <v>3.6670329670329669</v>
      </c>
      <c r="AJ151" s="51">
        <f t="shared" si="97"/>
        <v>50.281661074334174</v>
      </c>
      <c r="AK151" s="29">
        <f t="shared" si="98"/>
        <v>3.6670329670329669</v>
      </c>
      <c r="AL151" s="58">
        <f t="shared" si="99"/>
        <v>0.68582987538077289</v>
      </c>
    </row>
    <row r="152" spans="1:38" x14ac:dyDescent="0.2">
      <c r="A152" s="1">
        <v>252</v>
      </c>
      <c r="B152" s="1">
        <v>313</v>
      </c>
      <c r="C152" s="77" t="s">
        <v>107</v>
      </c>
      <c r="D152" s="66">
        <v>18</v>
      </c>
      <c r="E152" s="150">
        <v>1047</v>
      </c>
      <c r="F152" s="150">
        <v>1161</v>
      </c>
      <c r="G152" s="150">
        <v>4875</v>
      </c>
      <c r="H152" s="163">
        <v>0.63100000000000001</v>
      </c>
      <c r="I152" s="25">
        <f t="shared" si="100"/>
        <v>0.23589594758864024</v>
      </c>
      <c r="J152" s="25">
        <f t="shared" si="101"/>
        <v>0.13622142450386732</v>
      </c>
      <c r="K152" s="27">
        <f t="shared" si="102"/>
        <v>1.7317095930232558</v>
      </c>
      <c r="L152" s="27">
        <f t="shared" si="103"/>
        <v>0.67117874430456692</v>
      </c>
      <c r="M152" s="27">
        <f t="shared" si="104"/>
        <v>4.1989664082687339</v>
      </c>
      <c r="N152" s="27"/>
      <c r="O152" s="51">
        <f t="shared" si="105"/>
        <v>36.728063790437382</v>
      </c>
      <c r="P152" s="27">
        <f t="shared" si="106"/>
        <v>4.1989664082687339</v>
      </c>
      <c r="Q152" s="93">
        <f t="shared" si="107"/>
        <v>0.67117874430456692</v>
      </c>
      <c r="R152" s="156">
        <f t="shared" si="108"/>
        <v>712.67029346684456</v>
      </c>
      <c r="S152" s="156">
        <f t="shared" si="109"/>
        <v>1129.4299421027647</v>
      </c>
      <c r="T152" s="153"/>
      <c r="U152" s="153"/>
      <c r="W152" s="1">
        <v>252</v>
      </c>
      <c r="X152" s="66">
        <v>18</v>
      </c>
      <c r="Y152" s="163">
        <v>0.75</v>
      </c>
      <c r="Z152" s="150">
        <v>2047</v>
      </c>
      <c r="AA152" s="150">
        <v>7240</v>
      </c>
      <c r="AB152" s="150">
        <v>847</v>
      </c>
      <c r="AC152" s="150">
        <v>1244</v>
      </c>
      <c r="AD152" s="27">
        <f t="shared" si="92"/>
        <v>0.24816299913467954</v>
      </c>
      <c r="AE152" s="27">
        <f t="shared" si="93"/>
        <v>0.14318909506024624</v>
      </c>
      <c r="AF152" s="29">
        <f t="shared" si="94"/>
        <v>1.7331138172936</v>
      </c>
      <c r="AG152" s="29">
        <f t="shared" si="95"/>
        <v>0.6889671109544041</v>
      </c>
      <c r="AH152" s="29">
        <f t="shared" si="96"/>
        <v>3.5368832437713729</v>
      </c>
      <c r="AJ152" s="51">
        <f t="shared" si="97"/>
        <v>54.545883454926496</v>
      </c>
      <c r="AK152" s="29">
        <f t="shared" si="98"/>
        <v>3.5368832437713729</v>
      </c>
      <c r="AL152" s="58">
        <f t="shared" si="99"/>
        <v>0.6889671109544041</v>
      </c>
    </row>
    <row r="153" spans="1:38" x14ac:dyDescent="0.2">
      <c r="A153" s="1">
        <v>252</v>
      </c>
      <c r="B153" s="1">
        <v>313</v>
      </c>
      <c r="C153" s="77" t="s">
        <v>107</v>
      </c>
      <c r="D153" s="66">
        <v>18</v>
      </c>
      <c r="E153" s="150">
        <v>1100</v>
      </c>
      <c r="F153" s="150">
        <v>1359</v>
      </c>
      <c r="G153" s="150">
        <v>5458</v>
      </c>
      <c r="H153" s="163">
        <v>0.66300000000000003</v>
      </c>
      <c r="I153" s="25">
        <f t="shared" si="100"/>
        <v>0.23926952345870697</v>
      </c>
      <c r="J153" s="25">
        <f t="shared" si="101"/>
        <v>0.13749745004958938</v>
      </c>
      <c r="K153" s="27">
        <f t="shared" si="102"/>
        <v>1.7401742604856512</v>
      </c>
      <c r="L153" s="27">
        <f t="shared" si="103"/>
        <v>0.67926513552071799</v>
      </c>
      <c r="M153" s="27">
        <f t="shared" si="104"/>
        <v>4.0161883738042681</v>
      </c>
      <c r="N153" s="27"/>
      <c r="O153" s="51">
        <f t="shared" si="105"/>
        <v>41.120363521683537</v>
      </c>
      <c r="P153" s="27">
        <f t="shared" si="106"/>
        <v>4.0161883738042681</v>
      </c>
      <c r="Q153" s="93">
        <f t="shared" si="107"/>
        <v>0.67926513552071799</v>
      </c>
      <c r="R153" s="156">
        <f t="shared" si="108"/>
        <v>748.74624910556736</v>
      </c>
      <c r="S153" s="156">
        <f t="shared" si="109"/>
        <v>1129.3306924669191</v>
      </c>
      <c r="T153" s="153"/>
      <c r="U153" s="153"/>
      <c r="W153" s="1">
        <v>252</v>
      </c>
      <c r="X153" s="66">
        <v>18</v>
      </c>
      <c r="Y153" s="163">
        <v>0.77500000000000002</v>
      </c>
      <c r="Z153" s="150">
        <v>2292</v>
      </c>
      <c r="AA153" s="150">
        <v>7846</v>
      </c>
      <c r="AB153" s="150">
        <v>875</v>
      </c>
      <c r="AC153" s="150">
        <v>1286</v>
      </c>
      <c r="AD153" s="27">
        <f t="shared" si="92"/>
        <v>0.25165501543790014</v>
      </c>
      <c r="AE153" s="27">
        <f t="shared" si="93"/>
        <v>0.14512590811859455</v>
      </c>
      <c r="AF153" s="29">
        <f t="shared" si="94"/>
        <v>1.7340461031413614</v>
      </c>
      <c r="AG153" s="29">
        <f t="shared" si="95"/>
        <v>0.69417077610999278</v>
      </c>
      <c r="AH153" s="29">
        <f t="shared" si="96"/>
        <v>3.4232111692844676</v>
      </c>
      <c r="AJ153" s="51">
        <f t="shared" si="97"/>
        <v>59.111464307645484</v>
      </c>
      <c r="AK153" s="29">
        <f t="shared" si="98"/>
        <v>3.4232111692844676</v>
      </c>
      <c r="AL153" s="58">
        <f t="shared" si="99"/>
        <v>0.69417077610999278</v>
      </c>
    </row>
    <row r="154" spans="1:38" x14ac:dyDescent="0.2">
      <c r="A154" s="1">
        <v>252</v>
      </c>
      <c r="B154" s="1">
        <v>313</v>
      </c>
      <c r="C154" s="77" t="s">
        <v>107</v>
      </c>
      <c r="D154" s="66">
        <v>18</v>
      </c>
      <c r="E154" s="150">
        <v>1149</v>
      </c>
      <c r="F154" s="150">
        <v>1573</v>
      </c>
      <c r="G154" s="150">
        <v>6021</v>
      </c>
      <c r="H154" s="163">
        <v>0.69199999999999995</v>
      </c>
      <c r="I154" s="25">
        <f t="shared" si="100"/>
        <v>0.2419177827740159</v>
      </c>
      <c r="J154" s="25">
        <f t="shared" si="101"/>
        <v>0.13964387105936452</v>
      </c>
      <c r="K154" s="27">
        <f t="shared" si="102"/>
        <v>1.7323909809917355</v>
      </c>
      <c r="L154" s="27">
        <f t="shared" si="103"/>
        <v>0.67995896185822891</v>
      </c>
      <c r="M154" s="27">
        <f t="shared" si="104"/>
        <v>3.8277177368086459</v>
      </c>
      <c r="N154" s="27"/>
      <c r="O154" s="51">
        <f t="shared" si="105"/>
        <v>45.361984016866359</v>
      </c>
      <c r="P154" s="27">
        <f t="shared" si="106"/>
        <v>3.8277177368086459</v>
      </c>
      <c r="Q154" s="93">
        <f t="shared" si="107"/>
        <v>0.67995896185822891</v>
      </c>
      <c r="R154" s="156">
        <f t="shared" si="108"/>
        <v>782.09949111117896</v>
      </c>
      <c r="S154" s="156">
        <f t="shared" si="109"/>
        <v>1130.2015767502587</v>
      </c>
      <c r="T154" s="153"/>
      <c r="U154" s="153"/>
      <c r="W154" s="1">
        <v>252</v>
      </c>
      <c r="X154" s="66">
        <v>18</v>
      </c>
      <c r="Y154" s="163">
        <v>0.8</v>
      </c>
      <c r="Z154" s="150">
        <v>2576</v>
      </c>
      <c r="AA154" s="150">
        <v>8508</v>
      </c>
      <c r="AB154" s="150">
        <v>904</v>
      </c>
      <c r="AC154" s="150">
        <v>1327</v>
      </c>
      <c r="AD154" s="27">
        <f t="shared" si="92"/>
        <v>0.256285985988153</v>
      </c>
      <c r="AE154" s="27">
        <f t="shared" si="93"/>
        <v>0.14845209569336834</v>
      </c>
      <c r="AF154" s="29">
        <f t="shared" si="94"/>
        <v>1.7263884675465839</v>
      </c>
      <c r="AG154" s="29">
        <f t="shared" si="95"/>
        <v>0.69743517496495711</v>
      </c>
      <c r="AH154" s="29">
        <f t="shared" si="96"/>
        <v>3.3027950310559007</v>
      </c>
      <c r="AJ154" s="51">
        <f t="shared" si="97"/>
        <v>64.0989470213418</v>
      </c>
      <c r="AK154" s="29">
        <f t="shared" si="98"/>
        <v>3.3027950310559007</v>
      </c>
      <c r="AL154" s="58">
        <f t="shared" si="99"/>
        <v>0.69743517496495711</v>
      </c>
    </row>
    <row r="155" spans="1:38" x14ac:dyDescent="0.2">
      <c r="A155" s="1">
        <v>252</v>
      </c>
      <c r="B155" s="1">
        <v>313</v>
      </c>
      <c r="C155" s="77" t="s">
        <v>107</v>
      </c>
      <c r="D155" s="66">
        <v>18</v>
      </c>
      <c r="E155" s="150">
        <v>1198</v>
      </c>
      <c r="F155" s="150">
        <v>1792</v>
      </c>
      <c r="G155" s="150">
        <v>6604</v>
      </c>
      <c r="H155" s="163">
        <v>0.72199999999999998</v>
      </c>
      <c r="I155" s="25">
        <f t="shared" si="100"/>
        <v>0.24408025709995121</v>
      </c>
      <c r="J155" s="25">
        <f t="shared" si="101"/>
        <v>0.14035270720214513</v>
      </c>
      <c r="K155" s="27">
        <f t="shared" si="102"/>
        <v>1.7390491566964283</v>
      </c>
      <c r="L155" s="27">
        <f t="shared" si="103"/>
        <v>0.68561620759985631</v>
      </c>
      <c r="M155" s="27">
        <f t="shared" si="104"/>
        <v>3.6852678571428572</v>
      </c>
      <c r="N155" s="27"/>
      <c r="O155" s="51">
        <f t="shared" si="105"/>
        <v>49.754283748112513</v>
      </c>
      <c r="P155" s="27">
        <f t="shared" si="106"/>
        <v>3.6852678571428572</v>
      </c>
      <c r="Q155" s="93">
        <f t="shared" si="107"/>
        <v>0.68561620759985631</v>
      </c>
      <c r="R155" s="156">
        <f t="shared" si="108"/>
        <v>815.45273311679057</v>
      </c>
      <c r="S155" s="156">
        <f t="shared" si="109"/>
        <v>1129.4359184443083</v>
      </c>
      <c r="T155" s="153"/>
      <c r="U155" s="153"/>
      <c r="W155" s="1">
        <v>252</v>
      </c>
      <c r="X155" s="66">
        <v>18</v>
      </c>
      <c r="Y155" s="163">
        <v>0.82499999999999996</v>
      </c>
      <c r="Z155" s="150">
        <v>2896</v>
      </c>
      <c r="AA155" s="150">
        <v>9202</v>
      </c>
      <c r="AB155" s="150">
        <v>932</v>
      </c>
      <c r="AC155" s="150">
        <v>1369</v>
      </c>
      <c r="AD155" s="27">
        <f t="shared" si="92"/>
        <v>0.26044411962860486</v>
      </c>
      <c r="AE155" s="27">
        <f t="shared" si="93"/>
        <v>0.15199925380996671</v>
      </c>
      <c r="AF155" s="29">
        <f t="shared" si="94"/>
        <v>1.7134565670580111</v>
      </c>
      <c r="AG155" s="29">
        <f t="shared" si="95"/>
        <v>0.69780370310670392</v>
      </c>
      <c r="AH155" s="29">
        <f t="shared" si="96"/>
        <v>3.1774861878453038</v>
      </c>
      <c r="AJ155" s="51">
        <f t="shared" si="97"/>
        <v>69.32751651273945</v>
      </c>
      <c r="AK155" s="29">
        <f t="shared" si="98"/>
        <v>3.1774861878453038</v>
      </c>
      <c r="AL155" s="58">
        <f t="shared" si="99"/>
        <v>0.69780370310670392</v>
      </c>
    </row>
    <row r="156" spans="1:38" x14ac:dyDescent="0.2">
      <c r="A156" s="1">
        <v>252</v>
      </c>
      <c r="B156" s="1">
        <v>313</v>
      </c>
      <c r="C156" s="77" t="s">
        <v>107</v>
      </c>
      <c r="D156" s="66">
        <v>18</v>
      </c>
      <c r="E156" s="150">
        <v>1249</v>
      </c>
      <c r="F156" s="150">
        <v>2065</v>
      </c>
      <c r="G156" s="150">
        <v>7333</v>
      </c>
      <c r="H156" s="163">
        <v>0.753</v>
      </c>
      <c r="I156" s="25">
        <f t="shared" si="100"/>
        <v>0.2493423405624266</v>
      </c>
      <c r="J156" s="25">
        <f t="shared" si="101"/>
        <v>0.1427203768149381</v>
      </c>
      <c r="K156" s="27">
        <f t="shared" si="102"/>
        <v>1.7470689618886202</v>
      </c>
      <c r="L156" s="27">
        <f t="shared" si="103"/>
        <v>0.69616302884233616</v>
      </c>
      <c r="M156" s="27">
        <f t="shared" si="104"/>
        <v>3.551089588377724</v>
      </c>
      <c r="N156" s="27"/>
      <c r="O156" s="51">
        <f t="shared" si="105"/>
        <v>55.246541902620997</v>
      </c>
      <c r="P156" s="27">
        <f t="shared" si="106"/>
        <v>3.551089588377724</v>
      </c>
      <c r="Q156" s="93">
        <f t="shared" si="107"/>
        <v>0.69616302884233616</v>
      </c>
      <c r="R156" s="156">
        <f t="shared" si="108"/>
        <v>850.16733193895777</v>
      </c>
      <c r="S156" s="156">
        <f t="shared" si="109"/>
        <v>1129.0402814594393</v>
      </c>
      <c r="T156" s="153"/>
      <c r="U156" s="153"/>
      <c r="W156" s="1">
        <v>252</v>
      </c>
      <c r="X156" s="66">
        <v>18</v>
      </c>
      <c r="Y156" s="163">
        <v>0.85</v>
      </c>
      <c r="Z156" s="150">
        <v>3266</v>
      </c>
      <c r="AA156" s="150">
        <v>9926</v>
      </c>
      <c r="AB156" s="150">
        <v>960</v>
      </c>
      <c r="AC156" s="150">
        <v>1410</v>
      </c>
      <c r="AD156" s="27">
        <f t="shared" si="92"/>
        <v>0.26483493244311374</v>
      </c>
      <c r="AE156" s="27">
        <f t="shared" si="93"/>
        <v>0.15689607719190277</v>
      </c>
      <c r="AF156" s="29">
        <f t="shared" si="94"/>
        <v>1.6879640153092468</v>
      </c>
      <c r="AG156" s="29">
        <f t="shared" si="95"/>
        <v>0.69319226798727274</v>
      </c>
      <c r="AH156" s="29">
        <f t="shared" si="96"/>
        <v>3.0391916717697489</v>
      </c>
      <c r="AJ156" s="51">
        <f t="shared" si="97"/>
        <v>74.782104858232103</v>
      </c>
      <c r="AK156" s="29">
        <f t="shared" si="98"/>
        <v>3.0391916717697489</v>
      </c>
      <c r="AL156" s="58">
        <f t="shared" si="99"/>
        <v>0.69319226798727274</v>
      </c>
    </row>
    <row r="157" spans="1:38" x14ac:dyDescent="0.2">
      <c r="A157" s="1">
        <v>252</v>
      </c>
      <c r="B157" s="1">
        <v>313</v>
      </c>
      <c r="C157" s="77" t="s">
        <v>107</v>
      </c>
      <c r="D157" s="66">
        <v>18</v>
      </c>
      <c r="E157" s="150">
        <v>1300</v>
      </c>
      <c r="F157" s="150">
        <v>2396</v>
      </c>
      <c r="G157" s="150">
        <v>8021</v>
      </c>
      <c r="H157" s="163">
        <v>0.78300000000000003</v>
      </c>
      <c r="I157" s="25">
        <f t="shared" si="100"/>
        <v>0.25175669888740154</v>
      </c>
      <c r="J157" s="25">
        <f t="shared" si="101"/>
        <v>0.14686218983286267</v>
      </c>
      <c r="K157" s="27">
        <f t="shared" si="102"/>
        <v>1.7142376752921542</v>
      </c>
      <c r="L157" s="27">
        <f t="shared" si="103"/>
        <v>0.68637972242596801</v>
      </c>
      <c r="M157" s="27">
        <f t="shared" si="104"/>
        <v>3.3476627712854756</v>
      </c>
      <c r="N157" s="27"/>
      <c r="O157" s="51">
        <f t="shared" si="105"/>
        <v>60.429907623199647</v>
      </c>
      <c r="P157" s="27">
        <f t="shared" si="106"/>
        <v>3.3476627712854756</v>
      </c>
      <c r="Q157" s="93">
        <f t="shared" si="107"/>
        <v>0.68637972242596801</v>
      </c>
      <c r="R157" s="156">
        <f t="shared" si="108"/>
        <v>884.88193076112509</v>
      </c>
      <c r="S157" s="156">
        <f t="shared" si="109"/>
        <v>1130.1174083794701</v>
      </c>
      <c r="T157" s="153"/>
      <c r="U157" s="153"/>
      <c r="W157" s="1">
        <v>252</v>
      </c>
      <c r="X157" s="66">
        <v>18</v>
      </c>
      <c r="Y157" s="163">
        <v>0.875</v>
      </c>
      <c r="Z157" s="150">
        <v>3679</v>
      </c>
      <c r="AA157" s="150">
        <v>10686</v>
      </c>
      <c r="AB157" s="150">
        <v>988</v>
      </c>
      <c r="AC157" s="150">
        <v>1452</v>
      </c>
      <c r="AD157" s="27">
        <f t="shared" si="92"/>
        <v>0.26885688387251022</v>
      </c>
      <c r="AE157" s="27">
        <f t="shared" si="93"/>
        <v>0.1618389982361694</v>
      </c>
      <c r="AF157" s="29">
        <f t="shared" si="94"/>
        <v>1.6612614190812718</v>
      </c>
      <c r="AG157" s="29">
        <f t="shared" si="95"/>
        <v>0.6873872160311576</v>
      </c>
      <c r="AH157" s="29">
        <f t="shared" si="96"/>
        <v>2.9045936395759719</v>
      </c>
      <c r="AJ157" s="51">
        <f t="shared" si="97"/>
        <v>80.507915828638744</v>
      </c>
      <c r="AK157" s="29">
        <f t="shared" si="98"/>
        <v>2.9045936395759719</v>
      </c>
      <c r="AL157" s="58">
        <f t="shared" si="99"/>
        <v>0.6873872160311576</v>
      </c>
    </row>
    <row r="158" spans="1:38" x14ac:dyDescent="0.2">
      <c r="A158" s="1">
        <v>252</v>
      </c>
      <c r="B158" s="1">
        <v>313</v>
      </c>
      <c r="C158" s="77" t="s">
        <v>107</v>
      </c>
      <c r="D158" s="66">
        <v>18</v>
      </c>
      <c r="E158" s="150">
        <v>1350</v>
      </c>
      <c r="F158" s="150">
        <v>2734</v>
      </c>
      <c r="G158" s="150">
        <v>8906</v>
      </c>
      <c r="H158" s="163">
        <v>0.81399999999999995</v>
      </c>
      <c r="I158" s="25">
        <f t="shared" si="100"/>
        <v>0.25921156695444858</v>
      </c>
      <c r="J158" s="25">
        <f t="shared" si="101"/>
        <v>0.14964094685840579</v>
      </c>
      <c r="K158" s="27">
        <f t="shared" si="102"/>
        <v>1.7322235149963425</v>
      </c>
      <c r="L158" s="27">
        <f t="shared" si="103"/>
        <v>0.70377528273397583</v>
      </c>
      <c r="M158" s="27">
        <f t="shared" si="104"/>
        <v>3.2574981711777613</v>
      </c>
      <c r="N158" s="27"/>
      <c r="O158" s="51">
        <f t="shared" si="105"/>
        <v>67.09746381900213</v>
      </c>
      <c r="P158" s="27">
        <f t="shared" si="106"/>
        <v>3.2574981711777613</v>
      </c>
      <c r="Q158" s="93">
        <f t="shared" si="107"/>
        <v>0.70377528273397583</v>
      </c>
      <c r="R158" s="156">
        <f t="shared" si="108"/>
        <v>918.9158511750145</v>
      </c>
      <c r="S158" s="156">
        <f t="shared" si="109"/>
        <v>1128.8892520577574</v>
      </c>
      <c r="T158" s="153"/>
      <c r="U158" s="153"/>
      <c r="W158" s="1">
        <v>252</v>
      </c>
      <c r="X158" s="66">
        <v>18</v>
      </c>
      <c r="Y158" s="163">
        <v>0.9</v>
      </c>
      <c r="Z158" s="150">
        <v>4136</v>
      </c>
      <c r="AA158" s="150">
        <v>11481</v>
      </c>
      <c r="AB158" s="150">
        <v>1016</v>
      </c>
      <c r="AC158" s="150">
        <v>1493</v>
      </c>
      <c r="AD158" s="27">
        <f t="shared" si="92"/>
        <v>0.27321171981569614</v>
      </c>
      <c r="AE158" s="27">
        <f t="shared" si="93"/>
        <v>0.16736103374292549</v>
      </c>
      <c r="AF158" s="29">
        <f t="shared" si="94"/>
        <v>1.6324691220261123</v>
      </c>
      <c r="AG158" s="29">
        <f t="shared" si="95"/>
        <v>0.68092225589728583</v>
      </c>
      <c r="AH158" s="29">
        <f t="shared" si="96"/>
        <v>2.7758704061895552</v>
      </c>
      <c r="AJ158" s="51">
        <f t="shared" si="97"/>
        <v>86.497415462156226</v>
      </c>
      <c r="AK158" s="29">
        <f t="shared" si="98"/>
        <v>2.7758704061895552</v>
      </c>
      <c r="AL158" s="58">
        <f t="shared" si="99"/>
        <v>0.68092225589728583</v>
      </c>
    </row>
    <row r="159" spans="1:38" x14ac:dyDescent="0.2">
      <c r="A159" s="1">
        <v>252</v>
      </c>
      <c r="B159" s="1">
        <v>313</v>
      </c>
      <c r="C159" s="77" t="s">
        <v>107</v>
      </c>
      <c r="D159" s="66">
        <v>18</v>
      </c>
      <c r="E159" s="150">
        <v>1403</v>
      </c>
      <c r="F159" s="150">
        <v>3197</v>
      </c>
      <c r="G159" s="150">
        <v>9813</v>
      </c>
      <c r="H159" s="163">
        <v>0.84599999999999997</v>
      </c>
      <c r="I159" s="25">
        <f t="shared" si="100"/>
        <v>0.26443910608795068</v>
      </c>
      <c r="J159" s="25">
        <f t="shared" si="101"/>
        <v>0.15589165438779928</v>
      </c>
      <c r="K159" s="27">
        <f t="shared" si="102"/>
        <v>1.6963005949640289</v>
      </c>
      <c r="L159" s="27">
        <f t="shared" si="103"/>
        <v>0.6960950508004744</v>
      </c>
      <c r="M159" s="27">
        <f t="shared" si="104"/>
        <v>3.0694401000938378</v>
      </c>
      <c r="N159" s="27"/>
      <c r="O159" s="51">
        <f t="shared" si="105"/>
        <v>73.930767174474269</v>
      </c>
      <c r="P159" s="27">
        <f t="shared" si="106"/>
        <v>3.0694401000938378</v>
      </c>
      <c r="Q159" s="93">
        <f t="shared" si="107"/>
        <v>0.6960950508004744</v>
      </c>
      <c r="R159" s="156">
        <f t="shared" si="108"/>
        <v>954.99180681373718</v>
      </c>
      <c r="S159" s="156">
        <f t="shared" si="109"/>
        <v>1128.8319229476799</v>
      </c>
      <c r="T159" s="153"/>
      <c r="U159" s="153"/>
      <c r="W159" s="1"/>
      <c r="Y159" s="163"/>
      <c r="Z159" s="150"/>
      <c r="AB159" s="150"/>
      <c r="AC159" s="150"/>
      <c r="AD159" s="27"/>
      <c r="AE159" s="27"/>
      <c r="AG159" s="29"/>
      <c r="AH159" s="29"/>
      <c r="AL159" s="58"/>
    </row>
    <row r="160" spans="1:38" x14ac:dyDescent="0.2">
      <c r="A160" s="1">
        <v>252</v>
      </c>
      <c r="B160" s="1">
        <v>313</v>
      </c>
      <c r="C160" s="77" t="s">
        <v>107</v>
      </c>
      <c r="D160" s="66">
        <v>18</v>
      </c>
      <c r="E160" s="150">
        <v>1452</v>
      </c>
      <c r="F160" s="150">
        <v>3676</v>
      </c>
      <c r="G160" s="150">
        <v>10688</v>
      </c>
      <c r="H160" s="163">
        <v>0.875</v>
      </c>
      <c r="I160" s="25">
        <f t="shared" si="100"/>
        <v>0.26890720333421203</v>
      </c>
      <c r="J160" s="25">
        <f t="shared" si="101"/>
        <v>0.1617070284088499</v>
      </c>
      <c r="K160" s="27">
        <f t="shared" si="102"/>
        <v>1.6629283586507071</v>
      </c>
      <c r="L160" s="27">
        <f t="shared" si="103"/>
        <v>0.68814134021361772</v>
      </c>
      <c r="M160" s="27">
        <f t="shared" si="104"/>
        <v>2.9075081610446136</v>
      </c>
      <c r="N160" s="27"/>
      <c r="O160" s="51">
        <f t="shared" si="105"/>
        <v>80.522983752245082</v>
      </c>
      <c r="P160" s="27">
        <f t="shared" si="106"/>
        <v>2.9075081610446136</v>
      </c>
      <c r="Q160" s="93">
        <f t="shared" si="107"/>
        <v>0.68814134021361772</v>
      </c>
      <c r="R160" s="156">
        <f t="shared" si="108"/>
        <v>988.3450488193489</v>
      </c>
      <c r="S160" s="156">
        <f t="shared" si="109"/>
        <v>1129.5371986506846</v>
      </c>
      <c r="T160" s="153"/>
      <c r="U160" s="153"/>
      <c r="W160" s="1"/>
      <c r="Y160" s="163"/>
      <c r="Z160" s="150"/>
      <c r="AB160" s="150"/>
      <c r="AC160" s="150"/>
      <c r="AD160" s="27"/>
      <c r="AE160" s="27"/>
      <c r="AG160" s="29"/>
      <c r="AH160" s="29"/>
      <c r="AL160" s="58"/>
    </row>
    <row r="161" spans="1:38" x14ac:dyDescent="0.2">
      <c r="A161" s="1">
        <v>252</v>
      </c>
      <c r="B161" s="1">
        <v>313</v>
      </c>
      <c r="C161" s="77" t="s">
        <v>107</v>
      </c>
      <c r="D161" s="66">
        <v>18</v>
      </c>
      <c r="E161" s="150">
        <v>1501</v>
      </c>
      <c r="F161" s="150">
        <v>4229</v>
      </c>
      <c r="G161" s="150">
        <v>11625</v>
      </c>
      <c r="H161" s="163">
        <v>0.90500000000000003</v>
      </c>
      <c r="I161" s="25">
        <f t="shared" si="100"/>
        <v>0.27369748120621429</v>
      </c>
      <c r="J161" s="25">
        <f t="shared" si="101"/>
        <v>0.16840262281891505</v>
      </c>
      <c r="K161" s="27">
        <f t="shared" si="102"/>
        <v>1.6252566416410499</v>
      </c>
      <c r="L161" s="27">
        <f t="shared" si="103"/>
        <v>0.67851623122910576</v>
      </c>
      <c r="M161" s="27">
        <f t="shared" si="104"/>
        <v>2.7488768030267203</v>
      </c>
      <c r="N161" s="27"/>
      <c r="O161" s="51">
        <f t="shared" si="105"/>
        <v>87.582305961812224</v>
      </c>
      <c r="P161" s="27">
        <f t="shared" si="106"/>
        <v>2.7488768030267203</v>
      </c>
      <c r="Q161" s="93">
        <f t="shared" si="107"/>
        <v>0.67851623122910576</v>
      </c>
      <c r="R161" s="156">
        <f t="shared" si="108"/>
        <v>1021.6982908249605</v>
      </c>
      <c r="S161" s="156">
        <f t="shared" si="109"/>
        <v>1128.94838765189</v>
      </c>
      <c r="T161" s="153"/>
      <c r="U161" s="153"/>
      <c r="W161" s="1"/>
      <c r="Y161" s="163"/>
      <c r="Z161" s="150"/>
      <c r="AB161" s="150"/>
      <c r="AC161" s="150"/>
      <c r="AD161" s="27"/>
      <c r="AE161" s="27"/>
      <c r="AG161" s="29"/>
      <c r="AH161" s="29"/>
      <c r="AL161" s="58"/>
    </row>
    <row r="162" spans="1:38" x14ac:dyDescent="0.2">
      <c r="C162"/>
      <c r="D162"/>
      <c r="E162" s="150"/>
      <c r="F162" s="150"/>
      <c r="G162" s="150"/>
      <c r="H162" s="163"/>
      <c r="I162" s="25"/>
      <c r="J162" s="25"/>
      <c r="K162" s="27"/>
      <c r="L162" s="27"/>
      <c r="M162" s="27"/>
      <c r="N162" s="27"/>
      <c r="O162" s="51"/>
      <c r="P162" s="27"/>
      <c r="Q162" s="93"/>
      <c r="R162" s="156"/>
      <c r="T162" s="153"/>
      <c r="U162" s="153"/>
      <c r="W162" s="1"/>
      <c r="Y162" s="163"/>
      <c r="Z162" s="150"/>
      <c r="AB162" s="150"/>
      <c r="AC162" s="150"/>
      <c r="AD162" s="27"/>
      <c r="AE162" s="27"/>
      <c r="AG162" s="29"/>
      <c r="AH162" s="29"/>
      <c r="AL162" s="58"/>
    </row>
    <row r="163" spans="1:38" x14ac:dyDescent="0.2">
      <c r="C163"/>
      <c r="D163"/>
      <c r="E163" s="150"/>
      <c r="F163" s="150"/>
      <c r="G163" s="150"/>
      <c r="H163" s="163"/>
      <c r="I163" s="25"/>
      <c r="J163" s="25"/>
      <c r="K163" s="27"/>
      <c r="L163" s="27"/>
      <c r="M163" s="27"/>
      <c r="N163" s="27"/>
      <c r="O163" s="51"/>
      <c r="P163" s="27"/>
      <c r="Q163" s="93"/>
      <c r="R163" s="156"/>
      <c r="T163" s="153"/>
      <c r="U163" s="153"/>
      <c r="W163" s="1"/>
      <c r="Y163" s="163"/>
      <c r="Z163" s="150"/>
      <c r="AB163" s="150"/>
      <c r="AC163" s="150"/>
      <c r="AD163" s="27"/>
      <c r="AE163" s="27"/>
      <c r="AG163" s="29"/>
      <c r="AH163" s="29"/>
      <c r="AL163" s="58"/>
    </row>
    <row r="164" spans="1:38" x14ac:dyDescent="0.2">
      <c r="A164" s="1">
        <v>253</v>
      </c>
      <c r="B164" s="1">
        <v>316</v>
      </c>
      <c r="C164" s="77" t="s">
        <v>107</v>
      </c>
      <c r="D164" s="66">
        <v>20</v>
      </c>
      <c r="E164" s="150">
        <v>1000</v>
      </c>
      <c r="F164" s="150">
        <v>1231</v>
      </c>
      <c r="G164" s="150">
        <v>4792</v>
      </c>
      <c r="H164" s="163">
        <v>0.60099999999999998</v>
      </c>
      <c r="I164" s="25">
        <f t="shared" si="100"/>
        <v>0.25418857883127338</v>
      </c>
      <c r="J164" s="25">
        <f t="shared" si="101"/>
        <v>0.16577204525805761</v>
      </c>
      <c r="K164" s="27">
        <f t="shared" si="102"/>
        <v>1.533362144597888</v>
      </c>
      <c r="L164" s="27">
        <f t="shared" si="103"/>
        <v>0.61691544755139416</v>
      </c>
      <c r="M164" s="27">
        <f t="shared" si="104"/>
        <v>3.8927701056051989</v>
      </c>
      <c r="N164" s="27"/>
      <c r="O164" s="51">
        <f t="shared" si="105"/>
        <v>36.102744960774551</v>
      </c>
      <c r="P164" s="27">
        <f t="shared" si="106"/>
        <v>3.8927701056051989</v>
      </c>
      <c r="Q164" s="93">
        <f t="shared" si="107"/>
        <v>0.61691544755139416</v>
      </c>
      <c r="R164" s="156">
        <f t="shared" si="108"/>
        <v>680.67840827778844</v>
      </c>
      <c r="S164" s="156">
        <f t="shared" si="109"/>
        <v>1132.5763864855048</v>
      </c>
      <c r="T164" s="153"/>
      <c r="U164" s="153"/>
      <c r="W164" s="1">
        <v>253</v>
      </c>
      <c r="X164" s="66">
        <v>20</v>
      </c>
      <c r="Y164" s="163">
        <v>0.72499999999999998</v>
      </c>
      <c r="Z164" s="150">
        <v>2228</v>
      </c>
      <c r="AA164" s="150">
        <v>7192</v>
      </c>
      <c r="AB164" s="150">
        <v>822</v>
      </c>
      <c r="AC164" s="150">
        <v>1207</v>
      </c>
      <c r="AD164" s="27">
        <f t="shared" si="92"/>
        <v>0.26186313454014609</v>
      </c>
      <c r="AE164" s="27">
        <f t="shared" si="93"/>
        <v>0.17062655369518132</v>
      </c>
      <c r="AF164" s="29">
        <f t="shared" si="94"/>
        <v>1.5347150186714542</v>
      </c>
      <c r="AG164" s="29">
        <f t="shared" si="95"/>
        <v>0.62671171874247167</v>
      </c>
      <c r="AH164" s="29">
        <f t="shared" si="96"/>
        <v>3.2280071813285458</v>
      </c>
      <c r="AJ164" s="51">
        <f t="shared" si="97"/>
        <v>54.184253288374499</v>
      </c>
      <c r="AK164" s="29">
        <f t="shared" si="98"/>
        <v>3.2280071813285458</v>
      </c>
      <c r="AL164" s="58">
        <f t="shared" si="99"/>
        <v>0.62671171874247167</v>
      </c>
    </row>
    <row r="165" spans="1:38" x14ac:dyDescent="0.2">
      <c r="A165" s="1">
        <v>253</v>
      </c>
      <c r="B165" s="1">
        <v>316</v>
      </c>
      <c r="C165" s="77" t="s">
        <v>107</v>
      </c>
      <c r="D165" s="66">
        <v>20</v>
      </c>
      <c r="E165" s="150">
        <v>1053</v>
      </c>
      <c r="F165" s="150">
        <v>1448</v>
      </c>
      <c r="G165" s="150">
        <v>5339</v>
      </c>
      <c r="H165" s="163">
        <v>0.63200000000000001</v>
      </c>
      <c r="I165" s="25">
        <f t="shared" si="100"/>
        <v>0.25541264943124303</v>
      </c>
      <c r="J165" s="25">
        <f t="shared" si="101"/>
        <v>0.16700777539639317</v>
      </c>
      <c r="K165" s="27">
        <f t="shared" si="102"/>
        <v>1.5293458572513812</v>
      </c>
      <c r="L165" s="27">
        <f t="shared" si="103"/>
        <v>0.61677931938664843</v>
      </c>
      <c r="M165" s="27">
        <f t="shared" si="104"/>
        <v>3.6871546961325965</v>
      </c>
      <c r="N165" s="27"/>
      <c r="O165" s="51">
        <f t="shared" si="105"/>
        <v>40.22382206710671</v>
      </c>
      <c r="P165" s="27">
        <f t="shared" si="106"/>
        <v>3.6871546961325965</v>
      </c>
      <c r="Q165" s="93">
        <f t="shared" si="107"/>
        <v>0.61677931938664843</v>
      </c>
      <c r="R165" s="156">
        <f t="shared" si="108"/>
        <v>716.75436391651124</v>
      </c>
      <c r="S165" s="156">
        <f t="shared" si="109"/>
        <v>1134.1050061970113</v>
      </c>
      <c r="T165" s="153"/>
      <c r="U165" s="153"/>
      <c r="W165" s="1">
        <v>253</v>
      </c>
      <c r="X165" s="66">
        <v>20</v>
      </c>
      <c r="Y165" s="163">
        <v>0.75</v>
      </c>
      <c r="Z165" s="150">
        <v>2498</v>
      </c>
      <c r="AA165" s="150">
        <v>7766</v>
      </c>
      <c r="AB165" s="150">
        <v>850</v>
      </c>
      <c r="AC165" s="150">
        <v>1249</v>
      </c>
      <c r="AD165" s="27">
        <f t="shared" si="92"/>
        <v>0.26406554163477503</v>
      </c>
      <c r="AE165" s="27">
        <f t="shared" si="93"/>
        <v>0.17264673185652077</v>
      </c>
      <c r="AF165" s="29">
        <f t="shared" si="94"/>
        <v>1.5295137000000005</v>
      </c>
      <c r="AG165" s="29">
        <f t="shared" si="95"/>
        <v>0.62720878005727321</v>
      </c>
      <c r="AH165" s="29">
        <f t="shared" si="96"/>
        <v>3.1088871096877502</v>
      </c>
      <c r="AJ165" s="51">
        <f t="shared" si="97"/>
        <v>58.508747363392153</v>
      </c>
      <c r="AK165" s="29">
        <f t="shared" si="98"/>
        <v>3.1088871096877502</v>
      </c>
      <c r="AL165" s="58">
        <f t="shared" si="99"/>
        <v>0.62720878005727321</v>
      </c>
    </row>
    <row r="166" spans="1:38" x14ac:dyDescent="0.2">
      <c r="A166" s="1">
        <v>253</v>
      </c>
      <c r="B166" s="1">
        <v>316</v>
      </c>
      <c r="C166" s="77" t="s">
        <v>107</v>
      </c>
      <c r="D166" s="66">
        <v>20</v>
      </c>
      <c r="E166" s="150">
        <v>1098</v>
      </c>
      <c r="F166" s="150">
        <v>1641</v>
      </c>
      <c r="G166" s="150">
        <v>5822</v>
      </c>
      <c r="H166" s="163">
        <v>0.66</v>
      </c>
      <c r="I166" s="25">
        <f t="shared" si="100"/>
        <v>0.25615730443733048</v>
      </c>
      <c r="J166" s="25">
        <f t="shared" si="101"/>
        <v>0.16693784523720565</v>
      </c>
      <c r="K166" s="27">
        <f t="shared" si="102"/>
        <v>1.5344471714808043</v>
      </c>
      <c r="L166" s="27">
        <f t="shared" si="103"/>
        <v>0.61973811173181392</v>
      </c>
      <c r="M166" s="27">
        <f t="shared" si="104"/>
        <v>3.5478366849482024</v>
      </c>
      <c r="N166" s="27"/>
      <c r="O166" s="51">
        <f t="shared" si="105"/>
        <v>43.862725618036194</v>
      </c>
      <c r="P166" s="27">
        <f t="shared" si="106"/>
        <v>3.5478366849482024</v>
      </c>
      <c r="Q166" s="93">
        <f t="shared" si="107"/>
        <v>0.61973811173181392</v>
      </c>
      <c r="R166" s="156">
        <f t="shared" si="108"/>
        <v>747.38489228901176</v>
      </c>
      <c r="S166" s="156">
        <f t="shared" si="109"/>
        <v>1132.4013519530481</v>
      </c>
      <c r="T166" s="153"/>
      <c r="U166" s="153"/>
      <c r="W166" s="1">
        <v>253</v>
      </c>
      <c r="X166" s="66">
        <v>20</v>
      </c>
      <c r="Y166" s="163">
        <v>0.77500000000000002</v>
      </c>
      <c r="Z166" s="150">
        <v>2785</v>
      </c>
      <c r="AA166" s="150">
        <v>8353</v>
      </c>
      <c r="AB166" s="150">
        <v>878</v>
      </c>
      <c r="AC166" s="150">
        <v>1290</v>
      </c>
      <c r="AD166" s="27">
        <f t="shared" si="92"/>
        <v>0.26625776638146614</v>
      </c>
      <c r="AE166" s="27">
        <f t="shared" si="93"/>
        <v>0.17470659980206457</v>
      </c>
      <c r="AF166" s="29">
        <f t="shared" si="94"/>
        <v>1.5240280944344706</v>
      </c>
      <c r="AG166" s="29">
        <f t="shared" si="95"/>
        <v>0.62754808200187517</v>
      </c>
      <c r="AH166" s="29">
        <f t="shared" si="96"/>
        <v>2.999281867145422</v>
      </c>
      <c r="AJ166" s="51">
        <f t="shared" si="97"/>
        <v>62.93118294185097</v>
      </c>
      <c r="AK166" s="29">
        <f t="shared" si="98"/>
        <v>2.999281867145422</v>
      </c>
      <c r="AL166" s="58">
        <f t="shared" si="99"/>
        <v>0.62754808200187517</v>
      </c>
    </row>
    <row r="167" spans="1:38" x14ac:dyDescent="0.2">
      <c r="A167" s="1">
        <v>253</v>
      </c>
      <c r="B167" s="1">
        <v>316</v>
      </c>
      <c r="C167" s="77" t="s">
        <v>107</v>
      </c>
      <c r="D167" s="66">
        <v>20</v>
      </c>
      <c r="E167" s="150">
        <v>1151</v>
      </c>
      <c r="F167" s="150">
        <v>1912</v>
      </c>
      <c r="G167" s="150">
        <v>6474</v>
      </c>
      <c r="H167" s="163">
        <v>0.69099999999999995</v>
      </c>
      <c r="I167" s="25">
        <f t="shared" si="100"/>
        <v>0.25921568171818998</v>
      </c>
      <c r="J167" s="25">
        <f t="shared" si="101"/>
        <v>0.16885548005879611</v>
      </c>
      <c r="K167" s="27">
        <f t="shared" si="102"/>
        <v>1.5351333674686194</v>
      </c>
      <c r="L167" s="27">
        <f t="shared" si="103"/>
        <v>0.62370559310970497</v>
      </c>
      <c r="M167" s="27">
        <f t="shared" si="104"/>
        <v>3.3859832635983262</v>
      </c>
      <c r="N167" s="27"/>
      <c r="O167" s="51">
        <f t="shared" si="105"/>
        <v>48.774868713700847</v>
      </c>
      <c r="P167" s="27">
        <f t="shared" si="106"/>
        <v>3.3859832635983262</v>
      </c>
      <c r="Q167" s="93">
        <f t="shared" si="107"/>
        <v>0.62370559310970497</v>
      </c>
      <c r="R167" s="156">
        <f t="shared" si="108"/>
        <v>783.46084792773456</v>
      </c>
      <c r="S167" s="156">
        <f t="shared" si="109"/>
        <v>1133.8073052499778</v>
      </c>
      <c r="T167" s="153"/>
      <c r="U167" s="153"/>
      <c r="W167" s="1">
        <v>253</v>
      </c>
      <c r="X167" s="66">
        <v>20</v>
      </c>
      <c r="Y167" s="163">
        <v>0.8</v>
      </c>
      <c r="Z167" s="150">
        <v>3116</v>
      </c>
      <c r="AA167" s="150">
        <v>9014</v>
      </c>
      <c r="AB167" s="150">
        <v>907</v>
      </c>
      <c r="AC167" s="150">
        <v>1332</v>
      </c>
      <c r="AD167" s="27">
        <f t="shared" si="92"/>
        <v>0.26949352042538072</v>
      </c>
      <c r="AE167" s="27">
        <f t="shared" si="93"/>
        <v>0.17755708941999584</v>
      </c>
      <c r="AF167" s="29">
        <f t="shared" si="94"/>
        <v>1.5177851884467268</v>
      </c>
      <c r="AG167" s="29">
        <f t="shared" si="95"/>
        <v>0.62876356195267902</v>
      </c>
      <c r="AH167" s="29">
        <f t="shared" si="96"/>
        <v>2.8928112965340178</v>
      </c>
      <c r="AJ167" s="51">
        <f t="shared" si="97"/>
        <v>67.911131693744125</v>
      </c>
      <c r="AK167" s="29">
        <f t="shared" si="98"/>
        <v>2.8928112965340178</v>
      </c>
      <c r="AL167" s="58">
        <f t="shared" si="99"/>
        <v>0.62876356195267902</v>
      </c>
    </row>
    <row r="168" spans="1:38" x14ac:dyDescent="0.2">
      <c r="A168" s="1">
        <v>253</v>
      </c>
      <c r="B168" s="1">
        <v>316</v>
      </c>
      <c r="C168" s="77" t="s">
        <v>107</v>
      </c>
      <c r="D168" s="66">
        <v>20</v>
      </c>
      <c r="E168" s="150">
        <v>1200</v>
      </c>
      <c r="F168" s="150">
        <v>2195</v>
      </c>
      <c r="G168" s="150">
        <v>7105</v>
      </c>
      <c r="H168" s="163">
        <v>0.72099999999999997</v>
      </c>
      <c r="I168" s="25">
        <f t="shared" si="100"/>
        <v>0.26172235157499152</v>
      </c>
      <c r="J168" s="25">
        <f t="shared" si="101"/>
        <v>0.17105825178896844</v>
      </c>
      <c r="K168" s="27">
        <f t="shared" si="102"/>
        <v>1.5300188610478365</v>
      </c>
      <c r="L168" s="27">
        <f t="shared" si="103"/>
        <v>0.62462603601967837</v>
      </c>
      <c r="M168" s="27">
        <f t="shared" si="104"/>
        <v>3.2369020501138954</v>
      </c>
      <c r="N168" s="27"/>
      <c r="O168" s="51">
        <f t="shared" si="105"/>
        <v>53.528798611498999</v>
      </c>
      <c r="P168" s="27">
        <f t="shared" si="106"/>
        <v>3.2369020501138954</v>
      </c>
      <c r="Q168" s="93">
        <f t="shared" si="107"/>
        <v>0.62462603601967837</v>
      </c>
      <c r="R168" s="156">
        <f t="shared" si="108"/>
        <v>816.81408993334617</v>
      </c>
      <c r="S168" s="156">
        <f t="shared" si="109"/>
        <v>1132.8905546925744</v>
      </c>
      <c r="T168" s="153"/>
      <c r="U168" s="153"/>
      <c r="W168" s="1">
        <v>253</v>
      </c>
      <c r="X168" s="66">
        <v>20</v>
      </c>
      <c r="Y168" s="163">
        <v>0.82499999999999996</v>
      </c>
      <c r="Z168" s="150">
        <v>3507</v>
      </c>
      <c r="AA168" s="150">
        <v>9748</v>
      </c>
      <c r="AB168" s="150">
        <v>935</v>
      </c>
      <c r="AC168" s="150">
        <v>1373</v>
      </c>
      <c r="AD168" s="27">
        <f t="shared" si="92"/>
        <v>0.27429233378617995</v>
      </c>
      <c r="AE168" s="27">
        <f t="shared" si="93"/>
        <v>0.18246408641407105</v>
      </c>
      <c r="AF168" s="29">
        <f t="shared" si="94"/>
        <v>1.5032675151411461</v>
      </c>
      <c r="AG168" s="29">
        <f t="shared" si="95"/>
        <v>0.62826953168884248</v>
      </c>
      <c r="AH168" s="29">
        <f t="shared" si="96"/>
        <v>2.7795836897633306</v>
      </c>
      <c r="AJ168" s="51">
        <f t="shared" si="97"/>
        <v>73.44105965726844</v>
      </c>
      <c r="AK168" s="29">
        <f t="shared" si="98"/>
        <v>2.7795836897633306</v>
      </c>
      <c r="AL168" s="58">
        <f t="shared" si="99"/>
        <v>0.62826953168884248</v>
      </c>
    </row>
    <row r="169" spans="1:38" x14ac:dyDescent="0.2">
      <c r="A169" s="1">
        <v>253</v>
      </c>
      <c r="B169" s="1">
        <v>316</v>
      </c>
      <c r="C169" s="77" t="s">
        <v>107</v>
      </c>
      <c r="D169" s="66">
        <v>20</v>
      </c>
      <c r="E169" s="150">
        <v>1250</v>
      </c>
      <c r="F169" s="150">
        <v>2515</v>
      </c>
      <c r="G169" s="150">
        <v>7840</v>
      </c>
      <c r="H169" s="163">
        <v>0.751</v>
      </c>
      <c r="I169" s="25">
        <f t="shared" si="100"/>
        <v>0.2661553867161513</v>
      </c>
      <c r="J169" s="25">
        <f t="shared" si="101"/>
        <v>0.17340483122493555</v>
      </c>
      <c r="K169" s="27">
        <f t="shared" si="102"/>
        <v>1.5348787276341944</v>
      </c>
      <c r="L169" s="27">
        <f t="shared" si="103"/>
        <v>0.63189451936900809</v>
      </c>
      <c r="M169" s="27">
        <f t="shared" si="104"/>
        <v>3.1172962226640157</v>
      </c>
      <c r="N169" s="27"/>
      <c r="O169" s="51">
        <f t="shared" si="105"/>
        <v>59.066260536826483</v>
      </c>
      <c r="P169" s="27">
        <f t="shared" si="106"/>
        <v>3.1172962226640157</v>
      </c>
      <c r="Q169" s="93">
        <f t="shared" si="107"/>
        <v>0.63189451936900809</v>
      </c>
      <c r="R169" s="156">
        <f t="shared" si="108"/>
        <v>850.84801034723569</v>
      </c>
      <c r="S169" s="156">
        <f t="shared" si="109"/>
        <v>1132.9534092506467</v>
      </c>
      <c r="T169" s="153"/>
      <c r="U169" s="153"/>
      <c r="W169" s="1">
        <v>253</v>
      </c>
      <c r="X169" s="66">
        <v>20</v>
      </c>
      <c r="Y169" s="163">
        <v>0.85</v>
      </c>
      <c r="Z169" s="150">
        <v>3947</v>
      </c>
      <c r="AA169" s="150">
        <v>10548</v>
      </c>
      <c r="AB169" s="150">
        <v>963</v>
      </c>
      <c r="AC169" s="150">
        <v>1415</v>
      </c>
      <c r="AD169" s="27">
        <f t="shared" si="92"/>
        <v>0.27944507827615561</v>
      </c>
      <c r="AE169" s="27">
        <f t="shared" si="93"/>
        <v>0.18760786865450407</v>
      </c>
      <c r="AF169" s="29">
        <f t="shared" si="94"/>
        <v>1.4895168325310364</v>
      </c>
      <c r="AG169" s="29">
        <f t="shared" si="95"/>
        <v>0.62834264991125466</v>
      </c>
      <c r="AH169" s="29">
        <f t="shared" si="96"/>
        <v>2.6724094248796555</v>
      </c>
      <c r="AJ169" s="51">
        <f t="shared" si="97"/>
        <v>79.468229099801746</v>
      </c>
      <c r="AK169" s="29">
        <f t="shared" si="98"/>
        <v>2.6724094248796555</v>
      </c>
      <c r="AL169" s="58">
        <f t="shared" si="99"/>
        <v>0.62834264991125466</v>
      </c>
    </row>
    <row r="170" spans="1:38" x14ac:dyDescent="0.2">
      <c r="A170" s="1">
        <v>253</v>
      </c>
      <c r="B170" s="1">
        <v>316</v>
      </c>
      <c r="C170" s="77" t="s">
        <v>107</v>
      </c>
      <c r="D170" s="66">
        <v>20</v>
      </c>
      <c r="E170" s="150">
        <v>1304</v>
      </c>
      <c r="F170" s="150">
        <v>2864</v>
      </c>
      <c r="G170" s="150">
        <v>8471</v>
      </c>
      <c r="H170" s="163">
        <v>0.78300000000000003</v>
      </c>
      <c r="I170" s="25">
        <f t="shared" si="100"/>
        <v>0.26425226747809616</v>
      </c>
      <c r="J170" s="25">
        <f t="shared" si="101"/>
        <v>0.17393760355957311</v>
      </c>
      <c r="K170" s="27">
        <f t="shared" si="102"/>
        <v>1.5192359907821229</v>
      </c>
      <c r="L170" s="27">
        <f t="shared" si="103"/>
        <v>0.62321441915292042</v>
      </c>
      <c r="M170" s="27">
        <f t="shared" si="104"/>
        <v>2.9577513966480447</v>
      </c>
      <c r="N170" s="27"/>
      <c r="O170" s="51">
        <f t="shared" si="105"/>
        <v>63.820190434624635</v>
      </c>
      <c r="P170" s="27">
        <f t="shared" si="106"/>
        <v>2.9577513966480447</v>
      </c>
      <c r="Q170" s="93">
        <f t="shared" si="107"/>
        <v>0.62321441915292042</v>
      </c>
      <c r="R170" s="156">
        <f t="shared" si="108"/>
        <v>887.60464439423629</v>
      </c>
      <c r="S170" s="156">
        <f t="shared" si="109"/>
        <v>1133.5946927129455</v>
      </c>
      <c r="T170" s="153"/>
      <c r="U170" s="153"/>
      <c r="W170" s="1"/>
      <c r="Y170" s="163"/>
      <c r="Z170" s="150"/>
      <c r="AB170" s="150"/>
      <c r="AC170" s="150"/>
      <c r="AD170" s="27"/>
      <c r="AE170" s="27"/>
      <c r="AG170" s="29"/>
      <c r="AH170" s="29"/>
      <c r="AL170" s="58"/>
    </row>
    <row r="171" spans="1:38" x14ac:dyDescent="0.2">
      <c r="A171" s="1">
        <v>253</v>
      </c>
      <c r="B171" s="1">
        <v>316</v>
      </c>
      <c r="C171" s="77" t="s">
        <v>107</v>
      </c>
      <c r="D171" s="66">
        <v>20</v>
      </c>
      <c r="E171" s="150">
        <v>1351</v>
      </c>
      <c r="F171" s="150">
        <v>3290</v>
      </c>
      <c r="G171" s="150">
        <v>9354</v>
      </c>
      <c r="H171" s="163">
        <v>0.81100000000000005</v>
      </c>
      <c r="I171" s="25">
        <f t="shared" si="100"/>
        <v>0.27184784283398084</v>
      </c>
      <c r="J171" s="25">
        <f t="shared" si="101"/>
        <v>0.17967311352541565</v>
      </c>
      <c r="K171" s="27">
        <f t="shared" si="102"/>
        <v>1.5130134804255317</v>
      </c>
      <c r="L171" s="27">
        <f t="shared" si="103"/>
        <v>0.62951869843394981</v>
      </c>
      <c r="M171" s="27">
        <f t="shared" si="104"/>
        <v>2.8431610942249241</v>
      </c>
      <c r="N171" s="27"/>
      <c r="O171" s="51">
        <f t="shared" si="105"/>
        <v>70.472678706820787</v>
      </c>
      <c r="P171" s="27">
        <f t="shared" si="106"/>
        <v>2.8431610942249241</v>
      </c>
      <c r="Q171" s="93">
        <f t="shared" si="107"/>
        <v>0.62951869843394981</v>
      </c>
      <c r="R171" s="156">
        <f t="shared" si="108"/>
        <v>919.59652958329218</v>
      </c>
      <c r="S171" s="156">
        <f t="shared" si="109"/>
        <v>1133.9044754417905</v>
      </c>
      <c r="T171" s="153"/>
      <c r="U171" s="153"/>
      <c r="W171" s="1"/>
      <c r="Y171" s="163"/>
      <c r="Z171" s="150"/>
      <c r="AB171" s="150"/>
      <c r="AC171" s="150"/>
      <c r="AD171" s="27"/>
      <c r="AE171" s="27"/>
      <c r="AG171" s="29"/>
      <c r="AH171" s="29"/>
      <c r="AL171" s="58"/>
    </row>
    <row r="172" spans="1:38" x14ac:dyDescent="0.2">
      <c r="A172" s="1">
        <v>253</v>
      </c>
      <c r="B172" s="1">
        <v>316</v>
      </c>
      <c r="C172" s="77" t="s">
        <v>107</v>
      </c>
      <c r="D172" s="66">
        <v>20</v>
      </c>
      <c r="E172" s="150">
        <v>1399</v>
      </c>
      <c r="F172" s="150">
        <v>3762</v>
      </c>
      <c r="G172" s="150">
        <v>10257</v>
      </c>
      <c r="H172" s="163">
        <v>0.84</v>
      </c>
      <c r="I172" s="25">
        <f t="shared" si="100"/>
        <v>0.27798678456870379</v>
      </c>
      <c r="J172" s="25">
        <f t="shared" si="101"/>
        <v>0.18502009113539231</v>
      </c>
      <c r="K172" s="27">
        <f t="shared" si="102"/>
        <v>1.5024680988038277</v>
      </c>
      <c r="L172" s="27">
        <f t="shared" si="103"/>
        <v>0.63215012190657283</v>
      </c>
      <c r="M172" s="27">
        <f t="shared" si="104"/>
        <v>2.7264752791068583</v>
      </c>
      <c r="N172" s="27"/>
      <c r="O172" s="51">
        <f t="shared" si="105"/>
        <v>77.275846215080264</v>
      </c>
      <c r="P172" s="27">
        <f t="shared" si="106"/>
        <v>2.7264752791068583</v>
      </c>
      <c r="Q172" s="93">
        <f t="shared" si="107"/>
        <v>0.63215012190657283</v>
      </c>
      <c r="R172" s="156">
        <f t="shared" si="108"/>
        <v>952.2690931806261</v>
      </c>
      <c r="S172" s="156">
        <f t="shared" si="109"/>
        <v>1133.6536823578883</v>
      </c>
      <c r="T172" s="153"/>
      <c r="U172" s="153"/>
      <c r="W172" s="1"/>
      <c r="Y172" s="163"/>
      <c r="Z172" s="150"/>
      <c r="AB172" s="150"/>
      <c r="AC172" s="150"/>
      <c r="AD172" s="27"/>
      <c r="AE172" s="27"/>
      <c r="AG172" s="29"/>
      <c r="AH172" s="29"/>
      <c r="AL172" s="58"/>
    </row>
    <row r="173" spans="1:38" x14ac:dyDescent="0.2">
      <c r="A173" s="1">
        <v>253</v>
      </c>
      <c r="B173" s="1">
        <v>316</v>
      </c>
      <c r="C173" s="77" t="s">
        <v>107</v>
      </c>
      <c r="D173" s="66">
        <v>20</v>
      </c>
      <c r="E173" s="150">
        <v>1441</v>
      </c>
      <c r="F173" s="150">
        <v>4246</v>
      </c>
      <c r="G173" s="150">
        <v>11056</v>
      </c>
      <c r="H173" s="163">
        <v>0.86599999999999999</v>
      </c>
      <c r="I173" s="25">
        <f t="shared" si="100"/>
        <v>0.28242900240210611</v>
      </c>
      <c r="J173" s="25">
        <f t="shared" si="101"/>
        <v>0.19109146510418173</v>
      </c>
      <c r="K173" s="27">
        <f t="shared" si="102"/>
        <v>1.4779781098445595</v>
      </c>
      <c r="L173" s="27">
        <f t="shared" si="103"/>
        <v>0.62679502276909049</v>
      </c>
      <c r="M173" s="27">
        <f t="shared" si="104"/>
        <v>2.6038624587847385</v>
      </c>
      <c r="N173" s="27"/>
      <c r="O173" s="51">
        <f t="shared" si="105"/>
        <v>83.295481695810409</v>
      </c>
      <c r="P173" s="27">
        <f t="shared" si="106"/>
        <v>2.6038624587847385</v>
      </c>
      <c r="Q173" s="93">
        <f t="shared" si="107"/>
        <v>0.62679502276909049</v>
      </c>
      <c r="R173" s="156">
        <f t="shared" si="108"/>
        <v>980.85758632829311</v>
      </c>
      <c r="S173" s="156">
        <f t="shared" si="109"/>
        <v>1132.6300073074979</v>
      </c>
      <c r="T173" s="153"/>
      <c r="U173" s="153"/>
      <c r="W173" s="1"/>
      <c r="Y173" s="163"/>
      <c r="Z173" s="150"/>
      <c r="AB173" s="150"/>
      <c r="AC173" s="150"/>
      <c r="AD173" s="27"/>
      <c r="AE173" s="27"/>
      <c r="AG173" s="29"/>
      <c r="AH173" s="29"/>
      <c r="AL173" s="58"/>
    </row>
    <row r="174" spans="1:38" x14ac:dyDescent="0.2">
      <c r="A174"/>
      <c r="B174"/>
      <c r="C174"/>
      <c r="D174"/>
      <c r="E174" s="150"/>
      <c r="F174" s="150"/>
      <c r="G174" s="150"/>
      <c r="H174" s="163"/>
      <c r="N174"/>
      <c r="O174"/>
      <c r="P174"/>
      <c r="Q174"/>
      <c r="R174"/>
      <c r="S174"/>
      <c r="T174"/>
      <c r="U174"/>
      <c r="W174" s="1"/>
      <c r="Y174" s="163"/>
      <c r="Z174" s="150"/>
      <c r="AB174" s="150"/>
      <c r="AC174" s="150"/>
      <c r="AD174"/>
      <c r="AE174"/>
      <c r="AF174"/>
      <c r="AG174"/>
      <c r="AH174"/>
      <c r="AI174"/>
      <c r="AJ174"/>
      <c r="AK174"/>
      <c r="AL174"/>
    </row>
    <row r="175" spans="1:38" x14ac:dyDescent="0.2">
      <c r="A175"/>
      <c r="B175"/>
      <c r="C175"/>
      <c r="D175"/>
      <c r="E175" s="150"/>
      <c r="F175" s="150"/>
      <c r="G175" s="150"/>
      <c r="H175" s="163"/>
      <c r="N175"/>
      <c r="O175"/>
      <c r="P175"/>
      <c r="Q175"/>
      <c r="R175"/>
      <c r="S175"/>
      <c r="T175"/>
      <c r="U175"/>
      <c r="W175" s="1"/>
      <c r="Y175" s="163"/>
      <c r="Z175" s="150"/>
      <c r="AB175" s="150"/>
      <c r="AC175" s="150"/>
      <c r="AD175"/>
      <c r="AE175"/>
      <c r="AF175"/>
      <c r="AG175"/>
      <c r="AH175"/>
      <c r="AI175"/>
      <c r="AJ175"/>
      <c r="AK175"/>
      <c r="AL175"/>
    </row>
    <row r="176" spans="1:38" x14ac:dyDescent="0.2">
      <c r="A176"/>
      <c r="B176"/>
      <c r="C176"/>
      <c r="D176"/>
      <c r="E176" s="150"/>
      <c r="F176" s="150"/>
      <c r="G176" s="150"/>
      <c r="H176" s="163"/>
      <c r="N176"/>
      <c r="O176"/>
      <c r="P176"/>
      <c r="Q176"/>
      <c r="R176"/>
      <c r="S176"/>
      <c r="T176"/>
      <c r="U176"/>
      <c r="W176" s="1"/>
      <c r="Y176" s="163"/>
      <c r="Z176" s="150"/>
      <c r="AB176" s="150"/>
      <c r="AC176" s="150"/>
      <c r="AD176"/>
      <c r="AE176"/>
      <c r="AF176"/>
      <c r="AG176"/>
      <c r="AH176"/>
      <c r="AI176"/>
      <c r="AJ176"/>
      <c r="AK176"/>
      <c r="AL176"/>
    </row>
    <row r="177" spans="1:38" x14ac:dyDescent="0.2">
      <c r="A177"/>
      <c r="B177"/>
      <c r="C177"/>
      <c r="D177"/>
      <c r="E177" s="150"/>
      <c r="F177" s="150"/>
      <c r="G177" s="150"/>
      <c r="H177" s="163"/>
      <c r="N177"/>
      <c r="O177"/>
      <c r="P177"/>
      <c r="Q177"/>
      <c r="R177"/>
      <c r="S177"/>
      <c r="T177"/>
      <c r="U177"/>
      <c r="W177" s="1"/>
      <c r="Y177" s="163"/>
      <c r="Z177" s="150"/>
      <c r="AB177" s="150"/>
      <c r="AC177" s="150"/>
      <c r="AD177"/>
      <c r="AE177"/>
      <c r="AF177"/>
      <c r="AG177"/>
      <c r="AH177"/>
      <c r="AI177"/>
      <c r="AJ177"/>
      <c r="AK177"/>
      <c r="AL177"/>
    </row>
    <row r="178" spans="1:38" x14ac:dyDescent="0.2">
      <c r="A178"/>
      <c r="B178"/>
      <c r="C178"/>
      <c r="D178"/>
      <c r="E178" s="150"/>
      <c r="F178" s="150"/>
      <c r="G178" s="150"/>
      <c r="H178" s="163"/>
      <c r="N178"/>
      <c r="O178"/>
      <c r="P178"/>
      <c r="Q178"/>
      <c r="R178"/>
      <c r="S178"/>
      <c r="T178"/>
      <c r="U178"/>
      <c r="W178" s="1"/>
      <c r="Y178" s="163"/>
      <c r="Z178" s="150"/>
      <c r="AB178" s="150"/>
      <c r="AC178" s="150"/>
      <c r="AD178"/>
      <c r="AE178"/>
      <c r="AF178"/>
      <c r="AG178"/>
      <c r="AH178"/>
      <c r="AI178"/>
      <c r="AJ178"/>
      <c r="AK178"/>
      <c r="AL178"/>
    </row>
    <row r="179" spans="1:38" x14ac:dyDescent="0.2">
      <c r="A179"/>
      <c r="B179"/>
      <c r="C179"/>
      <c r="D179"/>
      <c r="E179" s="150"/>
      <c r="F179" s="150"/>
      <c r="G179" s="150"/>
      <c r="H179" s="163"/>
      <c r="N179"/>
      <c r="O179"/>
      <c r="P179"/>
      <c r="Q179"/>
      <c r="R179"/>
      <c r="S179"/>
      <c r="T179"/>
      <c r="U179"/>
      <c r="W179" s="1"/>
      <c r="Y179" s="163"/>
      <c r="Z179" s="150"/>
      <c r="AB179" s="150"/>
      <c r="AC179" s="150"/>
      <c r="AD179"/>
      <c r="AE179"/>
      <c r="AF179"/>
      <c r="AG179"/>
      <c r="AH179"/>
      <c r="AI179"/>
      <c r="AJ179"/>
      <c r="AK179"/>
      <c r="AL179"/>
    </row>
    <row r="180" spans="1:38" x14ac:dyDescent="0.2">
      <c r="A180"/>
      <c r="B180"/>
      <c r="C180"/>
      <c r="D180"/>
      <c r="E180" s="150"/>
      <c r="F180" s="150"/>
      <c r="G180" s="150"/>
      <c r="H180" s="163"/>
      <c r="N180"/>
      <c r="O180"/>
      <c r="P180"/>
      <c r="Q180"/>
      <c r="R180"/>
      <c r="S180"/>
      <c r="T180"/>
      <c r="U180"/>
      <c r="W180" s="1"/>
      <c r="Y180" s="163"/>
      <c r="Z180" s="150"/>
      <c r="AB180" s="150"/>
      <c r="AC180" s="150"/>
      <c r="AD180"/>
      <c r="AE180"/>
      <c r="AF180"/>
      <c r="AG180"/>
      <c r="AH180"/>
      <c r="AI180"/>
      <c r="AJ180"/>
      <c r="AK180"/>
      <c r="AL180"/>
    </row>
    <row r="181" spans="1:38" x14ac:dyDescent="0.2">
      <c r="A181"/>
      <c r="B181"/>
      <c r="C181"/>
      <c r="D181"/>
      <c r="E181" s="150"/>
      <c r="F181" s="150"/>
      <c r="G181" s="150"/>
      <c r="H181" s="163"/>
      <c r="N181"/>
      <c r="O181"/>
      <c r="P181"/>
      <c r="Q181"/>
      <c r="R181"/>
      <c r="S181"/>
      <c r="T181"/>
      <c r="U181"/>
      <c r="W181" s="1"/>
      <c r="Y181" s="163"/>
      <c r="Z181" s="150"/>
      <c r="AB181" s="150"/>
      <c r="AC181" s="150"/>
      <c r="AD181"/>
      <c r="AE181"/>
      <c r="AF181"/>
      <c r="AG181"/>
      <c r="AH181"/>
      <c r="AI181"/>
      <c r="AJ181"/>
      <c r="AK181"/>
      <c r="AL181"/>
    </row>
    <row r="182" spans="1:38" x14ac:dyDescent="0.2">
      <c r="A182"/>
      <c r="B182"/>
      <c r="C182"/>
      <c r="D182"/>
      <c r="E182" s="150"/>
      <c r="F182" s="150"/>
      <c r="G182" s="150"/>
      <c r="H182" s="163"/>
      <c r="N182"/>
      <c r="O182"/>
      <c r="P182"/>
      <c r="Q182"/>
      <c r="R182"/>
      <c r="S182"/>
      <c r="T182"/>
      <c r="U182"/>
      <c r="W182" s="1"/>
      <c r="Y182" s="163"/>
      <c r="Z182" s="150"/>
      <c r="AB182" s="150"/>
      <c r="AC182" s="150"/>
      <c r="AD182"/>
      <c r="AE182"/>
      <c r="AF182"/>
      <c r="AG182"/>
      <c r="AH182"/>
      <c r="AI182"/>
      <c r="AJ182"/>
      <c r="AK182"/>
      <c r="AL182"/>
    </row>
    <row r="183" spans="1:38" x14ac:dyDescent="0.2">
      <c r="A183"/>
      <c r="B183"/>
      <c r="C183"/>
      <c r="D183"/>
      <c r="E183" s="150"/>
      <c r="F183" s="150"/>
      <c r="G183" s="150"/>
      <c r="H183" s="163"/>
      <c r="N183"/>
      <c r="O183"/>
      <c r="P183"/>
      <c r="Q183"/>
      <c r="R183"/>
      <c r="S183"/>
      <c r="T183"/>
      <c r="U183"/>
      <c r="W183" s="1"/>
      <c r="Y183" s="163"/>
      <c r="Z183" s="150"/>
      <c r="AB183" s="150"/>
      <c r="AC183" s="150"/>
      <c r="AD183"/>
      <c r="AE183"/>
      <c r="AF183"/>
      <c r="AG183"/>
      <c r="AH183"/>
      <c r="AI183"/>
      <c r="AJ183"/>
      <c r="AK183"/>
      <c r="AL183"/>
    </row>
    <row r="184" spans="1:38" x14ac:dyDescent="0.2">
      <c r="A184"/>
      <c r="B184"/>
      <c r="C184"/>
      <c r="D184"/>
      <c r="E184" s="150"/>
      <c r="F184" s="150"/>
      <c r="G184" s="150"/>
      <c r="H184" s="163"/>
      <c r="N184"/>
      <c r="O184"/>
      <c r="P184"/>
      <c r="Q184"/>
      <c r="R184"/>
      <c r="S184"/>
      <c r="T184"/>
      <c r="U184"/>
      <c r="W184" s="1"/>
      <c r="Y184" s="163"/>
      <c r="Z184" s="150"/>
      <c r="AB184" s="150"/>
      <c r="AC184" s="150"/>
      <c r="AD184"/>
      <c r="AE184"/>
      <c r="AF184"/>
      <c r="AG184"/>
      <c r="AH184"/>
      <c r="AI184"/>
      <c r="AJ184"/>
      <c r="AK184"/>
      <c r="AL184"/>
    </row>
    <row r="185" spans="1:38" x14ac:dyDescent="0.2">
      <c r="R185" s="156"/>
      <c r="T185" s="153"/>
      <c r="U185" s="153"/>
    </row>
    <row r="186" spans="1:38" x14ac:dyDescent="0.2">
      <c r="R186" s="156"/>
      <c r="T186" s="153"/>
      <c r="U186" s="153"/>
    </row>
    <row r="187" spans="1:38" x14ac:dyDescent="0.2">
      <c r="R187" s="156"/>
      <c r="T187" s="153"/>
      <c r="U187" s="153"/>
    </row>
    <row r="188" spans="1:38" x14ac:dyDescent="0.2">
      <c r="R188" s="156"/>
      <c r="T188" s="153"/>
      <c r="U188" s="153"/>
    </row>
    <row r="189" spans="1:38" x14ac:dyDescent="0.2">
      <c r="R189" s="156"/>
      <c r="T189" s="153"/>
      <c r="U189" s="153"/>
    </row>
    <row r="190" spans="1:38" x14ac:dyDescent="0.2">
      <c r="R190" s="156"/>
      <c r="T190" s="153"/>
      <c r="U190" s="153"/>
    </row>
    <row r="191" spans="1:38" x14ac:dyDescent="0.2">
      <c r="R191" s="156"/>
      <c r="T191" s="153"/>
      <c r="U191" s="153"/>
    </row>
    <row r="192" spans="1:38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40289" r:id="rId3">
          <objectPr defaultSize="0" r:id="rId4">
            <anchor moveWithCells="1">
              <from>
                <xdr:col>11</xdr:col>
                <xdr:colOff>190500</xdr:colOff>
                <xdr:row>0</xdr:row>
                <xdr:rowOff>190500</xdr:rowOff>
              </from>
              <to>
                <xdr:col>19</xdr:col>
                <xdr:colOff>596900</xdr:colOff>
                <xdr:row>3</xdr:row>
                <xdr:rowOff>0</xdr:rowOff>
              </to>
            </anchor>
          </objectPr>
        </oleObject>
      </mc:Choice>
      <mc:Fallback>
        <oleObject progId="Equation.DSMT4" shapeId="140289" r:id="rId3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2.6640625" customWidth="1"/>
    <col min="10" max="10" width="11.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165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166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0.16786000000000001</v>
      </c>
      <c r="L2" s="27"/>
      <c r="M2" s="27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133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85"/>
      <c r="C4" s="49">
        <v>103</v>
      </c>
      <c r="D4" s="94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41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142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140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16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39" t="s">
        <v>366</v>
      </c>
      <c r="AD7" s="28" t="s">
        <v>369</v>
      </c>
      <c r="AE7" s="28" t="s">
        <v>370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254</v>
      </c>
      <c r="B8" s="1">
        <v>318</v>
      </c>
      <c r="C8" s="1" t="s">
        <v>107</v>
      </c>
      <c r="D8" s="66">
        <v>2</v>
      </c>
      <c r="E8" s="150">
        <v>1004</v>
      </c>
      <c r="F8" s="150">
        <v>174</v>
      </c>
      <c r="G8" s="150">
        <v>1271</v>
      </c>
      <c r="H8" s="163">
        <v>0.60399999999999998</v>
      </c>
      <c r="I8" s="25">
        <f t="shared" ref="I8:I19" si="0">0.1515*(G8/1000)/(E8/1000)^2/($D$4/10)^4</f>
        <v>6.6883246967133755E-2</v>
      </c>
      <c r="J8" s="25">
        <f t="shared" ref="J8:J19" si="1">0.5*(F8/1000)/(E8/1000)^3/($D$4/10)^5</f>
        <v>2.3152684443880991E-2</v>
      </c>
      <c r="K8" s="27">
        <f t="shared" ref="K8:K19" si="2">I8/J8</f>
        <v>2.8887901586206901</v>
      </c>
      <c r="L8" s="27">
        <f t="shared" ref="L8:L19" si="3">0.798*I8^1.5/J8</f>
        <v>0.59618021801142917</v>
      </c>
      <c r="M8" s="27">
        <f t="shared" ref="M8:M19" si="4">G8/F8</f>
        <v>7.304597701149425</v>
      </c>
      <c r="O8" s="51">
        <f t="shared" ref="O8:O19" si="5">G8/(PI()*$D$4^2/4)</f>
        <v>9.5756654518248041</v>
      </c>
      <c r="P8" s="27">
        <f t="shared" ref="P8:P19" si="6">M8</f>
        <v>7.304597701149425</v>
      </c>
      <c r="Q8" s="93">
        <f t="shared" ref="Q8:Q19" si="7">L8</f>
        <v>0.59618021801142917</v>
      </c>
      <c r="R8" s="156">
        <f t="shared" ref="R8:R19" si="8">E8*(PI()/30)*($D$4/2)</f>
        <v>683.40112191089963</v>
      </c>
      <c r="S8" s="156">
        <f t="shared" ref="S8:S19" si="9">R8/H8</f>
        <v>1131.458811110761</v>
      </c>
      <c r="T8" s="153"/>
      <c r="U8" s="153"/>
      <c r="W8" s="150">
        <v>254</v>
      </c>
      <c r="X8" s="76">
        <v>2</v>
      </c>
      <c r="Y8" s="163">
        <v>0.72499999999999998</v>
      </c>
      <c r="Z8" s="150">
        <v>304</v>
      </c>
      <c r="AA8" s="150">
        <v>1876</v>
      </c>
      <c r="AB8" s="150">
        <v>821</v>
      </c>
      <c r="AC8" s="150">
        <v>1206</v>
      </c>
      <c r="AD8" s="27">
        <f t="shared" ref="AD8:AD16" si="10">0.1515*(AA8/1000)/(AC8/1000)^2/($D$4/10)^4</f>
        <v>6.8419113385451452E-2</v>
      </c>
      <c r="AE8" s="27">
        <f t="shared" ref="AE8:AE16" si="11">0.5*(Z8/1000)/(AC8/1000)^3/($D$4/10)^5</f>
        <v>2.3339142894742884E-2</v>
      </c>
      <c r="AF8" s="29">
        <f t="shared" ref="AF8:AF16" si="12">AD8/AE8</f>
        <v>2.9315178236842101</v>
      </c>
      <c r="AG8" s="29">
        <f t="shared" ref="AG8:AG16" si="13">0.798*AD8^1.5/AE8</f>
        <v>0.61190521064235548</v>
      </c>
      <c r="AH8" s="29">
        <f t="shared" ref="AH8:AH16" si="14">AA8/Z8</f>
        <v>6.1710526315789478</v>
      </c>
      <c r="AJ8" s="51">
        <f t="shared" ref="AJ8:AJ16" si="15">AA8/(PI()*$D$4^2/4)</f>
        <v>14.133712342740623</v>
      </c>
      <c r="AK8" s="29">
        <f t="shared" ref="AK8:AK16" si="16">AH8</f>
        <v>6.1710526315789478</v>
      </c>
      <c r="AL8" s="58">
        <f t="shared" ref="AL8:AL16" si="17">AG8</f>
        <v>0.61190521064235548</v>
      </c>
    </row>
    <row r="9" spans="1:38" x14ac:dyDescent="0.2">
      <c r="A9" s="1">
        <v>254</v>
      </c>
      <c r="B9" s="1">
        <v>318</v>
      </c>
      <c r="C9" s="1" t="s">
        <v>107</v>
      </c>
      <c r="D9" s="66">
        <v>2</v>
      </c>
      <c r="E9" s="150">
        <v>1050</v>
      </c>
      <c r="F9" s="150">
        <v>198</v>
      </c>
      <c r="G9" s="150">
        <v>1396</v>
      </c>
      <c r="H9" s="163">
        <v>0.63100000000000001</v>
      </c>
      <c r="I9" s="25">
        <f t="shared" si="0"/>
        <v>6.7165467776690857E-2</v>
      </c>
      <c r="J9" s="25">
        <f t="shared" si="1"/>
        <v>2.3033001498712905E-2</v>
      </c>
      <c r="K9" s="27">
        <f t="shared" si="2"/>
        <v>2.9160536363636367</v>
      </c>
      <c r="L9" s="27">
        <f t="shared" si="3"/>
        <v>0.60307513279034108</v>
      </c>
      <c r="M9" s="27">
        <f t="shared" si="4"/>
        <v>7.0505050505050502</v>
      </c>
      <c r="O9" s="51">
        <f t="shared" si="5"/>
        <v>10.517410677220633</v>
      </c>
      <c r="P9" s="27">
        <f t="shared" si="6"/>
        <v>7.0505050505050502</v>
      </c>
      <c r="Q9" s="93">
        <f t="shared" si="7"/>
        <v>0.60307513279034108</v>
      </c>
      <c r="R9" s="156">
        <f t="shared" si="8"/>
        <v>714.71232869167795</v>
      </c>
      <c r="S9" s="156">
        <f t="shared" si="9"/>
        <v>1132.6661310486179</v>
      </c>
      <c r="T9" s="153"/>
      <c r="U9" s="153"/>
      <c r="W9" s="150">
        <v>254</v>
      </c>
      <c r="X9" s="76">
        <v>2</v>
      </c>
      <c r="Y9" s="163">
        <v>0.75</v>
      </c>
      <c r="Z9" s="150">
        <v>338</v>
      </c>
      <c r="AA9" s="150">
        <v>2000</v>
      </c>
      <c r="AB9" s="150">
        <v>849</v>
      </c>
      <c r="AC9" s="150">
        <v>1248</v>
      </c>
      <c r="AD9" s="27">
        <f t="shared" si="10"/>
        <v>6.8114574590928831E-2</v>
      </c>
      <c r="AE9" s="27">
        <f t="shared" si="11"/>
        <v>2.3416726688300617E-2</v>
      </c>
      <c r="AF9" s="29">
        <f t="shared" si="12"/>
        <v>2.9087999999999998</v>
      </c>
      <c r="AG9" s="29">
        <f t="shared" si="13"/>
        <v>0.60581047330577409</v>
      </c>
      <c r="AH9" s="29">
        <f t="shared" si="14"/>
        <v>5.9171597633136095</v>
      </c>
      <c r="AJ9" s="51">
        <f t="shared" si="15"/>
        <v>15.067923606333286</v>
      </c>
      <c r="AK9" s="29">
        <f t="shared" si="16"/>
        <v>5.9171597633136095</v>
      </c>
      <c r="AL9" s="58">
        <f t="shared" si="17"/>
        <v>0.60581047330577409</v>
      </c>
    </row>
    <row r="10" spans="1:38" x14ac:dyDescent="0.2">
      <c r="A10" s="1">
        <v>254</v>
      </c>
      <c r="B10" s="1">
        <v>318</v>
      </c>
      <c r="C10" s="1" t="s">
        <v>107</v>
      </c>
      <c r="D10" s="66">
        <v>2</v>
      </c>
      <c r="E10" s="150">
        <v>1098</v>
      </c>
      <c r="F10" s="150">
        <v>233</v>
      </c>
      <c r="G10" s="150">
        <v>1542</v>
      </c>
      <c r="H10" s="163">
        <v>0.66</v>
      </c>
      <c r="I10" s="25">
        <f t="shared" si="0"/>
        <v>6.7845167200680789E-2</v>
      </c>
      <c r="J10" s="25">
        <f t="shared" si="1"/>
        <v>2.3702935978226029E-2</v>
      </c>
      <c r="K10" s="27">
        <f t="shared" si="2"/>
        <v>2.8623106969957082</v>
      </c>
      <c r="L10" s="27">
        <f t="shared" si="3"/>
        <v>0.5949481569787467</v>
      </c>
      <c r="M10" s="27">
        <f t="shared" si="4"/>
        <v>6.6180257510729614</v>
      </c>
      <c r="O10" s="51">
        <f t="shared" si="5"/>
        <v>11.617369100482964</v>
      </c>
      <c r="P10" s="27">
        <f t="shared" si="6"/>
        <v>6.6180257510729614</v>
      </c>
      <c r="Q10" s="93">
        <f t="shared" si="7"/>
        <v>0.5949481569787467</v>
      </c>
      <c r="R10" s="156">
        <f t="shared" si="8"/>
        <v>747.38489228901176</v>
      </c>
      <c r="S10" s="156">
        <f t="shared" si="9"/>
        <v>1132.4013519530481</v>
      </c>
      <c r="T10" s="153"/>
      <c r="U10" s="153"/>
      <c r="W10" s="150">
        <v>254</v>
      </c>
      <c r="X10" s="76">
        <v>2</v>
      </c>
      <c r="Y10" s="163">
        <v>0.77500000000000002</v>
      </c>
      <c r="Z10" s="150">
        <v>375</v>
      </c>
      <c r="AA10" s="150">
        <v>2123</v>
      </c>
      <c r="AB10" s="150">
        <v>878</v>
      </c>
      <c r="AC10" s="150">
        <v>1289</v>
      </c>
      <c r="AD10" s="27">
        <f t="shared" si="10"/>
        <v>6.7777162497654711E-2</v>
      </c>
      <c r="AE10" s="27">
        <f t="shared" si="11"/>
        <v>2.357902041501235E-2</v>
      </c>
      <c r="AF10" s="29">
        <f t="shared" si="12"/>
        <v>2.8744689688000005</v>
      </c>
      <c r="AG10" s="29">
        <f t="shared" si="13"/>
        <v>0.59717581025987621</v>
      </c>
      <c r="AH10" s="29">
        <f t="shared" si="14"/>
        <v>5.6613333333333333</v>
      </c>
      <c r="AJ10" s="51">
        <f t="shared" si="15"/>
        <v>15.994600908122784</v>
      </c>
      <c r="AK10" s="29">
        <f t="shared" si="16"/>
        <v>5.6613333333333333</v>
      </c>
      <c r="AL10" s="58">
        <f t="shared" si="17"/>
        <v>0.59717581025987621</v>
      </c>
    </row>
    <row r="11" spans="1:38" x14ac:dyDescent="0.2">
      <c r="A11" s="1">
        <v>254</v>
      </c>
      <c r="B11" s="1">
        <v>318</v>
      </c>
      <c r="C11" s="1" t="s">
        <v>107</v>
      </c>
      <c r="D11" s="66">
        <v>2</v>
      </c>
      <c r="E11" s="150">
        <v>1147</v>
      </c>
      <c r="F11" s="150">
        <v>260</v>
      </c>
      <c r="G11" s="150">
        <v>1688</v>
      </c>
      <c r="H11" s="163">
        <v>0.69</v>
      </c>
      <c r="I11" s="25">
        <f t="shared" si="0"/>
        <v>6.8058885042453707E-2</v>
      </c>
      <c r="J11" s="25">
        <f t="shared" si="1"/>
        <v>2.3202583115889491E-2</v>
      </c>
      <c r="K11" s="27">
        <f t="shared" si="2"/>
        <v>2.9332460399999998</v>
      </c>
      <c r="L11" s="27">
        <f t="shared" si="3"/>
        <v>0.61065202192860968</v>
      </c>
      <c r="M11" s="27">
        <f t="shared" si="4"/>
        <v>6.4923076923076923</v>
      </c>
      <c r="O11" s="51">
        <f t="shared" si="5"/>
        <v>12.717327523745293</v>
      </c>
      <c r="P11" s="27">
        <f t="shared" si="6"/>
        <v>6.4923076923076923</v>
      </c>
      <c r="Q11" s="93">
        <f t="shared" si="7"/>
        <v>0.61065202192860968</v>
      </c>
      <c r="R11" s="156">
        <f t="shared" si="8"/>
        <v>780.73813429462336</v>
      </c>
      <c r="S11" s="156">
        <f t="shared" si="9"/>
        <v>1131.504542455976</v>
      </c>
      <c r="T11" s="153"/>
      <c r="U11" s="153"/>
      <c r="W11" s="150">
        <v>254</v>
      </c>
      <c r="X11" s="76">
        <v>2</v>
      </c>
      <c r="Y11" s="163">
        <v>0.8</v>
      </c>
      <c r="Z11" s="150">
        <v>413</v>
      </c>
      <c r="AA11" s="150">
        <v>2242</v>
      </c>
      <c r="AB11" s="150">
        <v>906</v>
      </c>
      <c r="AC11" s="150">
        <v>1331</v>
      </c>
      <c r="AD11" s="27">
        <f t="shared" si="10"/>
        <v>6.7130320543347985E-2</v>
      </c>
      <c r="AE11" s="27">
        <f t="shared" si="11"/>
        <v>2.3586805620875732E-2</v>
      </c>
      <c r="AF11" s="29">
        <f t="shared" si="12"/>
        <v>2.8460963142857141</v>
      </c>
      <c r="AG11" s="29">
        <f t="shared" si="13"/>
        <v>0.58845308593732615</v>
      </c>
      <c r="AH11" s="29">
        <f t="shared" si="14"/>
        <v>5.4285714285714288</v>
      </c>
      <c r="AJ11" s="51">
        <f t="shared" si="15"/>
        <v>16.891142362699615</v>
      </c>
      <c r="AK11" s="29">
        <f t="shared" si="16"/>
        <v>5.4285714285714288</v>
      </c>
      <c r="AL11" s="58">
        <f t="shared" si="17"/>
        <v>0.58845308593732615</v>
      </c>
    </row>
    <row r="12" spans="1:38" x14ac:dyDescent="0.2">
      <c r="A12" s="1">
        <v>254</v>
      </c>
      <c r="B12" s="1">
        <v>318</v>
      </c>
      <c r="C12" s="1" t="s">
        <v>107</v>
      </c>
      <c r="D12" s="66">
        <v>2</v>
      </c>
      <c r="E12" s="150">
        <v>1201</v>
      </c>
      <c r="F12" s="150">
        <v>300</v>
      </c>
      <c r="G12" s="150">
        <v>1865</v>
      </c>
      <c r="H12" s="163">
        <v>0.72199999999999998</v>
      </c>
      <c r="I12" s="25">
        <f t="shared" si="0"/>
        <v>6.8585458289873807E-2</v>
      </c>
      <c r="J12" s="25">
        <f t="shared" si="1"/>
        <v>2.332090905424063E-2</v>
      </c>
      <c r="K12" s="27">
        <f t="shared" si="2"/>
        <v>2.9409427450000005</v>
      </c>
      <c r="L12" s="27">
        <f t="shared" si="3"/>
        <v>0.61461829492692654</v>
      </c>
      <c r="M12" s="27">
        <f t="shared" si="4"/>
        <v>6.2166666666666668</v>
      </c>
      <c r="O12" s="51">
        <f t="shared" si="5"/>
        <v>14.050838762905789</v>
      </c>
      <c r="P12" s="27">
        <f t="shared" si="6"/>
        <v>6.2166666666666668</v>
      </c>
      <c r="Q12" s="93">
        <f t="shared" si="7"/>
        <v>0.61461829492692654</v>
      </c>
      <c r="R12" s="156">
        <f t="shared" si="8"/>
        <v>817.49476834162397</v>
      </c>
      <c r="S12" s="156">
        <f t="shared" si="9"/>
        <v>1132.2642220798116</v>
      </c>
      <c r="T12" s="153"/>
      <c r="U12" s="153"/>
      <c r="W12" s="150">
        <v>254</v>
      </c>
      <c r="X12" s="76">
        <v>2</v>
      </c>
      <c r="Y12" s="163">
        <v>0.82499999999999996</v>
      </c>
      <c r="Z12" s="150">
        <v>451</v>
      </c>
      <c r="AA12" s="150">
        <v>2371</v>
      </c>
      <c r="AB12" s="150">
        <v>934</v>
      </c>
      <c r="AC12" s="150">
        <v>1372</v>
      </c>
      <c r="AD12" s="27">
        <f t="shared" si="10"/>
        <v>6.6813243411461623E-2</v>
      </c>
      <c r="AE12" s="27">
        <f t="shared" si="11"/>
        <v>2.3516216539950861E-2</v>
      </c>
      <c r="AF12" s="29">
        <f t="shared" si="12"/>
        <v>2.8411561569844785</v>
      </c>
      <c r="AG12" s="29">
        <f t="shared" si="13"/>
        <v>0.58604271686689946</v>
      </c>
      <c r="AH12" s="29">
        <f t="shared" si="14"/>
        <v>5.2572062084257203</v>
      </c>
      <c r="AJ12" s="51">
        <f t="shared" si="15"/>
        <v>17.863023435308111</v>
      </c>
      <c r="AK12" s="29">
        <f t="shared" si="16"/>
        <v>5.2572062084257203</v>
      </c>
      <c r="AL12" s="58">
        <f t="shared" si="17"/>
        <v>0.58604271686689946</v>
      </c>
    </row>
    <row r="13" spans="1:38" x14ac:dyDescent="0.2">
      <c r="A13" s="1">
        <v>254</v>
      </c>
      <c r="B13" s="1">
        <v>318</v>
      </c>
      <c r="C13" s="1" t="s">
        <v>107</v>
      </c>
      <c r="D13" s="66">
        <v>2</v>
      </c>
      <c r="E13" s="150">
        <v>1250</v>
      </c>
      <c r="F13" s="150">
        <v>341</v>
      </c>
      <c r="G13" s="150">
        <v>2000</v>
      </c>
      <c r="H13" s="163">
        <v>0.751</v>
      </c>
      <c r="I13" s="25">
        <f t="shared" si="0"/>
        <v>6.7896782325548813E-2</v>
      </c>
      <c r="J13" s="25">
        <f t="shared" si="1"/>
        <v>2.3511350873838179E-2</v>
      </c>
      <c r="K13" s="27">
        <f t="shared" si="2"/>
        <v>2.8878299120234603</v>
      </c>
      <c r="L13" s="27">
        <f t="shared" si="3"/>
        <v>0.60048076239692605</v>
      </c>
      <c r="M13" s="27">
        <f t="shared" si="4"/>
        <v>5.8651026392961878</v>
      </c>
      <c r="O13" s="51">
        <f t="shared" si="5"/>
        <v>15.067923606333286</v>
      </c>
      <c r="P13" s="27">
        <f t="shared" si="6"/>
        <v>5.8651026392961878</v>
      </c>
      <c r="Q13" s="93">
        <f t="shared" si="7"/>
        <v>0.60048076239692605</v>
      </c>
      <c r="R13" s="156">
        <f t="shared" si="8"/>
        <v>850.84801034723569</v>
      </c>
      <c r="S13" s="156">
        <f t="shared" si="9"/>
        <v>1132.9534092506467</v>
      </c>
      <c r="T13" s="153"/>
      <c r="U13" s="153"/>
      <c r="W13" s="150">
        <v>254</v>
      </c>
      <c r="X13" s="76">
        <v>2</v>
      </c>
      <c r="Y13" s="163">
        <v>0.85</v>
      </c>
      <c r="Z13" s="150">
        <v>492</v>
      </c>
      <c r="AA13" s="150">
        <v>2497</v>
      </c>
      <c r="AB13" s="150">
        <v>962</v>
      </c>
      <c r="AC13" s="150">
        <v>1414</v>
      </c>
      <c r="AD13" s="27">
        <f t="shared" si="10"/>
        <v>6.6245891207150576E-2</v>
      </c>
      <c r="AE13" s="27">
        <f t="shared" si="11"/>
        <v>2.3435278404698615E-2</v>
      </c>
      <c r="AF13" s="29">
        <f t="shared" si="12"/>
        <v>2.826759301219512</v>
      </c>
      <c r="AG13" s="29">
        <f t="shared" si="13"/>
        <v>0.58059219698522757</v>
      </c>
      <c r="AH13" s="29">
        <f t="shared" si="14"/>
        <v>5.0752032520325203</v>
      </c>
      <c r="AJ13" s="51">
        <f t="shared" si="15"/>
        <v>18.812302622507108</v>
      </c>
      <c r="AK13" s="29">
        <f t="shared" si="16"/>
        <v>5.0752032520325203</v>
      </c>
      <c r="AL13" s="58">
        <f t="shared" si="17"/>
        <v>0.58059219698522757</v>
      </c>
    </row>
    <row r="14" spans="1:38" x14ac:dyDescent="0.2">
      <c r="A14" s="1">
        <v>254</v>
      </c>
      <c r="B14" s="1">
        <v>318</v>
      </c>
      <c r="C14" s="1" t="s">
        <v>107</v>
      </c>
      <c r="D14" s="66">
        <v>2</v>
      </c>
      <c r="E14" s="150">
        <v>1301</v>
      </c>
      <c r="F14" s="150">
        <v>386</v>
      </c>
      <c r="G14" s="150">
        <v>2167</v>
      </c>
      <c r="H14" s="163">
        <v>0.78200000000000003</v>
      </c>
      <c r="I14" s="25">
        <f t="shared" si="0"/>
        <v>6.7911534202512266E-2</v>
      </c>
      <c r="J14" s="25">
        <f t="shared" si="1"/>
        <v>2.3605252904807281E-2</v>
      </c>
      <c r="K14" s="27">
        <f t="shared" si="2"/>
        <v>2.8769670240932634</v>
      </c>
      <c r="L14" s="27">
        <f t="shared" si="3"/>
        <v>0.5982869724260852</v>
      </c>
      <c r="M14" s="27">
        <f t="shared" si="4"/>
        <v>5.6139896373056999</v>
      </c>
      <c r="O14" s="51">
        <f t="shared" si="5"/>
        <v>16.326095227462115</v>
      </c>
      <c r="P14" s="27">
        <f t="shared" si="6"/>
        <v>5.6139896373056999</v>
      </c>
      <c r="Q14" s="93">
        <f t="shared" si="7"/>
        <v>0.5982869724260852</v>
      </c>
      <c r="R14" s="156">
        <f t="shared" si="8"/>
        <v>885.56260916940278</v>
      </c>
      <c r="S14" s="156">
        <f t="shared" si="9"/>
        <v>1132.4330040529446</v>
      </c>
      <c r="T14" s="153"/>
      <c r="U14" s="153"/>
      <c r="W14" s="150">
        <v>254</v>
      </c>
      <c r="X14" s="76">
        <v>2</v>
      </c>
      <c r="Y14" s="163">
        <v>0.875</v>
      </c>
      <c r="Z14" s="150">
        <v>539</v>
      </c>
      <c r="AA14" s="150">
        <v>2635</v>
      </c>
      <c r="AB14" s="150">
        <v>991</v>
      </c>
      <c r="AC14" s="150">
        <v>1456</v>
      </c>
      <c r="AD14" s="27">
        <f t="shared" si="10"/>
        <v>6.5932128017301112E-2</v>
      </c>
      <c r="AE14" s="27">
        <f t="shared" si="11"/>
        <v>2.3515698483263847E-2</v>
      </c>
      <c r="AF14" s="29">
        <f t="shared" si="12"/>
        <v>2.8037495064935065</v>
      </c>
      <c r="AG14" s="29">
        <f t="shared" si="13"/>
        <v>0.57450081364626149</v>
      </c>
      <c r="AH14" s="29">
        <f t="shared" si="14"/>
        <v>4.8886827458256032</v>
      </c>
      <c r="AJ14" s="51">
        <f t="shared" si="15"/>
        <v>19.851989351344105</v>
      </c>
      <c r="AK14" s="29">
        <f t="shared" si="16"/>
        <v>4.8886827458256032</v>
      </c>
      <c r="AL14" s="58">
        <f t="shared" si="17"/>
        <v>0.57450081364626149</v>
      </c>
    </row>
    <row r="15" spans="1:38" x14ac:dyDescent="0.2">
      <c r="A15" s="1">
        <v>254</v>
      </c>
      <c r="B15" s="1">
        <v>318</v>
      </c>
      <c r="C15" s="1" t="s">
        <v>107</v>
      </c>
      <c r="D15" s="66">
        <v>2</v>
      </c>
      <c r="E15" s="150">
        <v>1350</v>
      </c>
      <c r="F15" s="150">
        <v>431</v>
      </c>
      <c r="G15" s="150">
        <v>2292</v>
      </c>
      <c r="H15" s="163">
        <v>0.81200000000000006</v>
      </c>
      <c r="I15" s="25">
        <f t="shared" si="0"/>
        <v>6.6709287161418829E-2</v>
      </c>
      <c r="J15" s="25">
        <f t="shared" si="1"/>
        <v>2.3590068798819641E-2</v>
      </c>
      <c r="K15" s="27">
        <f t="shared" si="2"/>
        <v>2.8278547099767981</v>
      </c>
      <c r="L15" s="27">
        <f t="shared" si="3"/>
        <v>0.58284507860118695</v>
      </c>
      <c r="M15" s="27">
        <f t="shared" si="4"/>
        <v>5.317865429234339</v>
      </c>
      <c r="O15" s="51">
        <f t="shared" si="5"/>
        <v>17.267840452857946</v>
      </c>
      <c r="P15" s="27">
        <f t="shared" si="6"/>
        <v>5.317865429234339</v>
      </c>
      <c r="Q15" s="93">
        <f t="shared" si="7"/>
        <v>0.58284507860118695</v>
      </c>
      <c r="R15" s="156">
        <f t="shared" si="8"/>
        <v>918.9158511750145</v>
      </c>
      <c r="S15" s="156">
        <f t="shared" si="9"/>
        <v>1131.6697674569143</v>
      </c>
      <c r="T15" s="153"/>
      <c r="U15" s="153"/>
      <c r="W15" s="150">
        <v>254</v>
      </c>
      <c r="X15" s="76">
        <v>2</v>
      </c>
      <c r="Y15" s="163">
        <v>0.9</v>
      </c>
      <c r="Z15" s="150">
        <v>591</v>
      </c>
      <c r="AA15" s="150">
        <v>2781</v>
      </c>
      <c r="AB15" s="150">
        <v>1019</v>
      </c>
      <c r="AC15" s="150">
        <v>1497</v>
      </c>
      <c r="AD15" s="27">
        <f t="shared" si="10"/>
        <v>6.5825870612073914E-2</v>
      </c>
      <c r="AE15" s="27">
        <f t="shared" si="11"/>
        <v>2.3723312114082126E-2</v>
      </c>
      <c r="AF15" s="29">
        <f t="shared" si="12"/>
        <v>2.7747335741116759</v>
      </c>
      <c r="AG15" s="29">
        <f t="shared" si="13"/>
        <v>0.56809698759177607</v>
      </c>
      <c r="AH15" s="29">
        <f t="shared" si="14"/>
        <v>4.7055837563451774</v>
      </c>
      <c r="AJ15" s="51">
        <f t="shared" si="15"/>
        <v>20.951947774606435</v>
      </c>
      <c r="AK15" s="29">
        <f t="shared" si="16"/>
        <v>4.7055837563451774</v>
      </c>
      <c r="AL15" s="58">
        <f t="shared" si="17"/>
        <v>0.56809698759177607</v>
      </c>
    </row>
    <row r="16" spans="1:38" x14ac:dyDescent="0.2">
      <c r="A16" s="1">
        <v>254</v>
      </c>
      <c r="B16" s="1">
        <v>318</v>
      </c>
      <c r="C16" s="1" t="s">
        <v>107</v>
      </c>
      <c r="D16" s="66">
        <v>2</v>
      </c>
      <c r="E16" s="150">
        <v>1401</v>
      </c>
      <c r="F16" s="150">
        <v>480</v>
      </c>
      <c r="G16" s="150">
        <v>2458</v>
      </c>
      <c r="H16" s="163">
        <v>0.84199999999999997</v>
      </c>
      <c r="I16" s="25">
        <f t="shared" si="0"/>
        <v>6.6427029438812429E-2</v>
      </c>
      <c r="J16" s="25">
        <f t="shared" si="1"/>
        <v>2.3506072662547374E-2</v>
      </c>
      <c r="K16" s="27">
        <f t="shared" si="2"/>
        <v>2.8259518462500011</v>
      </c>
      <c r="L16" s="27">
        <f t="shared" si="3"/>
        <v>0.58121934997717328</v>
      </c>
      <c r="M16" s="27">
        <f t="shared" si="4"/>
        <v>5.1208333333333336</v>
      </c>
      <c r="O16" s="51">
        <f t="shared" si="5"/>
        <v>18.518478112183608</v>
      </c>
      <c r="P16" s="27">
        <f t="shared" si="6"/>
        <v>5.1208333333333336</v>
      </c>
      <c r="Q16" s="93">
        <f t="shared" si="7"/>
        <v>0.58121934997717328</v>
      </c>
      <c r="R16" s="156">
        <f t="shared" si="8"/>
        <v>953.63044999718159</v>
      </c>
      <c r="S16" s="156">
        <f t="shared" si="9"/>
        <v>1132.5777315881016</v>
      </c>
      <c r="T16" s="153"/>
      <c r="U16" s="153"/>
      <c r="W16" s="150">
        <v>254</v>
      </c>
      <c r="X16" s="76">
        <v>2</v>
      </c>
      <c r="Y16" s="163">
        <v>0.92500000000000004</v>
      </c>
      <c r="Z16" s="150">
        <v>647</v>
      </c>
      <c r="AA16" s="150">
        <v>2934</v>
      </c>
      <c r="AB16" s="150">
        <v>1047</v>
      </c>
      <c r="AC16" s="150">
        <v>1539</v>
      </c>
      <c r="AD16" s="27">
        <f t="shared" si="10"/>
        <v>6.5708581742295699E-2</v>
      </c>
      <c r="AE16" s="27">
        <f t="shared" si="11"/>
        <v>2.3902408478836696E-2</v>
      </c>
      <c r="AF16" s="29">
        <f t="shared" si="12"/>
        <v>2.7490360145285937</v>
      </c>
      <c r="AG16" s="29">
        <f t="shared" si="13"/>
        <v>0.56233403213289213</v>
      </c>
      <c r="AH16" s="29">
        <f t="shared" si="14"/>
        <v>4.5347758887171565</v>
      </c>
      <c r="AJ16" s="51">
        <f t="shared" si="15"/>
        <v>22.10464393049093</v>
      </c>
      <c r="AK16" s="29">
        <f t="shared" si="16"/>
        <v>4.5347758887171565</v>
      </c>
      <c r="AL16" s="58">
        <f t="shared" si="17"/>
        <v>0.56233403213289213</v>
      </c>
    </row>
    <row r="17" spans="1:38" x14ac:dyDescent="0.2">
      <c r="A17" s="1">
        <v>254</v>
      </c>
      <c r="B17" s="1">
        <v>318</v>
      </c>
      <c r="C17" s="1" t="s">
        <v>107</v>
      </c>
      <c r="D17" s="66">
        <v>2</v>
      </c>
      <c r="E17" s="150">
        <v>1450</v>
      </c>
      <c r="F17" s="150">
        <v>530</v>
      </c>
      <c r="G17" s="150">
        <v>2625</v>
      </c>
      <c r="H17" s="163">
        <v>0.872</v>
      </c>
      <c r="I17" s="25">
        <f t="shared" si="0"/>
        <v>6.6226610287071053E-2</v>
      </c>
      <c r="J17" s="25">
        <f t="shared" si="1"/>
        <v>2.3411277117018212E-2</v>
      </c>
      <c r="K17" s="27">
        <f t="shared" si="2"/>
        <v>2.8288337264150942</v>
      </c>
      <c r="L17" s="27">
        <f t="shared" si="3"/>
        <v>0.5809337071172106</v>
      </c>
      <c r="M17" s="27">
        <f t="shared" si="4"/>
        <v>4.9528301886792452</v>
      </c>
      <c r="O17" s="51">
        <f t="shared" si="5"/>
        <v>19.776649733312439</v>
      </c>
      <c r="P17" s="27">
        <f t="shared" si="6"/>
        <v>4.9528301886792452</v>
      </c>
      <c r="Q17" s="93">
        <f t="shared" si="7"/>
        <v>0.5809337071172106</v>
      </c>
      <c r="R17" s="156">
        <f t="shared" si="8"/>
        <v>986.98369200279342</v>
      </c>
      <c r="S17" s="156">
        <f t="shared" si="9"/>
        <v>1131.8620321132953</v>
      </c>
      <c r="T17" s="153"/>
      <c r="U17" s="153"/>
      <c r="W17" s="150"/>
      <c r="X17" s="76"/>
      <c r="Y17" s="163"/>
      <c r="Z17" s="150"/>
      <c r="AA17" s="150"/>
      <c r="AB17" s="150"/>
      <c r="AC17" s="150"/>
      <c r="AD17" s="27"/>
      <c r="AE17" s="27"/>
      <c r="AG17" s="29"/>
      <c r="AH17" s="29"/>
      <c r="AL17" s="58"/>
    </row>
    <row r="18" spans="1:38" x14ac:dyDescent="0.2">
      <c r="A18" s="1">
        <v>254</v>
      </c>
      <c r="B18" s="1">
        <v>318</v>
      </c>
      <c r="C18" s="1" t="s">
        <v>107</v>
      </c>
      <c r="D18" s="66">
        <v>2</v>
      </c>
      <c r="E18" s="150">
        <v>1502</v>
      </c>
      <c r="F18" s="150">
        <v>597</v>
      </c>
      <c r="G18" s="150">
        <v>2792</v>
      </c>
      <c r="H18" s="163">
        <v>0.90300000000000002</v>
      </c>
      <c r="I18" s="25">
        <f t="shared" si="0"/>
        <v>6.5646983093825786E-2</v>
      </c>
      <c r="J18" s="25">
        <f t="shared" si="1"/>
        <v>2.3725631235115733E-2</v>
      </c>
      <c r="K18" s="27">
        <f t="shared" si="2"/>
        <v>2.7669225085427138</v>
      </c>
      <c r="L18" s="27">
        <f t="shared" si="3"/>
        <v>0.5657274784608608</v>
      </c>
      <c r="M18" s="27">
        <f t="shared" si="4"/>
        <v>4.6767169179229482</v>
      </c>
      <c r="O18" s="51">
        <f t="shared" si="5"/>
        <v>21.034821354441267</v>
      </c>
      <c r="P18" s="27">
        <f t="shared" si="6"/>
        <v>4.6767169179229482</v>
      </c>
      <c r="Q18" s="93">
        <f t="shared" si="7"/>
        <v>0.5657274784608608</v>
      </c>
      <c r="R18" s="156">
        <f t="shared" si="8"/>
        <v>1022.3789692332382</v>
      </c>
      <c r="S18" s="156">
        <f t="shared" si="9"/>
        <v>1132.2026237355904</v>
      </c>
      <c r="T18" s="153"/>
      <c r="U18" s="153"/>
      <c r="W18" s="150"/>
      <c r="X18" s="76"/>
      <c r="Y18" s="163"/>
      <c r="Z18" s="150"/>
      <c r="AA18" s="150"/>
      <c r="AB18" s="150"/>
      <c r="AC18" s="150"/>
      <c r="AD18"/>
      <c r="AE18"/>
      <c r="AF18"/>
      <c r="AG18"/>
      <c r="AH18"/>
      <c r="AI18"/>
      <c r="AJ18"/>
      <c r="AK18"/>
      <c r="AL18"/>
    </row>
    <row r="19" spans="1:38" x14ac:dyDescent="0.2">
      <c r="A19" s="1">
        <v>254</v>
      </c>
      <c r="B19" s="1">
        <v>318</v>
      </c>
      <c r="C19" s="1" t="s">
        <v>107</v>
      </c>
      <c r="D19" s="66">
        <v>2</v>
      </c>
      <c r="E19" s="150">
        <v>1550</v>
      </c>
      <c r="F19" s="150">
        <v>664</v>
      </c>
      <c r="G19" s="150">
        <v>2979</v>
      </c>
      <c r="H19" s="163">
        <v>0.93200000000000005</v>
      </c>
      <c r="I19" s="25">
        <f t="shared" si="0"/>
        <v>6.5772799996035997E-2</v>
      </c>
      <c r="J19" s="25">
        <f t="shared" si="1"/>
        <v>2.4011883503566641E-2</v>
      </c>
      <c r="K19" s="27">
        <f t="shared" si="2"/>
        <v>2.7391770406626508</v>
      </c>
      <c r="L19" s="27">
        <f t="shared" si="3"/>
        <v>0.56059104945613092</v>
      </c>
      <c r="M19" s="27">
        <f t="shared" si="4"/>
        <v>4.4864457831325302</v>
      </c>
      <c r="O19" s="51">
        <f t="shared" si="5"/>
        <v>22.44367221163343</v>
      </c>
      <c r="P19" s="27">
        <f t="shared" si="6"/>
        <v>4.4864457831325302</v>
      </c>
      <c r="Q19" s="93">
        <f t="shared" si="7"/>
        <v>0.56059104945613092</v>
      </c>
      <c r="R19" s="156">
        <f t="shared" si="8"/>
        <v>1055.0515328305721</v>
      </c>
      <c r="S19" s="156">
        <f t="shared" si="9"/>
        <v>1132.0295416637039</v>
      </c>
      <c r="T19" s="153"/>
      <c r="U19" s="153"/>
      <c r="W19" s="150"/>
      <c r="X19" s="76"/>
      <c r="Y19" s="163"/>
      <c r="Z19" s="150"/>
      <c r="AA19" s="150"/>
      <c r="AB19" s="150"/>
      <c r="AC19" s="150"/>
      <c r="AD19"/>
      <c r="AE19"/>
      <c r="AF19"/>
      <c r="AG19"/>
      <c r="AH19"/>
      <c r="AI19"/>
      <c r="AJ19"/>
      <c r="AK19"/>
      <c r="AL19"/>
    </row>
    <row r="20" spans="1:38" x14ac:dyDescent="0.2">
      <c r="E20" s="150"/>
      <c r="F20" s="150"/>
      <c r="G20" s="150"/>
      <c r="H20" s="164"/>
      <c r="I20" s="25"/>
      <c r="J20" s="25"/>
      <c r="K20" s="27"/>
      <c r="L20" s="27"/>
      <c r="M20" s="27"/>
      <c r="O20" s="51"/>
      <c r="P20" s="27"/>
      <c r="Q20" s="93"/>
      <c r="R20" s="156"/>
      <c r="T20" s="153"/>
      <c r="U20" s="153"/>
      <c r="W20" s="150"/>
      <c r="X20" s="76"/>
      <c r="Y20" s="163"/>
      <c r="Z20" s="150"/>
      <c r="AA20" s="150"/>
      <c r="AB20" s="150"/>
      <c r="AC20" s="150"/>
      <c r="AD20"/>
      <c r="AE20"/>
      <c r="AF20"/>
      <c r="AG20"/>
      <c r="AH20"/>
      <c r="AI20"/>
      <c r="AJ20"/>
      <c r="AK20"/>
      <c r="AL20"/>
    </row>
    <row r="21" spans="1:38" x14ac:dyDescent="0.2">
      <c r="E21" s="150"/>
      <c r="F21" s="150"/>
      <c r="G21" s="150"/>
      <c r="H21" s="164"/>
      <c r="I21" s="25"/>
      <c r="J21" s="25"/>
      <c r="K21" s="27"/>
      <c r="L21" s="27"/>
      <c r="M21" s="27"/>
      <c r="O21" s="51"/>
      <c r="P21" s="27"/>
      <c r="Q21" s="93"/>
      <c r="R21" s="156"/>
      <c r="T21" s="153"/>
      <c r="U21" s="153"/>
      <c r="W21" s="150"/>
      <c r="X21" s="76"/>
      <c r="Y21" s="163"/>
      <c r="Z21" s="150"/>
      <c r="AA21" s="150"/>
      <c r="AB21" s="150"/>
      <c r="AC21" s="150"/>
      <c r="AD21"/>
      <c r="AE21"/>
      <c r="AF21"/>
      <c r="AG21"/>
      <c r="AH21"/>
      <c r="AI21"/>
      <c r="AJ21"/>
      <c r="AK21"/>
      <c r="AL21"/>
    </row>
    <row r="22" spans="1:38" x14ac:dyDescent="0.2">
      <c r="A22" s="1">
        <v>255</v>
      </c>
      <c r="B22" s="1">
        <v>319</v>
      </c>
      <c r="C22" s="1" t="s">
        <v>107</v>
      </c>
      <c r="D22" s="66">
        <v>4</v>
      </c>
      <c r="E22" s="268">
        <v>990</v>
      </c>
      <c r="F22" s="268">
        <v>204</v>
      </c>
      <c r="G22" s="268">
        <v>1588</v>
      </c>
      <c r="H22" s="271">
        <v>0.59499999999999997</v>
      </c>
      <c r="I22" s="25">
        <f t="shared" ref="I22:I36" si="18">0.1515*(G22/1000)/(E22/1000)^2/($D$4/10)^4</f>
        <v>8.5944746018400159E-2</v>
      </c>
      <c r="J22" s="25">
        <f t="shared" ref="J22:J36" si="19">0.5*(F22/1000)/(E22/1000)^3/($D$4/10)^5</f>
        <v>2.8312474384675487E-2</v>
      </c>
      <c r="K22" s="27">
        <f t="shared" ref="K22:K36" si="20">I22/J22</f>
        <v>3.0355787647058827</v>
      </c>
      <c r="L22" s="27">
        <f t="shared" ref="L22:L36" si="21">0.798*I22^1.5/J22</f>
        <v>0.71015649544607551</v>
      </c>
      <c r="M22" s="27">
        <f t="shared" ref="M22:M36" si="22">G22/F22</f>
        <v>7.784313725490196</v>
      </c>
      <c r="O22" s="51">
        <f t="shared" ref="O22:O36" si="23">G22/(PI()*$D$4^2/4)</f>
        <v>11.96393134342863</v>
      </c>
      <c r="P22" s="27">
        <f t="shared" ref="P22:P36" si="24">M22</f>
        <v>7.784313725490196</v>
      </c>
      <c r="Q22" s="93">
        <f t="shared" ref="Q22:Q36" si="25">L22</f>
        <v>0.71015649544607551</v>
      </c>
      <c r="R22" s="156">
        <f t="shared" ref="R22:R36" si="26">E22*(PI()/30)*($D$4/2)</f>
        <v>673.87162419501055</v>
      </c>
      <c r="S22" s="156">
        <f t="shared" ref="S22:S36" si="27">R22/H22</f>
        <v>1132.5573515882531</v>
      </c>
      <c r="T22" s="153"/>
      <c r="U22" s="153"/>
      <c r="W22" s="150">
        <v>255</v>
      </c>
      <c r="X22" s="76">
        <v>4</v>
      </c>
      <c r="Y22" s="271">
        <v>0.72499999999999998</v>
      </c>
      <c r="Z22" s="268">
        <v>382</v>
      </c>
      <c r="AA22" s="268">
        <v>2361</v>
      </c>
      <c r="AB22" s="268">
        <v>822</v>
      </c>
      <c r="AC22" s="268">
        <v>1208</v>
      </c>
      <c r="AD22" s="27">
        <f t="shared" ref="AD22:AD30" si="28">0.1515*(AA22/1000)/(AC22/1000)^2/($D$4/10)^4</f>
        <v>8.5822535726175986E-2</v>
      </c>
      <c r="AE22" s="27">
        <f t="shared" ref="AE22:AE30" si="29">0.5*(Z22/1000)/(AC22/1000)^3/($D$4/10)^5</f>
        <v>2.9182050377790199E-2</v>
      </c>
      <c r="AF22" s="29">
        <f t="shared" ref="AF22:AF30" si="30">AD22/AE22</f>
        <v>2.9409357675392673</v>
      </c>
      <c r="AG22" s="29">
        <f t="shared" ref="AG22:AG30" si="31">0.798*AD22^1.5/AE22</f>
        <v>0.68752596082226936</v>
      </c>
      <c r="AH22" s="29">
        <f t="shared" ref="AH22:AH30" si="32">AA22/Z22</f>
        <v>6.1806282722513091</v>
      </c>
      <c r="AJ22" s="51">
        <f t="shared" ref="AJ22:AJ30" si="33">AA22/(PI()*$D$4^2/4)</f>
        <v>17.787683817276445</v>
      </c>
      <c r="AK22" s="29">
        <f t="shared" ref="AK22:AK30" si="34">AH22</f>
        <v>6.1806282722513091</v>
      </c>
      <c r="AL22" s="58">
        <f t="shared" ref="AL22:AL30" si="35">AG22</f>
        <v>0.68752596082226936</v>
      </c>
    </row>
    <row r="23" spans="1:38" x14ac:dyDescent="0.2">
      <c r="A23" s="1">
        <v>255</v>
      </c>
      <c r="B23" s="1">
        <v>319</v>
      </c>
      <c r="C23" s="1" t="s">
        <v>107</v>
      </c>
      <c r="D23" s="66">
        <v>4</v>
      </c>
      <c r="E23" s="268">
        <v>1050</v>
      </c>
      <c r="F23" s="268">
        <v>249</v>
      </c>
      <c r="G23" s="268">
        <v>1797</v>
      </c>
      <c r="H23" s="271">
        <v>0.63</v>
      </c>
      <c r="I23" s="25">
        <f t="shared" si="18"/>
        <v>8.6458700282746034E-2</v>
      </c>
      <c r="J23" s="25">
        <f t="shared" si="19"/>
        <v>2.8965744308987438E-2</v>
      </c>
      <c r="K23" s="27">
        <f t="shared" si="20"/>
        <v>2.9848603012048196</v>
      </c>
      <c r="L23" s="27">
        <f t="shared" si="21"/>
        <v>0.70037599511263238</v>
      </c>
      <c r="M23" s="27">
        <f t="shared" si="22"/>
        <v>7.2168674698795181</v>
      </c>
      <c r="O23" s="51">
        <f t="shared" si="23"/>
        <v>13.538529360290458</v>
      </c>
      <c r="P23" s="27">
        <f t="shared" si="24"/>
        <v>7.2168674698795181</v>
      </c>
      <c r="Q23" s="93">
        <f t="shared" si="25"/>
        <v>0.70037599511263238</v>
      </c>
      <c r="R23" s="156">
        <f t="shared" si="26"/>
        <v>714.71232869167795</v>
      </c>
      <c r="S23" s="156">
        <f t="shared" si="27"/>
        <v>1134.4640137963142</v>
      </c>
      <c r="T23" s="153"/>
      <c r="U23" s="153"/>
      <c r="W23" s="150">
        <v>255</v>
      </c>
      <c r="X23" s="76">
        <v>4</v>
      </c>
      <c r="Y23" s="271">
        <v>0.75</v>
      </c>
      <c r="Z23" s="268">
        <v>421</v>
      </c>
      <c r="AA23" s="268">
        <v>2525</v>
      </c>
      <c r="AB23" s="268">
        <v>851</v>
      </c>
      <c r="AC23" s="268">
        <v>1250</v>
      </c>
      <c r="AD23" s="27">
        <f t="shared" si="28"/>
        <v>8.5719687686005366E-2</v>
      </c>
      <c r="AE23" s="27">
        <f t="shared" si="29"/>
        <v>2.9027210316380857E-2</v>
      </c>
      <c r="AF23" s="29">
        <f t="shared" si="30"/>
        <v>2.9530804631828977</v>
      </c>
      <c r="AG23" s="29">
        <f t="shared" si="31"/>
        <v>0.68995133897786021</v>
      </c>
      <c r="AH23" s="29">
        <f t="shared" si="32"/>
        <v>5.9976247030878858</v>
      </c>
      <c r="AJ23" s="51">
        <f t="shared" si="33"/>
        <v>19.023253552995772</v>
      </c>
      <c r="AK23" s="29">
        <f t="shared" si="34"/>
        <v>5.9976247030878858</v>
      </c>
      <c r="AL23" s="58">
        <f t="shared" si="35"/>
        <v>0.68995133897786021</v>
      </c>
    </row>
    <row r="24" spans="1:38" x14ac:dyDescent="0.2">
      <c r="A24" s="1">
        <v>255</v>
      </c>
      <c r="B24" s="1">
        <v>319</v>
      </c>
      <c r="C24" s="1" t="s">
        <v>107</v>
      </c>
      <c r="D24" s="66">
        <v>4</v>
      </c>
      <c r="E24" s="268">
        <v>1105</v>
      </c>
      <c r="F24" s="268">
        <v>297</v>
      </c>
      <c r="G24" s="268">
        <v>1996</v>
      </c>
      <c r="H24" s="271">
        <v>0.66400000000000003</v>
      </c>
      <c r="I24" s="25">
        <f t="shared" si="18"/>
        <v>8.6711201604310048E-2</v>
      </c>
      <c r="J24" s="25">
        <f t="shared" si="19"/>
        <v>2.964304805475727E-2</v>
      </c>
      <c r="K24" s="27">
        <f t="shared" si="20"/>
        <v>2.925178323232323</v>
      </c>
      <c r="L24" s="27">
        <f t="shared" si="21"/>
        <v>0.6873735872248774</v>
      </c>
      <c r="M24" s="27">
        <f t="shared" si="22"/>
        <v>6.7205387205387206</v>
      </c>
      <c r="O24" s="51">
        <f t="shared" si="23"/>
        <v>15.03778775912062</v>
      </c>
      <c r="P24" s="27">
        <f t="shared" si="24"/>
        <v>6.7205387205387206</v>
      </c>
      <c r="Q24" s="93">
        <f t="shared" si="25"/>
        <v>0.6873735872248774</v>
      </c>
      <c r="R24" s="156">
        <f t="shared" si="26"/>
        <v>752.14964114695636</v>
      </c>
      <c r="S24" s="156">
        <f t="shared" si="27"/>
        <v>1132.7554836550546</v>
      </c>
      <c r="T24" s="153"/>
      <c r="U24" s="153"/>
      <c r="W24" s="150">
        <v>255</v>
      </c>
      <c r="X24" s="76">
        <v>4</v>
      </c>
      <c r="Y24" s="271">
        <v>0.77500000000000002</v>
      </c>
      <c r="Z24" s="268">
        <v>463</v>
      </c>
      <c r="AA24" s="268">
        <v>2697</v>
      </c>
      <c r="AB24" s="268">
        <v>879</v>
      </c>
      <c r="AC24" s="268">
        <v>1291</v>
      </c>
      <c r="AD24" s="27">
        <f t="shared" si="28"/>
        <v>8.5835647094062412E-2</v>
      </c>
      <c r="AE24" s="27">
        <f t="shared" si="29"/>
        <v>2.8977139198019954E-2</v>
      </c>
      <c r="AF24" s="29">
        <f t="shared" si="30"/>
        <v>2.9621850006479478</v>
      </c>
      <c r="AG24" s="29">
        <f t="shared" si="31"/>
        <v>0.69254645831138795</v>
      </c>
      <c r="AH24" s="29">
        <f t="shared" si="32"/>
        <v>5.8250539956803458</v>
      </c>
      <c r="AJ24" s="51">
        <f t="shared" si="33"/>
        <v>20.319094983140438</v>
      </c>
      <c r="AK24" s="29">
        <f t="shared" si="34"/>
        <v>5.8250539956803458</v>
      </c>
      <c r="AL24" s="58">
        <f t="shared" si="35"/>
        <v>0.69254645831138795</v>
      </c>
    </row>
    <row r="25" spans="1:38" x14ac:dyDescent="0.2">
      <c r="A25" s="1">
        <v>255</v>
      </c>
      <c r="B25" s="1">
        <v>319</v>
      </c>
      <c r="C25" s="1" t="s">
        <v>107</v>
      </c>
      <c r="D25" s="66">
        <v>4</v>
      </c>
      <c r="E25" s="268">
        <v>1148</v>
      </c>
      <c r="F25" s="268">
        <v>325</v>
      </c>
      <c r="G25" s="268">
        <v>2121</v>
      </c>
      <c r="H25" s="271">
        <v>0.68899999999999995</v>
      </c>
      <c r="I25" s="25">
        <f t="shared" si="18"/>
        <v>8.536819835730225E-2</v>
      </c>
      <c r="J25" s="25">
        <f t="shared" si="19"/>
        <v>2.8927502486951012E-2</v>
      </c>
      <c r="K25" s="27">
        <f t="shared" si="20"/>
        <v>2.9511084959999998</v>
      </c>
      <c r="L25" s="27">
        <f t="shared" si="21"/>
        <v>0.68807554970299012</v>
      </c>
      <c r="M25" s="27">
        <f t="shared" si="22"/>
        <v>6.5261538461538464</v>
      </c>
      <c r="O25" s="51">
        <f t="shared" si="23"/>
        <v>15.97953298451645</v>
      </c>
      <c r="P25" s="27">
        <f t="shared" si="24"/>
        <v>6.5261538461538464</v>
      </c>
      <c r="Q25" s="93">
        <f t="shared" si="25"/>
        <v>0.68807554970299012</v>
      </c>
      <c r="R25" s="156">
        <f t="shared" si="26"/>
        <v>781.41881270290116</v>
      </c>
      <c r="S25" s="156">
        <f t="shared" si="27"/>
        <v>1134.1347063902776</v>
      </c>
      <c r="T25" s="153"/>
      <c r="U25" s="153"/>
      <c r="W25" s="150">
        <v>255</v>
      </c>
      <c r="X25" s="76">
        <v>4</v>
      </c>
      <c r="Y25" s="271">
        <v>0.8</v>
      </c>
      <c r="Z25" s="268">
        <v>504</v>
      </c>
      <c r="AA25" s="268">
        <v>2836</v>
      </c>
      <c r="AB25" s="268">
        <v>907</v>
      </c>
      <c r="AC25" s="268">
        <v>1333</v>
      </c>
      <c r="AD25" s="27">
        <f t="shared" si="28"/>
        <v>8.4661342571226497E-2</v>
      </c>
      <c r="AE25" s="27">
        <f t="shared" si="29"/>
        <v>2.8654532743360377E-2</v>
      </c>
      <c r="AF25" s="29">
        <f t="shared" si="30"/>
        <v>2.9545532404761903</v>
      </c>
      <c r="AG25" s="29">
        <f t="shared" si="31"/>
        <v>0.68602080579197244</v>
      </c>
      <c r="AH25" s="29">
        <f t="shared" si="32"/>
        <v>5.6269841269841274</v>
      </c>
      <c r="AJ25" s="51">
        <f t="shared" si="33"/>
        <v>21.366315673780601</v>
      </c>
      <c r="AK25" s="29">
        <f t="shared" si="34"/>
        <v>5.6269841269841274</v>
      </c>
      <c r="AL25" s="58">
        <f t="shared" si="35"/>
        <v>0.68602080579197244</v>
      </c>
    </row>
    <row r="26" spans="1:38" x14ac:dyDescent="0.2">
      <c r="A26" s="1">
        <v>255</v>
      </c>
      <c r="B26" s="1">
        <v>319</v>
      </c>
      <c r="C26" s="1" t="s">
        <v>107</v>
      </c>
      <c r="D26" s="66">
        <v>4</v>
      </c>
      <c r="E26" s="268">
        <v>1201</v>
      </c>
      <c r="F26" s="268">
        <v>378</v>
      </c>
      <c r="G26" s="268">
        <v>2330</v>
      </c>
      <c r="H26" s="271">
        <v>0.72099999999999997</v>
      </c>
      <c r="I26" s="25">
        <f t="shared" si="18"/>
        <v>8.5685854056517949E-2</v>
      </c>
      <c r="J26" s="25">
        <f t="shared" si="19"/>
        <v>2.9384345408343199E-2</v>
      </c>
      <c r="K26" s="27">
        <f t="shared" si="20"/>
        <v>2.9160375317460319</v>
      </c>
      <c r="L26" s="27">
        <f t="shared" si="21"/>
        <v>0.68116224106351253</v>
      </c>
      <c r="M26" s="27">
        <f t="shared" si="22"/>
        <v>6.1640211640211637</v>
      </c>
      <c r="O26" s="51">
        <f t="shared" si="23"/>
        <v>17.554131001378277</v>
      </c>
      <c r="P26" s="27">
        <f t="shared" si="24"/>
        <v>6.1640211640211637</v>
      </c>
      <c r="Q26" s="93">
        <f t="shared" si="25"/>
        <v>0.68116224106351253</v>
      </c>
      <c r="R26" s="156">
        <f t="shared" si="26"/>
        <v>817.49476834162397</v>
      </c>
      <c r="S26" s="156">
        <f t="shared" si="27"/>
        <v>1133.8346301548183</v>
      </c>
      <c r="T26" s="153"/>
      <c r="U26" s="153"/>
      <c r="W26" s="150">
        <v>255</v>
      </c>
      <c r="X26" s="76">
        <v>4</v>
      </c>
      <c r="Y26" s="271">
        <v>0.82499999999999996</v>
      </c>
      <c r="Z26" s="268">
        <v>551</v>
      </c>
      <c r="AA26" s="268">
        <v>2997</v>
      </c>
      <c r="AB26" s="268">
        <v>936</v>
      </c>
      <c r="AC26" s="268">
        <v>1375</v>
      </c>
      <c r="AD26" s="27">
        <f t="shared" si="28"/>
        <v>8.4085395301516444E-2</v>
      </c>
      <c r="AE26" s="27">
        <f t="shared" si="29"/>
        <v>2.854281135275185E-2</v>
      </c>
      <c r="AF26" s="29">
        <f t="shared" si="30"/>
        <v>2.9459394963702361</v>
      </c>
      <c r="AG26" s="29">
        <f t="shared" si="31"/>
        <v>0.68169011982229033</v>
      </c>
      <c r="AH26" s="29">
        <f t="shared" si="32"/>
        <v>5.4392014519056264</v>
      </c>
      <c r="AJ26" s="51">
        <f t="shared" si="33"/>
        <v>22.579283524090428</v>
      </c>
      <c r="AK26" s="29">
        <f t="shared" si="34"/>
        <v>5.4392014519056264</v>
      </c>
      <c r="AL26" s="58">
        <f t="shared" si="35"/>
        <v>0.68169011982229033</v>
      </c>
    </row>
    <row r="27" spans="1:38" x14ac:dyDescent="0.2">
      <c r="A27" s="1">
        <v>255</v>
      </c>
      <c r="B27" s="1">
        <v>319</v>
      </c>
      <c r="C27" s="1" t="s">
        <v>107</v>
      </c>
      <c r="D27" s="66">
        <v>4</v>
      </c>
      <c r="E27" s="268">
        <v>1251</v>
      </c>
      <c r="F27" s="268">
        <v>422</v>
      </c>
      <c r="G27" s="268">
        <v>2550</v>
      </c>
      <c r="H27" s="271">
        <v>0.751</v>
      </c>
      <c r="I27" s="25">
        <f t="shared" si="18"/>
        <v>8.6430054063338813E-2</v>
      </c>
      <c r="J27" s="25">
        <f t="shared" si="19"/>
        <v>2.9026439359325161E-2</v>
      </c>
      <c r="K27" s="27">
        <f t="shared" si="20"/>
        <v>2.9776319786729859</v>
      </c>
      <c r="L27" s="27">
        <f t="shared" si="21"/>
        <v>0.69856416540920807</v>
      </c>
      <c r="M27" s="27">
        <f t="shared" si="22"/>
        <v>6.0426540284360186</v>
      </c>
      <c r="O27" s="51">
        <f t="shared" si="23"/>
        <v>19.21160259807494</v>
      </c>
      <c r="P27" s="27">
        <f t="shared" si="24"/>
        <v>6.0426540284360186</v>
      </c>
      <c r="Q27" s="93">
        <f t="shared" si="25"/>
        <v>0.69856416540920807</v>
      </c>
      <c r="R27" s="156">
        <f t="shared" si="26"/>
        <v>851.52868875551337</v>
      </c>
      <c r="S27" s="156">
        <f t="shared" si="27"/>
        <v>1133.8597719780471</v>
      </c>
      <c r="T27" s="153"/>
      <c r="U27" s="153"/>
      <c r="W27" s="150">
        <v>255</v>
      </c>
      <c r="X27" s="76">
        <v>4</v>
      </c>
      <c r="Y27" s="271">
        <v>0.85</v>
      </c>
      <c r="Z27" s="268">
        <v>610</v>
      </c>
      <c r="AA27" s="268">
        <v>3194</v>
      </c>
      <c r="AB27" s="268">
        <v>964</v>
      </c>
      <c r="AC27" s="268">
        <v>1416</v>
      </c>
      <c r="AD27" s="27">
        <f t="shared" si="28"/>
        <v>8.4498233289604388E-2</v>
      </c>
      <c r="AE27" s="27">
        <f t="shared" si="29"/>
        <v>2.8932990054597426E-2</v>
      </c>
      <c r="AF27" s="29">
        <f t="shared" si="30"/>
        <v>2.9204805009836061</v>
      </c>
      <c r="AG27" s="29">
        <f t="shared" si="31"/>
        <v>0.67745588009151125</v>
      </c>
      <c r="AH27" s="29">
        <f t="shared" si="32"/>
        <v>5.2360655737704915</v>
      </c>
      <c r="AJ27" s="51">
        <f t="shared" si="33"/>
        <v>24.063473999314258</v>
      </c>
      <c r="AK27" s="29">
        <f t="shared" si="34"/>
        <v>5.2360655737704915</v>
      </c>
      <c r="AL27" s="58">
        <f t="shared" si="35"/>
        <v>0.67745588009151125</v>
      </c>
    </row>
    <row r="28" spans="1:38" x14ac:dyDescent="0.2">
      <c r="A28" s="1">
        <v>255</v>
      </c>
      <c r="B28" s="1">
        <v>319</v>
      </c>
      <c r="C28" s="1" t="s">
        <v>107</v>
      </c>
      <c r="D28" s="66">
        <v>4</v>
      </c>
      <c r="E28" s="268">
        <v>1297</v>
      </c>
      <c r="F28" s="268">
        <v>468</v>
      </c>
      <c r="G28" s="268">
        <v>2717</v>
      </c>
      <c r="H28" s="271">
        <v>0.77800000000000002</v>
      </c>
      <c r="I28" s="25">
        <f t="shared" si="18"/>
        <v>8.5673973542060314E-2</v>
      </c>
      <c r="J28" s="25">
        <f t="shared" si="19"/>
        <v>2.8885451989779945E-2</v>
      </c>
      <c r="K28" s="27">
        <f t="shared" si="20"/>
        <v>2.9659904083333335</v>
      </c>
      <c r="L28" s="27">
        <f t="shared" si="21"/>
        <v>0.69278278688825567</v>
      </c>
      <c r="M28" s="27">
        <f t="shared" si="22"/>
        <v>5.8055555555555554</v>
      </c>
      <c r="O28" s="51">
        <f t="shared" si="23"/>
        <v>20.469774219203771</v>
      </c>
      <c r="P28" s="27">
        <f t="shared" si="24"/>
        <v>5.8055555555555554</v>
      </c>
      <c r="Q28" s="93">
        <f t="shared" si="25"/>
        <v>0.69278278688825567</v>
      </c>
      <c r="R28" s="156">
        <f t="shared" si="26"/>
        <v>882.83989553629158</v>
      </c>
      <c r="S28" s="156">
        <f t="shared" si="27"/>
        <v>1134.7556497895778</v>
      </c>
      <c r="T28" s="153"/>
      <c r="U28" s="153"/>
      <c r="W28" s="150">
        <v>255</v>
      </c>
      <c r="X28" s="76">
        <v>4</v>
      </c>
      <c r="Y28" s="271">
        <v>0.875</v>
      </c>
      <c r="Z28" s="268">
        <v>673</v>
      </c>
      <c r="AA28" s="268">
        <v>3406</v>
      </c>
      <c r="AB28" s="268">
        <v>992</v>
      </c>
      <c r="AC28" s="268">
        <v>1458</v>
      </c>
      <c r="AD28" s="27">
        <f t="shared" si="28"/>
        <v>8.4990193746525999E-2</v>
      </c>
      <c r="AE28" s="27">
        <f t="shared" si="29"/>
        <v>2.9241236618098472E-2</v>
      </c>
      <c r="AF28" s="29">
        <f t="shared" si="30"/>
        <v>2.9065184505200596</v>
      </c>
      <c r="AG28" s="29">
        <f t="shared" si="31"/>
        <v>0.67617698586890151</v>
      </c>
      <c r="AH28" s="29">
        <f t="shared" si="32"/>
        <v>5.0609212481426447</v>
      </c>
      <c r="AJ28" s="51">
        <f t="shared" si="33"/>
        <v>25.660673901585586</v>
      </c>
      <c r="AK28" s="29">
        <f t="shared" si="34"/>
        <v>5.0609212481426447</v>
      </c>
      <c r="AL28" s="58">
        <f t="shared" si="35"/>
        <v>0.67617698586890151</v>
      </c>
    </row>
    <row r="29" spans="1:38" x14ac:dyDescent="0.2">
      <c r="A29" s="1">
        <v>255</v>
      </c>
      <c r="B29" s="1">
        <v>319</v>
      </c>
      <c r="C29" s="1" t="s">
        <v>107</v>
      </c>
      <c r="D29" s="66">
        <v>4</v>
      </c>
      <c r="E29" s="268">
        <v>1299</v>
      </c>
      <c r="F29" s="268">
        <v>469</v>
      </c>
      <c r="G29" s="268">
        <v>2717</v>
      </c>
      <c r="H29" s="271">
        <v>0.78</v>
      </c>
      <c r="I29" s="25">
        <f t="shared" si="18"/>
        <v>8.5410361472000859E-2</v>
      </c>
      <c r="J29" s="25">
        <f t="shared" si="19"/>
        <v>2.8813673606774701E-2</v>
      </c>
      <c r="K29" s="27">
        <f t="shared" si="20"/>
        <v>2.9642301997867806</v>
      </c>
      <c r="L29" s="27">
        <f t="shared" si="21"/>
        <v>0.69130563808892054</v>
      </c>
      <c r="M29" s="27">
        <f t="shared" si="22"/>
        <v>5.7931769722814499</v>
      </c>
      <c r="O29" s="51">
        <f t="shared" si="23"/>
        <v>20.469774219203771</v>
      </c>
      <c r="P29" s="27">
        <f t="shared" si="24"/>
        <v>5.7931769722814499</v>
      </c>
      <c r="Q29" s="93">
        <f t="shared" si="25"/>
        <v>0.69130563808892054</v>
      </c>
      <c r="R29" s="156">
        <f t="shared" si="26"/>
        <v>884.20125235284718</v>
      </c>
      <c r="S29" s="156">
        <f t="shared" si="27"/>
        <v>1133.5913491703168</v>
      </c>
      <c r="T29" s="153"/>
      <c r="U29" s="153"/>
      <c r="W29" s="150">
        <v>255</v>
      </c>
      <c r="X29" s="76">
        <v>4</v>
      </c>
      <c r="Y29" s="271">
        <v>0.9</v>
      </c>
      <c r="Z29" s="268">
        <v>740</v>
      </c>
      <c r="AA29" s="268">
        <v>3616</v>
      </c>
      <c r="AB29" s="268">
        <v>1021</v>
      </c>
      <c r="AC29" s="268">
        <v>1500</v>
      </c>
      <c r="AD29" s="27">
        <f t="shared" si="28"/>
        <v>8.5248182253189059E-2</v>
      </c>
      <c r="AE29" s="27">
        <f t="shared" si="29"/>
        <v>2.9526446668703587E-2</v>
      </c>
      <c r="AF29" s="29">
        <f t="shared" si="30"/>
        <v>2.8871805405405402</v>
      </c>
      <c r="AG29" s="29">
        <f t="shared" si="31"/>
        <v>0.67269685448936456</v>
      </c>
      <c r="AH29" s="29">
        <f t="shared" si="32"/>
        <v>4.8864864864864863</v>
      </c>
      <c r="AJ29" s="51">
        <f t="shared" si="33"/>
        <v>27.242805880250582</v>
      </c>
      <c r="AK29" s="29">
        <f t="shared" si="34"/>
        <v>4.8864864864864863</v>
      </c>
      <c r="AL29" s="58">
        <f t="shared" si="35"/>
        <v>0.67269685448936456</v>
      </c>
    </row>
    <row r="30" spans="1:38" x14ac:dyDescent="0.2">
      <c r="A30" s="1">
        <v>255</v>
      </c>
      <c r="B30" s="1">
        <v>319</v>
      </c>
      <c r="C30" s="1" t="s">
        <v>107</v>
      </c>
      <c r="D30" s="66">
        <v>4</v>
      </c>
      <c r="E30" s="268">
        <v>1351</v>
      </c>
      <c r="F30" s="268">
        <v>529</v>
      </c>
      <c r="G30" s="268">
        <v>2936</v>
      </c>
      <c r="H30" s="271">
        <v>0.81100000000000005</v>
      </c>
      <c r="I30" s="25">
        <f t="shared" si="18"/>
        <v>8.5326626743699785E-2</v>
      </c>
      <c r="J30" s="25">
        <f t="shared" si="19"/>
        <v>2.888968907445133E-2</v>
      </c>
      <c r="K30" s="27">
        <f t="shared" si="20"/>
        <v>2.9535321935727792</v>
      </c>
      <c r="L30" s="27">
        <f t="shared" si="21"/>
        <v>0.68847296146751302</v>
      </c>
      <c r="M30" s="27">
        <f t="shared" si="22"/>
        <v>5.5500945179584118</v>
      </c>
      <c r="O30" s="51">
        <f t="shared" si="23"/>
        <v>22.119711854097265</v>
      </c>
      <c r="P30" s="27">
        <f t="shared" si="24"/>
        <v>5.5500945179584118</v>
      </c>
      <c r="Q30" s="93">
        <f t="shared" si="25"/>
        <v>0.68847296146751302</v>
      </c>
      <c r="R30" s="156">
        <f t="shared" si="26"/>
        <v>919.59652958329218</v>
      </c>
      <c r="S30" s="156">
        <f t="shared" si="27"/>
        <v>1133.9044754417905</v>
      </c>
      <c r="T30" s="153"/>
      <c r="U30" s="153"/>
      <c r="W30" s="150">
        <v>255</v>
      </c>
      <c r="X30" s="76">
        <v>4</v>
      </c>
      <c r="Y30" s="271">
        <v>0.92500000000000004</v>
      </c>
      <c r="Z30" s="268">
        <v>809</v>
      </c>
      <c r="AA30" s="268">
        <v>3823</v>
      </c>
      <c r="AB30" s="268">
        <v>1049</v>
      </c>
      <c r="AC30" s="268">
        <v>1541</v>
      </c>
      <c r="AD30" s="27">
        <f t="shared" si="28"/>
        <v>8.539614071801023E-2</v>
      </c>
      <c r="AE30" s="27">
        <f t="shared" si="29"/>
        <v>2.9771029170245791E-2</v>
      </c>
      <c r="AF30" s="29">
        <f t="shared" si="30"/>
        <v>2.8684309242274408</v>
      </c>
      <c r="AG30" s="29">
        <f t="shared" si="31"/>
        <v>0.66890802976720187</v>
      </c>
      <c r="AH30" s="29">
        <f t="shared" si="32"/>
        <v>4.7255871446229918</v>
      </c>
      <c r="AJ30" s="51">
        <f t="shared" si="33"/>
        <v>28.802335973506075</v>
      </c>
      <c r="AK30" s="29">
        <f t="shared" si="34"/>
        <v>4.7255871446229918</v>
      </c>
      <c r="AL30" s="58">
        <f t="shared" si="35"/>
        <v>0.66890802976720187</v>
      </c>
    </row>
    <row r="31" spans="1:38" x14ac:dyDescent="0.2">
      <c r="A31" s="1">
        <v>255</v>
      </c>
      <c r="B31" s="1">
        <v>319</v>
      </c>
      <c r="C31" s="1" t="s">
        <v>107</v>
      </c>
      <c r="D31" s="66">
        <v>4</v>
      </c>
      <c r="E31" s="268">
        <v>1352</v>
      </c>
      <c r="F31" s="268">
        <v>519</v>
      </c>
      <c r="G31" s="268">
        <v>2863</v>
      </c>
      <c r="H31" s="271">
        <v>0.81100000000000005</v>
      </c>
      <c r="I31" s="25">
        <f t="shared" si="18"/>
        <v>8.3082047028850317E-2</v>
      </c>
      <c r="J31" s="25">
        <f t="shared" si="19"/>
        <v>2.8280724157635637E-2</v>
      </c>
      <c r="K31" s="27">
        <f t="shared" si="20"/>
        <v>2.9377623630057799</v>
      </c>
      <c r="L31" s="27">
        <f t="shared" si="21"/>
        <v>0.6757299185807577</v>
      </c>
      <c r="M31" s="27">
        <f t="shared" si="22"/>
        <v>5.5163776493256265</v>
      </c>
      <c r="O31" s="51">
        <f t="shared" si="23"/>
        <v>21.5697326424661</v>
      </c>
      <c r="P31" s="27">
        <f t="shared" si="24"/>
        <v>5.5163776493256265</v>
      </c>
      <c r="Q31" s="93">
        <f t="shared" si="25"/>
        <v>0.6757299185807577</v>
      </c>
      <c r="R31" s="156">
        <f t="shared" si="26"/>
        <v>920.27720799157009</v>
      </c>
      <c r="S31" s="156">
        <f t="shared" si="27"/>
        <v>1134.7437829735759</v>
      </c>
      <c r="T31" s="153"/>
      <c r="U31" s="153"/>
      <c r="W31" s="150"/>
      <c r="X31" s="76"/>
      <c r="Y31" s="163"/>
      <c r="Z31" s="150"/>
      <c r="AA31" s="150"/>
      <c r="AB31" s="150"/>
      <c r="AC31" s="150"/>
      <c r="AD31"/>
      <c r="AE31"/>
      <c r="AF31"/>
      <c r="AG31"/>
      <c r="AH31"/>
      <c r="AI31"/>
      <c r="AJ31"/>
      <c r="AK31"/>
      <c r="AL31"/>
    </row>
    <row r="32" spans="1:38" x14ac:dyDescent="0.2">
      <c r="A32" s="1">
        <v>255</v>
      </c>
      <c r="B32" s="1">
        <v>319</v>
      </c>
      <c r="C32" s="1" t="s">
        <v>107</v>
      </c>
      <c r="D32" s="66">
        <v>4</v>
      </c>
      <c r="E32" s="268">
        <v>1400</v>
      </c>
      <c r="F32" s="268">
        <v>582</v>
      </c>
      <c r="G32" s="268">
        <v>3114</v>
      </c>
      <c r="H32" s="271">
        <v>0.84</v>
      </c>
      <c r="I32" s="25">
        <f t="shared" si="18"/>
        <v>8.4275582016007267E-2</v>
      </c>
      <c r="J32" s="25">
        <f t="shared" si="19"/>
        <v>2.8562230551670981E-2</v>
      </c>
      <c r="K32" s="27">
        <f t="shared" si="20"/>
        <v>2.9505952577319587</v>
      </c>
      <c r="L32" s="27">
        <f t="shared" si="21"/>
        <v>0.68353917776908757</v>
      </c>
      <c r="M32" s="27">
        <f t="shared" si="22"/>
        <v>5.3505154639175254</v>
      </c>
      <c r="O32" s="51">
        <f t="shared" si="23"/>
        <v>23.460757055060927</v>
      </c>
      <c r="P32" s="27">
        <f t="shared" si="24"/>
        <v>5.3505154639175254</v>
      </c>
      <c r="Q32" s="93">
        <f t="shared" si="25"/>
        <v>0.68353917776908757</v>
      </c>
      <c r="R32" s="156">
        <f t="shared" si="26"/>
        <v>952.9497715889039</v>
      </c>
      <c r="S32" s="156">
        <f t="shared" si="27"/>
        <v>1134.4640137963142</v>
      </c>
      <c r="T32" s="153"/>
      <c r="U32" s="153"/>
      <c r="W32" s="150"/>
      <c r="X32" s="76"/>
      <c r="Y32" s="163"/>
      <c r="Z32" s="150"/>
      <c r="AA32" s="150"/>
      <c r="AB32" s="150"/>
      <c r="AC32" s="150"/>
      <c r="AD32"/>
      <c r="AE32"/>
      <c r="AF32"/>
      <c r="AG32"/>
      <c r="AH32"/>
      <c r="AI32"/>
      <c r="AJ32"/>
      <c r="AK32"/>
      <c r="AL32"/>
    </row>
    <row r="33" spans="1:38" x14ac:dyDescent="0.2">
      <c r="A33" s="1">
        <v>255</v>
      </c>
      <c r="B33" s="1">
        <v>319</v>
      </c>
      <c r="C33" s="1" t="s">
        <v>107</v>
      </c>
      <c r="D33" s="66">
        <v>4</v>
      </c>
      <c r="E33" s="268">
        <v>1407</v>
      </c>
      <c r="F33" s="268">
        <v>596</v>
      </c>
      <c r="G33" s="268">
        <v>3145</v>
      </c>
      <c r="H33" s="271">
        <v>0.84399999999999997</v>
      </c>
      <c r="I33" s="25">
        <f t="shared" si="18"/>
        <v>8.4269744761986148E-2</v>
      </c>
      <c r="J33" s="25">
        <f t="shared" si="19"/>
        <v>2.8814906203943714E-2</v>
      </c>
      <c r="K33" s="27">
        <f t="shared" si="20"/>
        <v>2.9245191417785246</v>
      </c>
      <c r="L33" s="27">
        <f t="shared" si="21"/>
        <v>0.67747488342998263</v>
      </c>
      <c r="M33" s="27">
        <f t="shared" si="22"/>
        <v>5.276845637583893</v>
      </c>
      <c r="O33" s="51">
        <f t="shared" si="23"/>
        <v>23.694309870959092</v>
      </c>
      <c r="P33" s="27">
        <f t="shared" si="24"/>
        <v>5.276845637583893</v>
      </c>
      <c r="Q33" s="93">
        <f t="shared" si="25"/>
        <v>0.67747488342998263</v>
      </c>
      <c r="R33" s="156">
        <f t="shared" si="26"/>
        <v>957.71452044684838</v>
      </c>
      <c r="S33" s="156">
        <f t="shared" si="27"/>
        <v>1134.7328441313371</v>
      </c>
      <c r="T33" s="153"/>
      <c r="U33" s="153"/>
      <c r="W33" s="150"/>
      <c r="X33" s="76"/>
      <c r="Y33" s="163"/>
      <c r="Z33" s="150"/>
      <c r="AA33" s="150"/>
      <c r="AB33" s="150"/>
      <c r="AC33" s="150"/>
      <c r="AD33"/>
      <c r="AE33"/>
      <c r="AF33"/>
      <c r="AG33"/>
      <c r="AH33"/>
      <c r="AI33"/>
      <c r="AJ33"/>
      <c r="AK33"/>
      <c r="AL33"/>
    </row>
    <row r="34" spans="1:38" x14ac:dyDescent="0.2">
      <c r="A34" s="1">
        <v>255</v>
      </c>
      <c r="B34" s="1">
        <v>319</v>
      </c>
      <c r="C34" s="1" t="s">
        <v>107</v>
      </c>
      <c r="D34" s="66">
        <v>4</v>
      </c>
      <c r="E34" s="268">
        <v>1454</v>
      </c>
      <c r="F34" s="268">
        <v>673</v>
      </c>
      <c r="G34" s="268">
        <v>3386</v>
      </c>
      <c r="H34" s="271">
        <v>0.873</v>
      </c>
      <c r="I34" s="25">
        <f t="shared" si="18"/>
        <v>8.4956647126058063E-2</v>
      </c>
      <c r="J34" s="25">
        <f t="shared" si="19"/>
        <v>2.9483231836415408E-2</v>
      </c>
      <c r="K34" s="27">
        <f t="shared" si="20"/>
        <v>2.8815242371471022</v>
      </c>
      <c r="L34" s="27">
        <f t="shared" si="21"/>
        <v>0.67022998011980162</v>
      </c>
      <c r="M34" s="27">
        <f t="shared" si="22"/>
        <v>5.0312035661218424</v>
      </c>
      <c r="O34" s="51">
        <f t="shared" si="23"/>
        <v>25.509994665522253</v>
      </c>
      <c r="P34" s="27">
        <f t="shared" si="24"/>
        <v>5.0312035661218424</v>
      </c>
      <c r="Q34" s="93">
        <f t="shared" si="25"/>
        <v>0.67022998011980162</v>
      </c>
      <c r="R34" s="156">
        <f t="shared" si="26"/>
        <v>989.70640563590439</v>
      </c>
      <c r="S34" s="156">
        <f t="shared" si="27"/>
        <v>1133.6843134431895</v>
      </c>
      <c r="T34" s="153"/>
      <c r="U34" s="153"/>
      <c r="W34" s="150"/>
      <c r="X34" s="76"/>
      <c r="Y34" s="163"/>
      <c r="Z34" s="150"/>
      <c r="AA34" s="150"/>
      <c r="AB34" s="150"/>
      <c r="AC34" s="150"/>
      <c r="AD34"/>
      <c r="AE34"/>
      <c r="AF34"/>
      <c r="AG34"/>
      <c r="AH34"/>
      <c r="AI34"/>
      <c r="AJ34"/>
      <c r="AK34"/>
      <c r="AL34"/>
    </row>
    <row r="35" spans="1:38" x14ac:dyDescent="0.2">
      <c r="A35" s="1">
        <v>255</v>
      </c>
      <c r="B35" s="1">
        <v>319</v>
      </c>
      <c r="C35" s="1" t="s">
        <v>107</v>
      </c>
      <c r="D35" s="66">
        <v>4</v>
      </c>
      <c r="E35" s="268">
        <v>1504</v>
      </c>
      <c r="F35" s="268">
        <v>743</v>
      </c>
      <c r="G35" s="268">
        <v>3636</v>
      </c>
      <c r="H35" s="271">
        <v>0.90300000000000002</v>
      </c>
      <c r="I35" s="25">
        <f t="shared" si="18"/>
        <v>8.5264338224624439E-2</v>
      </c>
      <c r="J35" s="25">
        <f t="shared" si="19"/>
        <v>2.9410238594636942E-2</v>
      </c>
      <c r="K35" s="27">
        <f t="shared" si="20"/>
        <v>2.8991379294751005</v>
      </c>
      <c r="L35" s="27">
        <f t="shared" si="21"/>
        <v>0.67554686364781369</v>
      </c>
      <c r="M35" s="27">
        <f t="shared" si="22"/>
        <v>4.8936742934051143</v>
      </c>
      <c r="O35" s="51">
        <f t="shared" si="23"/>
        <v>27.393485116313915</v>
      </c>
      <c r="P35" s="27">
        <f t="shared" si="24"/>
        <v>4.8936742934051143</v>
      </c>
      <c r="Q35" s="93">
        <f t="shared" si="25"/>
        <v>0.67554686364781369</v>
      </c>
      <c r="R35" s="156">
        <f t="shared" si="26"/>
        <v>1023.7403260497938</v>
      </c>
      <c r="S35" s="156">
        <f t="shared" si="27"/>
        <v>1133.7102171094061</v>
      </c>
      <c r="T35" s="153"/>
      <c r="U35" s="153"/>
      <c r="W35" s="150"/>
      <c r="X35" s="76"/>
      <c r="Y35" s="163"/>
      <c r="Z35" s="150"/>
      <c r="AA35" s="150"/>
      <c r="AB35" s="150"/>
      <c r="AC35" s="150"/>
      <c r="AD35"/>
      <c r="AE35"/>
      <c r="AF35"/>
      <c r="AG35"/>
      <c r="AH35"/>
      <c r="AI35"/>
      <c r="AJ35"/>
      <c r="AK35"/>
      <c r="AL35"/>
    </row>
    <row r="36" spans="1:38" x14ac:dyDescent="0.2">
      <c r="A36" s="1">
        <v>255</v>
      </c>
      <c r="B36" s="1">
        <v>319</v>
      </c>
      <c r="C36" s="1" t="s">
        <v>107</v>
      </c>
      <c r="D36" s="66">
        <v>4</v>
      </c>
      <c r="E36" s="268">
        <v>1552</v>
      </c>
      <c r="F36" s="268">
        <v>828</v>
      </c>
      <c r="G36" s="268">
        <v>3877</v>
      </c>
      <c r="H36" s="271">
        <v>0.93100000000000005</v>
      </c>
      <c r="I36" s="25">
        <f t="shared" si="18"/>
        <v>8.537910359294637E-2</v>
      </c>
      <c r="J36" s="25">
        <f t="shared" si="19"/>
        <v>2.9826921335319133E-2</v>
      </c>
      <c r="K36" s="27">
        <f t="shared" si="20"/>
        <v>2.8624846202898553</v>
      </c>
      <c r="L36" s="27">
        <f t="shared" si="21"/>
        <v>0.6674547816432892</v>
      </c>
      <c r="M36" s="27">
        <f t="shared" si="22"/>
        <v>4.6823671497584538</v>
      </c>
      <c r="O36" s="51">
        <f t="shared" si="23"/>
        <v>29.209169910877076</v>
      </c>
      <c r="P36" s="27">
        <f t="shared" si="24"/>
        <v>4.6823671497584538</v>
      </c>
      <c r="Q36" s="93">
        <f t="shared" si="25"/>
        <v>0.6674547816432892</v>
      </c>
      <c r="R36" s="156">
        <f t="shared" si="26"/>
        <v>1056.4128896471277</v>
      </c>
      <c r="S36" s="156">
        <f t="shared" si="27"/>
        <v>1134.7077224996001</v>
      </c>
      <c r="T36" s="153"/>
      <c r="U36" s="153"/>
      <c r="W36" s="150"/>
      <c r="X36" s="76"/>
      <c r="Y36" s="163"/>
      <c r="Z36" s="150"/>
      <c r="AA36" s="150"/>
      <c r="AB36" s="150"/>
      <c r="AC36" s="150"/>
      <c r="AD36"/>
      <c r="AE36"/>
      <c r="AF36"/>
      <c r="AG36"/>
      <c r="AH36"/>
      <c r="AI36"/>
      <c r="AJ36"/>
      <c r="AK36"/>
      <c r="AL36"/>
    </row>
    <row r="37" spans="1:38" x14ac:dyDescent="0.2">
      <c r="E37" s="69"/>
      <c r="F37" s="168"/>
      <c r="G37" s="171"/>
      <c r="H37" s="62"/>
      <c r="I37" s="25"/>
      <c r="J37" s="25"/>
      <c r="K37" s="27"/>
      <c r="L37" s="27"/>
      <c r="M37" s="27"/>
      <c r="O37" s="51"/>
      <c r="P37" s="27"/>
      <c r="Q37" s="93"/>
      <c r="R37" s="156"/>
      <c r="T37" s="153"/>
      <c r="U37" s="153"/>
      <c r="W37" s="150"/>
      <c r="X37" s="76"/>
      <c r="Y37" s="220"/>
      <c r="Z37" s="107"/>
      <c r="AA37" s="62"/>
      <c r="AB37" s="69"/>
      <c r="AC37" s="150"/>
      <c r="AD37" s="45"/>
      <c r="AE37" s="34"/>
      <c r="AF37" s="24"/>
      <c r="AH37" s="29"/>
      <c r="AJ37" s="24"/>
      <c r="AK37" s="24"/>
      <c r="AL37" s="51"/>
    </row>
    <row r="38" spans="1:38" x14ac:dyDescent="0.2">
      <c r="E38" s="69"/>
      <c r="F38" s="168"/>
      <c r="G38" s="171"/>
      <c r="H38" s="62"/>
      <c r="I38" s="25"/>
      <c r="J38" s="25"/>
      <c r="K38" s="27"/>
      <c r="L38" s="27"/>
      <c r="M38" s="27"/>
      <c r="O38" s="51"/>
      <c r="P38" s="27"/>
      <c r="Q38" s="93"/>
      <c r="R38" s="156"/>
      <c r="T38" s="153"/>
      <c r="U38" s="153"/>
      <c r="W38" s="150"/>
      <c r="X38" s="76"/>
      <c r="Y38" s="220"/>
      <c r="Z38" s="107"/>
      <c r="AA38" s="62"/>
      <c r="AB38" s="69"/>
      <c r="AC38" s="150"/>
      <c r="AD38" s="45"/>
      <c r="AE38" s="34"/>
      <c r="AF38" s="24"/>
      <c r="AH38" s="29"/>
      <c r="AJ38" s="24"/>
      <c r="AK38" s="24"/>
      <c r="AL38" s="51"/>
    </row>
    <row r="39" spans="1:38" x14ac:dyDescent="0.2">
      <c r="A39" s="1">
        <v>256</v>
      </c>
      <c r="B39" s="1">
        <v>320</v>
      </c>
      <c r="C39" s="1" t="s">
        <v>107</v>
      </c>
      <c r="D39" s="66">
        <v>6</v>
      </c>
      <c r="E39" s="268">
        <v>1001</v>
      </c>
      <c r="F39" s="268">
        <v>262</v>
      </c>
      <c r="G39" s="268">
        <v>2015</v>
      </c>
      <c r="H39" s="271">
        <v>0.6</v>
      </c>
      <c r="I39" s="25">
        <f t="shared" ref="I39:I51" si="36">0.1515*(G39/1000)/(E39/1000)^2/($D$4/10)^4</f>
        <v>0.10667093925210412</v>
      </c>
      <c r="J39" s="25">
        <f t="shared" ref="J39:J51" si="37">0.5*(F39/1000)/(E39/1000)^3/($D$4/10)^5</f>
        <v>3.5176473753063563E-2</v>
      </c>
      <c r="K39" s="27">
        <f t="shared" ref="K39:K51" si="38">I39/J39</f>
        <v>3.0324511774809157</v>
      </c>
      <c r="L39" s="27">
        <f t="shared" ref="L39:L51" si="39">0.798*I39^1.5/J39</f>
        <v>0.79035056548677418</v>
      </c>
      <c r="M39" s="27">
        <f t="shared" ref="M39:M51" si="40">G39/F39</f>
        <v>7.6908396946564883</v>
      </c>
      <c r="O39" s="51">
        <f t="shared" ref="O39:O51" si="41">G39/(PI()*$D$4^2/4)</f>
        <v>15.180933033380786</v>
      </c>
      <c r="P39" s="27">
        <f t="shared" ref="P39:P51" si="42">M39</f>
        <v>7.6908396946564883</v>
      </c>
      <c r="Q39" s="93">
        <f t="shared" ref="Q39:Q51" si="43">L39</f>
        <v>0.79035056548677418</v>
      </c>
      <c r="R39" s="156">
        <f t="shared" ref="R39:R51" si="44">E39*(PI()/30)*($D$4/2)</f>
        <v>681.35908668606623</v>
      </c>
      <c r="S39" s="156">
        <f t="shared" ref="S39:S51" si="45">R39/H39</f>
        <v>1135.5984778101104</v>
      </c>
      <c r="T39" s="153"/>
      <c r="U39" s="153"/>
      <c r="W39" s="150">
        <v>256</v>
      </c>
      <c r="X39" s="76">
        <v>6</v>
      </c>
      <c r="Y39" s="271">
        <v>0.72499999999999998</v>
      </c>
      <c r="Z39" s="268">
        <v>471</v>
      </c>
      <c r="AA39" s="268">
        <v>2876</v>
      </c>
      <c r="AB39" s="268">
        <v>824</v>
      </c>
      <c r="AC39" s="268">
        <v>1210</v>
      </c>
      <c r="AD39" s="27">
        <f t="shared" ref="AD39:AD47" si="46">0.1515*(AA39/1000)/(AC39/1000)^2/($D$4/10)^4</f>
        <v>0.10419751573507102</v>
      </c>
      <c r="AE39" s="27">
        <f t="shared" ref="AE39:AE47" si="47">0.5*(Z39/1000)/(AC39/1000)^3/($D$4/10)^5</f>
        <v>3.5802886272476062E-2</v>
      </c>
      <c r="AF39" s="29">
        <f t="shared" ref="AF39:AF47" si="48">AD39/AE39</f>
        <v>2.9103104968152871</v>
      </c>
      <c r="AG39" s="29">
        <f t="shared" ref="AG39:AG47" si="49">0.798*AD39^1.5/AE39</f>
        <v>0.74967132507675183</v>
      </c>
      <c r="AH39" s="29">
        <f t="shared" ref="AH39:AH47" si="50">AA39/Z39</f>
        <v>6.1061571125265397</v>
      </c>
      <c r="AJ39" s="51">
        <f t="shared" ref="AJ39:AJ47" si="51">AA39/(PI()*$D$4^2/4)</f>
        <v>21.667674145907267</v>
      </c>
      <c r="AK39" s="29">
        <f t="shared" ref="AK39:AK47" si="52">AH39</f>
        <v>6.1061571125265397</v>
      </c>
      <c r="AL39" s="58">
        <f t="shared" ref="AL39:AL47" si="53">AG39</f>
        <v>0.74967132507675183</v>
      </c>
    </row>
    <row r="40" spans="1:38" x14ac:dyDescent="0.2">
      <c r="A40" s="1">
        <v>256</v>
      </c>
      <c r="B40" s="1">
        <v>320</v>
      </c>
      <c r="C40" s="1" t="s">
        <v>107</v>
      </c>
      <c r="D40" s="66">
        <v>6</v>
      </c>
      <c r="E40" s="268">
        <v>1052</v>
      </c>
      <c r="F40" s="268">
        <v>305</v>
      </c>
      <c r="G40" s="268">
        <v>2183</v>
      </c>
      <c r="H40" s="271">
        <v>0.63100000000000001</v>
      </c>
      <c r="I40" s="25">
        <f t="shared" si="36"/>
        <v>0.10463126588661087</v>
      </c>
      <c r="J40" s="25">
        <f t="shared" si="37"/>
        <v>3.5278154891015628E-2</v>
      </c>
      <c r="K40" s="27">
        <f t="shared" si="38"/>
        <v>2.9658939422950819</v>
      </c>
      <c r="L40" s="27">
        <f t="shared" si="39"/>
        <v>0.76557765328966454</v>
      </c>
      <c r="M40" s="27">
        <f t="shared" si="40"/>
        <v>7.1573770491803277</v>
      </c>
      <c r="O40" s="51">
        <f t="shared" si="41"/>
        <v>16.446638616312782</v>
      </c>
      <c r="P40" s="27">
        <f t="shared" si="42"/>
        <v>7.1573770491803277</v>
      </c>
      <c r="Q40" s="93">
        <f t="shared" si="43"/>
        <v>0.76557765328966454</v>
      </c>
      <c r="R40" s="156">
        <f t="shared" si="44"/>
        <v>716.07368550823344</v>
      </c>
      <c r="S40" s="156">
        <f t="shared" si="45"/>
        <v>1134.8235903458533</v>
      </c>
      <c r="T40" s="153"/>
      <c r="U40" s="153"/>
      <c r="W40" s="150">
        <v>256</v>
      </c>
      <c r="X40" s="76">
        <v>6</v>
      </c>
      <c r="Y40" s="271">
        <v>0.75</v>
      </c>
      <c r="Z40" s="268">
        <v>523</v>
      </c>
      <c r="AA40" s="268">
        <v>3094</v>
      </c>
      <c r="AB40" s="268">
        <v>852</v>
      </c>
      <c r="AC40" s="268">
        <v>1252</v>
      </c>
      <c r="AD40" s="27">
        <f t="shared" si="46"/>
        <v>0.10470101098787468</v>
      </c>
      <c r="AE40" s="27">
        <f t="shared" si="47"/>
        <v>3.5887395843379702E-2</v>
      </c>
      <c r="AF40" s="29">
        <f t="shared" si="48"/>
        <v>2.9174870042065009</v>
      </c>
      <c r="AG40" s="29">
        <f t="shared" si="49"/>
        <v>0.75333346293567871</v>
      </c>
      <c r="AH40" s="29">
        <f t="shared" si="50"/>
        <v>5.915869980879541</v>
      </c>
      <c r="AJ40" s="51">
        <f t="shared" si="51"/>
        <v>23.310077818997595</v>
      </c>
      <c r="AK40" s="29">
        <f t="shared" si="52"/>
        <v>5.915869980879541</v>
      </c>
      <c r="AL40" s="58">
        <f t="shared" si="53"/>
        <v>0.75333346293567871</v>
      </c>
    </row>
    <row r="41" spans="1:38" x14ac:dyDescent="0.2">
      <c r="A41" s="1">
        <v>256</v>
      </c>
      <c r="B41" s="1">
        <v>320</v>
      </c>
      <c r="C41" s="1" t="s">
        <v>107</v>
      </c>
      <c r="D41" s="66">
        <v>6</v>
      </c>
      <c r="E41" s="268">
        <v>1097</v>
      </c>
      <c r="F41" s="268">
        <v>357</v>
      </c>
      <c r="G41" s="268">
        <v>2403</v>
      </c>
      <c r="H41" s="271">
        <v>0.65700000000000003</v>
      </c>
      <c r="I41" s="25">
        <f t="shared" si="36"/>
        <v>0.10592043099559628</v>
      </c>
      <c r="J41" s="25">
        <f t="shared" si="37"/>
        <v>3.6416782824924936E-2</v>
      </c>
      <c r="K41" s="27">
        <f t="shared" si="38"/>
        <v>2.9085609100840339</v>
      </c>
      <c r="L41" s="27">
        <f t="shared" si="39"/>
        <v>0.75538946567964116</v>
      </c>
      <c r="M41" s="27">
        <f t="shared" si="40"/>
        <v>6.73109243697479</v>
      </c>
      <c r="O41" s="51">
        <f t="shared" si="41"/>
        <v>18.104110213009445</v>
      </c>
      <c r="P41" s="27">
        <f t="shared" si="42"/>
        <v>6.73109243697479</v>
      </c>
      <c r="Q41" s="93">
        <f t="shared" si="43"/>
        <v>0.75538946567964116</v>
      </c>
      <c r="R41" s="156">
        <f t="shared" si="44"/>
        <v>746.70421388073396</v>
      </c>
      <c r="S41" s="156">
        <f t="shared" si="45"/>
        <v>1136.5360941868096</v>
      </c>
      <c r="T41" s="153"/>
      <c r="U41" s="153"/>
      <c r="W41" s="150">
        <v>256</v>
      </c>
      <c r="X41" s="76">
        <v>6</v>
      </c>
      <c r="Y41" s="271">
        <v>0.77500000000000002</v>
      </c>
      <c r="Z41" s="268">
        <v>576</v>
      </c>
      <c r="AA41" s="268">
        <v>3307</v>
      </c>
      <c r="AB41" s="268">
        <v>880</v>
      </c>
      <c r="AC41" s="268">
        <v>1294</v>
      </c>
      <c r="AD41" s="27">
        <f t="shared" si="46"/>
        <v>0.10476226171761618</v>
      </c>
      <c r="AE41" s="27">
        <f t="shared" si="47"/>
        <v>3.5799165016111939E-2</v>
      </c>
      <c r="AF41" s="29">
        <f t="shared" si="48"/>
        <v>2.9263884135416678</v>
      </c>
      <c r="AG41" s="29">
        <f t="shared" si="49"/>
        <v>0.75585291606298743</v>
      </c>
      <c r="AH41" s="29">
        <f t="shared" si="50"/>
        <v>5.7413194444444446</v>
      </c>
      <c r="AJ41" s="51">
        <f t="shared" si="51"/>
        <v>24.914811683072088</v>
      </c>
      <c r="AK41" s="29">
        <f t="shared" si="52"/>
        <v>5.7413194444444446</v>
      </c>
      <c r="AL41" s="58">
        <f t="shared" si="53"/>
        <v>0.75585291606298743</v>
      </c>
    </row>
    <row r="42" spans="1:38" x14ac:dyDescent="0.2">
      <c r="A42" s="1">
        <v>256</v>
      </c>
      <c r="B42" s="1">
        <v>320</v>
      </c>
      <c r="C42" s="1" t="s">
        <v>107</v>
      </c>
      <c r="D42" s="66">
        <v>6</v>
      </c>
      <c r="E42" s="268">
        <v>1151</v>
      </c>
      <c r="F42" s="268">
        <v>410</v>
      </c>
      <c r="G42" s="268">
        <v>2623</v>
      </c>
      <c r="H42" s="271">
        <v>0.69</v>
      </c>
      <c r="I42" s="25">
        <f t="shared" si="36"/>
        <v>0.10502359177429911</v>
      </c>
      <c r="J42" s="25">
        <f t="shared" si="37"/>
        <v>3.6208549594197913E-2</v>
      </c>
      <c r="K42" s="27">
        <f t="shared" si="38"/>
        <v>2.9005191578048786</v>
      </c>
      <c r="L42" s="27">
        <f t="shared" si="39"/>
        <v>0.75010500478027742</v>
      </c>
      <c r="M42" s="27">
        <f t="shared" si="40"/>
        <v>6.397560975609756</v>
      </c>
      <c r="O42" s="51">
        <f t="shared" si="41"/>
        <v>19.761581809706104</v>
      </c>
      <c r="P42" s="27">
        <f t="shared" si="42"/>
        <v>6.397560975609756</v>
      </c>
      <c r="Q42" s="93">
        <f t="shared" si="43"/>
        <v>0.75010500478027742</v>
      </c>
      <c r="R42" s="156">
        <f t="shared" si="44"/>
        <v>783.46084792773456</v>
      </c>
      <c r="S42" s="156">
        <f t="shared" si="45"/>
        <v>1135.4505042430937</v>
      </c>
      <c r="T42" s="153"/>
      <c r="U42" s="153"/>
      <c r="W42" s="150">
        <v>256</v>
      </c>
      <c r="X42" s="76">
        <v>6</v>
      </c>
      <c r="Y42" s="271">
        <v>0.8</v>
      </c>
      <c r="Z42" s="268">
        <v>631</v>
      </c>
      <c r="AA42" s="268">
        <v>3533</v>
      </c>
      <c r="AB42" s="268">
        <v>909</v>
      </c>
      <c r="AC42" s="268">
        <v>1335</v>
      </c>
      <c r="AD42" s="27">
        <f t="shared" si="46"/>
        <v>0.10515267605984265</v>
      </c>
      <c r="AE42" s="27">
        <f t="shared" si="47"/>
        <v>3.5714025546670511E-2</v>
      </c>
      <c r="AF42" s="29">
        <f t="shared" si="48"/>
        <v>2.9442963779714733</v>
      </c>
      <c r="AG42" s="29">
        <f t="shared" si="49"/>
        <v>0.76189404807619265</v>
      </c>
      <c r="AH42" s="29">
        <f t="shared" si="50"/>
        <v>5.5990491283676702</v>
      </c>
      <c r="AJ42" s="51">
        <f t="shared" si="51"/>
        <v>26.617487050587751</v>
      </c>
      <c r="AK42" s="29">
        <f t="shared" si="52"/>
        <v>5.5990491283676702</v>
      </c>
      <c r="AL42" s="58">
        <f t="shared" si="53"/>
        <v>0.76189404807619265</v>
      </c>
    </row>
    <row r="43" spans="1:38" x14ac:dyDescent="0.2">
      <c r="A43" s="1">
        <v>256</v>
      </c>
      <c r="B43" s="1">
        <v>320</v>
      </c>
      <c r="C43" s="1" t="s">
        <v>107</v>
      </c>
      <c r="D43" s="66">
        <v>6</v>
      </c>
      <c r="E43" s="268">
        <v>1199</v>
      </c>
      <c r="F43" s="268">
        <v>465</v>
      </c>
      <c r="G43" s="268">
        <v>2854</v>
      </c>
      <c r="H43" s="271">
        <v>0.71799999999999997</v>
      </c>
      <c r="I43" s="25">
        <f t="shared" si="36"/>
        <v>0.10530641453469849</v>
      </c>
      <c r="J43" s="25">
        <f t="shared" si="37"/>
        <v>3.6328598717916584E-2</v>
      </c>
      <c r="K43" s="27">
        <f t="shared" si="38"/>
        <v>2.8987194180645162</v>
      </c>
      <c r="L43" s="27">
        <f t="shared" si="39"/>
        <v>0.75064826345702618</v>
      </c>
      <c r="M43" s="27">
        <f t="shared" si="40"/>
        <v>6.1376344086021506</v>
      </c>
      <c r="O43" s="51">
        <f t="shared" si="41"/>
        <v>21.501926986237599</v>
      </c>
      <c r="P43" s="27">
        <f t="shared" si="42"/>
        <v>6.1376344086021506</v>
      </c>
      <c r="Q43" s="93">
        <f t="shared" si="43"/>
        <v>0.75064826345702618</v>
      </c>
      <c r="R43" s="156">
        <f t="shared" si="44"/>
        <v>816.13341152506837</v>
      </c>
      <c r="S43" s="156">
        <f t="shared" si="45"/>
        <v>1136.6760606198725</v>
      </c>
      <c r="T43" s="153"/>
      <c r="U43" s="153"/>
      <c r="W43" s="150">
        <v>256</v>
      </c>
      <c r="X43" s="76">
        <v>6</v>
      </c>
      <c r="Y43" s="271">
        <v>0.82499999999999996</v>
      </c>
      <c r="Z43" s="268">
        <v>701</v>
      </c>
      <c r="AA43" s="268">
        <v>3747</v>
      </c>
      <c r="AB43" s="268">
        <v>937</v>
      </c>
      <c r="AC43" s="268">
        <v>1377</v>
      </c>
      <c r="AD43" s="27">
        <f t="shared" si="46"/>
        <v>0.10482262619568911</v>
      </c>
      <c r="AE43" s="27">
        <f t="shared" si="47"/>
        <v>3.6155089421213482E-2</v>
      </c>
      <c r="AF43" s="29">
        <f t="shared" si="48"/>
        <v>2.8992495350927254</v>
      </c>
      <c r="AG43" s="29">
        <f t="shared" si="49"/>
        <v>0.74905896408080863</v>
      </c>
      <c r="AH43" s="29">
        <f t="shared" si="50"/>
        <v>5.345221112696148</v>
      </c>
      <c r="AJ43" s="51">
        <f t="shared" si="51"/>
        <v>28.22975487646541</v>
      </c>
      <c r="AK43" s="29">
        <f t="shared" si="52"/>
        <v>5.345221112696148</v>
      </c>
      <c r="AL43" s="58">
        <f t="shared" si="53"/>
        <v>0.74905896408080863</v>
      </c>
    </row>
    <row r="44" spans="1:38" x14ac:dyDescent="0.2">
      <c r="A44" s="1">
        <v>256</v>
      </c>
      <c r="B44" s="1">
        <v>320</v>
      </c>
      <c r="C44" s="1" t="s">
        <v>107</v>
      </c>
      <c r="D44" s="66">
        <v>6</v>
      </c>
      <c r="E44" s="268">
        <v>1246</v>
      </c>
      <c r="F44" s="268">
        <v>511</v>
      </c>
      <c r="G44" s="268">
        <v>3012</v>
      </c>
      <c r="H44" s="271">
        <v>0.747</v>
      </c>
      <c r="I44" s="25">
        <f t="shared" si="36"/>
        <v>0.10291012518377075</v>
      </c>
      <c r="J44" s="25">
        <f t="shared" si="37"/>
        <v>3.5572960978932644E-2</v>
      </c>
      <c r="K44" s="27">
        <f t="shared" si="38"/>
        <v>2.8929311013698626</v>
      </c>
      <c r="L44" s="27">
        <f t="shared" si="39"/>
        <v>0.74057668457458459</v>
      </c>
      <c r="M44" s="27">
        <f t="shared" si="40"/>
        <v>5.8943248532289632</v>
      </c>
      <c r="O44" s="51">
        <f t="shared" si="41"/>
        <v>22.692292951137929</v>
      </c>
      <c r="P44" s="27">
        <f t="shared" si="42"/>
        <v>5.8943248532289632</v>
      </c>
      <c r="Q44" s="93">
        <f t="shared" si="43"/>
        <v>0.74057668457458459</v>
      </c>
      <c r="R44" s="156">
        <f t="shared" si="44"/>
        <v>848.12529671412449</v>
      </c>
      <c r="S44" s="156">
        <f t="shared" si="45"/>
        <v>1135.3752298716527</v>
      </c>
      <c r="T44" s="153"/>
      <c r="U44" s="153"/>
      <c r="W44" s="150">
        <v>256</v>
      </c>
      <c r="X44" s="76">
        <v>6</v>
      </c>
      <c r="Y44" s="271">
        <v>0.85</v>
      </c>
      <c r="Z44" s="268">
        <v>774</v>
      </c>
      <c r="AA44" s="268">
        <v>3977</v>
      </c>
      <c r="AB44" s="268">
        <v>966</v>
      </c>
      <c r="AC44" s="268">
        <v>1419</v>
      </c>
      <c r="AD44" s="27">
        <f t="shared" si="46"/>
        <v>0.10476833056457083</v>
      </c>
      <c r="AE44" s="27">
        <f t="shared" si="47"/>
        <v>3.6479343765448959E-2</v>
      </c>
      <c r="AF44" s="29">
        <f t="shared" si="48"/>
        <v>2.87199055</v>
      </c>
      <c r="AG44" s="29">
        <f t="shared" si="49"/>
        <v>0.74182405115444439</v>
      </c>
      <c r="AH44" s="29">
        <f t="shared" si="50"/>
        <v>5.1382428940568472</v>
      </c>
      <c r="AJ44" s="51">
        <f t="shared" si="51"/>
        <v>29.962566091193739</v>
      </c>
      <c r="AK44" s="29">
        <f t="shared" si="52"/>
        <v>5.1382428940568472</v>
      </c>
      <c r="AL44" s="58">
        <f t="shared" si="53"/>
        <v>0.74182405115444439</v>
      </c>
    </row>
    <row r="45" spans="1:38" x14ac:dyDescent="0.2">
      <c r="A45" s="1">
        <v>256</v>
      </c>
      <c r="B45" s="1">
        <v>320</v>
      </c>
      <c r="C45" s="1" t="s">
        <v>107</v>
      </c>
      <c r="D45" s="66">
        <v>6</v>
      </c>
      <c r="E45" s="268">
        <v>1248</v>
      </c>
      <c r="F45" s="268">
        <v>512</v>
      </c>
      <c r="G45" s="268">
        <v>3064</v>
      </c>
      <c r="H45" s="271">
        <v>0.748</v>
      </c>
      <c r="I45" s="25">
        <f t="shared" si="36"/>
        <v>0.10435152827330296</v>
      </c>
      <c r="J45" s="25">
        <f t="shared" si="37"/>
        <v>3.5471491314822232E-2</v>
      </c>
      <c r="K45" s="27">
        <f t="shared" si="38"/>
        <v>2.9418421500000003</v>
      </c>
      <c r="L45" s="27">
        <f t="shared" si="39"/>
        <v>0.75835344576514074</v>
      </c>
      <c r="M45" s="27">
        <f t="shared" si="40"/>
        <v>5.984375</v>
      </c>
      <c r="O45" s="51">
        <f t="shared" si="41"/>
        <v>23.084058964902596</v>
      </c>
      <c r="P45" s="27">
        <f t="shared" si="42"/>
        <v>5.984375</v>
      </c>
      <c r="Q45" s="93">
        <f t="shared" si="43"/>
        <v>0.75835344576514074</v>
      </c>
      <c r="R45" s="156">
        <f t="shared" si="44"/>
        <v>849.48665353068009</v>
      </c>
      <c r="S45" s="156">
        <f t="shared" si="45"/>
        <v>1135.6773442923532</v>
      </c>
      <c r="T45" s="153"/>
      <c r="U45" s="153"/>
      <c r="W45" s="150">
        <v>256</v>
      </c>
      <c r="X45" s="76">
        <v>6</v>
      </c>
      <c r="Y45" s="271">
        <v>0.875</v>
      </c>
      <c r="Z45" s="268">
        <v>853</v>
      </c>
      <c r="AA45" s="268">
        <v>4228</v>
      </c>
      <c r="AB45" s="268">
        <v>994</v>
      </c>
      <c r="AC45" s="268">
        <v>1460</v>
      </c>
      <c r="AD45" s="27">
        <f t="shared" si="46"/>
        <v>0.10521277871977783</v>
      </c>
      <c r="AE45" s="27">
        <f t="shared" si="47"/>
        <v>3.69099712246665E-2</v>
      </c>
      <c r="AF45" s="29">
        <f t="shared" si="48"/>
        <v>2.8505245392731533</v>
      </c>
      <c r="AG45" s="29">
        <f t="shared" si="49"/>
        <v>0.73783953299772975</v>
      </c>
      <c r="AH45" s="29">
        <f t="shared" si="50"/>
        <v>4.9566236811254401</v>
      </c>
      <c r="AJ45" s="51">
        <f t="shared" si="51"/>
        <v>31.853590503788567</v>
      </c>
      <c r="AK45" s="29">
        <f t="shared" si="52"/>
        <v>4.9566236811254401</v>
      </c>
      <c r="AL45" s="58">
        <f t="shared" si="53"/>
        <v>0.73783953299772975</v>
      </c>
    </row>
    <row r="46" spans="1:38" x14ac:dyDescent="0.2">
      <c r="A46" s="1">
        <v>256</v>
      </c>
      <c r="B46" s="1">
        <v>320</v>
      </c>
      <c r="C46" s="1" t="s">
        <v>107</v>
      </c>
      <c r="D46" s="66">
        <v>6</v>
      </c>
      <c r="E46" s="268">
        <v>1302</v>
      </c>
      <c r="F46" s="268">
        <v>597</v>
      </c>
      <c r="G46" s="268">
        <v>3389</v>
      </c>
      <c r="H46" s="271">
        <v>0.78</v>
      </c>
      <c r="I46" s="25">
        <f t="shared" si="36"/>
        <v>0.10604466487757748</v>
      </c>
      <c r="J46" s="25">
        <f t="shared" si="37"/>
        <v>3.6424585742826761E-2</v>
      </c>
      <c r="K46" s="27">
        <f t="shared" si="38"/>
        <v>2.9113485497487441</v>
      </c>
      <c r="L46" s="27">
        <f t="shared" si="39"/>
        <v>0.75655674249633753</v>
      </c>
      <c r="M46" s="27">
        <f t="shared" si="40"/>
        <v>5.6767169179229482</v>
      </c>
      <c r="O46" s="51">
        <f t="shared" si="41"/>
        <v>25.532596550931753</v>
      </c>
      <c r="P46" s="27">
        <f t="shared" si="42"/>
        <v>5.6767169179229482</v>
      </c>
      <c r="Q46" s="93">
        <f t="shared" si="43"/>
        <v>0.75655674249633753</v>
      </c>
      <c r="R46" s="156">
        <f t="shared" si="44"/>
        <v>886.24328757768069</v>
      </c>
      <c r="S46" s="156">
        <f t="shared" si="45"/>
        <v>1136.2093430483085</v>
      </c>
      <c r="T46" s="153"/>
      <c r="U46" s="153"/>
      <c r="W46" s="150">
        <v>256</v>
      </c>
      <c r="X46" s="76">
        <v>6</v>
      </c>
      <c r="Y46" s="271">
        <v>0.9</v>
      </c>
      <c r="Z46" s="268">
        <v>938</v>
      </c>
      <c r="AA46" s="268">
        <v>4499</v>
      </c>
      <c r="AB46" s="268">
        <v>1022</v>
      </c>
      <c r="AC46" s="268">
        <v>1502</v>
      </c>
      <c r="AD46" s="27">
        <f t="shared" si="46"/>
        <v>0.10578287139653374</v>
      </c>
      <c r="AE46" s="27">
        <f t="shared" si="47"/>
        <v>3.7277457451488367E-2</v>
      </c>
      <c r="AF46" s="29">
        <f t="shared" si="48"/>
        <v>2.8377169106609812</v>
      </c>
      <c r="AG46" s="29">
        <f t="shared" si="49"/>
        <v>0.73651167461546674</v>
      </c>
      <c r="AH46" s="29">
        <f t="shared" si="50"/>
        <v>4.7963752665245201</v>
      </c>
      <c r="AJ46" s="51">
        <f t="shared" si="51"/>
        <v>33.895294152446731</v>
      </c>
      <c r="AK46" s="29">
        <f t="shared" si="52"/>
        <v>4.7963752665245201</v>
      </c>
      <c r="AL46" s="58">
        <f t="shared" si="53"/>
        <v>0.73651167461546674</v>
      </c>
    </row>
    <row r="47" spans="1:38" x14ac:dyDescent="0.2">
      <c r="A47" s="1">
        <v>256</v>
      </c>
      <c r="B47" s="1">
        <v>320</v>
      </c>
      <c r="C47" s="1" t="s">
        <v>107</v>
      </c>
      <c r="D47" s="66">
        <v>6</v>
      </c>
      <c r="E47" s="268">
        <v>1354</v>
      </c>
      <c r="F47" s="268">
        <v>657</v>
      </c>
      <c r="G47" s="268">
        <v>3631</v>
      </c>
      <c r="H47" s="271">
        <v>0.81100000000000005</v>
      </c>
      <c r="I47" s="25">
        <f t="shared" si="36"/>
        <v>0.10505776172113968</v>
      </c>
      <c r="J47" s="25">
        <f t="shared" si="37"/>
        <v>3.5642045420983773E-2</v>
      </c>
      <c r="K47" s="27">
        <f t="shared" si="38"/>
        <v>2.9475794803652975</v>
      </c>
      <c r="L47" s="27">
        <f t="shared" si="39"/>
        <v>0.7623992980579003</v>
      </c>
      <c r="M47" s="27">
        <f t="shared" si="40"/>
        <v>5.5266362252663619</v>
      </c>
      <c r="O47" s="51">
        <f t="shared" si="41"/>
        <v>27.35581530729808</v>
      </c>
      <c r="P47" s="27">
        <f t="shared" si="42"/>
        <v>5.5266362252663619</v>
      </c>
      <c r="Q47" s="93">
        <f t="shared" si="43"/>
        <v>0.7623992980579003</v>
      </c>
      <c r="R47" s="156">
        <f t="shared" si="44"/>
        <v>921.63856480812569</v>
      </c>
      <c r="S47" s="156">
        <f t="shared" si="45"/>
        <v>1136.4223980371462</v>
      </c>
      <c r="T47" s="153"/>
      <c r="U47" s="153"/>
      <c r="W47" s="150">
        <v>256</v>
      </c>
      <c r="X47" s="76">
        <v>6</v>
      </c>
      <c r="Y47" s="271">
        <v>0.92500000000000004</v>
      </c>
      <c r="Z47" s="268">
        <v>1029</v>
      </c>
      <c r="AA47" s="268">
        <v>4790</v>
      </c>
      <c r="AB47" s="268">
        <v>1051</v>
      </c>
      <c r="AC47" s="268">
        <v>1544</v>
      </c>
      <c r="AD47" s="27">
        <f t="shared" si="46"/>
        <v>0.1065810869540498</v>
      </c>
      <c r="AE47" s="27">
        <f t="shared" si="47"/>
        <v>3.7646684080223487E-2</v>
      </c>
      <c r="AF47" s="29">
        <f t="shared" si="48"/>
        <v>2.8310883032069976</v>
      </c>
      <c r="AG47" s="29">
        <f t="shared" si="49"/>
        <v>0.73755834192166259</v>
      </c>
      <c r="AH47" s="29">
        <f t="shared" si="50"/>
        <v>4.6550048590864916</v>
      </c>
      <c r="AJ47" s="51">
        <f t="shared" si="51"/>
        <v>36.08767703716822</v>
      </c>
      <c r="AK47" s="29">
        <f t="shared" si="52"/>
        <v>4.6550048590864916</v>
      </c>
      <c r="AL47" s="58">
        <f t="shared" si="53"/>
        <v>0.73755834192166259</v>
      </c>
    </row>
    <row r="48" spans="1:38" x14ac:dyDescent="0.2">
      <c r="A48" s="1">
        <v>256</v>
      </c>
      <c r="B48" s="1">
        <v>320</v>
      </c>
      <c r="C48" s="1" t="s">
        <v>107</v>
      </c>
      <c r="D48" s="66">
        <v>6</v>
      </c>
      <c r="E48" s="268">
        <v>1399</v>
      </c>
      <c r="F48" s="268">
        <v>729</v>
      </c>
      <c r="G48" s="268">
        <v>3841</v>
      </c>
      <c r="H48" s="271">
        <v>0.83799999999999997</v>
      </c>
      <c r="I48" s="25">
        <f t="shared" si="36"/>
        <v>0.10409937014023511</v>
      </c>
      <c r="J48" s="25">
        <f t="shared" si="37"/>
        <v>3.5853175554944439E-2</v>
      </c>
      <c r="K48" s="27">
        <f t="shared" si="38"/>
        <v>2.9034909329218115</v>
      </c>
      <c r="L48" s="27">
        <f t="shared" si="39"/>
        <v>0.74756234278959666</v>
      </c>
      <c r="M48" s="27">
        <f t="shared" si="40"/>
        <v>5.2688614540466396</v>
      </c>
      <c r="O48" s="51">
        <f t="shared" si="41"/>
        <v>28.937947285963077</v>
      </c>
      <c r="P48" s="27">
        <f t="shared" si="42"/>
        <v>5.2688614540466396</v>
      </c>
      <c r="Q48" s="93">
        <f t="shared" si="43"/>
        <v>0.74756234278959666</v>
      </c>
      <c r="R48" s="156">
        <f t="shared" si="44"/>
        <v>952.2690931806261</v>
      </c>
      <c r="S48" s="156">
        <f t="shared" si="45"/>
        <v>1136.3592997382173</v>
      </c>
      <c r="T48" s="153"/>
      <c r="U48" s="153"/>
      <c r="W48" s="150"/>
      <c r="X48" s="76"/>
      <c r="Y48" s="163"/>
      <c r="Z48" s="150"/>
      <c r="AA48" s="150"/>
      <c r="AB48" s="150"/>
      <c r="AC48" s="150"/>
      <c r="AD48"/>
      <c r="AE48"/>
      <c r="AF48"/>
      <c r="AG48"/>
      <c r="AH48"/>
      <c r="AI48"/>
      <c r="AJ48"/>
      <c r="AK48"/>
      <c r="AL48"/>
    </row>
    <row r="49" spans="1:38" x14ac:dyDescent="0.2">
      <c r="A49" s="1">
        <v>256</v>
      </c>
      <c r="B49" s="1">
        <v>320</v>
      </c>
      <c r="C49" s="1" t="s">
        <v>107</v>
      </c>
      <c r="D49" s="66">
        <v>6</v>
      </c>
      <c r="E49" s="268">
        <v>1448</v>
      </c>
      <c r="F49" s="268">
        <v>843</v>
      </c>
      <c r="G49" s="268">
        <v>4155</v>
      </c>
      <c r="H49" s="271">
        <v>0.86799999999999999</v>
      </c>
      <c r="I49" s="25">
        <f t="shared" si="36"/>
        <v>0.10511704119993785</v>
      </c>
      <c r="J49" s="25">
        <f t="shared" si="37"/>
        <v>3.7391693215505138E-2</v>
      </c>
      <c r="K49" s="27">
        <f t="shared" si="38"/>
        <v>2.8112404697508904</v>
      </c>
      <c r="L49" s="27">
        <f t="shared" si="39"/>
        <v>0.72733996534141465</v>
      </c>
      <c r="M49" s="27">
        <f t="shared" si="40"/>
        <v>4.9288256227758005</v>
      </c>
      <c r="O49" s="51">
        <f t="shared" si="41"/>
        <v>31.303611292157402</v>
      </c>
      <c r="P49" s="27">
        <f t="shared" si="42"/>
        <v>4.9288256227758005</v>
      </c>
      <c r="Q49" s="93">
        <f t="shared" si="43"/>
        <v>0.72733996534141465</v>
      </c>
      <c r="R49" s="156">
        <f t="shared" si="44"/>
        <v>985.62233518623782</v>
      </c>
      <c r="S49" s="156">
        <f t="shared" si="45"/>
        <v>1135.509602749122</v>
      </c>
      <c r="T49" s="153"/>
      <c r="U49" s="153"/>
      <c r="W49" s="150"/>
      <c r="X49" s="76"/>
      <c r="Y49" s="163"/>
      <c r="Z49" s="150"/>
      <c r="AA49" s="150"/>
      <c r="AB49" s="150"/>
      <c r="AC49" s="150"/>
      <c r="AD49"/>
      <c r="AE49"/>
      <c r="AF49"/>
      <c r="AG49"/>
      <c r="AH49"/>
      <c r="AI49"/>
      <c r="AJ49"/>
      <c r="AK49"/>
      <c r="AL49"/>
    </row>
    <row r="50" spans="1:38" x14ac:dyDescent="0.2">
      <c r="A50" s="1">
        <v>256</v>
      </c>
      <c r="B50" s="1">
        <v>320</v>
      </c>
      <c r="C50" s="1" t="s">
        <v>107</v>
      </c>
      <c r="D50" s="66">
        <v>6</v>
      </c>
      <c r="E50" s="268">
        <v>1500</v>
      </c>
      <c r="F50" s="268">
        <v>936</v>
      </c>
      <c r="G50" s="268">
        <v>4512</v>
      </c>
      <c r="H50" s="271">
        <v>0.89900000000000002</v>
      </c>
      <c r="I50" s="25">
        <f t="shared" si="36"/>
        <v>0.10637162564335979</v>
      </c>
      <c r="J50" s="25">
        <f t="shared" si="37"/>
        <v>3.7346964975549408E-2</v>
      </c>
      <c r="K50" s="27">
        <f t="shared" si="38"/>
        <v>2.848199999999999</v>
      </c>
      <c r="L50" s="27">
        <f t="shared" si="39"/>
        <v>0.74128680840863048</v>
      </c>
      <c r="M50" s="27">
        <f t="shared" si="40"/>
        <v>4.8205128205128203</v>
      </c>
      <c r="O50" s="51">
        <f t="shared" si="41"/>
        <v>33.993235655887894</v>
      </c>
      <c r="P50" s="27">
        <f t="shared" si="42"/>
        <v>4.8205128205128203</v>
      </c>
      <c r="Q50" s="93">
        <f t="shared" si="43"/>
        <v>0.74128680840863048</v>
      </c>
      <c r="R50" s="156">
        <f t="shared" si="44"/>
        <v>1021.0176124166828</v>
      </c>
      <c r="S50" s="156">
        <f t="shared" si="45"/>
        <v>1135.7259314979785</v>
      </c>
      <c r="T50" s="153"/>
      <c r="U50" s="153"/>
      <c r="W50" s="150"/>
      <c r="X50" s="76"/>
      <c r="Y50" s="163"/>
      <c r="Z50" s="150"/>
      <c r="AA50" s="150"/>
      <c r="AB50" s="150"/>
      <c r="AC50" s="150"/>
      <c r="AD50"/>
      <c r="AE50"/>
      <c r="AF50"/>
      <c r="AG50"/>
      <c r="AH50"/>
      <c r="AI50"/>
      <c r="AJ50"/>
      <c r="AK50"/>
      <c r="AL50"/>
    </row>
    <row r="51" spans="1:38" x14ac:dyDescent="0.2">
      <c r="A51" s="1">
        <v>256</v>
      </c>
      <c r="B51" s="1">
        <v>320</v>
      </c>
      <c r="C51" s="1" t="s">
        <v>107</v>
      </c>
      <c r="D51" s="66">
        <v>6</v>
      </c>
      <c r="E51" s="268">
        <v>1551</v>
      </c>
      <c r="F51" s="268">
        <v>1041</v>
      </c>
      <c r="G51" s="268">
        <v>4827</v>
      </c>
      <c r="H51" s="271">
        <v>0.92900000000000005</v>
      </c>
      <c r="I51" s="25">
        <f t="shared" si="36"/>
        <v>0.10643707392580383</v>
      </c>
      <c r="J51" s="25">
        <f t="shared" si="37"/>
        <v>3.7572368996502625E-2</v>
      </c>
      <c r="K51" s="27">
        <f t="shared" si="38"/>
        <v>2.8328550146974067</v>
      </c>
      <c r="L51" s="27">
        <f t="shared" si="39"/>
        <v>0.73751983139376975</v>
      </c>
      <c r="M51" s="27">
        <f t="shared" si="40"/>
        <v>4.6368876080691646</v>
      </c>
      <c r="O51" s="51">
        <f t="shared" si="41"/>
        <v>36.366433623885385</v>
      </c>
      <c r="P51" s="27">
        <f t="shared" si="42"/>
        <v>4.6368876080691646</v>
      </c>
      <c r="Q51" s="93">
        <f t="shared" si="43"/>
        <v>0.73751983139376975</v>
      </c>
      <c r="R51" s="156">
        <f t="shared" si="44"/>
        <v>1055.7322112388499</v>
      </c>
      <c r="S51" s="156">
        <f t="shared" si="45"/>
        <v>1136.417880773789</v>
      </c>
      <c r="T51" s="153"/>
      <c r="U51" s="153"/>
      <c r="W51" s="150"/>
      <c r="X51" s="76"/>
      <c r="Y51" s="163"/>
      <c r="Z51" s="150"/>
      <c r="AA51" s="150"/>
      <c r="AB51" s="150"/>
      <c r="AC51" s="150"/>
      <c r="AD51"/>
      <c r="AE51"/>
      <c r="AF51"/>
      <c r="AG51"/>
      <c r="AH51"/>
      <c r="AI51"/>
      <c r="AJ51"/>
      <c r="AK51"/>
      <c r="AL51"/>
    </row>
    <row r="52" spans="1:38" x14ac:dyDescent="0.2">
      <c r="E52" s="69"/>
      <c r="F52" s="168"/>
      <c r="G52" s="171"/>
      <c r="H52" s="62"/>
      <c r="R52" s="156"/>
      <c r="T52" s="153"/>
      <c r="U52" s="153"/>
      <c r="W52" s="150"/>
      <c r="X52" s="76"/>
      <c r="Y52" s="220"/>
      <c r="Z52" s="107"/>
      <c r="AA52" s="62"/>
      <c r="AB52" s="69"/>
      <c r="AC52" s="150"/>
      <c r="AD52" s="45"/>
      <c r="AE52" s="34"/>
      <c r="AF52" s="24"/>
      <c r="AH52" s="29"/>
      <c r="AJ52" s="24"/>
      <c r="AK52" s="24"/>
      <c r="AL52" s="51"/>
    </row>
    <row r="53" spans="1:38" x14ac:dyDescent="0.2">
      <c r="E53" s="69"/>
      <c r="F53" s="168"/>
      <c r="G53" s="171"/>
      <c r="H53" s="62"/>
      <c r="R53" s="156"/>
      <c r="T53" s="153"/>
      <c r="U53" s="153"/>
      <c r="W53" s="150"/>
      <c r="X53" s="76"/>
      <c r="Y53" s="220"/>
      <c r="Z53" s="107"/>
      <c r="AA53" s="62"/>
      <c r="AB53" s="69"/>
      <c r="AC53" s="150"/>
      <c r="AD53" s="45"/>
      <c r="AE53" s="34"/>
      <c r="AF53" s="24"/>
      <c r="AH53" s="29"/>
      <c r="AJ53" s="24"/>
      <c r="AK53" s="24"/>
      <c r="AL53" s="51"/>
    </row>
    <row r="54" spans="1:38" x14ac:dyDescent="0.2">
      <c r="A54" s="1">
        <v>257</v>
      </c>
      <c r="B54" s="1">
        <v>321</v>
      </c>
      <c r="C54" s="1" t="s">
        <v>107</v>
      </c>
      <c r="D54" s="66">
        <v>8</v>
      </c>
      <c r="E54" s="268">
        <v>1000</v>
      </c>
      <c r="F54" s="268">
        <v>335</v>
      </c>
      <c r="G54" s="268">
        <v>2396</v>
      </c>
      <c r="H54" s="271">
        <v>0.59899999999999998</v>
      </c>
      <c r="I54" s="25">
        <f t="shared" ref="I54:I65" si="54">0.1515*(G54/1000)/(E54/1000)^2/($D$4/10)^4</f>
        <v>0.12709428941563669</v>
      </c>
      <c r="J54" s="25">
        <f t="shared" ref="J54:J65" si="55">0.5*(F54/1000)/(E54/1000)^3/($D$4/10)^5</f>
        <v>4.5112619952436477E-2</v>
      </c>
      <c r="K54" s="27">
        <f t="shared" ref="K54:K65" si="56">I54/J54</f>
        <v>2.817266865671642</v>
      </c>
      <c r="L54" s="27">
        <f t="shared" ref="L54:L65" si="57">0.798*I54^1.5/J54</f>
        <v>0.80148222932334612</v>
      </c>
      <c r="M54" s="27">
        <f t="shared" ref="M54:M65" si="58">G54/F54</f>
        <v>7.1522388059701489</v>
      </c>
      <c r="O54" s="51">
        <f t="shared" ref="O54:O65" si="59">G54/(PI()*$D$4^2/4)</f>
        <v>18.051372480387275</v>
      </c>
      <c r="P54" s="27">
        <f t="shared" ref="P54:P65" si="60">M54</f>
        <v>7.1522388059701489</v>
      </c>
      <c r="Q54" s="93">
        <f t="shared" ref="Q54:Q65" si="61">L54</f>
        <v>0.80148222932334612</v>
      </c>
      <c r="R54" s="156">
        <f t="shared" ref="R54:R65" si="62">E54*(PI()/30)*($D$4/2)</f>
        <v>680.67840827778844</v>
      </c>
      <c r="S54" s="156">
        <f t="shared" ref="S54:S65" si="63">R54/H54</f>
        <v>1136.3579437024848</v>
      </c>
      <c r="T54" s="153"/>
      <c r="U54" s="153"/>
      <c r="W54" s="150">
        <v>257</v>
      </c>
      <c r="X54" s="76">
        <v>8</v>
      </c>
      <c r="Y54" s="271">
        <v>0.72499999999999998</v>
      </c>
      <c r="Z54" s="268">
        <v>609</v>
      </c>
      <c r="AA54" s="268">
        <v>3520</v>
      </c>
      <c r="AB54" s="269">
        <v>824</v>
      </c>
      <c r="AC54" s="268">
        <v>1211</v>
      </c>
      <c r="AD54" s="27">
        <f t="shared" ref="AD54:AD62" si="64">0.1515*(AA54/1000)/(AC54/1000)^2/($D$4/10)^4</f>
        <v>0.12731911196311488</v>
      </c>
      <c r="AE54" s="27">
        <f t="shared" ref="AE54:AE62" si="65">0.5*(Z54/1000)/(AC54/1000)^3/($D$4/10)^5</f>
        <v>4.6178317562710285E-2</v>
      </c>
      <c r="AF54" s="29">
        <f t="shared" ref="AF54:AF62" si="66">AD54/AE54</f>
        <v>2.7571188965517242</v>
      </c>
      <c r="AG54" s="29">
        <f t="shared" ref="AG54:AG62" si="67">0.798*AD54^1.5/AE54</f>
        <v>0.78506422378950713</v>
      </c>
      <c r="AH54" s="29">
        <f t="shared" ref="AH54:AH62" si="68">AA54/Z54</f>
        <v>5.7799671592775042</v>
      </c>
      <c r="AJ54" s="51">
        <f t="shared" ref="AJ54:AJ62" si="69">AA54/(PI()*$D$4^2/4)</f>
        <v>26.519545547146585</v>
      </c>
      <c r="AK54" s="29">
        <f t="shared" ref="AK54:AK62" si="70">AH54</f>
        <v>5.7799671592775042</v>
      </c>
      <c r="AL54" s="58">
        <f t="shared" ref="AL54:AL62" si="71">AG54</f>
        <v>0.78506422378950713</v>
      </c>
    </row>
    <row r="55" spans="1:38" x14ac:dyDescent="0.2">
      <c r="A55" s="1">
        <v>257</v>
      </c>
      <c r="B55" s="1">
        <v>321</v>
      </c>
      <c r="C55" s="1" t="s">
        <v>107</v>
      </c>
      <c r="D55" s="66">
        <v>8</v>
      </c>
      <c r="E55" s="268">
        <v>1048</v>
      </c>
      <c r="F55" s="268">
        <v>384</v>
      </c>
      <c r="G55" s="268">
        <v>2606</v>
      </c>
      <c r="H55" s="271">
        <v>0.627</v>
      </c>
      <c r="I55" s="25">
        <f t="shared" si="54"/>
        <v>0.12586096860789181</v>
      </c>
      <c r="J55" s="25">
        <f t="shared" si="55"/>
        <v>4.4926296523845832E-2</v>
      </c>
      <c r="K55" s="27">
        <f t="shared" si="56"/>
        <v>2.8014988625000004</v>
      </c>
      <c r="L55" s="27">
        <f t="shared" si="57"/>
        <v>0.79311995452989181</v>
      </c>
      <c r="M55" s="27">
        <f t="shared" si="58"/>
        <v>6.786458333333333</v>
      </c>
      <c r="O55" s="51">
        <f t="shared" si="59"/>
        <v>19.633504459052272</v>
      </c>
      <c r="P55" s="27">
        <f t="shared" si="60"/>
        <v>6.786458333333333</v>
      </c>
      <c r="Q55" s="93">
        <f t="shared" si="61"/>
        <v>0.79311995452989181</v>
      </c>
      <c r="R55" s="156">
        <f t="shared" si="62"/>
        <v>713.35097187512235</v>
      </c>
      <c r="S55" s="156">
        <f t="shared" si="63"/>
        <v>1137.7208482856815</v>
      </c>
      <c r="T55" s="153"/>
      <c r="U55" s="153"/>
      <c r="W55" s="150">
        <v>257</v>
      </c>
      <c r="X55" s="76">
        <v>8</v>
      </c>
      <c r="Y55" s="271">
        <v>0.75</v>
      </c>
      <c r="Z55" s="268">
        <v>677</v>
      </c>
      <c r="AA55" s="268">
        <v>3774</v>
      </c>
      <c r="AB55" s="268">
        <v>853</v>
      </c>
      <c r="AC55" s="268">
        <v>1253</v>
      </c>
      <c r="AD55" s="27">
        <f t="shared" si="64"/>
        <v>0.12750845322414414</v>
      </c>
      <c r="AE55" s="27">
        <f t="shared" si="65"/>
        <v>4.63434859773902E-2</v>
      </c>
      <c r="AF55" s="29">
        <f t="shared" si="66"/>
        <v>2.7513781178729682</v>
      </c>
      <c r="AG55" s="29">
        <f t="shared" si="67"/>
        <v>0.78401190797806575</v>
      </c>
      <c r="AH55" s="29">
        <f t="shared" si="68"/>
        <v>5.5745937961595278</v>
      </c>
      <c r="AJ55" s="51">
        <f t="shared" si="69"/>
        <v>28.433171845150913</v>
      </c>
      <c r="AK55" s="29">
        <f t="shared" si="70"/>
        <v>5.5745937961595278</v>
      </c>
      <c r="AL55" s="58">
        <f t="shared" si="71"/>
        <v>0.78401190797806575</v>
      </c>
    </row>
    <row r="56" spans="1:38" x14ac:dyDescent="0.2">
      <c r="A56" s="1">
        <v>257</v>
      </c>
      <c r="B56" s="1">
        <v>321</v>
      </c>
      <c r="C56" s="1" t="s">
        <v>107</v>
      </c>
      <c r="D56" s="66">
        <v>8</v>
      </c>
      <c r="E56" s="268">
        <v>1101</v>
      </c>
      <c r="F56" s="268">
        <v>456</v>
      </c>
      <c r="G56" s="268">
        <v>2901</v>
      </c>
      <c r="H56" s="271">
        <v>0.65900000000000003</v>
      </c>
      <c r="I56" s="25">
        <f t="shared" si="54"/>
        <v>0.12694403965803802</v>
      </c>
      <c r="J56" s="25">
        <f t="shared" si="55"/>
        <v>4.6010412676030031E-2</v>
      </c>
      <c r="K56" s="27">
        <f t="shared" si="56"/>
        <v>2.7590284953947357</v>
      </c>
      <c r="L56" s="27">
        <f t="shared" si="57"/>
        <v>0.78444994068842777</v>
      </c>
      <c r="M56" s="27">
        <f t="shared" si="58"/>
        <v>6.3618421052631575</v>
      </c>
      <c r="O56" s="51">
        <f t="shared" si="59"/>
        <v>21.856023190986431</v>
      </c>
      <c r="P56" s="27">
        <f t="shared" si="60"/>
        <v>6.3618421052631575</v>
      </c>
      <c r="Q56" s="93">
        <f t="shared" si="61"/>
        <v>0.78444994068842777</v>
      </c>
      <c r="R56" s="156">
        <f t="shared" si="62"/>
        <v>749.42692751384516</v>
      </c>
      <c r="S56" s="156">
        <f t="shared" si="63"/>
        <v>1137.2184029041655</v>
      </c>
      <c r="T56" s="153"/>
      <c r="U56" s="153"/>
      <c r="W56" s="150">
        <v>257</v>
      </c>
      <c r="X56" s="76">
        <v>8</v>
      </c>
      <c r="Y56" s="271">
        <v>0.77500000000000002</v>
      </c>
      <c r="Z56" s="268">
        <v>753</v>
      </c>
      <c r="AA56" s="268">
        <v>4043</v>
      </c>
      <c r="AB56" s="268">
        <v>881</v>
      </c>
      <c r="AC56" s="268">
        <v>1295</v>
      </c>
      <c r="AD56" s="27">
        <f t="shared" si="64"/>
        <v>0.12788023571418969</v>
      </c>
      <c r="AE56" s="27">
        <f t="shared" si="65"/>
        <v>4.6691616924414842E-2</v>
      </c>
      <c r="AF56" s="29">
        <f t="shared" si="66"/>
        <v>2.7388264561752984</v>
      </c>
      <c r="AG56" s="29">
        <f t="shared" si="67"/>
        <v>0.7815722294128129</v>
      </c>
      <c r="AH56" s="29">
        <f t="shared" si="68"/>
        <v>5.3691899070385123</v>
      </c>
      <c r="AJ56" s="51">
        <f t="shared" si="69"/>
        <v>30.459807570202738</v>
      </c>
      <c r="AK56" s="29">
        <f t="shared" si="70"/>
        <v>5.3691899070385123</v>
      </c>
      <c r="AL56" s="58">
        <f t="shared" si="71"/>
        <v>0.7815722294128129</v>
      </c>
    </row>
    <row r="57" spans="1:38" x14ac:dyDescent="0.2">
      <c r="A57" s="1">
        <v>257</v>
      </c>
      <c r="B57" s="1">
        <v>321</v>
      </c>
      <c r="C57" s="1" t="s">
        <v>107</v>
      </c>
      <c r="D57" s="66">
        <v>8</v>
      </c>
      <c r="E57" s="268">
        <v>1146</v>
      </c>
      <c r="F57" s="268">
        <v>514</v>
      </c>
      <c r="G57" s="269">
        <v>3163</v>
      </c>
      <c r="H57" s="271">
        <v>0.68600000000000005</v>
      </c>
      <c r="I57" s="25">
        <f t="shared" si="54"/>
        <v>0.12775243311569659</v>
      </c>
      <c r="J57" s="25">
        <f t="shared" si="55"/>
        <v>4.5989904622738893E-2</v>
      </c>
      <c r="K57" s="27">
        <f t="shared" si="56"/>
        <v>2.7778364439688721</v>
      </c>
      <c r="L57" s="27">
        <f t="shared" si="57"/>
        <v>0.79230820393994961</v>
      </c>
      <c r="M57" s="27">
        <f t="shared" si="58"/>
        <v>6.1536964980544751</v>
      </c>
      <c r="O57" s="51">
        <f t="shared" si="59"/>
        <v>23.829921183416094</v>
      </c>
      <c r="P57" s="27">
        <f t="shared" si="60"/>
        <v>6.1536964980544751</v>
      </c>
      <c r="Q57" s="93">
        <f t="shared" si="61"/>
        <v>0.79230820393994961</v>
      </c>
      <c r="R57" s="156">
        <f t="shared" si="62"/>
        <v>780.05745588634556</v>
      </c>
      <c r="S57" s="156">
        <f t="shared" si="63"/>
        <v>1137.1099940034192</v>
      </c>
      <c r="T57" s="153"/>
      <c r="U57" s="153"/>
      <c r="W57" s="150">
        <v>257</v>
      </c>
      <c r="X57" s="76">
        <v>8</v>
      </c>
      <c r="Y57" s="271">
        <v>0.8</v>
      </c>
      <c r="Z57" s="268">
        <v>836</v>
      </c>
      <c r="AA57" s="269">
        <v>4331</v>
      </c>
      <c r="AB57" s="268">
        <v>910</v>
      </c>
      <c r="AC57" s="268">
        <v>1336</v>
      </c>
      <c r="AD57" s="27">
        <f t="shared" si="64"/>
        <v>0.12871065222950662</v>
      </c>
      <c r="AE57" s="27">
        <f t="shared" si="65"/>
        <v>4.7210668039716408E-2</v>
      </c>
      <c r="AF57" s="29">
        <f t="shared" si="66"/>
        <v>2.7263044047846896</v>
      </c>
      <c r="AG57" s="29">
        <f t="shared" si="67"/>
        <v>0.78052080199451934</v>
      </c>
      <c r="AH57" s="29">
        <f t="shared" si="68"/>
        <v>5.1806220095693778</v>
      </c>
      <c r="AJ57" s="51">
        <f t="shared" si="69"/>
        <v>32.629588569514731</v>
      </c>
      <c r="AK57" s="29">
        <f t="shared" si="70"/>
        <v>5.1806220095693778</v>
      </c>
      <c r="AL57" s="58">
        <f t="shared" si="71"/>
        <v>0.78052080199451934</v>
      </c>
    </row>
    <row r="58" spans="1:38" x14ac:dyDescent="0.2">
      <c r="A58" s="1">
        <v>257</v>
      </c>
      <c r="B58" s="1">
        <v>321</v>
      </c>
      <c r="C58" s="1" t="s">
        <v>107</v>
      </c>
      <c r="D58" s="66">
        <v>8</v>
      </c>
      <c r="E58" s="268">
        <v>1197</v>
      </c>
      <c r="F58" s="268">
        <v>589</v>
      </c>
      <c r="G58" s="269">
        <v>3437</v>
      </c>
      <c r="H58" s="271">
        <v>0.71699999999999997</v>
      </c>
      <c r="I58" s="25">
        <f t="shared" si="54"/>
        <v>0.12724199067449804</v>
      </c>
      <c r="J58" s="25">
        <f t="shared" si="55"/>
        <v>4.6247268420074594E-2</v>
      </c>
      <c r="K58" s="27">
        <f t="shared" si="56"/>
        <v>2.7513406741935484</v>
      </c>
      <c r="L58" s="27">
        <f t="shared" si="57"/>
        <v>0.78318162118156487</v>
      </c>
      <c r="M58" s="27">
        <f t="shared" si="58"/>
        <v>5.8353140916808153</v>
      </c>
      <c r="O58" s="51">
        <f t="shared" si="59"/>
        <v>25.894226717483754</v>
      </c>
      <c r="P58" s="27">
        <f t="shared" si="60"/>
        <v>5.8353140916808153</v>
      </c>
      <c r="Q58" s="93">
        <f t="shared" si="61"/>
        <v>0.78318162118156487</v>
      </c>
      <c r="R58" s="156">
        <f t="shared" si="62"/>
        <v>814.77205470851288</v>
      </c>
      <c r="S58" s="156">
        <f t="shared" si="63"/>
        <v>1136.3626983382328</v>
      </c>
      <c r="T58" s="153"/>
      <c r="U58" s="153"/>
      <c r="W58" s="150">
        <v>257</v>
      </c>
      <c r="X58" s="76">
        <v>8</v>
      </c>
      <c r="Y58" s="271">
        <v>0.82499999999999996</v>
      </c>
      <c r="Z58" s="268">
        <v>922</v>
      </c>
      <c r="AA58" s="269">
        <v>4634</v>
      </c>
      <c r="AB58" s="268">
        <v>938</v>
      </c>
      <c r="AC58" s="268">
        <v>1378</v>
      </c>
      <c r="AD58" s="27">
        <f t="shared" si="64"/>
        <v>0.12944843906366238</v>
      </c>
      <c r="AE58" s="27">
        <f t="shared" si="65"/>
        <v>4.7450032162990111E-2</v>
      </c>
      <c r="AF58" s="29">
        <f t="shared" si="66"/>
        <v>2.72810013318872</v>
      </c>
      <c r="AG58" s="29">
        <f t="shared" si="67"/>
        <v>0.78327020584054075</v>
      </c>
      <c r="AH58" s="29">
        <f t="shared" si="68"/>
        <v>5.0260303687635579</v>
      </c>
      <c r="AJ58" s="51">
        <f t="shared" si="69"/>
        <v>34.912378995874228</v>
      </c>
      <c r="AK58" s="29">
        <f t="shared" si="70"/>
        <v>5.0260303687635579</v>
      </c>
      <c r="AL58" s="58">
        <f t="shared" si="71"/>
        <v>0.78327020584054075</v>
      </c>
    </row>
    <row r="59" spans="1:38" x14ac:dyDescent="0.2">
      <c r="A59" s="1">
        <v>257</v>
      </c>
      <c r="B59" s="1">
        <v>321</v>
      </c>
      <c r="C59" s="1" t="s">
        <v>107</v>
      </c>
      <c r="D59" s="66">
        <v>8</v>
      </c>
      <c r="E59" s="268">
        <v>1248</v>
      </c>
      <c r="F59" s="268">
        <v>673</v>
      </c>
      <c r="G59" s="269">
        <v>3741</v>
      </c>
      <c r="H59" s="271">
        <v>0.747</v>
      </c>
      <c r="I59" s="25">
        <f t="shared" si="54"/>
        <v>0.12740831177233239</v>
      </c>
      <c r="J59" s="25">
        <f t="shared" si="55"/>
        <v>4.6625612607178443E-2</v>
      </c>
      <c r="K59" s="27">
        <f t="shared" si="56"/>
        <v>2.7325820433878159</v>
      </c>
      <c r="L59" s="27">
        <f t="shared" si="57"/>
        <v>0.77835009371160013</v>
      </c>
      <c r="M59" s="27">
        <f t="shared" si="58"/>
        <v>5.5586924219910845</v>
      </c>
      <c r="O59" s="51">
        <f t="shared" si="59"/>
        <v>28.184551105646413</v>
      </c>
      <c r="P59" s="27">
        <f t="shared" si="60"/>
        <v>5.5586924219910845</v>
      </c>
      <c r="Q59" s="93">
        <f t="shared" si="61"/>
        <v>0.77835009371160013</v>
      </c>
      <c r="R59" s="156">
        <f t="shared" si="62"/>
        <v>849.48665353068009</v>
      </c>
      <c r="S59" s="156">
        <f t="shared" si="63"/>
        <v>1137.1976620223295</v>
      </c>
      <c r="T59" s="153"/>
      <c r="U59" s="153"/>
      <c r="W59" s="150">
        <v>257</v>
      </c>
      <c r="X59" s="76">
        <v>8</v>
      </c>
      <c r="Y59" s="271">
        <v>0.85</v>
      </c>
      <c r="Z59" s="268">
        <v>1016</v>
      </c>
      <c r="AA59" s="269">
        <v>4942</v>
      </c>
      <c r="AB59" s="268">
        <v>966</v>
      </c>
      <c r="AC59" s="268">
        <v>1420</v>
      </c>
      <c r="AD59" s="27">
        <f t="shared" si="64"/>
        <v>0.13000656269095845</v>
      </c>
      <c r="AE59" s="27">
        <f t="shared" si="65"/>
        <v>4.7783935729202025E-2</v>
      </c>
      <c r="AF59" s="29">
        <f t="shared" si="66"/>
        <v>2.7207169251968502</v>
      </c>
      <c r="AG59" s="29">
        <f t="shared" si="67"/>
        <v>0.78283257233170511</v>
      </c>
      <c r="AH59" s="29">
        <f t="shared" si="68"/>
        <v>4.8641732283464565</v>
      </c>
      <c r="AJ59" s="51">
        <f t="shared" si="69"/>
        <v>37.23283923124955</v>
      </c>
      <c r="AK59" s="29">
        <f t="shared" si="70"/>
        <v>4.8641732283464565</v>
      </c>
      <c r="AL59" s="58">
        <f t="shared" si="71"/>
        <v>0.78283257233170511</v>
      </c>
    </row>
    <row r="60" spans="1:38" x14ac:dyDescent="0.2">
      <c r="A60" s="1">
        <v>257</v>
      </c>
      <c r="B60" s="1">
        <v>321</v>
      </c>
      <c r="C60" s="1" t="s">
        <v>107</v>
      </c>
      <c r="D60" s="66">
        <v>8</v>
      </c>
      <c r="E60" s="268">
        <v>1297</v>
      </c>
      <c r="F60" s="268">
        <v>751</v>
      </c>
      <c r="G60" s="269">
        <v>4057</v>
      </c>
      <c r="H60" s="271">
        <v>0.77600000000000002</v>
      </c>
      <c r="I60" s="25">
        <f t="shared" si="54"/>
        <v>0.12792760789846841</v>
      </c>
      <c r="J60" s="25">
        <f t="shared" si="55"/>
        <v>4.6352509496420377E-2</v>
      </c>
      <c r="K60" s="27">
        <f t="shared" si="56"/>
        <v>2.7598852637816247</v>
      </c>
      <c r="L60" s="27">
        <f t="shared" si="57"/>
        <v>0.78772759309312446</v>
      </c>
      <c r="M60" s="27">
        <f t="shared" si="58"/>
        <v>5.4021304926764317</v>
      </c>
      <c r="O60" s="51">
        <f t="shared" si="59"/>
        <v>30.56528303544707</v>
      </c>
      <c r="P60" s="27">
        <f t="shared" si="60"/>
        <v>5.4021304926764317</v>
      </c>
      <c r="Q60" s="93">
        <f t="shared" si="61"/>
        <v>0.78772759309312446</v>
      </c>
      <c r="R60" s="156">
        <f t="shared" si="62"/>
        <v>882.83989553629158</v>
      </c>
      <c r="S60" s="156">
        <f t="shared" si="63"/>
        <v>1137.6802777529531</v>
      </c>
      <c r="T60" s="153"/>
      <c r="U60" s="153"/>
      <c r="W60" s="150">
        <v>257</v>
      </c>
      <c r="X60" s="76">
        <v>8</v>
      </c>
      <c r="Y60" s="271">
        <v>0.875</v>
      </c>
      <c r="Z60" s="268">
        <v>1123</v>
      </c>
      <c r="AA60" s="269">
        <v>5271</v>
      </c>
      <c r="AB60" s="268">
        <v>995</v>
      </c>
      <c r="AC60" s="268">
        <v>1462</v>
      </c>
      <c r="AD60" s="27">
        <f t="shared" si="64"/>
        <v>0.13080896053518237</v>
      </c>
      <c r="AE60" s="27">
        <f t="shared" si="65"/>
        <v>4.8393928800979057E-2</v>
      </c>
      <c r="AF60" s="29">
        <f t="shared" si="66"/>
        <v>2.7030035332146038</v>
      </c>
      <c r="AG60" s="29">
        <f t="shared" si="67"/>
        <v>0.78013228662954848</v>
      </c>
      <c r="AH60" s="29">
        <f t="shared" si="68"/>
        <v>4.6936776491540515</v>
      </c>
      <c r="AJ60" s="51">
        <f t="shared" si="69"/>
        <v>39.711512664491373</v>
      </c>
      <c r="AK60" s="29">
        <f t="shared" si="70"/>
        <v>4.6936776491540515</v>
      </c>
      <c r="AL60" s="58">
        <f t="shared" si="71"/>
        <v>0.78013228662954848</v>
      </c>
    </row>
    <row r="61" spans="1:38" x14ac:dyDescent="0.2">
      <c r="A61" s="1">
        <v>257</v>
      </c>
      <c r="B61" s="1">
        <v>321</v>
      </c>
      <c r="C61" s="1" t="s">
        <v>107</v>
      </c>
      <c r="D61" s="66">
        <v>8</v>
      </c>
      <c r="E61" s="268">
        <v>1350</v>
      </c>
      <c r="F61" s="268">
        <v>867</v>
      </c>
      <c r="G61" s="269">
        <v>4435</v>
      </c>
      <c r="H61" s="271">
        <v>0.80800000000000005</v>
      </c>
      <c r="I61" s="25">
        <f t="shared" si="54"/>
        <v>0.12908188855187283</v>
      </c>
      <c r="J61" s="25">
        <f t="shared" si="55"/>
        <v>4.7453804289040898E-2</v>
      </c>
      <c r="K61" s="27">
        <f t="shared" si="56"/>
        <v>2.7201589100346024</v>
      </c>
      <c r="L61" s="27">
        <f t="shared" si="57"/>
        <v>0.77988366282642307</v>
      </c>
      <c r="M61" s="27">
        <f t="shared" si="58"/>
        <v>5.1153402537485579</v>
      </c>
      <c r="O61" s="51">
        <f t="shared" si="59"/>
        <v>33.413120597044063</v>
      </c>
      <c r="P61" s="27">
        <f t="shared" si="60"/>
        <v>5.1153402537485579</v>
      </c>
      <c r="Q61" s="93">
        <f t="shared" si="61"/>
        <v>0.77988366282642307</v>
      </c>
      <c r="R61" s="156">
        <f t="shared" si="62"/>
        <v>918.9158511750145</v>
      </c>
      <c r="S61" s="156">
        <f t="shared" si="63"/>
        <v>1137.2720930383841</v>
      </c>
      <c r="T61" s="153"/>
      <c r="U61" s="153"/>
      <c r="W61" s="150">
        <v>257</v>
      </c>
      <c r="X61" s="76">
        <v>8</v>
      </c>
      <c r="Y61" s="271">
        <v>0.9</v>
      </c>
      <c r="Z61" s="268">
        <v>1238</v>
      </c>
      <c r="AA61" s="268">
        <v>5616</v>
      </c>
      <c r="AB61" s="269">
        <v>1023</v>
      </c>
      <c r="AC61" s="268">
        <v>1503</v>
      </c>
      <c r="AD61" s="27">
        <f t="shared" si="64"/>
        <v>0.13187071519119464</v>
      </c>
      <c r="AE61" s="27">
        <f t="shared" si="65"/>
        <v>4.9101747167881696E-2</v>
      </c>
      <c r="AF61" s="29">
        <f t="shared" si="66"/>
        <v>2.6856623806138931</v>
      </c>
      <c r="AG61" s="29">
        <f t="shared" si="67"/>
        <v>0.7782667706855374</v>
      </c>
      <c r="AH61" s="29">
        <f t="shared" si="68"/>
        <v>4.5363489499192244</v>
      </c>
      <c r="AJ61" s="51">
        <f t="shared" si="69"/>
        <v>42.310729486583867</v>
      </c>
      <c r="AK61" s="29">
        <f t="shared" si="70"/>
        <v>4.5363489499192244</v>
      </c>
      <c r="AL61" s="58">
        <f t="shared" si="71"/>
        <v>0.7782667706855374</v>
      </c>
    </row>
    <row r="62" spans="1:38" x14ac:dyDescent="0.2">
      <c r="A62" s="1">
        <v>257</v>
      </c>
      <c r="B62" s="1">
        <v>321</v>
      </c>
      <c r="C62" s="1" t="s">
        <v>107</v>
      </c>
      <c r="D62" s="66">
        <v>8</v>
      </c>
      <c r="E62" s="268">
        <v>1400</v>
      </c>
      <c r="F62" s="268">
        <v>977</v>
      </c>
      <c r="G62" s="269">
        <v>4792</v>
      </c>
      <c r="H62" s="271">
        <v>0.83799999999999997</v>
      </c>
      <c r="I62" s="25">
        <f t="shared" si="54"/>
        <v>0.12968805042411907</v>
      </c>
      <c r="J62" s="25">
        <f t="shared" si="55"/>
        <v>4.7947249568698537E-2</v>
      </c>
      <c r="K62" s="27">
        <f t="shared" si="56"/>
        <v>2.7048068781985668</v>
      </c>
      <c r="L62" s="27">
        <f t="shared" si="57"/>
        <v>0.77730083514407988</v>
      </c>
      <c r="M62" s="27">
        <f t="shared" si="58"/>
        <v>4.904810644831116</v>
      </c>
      <c r="O62" s="51">
        <f t="shared" si="59"/>
        <v>36.102744960774551</v>
      </c>
      <c r="P62" s="27">
        <f t="shared" si="60"/>
        <v>4.904810644831116</v>
      </c>
      <c r="Q62" s="93">
        <f t="shared" si="61"/>
        <v>0.77730083514407988</v>
      </c>
      <c r="R62" s="156">
        <f t="shared" si="62"/>
        <v>952.9497715889039</v>
      </c>
      <c r="S62" s="156">
        <f t="shared" si="63"/>
        <v>1137.1715651418901</v>
      </c>
      <c r="T62" s="153"/>
      <c r="U62" s="153"/>
      <c r="W62" s="150">
        <v>257</v>
      </c>
      <c r="X62" s="76">
        <v>8</v>
      </c>
      <c r="Y62" s="271">
        <v>0.92500000000000004</v>
      </c>
      <c r="Z62" s="268">
        <v>1362</v>
      </c>
      <c r="AA62" s="268">
        <v>5977</v>
      </c>
      <c r="AB62" s="268">
        <v>1032</v>
      </c>
      <c r="AC62" s="268">
        <v>1545</v>
      </c>
      <c r="AD62" s="27">
        <f t="shared" si="64"/>
        <v>0.13282062267617553</v>
      </c>
      <c r="AE62" s="27">
        <f t="shared" si="65"/>
        <v>4.9733027656365364E-2</v>
      </c>
      <c r="AF62" s="29">
        <f t="shared" si="66"/>
        <v>2.6706723667400878</v>
      </c>
      <c r="AG62" s="29">
        <f t="shared" si="67"/>
        <v>0.77670528476512612</v>
      </c>
      <c r="AH62" s="29">
        <f t="shared" si="68"/>
        <v>4.3883994126284875</v>
      </c>
      <c r="AJ62" s="51">
        <f t="shared" si="69"/>
        <v>45.030489697527024</v>
      </c>
      <c r="AK62" s="29">
        <f t="shared" si="70"/>
        <v>4.3883994126284875</v>
      </c>
      <c r="AL62" s="58">
        <f t="shared" si="71"/>
        <v>0.77670528476512612</v>
      </c>
    </row>
    <row r="63" spans="1:38" x14ac:dyDescent="0.2">
      <c r="A63" s="1">
        <v>257</v>
      </c>
      <c r="B63" s="1">
        <v>321</v>
      </c>
      <c r="C63" s="1" t="s">
        <v>107</v>
      </c>
      <c r="D63" s="66">
        <v>8</v>
      </c>
      <c r="E63" s="268">
        <v>1454</v>
      </c>
      <c r="F63" s="268">
        <v>1090</v>
      </c>
      <c r="G63" s="269">
        <v>5213</v>
      </c>
      <c r="H63" s="271">
        <v>0.87</v>
      </c>
      <c r="I63" s="25">
        <f t="shared" si="54"/>
        <v>0.13079710616306578</v>
      </c>
      <c r="J63" s="25">
        <f t="shared" si="55"/>
        <v>4.7751445321980376E-2</v>
      </c>
      <c r="K63" s="27">
        <f t="shared" si="56"/>
        <v>2.7391235025688072</v>
      </c>
      <c r="L63" s="27">
        <f t="shared" si="57"/>
        <v>0.7905212949984034</v>
      </c>
      <c r="M63" s="27">
        <f t="shared" si="58"/>
        <v>4.7825688073394499</v>
      </c>
      <c r="O63" s="51">
        <f t="shared" si="59"/>
        <v>39.274542879907713</v>
      </c>
      <c r="P63" s="27">
        <f t="shared" si="60"/>
        <v>4.7825688073394499</v>
      </c>
      <c r="Q63" s="93">
        <f t="shared" si="61"/>
        <v>0.7905212949984034</v>
      </c>
      <c r="R63" s="156">
        <f t="shared" si="62"/>
        <v>989.70640563590439</v>
      </c>
      <c r="S63" s="156">
        <f t="shared" si="63"/>
        <v>1137.5935696964418</v>
      </c>
      <c r="T63" s="153"/>
      <c r="U63" s="153"/>
      <c r="W63" s="150"/>
      <c r="X63" s="76"/>
      <c r="Y63" s="163"/>
      <c r="Z63" s="150"/>
      <c r="AA63" s="150"/>
      <c r="AB63" s="150"/>
      <c r="AC63" s="150"/>
      <c r="AD63"/>
      <c r="AE63"/>
      <c r="AF63"/>
      <c r="AG63"/>
      <c r="AH63"/>
      <c r="AI63"/>
      <c r="AJ63"/>
      <c r="AK63"/>
      <c r="AL63"/>
    </row>
    <row r="64" spans="1:38" x14ac:dyDescent="0.2">
      <c r="A64" s="1">
        <v>257</v>
      </c>
      <c r="B64" s="1">
        <v>321</v>
      </c>
      <c r="C64" s="1" t="s">
        <v>107</v>
      </c>
      <c r="D64" s="66">
        <v>8</v>
      </c>
      <c r="E64" s="268">
        <v>1500</v>
      </c>
      <c r="F64" s="268">
        <v>1226</v>
      </c>
      <c r="G64" s="268">
        <v>5570</v>
      </c>
      <c r="H64" s="271">
        <v>0.89800000000000002</v>
      </c>
      <c r="I64" s="25">
        <f t="shared" si="54"/>
        <v>0.13131426303934268</v>
      </c>
      <c r="J64" s="25">
        <f t="shared" si="55"/>
        <v>4.8918140021392692E-2</v>
      </c>
      <c r="K64" s="27">
        <f t="shared" si="56"/>
        <v>2.6843674551386631</v>
      </c>
      <c r="L64" s="27">
        <f t="shared" si="57"/>
        <v>0.77624855822585193</v>
      </c>
      <c r="M64" s="27">
        <f t="shared" si="58"/>
        <v>4.5432300163132133</v>
      </c>
      <c r="O64" s="51">
        <f t="shared" si="59"/>
        <v>41.964167243638201</v>
      </c>
      <c r="P64" s="27">
        <f t="shared" si="60"/>
        <v>4.5432300163132133</v>
      </c>
      <c r="Q64" s="93">
        <f t="shared" si="61"/>
        <v>0.77624855822585193</v>
      </c>
      <c r="R64" s="156">
        <f t="shared" si="62"/>
        <v>1021.0176124166828</v>
      </c>
      <c r="S64" s="156">
        <f t="shared" si="63"/>
        <v>1136.9906597067736</v>
      </c>
      <c r="T64" s="153"/>
      <c r="U64" s="153"/>
      <c r="W64" s="150"/>
      <c r="X64" s="76"/>
      <c r="Y64" s="163"/>
      <c r="Z64" s="150"/>
      <c r="AA64" s="150"/>
      <c r="AB64" s="150"/>
      <c r="AC64" s="150"/>
      <c r="AD64"/>
      <c r="AE64"/>
      <c r="AF64"/>
      <c r="AG64"/>
      <c r="AH64"/>
      <c r="AI64"/>
      <c r="AJ64"/>
      <c r="AK64"/>
      <c r="AL64"/>
    </row>
    <row r="65" spans="1:38" x14ac:dyDescent="0.2">
      <c r="A65" s="1">
        <v>257</v>
      </c>
      <c r="B65" s="1">
        <v>321</v>
      </c>
      <c r="C65" s="1" t="s">
        <v>107</v>
      </c>
      <c r="D65" s="66">
        <v>8</v>
      </c>
      <c r="E65" s="268">
        <v>1548</v>
      </c>
      <c r="F65" s="268">
        <v>1375</v>
      </c>
      <c r="G65" s="268">
        <v>6012</v>
      </c>
      <c r="H65" s="271">
        <v>0.92700000000000005</v>
      </c>
      <c r="I65" s="25">
        <f t="shared" si="54"/>
        <v>0.13308106963278116</v>
      </c>
      <c r="J65" s="25">
        <f t="shared" si="55"/>
        <v>4.9916378816709642E-2</v>
      </c>
      <c r="K65" s="27">
        <f t="shared" si="56"/>
        <v>2.666080208290909</v>
      </c>
      <c r="L65" s="27">
        <f t="shared" si="57"/>
        <v>0.77612959430547712</v>
      </c>
      <c r="M65" s="27">
        <f t="shared" si="58"/>
        <v>4.3723636363636365</v>
      </c>
      <c r="O65" s="51">
        <f t="shared" si="59"/>
        <v>45.294178360637858</v>
      </c>
      <c r="P65" s="27">
        <f t="shared" si="60"/>
        <v>4.3723636363636365</v>
      </c>
      <c r="Q65" s="93">
        <f t="shared" si="61"/>
        <v>0.77612959430547712</v>
      </c>
      <c r="R65" s="156">
        <f t="shared" si="62"/>
        <v>1053.6901760140165</v>
      </c>
      <c r="S65" s="156">
        <f t="shared" si="63"/>
        <v>1136.6668565415496</v>
      </c>
      <c r="T65" s="153"/>
      <c r="U65" s="153"/>
      <c r="W65" s="150"/>
      <c r="X65" s="76"/>
      <c r="Y65" s="163"/>
      <c r="Z65" s="150"/>
      <c r="AA65" s="150"/>
      <c r="AB65" s="150"/>
      <c r="AC65" s="150"/>
      <c r="AD65"/>
      <c r="AE65"/>
      <c r="AF65"/>
      <c r="AG65"/>
      <c r="AH65"/>
      <c r="AI65"/>
      <c r="AJ65"/>
      <c r="AK65"/>
      <c r="AL65"/>
    </row>
    <row r="66" spans="1:38" x14ac:dyDescent="0.2">
      <c r="E66" s="69"/>
      <c r="F66" s="168"/>
      <c r="G66" s="171"/>
      <c r="H66" s="62"/>
      <c r="R66" s="156"/>
      <c r="T66" s="153"/>
      <c r="U66" s="153"/>
      <c r="W66" s="150"/>
      <c r="X66" s="76"/>
      <c r="Y66" s="220"/>
      <c r="Z66" s="107"/>
      <c r="AA66" s="62"/>
      <c r="AB66" s="69"/>
      <c r="AC66" s="150"/>
      <c r="AD66" s="45"/>
      <c r="AE66" s="34"/>
      <c r="AF66" s="24"/>
      <c r="AH66" s="29"/>
      <c r="AJ66" s="24"/>
      <c r="AK66" s="24"/>
      <c r="AL66" s="51"/>
    </row>
    <row r="67" spans="1:38" x14ac:dyDescent="0.2">
      <c r="E67" s="69"/>
      <c r="F67" s="168"/>
      <c r="G67" s="171"/>
      <c r="H67" s="62"/>
      <c r="R67" s="156"/>
      <c r="T67" s="153"/>
      <c r="U67" s="153"/>
      <c r="W67" s="150"/>
      <c r="X67" s="76"/>
      <c r="Y67" s="220"/>
      <c r="Z67" s="107"/>
      <c r="AA67" s="62"/>
      <c r="AB67" s="69"/>
      <c r="AC67" s="150"/>
      <c r="AD67" s="45"/>
      <c r="AE67" s="34"/>
      <c r="AF67" s="24"/>
      <c r="AH67" s="29"/>
      <c r="AJ67" s="24"/>
      <c r="AK67" s="24"/>
      <c r="AL67" s="51"/>
    </row>
    <row r="68" spans="1:38" x14ac:dyDescent="0.2">
      <c r="A68" s="1">
        <v>258</v>
      </c>
      <c r="B68" s="1">
        <v>322</v>
      </c>
      <c r="C68" s="1" t="s">
        <v>107</v>
      </c>
      <c r="D68" s="66">
        <v>10</v>
      </c>
      <c r="E68" s="268">
        <v>1001</v>
      </c>
      <c r="F68" s="268">
        <v>418</v>
      </c>
      <c r="G68" s="268">
        <v>2710</v>
      </c>
      <c r="H68" s="271">
        <v>0.60199999999999998</v>
      </c>
      <c r="I68" s="25">
        <f>0.1515*(G68/1000)/(E68/1000)^2/($D$4/10)^4</f>
        <v>0.14346314906858665</v>
      </c>
      <c r="J68" s="25">
        <f>0.5*(F68/1000)/(E68/1000)^3/($D$4/10)^5</f>
        <v>5.612124438465866E-2</v>
      </c>
      <c r="K68" s="27">
        <f>I68/J68</f>
        <v>2.5563073421052622</v>
      </c>
      <c r="L68" s="27">
        <f>0.798*I68^1.5/J68</f>
        <v>0.77265592362759761</v>
      </c>
      <c r="M68" s="27">
        <f>G68/F68</f>
        <v>6.4832535885167468</v>
      </c>
      <c r="N68" s="297" t="s">
        <v>149</v>
      </c>
      <c r="O68" s="51">
        <f>G68/(PI()*$D$4^2/4)</f>
        <v>20.417036486581601</v>
      </c>
      <c r="P68" s="27">
        <f>M68</f>
        <v>6.4832535885167468</v>
      </c>
      <c r="Q68" s="93">
        <f>L68</f>
        <v>0.77265592362759761</v>
      </c>
      <c r="R68" s="156">
        <f>E68*(PI()/30)*($D$4/2)</f>
        <v>681.35908668606623</v>
      </c>
      <c r="S68" s="156">
        <f>R68/H68</f>
        <v>1131.8257253921367</v>
      </c>
      <c r="T68" s="153"/>
      <c r="U68" s="153"/>
      <c r="W68" s="150">
        <v>258</v>
      </c>
      <c r="X68" s="76">
        <v>10</v>
      </c>
      <c r="Y68" s="271">
        <v>0.72499999999999998</v>
      </c>
      <c r="Z68" s="268">
        <v>780</v>
      </c>
      <c r="AA68" s="268">
        <v>4059</v>
      </c>
      <c r="AB68" s="269">
        <v>820</v>
      </c>
      <c r="AC68" s="268">
        <v>1205</v>
      </c>
      <c r="AD68" s="27">
        <f t="shared" ref="AD68:AD76" si="72">0.1515*(AA68/1000)/(AC68/1000)^2/($D$4/10)^4</f>
        <v>0.14828054756471706</v>
      </c>
      <c r="AE68" s="27">
        <f t="shared" ref="AE68:AE76" si="73">0.5*(Z68/1000)/(AC68/1000)^3/($D$4/10)^5</f>
        <v>6.0032538043690839E-2</v>
      </c>
      <c r="AF68" s="29">
        <f t="shared" ref="AF68:AF76" si="74">AD68/AE68</f>
        <v>2.4700029750000003</v>
      </c>
      <c r="AG68" s="29">
        <f t="shared" ref="AG68:AG76" si="75">0.798*AD68^1.5/AE68</f>
        <v>0.75900119252747056</v>
      </c>
      <c r="AH68" s="29">
        <f t="shared" ref="AH68:AH76" si="76">AA68/Z68</f>
        <v>5.203846153846154</v>
      </c>
      <c r="AJ68" s="51">
        <f t="shared" ref="AJ68:AJ76" si="77">AA68/(PI()*$D$4^2/4)</f>
        <v>30.580350959053405</v>
      </c>
      <c r="AK68" s="29">
        <f t="shared" ref="AK68:AK76" si="78">AH68</f>
        <v>5.203846153846154</v>
      </c>
      <c r="AL68" s="58">
        <f t="shared" ref="AL68:AL76" si="79">AG68</f>
        <v>0.75900119252747056</v>
      </c>
    </row>
    <row r="69" spans="1:38" x14ac:dyDescent="0.2">
      <c r="A69" s="1">
        <v>258</v>
      </c>
      <c r="B69" s="1">
        <v>322</v>
      </c>
      <c r="C69" s="1" t="s">
        <v>107</v>
      </c>
      <c r="D69" s="66">
        <v>10</v>
      </c>
      <c r="E69" s="268">
        <v>1002</v>
      </c>
      <c r="F69" s="268">
        <v>434</v>
      </c>
      <c r="G69" s="268">
        <v>2770</v>
      </c>
      <c r="H69" s="271">
        <v>0.60299999999999998</v>
      </c>
      <c r="I69" s="25">
        <f t="shared" ref="I69:I83" si="80">0.1515*(G69/1000)/(E69/1000)^2/($D$4/10)^4</f>
        <v>0.14634690748381779</v>
      </c>
      <c r="J69" s="25">
        <f t="shared" ref="J69:J83" si="81">0.5*(F69/1000)/(E69/1000)^3/($D$4/10)^5</f>
        <v>5.8095140681869717E-2</v>
      </c>
      <c r="K69" s="27">
        <f t="shared" ref="K69:K83" si="82">I69/J69</f>
        <v>2.5190903364055304</v>
      </c>
      <c r="L69" s="27">
        <f t="shared" ref="L69:L83" si="83">0.798*I69^1.5/J69</f>
        <v>0.76902136939821575</v>
      </c>
      <c r="M69" s="27">
        <f t="shared" ref="M69:M83" si="84">G69/F69</f>
        <v>6.3824884792626726</v>
      </c>
      <c r="N69" s="297" t="s">
        <v>149</v>
      </c>
      <c r="O69" s="51">
        <f t="shared" ref="O69:O83" si="85">G69/(PI()*$D$4^2/4)</f>
        <v>20.869074194771603</v>
      </c>
      <c r="P69" s="27">
        <f t="shared" ref="P69:P83" si="86">M69</f>
        <v>6.3824884792626726</v>
      </c>
      <c r="Q69" s="93">
        <f t="shared" ref="Q69:Q83" si="87">L69</f>
        <v>0.76902136939821575</v>
      </c>
      <c r="R69" s="156">
        <f t="shared" ref="R69:R83" si="88">E69*(PI()/30)*($D$4/2)</f>
        <v>682.03976509434403</v>
      </c>
      <c r="S69" s="156">
        <f t="shared" ref="S69:S83" si="89">R69/H69</f>
        <v>1131.0775540536386</v>
      </c>
      <c r="T69" s="153"/>
      <c r="U69" s="153"/>
      <c r="W69" s="150">
        <v>258</v>
      </c>
      <c r="X69" s="76">
        <v>10</v>
      </c>
      <c r="Y69" s="271">
        <v>0.75</v>
      </c>
      <c r="Z69" s="268">
        <v>874</v>
      </c>
      <c r="AA69" s="268">
        <v>4374</v>
      </c>
      <c r="AB69" s="268">
        <v>848</v>
      </c>
      <c r="AC69" s="268">
        <v>1247</v>
      </c>
      <c r="AD69" s="27">
        <f t="shared" si="72"/>
        <v>0.14920559035548109</v>
      </c>
      <c r="AE69" s="27">
        <f t="shared" si="73"/>
        <v>6.0696732886085944E-2</v>
      </c>
      <c r="AF69" s="29">
        <f t="shared" si="74"/>
        <v>2.4582145242562934</v>
      </c>
      <c r="AG69" s="29">
        <f t="shared" si="75"/>
        <v>0.75773128627918873</v>
      </c>
      <c r="AH69" s="29">
        <f t="shared" si="76"/>
        <v>5.0045766590389018</v>
      </c>
      <c r="AJ69" s="51">
        <f t="shared" si="77"/>
        <v>32.953548927050896</v>
      </c>
      <c r="AK69" s="29">
        <f t="shared" si="78"/>
        <v>5.0045766590389018</v>
      </c>
      <c r="AL69" s="58">
        <f t="shared" si="79"/>
        <v>0.75773128627918873</v>
      </c>
    </row>
    <row r="70" spans="1:38" x14ac:dyDescent="0.2">
      <c r="A70" s="1">
        <v>258</v>
      </c>
      <c r="B70" s="1">
        <v>322</v>
      </c>
      <c r="C70" s="1" t="s">
        <v>107</v>
      </c>
      <c r="D70" s="66">
        <v>10</v>
      </c>
      <c r="E70" s="268">
        <v>1048</v>
      </c>
      <c r="F70" s="268">
        <v>496</v>
      </c>
      <c r="G70" s="268">
        <v>3032</v>
      </c>
      <c r="H70" s="271">
        <v>0.63100000000000001</v>
      </c>
      <c r="I70" s="25">
        <f t="shared" si="80"/>
        <v>0.14643532494978048</v>
      </c>
      <c r="J70" s="25">
        <f t="shared" si="81"/>
        <v>5.8029799676634207E-2</v>
      </c>
      <c r="K70" s="27">
        <f t="shared" si="82"/>
        <v>2.5234504645161286</v>
      </c>
      <c r="L70" s="27">
        <f t="shared" si="83"/>
        <v>0.77058509229270877</v>
      </c>
      <c r="M70" s="27">
        <f t="shared" si="84"/>
        <v>6.112903225806452</v>
      </c>
      <c r="O70" s="51">
        <f t="shared" si="85"/>
        <v>22.842972187201262</v>
      </c>
      <c r="P70" s="27">
        <f t="shared" si="86"/>
        <v>6.112903225806452</v>
      </c>
      <c r="Q70" s="93">
        <f t="shared" si="87"/>
        <v>0.77058509229270877</v>
      </c>
      <c r="R70" s="156">
        <f t="shared" si="88"/>
        <v>713.35097187512235</v>
      </c>
      <c r="S70" s="156">
        <f t="shared" si="89"/>
        <v>1130.5086717513825</v>
      </c>
      <c r="T70" s="153"/>
      <c r="U70" s="153"/>
      <c r="W70" s="150">
        <v>258</v>
      </c>
      <c r="X70" s="76">
        <v>10</v>
      </c>
      <c r="Y70" s="271">
        <v>0.77500000000000002</v>
      </c>
      <c r="Z70" s="268">
        <v>967</v>
      </c>
      <c r="AA70" s="268">
        <v>4703</v>
      </c>
      <c r="AB70" s="269">
        <v>877</v>
      </c>
      <c r="AC70" s="268">
        <v>1288</v>
      </c>
      <c r="AD70" s="27">
        <f t="shared" si="72"/>
        <v>0.15037736697875276</v>
      </c>
      <c r="AE70" s="27">
        <f t="shared" si="73"/>
        <v>6.0944164535197534E-2</v>
      </c>
      <c r="AF70" s="29">
        <f t="shared" si="74"/>
        <v>2.467461292244054</v>
      </c>
      <c r="AG70" s="29">
        <f t="shared" si="75"/>
        <v>0.76356230094090372</v>
      </c>
      <c r="AH70" s="29">
        <f t="shared" si="76"/>
        <v>4.8634953464322646</v>
      </c>
      <c r="AJ70" s="51">
        <f t="shared" si="77"/>
        <v>35.43222236029272</v>
      </c>
      <c r="AK70" s="29">
        <f t="shared" si="78"/>
        <v>4.8634953464322646</v>
      </c>
      <c r="AL70" s="58">
        <f t="shared" si="79"/>
        <v>0.76356230094090372</v>
      </c>
    </row>
    <row r="71" spans="1:38" x14ac:dyDescent="0.2">
      <c r="A71" s="1">
        <v>258</v>
      </c>
      <c r="B71" s="1">
        <v>322</v>
      </c>
      <c r="C71" s="1" t="s">
        <v>107</v>
      </c>
      <c r="D71" s="66">
        <v>10</v>
      </c>
      <c r="E71" s="268">
        <v>1055</v>
      </c>
      <c r="F71" s="269">
        <v>499</v>
      </c>
      <c r="G71" s="269">
        <v>3011</v>
      </c>
      <c r="H71" s="271">
        <v>0.63500000000000001</v>
      </c>
      <c r="I71" s="25">
        <f t="shared" si="80"/>
        <v>0.14349773953740055</v>
      </c>
      <c r="J71" s="25">
        <f t="shared" si="81"/>
        <v>5.7226397808163278E-2</v>
      </c>
      <c r="K71" s="27">
        <f t="shared" si="82"/>
        <v>2.5075445080160326</v>
      </c>
      <c r="L71" s="27">
        <f t="shared" si="83"/>
        <v>0.75800849293035188</v>
      </c>
      <c r="M71" s="27">
        <f t="shared" si="84"/>
        <v>6.0340681362725448</v>
      </c>
      <c r="O71" s="51">
        <f t="shared" si="85"/>
        <v>22.684758989334764</v>
      </c>
      <c r="P71" s="27">
        <f t="shared" si="86"/>
        <v>6.0340681362725448</v>
      </c>
      <c r="Q71" s="93">
        <f t="shared" si="87"/>
        <v>0.75800849293035188</v>
      </c>
      <c r="R71" s="156">
        <f t="shared" si="88"/>
        <v>718.11572073306684</v>
      </c>
      <c r="S71" s="156">
        <f t="shared" si="89"/>
        <v>1130.8908987922312</v>
      </c>
      <c r="T71" s="153"/>
      <c r="U71" s="153"/>
      <c r="W71" s="150">
        <v>258</v>
      </c>
      <c r="X71" s="76">
        <v>10</v>
      </c>
      <c r="Y71" s="271">
        <v>0.8</v>
      </c>
      <c r="Z71" s="269">
        <v>1068</v>
      </c>
      <c r="AA71" s="269">
        <v>5041</v>
      </c>
      <c r="AB71" s="269">
        <v>905</v>
      </c>
      <c r="AC71" s="268">
        <v>1330</v>
      </c>
      <c r="AD71" s="27">
        <f t="shared" si="72"/>
        <v>0.15116548406808766</v>
      </c>
      <c r="AE71" s="27">
        <f t="shared" si="73"/>
        <v>6.1132136279039614E-2</v>
      </c>
      <c r="AF71" s="29">
        <f t="shared" si="74"/>
        <v>2.4727662612359547</v>
      </c>
      <c r="AG71" s="29">
        <f t="shared" si="75"/>
        <v>0.76720650667894963</v>
      </c>
      <c r="AH71" s="29">
        <f t="shared" si="76"/>
        <v>4.7200374531835205</v>
      </c>
      <c r="AJ71" s="51">
        <f t="shared" si="77"/>
        <v>37.978701449763051</v>
      </c>
      <c r="AK71" s="29">
        <f t="shared" si="78"/>
        <v>4.7200374531835205</v>
      </c>
      <c r="AL71" s="58">
        <f t="shared" si="79"/>
        <v>0.76720650667894963</v>
      </c>
    </row>
    <row r="72" spans="1:38" x14ac:dyDescent="0.2">
      <c r="A72" s="1">
        <v>258</v>
      </c>
      <c r="B72" s="1">
        <v>322</v>
      </c>
      <c r="C72" s="1" t="s">
        <v>107</v>
      </c>
      <c r="D72" s="66">
        <v>10</v>
      </c>
      <c r="E72" s="268">
        <v>1100</v>
      </c>
      <c r="F72" s="269">
        <v>576</v>
      </c>
      <c r="G72" s="269">
        <v>3281</v>
      </c>
      <c r="H72" s="271">
        <v>0.66200000000000003</v>
      </c>
      <c r="I72" s="25">
        <f t="shared" si="80"/>
        <v>0.14383351162843855</v>
      </c>
      <c r="J72" s="25">
        <f t="shared" si="81"/>
        <v>5.8277064921680249E-2</v>
      </c>
      <c r="K72" s="27">
        <f t="shared" si="82"/>
        <v>2.4680980729166677</v>
      </c>
      <c r="L72" s="27">
        <f t="shared" si="83"/>
        <v>0.7469565606845403</v>
      </c>
      <c r="M72" s="27">
        <f t="shared" si="84"/>
        <v>5.6961805555555554</v>
      </c>
      <c r="O72" s="51">
        <f t="shared" si="85"/>
        <v>24.718928676189755</v>
      </c>
      <c r="P72" s="27">
        <f t="shared" si="86"/>
        <v>5.6961805555555554</v>
      </c>
      <c r="Q72" s="93">
        <f t="shared" si="87"/>
        <v>0.7469565606845403</v>
      </c>
      <c r="R72" s="156">
        <f t="shared" si="88"/>
        <v>748.74624910556736</v>
      </c>
      <c r="S72" s="156">
        <f t="shared" si="89"/>
        <v>1131.0366300688329</v>
      </c>
      <c r="T72" s="153"/>
      <c r="U72" s="153"/>
      <c r="W72" s="150">
        <v>258</v>
      </c>
      <c r="X72" s="76">
        <v>10</v>
      </c>
      <c r="Y72" s="271">
        <v>0.82499999999999996</v>
      </c>
      <c r="Z72" s="269">
        <v>1174</v>
      </c>
      <c r="AA72" s="269">
        <v>5392</v>
      </c>
      <c r="AB72" s="269">
        <v>933</v>
      </c>
      <c r="AC72" s="268">
        <v>1371</v>
      </c>
      <c r="AD72" s="27">
        <f t="shared" si="72"/>
        <v>0.15216479931347232</v>
      </c>
      <c r="AE72" s="27">
        <f t="shared" si="73"/>
        <v>6.1349210098877269E-2</v>
      </c>
      <c r="AF72" s="29">
        <f t="shared" si="74"/>
        <v>2.48030576218058</v>
      </c>
      <c r="AG72" s="29">
        <f t="shared" si="75"/>
        <v>0.77208517287875933</v>
      </c>
      <c r="AH72" s="29">
        <f t="shared" si="76"/>
        <v>4.5928449744463373</v>
      </c>
      <c r="AJ72" s="51">
        <f t="shared" si="77"/>
        <v>40.623122042674538</v>
      </c>
      <c r="AK72" s="29">
        <f t="shared" si="78"/>
        <v>4.5928449744463373</v>
      </c>
      <c r="AL72" s="58">
        <f t="shared" si="79"/>
        <v>0.77208517287875933</v>
      </c>
    </row>
    <row r="73" spans="1:38" x14ac:dyDescent="0.2">
      <c r="A73" s="1">
        <v>258</v>
      </c>
      <c r="B73" s="1">
        <v>322</v>
      </c>
      <c r="C73" s="1" t="s">
        <v>107</v>
      </c>
      <c r="D73" s="66">
        <v>10</v>
      </c>
      <c r="E73" s="268">
        <v>1104</v>
      </c>
      <c r="F73" s="269">
        <v>574</v>
      </c>
      <c r="G73" s="269">
        <v>3344</v>
      </c>
      <c r="H73" s="271">
        <v>0.66400000000000003</v>
      </c>
      <c r="I73" s="25">
        <f t="shared" si="80"/>
        <v>0.14553496493769055</v>
      </c>
      <c r="J73" s="25">
        <f t="shared" si="81"/>
        <v>5.7445751474677127E-2</v>
      </c>
      <c r="K73" s="27">
        <f t="shared" si="82"/>
        <v>2.5334330425087113</v>
      </c>
      <c r="L73" s="27">
        <f t="shared" si="83"/>
        <v>0.77125145208761303</v>
      </c>
      <c r="M73" s="27">
        <f t="shared" si="84"/>
        <v>5.8257839721254356</v>
      </c>
      <c r="O73" s="51">
        <f t="shared" si="85"/>
        <v>25.193568269789253</v>
      </c>
      <c r="P73" s="27">
        <f t="shared" si="86"/>
        <v>5.8257839721254356</v>
      </c>
      <c r="Q73" s="93">
        <f t="shared" si="87"/>
        <v>0.77125145208761303</v>
      </c>
      <c r="R73" s="156">
        <f t="shared" si="88"/>
        <v>751.46896273867856</v>
      </c>
      <c r="S73" s="156">
        <f t="shared" si="89"/>
        <v>1131.730365570299</v>
      </c>
      <c r="T73" s="153"/>
      <c r="U73" s="153"/>
      <c r="W73" s="150">
        <v>258</v>
      </c>
      <c r="X73" s="76">
        <v>10</v>
      </c>
      <c r="Y73" s="271">
        <v>0.85</v>
      </c>
      <c r="Z73" s="269">
        <v>1289</v>
      </c>
      <c r="AA73" s="269">
        <v>5742</v>
      </c>
      <c r="AB73" s="269">
        <v>962</v>
      </c>
      <c r="AC73" s="268">
        <v>1413</v>
      </c>
      <c r="AD73" s="27">
        <f t="shared" si="72"/>
        <v>0.152552064047632</v>
      </c>
      <c r="AE73" s="27">
        <f t="shared" si="73"/>
        <v>6.1528974191602838E-2</v>
      </c>
      <c r="AF73" s="29">
        <f t="shared" si="74"/>
        <v>2.4793532811481769</v>
      </c>
      <c r="AG73" s="29">
        <f t="shared" si="75"/>
        <v>0.77277016909401819</v>
      </c>
      <c r="AH73" s="29">
        <f t="shared" si="76"/>
        <v>4.4546159813809156</v>
      </c>
      <c r="AJ73" s="51">
        <f t="shared" si="77"/>
        <v>43.260008673782863</v>
      </c>
      <c r="AK73" s="29">
        <f t="shared" si="78"/>
        <v>4.4546159813809156</v>
      </c>
      <c r="AL73" s="58">
        <f t="shared" si="79"/>
        <v>0.77277016909401819</v>
      </c>
    </row>
    <row r="74" spans="1:38" x14ac:dyDescent="0.2">
      <c r="A74" s="1">
        <v>258</v>
      </c>
      <c r="B74" s="1">
        <v>322</v>
      </c>
      <c r="C74" s="1" t="s">
        <v>107</v>
      </c>
      <c r="D74" s="66">
        <v>10</v>
      </c>
      <c r="E74" s="268">
        <v>1152</v>
      </c>
      <c r="F74" s="269">
        <v>656</v>
      </c>
      <c r="G74" s="269">
        <v>3676</v>
      </c>
      <c r="H74" s="271">
        <v>0.69299999999999995</v>
      </c>
      <c r="I74" s="25">
        <f t="shared" si="80"/>
        <v>0.14692975964294097</v>
      </c>
      <c r="J74" s="25">
        <f t="shared" si="81"/>
        <v>5.7782941318815881E-2</v>
      </c>
      <c r="K74" s="27">
        <f t="shared" si="82"/>
        <v>2.5427878243902442</v>
      </c>
      <c r="L74" s="27">
        <f t="shared" si="83"/>
        <v>0.777799928092203</v>
      </c>
      <c r="M74" s="27">
        <f t="shared" si="84"/>
        <v>5.6036585365853657</v>
      </c>
      <c r="O74" s="51">
        <f t="shared" si="85"/>
        <v>27.69484358844058</v>
      </c>
      <c r="P74" s="27">
        <f t="shared" si="86"/>
        <v>5.6036585365853657</v>
      </c>
      <c r="Q74" s="93">
        <f t="shared" si="87"/>
        <v>0.777799928092203</v>
      </c>
      <c r="R74" s="156">
        <f t="shared" si="88"/>
        <v>784.14152633601236</v>
      </c>
      <c r="S74" s="156">
        <f t="shared" si="89"/>
        <v>1131.51735402022</v>
      </c>
      <c r="T74" s="153"/>
      <c r="U74" s="153"/>
      <c r="W74" s="150">
        <v>258</v>
      </c>
      <c r="X74" s="76">
        <v>10</v>
      </c>
      <c r="Y74" s="271">
        <v>0.875</v>
      </c>
      <c r="Z74" s="269">
        <v>1427</v>
      </c>
      <c r="AA74" s="269">
        <v>6145</v>
      </c>
      <c r="AB74" s="269">
        <v>990</v>
      </c>
      <c r="AC74" s="268">
        <v>1454</v>
      </c>
      <c r="AD74" s="27">
        <f t="shared" si="72"/>
        <v>0.15418151110148456</v>
      </c>
      <c r="AE74" s="27">
        <f t="shared" si="73"/>
        <v>6.2514965572904577E-2</v>
      </c>
      <c r="AF74" s="29">
        <f t="shared" si="74"/>
        <v>2.4663136208829712</v>
      </c>
      <c r="AG74" s="29">
        <f t="shared" si="75"/>
        <v>0.77280040620479329</v>
      </c>
      <c r="AH74" s="29">
        <f t="shared" si="76"/>
        <v>4.3062368605466013</v>
      </c>
      <c r="AJ74" s="51">
        <f t="shared" si="77"/>
        <v>46.296195280459024</v>
      </c>
      <c r="AK74" s="29">
        <f t="shared" si="78"/>
        <v>4.3062368605466013</v>
      </c>
      <c r="AL74" s="58">
        <f t="shared" si="79"/>
        <v>0.77280040620479329</v>
      </c>
    </row>
    <row r="75" spans="1:38" x14ac:dyDescent="0.2">
      <c r="A75" s="1">
        <v>258</v>
      </c>
      <c r="B75" s="1">
        <v>322</v>
      </c>
      <c r="C75" s="1" t="s">
        <v>107</v>
      </c>
      <c r="D75" s="66">
        <v>10</v>
      </c>
      <c r="E75" s="268">
        <v>1154</v>
      </c>
      <c r="F75" s="269">
        <v>671</v>
      </c>
      <c r="G75" s="269">
        <v>3697</v>
      </c>
      <c r="H75" s="271">
        <v>0.69399999999999995</v>
      </c>
      <c r="I75" s="25">
        <f t="shared" si="80"/>
        <v>0.14725737569137415</v>
      </c>
      <c r="J75" s="25">
        <f t="shared" si="81"/>
        <v>5.8797429021032764E-2</v>
      </c>
      <c r="K75" s="27">
        <f t="shared" si="82"/>
        <v>2.5044866441132632</v>
      </c>
      <c r="L75" s="27">
        <f t="shared" si="83"/>
        <v>0.76693779350598223</v>
      </c>
      <c r="M75" s="27">
        <f t="shared" si="84"/>
        <v>5.5096870342771984</v>
      </c>
      <c r="O75" s="51">
        <f t="shared" si="85"/>
        <v>27.853056786307079</v>
      </c>
      <c r="P75" s="27">
        <f t="shared" si="86"/>
        <v>5.5096870342771984</v>
      </c>
      <c r="Q75" s="93">
        <f t="shared" si="87"/>
        <v>0.76693779350598223</v>
      </c>
      <c r="R75" s="156">
        <f t="shared" si="88"/>
        <v>785.50288315256796</v>
      </c>
      <c r="S75" s="156">
        <f t="shared" si="89"/>
        <v>1131.8485348019713</v>
      </c>
      <c r="T75" s="153"/>
      <c r="U75" s="153"/>
      <c r="W75" s="150">
        <v>258</v>
      </c>
      <c r="X75" s="76">
        <v>10</v>
      </c>
      <c r="Y75" s="271">
        <v>0.9</v>
      </c>
      <c r="Z75" s="268">
        <v>1581</v>
      </c>
      <c r="AA75" s="268">
        <v>6584</v>
      </c>
      <c r="AB75" s="268">
        <v>1018</v>
      </c>
      <c r="AC75" s="268">
        <v>1496</v>
      </c>
      <c r="AD75" s="27">
        <f t="shared" si="72"/>
        <v>0.15605074945265882</v>
      </c>
      <c r="AE75" s="27">
        <f t="shared" si="73"/>
        <v>6.359022068158629E-2</v>
      </c>
      <c r="AF75" s="29">
        <f t="shared" si="74"/>
        <v>2.4540054709677421</v>
      </c>
      <c r="AG75" s="29">
        <f t="shared" si="75"/>
        <v>0.77359089105978174</v>
      </c>
      <c r="AH75" s="29">
        <f t="shared" si="76"/>
        <v>4.1644528779253633</v>
      </c>
      <c r="AJ75" s="51">
        <f t="shared" si="77"/>
        <v>49.603604512049181</v>
      </c>
      <c r="AK75" s="29">
        <f t="shared" si="78"/>
        <v>4.1644528779253633</v>
      </c>
      <c r="AL75" s="58">
        <f t="shared" si="79"/>
        <v>0.77359089105978174</v>
      </c>
    </row>
    <row r="76" spans="1:38" x14ac:dyDescent="0.2">
      <c r="A76" s="1">
        <v>258</v>
      </c>
      <c r="B76" s="1">
        <v>322</v>
      </c>
      <c r="C76" s="1" t="s">
        <v>107</v>
      </c>
      <c r="D76" s="66">
        <v>10</v>
      </c>
      <c r="E76" s="268">
        <v>1202</v>
      </c>
      <c r="F76" s="269">
        <v>765</v>
      </c>
      <c r="G76" s="269">
        <v>4029</v>
      </c>
      <c r="H76" s="271">
        <v>0.72299999999999998</v>
      </c>
      <c r="I76" s="25">
        <f t="shared" si="80"/>
        <v>0.14792022394864857</v>
      </c>
      <c r="J76" s="25">
        <f t="shared" si="81"/>
        <v>5.9320018111606296E-2</v>
      </c>
      <c r="K76" s="27">
        <f t="shared" si="82"/>
        <v>2.4935970799999998</v>
      </c>
      <c r="L76" s="27">
        <f t="shared" si="83"/>
        <v>0.76531980097535135</v>
      </c>
      <c r="M76" s="27">
        <f t="shared" si="84"/>
        <v>5.2666666666666666</v>
      </c>
      <c r="O76" s="51">
        <f t="shared" si="85"/>
        <v>30.354332104958406</v>
      </c>
      <c r="P76" s="27">
        <f t="shared" si="86"/>
        <v>5.2666666666666666</v>
      </c>
      <c r="Q76" s="93">
        <f t="shared" si="87"/>
        <v>0.76531980097535135</v>
      </c>
      <c r="R76" s="156">
        <f t="shared" si="88"/>
        <v>818.17544674990177</v>
      </c>
      <c r="S76" s="156">
        <f t="shared" si="89"/>
        <v>1131.6396220607216</v>
      </c>
      <c r="T76" s="153"/>
      <c r="U76" s="153"/>
      <c r="W76" s="150">
        <v>258</v>
      </c>
      <c r="X76" s="76">
        <v>10</v>
      </c>
      <c r="Y76" s="271">
        <v>0.92500000000000004</v>
      </c>
      <c r="Z76" s="268">
        <v>1752</v>
      </c>
      <c r="AA76" s="268">
        <v>7058</v>
      </c>
      <c r="AB76" s="268">
        <v>1046</v>
      </c>
      <c r="AC76" s="268">
        <v>1537</v>
      </c>
      <c r="AD76" s="27">
        <f t="shared" si="72"/>
        <v>0.15847951835296328</v>
      </c>
      <c r="AE76" s="27">
        <f t="shared" si="73"/>
        <v>6.4977910581458714E-2</v>
      </c>
      <c r="AF76" s="29">
        <f t="shared" si="74"/>
        <v>2.4389752907534246</v>
      </c>
      <c r="AG76" s="29">
        <f t="shared" si="75"/>
        <v>0.77481293642120153</v>
      </c>
      <c r="AH76" s="29">
        <f t="shared" si="76"/>
        <v>4.0285388127853885</v>
      </c>
      <c r="AJ76" s="51">
        <f t="shared" si="77"/>
        <v>53.174702406750164</v>
      </c>
      <c r="AK76" s="29">
        <f t="shared" si="78"/>
        <v>4.0285388127853885</v>
      </c>
      <c r="AL76" s="58">
        <f t="shared" si="79"/>
        <v>0.77481293642120153</v>
      </c>
    </row>
    <row r="77" spans="1:38" x14ac:dyDescent="0.2">
      <c r="A77" s="1">
        <v>258</v>
      </c>
      <c r="B77" s="1">
        <v>322</v>
      </c>
      <c r="C77" s="1" t="s">
        <v>107</v>
      </c>
      <c r="D77" s="66">
        <v>10</v>
      </c>
      <c r="E77" s="268">
        <v>1247</v>
      </c>
      <c r="F77" s="269">
        <v>881</v>
      </c>
      <c r="G77" s="269">
        <v>4361</v>
      </c>
      <c r="H77" s="271">
        <v>0.75</v>
      </c>
      <c r="I77" s="25">
        <f t="shared" si="80"/>
        <v>0.14876213524011273</v>
      </c>
      <c r="J77" s="25">
        <f t="shared" si="81"/>
        <v>6.1182862325677025E-2</v>
      </c>
      <c r="K77" s="27">
        <f t="shared" si="82"/>
        <v>2.4314347120317827</v>
      </c>
      <c r="L77" s="27">
        <f t="shared" si="83"/>
        <v>0.74836196311016356</v>
      </c>
      <c r="M77" s="27">
        <f t="shared" si="84"/>
        <v>4.9500567536889895</v>
      </c>
      <c r="O77" s="51">
        <f t="shared" si="85"/>
        <v>32.855607423609733</v>
      </c>
      <c r="P77" s="27">
        <f t="shared" si="86"/>
        <v>4.9500567536889895</v>
      </c>
      <c r="Q77" s="93">
        <f t="shared" si="87"/>
        <v>0.74836196311016356</v>
      </c>
      <c r="R77" s="156">
        <f t="shared" si="88"/>
        <v>848.80597512240217</v>
      </c>
      <c r="S77" s="156">
        <f t="shared" si="89"/>
        <v>1131.7413001632028</v>
      </c>
      <c r="T77" s="153"/>
      <c r="U77" s="153"/>
      <c r="W77" s="150"/>
      <c r="X77" s="76"/>
      <c r="Y77" s="163"/>
      <c r="Z77" s="150"/>
      <c r="AA77" s="150"/>
      <c r="AB77" s="150"/>
      <c r="AC77" s="150"/>
      <c r="AD77"/>
      <c r="AE77"/>
      <c r="AF77"/>
      <c r="AG77"/>
      <c r="AH77"/>
      <c r="AI77"/>
      <c r="AJ77"/>
      <c r="AK77"/>
      <c r="AL77"/>
    </row>
    <row r="78" spans="1:38" x14ac:dyDescent="0.2">
      <c r="A78" s="1">
        <v>258</v>
      </c>
      <c r="B78" s="1">
        <v>322</v>
      </c>
      <c r="C78" s="1" t="s">
        <v>107</v>
      </c>
      <c r="D78" s="66">
        <v>10</v>
      </c>
      <c r="E78" s="268">
        <v>1299</v>
      </c>
      <c r="F78" s="269">
        <v>995</v>
      </c>
      <c r="G78" s="269">
        <v>4818</v>
      </c>
      <c r="H78" s="271">
        <v>0.78200000000000003</v>
      </c>
      <c r="I78" s="25">
        <f t="shared" si="80"/>
        <v>0.1514564304645197</v>
      </c>
      <c r="J78" s="25">
        <f t="shared" si="81"/>
        <v>6.1129222257443126E-2</v>
      </c>
      <c r="K78" s="27">
        <f t="shared" si="82"/>
        <v>2.4776436681407032</v>
      </c>
      <c r="L78" s="27">
        <f t="shared" si="83"/>
        <v>0.76945920013465863</v>
      </c>
      <c r="M78" s="27">
        <f t="shared" si="84"/>
        <v>4.8422110552763815</v>
      </c>
      <c r="O78" s="51">
        <f t="shared" si="85"/>
        <v>36.298627967656884</v>
      </c>
      <c r="P78" s="27">
        <f t="shared" si="86"/>
        <v>4.8422110552763815</v>
      </c>
      <c r="Q78" s="93">
        <f t="shared" si="87"/>
        <v>0.76945920013465863</v>
      </c>
      <c r="R78" s="156">
        <f t="shared" si="88"/>
        <v>884.20125235284718</v>
      </c>
      <c r="S78" s="156">
        <f t="shared" si="89"/>
        <v>1130.6921385586281</v>
      </c>
      <c r="T78" s="153"/>
      <c r="U78" s="153"/>
      <c r="W78" s="150"/>
      <c r="X78" s="76"/>
      <c r="Y78" s="163"/>
      <c r="Z78" s="150"/>
      <c r="AA78" s="150"/>
      <c r="AB78" s="150"/>
      <c r="AC78" s="150"/>
      <c r="AD78"/>
      <c r="AE78"/>
      <c r="AF78"/>
      <c r="AG78"/>
      <c r="AH78"/>
      <c r="AI78"/>
      <c r="AJ78"/>
      <c r="AK78"/>
      <c r="AL78"/>
    </row>
    <row r="79" spans="1:38" x14ac:dyDescent="0.2">
      <c r="A79" s="1">
        <v>258</v>
      </c>
      <c r="B79" s="1">
        <v>322</v>
      </c>
      <c r="C79" s="1" t="s">
        <v>107</v>
      </c>
      <c r="D79" s="66">
        <v>10</v>
      </c>
      <c r="E79" s="268">
        <v>1351</v>
      </c>
      <c r="F79" s="268">
        <v>1114</v>
      </c>
      <c r="G79" s="268">
        <v>5213</v>
      </c>
      <c r="H79" s="271">
        <v>0.81299999999999994</v>
      </c>
      <c r="I79" s="25">
        <f t="shared" si="80"/>
        <v>0.15150126199417813</v>
      </c>
      <c r="J79" s="25">
        <f t="shared" si="81"/>
        <v>6.0837643911037402E-2</v>
      </c>
      <c r="K79" s="27">
        <f t="shared" si="82"/>
        <v>2.4902552474865347</v>
      </c>
      <c r="L79" s="27">
        <f t="shared" si="83"/>
        <v>0.77349031557294357</v>
      </c>
      <c r="M79" s="27">
        <f t="shared" si="84"/>
        <v>4.6795332136445245</v>
      </c>
      <c r="O79" s="51">
        <f t="shared" si="85"/>
        <v>39.274542879907713</v>
      </c>
      <c r="P79" s="27">
        <f t="shared" si="86"/>
        <v>4.6795332136445245</v>
      </c>
      <c r="Q79" s="93">
        <f t="shared" si="87"/>
        <v>0.77349031557294357</v>
      </c>
      <c r="R79" s="156">
        <f t="shared" si="88"/>
        <v>919.59652958329218</v>
      </c>
      <c r="S79" s="156">
        <f t="shared" si="89"/>
        <v>1131.1150425378748</v>
      </c>
      <c r="T79" s="153"/>
      <c r="U79" s="153"/>
      <c r="W79" s="150"/>
      <c r="X79" s="76"/>
      <c r="Y79" s="163"/>
      <c r="Z79" s="150"/>
      <c r="AA79" s="150"/>
      <c r="AB79" s="150"/>
      <c r="AC79" s="150"/>
      <c r="AD79"/>
      <c r="AE79"/>
      <c r="AF79"/>
      <c r="AG79"/>
      <c r="AH79"/>
      <c r="AI79"/>
      <c r="AJ79"/>
      <c r="AK79"/>
      <c r="AL79"/>
    </row>
    <row r="80" spans="1:38" x14ac:dyDescent="0.2">
      <c r="A80" s="1">
        <v>258</v>
      </c>
      <c r="B80" s="1">
        <v>322</v>
      </c>
      <c r="C80" s="1" t="s">
        <v>107</v>
      </c>
      <c r="D80" s="66">
        <v>10</v>
      </c>
      <c r="E80" s="269">
        <v>1400</v>
      </c>
      <c r="F80" s="269">
        <v>1259</v>
      </c>
      <c r="G80" s="269">
        <v>5628</v>
      </c>
      <c r="H80" s="272">
        <v>0.84199999999999997</v>
      </c>
      <c r="I80" s="25">
        <f t="shared" si="80"/>
        <v>0.15231309427941198</v>
      </c>
      <c r="J80" s="25">
        <f t="shared" si="81"/>
        <v>6.1786680866930864E-2</v>
      </c>
      <c r="K80" s="27">
        <f t="shared" si="82"/>
        <v>2.4651444638602067</v>
      </c>
      <c r="L80" s="27">
        <f t="shared" si="83"/>
        <v>0.76773950261700596</v>
      </c>
      <c r="M80" s="27">
        <f t="shared" si="84"/>
        <v>4.4702144559173949</v>
      </c>
      <c r="O80" s="51">
        <f t="shared" si="85"/>
        <v>42.401137028221868</v>
      </c>
      <c r="P80" s="27">
        <f t="shared" si="86"/>
        <v>4.4702144559173949</v>
      </c>
      <c r="Q80" s="93">
        <f t="shared" si="87"/>
        <v>0.76773950261700596</v>
      </c>
      <c r="R80" s="156">
        <f t="shared" si="88"/>
        <v>952.9497715889039</v>
      </c>
      <c r="S80" s="156">
        <f t="shared" si="89"/>
        <v>1131.7693249274394</v>
      </c>
      <c r="T80" s="153"/>
      <c r="U80" s="153"/>
      <c r="W80" s="150"/>
      <c r="X80" s="76"/>
      <c r="Y80" s="163"/>
      <c r="Z80" s="150"/>
      <c r="AA80" s="150"/>
      <c r="AB80" s="150"/>
      <c r="AC80" s="150"/>
      <c r="AD80"/>
      <c r="AE80"/>
      <c r="AF80"/>
      <c r="AG80"/>
      <c r="AH80"/>
      <c r="AI80"/>
      <c r="AJ80"/>
      <c r="AK80"/>
      <c r="AL80"/>
    </row>
    <row r="81" spans="1:38" x14ac:dyDescent="0.2">
      <c r="A81" s="1">
        <v>258</v>
      </c>
      <c r="B81" s="1">
        <v>322</v>
      </c>
      <c r="C81" s="1" t="s">
        <v>107</v>
      </c>
      <c r="D81" s="66">
        <v>10</v>
      </c>
      <c r="E81" s="269">
        <v>1450</v>
      </c>
      <c r="F81" s="269">
        <v>1412</v>
      </c>
      <c r="G81" s="269">
        <v>6116</v>
      </c>
      <c r="H81" s="272">
        <v>0.872</v>
      </c>
      <c r="I81" s="25">
        <f t="shared" si="80"/>
        <v>0.15430169467265772</v>
      </c>
      <c r="J81" s="25">
        <f t="shared" si="81"/>
        <v>6.2371176017414556E-2</v>
      </c>
      <c r="K81" s="27">
        <f t="shared" si="82"/>
        <v>2.4739263314447588</v>
      </c>
      <c r="L81" s="27">
        <f t="shared" si="83"/>
        <v>0.77548785801848108</v>
      </c>
      <c r="M81" s="27">
        <f t="shared" si="84"/>
        <v>4.3314447592067991</v>
      </c>
      <c r="O81" s="51">
        <f t="shared" si="85"/>
        <v>46.077710388167191</v>
      </c>
      <c r="P81" s="27">
        <f t="shared" si="86"/>
        <v>4.3314447592067991</v>
      </c>
      <c r="Q81" s="93">
        <f t="shared" si="87"/>
        <v>0.77548785801848108</v>
      </c>
      <c r="R81" s="156">
        <f t="shared" si="88"/>
        <v>986.98369200279342</v>
      </c>
      <c r="S81" s="156">
        <f t="shared" si="89"/>
        <v>1131.8620321132953</v>
      </c>
      <c r="T81" s="153"/>
      <c r="U81" s="153"/>
      <c r="W81" s="150"/>
      <c r="X81" s="76"/>
      <c r="Y81" s="163"/>
      <c r="Z81" s="150"/>
      <c r="AA81" s="150"/>
      <c r="AB81" s="150"/>
      <c r="AC81" s="150"/>
      <c r="AD81"/>
      <c r="AE81"/>
      <c r="AF81"/>
      <c r="AG81"/>
      <c r="AH81"/>
      <c r="AI81"/>
      <c r="AJ81"/>
      <c r="AK81"/>
      <c r="AL81"/>
    </row>
    <row r="82" spans="1:38" x14ac:dyDescent="0.2">
      <c r="A82" s="1">
        <v>258</v>
      </c>
      <c r="B82" s="1">
        <v>322</v>
      </c>
      <c r="C82" s="1" t="s">
        <v>107</v>
      </c>
      <c r="D82" s="66">
        <v>10</v>
      </c>
      <c r="E82" s="269">
        <v>1502</v>
      </c>
      <c r="F82" s="269">
        <v>1593</v>
      </c>
      <c r="G82" s="269">
        <v>6625</v>
      </c>
      <c r="H82" s="272">
        <v>0.90400000000000003</v>
      </c>
      <c r="I82" s="25">
        <f t="shared" si="80"/>
        <v>0.15577050966926786</v>
      </c>
      <c r="J82" s="25">
        <f t="shared" si="81"/>
        <v>6.3308091386163085E-2</v>
      </c>
      <c r="K82" s="27">
        <f t="shared" si="82"/>
        <v>2.4605150188323921</v>
      </c>
      <c r="L82" s="27">
        <f t="shared" si="83"/>
        <v>0.7749461626358437</v>
      </c>
      <c r="M82" s="27">
        <f t="shared" si="84"/>
        <v>4.1588198367859386</v>
      </c>
      <c r="O82" s="51">
        <f t="shared" si="85"/>
        <v>49.912496945979008</v>
      </c>
      <c r="P82" s="27">
        <f t="shared" si="86"/>
        <v>4.1588198367859386</v>
      </c>
      <c r="Q82" s="93">
        <f t="shared" si="87"/>
        <v>0.7749461626358437</v>
      </c>
      <c r="R82" s="156">
        <f t="shared" si="88"/>
        <v>1022.3789692332382</v>
      </c>
      <c r="S82" s="156">
        <f t="shared" si="89"/>
        <v>1130.9501872049095</v>
      </c>
      <c r="T82" s="153"/>
      <c r="U82" s="153"/>
      <c r="W82" s="150"/>
      <c r="X82" s="76"/>
      <c r="Y82" s="163"/>
      <c r="Z82" s="150"/>
      <c r="AA82" s="150"/>
      <c r="AB82" s="150"/>
      <c r="AC82" s="150"/>
      <c r="AD82"/>
      <c r="AE82"/>
      <c r="AF82"/>
      <c r="AG82"/>
      <c r="AH82"/>
      <c r="AI82"/>
      <c r="AJ82"/>
      <c r="AK82"/>
      <c r="AL82"/>
    </row>
    <row r="83" spans="1:38" x14ac:dyDescent="0.2">
      <c r="A83" s="1">
        <v>258</v>
      </c>
      <c r="B83" s="1">
        <v>322</v>
      </c>
      <c r="C83" s="1" t="s">
        <v>107</v>
      </c>
      <c r="D83" s="66">
        <v>10</v>
      </c>
      <c r="E83" s="269">
        <v>1554</v>
      </c>
      <c r="F83" s="269">
        <v>1831</v>
      </c>
      <c r="G83" s="269">
        <v>7269</v>
      </c>
      <c r="H83" s="272">
        <v>0.93500000000000005</v>
      </c>
      <c r="I83" s="25">
        <f t="shared" si="80"/>
        <v>0.15966578609916393</v>
      </c>
      <c r="J83" s="25">
        <f t="shared" si="81"/>
        <v>6.5703505875113394E-2</v>
      </c>
      <c r="K83" s="27">
        <f t="shared" si="82"/>
        <v>2.4300953803386123</v>
      </c>
      <c r="L83" s="27">
        <f t="shared" si="83"/>
        <v>0.77487588067110846</v>
      </c>
      <c r="M83" s="27">
        <f t="shared" si="84"/>
        <v>3.9699617695248497</v>
      </c>
      <c r="O83" s="51">
        <f t="shared" si="85"/>
        <v>54.76436834721833</v>
      </c>
      <c r="P83" s="27">
        <f t="shared" si="86"/>
        <v>3.9699617695248497</v>
      </c>
      <c r="Q83" s="93">
        <f t="shared" si="87"/>
        <v>0.77487588067110846</v>
      </c>
      <c r="R83" s="156">
        <f t="shared" si="88"/>
        <v>1057.7742464636833</v>
      </c>
      <c r="S83" s="156">
        <f t="shared" si="89"/>
        <v>1131.3093545066131</v>
      </c>
      <c r="T83" s="153"/>
      <c r="U83" s="153"/>
      <c r="W83" s="150"/>
      <c r="X83" s="76"/>
      <c r="Y83" s="163"/>
      <c r="Z83" s="150"/>
      <c r="AA83" s="150"/>
      <c r="AB83" s="150"/>
      <c r="AC83" s="150"/>
      <c r="AD83"/>
      <c r="AE83"/>
      <c r="AF83"/>
      <c r="AG83"/>
      <c r="AH83"/>
      <c r="AI83"/>
      <c r="AJ83"/>
      <c r="AK83"/>
      <c r="AL83"/>
    </row>
    <row r="84" spans="1:38" x14ac:dyDescent="0.2">
      <c r="E84" s="69"/>
      <c r="F84" s="168"/>
      <c r="G84" s="171"/>
      <c r="H84" s="62"/>
      <c r="R84" s="156"/>
      <c r="T84" s="153"/>
      <c r="U84" s="153"/>
      <c r="W84" s="150"/>
      <c r="X84" s="76"/>
      <c r="Y84" s="220"/>
      <c r="Z84" s="107"/>
      <c r="AA84" s="62"/>
      <c r="AB84" s="69"/>
      <c r="AC84" s="150"/>
      <c r="AD84" s="45"/>
      <c r="AE84" s="34"/>
      <c r="AF84" s="24"/>
      <c r="AH84" s="29"/>
      <c r="AJ84" s="24"/>
      <c r="AK84" s="24"/>
      <c r="AL84" s="51"/>
    </row>
    <row r="85" spans="1:38" x14ac:dyDescent="0.2">
      <c r="E85" s="69"/>
      <c r="F85" s="168"/>
      <c r="G85" s="171"/>
      <c r="H85" s="62"/>
      <c r="R85" s="156"/>
      <c r="T85" s="153"/>
      <c r="U85" s="153"/>
      <c r="W85" s="150"/>
      <c r="X85" s="76"/>
      <c r="Y85" s="220"/>
      <c r="Z85" s="107"/>
      <c r="AA85" s="62"/>
      <c r="AB85" s="69"/>
      <c r="AC85" s="150"/>
      <c r="AD85" s="45"/>
      <c r="AE85" s="34"/>
      <c r="AF85" s="24"/>
      <c r="AH85" s="29"/>
      <c r="AJ85" s="24"/>
      <c r="AK85" s="24"/>
      <c r="AL85" s="51"/>
    </row>
    <row r="86" spans="1:38" x14ac:dyDescent="0.2">
      <c r="A86" s="1">
        <v>259</v>
      </c>
      <c r="B86" s="1">
        <v>323</v>
      </c>
      <c r="C86" s="1" t="s">
        <v>107</v>
      </c>
      <c r="D86" s="66">
        <v>12</v>
      </c>
      <c r="E86" s="268">
        <v>1003</v>
      </c>
      <c r="F86" s="268">
        <v>531</v>
      </c>
      <c r="G86" s="268">
        <v>3153</v>
      </c>
      <c r="H86" s="271">
        <v>0.60199999999999998</v>
      </c>
      <c r="I86" s="25">
        <f t="shared" ref="I86:I98" si="90">0.1515*(G86/1000)/(E86/1000)^2/($D$4/10)^4</f>
        <v>0.16624987533695607</v>
      </c>
      <c r="J86" s="25">
        <f t="shared" ref="J86:J98" si="91">0.5*(F86/1000)/(E86/1000)^3/($D$4/10)^5</f>
        <v>7.0867149565500318E-2</v>
      </c>
      <c r="K86" s="27">
        <f t="shared" ref="K86:K98" si="92">I86/J86</f>
        <v>2.3459371</v>
      </c>
      <c r="L86" s="27">
        <f t="shared" ref="L86:L98" si="93">0.798*I86^1.5/J86</f>
        <v>0.76330818435512726</v>
      </c>
      <c r="M86" s="27">
        <f t="shared" ref="M86:M98" si="94">G86/F86</f>
        <v>5.9378531073446323</v>
      </c>
      <c r="O86" s="51">
        <f t="shared" ref="O86:O98" si="95">G86/(PI()*$D$4^2/4)</f>
        <v>23.754581565384427</v>
      </c>
      <c r="P86" s="27">
        <f t="shared" ref="P86:P98" si="96">M86</f>
        <v>5.9378531073446323</v>
      </c>
      <c r="Q86" s="93">
        <f t="shared" ref="Q86:Q98" si="97">L86</f>
        <v>0.76330818435512726</v>
      </c>
      <c r="R86" s="156">
        <f t="shared" ref="R86:R98" si="98">E86*(PI()/30)*($D$4/2)</f>
        <v>682.72044350262183</v>
      </c>
      <c r="S86" s="156">
        <f t="shared" ref="S86:S98" si="99">R86/H86</f>
        <v>1134.0871154528602</v>
      </c>
      <c r="T86" s="153"/>
      <c r="U86" s="153"/>
      <c r="W86" s="150">
        <v>259</v>
      </c>
      <c r="X86" s="76">
        <v>12</v>
      </c>
      <c r="Y86" s="271">
        <v>0.72499999999999998</v>
      </c>
      <c r="Z86" s="268">
        <v>949</v>
      </c>
      <c r="AA86" s="268">
        <v>4692</v>
      </c>
      <c r="AB86" s="269">
        <v>822</v>
      </c>
      <c r="AC86" s="268">
        <v>1207</v>
      </c>
      <c r="AD86" s="27">
        <f t="shared" ref="AD86:AD94" si="100">0.1515*(AA86/1000)/(AC86/1000)^2/($D$4/10)^4</f>
        <v>0.17083729522557919</v>
      </c>
      <c r="AE86" s="27">
        <f t="shared" ref="AE86:AE94" si="101">0.5*(Z86/1000)/(AC86/1000)^3/($D$4/10)^5</f>
        <v>7.2677109271421486E-2</v>
      </c>
      <c r="AF86" s="29">
        <f t="shared" ref="AF86:AF94" si="102">AD86/AE86</f>
        <v>2.3506341534246578</v>
      </c>
      <c r="AG86" s="29">
        <f t="shared" ref="AG86:AG94" si="103">0.798*AD86^1.5/AE86</f>
        <v>0.77531694655873773</v>
      </c>
      <c r="AH86" s="29">
        <f t="shared" ref="AH86:AH94" si="104">AA86/Z86</f>
        <v>4.9441517386722866</v>
      </c>
      <c r="AJ86" s="51">
        <f t="shared" ref="AJ86:AJ94" si="105">AA86/(PI()*$D$4^2/4)</f>
        <v>35.349348780457888</v>
      </c>
      <c r="AK86" s="29">
        <f t="shared" ref="AK86:AK94" si="106">AH86</f>
        <v>4.9441517386722866</v>
      </c>
      <c r="AL86" s="58">
        <f t="shared" ref="AL86:AL94" si="107">AG86</f>
        <v>0.77531694655873773</v>
      </c>
    </row>
    <row r="87" spans="1:38" x14ac:dyDescent="0.2">
      <c r="A87" s="1">
        <v>259</v>
      </c>
      <c r="B87" s="1">
        <v>323</v>
      </c>
      <c r="C87" s="1" t="s">
        <v>107</v>
      </c>
      <c r="D87" s="66">
        <v>12</v>
      </c>
      <c r="E87" s="268">
        <v>1050</v>
      </c>
      <c r="F87" s="268">
        <v>626</v>
      </c>
      <c r="G87" s="268">
        <v>3559</v>
      </c>
      <c r="H87" s="271">
        <v>0.63100000000000001</v>
      </c>
      <c r="I87" s="25">
        <f t="shared" si="90"/>
        <v>0.17123345259114808</v>
      </c>
      <c r="J87" s="25">
        <f t="shared" si="91"/>
        <v>7.2821509788859984E-2</v>
      </c>
      <c r="K87" s="27">
        <f t="shared" si="92"/>
        <v>2.3514131070287543</v>
      </c>
      <c r="L87" s="27">
        <f t="shared" si="93"/>
        <v>0.77647259591834317</v>
      </c>
      <c r="M87" s="27">
        <f t="shared" si="94"/>
        <v>5.6853035143769972</v>
      </c>
      <c r="O87" s="51">
        <f t="shared" si="95"/>
        <v>26.813370057470085</v>
      </c>
      <c r="P87" s="27">
        <f t="shared" si="96"/>
        <v>5.6853035143769972</v>
      </c>
      <c r="Q87" s="93">
        <f t="shared" si="97"/>
        <v>0.77647259591834317</v>
      </c>
      <c r="R87" s="156">
        <f t="shared" si="98"/>
        <v>714.71232869167795</v>
      </c>
      <c r="S87" s="156">
        <f t="shared" si="99"/>
        <v>1132.6661310486179</v>
      </c>
      <c r="T87" s="153"/>
      <c r="U87" s="153"/>
      <c r="W87" s="150">
        <v>259</v>
      </c>
      <c r="X87" s="76">
        <v>12</v>
      </c>
      <c r="Y87" s="271">
        <v>0.75</v>
      </c>
      <c r="Z87" s="268">
        <v>1054</v>
      </c>
      <c r="AA87" s="268">
        <v>5038</v>
      </c>
      <c r="AB87" s="268">
        <v>850</v>
      </c>
      <c r="AC87" s="268">
        <v>1249</v>
      </c>
      <c r="AD87" s="27">
        <f t="shared" si="100"/>
        <v>0.17130597460159624</v>
      </c>
      <c r="AE87" s="27">
        <f t="shared" si="101"/>
        <v>7.284613906195872E-2</v>
      </c>
      <c r="AF87" s="29">
        <f t="shared" si="102"/>
        <v>2.3516136449715375</v>
      </c>
      <c r="AG87" s="29">
        <f t="shared" si="103"/>
        <v>0.77670324183143835</v>
      </c>
      <c r="AH87" s="29">
        <f t="shared" si="104"/>
        <v>4.7798861480075905</v>
      </c>
      <c r="AJ87" s="51">
        <f t="shared" si="105"/>
        <v>37.956099564353551</v>
      </c>
      <c r="AK87" s="29">
        <f t="shared" si="106"/>
        <v>4.7798861480075905</v>
      </c>
      <c r="AL87" s="58">
        <f t="shared" si="107"/>
        <v>0.77670324183143835</v>
      </c>
    </row>
    <row r="88" spans="1:38" x14ac:dyDescent="0.2">
      <c r="A88" s="1">
        <v>259</v>
      </c>
      <c r="B88" s="1">
        <v>323</v>
      </c>
      <c r="C88" s="1" t="s">
        <v>107</v>
      </c>
      <c r="D88" s="66">
        <v>12</v>
      </c>
      <c r="E88" s="268">
        <v>1097</v>
      </c>
      <c r="F88" s="268">
        <v>697</v>
      </c>
      <c r="G88" s="268">
        <v>3850</v>
      </c>
      <c r="H88" s="271">
        <v>0.65900000000000003</v>
      </c>
      <c r="I88" s="25">
        <f t="shared" si="90"/>
        <v>0.16970189735041435</v>
      </c>
      <c r="J88" s="25">
        <f t="shared" si="91"/>
        <v>7.1099433134377249E-2</v>
      </c>
      <c r="K88" s="27">
        <f t="shared" si="92"/>
        <v>2.3868248995695844</v>
      </c>
      <c r="L88" s="27">
        <f t="shared" si="93"/>
        <v>0.78463341634611172</v>
      </c>
      <c r="M88" s="27">
        <f t="shared" si="94"/>
        <v>5.5236728837876612</v>
      </c>
      <c r="O88" s="51">
        <f t="shared" si="95"/>
        <v>29.005752942191577</v>
      </c>
      <c r="P88" s="27">
        <f t="shared" si="96"/>
        <v>5.5236728837876612</v>
      </c>
      <c r="Q88" s="93">
        <f t="shared" si="97"/>
        <v>0.78463341634611172</v>
      </c>
      <c r="R88" s="156">
        <f t="shared" si="98"/>
        <v>746.70421388073396</v>
      </c>
      <c r="S88" s="156">
        <f t="shared" si="99"/>
        <v>1133.0868192423884</v>
      </c>
      <c r="T88" s="153"/>
      <c r="U88" s="153"/>
      <c r="W88" s="150">
        <v>259</v>
      </c>
      <c r="X88" s="76">
        <v>12</v>
      </c>
      <c r="Y88" s="271">
        <v>0.77500000000000002</v>
      </c>
      <c r="Z88" s="268">
        <v>1162</v>
      </c>
      <c r="AA88" s="268">
        <v>5388</v>
      </c>
      <c r="AB88" s="269">
        <v>878</v>
      </c>
      <c r="AC88" s="268">
        <v>1290</v>
      </c>
      <c r="AD88" s="27">
        <f t="shared" si="100"/>
        <v>0.17174630016321554</v>
      </c>
      <c r="AE88" s="27">
        <f t="shared" si="101"/>
        <v>7.2893741102333584E-2</v>
      </c>
      <c r="AF88" s="29">
        <f t="shared" si="102"/>
        <v>2.3561186127366613</v>
      </c>
      <c r="AG88" s="29">
        <f t="shared" si="103"/>
        <v>0.77919065710308011</v>
      </c>
      <c r="AH88" s="29">
        <f t="shared" si="104"/>
        <v>4.636833046471601</v>
      </c>
      <c r="AJ88" s="51">
        <f t="shared" si="105"/>
        <v>40.592986195461876</v>
      </c>
      <c r="AK88" s="29">
        <f t="shared" si="106"/>
        <v>4.636833046471601</v>
      </c>
      <c r="AL88" s="58">
        <f t="shared" si="107"/>
        <v>0.77919065710308011</v>
      </c>
    </row>
    <row r="89" spans="1:38" x14ac:dyDescent="0.2">
      <c r="A89" s="1">
        <v>259</v>
      </c>
      <c r="B89" s="1">
        <v>323</v>
      </c>
      <c r="C89" s="1" t="s">
        <v>107</v>
      </c>
      <c r="D89" s="66">
        <v>12</v>
      </c>
      <c r="E89" s="268">
        <v>1099</v>
      </c>
      <c r="F89" s="269">
        <v>703</v>
      </c>
      <c r="G89" s="269">
        <v>3829</v>
      </c>
      <c r="H89" s="271">
        <v>0.66</v>
      </c>
      <c r="I89" s="25">
        <f t="shared" si="90"/>
        <v>0.16816251932523343</v>
      </c>
      <c r="J89" s="25">
        <f t="shared" si="91"/>
        <v>7.1320682510979824E-2</v>
      </c>
      <c r="K89" s="27">
        <f t="shared" si="92"/>
        <v>2.3578366527738264</v>
      </c>
      <c r="L89" s="27">
        <f t="shared" si="93"/>
        <v>0.77158043816316135</v>
      </c>
      <c r="M89" s="27">
        <f t="shared" si="94"/>
        <v>5.4466571834992887</v>
      </c>
      <c r="O89" s="51">
        <f t="shared" si="95"/>
        <v>28.847539744325076</v>
      </c>
      <c r="P89" s="27">
        <f t="shared" si="96"/>
        <v>5.4466571834992887</v>
      </c>
      <c r="Q89" s="93">
        <f t="shared" si="97"/>
        <v>0.77158043816316135</v>
      </c>
      <c r="R89" s="156">
        <f t="shared" si="98"/>
        <v>748.06557069728956</v>
      </c>
      <c r="S89" s="156">
        <f t="shared" si="99"/>
        <v>1133.4326828746812</v>
      </c>
      <c r="T89" s="153"/>
      <c r="U89" s="153"/>
      <c r="W89" s="150">
        <v>259</v>
      </c>
      <c r="X89" s="76">
        <v>12</v>
      </c>
      <c r="Y89" s="271">
        <v>0.8</v>
      </c>
      <c r="Z89" s="269">
        <v>1284</v>
      </c>
      <c r="AA89" s="269">
        <v>5763</v>
      </c>
      <c r="AB89" s="269">
        <v>907</v>
      </c>
      <c r="AC89" s="268">
        <v>1332</v>
      </c>
      <c r="AD89" s="27">
        <f t="shared" si="100"/>
        <v>0.17229766565470037</v>
      </c>
      <c r="AE89" s="27">
        <f t="shared" si="101"/>
        <v>7.3165373175633722E-2</v>
      </c>
      <c r="AF89" s="29">
        <f t="shared" si="102"/>
        <v>2.3549072214953273</v>
      </c>
      <c r="AG89" s="29">
        <f t="shared" si="103"/>
        <v>0.78003913063590247</v>
      </c>
      <c r="AH89" s="29">
        <f t="shared" si="104"/>
        <v>4.4883177570093462</v>
      </c>
      <c r="AJ89" s="51">
        <f t="shared" si="105"/>
        <v>43.418221871649365</v>
      </c>
      <c r="AK89" s="29">
        <f t="shared" si="106"/>
        <v>4.4883177570093462</v>
      </c>
      <c r="AL89" s="58">
        <f t="shared" si="107"/>
        <v>0.78003913063590247</v>
      </c>
    </row>
    <row r="90" spans="1:38" x14ac:dyDescent="0.2">
      <c r="A90" s="1">
        <v>259</v>
      </c>
      <c r="B90" s="1">
        <v>323</v>
      </c>
      <c r="C90" s="1" t="s">
        <v>107</v>
      </c>
      <c r="D90" s="66">
        <v>12</v>
      </c>
      <c r="E90" s="268">
        <v>1135</v>
      </c>
      <c r="F90" s="269">
        <v>834</v>
      </c>
      <c r="G90" s="269">
        <v>4287</v>
      </c>
      <c r="H90" s="271">
        <v>0.69399999999999995</v>
      </c>
      <c r="I90" s="25">
        <f t="shared" si="90"/>
        <v>0.17652287172613224</v>
      </c>
      <c r="J90" s="25">
        <f t="shared" si="91"/>
        <v>7.6812466151426714E-2</v>
      </c>
      <c r="K90" s="27">
        <f t="shared" si="92"/>
        <v>2.2981018651079137</v>
      </c>
      <c r="L90" s="27">
        <f t="shared" si="93"/>
        <v>0.77050002756862412</v>
      </c>
      <c r="M90" s="27">
        <f t="shared" si="94"/>
        <v>5.1402877697841722</v>
      </c>
      <c r="O90" s="51">
        <f t="shared" si="95"/>
        <v>32.298094250175396</v>
      </c>
      <c r="P90" s="27">
        <f t="shared" si="96"/>
        <v>5.1402877697841722</v>
      </c>
      <c r="Q90" s="93">
        <f t="shared" si="97"/>
        <v>0.77050002756862412</v>
      </c>
      <c r="R90" s="156">
        <f t="shared" si="98"/>
        <v>772.56999339528988</v>
      </c>
      <c r="S90" s="156">
        <f t="shared" si="99"/>
        <v>1113.2132469672765</v>
      </c>
      <c r="T90" s="153"/>
      <c r="U90" s="153"/>
      <c r="W90" s="150">
        <v>259</v>
      </c>
      <c r="X90" s="76">
        <v>12</v>
      </c>
      <c r="Y90" s="271">
        <v>0.82499999999999996</v>
      </c>
      <c r="Z90" s="269">
        <v>1431</v>
      </c>
      <c r="AA90" s="269">
        <v>6152</v>
      </c>
      <c r="AB90" s="269">
        <v>935</v>
      </c>
      <c r="AC90" s="268">
        <v>1373</v>
      </c>
      <c r="AD90" s="27">
        <f t="shared" si="100"/>
        <v>0.17310693859792564</v>
      </c>
      <c r="AE90" s="27">
        <f t="shared" si="101"/>
        <v>7.4452839366562773E-2</v>
      </c>
      <c r="AF90" s="29">
        <f t="shared" si="102"/>
        <v>2.3250548947589098</v>
      </c>
      <c r="AG90" s="29">
        <f t="shared" si="103"/>
        <v>0.77195741008856789</v>
      </c>
      <c r="AH90" s="29">
        <f t="shared" si="104"/>
        <v>4.299091544374563</v>
      </c>
      <c r="AJ90" s="51">
        <f t="shared" si="105"/>
        <v>46.348933013081187</v>
      </c>
      <c r="AK90" s="29">
        <f t="shared" si="106"/>
        <v>4.299091544374563</v>
      </c>
      <c r="AL90" s="58">
        <f t="shared" si="107"/>
        <v>0.77195741008856789</v>
      </c>
    </row>
    <row r="91" spans="1:38" x14ac:dyDescent="0.2">
      <c r="A91" s="1">
        <v>259</v>
      </c>
      <c r="B91" s="1">
        <v>323</v>
      </c>
      <c r="C91" s="1" t="s">
        <v>107</v>
      </c>
      <c r="D91" s="66">
        <v>12</v>
      </c>
      <c r="E91" s="268">
        <v>1199</v>
      </c>
      <c r="F91" s="269">
        <v>922</v>
      </c>
      <c r="G91" s="269">
        <v>4558</v>
      </c>
      <c r="H91" s="271">
        <v>0.72</v>
      </c>
      <c r="I91" s="25">
        <f t="shared" si="90"/>
        <v>0.16818032146081141</v>
      </c>
      <c r="J91" s="25">
        <f t="shared" si="91"/>
        <v>7.2032189285847509E-2</v>
      </c>
      <c r="K91" s="27">
        <f t="shared" si="92"/>
        <v>2.3347939737527117</v>
      </c>
      <c r="L91" s="27">
        <f t="shared" si="93"/>
        <v>0.76408037319777</v>
      </c>
      <c r="M91" s="27">
        <f t="shared" si="94"/>
        <v>4.9436008676789589</v>
      </c>
      <c r="O91" s="51">
        <f t="shared" si="95"/>
        <v>34.339797898833559</v>
      </c>
      <c r="P91" s="27">
        <f t="shared" si="96"/>
        <v>4.9436008676789589</v>
      </c>
      <c r="Q91" s="93">
        <f t="shared" si="97"/>
        <v>0.76408037319777</v>
      </c>
      <c r="R91" s="156">
        <f t="shared" si="98"/>
        <v>816.13341152506837</v>
      </c>
      <c r="S91" s="156">
        <f t="shared" si="99"/>
        <v>1133.5186271181506</v>
      </c>
      <c r="T91" s="153"/>
      <c r="U91" s="153"/>
      <c r="W91" s="150">
        <v>259</v>
      </c>
      <c r="X91" s="76">
        <v>12</v>
      </c>
      <c r="Y91" s="271">
        <v>0.85</v>
      </c>
      <c r="Z91" s="269">
        <v>1597</v>
      </c>
      <c r="AA91" s="269">
        <v>6630</v>
      </c>
      <c r="AB91" s="269">
        <v>963</v>
      </c>
      <c r="AC91" s="268">
        <v>1415</v>
      </c>
      <c r="AD91" s="27">
        <f t="shared" si="100"/>
        <v>0.17564665045230485</v>
      </c>
      <c r="AE91" s="27">
        <f t="shared" si="101"/>
        <v>7.5908225548832781E-2</v>
      </c>
      <c r="AF91" s="29">
        <f t="shared" si="102"/>
        <v>2.3139343487789605</v>
      </c>
      <c r="AG91" s="29">
        <f t="shared" si="103"/>
        <v>0.77388042311644256</v>
      </c>
      <c r="AH91" s="29">
        <f t="shared" si="104"/>
        <v>4.1515341264871637</v>
      </c>
      <c r="AJ91" s="51">
        <f t="shared" si="105"/>
        <v>49.950166754994846</v>
      </c>
      <c r="AK91" s="29">
        <f t="shared" si="106"/>
        <v>4.1515341264871637</v>
      </c>
      <c r="AL91" s="58">
        <f t="shared" si="107"/>
        <v>0.77388042311644256</v>
      </c>
    </row>
    <row r="92" spans="1:38" x14ac:dyDescent="0.2">
      <c r="A92" s="1">
        <v>259</v>
      </c>
      <c r="B92" s="1">
        <v>323</v>
      </c>
      <c r="C92" s="1" t="s">
        <v>107</v>
      </c>
      <c r="D92" s="66">
        <v>12</v>
      </c>
      <c r="E92" s="268">
        <v>1250</v>
      </c>
      <c r="F92" s="269">
        <v>1059</v>
      </c>
      <c r="G92" s="269">
        <v>5078</v>
      </c>
      <c r="H92" s="271">
        <v>0.751</v>
      </c>
      <c r="I92" s="25">
        <f t="shared" si="90"/>
        <v>0.17238993032456842</v>
      </c>
      <c r="J92" s="25">
        <f t="shared" si="91"/>
        <v>7.3016189370658735E-2</v>
      </c>
      <c r="K92" s="27">
        <f t="shared" si="92"/>
        <v>2.3609822946175636</v>
      </c>
      <c r="L92" s="27">
        <f t="shared" si="93"/>
        <v>0.78226080157709121</v>
      </c>
      <c r="M92" s="27">
        <f t="shared" si="94"/>
        <v>4.7950897072710106</v>
      </c>
      <c r="O92" s="51">
        <f t="shared" si="95"/>
        <v>38.257458036480216</v>
      </c>
      <c r="P92" s="27">
        <f t="shared" si="96"/>
        <v>4.7950897072710106</v>
      </c>
      <c r="Q92" s="93">
        <f t="shared" si="97"/>
        <v>0.78226080157709121</v>
      </c>
      <c r="R92" s="156">
        <f t="shared" si="98"/>
        <v>850.84801034723569</v>
      </c>
      <c r="S92" s="156">
        <f t="shared" si="99"/>
        <v>1132.9534092506467</v>
      </c>
      <c r="T92" s="153"/>
      <c r="U92" s="153"/>
      <c r="W92" s="150">
        <v>259</v>
      </c>
      <c r="X92" s="76">
        <v>12</v>
      </c>
      <c r="Y92" s="271">
        <v>0.875</v>
      </c>
      <c r="Z92" s="269">
        <v>1780</v>
      </c>
      <c r="AA92" s="269">
        <v>7136</v>
      </c>
      <c r="AB92" s="269">
        <v>992</v>
      </c>
      <c r="AC92" s="268">
        <v>1457</v>
      </c>
      <c r="AD92" s="27">
        <f t="shared" si="100"/>
        <v>0.17830969676361089</v>
      </c>
      <c r="AE92" s="27">
        <f t="shared" si="101"/>
        <v>7.7498730745636152E-2</v>
      </c>
      <c r="AF92" s="29">
        <f t="shared" si="102"/>
        <v>2.3008079622471915</v>
      </c>
      <c r="AG92" s="29">
        <f t="shared" si="103"/>
        <v>0.77530171332251507</v>
      </c>
      <c r="AH92" s="29">
        <f t="shared" si="104"/>
        <v>4.0089887640449442</v>
      </c>
      <c r="AJ92" s="51">
        <f t="shared" si="105"/>
        <v>53.762351427397164</v>
      </c>
      <c r="AK92" s="29">
        <f t="shared" si="106"/>
        <v>4.0089887640449442</v>
      </c>
      <c r="AL92" s="58">
        <f t="shared" si="107"/>
        <v>0.77530171332251507</v>
      </c>
    </row>
    <row r="93" spans="1:38" x14ac:dyDescent="0.2">
      <c r="A93" s="1">
        <v>259</v>
      </c>
      <c r="B93" s="1">
        <v>323</v>
      </c>
      <c r="C93" s="1" t="s">
        <v>107</v>
      </c>
      <c r="D93" s="66">
        <v>12</v>
      </c>
      <c r="E93" s="268">
        <v>1303</v>
      </c>
      <c r="F93" s="269">
        <v>1202</v>
      </c>
      <c r="G93" s="269">
        <v>5536</v>
      </c>
      <c r="H93" s="271">
        <v>0.78300000000000003</v>
      </c>
      <c r="I93" s="25">
        <f t="shared" si="90"/>
        <v>0.17296031741968537</v>
      </c>
      <c r="J93" s="25">
        <f t="shared" si="91"/>
        <v>7.3168552482966095E-2</v>
      </c>
      <c r="K93" s="27">
        <f t="shared" si="92"/>
        <v>2.3638614069883528</v>
      </c>
      <c r="L93" s="27">
        <f t="shared" si="93"/>
        <v>0.78450937614910243</v>
      </c>
      <c r="M93" s="27">
        <f t="shared" si="94"/>
        <v>4.6056572379367724</v>
      </c>
      <c r="O93" s="51">
        <f t="shared" si="95"/>
        <v>41.708012542330536</v>
      </c>
      <c r="P93" s="27">
        <f t="shared" si="96"/>
        <v>4.6056572379367724</v>
      </c>
      <c r="Q93" s="93">
        <f t="shared" si="97"/>
        <v>0.78450937614910243</v>
      </c>
      <c r="R93" s="156">
        <f t="shared" si="98"/>
        <v>886.92396598595838</v>
      </c>
      <c r="S93" s="156">
        <f t="shared" si="99"/>
        <v>1132.7253716295763</v>
      </c>
      <c r="T93" s="153"/>
      <c r="U93" s="153"/>
      <c r="W93" s="150">
        <v>259</v>
      </c>
      <c r="X93" s="76">
        <v>12</v>
      </c>
      <c r="Y93" s="271">
        <v>0.9</v>
      </c>
      <c r="Z93" s="269">
        <v>1981</v>
      </c>
      <c r="AA93" s="269">
        <v>7593</v>
      </c>
      <c r="AB93" s="269">
        <v>1020</v>
      </c>
      <c r="AC93" s="268">
        <v>1498</v>
      </c>
      <c r="AD93" s="27">
        <f t="shared" si="100"/>
        <v>0.17948534607318137</v>
      </c>
      <c r="AE93" s="27">
        <f t="shared" si="101"/>
        <v>7.9360113130891363E-2</v>
      </c>
      <c r="AF93" s="29">
        <f t="shared" si="102"/>
        <v>2.2616568826855126</v>
      </c>
      <c r="AG93" s="29">
        <f t="shared" si="103"/>
        <v>0.76461727928445156</v>
      </c>
      <c r="AH93" s="29">
        <f t="shared" si="104"/>
        <v>3.8329126703685006</v>
      </c>
      <c r="AJ93" s="51">
        <f t="shared" si="105"/>
        <v>57.205371971444322</v>
      </c>
      <c r="AK93" s="29">
        <f t="shared" si="106"/>
        <v>3.8329126703685006</v>
      </c>
      <c r="AL93" s="58">
        <f t="shared" si="107"/>
        <v>0.76461727928445156</v>
      </c>
    </row>
    <row r="94" spans="1:38" x14ac:dyDescent="0.2">
      <c r="A94" s="1">
        <v>259</v>
      </c>
      <c r="B94" s="1">
        <v>323</v>
      </c>
      <c r="C94" s="1" t="s">
        <v>107</v>
      </c>
      <c r="D94" s="66">
        <v>12</v>
      </c>
      <c r="E94" s="268">
        <v>1356</v>
      </c>
      <c r="F94" s="269">
        <v>1357</v>
      </c>
      <c r="G94" s="269">
        <v>5932</v>
      </c>
      <c r="H94" s="271">
        <v>0.81399999999999995</v>
      </c>
      <c r="I94" s="25">
        <f t="shared" si="90"/>
        <v>0.17112796540121325</v>
      </c>
      <c r="J94" s="25">
        <f t="shared" si="91"/>
        <v>7.3291569481485949E-2</v>
      </c>
      <c r="K94" s="27">
        <f t="shared" si="92"/>
        <v>2.3348929025792193</v>
      </c>
      <c r="L94" s="27">
        <f t="shared" si="93"/>
        <v>0.7707798450103327</v>
      </c>
      <c r="M94" s="27">
        <f t="shared" si="94"/>
        <v>4.3714075165806925</v>
      </c>
      <c r="O94" s="51">
        <f t="shared" si="95"/>
        <v>44.691461416384527</v>
      </c>
      <c r="P94" s="27">
        <f t="shared" si="96"/>
        <v>4.3714075165806925</v>
      </c>
      <c r="Q94" s="93">
        <f t="shared" si="97"/>
        <v>0.7707798450103327</v>
      </c>
      <c r="R94" s="156">
        <f t="shared" si="98"/>
        <v>922.99992162468129</v>
      </c>
      <c r="S94" s="156">
        <f t="shared" si="99"/>
        <v>1133.9065376224587</v>
      </c>
      <c r="T94" s="153"/>
      <c r="U94" s="153"/>
      <c r="W94" s="150">
        <v>259</v>
      </c>
      <c r="X94" s="76">
        <v>12</v>
      </c>
      <c r="Y94" s="271">
        <v>0.92500000000000004</v>
      </c>
      <c r="Z94" s="268">
        <v>2199</v>
      </c>
      <c r="AA94" s="268">
        <v>8297</v>
      </c>
      <c r="AB94" s="268">
        <v>1048</v>
      </c>
      <c r="AC94" s="268">
        <v>1540</v>
      </c>
      <c r="AD94" s="27">
        <f t="shared" si="100"/>
        <v>0.18557474481727745</v>
      </c>
      <c r="AE94" s="27">
        <f t="shared" si="101"/>
        <v>8.1080479735315764E-2</v>
      </c>
      <c r="AF94" s="29">
        <f t="shared" si="102"/>
        <v>2.2887721609822655</v>
      </c>
      <c r="AG94" s="29">
        <f t="shared" si="103"/>
        <v>0.78680097557665385</v>
      </c>
      <c r="AH94" s="29">
        <f t="shared" si="104"/>
        <v>3.7730786721236926</v>
      </c>
      <c r="AJ94" s="51">
        <f t="shared" si="105"/>
        <v>62.509281080873642</v>
      </c>
      <c r="AK94" s="29">
        <f t="shared" si="106"/>
        <v>3.7730786721236926</v>
      </c>
      <c r="AL94" s="58">
        <f t="shared" si="107"/>
        <v>0.78680097557665385</v>
      </c>
    </row>
    <row r="95" spans="1:38" x14ac:dyDescent="0.2">
      <c r="A95" s="1">
        <v>259</v>
      </c>
      <c r="B95" s="1">
        <v>323</v>
      </c>
      <c r="C95" s="1" t="s">
        <v>107</v>
      </c>
      <c r="D95" s="66">
        <v>12</v>
      </c>
      <c r="E95" s="268">
        <v>1405</v>
      </c>
      <c r="F95" s="269">
        <v>1545</v>
      </c>
      <c r="G95" s="269">
        <v>6493</v>
      </c>
      <c r="H95" s="271">
        <v>0.84399999999999997</v>
      </c>
      <c r="I95" s="25">
        <f t="shared" si="90"/>
        <v>0.17447450625933547</v>
      </c>
      <c r="J95" s="25">
        <f t="shared" si="91"/>
        <v>7.5015801504925497E-2</v>
      </c>
      <c r="K95" s="27">
        <f t="shared" si="92"/>
        <v>2.3258367271844662</v>
      </c>
      <c r="L95" s="27">
        <f t="shared" si="93"/>
        <v>0.77526129892660001</v>
      </c>
      <c r="M95" s="27">
        <f t="shared" si="94"/>
        <v>4.2025889967637537</v>
      </c>
      <c r="O95" s="51">
        <f t="shared" si="95"/>
        <v>48.918013987961011</v>
      </c>
      <c r="P95" s="27">
        <f t="shared" si="96"/>
        <v>4.2025889967637537</v>
      </c>
      <c r="Q95" s="93">
        <f t="shared" si="97"/>
        <v>0.77526129892660001</v>
      </c>
      <c r="R95" s="156">
        <f t="shared" si="98"/>
        <v>956.35316363029278</v>
      </c>
      <c r="S95" s="156">
        <f t="shared" si="99"/>
        <v>1133.1198621212</v>
      </c>
      <c r="T95" s="153"/>
      <c r="U95" s="153"/>
      <c r="W95" s="150"/>
      <c r="X95" s="76"/>
      <c r="Y95" s="163"/>
      <c r="Z95" s="150"/>
      <c r="AA95" s="150"/>
      <c r="AB95" s="150"/>
      <c r="AC95" s="150"/>
      <c r="AD95"/>
      <c r="AE95"/>
      <c r="AF95"/>
      <c r="AG95"/>
      <c r="AH95"/>
      <c r="AI95"/>
      <c r="AJ95"/>
      <c r="AK95"/>
      <c r="AL95"/>
    </row>
    <row r="96" spans="1:38" x14ac:dyDescent="0.2">
      <c r="A96" s="1">
        <v>259</v>
      </c>
      <c r="B96" s="1">
        <v>323</v>
      </c>
      <c r="C96" s="1" t="s">
        <v>107</v>
      </c>
      <c r="D96" s="66">
        <v>12</v>
      </c>
      <c r="E96" s="268">
        <v>1450</v>
      </c>
      <c r="F96" s="269">
        <v>1771</v>
      </c>
      <c r="G96" s="269">
        <v>7086</v>
      </c>
      <c r="H96" s="271">
        <v>0.871</v>
      </c>
      <c r="I96" s="25">
        <f t="shared" si="90"/>
        <v>0.17877400399778492</v>
      </c>
      <c r="J96" s="25">
        <f t="shared" si="91"/>
        <v>7.8229003347621229E-2</v>
      </c>
      <c r="K96" s="27">
        <f t="shared" si="92"/>
        <v>2.285265008469791</v>
      </c>
      <c r="L96" s="27">
        <f t="shared" si="93"/>
        <v>0.77106616218988266</v>
      </c>
      <c r="M96" s="27">
        <f t="shared" si="94"/>
        <v>4.0011293054771313</v>
      </c>
      <c r="O96" s="51">
        <f t="shared" si="95"/>
        <v>53.385653337238836</v>
      </c>
      <c r="P96" s="27">
        <f t="shared" si="96"/>
        <v>4.0011293054771313</v>
      </c>
      <c r="Q96" s="93">
        <f t="shared" si="97"/>
        <v>0.77106616218988266</v>
      </c>
      <c r="R96" s="156">
        <f t="shared" si="98"/>
        <v>986.98369200279342</v>
      </c>
      <c r="S96" s="156">
        <f t="shared" si="99"/>
        <v>1133.1615292799006</v>
      </c>
      <c r="T96" s="153"/>
      <c r="U96" s="153"/>
      <c r="W96" s="150"/>
      <c r="X96" s="76"/>
      <c r="Y96" s="163"/>
      <c r="Z96" s="150"/>
      <c r="AA96" s="150"/>
      <c r="AB96" s="150"/>
      <c r="AC96" s="150"/>
      <c r="AD96"/>
      <c r="AE96"/>
      <c r="AF96"/>
      <c r="AG96"/>
      <c r="AH96"/>
      <c r="AI96"/>
      <c r="AJ96"/>
      <c r="AK96"/>
      <c r="AL96"/>
    </row>
    <row r="97" spans="1:38" x14ac:dyDescent="0.2">
      <c r="A97" s="1">
        <v>259</v>
      </c>
      <c r="B97" s="1">
        <v>323</v>
      </c>
      <c r="C97" s="1" t="s">
        <v>107</v>
      </c>
      <c r="D97" s="66">
        <v>12</v>
      </c>
      <c r="E97" s="268">
        <v>1507</v>
      </c>
      <c r="F97" s="269">
        <v>2020</v>
      </c>
      <c r="G97" s="269">
        <v>7867</v>
      </c>
      <c r="H97" s="271">
        <v>0.90500000000000003</v>
      </c>
      <c r="I97" s="25">
        <f t="shared" si="90"/>
        <v>0.18374768201662142</v>
      </c>
      <c r="J97" s="25">
        <f t="shared" si="91"/>
        <v>7.9481280503149468E-2</v>
      </c>
      <c r="K97" s="27">
        <f t="shared" si="92"/>
        <v>2.3118359549999998</v>
      </c>
      <c r="L97" s="27">
        <f t="shared" si="93"/>
        <v>0.79080760975023479</v>
      </c>
      <c r="M97" s="27">
        <f t="shared" si="94"/>
        <v>3.8945544554455447</v>
      </c>
      <c r="O97" s="51">
        <f t="shared" si="95"/>
        <v>59.269677505511979</v>
      </c>
      <c r="P97" s="27">
        <f t="shared" si="96"/>
        <v>3.8945544554455447</v>
      </c>
      <c r="Q97" s="93">
        <f t="shared" si="97"/>
        <v>0.79080760975023479</v>
      </c>
      <c r="R97" s="156">
        <f t="shared" si="98"/>
        <v>1025.7823612746272</v>
      </c>
      <c r="S97" s="156">
        <f t="shared" si="99"/>
        <v>1133.4611726791461</v>
      </c>
      <c r="T97" s="153"/>
      <c r="U97" s="153"/>
      <c r="W97" s="150"/>
      <c r="X97" s="76"/>
      <c r="Y97" s="163"/>
      <c r="Z97" s="150"/>
      <c r="AA97" s="150"/>
      <c r="AB97" s="150"/>
      <c r="AC97" s="150"/>
      <c r="AD97"/>
      <c r="AE97"/>
      <c r="AF97"/>
      <c r="AG97"/>
      <c r="AH97"/>
      <c r="AI97"/>
      <c r="AJ97"/>
      <c r="AK97"/>
      <c r="AL97"/>
    </row>
    <row r="98" spans="1:38" x14ac:dyDescent="0.2">
      <c r="A98" s="1">
        <v>259</v>
      </c>
      <c r="B98" s="1">
        <v>323</v>
      </c>
      <c r="C98" s="1" t="s">
        <v>107</v>
      </c>
      <c r="D98" s="66">
        <v>12</v>
      </c>
      <c r="E98" s="269">
        <v>1546</v>
      </c>
      <c r="F98" s="269">
        <v>2230</v>
      </c>
      <c r="G98" s="269">
        <v>8345</v>
      </c>
      <c r="H98" s="272">
        <v>0.92900000000000005</v>
      </c>
      <c r="I98" s="25">
        <f t="shared" si="90"/>
        <v>0.18520238940112663</v>
      </c>
      <c r="J98" s="25">
        <f t="shared" si="91"/>
        <v>8.1269883482956148E-2</v>
      </c>
      <c r="K98" s="27">
        <f t="shared" si="92"/>
        <v>2.278856342152467</v>
      </c>
      <c r="L98" s="27">
        <f t="shared" si="93"/>
        <v>0.78260592658615136</v>
      </c>
      <c r="M98" s="27">
        <f t="shared" si="94"/>
        <v>3.7421524663677128</v>
      </c>
      <c r="O98" s="51">
        <f t="shared" si="95"/>
        <v>62.870911247425639</v>
      </c>
      <c r="P98" s="27">
        <f t="shared" si="96"/>
        <v>3.7421524663677128</v>
      </c>
      <c r="Q98" s="93">
        <f t="shared" si="97"/>
        <v>0.78260592658615136</v>
      </c>
      <c r="R98" s="156">
        <f t="shared" si="98"/>
        <v>1052.3288191974611</v>
      </c>
      <c r="S98" s="156">
        <f t="shared" si="99"/>
        <v>1132.7543801910238</v>
      </c>
      <c r="T98" s="153"/>
      <c r="U98" s="153"/>
      <c r="W98" s="150"/>
      <c r="X98" s="76"/>
      <c r="Y98" s="163"/>
      <c r="Z98" s="150"/>
      <c r="AA98" s="150"/>
      <c r="AB98" s="150"/>
      <c r="AC98" s="150"/>
      <c r="AD98"/>
      <c r="AE98"/>
      <c r="AF98"/>
      <c r="AG98"/>
      <c r="AH98"/>
      <c r="AI98"/>
      <c r="AJ98"/>
      <c r="AK98"/>
      <c r="AL98"/>
    </row>
    <row r="99" spans="1:38" x14ac:dyDescent="0.2">
      <c r="E99" s="69"/>
      <c r="F99" s="168"/>
      <c r="G99" s="171"/>
      <c r="H99" s="62"/>
      <c r="R99" s="156"/>
      <c r="T99" s="153"/>
      <c r="U99" s="153"/>
      <c r="W99" s="150"/>
      <c r="X99" s="76"/>
      <c r="Y99" s="220"/>
      <c r="Z99" s="107"/>
      <c r="AA99" s="62"/>
      <c r="AB99" s="69"/>
      <c r="AC99" s="150"/>
      <c r="AD99" s="45"/>
      <c r="AE99" s="34"/>
      <c r="AF99" s="24"/>
      <c r="AH99" s="29"/>
      <c r="AJ99" s="24"/>
      <c r="AK99" s="24"/>
      <c r="AL99" s="51"/>
    </row>
    <row r="100" spans="1:38" x14ac:dyDescent="0.2">
      <c r="E100" s="69"/>
      <c r="F100" s="168"/>
      <c r="G100" s="171"/>
      <c r="H100" s="62"/>
      <c r="R100" s="156"/>
      <c r="T100" s="153"/>
      <c r="U100" s="153"/>
      <c r="W100" s="150"/>
      <c r="X100" s="76"/>
      <c r="Y100" s="220"/>
      <c r="Z100" s="107"/>
      <c r="AA100" s="62"/>
      <c r="AB100" s="69"/>
      <c r="AC100" s="150"/>
      <c r="AD100" s="45"/>
      <c r="AE100" s="34"/>
      <c r="AF100" s="24"/>
      <c r="AH100" s="29"/>
      <c r="AJ100" s="24"/>
      <c r="AK100" s="24"/>
      <c r="AL100" s="51"/>
    </row>
    <row r="101" spans="1:38" x14ac:dyDescent="0.2">
      <c r="A101" s="1">
        <v>260</v>
      </c>
      <c r="B101" s="1">
        <v>324</v>
      </c>
      <c r="C101" s="1" t="s">
        <v>107</v>
      </c>
      <c r="D101" s="66">
        <v>14</v>
      </c>
      <c r="E101" s="268">
        <v>1000</v>
      </c>
      <c r="F101" s="268">
        <v>630</v>
      </c>
      <c r="G101" s="268">
        <v>3505</v>
      </c>
      <c r="H101" s="268">
        <v>0.59799999999999998</v>
      </c>
      <c r="I101" s="25">
        <f t="shared" ref="I101:I112" si="108">0.1515*(G101/1000)/(E101/1000)^2/($D$4/10)^4</f>
        <v>0.1859204859773817</v>
      </c>
      <c r="J101" s="25">
        <f t="shared" ref="J101:J112" si="109">0.5*(F101/1000)/(E101/1000)^3/($D$4/10)^5</f>
        <v>8.4838658418014856E-2</v>
      </c>
      <c r="K101" s="27">
        <f t="shared" ref="K101:K112" si="110">I101/J101</f>
        <v>2.1914595238095238</v>
      </c>
      <c r="L101" s="27">
        <f t="shared" ref="L101:L112" si="111">0.798*I101^1.5/J101</f>
        <v>0.75404969386548037</v>
      </c>
      <c r="M101" s="27">
        <f t="shared" ref="M101:M112" si="112">G101/F101</f>
        <v>5.5634920634920633</v>
      </c>
      <c r="O101" s="51">
        <f t="shared" ref="O101:O112" si="113">G101/(PI()*$D$4^2/4)</f>
        <v>26.406536120099084</v>
      </c>
      <c r="P101" s="27">
        <f t="shared" ref="P101:P112" si="114">M101</f>
        <v>5.5634920634920633</v>
      </c>
      <c r="Q101" s="93">
        <f t="shared" ref="Q101:Q112" si="115">L101</f>
        <v>0.75404969386548037</v>
      </c>
      <c r="R101" s="156">
        <f t="shared" ref="R101:R112" si="116">E101*(PI()/30)*($D$4/2)</f>
        <v>680.67840827778844</v>
      </c>
      <c r="S101" s="156">
        <f t="shared" ref="S101:S112" si="117">R101/H101</f>
        <v>1138.2582078223888</v>
      </c>
      <c r="T101" s="153"/>
      <c r="U101" s="153"/>
      <c r="W101" s="150">
        <v>260</v>
      </c>
      <c r="X101" s="76">
        <v>14</v>
      </c>
      <c r="Y101" s="271">
        <v>0.72499999999999998</v>
      </c>
      <c r="Z101" s="268">
        <v>1210</v>
      </c>
      <c r="AA101" s="268">
        <v>5482</v>
      </c>
      <c r="AB101" s="269">
        <v>825</v>
      </c>
      <c r="AC101" s="268">
        <v>1212</v>
      </c>
      <c r="AD101" s="27">
        <f t="shared" ref="AD101:AD109" si="118">0.1515*(AA101/1000)/(AC101/1000)^2/($D$4/10)^4</f>
        <v>0.19795798073557569</v>
      </c>
      <c r="AE101" s="27">
        <f t="shared" ref="AE101:AE109" si="119">0.5*(Z101/1000)/(AC101/1000)^3/($D$4/10)^5</f>
        <v>9.1523106710159438E-2</v>
      </c>
      <c r="AF101" s="29">
        <f t="shared" ref="AF101:AF109" si="120">AD101/AE101</f>
        <v>2.162928989752066</v>
      </c>
      <c r="AG101" s="29">
        <f t="shared" ref="AG101:AG109" si="121">0.798*AD101^1.5/AE101</f>
        <v>0.76794772905525199</v>
      </c>
      <c r="AH101" s="29">
        <f t="shared" ref="AH101:AH109" si="122">AA101/Z101</f>
        <v>4.5305785123966942</v>
      </c>
      <c r="AJ101" s="51">
        <f t="shared" ref="AJ101:AJ109" si="123">AA101/(PI()*$D$4^2/4)</f>
        <v>41.301178604959539</v>
      </c>
      <c r="AK101" s="29">
        <f t="shared" ref="AK101:AK109" si="124">AH101</f>
        <v>4.5305785123966942</v>
      </c>
      <c r="AL101" s="58">
        <f t="shared" ref="AL101:AL109" si="125">AG101</f>
        <v>0.76794772905525199</v>
      </c>
    </row>
    <row r="102" spans="1:38" x14ac:dyDescent="0.2">
      <c r="A102" s="1">
        <v>260</v>
      </c>
      <c r="B102" s="1">
        <v>324</v>
      </c>
      <c r="C102" s="1" t="s">
        <v>107</v>
      </c>
      <c r="D102" s="66">
        <v>14</v>
      </c>
      <c r="E102" s="268">
        <v>1050</v>
      </c>
      <c r="F102" s="268">
        <v>753</v>
      </c>
      <c r="G102" s="268">
        <v>3987</v>
      </c>
      <c r="H102" s="268">
        <v>0.628</v>
      </c>
      <c r="I102" s="25">
        <f t="shared" si="108"/>
        <v>0.19182573067741152</v>
      </c>
      <c r="J102" s="25">
        <f t="shared" si="109"/>
        <v>8.759520266934756E-2</v>
      </c>
      <c r="K102" s="27">
        <f t="shared" si="110"/>
        <v>2.1899113745019925</v>
      </c>
      <c r="L102" s="27">
        <f t="shared" si="111"/>
        <v>0.76539013657010302</v>
      </c>
      <c r="M102" s="27">
        <f t="shared" si="112"/>
        <v>5.2948207171314738</v>
      </c>
      <c r="O102" s="51">
        <f t="shared" si="113"/>
        <v>30.037905709225406</v>
      </c>
      <c r="P102" s="27">
        <f t="shared" si="114"/>
        <v>5.2948207171314738</v>
      </c>
      <c r="Q102" s="93">
        <f t="shared" si="115"/>
        <v>0.76539013657010302</v>
      </c>
      <c r="R102" s="156">
        <f t="shared" si="116"/>
        <v>714.71232869167795</v>
      </c>
      <c r="S102" s="156">
        <f t="shared" si="117"/>
        <v>1138.0769565154108</v>
      </c>
      <c r="T102" s="153"/>
      <c r="U102" s="153"/>
      <c r="W102" s="150">
        <v>260</v>
      </c>
      <c r="X102" s="76">
        <v>14</v>
      </c>
      <c r="Y102" s="271">
        <v>0.75</v>
      </c>
      <c r="Z102" s="268">
        <v>1347</v>
      </c>
      <c r="AA102" s="268">
        <v>5906</v>
      </c>
      <c r="AB102" s="268">
        <v>853</v>
      </c>
      <c r="AC102" s="268">
        <v>1254</v>
      </c>
      <c r="AD102" s="27">
        <f t="shared" si="118"/>
        <v>0.1992221364990738</v>
      </c>
      <c r="AE102" s="27">
        <f t="shared" si="119"/>
        <v>9.1987375690757558E-2</v>
      </c>
      <c r="AF102" s="29">
        <f t="shared" si="120"/>
        <v>2.1657551919821829</v>
      </c>
      <c r="AG102" s="29">
        <f t="shared" si="121"/>
        <v>0.77140251806463778</v>
      </c>
      <c r="AH102" s="29">
        <f t="shared" si="122"/>
        <v>4.3845582776540457</v>
      </c>
      <c r="AJ102" s="51">
        <f t="shared" si="123"/>
        <v>44.495578409502194</v>
      </c>
      <c r="AK102" s="29">
        <f t="shared" si="124"/>
        <v>4.3845582776540457</v>
      </c>
      <c r="AL102" s="58">
        <f t="shared" si="125"/>
        <v>0.77140251806463778</v>
      </c>
    </row>
    <row r="103" spans="1:38" x14ac:dyDescent="0.2">
      <c r="A103" s="1">
        <v>260</v>
      </c>
      <c r="B103" s="1">
        <v>324</v>
      </c>
      <c r="C103" s="1" t="s">
        <v>107</v>
      </c>
      <c r="D103" s="66">
        <v>14</v>
      </c>
      <c r="E103" s="268">
        <v>1100</v>
      </c>
      <c r="F103" s="268">
        <v>868</v>
      </c>
      <c r="G103" s="268">
        <v>4302</v>
      </c>
      <c r="H103" s="268">
        <v>0.65800000000000003</v>
      </c>
      <c r="I103" s="25">
        <f t="shared" si="108"/>
        <v>0.18859243127873898</v>
      </c>
      <c r="J103" s="25">
        <f t="shared" si="109"/>
        <v>8.7820299222254275E-2</v>
      </c>
      <c r="K103" s="27">
        <f t="shared" si="110"/>
        <v>2.1474810829493092</v>
      </c>
      <c r="L103" s="27">
        <f t="shared" si="111"/>
        <v>0.74420805762410425</v>
      </c>
      <c r="M103" s="27">
        <f t="shared" si="112"/>
        <v>4.9562211981566824</v>
      </c>
      <c r="O103" s="51">
        <f t="shared" si="113"/>
        <v>32.411103677222897</v>
      </c>
      <c r="P103" s="27">
        <f t="shared" si="114"/>
        <v>4.9562211981566824</v>
      </c>
      <c r="Q103" s="93">
        <f t="shared" si="115"/>
        <v>0.74420805762410425</v>
      </c>
      <c r="R103" s="156">
        <f t="shared" si="116"/>
        <v>748.74624910556736</v>
      </c>
      <c r="S103" s="156">
        <f t="shared" si="117"/>
        <v>1137.912232683233</v>
      </c>
      <c r="T103" s="153"/>
      <c r="U103" s="153"/>
      <c r="W103" s="150">
        <v>260</v>
      </c>
      <c r="X103" s="76">
        <v>14</v>
      </c>
      <c r="Y103" s="271">
        <v>0.77500000000000002</v>
      </c>
      <c r="Z103" s="268">
        <v>1504</v>
      </c>
      <c r="AA103" s="268">
        <v>6358</v>
      </c>
      <c r="AB103" s="269">
        <v>882</v>
      </c>
      <c r="AC103" s="268">
        <v>1296</v>
      </c>
      <c r="AD103" s="27">
        <f t="shared" si="118"/>
        <v>0.20079354355857942</v>
      </c>
      <c r="AE103" s="27">
        <f t="shared" si="119"/>
        <v>9.3043507637992906E-2</v>
      </c>
      <c r="AF103" s="29">
        <f t="shared" si="120"/>
        <v>2.1580607680851065</v>
      </c>
      <c r="AG103" s="29">
        <f t="shared" si="121"/>
        <v>0.77168744240934906</v>
      </c>
      <c r="AH103" s="29">
        <f t="shared" si="122"/>
        <v>4.2273936170212769</v>
      </c>
      <c r="AJ103" s="51">
        <f t="shared" si="123"/>
        <v>47.900929144533514</v>
      </c>
      <c r="AK103" s="29">
        <f t="shared" si="124"/>
        <v>4.2273936170212769</v>
      </c>
      <c r="AL103" s="58">
        <f t="shared" si="125"/>
        <v>0.77168744240934906</v>
      </c>
    </row>
    <row r="104" spans="1:38" x14ac:dyDescent="0.2">
      <c r="A104" s="1">
        <v>260</v>
      </c>
      <c r="B104" s="1">
        <v>324</v>
      </c>
      <c r="C104" s="1" t="s">
        <v>107</v>
      </c>
      <c r="D104" s="66">
        <v>14</v>
      </c>
      <c r="E104" s="268">
        <v>1150</v>
      </c>
      <c r="F104" s="269">
        <v>1016</v>
      </c>
      <c r="G104" s="269">
        <v>4806</v>
      </c>
      <c r="H104" s="268">
        <v>0.68799999999999994</v>
      </c>
      <c r="I104" s="25">
        <f t="shared" si="108"/>
        <v>0.19276461239165149</v>
      </c>
      <c r="J104" s="25">
        <f t="shared" si="109"/>
        <v>8.9960825029141406E-2</v>
      </c>
      <c r="K104" s="27">
        <f t="shared" si="110"/>
        <v>2.1427617224409445</v>
      </c>
      <c r="L104" s="27">
        <f t="shared" si="111"/>
        <v>0.75074150339357359</v>
      </c>
      <c r="M104" s="27">
        <f t="shared" si="112"/>
        <v>4.7303149606299213</v>
      </c>
      <c r="O104" s="51">
        <f t="shared" si="113"/>
        <v>36.20822042601889</v>
      </c>
      <c r="P104" s="27">
        <f t="shared" si="114"/>
        <v>4.7303149606299213</v>
      </c>
      <c r="Q104" s="93">
        <f t="shared" si="115"/>
        <v>0.75074150339357359</v>
      </c>
      <c r="R104" s="156">
        <f t="shared" si="116"/>
        <v>782.78016951945676</v>
      </c>
      <c r="S104" s="156">
        <f t="shared" si="117"/>
        <v>1137.7618743015362</v>
      </c>
      <c r="T104" s="153"/>
      <c r="U104" s="153"/>
      <c r="W104" s="150">
        <v>260</v>
      </c>
      <c r="X104" s="76">
        <v>14</v>
      </c>
      <c r="Y104" s="271">
        <v>0.8</v>
      </c>
      <c r="Z104" s="269">
        <v>1674</v>
      </c>
      <c r="AA104" s="269">
        <v>6815</v>
      </c>
      <c r="AB104" s="269">
        <v>910</v>
      </c>
      <c r="AC104" s="268">
        <v>1337</v>
      </c>
      <c r="AD104" s="27">
        <f t="shared" si="118"/>
        <v>0.2022284574874344</v>
      </c>
      <c r="AE104" s="27">
        <f t="shared" si="119"/>
        <v>9.4322320070721916E-2</v>
      </c>
      <c r="AF104" s="29">
        <f t="shared" si="120"/>
        <v>2.1440148772401439</v>
      </c>
      <c r="AG104" s="29">
        <f t="shared" si="121"/>
        <v>0.76939935972902163</v>
      </c>
      <c r="AH104" s="29">
        <f t="shared" si="122"/>
        <v>4.0710872162485066</v>
      </c>
      <c r="AJ104" s="51">
        <f t="shared" si="123"/>
        <v>51.343949688580672</v>
      </c>
      <c r="AK104" s="29">
        <f t="shared" si="124"/>
        <v>4.0710872162485066</v>
      </c>
      <c r="AL104" s="58">
        <f t="shared" si="125"/>
        <v>0.76939935972902163</v>
      </c>
    </row>
    <row r="105" spans="1:38" x14ac:dyDescent="0.2">
      <c r="A105" s="1">
        <v>260</v>
      </c>
      <c r="B105" s="1">
        <v>324</v>
      </c>
      <c r="C105" s="1" t="s">
        <v>107</v>
      </c>
      <c r="D105" s="66">
        <v>14</v>
      </c>
      <c r="E105" s="268">
        <v>1201</v>
      </c>
      <c r="F105" s="269">
        <v>1166</v>
      </c>
      <c r="G105" s="269">
        <v>5310</v>
      </c>
      <c r="H105" s="268">
        <v>0.71799999999999997</v>
      </c>
      <c r="I105" s="25">
        <f t="shared" si="108"/>
        <v>0.19527548714167822</v>
      </c>
      <c r="J105" s="25">
        <f t="shared" si="109"/>
        <v>9.0640599857481921E-2</v>
      </c>
      <c r="K105" s="27">
        <f t="shared" si="110"/>
        <v>2.1543931466552317</v>
      </c>
      <c r="L105" s="27">
        <f t="shared" si="111"/>
        <v>0.7597167735532202</v>
      </c>
      <c r="M105" s="27">
        <f t="shared" si="112"/>
        <v>4.5540308747855915</v>
      </c>
      <c r="O105" s="51">
        <f t="shared" si="113"/>
        <v>40.005337174814876</v>
      </c>
      <c r="P105" s="27">
        <f t="shared" si="114"/>
        <v>4.5540308747855915</v>
      </c>
      <c r="Q105" s="93">
        <f t="shared" si="115"/>
        <v>0.7597167735532202</v>
      </c>
      <c r="R105" s="156">
        <f t="shared" si="116"/>
        <v>817.49476834162397</v>
      </c>
      <c r="S105" s="156">
        <f t="shared" si="117"/>
        <v>1138.5721007543509</v>
      </c>
      <c r="T105" s="153"/>
      <c r="U105" s="153"/>
      <c r="W105" s="150">
        <v>260</v>
      </c>
      <c r="X105" s="76">
        <v>14</v>
      </c>
      <c r="Y105" s="271">
        <v>0.82499999999999996</v>
      </c>
      <c r="Z105" s="269">
        <v>1852</v>
      </c>
      <c r="AA105" s="269">
        <v>7243</v>
      </c>
      <c r="AB105" s="269">
        <v>939</v>
      </c>
      <c r="AC105" s="268">
        <v>1379</v>
      </c>
      <c r="AD105" s="27">
        <f t="shared" si="118"/>
        <v>0.20203619301038472</v>
      </c>
      <c r="AE105" s="27">
        <f t="shared" si="119"/>
        <v>9.5104578825627409E-2</v>
      </c>
      <c r="AF105" s="29">
        <f t="shared" si="120"/>
        <v>2.1243582118250539</v>
      </c>
      <c r="AG105" s="29">
        <f t="shared" si="121"/>
        <v>0.76198290731429408</v>
      </c>
      <c r="AH105" s="29">
        <f t="shared" si="122"/>
        <v>3.9109071274298057</v>
      </c>
      <c r="AJ105" s="51">
        <f t="shared" si="123"/>
        <v>54.568485340335997</v>
      </c>
      <c r="AK105" s="29">
        <f t="shared" si="124"/>
        <v>3.9109071274298057</v>
      </c>
      <c r="AL105" s="58">
        <f t="shared" si="125"/>
        <v>0.76198290731429408</v>
      </c>
    </row>
    <row r="106" spans="1:38" x14ac:dyDescent="0.2">
      <c r="A106" s="1">
        <v>260</v>
      </c>
      <c r="B106" s="1">
        <v>324</v>
      </c>
      <c r="C106" s="1" t="s">
        <v>107</v>
      </c>
      <c r="D106" s="66">
        <v>14</v>
      </c>
      <c r="E106" s="268">
        <v>1251</v>
      </c>
      <c r="F106" s="269">
        <v>1344</v>
      </c>
      <c r="G106" s="269">
        <v>5939</v>
      </c>
      <c r="H106" s="268">
        <v>0.748</v>
      </c>
      <c r="I106" s="25">
        <f t="shared" si="108"/>
        <v>0.20129729062045854</v>
      </c>
      <c r="J106" s="25">
        <f t="shared" si="109"/>
        <v>9.2444394547234646E-2</v>
      </c>
      <c r="K106" s="27">
        <f t="shared" si="110"/>
        <v>2.1774959055803573</v>
      </c>
      <c r="L106" s="27">
        <f t="shared" si="111"/>
        <v>0.77961323484315848</v>
      </c>
      <c r="M106" s="27">
        <f t="shared" si="112"/>
        <v>4.4188988095238093</v>
      </c>
      <c r="O106" s="51">
        <f t="shared" si="113"/>
        <v>44.744199149006697</v>
      </c>
      <c r="P106" s="27">
        <f t="shared" si="114"/>
        <v>4.4188988095238093</v>
      </c>
      <c r="Q106" s="93">
        <f t="shared" si="115"/>
        <v>0.77961323484315848</v>
      </c>
      <c r="R106" s="156">
        <f t="shared" si="116"/>
        <v>851.52868875551337</v>
      </c>
      <c r="S106" s="156">
        <f t="shared" si="117"/>
        <v>1138.4073379084402</v>
      </c>
      <c r="T106" s="153"/>
      <c r="U106" s="153"/>
      <c r="W106" s="150">
        <v>260</v>
      </c>
      <c r="X106" s="76">
        <v>14</v>
      </c>
      <c r="Y106" s="271">
        <v>0.85</v>
      </c>
      <c r="Z106" s="269">
        <v>2059</v>
      </c>
      <c r="AA106" s="269">
        <v>7761</v>
      </c>
      <c r="AB106" s="269">
        <v>967</v>
      </c>
      <c r="AC106" s="268">
        <v>1421</v>
      </c>
      <c r="AD106" s="27">
        <f t="shared" si="118"/>
        <v>0.20387724259255408</v>
      </c>
      <c r="AE106" s="27">
        <f t="shared" si="119"/>
        <v>9.6633421223902213E-2</v>
      </c>
      <c r="AF106" s="29">
        <f t="shared" si="120"/>
        <v>2.1098005225352114</v>
      </c>
      <c r="AG106" s="29">
        <f t="shared" si="121"/>
        <v>0.76020139550072108</v>
      </c>
      <c r="AH106" s="29">
        <f t="shared" si="122"/>
        <v>3.7693054881010197</v>
      </c>
      <c r="AJ106" s="51">
        <f t="shared" si="123"/>
        <v>58.471077554376315</v>
      </c>
      <c r="AK106" s="29">
        <f t="shared" si="124"/>
        <v>3.7693054881010197</v>
      </c>
      <c r="AL106" s="58">
        <f t="shared" si="125"/>
        <v>0.76020139550072108</v>
      </c>
    </row>
    <row r="107" spans="1:38" x14ac:dyDescent="0.2">
      <c r="A107" s="1">
        <v>260</v>
      </c>
      <c r="B107" s="1">
        <v>324</v>
      </c>
      <c r="C107" s="1" t="s">
        <v>107</v>
      </c>
      <c r="D107" s="66">
        <v>14</v>
      </c>
      <c r="E107" s="268">
        <v>1299</v>
      </c>
      <c r="F107" s="269">
        <v>1524</v>
      </c>
      <c r="G107" s="269">
        <v>6401</v>
      </c>
      <c r="H107" s="268">
        <v>0.77700000000000002</v>
      </c>
      <c r="I107" s="25">
        <f t="shared" si="108"/>
        <v>0.20121888987201972</v>
      </c>
      <c r="J107" s="25">
        <f t="shared" si="109"/>
        <v>9.3629080120948074E-2</v>
      </c>
      <c r="K107" s="27">
        <f t="shared" si="110"/>
        <v>2.1491067690944887</v>
      </c>
      <c r="L107" s="27">
        <f t="shared" si="111"/>
        <v>0.769299159158367</v>
      </c>
      <c r="M107" s="27">
        <f t="shared" si="112"/>
        <v>4.2001312335958003</v>
      </c>
      <c r="O107" s="51">
        <f t="shared" si="113"/>
        <v>48.224889502069686</v>
      </c>
      <c r="P107" s="27">
        <f t="shared" si="114"/>
        <v>4.2001312335958003</v>
      </c>
      <c r="Q107" s="93">
        <f t="shared" si="115"/>
        <v>0.769299159158367</v>
      </c>
      <c r="R107" s="156">
        <f t="shared" si="116"/>
        <v>884.20125235284718</v>
      </c>
      <c r="S107" s="156">
        <f t="shared" si="117"/>
        <v>1137.9681497462641</v>
      </c>
      <c r="T107" s="153"/>
      <c r="U107" s="153"/>
      <c r="W107" s="150">
        <v>260</v>
      </c>
      <c r="X107" s="76">
        <v>14</v>
      </c>
      <c r="Y107" s="271">
        <v>0.875</v>
      </c>
      <c r="Z107" s="269">
        <v>2303</v>
      </c>
      <c r="AA107" s="269">
        <v>8344</v>
      </c>
      <c r="AB107" s="269">
        <v>996</v>
      </c>
      <c r="AC107" s="268">
        <v>1463</v>
      </c>
      <c r="AD107" s="27">
        <f t="shared" si="118"/>
        <v>0.20678777808156967</v>
      </c>
      <c r="AE107" s="27">
        <f t="shared" si="119"/>
        <v>9.9040814297653046E-2</v>
      </c>
      <c r="AF107" s="29">
        <f t="shared" si="120"/>
        <v>2.0879046638297871</v>
      </c>
      <c r="AG107" s="29">
        <f t="shared" si="121"/>
        <v>0.75766284274622586</v>
      </c>
      <c r="AH107" s="29">
        <f t="shared" si="122"/>
        <v>3.6231003039513676</v>
      </c>
      <c r="AJ107" s="51">
        <f t="shared" si="123"/>
        <v>62.86337728562247</v>
      </c>
      <c r="AK107" s="29">
        <f t="shared" si="124"/>
        <v>3.6231003039513676</v>
      </c>
      <c r="AL107" s="58">
        <f t="shared" si="125"/>
        <v>0.75766284274622586</v>
      </c>
    </row>
    <row r="108" spans="1:38" x14ac:dyDescent="0.2">
      <c r="A108" s="1">
        <v>260</v>
      </c>
      <c r="B108" s="1">
        <v>324</v>
      </c>
      <c r="C108" s="1" t="s">
        <v>107</v>
      </c>
      <c r="D108" s="66">
        <v>14</v>
      </c>
      <c r="E108" s="268">
        <v>1353</v>
      </c>
      <c r="F108" s="269">
        <v>1722</v>
      </c>
      <c r="G108" s="269">
        <v>6905</v>
      </c>
      <c r="H108" s="268">
        <v>0.80900000000000005</v>
      </c>
      <c r="I108" s="25">
        <f t="shared" si="108"/>
        <v>0.2000816744753362</v>
      </c>
      <c r="J108" s="25">
        <f t="shared" si="109"/>
        <v>9.3625252103154061E-2</v>
      </c>
      <c r="K108" s="27">
        <f t="shared" si="110"/>
        <v>2.1370481785714288</v>
      </c>
      <c r="L108" s="27">
        <f t="shared" si="111"/>
        <v>0.76281787494246822</v>
      </c>
      <c r="M108" s="27">
        <f t="shared" si="112"/>
        <v>4.0098722415795587</v>
      </c>
      <c r="O108" s="51">
        <f t="shared" si="113"/>
        <v>52.022006250865672</v>
      </c>
      <c r="P108" s="27">
        <f t="shared" si="114"/>
        <v>4.0098722415795587</v>
      </c>
      <c r="Q108" s="93">
        <f t="shared" si="115"/>
        <v>0.76281787494246822</v>
      </c>
      <c r="R108" s="156">
        <f t="shared" si="116"/>
        <v>920.95788639984778</v>
      </c>
      <c r="S108" s="156">
        <f t="shared" si="117"/>
        <v>1138.3904652655719</v>
      </c>
      <c r="T108" s="153"/>
      <c r="U108" s="153"/>
      <c r="W108" s="150">
        <v>260</v>
      </c>
      <c r="X108" s="76">
        <v>14</v>
      </c>
      <c r="Y108" s="271">
        <v>0.9</v>
      </c>
      <c r="Z108" s="269">
        <v>2579</v>
      </c>
      <c r="AA108" s="269">
        <v>8986</v>
      </c>
      <c r="AB108" s="269">
        <v>1024</v>
      </c>
      <c r="AC108" s="268">
        <v>1505</v>
      </c>
      <c r="AD108" s="27">
        <f t="shared" si="118"/>
        <v>0.21044210534975533</v>
      </c>
      <c r="AE108" s="27">
        <f t="shared" si="119"/>
        <v>0.10188144245477632</v>
      </c>
      <c r="AF108" s="29">
        <f t="shared" si="120"/>
        <v>2.0655587541682823</v>
      </c>
      <c r="AG108" s="29">
        <f t="shared" si="121"/>
        <v>0.75614792238181616</v>
      </c>
      <c r="AH108" s="29">
        <f t="shared" si="122"/>
        <v>3.4842962388522682</v>
      </c>
      <c r="AJ108" s="51">
        <f t="shared" si="123"/>
        <v>67.70018076325546</v>
      </c>
      <c r="AK108" s="29">
        <f t="shared" si="124"/>
        <v>3.4842962388522682</v>
      </c>
      <c r="AL108" s="58">
        <f t="shared" si="125"/>
        <v>0.75614792238181616</v>
      </c>
    </row>
    <row r="109" spans="1:38" x14ac:dyDescent="0.2">
      <c r="A109" s="1">
        <v>260</v>
      </c>
      <c r="B109" s="1">
        <v>324</v>
      </c>
      <c r="C109" s="1" t="s">
        <v>107</v>
      </c>
      <c r="D109" s="66">
        <v>14</v>
      </c>
      <c r="E109" s="268">
        <v>1396</v>
      </c>
      <c r="F109" s="269">
        <v>1949</v>
      </c>
      <c r="G109" s="269">
        <v>7513</v>
      </c>
      <c r="H109" s="268">
        <v>0.83499999999999996</v>
      </c>
      <c r="I109" s="25">
        <f t="shared" si="108"/>
        <v>0.20449456779616779</v>
      </c>
      <c r="J109" s="25">
        <f t="shared" si="109"/>
        <v>9.6473676002193809E-2</v>
      </c>
      <c r="K109" s="27">
        <f t="shared" si="110"/>
        <v>2.1196929180092359</v>
      </c>
      <c r="L109" s="27">
        <f t="shared" si="111"/>
        <v>0.76492125359287055</v>
      </c>
      <c r="M109" s="27">
        <f t="shared" si="112"/>
        <v>3.8547973319651101</v>
      </c>
      <c r="O109" s="51">
        <f t="shared" si="113"/>
        <v>56.602655027190991</v>
      </c>
      <c r="P109" s="27">
        <f t="shared" si="114"/>
        <v>3.8547973319651101</v>
      </c>
      <c r="Q109" s="93">
        <f t="shared" si="115"/>
        <v>0.76492125359287055</v>
      </c>
      <c r="R109" s="156">
        <f t="shared" si="116"/>
        <v>950.22705795579282</v>
      </c>
      <c r="S109" s="156">
        <f t="shared" si="117"/>
        <v>1137.9964765937639</v>
      </c>
      <c r="T109" s="153"/>
      <c r="U109" s="153"/>
      <c r="W109" s="150">
        <v>260</v>
      </c>
      <c r="X109" s="76">
        <v>14</v>
      </c>
      <c r="Y109" s="271">
        <v>0.92500000000000004</v>
      </c>
      <c r="Z109" s="268">
        <v>2887</v>
      </c>
      <c r="AA109" s="268">
        <v>9688</v>
      </c>
      <c r="AB109" s="268">
        <v>1053</v>
      </c>
      <c r="AC109" s="268">
        <v>1546</v>
      </c>
      <c r="AD109" s="27">
        <f t="shared" si="118"/>
        <v>0.21500787879186517</v>
      </c>
      <c r="AE109" s="27">
        <f t="shared" si="119"/>
        <v>0.10521352180058047</v>
      </c>
      <c r="AF109" s="29">
        <f t="shared" si="120"/>
        <v>2.0435384645652928</v>
      </c>
      <c r="AG109" s="29">
        <f t="shared" si="121"/>
        <v>0.75615859898051774</v>
      </c>
      <c r="AH109" s="29">
        <f t="shared" si="122"/>
        <v>3.3557325943886389</v>
      </c>
      <c r="AJ109" s="51">
        <f t="shared" si="123"/>
        <v>72.989021949078435</v>
      </c>
      <c r="AK109" s="29">
        <f t="shared" si="124"/>
        <v>3.3557325943886389</v>
      </c>
      <c r="AL109" s="58">
        <f t="shared" si="125"/>
        <v>0.75615859898051774</v>
      </c>
    </row>
    <row r="110" spans="1:38" x14ac:dyDescent="0.2">
      <c r="A110" s="1">
        <v>260</v>
      </c>
      <c r="B110" s="1">
        <v>324</v>
      </c>
      <c r="C110" s="1" t="s">
        <v>107</v>
      </c>
      <c r="D110" s="66">
        <v>14</v>
      </c>
      <c r="E110" s="268">
        <v>1449</v>
      </c>
      <c r="F110" s="269">
        <v>2201</v>
      </c>
      <c r="G110" s="269">
        <v>8080</v>
      </c>
      <c r="H110" s="268">
        <v>0.86699999999999999</v>
      </c>
      <c r="I110" s="25">
        <f t="shared" si="108"/>
        <v>0.20413327981365353</v>
      </c>
      <c r="J110" s="25">
        <f t="shared" si="109"/>
        <v>9.7424487291438489E-2</v>
      </c>
      <c r="K110" s="27">
        <f t="shared" si="110"/>
        <v>2.0952974502498867</v>
      </c>
      <c r="L110" s="27">
        <f t="shared" si="111"/>
        <v>0.7554495773730775</v>
      </c>
      <c r="M110" s="27">
        <f t="shared" si="112"/>
        <v>3.671058609722853</v>
      </c>
      <c r="O110" s="51">
        <f t="shared" si="113"/>
        <v>60.874411369586475</v>
      </c>
      <c r="P110" s="27">
        <f t="shared" si="114"/>
        <v>3.671058609722853</v>
      </c>
      <c r="Q110" s="93">
        <f t="shared" si="115"/>
        <v>0.7554495773730775</v>
      </c>
      <c r="R110" s="156">
        <f t="shared" si="116"/>
        <v>986.30301359451551</v>
      </c>
      <c r="S110" s="156">
        <f t="shared" si="117"/>
        <v>1137.604398609591</v>
      </c>
      <c r="T110" s="153"/>
      <c r="U110" s="153"/>
      <c r="W110" s="150"/>
      <c r="X110" s="76"/>
      <c r="Y110" s="163"/>
      <c r="Z110" s="150"/>
      <c r="AA110" s="150"/>
      <c r="AB110" s="150"/>
      <c r="AC110" s="150"/>
      <c r="AD110"/>
      <c r="AE110"/>
      <c r="AF110"/>
      <c r="AG110"/>
      <c r="AH110"/>
      <c r="AI110"/>
      <c r="AJ110"/>
      <c r="AK110"/>
      <c r="AL110"/>
    </row>
    <row r="111" spans="1:38" x14ac:dyDescent="0.2">
      <c r="A111" s="1">
        <v>260</v>
      </c>
      <c r="B111" s="1">
        <v>324</v>
      </c>
      <c r="C111" s="1" t="s">
        <v>107</v>
      </c>
      <c r="D111" s="66">
        <v>14</v>
      </c>
      <c r="E111" s="268">
        <v>1499</v>
      </c>
      <c r="F111" s="269">
        <v>2541</v>
      </c>
      <c r="G111" s="269">
        <v>8919</v>
      </c>
      <c r="H111" s="268">
        <v>0.89700000000000002</v>
      </c>
      <c r="I111" s="25">
        <f t="shared" si="108"/>
        <v>0.21054848550133101</v>
      </c>
      <c r="J111" s="25">
        <f t="shared" si="109"/>
        <v>0.1015904792984765</v>
      </c>
      <c r="K111" s="27">
        <f t="shared" si="110"/>
        <v>2.072521824439197</v>
      </c>
      <c r="L111" s="27">
        <f t="shared" si="111"/>
        <v>0.75888866270410382</v>
      </c>
      <c r="M111" s="27">
        <f t="shared" si="112"/>
        <v>3.5100354191263281</v>
      </c>
      <c r="O111" s="51">
        <f t="shared" si="113"/>
        <v>67.195405322443293</v>
      </c>
      <c r="P111" s="27">
        <f t="shared" si="114"/>
        <v>3.5100354191263281</v>
      </c>
      <c r="Q111" s="93">
        <f t="shared" si="115"/>
        <v>0.75888866270410382</v>
      </c>
      <c r="R111" s="156">
        <f t="shared" si="116"/>
        <v>1020.3369340084049</v>
      </c>
      <c r="S111" s="156">
        <f t="shared" si="117"/>
        <v>1137.4993690171739</v>
      </c>
      <c r="T111" s="153"/>
      <c r="U111" s="153"/>
      <c r="W111" s="150"/>
      <c r="X111" s="76"/>
      <c r="Y111" s="163"/>
      <c r="Z111" s="150"/>
      <c r="AA111" s="150"/>
      <c r="AB111" s="150"/>
      <c r="AC111" s="150"/>
      <c r="AD111"/>
      <c r="AE111"/>
      <c r="AF111"/>
      <c r="AG111"/>
      <c r="AH111"/>
      <c r="AI111"/>
      <c r="AJ111"/>
      <c r="AK111"/>
      <c r="AL111"/>
    </row>
    <row r="112" spans="1:38" x14ac:dyDescent="0.2">
      <c r="A112" s="1">
        <v>260</v>
      </c>
      <c r="B112" s="1">
        <v>324</v>
      </c>
      <c r="C112" s="1" t="s">
        <v>107</v>
      </c>
      <c r="D112" s="66">
        <v>14</v>
      </c>
      <c r="E112" s="69">
        <v>1551</v>
      </c>
      <c r="F112" s="275">
        <v>2925</v>
      </c>
      <c r="G112" s="171">
        <v>9767</v>
      </c>
      <c r="H112" s="268">
        <v>0.92800000000000005</v>
      </c>
      <c r="I112" s="25">
        <f t="shared" si="108"/>
        <v>0.21536583820868571</v>
      </c>
      <c r="J112" s="25">
        <f t="shared" si="109"/>
        <v>0.1055707774397408</v>
      </c>
      <c r="K112" s="27">
        <f t="shared" si="110"/>
        <v>2.040013756</v>
      </c>
      <c r="L112" s="27">
        <f t="shared" si="111"/>
        <v>0.75548247622554665</v>
      </c>
      <c r="M112" s="27">
        <f t="shared" si="112"/>
        <v>3.339145299145299</v>
      </c>
      <c r="O112" s="51">
        <f t="shared" si="113"/>
        <v>73.584204931528603</v>
      </c>
      <c r="P112" s="27">
        <f t="shared" si="114"/>
        <v>3.339145299145299</v>
      </c>
      <c r="Q112" s="58">
        <f t="shared" si="115"/>
        <v>0.75548247622554665</v>
      </c>
      <c r="R112" s="156">
        <f t="shared" si="116"/>
        <v>1055.7322112388499</v>
      </c>
      <c r="S112" s="156">
        <f t="shared" si="117"/>
        <v>1137.6424690073814</v>
      </c>
      <c r="T112" s="153"/>
      <c r="U112" s="153"/>
      <c r="W112" s="150"/>
      <c r="X112" s="76"/>
      <c r="Y112" s="220"/>
      <c r="Z112" s="107"/>
      <c r="AA112" s="62"/>
      <c r="AB112" s="69"/>
      <c r="AC112" s="150"/>
      <c r="AD112" s="45"/>
      <c r="AE112" s="34"/>
      <c r="AF112" s="24"/>
      <c r="AH112" s="29"/>
      <c r="AJ112" s="24"/>
      <c r="AK112" s="24"/>
      <c r="AL112" s="51"/>
    </row>
    <row r="113" spans="1:38" x14ac:dyDescent="0.2">
      <c r="E113" s="69"/>
      <c r="F113" s="168"/>
      <c r="G113" s="171"/>
      <c r="H113" s="62"/>
      <c r="R113" s="156"/>
      <c r="T113" s="153"/>
      <c r="U113" s="153"/>
      <c r="W113" s="150"/>
      <c r="X113" s="76"/>
      <c r="Y113" s="220"/>
      <c r="Z113" s="107"/>
      <c r="AA113" s="62"/>
      <c r="AB113" s="69"/>
      <c r="AC113" s="150"/>
      <c r="AD113" s="45"/>
      <c r="AE113" s="34"/>
      <c r="AF113" s="24"/>
      <c r="AH113" s="29"/>
      <c r="AJ113" s="24"/>
      <c r="AK113" s="24"/>
      <c r="AL113" s="51"/>
    </row>
    <row r="114" spans="1:38" x14ac:dyDescent="0.2">
      <c r="E114" s="69"/>
      <c r="F114" s="168"/>
      <c r="G114" s="171"/>
      <c r="H114" s="62"/>
      <c r="R114" s="156"/>
      <c r="T114" s="153"/>
      <c r="U114" s="153"/>
      <c r="W114" s="150"/>
      <c r="X114" s="76"/>
      <c r="Y114" s="220"/>
      <c r="Z114" s="107"/>
      <c r="AA114" s="62"/>
      <c r="AB114" s="69"/>
      <c r="AC114" s="150"/>
      <c r="AD114" s="45"/>
      <c r="AE114" s="34"/>
      <c r="AF114" s="24"/>
      <c r="AH114" s="29"/>
      <c r="AJ114" s="24"/>
      <c r="AK114" s="24"/>
      <c r="AL114" s="51"/>
    </row>
    <row r="115" spans="1:38" x14ac:dyDescent="0.2">
      <c r="A115" s="234">
        <v>261</v>
      </c>
      <c r="B115" s="234">
        <v>325</v>
      </c>
      <c r="C115" s="77" t="s">
        <v>107</v>
      </c>
      <c r="D115" s="235">
        <v>16</v>
      </c>
      <c r="E115" s="268">
        <v>1000</v>
      </c>
      <c r="F115" s="268">
        <v>792</v>
      </c>
      <c r="G115" s="268">
        <v>3981</v>
      </c>
      <c r="H115" s="268">
        <v>0.59699999999999998</v>
      </c>
      <c r="I115" s="25">
        <f t="shared" ref="I115:I126" si="126">0.1515*(G115/1000)/(E115/1000)^2/($D$4/10)^4</f>
        <v>0.21116960190469516</v>
      </c>
      <c r="J115" s="25">
        <f t="shared" ref="J115:J126" si="127">0.5*(F115/1000)/(E115/1000)^3/($D$4/10)^5</f>
        <v>0.10665431343979012</v>
      </c>
      <c r="K115" s="27">
        <f t="shared" ref="K115:K126" si="128">I115/J115</f>
        <v>1.9799443181818179</v>
      </c>
      <c r="L115" s="27">
        <f t="shared" ref="L115:L126" si="129">0.798*I115^1.5/J115</f>
        <v>0.72605842419750388</v>
      </c>
      <c r="M115" s="27">
        <f t="shared" ref="M115:M126" si="130">G115/F115</f>
        <v>5.0265151515151514</v>
      </c>
      <c r="O115" s="51">
        <f t="shared" ref="O115:O126" si="131">G115/(PI()*$D$4^2/4)</f>
        <v>29.992701938406405</v>
      </c>
      <c r="P115" s="27">
        <f t="shared" ref="P115:P126" si="132">M115</f>
        <v>5.0265151515151514</v>
      </c>
      <c r="Q115" s="58">
        <f t="shared" ref="Q115:Q126" si="133">L115</f>
        <v>0.72605842419750388</v>
      </c>
      <c r="R115" s="156">
        <f t="shared" ref="R115:R126" si="134">E115*(PI()/30)*($D$4/2)</f>
        <v>680.67840827778844</v>
      </c>
      <c r="S115" s="156">
        <f t="shared" ref="S115:S126" si="135">R115/H115</f>
        <v>1140.1648379862454</v>
      </c>
      <c r="T115" s="153"/>
      <c r="U115" s="153"/>
      <c r="W115" s="150">
        <v>261</v>
      </c>
      <c r="X115" s="76">
        <v>16</v>
      </c>
      <c r="Y115" s="271">
        <v>0.72499999999999998</v>
      </c>
      <c r="Z115" s="268">
        <v>1473</v>
      </c>
      <c r="AA115" s="268">
        <v>6064</v>
      </c>
      <c r="AB115" s="269">
        <v>826</v>
      </c>
      <c r="AC115" s="268">
        <v>1214</v>
      </c>
      <c r="AD115" s="27">
        <f t="shared" ref="AD115:AD123" si="136">0.1515*(AA115/1000)/(AC115/1000)^2/($D$4/10)^4</f>
        <v>0.21825341245822863</v>
      </c>
      <c r="AE115" s="27">
        <f t="shared" ref="AE115:AE123" si="137">0.5*(Z115/1000)/(AC115/1000)^3/($D$4/10)^5</f>
        <v>0.11086639588210344</v>
      </c>
      <c r="AF115" s="29">
        <f t="shared" ref="AF115:AF123" si="138">AD115/AE115</f>
        <v>1.9686164659877798</v>
      </c>
      <c r="AG115" s="29">
        <f t="shared" ref="AG115:AG123" si="139">0.798*AD115^1.5/AE115</f>
        <v>0.73391290792600727</v>
      </c>
      <c r="AH115" s="29">
        <f t="shared" ref="AH115:AH123" si="140">AA115/Z115</f>
        <v>4.1167684996605569</v>
      </c>
      <c r="AJ115" s="51">
        <f t="shared" ref="AJ115:AJ123" si="141">AA115/(PI()*$D$4^2/4)</f>
        <v>45.685944374402524</v>
      </c>
      <c r="AK115" s="29">
        <f t="shared" ref="AK115:AK123" si="142">AH115</f>
        <v>4.1167684996605569</v>
      </c>
      <c r="AL115" s="58">
        <f t="shared" ref="AL115:AL123" si="143">AG115</f>
        <v>0.73391290792600727</v>
      </c>
    </row>
    <row r="116" spans="1:38" x14ac:dyDescent="0.2">
      <c r="A116" s="234">
        <v>261</v>
      </c>
      <c r="B116" s="234">
        <v>325</v>
      </c>
      <c r="C116" s="77" t="s">
        <v>107</v>
      </c>
      <c r="D116" s="235">
        <v>16</v>
      </c>
      <c r="E116" s="268">
        <v>1056</v>
      </c>
      <c r="F116" s="268">
        <v>947</v>
      </c>
      <c r="G116" s="268">
        <v>4466</v>
      </c>
      <c r="H116" s="268">
        <v>0.63100000000000001</v>
      </c>
      <c r="I116" s="25">
        <f t="shared" si="126"/>
        <v>0.21243697368099956</v>
      </c>
      <c r="J116" s="25">
        <f t="shared" si="127"/>
        <v>0.10829576343338422</v>
      </c>
      <c r="K116" s="27">
        <f t="shared" si="128"/>
        <v>1.9616369740232316</v>
      </c>
      <c r="L116" s="27">
        <f t="shared" si="129"/>
        <v>0.72150041140105947</v>
      </c>
      <c r="M116" s="27">
        <f t="shared" si="130"/>
        <v>4.7159450897571276</v>
      </c>
      <c r="O116" s="51">
        <f t="shared" si="131"/>
        <v>33.646673412942228</v>
      </c>
      <c r="P116" s="27">
        <f t="shared" si="132"/>
        <v>4.7159450897571276</v>
      </c>
      <c r="Q116" s="58">
        <f t="shared" si="133"/>
        <v>0.72150041140105947</v>
      </c>
      <c r="R116" s="156">
        <f t="shared" si="134"/>
        <v>718.79639914134464</v>
      </c>
      <c r="S116" s="156">
        <f t="shared" si="135"/>
        <v>1139.1385089403243</v>
      </c>
      <c r="T116" s="153"/>
      <c r="U116" s="153"/>
      <c r="W116" s="150">
        <v>261</v>
      </c>
      <c r="X116" s="76">
        <v>16</v>
      </c>
      <c r="Y116" s="271">
        <v>0.75</v>
      </c>
      <c r="Z116" s="268">
        <v>1652</v>
      </c>
      <c r="AA116" s="268">
        <v>6557</v>
      </c>
      <c r="AB116" s="268">
        <v>855</v>
      </c>
      <c r="AC116" s="268">
        <v>1256</v>
      </c>
      <c r="AD116" s="27">
        <f t="shared" si="136"/>
        <v>0.22047793288702267</v>
      </c>
      <c r="AE116" s="27">
        <f t="shared" si="137"/>
        <v>0.11227792233978137</v>
      </c>
      <c r="AF116" s="29">
        <f t="shared" si="138"/>
        <v>1.9636801990314776</v>
      </c>
      <c r="AG116" s="29">
        <f t="shared" si="139"/>
        <v>0.73579395663891289</v>
      </c>
      <c r="AH116" s="29">
        <f t="shared" si="140"/>
        <v>3.969128329297821</v>
      </c>
      <c r="AJ116" s="51">
        <f t="shared" si="141"/>
        <v>49.400187543363678</v>
      </c>
      <c r="AK116" s="29">
        <f t="shared" si="142"/>
        <v>3.969128329297821</v>
      </c>
      <c r="AL116" s="58">
        <f t="shared" si="143"/>
        <v>0.73579395663891289</v>
      </c>
    </row>
    <row r="117" spans="1:38" x14ac:dyDescent="0.2">
      <c r="A117" s="234">
        <v>261</v>
      </c>
      <c r="B117" s="234">
        <v>325</v>
      </c>
      <c r="C117" s="77" t="s">
        <v>107</v>
      </c>
      <c r="D117" s="235">
        <v>16</v>
      </c>
      <c r="E117" s="268">
        <v>1100</v>
      </c>
      <c r="F117" s="268">
        <v>1074</v>
      </c>
      <c r="G117" s="268">
        <v>4855</v>
      </c>
      <c r="H117" s="268">
        <v>0.65700000000000003</v>
      </c>
      <c r="I117" s="25">
        <f t="shared" si="126"/>
        <v>0.21283501949285863</v>
      </c>
      <c r="J117" s="25">
        <f t="shared" si="127"/>
        <v>0.10866244396854964</v>
      </c>
      <c r="K117" s="27">
        <f t="shared" si="128"/>
        <v>1.9586805865921793</v>
      </c>
      <c r="L117" s="27">
        <f t="shared" si="129"/>
        <v>0.72108764412855919</v>
      </c>
      <c r="M117" s="27">
        <f t="shared" si="130"/>
        <v>4.5204841713221597</v>
      </c>
      <c r="O117" s="51">
        <f t="shared" si="131"/>
        <v>36.577384554374049</v>
      </c>
      <c r="P117" s="27">
        <f t="shared" si="132"/>
        <v>4.5204841713221597</v>
      </c>
      <c r="Q117" s="58">
        <f t="shared" si="133"/>
        <v>0.72108764412855919</v>
      </c>
      <c r="R117" s="156">
        <f t="shared" si="134"/>
        <v>748.74624910556736</v>
      </c>
      <c r="S117" s="156">
        <f t="shared" si="135"/>
        <v>1139.6442147725529</v>
      </c>
      <c r="T117" s="153"/>
      <c r="U117" s="153"/>
      <c r="W117" s="150">
        <v>261</v>
      </c>
      <c r="X117" s="76">
        <v>16</v>
      </c>
      <c r="Y117" s="271">
        <v>0.77500000000000002</v>
      </c>
      <c r="Z117" s="268">
        <v>1851</v>
      </c>
      <c r="AA117" s="268">
        <v>7079</v>
      </c>
      <c r="AB117" s="269">
        <v>883</v>
      </c>
      <c r="AC117" s="268">
        <v>1298</v>
      </c>
      <c r="AD117" s="27">
        <f t="shared" si="136"/>
        <v>0.22287520262119506</v>
      </c>
      <c r="AE117" s="27">
        <f t="shared" si="137"/>
        <v>0.11398181918359346</v>
      </c>
      <c r="AF117" s="29">
        <f t="shared" si="138"/>
        <v>1.9553574790923824</v>
      </c>
      <c r="AG117" s="29">
        <f t="shared" si="139"/>
        <v>0.73664786367135549</v>
      </c>
      <c r="AH117" s="29">
        <f t="shared" si="140"/>
        <v>3.8244192328471098</v>
      </c>
      <c r="AJ117" s="51">
        <f t="shared" si="141"/>
        <v>53.332915604616666</v>
      </c>
      <c r="AK117" s="29">
        <f t="shared" si="142"/>
        <v>3.8244192328471098</v>
      </c>
      <c r="AL117" s="58">
        <f t="shared" si="143"/>
        <v>0.73664786367135549</v>
      </c>
    </row>
    <row r="118" spans="1:38" x14ac:dyDescent="0.2">
      <c r="A118" s="234">
        <v>261</v>
      </c>
      <c r="B118" s="234">
        <v>325</v>
      </c>
      <c r="C118" s="77" t="s">
        <v>107</v>
      </c>
      <c r="D118" s="235">
        <v>16</v>
      </c>
      <c r="E118" s="268">
        <v>1148</v>
      </c>
      <c r="F118" s="269">
        <v>1239</v>
      </c>
      <c r="G118" s="269">
        <v>5413</v>
      </c>
      <c r="H118" s="268">
        <v>0.68600000000000005</v>
      </c>
      <c r="I118" s="25">
        <f t="shared" si="126"/>
        <v>0.21786801400663702</v>
      </c>
      <c r="J118" s="25">
        <f t="shared" si="127"/>
        <v>0.11028054025025325</v>
      </c>
      <c r="K118" s="27">
        <f t="shared" si="128"/>
        <v>1.9755798576271186</v>
      </c>
      <c r="L118" s="27">
        <f t="shared" si="129"/>
        <v>0.73585834308393161</v>
      </c>
      <c r="M118" s="27">
        <f t="shared" si="130"/>
        <v>4.3688458434221147</v>
      </c>
      <c r="O118" s="51">
        <f t="shared" si="131"/>
        <v>40.78133524054104</v>
      </c>
      <c r="P118" s="27">
        <f t="shared" si="132"/>
        <v>4.3688458434221147</v>
      </c>
      <c r="Q118" s="58">
        <f t="shared" si="133"/>
        <v>0.73585834308393161</v>
      </c>
      <c r="R118" s="156">
        <f t="shared" si="134"/>
        <v>781.41881270290116</v>
      </c>
      <c r="S118" s="156">
        <f t="shared" si="135"/>
        <v>1139.0944791587481</v>
      </c>
      <c r="T118" s="153"/>
      <c r="U118" s="153"/>
      <c r="W118" s="150">
        <v>261</v>
      </c>
      <c r="X118" s="76">
        <v>16</v>
      </c>
      <c r="Y118" s="271">
        <v>0.8</v>
      </c>
      <c r="Z118" s="269">
        <v>2071</v>
      </c>
      <c r="AA118" s="269">
        <v>7660</v>
      </c>
      <c r="AB118" s="269">
        <v>912</v>
      </c>
      <c r="AC118" s="268">
        <v>1340</v>
      </c>
      <c r="AD118" s="27">
        <f t="shared" si="136"/>
        <v>0.22628637042184013</v>
      </c>
      <c r="AE118" s="27">
        <f t="shared" si="137"/>
        <v>0.11590947709744773</v>
      </c>
      <c r="AF118" s="29">
        <f t="shared" si="138"/>
        <v>1.9522680637373253</v>
      </c>
      <c r="AG118" s="29">
        <f t="shared" si="139"/>
        <v>0.74109100069294231</v>
      </c>
      <c r="AH118" s="29">
        <f t="shared" si="140"/>
        <v>3.6986962819893772</v>
      </c>
      <c r="AJ118" s="51">
        <f t="shared" si="141"/>
        <v>57.710147412256489</v>
      </c>
      <c r="AK118" s="29">
        <f t="shared" si="142"/>
        <v>3.6986962819893772</v>
      </c>
      <c r="AL118" s="58">
        <f t="shared" si="143"/>
        <v>0.74109100069294231</v>
      </c>
    </row>
    <row r="119" spans="1:38" x14ac:dyDescent="0.2">
      <c r="A119" s="234">
        <v>261</v>
      </c>
      <c r="B119" s="234">
        <v>325</v>
      </c>
      <c r="C119" s="77" t="s">
        <v>107</v>
      </c>
      <c r="D119" s="235">
        <v>16</v>
      </c>
      <c r="E119" s="268">
        <v>1200</v>
      </c>
      <c r="F119" s="269">
        <v>1410</v>
      </c>
      <c r="G119" s="269">
        <v>5856</v>
      </c>
      <c r="H119" s="268">
        <v>0.71699999999999997</v>
      </c>
      <c r="I119" s="25">
        <f t="shared" si="126"/>
        <v>0.21571373551346237</v>
      </c>
      <c r="J119" s="25">
        <f t="shared" si="127"/>
        <v>0.10988252165031687</v>
      </c>
      <c r="K119" s="27">
        <f t="shared" si="128"/>
        <v>1.9631305531914895</v>
      </c>
      <c r="L119" s="27">
        <f t="shared" si="129"/>
        <v>0.72759712340100724</v>
      </c>
      <c r="M119" s="27">
        <f t="shared" si="130"/>
        <v>4.1531914893617019</v>
      </c>
      <c r="O119" s="51">
        <f t="shared" si="131"/>
        <v>44.118880319343859</v>
      </c>
      <c r="P119" s="27">
        <f t="shared" si="132"/>
        <v>4.1531914893617019</v>
      </c>
      <c r="Q119" s="58">
        <f t="shared" si="133"/>
        <v>0.72759712340100724</v>
      </c>
      <c r="R119" s="156">
        <f t="shared" si="134"/>
        <v>816.81408993334617</v>
      </c>
      <c r="S119" s="156">
        <f t="shared" si="135"/>
        <v>1139.2107251511104</v>
      </c>
      <c r="T119" s="153"/>
      <c r="U119" s="153"/>
      <c r="W119" s="150">
        <v>261</v>
      </c>
      <c r="X119" s="76">
        <v>16</v>
      </c>
      <c r="Y119" s="271">
        <v>0.82499999999999996</v>
      </c>
      <c r="Z119" s="269">
        <v>2309</v>
      </c>
      <c r="AA119" s="269">
        <v>8232</v>
      </c>
      <c r="AB119" s="269">
        <v>940</v>
      </c>
      <c r="AC119" s="268">
        <v>1382</v>
      </c>
      <c r="AD119" s="27">
        <f t="shared" si="136"/>
        <v>0.22862751676568588</v>
      </c>
      <c r="AE119" s="27">
        <f t="shared" si="137"/>
        <v>0.11780210383292022</v>
      </c>
      <c r="AF119" s="29">
        <f t="shared" si="138"/>
        <v>1.9407761773928107</v>
      </c>
      <c r="AG119" s="29">
        <f t="shared" si="139"/>
        <v>0.74052989178225737</v>
      </c>
      <c r="AH119" s="29">
        <f t="shared" si="140"/>
        <v>3.5651797314854914</v>
      </c>
      <c r="AJ119" s="51">
        <f t="shared" si="141"/>
        <v>62.019573563667805</v>
      </c>
      <c r="AK119" s="29">
        <f t="shared" si="142"/>
        <v>3.5651797314854914</v>
      </c>
      <c r="AL119" s="58">
        <f t="shared" si="143"/>
        <v>0.74052989178225737</v>
      </c>
    </row>
    <row r="120" spans="1:38" x14ac:dyDescent="0.2">
      <c r="A120" s="234">
        <v>261</v>
      </c>
      <c r="B120" s="234">
        <v>325</v>
      </c>
      <c r="C120" s="77" t="s">
        <v>107</v>
      </c>
      <c r="D120" s="235">
        <v>16</v>
      </c>
      <c r="E120" s="268">
        <v>1248</v>
      </c>
      <c r="F120" s="269">
        <v>1617</v>
      </c>
      <c r="G120" s="269">
        <v>6467</v>
      </c>
      <c r="H120" s="268">
        <v>0.746</v>
      </c>
      <c r="I120" s="25">
        <f t="shared" si="126"/>
        <v>0.22024847693976837</v>
      </c>
      <c r="J120" s="25">
        <f t="shared" si="127"/>
        <v>0.11202617471888193</v>
      </c>
      <c r="K120" s="27">
        <f t="shared" si="128"/>
        <v>1.9660447881261596</v>
      </c>
      <c r="L120" s="27">
        <f t="shared" si="129"/>
        <v>0.73629653293362252</v>
      </c>
      <c r="M120" s="27">
        <f t="shared" si="130"/>
        <v>3.9993815708101423</v>
      </c>
      <c r="O120" s="51">
        <f t="shared" si="131"/>
        <v>48.722130981078678</v>
      </c>
      <c r="P120" s="27">
        <f t="shared" si="132"/>
        <v>3.9993815708101423</v>
      </c>
      <c r="Q120" s="58">
        <f t="shared" si="133"/>
        <v>0.73629653293362252</v>
      </c>
      <c r="R120" s="156">
        <f t="shared" si="134"/>
        <v>849.48665353068009</v>
      </c>
      <c r="S120" s="156">
        <f t="shared" si="135"/>
        <v>1138.7220556711529</v>
      </c>
      <c r="T120" s="153"/>
      <c r="U120" s="153"/>
      <c r="W120" s="150">
        <v>261</v>
      </c>
      <c r="X120" s="76">
        <v>16</v>
      </c>
      <c r="Y120" s="271">
        <v>0.85</v>
      </c>
      <c r="Z120" s="269">
        <v>2569</v>
      </c>
      <c r="AA120" s="269">
        <v>8877</v>
      </c>
      <c r="AB120" s="269">
        <v>969</v>
      </c>
      <c r="AC120" s="268">
        <v>1423</v>
      </c>
      <c r="AD120" s="27">
        <f t="shared" si="136"/>
        <v>0.23253891583355238</v>
      </c>
      <c r="AE120" s="27">
        <f t="shared" si="137"/>
        <v>0.12006119088892693</v>
      </c>
      <c r="AF120" s="29">
        <f t="shared" si="138"/>
        <v>1.9368366589723633</v>
      </c>
      <c r="AG120" s="29">
        <f t="shared" si="139"/>
        <v>0.74532160328604136</v>
      </c>
      <c r="AH120" s="29">
        <f t="shared" si="140"/>
        <v>3.4554301284546516</v>
      </c>
      <c r="AJ120" s="51">
        <f t="shared" si="141"/>
        <v>66.878978926710289</v>
      </c>
      <c r="AK120" s="29">
        <f t="shared" si="142"/>
        <v>3.4554301284546516</v>
      </c>
      <c r="AL120" s="58">
        <f t="shared" si="143"/>
        <v>0.74532160328604136</v>
      </c>
    </row>
    <row r="121" spans="1:38" x14ac:dyDescent="0.2">
      <c r="A121" s="234">
        <v>261</v>
      </c>
      <c r="B121" s="234">
        <v>325</v>
      </c>
      <c r="C121" s="77" t="s">
        <v>107</v>
      </c>
      <c r="D121" s="235">
        <v>16</v>
      </c>
      <c r="E121" s="268">
        <v>1300</v>
      </c>
      <c r="F121" s="269">
        <v>1870</v>
      </c>
      <c r="G121" s="269">
        <v>7141</v>
      </c>
      <c r="H121" s="268">
        <v>0.77600000000000002</v>
      </c>
      <c r="I121" s="25">
        <f t="shared" si="126"/>
        <v>0.22413596643248154</v>
      </c>
      <c r="J121" s="25">
        <f t="shared" si="127"/>
        <v>0.11462115817506394</v>
      </c>
      <c r="K121" s="27">
        <f t="shared" si="128"/>
        <v>1.9554501978609633</v>
      </c>
      <c r="L121" s="27">
        <f t="shared" si="129"/>
        <v>0.73876349468987434</v>
      </c>
      <c r="M121" s="27">
        <f t="shared" si="130"/>
        <v>3.8187165775401071</v>
      </c>
      <c r="O121" s="51">
        <f t="shared" si="131"/>
        <v>53.800021236413002</v>
      </c>
      <c r="P121" s="27">
        <f t="shared" si="132"/>
        <v>3.8187165775401071</v>
      </c>
      <c r="Q121" s="58">
        <f t="shared" si="133"/>
        <v>0.73876349468987434</v>
      </c>
      <c r="R121" s="156">
        <f t="shared" si="134"/>
        <v>884.88193076112509</v>
      </c>
      <c r="S121" s="156">
        <f t="shared" si="135"/>
        <v>1140.3117664447489</v>
      </c>
      <c r="T121" s="153"/>
      <c r="U121" s="153"/>
      <c r="W121" s="150">
        <v>261</v>
      </c>
      <c r="X121" s="76">
        <v>16</v>
      </c>
      <c r="Y121" s="271">
        <v>0.875</v>
      </c>
      <c r="Z121" s="269">
        <v>2926</v>
      </c>
      <c r="AA121" s="269">
        <v>9548</v>
      </c>
      <c r="AB121" s="269">
        <v>997</v>
      </c>
      <c r="AC121" s="268">
        <v>1465</v>
      </c>
      <c r="AD121" s="27">
        <f t="shared" si="136"/>
        <v>0.23598064539348884</v>
      </c>
      <c r="AE121" s="27">
        <f t="shared" si="137"/>
        <v>0.12531835646298689</v>
      </c>
      <c r="AF121" s="29">
        <f t="shared" si="138"/>
        <v>1.8830493157894737</v>
      </c>
      <c r="AG121" s="29">
        <f t="shared" si="139"/>
        <v>0.72996624446188041</v>
      </c>
      <c r="AH121" s="29">
        <f t="shared" si="140"/>
        <v>3.263157894736842</v>
      </c>
      <c r="AJ121" s="51">
        <f t="shared" si="141"/>
        <v>71.934267296635113</v>
      </c>
      <c r="AK121" s="29">
        <f t="shared" si="142"/>
        <v>3.263157894736842</v>
      </c>
      <c r="AL121" s="58">
        <f t="shared" si="143"/>
        <v>0.72996624446188041</v>
      </c>
    </row>
    <row r="122" spans="1:38" x14ac:dyDescent="0.2">
      <c r="A122" s="234">
        <v>261</v>
      </c>
      <c r="B122" s="234">
        <v>325</v>
      </c>
      <c r="C122" s="77" t="s">
        <v>107</v>
      </c>
      <c r="D122" s="235">
        <v>16</v>
      </c>
      <c r="E122" s="268">
        <v>1352</v>
      </c>
      <c r="F122" s="269">
        <v>2139</v>
      </c>
      <c r="G122" s="269">
        <v>7825</v>
      </c>
      <c r="H122" s="268">
        <v>0.80700000000000005</v>
      </c>
      <c r="I122" s="25">
        <f t="shared" si="126"/>
        <v>0.22707545162443374</v>
      </c>
      <c r="J122" s="25">
        <f t="shared" si="127"/>
        <v>0.11655581690401275</v>
      </c>
      <c r="K122" s="27">
        <f t="shared" si="128"/>
        <v>1.9482120897615711</v>
      </c>
      <c r="L122" s="27">
        <f t="shared" si="129"/>
        <v>0.74083965141830377</v>
      </c>
      <c r="M122" s="27">
        <f t="shared" si="130"/>
        <v>3.6582515194015897</v>
      </c>
      <c r="O122" s="51">
        <f t="shared" si="131"/>
        <v>58.953251109778982</v>
      </c>
      <c r="P122" s="27">
        <f t="shared" si="132"/>
        <v>3.6582515194015897</v>
      </c>
      <c r="Q122" s="58">
        <f t="shared" si="133"/>
        <v>0.74083965141830377</v>
      </c>
      <c r="R122" s="156">
        <f t="shared" si="134"/>
        <v>920.27720799157009</v>
      </c>
      <c r="S122" s="156">
        <f t="shared" si="135"/>
        <v>1140.3682874740646</v>
      </c>
      <c r="T122" s="153"/>
      <c r="U122" s="153"/>
      <c r="W122" s="150">
        <v>261</v>
      </c>
      <c r="X122" s="76">
        <v>16</v>
      </c>
      <c r="Y122" s="271">
        <v>0.9</v>
      </c>
      <c r="Z122" s="269">
        <v>3348</v>
      </c>
      <c r="AA122" s="269">
        <v>10260</v>
      </c>
      <c r="AB122" s="269">
        <v>1027</v>
      </c>
      <c r="AC122" s="268">
        <v>1507</v>
      </c>
      <c r="AD122" s="27">
        <f t="shared" si="136"/>
        <v>0.23964042423929524</v>
      </c>
      <c r="AE122" s="27">
        <f t="shared" si="137"/>
        <v>0.13173432035868535</v>
      </c>
      <c r="AF122" s="29">
        <f t="shared" si="138"/>
        <v>1.8191191451612903</v>
      </c>
      <c r="AG122" s="29">
        <f t="shared" si="139"/>
        <v>0.71063088042850975</v>
      </c>
      <c r="AH122" s="29">
        <f t="shared" si="140"/>
        <v>3.064516129032258</v>
      </c>
      <c r="AJ122" s="51">
        <f t="shared" si="141"/>
        <v>77.298448100489765</v>
      </c>
      <c r="AK122" s="29">
        <f t="shared" si="142"/>
        <v>3.064516129032258</v>
      </c>
      <c r="AL122" s="58">
        <f t="shared" si="143"/>
        <v>0.71063088042850975</v>
      </c>
    </row>
    <row r="123" spans="1:38" x14ac:dyDescent="0.2">
      <c r="A123" s="234">
        <v>261</v>
      </c>
      <c r="B123" s="234">
        <v>325</v>
      </c>
      <c r="C123" s="77" t="s">
        <v>107</v>
      </c>
      <c r="D123" s="235">
        <v>16</v>
      </c>
      <c r="E123" s="268">
        <v>1407</v>
      </c>
      <c r="F123" s="269">
        <v>2463</v>
      </c>
      <c r="G123" s="269">
        <v>8594</v>
      </c>
      <c r="H123" s="271">
        <v>0.84</v>
      </c>
      <c r="I123" s="25">
        <f t="shared" si="126"/>
        <v>0.23027478107615545</v>
      </c>
      <c r="J123" s="25">
        <f t="shared" si="127"/>
        <v>0.11907905030253924</v>
      </c>
      <c r="K123" s="27">
        <f t="shared" si="128"/>
        <v>1.9337975948842874</v>
      </c>
      <c r="L123" s="27">
        <f t="shared" si="129"/>
        <v>0.74052051781843364</v>
      </c>
      <c r="M123" s="27">
        <f t="shared" si="130"/>
        <v>3.4892407632967926</v>
      </c>
      <c r="O123" s="51">
        <f t="shared" si="131"/>
        <v>64.746867736414131</v>
      </c>
      <c r="P123" s="27">
        <f t="shared" si="132"/>
        <v>3.4892407632967926</v>
      </c>
      <c r="Q123" s="58">
        <f t="shared" si="133"/>
        <v>0.74052051781843364</v>
      </c>
      <c r="R123" s="156">
        <f t="shared" si="134"/>
        <v>957.71452044684838</v>
      </c>
      <c r="S123" s="156">
        <f t="shared" si="135"/>
        <v>1140.1363338652957</v>
      </c>
      <c r="T123" s="153"/>
      <c r="U123" s="153"/>
      <c r="W123" s="150">
        <v>261</v>
      </c>
      <c r="X123" s="76">
        <v>16</v>
      </c>
      <c r="Y123" s="271">
        <v>0.92500000000000004</v>
      </c>
      <c r="Z123" s="268">
        <v>3834</v>
      </c>
      <c r="AA123" s="268">
        <v>11012</v>
      </c>
      <c r="AB123" s="268">
        <v>1054</v>
      </c>
      <c r="AC123" s="268">
        <v>1549</v>
      </c>
      <c r="AD123" s="27">
        <f t="shared" si="136"/>
        <v>0.24344597065871323</v>
      </c>
      <c r="AE123" s="27">
        <f t="shared" si="137"/>
        <v>0.13891562527361023</v>
      </c>
      <c r="AF123" s="29">
        <f t="shared" si="138"/>
        <v>1.752473634115806</v>
      </c>
      <c r="AG123" s="29">
        <f t="shared" si="139"/>
        <v>0.69001046820670153</v>
      </c>
      <c r="AH123" s="29">
        <f t="shared" si="140"/>
        <v>2.8721961398017735</v>
      </c>
      <c r="AJ123" s="51">
        <f t="shared" si="141"/>
        <v>82.963987376471081</v>
      </c>
      <c r="AK123" s="29">
        <f t="shared" si="142"/>
        <v>2.8721961398017735</v>
      </c>
      <c r="AL123" s="58">
        <f t="shared" si="143"/>
        <v>0.69001046820670153</v>
      </c>
    </row>
    <row r="124" spans="1:38" x14ac:dyDescent="0.2">
      <c r="A124" s="234">
        <v>261</v>
      </c>
      <c r="B124" s="234">
        <v>325</v>
      </c>
      <c r="C124" s="77" t="s">
        <v>107</v>
      </c>
      <c r="D124" s="235">
        <v>16</v>
      </c>
      <c r="E124" s="268">
        <v>1452</v>
      </c>
      <c r="F124" s="269">
        <v>2796</v>
      </c>
      <c r="G124" s="269">
        <v>9310</v>
      </c>
      <c r="H124" s="268">
        <v>0.86699999999999999</v>
      </c>
      <c r="I124" s="25">
        <f t="shared" si="126"/>
        <v>0.23423709422169858</v>
      </c>
      <c r="J124" s="25">
        <f t="shared" si="127"/>
        <v>0.12299587906179114</v>
      </c>
      <c r="K124" s="27">
        <f t="shared" si="128"/>
        <v>1.9044304248927044</v>
      </c>
      <c r="L124" s="27">
        <f t="shared" si="129"/>
        <v>0.73552228967524613</v>
      </c>
      <c r="M124" s="27">
        <f t="shared" si="130"/>
        <v>3.3297567954220315</v>
      </c>
      <c r="O124" s="51">
        <f t="shared" si="131"/>
        <v>70.141184387481445</v>
      </c>
      <c r="P124" s="27">
        <f t="shared" si="132"/>
        <v>3.3297567954220315</v>
      </c>
      <c r="Q124" s="58">
        <f t="shared" si="133"/>
        <v>0.73552228967524613</v>
      </c>
      <c r="R124" s="156">
        <f t="shared" si="134"/>
        <v>988.3450488193489</v>
      </c>
      <c r="S124" s="156">
        <f t="shared" si="135"/>
        <v>1139.9596872195489</v>
      </c>
      <c r="T124" s="153"/>
      <c r="U124" s="153"/>
      <c r="W124" s="150"/>
      <c r="X124" s="76"/>
      <c r="Y124" s="163"/>
      <c r="Z124" s="150"/>
      <c r="AA124" s="150"/>
      <c r="AB124" s="150"/>
      <c r="AC124" s="150"/>
      <c r="AD124"/>
      <c r="AE124"/>
      <c r="AF124"/>
      <c r="AG124"/>
      <c r="AH124"/>
      <c r="AI124"/>
      <c r="AJ124"/>
      <c r="AK124"/>
      <c r="AL124"/>
    </row>
    <row r="125" spans="1:38" x14ac:dyDescent="0.2">
      <c r="A125" s="234">
        <v>261</v>
      </c>
      <c r="B125" s="234">
        <v>325</v>
      </c>
      <c r="C125" s="77" t="s">
        <v>107</v>
      </c>
      <c r="D125" s="235">
        <v>16</v>
      </c>
      <c r="E125" s="268">
        <v>1498</v>
      </c>
      <c r="F125" s="269">
        <v>3209</v>
      </c>
      <c r="G125" s="269">
        <v>10173</v>
      </c>
      <c r="H125" s="268">
        <v>0.89500000000000002</v>
      </c>
      <c r="I125" s="25">
        <f t="shared" si="126"/>
        <v>0.24047206974877833</v>
      </c>
      <c r="J125" s="25">
        <f t="shared" si="127"/>
        <v>0.1285545699328775</v>
      </c>
      <c r="K125" s="27">
        <f t="shared" si="128"/>
        <v>1.8705835963228423</v>
      </c>
      <c r="L125" s="27">
        <f t="shared" si="129"/>
        <v>0.7320021111800401</v>
      </c>
      <c r="M125" s="27">
        <f t="shared" si="130"/>
        <v>3.1701464630726082</v>
      </c>
      <c r="O125" s="51">
        <f t="shared" si="131"/>
        <v>76.642993423614257</v>
      </c>
      <c r="P125" s="27">
        <f t="shared" si="132"/>
        <v>3.1701464630726082</v>
      </c>
      <c r="Q125" s="58">
        <f t="shared" si="133"/>
        <v>0.7320021111800401</v>
      </c>
      <c r="R125" s="156">
        <f t="shared" si="134"/>
        <v>1019.6562556001272</v>
      </c>
      <c r="S125" s="156">
        <f t="shared" si="135"/>
        <v>1139.2807325141086</v>
      </c>
      <c r="T125" s="153"/>
      <c r="U125" s="153"/>
      <c r="W125" s="150"/>
      <c r="X125" s="76"/>
      <c r="Y125" s="163"/>
      <c r="Z125" s="150"/>
      <c r="AA125" s="150"/>
      <c r="AB125" s="150"/>
      <c r="AC125" s="150"/>
      <c r="AD125"/>
      <c r="AE125"/>
      <c r="AF125"/>
      <c r="AG125"/>
      <c r="AH125"/>
      <c r="AI125"/>
      <c r="AJ125"/>
      <c r="AK125"/>
      <c r="AL125"/>
    </row>
    <row r="126" spans="1:38" x14ac:dyDescent="0.2">
      <c r="A126" s="234">
        <v>261</v>
      </c>
      <c r="B126" s="234">
        <v>325</v>
      </c>
      <c r="C126" s="77" t="s">
        <v>107</v>
      </c>
      <c r="D126" s="235">
        <v>16</v>
      </c>
      <c r="E126" s="268">
        <v>1551</v>
      </c>
      <c r="F126" s="269">
        <v>3883</v>
      </c>
      <c r="G126" s="269">
        <v>11016</v>
      </c>
      <c r="H126" s="268">
        <v>0.92600000000000005</v>
      </c>
      <c r="I126" s="25">
        <f t="shared" si="126"/>
        <v>0.24290673427939813</v>
      </c>
      <c r="J126" s="25">
        <f t="shared" si="127"/>
        <v>0.14014746283709864</v>
      </c>
      <c r="K126" s="27">
        <f t="shared" si="128"/>
        <v>1.7332224883852692</v>
      </c>
      <c r="L126" s="27">
        <f t="shared" si="129"/>
        <v>0.68167439958791132</v>
      </c>
      <c r="M126" s="27">
        <f t="shared" si="130"/>
        <v>2.836981715168684</v>
      </c>
      <c r="O126" s="51">
        <f t="shared" si="131"/>
        <v>82.994123223683744</v>
      </c>
      <c r="P126" s="27">
        <f t="shared" si="132"/>
        <v>2.836981715168684</v>
      </c>
      <c r="Q126" s="58">
        <f t="shared" si="133"/>
        <v>0.68167439958791132</v>
      </c>
      <c r="R126" s="156">
        <f t="shared" si="134"/>
        <v>1055.7322112388499</v>
      </c>
      <c r="S126" s="156">
        <f t="shared" si="135"/>
        <v>1140.0995801715442</v>
      </c>
      <c r="T126" s="153"/>
      <c r="U126" s="153"/>
      <c r="W126" s="150"/>
      <c r="X126" s="76"/>
      <c r="Y126" s="163"/>
      <c r="Z126" s="150"/>
      <c r="AA126" s="150"/>
      <c r="AB126" s="150"/>
      <c r="AC126" s="150"/>
      <c r="AD126"/>
      <c r="AE126"/>
      <c r="AF126"/>
      <c r="AG126"/>
      <c r="AH126"/>
      <c r="AI126"/>
      <c r="AJ126"/>
      <c r="AK126"/>
      <c r="AL126"/>
    </row>
    <row r="127" spans="1:38" x14ac:dyDescent="0.2">
      <c r="E127" s="69"/>
      <c r="F127" s="168"/>
      <c r="G127" s="171"/>
      <c r="H127" s="62"/>
      <c r="R127" s="156"/>
      <c r="T127" s="153"/>
      <c r="U127" s="153"/>
      <c r="W127" s="150"/>
      <c r="X127" s="76"/>
      <c r="Y127" s="220"/>
      <c r="Z127" s="107"/>
      <c r="AA127" s="62"/>
      <c r="AB127" s="69"/>
      <c r="AC127" s="150"/>
      <c r="AD127" s="45"/>
      <c r="AE127" s="34"/>
      <c r="AF127" s="24"/>
      <c r="AH127" s="29"/>
      <c r="AJ127" s="24"/>
      <c r="AK127" s="24"/>
      <c r="AL127" s="51"/>
    </row>
    <row r="128" spans="1:38" x14ac:dyDescent="0.2">
      <c r="E128" s="69"/>
      <c r="F128" s="168"/>
      <c r="G128" s="171"/>
      <c r="H128" s="62"/>
      <c r="R128" s="156"/>
      <c r="T128" s="153"/>
      <c r="U128" s="153"/>
      <c r="W128" s="150"/>
      <c r="X128" s="76"/>
      <c r="Y128" s="220"/>
      <c r="Z128" s="107"/>
      <c r="AA128" s="62"/>
      <c r="AB128" s="69"/>
      <c r="AC128" s="150"/>
      <c r="AD128" s="45"/>
      <c r="AE128" s="34"/>
      <c r="AF128" s="24"/>
      <c r="AH128" s="29"/>
      <c r="AJ128" s="24"/>
      <c r="AK128" s="24"/>
      <c r="AL128" s="51"/>
    </row>
    <row r="129" spans="1:38" x14ac:dyDescent="0.2">
      <c r="A129" s="1">
        <v>262</v>
      </c>
      <c r="B129" s="1">
        <v>326</v>
      </c>
      <c r="C129" s="1" t="s">
        <v>107</v>
      </c>
      <c r="D129" s="66">
        <v>18</v>
      </c>
      <c r="E129" s="268">
        <v>998</v>
      </c>
      <c r="F129" s="268">
        <v>987</v>
      </c>
      <c r="G129" s="268">
        <v>4428</v>
      </c>
      <c r="H129" s="268">
        <v>0.59599999999999997</v>
      </c>
      <c r="I129" s="25">
        <f t="shared" ref="I129:I142" si="144">0.1515*(G129/1000)/(E129/1000)^2/($D$4/10)^4</f>
        <v>0.23582277918306094</v>
      </c>
      <c r="J129" s="25">
        <f t="shared" ref="J129:J142" si="145">0.5*(F129/1000)/(E129/1000)^3/($D$4/10)^5</f>
        <v>0.13371458217600987</v>
      </c>
      <c r="K129" s="27">
        <f t="shared" ref="K129:K142" si="146">I129/J129</f>
        <v>1.7636279854103347</v>
      </c>
      <c r="L129" s="27">
        <f t="shared" ref="L129:L142" si="147">0.798*I129^1.5/J129</f>
        <v>0.68344370799195731</v>
      </c>
      <c r="M129" s="27">
        <f t="shared" ref="M129:M142" si="148">G129/F129</f>
        <v>4.4863221884498481</v>
      </c>
      <c r="O129" s="51">
        <f t="shared" ref="O129:O142" si="149">G129/(PI()*$D$4^2/4)</f>
        <v>33.360382864421894</v>
      </c>
      <c r="P129" s="27">
        <f t="shared" ref="P129:P142" si="150">M129</f>
        <v>4.4863221884498481</v>
      </c>
      <c r="Q129" s="58">
        <f t="shared" ref="Q129:Q142" si="151">L129</f>
        <v>0.68344370799195731</v>
      </c>
      <c r="R129" s="156">
        <f t="shared" ref="R129:R142" si="152">E129*(PI()/30)*($D$4/2)</f>
        <v>679.31705146123295</v>
      </c>
      <c r="S129" s="156">
        <f t="shared" ref="S129:S142" si="153">R129/H129</f>
        <v>1139.7937105054245</v>
      </c>
      <c r="T129" s="153"/>
      <c r="U129" s="153"/>
      <c r="V129" s="236"/>
      <c r="W129" s="268">
        <v>262</v>
      </c>
      <c r="X129" s="76">
        <v>18</v>
      </c>
      <c r="Y129" s="271">
        <v>0.72499999999999998</v>
      </c>
      <c r="Z129" s="269">
        <v>1806</v>
      </c>
      <c r="AA129" s="269">
        <v>6667</v>
      </c>
      <c r="AB129" s="269">
        <v>826</v>
      </c>
      <c r="AC129" s="268">
        <v>1214</v>
      </c>
      <c r="AD129" s="27">
        <f t="shared" ref="AD129:AD136" si="154">0.1515*(AA129/1000)/(AC129/1000)^2/($D$4/10)^4</f>
        <v>0.23995638206777875</v>
      </c>
      <c r="AE129" s="27">
        <f t="shared" ref="AE129:AE136" si="155">0.5*(Z129/1000)/(AC129/1000)^3/($D$4/10)^5</f>
        <v>0.13592987845422866</v>
      </c>
      <c r="AF129" s="29">
        <f t="shared" ref="AF129:AF136" si="156">AD129/AE129</f>
        <v>1.7652953478405315</v>
      </c>
      <c r="AG129" s="29">
        <f t="shared" ref="AG129:AG136" si="157">0.798*AD129^1.5/AE129</f>
        <v>0.69005931174812041</v>
      </c>
      <c r="AH129" s="29">
        <f t="shared" ref="AH129:AH136" si="158">AA129/Z129</f>
        <v>3.6915836101882613</v>
      </c>
      <c r="AJ129" s="51">
        <f t="shared" ref="AJ129:AJ136" si="159">AA129/(PI()*$D$4^2/4)</f>
        <v>50.228923341712012</v>
      </c>
      <c r="AK129" s="29">
        <f t="shared" ref="AK129:AK136" si="160">AH129</f>
        <v>3.6915836101882613</v>
      </c>
      <c r="AL129" s="58">
        <f t="shared" ref="AL129:AL136" si="161">AG129</f>
        <v>0.69005931174812041</v>
      </c>
    </row>
    <row r="130" spans="1:38" x14ac:dyDescent="0.2">
      <c r="A130" s="1">
        <v>262</v>
      </c>
      <c r="B130" s="1">
        <v>326</v>
      </c>
      <c r="C130" s="1" t="s">
        <v>107</v>
      </c>
      <c r="D130" s="66">
        <v>18</v>
      </c>
      <c r="E130" s="268">
        <v>1000</v>
      </c>
      <c r="F130" s="268">
        <v>981</v>
      </c>
      <c r="G130" s="268">
        <v>4466</v>
      </c>
      <c r="H130" s="268">
        <v>0.59699999999999998</v>
      </c>
      <c r="I130" s="25">
        <f t="shared" si="144"/>
        <v>0.23689611708273517</v>
      </c>
      <c r="J130" s="25">
        <f t="shared" si="145"/>
        <v>0.13210591096519456</v>
      </c>
      <c r="K130" s="27">
        <f t="shared" si="146"/>
        <v>1.7932287461773704</v>
      </c>
      <c r="L130" s="27">
        <f t="shared" si="147"/>
        <v>0.69649428093455967</v>
      </c>
      <c r="M130" s="27">
        <f t="shared" si="148"/>
        <v>4.5524974515800203</v>
      </c>
      <c r="O130" s="51">
        <f t="shared" si="149"/>
        <v>33.646673412942228</v>
      </c>
      <c r="P130" s="27">
        <f t="shared" si="150"/>
        <v>4.5524974515800203</v>
      </c>
      <c r="Q130" s="58">
        <f t="shared" si="151"/>
        <v>0.69649428093455967</v>
      </c>
      <c r="R130" s="156">
        <f t="shared" si="152"/>
        <v>680.67840827778844</v>
      </c>
      <c r="S130" s="156">
        <f t="shared" si="153"/>
        <v>1140.1648379862454</v>
      </c>
      <c r="T130" s="153"/>
      <c r="U130" s="153"/>
      <c r="V130" s="236"/>
      <c r="W130" s="268">
        <v>262</v>
      </c>
      <c r="X130" s="76">
        <v>18</v>
      </c>
      <c r="Y130" s="271">
        <v>0.75</v>
      </c>
      <c r="Z130" s="269">
        <v>2033</v>
      </c>
      <c r="AA130" s="269">
        <v>7245</v>
      </c>
      <c r="AB130" s="269">
        <v>855</v>
      </c>
      <c r="AC130" s="268">
        <v>1256</v>
      </c>
      <c r="AD130" s="27">
        <f t="shared" si="154"/>
        <v>0.24361180780333672</v>
      </c>
      <c r="AE130" s="27">
        <f t="shared" si="155"/>
        <v>0.13817252791572371</v>
      </c>
      <c r="AF130" s="29">
        <f t="shared" si="156"/>
        <v>1.763098725036891</v>
      </c>
      <c r="AG130" s="29">
        <f t="shared" si="157"/>
        <v>0.6944303446651714</v>
      </c>
      <c r="AH130" s="29">
        <f t="shared" si="158"/>
        <v>3.5636989670437775</v>
      </c>
      <c r="AJ130" s="51">
        <f t="shared" si="159"/>
        <v>54.583553263942328</v>
      </c>
      <c r="AK130" s="29">
        <f t="shared" si="160"/>
        <v>3.5636989670437775</v>
      </c>
      <c r="AL130" s="58">
        <f t="shared" si="161"/>
        <v>0.6944303446651714</v>
      </c>
    </row>
    <row r="131" spans="1:38" x14ac:dyDescent="0.2">
      <c r="A131" s="1">
        <v>262</v>
      </c>
      <c r="B131" s="1">
        <v>326</v>
      </c>
      <c r="C131" s="1" t="s">
        <v>107</v>
      </c>
      <c r="D131" s="66">
        <v>18</v>
      </c>
      <c r="E131" s="268">
        <v>1048</v>
      </c>
      <c r="F131" s="268">
        <v>1141</v>
      </c>
      <c r="G131" s="268">
        <v>4845</v>
      </c>
      <c r="H131" s="268">
        <v>0.626</v>
      </c>
      <c r="I131" s="25">
        <f t="shared" si="144"/>
        <v>0.2339970809306354</v>
      </c>
      <c r="J131" s="25">
        <f t="shared" si="145"/>
        <v>0.1334919383690315</v>
      </c>
      <c r="K131" s="27">
        <f t="shared" si="146"/>
        <v>1.7528929745836985</v>
      </c>
      <c r="L131" s="27">
        <f t="shared" si="147"/>
        <v>0.67664910486357832</v>
      </c>
      <c r="M131" s="27">
        <f t="shared" si="148"/>
        <v>4.2462751971954429</v>
      </c>
      <c r="O131" s="51">
        <f t="shared" si="149"/>
        <v>36.502044936342386</v>
      </c>
      <c r="P131" s="27">
        <f t="shared" si="150"/>
        <v>4.2462751971954429</v>
      </c>
      <c r="Q131" s="58">
        <f t="shared" si="151"/>
        <v>0.67664910486357832</v>
      </c>
      <c r="R131" s="156">
        <f t="shared" si="152"/>
        <v>713.35097187512235</v>
      </c>
      <c r="S131" s="156">
        <f t="shared" si="153"/>
        <v>1139.5382937302275</v>
      </c>
      <c r="T131" s="153"/>
      <c r="U131" s="153"/>
      <c r="V131" s="236"/>
      <c r="W131" s="268">
        <v>262</v>
      </c>
      <c r="X131" s="76">
        <v>18</v>
      </c>
      <c r="Y131" s="271">
        <v>0.77500000000000002</v>
      </c>
      <c r="Z131" s="269">
        <v>2287</v>
      </c>
      <c r="AA131" s="269">
        <v>7826</v>
      </c>
      <c r="AB131" s="269">
        <v>883</v>
      </c>
      <c r="AC131" s="268">
        <v>1298</v>
      </c>
      <c r="AD131" s="27">
        <f t="shared" si="154"/>
        <v>0.24639374709895079</v>
      </c>
      <c r="AE131" s="27">
        <f t="shared" si="155"/>
        <v>0.14083004887783807</v>
      </c>
      <c r="AF131" s="29">
        <f t="shared" si="156"/>
        <v>1.7495822025360734</v>
      </c>
      <c r="AG131" s="29">
        <f t="shared" si="157"/>
        <v>0.6930300795866503</v>
      </c>
      <c r="AH131" s="29">
        <f t="shared" si="158"/>
        <v>3.4219501530389156</v>
      </c>
      <c r="AJ131" s="51">
        <f t="shared" si="159"/>
        <v>58.960785071582151</v>
      </c>
      <c r="AK131" s="29">
        <f t="shared" si="160"/>
        <v>3.4219501530389156</v>
      </c>
      <c r="AL131" s="58">
        <f t="shared" si="161"/>
        <v>0.6930300795866503</v>
      </c>
    </row>
    <row r="132" spans="1:38" x14ac:dyDescent="0.2">
      <c r="A132" s="1">
        <v>262</v>
      </c>
      <c r="B132" s="1">
        <v>326</v>
      </c>
      <c r="C132" s="1" t="s">
        <v>107</v>
      </c>
      <c r="D132" s="66">
        <v>18</v>
      </c>
      <c r="E132" s="268">
        <v>1052</v>
      </c>
      <c r="F132" s="269">
        <v>1129</v>
      </c>
      <c r="G132" s="269">
        <v>4855</v>
      </c>
      <c r="H132" s="268">
        <v>0.628</v>
      </c>
      <c r="I132" s="25">
        <f t="shared" si="144"/>
        <v>0.23270031877210073</v>
      </c>
      <c r="J132" s="25">
        <f t="shared" si="145"/>
        <v>0.13058700613756277</v>
      </c>
      <c r="K132" s="27">
        <f t="shared" si="146"/>
        <v>1.7819561505757311</v>
      </c>
      <c r="L132" s="27">
        <f t="shared" si="147"/>
        <v>0.68595937094249093</v>
      </c>
      <c r="M132" s="27">
        <f t="shared" si="148"/>
        <v>4.3002657218777678</v>
      </c>
      <c r="O132" s="51">
        <f t="shared" si="149"/>
        <v>36.577384554374049</v>
      </c>
      <c r="P132" s="27">
        <f t="shared" si="150"/>
        <v>4.3002657218777678</v>
      </c>
      <c r="Q132" s="58">
        <f t="shared" si="151"/>
        <v>0.68595937094249093</v>
      </c>
      <c r="R132" s="156">
        <f t="shared" si="152"/>
        <v>716.07368550823344</v>
      </c>
      <c r="S132" s="156">
        <f t="shared" si="153"/>
        <v>1140.2447221468685</v>
      </c>
      <c r="T132" s="153"/>
      <c r="U132" s="153"/>
      <c r="V132" s="266"/>
      <c r="W132" s="268">
        <v>262</v>
      </c>
      <c r="X132" s="76">
        <v>18</v>
      </c>
      <c r="Y132" s="271">
        <v>0.8</v>
      </c>
      <c r="Z132" s="269">
        <v>2573</v>
      </c>
      <c r="AA132" s="269">
        <v>8449</v>
      </c>
      <c r="AB132" s="269">
        <v>912</v>
      </c>
      <c r="AC132" s="268">
        <v>1340</v>
      </c>
      <c r="AD132" s="27">
        <f t="shared" si="154"/>
        <v>0.24959445740132205</v>
      </c>
      <c r="AE132" s="27">
        <f t="shared" si="155"/>
        <v>0.14400535227992903</v>
      </c>
      <c r="AF132" s="29">
        <f t="shared" si="156"/>
        <v>1.7332304212980956</v>
      </c>
      <c r="AG132" s="29">
        <f t="shared" si="157"/>
        <v>0.69099779722125754</v>
      </c>
      <c r="AH132" s="29">
        <f t="shared" si="158"/>
        <v>3.2837155071900503</v>
      </c>
      <c r="AJ132" s="51">
        <f t="shared" si="159"/>
        <v>63.654443274954971</v>
      </c>
      <c r="AK132" s="29">
        <f t="shared" si="160"/>
        <v>3.2837155071900503</v>
      </c>
      <c r="AL132" s="58">
        <f t="shared" si="161"/>
        <v>0.69099779722125754</v>
      </c>
    </row>
    <row r="133" spans="1:38" x14ac:dyDescent="0.2">
      <c r="A133" s="1">
        <v>262</v>
      </c>
      <c r="B133" s="1">
        <v>326</v>
      </c>
      <c r="C133" s="1" t="s">
        <v>107</v>
      </c>
      <c r="D133" s="66">
        <v>18</v>
      </c>
      <c r="E133" s="268">
        <v>1092</v>
      </c>
      <c r="F133" s="269">
        <v>1318</v>
      </c>
      <c r="G133" s="269">
        <v>5434</v>
      </c>
      <c r="H133" s="268">
        <v>0.65200000000000002</v>
      </c>
      <c r="I133" s="25">
        <f t="shared" si="144"/>
        <v>0.24172055400953937</v>
      </c>
      <c r="J133" s="25">
        <f t="shared" si="145"/>
        <v>0.1363015322243023</v>
      </c>
      <c r="K133" s="27">
        <f t="shared" si="146"/>
        <v>1.7734250676783005</v>
      </c>
      <c r="L133" s="27">
        <f t="shared" si="147"/>
        <v>0.69578093548122699</v>
      </c>
      <c r="M133" s="27">
        <f t="shared" si="148"/>
        <v>4.122913505311077</v>
      </c>
      <c r="O133" s="51">
        <f t="shared" si="149"/>
        <v>40.939548438407542</v>
      </c>
      <c r="P133" s="27">
        <f t="shared" si="150"/>
        <v>4.122913505311077</v>
      </c>
      <c r="Q133" s="58">
        <f t="shared" si="151"/>
        <v>0.69578093548122699</v>
      </c>
      <c r="R133" s="156">
        <f t="shared" si="152"/>
        <v>743.30082183934496</v>
      </c>
      <c r="S133" s="156">
        <f t="shared" si="153"/>
        <v>1140.0319353364187</v>
      </c>
      <c r="T133" s="153"/>
      <c r="U133" s="153"/>
      <c r="V133" s="266"/>
      <c r="W133" s="268">
        <v>262</v>
      </c>
      <c r="X133" s="76">
        <v>18</v>
      </c>
      <c r="Y133" s="271">
        <v>0.82499999999999996</v>
      </c>
      <c r="Z133" s="269">
        <v>2882</v>
      </c>
      <c r="AA133" s="269">
        <v>9084</v>
      </c>
      <c r="AB133" s="269">
        <v>940</v>
      </c>
      <c r="AC133" s="268">
        <v>1382</v>
      </c>
      <c r="AD133" s="27">
        <f t="shared" si="154"/>
        <v>0.25229013147467083</v>
      </c>
      <c r="AE133" s="27">
        <f t="shared" si="155"/>
        <v>0.14703580045321615</v>
      </c>
      <c r="AF133" s="29">
        <f t="shared" si="156"/>
        <v>1.7158415208882716</v>
      </c>
      <c r="AG133" s="29">
        <f t="shared" si="157"/>
        <v>0.68774936140801646</v>
      </c>
      <c r="AH133" s="29">
        <f t="shared" si="158"/>
        <v>3.1519777931991673</v>
      </c>
      <c r="AJ133" s="51">
        <f t="shared" si="159"/>
        <v>68.438509019965792</v>
      </c>
      <c r="AK133" s="29">
        <f t="shared" si="160"/>
        <v>3.1519777931991673</v>
      </c>
      <c r="AL133" s="58">
        <f t="shared" si="161"/>
        <v>0.68774936140801646</v>
      </c>
    </row>
    <row r="134" spans="1:38" x14ac:dyDescent="0.2">
      <c r="A134" s="1">
        <v>262</v>
      </c>
      <c r="B134" s="1">
        <v>326</v>
      </c>
      <c r="C134" s="1" t="s">
        <v>107</v>
      </c>
      <c r="D134" s="66">
        <v>18</v>
      </c>
      <c r="E134" s="268">
        <v>1151</v>
      </c>
      <c r="F134" s="269">
        <v>1528</v>
      </c>
      <c r="G134" s="269">
        <v>5940</v>
      </c>
      <c r="H134" s="271">
        <v>0.68700000000000006</v>
      </c>
      <c r="I134" s="25">
        <f t="shared" si="144"/>
        <v>0.23783459212326977</v>
      </c>
      <c r="J134" s="25">
        <f t="shared" si="145"/>
        <v>0.13494308239008393</v>
      </c>
      <c r="K134" s="27">
        <f t="shared" si="146"/>
        <v>1.762480802356021</v>
      </c>
      <c r="L134" s="27">
        <f t="shared" si="147"/>
        <v>0.68590630846079725</v>
      </c>
      <c r="M134" s="27">
        <f t="shared" si="148"/>
        <v>3.8874345549738218</v>
      </c>
      <c r="O134" s="51">
        <f t="shared" si="149"/>
        <v>44.751733110809859</v>
      </c>
      <c r="P134" s="27">
        <f t="shared" si="150"/>
        <v>3.8874345549738218</v>
      </c>
      <c r="Q134" s="58">
        <f t="shared" si="151"/>
        <v>0.68590630846079725</v>
      </c>
      <c r="R134" s="156">
        <f t="shared" si="152"/>
        <v>783.46084792773456</v>
      </c>
      <c r="S134" s="156">
        <f t="shared" si="153"/>
        <v>1140.4088033882599</v>
      </c>
      <c r="T134" s="153"/>
      <c r="U134" s="153"/>
      <c r="V134" s="266"/>
      <c r="W134" s="268">
        <v>262</v>
      </c>
      <c r="X134" s="76">
        <v>18</v>
      </c>
      <c r="Y134" s="271">
        <v>0.85</v>
      </c>
      <c r="Z134" s="269">
        <v>3240</v>
      </c>
      <c r="AA134" s="269">
        <v>9772</v>
      </c>
      <c r="AB134" s="269">
        <v>969</v>
      </c>
      <c r="AC134" s="268">
        <v>1423</v>
      </c>
      <c r="AD134" s="27">
        <f t="shared" si="154"/>
        <v>0.25598403576945744</v>
      </c>
      <c r="AE134" s="27">
        <f t="shared" si="155"/>
        <v>0.1514201084002037</v>
      </c>
      <c r="AF134" s="29">
        <f t="shared" si="156"/>
        <v>1.6905550951851853</v>
      </c>
      <c r="AG134" s="29">
        <f t="shared" si="157"/>
        <v>0.68255658550160148</v>
      </c>
      <c r="AH134" s="29">
        <f t="shared" si="158"/>
        <v>3.0160493827160493</v>
      </c>
      <c r="AJ134" s="51">
        <f t="shared" si="159"/>
        <v>73.621874740544442</v>
      </c>
      <c r="AK134" s="29">
        <f t="shared" si="160"/>
        <v>3.0160493827160493</v>
      </c>
      <c r="AL134" s="58">
        <f t="shared" si="161"/>
        <v>0.68255658550160148</v>
      </c>
    </row>
    <row r="135" spans="1:38" x14ac:dyDescent="0.2">
      <c r="A135" s="1">
        <v>262</v>
      </c>
      <c r="B135" s="1">
        <v>326</v>
      </c>
      <c r="C135" s="1" t="s">
        <v>107</v>
      </c>
      <c r="D135" s="66">
        <v>18</v>
      </c>
      <c r="E135" s="268">
        <v>1197</v>
      </c>
      <c r="F135" s="269">
        <v>1714</v>
      </c>
      <c r="G135" s="269">
        <v>6445</v>
      </c>
      <c r="H135" s="268">
        <v>0.71499999999999997</v>
      </c>
      <c r="I135" s="25">
        <f t="shared" si="144"/>
        <v>0.23860187078764622</v>
      </c>
      <c r="J135" s="25">
        <f t="shared" si="145"/>
        <v>0.13458033628524255</v>
      </c>
      <c r="K135" s="27">
        <f t="shared" si="146"/>
        <v>1.7729326391481917</v>
      </c>
      <c r="L135" s="27">
        <f t="shared" si="147"/>
        <v>0.6910859264495044</v>
      </c>
      <c r="M135" s="27">
        <f t="shared" si="148"/>
        <v>3.7602100350058345</v>
      </c>
      <c r="O135" s="51">
        <f t="shared" si="149"/>
        <v>48.556383821409014</v>
      </c>
      <c r="P135" s="27">
        <f t="shared" si="150"/>
        <v>3.7602100350058345</v>
      </c>
      <c r="Q135" s="58">
        <f t="shared" si="151"/>
        <v>0.6910859264495044</v>
      </c>
      <c r="R135" s="156">
        <f t="shared" si="152"/>
        <v>814.77205470851288</v>
      </c>
      <c r="S135" s="156">
        <f t="shared" si="153"/>
        <v>1139.5413352566613</v>
      </c>
      <c r="T135" s="153"/>
      <c r="U135" s="153"/>
      <c r="V135" s="266"/>
      <c r="W135" s="268">
        <v>262</v>
      </c>
      <c r="X135" s="76">
        <v>18</v>
      </c>
      <c r="Y135" s="271">
        <v>0.875</v>
      </c>
      <c r="Z135" s="269">
        <v>3633</v>
      </c>
      <c r="AA135" s="269">
        <v>10542</v>
      </c>
      <c r="AB135" s="269">
        <v>997</v>
      </c>
      <c r="AC135" s="268">
        <v>1465</v>
      </c>
      <c r="AD135" s="27">
        <f t="shared" si="154"/>
        <v>0.26054754542712188</v>
      </c>
      <c r="AE135" s="27">
        <f t="shared" si="155"/>
        <v>0.15559862919686648</v>
      </c>
      <c r="AF135" s="29">
        <f t="shared" si="156"/>
        <v>1.6744848381502895</v>
      </c>
      <c r="AG135" s="29">
        <f t="shared" si="157"/>
        <v>0.68206788901779747</v>
      </c>
      <c r="AH135" s="29">
        <f t="shared" si="158"/>
        <v>2.901734104046243</v>
      </c>
      <c r="AJ135" s="51">
        <f t="shared" si="159"/>
        <v>79.423025328982746</v>
      </c>
      <c r="AK135" s="29">
        <f t="shared" si="160"/>
        <v>2.901734104046243</v>
      </c>
      <c r="AL135" s="58">
        <f t="shared" si="161"/>
        <v>0.68206788901779747</v>
      </c>
    </row>
    <row r="136" spans="1:38" x14ac:dyDescent="0.2">
      <c r="A136" s="1">
        <v>262</v>
      </c>
      <c r="B136" s="1">
        <v>326</v>
      </c>
      <c r="C136" s="1" t="s">
        <v>107</v>
      </c>
      <c r="D136" s="66">
        <v>18</v>
      </c>
      <c r="E136" s="268">
        <v>1250</v>
      </c>
      <c r="F136" s="269">
        <v>1999</v>
      </c>
      <c r="G136" s="269">
        <v>7141</v>
      </c>
      <c r="H136" s="268">
        <v>0.746</v>
      </c>
      <c r="I136" s="25">
        <f t="shared" si="144"/>
        <v>0.24242546129337203</v>
      </c>
      <c r="J136" s="25">
        <f t="shared" si="145"/>
        <v>0.13782753782053522</v>
      </c>
      <c r="K136" s="27">
        <f t="shared" si="146"/>
        <v>1.7589043896948475</v>
      </c>
      <c r="L136" s="27">
        <f t="shared" si="147"/>
        <v>0.69108941224115306</v>
      </c>
      <c r="M136" s="27">
        <f t="shared" si="148"/>
        <v>3.5722861430715356</v>
      </c>
      <c r="O136" s="51">
        <f t="shared" si="149"/>
        <v>53.800021236413002</v>
      </c>
      <c r="P136" s="27">
        <f t="shared" si="150"/>
        <v>3.5722861430715356</v>
      </c>
      <c r="Q136" s="58">
        <f t="shared" si="151"/>
        <v>0.69108941224115306</v>
      </c>
      <c r="R136" s="156">
        <f t="shared" si="152"/>
        <v>850.84801034723569</v>
      </c>
      <c r="S136" s="156">
        <f t="shared" si="153"/>
        <v>1140.5469307603696</v>
      </c>
      <c r="T136" s="153"/>
      <c r="U136" s="153"/>
      <c r="V136" s="266"/>
      <c r="W136" s="268">
        <v>262</v>
      </c>
      <c r="X136" s="76">
        <v>18</v>
      </c>
      <c r="Y136" s="271">
        <v>0.9</v>
      </c>
      <c r="Z136" s="269">
        <v>4065</v>
      </c>
      <c r="AA136" s="269">
        <v>11379</v>
      </c>
      <c r="AB136" s="269">
        <v>1027</v>
      </c>
      <c r="AC136" s="268">
        <v>1549</v>
      </c>
      <c r="AD136" s="27">
        <f t="shared" si="154"/>
        <v>0.25155936252501798</v>
      </c>
      <c r="AE136" s="27">
        <f t="shared" si="155"/>
        <v>0.14728534604518145</v>
      </c>
      <c r="AF136" s="29">
        <f t="shared" si="156"/>
        <v>1.7079727839852397</v>
      </c>
      <c r="AG136" s="29">
        <f t="shared" si="157"/>
        <v>0.68360318921628838</v>
      </c>
      <c r="AH136" s="29">
        <f t="shared" si="158"/>
        <v>2.7992619926199263</v>
      </c>
      <c r="AJ136" s="51">
        <f t="shared" si="159"/>
        <v>85.728951358233232</v>
      </c>
      <c r="AK136" s="29">
        <f t="shared" si="160"/>
        <v>2.7992619926199263</v>
      </c>
      <c r="AL136" s="58">
        <f t="shared" si="161"/>
        <v>0.68360318921628838</v>
      </c>
    </row>
    <row r="137" spans="1:38" x14ac:dyDescent="0.2">
      <c r="A137" s="1">
        <v>262</v>
      </c>
      <c r="B137" s="1">
        <v>326</v>
      </c>
      <c r="C137" s="1" t="s">
        <v>107</v>
      </c>
      <c r="D137" s="66">
        <v>18</v>
      </c>
      <c r="E137" s="268">
        <v>1301</v>
      </c>
      <c r="F137" s="269">
        <v>2310</v>
      </c>
      <c r="G137" s="269">
        <v>7878</v>
      </c>
      <c r="H137" s="268">
        <v>0.77700000000000002</v>
      </c>
      <c r="I137" s="25">
        <f t="shared" si="144"/>
        <v>0.24688835553640595</v>
      </c>
      <c r="J137" s="25">
        <f t="shared" si="145"/>
        <v>0.14126459639923528</v>
      </c>
      <c r="K137" s="27">
        <f t="shared" si="146"/>
        <v>1.7477015602597401</v>
      </c>
      <c r="L137" s="27">
        <f t="shared" si="147"/>
        <v>0.69297962997509654</v>
      </c>
      <c r="M137" s="27">
        <f t="shared" si="148"/>
        <v>3.4103896103896103</v>
      </c>
      <c r="O137" s="51">
        <f t="shared" si="149"/>
        <v>59.352551085346818</v>
      </c>
      <c r="P137" s="27">
        <f t="shared" si="150"/>
        <v>3.4103896103896103</v>
      </c>
      <c r="Q137" s="58">
        <f t="shared" si="151"/>
        <v>0.69297962997509654</v>
      </c>
      <c r="R137" s="156">
        <f t="shared" si="152"/>
        <v>885.56260916940278</v>
      </c>
      <c r="S137" s="156">
        <f t="shared" si="153"/>
        <v>1139.7202177212391</v>
      </c>
      <c r="T137" s="153"/>
      <c r="U137" s="153"/>
      <c r="V137" s="274"/>
      <c r="W137" s="266"/>
      <c r="X137" s="76"/>
      <c r="Y137" s="17"/>
      <c r="Z137"/>
      <c r="AB137"/>
      <c r="AC137"/>
      <c r="AD137"/>
      <c r="AE137"/>
      <c r="AF137"/>
      <c r="AG137"/>
      <c r="AH137"/>
      <c r="AI137"/>
      <c r="AJ137"/>
      <c r="AK137"/>
      <c r="AL137"/>
    </row>
    <row r="138" spans="1:38" x14ac:dyDescent="0.2">
      <c r="A138" s="1">
        <v>262</v>
      </c>
      <c r="B138" s="1">
        <v>326</v>
      </c>
      <c r="C138" s="1" t="s">
        <v>107</v>
      </c>
      <c r="D138" s="66">
        <v>18</v>
      </c>
      <c r="E138" s="268">
        <v>1355</v>
      </c>
      <c r="F138" s="269">
        <v>2687</v>
      </c>
      <c r="G138" s="269">
        <v>8720</v>
      </c>
      <c r="H138" s="268">
        <v>0.80900000000000005</v>
      </c>
      <c r="I138" s="25">
        <f t="shared" si="144"/>
        <v>0.25192839399942885</v>
      </c>
      <c r="J138" s="25">
        <f t="shared" si="145"/>
        <v>0.14544641583353654</v>
      </c>
      <c r="K138" s="27">
        <f t="shared" si="146"/>
        <v>1.7321045180498704</v>
      </c>
      <c r="L138" s="27">
        <f t="shared" si="147"/>
        <v>0.69377004597422554</v>
      </c>
      <c r="M138" s="27">
        <f t="shared" si="148"/>
        <v>3.2452549311499812</v>
      </c>
      <c r="O138" s="51">
        <f t="shared" si="149"/>
        <v>65.696146923613128</v>
      </c>
      <c r="P138" s="27">
        <f t="shared" si="150"/>
        <v>3.2452549311499812</v>
      </c>
      <c r="Q138" s="58">
        <f t="shared" si="151"/>
        <v>0.69377004597422554</v>
      </c>
      <c r="R138" s="156">
        <f t="shared" si="152"/>
        <v>922.31924321640338</v>
      </c>
      <c r="S138" s="156">
        <f t="shared" si="153"/>
        <v>1140.0732301809683</v>
      </c>
      <c r="T138" s="153"/>
      <c r="U138" s="153"/>
      <c r="V138" s="266"/>
      <c r="W138" s="266"/>
      <c r="X138" s="76"/>
      <c r="Y138" s="17"/>
      <c r="Z138"/>
      <c r="AB138"/>
      <c r="AC138"/>
      <c r="AD138"/>
      <c r="AE138"/>
      <c r="AF138"/>
      <c r="AG138"/>
      <c r="AH138"/>
      <c r="AI138"/>
      <c r="AJ138"/>
      <c r="AK138"/>
      <c r="AL138"/>
    </row>
    <row r="139" spans="1:38" x14ac:dyDescent="0.2">
      <c r="A139" s="1">
        <v>262</v>
      </c>
      <c r="B139" s="1">
        <v>326</v>
      </c>
      <c r="C139" s="1" t="s">
        <v>107</v>
      </c>
      <c r="D139" s="66">
        <v>18</v>
      </c>
      <c r="E139" s="268">
        <v>1403</v>
      </c>
      <c r="F139" s="269">
        <v>3068</v>
      </c>
      <c r="G139" s="269">
        <v>9415</v>
      </c>
      <c r="H139" s="268">
        <v>0.83799999999999997</v>
      </c>
      <c r="I139" s="25">
        <f t="shared" si="144"/>
        <v>0.25371386770794407</v>
      </c>
      <c r="J139" s="25">
        <f t="shared" si="145"/>
        <v>0.14960137493330253</v>
      </c>
      <c r="K139" s="27">
        <f t="shared" si="146"/>
        <v>1.6959327266949151</v>
      </c>
      <c r="L139" s="27">
        <f t="shared" si="147"/>
        <v>0.68168480765524164</v>
      </c>
      <c r="M139" s="27">
        <f t="shared" si="148"/>
        <v>3.0687744458930899</v>
      </c>
      <c r="O139" s="51">
        <f t="shared" si="149"/>
        <v>70.93225037681394</v>
      </c>
      <c r="P139" s="27">
        <f t="shared" si="150"/>
        <v>3.0687744458930899</v>
      </c>
      <c r="Q139" s="58">
        <f t="shared" si="151"/>
        <v>0.68168480765524164</v>
      </c>
      <c r="R139" s="156">
        <f t="shared" si="152"/>
        <v>954.99180681373718</v>
      </c>
      <c r="S139" s="156">
        <f t="shared" si="153"/>
        <v>1139.6083613529083</v>
      </c>
      <c r="T139" s="153"/>
      <c r="U139" s="153"/>
      <c r="V139" s="266"/>
      <c r="W139" s="266"/>
      <c r="X139" s="76"/>
      <c r="Y139" s="17"/>
      <c r="Z139"/>
      <c r="AB139"/>
      <c r="AC139"/>
      <c r="AD139"/>
      <c r="AE139"/>
      <c r="AF139"/>
      <c r="AG139"/>
      <c r="AH139"/>
      <c r="AI139"/>
      <c r="AJ139"/>
      <c r="AK139"/>
      <c r="AL139"/>
    </row>
    <row r="140" spans="1:38" x14ac:dyDescent="0.2">
      <c r="A140" s="1">
        <v>262</v>
      </c>
      <c r="B140" s="1">
        <v>326</v>
      </c>
      <c r="C140" s="1" t="s">
        <v>107</v>
      </c>
      <c r="D140" s="66">
        <v>18</v>
      </c>
      <c r="E140" s="268">
        <v>1450</v>
      </c>
      <c r="F140" s="269">
        <v>3479</v>
      </c>
      <c r="G140" s="269">
        <v>10237</v>
      </c>
      <c r="H140" s="271">
        <v>0.86599999999999999</v>
      </c>
      <c r="I140" s="25">
        <f t="shared" si="144"/>
        <v>0.25827116552714147</v>
      </c>
      <c r="J140" s="25">
        <f t="shared" si="145"/>
        <v>0.1536751567737856</v>
      </c>
      <c r="K140" s="27">
        <f t="shared" si="146"/>
        <v>1.680630564817476</v>
      </c>
      <c r="L140" s="27">
        <f t="shared" si="147"/>
        <v>0.68157414925258908</v>
      </c>
      <c r="M140" s="27">
        <f t="shared" si="148"/>
        <v>2.9425122161540673</v>
      </c>
      <c r="O140" s="51">
        <f t="shared" si="149"/>
        <v>77.125166979016925</v>
      </c>
      <c r="P140" s="27">
        <f t="shared" si="150"/>
        <v>2.9425122161540673</v>
      </c>
      <c r="Q140" s="58">
        <f t="shared" si="151"/>
        <v>0.68157414925258908</v>
      </c>
      <c r="R140" s="156">
        <f t="shared" si="152"/>
        <v>986.98369200279342</v>
      </c>
      <c r="S140" s="156">
        <f t="shared" si="153"/>
        <v>1139.7040323357892</v>
      </c>
      <c r="T140" s="153"/>
      <c r="U140" s="153"/>
      <c r="V140" s="266"/>
      <c r="W140" s="266"/>
      <c r="X140" s="76"/>
      <c r="Y140" s="17"/>
      <c r="Z140"/>
      <c r="AB140"/>
      <c r="AC140"/>
      <c r="AD140"/>
      <c r="AE140"/>
      <c r="AF140"/>
      <c r="AG140"/>
      <c r="AH140"/>
      <c r="AI140"/>
      <c r="AJ140"/>
      <c r="AK140"/>
      <c r="AL140"/>
    </row>
    <row r="141" spans="1:38" x14ac:dyDescent="0.2">
      <c r="A141" s="1">
        <v>262</v>
      </c>
      <c r="B141" s="1">
        <v>326</v>
      </c>
      <c r="C141" s="1" t="s">
        <v>107</v>
      </c>
      <c r="D141" s="66">
        <v>18</v>
      </c>
      <c r="E141" s="269">
        <v>1499</v>
      </c>
      <c r="F141" s="269">
        <v>4005</v>
      </c>
      <c r="G141" s="269">
        <v>11227</v>
      </c>
      <c r="H141" s="269">
        <v>0.89500000000000002</v>
      </c>
      <c r="I141" s="25">
        <f t="shared" si="144"/>
        <v>0.26503283403110706</v>
      </c>
      <c r="J141" s="25">
        <f t="shared" si="145"/>
        <v>0.16012194789075104</v>
      </c>
      <c r="K141" s="27">
        <f t="shared" si="146"/>
        <v>1.6551936665917606</v>
      </c>
      <c r="L141" s="27">
        <f t="shared" si="147"/>
        <v>0.67998846798980961</v>
      </c>
      <c r="M141" s="27">
        <f t="shared" si="148"/>
        <v>2.8032459425717851</v>
      </c>
      <c r="O141" s="51">
        <f t="shared" si="149"/>
        <v>84.583789164151909</v>
      </c>
      <c r="P141" s="27">
        <f t="shared" si="150"/>
        <v>2.8032459425717851</v>
      </c>
      <c r="Q141" s="58">
        <f t="shared" si="151"/>
        <v>0.67998846798980961</v>
      </c>
      <c r="R141" s="156">
        <f t="shared" si="152"/>
        <v>1020.3369340084049</v>
      </c>
      <c r="S141" s="156">
        <f t="shared" si="153"/>
        <v>1140.041267048497</v>
      </c>
      <c r="T141" s="153"/>
      <c r="U141" s="153"/>
      <c r="V141" s="266"/>
      <c r="W141" s="266"/>
      <c r="X141" s="76"/>
      <c r="Y141" s="17"/>
      <c r="Z141"/>
      <c r="AB141"/>
      <c r="AC141"/>
      <c r="AD141"/>
      <c r="AE141"/>
      <c r="AF141"/>
      <c r="AG141"/>
      <c r="AH141"/>
      <c r="AI141"/>
      <c r="AJ141"/>
      <c r="AK141"/>
      <c r="AL141"/>
    </row>
    <row r="142" spans="1:38" x14ac:dyDescent="0.2">
      <c r="A142" s="1">
        <v>262</v>
      </c>
      <c r="B142" s="1">
        <v>326</v>
      </c>
      <c r="C142" s="1" t="s">
        <v>107</v>
      </c>
      <c r="D142" s="66">
        <v>18</v>
      </c>
      <c r="E142" s="269">
        <v>1525</v>
      </c>
      <c r="F142" s="269">
        <v>4244</v>
      </c>
      <c r="G142" s="269">
        <v>11754</v>
      </c>
      <c r="H142" s="269">
        <v>0.91100000000000003</v>
      </c>
      <c r="I142" s="25">
        <f t="shared" si="144"/>
        <v>0.26809284448216231</v>
      </c>
      <c r="J142" s="25">
        <f t="shared" si="145"/>
        <v>0.16114583567946725</v>
      </c>
      <c r="K142" s="27">
        <f t="shared" si="146"/>
        <v>1.6636659790292176</v>
      </c>
      <c r="L142" s="27">
        <f t="shared" si="147"/>
        <v>0.68740334050500052</v>
      </c>
      <c r="M142" s="27">
        <f t="shared" si="148"/>
        <v>2.7695570216776626</v>
      </c>
      <c r="O142" s="51">
        <f t="shared" si="149"/>
        <v>88.554187034420721</v>
      </c>
      <c r="P142" s="27">
        <f t="shared" si="150"/>
        <v>2.7695570216776626</v>
      </c>
      <c r="Q142" s="58">
        <f t="shared" si="151"/>
        <v>0.68740334050500052</v>
      </c>
      <c r="R142" s="156">
        <f t="shared" si="152"/>
        <v>1038.0345726236274</v>
      </c>
      <c r="S142" s="156">
        <f t="shared" si="153"/>
        <v>1139.4451949765394</v>
      </c>
      <c r="T142" s="153"/>
      <c r="U142" s="153"/>
      <c r="V142" s="266"/>
      <c r="W142" s="266"/>
      <c r="X142" s="76"/>
      <c r="Y142" s="17"/>
      <c r="Z142"/>
      <c r="AB142"/>
      <c r="AC142"/>
      <c r="AD142"/>
      <c r="AE142"/>
      <c r="AF142"/>
      <c r="AG142"/>
      <c r="AH142"/>
      <c r="AI142"/>
      <c r="AJ142"/>
      <c r="AK142"/>
      <c r="AL142"/>
    </row>
    <row r="143" spans="1:38" x14ac:dyDescent="0.2">
      <c r="R143" s="156"/>
      <c r="T143" s="153"/>
      <c r="U143" s="153"/>
      <c r="W143"/>
      <c r="X143" s="76"/>
      <c r="Y143" s="104"/>
      <c r="Z143" s="78"/>
      <c r="AA143" s="62"/>
      <c r="AB143" s="68"/>
      <c r="AC143"/>
      <c r="AD143" s="45"/>
      <c r="AE143" s="34"/>
      <c r="AF143" s="24"/>
      <c r="AH143" s="29"/>
      <c r="AJ143" s="24"/>
      <c r="AK143" s="24"/>
      <c r="AL143" s="51"/>
    </row>
    <row r="144" spans="1:38" x14ac:dyDescent="0.2">
      <c r="R144" s="156"/>
      <c r="T144" s="153"/>
      <c r="U144" s="153"/>
      <c r="W144"/>
      <c r="X144" s="76"/>
      <c r="Y144" s="104"/>
      <c r="Z144" s="78"/>
      <c r="AA144" s="62"/>
      <c r="AB144" s="68"/>
      <c r="AC144"/>
      <c r="AD144" s="45"/>
      <c r="AE144" s="34"/>
      <c r="AF144" s="24"/>
      <c r="AH144" s="29"/>
      <c r="AJ144" s="24"/>
      <c r="AK144" s="24"/>
      <c r="AL144" s="51"/>
    </row>
    <row r="145" spans="18:38" x14ac:dyDescent="0.2">
      <c r="R145" s="156"/>
      <c r="T145" s="153"/>
      <c r="U145" s="153"/>
      <c r="W145"/>
      <c r="X145" s="76"/>
      <c r="Y145" s="104"/>
      <c r="Z145" s="78"/>
      <c r="AA145" s="62"/>
      <c r="AB145" s="68"/>
      <c r="AC145"/>
      <c r="AD145" s="45"/>
      <c r="AE145" s="34"/>
      <c r="AF145" s="24"/>
      <c r="AH145" s="29"/>
      <c r="AJ145" s="24"/>
      <c r="AK145" s="24"/>
      <c r="AL145" s="51"/>
    </row>
    <row r="146" spans="18:38" x14ac:dyDescent="0.2">
      <c r="R146" s="156"/>
      <c r="T146" s="153"/>
      <c r="U146" s="153"/>
      <c r="W146"/>
      <c r="X146" s="76"/>
      <c r="Y146" s="104"/>
      <c r="Z146" s="78"/>
      <c r="AA146" s="62"/>
      <c r="AB146" s="68"/>
      <c r="AC146"/>
      <c r="AD146" s="45"/>
      <c r="AE146" s="34"/>
      <c r="AF146" s="24"/>
      <c r="AH146" s="29"/>
      <c r="AJ146" s="24"/>
      <c r="AK146" s="24"/>
      <c r="AL146" s="51"/>
    </row>
    <row r="147" spans="18:38" x14ac:dyDescent="0.2">
      <c r="R147" s="156"/>
      <c r="T147" s="153"/>
      <c r="U147" s="153"/>
      <c r="W147"/>
      <c r="X147" s="76"/>
      <c r="Y147" s="104"/>
      <c r="Z147" s="78"/>
      <c r="AA147" s="62"/>
      <c r="AB147" s="68"/>
      <c r="AC147"/>
      <c r="AD147" s="45"/>
      <c r="AE147" s="34"/>
      <c r="AF147" s="24"/>
      <c r="AH147" s="29"/>
      <c r="AJ147" s="24"/>
      <c r="AK147" s="24"/>
      <c r="AL147" s="51"/>
    </row>
    <row r="148" spans="18:38" x14ac:dyDescent="0.2">
      <c r="R148" s="156"/>
      <c r="T148" s="153"/>
      <c r="U148" s="153"/>
      <c r="W148"/>
      <c r="X148" s="76"/>
      <c r="Y148" s="104"/>
      <c r="Z148" s="78"/>
      <c r="AA148" s="62"/>
      <c r="AB148" s="68"/>
      <c r="AC148"/>
      <c r="AD148" s="45"/>
      <c r="AE148" s="34"/>
      <c r="AF148" s="24"/>
      <c r="AH148" s="29"/>
      <c r="AJ148" s="24"/>
      <c r="AK148" s="24"/>
      <c r="AL148" s="51"/>
    </row>
    <row r="149" spans="18:38" x14ac:dyDescent="0.2">
      <c r="R149" s="156"/>
      <c r="T149" s="153"/>
      <c r="U149" s="153"/>
      <c r="W149"/>
      <c r="X149" s="76"/>
      <c r="Y149" s="104"/>
      <c r="Z149" s="78"/>
      <c r="AA149" s="62"/>
      <c r="AB149" s="68"/>
      <c r="AC149"/>
      <c r="AD149" s="45"/>
      <c r="AE149" s="34"/>
      <c r="AF149" s="24"/>
      <c r="AH149" s="29"/>
      <c r="AJ149" s="24"/>
      <c r="AK149" s="24"/>
      <c r="AL149" s="51"/>
    </row>
    <row r="150" spans="18:38" x14ac:dyDescent="0.2">
      <c r="R150" s="156"/>
      <c r="T150" s="153"/>
      <c r="U150" s="153"/>
      <c r="W150"/>
      <c r="X150" s="76"/>
      <c r="Y150" s="104"/>
      <c r="Z150" s="78"/>
      <c r="AA150" s="62"/>
      <c r="AB150" s="68"/>
      <c r="AC150"/>
      <c r="AD150" s="45"/>
      <c r="AE150" s="34"/>
      <c r="AF150" s="24"/>
      <c r="AH150" s="29"/>
      <c r="AJ150" s="24"/>
      <c r="AK150" s="24"/>
      <c r="AL150" s="51"/>
    </row>
    <row r="151" spans="18:38" x14ac:dyDescent="0.2">
      <c r="R151" s="156"/>
      <c r="T151" s="153"/>
      <c r="U151" s="153"/>
      <c r="W151"/>
      <c r="X151" s="76"/>
      <c r="Y151" s="104"/>
      <c r="Z151" s="78"/>
      <c r="AA151" s="62"/>
      <c r="AB151" s="68"/>
      <c r="AC151"/>
      <c r="AD151" s="45"/>
      <c r="AE151" s="34"/>
      <c r="AF151" s="24"/>
      <c r="AH151" s="29"/>
      <c r="AJ151" s="24"/>
      <c r="AK151" s="24"/>
      <c r="AL151" s="51"/>
    </row>
    <row r="152" spans="18:38" x14ac:dyDescent="0.2">
      <c r="R152" s="156"/>
      <c r="T152" s="153"/>
      <c r="U152" s="153"/>
      <c r="W152"/>
      <c r="X152" s="76"/>
      <c r="Y152" s="104"/>
      <c r="Z152" s="78"/>
      <c r="AA152" s="62"/>
      <c r="AB152" s="68"/>
      <c r="AC152"/>
      <c r="AD152" s="45"/>
      <c r="AE152" s="34"/>
      <c r="AF152" s="24"/>
      <c r="AH152" s="29"/>
      <c r="AJ152" s="24"/>
      <c r="AK152" s="24"/>
      <c r="AL152" s="51"/>
    </row>
    <row r="153" spans="18:38" x14ac:dyDescent="0.2">
      <c r="R153" s="156"/>
      <c r="T153" s="153"/>
      <c r="U153" s="153"/>
      <c r="W153"/>
      <c r="X153" s="76"/>
      <c r="Y153" s="104"/>
      <c r="Z153" s="78"/>
      <c r="AA153" s="62"/>
      <c r="AB153" s="68"/>
      <c r="AC153"/>
      <c r="AD153" s="45"/>
      <c r="AE153" s="34"/>
      <c r="AF153" s="24"/>
      <c r="AH153" s="29"/>
      <c r="AJ153" s="24"/>
      <c r="AK153" s="24"/>
      <c r="AL153" s="51"/>
    </row>
    <row r="154" spans="18:38" x14ac:dyDescent="0.2">
      <c r="R154" s="156"/>
      <c r="T154" s="153"/>
      <c r="U154" s="153"/>
      <c r="W154"/>
      <c r="X154" s="76"/>
      <c r="Y154" s="104"/>
      <c r="Z154" s="78"/>
      <c r="AA154" s="62"/>
      <c r="AB154" s="68"/>
      <c r="AC154"/>
      <c r="AD154" s="45"/>
      <c r="AE154" s="34"/>
      <c r="AF154" s="24"/>
      <c r="AH154" s="29"/>
      <c r="AJ154" s="24"/>
      <c r="AK154" s="24"/>
      <c r="AL154" s="51"/>
    </row>
    <row r="155" spans="18:38" x14ac:dyDescent="0.2">
      <c r="R155" s="156"/>
      <c r="T155" s="153"/>
      <c r="U155" s="153"/>
      <c r="W155"/>
      <c r="X155" s="76"/>
      <c r="Y155" s="104"/>
      <c r="Z155" s="78"/>
      <c r="AA155" s="62"/>
      <c r="AB155" s="68"/>
      <c r="AC155"/>
      <c r="AD155" s="45"/>
      <c r="AE155" s="34"/>
      <c r="AF155" s="24"/>
      <c r="AH155" s="29"/>
      <c r="AJ155" s="24"/>
      <c r="AK155" s="24"/>
      <c r="AL155" s="51"/>
    </row>
    <row r="156" spans="18:38" x14ac:dyDescent="0.2">
      <c r="R156" s="156"/>
      <c r="T156" s="153"/>
      <c r="U156" s="153"/>
      <c r="W156"/>
      <c r="X156" s="76"/>
      <c r="Y156" s="104"/>
      <c r="Z156" s="78"/>
      <c r="AA156" s="62"/>
      <c r="AB156" s="68"/>
      <c r="AC156"/>
      <c r="AD156" s="45"/>
      <c r="AE156" s="34"/>
      <c r="AF156" s="24"/>
      <c r="AH156" s="29"/>
      <c r="AJ156" s="24"/>
      <c r="AK156" s="24"/>
      <c r="AL156" s="51"/>
    </row>
    <row r="157" spans="18:38" x14ac:dyDescent="0.2">
      <c r="R157" s="156"/>
      <c r="T157" s="153"/>
      <c r="U157" s="153"/>
      <c r="W157"/>
      <c r="X157" s="76"/>
      <c r="Y157" s="104"/>
      <c r="Z157" s="78"/>
      <c r="AA157" s="62"/>
      <c r="AB157" s="68"/>
      <c r="AC157"/>
      <c r="AD157" s="45"/>
      <c r="AE157" s="34"/>
      <c r="AF157" s="24"/>
      <c r="AH157" s="29"/>
      <c r="AJ157" s="24"/>
      <c r="AK157" s="24"/>
      <c r="AL157" s="51"/>
    </row>
    <row r="158" spans="18:38" x14ac:dyDescent="0.2">
      <c r="R158" s="156"/>
      <c r="T158" s="153"/>
      <c r="U158" s="153"/>
      <c r="W158"/>
      <c r="X158" s="76"/>
      <c r="Y158" s="104"/>
      <c r="Z158" s="78"/>
      <c r="AA158" s="62"/>
      <c r="AB158" s="68"/>
      <c r="AC158"/>
      <c r="AD158" s="45"/>
      <c r="AE158" s="34"/>
      <c r="AF158" s="24"/>
      <c r="AH158" s="29"/>
      <c r="AJ158" s="24"/>
      <c r="AK158" s="24"/>
      <c r="AL158" s="51"/>
    </row>
    <row r="159" spans="18:38" x14ac:dyDescent="0.2">
      <c r="R159" s="156"/>
      <c r="T159" s="153"/>
      <c r="U159" s="153"/>
      <c r="W159"/>
      <c r="X159" s="76"/>
      <c r="Y159" s="104"/>
      <c r="Z159" s="78"/>
      <c r="AA159" s="62"/>
      <c r="AB159" s="68"/>
      <c r="AC159"/>
      <c r="AD159" s="45"/>
      <c r="AE159" s="34"/>
      <c r="AF159" s="24"/>
      <c r="AH159" s="29"/>
      <c r="AJ159" s="24"/>
      <c r="AK159" s="24"/>
      <c r="AL159" s="51"/>
    </row>
    <row r="160" spans="18:38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45409" r:id="rId3">
          <objectPr defaultSize="0" r:id="rId4">
            <anchor moveWithCells="1">
              <from>
                <xdr:col>12</xdr:col>
                <xdr:colOff>711200</xdr:colOff>
                <xdr:row>1</xdr:row>
                <xdr:rowOff>25400</xdr:rowOff>
              </from>
              <to>
                <xdr:col>20</xdr:col>
                <xdr:colOff>901700</xdr:colOff>
                <xdr:row>3</xdr:row>
                <xdr:rowOff>101600</xdr:rowOff>
              </to>
            </anchor>
          </objectPr>
        </oleObject>
      </mc:Choice>
      <mc:Fallback>
        <oleObject progId="Equation.DSMT4" shapeId="145409" r:id="rId3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56"/>
  <sheetViews>
    <sheetView workbookViewId="0">
      <selection activeCell="S11" sqref="S11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0.33203125" style="72" bestFit="1" customWidth="1"/>
    <col min="10" max="10" width="13.5" style="72" bestFit="1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8.83203125" style="113"/>
    <col min="23" max="23" width="9.33203125" customWidth="1"/>
    <col min="24" max="24" width="11.5" style="94" customWidth="1"/>
    <col min="25" max="25" width="11.83203125" style="50" customWidth="1"/>
    <col min="26" max="26" width="8.83203125" style="62"/>
    <col min="27" max="27" width="11" style="68" customWidth="1"/>
    <col min="28" max="28" width="15.16406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4" width="8.83203125" style="24"/>
    <col min="35" max="35" width="8.83203125" style="36"/>
    <col min="36" max="36" width="8.83203125" style="24"/>
    <col min="37" max="37" width="14.1640625" style="51" customWidth="1"/>
    <col min="38" max="38" width="13.6640625" style="29" customWidth="1"/>
  </cols>
  <sheetData>
    <row r="1" spans="1:38" ht="20" x14ac:dyDescent="0.2">
      <c r="A1" s="31" t="s">
        <v>184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100"/>
      <c r="W1" s="29"/>
      <c r="AA1" s="54"/>
      <c r="AB1" s="36"/>
      <c r="AC1" s="54"/>
      <c r="AE1" s="27"/>
      <c r="AF1" s="27"/>
      <c r="AH1" s="29"/>
      <c r="AI1" s="35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0.19067999999999999</v>
      </c>
      <c r="L2" s="27"/>
      <c r="M2" s="27"/>
      <c r="O2" s="51"/>
      <c r="P2" s="27"/>
      <c r="Q2" s="61"/>
      <c r="R2" s="155"/>
      <c r="V2" s="100"/>
      <c r="W2" s="29"/>
      <c r="AA2" s="54"/>
      <c r="AB2" s="36"/>
      <c r="AC2" s="54"/>
      <c r="AE2" s="27"/>
      <c r="AF2" s="27"/>
      <c r="AH2" s="29"/>
      <c r="AI2" s="35"/>
    </row>
    <row r="3" spans="1:38" ht="18" x14ac:dyDescent="0.2">
      <c r="A3" s="32" t="s">
        <v>134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100"/>
      <c r="W3" s="29"/>
      <c r="AA3" s="54"/>
      <c r="AB3" s="34"/>
      <c r="AC3" s="54"/>
      <c r="AE3" s="27"/>
      <c r="AH3" s="29"/>
    </row>
    <row r="4" spans="1:38" x14ac:dyDescent="0.2">
      <c r="A4" s="42"/>
      <c r="B4" s="85"/>
      <c r="C4" s="135">
        <v>117</v>
      </c>
      <c r="D4" s="94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29"/>
      <c r="AA4" s="54"/>
      <c r="AB4" s="34"/>
      <c r="AC4" s="54"/>
      <c r="AE4" s="27"/>
      <c r="AH4" s="2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29"/>
      <c r="AA5" s="54"/>
      <c r="AB5" s="36"/>
      <c r="AC5" s="54"/>
      <c r="AE5" s="27"/>
      <c r="AF5" s="27"/>
      <c r="AH5" s="29"/>
      <c r="AI5" s="3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165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166" t="s">
        <v>400</v>
      </c>
      <c r="Y7" s="60" t="s">
        <v>42</v>
      </c>
      <c r="Z7" s="39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38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263</v>
      </c>
      <c r="B8" s="1">
        <v>328</v>
      </c>
      <c r="C8" s="1" t="s">
        <v>107</v>
      </c>
      <c r="D8" s="66">
        <v>2</v>
      </c>
      <c r="E8" s="150">
        <v>1002</v>
      </c>
      <c r="F8" s="150">
        <v>162</v>
      </c>
      <c r="G8" s="150">
        <v>1296</v>
      </c>
      <c r="H8" s="163">
        <v>0.59499999999999997</v>
      </c>
      <c r="I8" s="25">
        <f>0.1515*(G8/1000)/(E8/1000)^2/($D$4/10)^4</f>
        <v>6.8471332887735686E-2</v>
      </c>
      <c r="J8" s="25">
        <f>0.5*(F8/1000)/(E8/1000)^3/($D$4/10)^5</f>
        <v>2.1685282927333859E-2</v>
      </c>
      <c r="K8" s="27">
        <f>I8/J8</f>
        <v>3.1575023999999998</v>
      </c>
      <c r="L8" s="27">
        <f>0.798*I8^1.5/J8</f>
        <v>0.65932716834726568</v>
      </c>
      <c r="M8" s="27">
        <f>G8/F8</f>
        <v>8</v>
      </c>
      <c r="O8" s="51">
        <f>G8/(PI()*$D$4^2/4)</f>
        <v>9.7640144969039699</v>
      </c>
      <c r="P8" s="27">
        <f>M8</f>
        <v>8</v>
      </c>
      <c r="Q8" s="93">
        <f>L8</f>
        <v>0.65932716834726568</v>
      </c>
      <c r="R8" s="156">
        <f t="shared" ref="R8:R22" si="0">E8*(PI()/30)*($D$4/2)</f>
        <v>682.03976509434403</v>
      </c>
      <c r="S8" s="156">
        <f t="shared" ref="S8:S22" si="1">R8/H8</f>
        <v>1146.2853194862926</v>
      </c>
      <c r="T8" s="153"/>
      <c r="U8" s="153"/>
      <c r="V8" s="151"/>
      <c r="W8">
        <v>263</v>
      </c>
      <c r="X8" s="76">
        <v>2</v>
      </c>
      <c r="Y8" s="163">
        <v>0.72499999999999998</v>
      </c>
      <c r="Z8" s="150">
        <v>305</v>
      </c>
      <c r="AA8" s="150">
        <v>1942</v>
      </c>
      <c r="AB8" s="150">
        <v>831</v>
      </c>
      <c r="AC8" s="150">
        <v>1221</v>
      </c>
      <c r="AD8" s="27">
        <f t="shared" ref="AD8:AD15" si="2">0.1515*(AA8/1000)/(AC8/1000)^2/($D$4/10)^4</f>
        <v>6.9096670560135909E-2</v>
      </c>
      <c r="AE8" s="27">
        <f t="shared" ref="AE8:AE15" si="3">0.5*(Z8/1000)/(AC8/1000)^3/($D$4/10)^5</f>
        <v>2.2563480412267026E-2</v>
      </c>
      <c r="AF8" s="29">
        <f t="shared" ref="AF8:AF15" si="4">AD8/AE8</f>
        <v>3.0623232452459024</v>
      </c>
      <c r="AG8" s="29">
        <f t="shared" ref="AG8:AG15" si="5">0.798*AD8^1.5/AE8</f>
        <v>0.64236590683461681</v>
      </c>
      <c r="AH8" s="29">
        <f t="shared" ref="AH8:AH15" si="6">AA8/Z8</f>
        <v>6.3672131147540982</v>
      </c>
      <c r="AJ8" s="51">
        <f t="shared" ref="AJ8:AJ15" si="7">AA8/(PI()*$D$4^2/4)</f>
        <v>14.630953821749621</v>
      </c>
      <c r="AK8" s="29">
        <f t="shared" ref="AK8:AK15" si="8">AH8</f>
        <v>6.3672131147540982</v>
      </c>
      <c r="AL8" s="58">
        <f t="shared" ref="AL8:AL15" si="9">AG8</f>
        <v>0.64236590683461681</v>
      </c>
    </row>
    <row r="9" spans="1:38" x14ac:dyDescent="0.2">
      <c r="A9" s="1">
        <v>263</v>
      </c>
      <c r="B9" s="1">
        <v>328</v>
      </c>
      <c r="C9" s="1" t="s">
        <v>107</v>
      </c>
      <c r="D9" s="66">
        <v>2</v>
      </c>
      <c r="E9" s="150">
        <v>1056</v>
      </c>
      <c r="F9" s="150">
        <v>191</v>
      </c>
      <c r="G9" s="150">
        <v>1478</v>
      </c>
      <c r="H9" s="163">
        <v>0.626</v>
      </c>
      <c r="I9" s="25">
        <f t="shared" ref="I9:I22" si="10">0.1515*(G9/1000)/(E9/1000)^2/($D$4/10)^4</f>
        <v>7.0304936654840416E-2</v>
      </c>
      <c r="J9" s="25">
        <f t="shared" ref="J9:J22" si="11">0.5*(F9/1000)/(E9/1000)^3/($D$4/10)^5</f>
        <v>2.1842123353512554E-2</v>
      </c>
      <c r="K9" s="27">
        <f t="shared" ref="K9:K22" si="12">I9/J9</f>
        <v>3.2187775664921463</v>
      </c>
      <c r="L9" s="27">
        <f t="shared" ref="L9:L22" si="13">0.798*I9^1.5/J9</f>
        <v>0.68106218567652299</v>
      </c>
      <c r="M9" s="27">
        <f t="shared" ref="M9:M22" si="14">G9/F9</f>
        <v>7.7382198952879584</v>
      </c>
      <c r="O9" s="51">
        <f t="shared" ref="O9:O22" si="15">G9/(PI()*$D$4^2/4)</f>
        <v>11.135195545080299</v>
      </c>
      <c r="P9" s="27">
        <f t="shared" ref="P9:P22" si="16">M9</f>
        <v>7.7382198952879584</v>
      </c>
      <c r="Q9" s="93">
        <f t="shared" ref="Q9:Q22" si="17">L9</f>
        <v>0.68106218567652299</v>
      </c>
      <c r="R9" s="156">
        <f t="shared" si="0"/>
        <v>718.79639914134464</v>
      </c>
      <c r="S9" s="156">
        <f t="shared" si="1"/>
        <v>1148.2370593312214</v>
      </c>
      <c r="T9" s="153"/>
      <c r="U9" s="153"/>
      <c r="V9" s="151"/>
      <c r="W9">
        <v>263</v>
      </c>
      <c r="X9" s="76">
        <v>2</v>
      </c>
      <c r="Y9" s="163">
        <v>0.75</v>
      </c>
      <c r="Z9" s="150">
        <v>342</v>
      </c>
      <c r="AA9" s="150">
        <v>2078</v>
      </c>
      <c r="AB9" s="150">
        <v>860</v>
      </c>
      <c r="AC9" s="150">
        <v>1263</v>
      </c>
      <c r="AD9" s="27">
        <f t="shared" si="2"/>
        <v>6.9100002919209896E-2</v>
      </c>
      <c r="AE9" s="27">
        <f t="shared" si="3"/>
        <v>2.2859635287462276E-2</v>
      </c>
      <c r="AF9" s="29">
        <f t="shared" si="4"/>
        <v>3.0227955105263149</v>
      </c>
      <c r="AG9" s="29">
        <f t="shared" si="5"/>
        <v>0.63408969134400128</v>
      </c>
      <c r="AH9" s="29">
        <f t="shared" si="6"/>
        <v>6.0760233918128659</v>
      </c>
      <c r="AJ9" s="51">
        <f t="shared" si="7"/>
        <v>15.655572626980284</v>
      </c>
      <c r="AK9" s="29">
        <f t="shared" si="8"/>
        <v>6.0760233918128659</v>
      </c>
      <c r="AL9" s="58">
        <f t="shared" si="9"/>
        <v>0.63408969134400128</v>
      </c>
    </row>
    <row r="10" spans="1:38" x14ac:dyDescent="0.2">
      <c r="A10" s="1">
        <v>263</v>
      </c>
      <c r="B10" s="1">
        <v>328</v>
      </c>
      <c r="C10" s="1" t="s">
        <v>107</v>
      </c>
      <c r="D10" s="66">
        <v>2</v>
      </c>
      <c r="E10" s="150">
        <v>1099</v>
      </c>
      <c r="F10" s="150">
        <v>217</v>
      </c>
      <c r="G10" s="150">
        <v>1585</v>
      </c>
      <c r="H10" s="163">
        <v>0.65200000000000002</v>
      </c>
      <c r="I10" s="25">
        <f t="shared" si="10"/>
        <v>6.9610235865890574E-2</v>
      </c>
      <c r="J10" s="25">
        <f t="shared" si="11"/>
        <v>2.2015061315622503E-2</v>
      </c>
      <c r="K10" s="27">
        <f t="shared" si="12"/>
        <v>3.1619369516129034</v>
      </c>
      <c r="L10" s="27">
        <f t="shared" si="13"/>
        <v>0.66572160252991042</v>
      </c>
      <c r="M10" s="27">
        <f t="shared" si="14"/>
        <v>7.3041474654377883</v>
      </c>
      <c r="O10" s="51">
        <f t="shared" si="15"/>
        <v>11.94132945801913</v>
      </c>
      <c r="P10" s="27">
        <f t="shared" si="16"/>
        <v>7.3041474654377883</v>
      </c>
      <c r="Q10" s="93">
        <f t="shared" si="17"/>
        <v>0.66572160252991042</v>
      </c>
      <c r="R10" s="156">
        <f t="shared" si="0"/>
        <v>748.06557069728956</v>
      </c>
      <c r="S10" s="156">
        <f t="shared" si="1"/>
        <v>1147.339832357806</v>
      </c>
      <c r="T10" s="153"/>
      <c r="U10" s="153"/>
      <c r="V10" s="151"/>
      <c r="W10">
        <v>263</v>
      </c>
      <c r="X10" s="76">
        <v>2</v>
      </c>
      <c r="Y10" s="163">
        <v>0.77500000000000002</v>
      </c>
      <c r="Z10" s="150">
        <v>377</v>
      </c>
      <c r="AA10" s="150">
        <v>2217</v>
      </c>
      <c r="AB10" s="150">
        <v>888</v>
      </c>
      <c r="AC10" s="150">
        <v>1305</v>
      </c>
      <c r="AD10" s="27">
        <f t="shared" si="2"/>
        <v>6.905321340690726E-2</v>
      </c>
      <c r="AE10" s="27">
        <f t="shared" si="3"/>
        <v>2.2843521684178036E-2</v>
      </c>
      <c r="AF10" s="29">
        <f t="shared" si="4"/>
        <v>3.0228795000000002</v>
      </c>
      <c r="AG10" s="29">
        <f t="shared" si="5"/>
        <v>0.63389258765315282</v>
      </c>
      <c r="AH10" s="29">
        <f t="shared" si="6"/>
        <v>5.8806366047745362</v>
      </c>
      <c r="AJ10" s="51">
        <f t="shared" si="7"/>
        <v>16.702793317620447</v>
      </c>
      <c r="AK10" s="29">
        <f t="shared" si="8"/>
        <v>5.8806366047745362</v>
      </c>
      <c r="AL10" s="58">
        <f t="shared" si="9"/>
        <v>0.63389258765315282</v>
      </c>
    </row>
    <row r="11" spans="1:38" x14ac:dyDescent="0.2">
      <c r="A11" s="1">
        <v>263</v>
      </c>
      <c r="B11" s="1">
        <v>328</v>
      </c>
      <c r="C11" s="1" t="s">
        <v>107</v>
      </c>
      <c r="D11" s="66">
        <v>2</v>
      </c>
      <c r="E11" s="150">
        <v>1158</v>
      </c>
      <c r="F11" s="150">
        <v>249</v>
      </c>
      <c r="G11" s="150">
        <v>1724</v>
      </c>
      <c r="H11" s="163">
        <v>0.68600000000000005</v>
      </c>
      <c r="I11" s="25">
        <f t="shared" si="10"/>
        <v>6.8196072895859661E-2</v>
      </c>
      <c r="J11" s="25">
        <f t="shared" si="11"/>
        <v>2.1593692455906192E-2</v>
      </c>
      <c r="K11" s="27">
        <f t="shared" si="12"/>
        <v>3.1581478265060237</v>
      </c>
      <c r="L11" s="27">
        <f t="shared" si="13"/>
        <v>0.6581350631271351</v>
      </c>
      <c r="M11" s="27">
        <f t="shared" si="14"/>
        <v>6.9236947791164658</v>
      </c>
      <c r="O11" s="51">
        <f t="shared" si="15"/>
        <v>12.988550148659293</v>
      </c>
      <c r="P11" s="27">
        <f t="shared" si="16"/>
        <v>6.9236947791164658</v>
      </c>
      <c r="Q11" s="93">
        <f t="shared" si="17"/>
        <v>0.6581350631271351</v>
      </c>
      <c r="R11" s="156">
        <f t="shared" si="0"/>
        <v>788.22559678567904</v>
      </c>
      <c r="S11" s="156">
        <f t="shared" si="1"/>
        <v>1149.0169049353922</v>
      </c>
      <c r="T11" s="153"/>
      <c r="U11" s="153"/>
      <c r="V11" s="151"/>
      <c r="W11">
        <v>263</v>
      </c>
      <c r="X11" s="76">
        <v>2</v>
      </c>
      <c r="Y11" s="163">
        <v>0.8</v>
      </c>
      <c r="Z11" s="150">
        <v>417</v>
      </c>
      <c r="AA11" s="150">
        <v>2358</v>
      </c>
      <c r="AB11" s="150">
        <v>917</v>
      </c>
      <c r="AC11" s="150">
        <v>1347</v>
      </c>
      <c r="AD11" s="27">
        <f t="shared" si="2"/>
        <v>6.8936278253881544E-2</v>
      </c>
      <c r="AE11" s="27">
        <f t="shared" si="3"/>
        <v>2.2976639517160859E-2</v>
      </c>
      <c r="AF11" s="29">
        <f t="shared" si="4"/>
        <v>3.000276789928058</v>
      </c>
      <c r="AG11" s="29">
        <f t="shared" si="5"/>
        <v>0.62861990712540561</v>
      </c>
      <c r="AH11" s="29">
        <f t="shared" si="6"/>
        <v>5.6546762589928061</v>
      </c>
      <c r="AJ11" s="51">
        <f t="shared" si="7"/>
        <v>17.765081931866945</v>
      </c>
      <c r="AK11" s="29">
        <f t="shared" si="8"/>
        <v>5.6546762589928061</v>
      </c>
      <c r="AL11" s="58">
        <f t="shared" si="9"/>
        <v>0.62861990712540561</v>
      </c>
    </row>
    <row r="12" spans="1:38" x14ac:dyDescent="0.2">
      <c r="A12" s="1">
        <v>263</v>
      </c>
      <c r="B12" s="1">
        <v>328</v>
      </c>
      <c r="C12" s="1" t="s">
        <v>107</v>
      </c>
      <c r="D12" s="66">
        <v>2</v>
      </c>
      <c r="E12" s="150">
        <v>1200</v>
      </c>
      <c r="F12" s="150">
        <v>289</v>
      </c>
      <c r="G12" s="150">
        <v>1884</v>
      </c>
      <c r="H12" s="163">
        <v>0.71199999999999997</v>
      </c>
      <c r="I12" s="25">
        <f t="shared" si="10"/>
        <v>6.9399705892650806E-2</v>
      </c>
      <c r="J12" s="25">
        <f t="shared" si="11"/>
        <v>2.252202039499402E-2</v>
      </c>
      <c r="K12" s="27">
        <f t="shared" si="12"/>
        <v>3.0814156401384092</v>
      </c>
      <c r="L12" s="27">
        <f t="shared" si="13"/>
        <v>0.64778664305682176</v>
      </c>
      <c r="M12" s="27">
        <f t="shared" si="14"/>
        <v>6.5190311418685125</v>
      </c>
      <c r="O12" s="51">
        <f t="shared" si="15"/>
        <v>14.193984037165956</v>
      </c>
      <c r="P12" s="27">
        <f t="shared" si="16"/>
        <v>6.5190311418685125</v>
      </c>
      <c r="Q12" s="93">
        <f t="shared" si="17"/>
        <v>0.64778664305682176</v>
      </c>
      <c r="R12" s="156">
        <f t="shared" si="0"/>
        <v>816.81408993334617</v>
      </c>
      <c r="S12" s="156">
        <f t="shared" si="1"/>
        <v>1147.2108004681829</v>
      </c>
      <c r="T12" s="153"/>
      <c r="U12" s="153"/>
      <c r="V12" s="151"/>
      <c r="W12">
        <v>263</v>
      </c>
      <c r="X12" s="76">
        <v>2</v>
      </c>
      <c r="Y12" s="163">
        <v>0.82499999999999996</v>
      </c>
      <c r="Z12" s="150">
        <v>461</v>
      </c>
      <c r="AA12" s="150">
        <v>2497</v>
      </c>
      <c r="AB12" s="150">
        <v>946</v>
      </c>
      <c r="AC12" s="150">
        <v>1390</v>
      </c>
      <c r="AD12" s="27">
        <f t="shared" si="2"/>
        <v>6.8553268410543974E-2</v>
      </c>
      <c r="AE12" s="27">
        <f t="shared" si="3"/>
        <v>2.3115844665993E-2</v>
      </c>
      <c r="AF12" s="29">
        <f t="shared" si="4"/>
        <v>2.9656397765726679</v>
      </c>
      <c r="AG12" s="29">
        <f t="shared" si="5"/>
        <v>0.61963418853954866</v>
      </c>
      <c r="AH12" s="29">
        <f t="shared" si="6"/>
        <v>5.4164859002169194</v>
      </c>
      <c r="AJ12" s="51">
        <f t="shared" si="7"/>
        <v>18.812302622507108</v>
      </c>
      <c r="AK12" s="29">
        <f t="shared" si="8"/>
        <v>5.4164859002169194</v>
      </c>
      <c r="AL12" s="58">
        <f t="shared" si="9"/>
        <v>0.61963418853954866</v>
      </c>
    </row>
    <row r="13" spans="1:38" x14ac:dyDescent="0.2">
      <c r="A13" s="1">
        <v>263</v>
      </c>
      <c r="B13" s="1">
        <v>328</v>
      </c>
      <c r="C13" s="1" t="s">
        <v>107</v>
      </c>
      <c r="D13" s="66">
        <v>2</v>
      </c>
      <c r="E13" s="150">
        <v>1252</v>
      </c>
      <c r="F13" s="150">
        <v>331</v>
      </c>
      <c r="G13" s="150">
        <v>2034</v>
      </c>
      <c r="H13" s="163">
        <v>0.74299999999999999</v>
      </c>
      <c r="I13" s="25">
        <f t="shared" si="10"/>
        <v>6.8830593519501312E-2</v>
      </c>
      <c r="J13" s="25">
        <f t="shared" si="11"/>
        <v>2.2712673086345472E-2</v>
      </c>
      <c r="K13" s="27">
        <f t="shared" si="12"/>
        <v>3.0304928555891233</v>
      </c>
      <c r="L13" s="27">
        <f t="shared" si="13"/>
        <v>0.63446389504803158</v>
      </c>
      <c r="M13" s="27">
        <f t="shared" si="14"/>
        <v>6.1450151057401809</v>
      </c>
      <c r="O13" s="51">
        <f t="shared" si="15"/>
        <v>15.324078307640953</v>
      </c>
      <c r="P13" s="27">
        <f t="shared" si="16"/>
        <v>6.1450151057401809</v>
      </c>
      <c r="Q13" s="93">
        <f t="shared" si="17"/>
        <v>0.63446389504803158</v>
      </c>
      <c r="R13" s="156">
        <f t="shared" si="0"/>
        <v>852.20936716379128</v>
      </c>
      <c r="S13" s="156">
        <f t="shared" si="1"/>
        <v>1146.9843434236761</v>
      </c>
      <c r="T13" s="153"/>
      <c r="U13" s="153"/>
      <c r="V13" s="151"/>
      <c r="W13">
        <v>263</v>
      </c>
      <c r="X13" s="76">
        <v>2</v>
      </c>
      <c r="Y13" s="163">
        <v>0.85</v>
      </c>
      <c r="Z13" s="150">
        <v>511</v>
      </c>
      <c r="AA13" s="150">
        <v>2651</v>
      </c>
      <c r="AB13" s="150">
        <v>975</v>
      </c>
      <c r="AC13" s="150">
        <v>1432</v>
      </c>
      <c r="AD13" s="27">
        <f t="shared" si="2"/>
        <v>6.8574541953841661E-2</v>
      </c>
      <c r="AE13" s="27">
        <f t="shared" si="3"/>
        <v>2.3433927880686593E-2</v>
      </c>
      <c r="AF13" s="29">
        <f t="shared" si="4"/>
        <v>2.9262931209393348</v>
      </c>
      <c r="AG13" s="29">
        <f t="shared" si="5"/>
        <v>0.61150804562247163</v>
      </c>
      <c r="AH13" s="29">
        <f t="shared" si="6"/>
        <v>5.187866927592955</v>
      </c>
      <c r="AJ13" s="51">
        <f t="shared" si="7"/>
        <v>19.972532740194772</v>
      </c>
      <c r="AK13" s="29">
        <f t="shared" si="8"/>
        <v>5.187866927592955</v>
      </c>
      <c r="AL13" s="58">
        <f t="shared" si="9"/>
        <v>0.61150804562247163</v>
      </c>
    </row>
    <row r="14" spans="1:38" x14ac:dyDescent="0.2">
      <c r="A14" s="1">
        <v>263</v>
      </c>
      <c r="B14" s="1">
        <v>328</v>
      </c>
      <c r="C14" s="1" t="s">
        <v>107</v>
      </c>
      <c r="D14" s="66">
        <v>2</v>
      </c>
      <c r="E14" s="150">
        <v>1300</v>
      </c>
      <c r="F14" s="150">
        <v>375</v>
      </c>
      <c r="G14" s="150">
        <v>2184</v>
      </c>
      <c r="H14" s="163">
        <v>0.77200000000000002</v>
      </c>
      <c r="I14" s="25">
        <f t="shared" si="10"/>
        <v>6.8549636001756009E-2</v>
      </c>
      <c r="J14" s="25">
        <f t="shared" si="11"/>
        <v>2.2985526372004801E-2</v>
      </c>
      <c r="K14" s="27">
        <f t="shared" si="12"/>
        <v>2.9822956800000009</v>
      </c>
      <c r="L14" s="27">
        <f t="shared" si="13"/>
        <v>0.62309772742057212</v>
      </c>
      <c r="M14" s="27">
        <f t="shared" si="14"/>
        <v>5.8239999999999998</v>
      </c>
      <c r="O14" s="51">
        <f t="shared" si="15"/>
        <v>16.454172578115948</v>
      </c>
      <c r="P14" s="27">
        <f t="shared" si="16"/>
        <v>5.8239999999999998</v>
      </c>
      <c r="Q14" s="93">
        <f t="shared" si="17"/>
        <v>0.62309772742057212</v>
      </c>
      <c r="R14" s="156">
        <f t="shared" si="0"/>
        <v>884.88193076112509</v>
      </c>
      <c r="S14" s="156">
        <f t="shared" si="1"/>
        <v>1146.2201175662242</v>
      </c>
      <c r="T14" s="153"/>
      <c r="U14" s="153"/>
      <c r="V14" s="151"/>
      <c r="W14">
        <v>263</v>
      </c>
      <c r="X14" s="76">
        <v>2</v>
      </c>
      <c r="Y14" s="163">
        <v>0.875</v>
      </c>
      <c r="Z14" s="150">
        <v>565</v>
      </c>
      <c r="AA14" s="150">
        <v>2803</v>
      </c>
      <c r="AB14" s="150">
        <v>1003</v>
      </c>
      <c r="AC14" s="150">
        <v>1474</v>
      </c>
      <c r="AD14" s="27">
        <f t="shared" si="2"/>
        <v>6.8433279707012698E-2</v>
      </c>
      <c r="AE14" s="27">
        <f t="shared" si="3"/>
        <v>2.3757965101430391E-2</v>
      </c>
      <c r="AF14" s="29">
        <f t="shared" si="4"/>
        <v>2.8804352315044248</v>
      </c>
      <c r="AG14" s="29">
        <f t="shared" si="5"/>
        <v>0.60130481676742287</v>
      </c>
      <c r="AH14" s="29">
        <f t="shared" si="6"/>
        <v>4.9610619469026549</v>
      </c>
      <c r="AJ14" s="51">
        <f t="shared" si="7"/>
        <v>21.117694934276102</v>
      </c>
      <c r="AK14" s="29">
        <f t="shared" si="8"/>
        <v>4.9610619469026549</v>
      </c>
      <c r="AL14" s="58">
        <f t="shared" si="9"/>
        <v>0.60130481676742287</v>
      </c>
    </row>
    <row r="15" spans="1:38" x14ac:dyDescent="0.2">
      <c r="A15" s="1">
        <v>263</v>
      </c>
      <c r="B15" s="1">
        <v>328</v>
      </c>
      <c r="C15" s="1" t="s">
        <v>107</v>
      </c>
      <c r="D15" s="66">
        <v>2</v>
      </c>
      <c r="E15" s="150">
        <v>1302</v>
      </c>
      <c r="F15" s="150">
        <v>375</v>
      </c>
      <c r="G15" s="150">
        <v>2227</v>
      </c>
      <c r="H15" s="163">
        <v>0.77300000000000002</v>
      </c>
      <c r="I15" s="25">
        <f t="shared" si="10"/>
        <v>6.9684706014271167E-2</v>
      </c>
      <c r="J15" s="25">
        <f t="shared" si="11"/>
        <v>2.2879764913835907E-2</v>
      </c>
      <c r="K15" s="27">
        <f t="shared" si="12"/>
        <v>3.0456915215999998</v>
      </c>
      <c r="L15" s="27">
        <f t="shared" si="13"/>
        <v>0.64158993425103839</v>
      </c>
      <c r="M15" s="27">
        <f t="shared" si="14"/>
        <v>5.9386666666666663</v>
      </c>
      <c r="O15" s="51">
        <f t="shared" si="15"/>
        <v>16.778132935652113</v>
      </c>
      <c r="P15" s="27">
        <f t="shared" si="16"/>
        <v>5.9386666666666663</v>
      </c>
      <c r="Q15" s="93">
        <f t="shared" si="17"/>
        <v>0.64158993425103839</v>
      </c>
      <c r="R15" s="156">
        <f t="shared" si="0"/>
        <v>886.24328757768069</v>
      </c>
      <c r="S15" s="156">
        <f t="shared" si="1"/>
        <v>1146.4984315364563</v>
      </c>
      <c r="T15" s="153"/>
      <c r="U15" s="153"/>
      <c r="V15" s="151"/>
      <c r="W15">
        <v>263</v>
      </c>
      <c r="X15" s="76">
        <v>2</v>
      </c>
      <c r="Y15" s="163">
        <v>0.9</v>
      </c>
      <c r="Z15" s="150">
        <v>625</v>
      </c>
      <c r="AA15" s="150">
        <v>2961</v>
      </c>
      <c r="AB15" s="150">
        <v>1032</v>
      </c>
      <c r="AC15" s="150">
        <v>1516</v>
      </c>
      <c r="AD15" s="27">
        <f t="shared" si="2"/>
        <v>6.8340669398458426E-2</v>
      </c>
      <c r="AE15" s="27">
        <f t="shared" si="3"/>
        <v>2.4156591557072879E-2</v>
      </c>
      <c r="AF15" s="29">
        <f t="shared" si="4"/>
        <v>2.8290692102400001</v>
      </c>
      <c r="AG15" s="29">
        <f t="shared" si="5"/>
        <v>0.59018216024067494</v>
      </c>
      <c r="AH15" s="29">
        <f t="shared" si="6"/>
        <v>4.7375999999999996</v>
      </c>
      <c r="AJ15" s="51">
        <f t="shared" si="7"/>
        <v>22.308060899176429</v>
      </c>
      <c r="AK15" s="29">
        <f t="shared" si="8"/>
        <v>4.7375999999999996</v>
      </c>
      <c r="AL15" s="58">
        <f t="shared" si="9"/>
        <v>0.59018216024067494</v>
      </c>
    </row>
    <row r="16" spans="1:38" x14ac:dyDescent="0.2">
      <c r="A16" s="1">
        <v>263</v>
      </c>
      <c r="B16" s="1">
        <v>328</v>
      </c>
      <c r="C16" s="1" t="s">
        <v>107</v>
      </c>
      <c r="D16" s="66">
        <v>2</v>
      </c>
      <c r="E16" s="150">
        <v>1350</v>
      </c>
      <c r="F16" s="150">
        <v>415</v>
      </c>
      <c r="G16" s="150">
        <v>2377</v>
      </c>
      <c r="H16" s="163">
        <v>0.80100000000000005</v>
      </c>
      <c r="I16" s="25">
        <f t="shared" si="10"/>
        <v>6.9183235420022929E-2</v>
      </c>
      <c r="J16" s="25">
        <f t="shared" si="11"/>
        <v>2.2714335386334456E-2</v>
      </c>
      <c r="K16" s="27">
        <f t="shared" si="12"/>
        <v>3.0457961566265062</v>
      </c>
      <c r="L16" s="27">
        <f t="shared" si="13"/>
        <v>0.63929919834325832</v>
      </c>
      <c r="M16" s="27">
        <f t="shared" si="14"/>
        <v>5.7277108433734938</v>
      </c>
      <c r="O16" s="51">
        <f t="shared" si="15"/>
        <v>17.908227206127112</v>
      </c>
      <c r="P16" s="27">
        <f t="shared" si="16"/>
        <v>5.7277108433734938</v>
      </c>
      <c r="Q16" s="93">
        <f t="shared" si="17"/>
        <v>0.63929919834325832</v>
      </c>
      <c r="R16" s="156">
        <f t="shared" si="0"/>
        <v>918.9158511750145</v>
      </c>
      <c r="S16" s="156">
        <f t="shared" si="1"/>
        <v>1147.2108004681829</v>
      </c>
      <c r="T16" s="153"/>
      <c r="U16" s="153"/>
      <c r="V16" s="151"/>
      <c r="X16" s="76"/>
      <c r="Y16" s="163"/>
      <c r="Z16" s="150"/>
      <c r="AA16" s="150"/>
      <c r="AB16" s="150"/>
      <c r="AC16" s="150"/>
      <c r="AD16" s="27"/>
      <c r="AE16" s="27"/>
      <c r="AF16" s="29"/>
      <c r="AH16" s="29"/>
      <c r="AJ16" s="51"/>
      <c r="AK16" s="29"/>
      <c r="AL16" s="58"/>
    </row>
    <row r="17" spans="1:38" x14ac:dyDescent="0.2">
      <c r="A17" s="1">
        <v>263</v>
      </c>
      <c r="B17" s="1">
        <v>328</v>
      </c>
      <c r="C17" s="1" t="s">
        <v>107</v>
      </c>
      <c r="D17" s="66">
        <v>2</v>
      </c>
      <c r="E17" s="150">
        <v>1352</v>
      </c>
      <c r="F17" s="150">
        <v>422</v>
      </c>
      <c r="G17" s="150">
        <v>2355</v>
      </c>
      <c r="H17" s="62">
        <v>0.80300000000000005</v>
      </c>
      <c r="I17" s="25">
        <f t="shared" si="10"/>
        <v>6.834027969016504E-2</v>
      </c>
      <c r="J17" s="25">
        <f t="shared" si="11"/>
        <v>2.2995116752451323E-2</v>
      </c>
      <c r="K17" s="27">
        <f t="shared" si="12"/>
        <v>2.9719474976303322</v>
      </c>
      <c r="L17" s="27">
        <f t="shared" si="13"/>
        <v>0.61998673871553278</v>
      </c>
      <c r="M17" s="27">
        <f t="shared" si="14"/>
        <v>5.580568720379147</v>
      </c>
      <c r="O17" s="51">
        <f t="shared" si="15"/>
        <v>17.742480046457445</v>
      </c>
      <c r="P17" s="27">
        <f t="shared" si="16"/>
        <v>5.580568720379147</v>
      </c>
      <c r="Q17" s="93">
        <f t="shared" si="17"/>
        <v>0.61998673871553278</v>
      </c>
      <c r="R17" s="156">
        <f t="shared" si="0"/>
        <v>920.27720799157009</v>
      </c>
      <c r="S17" s="156">
        <f t="shared" si="1"/>
        <v>1146.0488268886302</v>
      </c>
      <c r="T17" s="153"/>
      <c r="U17" s="153"/>
      <c r="V17" s="151"/>
      <c r="X17" s="76"/>
      <c r="Y17" s="163"/>
      <c r="Z17" s="150"/>
      <c r="AA17" s="150"/>
      <c r="AB17" s="150"/>
      <c r="AC17" s="150"/>
      <c r="AD17" s="27"/>
      <c r="AE17" s="27"/>
      <c r="AF17" s="29"/>
      <c r="AH17" s="29"/>
      <c r="AJ17" s="51"/>
      <c r="AK17" s="29"/>
      <c r="AL17" s="58"/>
    </row>
    <row r="18" spans="1:38" x14ac:dyDescent="0.2">
      <c r="A18" s="1">
        <v>263</v>
      </c>
      <c r="B18" s="1">
        <v>328</v>
      </c>
      <c r="C18" s="1" t="s">
        <v>107</v>
      </c>
      <c r="D18" s="66">
        <v>2</v>
      </c>
      <c r="E18" s="150">
        <v>1398</v>
      </c>
      <c r="F18" s="150">
        <v>470</v>
      </c>
      <c r="G18" s="150">
        <v>2527</v>
      </c>
      <c r="H18" s="62">
        <v>0.83</v>
      </c>
      <c r="I18" s="25">
        <f t="shared" si="10"/>
        <v>6.8585154723264527E-2</v>
      </c>
      <c r="J18" s="25">
        <f t="shared" si="11"/>
        <v>2.3164855022376144E-2</v>
      </c>
      <c r="K18" s="27">
        <f t="shared" si="12"/>
        <v>2.9607418072340423</v>
      </c>
      <c r="L18" s="27">
        <f t="shared" si="13"/>
        <v>0.61875466879413754</v>
      </c>
      <c r="M18" s="27">
        <f t="shared" si="14"/>
        <v>5.3765957446808512</v>
      </c>
      <c r="O18" s="51">
        <f t="shared" si="15"/>
        <v>19.038321476602107</v>
      </c>
      <c r="P18" s="27">
        <f t="shared" si="16"/>
        <v>5.3765957446808512</v>
      </c>
      <c r="Q18" s="93">
        <f t="shared" si="17"/>
        <v>0.61875466879413754</v>
      </c>
      <c r="R18" s="156">
        <f t="shared" si="0"/>
        <v>951.58841477234841</v>
      </c>
      <c r="S18" s="156">
        <f t="shared" si="1"/>
        <v>1146.4920659907814</v>
      </c>
      <c r="T18" s="153"/>
      <c r="U18" s="153"/>
      <c r="V18" s="151"/>
      <c r="X18" s="76"/>
      <c r="Y18" s="163"/>
      <c r="Z18" s="150"/>
      <c r="AA18" s="150"/>
      <c r="AB18" s="150"/>
      <c r="AC18" s="150"/>
      <c r="AD18" s="27"/>
      <c r="AE18" s="27"/>
      <c r="AF18" s="29"/>
      <c r="AH18" s="29"/>
      <c r="AJ18" s="51"/>
      <c r="AK18" s="29"/>
      <c r="AL18" s="58"/>
    </row>
    <row r="19" spans="1:38" x14ac:dyDescent="0.2">
      <c r="A19" s="1">
        <v>263</v>
      </c>
      <c r="B19" s="1">
        <v>328</v>
      </c>
      <c r="C19" s="1" t="s">
        <v>107</v>
      </c>
      <c r="D19" s="66">
        <v>2</v>
      </c>
      <c r="E19" s="150">
        <v>1402</v>
      </c>
      <c r="F19" s="150">
        <v>477</v>
      </c>
      <c r="G19" s="150">
        <v>2548</v>
      </c>
      <c r="H19" s="163">
        <v>0.83199999999999996</v>
      </c>
      <c r="I19" s="25">
        <f t="shared" si="10"/>
        <v>6.8761069023463336E-2</v>
      </c>
      <c r="J19" s="25">
        <f t="shared" si="11"/>
        <v>2.330921141520206E-2</v>
      </c>
      <c r="K19" s="27">
        <f t="shared" si="12"/>
        <v>2.9499526088050314</v>
      </c>
      <c r="L19" s="27">
        <f t="shared" si="13"/>
        <v>0.61728999843334253</v>
      </c>
      <c r="M19" s="27">
        <f t="shared" si="14"/>
        <v>5.3417190775681345</v>
      </c>
      <c r="O19" s="51">
        <f t="shared" si="15"/>
        <v>19.196534674468605</v>
      </c>
      <c r="P19" s="27">
        <f t="shared" si="16"/>
        <v>5.3417190775681345</v>
      </c>
      <c r="Q19" s="93">
        <f t="shared" si="17"/>
        <v>0.61728999843334253</v>
      </c>
      <c r="R19" s="156">
        <f t="shared" si="0"/>
        <v>954.3111284054595</v>
      </c>
      <c r="S19" s="156">
        <f t="shared" si="1"/>
        <v>1147.0085677950235</v>
      </c>
      <c r="T19" s="153"/>
      <c r="U19" s="153"/>
      <c r="V19" s="151"/>
      <c r="X19" s="76"/>
      <c r="Y19" s="163"/>
      <c r="Z19" s="150"/>
      <c r="AA19" s="150"/>
      <c r="AB19" s="150"/>
      <c r="AC19" s="150"/>
      <c r="AD19" s="27"/>
      <c r="AE19" s="27"/>
      <c r="AF19" s="29"/>
      <c r="AH19" s="29"/>
      <c r="AJ19" s="51"/>
      <c r="AK19" s="29"/>
      <c r="AL19" s="58"/>
    </row>
    <row r="20" spans="1:38" x14ac:dyDescent="0.2">
      <c r="A20" s="1">
        <v>263</v>
      </c>
      <c r="B20" s="1">
        <v>328</v>
      </c>
      <c r="C20" s="1" t="s">
        <v>107</v>
      </c>
      <c r="D20" s="66">
        <v>2</v>
      </c>
      <c r="E20" s="150">
        <v>1450</v>
      </c>
      <c r="F20" s="150">
        <v>533</v>
      </c>
      <c r="G20" s="150">
        <v>2719</v>
      </c>
      <c r="H20" s="164">
        <v>0.86099999999999999</v>
      </c>
      <c r="I20" s="25">
        <f t="shared" si="10"/>
        <v>6.8598153664969977E-2</v>
      </c>
      <c r="J20" s="25">
        <f t="shared" si="11"/>
        <v>2.3543793779944734E-2</v>
      </c>
      <c r="K20" s="27">
        <f t="shared" si="12"/>
        <v>2.9136406097560967</v>
      </c>
      <c r="L20" s="27">
        <f t="shared" si="13"/>
        <v>0.60896886145382267</v>
      </c>
      <c r="M20" s="27">
        <f t="shared" si="14"/>
        <v>5.1013133208255157</v>
      </c>
      <c r="O20" s="51">
        <f t="shared" si="15"/>
        <v>20.484842142810102</v>
      </c>
      <c r="P20" s="27">
        <f t="shared" si="16"/>
        <v>5.1013133208255157</v>
      </c>
      <c r="Q20" s="93">
        <f t="shared" si="17"/>
        <v>0.60896886145382267</v>
      </c>
      <c r="R20" s="156">
        <f>E20*(PI()/30)*($D$4/2)</f>
        <v>986.98369200279342</v>
      </c>
      <c r="S20" s="156">
        <f>R20/H20</f>
        <v>1146.322522651328</v>
      </c>
      <c r="T20" s="153"/>
      <c r="U20" s="153"/>
      <c r="V20" s="151"/>
      <c r="X20" s="76"/>
      <c r="Y20" s="163"/>
      <c r="Z20" s="150"/>
      <c r="AA20" s="150"/>
      <c r="AB20" s="150"/>
      <c r="AC20" s="150"/>
      <c r="AD20" s="27"/>
      <c r="AE20" s="27"/>
      <c r="AF20" s="29"/>
      <c r="AH20" s="29"/>
      <c r="AJ20" s="51"/>
      <c r="AK20" s="29"/>
      <c r="AL20" s="58"/>
    </row>
    <row r="21" spans="1:38" x14ac:dyDescent="0.2">
      <c r="A21" s="1">
        <v>263</v>
      </c>
      <c r="B21" s="1">
        <v>328</v>
      </c>
      <c r="C21" s="1" t="s">
        <v>107</v>
      </c>
      <c r="D21" s="66">
        <v>2</v>
      </c>
      <c r="E21" s="150">
        <v>1499</v>
      </c>
      <c r="F21" s="150">
        <v>600</v>
      </c>
      <c r="G21" s="150">
        <v>2891</v>
      </c>
      <c r="H21" s="164">
        <v>0.89</v>
      </c>
      <c r="I21" s="25">
        <f t="shared" si="10"/>
        <v>6.8247076083007965E-2</v>
      </c>
      <c r="J21" s="25">
        <f t="shared" si="11"/>
        <v>2.3988306800112519E-2</v>
      </c>
      <c r="K21" s="27">
        <f t="shared" si="12"/>
        <v>2.8450143085000001</v>
      </c>
      <c r="L21" s="27">
        <f t="shared" si="13"/>
        <v>0.59310197619221816</v>
      </c>
      <c r="M21" s="27">
        <f t="shared" si="14"/>
        <v>4.8183333333333334</v>
      </c>
      <c r="O21" s="51">
        <f t="shared" si="15"/>
        <v>21.780683572954764</v>
      </c>
      <c r="P21" s="27">
        <f t="shared" si="16"/>
        <v>4.8183333333333334</v>
      </c>
      <c r="Q21" s="93">
        <f t="shared" si="17"/>
        <v>0.59310197619221816</v>
      </c>
      <c r="R21" s="156">
        <f>E21*(PI()/30)*($D$4/2)</f>
        <v>1020.3369340084049</v>
      </c>
      <c r="S21" s="156">
        <f>R21/H21</f>
        <v>1146.4459932678706</v>
      </c>
      <c r="T21" s="153"/>
      <c r="U21" s="153"/>
      <c r="V21" s="151"/>
      <c r="X21" s="76"/>
      <c r="Y21" s="163"/>
      <c r="Z21" s="150"/>
      <c r="AA21" s="150"/>
      <c r="AB21" s="150"/>
      <c r="AC21" s="150"/>
      <c r="AD21" s="27"/>
      <c r="AE21" s="27"/>
      <c r="AF21" s="29"/>
      <c r="AH21" s="29"/>
      <c r="AJ21" s="51"/>
      <c r="AK21" s="29"/>
      <c r="AL21" s="58"/>
    </row>
    <row r="22" spans="1:38" x14ac:dyDescent="0.2">
      <c r="A22" s="1">
        <v>263</v>
      </c>
      <c r="B22" s="1">
        <v>328</v>
      </c>
      <c r="C22" s="1" t="s">
        <v>107</v>
      </c>
      <c r="D22" s="66">
        <v>2</v>
      </c>
      <c r="E22" s="150">
        <v>1554</v>
      </c>
      <c r="F22" s="150">
        <v>684</v>
      </c>
      <c r="G22" s="150">
        <v>3105</v>
      </c>
      <c r="H22" s="164">
        <v>0.92300000000000004</v>
      </c>
      <c r="I22" s="25">
        <f t="shared" si="10"/>
        <v>6.8202265213633789E-2</v>
      </c>
      <c r="J22" s="25">
        <f t="shared" si="11"/>
        <v>2.4544619343843561E-2</v>
      </c>
      <c r="K22" s="27">
        <f t="shared" si="12"/>
        <v>2.7787053552631575</v>
      </c>
      <c r="L22" s="27">
        <f t="shared" si="13"/>
        <v>0.5790882980703389</v>
      </c>
      <c r="M22" s="27">
        <f t="shared" si="14"/>
        <v>4.5394736842105265</v>
      </c>
      <c r="O22" s="51">
        <f t="shared" si="15"/>
        <v>23.392951398832427</v>
      </c>
      <c r="P22" s="27">
        <f t="shared" si="16"/>
        <v>4.5394736842105265</v>
      </c>
      <c r="Q22" s="93">
        <f t="shared" si="17"/>
        <v>0.5790882980703389</v>
      </c>
      <c r="R22" s="156">
        <f t="shared" si="0"/>
        <v>1057.7742464636833</v>
      </c>
      <c r="S22" s="156">
        <f t="shared" si="1"/>
        <v>1146.0176018024738</v>
      </c>
      <c r="T22" s="153"/>
      <c r="U22" s="153"/>
      <c r="V22" s="151"/>
      <c r="X22" s="76"/>
      <c r="Y22" s="163"/>
      <c r="Z22" s="150"/>
      <c r="AA22" s="150"/>
      <c r="AB22" s="150"/>
      <c r="AC22" s="150"/>
      <c r="AD22" s="27"/>
      <c r="AE22" s="27"/>
      <c r="AF22" s="29"/>
      <c r="AH22" s="29"/>
      <c r="AJ22" s="51"/>
      <c r="AK22" s="29"/>
      <c r="AL22" s="58"/>
    </row>
    <row r="23" spans="1:38" x14ac:dyDescent="0.2">
      <c r="E23" s="150"/>
      <c r="F23" s="150"/>
      <c r="G23" s="150"/>
      <c r="H23" s="164"/>
      <c r="I23" s="25"/>
      <c r="J23" s="25"/>
      <c r="K23" s="27"/>
      <c r="L23" s="27"/>
      <c r="M23" s="27"/>
      <c r="O23" s="51"/>
      <c r="P23" s="27"/>
      <c r="Q23" s="93"/>
      <c r="R23" s="156"/>
      <c r="T23" s="153"/>
      <c r="U23" s="153"/>
      <c r="V23"/>
      <c r="X23" s="76"/>
      <c r="Y23" s="163"/>
      <c r="Z23" s="150"/>
      <c r="AA23" s="150"/>
      <c r="AB23" s="150"/>
      <c r="AC23" s="150"/>
      <c r="AD23" s="27"/>
      <c r="AE23" s="27"/>
      <c r="AF23" s="29"/>
      <c r="AH23" s="29"/>
      <c r="AJ23" s="51"/>
      <c r="AK23" s="29"/>
      <c r="AL23" s="58"/>
    </row>
    <row r="24" spans="1:38" x14ac:dyDescent="0.2">
      <c r="E24" s="150"/>
      <c r="F24" s="150"/>
      <c r="G24" s="150"/>
      <c r="H24" s="164"/>
      <c r="I24" s="25"/>
      <c r="J24" s="25"/>
      <c r="K24" s="27"/>
      <c r="L24" s="27"/>
      <c r="M24" s="27"/>
      <c r="O24" s="51"/>
      <c r="P24" s="27"/>
      <c r="Q24" s="93"/>
      <c r="R24" s="156"/>
      <c r="T24" s="153"/>
      <c r="U24" s="153"/>
      <c r="V24"/>
      <c r="X24" s="76"/>
      <c r="Y24" s="163"/>
      <c r="Z24" s="150"/>
      <c r="AA24" s="150"/>
      <c r="AB24" s="150"/>
      <c r="AC24" s="150"/>
      <c r="AD24" s="27"/>
      <c r="AE24" s="27"/>
      <c r="AF24" s="29"/>
      <c r="AH24" s="29"/>
      <c r="AJ24" s="51"/>
      <c r="AK24" s="29"/>
      <c r="AL24" s="58"/>
    </row>
    <row r="25" spans="1:38" x14ac:dyDescent="0.2">
      <c r="A25" s="1">
        <v>264</v>
      </c>
      <c r="B25" s="1">
        <v>329</v>
      </c>
      <c r="C25" s="1" t="s">
        <v>107</v>
      </c>
      <c r="D25" s="66">
        <v>4</v>
      </c>
      <c r="E25" s="268">
        <v>1005</v>
      </c>
      <c r="F25" s="268">
        <v>224</v>
      </c>
      <c r="G25" s="268">
        <v>1683</v>
      </c>
      <c r="H25" s="271">
        <v>0.59599999999999997</v>
      </c>
      <c r="I25" s="25">
        <f t="shared" ref="I25:I36" si="18">0.1515*(G25/1000)/(E25/1000)^2/($D$4/10)^4</f>
        <v>8.8387574451977258E-2</v>
      </c>
      <c r="J25" s="25">
        <f t="shared" ref="J25:J36" si="19">0.5*(F25/1000)/(E25/1000)^3/($D$4/10)^5</f>
        <v>2.9716870784716843E-2</v>
      </c>
      <c r="K25" s="27">
        <f t="shared" ref="K25:K36" si="20">I25/J25</f>
        <v>2.9743230736607136</v>
      </c>
      <c r="L25" s="27">
        <f t="shared" ref="L25:L36" si="21">0.798*I25^1.5/J25</f>
        <v>0.7056456028074336</v>
      </c>
      <c r="M25" s="27">
        <f t="shared" ref="M25:M36" si="22">G25/F25</f>
        <v>7.5133928571428568</v>
      </c>
      <c r="O25" s="51">
        <f t="shared" ref="O25:O36" si="23">G25/(PI()*$D$4^2/4)</f>
        <v>12.67965771472946</v>
      </c>
      <c r="P25" s="27">
        <f t="shared" ref="P25:P36" si="24">M25</f>
        <v>7.5133928571428568</v>
      </c>
      <c r="Q25" s="93">
        <f t="shared" ref="Q25:Q36" si="25">L25</f>
        <v>0.7056456028074336</v>
      </c>
      <c r="R25" s="156">
        <f t="shared" ref="R25:R36" si="26">E25*(PI()/30)*($D$4/2)</f>
        <v>684.08180031917743</v>
      </c>
      <c r="S25" s="156">
        <f t="shared" ref="S25:S36" si="27">R25/H25</f>
        <v>1147.7882555690896</v>
      </c>
      <c r="T25" s="153"/>
      <c r="U25" s="153"/>
      <c r="V25"/>
      <c r="W25">
        <v>264</v>
      </c>
      <c r="X25" s="76">
        <v>4</v>
      </c>
      <c r="Y25" s="271">
        <v>0.72499999999999998</v>
      </c>
      <c r="Z25" s="269">
        <v>396</v>
      </c>
      <c r="AA25" s="269">
        <v>2523</v>
      </c>
      <c r="AB25" s="269">
        <v>832</v>
      </c>
      <c r="AC25" s="268">
        <v>1222</v>
      </c>
      <c r="AD25" s="27">
        <f>0.1515*(AA25/1000)/(AC25/1000)^2/($D$4/10)^4</f>
        <v>8.962188256687928E-2</v>
      </c>
      <c r="AE25" s="27">
        <f>0.5*(Z25/1000)/(AC25/1000)^3/($D$4/10)^5</f>
        <v>2.9223673763083661E-2</v>
      </c>
      <c r="AF25" s="29">
        <f>AD25/AE25</f>
        <v>3.0667561954545457</v>
      </c>
      <c r="AG25" s="29">
        <f>0.798*AD25^1.5/AE25</f>
        <v>0.73263754990973551</v>
      </c>
      <c r="AH25" s="29">
        <f>AA25/Z25</f>
        <v>6.3712121212121211</v>
      </c>
      <c r="AJ25" s="51">
        <f>AA25/(PI()*$D$4^2/4)</f>
        <v>19.008185629389441</v>
      </c>
      <c r="AK25" s="29">
        <f>AH25</f>
        <v>6.3712121212121211</v>
      </c>
      <c r="AL25" s="58">
        <f>AG25</f>
        <v>0.73263754990973551</v>
      </c>
    </row>
    <row r="26" spans="1:38" x14ac:dyDescent="0.2">
      <c r="A26" s="1">
        <v>264</v>
      </c>
      <c r="B26" s="1">
        <v>329</v>
      </c>
      <c r="C26" s="1" t="s">
        <v>107</v>
      </c>
      <c r="D26" s="66">
        <v>4</v>
      </c>
      <c r="E26" s="268">
        <v>1049</v>
      </c>
      <c r="F26" s="268">
        <v>254</v>
      </c>
      <c r="G26" s="268">
        <v>1854</v>
      </c>
      <c r="H26" s="271">
        <v>0.622</v>
      </c>
      <c r="I26" s="25">
        <f t="shared" si="18"/>
        <v>8.9371279787697502E-2</v>
      </c>
      <c r="J26" s="25">
        <f t="shared" si="19"/>
        <v>2.963196792085528E-2</v>
      </c>
      <c r="K26" s="27">
        <f t="shared" si="20"/>
        <v>3.0160426748031504</v>
      </c>
      <c r="L26" s="27">
        <f t="shared" si="21"/>
        <v>0.71951418784876486</v>
      </c>
      <c r="M26" s="27">
        <f t="shared" si="22"/>
        <v>7.2992125984251972</v>
      </c>
      <c r="O26" s="51">
        <f t="shared" si="23"/>
        <v>13.967965183070957</v>
      </c>
      <c r="P26" s="27">
        <f t="shared" si="24"/>
        <v>7.2992125984251972</v>
      </c>
      <c r="Q26" s="93">
        <f t="shared" si="25"/>
        <v>0.71951418784876486</v>
      </c>
      <c r="R26" s="156">
        <f t="shared" si="26"/>
        <v>714.03165028340015</v>
      </c>
      <c r="S26" s="156">
        <f t="shared" si="27"/>
        <v>1147.9608525456595</v>
      </c>
      <c r="T26" s="153"/>
      <c r="U26" s="153"/>
      <c r="V26"/>
      <c r="W26">
        <v>264</v>
      </c>
      <c r="X26" s="76">
        <v>4</v>
      </c>
      <c r="Y26" s="271">
        <v>0.75</v>
      </c>
      <c r="Z26" s="269">
        <v>439</v>
      </c>
      <c r="AA26" s="269">
        <v>2687</v>
      </c>
      <c r="AB26" s="269">
        <v>861</v>
      </c>
      <c r="AC26" s="268">
        <v>1254</v>
      </c>
      <c r="AD26" s="27">
        <f t="shared" ref="AD26:AD32" si="28">0.1515*(AA26/1000)/(AC26/1000)^2/($D$4/10)^4</f>
        <v>9.0638313710296514E-2</v>
      </c>
      <c r="AE26" s="27">
        <f t="shared" ref="AE26:AE32" si="29">0.5*(Z26/1000)/(AC26/1000)^3/($D$4/10)^5</f>
        <v>2.9979553027648532E-2</v>
      </c>
      <c r="AF26" s="29">
        <f t="shared" ref="AF26:AF32" si="30">AD26/AE26</f>
        <v>3.0233377271070609</v>
      </c>
      <c r="AG26" s="29">
        <f t="shared" ref="AG26:AG32" si="31">0.798*AD26^1.5/AE26</f>
        <v>0.72634920140134707</v>
      </c>
      <c r="AH26" s="29">
        <f t="shared" ref="AH26:AH32" si="32">AA26/Z26</f>
        <v>6.120728929384966</v>
      </c>
      <c r="AJ26" s="51">
        <f t="shared" ref="AJ26:AJ32" si="33">AA26/(PI()*$D$4^2/4)</f>
        <v>20.243755365108772</v>
      </c>
      <c r="AK26" s="29">
        <f t="shared" ref="AK26:AK32" si="34">AH26</f>
        <v>6.120728929384966</v>
      </c>
      <c r="AL26" s="58">
        <f t="shared" ref="AL26:AL32" si="35">AG26</f>
        <v>0.72634920140134707</v>
      </c>
    </row>
    <row r="27" spans="1:38" x14ac:dyDescent="0.2">
      <c r="A27" s="1">
        <v>264</v>
      </c>
      <c r="B27" s="1">
        <v>329</v>
      </c>
      <c r="C27" s="1" t="s">
        <v>107</v>
      </c>
      <c r="D27" s="66">
        <v>4</v>
      </c>
      <c r="E27" s="268">
        <v>1098</v>
      </c>
      <c r="F27" s="268">
        <v>284</v>
      </c>
      <c r="G27" s="268">
        <v>2036</v>
      </c>
      <c r="H27" s="271">
        <v>0.65100000000000002</v>
      </c>
      <c r="I27" s="25">
        <f t="shared" si="18"/>
        <v>8.9580259676125873E-2</v>
      </c>
      <c r="J27" s="25">
        <f t="shared" si="19"/>
        <v>2.8891132265305541E-2</v>
      </c>
      <c r="K27" s="27">
        <f t="shared" si="20"/>
        <v>3.1006143633802821</v>
      </c>
      <c r="L27" s="27">
        <f t="shared" si="21"/>
        <v>0.74055412337429716</v>
      </c>
      <c r="M27" s="27">
        <f t="shared" si="22"/>
        <v>7.169014084507042</v>
      </c>
      <c r="O27" s="51">
        <f t="shared" si="23"/>
        <v>15.339146231247286</v>
      </c>
      <c r="P27" s="27">
        <f t="shared" si="24"/>
        <v>7.169014084507042</v>
      </c>
      <c r="Q27" s="93">
        <f t="shared" si="25"/>
        <v>0.74055412337429716</v>
      </c>
      <c r="R27" s="156">
        <f t="shared" si="26"/>
        <v>747.38489228901176</v>
      </c>
      <c r="S27" s="156">
        <f t="shared" si="27"/>
        <v>1148.0566701828138</v>
      </c>
      <c r="T27" s="153"/>
      <c r="U27" s="153"/>
      <c r="V27"/>
      <c r="W27">
        <v>264</v>
      </c>
      <c r="X27" s="76">
        <v>4</v>
      </c>
      <c r="Y27" s="271">
        <v>0.77500000000000002</v>
      </c>
      <c r="Z27" s="269">
        <v>489</v>
      </c>
      <c r="AA27" s="269">
        <v>2864</v>
      </c>
      <c r="AB27" s="269">
        <v>889</v>
      </c>
      <c r="AC27" s="268">
        <v>1306</v>
      </c>
      <c r="AD27" s="27">
        <f t="shared" si="28"/>
        <v>8.9068857864993148E-2</v>
      </c>
      <c r="AE27" s="27">
        <f t="shared" si="29"/>
        <v>2.9561915489010465E-2</v>
      </c>
      <c r="AF27" s="29">
        <f t="shared" si="30"/>
        <v>3.0129596269938657</v>
      </c>
      <c r="AG27" s="29">
        <f t="shared" si="31"/>
        <v>0.71756152683811092</v>
      </c>
      <c r="AH27" s="29">
        <f t="shared" si="32"/>
        <v>5.8568507157464209</v>
      </c>
      <c r="AJ27" s="51">
        <f t="shared" si="33"/>
        <v>21.577266604269266</v>
      </c>
      <c r="AK27" s="29">
        <f t="shared" si="34"/>
        <v>5.8568507157464209</v>
      </c>
      <c r="AL27" s="58">
        <f t="shared" si="35"/>
        <v>0.71756152683811092</v>
      </c>
    </row>
    <row r="28" spans="1:38" x14ac:dyDescent="0.2">
      <c r="A28" s="1">
        <v>264</v>
      </c>
      <c r="B28" s="1">
        <v>329</v>
      </c>
      <c r="C28" s="1" t="s">
        <v>107</v>
      </c>
      <c r="D28" s="66">
        <v>4</v>
      </c>
      <c r="E28" s="268">
        <v>1150</v>
      </c>
      <c r="F28" s="268">
        <v>334</v>
      </c>
      <c r="G28" s="268">
        <v>2251</v>
      </c>
      <c r="H28" s="271">
        <v>0.68200000000000005</v>
      </c>
      <c r="I28" s="25">
        <f t="shared" si="18"/>
        <v>9.0285714210072296E-2</v>
      </c>
      <c r="J28" s="25">
        <f t="shared" si="19"/>
        <v>2.9573735787139007E-2</v>
      </c>
      <c r="K28" s="27">
        <f t="shared" si="20"/>
        <v>3.052901901197604</v>
      </c>
      <c r="L28" s="27">
        <f t="shared" si="21"/>
        <v>0.73202389830462933</v>
      </c>
      <c r="M28" s="27">
        <f t="shared" si="22"/>
        <v>6.7395209580838324</v>
      </c>
      <c r="O28" s="51">
        <f t="shared" si="23"/>
        <v>16.958948018928115</v>
      </c>
      <c r="P28" s="27">
        <f t="shared" si="24"/>
        <v>6.7395209580838324</v>
      </c>
      <c r="Q28" s="93">
        <f t="shared" si="25"/>
        <v>0.73202389830462933</v>
      </c>
      <c r="R28" s="156">
        <f t="shared" si="26"/>
        <v>782.78016951945676</v>
      </c>
      <c r="S28" s="156">
        <f t="shared" si="27"/>
        <v>1147.7715095593207</v>
      </c>
      <c r="T28" s="153"/>
      <c r="U28" s="153"/>
      <c r="V28"/>
      <c r="W28">
        <v>264</v>
      </c>
      <c r="X28" s="76">
        <v>4</v>
      </c>
      <c r="Y28" s="271">
        <v>0.8</v>
      </c>
      <c r="Z28" s="269">
        <v>540</v>
      </c>
      <c r="AA28" s="269">
        <v>3049</v>
      </c>
      <c r="AB28" s="269">
        <v>918</v>
      </c>
      <c r="AC28" s="268">
        <v>1349</v>
      </c>
      <c r="AD28" s="27">
        <f t="shared" si="28"/>
        <v>8.8873595120513141E-2</v>
      </c>
      <c r="AE28" s="27">
        <f t="shared" si="29"/>
        <v>2.9621780101285508E-2</v>
      </c>
      <c r="AF28" s="29">
        <f t="shared" si="30"/>
        <v>3.000278673888888</v>
      </c>
      <c r="AG28" s="29">
        <f t="shared" si="31"/>
        <v>0.71375778916482235</v>
      </c>
      <c r="AH28" s="29">
        <f t="shared" si="32"/>
        <v>5.6462962962962964</v>
      </c>
      <c r="AJ28" s="51">
        <f t="shared" si="33"/>
        <v>22.971049537855095</v>
      </c>
      <c r="AK28" s="29">
        <f t="shared" si="34"/>
        <v>5.6462962962962964</v>
      </c>
      <c r="AL28" s="58">
        <f t="shared" si="35"/>
        <v>0.71375778916482235</v>
      </c>
    </row>
    <row r="29" spans="1:38" x14ac:dyDescent="0.2">
      <c r="A29" s="1">
        <v>264</v>
      </c>
      <c r="B29" s="1">
        <v>329</v>
      </c>
      <c r="C29" s="1" t="s">
        <v>107</v>
      </c>
      <c r="D29" s="66">
        <v>4</v>
      </c>
      <c r="E29" s="268">
        <v>1201</v>
      </c>
      <c r="F29" s="268">
        <v>373</v>
      </c>
      <c r="G29" s="268">
        <v>2422</v>
      </c>
      <c r="H29" s="271">
        <v>0.71199999999999997</v>
      </c>
      <c r="I29" s="25">
        <f t="shared" si="18"/>
        <v>8.9069158165187332E-2</v>
      </c>
      <c r="J29" s="25">
        <f t="shared" si="19"/>
        <v>2.8995663590772519E-2</v>
      </c>
      <c r="K29" s="27">
        <f t="shared" si="20"/>
        <v>3.0718096134048265</v>
      </c>
      <c r="L29" s="27">
        <f t="shared" si="21"/>
        <v>0.73157837642652657</v>
      </c>
      <c r="M29" s="27">
        <f t="shared" si="22"/>
        <v>6.4932975871313676</v>
      </c>
      <c r="O29" s="51">
        <f t="shared" si="23"/>
        <v>18.247255487269609</v>
      </c>
      <c r="P29" s="27">
        <f t="shared" si="24"/>
        <v>6.4932975871313676</v>
      </c>
      <c r="Q29" s="93">
        <f t="shared" si="25"/>
        <v>0.73157837642652657</v>
      </c>
      <c r="R29" s="156">
        <f t="shared" si="26"/>
        <v>817.49476834162397</v>
      </c>
      <c r="S29" s="156">
        <f t="shared" si="27"/>
        <v>1148.1668094685731</v>
      </c>
      <c r="T29" s="153"/>
      <c r="U29" s="153"/>
      <c r="V29"/>
      <c r="W29">
        <v>264</v>
      </c>
      <c r="X29" s="76">
        <v>4</v>
      </c>
      <c r="Y29" s="271">
        <v>0.82499999999999996</v>
      </c>
      <c r="Z29" s="269">
        <v>596</v>
      </c>
      <c r="AA29" s="269">
        <v>3235</v>
      </c>
      <c r="AB29" s="269">
        <v>947</v>
      </c>
      <c r="AC29" s="268">
        <v>1391</v>
      </c>
      <c r="AD29" s="27">
        <f t="shared" si="28"/>
        <v>8.8686853845578215E-2</v>
      </c>
      <c r="AE29" s="27">
        <f t="shared" si="29"/>
        <v>2.9820719148013285E-2</v>
      </c>
      <c r="AF29" s="29">
        <f t="shared" si="30"/>
        <v>2.9740011770134225</v>
      </c>
      <c r="AG29" s="29">
        <f t="shared" si="31"/>
        <v>0.7067627497193214</v>
      </c>
      <c r="AH29" s="29">
        <f t="shared" si="32"/>
        <v>5.4278523489932882</v>
      </c>
      <c r="AJ29" s="51">
        <f t="shared" si="33"/>
        <v>24.372366433244089</v>
      </c>
      <c r="AK29" s="29">
        <f t="shared" si="34"/>
        <v>5.4278523489932882</v>
      </c>
      <c r="AL29" s="58">
        <f t="shared" si="35"/>
        <v>0.7067627497193214</v>
      </c>
    </row>
    <row r="30" spans="1:38" x14ac:dyDescent="0.2">
      <c r="A30" s="1">
        <v>264</v>
      </c>
      <c r="B30" s="1">
        <v>329</v>
      </c>
      <c r="C30" s="1" t="s">
        <v>107</v>
      </c>
      <c r="D30" s="66">
        <v>4</v>
      </c>
      <c r="E30" s="268">
        <v>1251</v>
      </c>
      <c r="F30" s="268">
        <v>423</v>
      </c>
      <c r="G30" s="268">
        <v>2637</v>
      </c>
      <c r="H30" s="271">
        <v>0.74199999999999999</v>
      </c>
      <c r="I30" s="25">
        <f t="shared" si="18"/>
        <v>8.9378844143146841E-2</v>
      </c>
      <c r="J30" s="25">
        <f t="shared" si="19"/>
        <v>2.909522239098233E-2</v>
      </c>
      <c r="K30" s="27">
        <f t="shared" si="20"/>
        <v>3.0719422914893615</v>
      </c>
      <c r="L30" s="27">
        <f t="shared" si="21"/>
        <v>0.73288074444436202</v>
      </c>
      <c r="M30" s="27">
        <f t="shared" si="22"/>
        <v>6.2340425531914896</v>
      </c>
      <c r="O30" s="51">
        <f t="shared" si="23"/>
        <v>19.867057274950437</v>
      </c>
      <c r="P30" s="27">
        <f t="shared" si="24"/>
        <v>6.2340425531914896</v>
      </c>
      <c r="Q30" s="93">
        <f t="shared" si="25"/>
        <v>0.73288074444436202</v>
      </c>
      <c r="R30" s="156">
        <f t="shared" si="26"/>
        <v>851.52868875551337</v>
      </c>
      <c r="S30" s="156">
        <f t="shared" si="27"/>
        <v>1147.6127880802067</v>
      </c>
      <c r="T30" s="153"/>
      <c r="U30" s="153"/>
      <c r="V30"/>
      <c r="W30">
        <v>264</v>
      </c>
      <c r="X30" s="76">
        <v>4</v>
      </c>
      <c r="Y30" s="271">
        <v>0.85</v>
      </c>
      <c r="Z30" s="269">
        <v>653</v>
      </c>
      <c r="AA30" s="269">
        <v>3431</v>
      </c>
      <c r="AB30" s="269">
        <v>975</v>
      </c>
      <c r="AC30" s="268">
        <v>1433</v>
      </c>
      <c r="AD30" s="27">
        <f t="shared" si="28"/>
        <v>8.8627308570528432E-2</v>
      </c>
      <c r="AE30" s="27">
        <f t="shared" si="29"/>
        <v>2.9883251705861539E-2</v>
      </c>
      <c r="AF30" s="29">
        <f t="shared" si="30"/>
        <v>2.9657852981623272</v>
      </c>
      <c r="AG30" s="29">
        <f t="shared" si="31"/>
        <v>0.70457362175382576</v>
      </c>
      <c r="AH30" s="29">
        <f t="shared" si="32"/>
        <v>5.254211332312404</v>
      </c>
      <c r="AJ30" s="51">
        <f t="shared" si="33"/>
        <v>25.849022946664753</v>
      </c>
      <c r="AK30" s="29">
        <f t="shared" si="34"/>
        <v>5.254211332312404</v>
      </c>
      <c r="AL30" s="58">
        <f t="shared" si="35"/>
        <v>0.70457362175382576</v>
      </c>
    </row>
    <row r="31" spans="1:38" x14ac:dyDescent="0.2">
      <c r="A31" s="1">
        <v>264</v>
      </c>
      <c r="B31" s="1">
        <v>329</v>
      </c>
      <c r="C31" s="1" t="s">
        <v>107</v>
      </c>
      <c r="D31" s="66">
        <v>4</v>
      </c>
      <c r="E31" s="268">
        <v>1300</v>
      </c>
      <c r="F31" s="268">
        <v>481</v>
      </c>
      <c r="G31" s="268">
        <v>2851</v>
      </c>
      <c r="H31" s="271">
        <v>0.77100000000000002</v>
      </c>
      <c r="I31" s="25">
        <f t="shared" si="18"/>
        <v>8.9484895714746507E-2</v>
      </c>
      <c r="J31" s="25">
        <f t="shared" si="19"/>
        <v>2.948276849315816E-2</v>
      </c>
      <c r="K31" s="27">
        <f t="shared" si="20"/>
        <v>3.0351591891891898</v>
      </c>
      <c r="L31" s="27">
        <f t="shared" si="21"/>
        <v>0.7245347728530539</v>
      </c>
      <c r="M31" s="27">
        <f t="shared" si="22"/>
        <v>5.9272349272349274</v>
      </c>
      <c r="O31" s="51">
        <f t="shared" si="23"/>
        <v>21.479325100828099</v>
      </c>
      <c r="P31" s="27">
        <f t="shared" si="24"/>
        <v>5.9272349272349274</v>
      </c>
      <c r="Q31" s="93">
        <f t="shared" si="25"/>
        <v>0.7245347728530539</v>
      </c>
      <c r="R31" s="156">
        <f t="shared" si="26"/>
        <v>884.88193076112509</v>
      </c>
      <c r="S31" s="156">
        <f t="shared" si="27"/>
        <v>1147.7067843853763</v>
      </c>
      <c r="T31" s="153"/>
      <c r="U31" s="153"/>
      <c r="V31"/>
      <c r="W31">
        <v>264</v>
      </c>
      <c r="X31" s="76">
        <v>4</v>
      </c>
      <c r="Y31" s="271">
        <v>0.875</v>
      </c>
      <c r="Z31" s="269">
        <v>716</v>
      </c>
      <c r="AA31" s="269">
        <v>3625</v>
      </c>
      <c r="AB31" s="269">
        <v>1004</v>
      </c>
      <c r="AC31" s="268">
        <v>1475</v>
      </c>
      <c r="AD31" s="27">
        <f t="shared" si="28"/>
        <v>8.8381871563528586E-2</v>
      </c>
      <c r="AE31" s="27">
        <f t="shared" si="29"/>
        <v>3.0046244997514949E-2</v>
      </c>
      <c r="AF31" s="29">
        <f t="shared" si="30"/>
        <v>2.9415280202513969</v>
      </c>
      <c r="AG31" s="29">
        <f t="shared" si="31"/>
        <v>0.69784260074962579</v>
      </c>
      <c r="AH31" s="29">
        <f t="shared" si="32"/>
        <v>5.0628491620111733</v>
      </c>
      <c r="AJ31" s="51">
        <f t="shared" si="33"/>
        <v>27.310611536479083</v>
      </c>
      <c r="AK31" s="29">
        <f t="shared" si="34"/>
        <v>5.0628491620111733</v>
      </c>
      <c r="AL31" s="58">
        <f t="shared" si="35"/>
        <v>0.69784260074962579</v>
      </c>
    </row>
    <row r="32" spans="1:38" x14ac:dyDescent="0.2">
      <c r="A32" s="1">
        <v>264</v>
      </c>
      <c r="B32" s="1">
        <v>329</v>
      </c>
      <c r="C32" s="1" t="s">
        <v>107</v>
      </c>
      <c r="D32" s="66">
        <v>4</v>
      </c>
      <c r="E32" s="268">
        <v>1349</v>
      </c>
      <c r="F32" s="268">
        <v>542</v>
      </c>
      <c r="G32" s="268">
        <v>3033</v>
      </c>
      <c r="H32" s="271">
        <v>0.8</v>
      </c>
      <c r="I32" s="25">
        <f t="shared" si="18"/>
        <v>8.8407220072324155E-2</v>
      </c>
      <c r="J32" s="25">
        <f t="shared" si="19"/>
        <v>2.9731490397956934E-2</v>
      </c>
      <c r="K32" s="27">
        <f t="shared" si="20"/>
        <v>2.9735213031365308</v>
      </c>
      <c r="L32" s="27">
        <f t="shared" si="21"/>
        <v>0.70553378142040157</v>
      </c>
      <c r="M32" s="27">
        <f t="shared" si="22"/>
        <v>5.5959409594095941</v>
      </c>
      <c r="O32" s="51">
        <f t="shared" si="23"/>
        <v>22.850506149004428</v>
      </c>
      <c r="P32" s="27">
        <f t="shared" si="24"/>
        <v>5.5959409594095941</v>
      </c>
      <c r="Q32" s="93">
        <f t="shared" si="25"/>
        <v>0.70553378142040157</v>
      </c>
      <c r="R32" s="156">
        <f t="shared" si="26"/>
        <v>918.23517276673658</v>
      </c>
      <c r="S32" s="156">
        <f t="shared" si="27"/>
        <v>1147.7939659584206</v>
      </c>
      <c r="T32" s="153"/>
      <c r="U32" s="153"/>
      <c r="V32"/>
      <c r="W32">
        <v>264</v>
      </c>
      <c r="X32" s="76">
        <v>4</v>
      </c>
      <c r="Y32" s="271">
        <v>0.9</v>
      </c>
      <c r="Z32" s="269">
        <v>787</v>
      </c>
      <c r="AA32" s="269">
        <v>3852</v>
      </c>
      <c r="AB32" s="269">
        <v>1033</v>
      </c>
      <c r="AC32" s="268">
        <v>1517</v>
      </c>
      <c r="AD32" s="27">
        <f t="shared" si="28"/>
        <v>8.8788013722287146E-2</v>
      </c>
      <c r="AE32" s="27">
        <f t="shared" si="29"/>
        <v>3.0357865520919729E-2</v>
      </c>
      <c r="AF32" s="29">
        <f t="shared" si="30"/>
        <v>2.9247120045743324</v>
      </c>
      <c r="AG32" s="29">
        <f t="shared" si="31"/>
        <v>0.6954456088790032</v>
      </c>
      <c r="AH32" s="29">
        <f t="shared" si="32"/>
        <v>4.8945362134688688</v>
      </c>
      <c r="AJ32" s="51">
        <f t="shared" si="33"/>
        <v>29.020820865797909</v>
      </c>
      <c r="AK32" s="29">
        <f t="shared" si="34"/>
        <v>4.8945362134688688</v>
      </c>
      <c r="AL32" s="58">
        <f t="shared" si="35"/>
        <v>0.6954456088790032</v>
      </c>
    </row>
    <row r="33" spans="1:38" x14ac:dyDescent="0.2">
      <c r="A33" s="1">
        <v>264</v>
      </c>
      <c r="B33" s="1">
        <v>329</v>
      </c>
      <c r="C33" s="1" t="s">
        <v>107</v>
      </c>
      <c r="D33" s="66">
        <v>4</v>
      </c>
      <c r="E33" s="268">
        <v>1400</v>
      </c>
      <c r="F33" s="268">
        <v>608</v>
      </c>
      <c r="G33" s="268">
        <v>3280</v>
      </c>
      <c r="H33" s="271">
        <v>0.83</v>
      </c>
      <c r="I33" s="25">
        <f t="shared" si="18"/>
        <v>8.8768114647560639E-2</v>
      </c>
      <c r="J33" s="25">
        <f t="shared" si="19"/>
        <v>2.9838206486968999E-2</v>
      </c>
      <c r="K33" s="27">
        <f t="shared" si="20"/>
        <v>2.9749815789473684</v>
      </c>
      <c r="L33" s="27">
        <f t="shared" si="21"/>
        <v>0.7073195635246089</v>
      </c>
      <c r="M33" s="27">
        <f t="shared" si="22"/>
        <v>5.3947368421052628</v>
      </c>
      <c r="O33" s="51">
        <f t="shared" si="23"/>
        <v>24.711394714386589</v>
      </c>
      <c r="P33" s="27">
        <f t="shared" si="24"/>
        <v>5.3947368421052628</v>
      </c>
      <c r="Q33" s="93">
        <f t="shared" si="25"/>
        <v>0.7073195635246089</v>
      </c>
      <c r="R33" s="156">
        <f t="shared" si="26"/>
        <v>952.9497715889039</v>
      </c>
      <c r="S33" s="156">
        <f t="shared" si="27"/>
        <v>1148.1322549263903</v>
      </c>
      <c r="T33" s="153"/>
      <c r="U33" s="153"/>
      <c r="V33"/>
      <c r="X33" s="76"/>
      <c r="Y33" s="271"/>
      <c r="Z33" s="269"/>
      <c r="AA33" s="269"/>
      <c r="AB33" s="269"/>
      <c r="AC33" s="268"/>
      <c r="AD33" s="273"/>
      <c r="AE33" s="273"/>
      <c r="AF33" s="273"/>
      <c r="AG33" s="273"/>
      <c r="AH33"/>
      <c r="AJ33"/>
      <c r="AK33"/>
      <c r="AL33"/>
    </row>
    <row r="34" spans="1:38" x14ac:dyDescent="0.2">
      <c r="A34" s="1">
        <v>264</v>
      </c>
      <c r="B34" s="1">
        <v>329</v>
      </c>
      <c r="C34" s="1" t="s">
        <v>107</v>
      </c>
      <c r="D34" s="66">
        <v>4</v>
      </c>
      <c r="E34" s="268">
        <v>1449</v>
      </c>
      <c r="F34" s="268">
        <v>675</v>
      </c>
      <c r="G34" s="268">
        <v>3516</v>
      </c>
      <c r="H34" s="271">
        <v>0.86</v>
      </c>
      <c r="I34" s="25">
        <f t="shared" si="18"/>
        <v>8.8828293542674006E-2</v>
      </c>
      <c r="J34" s="25">
        <f t="shared" si="19"/>
        <v>2.9878023135720577E-2</v>
      </c>
      <c r="K34" s="27">
        <f t="shared" si="20"/>
        <v>2.9730311520000003</v>
      </c>
      <c r="L34" s="27">
        <f t="shared" si="21"/>
        <v>0.70709539801513799</v>
      </c>
      <c r="M34" s="27">
        <f t="shared" si="22"/>
        <v>5.2088888888888887</v>
      </c>
      <c r="O34" s="51">
        <f t="shared" si="23"/>
        <v>26.489409699933919</v>
      </c>
      <c r="P34" s="27">
        <f t="shared" si="24"/>
        <v>5.2088888888888887</v>
      </c>
      <c r="Q34" s="93">
        <f t="shared" si="25"/>
        <v>0.70709539801513799</v>
      </c>
      <c r="R34" s="156">
        <f t="shared" si="26"/>
        <v>986.30301359451551</v>
      </c>
      <c r="S34" s="156">
        <f t="shared" si="27"/>
        <v>1146.8639692959482</v>
      </c>
      <c r="T34" s="153"/>
      <c r="U34" s="153"/>
      <c r="V34"/>
      <c r="X34" s="76"/>
      <c r="Y34" s="271"/>
      <c r="Z34" s="269"/>
      <c r="AA34" s="269"/>
      <c r="AB34" s="269"/>
      <c r="AC34" s="268"/>
      <c r="AD34" s="273"/>
      <c r="AE34" s="273"/>
      <c r="AF34" s="273"/>
      <c r="AG34" s="273"/>
      <c r="AH34"/>
      <c r="AJ34"/>
      <c r="AK34"/>
      <c r="AL34"/>
    </row>
    <row r="35" spans="1:38" x14ac:dyDescent="0.2">
      <c r="A35" s="1">
        <v>264</v>
      </c>
      <c r="B35" s="1">
        <v>329</v>
      </c>
      <c r="C35" s="1" t="s">
        <v>107</v>
      </c>
      <c r="D35" s="66">
        <v>4</v>
      </c>
      <c r="E35" s="268">
        <v>1498</v>
      </c>
      <c r="F35" s="268">
        <v>753</v>
      </c>
      <c r="G35" s="268">
        <v>3751</v>
      </c>
      <c r="H35" s="271">
        <v>0.88900000000000001</v>
      </c>
      <c r="I35" s="25">
        <f t="shared" si="18"/>
        <v>8.866713197952103E-2</v>
      </c>
      <c r="J35" s="25">
        <f t="shared" si="19"/>
        <v>3.0165656328905194E-2</v>
      </c>
      <c r="K35" s="27">
        <f t="shared" si="20"/>
        <v>2.9393403880478086</v>
      </c>
      <c r="L35" s="27">
        <f t="shared" si="21"/>
        <v>0.69844804165476204</v>
      </c>
      <c r="M35" s="27">
        <f t="shared" si="22"/>
        <v>4.9814077025232404</v>
      </c>
      <c r="O35" s="51">
        <f t="shared" si="23"/>
        <v>28.25989072367808</v>
      </c>
      <c r="P35" s="27">
        <f t="shared" si="24"/>
        <v>4.9814077025232404</v>
      </c>
      <c r="Q35" s="93">
        <f t="shared" si="25"/>
        <v>0.69844804165476204</v>
      </c>
      <c r="R35" s="156">
        <f t="shared" si="26"/>
        <v>1019.6562556001272</v>
      </c>
      <c r="S35" s="156">
        <f t="shared" si="27"/>
        <v>1146.9699163106043</v>
      </c>
      <c r="T35" s="153"/>
      <c r="U35" s="153"/>
      <c r="V35"/>
      <c r="X35" s="76"/>
      <c r="Y35" s="271"/>
      <c r="Z35" s="269"/>
      <c r="AA35" s="269"/>
      <c r="AB35" s="269"/>
      <c r="AC35" s="268"/>
      <c r="AD35" s="273"/>
      <c r="AE35" s="273"/>
      <c r="AF35" s="273"/>
      <c r="AG35" s="273"/>
      <c r="AH35"/>
      <c r="AJ35"/>
      <c r="AK35"/>
      <c r="AL35"/>
    </row>
    <row r="36" spans="1:38" x14ac:dyDescent="0.2">
      <c r="A36" s="1">
        <v>264</v>
      </c>
      <c r="B36" s="1">
        <v>329</v>
      </c>
      <c r="C36" s="1" t="s">
        <v>107</v>
      </c>
      <c r="D36" s="66">
        <v>4</v>
      </c>
      <c r="E36" s="268">
        <v>1551</v>
      </c>
      <c r="F36" s="268">
        <v>848</v>
      </c>
      <c r="G36" s="268">
        <v>4030</v>
      </c>
      <c r="H36" s="271">
        <v>0.92</v>
      </c>
      <c r="I36" s="25">
        <f t="shared" si="18"/>
        <v>8.886293928340365E-2</v>
      </c>
      <c r="J36" s="25">
        <f t="shared" si="19"/>
        <v>3.0606502314153915E-2</v>
      </c>
      <c r="K36" s="27">
        <f t="shared" si="20"/>
        <v>2.9034006686320755</v>
      </c>
      <c r="L36" s="27">
        <f t="shared" si="21"/>
        <v>0.6906693774765279</v>
      </c>
      <c r="M36" s="27">
        <f t="shared" si="22"/>
        <v>4.7523584905660377</v>
      </c>
      <c r="O36" s="51">
        <f t="shared" si="23"/>
        <v>30.361866066761571</v>
      </c>
      <c r="P36" s="27">
        <f t="shared" si="24"/>
        <v>4.7523584905660377</v>
      </c>
      <c r="Q36" s="93">
        <f t="shared" si="25"/>
        <v>0.6906693774765279</v>
      </c>
      <c r="R36" s="156">
        <f t="shared" si="26"/>
        <v>1055.7322112388499</v>
      </c>
      <c r="S36" s="156">
        <f t="shared" si="27"/>
        <v>1147.5350122161412</v>
      </c>
      <c r="T36" s="153"/>
      <c r="U36" s="153"/>
      <c r="V36"/>
      <c r="X36" s="76"/>
      <c r="Y36" s="271"/>
      <c r="Z36" s="269"/>
      <c r="AA36" s="269"/>
      <c r="AB36" s="269"/>
      <c r="AC36" s="268"/>
      <c r="AD36" s="273"/>
      <c r="AE36" s="273"/>
      <c r="AF36" s="273"/>
      <c r="AG36" s="273"/>
      <c r="AH36"/>
      <c r="AJ36"/>
      <c r="AK36"/>
      <c r="AL36"/>
    </row>
    <row r="37" spans="1:38" x14ac:dyDescent="0.2">
      <c r="E37" s="69"/>
      <c r="F37" s="168"/>
      <c r="G37" s="171"/>
      <c r="H37" s="62"/>
      <c r="R37" s="156"/>
      <c r="T37" s="153"/>
      <c r="U37" s="153"/>
      <c r="W37" s="113"/>
      <c r="X37" s="112"/>
      <c r="Y37" s="163"/>
      <c r="Z37" s="148"/>
      <c r="AA37" s="62"/>
      <c r="AB37" s="62"/>
      <c r="AC37" s="69"/>
      <c r="AD37"/>
      <c r="AE37" s="45"/>
      <c r="AF37" s="27"/>
      <c r="AG37" s="27"/>
      <c r="AH37" s="29"/>
      <c r="AI37" s="35"/>
      <c r="AJ37" s="29"/>
      <c r="AK37" s="24"/>
      <c r="AL37" s="51"/>
    </row>
    <row r="38" spans="1:38" x14ac:dyDescent="0.2">
      <c r="E38" s="69"/>
      <c r="F38" s="168"/>
      <c r="G38" s="171"/>
      <c r="H38" s="62"/>
      <c r="R38" s="156"/>
      <c r="T38" s="153"/>
      <c r="U38" s="153"/>
      <c r="W38" s="113"/>
      <c r="X38" s="112"/>
      <c r="Y38" s="163"/>
      <c r="Z38" s="148"/>
      <c r="AA38" s="62"/>
      <c r="AB38" s="62"/>
      <c r="AC38" s="69"/>
      <c r="AD38"/>
      <c r="AE38" s="45"/>
      <c r="AF38" s="27"/>
      <c r="AG38" s="27"/>
      <c r="AH38" s="29"/>
      <c r="AI38" s="35"/>
      <c r="AJ38" s="29"/>
      <c r="AK38" s="24"/>
      <c r="AL38" s="51"/>
    </row>
    <row r="39" spans="1:38" x14ac:dyDescent="0.2">
      <c r="A39" s="1">
        <v>265</v>
      </c>
      <c r="B39" s="1">
        <v>330</v>
      </c>
      <c r="C39" s="1" t="s">
        <v>107</v>
      </c>
      <c r="D39" s="66">
        <v>6</v>
      </c>
      <c r="E39" s="268">
        <v>1000</v>
      </c>
      <c r="F39" s="268">
        <v>283</v>
      </c>
      <c r="G39" s="268">
        <v>1987</v>
      </c>
      <c r="H39" s="271">
        <v>0.59399999999999997</v>
      </c>
      <c r="I39" s="25">
        <f t="shared" ref="I39:I50" si="36">0.1515*(G39/1000)/(E39/1000)^2/($D$4/10)^4</f>
        <v>0.10539914568817618</v>
      </c>
      <c r="J39" s="25">
        <f t="shared" ref="J39:J50" si="37">0.5*(F39/1000)/(E39/1000)^3/($D$4/10)^5</f>
        <v>3.811006401952096E-2</v>
      </c>
      <c r="K39" s="27">
        <f t="shared" ref="K39:K50" si="38">I39/J39</f>
        <v>2.7656512367491173</v>
      </c>
      <c r="L39" s="27">
        <f t="shared" ref="L39:L50" si="39">0.798*I39^1.5/J39</f>
        <v>0.71650437920290599</v>
      </c>
      <c r="M39" s="27">
        <f t="shared" ref="M39:M50" si="40">G39/F39</f>
        <v>7.021201413427562</v>
      </c>
      <c r="O39" s="51">
        <f t="shared" ref="O39:O50" si="41">G39/(PI()*$D$4^2/4)</f>
        <v>14.96998210289212</v>
      </c>
      <c r="P39" s="27">
        <f t="shared" ref="P39:P50" si="42">M39</f>
        <v>7.021201413427562</v>
      </c>
      <c r="Q39" s="93">
        <f t="shared" ref="Q39:Q50" si="43">L39</f>
        <v>0.71650437920290599</v>
      </c>
      <c r="R39" s="156">
        <f t="shared" ref="R39:R50" si="44">E39*(PI()/30)*($D$4/2)</f>
        <v>680.67840827778844</v>
      </c>
      <c r="S39" s="156">
        <f t="shared" ref="S39:S50" si="45">R39/H39</f>
        <v>1145.9232462589032</v>
      </c>
      <c r="T39" s="153"/>
      <c r="U39" s="153"/>
      <c r="V39"/>
      <c r="W39">
        <v>265</v>
      </c>
      <c r="X39" s="76">
        <v>6</v>
      </c>
      <c r="Y39" s="271">
        <v>0.72499999999999998</v>
      </c>
      <c r="Z39" s="268">
        <v>487</v>
      </c>
      <c r="AA39" s="268">
        <v>2902</v>
      </c>
      <c r="AB39" s="268">
        <v>831</v>
      </c>
      <c r="AC39" s="268">
        <v>1220</v>
      </c>
      <c r="AD39" s="27">
        <f>0.1515*(AA39/1000)/(AC39/1000)^2/($D$4/10)^4</f>
        <v>0.10342296168953588</v>
      </c>
      <c r="AE39" s="27">
        <f>0.5*(Z39/1000)/(AC39/1000)^3/($D$4/10)^5</f>
        <v>3.6116255106428075E-2</v>
      </c>
      <c r="AF39" s="29">
        <f>AD39/AE39</f>
        <v>2.8636125585215608</v>
      </c>
      <c r="AG39" s="29">
        <f>0.798*AD39^1.5/AE39</f>
        <v>0.73489557925975924</v>
      </c>
      <c r="AH39" s="29">
        <f>AA39/Z39</f>
        <v>5.9589322381930181</v>
      </c>
      <c r="AJ39" s="51">
        <f>AA39/(PI()*$D$4^2/4)</f>
        <v>21.8635571527896</v>
      </c>
      <c r="AK39" s="29">
        <f>AH39</f>
        <v>5.9589322381930181</v>
      </c>
      <c r="AL39" s="58">
        <f>AG39</f>
        <v>0.73489557925975924</v>
      </c>
    </row>
    <row r="40" spans="1:38" x14ac:dyDescent="0.2">
      <c r="A40" s="1">
        <v>265</v>
      </c>
      <c r="B40" s="1">
        <v>330</v>
      </c>
      <c r="C40" s="1" t="s">
        <v>107</v>
      </c>
      <c r="D40" s="66">
        <v>6</v>
      </c>
      <c r="E40" s="268">
        <v>1055</v>
      </c>
      <c r="F40" s="268">
        <v>337</v>
      </c>
      <c r="G40" s="268">
        <v>2201</v>
      </c>
      <c r="H40" s="271">
        <v>0.627</v>
      </c>
      <c r="I40" s="25">
        <f t="shared" si="36"/>
        <v>0.10489489363062722</v>
      </c>
      <c r="J40" s="25">
        <f t="shared" si="37"/>
        <v>3.8647887898499052E-2</v>
      </c>
      <c r="K40" s="27">
        <f t="shared" si="38"/>
        <v>2.7141171053412463</v>
      </c>
      <c r="L40" s="27">
        <f t="shared" si="39"/>
        <v>0.70146926472928495</v>
      </c>
      <c r="M40" s="27">
        <f t="shared" si="40"/>
        <v>6.5311572700296736</v>
      </c>
      <c r="O40" s="51">
        <f t="shared" si="41"/>
        <v>16.58224992876978</v>
      </c>
      <c r="P40" s="27">
        <f t="shared" si="42"/>
        <v>6.5311572700296736</v>
      </c>
      <c r="Q40" s="93">
        <f t="shared" si="43"/>
        <v>0.70146926472928495</v>
      </c>
      <c r="R40" s="156">
        <f t="shared" si="44"/>
        <v>718.11572073306684</v>
      </c>
      <c r="S40" s="156">
        <f t="shared" si="45"/>
        <v>1145.3201287608722</v>
      </c>
      <c r="T40" s="153"/>
      <c r="U40" s="153"/>
      <c r="V40"/>
      <c r="W40">
        <v>265</v>
      </c>
      <c r="X40" s="76">
        <v>6</v>
      </c>
      <c r="Y40" s="271">
        <v>0.75</v>
      </c>
      <c r="Z40" s="268">
        <v>550</v>
      </c>
      <c r="AA40" s="268">
        <v>3101</v>
      </c>
      <c r="AB40" s="268">
        <v>859</v>
      </c>
      <c r="AC40" s="268">
        <v>1262</v>
      </c>
      <c r="AD40" s="27">
        <f t="shared" ref="AD40:AD46" si="46">0.1515*(AA40/1000)/(AC40/1000)^2/($D$4/10)^4</f>
        <v>0.10328143895050015</v>
      </c>
      <c r="AE40" s="27">
        <f t="shared" ref="AE40:AE46" si="47">0.5*(Z40/1000)/(AC40/1000)^3/($D$4/10)^5</f>
        <v>3.6850031850821384E-2</v>
      </c>
      <c r="AF40" s="29">
        <f t="shared" ref="AF40:AF46" si="48">AD40/AE40</f>
        <v>2.8027503305454542</v>
      </c>
      <c r="AG40" s="29">
        <f t="shared" ref="AG40:AG46" si="49">0.798*AD40^1.5/AE40</f>
        <v>0.71878407050244264</v>
      </c>
      <c r="AH40" s="29">
        <f t="shared" ref="AH40:AH46" si="50">AA40/Z40</f>
        <v>5.6381818181818177</v>
      </c>
      <c r="AJ40" s="51">
        <f t="shared" ref="AJ40:AJ46" si="51">AA40/(PI()*$D$4^2/4)</f>
        <v>23.362815551619761</v>
      </c>
      <c r="AK40" s="29">
        <f t="shared" ref="AK40:AK46" si="52">AH40</f>
        <v>5.6381818181818177</v>
      </c>
      <c r="AL40" s="58">
        <f t="shared" ref="AL40:AL46" si="53">AG40</f>
        <v>0.71878407050244264</v>
      </c>
    </row>
    <row r="41" spans="1:38" x14ac:dyDescent="0.2">
      <c r="A41" s="1">
        <v>265</v>
      </c>
      <c r="B41" s="1">
        <v>330</v>
      </c>
      <c r="C41" s="1" t="s">
        <v>107</v>
      </c>
      <c r="D41" s="66">
        <v>6</v>
      </c>
      <c r="E41" s="268">
        <v>1098</v>
      </c>
      <c r="F41" s="268">
        <v>373</v>
      </c>
      <c r="G41" s="268">
        <v>2393</v>
      </c>
      <c r="H41" s="271">
        <v>0.65200000000000002</v>
      </c>
      <c r="I41" s="25">
        <f t="shared" si="36"/>
        <v>0.10528760383348193</v>
      </c>
      <c r="J41" s="25">
        <f t="shared" si="37"/>
        <v>3.7945043432954115E-2</v>
      </c>
      <c r="K41" s="27">
        <f t="shared" si="38"/>
        <v>2.7747393152815012</v>
      </c>
      <c r="L41" s="27">
        <f t="shared" si="39"/>
        <v>0.71847837326122299</v>
      </c>
      <c r="M41" s="27">
        <f t="shared" si="40"/>
        <v>6.4155495978552279</v>
      </c>
      <c r="O41" s="51">
        <f t="shared" si="41"/>
        <v>18.028770594977779</v>
      </c>
      <c r="P41" s="27">
        <f t="shared" si="42"/>
        <v>6.4155495978552279</v>
      </c>
      <c r="Q41" s="93">
        <f t="shared" si="43"/>
        <v>0.71847837326122299</v>
      </c>
      <c r="R41" s="156">
        <f t="shared" si="44"/>
        <v>747.38489228901176</v>
      </c>
      <c r="S41" s="156">
        <f t="shared" si="45"/>
        <v>1146.2958470690364</v>
      </c>
      <c r="T41" s="153"/>
      <c r="U41" s="153"/>
      <c r="V41"/>
      <c r="W41">
        <v>265</v>
      </c>
      <c r="X41" s="76">
        <v>6</v>
      </c>
      <c r="Y41" s="271">
        <v>0.77500000000000002</v>
      </c>
      <c r="Z41" s="268">
        <v>605</v>
      </c>
      <c r="AA41" s="268">
        <v>3297</v>
      </c>
      <c r="AB41" s="268">
        <v>888</v>
      </c>
      <c r="AC41" s="268">
        <v>1304</v>
      </c>
      <c r="AD41" s="27">
        <f t="shared" si="46"/>
        <v>0.10284969022255731</v>
      </c>
      <c r="AE41" s="27">
        <f t="shared" si="47"/>
        <v>3.6743104103890263E-2</v>
      </c>
      <c r="AF41" s="29">
        <f t="shared" si="48"/>
        <v>2.7991562697520664</v>
      </c>
      <c r="AG41" s="29">
        <f t="shared" si="49"/>
        <v>0.71636033359484652</v>
      </c>
      <c r="AH41" s="29">
        <f t="shared" si="50"/>
        <v>5.4495867768595039</v>
      </c>
      <c r="AJ41" s="51">
        <f t="shared" si="51"/>
        <v>24.839472065040422</v>
      </c>
      <c r="AK41" s="29">
        <f t="shared" si="52"/>
        <v>5.4495867768595039</v>
      </c>
      <c r="AL41" s="58">
        <f t="shared" si="53"/>
        <v>0.71636033359484652</v>
      </c>
    </row>
    <row r="42" spans="1:38" x14ac:dyDescent="0.2">
      <c r="A42" s="1">
        <v>265</v>
      </c>
      <c r="B42" s="1">
        <v>330</v>
      </c>
      <c r="C42" s="1" t="s">
        <v>107</v>
      </c>
      <c r="D42" s="66">
        <v>6</v>
      </c>
      <c r="E42" s="268">
        <v>1147</v>
      </c>
      <c r="F42" s="268">
        <v>420</v>
      </c>
      <c r="G42" s="268">
        <v>2607</v>
      </c>
      <c r="H42" s="271">
        <v>0.68200000000000005</v>
      </c>
      <c r="I42" s="25">
        <f t="shared" si="36"/>
        <v>0.10511227091568534</v>
      </c>
      <c r="J42" s="25">
        <f t="shared" si="37"/>
        <v>3.7481095802590722E-2</v>
      </c>
      <c r="K42" s="27">
        <f t="shared" si="38"/>
        <v>2.8044076264285716</v>
      </c>
      <c r="L42" s="27">
        <f t="shared" si="39"/>
        <v>0.72555566996893228</v>
      </c>
      <c r="M42" s="27">
        <f t="shared" si="40"/>
        <v>6.2071428571428573</v>
      </c>
      <c r="O42" s="51">
        <f t="shared" si="41"/>
        <v>19.641038420855438</v>
      </c>
      <c r="P42" s="27">
        <f t="shared" si="42"/>
        <v>6.2071428571428573</v>
      </c>
      <c r="Q42" s="93">
        <f t="shared" si="43"/>
        <v>0.72555566996893228</v>
      </c>
      <c r="R42" s="156">
        <f t="shared" si="44"/>
        <v>780.73813429462336</v>
      </c>
      <c r="S42" s="156">
        <f t="shared" si="45"/>
        <v>1144.777323012644</v>
      </c>
      <c r="T42" s="153"/>
      <c r="U42" s="153"/>
      <c r="V42"/>
      <c r="W42">
        <v>265</v>
      </c>
      <c r="X42" s="76">
        <v>6</v>
      </c>
      <c r="Y42" s="271">
        <v>0.8</v>
      </c>
      <c r="Z42" s="268">
        <v>675</v>
      </c>
      <c r="AA42" s="268">
        <v>3599</v>
      </c>
      <c r="AB42" s="268">
        <v>916</v>
      </c>
      <c r="AC42" s="268">
        <v>1346</v>
      </c>
      <c r="AD42" s="27">
        <f t="shared" si="46"/>
        <v>0.10537338960930642</v>
      </c>
      <c r="AE42" s="27">
        <f t="shared" si="47"/>
        <v>3.7275359096283885E-2</v>
      </c>
      <c r="AF42" s="29">
        <f t="shared" si="48"/>
        <v>2.8268913342222231</v>
      </c>
      <c r="AG42" s="29">
        <f t="shared" si="49"/>
        <v>0.73228051974713815</v>
      </c>
      <c r="AH42" s="29">
        <f t="shared" si="50"/>
        <v>5.3318518518518516</v>
      </c>
      <c r="AJ42" s="51">
        <f t="shared" si="51"/>
        <v>27.11472852959675</v>
      </c>
      <c r="AK42" s="29">
        <f t="shared" si="52"/>
        <v>5.3318518518518516</v>
      </c>
      <c r="AL42" s="58">
        <f t="shared" si="53"/>
        <v>0.73228051974713815</v>
      </c>
    </row>
    <row r="43" spans="1:38" x14ac:dyDescent="0.2">
      <c r="A43" s="1">
        <v>265</v>
      </c>
      <c r="B43" s="1">
        <v>330</v>
      </c>
      <c r="C43" s="1" t="s">
        <v>107</v>
      </c>
      <c r="D43" s="66">
        <v>6</v>
      </c>
      <c r="E43" s="268">
        <v>1198</v>
      </c>
      <c r="F43" s="268">
        <v>463</v>
      </c>
      <c r="G43" s="268">
        <v>2799</v>
      </c>
      <c r="H43" s="271">
        <v>0.71199999999999997</v>
      </c>
      <c r="I43" s="25">
        <f t="shared" si="36"/>
        <v>0.1034495214449975</v>
      </c>
      <c r="J43" s="25">
        <f t="shared" si="37"/>
        <v>3.6263004148768527E-2</v>
      </c>
      <c r="K43" s="27">
        <f t="shared" si="38"/>
        <v>2.8527565179265655</v>
      </c>
      <c r="L43" s="27">
        <f t="shared" si="39"/>
        <v>0.73220356765534067</v>
      </c>
      <c r="M43" s="27">
        <f t="shared" si="40"/>
        <v>6.0453563714902812</v>
      </c>
      <c r="O43" s="51">
        <f t="shared" si="41"/>
        <v>21.087559087063433</v>
      </c>
      <c r="P43" s="27">
        <f t="shared" si="42"/>
        <v>6.0453563714902812</v>
      </c>
      <c r="Q43" s="93">
        <f t="shared" si="43"/>
        <v>0.73220356765534067</v>
      </c>
      <c r="R43" s="156">
        <f t="shared" si="44"/>
        <v>815.45273311679057</v>
      </c>
      <c r="S43" s="156">
        <f t="shared" si="45"/>
        <v>1145.2987824674026</v>
      </c>
      <c r="T43" s="153"/>
      <c r="U43" s="153"/>
      <c r="V43"/>
      <c r="W43">
        <v>265</v>
      </c>
      <c r="X43" s="76">
        <v>6</v>
      </c>
      <c r="Y43" s="271">
        <v>0.82499999999999996</v>
      </c>
      <c r="Z43" s="268">
        <v>761</v>
      </c>
      <c r="AA43" s="268">
        <v>3901</v>
      </c>
      <c r="AB43" s="268">
        <v>945</v>
      </c>
      <c r="AC43" s="268">
        <v>1388</v>
      </c>
      <c r="AD43" s="27">
        <f t="shared" si="46"/>
        <v>0.10740790400289242</v>
      </c>
      <c r="AE43" s="27">
        <f t="shared" si="47"/>
        <v>3.8323882610771617E-2</v>
      </c>
      <c r="AF43" s="29">
        <f t="shared" si="48"/>
        <v>2.8026362854139286</v>
      </c>
      <c r="AG43" s="29">
        <f t="shared" si="49"/>
        <v>0.73297262113893191</v>
      </c>
      <c r="AH43" s="29">
        <f t="shared" si="50"/>
        <v>5.1261498028909331</v>
      </c>
      <c r="AJ43" s="51">
        <f t="shared" si="51"/>
        <v>29.389984994153075</v>
      </c>
      <c r="AK43" s="29">
        <f t="shared" si="52"/>
        <v>5.1261498028909331</v>
      </c>
      <c r="AL43" s="58">
        <f t="shared" si="53"/>
        <v>0.73297262113893191</v>
      </c>
    </row>
    <row r="44" spans="1:38" x14ac:dyDescent="0.2">
      <c r="A44" s="1">
        <v>265</v>
      </c>
      <c r="B44" s="1">
        <v>330</v>
      </c>
      <c r="C44" s="1" t="s">
        <v>107</v>
      </c>
      <c r="D44" s="66">
        <v>6</v>
      </c>
      <c r="E44" s="268">
        <v>1200</v>
      </c>
      <c r="F44" s="268">
        <v>464</v>
      </c>
      <c r="G44" s="268">
        <v>2831</v>
      </c>
      <c r="H44" s="271">
        <v>0.71299999999999997</v>
      </c>
      <c r="I44" s="25">
        <f t="shared" si="36"/>
        <v>0.10428374064867008</v>
      </c>
      <c r="J44" s="25">
        <f t="shared" si="37"/>
        <v>3.6159922018260307E-2</v>
      </c>
      <c r="K44" s="27">
        <f t="shared" si="38"/>
        <v>2.8839592241379308</v>
      </c>
      <c r="L44" s="27">
        <f t="shared" si="39"/>
        <v>0.74319077021496005</v>
      </c>
      <c r="M44" s="27">
        <f t="shared" si="40"/>
        <v>6.1012931034482758</v>
      </c>
      <c r="O44" s="51">
        <f t="shared" si="41"/>
        <v>21.328645864764766</v>
      </c>
      <c r="P44" s="27">
        <f t="shared" si="42"/>
        <v>6.1012931034482758</v>
      </c>
      <c r="Q44" s="93">
        <f t="shared" si="43"/>
        <v>0.74319077021496005</v>
      </c>
      <c r="R44" s="156">
        <f t="shared" si="44"/>
        <v>816.81408993334617</v>
      </c>
      <c r="S44" s="156">
        <f t="shared" si="45"/>
        <v>1145.6018091631784</v>
      </c>
      <c r="T44" s="153"/>
      <c r="U44" s="153"/>
      <c r="V44"/>
      <c r="W44">
        <v>265</v>
      </c>
      <c r="X44" s="76">
        <v>6</v>
      </c>
      <c r="Y44" s="271">
        <v>0.85</v>
      </c>
      <c r="Z44" s="268">
        <v>846</v>
      </c>
      <c r="AA44" s="268">
        <v>4154</v>
      </c>
      <c r="AB44" s="268">
        <v>974</v>
      </c>
      <c r="AC44" s="268">
        <v>1431</v>
      </c>
      <c r="AD44" s="27">
        <f t="shared" si="46"/>
        <v>0.1076035125148309</v>
      </c>
      <c r="AE44" s="27">
        <f t="shared" si="47"/>
        <v>3.8878070643177005E-2</v>
      </c>
      <c r="AF44" s="29">
        <f t="shared" si="48"/>
        <v>2.7677173978723406</v>
      </c>
      <c r="AG44" s="29">
        <f t="shared" si="49"/>
        <v>0.72449911487110286</v>
      </c>
      <c r="AH44" s="29">
        <f t="shared" si="50"/>
        <v>4.9101654846335698</v>
      </c>
      <c r="AJ44" s="51">
        <f t="shared" si="51"/>
        <v>31.296077330354237</v>
      </c>
      <c r="AK44" s="29">
        <f t="shared" si="52"/>
        <v>4.9101654846335698</v>
      </c>
      <c r="AL44" s="58">
        <f t="shared" si="53"/>
        <v>0.72449911487110286</v>
      </c>
    </row>
    <row r="45" spans="1:38" x14ac:dyDescent="0.2">
      <c r="A45" s="1">
        <v>265</v>
      </c>
      <c r="B45" s="1">
        <v>330</v>
      </c>
      <c r="C45" s="1" t="s">
        <v>107</v>
      </c>
      <c r="D45" s="66">
        <v>6</v>
      </c>
      <c r="E45" s="268">
        <v>1249</v>
      </c>
      <c r="F45" s="268">
        <v>532</v>
      </c>
      <c r="G45" s="268">
        <v>3045</v>
      </c>
      <c r="H45" s="271">
        <v>0.74199999999999999</v>
      </c>
      <c r="I45" s="25">
        <f t="shared" si="36"/>
        <v>0.1035384463401867</v>
      </c>
      <c r="J45" s="25">
        <f t="shared" si="37"/>
        <v>3.6768639450628124E-2</v>
      </c>
      <c r="K45" s="27">
        <f t="shared" si="38"/>
        <v>2.815944453947369</v>
      </c>
      <c r="L45" s="27">
        <f t="shared" si="39"/>
        <v>0.72306576108240228</v>
      </c>
      <c r="M45" s="27">
        <f t="shared" si="40"/>
        <v>5.7236842105263159</v>
      </c>
      <c r="O45" s="51">
        <f t="shared" si="41"/>
        <v>22.940913690642429</v>
      </c>
      <c r="P45" s="27">
        <f t="shared" si="42"/>
        <v>5.7236842105263159</v>
      </c>
      <c r="Q45" s="93">
        <f t="shared" si="43"/>
        <v>0.72306576108240228</v>
      </c>
      <c r="R45" s="156">
        <f t="shared" si="44"/>
        <v>850.16733193895777</v>
      </c>
      <c r="S45" s="156">
        <f t="shared" si="45"/>
        <v>1145.778075389431</v>
      </c>
      <c r="T45" s="153"/>
      <c r="U45" s="153"/>
      <c r="V45"/>
      <c r="W45">
        <v>265</v>
      </c>
      <c r="X45" s="76">
        <v>6</v>
      </c>
      <c r="Y45" s="271">
        <v>0.875</v>
      </c>
      <c r="Z45" s="268">
        <v>917</v>
      </c>
      <c r="AA45" s="268">
        <v>4342</v>
      </c>
      <c r="AB45" s="268">
        <v>1002</v>
      </c>
      <c r="AC45" s="268">
        <v>1473</v>
      </c>
      <c r="AD45" s="27">
        <f t="shared" si="46"/>
        <v>0.10615086782494385</v>
      </c>
      <c r="AE45" s="27">
        <f t="shared" si="47"/>
        <v>3.8637973291384402E-2</v>
      </c>
      <c r="AF45" s="29">
        <f t="shared" si="48"/>
        <v>2.7473197681570336</v>
      </c>
      <c r="AG45" s="29">
        <f t="shared" si="49"/>
        <v>0.7142888600369921</v>
      </c>
      <c r="AH45" s="29">
        <f t="shared" si="50"/>
        <v>4.7350054525627048</v>
      </c>
      <c r="AJ45" s="51">
        <f t="shared" si="51"/>
        <v>32.712462149349562</v>
      </c>
      <c r="AK45" s="29">
        <f t="shared" si="52"/>
        <v>4.7350054525627048</v>
      </c>
      <c r="AL45" s="58">
        <f t="shared" si="53"/>
        <v>0.7142888600369921</v>
      </c>
    </row>
    <row r="46" spans="1:38" x14ac:dyDescent="0.2">
      <c r="A46" s="1">
        <v>265</v>
      </c>
      <c r="B46" s="1">
        <v>330</v>
      </c>
      <c r="C46" s="1" t="s">
        <v>107</v>
      </c>
      <c r="D46" s="66">
        <v>6</v>
      </c>
      <c r="E46" s="268">
        <v>1250</v>
      </c>
      <c r="F46" s="268">
        <v>523</v>
      </c>
      <c r="G46" s="268">
        <v>3034</v>
      </c>
      <c r="H46" s="271">
        <v>0.74299999999999999</v>
      </c>
      <c r="I46" s="25">
        <f t="shared" si="36"/>
        <v>0.10299941878785754</v>
      </c>
      <c r="J46" s="25">
        <f t="shared" si="37"/>
        <v>3.6059931105622778E-2</v>
      </c>
      <c r="K46" s="27">
        <f t="shared" si="38"/>
        <v>2.8563398661567874</v>
      </c>
      <c r="L46" s="27">
        <f t="shared" si="39"/>
        <v>0.73152666244641706</v>
      </c>
      <c r="M46" s="27">
        <f t="shared" si="40"/>
        <v>5.8011472275334608</v>
      </c>
      <c r="O46" s="51">
        <f t="shared" si="41"/>
        <v>22.858040110807597</v>
      </c>
      <c r="P46" s="27">
        <f t="shared" si="42"/>
        <v>5.8011472275334608</v>
      </c>
      <c r="Q46" s="93">
        <f t="shared" si="43"/>
        <v>0.73152666244641706</v>
      </c>
      <c r="R46" s="156">
        <f t="shared" si="44"/>
        <v>850.84801034723569</v>
      </c>
      <c r="S46" s="156">
        <f t="shared" si="45"/>
        <v>1145.1521000635744</v>
      </c>
      <c r="T46" s="153"/>
      <c r="U46" s="153"/>
      <c r="V46"/>
      <c r="W46">
        <v>265</v>
      </c>
      <c r="X46" s="76">
        <v>6</v>
      </c>
      <c r="Y46" s="271">
        <v>0.9</v>
      </c>
      <c r="Z46" s="268">
        <v>996</v>
      </c>
      <c r="AA46" s="268">
        <v>4580</v>
      </c>
      <c r="AB46" s="268">
        <v>1031</v>
      </c>
      <c r="AC46" s="268">
        <v>1515</v>
      </c>
      <c r="AD46" s="27">
        <f t="shared" si="46"/>
        <v>0.10584721509159423</v>
      </c>
      <c r="AE46" s="27">
        <f t="shared" si="47"/>
        <v>3.8572224225668784E-2</v>
      </c>
      <c r="AF46" s="29">
        <f t="shared" si="48"/>
        <v>2.7441304518072291</v>
      </c>
      <c r="AG46" s="29">
        <f t="shared" si="49"/>
        <v>0.71243847039957908</v>
      </c>
      <c r="AH46" s="29">
        <f t="shared" si="50"/>
        <v>4.5983935742971891</v>
      </c>
      <c r="AJ46" s="51">
        <f t="shared" si="51"/>
        <v>34.505545058503223</v>
      </c>
      <c r="AK46" s="29">
        <f t="shared" si="52"/>
        <v>4.5983935742971891</v>
      </c>
      <c r="AL46" s="58">
        <f t="shared" si="53"/>
        <v>0.71243847039957908</v>
      </c>
    </row>
    <row r="47" spans="1:38" x14ac:dyDescent="0.2">
      <c r="A47" s="1">
        <v>265</v>
      </c>
      <c r="B47" s="1">
        <v>330</v>
      </c>
      <c r="C47" s="1" t="s">
        <v>107</v>
      </c>
      <c r="D47" s="66">
        <v>6</v>
      </c>
      <c r="E47" s="268">
        <v>1299</v>
      </c>
      <c r="F47" s="268">
        <v>617</v>
      </c>
      <c r="G47" s="268">
        <v>3333</v>
      </c>
      <c r="H47" s="271">
        <v>0.77200000000000002</v>
      </c>
      <c r="I47" s="25">
        <f t="shared" si="36"/>
        <v>0.10477465395148285</v>
      </c>
      <c r="J47" s="25">
        <f t="shared" si="37"/>
        <v>3.7906261440042631E-2</v>
      </c>
      <c r="K47" s="27">
        <f t="shared" si="38"/>
        <v>2.7640460961102105</v>
      </c>
      <c r="L47" s="27">
        <f t="shared" si="39"/>
        <v>0.71396396120174699</v>
      </c>
      <c r="M47" s="27">
        <f t="shared" si="40"/>
        <v>5.4019448946515398</v>
      </c>
      <c r="O47" s="51">
        <f t="shared" si="41"/>
        <v>25.110694689954421</v>
      </c>
      <c r="P47" s="27">
        <f t="shared" si="42"/>
        <v>5.4019448946515398</v>
      </c>
      <c r="Q47" s="93">
        <f t="shared" si="43"/>
        <v>0.71396396120174699</v>
      </c>
      <c r="R47" s="156">
        <f t="shared" si="44"/>
        <v>884.20125235284718</v>
      </c>
      <c r="S47" s="156">
        <f t="shared" si="45"/>
        <v>1145.3384097834808</v>
      </c>
      <c r="T47" s="153"/>
      <c r="U47" s="153"/>
      <c r="V47"/>
      <c r="X47" s="76"/>
      <c r="Y47" s="163"/>
      <c r="Z47" s="150"/>
      <c r="AA47" s="150"/>
      <c r="AB47" s="150"/>
      <c r="AC47" s="150"/>
      <c r="AD47"/>
      <c r="AE47"/>
      <c r="AF47"/>
      <c r="AG47"/>
      <c r="AH47"/>
      <c r="AJ47"/>
      <c r="AK47"/>
      <c r="AL47"/>
    </row>
    <row r="48" spans="1:38" x14ac:dyDescent="0.2">
      <c r="A48" s="1">
        <v>265</v>
      </c>
      <c r="B48" s="1">
        <v>330</v>
      </c>
      <c r="C48" s="1" t="s">
        <v>107</v>
      </c>
      <c r="D48" s="66">
        <v>6</v>
      </c>
      <c r="E48" s="268">
        <v>1305</v>
      </c>
      <c r="F48" s="268">
        <v>599</v>
      </c>
      <c r="G48" s="268">
        <v>3248</v>
      </c>
      <c r="H48" s="271">
        <v>0.77500000000000002</v>
      </c>
      <c r="I48" s="25">
        <f t="shared" si="36"/>
        <v>0.10116591661959168</v>
      </c>
      <c r="J48" s="25">
        <f t="shared" si="37"/>
        <v>3.6295144532686056E-2</v>
      </c>
      <c r="K48" s="27">
        <f t="shared" si="38"/>
        <v>2.7873126811352251</v>
      </c>
      <c r="L48" s="27">
        <f t="shared" si="39"/>
        <v>0.70746619454149662</v>
      </c>
      <c r="M48" s="27">
        <f t="shared" si="40"/>
        <v>5.4223706176961599</v>
      </c>
      <c r="O48" s="51">
        <f t="shared" si="41"/>
        <v>24.470307936685256</v>
      </c>
      <c r="P48" s="27">
        <f t="shared" si="42"/>
        <v>5.4223706176961599</v>
      </c>
      <c r="Q48" s="93">
        <f t="shared" si="43"/>
        <v>0.70746619454149662</v>
      </c>
      <c r="R48" s="156">
        <f t="shared" si="44"/>
        <v>888.28532280251397</v>
      </c>
      <c r="S48" s="156">
        <f t="shared" si="45"/>
        <v>1146.1746100677599</v>
      </c>
      <c r="T48" s="153"/>
      <c r="U48" s="153"/>
      <c r="V48"/>
      <c r="X48" s="76"/>
      <c r="Y48" s="163"/>
      <c r="Z48" s="150"/>
      <c r="AA48" s="150"/>
      <c r="AB48" s="150"/>
      <c r="AC48" s="150"/>
      <c r="AD48"/>
      <c r="AE48"/>
      <c r="AF48"/>
      <c r="AG48"/>
      <c r="AH48"/>
      <c r="AJ48"/>
      <c r="AK48"/>
      <c r="AL48"/>
    </row>
    <row r="49" spans="1:38" x14ac:dyDescent="0.2">
      <c r="A49" s="1">
        <v>265</v>
      </c>
      <c r="B49" s="1">
        <v>330</v>
      </c>
      <c r="C49" s="1" t="s">
        <v>107</v>
      </c>
      <c r="D49" s="66">
        <v>6</v>
      </c>
      <c r="E49" s="268">
        <v>1326</v>
      </c>
      <c r="F49" s="268">
        <v>624</v>
      </c>
      <c r="G49" s="268">
        <v>3419</v>
      </c>
      <c r="H49" s="271">
        <v>0.78800000000000003</v>
      </c>
      <c r="I49" s="25">
        <f t="shared" si="36"/>
        <v>0.10314573531964487</v>
      </c>
      <c r="J49" s="25">
        <f t="shared" si="37"/>
        <v>3.6041865386442613E-2</v>
      </c>
      <c r="K49" s="27">
        <f t="shared" si="38"/>
        <v>2.8618312125000007</v>
      </c>
      <c r="L49" s="27">
        <f t="shared" si="39"/>
        <v>0.73345343266982743</v>
      </c>
      <c r="M49" s="27">
        <f t="shared" si="40"/>
        <v>5.479166666666667</v>
      </c>
      <c r="O49" s="51">
        <f t="shared" si="41"/>
        <v>25.758615405026752</v>
      </c>
      <c r="P49" s="27">
        <f t="shared" si="42"/>
        <v>5.479166666666667</v>
      </c>
      <c r="Q49" s="93">
        <f t="shared" si="43"/>
        <v>0.73345343266982743</v>
      </c>
      <c r="R49" s="156">
        <f t="shared" si="44"/>
        <v>902.57956937634754</v>
      </c>
      <c r="S49" s="156">
        <f t="shared" si="45"/>
        <v>1145.405544893842</v>
      </c>
      <c r="T49" s="153"/>
      <c r="U49" s="153"/>
      <c r="V49"/>
      <c r="X49" s="76"/>
      <c r="Y49" s="163"/>
      <c r="Z49" s="150"/>
      <c r="AA49" s="150"/>
      <c r="AB49" s="150"/>
      <c r="AC49" s="150"/>
      <c r="AD49"/>
      <c r="AE49"/>
      <c r="AF49"/>
      <c r="AG49"/>
      <c r="AH49"/>
      <c r="AJ49"/>
      <c r="AK49"/>
      <c r="AL49"/>
    </row>
    <row r="50" spans="1:38" x14ac:dyDescent="0.2">
      <c r="A50" s="1">
        <v>265</v>
      </c>
      <c r="B50" s="1">
        <v>330</v>
      </c>
      <c r="C50" s="1" t="s">
        <v>107</v>
      </c>
      <c r="D50" s="66">
        <v>6</v>
      </c>
      <c r="E50" s="268">
        <v>1353</v>
      </c>
      <c r="F50" s="268">
        <v>696</v>
      </c>
      <c r="G50" s="268">
        <v>3654</v>
      </c>
      <c r="H50" s="271">
        <v>0.80400000000000005</v>
      </c>
      <c r="I50" s="25">
        <f t="shared" si="36"/>
        <v>0.10587957111265439</v>
      </c>
      <c r="J50" s="25">
        <f t="shared" si="37"/>
        <v>3.7841565309985614E-2</v>
      </c>
      <c r="K50" s="27">
        <f t="shared" si="38"/>
        <v>2.7979701750000006</v>
      </c>
      <c r="L50" s="27">
        <f t="shared" si="39"/>
        <v>0.72652750222475659</v>
      </c>
      <c r="M50" s="27">
        <f t="shared" si="40"/>
        <v>5.25</v>
      </c>
      <c r="O50" s="51">
        <f t="shared" si="41"/>
        <v>27.529096428770913</v>
      </c>
      <c r="P50" s="27">
        <f t="shared" si="42"/>
        <v>5.25</v>
      </c>
      <c r="Q50" s="93">
        <f t="shared" si="43"/>
        <v>0.72652750222475659</v>
      </c>
      <c r="R50" s="156">
        <f t="shared" si="44"/>
        <v>920.95788639984778</v>
      </c>
      <c r="S50" s="156">
        <f t="shared" si="45"/>
        <v>1145.4700079600095</v>
      </c>
      <c r="T50" s="153"/>
      <c r="U50" s="153"/>
      <c r="V50"/>
      <c r="X50" s="76"/>
      <c r="Y50" s="163"/>
      <c r="Z50" s="150"/>
      <c r="AA50" s="150"/>
      <c r="AB50" s="150"/>
      <c r="AC50" s="150"/>
      <c r="AD50"/>
      <c r="AE50"/>
      <c r="AF50"/>
      <c r="AG50"/>
      <c r="AH50"/>
      <c r="AJ50"/>
      <c r="AK50"/>
      <c r="AL50"/>
    </row>
    <row r="51" spans="1:38" x14ac:dyDescent="0.2">
      <c r="A51" s="1">
        <v>265</v>
      </c>
      <c r="B51" s="1">
        <v>330</v>
      </c>
      <c r="C51" s="1" t="s">
        <v>107</v>
      </c>
      <c r="D51" s="66">
        <v>6</v>
      </c>
      <c r="E51" s="268">
        <v>1398</v>
      </c>
      <c r="F51" s="268">
        <v>776</v>
      </c>
      <c r="G51" s="268">
        <v>3964</v>
      </c>
      <c r="H51" s="271">
        <v>0.83099999999999996</v>
      </c>
      <c r="I51" s="25">
        <f>0.1515*(G51/1000)/(E51/1000)^2/($D$4/10)^4</f>
        <v>0.10758668512980633</v>
      </c>
      <c r="J51" s="25">
        <f>0.5*(F51/1000)/(E51/1000)^3/($D$4/10)^5</f>
        <v>3.8246654249710396E-2</v>
      </c>
      <c r="K51" s="27">
        <f>I51/J51</f>
        <v>2.812969846391753</v>
      </c>
      <c r="L51" s="27">
        <f>0.798*I51^1.5/J51</f>
        <v>0.73628716759493307</v>
      </c>
      <c r="M51" s="27">
        <f>G51/F51</f>
        <v>5.108247422680412</v>
      </c>
      <c r="O51" s="51">
        <f>G51/(PI()*$D$4^2/4)</f>
        <v>29.864624587752573</v>
      </c>
      <c r="P51" s="27">
        <f>M51</f>
        <v>5.108247422680412</v>
      </c>
      <c r="Q51" s="93">
        <f>L51</f>
        <v>0.73628716759493307</v>
      </c>
      <c r="R51" s="156">
        <f>E51*(PI()/30)*($D$4/2)</f>
        <v>951.58841477234841</v>
      </c>
      <c r="S51" s="156">
        <f>R51/H51</f>
        <v>1145.112412481767</v>
      </c>
      <c r="T51" s="153"/>
      <c r="U51" s="153"/>
      <c r="V51"/>
      <c r="X51" s="76"/>
      <c r="Y51" s="163"/>
      <c r="Z51" s="150"/>
      <c r="AA51" s="150"/>
      <c r="AB51" s="150"/>
      <c r="AC51" s="150"/>
      <c r="AD51"/>
      <c r="AE51"/>
      <c r="AF51"/>
      <c r="AG51"/>
      <c r="AH51"/>
      <c r="AJ51"/>
      <c r="AK51"/>
      <c r="AL51"/>
    </row>
    <row r="52" spans="1:38" x14ac:dyDescent="0.2">
      <c r="A52" s="1">
        <v>265</v>
      </c>
      <c r="B52" s="1">
        <v>330</v>
      </c>
      <c r="C52" s="1" t="s">
        <v>107</v>
      </c>
      <c r="D52" s="66">
        <v>6</v>
      </c>
      <c r="E52" s="268">
        <v>1451</v>
      </c>
      <c r="F52" s="268">
        <v>887</v>
      </c>
      <c r="G52" s="268">
        <v>4252</v>
      </c>
      <c r="H52" s="271">
        <v>0.86199999999999999</v>
      </c>
      <c r="I52" s="25">
        <f>0.1515*(G52/1000)/(E52/1000)^2/($D$4/10)^4</f>
        <v>0.10712668217963343</v>
      </c>
      <c r="J52" s="25">
        <f>0.5*(F52/1000)/(E52/1000)^3/($D$4/10)^5</f>
        <v>3.9099808047416182E-2</v>
      </c>
      <c r="K52" s="27">
        <f>I52/J52</f>
        <v>2.7398262940248026</v>
      </c>
      <c r="L52" s="27">
        <f>0.798*I52^1.5/J52</f>
        <v>0.71560727643722277</v>
      </c>
      <c r="M52" s="27">
        <f>G52/F52</f>
        <v>4.793686583990981</v>
      </c>
      <c r="O52" s="51">
        <f>G52/(PI()*$D$4^2/4)</f>
        <v>32.034405587064569</v>
      </c>
      <c r="P52" s="27">
        <f>M52</f>
        <v>4.793686583990981</v>
      </c>
      <c r="Q52" s="93">
        <f>L52</f>
        <v>0.71560727643722277</v>
      </c>
      <c r="R52" s="156">
        <f>E52*(PI()/30)*($D$4/2)</f>
        <v>987.6643704110711</v>
      </c>
      <c r="S52" s="156">
        <f>R52/H52</f>
        <v>1145.7823322634235</v>
      </c>
      <c r="T52" s="153"/>
      <c r="U52" s="153"/>
      <c r="V52"/>
      <c r="X52" s="76"/>
      <c r="Y52" s="163"/>
      <c r="Z52" s="150"/>
      <c r="AA52" s="150"/>
      <c r="AB52" s="150"/>
      <c r="AC52" s="150"/>
      <c r="AD52"/>
      <c r="AE52"/>
      <c r="AF52"/>
      <c r="AG52"/>
      <c r="AH52"/>
      <c r="AJ52"/>
      <c r="AK52"/>
      <c r="AL52"/>
    </row>
    <row r="53" spans="1:38" x14ac:dyDescent="0.2">
      <c r="A53" s="1">
        <v>265</v>
      </c>
      <c r="B53" s="1">
        <v>330</v>
      </c>
      <c r="C53" s="1" t="s">
        <v>107</v>
      </c>
      <c r="D53" s="66">
        <v>6</v>
      </c>
      <c r="E53" s="268">
        <v>1497</v>
      </c>
      <c r="F53" s="268">
        <v>963</v>
      </c>
      <c r="G53" s="268">
        <v>4444</v>
      </c>
      <c r="H53" s="271">
        <v>0.88900000000000001</v>
      </c>
      <c r="I53" s="25">
        <f>0.1515*(G53/1000)/(E53/1000)^2/($D$4/10)^4</f>
        <v>0.1051888417835514</v>
      </c>
      <c r="J53" s="25">
        <f>0.5*(F53/1000)/(E53/1000)^3/($D$4/10)^5</f>
        <v>3.86557522264993E-2</v>
      </c>
      <c r="K53" s="27">
        <f>I53/J53</f>
        <v>2.7211691850467292</v>
      </c>
      <c r="L53" s="27">
        <f>0.798*I53^1.5/J53</f>
        <v>0.70427662156640469</v>
      </c>
      <c r="M53" s="27">
        <f>G53/F53</f>
        <v>4.6147455867082039</v>
      </c>
      <c r="O53" s="51">
        <f>G53/(PI()*$D$4^2/4)</f>
        <v>33.480926253272564</v>
      </c>
      <c r="P53" s="27">
        <f>M53</f>
        <v>4.6147455867082039</v>
      </c>
      <c r="Q53" s="93">
        <f>L53</f>
        <v>0.70427662156640469</v>
      </c>
      <c r="R53" s="156">
        <f>E53*(PI()/30)*($D$4/2)</f>
        <v>1018.9755771918493</v>
      </c>
      <c r="S53" s="156">
        <f>R53/H53</f>
        <v>1146.2042488097293</v>
      </c>
      <c r="T53" s="153"/>
      <c r="U53" s="153"/>
      <c r="V53"/>
      <c r="X53" s="76"/>
      <c r="Y53" s="163"/>
      <c r="Z53" s="150"/>
      <c r="AA53" s="150"/>
      <c r="AB53" s="150"/>
      <c r="AC53" s="150"/>
      <c r="AD53"/>
      <c r="AE53"/>
      <c r="AF53"/>
      <c r="AG53"/>
      <c r="AH53"/>
      <c r="AJ53"/>
      <c r="AK53"/>
      <c r="AL53"/>
    </row>
    <row r="54" spans="1:38" x14ac:dyDescent="0.2">
      <c r="A54" s="1">
        <v>265</v>
      </c>
      <c r="B54" s="1">
        <v>330</v>
      </c>
      <c r="C54" s="1" t="s">
        <v>107</v>
      </c>
      <c r="D54" s="66">
        <v>6</v>
      </c>
      <c r="E54" s="268">
        <v>1503</v>
      </c>
      <c r="F54" s="268">
        <v>961</v>
      </c>
      <c r="G54" s="268">
        <v>4476</v>
      </c>
      <c r="H54" s="271">
        <v>0.89300000000000002</v>
      </c>
      <c r="I54" s="25">
        <f>0.1515*(G54/1000)/(E54/1000)^2/($D$4/10)^4</f>
        <v>0.10510208710751197</v>
      </c>
      <c r="J54" s="25">
        <f>0.5*(F54/1000)/(E54/1000)^3/($D$4/10)^5</f>
        <v>3.8115330394454208E-2</v>
      </c>
      <c r="K54" s="27">
        <f>I54/J54</f>
        <v>2.757475431009365</v>
      </c>
      <c r="L54" s="27">
        <f>0.798*I54^1.5/J54</f>
        <v>0.71337882321706425</v>
      </c>
      <c r="M54" s="27">
        <f>G54/F54</f>
        <v>4.657648283038502</v>
      </c>
      <c r="O54" s="51">
        <f>G54/(PI()*$D$4^2/4)</f>
        <v>33.722013030973898</v>
      </c>
      <c r="P54" s="27">
        <f>M54</f>
        <v>4.657648283038502</v>
      </c>
      <c r="Q54" s="93">
        <f>L54</f>
        <v>0.71337882321706425</v>
      </c>
      <c r="R54" s="156">
        <f>E54*(PI()/30)*($D$4/2)</f>
        <v>1023.0596476415161</v>
      </c>
      <c r="S54" s="156">
        <f>R54/H54</f>
        <v>1145.6435023981144</v>
      </c>
      <c r="T54" s="153"/>
      <c r="U54" s="153"/>
      <c r="V54"/>
      <c r="X54" s="76"/>
      <c r="Y54" s="163"/>
      <c r="Z54" s="150"/>
      <c r="AA54" s="150"/>
      <c r="AB54" s="150"/>
      <c r="AC54" s="150"/>
      <c r="AD54"/>
      <c r="AE54"/>
      <c r="AF54"/>
      <c r="AG54"/>
      <c r="AH54"/>
      <c r="AJ54"/>
      <c r="AK54"/>
      <c r="AL54"/>
    </row>
    <row r="55" spans="1:38" x14ac:dyDescent="0.2">
      <c r="A55" s="1">
        <v>265</v>
      </c>
      <c r="B55" s="1">
        <v>330</v>
      </c>
      <c r="C55" s="1" t="s">
        <v>107</v>
      </c>
      <c r="D55" s="66">
        <v>6</v>
      </c>
      <c r="E55" s="268">
        <v>1553</v>
      </c>
      <c r="F55" s="268">
        <v>1074</v>
      </c>
      <c r="G55" s="268">
        <v>4829</v>
      </c>
      <c r="H55" s="271">
        <v>0.92300000000000004</v>
      </c>
      <c r="I55" s="25">
        <f>0.1515*(G55/1000)/(E55/1000)^2/($D$4/10)^4</f>
        <v>0.10620709193612399</v>
      </c>
      <c r="J55" s="25">
        <f>0.5*(F55/1000)/(E55/1000)^3/($D$4/10)^5</f>
        <v>3.8613854605362923E-2</v>
      </c>
      <c r="K55" s="27">
        <f>I55/J55</f>
        <v>2.7504918382681565</v>
      </c>
      <c r="L55" s="27">
        <f>0.798*I55^1.5/J55</f>
        <v>0.71530294105447678</v>
      </c>
      <c r="M55" s="27">
        <f>G55/F55</f>
        <v>4.4962756052141524</v>
      </c>
      <c r="O55" s="51">
        <f>G55/(PI()*$D$4^2/4)</f>
        <v>36.381501547491723</v>
      </c>
      <c r="P55" s="27">
        <f>M55</f>
        <v>4.4962756052141524</v>
      </c>
      <c r="Q55" s="93">
        <f>L55</f>
        <v>0.71530294105447678</v>
      </c>
      <c r="R55" s="156">
        <f>E55*(PI()/30)*($D$4/2)</f>
        <v>1057.0935680554055</v>
      </c>
      <c r="S55" s="156">
        <f>R55/H55</f>
        <v>1145.2801387382508</v>
      </c>
      <c r="T55" s="153"/>
      <c r="U55" s="153"/>
      <c r="V55"/>
      <c r="X55" s="76"/>
      <c r="Y55" s="163"/>
      <c r="Z55" s="150"/>
      <c r="AA55" s="150"/>
      <c r="AB55" s="150"/>
      <c r="AC55" s="150"/>
      <c r="AD55"/>
      <c r="AE55"/>
      <c r="AF55"/>
      <c r="AG55"/>
      <c r="AH55"/>
      <c r="AJ55"/>
      <c r="AK55"/>
      <c r="AL55"/>
    </row>
    <row r="56" spans="1:38" x14ac:dyDescent="0.2">
      <c r="E56" s="69"/>
      <c r="F56" s="168"/>
      <c r="G56" s="171"/>
      <c r="H56" s="62"/>
      <c r="I56" s="25"/>
      <c r="J56" s="25"/>
      <c r="K56" s="27"/>
      <c r="L56" s="27"/>
      <c r="M56" s="27"/>
      <c r="O56" s="51"/>
      <c r="P56" s="27"/>
      <c r="Q56" s="93"/>
      <c r="R56" s="156"/>
      <c r="T56" s="153"/>
      <c r="U56" s="153"/>
      <c r="W56" s="113"/>
      <c r="X56" s="112"/>
      <c r="Y56" s="163"/>
      <c r="Z56" s="148"/>
      <c r="AA56" s="62"/>
      <c r="AB56" s="62"/>
      <c r="AC56" s="69"/>
      <c r="AD56"/>
      <c r="AE56" s="45"/>
      <c r="AF56" s="27"/>
      <c r="AG56" s="27"/>
      <c r="AH56" s="29"/>
      <c r="AI56" s="35"/>
      <c r="AJ56" s="29"/>
      <c r="AK56" s="24"/>
      <c r="AL56" s="51"/>
    </row>
    <row r="57" spans="1:38" x14ac:dyDescent="0.2">
      <c r="E57" s="69"/>
      <c r="F57" s="168"/>
      <c r="G57" s="171"/>
      <c r="H57" s="62"/>
      <c r="R57" s="156"/>
      <c r="T57" s="153"/>
      <c r="U57" s="153"/>
      <c r="W57" s="113"/>
      <c r="X57" s="112"/>
      <c r="Y57" s="163"/>
      <c r="Z57" s="148"/>
      <c r="AA57" s="62"/>
      <c r="AB57" s="62"/>
      <c r="AC57" s="69"/>
      <c r="AD57"/>
      <c r="AE57" s="45"/>
      <c r="AF57" s="27"/>
      <c r="AG57" s="27"/>
      <c r="AH57" s="29"/>
      <c r="AI57" s="35"/>
      <c r="AJ57" s="29"/>
      <c r="AK57" s="24"/>
      <c r="AL57" s="51"/>
    </row>
    <row r="58" spans="1:38" x14ac:dyDescent="0.2">
      <c r="A58" s="1">
        <v>266</v>
      </c>
      <c r="B58" s="1">
        <v>331</v>
      </c>
      <c r="C58" s="1" t="s">
        <v>107</v>
      </c>
      <c r="D58" s="66">
        <v>6</v>
      </c>
      <c r="E58" s="268">
        <v>1003</v>
      </c>
      <c r="F58" s="268">
        <v>283</v>
      </c>
      <c r="G58" s="268">
        <v>2000</v>
      </c>
      <c r="H58" s="271">
        <v>0.59699999999999998</v>
      </c>
      <c r="I58" s="25">
        <f t="shared" ref="I58:I69" si="54">0.1515*(G58/1000)/(E58/1000)^2/($D$4/10)^4</f>
        <v>0.10545504303010217</v>
      </c>
      <c r="J58" s="25">
        <f t="shared" ref="J58:J69" si="55">0.5*(F58/1000)/(E58/1000)^3/($D$4/10)^5</f>
        <v>3.7769121143195077E-2</v>
      </c>
      <c r="K58" s="27">
        <f t="shared" ref="K58:K69" si="56">I58/J58</f>
        <v>2.7920968197879863</v>
      </c>
      <c r="L58" s="27">
        <f t="shared" ref="L58:L69" si="57">0.798*I58^1.5/J58</f>
        <v>0.72354749108604866</v>
      </c>
      <c r="M58" s="27">
        <f t="shared" ref="M58:M69" si="58">G58/F58</f>
        <v>7.0671378091872787</v>
      </c>
      <c r="O58" s="51">
        <f t="shared" ref="O58:O69" si="59">G58/(PI()*$D$4^2/4)</f>
        <v>15.067923606333286</v>
      </c>
      <c r="P58" s="27">
        <f t="shared" ref="P58:P69" si="60">M58</f>
        <v>7.0671378091872787</v>
      </c>
      <c r="Q58" s="93">
        <f t="shared" ref="Q58:Q69" si="61">L58</f>
        <v>0.72354749108604866</v>
      </c>
      <c r="R58" s="156">
        <f t="shared" ref="R58:R69" si="62">E58*(PI()/30)*($D$4/2)</f>
        <v>682.72044350262183</v>
      </c>
      <c r="S58" s="156">
        <f t="shared" ref="S58:S69" si="63">R58/H58</f>
        <v>1143.5853325002042</v>
      </c>
      <c r="T58" s="153"/>
      <c r="U58" s="153"/>
      <c r="V58"/>
      <c r="W58">
        <v>266</v>
      </c>
      <c r="X58" s="76">
        <v>6</v>
      </c>
      <c r="Y58" s="271">
        <v>0.72499999999999998</v>
      </c>
      <c r="Z58" s="268">
        <v>504</v>
      </c>
      <c r="AA58" s="268">
        <v>2958</v>
      </c>
      <c r="AB58" s="268">
        <v>831</v>
      </c>
      <c r="AC58" s="268">
        <v>1220</v>
      </c>
      <c r="AD58" s="27">
        <f>0.1515*(AA58/1000)/(AC58/1000)^2/($D$4/10)^4</f>
        <v>0.10541871835894112</v>
      </c>
      <c r="AE58" s="27">
        <f>0.5*(Z58/1000)/(AC58/1000)^3/($D$4/10)^5</f>
        <v>3.7376986804188397E-2</v>
      </c>
      <c r="AF58" s="29">
        <f>AD58/AE58</f>
        <v>2.820417785714286</v>
      </c>
      <c r="AG58" s="29">
        <f>0.798*AD58^1.5/AE58</f>
        <v>0.73076073176041478</v>
      </c>
      <c r="AH58" s="29">
        <f>AA58/Z58</f>
        <v>5.8690476190476186</v>
      </c>
      <c r="AJ58" s="51">
        <f>AA58/(PI()*$D$4^2/4)</f>
        <v>22.285459013766932</v>
      </c>
      <c r="AK58" s="29">
        <f>AH58</f>
        <v>5.8690476190476186</v>
      </c>
      <c r="AL58" s="58">
        <f>AG58</f>
        <v>0.73076073176041478</v>
      </c>
    </row>
    <row r="59" spans="1:38" x14ac:dyDescent="0.2">
      <c r="A59" s="1">
        <v>266</v>
      </c>
      <c r="B59" s="1">
        <v>331</v>
      </c>
      <c r="C59" s="1" t="s">
        <v>107</v>
      </c>
      <c r="D59" s="66">
        <v>6</v>
      </c>
      <c r="E59" s="268">
        <v>1047</v>
      </c>
      <c r="F59" s="268">
        <v>321</v>
      </c>
      <c r="G59" s="268">
        <v>2179</v>
      </c>
      <c r="H59" s="271">
        <v>0.622</v>
      </c>
      <c r="I59" s="25">
        <f t="shared" si="54"/>
        <v>0.10543943995808144</v>
      </c>
      <c r="J59" s="25">
        <f t="shared" si="55"/>
        <v>3.7663287911921972E-2</v>
      </c>
      <c r="K59" s="27">
        <f t="shared" si="56"/>
        <v>2.7995282887850466</v>
      </c>
      <c r="L59" s="27">
        <f t="shared" si="57"/>
        <v>0.72541961902764929</v>
      </c>
      <c r="M59" s="27">
        <f t="shared" si="58"/>
        <v>6.7881619937694708</v>
      </c>
      <c r="O59" s="51">
        <f t="shared" si="59"/>
        <v>16.416502769100116</v>
      </c>
      <c r="P59" s="27">
        <f t="shared" si="60"/>
        <v>6.7881619937694708</v>
      </c>
      <c r="Q59" s="93">
        <f t="shared" si="61"/>
        <v>0.72541961902764929</v>
      </c>
      <c r="R59" s="156">
        <f t="shared" si="62"/>
        <v>712.67029346684456</v>
      </c>
      <c r="S59" s="156">
        <f t="shared" si="63"/>
        <v>1145.7721759917115</v>
      </c>
      <c r="T59" s="153"/>
      <c r="U59" s="153"/>
      <c r="V59"/>
      <c r="W59">
        <v>266</v>
      </c>
      <c r="X59" s="76">
        <v>6</v>
      </c>
      <c r="Y59" s="271">
        <v>0.75</v>
      </c>
      <c r="Z59" s="268">
        <v>559</v>
      </c>
      <c r="AA59" s="268">
        <v>3164</v>
      </c>
      <c r="AB59" s="268">
        <v>859</v>
      </c>
      <c r="AC59" s="268">
        <v>1262</v>
      </c>
      <c r="AD59" s="27">
        <f t="shared" ref="AD59:AD65" si="64">0.1515*(AA59/1000)/(AC59/1000)^2/($D$4/10)^4</f>
        <v>0.10537970746190986</v>
      </c>
      <c r="AE59" s="27">
        <f t="shared" ref="AE59:AE65" si="65">0.5*(Z59/1000)/(AC59/1000)^3/($D$4/10)^5</f>
        <v>3.7453032372016644E-2</v>
      </c>
      <c r="AF59" s="29">
        <f t="shared" ref="AF59:AF65" si="66">AD59/AE59</f>
        <v>2.8136495441860463</v>
      </c>
      <c r="AG59" s="29">
        <f t="shared" ref="AG59:AG65" si="67">0.798*AD59^1.5/AE59</f>
        <v>0.72887220377556916</v>
      </c>
      <c r="AH59" s="29">
        <f t="shared" ref="AH59:AH65" si="68">AA59/Z59</f>
        <v>5.6601073345259394</v>
      </c>
      <c r="AJ59" s="51">
        <f t="shared" ref="AJ59:AJ65" si="69">AA59/(PI()*$D$4^2/4)</f>
        <v>23.837455145219259</v>
      </c>
      <c r="AK59" s="29">
        <f t="shared" ref="AK59:AK65" si="70">AH59</f>
        <v>5.6601073345259394</v>
      </c>
      <c r="AL59" s="58">
        <f t="shared" ref="AL59:AL65" si="71">AG59</f>
        <v>0.72887220377556916</v>
      </c>
    </row>
    <row r="60" spans="1:38" x14ac:dyDescent="0.2">
      <c r="A60" s="1">
        <v>266</v>
      </c>
      <c r="B60" s="1">
        <v>331</v>
      </c>
      <c r="C60" s="1" t="s">
        <v>107</v>
      </c>
      <c r="D60" s="66">
        <v>6</v>
      </c>
      <c r="E60" s="268">
        <v>1105</v>
      </c>
      <c r="F60" s="268">
        <v>375</v>
      </c>
      <c r="G60" s="268">
        <v>2415</v>
      </c>
      <c r="H60" s="271">
        <v>0.65700000000000003</v>
      </c>
      <c r="I60" s="25">
        <f t="shared" si="54"/>
        <v>0.10491360314349137</v>
      </c>
      <c r="J60" s="25">
        <f t="shared" si="55"/>
        <v>3.742809097822887E-2</v>
      </c>
      <c r="K60" s="27">
        <f t="shared" si="56"/>
        <v>2.8030711800000003</v>
      </c>
      <c r="L60" s="27">
        <f t="shared" si="57"/>
        <v>0.72452423811894817</v>
      </c>
      <c r="M60" s="27">
        <f t="shared" si="58"/>
        <v>6.44</v>
      </c>
      <c r="O60" s="51">
        <f t="shared" si="59"/>
        <v>18.194517754647443</v>
      </c>
      <c r="P60" s="27">
        <f t="shared" si="60"/>
        <v>6.44</v>
      </c>
      <c r="Q60" s="93">
        <f t="shared" si="61"/>
        <v>0.72452423811894817</v>
      </c>
      <c r="R60" s="156">
        <f t="shared" si="62"/>
        <v>752.14964114695636</v>
      </c>
      <c r="S60" s="156">
        <f t="shared" si="63"/>
        <v>1144.824415748792</v>
      </c>
      <c r="T60" s="153"/>
      <c r="U60" s="153"/>
      <c r="V60"/>
      <c r="W60">
        <v>266</v>
      </c>
      <c r="X60" s="76">
        <v>6</v>
      </c>
      <c r="Y60" s="271">
        <v>0.77500000000000002</v>
      </c>
      <c r="Z60" s="268">
        <v>619</v>
      </c>
      <c r="AA60" s="268">
        <v>3379</v>
      </c>
      <c r="AB60" s="268">
        <v>888</v>
      </c>
      <c r="AC60" s="268">
        <v>1304</v>
      </c>
      <c r="AD60" s="27">
        <f t="shared" si="64"/>
        <v>0.10540767463209617</v>
      </c>
      <c r="AE60" s="27">
        <f t="shared" si="65"/>
        <v>3.7593357752575322E-2</v>
      </c>
      <c r="AF60" s="29">
        <f t="shared" si="66"/>
        <v>2.8038909247172858</v>
      </c>
      <c r="AG60" s="29">
        <f t="shared" si="67"/>
        <v>0.72644062367709616</v>
      </c>
      <c r="AH60" s="29">
        <f t="shared" si="68"/>
        <v>5.4588045234248792</v>
      </c>
      <c r="AJ60" s="51">
        <f t="shared" si="69"/>
        <v>25.457256932900087</v>
      </c>
      <c r="AK60" s="29">
        <f t="shared" si="70"/>
        <v>5.4588045234248792</v>
      </c>
      <c r="AL60" s="58">
        <f t="shared" si="71"/>
        <v>0.72644062367709616</v>
      </c>
    </row>
    <row r="61" spans="1:38" x14ac:dyDescent="0.2">
      <c r="A61" s="1">
        <v>266</v>
      </c>
      <c r="B61" s="1">
        <v>331</v>
      </c>
      <c r="C61" s="1" t="s">
        <v>107</v>
      </c>
      <c r="D61" s="66">
        <v>6</v>
      </c>
      <c r="E61" s="268">
        <v>1148</v>
      </c>
      <c r="F61" s="268">
        <v>416</v>
      </c>
      <c r="G61" s="268">
        <v>2628</v>
      </c>
      <c r="H61" s="271">
        <v>0.68200000000000005</v>
      </c>
      <c r="I61" s="25">
        <f t="shared" si="54"/>
        <v>0.10577445793634621</v>
      </c>
      <c r="J61" s="25">
        <f t="shared" si="55"/>
        <v>3.7027203183297296E-2</v>
      </c>
      <c r="K61" s="27">
        <f t="shared" si="56"/>
        <v>2.8566688499999997</v>
      </c>
      <c r="L61" s="27">
        <f t="shared" si="57"/>
        <v>0.74140104643566807</v>
      </c>
      <c r="M61" s="27">
        <f t="shared" si="58"/>
        <v>6.3173076923076925</v>
      </c>
      <c r="O61" s="51">
        <f t="shared" si="59"/>
        <v>19.799251618721939</v>
      </c>
      <c r="P61" s="27">
        <f t="shared" si="60"/>
        <v>6.3173076923076925</v>
      </c>
      <c r="Q61" s="93">
        <f t="shared" si="61"/>
        <v>0.74140104643566807</v>
      </c>
      <c r="R61" s="156">
        <f t="shared" si="62"/>
        <v>781.41881270290116</v>
      </c>
      <c r="S61" s="156">
        <f t="shared" si="63"/>
        <v>1145.7753851948696</v>
      </c>
      <c r="T61" s="153"/>
      <c r="U61" s="153"/>
      <c r="V61"/>
      <c r="W61">
        <v>266</v>
      </c>
      <c r="X61" s="76">
        <v>6</v>
      </c>
      <c r="Y61" s="271">
        <v>0.8</v>
      </c>
      <c r="Z61" s="268">
        <v>683</v>
      </c>
      <c r="AA61" s="268">
        <v>3599</v>
      </c>
      <c r="AB61" s="268">
        <v>916</v>
      </c>
      <c r="AC61" s="268">
        <v>1346</v>
      </c>
      <c r="AD61" s="27">
        <f t="shared" si="64"/>
        <v>0.10537338960930642</v>
      </c>
      <c r="AE61" s="27">
        <f t="shared" si="65"/>
        <v>3.7717141130017624E-2</v>
      </c>
      <c r="AF61" s="29">
        <f t="shared" si="66"/>
        <v>2.7937798691068818</v>
      </c>
      <c r="AG61" s="29">
        <f t="shared" si="67"/>
        <v>0.72370329550412615</v>
      </c>
      <c r="AH61" s="29">
        <f t="shared" si="68"/>
        <v>5.2693997071742311</v>
      </c>
      <c r="AJ61" s="51">
        <f t="shared" si="69"/>
        <v>27.11472852959675</v>
      </c>
      <c r="AK61" s="29">
        <f t="shared" si="70"/>
        <v>5.2693997071742311</v>
      </c>
      <c r="AL61" s="58">
        <f t="shared" si="71"/>
        <v>0.72370329550412615</v>
      </c>
    </row>
    <row r="62" spans="1:38" x14ac:dyDescent="0.2">
      <c r="A62" s="1">
        <v>266</v>
      </c>
      <c r="B62" s="1">
        <v>331</v>
      </c>
      <c r="C62" s="1" t="s">
        <v>107</v>
      </c>
      <c r="D62" s="66">
        <v>6</v>
      </c>
      <c r="E62" s="268">
        <v>1206</v>
      </c>
      <c r="F62" s="268">
        <v>486</v>
      </c>
      <c r="G62" s="268">
        <v>2906</v>
      </c>
      <c r="H62" s="271">
        <v>0.71699999999999997</v>
      </c>
      <c r="I62" s="25">
        <f t="shared" si="54"/>
        <v>0.10598397841051277</v>
      </c>
      <c r="J62" s="25">
        <f t="shared" si="55"/>
        <v>3.7311919233042903E-2</v>
      </c>
      <c r="K62" s="27">
        <f t="shared" si="56"/>
        <v>2.8404858444444443</v>
      </c>
      <c r="L62" s="27">
        <f t="shared" si="57"/>
        <v>0.73793078673980006</v>
      </c>
      <c r="M62" s="27">
        <f t="shared" si="58"/>
        <v>5.9794238683127574</v>
      </c>
      <c r="O62" s="51">
        <f t="shared" si="59"/>
        <v>21.893693000002266</v>
      </c>
      <c r="P62" s="27">
        <f t="shared" si="60"/>
        <v>5.9794238683127574</v>
      </c>
      <c r="Q62" s="93">
        <f t="shared" si="61"/>
        <v>0.73793078673980006</v>
      </c>
      <c r="R62" s="156">
        <f t="shared" si="62"/>
        <v>820.89816038301285</v>
      </c>
      <c r="S62" s="156">
        <f t="shared" si="63"/>
        <v>1144.9067787768658</v>
      </c>
      <c r="T62" s="153"/>
      <c r="U62" s="153"/>
      <c r="V62"/>
      <c r="W62">
        <v>266</v>
      </c>
      <c r="X62" s="76">
        <v>6</v>
      </c>
      <c r="Y62" s="271">
        <v>0.82499999999999996</v>
      </c>
      <c r="Z62" s="268">
        <v>753</v>
      </c>
      <c r="AA62" s="268">
        <v>3834</v>
      </c>
      <c r="AB62" s="268">
        <v>945</v>
      </c>
      <c r="AC62" s="268">
        <v>1388</v>
      </c>
      <c r="AD62" s="27">
        <f t="shared" si="64"/>
        <v>0.10556316430327854</v>
      </c>
      <c r="AE62" s="27">
        <f t="shared" si="65"/>
        <v>3.7921003424324612E-2</v>
      </c>
      <c r="AF62" s="29">
        <f t="shared" si="66"/>
        <v>2.7837650581673303</v>
      </c>
      <c r="AG62" s="29">
        <f t="shared" si="67"/>
        <v>0.72175810679029762</v>
      </c>
      <c r="AH62" s="29">
        <f t="shared" si="68"/>
        <v>5.0916334661354581</v>
      </c>
      <c r="AJ62" s="51">
        <f t="shared" si="69"/>
        <v>28.885209553340911</v>
      </c>
      <c r="AK62" s="29">
        <f t="shared" si="70"/>
        <v>5.0916334661354581</v>
      </c>
      <c r="AL62" s="58">
        <f t="shared" si="71"/>
        <v>0.72175810679029762</v>
      </c>
    </row>
    <row r="63" spans="1:38" x14ac:dyDescent="0.2">
      <c r="A63" s="1">
        <v>266</v>
      </c>
      <c r="B63" s="1">
        <v>331</v>
      </c>
      <c r="C63" s="1" t="s">
        <v>107</v>
      </c>
      <c r="D63" s="66">
        <v>6</v>
      </c>
      <c r="E63" s="268">
        <v>1250</v>
      </c>
      <c r="F63" s="268">
        <v>543</v>
      </c>
      <c r="G63" s="268">
        <v>3077</v>
      </c>
      <c r="H63" s="271">
        <v>0.74299999999999999</v>
      </c>
      <c r="I63" s="25">
        <f t="shared" si="54"/>
        <v>0.10445919960785684</v>
      </c>
      <c r="J63" s="25">
        <f t="shared" si="55"/>
        <v>3.7438895966258448E-2</v>
      </c>
      <c r="K63" s="27">
        <f t="shared" si="56"/>
        <v>2.7901249999999997</v>
      </c>
      <c r="L63" s="27">
        <f t="shared" si="57"/>
        <v>0.71961448855417465</v>
      </c>
      <c r="M63" s="27">
        <f t="shared" si="58"/>
        <v>5.666666666666667</v>
      </c>
      <c r="O63" s="51">
        <f t="shared" si="59"/>
        <v>23.182000468343762</v>
      </c>
      <c r="P63" s="27">
        <f t="shared" si="60"/>
        <v>5.666666666666667</v>
      </c>
      <c r="Q63" s="93">
        <f t="shared" si="61"/>
        <v>0.71961448855417465</v>
      </c>
      <c r="R63" s="156">
        <f t="shared" si="62"/>
        <v>850.84801034723569</v>
      </c>
      <c r="S63" s="156">
        <f t="shared" si="63"/>
        <v>1145.1521000635744</v>
      </c>
      <c r="T63" s="153"/>
      <c r="U63" s="153"/>
      <c r="V63"/>
      <c r="W63">
        <v>266</v>
      </c>
      <c r="X63" s="76">
        <v>6</v>
      </c>
      <c r="Y63" s="271">
        <v>0.85</v>
      </c>
      <c r="Z63" s="268">
        <v>826</v>
      </c>
      <c r="AA63" s="268">
        <v>4056</v>
      </c>
      <c r="AB63" s="268">
        <v>974</v>
      </c>
      <c r="AC63" s="268">
        <v>1431</v>
      </c>
      <c r="AD63" s="27">
        <f t="shared" si="64"/>
        <v>0.10506496070297404</v>
      </c>
      <c r="AE63" s="27">
        <f t="shared" si="65"/>
        <v>3.7958967318279198E-2</v>
      </c>
      <c r="AF63" s="29">
        <f t="shared" si="66"/>
        <v>2.7678561384987903</v>
      </c>
      <c r="AG63" s="29">
        <f t="shared" si="67"/>
        <v>0.71593790431855819</v>
      </c>
      <c r="AH63" s="29">
        <f t="shared" si="68"/>
        <v>4.9104116222760288</v>
      </c>
      <c r="AJ63" s="51">
        <f t="shared" si="69"/>
        <v>30.557749073643905</v>
      </c>
      <c r="AK63" s="29">
        <f t="shared" si="70"/>
        <v>4.9104116222760288</v>
      </c>
      <c r="AL63" s="58">
        <f t="shared" si="71"/>
        <v>0.71593790431855819</v>
      </c>
    </row>
    <row r="64" spans="1:38" x14ac:dyDescent="0.2">
      <c r="A64" s="1">
        <v>266</v>
      </c>
      <c r="B64" s="1">
        <v>331</v>
      </c>
      <c r="C64" s="1" t="s">
        <v>107</v>
      </c>
      <c r="D64" s="66">
        <v>6</v>
      </c>
      <c r="E64" s="268">
        <v>1298</v>
      </c>
      <c r="F64" s="268">
        <v>611</v>
      </c>
      <c r="G64" s="268">
        <v>3355</v>
      </c>
      <c r="H64" s="271">
        <v>0.77100000000000002</v>
      </c>
      <c r="I64" s="25">
        <f t="shared" si="54"/>
        <v>0.10562880418054944</v>
      </c>
      <c r="J64" s="25">
        <f t="shared" si="55"/>
        <v>3.7624468677026256E-2</v>
      </c>
      <c r="K64" s="27">
        <f t="shared" si="56"/>
        <v>2.8074497234042557</v>
      </c>
      <c r="L64" s="27">
        <f t="shared" si="57"/>
        <v>0.72812519745670479</v>
      </c>
      <c r="M64" s="27">
        <f t="shared" si="58"/>
        <v>5.4909983633387887</v>
      </c>
      <c r="O64" s="51">
        <f t="shared" si="59"/>
        <v>25.276441849624089</v>
      </c>
      <c r="P64" s="27">
        <f t="shared" si="60"/>
        <v>5.4909983633387887</v>
      </c>
      <c r="Q64" s="93">
        <f t="shared" si="61"/>
        <v>0.72812519745670479</v>
      </c>
      <c r="R64" s="156">
        <f t="shared" si="62"/>
        <v>883.52057394456949</v>
      </c>
      <c r="S64" s="156">
        <f t="shared" si="63"/>
        <v>1145.941081640168</v>
      </c>
      <c r="T64" s="153"/>
      <c r="U64" s="153"/>
      <c r="V64"/>
      <c r="W64">
        <v>266</v>
      </c>
      <c r="X64" s="76">
        <v>6</v>
      </c>
      <c r="Y64" s="271">
        <v>0.875</v>
      </c>
      <c r="Z64" s="268">
        <v>904</v>
      </c>
      <c r="AA64" s="268">
        <v>4292</v>
      </c>
      <c r="AB64" s="268">
        <v>1002</v>
      </c>
      <c r="AC64" s="268">
        <v>1473</v>
      </c>
      <c r="AD64" s="27">
        <f t="shared" si="64"/>
        <v>0.10492849486519093</v>
      </c>
      <c r="AE64" s="27">
        <f t="shared" si="65"/>
        <v>3.8090215763807521E-2</v>
      </c>
      <c r="AF64" s="29">
        <f t="shared" si="66"/>
        <v>2.7547361641592922</v>
      </c>
      <c r="AG64" s="29">
        <f t="shared" si="67"/>
        <v>0.71208136974783554</v>
      </c>
      <c r="AH64" s="29">
        <f t="shared" si="68"/>
        <v>4.7477876106194694</v>
      </c>
      <c r="AJ64" s="51">
        <f t="shared" si="69"/>
        <v>32.335764059191234</v>
      </c>
      <c r="AK64" s="29">
        <f t="shared" si="70"/>
        <v>4.7477876106194694</v>
      </c>
      <c r="AL64" s="58">
        <f t="shared" si="71"/>
        <v>0.71208136974783554</v>
      </c>
    </row>
    <row r="65" spans="1:38" x14ac:dyDescent="0.2">
      <c r="A65" s="1">
        <v>266</v>
      </c>
      <c r="B65" s="1">
        <v>331</v>
      </c>
      <c r="C65" s="1" t="s">
        <v>107</v>
      </c>
      <c r="D65" s="66">
        <v>6</v>
      </c>
      <c r="E65" s="268">
        <v>1347</v>
      </c>
      <c r="F65" s="268">
        <v>682</v>
      </c>
      <c r="G65" s="268">
        <v>3611</v>
      </c>
      <c r="H65" s="271">
        <v>0.8</v>
      </c>
      <c r="I65" s="25">
        <f t="shared" si="54"/>
        <v>0.10556781203340385</v>
      </c>
      <c r="J65" s="25">
        <f t="shared" si="55"/>
        <v>3.7578101080824239E-2</v>
      </c>
      <c r="K65" s="27">
        <f t="shared" si="56"/>
        <v>2.8092907570381231</v>
      </c>
      <c r="L65" s="27">
        <f t="shared" si="57"/>
        <v>0.7283922930016381</v>
      </c>
      <c r="M65" s="27">
        <f t="shared" si="58"/>
        <v>5.2947214076246336</v>
      </c>
      <c r="O65" s="51">
        <f t="shared" si="59"/>
        <v>27.205136071234747</v>
      </c>
      <c r="P65" s="27">
        <f t="shared" si="60"/>
        <v>5.2947214076246336</v>
      </c>
      <c r="Q65" s="93">
        <f t="shared" si="61"/>
        <v>0.7283922930016381</v>
      </c>
      <c r="R65" s="156">
        <f t="shared" si="62"/>
        <v>916.8738159501811</v>
      </c>
      <c r="S65" s="156">
        <f t="shared" si="63"/>
        <v>1146.0922699377263</v>
      </c>
      <c r="T65" s="153"/>
      <c r="U65" s="153"/>
      <c r="V65"/>
      <c r="W65">
        <v>266</v>
      </c>
      <c r="X65" s="76">
        <v>6</v>
      </c>
      <c r="Y65" s="271">
        <v>0.9</v>
      </c>
      <c r="Z65" s="268">
        <v>987</v>
      </c>
      <c r="AA65" s="268">
        <v>4535</v>
      </c>
      <c r="AB65" s="268">
        <v>1031</v>
      </c>
      <c r="AC65" s="268">
        <v>1515</v>
      </c>
      <c r="AD65" s="27">
        <f t="shared" si="64"/>
        <v>0.10480723153720084</v>
      </c>
      <c r="AE65" s="27">
        <f t="shared" si="65"/>
        <v>3.822368003085852E-2</v>
      </c>
      <c r="AF65" s="29">
        <f t="shared" si="66"/>
        <v>2.7419450835866268</v>
      </c>
      <c r="AG65" s="29">
        <f t="shared" si="67"/>
        <v>0.70836528321785452</v>
      </c>
      <c r="AH65" s="29">
        <f t="shared" si="68"/>
        <v>4.5947315096251264</v>
      </c>
      <c r="AJ65" s="51">
        <f t="shared" si="69"/>
        <v>34.166516777360727</v>
      </c>
      <c r="AK65" s="29">
        <f t="shared" si="70"/>
        <v>4.5947315096251264</v>
      </c>
      <c r="AL65" s="58">
        <f t="shared" si="71"/>
        <v>0.70836528321785452</v>
      </c>
    </row>
    <row r="66" spans="1:38" x14ac:dyDescent="0.2">
      <c r="A66" s="1">
        <v>266</v>
      </c>
      <c r="B66" s="1">
        <v>331</v>
      </c>
      <c r="C66" s="1" t="s">
        <v>107</v>
      </c>
      <c r="D66" s="66">
        <v>6</v>
      </c>
      <c r="E66" s="268">
        <v>1408</v>
      </c>
      <c r="F66" s="268">
        <v>787</v>
      </c>
      <c r="G66" s="268">
        <v>3902</v>
      </c>
      <c r="H66" s="271">
        <v>0.83699999999999997</v>
      </c>
      <c r="I66" s="25">
        <f t="shared" si="54"/>
        <v>0.10440497147516437</v>
      </c>
      <c r="J66" s="25">
        <f t="shared" si="55"/>
        <v>3.7968200191327586E-2</v>
      </c>
      <c r="K66" s="27">
        <f t="shared" si="56"/>
        <v>2.7498003842439647</v>
      </c>
      <c r="L66" s="27">
        <f t="shared" si="57"/>
        <v>0.7090300621147797</v>
      </c>
      <c r="M66" s="27">
        <f t="shared" si="58"/>
        <v>4.958068614993647</v>
      </c>
      <c r="O66" s="51">
        <f t="shared" si="59"/>
        <v>29.39751895595624</v>
      </c>
      <c r="P66" s="27">
        <f t="shared" si="60"/>
        <v>4.958068614993647</v>
      </c>
      <c r="Q66" s="93">
        <f t="shared" si="61"/>
        <v>0.7090300621147797</v>
      </c>
      <c r="R66" s="156">
        <f t="shared" si="62"/>
        <v>958.39519885512607</v>
      </c>
      <c r="S66" s="156">
        <f t="shared" si="63"/>
        <v>1145.0360798747026</v>
      </c>
      <c r="T66" s="153"/>
      <c r="U66" s="153"/>
      <c r="V66"/>
      <c r="X66" s="76"/>
      <c r="Y66" s="163"/>
      <c r="Z66" s="150"/>
      <c r="AA66" s="150"/>
      <c r="AB66" s="150"/>
      <c r="AC66" s="150"/>
      <c r="AD66"/>
      <c r="AE66"/>
      <c r="AF66"/>
      <c r="AG66"/>
      <c r="AH66"/>
      <c r="AJ66"/>
      <c r="AK66"/>
      <c r="AL66"/>
    </row>
    <row r="67" spans="1:38" x14ac:dyDescent="0.2">
      <c r="A67" s="1">
        <v>266</v>
      </c>
      <c r="B67" s="1">
        <v>331</v>
      </c>
      <c r="C67" s="1" t="s">
        <v>107</v>
      </c>
      <c r="D67" s="66">
        <v>6</v>
      </c>
      <c r="E67" s="268">
        <v>1450</v>
      </c>
      <c r="F67" s="268">
        <v>863</v>
      </c>
      <c r="G67" s="268">
        <v>4167</v>
      </c>
      <c r="H67" s="271">
        <v>0.86199999999999999</v>
      </c>
      <c r="I67" s="25">
        <f t="shared" si="54"/>
        <v>0.10513001335856192</v>
      </c>
      <c r="J67" s="25">
        <f t="shared" si="55"/>
        <v>3.8120626701861726E-2</v>
      </c>
      <c r="K67" s="27">
        <f t="shared" si="56"/>
        <v>2.7578248957126301</v>
      </c>
      <c r="L67" s="27">
        <f t="shared" si="57"/>
        <v>0.71356401247997414</v>
      </c>
      <c r="M67" s="27">
        <f t="shared" si="58"/>
        <v>4.8285052143684819</v>
      </c>
      <c r="O67" s="51">
        <f t="shared" si="59"/>
        <v>31.394018833795403</v>
      </c>
      <c r="P67" s="27">
        <f t="shared" si="60"/>
        <v>4.8285052143684819</v>
      </c>
      <c r="Q67" s="93">
        <f t="shared" si="61"/>
        <v>0.71356401247997414</v>
      </c>
      <c r="R67" s="156">
        <f t="shared" si="62"/>
        <v>986.98369200279342</v>
      </c>
      <c r="S67" s="156">
        <f t="shared" si="63"/>
        <v>1144.9926821378115</v>
      </c>
      <c r="T67" s="153"/>
      <c r="U67" s="153"/>
      <c r="V67"/>
      <c r="X67" s="76"/>
      <c r="Y67" s="163"/>
      <c r="Z67" s="150"/>
      <c r="AA67" s="150"/>
      <c r="AB67" s="150"/>
      <c r="AC67" s="150"/>
      <c r="AD67"/>
      <c r="AE67"/>
      <c r="AF67"/>
      <c r="AG67"/>
      <c r="AH67"/>
      <c r="AJ67"/>
      <c r="AK67"/>
      <c r="AL67"/>
    </row>
    <row r="68" spans="1:38" x14ac:dyDescent="0.2">
      <c r="A68" s="1">
        <v>266</v>
      </c>
      <c r="B68" s="1">
        <v>331</v>
      </c>
      <c r="C68" s="1" t="s">
        <v>107</v>
      </c>
      <c r="D68" s="66">
        <v>6</v>
      </c>
      <c r="E68" s="268">
        <v>1500</v>
      </c>
      <c r="F68" s="268">
        <v>953</v>
      </c>
      <c r="G68" s="268">
        <v>4444</v>
      </c>
      <c r="H68" s="271">
        <v>0.89100000000000001</v>
      </c>
      <c r="I68" s="25">
        <f t="shared" si="54"/>
        <v>0.10476850717178433</v>
      </c>
      <c r="J68" s="25">
        <f t="shared" si="55"/>
        <v>3.8025275236857455E-2</v>
      </c>
      <c r="K68" s="27">
        <f t="shared" si="56"/>
        <v>2.7552333683105981</v>
      </c>
      <c r="L68" s="27">
        <f t="shared" si="57"/>
        <v>0.71166672252722762</v>
      </c>
      <c r="M68" s="27">
        <f t="shared" si="58"/>
        <v>4.6631689401888776</v>
      </c>
      <c r="O68" s="51">
        <f t="shared" si="59"/>
        <v>33.480926253272564</v>
      </c>
      <c r="P68" s="27">
        <f t="shared" si="60"/>
        <v>4.6631689401888776</v>
      </c>
      <c r="Q68" s="93">
        <f t="shared" si="61"/>
        <v>0.71166672252722762</v>
      </c>
      <c r="R68" s="156">
        <f t="shared" si="62"/>
        <v>1021.0176124166828</v>
      </c>
      <c r="S68" s="156">
        <f t="shared" si="63"/>
        <v>1145.9232462589032</v>
      </c>
      <c r="T68" s="153"/>
      <c r="U68" s="153"/>
      <c r="V68"/>
      <c r="X68" s="76"/>
      <c r="Y68" s="163"/>
      <c r="Z68" s="150"/>
      <c r="AA68" s="150"/>
      <c r="AB68" s="150"/>
      <c r="AC68" s="150"/>
      <c r="AD68"/>
      <c r="AE68"/>
      <c r="AF68"/>
      <c r="AG68"/>
      <c r="AH68"/>
      <c r="AJ68"/>
      <c r="AK68"/>
      <c r="AL68"/>
    </row>
    <row r="69" spans="1:38" x14ac:dyDescent="0.2">
      <c r="A69" s="1">
        <v>266</v>
      </c>
      <c r="B69" s="1">
        <v>331</v>
      </c>
      <c r="C69" s="1" t="s">
        <v>107</v>
      </c>
      <c r="D69" s="66">
        <v>6</v>
      </c>
      <c r="E69" s="268">
        <v>1553</v>
      </c>
      <c r="F69" s="268">
        <v>1068</v>
      </c>
      <c r="G69" s="268">
        <v>4765</v>
      </c>
      <c r="H69" s="271">
        <v>0.92300000000000004</v>
      </c>
      <c r="I69" s="25">
        <f t="shared" si="54"/>
        <v>0.10479950156877839</v>
      </c>
      <c r="J69" s="25">
        <f t="shared" si="55"/>
        <v>3.8398134747232415E-2</v>
      </c>
      <c r="K69" s="27">
        <f t="shared" si="56"/>
        <v>2.72928625983146</v>
      </c>
      <c r="L69" s="27">
        <f t="shared" si="57"/>
        <v>0.70506894870688686</v>
      </c>
      <c r="M69" s="27">
        <f t="shared" si="58"/>
        <v>4.4616104868913862</v>
      </c>
      <c r="O69" s="51">
        <f t="shared" si="59"/>
        <v>35.899327992089056</v>
      </c>
      <c r="P69" s="27">
        <f t="shared" si="60"/>
        <v>4.4616104868913862</v>
      </c>
      <c r="Q69" s="93">
        <f t="shared" si="61"/>
        <v>0.70506894870688686</v>
      </c>
      <c r="R69" s="156">
        <f t="shared" si="62"/>
        <v>1057.0935680554055</v>
      </c>
      <c r="S69" s="156">
        <f t="shared" si="63"/>
        <v>1145.2801387382508</v>
      </c>
      <c r="T69" s="153"/>
      <c r="U69" s="153"/>
      <c r="V69"/>
      <c r="X69" s="76"/>
      <c r="Y69" s="163"/>
      <c r="Z69" s="150"/>
      <c r="AA69" s="150"/>
      <c r="AB69" s="150"/>
      <c r="AC69" s="150"/>
      <c r="AD69"/>
      <c r="AE69"/>
      <c r="AF69"/>
      <c r="AG69"/>
      <c r="AH69"/>
      <c r="AJ69"/>
      <c r="AK69"/>
      <c r="AL69"/>
    </row>
    <row r="70" spans="1:38" x14ac:dyDescent="0.2">
      <c r="E70" s="69"/>
      <c r="F70" s="168"/>
      <c r="G70" s="171"/>
      <c r="H70" s="62"/>
      <c r="R70" s="156"/>
      <c r="T70" s="153"/>
      <c r="U70" s="153"/>
      <c r="W70" s="113"/>
      <c r="X70" s="112"/>
      <c r="Y70" s="163"/>
      <c r="Z70" s="148"/>
      <c r="AA70" s="62"/>
      <c r="AB70" s="62"/>
      <c r="AC70" s="69"/>
      <c r="AD70"/>
      <c r="AE70" s="45"/>
      <c r="AF70" s="27"/>
      <c r="AG70" s="27"/>
      <c r="AH70" s="29"/>
      <c r="AI70" s="35"/>
      <c r="AJ70" s="29"/>
      <c r="AK70" s="24"/>
      <c r="AL70" s="51"/>
    </row>
    <row r="71" spans="1:38" x14ac:dyDescent="0.2">
      <c r="E71" s="69"/>
      <c r="F71" s="168"/>
      <c r="G71" s="171"/>
      <c r="H71" s="62"/>
      <c r="R71" s="156"/>
      <c r="T71" s="153"/>
      <c r="U71" s="153"/>
      <c r="W71" s="113"/>
      <c r="X71" s="112"/>
      <c r="Y71" s="163"/>
      <c r="Z71" s="148"/>
      <c r="AA71" s="62"/>
      <c r="AB71" s="62"/>
      <c r="AC71" s="69"/>
      <c r="AD71"/>
      <c r="AE71" s="45"/>
      <c r="AF71" s="27"/>
      <c r="AG71" s="27"/>
      <c r="AH71" s="29"/>
      <c r="AI71" s="35"/>
      <c r="AJ71" s="29"/>
      <c r="AK71" s="24"/>
      <c r="AL71" s="51"/>
    </row>
    <row r="72" spans="1:38" x14ac:dyDescent="0.2">
      <c r="A72" s="1">
        <v>267</v>
      </c>
      <c r="B72" s="1">
        <v>332</v>
      </c>
      <c r="C72" s="1" t="s">
        <v>107</v>
      </c>
      <c r="D72" s="66">
        <v>8</v>
      </c>
      <c r="E72" s="268">
        <v>997</v>
      </c>
      <c r="F72" s="268">
        <v>361</v>
      </c>
      <c r="G72" s="268">
        <v>2390</v>
      </c>
      <c r="H72" s="271">
        <v>0.59399999999999997</v>
      </c>
      <c r="I72" s="25">
        <f t="shared" ref="I72:I83" si="72">0.1515*(G72/1000)/(E72/1000)^2/($D$4/10)^4</f>
        <v>0.12754011608394458</v>
      </c>
      <c r="J72" s="25">
        <f t="shared" ref="J72:J83" si="73">0.5*(F72/1000)/(E72/1000)^3/($D$4/10)^5</f>
        <v>4.9054061335719296E-2</v>
      </c>
      <c r="K72" s="27">
        <f t="shared" ref="K72:K83" si="74">I72/J72</f>
        <v>2.5999909612188365</v>
      </c>
      <c r="L72" s="27">
        <f t="shared" ref="L72:L83" si="75">0.798*I72^1.5/J72</f>
        <v>0.74096574937185888</v>
      </c>
      <c r="M72" s="27">
        <f t="shared" ref="M72:M83" si="76">G72/F72</f>
        <v>6.620498614958449</v>
      </c>
      <c r="O72" s="51">
        <f t="shared" ref="O72:O83" si="77">G72/(PI()*$D$4^2/4)</f>
        <v>18.006168709568279</v>
      </c>
      <c r="P72" s="27">
        <f t="shared" ref="P72:P83" si="78">M72</f>
        <v>6.620498614958449</v>
      </c>
      <c r="Q72" s="93">
        <f t="shared" ref="Q72:Q83" si="79">L72</f>
        <v>0.74096574937185888</v>
      </c>
      <c r="R72" s="156">
        <f t="shared" ref="R72:R83" si="80">E72*(PI()/30)*($D$4/2)</f>
        <v>678.63637305295515</v>
      </c>
      <c r="S72" s="156">
        <f t="shared" ref="S72:S83" si="81">R72/H72</f>
        <v>1142.4854765201267</v>
      </c>
      <c r="T72" s="153"/>
      <c r="U72" s="153"/>
      <c r="V72" s="236"/>
      <c r="W72">
        <v>267</v>
      </c>
      <c r="X72" s="76">
        <v>8</v>
      </c>
      <c r="Y72" s="271">
        <v>0.72499999999999998</v>
      </c>
      <c r="Z72" s="269">
        <v>645</v>
      </c>
      <c r="AA72" s="269">
        <v>3508</v>
      </c>
      <c r="AB72" s="269">
        <v>828</v>
      </c>
      <c r="AC72" s="268">
        <v>1216</v>
      </c>
      <c r="AD72" s="27">
        <f>0.1515*(AA72/1000)/(AC72/1000)^2/($D$4/10)^4</f>
        <v>0.12584375207009421</v>
      </c>
      <c r="AE72" s="27">
        <f>0.5*(Z72/1000)/(AC72/1000)^3/($D$4/10)^5</f>
        <v>4.830724083865922E-2</v>
      </c>
      <c r="AF72" s="29">
        <f>AD72/AE72</f>
        <v>2.6050701693023259</v>
      </c>
      <c r="AG72" s="29">
        <f>0.798*AD72^1.5/AE72</f>
        <v>0.73745945205969377</v>
      </c>
      <c r="AH72" s="29">
        <f>AA72/Z72</f>
        <v>5.438759689922481</v>
      </c>
      <c r="AJ72" s="51">
        <f>AA72/(PI()*$D$4^2/4)</f>
        <v>26.429138005508584</v>
      </c>
      <c r="AK72" s="29">
        <f>AH72</f>
        <v>5.438759689922481</v>
      </c>
      <c r="AL72" s="58">
        <f>AG72</f>
        <v>0.73745945205969377</v>
      </c>
    </row>
    <row r="73" spans="1:38" x14ac:dyDescent="0.2">
      <c r="A73" s="1">
        <v>267</v>
      </c>
      <c r="B73" s="1">
        <v>332</v>
      </c>
      <c r="C73" s="1" t="s">
        <v>107</v>
      </c>
      <c r="D73" s="66">
        <v>8</v>
      </c>
      <c r="E73" s="268">
        <v>1050</v>
      </c>
      <c r="F73" s="268">
        <v>418</v>
      </c>
      <c r="G73" s="268">
        <v>2660</v>
      </c>
      <c r="H73" s="271">
        <v>0.626</v>
      </c>
      <c r="I73" s="25">
        <f t="shared" si="72"/>
        <v>0.1279800460501416</v>
      </c>
      <c r="J73" s="25">
        <f t="shared" si="73"/>
        <v>4.8625225386171679E-2</v>
      </c>
      <c r="K73" s="27">
        <f t="shared" si="74"/>
        <v>2.6319681818181824</v>
      </c>
      <c r="L73" s="27">
        <f t="shared" si="75"/>
        <v>0.75137139474734371</v>
      </c>
      <c r="M73" s="27">
        <f t="shared" si="76"/>
        <v>6.3636363636363633</v>
      </c>
      <c r="O73" s="51">
        <f t="shared" si="77"/>
        <v>20.04033839642327</v>
      </c>
      <c r="P73" s="27">
        <f t="shared" si="78"/>
        <v>6.3636363636363633</v>
      </c>
      <c r="Q73" s="93">
        <f t="shared" si="79"/>
        <v>0.75137139474734371</v>
      </c>
      <c r="R73" s="156">
        <f t="shared" si="80"/>
        <v>714.71232869167795</v>
      </c>
      <c r="S73" s="156">
        <f t="shared" si="81"/>
        <v>1141.712985130476</v>
      </c>
      <c r="T73" s="153"/>
      <c r="U73" s="153"/>
      <c r="V73" s="236"/>
      <c r="W73">
        <v>267</v>
      </c>
      <c r="X73" s="76">
        <v>8</v>
      </c>
      <c r="Y73" s="271">
        <v>0.75</v>
      </c>
      <c r="Z73" s="269">
        <v>713</v>
      </c>
      <c r="AA73" s="269">
        <v>3772</v>
      </c>
      <c r="AB73" s="269">
        <v>856</v>
      </c>
      <c r="AC73" s="268">
        <v>1254</v>
      </c>
      <c r="AD73" s="27">
        <f t="shared" ref="AD73:AD79" si="82">0.1515*(AA73/1000)/(AC73/1000)^2/($D$4/10)^4</f>
        <v>0.12723770722561908</v>
      </c>
      <c r="AE73" s="27">
        <f t="shared" ref="AE73:AE79" si="83">0.5*(Z73/1000)/(AC73/1000)^3/($D$4/10)^5</f>
        <v>4.869116471233121E-2</v>
      </c>
      <c r="AF73" s="29">
        <f t="shared" ref="AF73:AF79" si="84">AD73/AE73</f>
        <v>2.6131580129032255</v>
      </c>
      <c r="AG73" s="29">
        <f t="shared" ref="AG73:AG79" si="85">0.798*AD73^1.5/AE73</f>
        <v>0.74383477846651136</v>
      </c>
      <c r="AH73" s="29">
        <f t="shared" ref="AH73:AH79" si="86">AA73/Z73</f>
        <v>5.290322580645161</v>
      </c>
      <c r="AJ73" s="51">
        <f t="shared" ref="AJ73:AJ79" si="87">AA73/(PI()*$D$4^2/4)</f>
        <v>28.418103921544578</v>
      </c>
      <c r="AK73" s="29">
        <f t="shared" ref="AK73:AK79" si="88">AH73</f>
        <v>5.290322580645161</v>
      </c>
      <c r="AL73" s="58">
        <f t="shared" ref="AL73:AL79" si="89">AG73</f>
        <v>0.74383477846651136</v>
      </c>
    </row>
    <row r="74" spans="1:38" x14ac:dyDescent="0.2">
      <c r="A74" s="1">
        <v>267</v>
      </c>
      <c r="B74" s="1">
        <v>332</v>
      </c>
      <c r="C74" s="1" t="s">
        <v>107</v>
      </c>
      <c r="D74" s="66">
        <v>8</v>
      </c>
      <c r="E74" s="268">
        <v>1101</v>
      </c>
      <c r="F74" s="268">
        <v>480</v>
      </c>
      <c r="G74" s="268">
        <v>2891</v>
      </c>
      <c r="H74" s="271">
        <v>0.65600000000000003</v>
      </c>
      <c r="I74" s="25">
        <f t="shared" si="72"/>
        <v>0.12650645248238124</v>
      </c>
      <c r="J74" s="25">
        <f t="shared" si="73"/>
        <v>4.8432013343189494E-2</v>
      </c>
      <c r="K74" s="27">
        <f t="shared" si="74"/>
        <v>2.6120419893750002</v>
      </c>
      <c r="L74" s="27">
        <f t="shared" si="75"/>
        <v>0.74137747024027312</v>
      </c>
      <c r="M74" s="27">
        <f t="shared" si="76"/>
        <v>6.0229166666666663</v>
      </c>
      <c r="O74" s="51">
        <f t="shared" si="77"/>
        <v>21.780683572954764</v>
      </c>
      <c r="P74" s="27">
        <f t="shared" si="78"/>
        <v>6.0229166666666663</v>
      </c>
      <c r="Q74" s="93">
        <f t="shared" si="79"/>
        <v>0.74137747024027312</v>
      </c>
      <c r="R74" s="156">
        <f t="shared" si="80"/>
        <v>749.42692751384516</v>
      </c>
      <c r="S74" s="156">
        <f t="shared" si="81"/>
        <v>1142.4190968198859</v>
      </c>
      <c r="T74" s="153"/>
      <c r="U74" s="153"/>
      <c r="V74" s="236"/>
      <c r="W74">
        <v>267</v>
      </c>
      <c r="X74" s="76">
        <v>8</v>
      </c>
      <c r="Y74" s="271">
        <v>0.77500000000000002</v>
      </c>
      <c r="Z74" s="269">
        <v>787</v>
      </c>
      <c r="AA74" s="269">
        <v>4051</v>
      </c>
      <c r="AB74" s="269">
        <v>885</v>
      </c>
      <c r="AC74" s="268">
        <v>1300</v>
      </c>
      <c r="AD74" s="27">
        <f t="shared" si="82"/>
        <v>0.12714953088054651</v>
      </c>
      <c r="AE74" s="27">
        <f t="shared" si="83"/>
        <v>4.8238958012714078E-2</v>
      </c>
      <c r="AF74" s="29">
        <f t="shared" si="84"/>
        <v>2.6358266454891996</v>
      </c>
      <c r="AG74" s="29">
        <f t="shared" si="85"/>
        <v>0.75002737764347871</v>
      </c>
      <c r="AH74" s="29">
        <f t="shared" si="86"/>
        <v>5.1473951715374842</v>
      </c>
      <c r="AJ74" s="51">
        <f t="shared" si="87"/>
        <v>30.520079264628073</v>
      </c>
      <c r="AK74" s="29">
        <f t="shared" si="88"/>
        <v>5.1473951715374842</v>
      </c>
      <c r="AL74" s="58">
        <f t="shared" si="89"/>
        <v>0.75002737764347871</v>
      </c>
    </row>
    <row r="75" spans="1:38" x14ac:dyDescent="0.2">
      <c r="A75" s="1">
        <v>267</v>
      </c>
      <c r="B75" s="1">
        <v>332</v>
      </c>
      <c r="C75" s="1" t="s">
        <v>107</v>
      </c>
      <c r="D75" s="66">
        <v>8</v>
      </c>
      <c r="E75" s="268">
        <v>1103</v>
      </c>
      <c r="F75" s="269">
        <v>479</v>
      </c>
      <c r="G75" s="269">
        <v>2906</v>
      </c>
      <c r="H75" s="271">
        <v>0.65800000000000003</v>
      </c>
      <c r="I75" s="25">
        <f t="shared" si="72"/>
        <v>0.12670209872150587</v>
      </c>
      <c r="J75" s="25">
        <f t="shared" si="73"/>
        <v>4.8068682505571052E-2</v>
      </c>
      <c r="K75" s="27">
        <f t="shared" si="74"/>
        <v>2.6358554492693114</v>
      </c>
      <c r="L75" s="27">
        <f t="shared" si="75"/>
        <v>0.74871474395729209</v>
      </c>
      <c r="M75" s="27">
        <f t="shared" si="76"/>
        <v>6.0668058455114826</v>
      </c>
      <c r="O75" s="51">
        <f t="shared" si="77"/>
        <v>21.893693000002266</v>
      </c>
      <c r="P75" s="27">
        <f t="shared" si="78"/>
        <v>6.0668058455114826</v>
      </c>
      <c r="Q75" s="93">
        <f t="shared" si="79"/>
        <v>0.74871474395729209</v>
      </c>
      <c r="R75" s="156">
        <f t="shared" si="80"/>
        <v>750.78828433040076</v>
      </c>
      <c r="S75" s="156">
        <f t="shared" si="81"/>
        <v>1141.01562968146</v>
      </c>
      <c r="T75" s="153"/>
      <c r="U75" s="153"/>
      <c r="V75" s="266"/>
      <c r="W75">
        <v>267</v>
      </c>
      <c r="X75" s="76">
        <v>8</v>
      </c>
      <c r="Y75" s="271">
        <v>0.8</v>
      </c>
      <c r="Z75" s="269">
        <v>872</v>
      </c>
      <c r="AA75" s="269">
        <v>4342</v>
      </c>
      <c r="AB75" s="269">
        <v>913</v>
      </c>
      <c r="AC75" s="268">
        <v>1342</v>
      </c>
      <c r="AD75" s="27">
        <f t="shared" si="82"/>
        <v>0.12788629661389544</v>
      </c>
      <c r="AE75" s="27">
        <f t="shared" si="83"/>
        <v>4.8586115722234556E-2</v>
      </c>
      <c r="AF75" s="29">
        <f t="shared" si="84"/>
        <v>2.6321572472477071</v>
      </c>
      <c r="AG75" s="29">
        <f t="shared" si="85"/>
        <v>0.75115009708018587</v>
      </c>
      <c r="AH75" s="29">
        <f t="shared" si="86"/>
        <v>4.9793577981651378</v>
      </c>
      <c r="AJ75" s="51">
        <f t="shared" si="87"/>
        <v>32.712462149349562</v>
      </c>
      <c r="AK75" s="29">
        <f t="shared" si="88"/>
        <v>4.9793577981651378</v>
      </c>
      <c r="AL75" s="58">
        <f t="shared" si="89"/>
        <v>0.75115009708018587</v>
      </c>
    </row>
    <row r="76" spans="1:38" x14ac:dyDescent="0.2">
      <c r="A76" s="1">
        <v>267</v>
      </c>
      <c r="B76" s="1">
        <v>332</v>
      </c>
      <c r="C76" s="1" t="s">
        <v>107</v>
      </c>
      <c r="D76" s="66">
        <v>8</v>
      </c>
      <c r="E76" s="268">
        <v>1150</v>
      </c>
      <c r="F76" s="269">
        <v>544</v>
      </c>
      <c r="G76" s="269">
        <v>3139</v>
      </c>
      <c r="H76" s="271">
        <v>0.68600000000000005</v>
      </c>
      <c r="I76" s="25">
        <f t="shared" si="72"/>
        <v>0.1259026463373687</v>
      </c>
      <c r="J76" s="25">
        <f t="shared" si="73"/>
        <v>4.8168000803004853E-2</v>
      </c>
      <c r="K76" s="27">
        <f t="shared" si="74"/>
        <v>2.6138233731617637</v>
      </c>
      <c r="L76" s="27">
        <f t="shared" si="75"/>
        <v>0.74011048670342627</v>
      </c>
      <c r="M76" s="27">
        <f t="shared" si="76"/>
        <v>5.7702205882352944</v>
      </c>
      <c r="O76" s="51">
        <f t="shared" si="77"/>
        <v>23.649106100140092</v>
      </c>
      <c r="P76" s="27">
        <f t="shared" si="78"/>
        <v>5.7702205882352944</v>
      </c>
      <c r="Q76" s="93">
        <f t="shared" si="79"/>
        <v>0.74011048670342627</v>
      </c>
      <c r="R76" s="156">
        <f t="shared" si="80"/>
        <v>782.78016951945676</v>
      </c>
      <c r="S76" s="156">
        <f t="shared" si="81"/>
        <v>1141.0789643140768</v>
      </c>
      <c r="T76" s="153"/>
      <c r="U76" s="153"/>
      <c r="V76" s="266"/>
      <c r="W76">
        <v>267</v>
      </c>
      <c r="X76" s="76">
        <v>8</v>
      </c>
      <c r="Y76" s="271">
        <v>0.82499999999999996</v>
      </c>
      <c r="Z76" s="269">
        <v>968</v>
      </c>
      <c r="AA76" s="269">
        <v>4643</v>
      </c>
      <c r="AB76" s="269">
        <v>942</v>
      </c>
      <c r="AC76" s="268">
        <v>1388</v>
      </c>
      <c r="AD76" s="27">
        <f t="shared" si="82"/>
        <v>0.12783770784040746</v>
      </c>
      <c r="AE76" s="27">
        <f t="shared" si="83"/>
        <v>4.8748381560087949E-2</v>
      </c>
      <c r="AF76" s="29">
        <f t="shared" si="84"/>
        <v>2.6223990161157018</v>
      </c>
      <c r="AG76" s="29">
        <f t="shared" si="85"/>
        <v>0.74822316900124564</v>
      </c>
      <c r="AH76" s="29">
        <f t="shared" si="86"/>
        <v>4.7964876033057848</v>
      </c>
      <c r="AJ76" s="51">
        <f t="shared" si="87"/>
        <v>34.980184652102722</v>
      </c>
      <c r="AK76" s="29">
        <f t="shared" si="88"/>
        <v>4.7964876033057848</v>
      </c>
      <c r="AL76" s="58">
        <f t="shared" si="89"/>
        <v>0.74822316900124564</v>
      </c>
    </row>
    <row r="77" spans="1:38" x14ac:dyDescent="0.2">
      <c r="A77" s="1">
        <v>267</v>
      </c>
      <c r="B77" s="1">
        <v>332</v>
      </c>
      <c r="C77" s="1" t="s">
        <v>107</v>
      </c>
      <c r="D77" s="66">
        <v>8</v>
      </c>
      <c r="E77" s="268">
        <v>1200</v>
      </c>
      <c r="F77" s="269">
        <v>620</v>
      </c>
      <c r="G77" s="269">
        <v>3404</v>
      </c>
      <c r="H77" s="271">
        <v>0.71499999999999997</v>
      </c>
      <c r="I77" s="25">
        <f t="shared" si="72"/>
        <v>0.12539097603958776</v>
      </c>
      <c r="J77" s="25">
        <f t="shared" si="73"/>
        <v>4.8317137179571951E-2</v>
      </c>
      <c r="K77" s="27">
        <f t="shared" si="74"/>
        <v>2.5951656774193554</v>
      </c>
      <c r="L77" s="27">
        <f t="shared" si="75"/>
        <v>0.73333281913821102</v>
      </c>
      <c r="M77" s="27">
        <f t="shared" si="76"/>
        <v>5.4903225806451612</v>
      </c>
      <c r="O77" s="51">
        <f t="shared" si="77"/>
        <v>25.645605977979255</v>
      </c>
      <c r="P77" s="27">
        <f t="shared" si="78"/>
        <v>5.4903225806451612</v>
      </c>
      <c r="Q77" s="93">
        <f t="shared" si="79"/>
        <v>0.73333281913821102</v>
      </c>
      <c r="R77" s="156">
        <f t="shared" si="80"/>
        <v>816.81408993334617</v>
      </c>
      <c r="S77" s="156">
        <f t="shared" si="81"/>
        <v>1142.3973285781067</v>
      </c>
      <c r="T77" s="153"/>
      <c r="U77" s="153"/>
      <c r="V77" s="266"/>
      <c r="W77">
        <v>267</v>
      </c>
      <c r="X77" s="76">
        <v>8</v>
      </c>
      <c r="Y77" s="271">
        <v>0.85</v>
      </c>
      <c r="Z77" s="269">
        <v>1071</v>
      </c>
      <c r="AA77" s="269">
        <v>4953</v>
      </c>
      <c r="AB77" s="269">
        <v>971</v>
      </c>
      <c r="AC77" s="268">
        <v>1426</v>
      </c>
      <c r="AD77" s="27">
        <f t="shared" si="82"/>
        <v>0.12920178107986463</v>
      </c>
      <c r="AE77" s="27">
        <f t="shared" si="83"/>
        <v>4.973752117927592E-2</v>
      </c>
      <c r="AF77" s="29">
        <f t="shared" si="84"/>
        <v>2.597672300840336</v>
      </c>
      <c r="AG77" s="29">
        <f t="shared" si="85"/>
        <v>0.74511190968197183</v>
      </c>
      <c r="AH77" s="29">
        <f t="shared" si="86"/>
        <v>4.6246498599439771</v>
      </c>
      <c r="AJ77" s="51">
        <f t="shared" si="87"/>
        <v>37.315712811084381</v>
      </c>
      <c r="AK77" s="29">
        <f t="shared" si="88"/>
        <v>4.6246498599439771</v>
      </c>
      <c r="AL77" s="58">
        <f t="shared" si="89"/>
        <v>0.74511190968197183</v>
      </c>
    </row>
    <row r="78" spans="1:38" x14ac:dyDescent="0.2">
      <c r="A78" s="1">
        <v>267</v>
      </c>
      <c r="B78" s="1">
        <v>332</v>
      </c>
      <c r="C78" s="1" t="s">
        <v>107</v>
      </c>
      <c r="D78" s="66">
        <v>8</v>
      </c>
      <c r="E78" s="268">
        <v>1251</v>
      </c>
      <c r="F78" s="269">
        <v>701</v>
      </c>
      <c r="G78" s="269">
        <v>3712</v>
      </c>
      <c r="H78" s="271">
        <v>0.746</v>
      </c>
      <c r="I78" s="25">
        <f t="shared" si="72"/>
        <v>0.12581504340514263</v>
      </c>
      <c r="J78" s="25">
        <f t="shared" si="73"/>
        <v>4.8216905191675208E-2</v>
      </c>
      <c r="K78" s="27">
        <f t="shared" si="74"/>
        <v>2.6093554305278177</v>
      </c>
      <c r="L78" s="27">
        <f t="shared" si="75"/>
        <v>0.73858828915274433</v>
      </c>
      <c r="M78" s="27">
        <f t="shared" si="76"/>
        <v>5.2952924393723251</v>
      </c>
      <c r="O78" s="51">
        <f t="shared" si="77"/>
        <v>27.96606621335458</v>
      </c>
      <c r="P78" s="27">
        <f t="shared" si="78"/>
        <v>5.2952924393723251</v>
      </c>
      <c r="Q78" s="93">
        <f t="shared" si="79"/>
        <v>0.73858828915274433</v>
      </c>
      <c r="R78" s="156">
        <f t="shared" si="80"/>
        <v>851.52868875551337</v>
      </c>
      <c r="S78" s="156">
        <f t="shared" si="81"/>
        <v>1141.4593683049777</v>
      </c>
      <c r="T78" s="153"/>
      <c r="U78" s="153"/>
      <c r="V78" s="266"/>
      <c r="W78">
        <v>267</v>
      </c>
      <c r="X78" s="76">
        <v>8</v>
      </c>
      <c r="Y78" s="271">
        <v>0.875</v>
      </c>
      <c r="Z78" s="269">
        <v>1180</v>
      </c>
      <c r="AA78" s="269">
        <v>5291</v>
      </c>
      <c r="AB78" s="269">
        <v>999</v>
      </c>
      <c r="AC78" s="268">
        <v>1468</v>
      </c>
      <c r="AD78" s="27">
        <f t="shared" si="82"/>
        <v>0.13023414823500759</v>
      </c>
      <c r="AE78" s="27">
        <f t="shared" si="83"/>
        <v>5.0229295088346913E-2</v>
      </c>
      <c r="AF78" s="29">
        <f t="shared" si="84"/>
        <v>2.5927926722033896</v>
      </c>
      <c r="AG78" s="29">
        <f t="shared" si="85"/>
        <v>0.74667759325578309</v>
      </c>
      <c r="AH78" s="29">
        <f t="shared" si="86"/>
        <v>4.4838983050847459</v>
      </c>
      <c r="AJ78" s="51">
        <f t="shared" si="87"/>
        <v>39.862191900554706</v>
      </c>
      <c r="AK78" s="29">
        <f t="shared" si="88"/>
        <v>4.4838983050847459</v>
      </c>
      <c r="AL78" s="58">
        <f t="shared" si="89"/>
        <v>0.74667759325578309</v>
      </c>
    </row>
    <row r="79" spans="1:38" x14ac:dyDescent="0.2">
      <c r="A79" s="1">
        <v>267</v>
      </c>
      <c r="B79" s="1">
        <v>332</v>
      </c>
      <c r="C79" s="1" t="s">
        <v>107</v>
      </c>
      <c r="D79" s="66">
        <v>8</v>
      </c>
      <c r="E79" s="268">
        <v>1300</v>
      </c>
      <c r="F79" s="269">
        <v>791</v>
      </c>
      <c r="G79" s="269">
        <v>4072</v>
      </c>
      <c r="H79" s="271">
        <v>0.77500000000000002</v>
      </c>
      <c r="I79" s="25">
        <f t="shared" si="72"/>
        <v>0.12780866199594801</v>
      </c>
      <c r="J79" s="25">
        <f t="shared" si="73"/>
        <v>4.8484136960682135E-2</v>
      </c>
      <c r="K79" s="27">
        <f t="shared" si="74"/>
        <v>2.6360923388116309</v>
      </c>
      <c r="L79" s="27">
        <f t="shared" si="75"/>
        <v>0.75204469917830263</v>
      </c>
      <c r="M79" s="27">
        <f t="shared" si="76"/>
        <v>5.1479140328697852</v>
      </c>
      <c r="O79" s="51">
        <f t="shared" si="77"/>
        <v>30.678292462494571</v>
      </c>
      <c r="P79" s="27">
        <f t="shared" si="78"/>
        <v>5.1479140328697852</v>
      </c>
      <c r="Q79" s="93">
        <f t="shared" si="79"/>
        <v>0.75204469917830263</v>
      </c>
      <c r="R79" s="156">
        <f t="shared" si="80"/>
        <v>884.88193076112509</v>
      </c>
      <c r="S79" s="156">
        <f t="shared" si="81"/>
        <v>1141.7831364659678</v>
      </c>
      <c r="T79" s="153"/>
      <c r="U79" s="153"/>
      <c r="V79" s="266"/>
      <c r="W79">
        <v>267</v>
      </c>
      <c r="X79" s="76">
        <v>8</v>
      </c>
      <c r="Y79" s="271">
        <v>0.9</v>
      </c>
      <c r="Z79" s="269">
        <v>1272</v>
      </c>
      <c r="AA79" s="269">
        <v>5552</v>
      </c>
      <c r="AB79" s="269">
        <v>1028</v>
      </c>
      <c r="AC79" s="268">
        <v>1510</v>
      </c>
      <c r="AD79" s="27">
        <f t="shared" si="82"/>
        <v>0.12916200751592821</v>
      </c>
      <c r="AE79" s="27">
        <f t="shared" si="83"/>
        <v>4.9751881825238625E-2</v>
      </c>
      <c r="AF79" s="29">
        <f t="shared" si="84"/>
        <v>2.5961230566037732</v>
      </c>
      <c r="AG79" s="29">
        <f t="shared" si="85"/>
        <v>0.74455289879626096</v>
      </c>
      <c r="AH79" s="29">
        <f t="shared" si="86"/>
        <v>4.3647798742138368</v>
      </c>
      <c r="AJ79" s="51">
        <f t="shared" si="87"/>
        <v>41.828555931181199</v>
      </c>
      <c r="AK79" s="29">
        <f t="shared" si="88"/>
        <v>4.3647798742138368</v>
      </c>
      <c r="AL79" s="58">
        <f t="shared" si="89"/>
        <v>0.74455289879626096</v>
      </c>
    </row>
    <row r="80" spans="1:38" x14ac:dyDescent="0.2">
      <c r="A80" s="1">
        <v>267</v>
      </c>
      <c r="B80" s="1">
        <v>332</v>
      </c>
      <c r="C80" s="1" t="s">
        <v>107</v>
      </c>
      <c r="D80" s="66">
        <v>8</v>
      </c>
      <c r="E80" s="268">
        <v>1350</v>
      </c>
      <c r="F80" s="269">
        <v>886</v>
      </c>
      <c r="G80" s="269">
        <v>4390</v>
      </c>
      <c r="H80" s="271">
        <v>0.80500000000000005</v>
      </c>
      <c r="I80" s="25">
        <f t="shared" si="72"/>
        <v>0.12777215123849417</v>
      </c>
      <c r="J80" s="25">
        <f t="shared" si="73"/>
        <v>4.8493737716367058E-2</v>
      </c>
      <c r="K80" s="27">
        <f t="shared" si="74"/>
        <v>2.6348175507900673</v>
      </c>
      <c r="L80" s="27">
        <f t="shared" si="75"/>
        <v>0.75157364482759581</v>
      </c>
      <c r="M80" s="27">
        <f t="shared" si="76"/>
        <v>4.9548532731376973</v>
      </c>
      <c r="O80" s="51">
        <f t="shared" si="77"/>
        <v>33.074092315901567</v>
      </c>
      <c r="P80" s="27">
        <f t="shared" si="78"/>
        <v>4.9548532731376973</v>
      </c>
      <c r="Q80" s="93">
        <f t="shared" si="79"/>
        <v>0.75157364482759581</v>
      </c>
      <c r="R80" s="156">
        <f t="shared" si="80"/>
        <v>918.9158511750145</v>
      </c>
      <c r="S80" s="156">
        <f t="shared" si="81"/>
        <v>1141.5103741304526</v>
      </c>
      <c r="T80" s="153"/>
      <c r="U80" s="153"/>
      <c r="V80" s="266"/>
      <c r="X80" s="76"/>
      <c r="Y80" s="163"/>
      <c r="Z80" s="150"/>
      <c r="AA80" s="150"/>
      <c r="AB80" s="150"/>
      <c r="AC80" s="150"/>
      <c r="AD80"/>
      <c r="AE80"/>
      <c r="AF80"/>
      <c r="AG80"/>
      <c r="AH80"/>
      <c r="AJ80"/>
      <c r="AK80"/>
      <c r="AL80"/>
    </row>
    <row r="81" spans="1:38" x14ac:dyDescent="0.2">
      <c r="A81" s="1">
        <v>267</v>
      </c>
      <c r="B81" s="1">
        <v>332</v>
      </c>
      <c r="C81" s="1" t="s">
        <v>107</v>
      </c>
      <c r="D81" s="66">
        <v>8</v>
      </c>
      <c r="E81" s="268">
        <v>1403</v>
      </c>
      <c r="F81" s="269">
        <v>1010</v>
      </c>
      <c r="G81" s="269">
        <v>4772</v>
      </c>
      <c r="H81" s="271">
        <v>0.83599999999999997</v>
      </c>
      <c r="I81" s="25">
        <f t="shared" si="72"/>
        <v>0.12859506921957614</v>
      </c>
      <c r="J81" s="25">
        <f t="shared" si="73"/>
        <v>4.9249474798773001E-2</v>
      </c>
      <c r="K81" s="27">
        <f t="shared" si="74"/>
        <v>2.61109524</v>
      </c>
      <c r="L81" s="27">
        <f t="shared" si="75"/>
        <v>0.74720154751175394</v>
      </c>
      <c r="M81" s="27">
        <f t="shared" si="76"/>
        <v>4.7247524752475245</v>
      </c>
      <c r="O81" s="51">
        <f t="shared" si="77"/>
        <v>35.952065724711218</v>
      </c>
      <c r="P81" s="27">
        <f t="shared" si="78"/>
        <v>4.7247524752475245</v>
      </c>
      <c r="Q81" s="93">
        <f t="shared" si="79"/>
        <v>0.74720154751175394</v>
      </c>
      <c r="R81" s="156">
        <f t="shared" si="80"/>
        <v>954.99180681373718</v>
      </c>
      <c r="S81" s="156">
        <f t="shared" si="81"/>
        <v>1142.3346971456187</v>
      </c>
      <c r="T81" s="153"/>
      <c r="U81" s="153"/>
      <c r="V81" s="266"/>
      <c r="X81" s="76"/>
      <c r="Y81" s="163"/>
      <c r="Z81" s="150"/>
      <c r="AA81" s="150"/>
      <c r="AB81" s="150"/>
      <c r="AC81" s="150"/>
      <c r="AD81"/>
      <c r="AE81"/>
      <c r="AF81"/>
      <c r="AG81"/>
      <c r="AH81"/>
      <c r="AJ81"/>
      <c r="AK81"/>
      <c r="AL81"/>
    </row>
    <row r="82" spans="1:38" x14ac:dyDescent="0.2">
      <c r="A82" s="1">
        <v>267</v>
      </c>
      <c r="B82" s="1">
        <v>332</v>
      </c>
      <c r="C82" s="1" t="s">
        <v>107</v>
      </c>
      <c r="D82" s="66">
        <v>8</v>
      </c>
      <c r="E82" s="268">
        <v>1448</v>
      </c>
      <c r="F82" s="269">
        <v>1136</v>
      </c>
      <c r="G82" s="269">
        <v>5133</v>
      </c>
      <c r="H82" s="271">
        <v>0.86299999999999999</v>
      </c>
      <c r="I82" s="25">
        <f t="shared" si="72"/>
        <v>0.12985939169176439</v>
      </c>
      <c r="J82" s="25">
        <f t="shared" si="73"/>
        <v>5.0387857049601234E-2</v>
      </c>
      <c r="K82" s="27">
        <f t="shared" si="74"/>
        <v>2.5771961598591555</v>
      </c>
      <c r="L82" s="27">
        <f t="shared" si="75"/>
        <v>0.74111746689838487</v>
      </c>
      <c r="M82" s="27">
        <f t="shared" si="76"/>
        <v>4.518485915492958</v>
      </c>
      <c r="O82" s="51">
        <f t="shared" si="77"/>
        <v>38.671825935654383</v>
      </c>
      <c r="P82" s="27">
        <f t="shared" si="78"/>
        <v>4.518485915492958</v>
      </c>
      <c r="Q82" s="93">
        <f t="shared" si="79"/>
        <v>0.74111746689838487</v>
      </c>
      <c r="R82" s="156">
        <f t="shared" si="80"/>
        <v>985.62233518623782</v>
      </c>
      <c r="S82" s="156">
        <f t="shared" si="81"/>
        <v>1142.0884532864866</v>
      </c>
      <c r="T82" s="153"/>
      <c r="U82" s="153"/>
      <c r="V82" s="266"/>
      <c r="X82" s="76"/>
      <c r="Y82" s="163"/>
      <c r="Z82" s="150"/>
      <c r="AA82" s="150"/>
      <c r="AB82" s="150"/>
      <c r="AC82" s="150"/>
      <c r="AD82"/>
      <c r="AE82"/>
      <c r="AF82"/>
      <c r="AG82"/>
      <c r="AH82"/>
      <c r="AJ82"/>
      <c r="AK82"/>
      <c r="AL82"/>
    </row>
    <row r="83" spans="1:38" x14ac:dyDescent="0.2">
      <c r="A83" s="1">
        <v>267</v>
      </c>
      <c r="B83" s="1">
        <v>332</v>
      </c>
      <c r="C83" s="1" t="s">
        <v>107</v>
      </c>
      <c r="D83" s="66">
        <v>8</v>
      </c>
      <c r="E83" s="268">
        <v>1504</v>
      </c>
      <c r="F83" s="269">
        <v>1277</v>
      </c>
      <c r="G83" s="269">
        <v>5599</v>
      </c>
      <c r="H83" s="271">
        <v>0.89700000000000002</v>
      </c>
      <c r="I83" s="25">
        <f t="shared" si="72"/>
        <v>0.13129676284919478</v>
      </c>
      <c r="J83" s="25">
        <f t="shared" si="73"/>
        <v>5.0547610612855141E-2</v>
      </c>
      <c r="K83" s="27">
        <f t="shared" si="74"/>
        <v>2.5974870277212219</v>
      </c>
      <c r="L83" s="27">
        <f t="shared" si="75"/>
        <v>0.7510749679823826</v>
      </c>
      <c r="M83" s="27">
        <f t="shared" si="76"/>
        <v>4.3844949099451842</v>
      </c>
      <c r="O83" s="51">
        <f t="shared" si="77"/>
        <v>42.182652135930034</v>
      </c>
      <c r="P83" s="27">
        <f t="shared" si="78"/>
        <v>4.3844949099451842</v>
      </c>
      <c r="Q83" s="93">
        <f t="shared" si="79"/>
        <v>0.7510749679823826</v>
      </c>
      <c r="R83" s="156">
        <f t="shared" si="80"/>
        <v>1023.7403260497938</v>
      </c>
      <c r="S83" s="156">
        <f t="shared" si="81"/>
        <v>1141.2935630432482</v>
      </c>
      <c r="T83" s="153"/>
      <c r="U83" s="153"/>
      <c r="V83" s="266"/>
      <c r="X83" s="76"/>
      <c r="Y83" s="163"/>
      <c r="Z83" s="150"/>
      <c r="AA83" s="150"/>
      <c r="AB83" s="150"/>
      <c r="AC83" s="150"/>
      <c r="AD83"/>
      <c r="AE83"/>
      <c r="AF83"/>
      <c r="AG83"/>
      <c r="AH83"/>
      <c r="AJ83"/>
      <c r="AK83"/>
      <c r="AL83"/>
    </row>
    <row r="84" spans="1:38" x14ac:dyDescent="0.2">
      <c r="A84" s="1">
        <v>267</v>
      </c>
      <c r="B84" s="1">
        <v>332</v>
      </c>
      <c r="C84" s="1" t="s">
        <v>107</v>
      </c>
      <c r="D84" s="66">
        <v>8</v>
      </c>
      <c r="E84" s="269">
        <v>1548</v>
      </c>
      <c r="F84" s="269">
        <v>1406</v>
      </c>
      <c r="G84" s="269">
        <v>6002</v>
      </c>
      <c r="H84" s="272">
        <v>0.92300000000000004</v>
      </c>
      <c r="I84" s="25">
        <f>0.1515*(G84/1000)/(E84/1000)^2/($D$4/10)^4</f>
        <v>0.13285971056818904</v>
      </c>
      <c r="J84" s="25">
        <f>0.5*(F84/1000)/(E84/1000)^3/($D$4/10)^5</f>
        <v>5.1041766266395457E-2</v>
      </c>
      <c r="K84" s="27">
        <f>I84/J84</f>
        <v>2.6029606788051209</v>
      </c>
      <c r="L84" s="27">
        <f>0.798*I84^1.5/J84</f>
        <v>0.75712423858314426</v>
      </c>
      <c r="M84" s="27">
        <f>G84/F84</f>
        <v>4.2688477951635848</v>
      </c>
      <c r="O84" s="51">
        <f>G84/(PI()*$D$4^2/4)</f>
        <v>45.218838742606195</v>
      </c>
      <c r="P84" s="27">
        <f>M84</f>
        <v>4.2688477951635848</v>
      </c>
      <c r="Q84" s="93">
        <f>L84</f>
        <v>0.75712423858314426</v>
      </c>
      <c r="R84" s="156">
        <f>E84*(PI()/30)*($D$4/2)</f>
        <v>1053.6901760140165</v>
      </c>
      <c r="S84" s="156">
        <f>R84/H84</f>
        <v>1141.5928234171358</v>
      </c>
      <c r="T84" s="153"/>
      <c r="U84" s="153"/>
      <c r="V84" s="266"/>
      <c r="X84" s="76"/>
      <c r="Y84" s="163"/>
      <c r="Z84" s="150"/>
      <c r="AA84" s="150"/>
      <c r="AB84" s="150"/>
      <c r="AC84" s="150"/>
      <c r="AD84"/>
      <c r="AE84"/>
      <c r="AF84"/>
      <c r="AG84"/>
      <c r="AH84"/>
      <c r="AJ84"/>
      <c r="AK84"/>
      <c r="AL84"/>
    </row>
    <row r="85" spans="1:38" x14ac:dyDescent="0.2">
      <c r="E85" s="69"/>
      <c r="F85" s="168"/>
      <c r="G85" s="171"/>
      <c r="H85" s="62"/>
      <c r="R85" s="156"/>
      <c r="T85" s="153"/>
      <c r="U85" s="153"/>
      <c r="W85" s="113"/>
      <c r="X85" s="112"/>
      <c r="Y85" s="163"/>
      <c r="Z85" s="148"/>
      <c r="AA85" s="62"/>
      <c r="AB85" s="62"/>
      <c r="AC85" s="69"/>
      <c r="AD85"/>
      <c r="AE85" s="45"/>
      <c r="AF85" s="27"/>
      <c r="AG85" s="27"/>
      <c r="AH85" s="29"/>
      <c r="AI85" s="35"/>
      <c r="AJ85" s="29"/>
      <c r="AK85" s="24"/>
      <c r="AL85" s="51"/>
    </row>
    <row r="86" spans="1:38" x14ac:dyDescent="0.2">
      <c r="E86" s="69"/>
      <c r="F86" s="168"/>
      <c r="G86" s="171"/>
      <c r="H86" s="62"/>
      <c r="R86" s="156"/>
      <c r="T86" s="153"/>
      <c r="U86" s="153"/>
      <c r="W86" s="113"/>
      <c r="X86" s="112"/>
      <c r="Y86" s="163"/>
      <c r="Z86" s="148"/>
      <c r="AA86" s="62"/>
      <c r="AB86" s="62"/>
      <c r="AC86" s="69"/>
      <c r="AD86"/>
      <c r="AE86" s="45"/>
      <c r="AF86" s="27"/>
      <c r="AG86" s="27"/>
      <c r="AH86" s="29"/>
      <c r="AI86" s="35"/>
      <c r="AJ86" s="29"/>
      <c r="AK86" s="24"/>
      <c r="AL86" s="51"/>
    </row>
    <row r="87" spans="1:38" x14ac:dyDescent="0.2">
      <c r="A87" s="1">
        <v>268</v>
      </c>
      <c r="B87" s="1">
        <v>333</v>
      </c>
      <c r="C87" s="1" t="s">
        <v>107</v>
      </c>
      <c r="D87" s="66">
        <v>10</v>
      </c>
      <c r="E87" s="268">
        <v>1000</v>
      </c>
      <c r="F87" s="268">
        <v>445</v>
      </c>
      <c r="G87" s="268">
        <v>2860</v>
      </c>
      <c r="H87" s="271">
        <v>0.59499999999999997</v>
      </c>
      <c r="I87" s="25">
        <f t="shared" ref="I87:I98" si="90">0.1515*(G87/1000)/(E87/1000)^2/($D$4/10)^4</f>
        <v>0.1517068730086481</v>
      </c>
      <c r="J87" s="25">
        <f t="shared" ref="J87:J98" si="91">0.5*(F87/1000)/(E87/1000)^3/($D$4/10)^5</f>
        <v>5.9925719041296212E-2</v>
      </c>
      <c r="K87" s="27">
        <f t="shared" ref="K87:K98" si="92">I87/J87</f>
        <v>2.5315820224719099</v>
      </c>
      <c r="L87" s="27">
        <f t="shared" ref="L87:L98" si="93">0.798*I87^1.5/J87</f>
        <v>0.78686009811202906</v>
      </c>
      <c r="M87" s="27">
        <f t="shared" ref="M87:M98" si="94">G87/F87</f>
        <v>6.4269662921348312</v>
      </c>
      <c r="O87" s="51">
        <f t="shared" ref="O87:O98" si="95">G87/(PI()*$D$4^2/4)</f>
        <v>21.5471307570566</v>
      </c>
      <c r="P87" s="27">
        <f t="shared" ref="P87:P98" si="96">M87</f>
        <v>6.4269662921348312</v>
      </c>
      <c r="Q87" s="93">
        <f t="shared" ref="Q87:Q98" si="97">L87</f>
        <v>0.78686009811202906</v>
      </c>
      <c r="R87" s="156">
        <f t="shared" ref="R87:R98" si="98">E87*(PI()/30)*($D$4/2)</f>
        <v>680.67840827778844</v>
      </c>
      <c r="S87" s="156">
        <f t="shared" ref="S87:S98" si="99">R87/H87</f>
        <v>1143.9973248366193</v>
      </c>
      <c r="T87" s="153"/>
      <c r="U87" s="153"/>
      <c r="V87"/>
      <c r="W87">
        <v>268</v>
      </c>
      <c r="X87" s="76">
        <v>10</v>
      </c>
      <c r="Y87" s="271">
        <v>0.72499999999999998</v>
      </c>
      <c r="Z87" s="269">
        <v>824</v>
      </c>
      <c r="AA87" s="269">
        <v>4245</v>
      </c>
      <c r="AB87" s="269">
        <v>830</v>
      </c>
      <c r="AC87" s="268">
        <v>1219</v>
      </c>
      <c r="AD87" s="27">
        <f>0.1515*(AA87/1000)/(AC87/1000)^2/($D$4/10)^4</f>
        <v>0.15153379749491377</v>
      </c>
      <c r="AE87" s="27">
        <f>0.5*(Z87/1000)/(AC87/1000)^3/($D$4/10)^5</f>
        <v>6.1258920247496754E-2</v>
      </c>
      <c r="AF87" s="29">
        <f>AD87/AE87</f>
        <v>2.4736609277912627</v>
      </c>
      <c r="AG87" s="29">
        <f>0.798*AD87^1.5/AE87</f>
        <v>0.76841850353792385</v>
      </c>
      <c r="AH87" s="29">
        <f>AA87/Z87</f>
        <v>5.1516990291262132</v>
      </c>
      <c r="AJ87" s="51">
        <f>AA87/(PI()*$D$4^2/4)</f>
        <v>31.981667854442399</v>
      </c>
      <c r="AK87" s="29">
        <f>AH87</f>
        <v>5.1516990291262132</v>
      </c>
      <c r="AL87" s="58">
        <f>AG87</f>
        <v>0.76841850353792385</v>
      </c>
    </row>
    <row r="88" spans="1:38" x14ac:dyDescent="0.2">
      <c r="A88" s="1">
        <v>268</v>
      </c>
      <c r="B88" s="1">
        <v>333</v>
      </c>
      <c r="C88" s="1" t="s">
        <v>107</v>
      </c>
      <c r="D88" s="66">
        <v>10</v>
      </c>
      <c r="E88" s="268">
        <v>1052</v>
      </c>
      <c r="F88" s="268">
        <v>528</v>
      </c>
      <c r="G88" s="268">
        <v>3148</v>
      </c>
      <c r="H88" s="271">
        <v>0.626</v>
      </c>
      <c r="I88" s="25">
        <f t="shared" si="90"/>
        <v>0.15088374943245583</v>
      </c>
      <c r="J88" s="25">
        <f t="shared" si="91"/>
        <v>6.1071691090020502E-2</v>
      </c>
      <c r="K88" s="27">
        <f t="shared" si="92"/>
        <v>2.4706004818181819</v>
      </c>
      <c r="L88" s="27">
        <f t="shared" si="93"/>
        <v>0.76581989923351879</v>
      </c>
      <c r="M88" s="27">
        <f t="shared" si="94"/>
        <v>5.9621212121212119</v>
      </c>
      <c r="O88" s="51">
        <f t="shared" si="95"/>
        <v>23.716911756368592</v>
      </c>
      <c r="P88" s="27">
        <f t="shared" si="96"/>
        <v>5.9621212121212119</v>
      </c>
      <c r="Q88" s="93">
        <f t="shared" si="97"/>
        <v>0.76581989923351879</v>
      </c>
      <c r="R88" s="156">
        <f t="shared" si="98"/>
        <v>716.07368550823344</v>
      </c>
      <c r="S88" s="156">
        <f t="shared" si="99"/>
        <v>1143.8876765307243</v>
      </c>
      <c r="T88" s="153"/>
      <c r="U88" s="153"/>
      <c r="V88"/>
      <c r="W88">
        <v>268</v>
      </c>
      <c r="X88" s="76">
        <v>10</v>
      </c>
      <c r="Y88" s="271">
        <v>0.75</v>
      </c>
      <c r="Z88" s="269">
        <v>914</v>
      </c>
      <c r="AA88" s="269">
        <v>4549</v>
      </c>
      <c r="AB88" s="269">
        <v>858</v>
      </c>
      <c r="AC88" s="268">
        <v>1261</v>
      </c>
      <c r="AD88" s="27">
        <f t="shared" ref="AD88:AD94" si="100">0.1515*(AA88/1000)/(AC88/1000)^2/($D$4/10)^4</f>
        <v>0.15174870281045122</v>
      </c>
      <c r="AE88" s="27">
        <f t="shared" ref="AE88:AE94" si="101">0.5*(Z88/1000)/(AC88/1000)^3/($D$4/10)^5</f>
        <v>6.1383857757049604E-2</v>
      </c>
      <c r="AF88" s="29">
        <f t="shared" ref="AF88:AF94" si="102">AD88/AE88</f>
        <v>2.4721271740700219</v>
      </c>
      <c r="AG88" s="29">
        <f t="shared" ref="AG88:AG94" si="103">0.798*AD88^1.5/AE88</f>
        <v>0.76848641298195786</v>
      </c>
      <c r="AH88" s="29">
        <f t="shared" ref="AH88:AH94" si="104">AA88/Z88</f>
        <v>4.9770240700218817</v>
      </c>
      <c r="AJ88" s="51">
        <f t="shared" ref="AJ88:AJ94" si="105">AA88/(PI()*$D$4^2/4)</f>
        <v>34.271992242605059</v>
      </c>
      <c r="AK88" s="29">
        <f t="shared" ref="AK88:AK94" si="106">AH88</f>
        <v>4.9770240700218817</v>
      </c>
      <c r="AL88" s="58">
        <f t="shared" ref="AL88:AL94" si="107">AG88</f>
        <v>0.76848641298195786</v>
      </c>
    </row>
    <row r="89" spans="1:38" x14ac:dyDescent="0.2">
      <c r="A89" s="1">
        <v>268</v>
      </c>
      <c r="B89" s="1">
        <v>333</v>
      </c>
      <c r="C89" s="1" t="s">
        <v>107</v>
      </c>
      <c r="D89" s="66">
        <v>10</v>
      </c>
      <c r="E89" s="268">
        <v>1103</v>
      </c>
      <c r="F89" s="268">
        <v>607</v>
      </c>
      <c r="G89" s="268">
        <v>3436</v>
      </c>
      <c r="H89" s="271">
        <v>0.65600000000000003</v>
      </c>
      <c r="I89" s="25">
        <f t="shared" si="90"/>
        <v>0.14981018967897253</v>
      </c>
      <c r="J89" s="25">
        <f t="shared" si="91"/>
        <v>6.0913758415201726E-2</v>
      </c>
      <c r="K89" s="27">
        <f t="shared" si="92"/>
        <v>2.4593818141680397</v>
      </c>
      <c r="L89" s="27">
        <f t="shared" si="93"/>
        <v>0.75962548323052814</v>
      </c>
      <c r="M89" s="27">
        <f t="shared" si="94"/>
        <v>5.6606260296540363</v>
      </c>
      <c r="O89" s="51">
        <f t="shared" si="95"/>
        <v>25.886692755680585</v>
      </c>
      <c r="P89" s="27">
        <f t="shared" si="96"/>
        <v>5.6606260296540363</v>
      </c>
      <c r="Q89" s="93">
        <f t="shared" si="97"/>
        <v>0.75962548323052814</v>
      </c>
      <c r="R89" s="156">
        <f t="shared" si="98"/>
        <v>750.78828433040076</v>
      </c>
      <c r="S89" s="156">
        <f t="shared" si="99"/>
        <v>1144.4943358695134</v>
      </c>
      <c r="T89" s="153"/>
      <c r="U89" s="153"/>
      <c r="V89"/>
      <c r="W89">
        <v>268</v>
      </c>
      <c r="X89" s="76">
        <v>10</v>
      </c>
      <c r="Y89" s="271">
        <v>0.77500000000000002</v>
      </c>
      <c r="Z89" s="269">
        <v>1017</v>
      </c>
      <c r="AA89" s="269">
        <v>4896</v>
      </c>
      <c r="AB89" s="269">
        <v>887</v>
      </c>
      <c r="AC89" s="268">
        <v>1303</v>
      </c>
      <c r="AD89" s="27">
        <f t="shared" si="100"/>
        <v>0.15296490500122464</v>
      </c>
      <c r="AE89" s="27">
        <f t="shared" si="101"/>
        <v>6.1907169613291617E-2</v>
      </c>
      <c r="AF89" s="29">
        <f t="shared" si="102"/>
        <v>2.4708754407079647</v>
      </c>
      <c r="AG89" s="29">
        <f t="shared" si="103"/>
        <v>0.77116914486320975</v>
      </c>
      <c r="AH89" s="29">
        <f t="shared" si="104"/>
        <v>4.8141592920353986</v>
      </c>
      <c r="AJ89" s="51">
        <f t="shared" si="105"/>
        <v>36.886276988303884</v>
      </c>
      <c r="AK89" s="29">
        <f t="shared" si="106"/>
        <v>4.8141592920353986</v>
      </c>
      <c r="AL89" s="58">
        <f t="shared" si="107"/>
        <v>0.77116914486320975</v>
      </c>
    </row>
    <row r="90" spans="1:38" x14ac:dyDescent="0.2">
      <c r="A90" s="1">
        <v>268</v>
      </c>
      <c r="B90" s="1">
        <v>333</v>
      </c>
      <c r="C90" s="1" t="s">
        <v>107</v>
      </c>
      <c r="D90" s="66">
        <v>10</v>
      </c>
      <c r="E90" s="268">
        <v>1150</v>
      </c>
      <c r="F90" s="269">
        <v>687</v>
      </c>
      <c r="G90" s="269">
        <v>3778</v>
      </c>
      <c r="H90" s="271">
        <v>0.68400000000000005</v>
      </c>
      <c r="I90" s="25">
        <f t="shared" si="90"/>
        <v>0.15153239817221376</v>
      </c>
      <c r="J90" s="25">
        <f t="shared" si="91"/>
        <v>6.0829809837618258E-2</v>
      </c>
      <c r="K90" s="27">
        <f t="shared" si="92"/>
        <v>2.4910878165938861</v>
      </c>
      <c r="L90" s="27">
        <f t="shared" si="93"/>
        <v>0.77382842266455842</v>
      </c>
      <c r="M90" s="27">
        <f t="shared" si="94"/>
        <v>5.4992721979621546</v>
      </c>
      <c r="O90" s="51">
        <f t="shared" si="95"/>
        <v>28.463307692363578</v>
      </c>
      <c r="P90" s="27">
        <f t="shared" si="96"/>
        <v>5.4992721979621546</v>
      </c>
      <c r="Q90" s="93">
        <f t="shared" si="97"/>
        <v>0.77382842266455842</v>
      </c>
      <c r="R90" s="156">
        <f t="shared" si="98"/>
        <v>782.78016951945676</v>
      </c>
      <c r="S90" s="156">
        <f t="shared" si="99"/>
        <v>1144.4154525138256</v>
      </c>
      <c r="T90" s="153"/>
      <c r="U90" s="153"/>
      <c r="V90"/>
      <c r="W90">
        <v>268</v>
      </c>
      <c r="X90" s="76">
        <v>10</v>
      </c>
      <c r="Y90" s="271">
        <v>0.8</v>
      </c>
      <c r="Z90" s="269">
        <v>1127</v>
      </c>
      <c r="AA90" s="269">
        <v>5247</v>
      </c>
      <c r="AB90" s="269">
        <v>916</v>
      </c>
      <c r="AC90" s="268">
        <v>1345</v>
      </c>
      <c r="AD90" s="27">
        <f t="shared" si="100"/>
        <v>0.15385291147085214</v>
      </c>
      <c r="AE90" s="27">
        <f t="shared" si="101"/>
        <v>6.2374963692102256E-2</v>
      </c>
      <c r="AF90" s="29">
        <f t="shared" si="102"/>
        <v>2.4665811787932563</v>
      </c>
      <c r="AG90" s="29">
        <f t="shared" si="103"/>
        <v>0.77206019863596564</v>
      </c>
      <c r="AH90" s="29">
        <f t="shared" si="104"/>
        <v>4.6557231588287493</v>
      </c>
      <c r="AJ90" s="51">
        <f t="shared" si="105"/>
        <v>39.530697581215378</v>
      </c>
      <c r="AK90" s="29">
        <f t="shared" si="106"/>
        <v>4.6557231588287493</v>
      </c>
      <c r="AL90" s="58">
        <f t="shared" si="107"/>
        <v>0.77206019863596564</v>
      </c>
    </row>
    <row r="91" spans="1:38" x14ac:dyDescent="0.2">
      <c r="A91" s="1">
        <v>268</v>
      </c>
      <c r="B91" s="1">
        <v>333</v>
      </c>
      <c r="C91" s="1" t="s">
        <v>107</v>
      </c>
      <c r="D91" s="66">
        <v>10</v>
      </c>
      <c r="E91" s="268">
        <v>1200</v>
      </c>
      <c r="F91" s="269">
        <v>785</v>
      </c>
      <c r="G91" s="269">
        <v>4120</v>
      </c>
      <c r="H91" s="271">
        <v>0.71399999999999997</v>
      </c>
      <c r="I91" s="25">
        <f t="shared" si="90"/>
        <v>0.15176581118775018</v>
      </c>
      <c r="J91" s="25">
        <f t="shared" si="91"/>
        <v>6.1175730138651595E-2</v>
      </c>
      <c r="K91" s="27">
        <f t="shared" si="92"/>
        <v>2.4808173248407646</v>
      </c>
      <c r="L91" s="27">
        <f t="shared" si="93"/>
        <v>0.77123130783782856</v>
      </c>
      <c r="M91" s="27">
        <f t="shared" si="94"/>
        <v>5.2484076433121016</v>
      </c>
      <c r="O91" s="51">
        <f t="shared" si="95"/>
        <v>31.039922629046568</v>
      </c>
      <c r="P91" s="27">
        <f t="shared" si="96"/>
        <v>5.2484076433121016</v>
      </c>
      <c r="Q91" s="93">
        <f t="shared" si="97"/>
        <v>0.77123130783782856</v>
      </c>
      <c r="R91" s="156">
        <f t="shared" si="98"/>
        <v>816.81408993334617</v>
      </c>
      <c r="S91" s="156">
        <f t="shared" si="99"/>
        <v>1143.9973248366193</v>
      </c>
      <c r="T91" s="153"/>
      <c r="U91" s="153"/>
      <c r="V91"/>
      <c r="W91">
        <v>268</v>
      </c>
      <c r="X91" s="76">
        <v>10</v>
      </c>
      <c r="Y91" s="271">
        <v>0.82499999999999996</v>
      </c>
      <c r="Z91" s="269">
        <v>1245</v>
      </c>
      <c r="AA91" s="269">
        <v>5625</v>
      </c>
      <c r="AB91" s="269">
        <v>944</v>
      </c>
      <c r="AC91" s="268">
        <v>1387</v>
      </c>
      <c r="AD91" s="27">
        <f t="shared" si="100"/>
        <v>0.1550989394797774</v>
      </c>
      <c r="AE91" s="27">
        <f t="shared" si="101"/>
        <v>6.2833783459333908E-2</v>
      </c>
      <c r="AF91" s="29">
        <f t="shared" si="102"/>
        <v>2.4684004518072289</v>
      </c>
      <c r="AG91" s="29">
        <f t="shared" si="103"/>
        <v>0.77575203354111577</v>
      </c>
      <c r="AH91" s="29">
        <f t="shared" si="104"/>
        <v>4.5180722891566267</v>
      </c>
      <c r="AJ91" s="51">
        <f t="shared" si="105"/>
        <v>42.378535142812368</v>
      </c>
      <c r="AK91" s="29">
        <f t="shared" si="106"/>
        <v>4.5180722891566267</v>
      </c>
      <c r="AL91" s="58">
        <f t="shared" si="107"/>
        <v>0.77575203354111577</v>
      </c>
    </row>
    <row r="92" spans="1:38" x14ac:dyDescent="0.2">
      <c r="A92" s="1">
        <v>268</v>
      </c>
      <c r="B92" s="1">
        <v>333</v>
      </c>
      <c r="C92" s="1" t="s">
        <v>107</v>
      </c>
      <c r="D92" s="66">
        <v>10</v>
      </c>
      <c r="E92" s="268">
        <v>1249</v>
      </c>
      <c r="F92" s="269">
        <v>887</v>
      </c>
      <c r="G92" s="269">
        <v>4450</v>
      </c>
      <c r="H92" s="271">
        <v>0.74299999999999999</v>
      </c>
      <c r="I92" s="25">
        <f t="shared" si="90"/>
        <v>0.15131234358418086</v>
      </c>
      <c r="J92" s="25">
        <f t="shared" si="91"/>
        <v>6.1304103745690119E-2</v>
      </c>
      <c r="K92" s="27">
        <f t="shared" si="92"/>
        <v>2.4682253607666294</v>
      </c>
      <c r="L92" s="27">
        <f t="shared" si="93"/>
        <v>0.76616953738729809</v>
      </c>
      <c r="M92" s="27">
        <f t="shared" si="94"/>
        <v>5.0169109357384443</v>
      </c>
      <c r="O92" s="51">
        <f t="shared" si="95"/>
        <v>33.526130024091565</v>
      </c>
      <c r="P92" s="27">
        <f t="shared" si="96"/>
        <v>5.0169109357384443</v>
      </c>
      <c r="Q92" s="93">
        <f t="shared" si="97"/>
        <v>0.76616953738729809</v>
      </c>
      <c r="R92" s="156">
        <f t="shared" si="98"/>
        <v>850.16733193895777</v>
      </c>
      <c r="S92" s="156">
        <f t="shared" si="99"/>
        <v>1144.2359783835232</v>
      </c>
      <c r="T92" s="153"/>
      <c r="U92" s="153"/>
      <c r="V92"/>
      <c r="W92">
        <v>268</v>
      </c>
      <c r="X92" s="76">
        <v>10</v>
      </c>
      <c r="Y92" s="271">
        <v>0.85</v>
      </c>
      <c r="Z92" s="269">
        <v>1371</v>
      </c>
      <c r="AA92" s="269">
        <v>5987</v>
      </c>
      <c r="AB92" s="269">
        <v>973</v>
      </c>
      <c r="AC92" s="268">
        <v>1429</v>
      </c>
      <c r="AD92" s="27">
        <f t="shared" si="100"/>
        <v>0.15551920380419207</v>
      </c>
      <c r="AE92" s="27">
        <f t="shared" si="101"/>
        <v>6.3269443015315216E-2</v>
      </c>
      <c r="AF92" s="29">
        <f t="shared" si="102"/>
        <v>2.4580460391684902</v>
      </c>
      <c r="AG92" s="29">
        <f t="shared" si="103"/>
        <v>0.77354381213742796</v>
      </c>
      <c r="AH92" s="29">
        <f t="shared" si="104"/>
        <v>4.366885485047411</v>
      </c>
      <c r="AJ92" s="51">
        <f t="shared" si="105"/>
        <v>45.105829315558694</v>
      </c>
      <c r="AK92" s="29">
        <f t="shared" si="106"/>
        <v>4.366885485047411</v>
      </c>
      <c r="AL92" s="58">
        <f t="shared" si="107"/>
        <v>0.77354381213742796</v>
      </c>
    </row>
    <row r="93" spans="1:38" x14ac:dyDescent="0.2">
      <c r="A93" s="1">
        <v>268</v>
      </c>
      <c r="B93" s="1">
        <v>333</v>
      </c>
      <c r="C93" s="1" t="s">
        <v>107</v>
      </c>
      <c r="D93" s="66">
        <v>10</v>
      </c>
      <c r="E93" s="268">
        <v>1299</v>
      </c>
      <c r="F93" s="269">
        <v>1007</v>
      </c>
      <c r="G93" s="269">
        <v>4845</v>
      </c>
      <c r="H93" s="271">
        <v>0.77200000000000002</v>
      </c>
      <c r="I93" s="25">
        <f t="shared" si="90"/>
        <v>0.15230519003748405</v>
      </c>
      <c r="J93" s="25">
        <f t="shared" si="91"/>
        <v>6.1866459108789178E-2</v>
      </c>
      <c r="K93" s="27">
        <f t="shared" si="92"/>
        <v>2.4618378396226417</v>
      </c>
      <c r="L93" s="27">
        <f t="shared" si="93"/>
        <v>0.76668980004899989</v>
      </c>
      <c r="M93" s="27">
        <f t="shared" si="94"/>
        <v>4.8113207547169807</v>
      </c>
      <c r="O93" s="51">
        <f t="shared" si="95"/>
        <v>36.502044936342386</v>
      </c>
      <c r="P93" s="27">
        <f t="shared" si="96"/>
        <v>4.8113207547169807</v>
      </c>
      <c r="Q93" s="93">
        <f t="shared" si="97"/>
        <v>0.76668980004899989</v>
      </c>
      <c r="R93" s="156">
        <f t="shared" si="98"/>
        <v>884.20125235284718</v>
      </c>
      <c r="S93" s="156">
        <f t="shared" si="99"/>
        <v>1145.3384097834808</v>
      </c>
      <c r="T93" s="153"/>
      <c r="U93" s="153"/>
      <c r="V93"/>
      <c r="W93">
        <v>268</v>
      </c>
      <c r="X93" s="76">
        <v>10</v>
      </c>
      <c r="Y93" s="271">
        <v>0.875</v>
      </c>
      <c r="Z93" s="269">
        <v>1512</v>
      </c>
      <c r="AA93" s="269">
        <v>6382</v>
      </c>
      <c r="AB93" s="269">
        <v>1002</v>
      </c>
      <c r="AC93" s="268">
        <v>1471</v>
      </c>
      <c r="AD93" s="27">
        <f t="shared" si="100"/>
        <v>0.15644823863042201</v>
      </c>
      <c r="AE93" s="27">
        <f t="shared" si="101"/>
        <v>6.396862501302801E-2</v>
      </c>
      <c r="AF93" s="29">
        <f t="shared" si="102"/>
        <v>2.4457026956349206</v>
      </c>
      <c r="AG93" s="29">
        <f t="shared" si="103"/>
        <v>0.77195483661537945</v>
      </c>
      <c r="AH93" s="29">
        <f t="shared" si="104"/>
        <v>4.2208994708994707</v>
      </c>
      <c r="AJ93" s="51">
        <f t="shared" si="105"/>
        <v>48.081744227809516</v>
      </c>
      <c r="AK93" s="29">
        <f t="shared" si="106"/>
        <v>4.2208994708994707</v>
      </c>
      <c r="AL93" s="58">
        <f t="shared" si="107"/>
        <v>0.77195483661537945</v>
      </c>
    </row>
    <row r="94" spans="1:38" x14ac:dyDescent="0.2">
      <c r="A94" s="1">
        <v>268</v>
      </c>
      <c r="B94" s="1">
        <v>333</v>
      </c>
      <c r="C94" s="1" t="s">
        <v>107</v>
      </c>
      <c r="D94" s="66">
        <v>10</v>
      </c>
      <c r="E94" s="268">
        <v>1350</v>
      </c>
      <c r="F94" s="269">
        <v>1133</v>
      </c>
      <c r="G94" s="269">
        <v>5293</v>
      </c>
      <c r="H94" s="271">
        <v>0.80300000000000005</v>
      </c>
      <c r="I94" s="25">
        <f t="shared" si="90"/>
        <v>0.15405421332695896</v>
      </c>
      <c r="J94" s="25">
        <f t="shared" si="91"/>
        <v>6.2012872271607081E-2</v>
      </c>
      <c r="K94" s="27">
        <f t="shared" si="92"/>
        <v>2.4842296072374235</v>
      </c>
      <c r="L94" s="27">
        <f t="shared" si="93"/>
        <v>0.77809283306145205</v>
      </c>
      <c r="M94" s="27">
        <f t="shared" si="94"/>
        <v>4.6716681376875551</v>
      </c>
      <c r="O94" s="51">
        <f t="shared" si="95"/>
        <v>39.877259824161044</v>
      </c>
      <c r="P94" s="27">
        <f t="shared" si="96"/>
        <v>4.6716681376875551</v>
      </c>
      <c r="Q94" s="93">
        <f t="shared" si="97"/>
        <v>0.77809283306145205</v>
      </c>
      <c r="R94" s="156">
        <f t="shared" si="98"/>
        <v>918.9158511750145</v>
      </c>
      <c r="S94" s="156">
        <f t="shared" si="99"/>
        <v>1144.3534883873156</v>
      </c>
      <c r="T94" s="153"/>
      <c r="U94" s="153"/>
      <c r="V94"/>
      <c r="W94">
        <v>268</v>
      </c>
      <c r="X94" s="76">
        <v>10</v>
      </c>
      <c r="Y94" s="271">
        <v>0.9</v>
      </c>
      <c r="Z94" s="269">
        <v>1664</v>
      </c>
      <c r="AA94" s="269">
        <v>6793</v>
      </c>
      <c r="AB94" s="269">
        <v>1030</v>
      </c>
      <c r="AC94" s="268">
        <v>1513</v>
      </c>
      <c r="AD94" s="27">
        <f t="shared" si="100"/>
        <v>0.15740661592749827</v>
      </c>
      <c r="AE94" s="27">
        <f t="shared" si="101"/>
        <v>6.4697839868579063E-2</v>
      </c>
      <c r="AF94" s="29">
        <f t="shared" si="102"/>
        <v>2.4329500992187505</v>
      </c>
      <c r="AG94" s="29">
        <f t="shared" si="103"/>
        <v>0.7702781592611847</v>
      </c>
      <c r="AH94" s="29">
        <f t="shared" si="104"/>
        <v>4.0823317307692308</v>
      </c>
      <c r="AJ94" s="51">
        <f t="shared" si="105"/>
        <v>51.178202528911008</v>
      </c>
      <c r="AK94" s="29">
        <f t="shared" si="106"/>
        <v>4.0823317307692308</v>
      </c>
      <c r="AL94" s="58">
        <f t="shared" si="107"/>
        <v>0.7702781592611847</v>
      </c>
    </row>
    <row r="95" spans="1:38" x14ac:dyDescent="0.2">
      <c r="A95" s="1">
        <v>268</v>
      </c>
      <c r="B95" s="1">
        <v>333</v>
      </c>
      <c r="C95" s="1" t="s">
        <v>107</v>
      </c>
      <c r="D95" s="66">
        <v>10</v>
      </c>
      <c r="E95" s="268">
        <v>1394</v>
      </c>
      <c r="F95" s="269">
        <v>1286</v>
      </c>
      <c r="G95" s="269">
        <v>5742</v>
      </c>
      <c r="H95" s="271">
        <v>0.83099999999999996</v>
      </c>
      <c r="I95" s="25">
        <f t="shared" si="90"/>
        <v>0.15673892515552235</v>
      </c>
      <c r="J95" s="25">
        <f t="shared" si="91"/>
        <v>6.3930174535948861E-2</v>
      </c>
      <c r="K95" s="27">
        <f t="shared" si="92"/>
        <v>2.4517205888024876</v>
      </c>
      <c r="L95" s="27">
        <f t="shared" si="93"/>
        <v>0.77457289888195124</v>
      </c>
      <c r="M95" s="27">
        <f t="shared" si="94"/>
        <v>4.4650077760497666</v>
      </c>
      <c r="O95" s="51">
        <f t="shared" si="95"/>
        <v>43.260008673782863</v>
      </c>
      <c r="P95" s="27">
        <f t="shared" si="96"/>
        <v>4.4650077760497666</v>
      </c>
      <c r="Q95" s="93">
        <f t="shared" si="97"/>
        <v>0.77457289888195124</v>
      </c>
      <c r="R95" s="156">
        <f t="shared" si="98"/>
        <v>948.86570113923722</v>
      </c>
      <c r="S95" s="156">
        <f t="shared" si="99"/>
        <v>1141.8359821170122</v>
      </c>
      <c r="T95" s="153"/>
      <c r="U95" s="153"/>
      <c r="V95"/>
      <c r="X95" s="76"/>
      <c r="Y95" s="163"/>
      <c r="Z95" s="150"/>
      <c r="AA95" s="150"/>
      <c r="AB95" s="150"/>
      <c r="AC95" s="150"/>
      <c r="AD95"/>
      <c r="AE95"/>
      <c r="AF95"/>
      <c r="AG95"/>
      <c r="AH95"/>
      <c r="AJ95"/>
      <c r="AK95"/>
      <c r="AL95"/>
    </row>
    <row r="96" spans="1:38" x14ac:dyDescent="0.2">
      <c r="A96" s="1">
        <v>268</v>
      </c>
      <c r="B96" s="1">
        <v>333</v>
      </c>
      <c r="C96" s="1" t="s">
        <v>107</v>
      </c>
      <c r="D96" s="66">
        <v>10</v>
      </c>
      <c r="E96" s="268">
        <v>1450</v>
      </c>
      <c r="F96" s="269">
        <v>1433</v>
      </c>
      <c r="G96" s="269">
        <v>6169</v>
      </c>
      <c r="H96" s="271">
        <v>0.86199999999999999</v>
      </c>
      <c r="I96" s="25">
        <f t="shared" si="90"/>
        <v>0.15563884147083479</v>
      </c>
      <c r="J96" s="25">
        <f t="shared" si="91"/>
        <v>6.3298792657900185E-2</v>
      </c>
      <c r="K96" s="27">
        <f t="shared" si="92"/>
        <v>2.4587963677599438</v>
      </c>
      <c r="L96" s="27">
        <f t="shared" si="93"/>
        <v>0.77407750867919756</v>
      </c>
      <c r="M96" s="27">
        <f t="shared" si="94"/>
        <v>4.3049546406140964</v>
      </c>
      <c r="O96" s="51">
        <f t="shared" si="95"/>
        <v>46.477010363735019</v>
      </c>
      <c r="P96" s="27">
        <f t="shared" si="96"/>
        <v>4.3049546406140964</v>
      </c>
      <c r="Q96" s="93">
        <f t="shared" si="97"/>
        <v>0.77407750867919756</v>
      </c>
      <c r="R96" s="156">
        <f t="shared" si="98"/>
        <v>986.98369200279342</v>
      </c>
      <c r="S96" s="156">
        <f t="shared" si="99"/>
        <v>1144.9926821378115</v>
      </c>
      <c r="T96" s="153"/>
      <c r="U96" s="153"/>
      <c r="V96"/>
      <c r="X96" s="76"/>
      <c r="Y96" s="163"/>
      <c r="Z96" s="150"/>
      <c r="AA96" s="150"/>
      <c r="AB96" s="150"/>
      <c r="AC96" s="150"/>
      <c r="AD96"/>
      <c r="AE96"/>
      <c r="AF96"/>
      <c r="AG96"/>
      <c r="AH96"/>
      <c r="AJ96"/>
      <c r="AK96"/>
      <c r="AL96"/>
    </row>
    <row r="97" spans="1:38" x14ac:dyDescent="0.2">
      <c r="A97" s="1">
        <v>268</v>
      </c>
      <c r="B97" s="1">
        <v>333</v>
      </c>
      <c r="C97" s="1" t="s">
        <v>107</v>
      </c>
      <c r="D97" s="66">
        <v>10</v>
      </c>
      <c r="E97" s="268">
        <v>1501</v>
      </c>
      <c r="F97" s="269">
        <v>1612</v>
      </c>
      <c r="G97" s="269">
        <v>6617</v>
      </c>
      <c r="H97" s="271">
        <v>0.89300000000000002</v>
      </c>
      <c r="I97" s="25">
        <f t="shared" si="90"/>
        <v>0.15578978349604475</v>
      </c>
      <c r="J97" s="25">
        <f t="shared" si="91"/>
        <v>6.4191304796427304E-2</v>
      </c>
      <c r="K97" s="27">
        <f t="shared" si="92"/>
        <v>2.4269608475806455</v>
      </c>
      <c r="L97" s="27">
        <f t="shared" si="93"/>
        <v>0.76442546915259768</v>
      </c>
      <c r="M97" s="27">
        <f t="shared" si="94"/>
        <v>4.104838709677419</v>
      </c>
      <c r="O97" s="51">
        <f t="shared" si="95"/>
        <v>49.852225251553676</v>
      </c>
      <c r="P97" s="27">
        <f t="shared" si="96"/>
        <v>4.104838709677419</v>
      </c>
      <c r="Q97" s="93">
        <f t="shared" si="97"/>
        <v>0.76442546915259768</v>
      </c>
      <c r="R97" s="156">
        <f t="shared" si="98"/>
        <v>1021.6982908249605</v>
      </c>
      <c r="S97" s="156">
        <f t="shared" si="99"/>
        <v>1144.1190266796871</v>
      </c>
      <c r="T97" s="153"/>
      <c r="U97" s="153"/>
      <c r="V97"/>
      <c r="X97" s="76"/>
      <c r="Y97" s="163"/>
      <c r="Z97" s="150"/>
      <c r="AA97" s="150"/>
      <c r="AB97" s="150"/>
      <c r="AC97" s="150"/>
      <c r="AD97"/>
      <c r="AE97"/>
      <c r="AF97"/>
      <c r="AG97"/>
      <c r="AH97"/>
      <c r="AJ97"/>
      <c r="AK97"/>
      <c r="AL97"/>
    </row>
    <row r="98" spans="1:38" x14ac:dyDescent="0.2">
      <c r="A98" s="1">
        <v>268</v>
      </c>
      <c r="B98" s="1">
        <v>333</v>
      </c>
      <c r="C98" s="1" t="s">
        <v>107</v>
      </c>
      <c r="D98" s="66">
        <v>10</v>
      </c>
      <c r="E98" s="269">
        <v>1552</v>
      </c>
      <c r="F98" s="269">
        <v>1817</v>
      </c>
      <c r="G98" s="269">
        <v>7215</v>
      </c>
      <c r="H98" s="272">
        <v>0.92300000000000004</v>
      </c>
      <c r="I98" s="25">
        <f t="shared" si="90"/>
        <v>0.15888837565723707</v>
      </c>
      <c r="J98" s="25">
        <f t="shared" si="91"/>
        <v>6.5453521819172536E-2</v>
      </c>
      <c r="K98" s="27">
        <f t="shared" si="92"/>
        <v>2.427499258117777</v>
      </c>
      <c r="L98" s="27">
        <f t="shared" si="93"/>
        <v>0.77216135049453771</v>
      </c>
      <c r="M98" s="27">
        <f t="shared" si="94"/>
        <v>3.9708310401761144</v>
      </c>
      <c r="O98" s="51">
        <f t="shared" si="95"/>
        <v>54.357534409847332</v>
      </c>
      <c r="P98" s="27">
        <f t="shared" si="96"/>
        <v>3.9708310401761144</v>
      </c>
      <c r="Q98" s="93">
        <f t="shared" si="97"/>
        <v>0.77216135049453771</v>
      </c>
      <c r="R98" s="156">
        <f t="shared" si="98"/>
        <v>1056.4128896471277</v>
      </c>
      <c r="S98" s="156">
        <f t="shared" si="99"/>
        <v>1144.5426756740278</v>
      </c>
      <c r="T98" s="153"/>
      <c r="U98" s="153"/>
      <c r="V98"/>
      <c r="X98" s="76"/>
      <c r="Y98" s="163"/>
      <c r="Z98" s="150"/>
      <c r="AA98" s="150"/>
      <c r="AB98" s="150"/>
      <c r="AC98" s="150"/>
      <c r="AD98"/>
      <c r="AE98"/>
      <c r="AF98"/>
      <c r="AG98"/>
      <c r="AH98"/>
      <c r="AJ98"/>
      <c r="AK98"/>
      <c r="AL98"/>
    </row>
    <row r="99" spans="1:38" x14ac:dyDescent="0.2">
      <c r="E99" s="69"/>
      <c r="F99" s="168"/>
      <c r="G99" s="171"/>
      <c r="H99" s="62"/>
      <c r="R99" s="156"/>
      <c r="T99" s="153"/>
      <c r="U99" s="153"/>
      <c r="W99" s="113"/>
      <c r="X99" s="112"/>
      <c r="Y99" s="163"/>
      <c r="Z99" s="148"/>
      <c r="AA99" s="62"/>
      <c r="AB99" s="62"/>
      <c r="AC99" s="69"/>
      <c r="AD99"/>
      <c r="AE99" s="45"/>
      <c r="AF99" s="27"/>
      <c r="AG99" s="27"/>
      <c r="AH99" s="29"/>
      <c r="AI99" s="35"/>
      <c r="AJ99" s="29"/>
      <c r="AK99" s="24"/>
      <c r="AL99" s="51"/>
    </row>
    <row r="100" spans="1:38" x14ac:dyDescent="0.2">
      <c r="E100" s="69"/>
      <c r="F100" s="168"/>
      <c r="G100" s="171"/>
      <c r="H100" s="62"/>
      <c r="R100" s="156"/>
      <c r="T100" s="153"/>
      <c r="U100" s="153"/>
      <c r="Y100" s="62"/>
      <c r="AA100" s="69"/>
      <c r="AB100" s="150"/>
      <c r="AC100" s="171"/>
      <c r="AD100" s="27"/>
      <c r="AE100" s="27"/>
      <c r="AF100" s="29"/>
      <c r="AH100" s="29"/>
      <c r="AJ100" s="51"/>
      <c r="AK100" s="29"/>
      <c r="AL100" s="58"/>
    </row>
    <row r="101" spans="1:38" x14ac:dyDescent="0.2">
      <c r="A101" s="149">
        <v>269</v>
      </c>
      <c r="B101" s="149">
        <v>335</v>
      </c>
      <c r="C101" s="77" t="s">
        <v>107</v>
      </c>
      <c r="D101" s="148">
        <v>12</v>
      </c>
      <c r="E101" s="150">
        <v>1001</v>
      </c>
      <c r="F101" s="150">
        <v>579</v>
      </c>
      <c r="G101" s="150">
        <v>3363</v>
      </c>
      <c r="H101" s="164">
        <v>0.59899999999999998</v>
      </c>
      <c r="I101" s="25">
        <f t="shared" ref="I101:I112" si="108">0.1515*(G101/1000)/(E101/1000)^2/($D$4/10)^4</f>
        <v>0.17803194476666306</v>
      </c>
      <c r="J101" s="25">
        <f t="shared" ref="J101:J112" si="109">0.5*(F101/1000)/(E101/1000)^3/($D$4/10)^5</f>
        <v>7.7737321767266415E-2</v>
      </c>
      <c r="K101" s="27">
        <f t="shared" ref="K101:K112" si="110">I101/J101</f>
        <v>2.2901733777202065</v>
      </c>
      <c r="L101" s="27">
        <f t="shared" ref="L101:L112" si="111">0.798*I101^1.5/J101</f>
        <v>0.77111689976748565</v>
      </c>
      <c r="M101" s="27">
        <f t="shared" ref="M101:M112" si="112">G101/F101</f>
        <v>5.8082901554404147</v>
      </c>
      <c r="O101" s="51">
        <f t="shared" ref="O101:O112" si="113">G101/(PI()*$D$4^2/4)</f>
        <v>25.33671354404942</v>
      </c>
      <c r="P101" s="27">
        <f t="shared" ref="P101:P112" si="114">M101</f>
        <v>5.8082901554404147</v>
      </c>
      <c r="Q101" s="93">
        <f t="shared" ref="Q101:Q112" si="115">L101</f>
        <v>0.77111689976748565</v>
      </c>
      <c r="R101" s="156">
        <f t="shared" ref="R101:R112" si="116">E101*(PI()/30)*($D$4/2)</f>
        <v>681.35908668606623</v>
      </c>
      <c r="S101" s="156">
        <f t="shared" ref="S101:S112" si="117">R101/H101</f>
        <v>1137.4943016461875</v>
      </c>
      <c r="T101" s="153"/>
      <c r="U101" s="153"/>
      <c r="V101"/>
      <c r="W101">
        <v>269</v>
      </c>
      <c r="X101" s="76">
        <v>12</v>
      </c>
      <c r="Y101" s="164">
        <v>0.72499999999999998</v>
      </c>
      <c r="Z101" s="150">
        <v>1044</v>
      </c>
      <c r="AA101" s="150">
        <v>4989</v>
      </c>
      <c r="AB101" s="150">
        <v>825</v>
      </c>
      <c r="AC101" s="150">
        <v>1212</v>
      </c>
      <c r="AD101" s="27">
        <f>0.1515*(AA101/1000)/(AC101/1000)^2/($D$4/10)^4</f>
        <v>0.18015548447460544</v>
      </c>
      <c r="AE101" s="27">
        <f>0.5*(Z101/1000)/(AC101/1000)^3/($D$4/10)^5</f>
        <v>7.8967044136699555E-2</v>
      </c>
      <c r="AF101" s="29">
        <f>AD101/AE101</f>
        <v>2.281400886206896</v>
      </c>
      <c r="AG101" s="29">
        <f>0.798*AD101^1.5/AE101</f>
        <v>0.77273083243583562</v>
      </c>
      <c r="AH101" s="29">
        <f>AA101/Z101</f>
        <v>4.7787356321839081</v>
      </c>
      <c r="AJ101" s="51">
        <f>AA101/(PI()*$D$4^2/4)</f>
        <v>37.586935435998384</v>
      </c>
      <c r="AK101" s="29">
        <f>AH101</f>
        <v>4.7787356321839081</v>
      </c>
      <c r="AL101" s="58">
        <f>AG101</f>
        <v>0.77273083243583562</v>
      </c>
    </row>
    <row r="102" spans="1:38" x14ac:dyDescent="0.2">
      <c r="A102" s="149">
        <v>269</v>
      </c>
      <c r="B102" s="149">
        <v>335</v>
      </c>
      <c r="C102" s="77" t="s">
        <v>107</v>
      </c>
      <c r="D102" s="148">
        <v>12</v>
      </c>
      <c r="E102" s="150">
        <v>1048</v>
      </c>
      <c r="F102" s="150">
        <v>669</v>
      </c>
      <c r="G102" s="150">
        <v>3681</v>
      </c>
      <c r="H102" s="164">
        <v>0.627</v>
      </c>
      <c r="I102" s="25">
        <f t="shared" si="108"/>
        <v>0.17777982557392549</v>
      </c>
      <c r="J102" s="25">
        <f t="shared" si="109"/>
        <v>7.8270032225137662E-2</v>
      </c>
      <c r="K102" s="27">
        <f t="shared" si="110"/>
        <v>2.271365176681615</v>
      </c>
      <c r="L102" s="27">
        <f t="shared" si="111"/>
        <v>0.76424233627048233</v>
      </c>
      <c r="M102" s="27">
        <f t="shared" si="112"/>
        <v>5.5022421524663674</v>
      </c>
      <c r="O102" s="51">
        <f t="shared" si="113"/>
        <v>27.732513397456412</v>
      </c>
      <c r="P102" s="27">
        <f t="shared" si="114"/>
        <v>5.5022421524663674</v>
      </c>
      <c r="Q102" s="93">
        <f t="shared" si="115"/>
        <v>0.76424233627048233</v>
      </c>
      <c r="R102" s="156">
        <f t="shared" si="116"/>
        <v>713.35097187512235</v>
      </c>
      <c r="S102" s="156">
        <f t="shared" si="117"/>
        <v>1137.7208482856815</v>
      </c>
      <c r="T102" s="153"/>
      <c r="U102" s="153"/>
      <c r="V102"/>
      <c r="W102">
        <v>269</v>
      </c>
      <c r="X102" s="76">
        <v>12</v>
      </c>
      <c r="Y102" s="164">
        <v>0.75</v>
      </c>
      <c r="Z102" s="150">
        <v>1161</v>
      </c>
      <c r="AA102" s="150">
        <v>5372</v>
      </c>
      <c r="AB102" s="150">
        <v>853</v>
      </c>
      <c r="AC102" s="150">
        <v>1254</v>
      </c>
      <c r="AD102" s="27">
        <f>0.1515*(AA102/1000)/(AC102/1000)^2/($D$4/10)^4</f>
        <v>0.18120916310074917</v>
      </c>
      <c r="AE102" s="27">
        <f>0.5*(Z102/1000)/(AC102/1000)^3/($D$4/10)^5</f>
        <v>7.928533272232334E-2</v>
      </c>
      <c r="AF102" s="29">
        <f>AD102/AE102</f>
        <v>2.2855319751937984</v>
      </c>
      <c r="AG102" s="29">
        <f>0.798*AD102^1.5/AE102</f>
        <v>0.77639060287933737</v>
      </c>
      <c r="AH102" s="29">
        <f>AA102/Z102</f>
        <v>4.6270456503014641</v>
      </c>
      <c r="AJ102" s="51">
        <f>AA102/(PI()*$D$4^2/4)</f>
        <v>40.472442806611205</v>
      </c>
      <c r="AK102" s="29">
        <f>AH102</f>
        <v>4.6270456503014641</v>
      </c>
      <c r="AL102" s="58">
        <f>AG102</f>
        <v>0.77639060287933737</v>
      </c>
    </row>
    <row r="103" spans="1:38" x14ac:dyDescent="0.2">
      <c r="A103" s="149">
        <v>269</v>
      </c>
      <c r="B103" s="149">
        <v>335</v>
      </c>
      <c r="C103" s="77" t="s">
        <v>107</v>
      </c>
      <c r="D103" s="148">
        <v>12</v>
      </c>
      <c r="E103" s="150">
        <v>1100</v>
      </c>
      <c r="F103" s="150">
        <v>773</v>
      </c>
      <c r="G103" s="150">
        <v>4082</v>
      </c>
      <c r="H103" s="164">
        <v>0.65800000000000003</v>
      </c>
      <c r="I103" s="25">
        <f t="shared" si="108"/>
        <v>0.17894800197113261</v>
      </c>
      <c r="J103" s="25">
        <f t="shared" si="109"/>
        <v>7.820863052857438E-2</v>
      </c>
      <c r="K103" s="27">
        <f t="shared" si="110"/>
        <v>2.2880850970245796</v>
      </c>
      <c r="L103" s="27">
        <f t="shared" si="111"/>
        <v>0.77239328703513976</v>
      </c>
      <c r="M103" s="27">
        <f t="shared" si="112"/>
        <v>5.2807244501940493</v>
      </c>
      <c r="O103" s="51">
        <f t="shared" si="113"/>
        <v>30.753632080526238</v>
      </c>
      <c r="P103" s="27">
        <f t="shared" si="114"/>
        <v>5.2807244501940493</v>
      </c>
      <c r="Q103" s="93">
        <f t="shared" si="115"/>
        <v>0.77239328703513976</v>
      </c>
      <c r="R103" s="156">
        <f t="shared" si="116"/>
        <v>748.74624910556736</v>
      </c>
      <c r="S103" s="156">
        <f t="shared" si="117"/>
        <v>1137.912232683233</v>
      </c>
      <c r="T103" s="153"/>
      <c r="U103" s="153"/>
      <c r="V103"/>
      <c r="W103">
        <v>269</v>
      </c>
      <c r="X103" s="76">
        <v>12</v>
      </c>
      <c r="Y103" s="164">
        <v>0.77500000000000002</v>
      </c>
      <c r="Z103" s="150">
        <v>1283</v>
      </c>
      <c r="AA103" s="150">
        <v>5777</v>
      </c>
      <c r="AB103" s="150">
        <v>882</v>
      </c>
      <c r="AC103" s="150">
        <v>1296</v>
      </c>
      <c r="AD103" s="27">
        <f t="shared" ref="AD103:AD163" si="118">0.1515*(AA103/1000)/(AC103/1000)^2/($D$4/10)^4</f>
        <v>0.18244484132398769</v>
      </c>
      <c r="AE103" s="27">
        <f t="shared" ref="AE103:AE163" si="119">0.5*(Z103/1000)/(AC103/1000)^3/($D$4/10)^5</f>
        <v>7.9371556050229317E-2</v>
      </c>
      <c r="AF103" s="29">
        <f t="shared" ref="AF103:AF163" si="120">AD103/AE103</f>
        <v>2.2986174191738122</v>
      </c>
      <c r="AG103" s="29">
        <f t="shared" ref="AG103:AG163" si="121">0.798*AD103^1.5/AE103</f>
        <v>0.78349346584276747</v>
      </c>
      <c r="AH103" s="29">
        <f t="shared" ref="AH103:AH163" si="122">AA103/Z103</f>
        <v>4.5027279812938428</v>
      </c>
      <c r="AJ103" s="51">
        <f t="shared" ref="AJ103:AJ163" si="123">AA103/(PI()*$D$4^2/4)</f>
        <v>43.523697336893697</v>
      </c>
      <c r="AK103" s="29">
        <f t="shared" ref="AK103:AK163" si="124">AH103</f>
        <v>4.5027279812938428</v>
      </c>
      <c r="AL103" s="58">
        <f t="shared" ref="AL103:AL163" si="125">AG103</f>
        <v>0.78349346584276747</v>
      </c>
    </row>
    <row r="104" spans="1:38" x14ac:dyDescent="0.2">
      <c r="A104" s="149">
        <v>269</v>
      </c>
      <c r="B104" s="149">
        <v>335</v>
      </c>
      <c r="C104" s="77" t="s">
        <v>107</v>
      </c>
      <c r="D104" s="148">
        <v>12</v>
      </c>
      <c r="E104" s="150">
        <v>1154</v>
      </c>
      <c r="F104" s="150">
        <v>912</v>
      </c>
      <c r="G104" s="150">
        <v>4506</v>
      </c>
      <c r="H104" s="164">
        <v>0.69</v>
      </c>
      <c r="I104" s="25">
        <f t="shared" si="108"/>
        <v>0.17948112925759588</v>
      </c>
      <c r="J104" s="25">
        <f t="shared" si="109"/>
        <v>7.9915432588944679E-2</v>
      </c>
      <c r="K104" s="27">
        <f t="shared" si="110"/>
        <v>2.2458882276315788</v>
      </c>
      <c r="L104" s="27">
        <f t="shared" si="111"/>
        <v>0.75927731867866599</v>
      </c>
      <c r="M104" s="27">
        <f t="shared" si="112"/>
        <v>4.9407894736842106</v>
      </c>
      <c r="O104" s="51">
        <f t="shared" si="113"/>
        <v>33.948031885068893</v>
      </c>
      <c r="P104" s="27">
        <f t="shared" si="114"/>
        <v>4.9407894736842106</v>
      </c>
      <c r="Q104" s="93">
        <f t="shared" si="115"/>
        <v>0.75927731867866599</v>
      </c>
      <c r="R104" s="156">
        <f t="shared" si="116"/>
        <v>785.50288315256796</v>
      </c>
      <c r="S104" s="156">
        <f t="shared" si="117"/>
        <v>1138.409975583432</v>
      </c>
      <c r="T104" s="153"/>
      <c r="U104" s="153"/>
      <c r="V104"/>
      <c r="W104">
        <v>269</v>
      </c>
      <c r="X104" s="76">
        <v>12</v>
      </c>
      <c r="Y104" s="164">
        <v>0.8</v>
      </c>
      <c r="Z104" s="150">
        <v>1433</v>
      </c>
      <c r="AA104" s="150">
        <v>6214</v>
      </c>
      <c r="AB104" s="150">
        <v>910</v>
      </c>
      <c r="AC104" s="150">
        <v>1337</v>
      </c>
      <c r="AD104" s="27">
        <f t="shared" si="118"/>
        <v>0.18439437048083893</v>
      </c>
      <c r="AE104" s="27">
        <f t="shared" si="119"/>
        <v>8.0743061326968055E-2</v>
      </c>
      <c r="AF104" s="29">
        <f t="shared" si="120"/>
        <v>2.2837178508025122</v>
      </c>
      <c r="AG104" s="29">
        <f t="shared" si="121"/>
        <v>0.78256274155694983</v>
      </c>
      <c r="AH104" s="29">
        <f t="shared" si="122"/>
        <v>4.33635729239358</v>
      </c>
      <c r="AJ104" s="51">
        <f t="shared" si="123"/>
        <v>46.816038644877523</v>
      </c>
      <c r="AK104" s="29">
        <f t="shared" si="124"/>
        <v>4.33635729239358</v>
      </c>
      <c r="AL104" s="58">
        <f t="shared" si="125"/>
        <v>0.78256274155694983</v>
      </c>
    </row>
    <row r="105" spans="1:38" x14ac:dyDescent="0.2">
      <c r="A105" s="149">
        <v>269</v>
      </c>
      <c r="B105" s="149">
        <v>335</v>
      </c>
      <c r="C105" s="77" t="s">
        <v>107</v>
      </c>
      <c r="D105" s="148">
        <v>12</v>
      </c>
      <c r="E105" s="150">
        <v>1198</v>
      </c>
      <c r="F105" s="150">
        <v>1008</v>
      </c>
      <c r="G105" s="150">
        <v>4886</v>
      </c>
      <c r="H105" s="164">
        <v>0.71699999999999997</v>
      </c>
      <c r="I105" s="25">
        <f t="shared" si="108"/>
        <v>0.18058390917479736</v>
      </c>
      <c r="J105" s="25">
        <f t="shared" si="109"/>
        <v>7.8948397801206646E-2</v>
      </c>
      <c r="K105" s="27">
        <f t="shared" si="110"/>
        <v>2.2873663583333328</v>
      </c>
      <c r="L105" s="27">
        <f t="shared" si="111"/>
        <v>0.77567205560097541</v>
      </c>
      <c r="M105" s="27">
        <f t="shared" si="112"/>
        <v>4.8472222222222223</v>
      </c>
      <c r="O105" s="51">
        <f t="shared" si="113"/>
        <v>36.810937370272221</v>
      </c>
      <c r="P105" s="27">
        <f t="shared" si="114"/>
        <v>4.8472222222222223</v>
      </c>
      <c r="Q105" s="93">
        <f t="shared" si="115"/>
        <v>0.77567205560097541</v>
      </c>
      <c r="R105" s="156">
        <f t="shared" si="116"/>
        <v>815.45273311679057</v>
      </c>
      <c r="S105" s="156">
        <f t="shared" si="117"/>
        <v>1137.3120406091919</v>
      </c>
      <c r="T105" s="153"/>
      <c r="U105" s="153"/>
      <c r="V105"/>
      <c r="W105">
        <v>269</v>
      </c>
      <c r="X105" s="76">
        <v>12</v>
      </c>
      <c r="Y105" s="164">
        <v>0.82499999999999996</v>
      </c>
      <c r="Z105" s="150">
        <v>1594</v>
      </c>
      <c r="AA105" s="150">
        <v>6652</v>
      </c>
      <c r="AB105" s="150">
        <v>939</v>
      </c>
      <c r="AC105" s="150">
        <v>1379</v>
      </c>
      <c r="AD105" s="27">
        <f t="shared" si="118"/>
        <v>0.18555084300774255</v>
      </c>
      <c r="AE105" s="27">
        <f t="shared" si="119"/>
        <v>8.1855668816441712E-2</v>
      </c>
      <c r="AF105" s="29">
        <f t="shared" si="120"/>
        <v>2.2668050446675037</v>
      </c>
      <c r="AG105" s="29">
        <f t="shared" si="121"/>
        <v>0.77919925336535956</v>
      </c>
      <c r="AH105" s="29">
        <f t="shared" si="122"/>
        <v>4.173149309912171</v>
      </c>
      <c r="AJ105" s="51">
        <f t="shared" si="123"/>
        <v>50.11591391466451</v>
      </c>
      <c r="AK105" s="29">
        <f t="shared" si="124"/>
        <v>4.173149309912171</v>
      </c>
      <c r="AL105" s="58">
        <f t="shared" si="125"/>
        <v>0.77919925336535956</v>
      </c>
    </row>
    <row r="106" spans="1:38" x14ac:dyDescent="0.2">
      <c r="A106" s="149">
        <v>269</v>
      </c>
      <c r="B106" s="149">
        <v>335</v>
      </c>
      <c r="C106" s="77" t="s">
        <v>107</v>
      </c>
      <c r="D106" s="148">
        <v>12</v>
      </c>
      <c r="E106" s="150">
        <v>1254</v>
      </c>
      <c r="F106" s="150">
        <v>1145</v>
      </c>
      <c r="G106" s="150">
        <v>5331</v>
      </c>
      <c r="H106" s="164">
        <v>0.75</v>
      </c>
      <c r="I106" s="25">
        <f t="shared" si="108"/>
        <v>0.17982614454394899</v>
      </c>
      <c r="J106" s="25">
        <f t="shared" si="109"/>
        <v>7.8192683864823614E-2</v>
      </c>
      <c r="K106" s="27">
        <f t="shared" si="110"/>
        <v>2.299782225851529</v>
      </c>
      <c r="L106" s="27">
        <f t="shared" si="111"/>
        <v>0.77824443002725452</v>
      </c>
      <c r="M106" s="27">
        <f t="shared" si="112"/>
        <v>4.6558951965065498</v>
      </c>
      <c r="O106" s="51">
        <f t="shared" si="113"/>
        <v>40.163550372681378</v>
      </c>
      <c r="P106" s="27">
        <f t="shared" si="114"/>
        <v>4.6558951965065498</v>
      </c>
      <c r="Q106" s="93">
        <f t="shared" si="115"/>
        <v>0.77824443002725452</v>
      </c>
      <c r="R106" s="156">
        <f t="shared" si="116"/>
        <v>853.57072398034677</v>
      </c>
      <c r="S106" s="156">
        <f t="shared" si="117"/>
        <v>1138.0942986404623</v>
      </c>
      <c r="T106" s="153"/>
      <c r="U106" s="153"/>
      <c r="V106"/>
      <c r="W106">
        <v>269</v>
      </c>
      <c r="X106" s="76">
        <v>12</v>
      </c>
      <c r="Y106" s="164">
        <v>0.85</v>
      </c>
      <c r="Z106" s="150">
        <v>1770</v>
      </c>
      <c r="AA106" s="150">
        <v>7088</v>
      </c>
      <c r="AB106" s="150">
        <v>967</v>
      </c>
      <c r="AC106" s="150">
        <v>1421</v>
      </c>
      <c r="AD106" s="27">
        <f t="shared" si="118"/>
        <v>0.18619789917485158</v>
      </c>
      <c r="AE106" s="27">
        <f t="shared" si="119"/>
        <v>8.3070012416856201E-2</v>
      </c>
      <c r="AF106" s="29">
        <f t="shared" si="120"/>
        <v>2.2414574616949152</v>
      </c>
      <c r="AG106" s="29">
        <f t="shared" si="121"/>
        <v>0.77182844657012739</v>
      </c>
      <c r="AH106" s="29">
        <f t="shared" si="122"/>
        <v>4.0045197740112997</v>
      </c>
      <c r="AJ106" s="51">
        <f t="shared" si="123"/>
        <v>53.400721260845167</v>
      </c>
      <c r="AK106" s="29">
        <f t="shared" si="124"/>
        <v>4.0045197740112997</v>
      </c>
      <c r="AL106" s="58">
        <f t="shared" si="125"/>
        <v>0.77182844657012739</v>
      </c>
    </row>
    <row r="107" spans="1:38" x14ac:dyDescent="0.2">
      <c r="A107" s="149">
        <v>269</v>
      </c>
      <c r="B107" s="149">
        <v>335</v>
      </c>
      <c r="C107" s="77" t="s">
        <v>107</v>
      </c>
      <c r="D107" s="148">
        <v>12</v>
      </c>
      <c r="E107" s="150">
        <v>1301</v>
      </c>
      <c r="F107" s="150">
        <v>1314</v>
      </c>
      <c r="G107" s="150">
        <v>5859</v>
      </c>
      <c r="H107" s="164">
        <v>0.77800000000000002</v>
      </c>
      <c r="I107" s="25">
        <f t="shared" si="108"/>
        <v>0.18361498795224709</v>
      </c>
      <c r="J107" s="25">
        <f t="shared" si="109"/>
        <v>8.0355705484240328E-2</v>
      </c>
      <c r="K107" s="27">
        <f t="shared" si="110"/>
        <v>2.2850273897260274</v>
      </c>
      <c r="L107" s="27">
        <f t="shared" si="111"/>
        <v>0.78135494628576141</v>
      </c>
      <c r="M107" s="27">
        <f t="shared" si="112"/>
        <v>4.4589041095890414</v>
      </c>
      <c r="O107" s="51">
        <f t="shared" si="113"/>
        <v>44.141482204753359</v>
      </c>
      <c r="P107" s="27">
        <f t="shared" si="114"/>
        <v>4.4589041095890414</v>
      </c>
      <c r="Q107" s="93">
        <f t="shared" si="115"/>
        <v>0.78135494628576141</v>
      </c>
      <c r="R107" s="156">
        <f t="shared" si="116"/>
        <v>885.56260916940278</v>
      </c>
      <c r="S107" s="156">
        <f t="shared" si="117"/>
        <v>1138.255281708744</v>
      </c>
      <c r="T107" s="153"/>
      <c r="U107" s="153"/>
      <c r="V107"/>
      <c r="W107">
        <v>269</v>
      </c>
      <c r="X107" s="76">
        <v>12</v>
      </c>
      <c r="Y107" s="164">
        <v>0.875</v>
      </c>
      <c r="Z107" s="150">
        <v>1952</v>
      </c>
      <c r="AA107" s="150">
        <v>7586</v>
      </c>
      <c r="AB107" s="150">
        <v>996</v>
      </c>
      <c r="AC107" s="150">
        <v>1463</v>
      </c>
      <c r="AD107" s="27">
        <f t="shared" si="118"/>
        <v>0.18800240706217497</v>
      </c>
      <c r="AE107" s="27">
        <f t="shared" si="119"/>
        <v>8.3946013681727633E-2</v>
      </c>
      <c r="AF107" s="29">
        <f t="shared" si="120"/>
        <v>2.2395632480532792</v>
      </c>
      <c r="AG107" s="29">
        <f t="shared" si="121"/>
        <v>0.77490404547864455</v>
      </c>
      <c r="AH107" s="29">
        <f t="shared" si="122"/>
        <v>3.8862704918032787</v>
      </c>
      <c r="AJ107" s="51">
        <f t="shared" si="123"/>
        <v>57.152634238822152</v>
      </c>
      <c r="AK107" s="29">
        <f t="shared" si="124"/>
        <v>3.8862704918032787</v>
      </c>
      <c r="AL107" s="58">
        <f t="shared" si="125"/>
        <v>0.77490404547864455</v>
      </c>
    </row>
    <row r="108" spans="1:38" x14ac:dyDescent="0.2">
      <c r="A108" s="149">
        <v>269</v>
      </c>
      <c r="B108" s="149">
        <v>335</v>
      </c>
      <c r="C108" s="77" t="s">
        <v>107</v>
      </c>
      <c r="D108" s="148">
        <v>12</v>
      </c>
      <c r="E108" s="150">
        <v>1350</v>
      </c>
      <c r="F108" s="150">
        <v>1471</v>
      </c>
      <c r="G108" s="150">
        <v>6346</v>
      </c>
      <c r="H108" s="164">
        <v>0.80700000000000005</v>
      </c>
      <c r="I108" s="25">
        <f t="shared" si="108"/>
        <v>0.18470206646001916</v>
      </c>
      <c r="J108" s="25">
        <f t="shared" si="109"/>
        <v>8.0512740610356584E-2</v>
      </c>
      <c r="K108" s="27">
        <f t="shared" si="110"/>
        <v>2.2940725288919106</v>
      </c>
      <c r="L108" s="27">
        <f t="shared" si="111"/>
        <v>0.78676659640736368</v>
      </c>
      <c r="M108" s="27">
        <f t="shared" si="112"/>
        <v>4.3140720598232498</v>
      </c>
      <c r="O108" s="51">
        <f t="shared" si="113"/>
        <v>47.81052160289552</v>
      </c>
      <c r="P108" s="27">
        <f t="shared" si="114"/>
        <v>4.3140720598232498</v>
      </c>
      <c r="Q108" s="93">
        <f t="shared" si="115"/>
        <v>0.78676659640736368</v>
      </c>
      <c r="R108" s="156">
        <f t="shared" si="116"/>
        <v>918.9158511750145</v>
      </c>
      <c r="S108" s="156">
        <f t="shared" si="117"/>
        <v>1138.6813521375643</v>
      </c>
      <c r="T108" s="153"/>
      <c r="U108" s="153"/>
      <c r="V108"/>
      <c r="W108">
        <v>269</v>
      </c>
      <c r="X108" s="76">
        <v>12</v>
      </c>
      <c r="Y108" s="164">
        <v>0.9</v>
      </c>
      <c r="Z108" s="150">
        <v>2146</v>
      </c>
      <c r="AA108" s="150">
        <v>8121</v>
      </c>
      <c r="AB108" s="150">
        <v>1024</v>
      </c>
      <c r="AC108" s="150">
        <v>1505</v>
      </c>
      <c r="AD108" s="27">
        <f t="shared" si="118"/>
        <v>0.19018476936850245</v>
      </c>
      <c r="AE108" s="27">
        <f t="shared" si="119"/>
        <v>8.477610527644433E-2</v>
      </c>
      <c r="AF108" s="29">
        <f t="shared" si="120"/>
        <v>2.2433770547530294</v>
      </c>
      <c r="AG108" s="29">
        <f t="shared" si="121"/>
        <v>0.78071591403597718</v>
      </c>
      <c r="AH108" s="29">
        <f t="shared" si="122"/>
        <v>3.7842497670083879</v>
      </c>
      <c r="AJ108" s="51">
        <f t="shared" si="123"/>
        <v>61.18330380351631</v>
      </c>
      <c r="AK108" s="29">
        <f t="shared" si="124"/>
        <v>3.7842497670083879</v>
      </c>
      <c r="AL108" s="58">
        <f t="shared" si="125"/>
        <v>0.78071591403597718</v>
      </c>
    </row>
    <row r="109" spans="1:38" x14ac:dyDescent="0.2">
      <c r="A109" s="149">
        <v>269</v>
      </c>
      <c r="B109" s="149">
        <v>335</v>
      </c>
      <c r="C109" s="77" t="s">
        <v>107</v>
      </c>
      <c r="D109" s="148">
        <v>12</v>
      </c>
      <c r="E109" s="150">
        <v>1411</v>
      </c>
      <c r="F109" s="150">
        <v>1736</v>
      </c>
      <c r="G109" s="150">
        <v>7023</v>
      </c>
      <c r="H109" s="164">
        <v>0.84399999999999997</v>
      </c>
      <c r="I109" s="25">
        <f t="shared" si="108"/>
        <v>0.18711468142144122</v>
      </c>
      <c r="J109" s="25">
        <f t="shared" si="109"/>
        <v>8.3218890697781447E-2</v>
      </c>
      <c r="K109" s="27">
        <f t="shared" si="110"/>
        <v>2.2484640188364051</v>
      </c>
      <c r="L109" s="27">
        <f t="shared" si="111"/>
        <v>0.77614482429816511</v>
      </c>
      <c r="M109" s="27">
        <f t="shared" si="112"/>
        <v>4.0455069124423959</v>
      </c>
      <c r="O109" s="51">
        <f t="shared" si="113"/>
        <v>52.911013743639337</v>
      </c>
      <c r="P109" s="27">
        <f t="shared" si="114"/>
        <v>4.0455069124423959</v>
      </c>
      <c r="Q109" s="93">
        <f t="shared" si="115"/>
        <v>0.77614482429816511</v>
      </c>
      <c r="R109" s="156">
        <f t="shared" si="116"/>
        <v>960.43723407995958</v>
      </c>
      <c r="S109" s="156">
        <f t="shared" si="117"/>
        <v>1137.9588081516108</v>
      </c>
      <c r="T109" s="153"/>
      <c r="U109" s="153"/>
      <c r="V109"/>
      <c r="W109">
        <v>269</v>
      </c>
      <c r="X109" s="76">
        <v>12</v>
      </c>
      <c r="Y109" s="164">
        <v>0.92500000000000004</v>
      </c>
      <c r="Z109" s="150">
        <v>2351</v>
      </c>
      <c r="AA109" s="150">
        <v>8695</v>
      </c>
      <c r="AB109" s="150">
        <v>1053</v>
      </c>
      <c r="AC109" s="150">
        <v>1546</v>
      </c>
      <c r="AD109" s="27">
        <f t="shared" si="118"/>
        <v>0.19297001508002348</v>
      </c>
      <c r="AE109" s="27">
        <f t="shared" si="119"/>
        <v>8.5679594649520144E-2</v>
      </c>
      <c r="AF109" s="29">
        <f t="shared" si="120"/>
        <v>2.2522283849425779</v>
      </c>
      <c r="AG109" s="29">
        <f t="shared" si="121"/>
        <v>0.78951472506150078</v>
      </c>
      <c r="AH109" s="29">
        <f t="shared" si="122"/>
        <v>3.6984262016163334</v>
      </c>
      <c r="AJ109" s="51">
        <f t="shared" si="123"/>
        <v>65.507797878533964</v>
      </c>
      <c r="AK109" s="29">
        <f t="shared" si="124"/>
        <v>3.6984262016163334</v>
      </c>
      <c r="AL109" s="58">
        <f t="shared" si="125"/>
        <v>0.78951472506150078</v>
      </c>
    </row>
    <row r="110" spans="1:38" x14ac:dyDescent="0.2">
      <c r="A110" s="149">
        <v>269</v>
      </c>
      <c r="B110" s="149">
        <v>335</v>
      </c>
      <c r="C110" s="77" t="s">
        <v>107</v>
      </c>
      <c r="D110" s="148">
        <v>12</v>
      </c>
      <c r="E110" s="150">
        <v>1453</v>
      </c>
      <c r="F110" s="150">
        <v>1897</v>
      </c>
      <c r="G110" s="150">
        <v>7403</v>
      </c>
      <c r="H110" s="164">
        <v>0.86899999999999999</v>
      </c>
      <c r="I110" s="25">
        <f t="shared" si="108"/>
        <v>0.18600119926693878</v>
      </c>
      <c r="J110" s="25">
        <f t="shared" si="109"/>
        <v>8.3276742896821729E-2</v>
      </c>
      <c r="K110" s="27">
        <f t="shared" si="110"/>
        <v>2.2335311492356356</v>
      </c>
      <c r="L110" s="27">
        <f t="shared" si="111"/>
        <v>0.76869273610886824</v>
      </c>
      <c r="M110" s="27">
        <f t="shared" si="112"/>
        <v>3.9024775962045335</v>
      </c>
      <c r="O110" s="51">
        <f t="shared" si="113"/>
        <v>55.773919228842658</v>
      </c>
      <c r="P110" s="27">
        <f t="shared" si="114"/>
        <v>3.9024775962045335</v>
      </c>
      <c r="Q110" s="93">
        <f t="shared" si="115"/>
        <v>0.76869273610886824</v>
      </c>
      <c r="R110" s="156">
        <f t="shared" si="116"/>
        <v>989.0257272276267</v>
      </c>
      <c r="S110" s="156">
        <f t="shared" si="117"/>
        <v>1138.1193638983045</v>
      </c>
      <c r="T110" s="153"/>
      <c r="U110" s="153"/>
      <c r="V110"/>
      <c r="X110" s="76"/>
      <c r="Y110" s="163"/>
      <c r="Z110" s="150"/>
      <c r="AA110" s="150"/>
      <c r="AB110" s="150"/>
      <c r="AC110" s="150"/>
      <c r="AD110" s="27"/>
      <c r="AE110" s="27"/>
      <c r="AF110" s="29"/>
      <c r="AH110" s="29"/>
      <c r="AJ110" s="51"/>
      <c r="AK110" s="29"/>
      <c r="AL110" s="58"/>
    </row>
    <row r="111" spans="1:38" x14ac:dyDescent="0.2">
      <c r="A111" s="149">
        <v>269</v>
      </c>
      <c r="B111" s="149">
        <v>335</v>
      </c>
      <c r="C111" s="77" t="s">
        <v>107</v>
      </c>
      <c r="D111" s="148">
        <v>12</v>
      </c>
      <c r="E111" s="150">
        <v>1503</v>
      </c>
      <c r="F111" s="150">
        <v>2156</v>
      </c>
      <c r="G111" s="150">
        <v>8102</v>
      </c>
      <c r="H111" s="164">
        <v>0.89900000000000002</v>
      </c>
      <c r="I111" s="25">
        <f t="shared" si="108"/>
        <v>0.19024510941578684</v>
      </c>
      <c r="J111" s="25">
        <f t="shared" si="109"/>
        <v>8.5511604922417564E-2</v>
      </c>
      <c r="K111" s="27">
        <f t="shared" si="110"/>
        <v>2.2247870284786635</v>
      </c>
      <c r="L111" s="27">
        <f t="shared" si="111"/>
        <v>0.77436922646255923</v>
      </c>
      <c r="M111" s="27">
        <f t="shared" si="112"/>
        <v>3.7578849721706864</v>
      </c>
      <c r="O111" s="51">
        <f t="shared" si="113"/>
        <v>61.040158529256146</v>
      </c>
      <c r="P111" s="27">
        <f t="shared" si="114"/>
        <v>3.7578849721706864</v>
      </c>
      <c r="Q111" s="93">
        <f t="shared" si="115"/>
        <v>0.77436922646255923</v>
      </c>
      <c r="R111" s="156">
        <f t="shared" si="116"/>
        <v>1023.0596476415161</v>
      </c>
      <c r="S111" s="156">
        <f t="shared" si="117"/>
        <v>1137.9973833609745</v>
      </c>
      <c r="T111" s="153"/>
      <c r="U111" s="153"/>
      <c r="V111"/>
      <c r="X111" s="76"/>
      <c r="Y111" s="163"/>
      <c r="Z111" s="150"/>
      <c r="AA111" s="150"/>
      <c r="AB111" s="150"/>
      <c r="AC111" s="150"/>
      <c r="AD111" s="27"/>
      <c r="AE111" s="27"/>
      <c r="AF111" s="29"/>
      <c r="AH111" s="29"/>
      <c r="AJ111" s="51"/>
      <c r="AK111" s="29"/>
      <c r="AL111" s="58"/>
    </row>
    <row r="112" spans="1:38" x14ac:dyDescent="0.2">
      <c r="A112" s="149">
        <v>269</v>
      </c>
      <c r="B112" s="149">
        <v>335</v>
      </c>
      <c r="C112" s="77" t="s">
        <v>107</v>
      </c>
      <c r="D112" s="148">
        <v>12</v>
      </c>
      <c r="E112" s="150">
        <v>1550</v>
      </c>
      <c r="F112" s="150">
        <v>2360</v>
      </c>
      <c r="G112" s="150">
        <v>8757</v>
      </c>
      <c r="H112" s="164">
        <v>0.92700000000000005</v>
      </c>
      <c r="I112" s="25">
        <f t="shared" si="108"/>
        <v>0.19334421267716925</v>
      </c>
      <c r="J112" s="25">
        <f t="shared" si="109"/>
        <v>8.5343441368098294E-2</v>
      </c>
      <c r="K112" s="27">
        <f t="shared" si="110"/>
        <v>2.2654841377118649</v>
      </c>
      <c r="L112" s="27">
        <f t="shared" si="111"/>
        <v>0.79493113182420339</v>
      </c>
      <c r="M112" s="27">
        <f t="shared" si="112"/>
        <v>3.7105932203389829</v>
      </c>
      <c r="O112" s="51">
        <f t="shared" si="113"/>
        <v>65.974903510330293</v>
      </c>
      <c r="P112" s="27">
        <f t="shared" si="114"/>
        <v>3.7105932203389829</v>
      </c>
      <c r="Q112" s="93">
        <f t="shared" si="115"/>
        <v>0.79493113182420339</v>
      </c>
      <c r="R112" s="156">
        <f t="shared" si="116"/>
        <v>1055.0515328305721</v>
      </c>
      <c r="S112" s="156">
        <f t="shared" si="117"/>
        <v>1138.1354183717067</v>
      </c>
      <c r="T112" s="153"/>
      <c r="U112" s="153"/>
      <c r="V112"/>
      <c r="X112" s="76"/>
      <c r="Y112" s="163"/>
      <c r="Z112" s="150"/>
      <c r="AA112" s="150"/>
      <c r="AB112" s="150"/>
      <c r="AC112" s="150"/>
      <c r="AD112" s="27"/>
      <c r="AE112" s="27"/>
      <c r="AF112" s="29"/>
      <c r="AH112" s="29"/>
      <c r="AJ112" s="51"/>
      <c r="AK112" s="29"/>
      <c r="AL112" s="58"/>
    </row>
    <row r="113" spans="1:38" x14ac:dyDescent="0.2">
      <c r="E113" s="69"/>
      <c r="F113" s="168"/>
      <c r="G113" s="171"/>
      <c r="H113" s="62"/>
      <c r="R113" s="156"/>
      <c r="T113" s="153"/>
      <c r="U113" s="153"/>
      <c r="Y113" s="62"/>
      <c r="AA113" s="69"/>
      <c r="AB113" s="150"/>
      <c r="AC113" s="171"/>
      <c r="AD113" s="27"/>
      <c r="AE113" s="27"/>
      <c r="AF113" s="29"/>
      <c r="AH113" s="29"/>
      <c r="AJ113" s="51"/>
      <c r="AK113" s="29"/>
      <c r="AL113" s="58"/>
    </row>
    <row r="114" spans="1:38" x14ac:dyDescent="0.2">
      <c r="E114" s="69"/>
      <c r="F114" s="168"/>
      <c r="G114" s="171"/>
      <c r="H114" s="62"/>
      <c r="R114" s="156"/>
      <c r="T114" s="153"/>
      <c r="U114" s="153"/>
      <c r="Y114" s="62"/>
      <c r="AA114" s="69"/>
      <c r="AB114" s="150"/>
      <c r="AC114" s="171"/>
      <c r="AD114" s="27"/>
      <c r="AE114" s="27"/>
      <c r="AF114" s="29"/>
      <c r="AH114" s="29"/>
      <c r="AJ114" s="51"/>
      <c r="AK114" s="29"/>
      <c r="AL114" s="58"/>
    </row>
    <row r="115" spans="1:38" x14ac:dyDescent="0.2">
      <c r="A115" s="1">
        <v>270</v>
      </c>
      <c r="B115" s="1">
        <v>336</v>
      </c>
      <c r="C115" s="77" t="s">
        <v>107</v>
      </c>
      <c r="D115" s="66">
        <v>14</v>
      </c>
      <c r="E115" s="150">
        <v>1000</v>
      </c>
      <c r="F115" s="150">
        <v>710</v>
      </c>
      <c r="G115" s="150">
        <v>3800</v>
      </c>
      <c r="H115" s="164">
        <v>0.59699999999999998</v>
      </c>
      <c r="I115" s="25">
        <f t="shared" ref="I115:I169" si="126">0.1515*(G115/1000)/(E115/1000)^2/($D$4/10)^4</f>
        <v>0.20156857252897303</v>
      </c>
      <c r="J115" s="25">
        <f t="shared" ref="J115:J169" si="127">0.5*(F115/1000)/(E115/1000)^3/($D$4/10)^5</f>
        <v>9.5611821391731036E-2</v>
      </c>
      <c r="K115" s="27">
        <f t="shared" ref="K115:K169" si="128">I115/J115</f>
        <v>2.1081971830985915</v>
      </c>
      <c r="L115" s="27">
        <f t="shared" ref="L115:L169" si="129">0.798*I115^1.5/J115</f>
        <v>0.75531051401464733</v>
      </c>
      <c r="M115" s="27">
        <f t="shared" ref="M115:M169" si="130">G115/F115</f>
        <v>5.352112676056338</v>
      </c>
      <c r="O115" s="51">
        <f t="shared" ref="O115:O169" si="131">G115/(PI()*$D$4^2/4)</f>
        <v>28.629054852033246</v>
      </c>
      <c r="P115" s="27">
        <f t="shared" ref="P115:P169" si="132">M115</f>
        <v>5.352112676056338</v>
      </c>
      <c r="Q115" s="93">
        <f t="shared" ref="Q115:Q169" si="133">L115</f>
        <v>0.75531051401464733</v>
      </c>
      <c r="R115" s="156">
        <f t="shared" ref="R115:R169" si="134">E115*(PI()/30)*($D$4/2)</f>
        <v>680.67840827778844</v>
      </c>
      <c r="S115" s="156">
        <f t="shared" ref="S115:S169" si="135">R115/H115</f>
        <v>1140.1648379862454</v>
      </c>
      <c r="T115" s="153"/>
      <c r="U115" s="153"/>
      <c r="V115"/>
      <c r="W115">
        <v>270</v>
      </c>
      <c r="X115" s="76">
        <v>14</v>
      </c>
      <c r="Y115" s="164">
        <v>0.72499999999999998</v>
      </c>
      <c r="Z115" s="150">
        <v>1280</v>
      </c>
      <c r="AA115" s="150">
        <v>5635</v>
      </c>
      <c r="AB115" s="150">
        <v>826</v>
      </c>
      <c r="AC115" s="150">
        <v>1214</v>
      </c>
      <c r="AD115" s="27">
        <f t="shared" si="118"/>
        <v>0.2028129912932253</v>
      </c>
      <c r="AE115" s="27">
        <f t="shared" si="119"/>
        <v>9.6340113190150983E-2</v>
      </c>
      <c r="AF115" s="29">
        <f t="shared" si="120"/>
        <v>2.1051770085937496</v>
      </c>
      <c r="AG115" s="29">
        <f t="shared" si="121"/>
        <v>0.75655306471588635</v>
      </c>
      <c r="AH115" s="29">
        <f t="shared" si="122"/>
        <v>4.40234375</v>
      </c>
      <c r="AJ115" s="51">
        <f t="shared" si="123"/>
        <v>42.453874760844037</v>
      </c>
      <c r="AK115" s="29">
        <f t="shared" si="124"/>
        <v>4.40234375</v>
      </c>
      <c r="AL115" s="58">
        <f t="shared" si="125"/>
        <v>0.75655306471588635</v>
      </c>
    </row>
    <row r="116" spans="1:38" x14ac:dyDescent="0.2">
      <c r="A116" s="1">
        <v>270</v>
      </c>
      <c r="B116" s="1">
        <v>336</v>
      </c>
      <c r="C116" s="77" t="s">
        <v>107</v>
      </c>
      <c r="D116" s="66">
        <v>14</v>
      </c>
      <c r="E116" s="150">
        <v>1050</v>
      </c>
      <c r="F116" s="150">
        <v>821</v>
      </c>
      <c r="G116" s="150">
        <v>4140</v>
      </c>
      <c r="H116" s="164">
        <v>0.627</v>
      </c>
      <c r="I116" s="25">
        <f t="shared" si="126"/>
        <v>0.19918698896525797</v>
      </c>
      <c r="J116" s="25">
        <f t="shared" si="127"/>
        <v>9.5505526416380271E-2</v>
      </c>
      <c r="K116" s="27">
        <f t="shared" si="128"/>
        <v>2.0856069427527406</v>
      </c>
      <c r="L116" s="27">
        <f t="shared" si="129"/>
        <v>0.74278964120640856</v>
      </c>
      <c r="M116" s="27">
        <f t="shared" si="130"/>
        <v>5.0426309378806335</v>
      </c>
      <c r="O116" s="51">
        <f t="shared" si="131"/>
        <v>31.190601865109901</v>
      </c>
      <c r="P116" s="27">
        <f t="shared" si="132"/>
        <v>5.0426309378806335</v>
      </c>
      <c r="Q116" s="93">
        <f t="shared" si="133"/>
        <v>0.74278964120640856</v>
      </c>
      <c r="R116" s="156">
        <f t="shared" si="134"/>
        <v>714.71232869167795</v>
      </c>
      <c r="S116" s="156">
        <f t="shared" si="135"/>
        <v>1139.8920712785932</v>
      </c>
      <c r="T116" s="153"/>
      <c r="U116" s="153"/>
      <c r="V116"/>
      <c r="W116">
        <v>270</v>
      </c>
      <c r="X116" s="76">
        <v>14</v>
      </c>
      <c r="Y116" s="164">
        <v>0.75</v>
      </c>
      <c r="Z116" s="150">
        <v>1433</v>
      </c>
      <c r="AA116" s="150">
        <v>6077</v>
      </c>
      <c r="AB116" s="150">
        <v>855</v>
      </c>
      <c r="AC116" s="150">
        <v>1256</v>
      </c>
      <c r="AD116" s="27">
        <f t="shared" si="118"/>
        <v>0.20433802015471048</v>
      </c>
      <c r="AE116" s="27">
        <f t="shared" si="119"/>
        <v>9.7393621496916896E-2</v>
      </c>
      <c r="AF116" s="29">
        <f t="shared" si="120"/>
        <v>2.0980636823447316</v>
      </c>
      <c r="AG116" s="29">
        <f t="shared" si="121"/>
        <v>0.7568261824327317</v>
      </c>
      <c r="AH116" s="29">
        <f t="shared" si="122"/>
        <v>4.2407536636427077</v>
      </c>
      <c r="AJ116" s="51">
        <f t="shared" si="123"/>
        <v>45.783885877843687</v>
      </c>
      <c r="AK116" s="29">
        <f t="shared" si="124"/>
        <v>4.2407536636427077</v>
      </c>
      <c r="AL116" s="58">
        <f t="shared" si="125"/>
        <v>0.7568261824327317</v>
      </c>
    </row>
    <row r="117" spans="1:38" x14ac:dyDescent="0.2">
      <c r="A117" s="1">
        <v>270</v>
      </c>
      <c r="B117" s="1">
        <v>336</v>
      </c>
      <c r="C117" s="77" t="s">
        <v>107</v>
      </c>
      <c r="D117" s="66">
        <v>14</v>
      </c>
      <c r="E117" s="150">
        <v>1098</v>
      </c>
      <c r="F117" s="150">
        <v>965</v>
      </c>
      <c r="G117" s="150">
        <v>4650</v>
      </c>
      <c r="H117" s="164">
        <v>0.65600000000000003</v>
      </c>
      <c r="I117" s="25">
        <f t="shared" si="126"/>
        <v>0.20459145751178065</v>
      </c>
      <c r="J117" s="25">
        <f t="shared" si="127"/>
        <v>9.8168812098661434E-2</v>
      </c>
      <c r="K117" s="27">
        <f t="shared" si="128"/>
        <v>2.0840779585492237</v>
      </c>
      <c r="L117" s="27">
        <f t="shared" si="129"/>
        <v>0.75224723475295441</v>
      </c>
      <c r="M117" s="27">
        <f t="shared" si="130"/>
        <v>4.8186528497409329</v>
      </c>
      <c r="O117" s="51">
        <f t="shared" si="131"/>
        <v>35.032922384724891</v>
      </c>
      <c r="P117" s="27">
        <f t="shared" si="132"/>
        <v>4.8186528497409329</v>
      </c>
      <c r="Q117" s="93">
        <f t="shared" si="133"/>
        <v>0.75224723475295441</v>
      </c>
      <c r="R117" s="156">
        <f t="shared" si="134"/>
        <v>747.38489228901176</v>
      </c>
      <c r="S117" s="156">
        <f t="shared" si="135"/>
        <v>1139.3062382454448</v>
      </c>
      <c r="T117" s="153"/>
      <c r="U117" s="153"/>
      <c r="V117"/>
      <c r="W117">
        <v>270</v>
      </c>
      <c r="X117" s="76">
        <v>14</v>
      </c>
      <c r="Y117" s="164">
        <v>0.77500000000000002</v>
      </c>
      <c r="Z117" s="150">
        <v>1592</v>
      </c>
      <c r="AA117" s="150">
        <v>6548</v>
      </c>
      <c r="AB117" s="150">
        <v>883</v>
      </c>
      <c r="AC117" s="150">
        <v>1296</v>
      </c>
      <c r="AD117" s="27">
        <f t="shared" si="118"/>
        <v>0.20679397974545111</v>
      </c>
      <c r="AE117" s="27">
        <f t="shared" si="119"/>
        <v>9.8487542659364852E-2</v>
      </c>
      <c r="AF117" s="29">
        <f t="shared" si="120"/>
        <v>2.0996968160804017</v>
      </c>
      <c r="AG117" s="29">
        <f t="shared" si="121"/>
        <v>0.76195342695285662</v>
      </c>
      <c r="AH117" s="29">
        <f t="shared" si="122"/>
        <v>4.1130653266331656</v>
      </c>
      <c r="AJ117" s="51">
        <f t="shared" si="123"/>
        <v>49.332381887135178</v>
      </c>
      <c r="AK117" s="29">
        <f t="shared" si="124"/>
        <v>4.1130653266331656</v>
      </c>
      <c r="AL117" s="58">
        <f t="shared" si="125"/>
        <v>0.76195342695285662</v>
      </c>
    </row>
    <row r="118" spans="1:38" x14ac:dyDescent="0.2">
      <c r="A118" s="1">
        <v>270</v>
      </c>
      <c r="B118" s="1">
        <v>336</v>
      </c>
      <c r="C118" s="77" t="s">
        <v>107</v>
      </c>
      <c r="D118" s="66">
        <v>14</v>
      </c>
      <c r="E118" s="150">
        <v>1150</v>
      </c>
      <c r="F118" s="150">
        <v>1093</v>
      </c>
      <c r="G118" s="150">
        <v>5053</v>
      </c>
      <c r="H118" s="164">
        <v>0.68700000000000006</v>
      </c>
      <c r="I118" s="25">
        <f t="shared" si="126"/>
        <v>0.20267157436850083</v>
      </c>
      <c r="J118" s="25">
        <f t="shared" si="127"/>
        <v>9.6778722201625547E-2</v>
      </c>
      <c r="K118" s="27">
        <f t="shared" si="128"/>
        <v>2.0941749359560839</v>
      </c>
      <c r="L118" s="27">
        <f t="shared" si="129"/>
        <v>0.75233673735898432</v>
      </c>
      <c r="M118" s="27">
        <f t="shared" si="130"/>
        <v>4.6230558096980783</v>
      </c>
      <c r="O118" s="51">
        <f t="shared" si="131"/>
        <v>38.069108991401045</v>
      </c>
      <c r="P118" s="27">
        <f t="shared" si="132"/>
        <v>4.6230558096980783</v>
      </c>
      <c r="Q118" s="93">
        <f t="shared" si="133"/>
        <v>0.75233673735898432</v>
      </c>
      <c r="R118" s="156">
        <f t="shared" si="134"/>
        <v>782.78016951945676</v>
      </c>
      <c r="S118" s="156">
        <f t="shared" si="135"/>
        <v>1139.4180051229355</v>
      </c>
      <c r="T118" s="153"/>
      <c r="U118" s="153"/>
      <c r="V118"/>
      <c r="W118">
        <v>270</v>
      </c>
      <c r="X118" s="76">
        <v>14</v>
      </c>
      <c r="Y118" s="164">
        <v>0.8</v>
      </c>
      <c r="Z118" s="150">
        <v>1767</v>
      </c>
      <c r="AA118" s="150">
        <v>7063</v>
      </c>
      <c r="AB118" s="150">
        <v>912</v>
      </c>
      <c r="AC118" s="150">
        <v>1340</v>
      </c>
      <c r="AD118" s="27">
        <f t="shared" si="118"/>
        <v>0.20865021335371495</v>
      </c>
      <c r="AE118" s="27">
        <f t="shared" si="119"/>
        <v>9.8895241927180161E-2</v>
      </c>
      <c r="AF118" s="29">
        <f t="shared" si="120"/>
        <v>2.1098104346349746</v>
      </c>
      <c r="AG118" s="29">
        <f t="shared" si="121"/>
        <v>0.76905206713072916</v>
      </c>
      <c r="AH118" s="29">
        <f t="shared" si="122"/>
        <v>3.9971703452178833</v>
      </c>
      <c r="AJ118" s="51">
        <f t="shared" si="123"/>
        <v>53.212372215766003</v>
      </c>
      <c r="AK118" s="29">
        <f t="shared" si="124"/>
        <v>3.9971703452178833</v>
      </c>
      <c r="AL118" s="58">
        <f t="shared" si="125"/>
        <v>0.76905206713072916</v>
      </c>
    </row>
    <row r="119" spans="1:38" x14ac:dyDescent="0.2">
      <c r="A119" s="1">
        <v>270</v>
      </c>
      <c r="B119" s="1">
        <v>336</v>
      </c>
      <c r="C119" s="77" t="s">
        <v>107</v>
      </c>
      <c r="D119" s="66">
        <v>14</v>
      </c>
      <c r="E119" s="150">
        <v>1198</v>
      </c>
      <c r="F119" s="150">
        <v>1220</v>
      </c>
      <c r="G119" s="150">
        <v>5478</v>
      </c>
      <c r="H119" s="164">
        <v>0.71499999999999997</v>
      </c>
      <c r="I119" s="25">
        <f t="shared" si="126"/>
        <v>0.20246390799417519</v>
      </c>
      <c r="J119" s="25">
        <f t="shared" si="127"/>
        <v>9.5552624322888982E-2</v>
      </c>
      <c r="K119" s="27">
        <f t="shared" si="128"/>
        <v>2.1188733373770492</v>
      </c>
      <c r="L119" s="27">
        <f t="shared" si="129"/>
        <v>0.76081960513903657</v>
      </c>
      <c r="M119" s="27">
        <f t="shared" si="130"/>
        <v>4.4901639344262296</v>
      </c>
      <c r="O119" s="51">
        <f t="shared" si="131"/>
        <v>41.271042757746869</v>
      </c>
      <c r="P119" s="27">
        <f t="shared" si="132"/>
        <v>4.4901639344262296</v>
      </c>
      <c r="Q119" s="93">
        <f t="shared" si="133"/>
        <v>0.76081960513903657</v>
      </c>
      <c r="R119" s="156">
        <f t="shared" si="134"/>
        <v>815.45273311679057</v>
      </c>
      <c r="S119" s="156">
        <f t="shared" si="135"/>
        <v>1140.4933330304764</v>
      </c>
      <c r="T119" s="153"/>
      <c r="U119" s="153"/>
      <c r="V119"/>
      <c r="W119">
        <v>270</v>
      </c>
      <c r="X119" s="76">
        <v>14</v>
      </c>
      <c r="Y119" s="164">
        <v>0.82499999999999996</v>
      </c>
      <c r="Z119" s="150">
        <v>1946</v>
      </c>
      <c r="AA119" s="150">
        <v>7591</v>
      </c>
      <c r="AB119" s="150">
        <v>940</v>
      </c>
      <c r="AC119" s="150">
        <v>1382</v>
      </c>
      <c r="AD119" s="27">
        <f t="shared" si="118"/>
        <v>0.21082500969002935</v>
      </c>
      <c r="AE119" s="27">
        <f t="shared" si="119"/>
        <v>9.9282327439957879E-2</v>
      </c>
      <c r="AF119" s="29">
        <f t="shared" si="120"/>
        <v>2.1234898005138749</v>
      </c>
      <c r="AG119" s="29">
        <f t="shared" si="121"/>
        <v>0.77806187454640263</v>
      </c>
      <c r="AH119" s="29">
        <f t="shared" si="122"/>
        <v>3.9008221993833505</v>
      </c>
      <c r="AJ119" s="51">
        <f t="shared" si="123"/>
        <v>57.190304047837991</v>
      </c>
      <c r="AK119" s="29">
        <f t="shared" si="124"/>
        <v>3.9008221993833505</v>
      </c>
      <c r="AL119" s="58">
        <f t="shared" si="125"/>
        <v>0.77806187454640263</v>
      </c>
    </row>
    <row r="120" spans="1:38" x14ac:dyDescent="0.2">
      <c r="A120" s="1">
        <v>270</v>
      </c>
      <c r="B120" s="1">
        <v>336</v>
      </c>
      <c r="C120" s="77" t="s">
        <v>107</v>
      </c>
      <c r="D120" s="66">
        <v>14</v>
      </c>
      <c r="E120" s="150">
        <v>1250</v>
      </c>
      <c r="F120" s="150">
        <v>1409</v>
      </c>
      <c r="G120" s="150">
        <v>6008</v>
      </c>
      <c r="H120" s="164">
        <v>0.746</v>
      </c>
      <c r="I120" s="25">
        <f t="shared" si="126"/>
        <v>0.20396193410594862</v>
      </c>
      <c r="J120" s="25">
        <f t="shared" si="127"/>
        <v>9.7148074431782971E-2</v>
      </c>
      <c r="K120" s="27">
        <f t="shared" si="128"/>
        <v>2.0994953867991479</v>
      </c>
      <c r="L120" s="27">
        <f t="shared" si="129"/>
        <v>0.75664536639276847</v>
      </c>
      <c r="M120" s="27">
        <f t="shared" si="130"/>
        <v>4.2640170333569909</v>
      </c>
      <c r="O120" s="51">
        <f t="shared" si="131"/>
        <v>45.264042513425196</v>
      </c>
      <c r="P120" s="27">
        <f t="shared" si="132"/>
        <v>4.2640170333569909</v>
      </c>
      <c r="Q120" s="93">
        <f t="shared" si="133"/>
        <v>0.75664536639276847</v>
      </c>
      <c r="R120" s="156">
        <f t="shared" si="134"/>
        <v>850.84801034723569</v>
      </c>
      <c r="S120" s="156">
        <f t="shared" si="135"/>
        <v>1140.5469307603696</v>
      </c>
      <c r="T120" s="153"/>
      <c r="U120" s="153"/>
      <c r="V120"/>
      <c r="W120">
        <v>270</v>
      </c>
      <c r="X120" s="76">
        <v>14</v>
      </c>
      <c r="Y120" s="164">
        <v>0.85</v>
      </c>
      <c r="Z120" s="150">
        <v>2146</v>
      </c>
      <c r="AA120" s="150">
        <v>8151</v>
      </c>
      <c r="AB120" s="150">
        <v>969</v>
      </c>
      <c r="AC120" s="150">
        <v>1423</v>
      </c>
      <c r="AD120" s="27">
        <f t="shared" si="118"/>
        <v>0.21352086323749975</v>
      </c>
      <c r="AE120" s="27">
        <f t="shared" si="119"/>
        <v>0.1002924545144559</v>
      </c>
      <c r="AF120" s="29">
        <f t="shared" si="120"/>
        <v>2.1289823274464124</v>
      </c>
      <c r="AG120" s="29">
        <f t="shared" si="121"/>
        <v>0.78504600169686323</v>
      </c>
      <c r="AH120" s="29">
        <f t="shared" si="122"/>
        <v>3.7982292637465052</v>
      </c>
      <c r="AJ120" s="51">
        <f t="shared" si="123"/>
        <v>61.409322657611305</v>
      </c>
      <c r="AK120" s="29">
        <f t="shared" si="124"/>
        <v>3.7982292637465052</v>
      </c>
      <c r="AL120" s="58">
        <f t="shared" si="125"/>
        <v>0.78504600169686323</v>
      </c>
    </row>
    <row r="121" spans="1:38" x14ac:dyDescent="0.2">
      <c r="A121" s="1">
        <v>270</v>
      </c>
      <c r="B121" s="1">
        <v>336</v>
      </c>
      <c r="C121" s="77" t="s">
        <v>107</v>
      </c>
      <c r="D121" s="66">
        <v>14</v>
      </c>
      <c r="E121" s="150">
        <v>1310</v>
      </c>
      <c r="F121" s="150">
        <v>1646</v>
      </c>
      <c r="G121" s="150">
        <v>6688</v>
      </c>
      <c r="H121" s="164">
        <v>0.78200000000000003</v>
      </c>
      <c r="I121" s="25">
        <f t="shared" si="126"/>
        <v>0.20672495055707271</v>
      </c>
      <c r="J121" s="25">
        <f t="shared" si="127"/>
        <v>9.8598245437666987E-2</v>
      </c>
      <c r="K121" s="27">
        <f t="shared" si="128"/>
        <v>2.0966392417982989</v>
      </c>
      <c r="L121" s="27">
        <f t="shared" si="129"/>
        <v>0.7607168739650656</v>
      </c>
      <c r="M121" s="27">
        <f t="shared" si="130"/>
        <v>4.0631834750911304</v>
      </c>
      <c r="O121" s="51">
        <f t="shared" si="131"/>
        <v>50.387136539578506</v>
      </c>
      <c r="P121" s="27">
        <f t="shared" si="132"/>
        <v>4.0631834750911304</v>
      </c>
      <c r="Q121" s="93">
        <f t="shared" si="133"/>
        <v>0.7607168739650656</v>
      </c>
      <c r="R121" s="156">
        <f t="shared" si="134"/>
        <v>891.68871484390286</v>
      </c>
      <c r="S121" s="156">
        <f t="shared" si="135"/>
        <v>1140.2668987773693</v>
      </c>
      <c r="T121" s="153"/>
      <c r="U121" s="153"/>
      <c r="V121"/>
      <c r="W121">
        <v>270</v>
      </c>
      <c r="X121" s="76">
        <v>14</v>
      </c>
      <c r="Y121" s="164">
        <v>0.875</v>
      </c>
      <c r="Z121" s="150">
        <v>2376</v>
      </c>
      <c r="AA121" s="150">
        <v>8722</v>
      </c>
      <c r="AB121" s="150">
        <v>997</v>
      </c>
      <c r="AC121" s="150">
        <v>1465</v>
      </c>
      <c r="AD121" s="27">
        <f t="shared" si="118"/>
        <v>0.21556589747821633</v>
      </c>
      <c r="AE121" s="27">
        <f t="shared" si="119"/>
        <v>0.10176227442107205</v>
      </c>
      <c r="AF121" s="29">
        <f t="shared" si="120"/>
        <v>2.1183282184343435</v>
      </c>
      <c r="AG121" s="29">
        <f t="shared" si="121"/>
        <v>0.78484911186615802</v>
      </c>
      <c r="AH121" s="29">
        <f t="shared" si="122"/>
        <v>3.6708754208754208</v>
      </c>
      <c r="AJ121" s="51">
        <f t="shared" si="123"/>
        <v>65.711214847219466</v>
      </c>
      <c r="AK121" s="29">
        <f t="shared" si="124"/>
        <v>3.6708754208754208</v>
      </c>
      <c r="AL121" s="58">
        <f t="shared" si="125"/>
        <v>0.78484911186615802</v>
      </c>
    </row>
    <row r="122" spans="1:38" x14ac:dyDescent="0.2">
      <c r="A122" s="1">
        <v>270</v>
      </c>
      <c r="B122" s="1">
        <v>336</v>
      </c>
      <c r="C122" s="77" t="s">
        <v>107</v>
      </c>
      <c r="D122" s="66">
        <v>14</v>
      </c>
      <c r="E122" s="150">
        <v>1351</v>
      </c>
      <c r="F122" s="150">
        <v>1821</v>
      </c>
      <c r="G122" s="150">
        <v>7219</v>
      </c>
      <c r="H122" s="164">
        <v>0.80700000000000005</v>
      </c>
      <c r="I122" s="25">
        <f t="shared" si="126"/>
        <v>0.20980004034835451</v>
      </c>
      <c r="J122" s="25">
        <f t="shared" si="127"/>
        <v>9.9448249157988416E-2</v>
      </c>
      <c r="K122" s="27">
        <f t="shared" si="128"/>
        <v>2.1096403619439874</v>
      </c>
      <c r="L122" s="27">
        <f t="shared" si="129"/>
        <v>0.77110603283575263</v>
      </c>
      <c r="M122" s="27">
        <f t="shared" si="130"/>
        <v>3.9643053267435473</v>
      </c>
      <c r="O122" s="51">
        <f t="shared" si="131"/>
        <v>54.387670257059995</v>
      </c>
      <c r="P122" s="27">
        <f t="shared" si="132"/>
        <v>3.9643053267435473</v>
      </c>
      <c r="Q122" s="93">
        <f t="shared" si="133"/>
        <v>0.77110603283575263</v>
      </c>
      <c r="R122" s="156">
        <f t="shared" si="134"/>
        <v>919.59652958329218</v>
      </c>
      <c r="S122" s="156">
        <f t="shared" si="135"/>
        <v>1139.5248198058143</v>
      </c>
      <c r="T122" s="153"/>
      <c r="U122" s="153"/>
      <c r="V122"/>
      <c r="W122">
        <v>270</v>
      </c>
      <c r="X122" s="76">
        <v>14</v>
      </c>
      <c r="Y122" s="164">
        <v>0.9</v>
      </c>
      <c r="Z122" s="150">
        <v>2632</v>
      </c>
      <c r="AA122" s="150">
        <v>9311</v>
      </c>
      <c r="AB122" s="150">
        <v>1026</v>
      </c>
      <c r="AC122" s="150">
        <v>1507</v>
      </c>
      <c r="AD122" s="27">
        <f t="shared" si="118"/>
        <v>0.21747485283548521</v>
      </c>
      <c r="AE122" s="27">
        <f t="shared" si="119"/>
        <v>0.10356174766548981</v>
      </c>
      <c r="AF122" s="29">
        <f t="shared" si="120"/>
        <v>2.0999534841565346</v>
      </c>
      <c r="AG122" s="29">
        <f t="shared" si="121"/>
        <v>0.78147859854681867</v>
      </c>
      <c r="AH122" s="29">
        <f t="shared" si="122"/>
        <v>3.537613981762918</v>
      </c>
      <c r="AJ122" s="51">
        <f t="shared" si="123"/>
        <v>70.148718349284621</v>
      </c>
      <c r="AK122" s="29">
        <f t="shared" si="124"/>
        <v>3.537613981762918</v>
      </c>
      <c r="AL122" s="58">
        <f t="shared" si="125"/>
        <v>0.78147859854681867</v>
      </c>
    </row>
    <row r="123" spans="1:38" x14ac:dyDescent="0.2">
      <c r="A123" s="1">
        <v>270</v>
      </c>
      <c r="B123" s="1">
        <v>336</v>
      </c>
      <c r="C123" s="77" t="s">
        <v>107</v>
      </c>
      <c r="D123" s="66">
        <v>14</v>
      </c>
      <c r="E123" s="150">
        <v>1398</v>
      </c>
      <c r="F123" s="150">
        <v>2014</v>
      </c>
      <c r="G123" s="150">
        <v>7813</v>
      </c>
      <c r="H123" s="164">
        <v>0.83499999999999996</v>
      </c>
      <c r="I123" s="25">
        <f t="shared" si="126"/>
        <v>0.21205216218949968</v>
      </c>
      <c r="J123" s="25">
        <f t="shared" si="127"/>
        <v>9.9263868117160745E-2</v>
      </c>
      <c r="K123" s="27">
        <f t="shared" si="128"/>
        <v>2.1362472187686197</v>
      </c>
      <c r="L123" s="27">
        <f t="shared" si="129"/>
        <v>0.78501102142738477</v>
      </c>
      <c r="M123" s="27">
        <f t="shared" si="130"/>
        <v>3.8793445878848063</v>
      </c>
      <c r="O123" s="51">
        <f t="shared" si="131"/>
        <v>58.862843568140981</v>
      </c>
      <c r="P123" s="27">
        <f t="shared" si="132"/>
        <v>3.8793445878848063</v>
      </c>
      <c r="Q123" s="93">
        <f t="shared" si="133"/>
        <v>0.78501102142738477</v>
      </c>
      <c r="R123" s="156">
        <f t="shared" si="134"/>
        <v>951.58841477234841</v>
      </c>
      <c r="S123" s="156">
        <f t="shared" si="135"/>
        <v>1139.6268440387407</v>
      </c>
      <c r="T123" s="153"/>
      <c r="U123" s="153"/>
      <c r="V123"/>
      <c r="X123" s="76"/>
      <c r="Y123" s="163"/>
      <c r="Z123" s="150"/>
      <c r="AA123" s="150"/>
      <c r="AB123" s="150"/>
      <c r="AC123" s="150"/>
      <c r="AD123" s="27"/>
      <c r="AE123" s="27"/>
      <c r="AF123" s="29"/>
      <c r="AH123" s="29"/>
      <c r="AJ123" s="51"/>
      <c r="AK123" s="29"/>
      <c r="AL123" s="58"/>
    </row>
    <row r="124" spans="1:38" x14ac:dyDescent="0.2">
      <c r="A124" s="1">
        <v>270</v>
      </c>
      <c r="B124" s="1">
        <v>336</v>
      </c>
      <c r="C124" s="77" t="s">
        <v>107</v>
      </c>
      <c r="D124" s="66">
        <v>14</v>
      </c>
      <c r="E124" s="150">
        <v>1452</v>
      </c>
      <c r="F124" s="150">
        <v>2291</v>
      </c>
      <c r="G124" s="150">
        <v>8514</v>
      </c>
      <c r="H124" s="164">
        <v>0.86699999999999999</v>
      </c>
      <c r="I124" s="25">
        <f t="shared" si="126"/>
        <v>0.21420994846439756</v>
      </c>
      <c r="J124" s="25">
        <f t="shared" si="127"/>
        <v>0.10078095812967222</v>
      </c>
      <c r="K124" s="27">
        <f t="shared" si="128"/>
        <v>2.1255002178961151</v>
      </c>
      <c r="L124" s="27">
        <f t="shared" si="129"/>
        <v>0.78502567961348602</v>
      </c>
      <c r="M124" s="27">
        <f t="shared" si="130"/>
        <v>3.7162810999563511</v>
      </c>
      <c r="O124" s="51">
        <f t="shared" si="131"/>
        <v>64.144150792160801</v>
      </c>
      <c r="P124" s="27">
        <f t="shared" si="132"/>
        <v>3.7162810999563511</v>
      </c>
      <c r="Q124" s="93">
        <f t="shared" si="133"/>
        <v>0.78502567961348602</v>
      </c>
      <c r="R124" s="156">
        <f t="shared" si="134"/>
        <v>988.3450488193489</v>
      </c>
      <c r="S124" s="156">
        <f t="shared" si="135"/>
        <v>1139.9596872195489</v>
      </c>
      <c r="T124" s="153"/>
      <c r="U124" s="153"/>
      <c r="V124"/>
      <c r="X124" s="76"/>
      <c r="Y124" s="163"/>
      <c r="Z124" s="150"/>
      <c r="AA124" s="150"/>
      <c r="AB124" s="150"/>
      <c r="AC124" s="150"/>
      <c r="AD124" s="27"/>
      <c r="AE124" s="27"/>
      <c r="AF124" s="29"/>
      <c r="AH124" s="29"/>
      <c r="AJ124" s="51"/>
      <c r="AK124" s="29"/>
      <c r="AL124" s="58"/>
    </row>
    <row r="125" spans="1:38" x14ac:dyDescent="0.2">
      <c r="A125" s="1">
        <v>270</v>
      </c>
      <c r="B125" s="1">
        <v>336</v>
      </c>
      <c r="C125" s="77" t="s">
        <v>107</v>
      </c>
      <c r="D125" s="66">
        <v>14</v>
      </c>
      <c r="E125" s="150">
        <v>1503</v>
      </c>
      <c r="F125" s="150">
        <v>2614</v>
      </c>
      <c r="G125" s="150">
        <v>9278</v>
      </c>
      <c r="H125" s="164">
        <v>0.89800000000000002</v>
      </c>
      <c r="I125" s="25">
        <f t="shared" si="126"/>
        <v>0.21785906259684901</v>
      </c>
      <c r="J125" s="25">
        <f t="shared" si="127"/>
        <v>0.10367687164526877</v>
      </c>
      <c r="K125" s="27">
        <f t="shared" si="128"/>
        <v>2.1013275105585314</v>
      </c>
      <c r="L125" s="27">
        <f t="shared" si="129"/>
        <v>0.78268039046004634</v>
      </c>
      <c r="M125" s="27">
        <f t="shared" si="130"/>
        <v>3.5493496557000763</v>
      </c>
      <c r="O125" s="51">
        <f t="shared" si="131"/>
        <v>69.900097609780119</v>
      </c>
      <c r="P125" s="27">
        <f t="shared" si="132"/>
        <v>3.5493496557000763</v>
      </c>
      <c r="Q125" s="93">
        <f t="shared" si="133"/>
        <v>0.78268039046004634</v>
      </c>
      <c r="R125" s="156">
        <f t="shared" si="134"/>
        <v>1023.0596476415161</v>
      </c>
      <c r="S125" s="156">
        <f t="shared" si="135"/>
        <v>1139.2646410261871</v>
      </c>
      <c r="T125" s="153"/>
      <c r="U125" s="153"/>
      <c r="V125"/>
      <c r="X125" s="76"/>
      <c r="Y125" s="163"/>
      <c r="Z125" s="150"/>
      <c r="AA125" s="150"/>
      <c r="AB125" s="150"/>
      <c r="AC125" s="150"/>
      <c r="AD125" s="27"/>
      <c r="AE125" s="27"/>
      <c r="AF125" s="29"/>
      <c r="AH125" s="29"/>
      <c r="AJ125" s="51"/>
      <c r="AK125" s="29"/>
      <c r="AL125" s="58"/>
    </row>
    <row r="126" spans="1:38" x14ac:dyDescent="0.2">
      <c r="A126" s="1">
        <v>270</v>
      </c>
      <c r="B126" s="1">
        <v>336</v>
      </c>
      <c r="C126" s="77" t="s">
        <v>107</v>
      </c>
      <c r="D126" s="66">
        <v>14</v>
      </c>
      <c r="E126" s="150">
        <v>1541</v>
      </c>
      <c r="F126" s="150">
        <v>2904</v>
      </c>
      <c r="G126" s="150">
        <v>9894</v>
      </c>
      <c r="H126" s="164">
        <v>0.92400000000000004</v>
      </c>
      <c r="I126" s="25">
        <f>0.1515*(G126/1000)/(E126/1000)^2/($D$4/10)^4</f>
        <v>0.22100690982578952</v>
      </c>
      <c r="J126" s="25">
        <f t="shared" si="127"/>
        <v>0.10686658678664247</v>
      </c>
      <c r="K126" s="27">
        <f t="shared" si="128"/>
        <v>2.0680637088842979</v>
      </c>
      <c r="L126" s="27">
        <f t="shared" si="129"/>
        <v>0.77583564862191801</v>
      </c>
      <c r="M126" s="27">
        <f t="shared" si="130"/>
        <v>3.4070247933884299</v>
      </c>
      <c r="O126" s="51">
        <f t="shared" si="131"/>
        <v>74.541018080530762</v>
      </c>
      <c r="P126" s="27">
        <f t="shared" si="132"/>
        <v>3.4070247933884299</v>
      </c>
      <c r="Q126" s="93">
        <f t="shared" si="133"/>
        <v>0.77583564862191801</v>
      </c>
      <c r="R126" s="156">
        <f t="shared" si="134"/>
        <v>1048.9254271560719</v>
      </c>
      <c r="S126" s="156">
        <f t="shared" si="135"/>
        <v>1135.2006787403375</v>
      </c>
      <c r="T126" s="153"/>
      <c r="U126" s="153"/>
      <c r="V126"/>
      <c r="X126" s="76"/>
      <c r="Y126" s="163"/>
      <c r="Z126" s="150"/>
      <c r="AA126" s="150"/>
      <c r="AB126" s="150"/>
      <c r="AC126" s="150"/>
      <c r="AD126" s="27"/>
      <c r="AE126" s="27"/>
      <c r="AF126" s="29"/>
      <c r="AH126" s="29"/>
      <c r="AJ126" s="51"/>
      <c r="AK126" s="29"/>
      <c r="AL126" s="58"/>
    </row>
    <row r="127" spans="1:38" x14ac:dyDescent="0.2">
      <c r="E127" s="69"/>
      <c r="F127" s="168"/>
      <c r="G127" s="171"/>
      <c r="H127" s="62"/>
      <c r="I127" s="25"/>
      <c r="J127" s="25"/>
      <c r="K127" s="27"/>
      <c r="L127" s="27"/>
      <c r="M127" s="27"/>
      <c r="O127" s="51"/>
      <c r="P127" s="27"/>
      <c r="Q127" s="93"/>
      <c r="R127" s="156"/>
      <c r="T127" s="153"/>
      <c r="U127" s="153"/>
      <c r="W127" s="113"/>
      <c r="X127" s="112"/>
      <c r="Y127" s="163"/>
      <c r="Z127" s="148"/>
      <c r="AA127" s="107"/>
      <c r="AB127" s="62"/>
      <c r="AC127" s="69"/>
      <c r="AD127" s="27"/>
      <c r="AE127" s="27"/>
      <c r="AF127" s="29"/>
      <c r="AH127" s="29"/>
      <c r="AJ127" s="51"/>
      <c r="AK127" s="29"/>
      <c r="AL127" s="58"/>
    </row>
    <row r="128" spans="1:38" x14ac:dyDescent="0.2">
      <c r="C128" s="77"/>
      <c r="E128" s="69"/>
      <c r="F128" s="168"/>
      <c r="G128" s="171"/>
      <c r="H128" s="62"/>
      <c r="I128" s="25"/>
      <c r="J128" s="25"/>
      <c r="K128" s="27"/>
      <c r="L128" s="27"/>
      <c r="M128" s="27"/>
      <c r="O128" s="51"/>
      <c r="P128" s="27"/>
      <c r="Q128" s="93"/>
      <c r="R128" s="156"/>
      <c r="T128" s="153"/>
      <c r="U128" s="153"/>
      <c r="W128" s="113"/>
      <c r="X128" s="112"/>
      <c r="Y128" s="163"/>
      <c r="Z128" s="148"/>
      <c r="AA128" s="107"/>
      <c r="AB128" s="62"/>
      <c r="AC128" s="69"/>
      <c r="AD128" s="27"/>
      <c r="AE128" s="27"/>
      <c r="AF128" s="29"/>
      <c r="AH128" s="29"/>
      <c r="AJ128" s="51"/>
      <c r="AK128" s="29"/>
      <c r="AL128" s="58"/>
    </row>
    <row r="129" spans="1:38" x14ac:dyDescent="0.2">
      <c r="A129" s="1">
        <v>271</v>
      </c>
      <c r="B129" s="1">
        <v>337</v>
      </c>
      <c r="C129" s="77" t="s">
        <v>107</v>
      </c>
      <c r="D129" s="66">
        <v>16</v>
      </c>
      <c r="E129" s="150">
        <v>999</v>
      </c>
      <c r="F129" s="150">
        <v>846</v>
      </c>
      <c r="G129" s="150">
        <v>4161</v>
      </c>
      <c r="H129" s="164">
        <v>0.59699999999999998</v>
      </c>
      <c r="I129" s="25">
        <f t="shared" si="126"/>
        <v>0.22115968512979992</v>
      </c>
      <c r="J129" s="25">
        <f t="shared" si="127"/>
        <v>0.11426866174055363</v>
      </c>
      <c r="K129" s="27">
        <f t="shared" si="128"/>
        <v>1.9354360308510639</v>
      </c>
      <c r="L129" s="27">
        <f t="shared" si="129"/>
        <v>0.72633119108445798</v>
      </c>
      <c r="M129" s="27">
        <f t="shared" si="130"/>
        <v>4.918439716312057</v>
      </c>
      <c r="O129" s="51">
        <f t="shared" si="131"/>
        <v>31.348815062976403</v>
      </c>
      <c r="P129" s="27">
        <f t="shared" si="132"/>
        <v>4.918439716312057</v>
      </c>
      <c r="Q129" s="93">
        <f t="shared" si="133"/>
        <v>0.72633119108445798</v>
      </c>
      <c r="R129" s="156">
        <f t="shared" si="134"/>
        <v>679.99772986951064</v>
      </c>
      <c r="S129" s="156">
        <f t="shared" si="135"/>
        <v>1139.0246731482591</v>
      </c>
      <c r="T129" s="153"/>
      <c r="U129" s="153"/>
      <c r="V129"/>
      <c r="W129">
        <v>271</v>
      </c>
      <c r="X129" s="76">
        <v>16</v>
      </c>
      <c r="Y129" s="164">
        <v>0.72499999999999998</v>
      </c>
      <c r="Z129" s="150">
        <v>1563</v>
      </c>
      <c r="AA129" s="150">
        <v>6358</v>
      </c>
      <c r="AB129" s="150">
        <v>826</v>
      </c>
      <c r="AC129" s="150">
        <v>1214</v>
      </c>
      <c r="AD129" s="27">
        <f t="shared" si="118"/>
        <v>0.22883495983004906</v>
      </c>
      <c r="AE129" s="27">
        <f t="shared" si="119"/>
        <v>0.11764031009078592</v>
      </c>
      <c r="AF129" s="29">
        <f t="shared" si="120"/>
        <v>1.9452087439539347</v>
      </c>
      <c r="AG129" s="29">
        <f t="shared" si="121"/>
        <v>0.74255784605480568</v>
      </c>
      <c r="AH129" s="29">
        <f t="shared" si="122"/>
        <v>4.0678182981445934</v>
      </c>
      <c r="AJ129" s="51">
        <f t="shared" si="123"/>
        <v>47.900929144533514</v>
      </c>
      <c r="AK129" s="29">
        <f t="shared" si="124"/>
        <v>4.0678182981445934</v>
      </c>
      <c r="AL129" s="58">
        <f t="shared" si="125"/>
        <v>0.74255784605480568</v>
      </c>
    </row>
    <row r="130" spans="1:38" x14ac:dyDescent="0.2">
      <c r="A130" s="1">
        <v>271</v>
      </c>
      <c r="B130" s="1">
        <v>337</v>
      </c>
      <c r="C130" s="77" t="s">
        <v>107</v>
      </c>
      <c r="D130" s="66">
        <v>16</v>
      </c>
      <c r="E130" s="150">
        <v>1054</v>
      </c>
      <c r="F130" s="150">
        <v>1012</v>
      </c>
      <c r="G130" s="150">
        <v>4713</v>
      </c>
      <c r="H130" s="164">
        <v>0.629</v>
      </c>
      <c r="I130" s="25">
        <f t="shared" si="126"/>
        <v>0.22503778350218953</v>
      </c>
      <c r="J130" s="25">
        <f t="shared" si="127"/>
        <v>0.1163889962149067</v>
      </c>
      <c r="K130" s="27">
        <f t="shared" si="128"/>
        <v>1.9334970729249015</v>
      </c>
      <c r="L130" s="27">
        <f t="shared" si="129"/>
        <v>0.731937723781108</v>
      </c>
      <c r="M130" s="27">
        <f t="shared" si="130"/>
        <v>4.6571146245059287</v>
      </c>
      <c r="O130" s="51">
        <f t="shared" si="131"/>
        <v>35.507561978324389</v>
      </c>
      <c r="P130" s="27">
        <f t="shared" si="132"/>
        <v>4.6571146245059287</v>
      </c>
      <c r="Q130" s="93">
        <f t="shared" si="133"/>
        <v>0.731937723781108</v>
      </c>
      <c r="R130" s="156">
        <f t="shared" si="134"/>
        <v>717.43504232478904</v>
      </c>
      <c r="S130" s="156">
        <f t="shared" si="135"/>
        <v>1140.5962517087266</v>
      </c>
      <c r="T130" s="153"/>
      <c r="U130" s="153"/>
      <c r="V130"/>
      <c r="W130">
        <v>271</v>
      </c>
      <c r="X130" s="76">
        <v>16</v>
      </c>
      <c r="Y130" s="164">
        <v>0.75</v>
      </c>
      <c r="Z130" s="150">
        <v>1747</v>
      </c>
      <c r="AA130" s="150">
        <v>6874</v>
      </c>
      <c r="AB130" s="150">
        <v>855</v>
      </c>
      <c r="AC130" s="150">
        <v>1256</v>
      </c>
      <c r="AD130" s="27">
        <f t="shared" si="118"/>
        <v>0.23113700025398709</v>
      </c>
      <c r="AE130" s="27">
        <f t="shared" si="119"/>
        <v>0.11873458252275913</v>
      </c>
      <c r="AF130" s="29">
        <f t="shared" si="120"/>
        <v>1.9466695830566683</v>
      </c>
      <c r="AG130" s="29">
        <f t="shared" si="121"/>
        <v>0.74684395593651953</v>
      </c>
      <c r="AH130" s="29">
        <f t="shared" si="122"/>
        <v>3.934745277618775</v>
      </c>
      <c r="AJ130" s="51">
        <f t="shared" si="123"/>
        <v>51.788453434967508</v>
      </c>
      <c r="AK130" s="29">
        <f t="shared" si="124"/>
        <v>3.934745277618775</v>
      </c>
      <c r="AL130" s="58">
        <f t="shared" si="125"/>
        <v>0.74684395593651953</v>
      </c>
    </row>
    <row r="131" spans="1:38" x14ac:dyDescent="0.2">
      <c r="A131" s="1">
        <v>271</v>
      </c>
      <c r="B131" s="1">
        <v>337</v>
      </c>
      <c r="C131" s="77" t="s">
        <v>107</v>
      </c>
      <c r="D131" s="66">
        <v>16</v>
      </c>
      <c r="E131" s="150">
        <v>1099</v>
      </c>
      <c r="F131" s="150">
        <v>1152</v>
      </c>
      <c r="G131" s="150">
        <v>5159</v>
      </c>
      <c r="H131" s="164">
        <v>0.65600000000000003</v>
      </c>
      <c r="I131" s="25">
        <f t="shared" si="126"/>
        <v>0.2265736320707441</v>
      </c>
      <c r="J131" s="25">
        <f t="shared" si="127"/>
        <v>0.11687258357418029</v>
      </c>
      <c r="K131" s="27">
        <f t="shared" si="128"/>
        <v>1.9386380033854165</v>
      </c>
      <c r="L131" s="27">
        <f t="shared" si="129"/>
        <v>0.73638392033245226</v>
      </c>
      <c r="M131" s="27">
        <f t="shared" si="130"/>
        <v>4.4782986111111107</v>
      </c>
      <c r="O131" s="51">
        <f t="shared" si="131"/>
        <v>38.867708942536709</v>
      </c>
      <c r="P131" s="27">
        <f t="shared" si="132"/>
        <v>4.4782986111111107</v>
      </c>
      <c r="Q131" s="93">
        <f t="shared" si="133"/>
        <v>0.73638392033245226</v>
      </c>
      <c r="R131" s="156">
        <f t="shared" si="134"/>
        <v>748.06557069728956</v>
      </c>
      <c r="S131" s="156">
        <f t="shared" si="135"/>
        <v>1140.3438577702584</v>
      </c>
      <c r="T131" s="153"/>
      <c r="U131" s="153"/>
      <c r="V131"/>
      <c r="W131">
        <v>271</v>
      </c>
      <c r="X131" s="76">
        <v>16</v>
      </c>
      <c r="Y131" s="164">
        <v>0.77500000000000002</v>
      </c>
      <c r="Z131" s="150">
        <v>1953</v>
      </c>
      <c r="AA131" s="150">
        <v>7415</v>
      </c>
      <c r="AB131" s="150">
        <v>883</v>
      </c>
      <c r="AC131" s="150">
        <v>1298</v>
      </c>
      <c r="AD131" s="27">
        <f t="shared" si="118"/>
        <v>0.23345382503689244</v>
      </c>
      <c r="AE131" s="27">
        <f t="shared" si="119"/>
        <v>0.12026282704784336</v>
      </c>
      <c r="AF131" s="29">
        <f t="shared" si="120"/>
        <v>1.9411968832565283</v>
      </c>
      <c r="AG131" s="29">
        <f t="shared" si="121"/>
        <v>0.74846754583628206</v>
      </c>
      <c r="AH131" s="29">
        <f t="shared" si="122"/>
        <v>3.7967229902713773</v>
      </c>
      <c r="AJ131" s="51">
        <f t="shared" si="123"/>
        <v>55.864326770480659</v>
      </c>
      <c r="AK131" s="29">
        <f t="shared" si="124"/>
        <v>3.7967229902713773</v>
      </c>
      <c r="AL131" s="58">
        <f t="shared" si="125"/>
        <v>0.74846754583628206</v>
      </c>
    </row>
    <row r="132" spans="1:38" x14ac:dyDescent="0.2">
      <c r="A132" s="1">
        <v>271</v>
      </c>
      <c r="B132" s="1">
        <v>337</v>
      </c>
      <c r="C132" s="77" t="s">
        <v>107</v>
      </c>
      <c r="D132" s="66">
        <v>16</v>
      </c>
      <c r="E132" s="150">
        <v>1151</v>
      </c>
      <c r="F132" s="150">
        <v>1317</v>
      </c>
      <c r="G132" s="150">
        <v>5648</v>
      </c>
      <c r="H132" s="164">
        <v>0.68700000000000006</v>
      </c>
      <c r="I132" s="25">
        <f t="shared" si="126"/>
        <v>0.22614305998522352</v>
      </c>
      <c r="J132" s="25">
        <f t="shared" si="127"/>
        <v>0.11630892637941136</v>
      </c>
      <c r="K132" s="27">
        <f t="shared" si="128"/>
        <v>1.9443310760820045</v>
      </c>
      <c r="L132" s="27">
        <f t="shared" si="129"/>
        <v>0.73784432456005489</v>
      </c>
      <c r="M132" s="27">
        <f t="shared" si="130"/>
        <v>4.2885345482156412</v>
      </c>
      <c r="O132" s="51">
        <f t="shared" si="131"/>
        <v>42.5518162642852</v>
      </c>
      <c r="P132" s="27">
        <f t="shared" si="132"/>
        <v>4.2885345482156412</v>
      </c>
      <c r="Q132" s="93">
        <f t="shared" si="133"/>
        <v>0.73784432456005489</v>
      </c>
      <c r="R132" s="156">
        <f t="shared" si="134"/>
        <v>783.46084792773456</v>
      </c>
      <c r="S132" s="156">
        <f t="shared" si="135"/>
        <v>1140.4088033882599</v>
      </c>
      <c r="T132" s="153"/>
      <c r="U132" s="153"/>
      <c r="V132"/>
      <c r="W132">
        <v>271</v>
      </c>
      <c r="X132" s="76">
        <v>16</v>
      </c>
      <c r="Y132" s="164">
        <v>0.8</v>
      </c>
      <c r="Z132" s="150">
        <v>2174</v>
      </c>
      <c r="AA132" s="150">
        <v>7983</v>
      </c>
      <c r="AB132" s="150">
        <v>912</v>
      </c>
      <c r="AC132" s="150">
        <v>1340</v>
      </c>
      <c r="AD132" s="27">
        <f t="shared" si="118"/>
        <v>0.23582821084563307</v>
      </c>
      <c r="AE132" s="27">
        <f t="shared" si="119"/>
        <v>0.12167416861895285</v>
      </c>
      <c r="AF132" s="29">
        <f t="shared" si="120"/>
        <v>1.9381945528978841</v>
      </c>
      <c r="AG132" s="29">
        <f t="shared" si="121"/>
        <v>0.75110065052626551</v>
      </c>
      <c r="AH132" s="29">
        <f t="shared" si="122"/>
        <v>3.6720331186752531</v>
      </c>
      <c r="AJ132" s="51">
        <f t="shared" si="123"/>
        <v>60.143617074679312</v>
      </c>
      <c r="AK132" s="29">
        <f t="shared" si="124"/>
        <v>3.6720331186752531</v>
      </c>
      <c r="AL132" s="58">
        <f t="shared" si="125"/>
        <v>0.75110065052626551</v>
      </c>
    </row>
    <row r="133" spans="1:38" x14ac:dyDescent="0.2">
      <c r="A133" s="1">
        <v>271</v>
      </c>
      <c r="B133" s="1">
        <v>337</v>
      </c>
      <c r="C133" s="77" t="s">
        <v>107</v>
      </c>
      <c r="D133" s="66">
        <v>16</v>
      </c>
      <c r="E133" s="150">
        <v>1203</v>
      </c>
      <c r="F133" s="150">
        <v>1527</v>
      </c>
      <c r="G133" s="150">
        <v>6242</v>
      </c>
      <c r="H133" s="164">
        <v>0.71799999999999997</v>
      </c>
      <c r="I133" s="25">
        <f t="shared" si="126"/>
        <v>0.22878720527541915</v>
      </c>
      <c r="J133" s="25">
        <f t="shared" si="127"/>
        <v>0.11811237376554505</v>
      </c>
      <c r="K133" s="27">
        <f t="shared" si="128"/>
        <v>1.9370299485265228</v>
      </c>
      <c r="L133" s="27">
        <f t="shared" si="129"/>
        <v>0.73935853969714227</v>
      </c>
      <c r="M133" s="27">
        <f t="shared" si="130"/>
        <v>4.0877537655533729</v>
      </c>
      <c r="O133" s="51">
        <f t="shared" si="131"/>
        <v>47.026989575366187</v>
      </c>
      <c r="P133" s="27">
        <f t="shared" si="132"/>
        <v>4.0877537655533729</v>
      </c>
      <c r="Q133" s="93">
        <f t="shared" si="133"/>
        <v>0.73935853969714227</v>
      </c>
      <c r="R133" s="156">
        <f t="shared" si="134"/>
        <v>818.85612515817945</v>
      </c>
      <c r="S133" s="156">
        <f t="shared" si="135"/>
        <v>1140.4681408888293</v>
      </c>
      <c r="T133" s="153"/>
      <c r="U133" s="153"/>
      <c r="V133"/>
      <c r="W133">
        <v>271</v>
      </c>
      <c r="X133" s="76">
        <v>16</v>
      </c>
      <c r="Y133" s="164">
        <v>0.82499999999999996</v>
      </c>
      <c r="Z133" s="150">
        <v>2431</v>
      </c>
      <c r="AA133" s="150">
        <v>8597</v>
      </c>
      <c r="AB133" s="150">
        <v>940</v>
      </c>
      <c r="AC133" s="150">
        <v>1382</v>
      </c>
      <c r="AD133" s="27">
        <f t="shared" si="118"/>
        <v>0.23876466978068533</v>
      </c>
      <c r="AE133" s="27">
        <f t="shared" si="119"/>
        <v>0.12402638129832355</v>
      </c>
      <c r="AF133" s="29">
        <f t="shared" si="120"/>
        <v>1.9251119582887699</v>
      </c>
      <c r="AG133" s="29">
        <f t="shared" si="121"/>
        <v>0.75066110751730253</v>
      </c>
      <c r="AH133" s="29">
        <f t="shared" si="122"/>
        <v>3.5364047716988893</v>
      </c>
      <c r="AJ133" s="51">
        <f t="shared" si="123"/>
        <v>64.769469621823632</v>
      </c>
      <c r="AK133" s="29">
        <f t="shared" si="124"/>
        <v>3.5364047716988893</v>
      </c>
      <c r="AL133" s="58">
        <f t="shared" si="125"/>
        <v>0.75066110751730253</v>
      </c>
    </row>
    <row r="134" spans="1:38" x14ac:dyDescent="0.2">
      <c r="A134" s="1">
        <v>271</v>
      </c>
      <c r="B134" s="1">
        <v>337</v>
      </c>
      <c r="C134" s="77" t="s">
        <v>107</v>
      </c>
      <c r="D134" s="66">
        <v>16</v>
      </c>
      <c r="E134" s="150">
        <v>1249</v>
      </c>
      <c r="F134" s="150">
        <v>1710</v>
      </c>
      <c r="G134" s="150">
        <v>6773</v>
      </c>
      <c r="H134" s="164">
        <v>0.746</v>
      </c>
      <c r="I134" s="25">
        <f t="shared" si="126"/>
        <v>0.23030078721250721</v>
      </c>
      <c r="J134" s="25">
        <f t="shared" si="127"/>
        <v>0.1181849125198761</v>
      </c>
      <c r="K134" s="27">
        <f t="shared" si="128"/>
        <v>1.9486479475438601</v>
      </c>
      <c r="L134" s="27">
        <f t="shared" si="129"/>
        <v>0.74624938629989568</v>
      </c>
      <c r="M134" s="27">
        <f t="shared" si="130"/>
        <v>3.9608187134502923</v>
      </c>
      <c r="O134" s="51">
        <f t="shared" si="131"/>
        <v>51.027523292847675</v>
      </c>
      <c r="P134" s="27">
        <f t="shared" si="132"/>
        <v>3.9608187134502923</v>
      </c>
      <c r="Q134" s="93">
        <f t="shared" si="133"/>
        <v>0.74624938629989568</v>
      </c>
      <c r="R134" s="156">
        <f t="shared" si="134"/>
        <v>850.16733193895777</v>
      </c>
      <c r="S134" s="156">
        <f t="shared" si="135"/>
        <v>1139.634493215761</v>
      </c>
      <c r="T134" s="153"/>
      <c r="U134" s="153"/>
      <c r="V134"/>
      <c r="W134">
        <v>271</v>
      </c>
      <c r="X134" s="76">
        <v>16</v>
      </c>
      <c r="Y134" s="164">
        <v>0.85</v>
      </c>
      <c r="Z134" s="150">
        <v>2713</v>
      </c>
      <c r="AA134" s="150">
        <v>9199</v>
      </c>
      <c r="AB134" s="150">
        <v>969</v>
      </c>
      <c r="AC134" s="150">
        <v>1423</v>
      </c>
      <c r="AD134" s="27">
        <f t="shared" si="118"/>
        <v>0.24097391987753158</v>
      </c>
      <c r="AE134" s="27">
        <f t="shared" si="119"/>
        <v>0.12679097348449156</v>
      </c>
      <c r="AF134" s="29">
        <f t="shared" si="120"/>
        <v>1.9005605308883153</v>
      </c>
      <c r="AG134" s="29">
        <f t="shared" si="121"/>
        <v>0.7445084281114619</v>
      </c>
      <c r="AH134" s="29">
        <f t="shared" si="122"/>
        <v>3.3907113896056025</v>
      </c>
      <c r="AJ134" s="51">
        <f t="shared" si="123"/>
        <v>69.30491462732995</v>
      </c>
      <c r="AK134" s="29">
        <f t="shared" si="124"/>
        <v>3.3907113896056025</v>
      </c>
      <c r="AL134" s="58">
        <f t="shared" si="125"/>
        <v>0.7445084281114619</v>
      </c>
    </row>
    <row r="135" spans="1:38" x14ac:dyDescent="0.2">
      <c r="A135" s="1">
        <v>271</v>
      </c>
      <c r="B135" s="1">
        <v>337</v>
      </c>
      <c r="C135" s="77" t="s">
        <v>107</v>
      </c>
      <c r="D135" s="66">
        <v>16</v>
      </c>
      <c r="E135" s="150">
        <v>1299</v>
      </c>
      <c r="F135" s="150">
        <v>1957</v>
      </c>
      <c r="G135" s="150">
        <v>7431</v>
      </c>
      <c r="H135" s="164">
        <v>0.77600000000000002</v>
      </c>
      <c r="I135" s="25">
        <f t="shared" si="126"/>
        <v>0.23359749580362102</v>
      </c>
      <c r="J135" s="25">
        <f t="shared" si="127"/>
        <v>0.12023104317368463</v>
      </c>
      <c r="K135" s="27">
        <f t="shared" si="128"/>
        <v>1.9429050072049052</v>
      </c>
      <c r="L135" s="27">
        <f t="shared" si="129"/>
        <v>0.74935662334751763</v>
      </c>
      <c r="M135" s="27">
        <f t="shared" si="130"/>
        <v>3.7971384772611141</v>
      </c>
      <c r="O135" s="51">
        <f t="shared" si="131"/>
        <v>55.984870159331322</v>
      </c>
      <c r="P135" s="27">
        <f t="shared" si="132"/>
        <v>3.7971384772611141</v>
      </c>
      <c r="Q135" s="93">
        <f t="shared" si="133"/>
        <v>0.74935662334751763</v>
      </c>
      <c r="R135" s="156">
        <f t="shared" si="134"/>
        <v>884.20125235284718</v>
      </c>
      <c r="S135" s="156">
        <f t="shared" si="135"/>
        <v>1139.4346035474834</v>
      </c>
      <c r="T135" s="153"/>
      <c r="U135" s="153"/>
      <c r="V135"/>
      <c r="W135">
        <v>271</v>
      </c>
      <c r="X135" s="76">
        <v>16</v>
      </c>
      <c r="Y135" s="164">
        <v>0.875</v>
      </c>
      <c r="Z135" s="150">
        <v>3008</v>
      </c>
      <c r="AA135" s="150">
        <v>9882</v>
      </c>
      <c r="AB135" s="150">
        <v>997</v>
      </c>
      <c r="AC135" s="150">
        <v>1465</v>
      </c>
      <c r="AD135" s="27">
        <f t="shared" si="118"/>
        <v>0.24423551924784842</v>
      </c>
      <c r="AE135" s="27">
        <f t="shared" si="119"/>
        <v>0.12883035414923599</v>
      </c>
      <c r="AF135" s="29">
        <f t="shared" si="120"/>
        <v>1.895791724401596</v>
      </c>
      <c r="AG135" s="29">
        <f t="shared" si="121"/>
        <v>0.74764929198407282</v>
      </c>
      <c r="AH135" s="29">
        <f t="shared" si="122"/>
        <v>3.2852393617021276</v>
      </c>
      <c r="AJ135" s="51">
        <f t="shared" si="123"/>
        <v>74.450610538892761</v>
      </c>
      <c r="AK135" s="29">
        <f t="shared" si="124"/>
        <v>3.2852393617021276</v>
      </c>
      <c r="AL135" s="58">
        <f t="shared" si="125"/>
        <v>0.74764929198407282</v>
      </c>
    </row>
    <row r="136" spans="1:38" x14ac:dyDescent="0.2">
      <c r="A136" s="1">
        <v>271</v>
      </c>
      <c r="B136" s="1">
        <v>337</v>
      </c>
      <c r="C136" s="77" t="s">
        <v>107</v>
      </c>
      <c r="D136" s="66">
        <v>16</v>
      </c>
      <c r="E136" s="150">
        <v>1351</v>
      </c>
      <c r="F136" s="150">
        <v>2242</v>
      </c>
      <c r="G136" s="150">
        <v>8153</v>
      </c>
      <c r="H136" s="164">
        <v>0.80700000000000005</v>
      </c>
      <c r="I136" s="25">
        <f t="shared" si="126"/>
        <v>0.23694413754815546</v>
      </c>
      <c r="J136" s="25">
        <f t="shared" si="127"/>
        <v>0.12243985426260848</v>
      </c>
      <c r="K136" s="27">
        <f t="shared" si="128"/>
        <v>1.9351880070026766</v>
      </c>
      <c r="L136" s="27">
        <f t="shared" si="129"/>
        <v>0.75170776974738418</v>
      </c>
      <c r="M136" s="27">
        <f t="shared" si="130"/>
        <v>3.6364852809991079</v>
      </c>
      <c r="O136" s="51">
        <f t="shared" si="131"/>
        <v>61.424390581217644</v>
      </c>
      <c r="P136" s="27">
        <f t="shared" si="132"/>
        <v>3.6364852809991079</v>
      </c>
      <c r="Q136" s="93">
        <f t="shared" si="133"/>
        <v>0.75170776974738418</v>
      </c>
      <c r="R136" s="156">
        <f t="shared" si="134"/>
        <v>919.59652958329218</v>
      </c>
      <c r="S136" s="156">
        <f t="shared" si="135"/>
        <v>1139.5248198058143</v>
      </c>
      <c r="T136" s="153"/>
      <c r="U136" s="153"/>
      <c r="V136"/>
      <c r="W136">
        <v>271</v>
      </c>
      <c r="X136" s="76">
        <v>16</v>
      </c>
      <c r="Y136" s="164">
        <v>0.9</v>
      </c>
      <c r="Z136" s="150">
        <v>3324</v>
      </c>
      <c r="AA136" s="150">
        <v>10612</v>
      </c>
      <c r="AB136" s="150">
        <v>1026</v>
      </c>
      <c r="AC136" s="150">
        <v>1507</v>
      </c>
      <c r="AD136" s="27">
        <f t="shared" si="118"/>
        <v>0.24786200604555569</v>
      </c>
      <c r="AE136" s="27">
        <f t="shared" si="119"/>
        <v>0.13078998831310337</v>
      </c>
      <c r="AF136" s="29">
        <f t="shared" si="120"/>
        <v>1.8951145209386284</v>
      </c>
      <c r="AG136" s="29">
        <f t="shared" si="121"/>
        <v>0.75291046015539331</v>
      </c>
      <c r="AH136" s="29">
        <f t="shared" si="122"/>
        <v>3.1925391095066185</v>
      </c>
      <c r="AJ136" s="51">
        <f t="shared" si="123"/>
        <v>79.950402655204414</v>
      </c>
      <c r="AK136" s="29">
        <f t="shared" si="124"/>
        <v>3.1925391095066185</v>
      </c>
      <c r="AL136" s="58">
        <f t="shared" si="125"/>
        <v>0.75291046015539331</v>
      </c>
    </row>
    <row r="137" spans="1:38" x14ac:dyDescent="0.2">
      <c r="A137" s="1">
        <v>271</v>
      </c>
      <c r="B137" s="1">
        <v>337</v>
      </c>
      <c r="C137" s="77" t="s">
        <v>107</v>
      </c>
      <c r="D137" s="66">
        <v>16</v>
      </c>
      <c r="E137" s="150">
        <v>1404</v>
      </c>
      <c r="F137" s="150">
        <v>2568</v>
      </c>
      <c r="G137" s="150">
        <v>8916</v>
      </c>
      <c r="H137" s="164">
        <v>0.83799999999999997</v>
      </c>
      <c r="I137" s="25">
        <f t="shared" si="126"/>
        <v>0.23992475932947022</v>
      </c>
      <c r="J137" s="25">
        <f t="shared" si="127"/>
        <v>0.12495307228595819</v>
      </c>
      <c r="K137" s="27">
        <f t="shared" si="128"/>
        <v>1.9201189289719622</v>
      </c>
      <c r="L137" s="27">
        <f t="shared" si="129"/>
        <v>0.75053086035195238</v>
      </c>
      <c r="M137" s="27">
        <f t="shared" si="130"/>
        <v>3.47196261682243</v>
      </c>
      <c r="O137" s="51">
        <f t="shared" si="131"/>
        <v>67.172803437033792</v>
      </c>
      <c r="P137" s="27">
        <f t="shared" si="132"/>
        <v>3.47196261682243</v>
      </c>
      <c r="Q137" s="93">
        <f t="shared" si="133"/>
        <v>0.75053086035195238</v>
      </c>
      <c r="R137" s="156">
        <f t="shared" si="134"/>
        <v>955.6724852220151</v>
      </c>
      <c r="S137" s="156">
        <f t="shared" si="135"/>
        <v>1140.4206267565812</v>
      </c>
      <c r="T137" s="153"/>
      <c r="U137" s="153"/>
      <c r="V137"/>
      <c r="W137">
        <v>271</v>
      </c>
      <c r="X137" s="76">
        <v>16</v>
      </c>
      <c r="Y137" s="164">
        <v>0.92500000000000004</v>
      </c>
      <c r="Z137" s="150">
        <v>3659</v>
      </c>
      <c r="AA137" s="150">
        <v>11390</v>
      </c>
      <c r="AB137" s="150">
        <v>1054</v>
      </c>
      <c r="AC137" s="150">
        <v>1549</v>
      </c>
      <c r="AD137" s="27">
        <f t="shared" si="118"/>
        <v>0.25180254320765927</v>
      </c>
      <c r="AE137" s="27">
        <f t="shared" si="119"/>
        <v>0.13257492771938964</v>
      </c>
      <c r="AF137" s="29">
        <f t="shared" si="120"/>
        <v>1.8993225004099481</v>
      </c>
      <c r="AG137" s="29">
        <f t="shared" si="121"/>
        <v>0.76055681219092164</v>
      </c>
      <c r="AH137" s="29">
        <f t="shared" si="122"/>
        <v>3.1128723694998635</v>
      </c>
      <c r="AJ137" s="51">
        <f t="shared" si="123"/>
        <v>85.811824938068071</v>
      </c>
      <c r="AK137" s="29">
        <f t="shared" si="124"/>
        <v>3.1128723694998635</v>
      </c>
      <c r="AL137" s="58">
        <f t="shared" si="125"/>
        <v>0.76055681219092164</v>
      </c>
    </row>
    <row r="138" spans="1:38" x14ac:dyDescent="0.2">
      <c r="A138" s="1">
        <v>271</v>
      </c>
      <c r="B138" s="1">
        <v>337</v>
      </c>
      <c r="C138" s="77" t="s">
        <v>107</v>
      </c>
      <c r="D138" s="66">
        <v>16</v>
      </c>
      <c r="E138" s="150">
        <v>1452</v>
      </c>
      <c r="F138" s="150">
        <v>2925</v>
      </c>
      <c r="G138" s="150">
        <v>9682</v>
      </c>
      <c r="H138" s="164">
        <v>0.86699999999999999</v>
      </c>
      <c r="I138" s="25">
        <f t="shared" si="126"/>
        <v>0.24359651409822614</v>
      </c>
      <c r="J138" s="25">
        <f t="shared" si="127"/>
        <v>0.12867058163653045</v>
      </c>
      <c r="K138" s="27">
        <f t="shared" si="128"/>
        <v>1.8931795520000001</v>
      </c>
      <c r="L138" s="27">
        <f t="shared" si="129"/>
        <v>0.74564177394273834</v>
      </c>
      <c r="M138" s="27">
        <f t="shared" si="130"/>
        <v>3.31008547008547</v>
      </c>
      <c r="O138" s="51">
        <f t="shared" si="131"/>
        <v>72.943818178259434</v>
      </c>
      <c r="P138" s="27">
        <f t="shared" si="132"/>
        <v>3.31008547008547</v>
      </c>
      <c r="Q138" s="93">
        <f t="shared" si="133"/>
        <v>0.74564177394273834</v>
      </c>
      <c r="R138" s="156">
        <f t="shared" si="134"/>
        <v>988.3450488193489</v>
      </c>
      <c r="S138" s="156">
        <f t="shared" si="135"/>
        <v>1139.9596872195489</v>
      </c>
      <c r="T138" s="153"/>
      <c r="U138" s="153"/>
      <c r="V138"/>
      <c r="X138" s="76"/>
      <c r="Y138" s="163"/>
      <c r="Z138" s="150"/>
      <c r="AA138" s="150"/>
      <c r="AB138" s="150"/>
      <c r="AC138" s="150"/>
      <c r="AD138" s="27"/>
      <c r="AE138" s="27"/>
      <c r="AF138" s="29"/>
      <c r="AH138" s="29"/>
      <c r="AJ138" s="51"/>
      <c r="AK138" s="29"/>
      <c r="AL138" s="58"/>
    </row>
    <row r="139" spans="1:38" x14ac:dyDescent="0.2">
      <c r="A139" s="1">
        <v>271</v>
      </c>
      <c r="B139" s="1">
        <v>337</v>
      </c>
      <c r="C139" s="77" t="s">
        <v>107</v>
      </c>
      <c r="D139" s="66">
        <v>16</v>
      </c>
      <c r="E139" s="150">
        <v>1500</v>
      </c>
      <c r="F139" s="150">
        <v>3276</v>
      </c>
      <c r="G139" s="150">
        <v>10403</v>
      </c>
      <c r="H139" s="164">
        <v>0.89600000000000002</v>
      </c>
      <c r="I139" s="25">
        <f t="shared" si="126"/>
        <v>0.24525355087940429</v>
      </c>
      <c r="J139" s="25">
        <f t="shared" si="127"/>
        <v>0.13071437741442288</v>
      </c>
      <c r="K139" s="27">
        <f t="shared" si="128"/>
        <v>1.8762553571428577</v>
      </c>
      <c r="L139" s="27">
        <f t="shared" si="129"/>
        <v>0.74148520281629815</v>
      </c>
      <c r="M139" s="27">
        <f t="shared" si="130"/>
        <v>3.1755189255189253</v>
      </c>
      <c r="O139" s="51">
        <f t="shared" si="131"/>
        <v>78.375804638342586</v>
      </c>
      <c r="P139" s="27">
        <f t="shared" si="132"/>
        <v>3.1755189255189253</v>
      </c>
      <c r="Q139" s="93">
        <f t="shared" si="133"/>
        <v>0.74148520281629815</v>
      </c>
      <c r="R139" s="156">
        <f t="shared" si="134"/>
        <v>1021.0176124166828</v>
      </c>
      <c r="S139" s="156">
        <f t="shared" si="135"/>
        <v>1139.5285852864763</v>
      </c>
      <c r="T139" s="153"/>
      <c r="U139" s="153"/>
      <c r="V139"/>
      <c r="X139" s="76"/>
      <c r="Y139" s="163"/>
      <c r="Z139" s="150"/>
      <c r="AA139" s="150"/>
      <c r="AB139" s="150"/>
      <c r="AC139" s="150"/>
      <c r="AD139" s="27"/>
      <c r="AE139" s="27"/>
      <c r="AF139" s="29"/>
      <c r="AH139" s="29"/>
      <c r="AJ139" s="51"/>
      <c r="AK139" s="29"/>
      <c r="AL139" s="58"/>
    </row>
    <row r="140" spans="1:38" x14ac:dyDescent="0.2">
      <c r="A140" s="1">
        <v>271</v>
      </c>
      <c r="B140" s="1">
        <v>337</v>
      </c>
      <c r="C140" s="77" t="s">
        <v>107</v>
      </c>
      <c r="D140" s="66">
        <v>16</v>
      </c>
      <c r="E140" s="150">
        <v>1552</v>
      </c>
      <c r="F140" s="150">
        <v>3677</v>
      </c>
      <c r="G140" s="150">
        <v>11486</v>
      </c>
      <c r="H140" s="164">
        <v>0.92700000000000005</v>
      </c>
      <c r="I140" s="25">
        <f t="shared" si="126"/>
        <v>0.25294412790007276</v>
      </c>
      <c r="J140" s="25">
        <f t="shared" si="127"/>
        <v>0.13245602626807784</v>
      </c>
      <c r="K140" s="27">
        <f t="shared" si="128"/>
        <v>1.9096460540658147</v>
      </c>
      <c r="L140" s="27">
        <f t="shared" si="129"/>
        <v>0.76642219310450799</v>
      </c>
      <c r="M140" s="27">
        <f t="shared" si="130"/>
        <v>3.1237421811259178</v>
      </c>
      <c r="O140" s="51">
        <f t="shared" si="131"/>
        <v>86.535085271172065</v>
      </c>
      <c r="P140" s="27">
        <f t="shared" si="132"/>
        <v>3.1237421811259178</v>
      </c>
      <c r="Q140" s="93">
        <f t="shared" si="133"/>
        <v>0.76642219310450799</v>
      </c>
      <c r="R140" s="156">
        <f t="shared" si="134"/>
        <v>1056.4128896471277</v>
      </c>
      <c r="S140" s="156">
        <f t="shared" si="135"/>
        <v>1139.6039802018638</v>
      </c>
      <c r="T140" s="153"/>
      <c r="U140" s="153"/>
      <c r="V140"/>
      <c r="X140" s="76"/>
      <c r="Y140" s="163"/>
      <c r="Z140" s="150"/>
      <c r="AA140" s="150"/>
      <c r="AB140" s="150"/>
      <c r="AC140" s="150"/>
      <c r="AD140" s="27"/>
      <c r="AE140" s="27"/>
      <c r="AF140" s="29"/>
      <c r="AH140" s="29"/>
      <c r="AJ140" s="51"/>
      <c r="AK140" s="29"/>
      <c r="AL140" s="58"/>
    </row>
    <row r="141" spans="1:38" x14ac:dyDescent="0.2">
      <c r="E141" s="69"/>
      <c r="F141" s="168"/>
      <c r="G141" s="171"/>
      <c r="H141" s="62"/>
      <c r="I141" s="25"/>
      <c r="J141" s="25"/>
      <c r="K141" s="27"/>
      <c r="L141" s="27"/>
      <c r="M141" s="27"/>
      <c r="O141" s="51"/>
      <c r="P141" s="27"/>
      <c r="Q141" s="93"/>
      <c r="R141" s="156"/>
      <c r="T141" s="153"/>
      <c r="U141" s="153"/>
      <c r="W141" s="113"/>
      <c r="X141" s="112"/>
      <c r="Y141" s="163"/>
      <c r="Z141" s="148"/>
      <c r="AA141" s="107"/>
      <c r="AB141" s="62"/>
      <c r="AC141" s="69"/>
      <c r="AD141" s="27"/>
      <c r="AE141" s="27"/>
      <c r="AF141" s="29"/>
      <c r="AH141" s="29"/>
      <c r="AJ141" s="51"/>
      <c r="AK141" s="29"/>
      <c r="AL141" s="58"/>
    </row>
    <row r="142" spans="1:38" x14ac:dyDescent="0.2">
      <c r="E142" s="69"/>
      <c r="F142" s="168"/>
      <c r="G142" s="171"/>
      <c r="H142" s="62"/>
      <c r="I142" s="25"/>
      <c r="J142" s="25"/>
      <c r="K142" s="27"/>
      <c r="L142" s="27"/>
      <c r="M142" s="27"/>
      <c r="O142" s="51"/>
      <c r="P142" s="27"/>
      <c r="Q142" s="93"/>
      <c r="R142" s="156"/>
      <c r="T142" s="153"/>
      <c r="U142" s="153"/>
      <c r="W142" s="113"/>
      <c r="X142" s="112"/>
      <c r="Y142" s="163"/>
      <c r="Z142" s="148"/>
      <c r="AA142" s="107"/>
      <c r="AB142" s="62"/>
      <c r="AC142" s="69"/>
      <c r="AD142" s="27"/>
      <c r="AE142" s="27"/>
      <c r="AF142" s="29"/>
      <c r="AH142" s="29"/>
      <c r="AJ142" s="51"/>
      <c r="AK142" s="29"/>
      <c r="AL142" s="58"/>
    </row>
    <row r="143" spans="1:38" x14ac:dyDescent="0.2">
      <c r="A143" s="1">
        <v>272</v>
      </c>
      <c r="B143" s="1">
        <v>338</v>
      </c>
      <c r="C143" s="77" t="s">
        <v>107</v>
      </c>
      <c r="D143" s="66">
        <v>18</v>
      </c>
      <c r="E143" s="150">
        <v>1005</v>
      </c>
      <c r="F143" s="150">
        <v>1055</v>
      </c>
      <c r="G143" s="150">
        <v>4712</v>
      </c>
      <c r="H143" s="164">
        <v>0.59899999999999998</v>
      </c>
      <c r="I143" s="25">
        <f t="shared" si="126"/>
        <v>0.24746420131771651</v>
      </c>
      <c r="J143" s="25">
        <f t="shared" si="127"/>
        <v>0.13996115481194762</v>
      </c>
      <c r="K143" s="27">
        <f t="shared" si="128"/>
        <v>1.7680920227488151</v>
      </c>
      <c r="L143" s="27">
        <f t="shared" si="129"/>
        <v>0.70188174476786924</v>
      </c>
      <c r="M143" s="27">
        <f t="shared" si="130"/>
        <v>4.4663507109004739</v>
      </c>
      <c r="O143" s="51">
        <f t="shared" si="131"/>
        <v>35.50002801652122</v>
      </c>
      <c r="P143" s="27">
        <f t="shared" si="132"/>
        <v>4.4663507109004739</v>
      </c>
      <c r="Q143" s="93">
        <f t="shared" si="133"/>
        <v>0.70188174476786924</v>
      </c>
      <c r="R143" s="156">
        <f t="shared" si="134"/>
        <v>684.08180031917743</v>
      </c>
      <c r="S143" s="156">
        <f t="shared" si="135"/>
        <v>1142.0397334209974</v>
      </c>
      <c r="T143" s="153"/>
      <c r="U143" s="153"/>
      <c r="V143"/>
      <c r="W143">
        <v>272</v>
      </c>
      <c r="X143" s="76">
        <v>18</v>
      </c>
      <c r="Y143" s="164">
        <v>0.72499999999999998</v>
      </c>
      <c r="Z143" s="150">
        <v>1893</v>
      </c>
      <c r="AA143" s="150">
        <v>7035</v>
      </c>
      <c r="AB143" s="150">
        <v>828</v>
      </c>
      <c r="AC143" s="150">
        <v>1217</v>
      </c>
      <c r="AD143" s="27">
        <f t="shared" si="118"/>
        <v>0.25195452871809815</v>
      </c>
      <c r="AE143" s="27">
        <f t="shared" si="119"/>
        <v>0.14142693259523881</v>
      </c>
      <c r="AF143" s="29">
        <f t="shared" si="120"/>
        <v>1.7815173114104597</v>
      </c>
      <c r="AG143" s="29">
        <f t="shared" si="121"/>
        <v>0.71359865475803974</v>
      </c>
      <c r="AH143" s="29">
        <f t="shared" si="122"/>
        <v>3.7163232963549921</v>
      </c>
      <c r="AJ143" s="51">
        <f t="shared" si="123"/>
        <v>53.001421285277331</v>
      </c>
      <c r="AK143" s="29">
        <f t="shared" si="124"/>
        <v>3.7163232963549921</v>
      </c>
      <c r="AL143" s="58">
        <f t="shared" si="125"/>
        <v>0.71359865475803974</v>
      </c>
    </row>
    <row r="144" spans="1:38" x14ac:dyDescent="0.2">
      <c r="A144" s="1">
        <v>272</v>
      </c>
      <c r="B144" s="1">
        <v>338</v>
      </c>
      <c r="C144" s="77" t="s">
        <v>107</v>
      </c>
      <c r="D144" s="66">
        <v>18</v>
      </c>
      <c r="E144" s="150">
        <v>1050</v>
      </c>
      <c r="F144" s="150">
        <v>1217</v>
      </c>
      <c r="G144" s="150">
        <v>5224</v>
      </c>
      <c r="H144" s="164">
        <v>0.625</v>
      </c>
      <c r="I144" s="25">
        <f t="shared" si="126"/>
        <v>0.25134126337065404</v>
      </c>
      <c r="J144" s="25">
        <f t="shared" si="127"/>
        <v>0.14157152941380607</v>
      </c>
      <c r="K144" s="27">
        <f t="shared" si="128"/>
        <v>1.7753658833196388</v>
      </c>
      <c r="L144" s="27">
        <f t="shared" si="129"/>
        <v>0.71026866967423774</v>
      </c>
      <c r="M144" s="27">
        <f t="shared" si="130"/>
        <v>4.2925225965488911</v>
      </c>
      <c r="O144" s="51">
        <f t="shared" si="131"/>
        <v>39.357416459742545</v>
      </c>
      <c r="P144" s="27">
        <f t="shared" si="132"/>
        <v>4.2925225965488911</v>
      </c>
      <c r="Q144" s="93">
        <f t="shared" si="133"/>
        <v>0.71026866967423774</v>
      </c>
      <c r="R144" s="156">
        <f t="shared" si="134"/>
        <v>714.71232869167795</v>
      </c>
      <c r="S144" s="156">
        <f t="shared" si="135"/>
        <v>1143.5397259066847</v>
      </c>
      <c r="T144" s="153"/>
      <c r="U144" s="153"/>
      <c r="V144"/>
      <c r="W144">
        <v>272</v>
      </c>
      <c r="X144" s="76">
        <v>18</v>
      </c>
      <c r="Y144" s="164">
        <v>0.75</v>
      </c>
      <c r="Z144" s="150">
        <v>2138</v>
      </c>
      <c r="AA144" s="150">
        <v>7645</v>
      </c>
      <c r="AB144" s="150">
        <v>857</v>
      </c>
      <c r="AC144" s="150">
        <v>1259</v>
      </c>
      <c r="AD144" s="27">
        <f t="shared" si="118"/>
        <v>0.25583811887946339</v>
      </c>
      <c r="AE144" s="27">
        <f t="shared" si="119"/>
        <v>0.14427256507751168</v>
      </c>
      <c r="AF144" s="29">
        <f t="shared" si="120"/>
        <v>1.7732970834892423</v>
      </c>
      <c r="AG144" s="29">
        <f t="shared" si="121"/>
        <v>0.71575932985035728</v>
      </c>
      <c r="AH144" s="29">
        <f t="shared" si="122"/>
        <v>3.5757717492984096</v>
      </c>
      <c r="AJ144" s="51">
        <f t="shared" si="123"/>
        <v>57.597137985208988</v>
      </c>
      <c r="AK144" s="29">
        <f t="shared" si="124"/>
        <v>3.5757717492984096</v>
      </c>
      <c r="AL144" s="58">
        <f t="shared" si="125"/>
        <v>0.71575932985035728</v>
      </c>
    </row>
    <row r="145" spans="1:38" x14ac:dyDescent="0.2">
      <c r="A145" s="1">
        <v>272</v>
      </c>
      <c r="B145" s="1">
        <v>338</v>
      </c>
      <c r="C145" s="77" t="s">
        <v>107</v>
      </c>
      <c r="D145" s="66">
        <v>18</v>
      </c>
      <c r="E145" s="150">
        <v>1101</v>
      </c>
      <c r="F145" s="150">
        <v>1401</v>
      </c>
      <c r="G145" s="150">
        <v>5736</v>
      </c>
      <c r="H145" s="164">
        <v>0.65600000000000003</v>
      </c>
      <c r="I145" s="25">
        <f t="shared" si="126"/>
        <v>0.25100000395674121</v>
      </c>
      <c r="J145" s="25">
        <f t="shared" si="127"/>
        <v>0.14136093894543436</v>
      </c>
      <c r="K145" s="27">
        <f t="shared" si="128"/>
        <v>1.775596609850107</v>
      </c>
      <c r="L145" s="27">
        <f t="shared" si="129"/>
        <v>0.70987856492077639</v>
      </c>
      <c r="M145" s="27">
        <f t="shared" si="130"/>
        <v>4.0942184154175587</v>
      </c>
      <c r="O145" s="51">
        <f t="shared" si="131"/>
        <v>43.214804902963863</v>
      </c>
      <c r="P145" s="27">
        <f t="shared" si="132"/>
        <v>4.0942184154175587</v>
      </c>
      <c r="Q145" s="93">
        <f t="shared" si="133"/>
        <v>0.70987856492077639</v>
      </c>
      <c r="R145" s="156">
        <f t="shared" si="134"/>
        <v>749.42692751384516</v>
      </c>
      <c r="S145" s="156">
        <f t="shared" si="135"/>
        <v>1142.4190968198859</v>
      </c>
      <c r="T145" s="153"/>
      <c r="U145" s="153"/>
      <c r="V145"/>
      <c r="W145">
        <v>272</v>
      </c>
      <c r="X145" s="76">
        <v>18</v>
      </c>
      <c r="Y145" s="164">
        <v>0.77500000000000002</v>
      </c>
      <c r="Z145" s="150">
        <v>2406</v>
      </c>
      <c r="AA145" s="150">
        <v>8310</v>
      </c>
      <c r="AB145" s="150">
        <v>886</v>
      </c>
      <c r="AC145" s="150">
        <v>1301</v>
      </c>
      <c r="AD145" s="27">
        <f t="shared" si="118"/>
        <v>0.26042678782781592</v>
      </c>
      <c r="AE145" s="27">
        <f t="shared" si="119"/>
        <v>0.14713533287296973</v>
      </c>
      <c r="AF145" s="29">
        <f t="shared" si="120"/>
        <v>1.7699813004987532</v>
      </c>
      <c r="AG145" s="29">
        <f t="shared" si="121"/>
        <v>0.72079936710011738</v>
      </c>
      <c r="AH145" s="29">
        <f t="shared" si="122"/>
        <v>3.453865336658354</v>
      </c>
      <c r="AJ145" s="51">
        <f t="shared" si="123"/>
        <v>62.607222584314805</v>
      </c>
      <c r="AK145" s="29">
        <f t="shared" si="124"/>
        <v>3.453865336658354</v>
      </c>
      <c r="AL145" s="58">
        <f t="shared" si="125"/>
        <v>0.72079936710011738</v>
      </c>
    </row>
    <row r="146" spans="1:38" x14ac:dyDescent="0.2">
      <c r="A146" s="1">
        <v>272</v>
      </c>
      <c r="B146" s="1">
        <v>338</v>
      </c>
      <c r="C146" s="77" t="s">
        <v>107</v>
      </c>
      <c r="D146" s="66">
        <v>18</v>
      </c>
      <c r="E146" s="150">
        <v>1152</v>
      </c>
      <c r="F146" s="150">
        <v>1614</v>
      </c>
      <c r="G146" s="150">
        <v>6311</v>
      </c>
      <c r="H146" s="164">
        <v>0.68600000000000005</v>
      </c>
      <c r="I146" s="25">
        <f t="shared" si="126"/>
        <v>0.25225073805946691</v>
      </c>
      <c r="J146" s="25">
        <f t="shared" si="127"/>
        <v>0.14216717574476959</v>
      </c>
      <c r="K146" s="27">
        <f t="shared" si="128"/>
        <v>1.7743247464684011</v>
      </c>
      <c r="L146" s="27">
        <f t="shared" si="129"/>
        <v>0.71113527830366352</v>
      </c>
      <c r="M146" s="27">
        <f t="shared" si="130"/>
        <v>3.9101610904584883</v>
      </c>
      <c r="O146" s="51">
        <f t="shared" si="131"/>
        <v>47.546832939784686</v>
      </c>
      <c r="P146" s="27">
        <f t="shared" si="132"/>
        <v>3.9101610904584883</v>
      </c>
      <c r="Q146" s="93">
        <f t="shared" si="133"/>
        <v>0.71113527830366352</v>
      </c>
      <c r="R146" s="156">
        <f t="shared" si="134"/>
        <v>784.14152633601236</v>
      </c>
      <c r="S146" s="156">
        <f t="shared" si="135"/>
        <v>1143.0634494694057</v>
      </c>
      <c r="T146" s="153"/>
      <c r="U146" s="153"/>
      <c r="V146"/>
      <c r="W146">
        <v>272</v>
      </c>
      <c r="X146" s="76">
        <v>18</v>
      </c>
      <c r="Y146" s="164">
        <v>0.8</v>
      </c>
      <c r="Z146" s="150">
        <v>2711</v>
      </c>
      <c r="AA146" s="150">
        <v>9014</v>
      </c>
      <c r="AB146" s="150">
        <v>914</v>
      </c>
      <c r="AC146" s="150">
        <v>1343</v>
      </c>
      <c r="AD146" s="27">
        <f t="shared" si="118"/>
        <v>0.26509696275894079</v>
      </c>
      <c r="AE146" s="27">
        <f t="shared" si="119"/>
        <v>0.15071439078073384</v>
      </c>
      <c r="AF146" s="29">
        <f t="shared" si="120"/>
        <v>1.75893596746588</v>
      </c>
      <c r="AG146" s="29">
        <f t="shared" si="121"/>
        <v>0.72269541093491252</v>
      </c>
      <c r="AH146" s="29">
        <f t="shared" si="122"/>
        <v>3.3249723349317595</v>
      </c>
      <c r="AJ146" s="51">
        <f t="shared" si="123"/>
        <v>67.911131693744125</v>
      </c>
      <c r="AK146" s="29">
        <f t="shared" si="124"/>
        <v>3.3249723349317595</v>
      </c>
      <c r="AL146" s="58">
        <f t="shared" si="125"/>
        <v>0.72269541093491252</v>
      </c>
    </row>
    <row r="147" spans="1:38" x14ac:dyDescent="0.2">
      <c r="A147" s="1">
        <v>272</v>
      </c>
      <c r="B147" s="1">
        <v>338</v>
      </c>
      <c r="C147" s="77" t="s">
        <v>107</v>
      </c>
      <c r="D147" s="66">
        <v>18</v>
      </c>
      <c r="E147" s="150">
        <v>1200</v>
      </c>
      <c r="F147" s="150">
        <v>1817</v>
      </c>
      <c r="G147" s="150">
        <v>6866</v>
      </c>
      <c r="H147" s="164">
        <v>0.71499999999999997</v>
      </c>
      <c r="I147" s="25">
        <f t="shared" si="126"/>
        <v>0.25291846107162441</v>
      </c>
      <c r="J147" s="25">
        <f t="shared" si="127"/>
        <v>0.14160038428271329</v>
      </c>
      <c r="K147" s="27">
        <f t="shared" si="128"/>
        <v>1.7861424766097964</v>
      </c>
      <c r="L147" s="27">
        <f t="shared" si="129"/>
        <v>0.71681858254377218</v>
      </c>
      <c r="M147" s="27">
        <f t="shared" si="130"/>
        <v>3.7787561915244909</v>
      </c>
      <c r="O147" s="51">
        <f t="shared" si="131"/>
        <v>51.728181740542169</v>
      </c>
      <c r="P147" s="27">
        <f t="shared" si="132"/>
        <v>3.7787561915244909</v>
      </c>
      <c r="Q147" s="93">
        <f t="shared" si="133"/>
        <v>0.71681858254377218</v>
      </c>
      <c r="R147" s="156">
        <f t="shared" si="134"/>
        <v>816.81408993334617</v>
      </c>
      <c r="S147" s="156">
        <f t="shared" si="135"/>
        <v>1142.3973285781067</v>
      </c>
      <c r="T147" s="153"/>
      <c r="U147" s="153"/>
      <c r="V147"/>
      <c r="W147">
        <v>272</v>
      </c>
      <c r="X147" s="76">
        <v>18</v>
      </c>
      <c r="Y147" s="164">
        <v>0.82499999999999996</v>
      </c>
      <c r="Z147" s="150">
        <v>3046</v>
      </c>
      <c r="AA147" s="150">
        <v>9749</v>
      </c>
      <c r="AB147" s="150">
        <v>943</v>
      </c>
      <c r="AC147" s="150">
        <v>1385</v>
      </c>
      <c r="AD147" s="27">
        <f t="shared" si="118"/>
        <v>0.26958749743080163</v>
      </c>
      <c r="AE147" s="27">
        <f t="shared" si="119"/>
        <v>0.15439520966749759</v>
      </c>
      <c r="AF147" s="29">
        <f t="shared" si="120"/>
        <v>1.7460871876231123</v>
      </c>
      <c r="AG147" s="29">
        <f t="shared" si="121"/>
        <v>0.72346694072624662</v>
      </c>
      <c r="AH147" s="29">
        <f t="shared" si="122"/>
        <v>3.2005909389363101</v>
      </c>
      <c r="AJ147" s="51">
        <f t="shared" si="123"/>
        <v>73.448593619071602</v>
      </c>
      <c r="AK147" s="29">
        <f t="shared" si="124"/>
        <v>3.2005909389363101</v>
      </c>
      <c r="AL147" s="58">
        <f t="shared" si="125"/>
        <v>0.72346694072624662</v>
      </c>
    </row>
    <row r="148" spans="1:38" x14ac:dyDescent="0.2">
      <c r="A148" s="1">
        <v>272</v>
      </c>
      <c r="B148" s="1">
        <v>338</v>
      </c>
      <c r="C148" s="77" t="s">
        <v>107</v>
      </c>
      <c r="D148" s="66">
        <v>18</v>
      </c>
      <c r="E148" s="150">
        <v>1202</v>
      </c>
      <c r="F148" s="150">
        <v>1830</v>
      </c>
      <c r="G148" s="150">
        <v>6855</v>
      </c>
      <c r="H148" s="164">
        <v>0.71599999999999997</v>
      </c>
      <c r="I148" s="25">
        <f t="shared" si="126"/>
        <v>0.25167364983072377</v>
      </c>
      <c r="J148" s="25">
        <f t="shared" si="127"/>
        <v>0.14190278842384249</v>
      </c>
      <c r="K148" s="27">
        <f t="shared" si="128"/>
        <v>1.7735638081967218</v>
      </c>
      <c r="L148" s="27">
        <f t="shared" si="129"/>
        <v>0.71001673143654098</v>
      </c>
      <c r="M148" s="27">
        <f t="shared" si="130"/>
        <v>3.7459016393442623</v>
      </c>
      <c r="O148" s="51">
        <f t="shared" si="131"/>
        <v>51.645308160707337</v>
      </c>
      <c r="P148" s="27">
        <f t="shared" si="132"/>
        <v>3.7459016393442623</v>
      </c>
      <c r="Q148" s="93">
        <f t="shared" si="133"/>
        <v>0.71001673143654098</v>
      </c>
      <c r="R148" s="156">
        <f t="shared" si="134"/>
        <v>818.17544674990177</v>
      </c>
      <c r="S148" s="156">
        <f t="shared" si="135"/>
        <v>1142.7031379188572</v>
      </c>
      <c r="T148" s="153"/>
      <c r="U148" s="153"/>
      <c r="V148"/>
      <c r="W148">
        <v>272</v>
      </c>
      <c r="X148" s="76">
        <v>18</v>
      </c>
      <c r="Y148" s="164">
        <v>0.85</v>
      </c>
      <c r="Z148" s="150">
        <v>3415</v>
      </c>
      <c r="AA148" s="150">
        <v>10501</v>
      </c>
      <c r="AB148" s="150">
        <v>971</v>
      </c>
      <c r="AC148" s="150">
        <v>1427</v>
      </c>
      <c r="AD148" s="27">
        <f t="shared" si="118"/>
        <v>0.27354068859966113</v>
      </c>
      <c r="AE148" s="27">
        <f t="shared" si="119"/>
        <v>0.15826031706510299</v>
      </c>
      <c r="AF148" s="29">
        <f t="shared" si="120"/>
        <v>1.7284224730014641</v>
      </c>
      <c r="AG148" s="29">
        <f t="shared" si="121"/>
        <v>0.72137944550523714</v>
      </c>
      <c r="AH148" s="29">
        <f t="shared" si="122"/>
        <v>3.0749633967789167</v>
      </c>
      <c r="AJ148" s="51">
        <f t="shared" si="123"/>
        <v>79.114132895052919</v>
      </c>
      <c r="AK148" s="29">
        <f t="shared" si="124"/>
        <v>3.0749633967789167</v>
      </c>
      <c r="AL148" s="58">
        <f t="shared" si="125"/>
        <v>0.72137944550523714</v>
      </c>
    </row>
    <row r="149" spans="1:38" x14ac:dyDescent="0.2">
      <c r="A149" s="1">
        <v>272</v>
      </c>
      <c r="B149" s="1">
        <v>338</v>
      </c>
      <c r="C149" s="77" t="s">
        <v>107</v>
      </c>
      <c r="D149" s="66">
        <v>18</v>
      </c>
      <c r="E149" s="150">
        <v>1247</v>
      </c>
      <c r="F149" s="150">
        <v>2049</v>
      </c>
      <c r="G149" s="150">
        <v>7441</v>
      </c>
      <c r="H149" s="164">
        <v>0.74299999999999999</v>
      </c>
      <c r="I149" s="25">
        <f t="shared" si="126"/>
        <v>0.25382688565046518</v>
      </c>
      <c r="J149" s="25">
        <f t="shared" si="127"/>
        <v>0.14229703167458824</v>
      </c>
      <c r="K149" s="27">
        <f t="shared" si="128"/>
        <v>1.7837820133235727</v>
      </c>
      <c r="L149" s="27">
        <f t="shared" si="129"/>
        <v>0.71715574591408371</v>
      </c>
      <c r="M149" s="27">
        <f t="shared" si="130"/>
        <v>3.6315275744265496</v>
      </c>
      <c r="O149" s="51">
        <f t="shared" si="131"/>
        <v>56.060209777362992</v>
      </c>
      <c r="P149" s="27">
        <f t="shared" si="132"/>
        <v>3.6315275744265496</v>
      </c>
      <c r="Q149" s="93">
        <f t="shared" si="133"/>
        <v>0.71715574591408371</v>
      </c>
      <c r="R149" s="156">
        <f t="shared" si="134"/>
        <v>848.80597512240217</v>
      </c>
      <c r="S149" s="156">
        <f t="shared" si="135"/>
        <v>1142.4037350234214</v>
      </c>
      <c r="T149" s="153"/>
      <c r="U149" s="153"/>
      <c r="V149"/>
      <c r="W149">
        <v>272</v>
      </c>
      <c r="X149" s="76">
        <v>18</v>
      </c>
      <c r="Y149" s="164">
        <v>0.875</v>
      </c>
      <c r="Z149" s="150">
        <v>3819</v>
      </c>
      <c r="AA149" s="150">
        <v>11278</v>
      </c>
      <c r="AB149" s="150">
        <v>1000</v>
      </c>
      <c r="AC149" s="150">
        <v>1469</v>
      </c>
      <c r="AD149" s="27">
        <f t="shared" si="118"/>
        <v>0.27722201908260402</v>
      </c>
      <c r="AE149" s="27">
        <f t="shared" si="119"/>
        <v>0.16223237041347852</v>
      </c>
      <c r="AF149" s="29">
        <f t="shared" si="120"/>
        <v>1.7087959596229385</v>
      </c>
      <c r="AG149" s="29">
        <f t="shared" si="121"/>
        <v>0.71797109625616518</v>
      </c>
      <c r="AH149" s="29">
        <f t="shared" si="122"/>
        <v>2.9531290913851795</v>
      </c>
      <c r="AJ149" s="51">
        <f t="shared" si="123"/>
        <v>84.968021216113399</v>
      </c>
      <c r="AK149" s="29">
        <f t="shared" si="124"/>
        <v>2.9531290913851795</v>
      </c>
      <c r="AL149" s="58">
        <f t="shared" si="125"/>
        <v>0.71797109625616518</v>
      </c>
    </row>
    <row r="150" spans="1:38" x14ac:dyDescent="0.2">
      <c r="A150" s="1">
        <v>272</v>
      </c>
      <c r="B150" s="1">
        <v>338</v>
      </c>
      <c r="C150" s="77" t="s">
        <v>107</v>
      </c>
      <c r="D150" s="66">
        <v>18</v>
      </c>
      <c r="E150" s="150">
        <v>1254</v>
      </c>
      <c r="F150" s="150">
        <v>2096</v>
      </c>
      <c r="G150" s="150">
        <v>7527</v>
      </c>
      <c r="H150" s="164">
        <v>0.747</v>
      </c>
      <c r="I150" s="25">
        <f t="shared" si="126"/>
        <v>0.25390196773256496</v>
      </c>
      <c r="J150" s="25">
        <f t="shared" si="127"/>
        <v>0.14313700033246315</v>
      </c>
      <c r="K150" s="27">
        <f t="shared" si="128"/>
        <v>1.7738388197519084</v>
      </c>
      <c r="L150" s="27">
        <f t="shared" si="129"/>
        <v>0.71326363035156115</v>
      </c>
      <c r="M150" s="27">
        <f t="shared" si="130"/>
        <v>3.5911259541984735</v>
      </c>
      <c r="O150" s="51">
        <f t="shared" si="131"/>
        <v>56.708130492435323</v>
      </c>
      <c r="P150" s="27">
        <f t="shared" si="132"/>
        <v>3.5911259541984735</v>
      </c>
      <c r="Q150" s="93">
        <f t="shared" si="133"/>
        <v>0.71326363035156115</v>
      </c>
      <c r="R150" s="156">
        <f t="shared" si="134"/>
        <v>853.57072398034677</v>
      </c>
      <c r="S150" s="156">
        <f t="shared" si="135"/>
        <v>1142.6649584743598</v>
      </c>
      <c r="T150" s="153"/>
      <c r="U150" s="153"/>
      <c r="V150"/>
      <c r="X150" s="76"/>
      <c r="Y150" s="163"/>
      <c r="Z150" s="150"/>
      <c r="AA150" s="150"/>
      <c r="AB150" s="150"/>
      <c r="AC150" s="150"/>
      <c r="AD150" s="27"/>
      <c r="AE150" s="27"/>
      <c r="AF150" s="29"/>
      <c r="AH150" s="29"/>
      <c r="AJ150" s="51"/>
      <c r="AK150" s="29"/>
      <c r="AL150" s="58"/>
    </row>
    <row r="151" spans="1:38" x14ac:dyDescent="0.2">
      <c r="A151" s="1">
        <v>272</v>
      </c>
      <c r="B151" s="1">
        <v>338</v>
      </c>
      <c r="C151" s="77" t="s">
        <v>107</v>
      </c>
      <c r="D151" s="66">
        <v>18</v>
      </c>
      <c r="E151" s="150">
        <v>1297</v>
      </c>
      <c r="F151" s="150">
        <v>2415</v>
      </c>
      <c r="G151" s="150">
        <v>8337</v>
      </c>
      <c r="H151" s="164">
        <v>0.77300000000000002</v>
      </c>
      <c r="I151" s="25">
        <f t="shared" si="126"/>
        <v>0.26288697733535399</v>
      </c>
      <c r="J151" s="25">
        <f t="shared" si="127"/>
        <v>0.14905633879341573</v>
      </c>
      <c r="K151" s="27">
        <f t="shared" si="128"/>
        <v>1.7636752617391305</v>
      </c>
      <c r="L151" s="27">
        <f t="shared" si="129"/>
        <v>0.72161582903459276</v>
      </c>
      <c r="M151" s="27">
        <f t="shared" si="130"/>
        <v>3.4521739130434783</v>
      </c>
      <c r="O151" s="51">
        <f t="shared" si="131"/>
        <v>62.810639553000307</v>
      </c>
      <c r="P151" s="27">
        <f t="shared" si="132"/>
        <v>3.4521739130434783</v>
      </c>
      <c r="Q151" s="93">
        <f t="shared" si="133"/>
        <v>0.72161582903459276</v>
      </c>
      <c r="R151" s="156">
        <f t="shared" si="134"/>
        <v>882.83989553629158</v>
      </c>
      <c r="S151" s="156">
        <f t="shared" si="135"/>
        <v>1142.0955957778674</v>
      </c>
      <c r="T151" s="153"/>
      <c r="U151" s="153"/>
      <c r="V151"/>
      <c r="X151" s="76"/>
      <c r="Y151" s="163"/>
      <c r="Z151" s="150"/>
      <c r="AA151" s="150"/>
      <c r="AB151" s="150"/>
      <c r="AC151" s="150"/>
      <c r="AD151" s="27"/>
      <c r="AE151" s="27"/>
      <c r="AF151" s="29"/>
      <c r="AH151" s="29"/>
      <c r="AJ151" s="51"/>
      <c r="AK151" s="29"/>
      <c r="AL151" s="58"/>
    </row>
    <row r="152" spans="1:38" x14ac:dyDescent="0.2">
      <c r="A152" s="1">
        <v>272</v>
      </c>
      <c r="B152" s="1">
        <v>338</v>
      </c>
      <c r="C152" s="77" t="s">
        <v>107</v>
      </c>
      <c r="D152" s="66">
        <v>18</v>
      </c>
      <c r="E152" s="150">
        <v>1350</v>
      </c>
      <c r="F152" s="150">
        <v>2743</v>
      </c>
      <c r="G152" s="150">
        <v>9041</v>
      </c>
      <c r="H152" s="164">
        <v>0.80400000000000005</v>
      </c>
      <c r="I152" s="25">
        <f t="shared" si="126"/>
        <v>0.26314077889458448</v>
      </c>
      <c r="J152" s="25">
        <f t="shared" si="127"/>
        <v>0.15013354690292868</v>
      </c>
      <c r="K152" s="27">
        <f t="shared" si="128"/>
        <v>1.7527113981042657</v>
      </c>
      <c r="L152" s="27">
        <f t="shared" si="129"/>
        <v>0.71747600328144334</v>
      </c>
      <c r="M152" s="27">
        <f t="shared" si="130"/>
        <v>3.2960262486328835</v>
      </c>
      <c r="O152" s="51">
        <f t="shared" si="131"/>
        <v>68.114548662429627</v>
      </c>
      <c r="P152" s="27">
        <f t="shared" si="132"/>
        <v>3.2960262486328835</v>
      </c>
      <c r="Q152" s="93">
        <f t="shared" si="133"/>
        <v>0.71747600328144334</v>
      </c>
      <c r="R152" s="156">
        <f t="shared" si="134"/>
        <v>918.9158511750145</v>
      </c>
      <c r="S152" s="156">
        <f t="shared" si="135"/>
        <v>1142.9301631530029</v>
      </c>
      <c r="T152" s="153"/>
      <c r="U152" s="153"/>
      <c r="V152"/>
      <c r="X152" s="76"/>
      <c r="Y152" s="163"/>
      <c r="Z152" s="150"/>
      <c r="AA152" s="150"/>
      <c r="AB152" s="150"/>
      <c r="AC152" s="150"/>
      <c r="AD152" s="27"/>
      <c r="AE152" s="27"/>
      <c r="AF152" s="29"/>
      <c r="AH152" s="29"/>
      <c r="AJ152" s="51"/>
      <c r="AK152" s="29"/>
      <c r="AL152" s="58"/>
    </row>
    <row r="153" spans="1:38" x14ac:dyDescent="0.2">
      <c r="A153" s="1">
        <v>272</v>
      </c>
      <c r="B153" s="1">
        <v>338</v>
      </c>
      <c r="C153" s="77" t="s">
        <v>107</v>
      </c>
      <c r="D153" s="66">
        <v>18</v>
      </c>
      <c r="E153" s="150">
        <v>1397</v>
      </c>
      <c r="F153" s="150">
        <v>3160</v>
      </c>
      <c r="G153" s="150">
        <v>10032</v>
      </c>
      <c r="H153" s="164">
        <v>0.83299999999999996</v>
      </c>
      <c r="I153" s="25">
        <f t="shared" si="126"/>
        <v>0.27266785072034855</v>
      </c>
      <c r="J153" s="25">
        <f t="shared" si="127"/>
        <v>0.15608138389635809</v>
      </c>
      <c r="K153" s="27">
        <f t="shared" si="128"/>
        <v>1.7469594637974684</v>
      </c>
      <c r="L153" s="27">
        <f t="shared" si="129"/>
        <v>0.72795190447320479</v>
      </c>
      <c r="M153" s="27">
        <f t="shared" si="130"/>
        <v>3.1746835443037975</v>
      </c>
      <c r="O153" s="51">
        <f t="shared" si="131"/>
        <v>75.580704809367759</v>
      </c>
      <c r="P153" s="27">
        <f t="shared" si="132"/>
        <v>3.1746835443037975</v>
      </c>
      <c r="Q153" s="93">
        <f t="shared" si="133"/>
        <v>0.72795190447320479</v>
      </c>
      <c r="R153" s="156">
        <f t="shared" si="134"/>
        <v>950.9077363640705</v>
      </c>
      <c r="S153" s="156">
        <f t="shared" si="135"/>
        <v>1141.5459019976838</v>
      </c>
      <c r="T153" s="153"/>
      <c r="U153" s="153"/>
      <c r="V153"/>
      <c r="X153" s="76"/>
      <c r="Y153" s="163"/>
      <c r="Z153" s="150"/>
      <c r="AA153" s="150"/>
      <c r="AB153" s="150"/>
      <c r="AC153" s="150"/>
      <c r="AD153" s="27"/>
      <c r="AE153" s="27"/>
      <c r="AF153" s="29"/>
      <c r="AH153" s="29"/>
      <c r="AJ153" s="51"/>
      <c r="AK153" s="29"/>
      <c r="AL153" s="58"/>
    </row>
    <row r="154" spans="1:38" x14ac:dyDescent="0.2">
      <c r="A154" s="1">
        <v>272</v>
      </c>
      <c r="B154" s="1">
        <v>338</v>
      </c>
      <c r="C154" s="77" t="s">
        <v>107</v>
      </c>
      <c r="D154" s="66">
        <v>18</v>
      </c>
      <c r="E154" s="150">
        <v>1450</v>
      </c>
      <c r="F154" s="150">
        <v>3639</v>
      </c>
      <c r="G154" s="150">
        <v>10938</v>
      </c>
      <c r="H154" s="164">
        <v>0.86399999999999999</v>
      </c>
      <c r="I154" s="25">
        <f t="shared" si="126"/>
        <v>0.27595682412189843</v>
      </c>
      <c r="J154" s="25">
        <f t="shared" si="127"/>
        <v>0.16074271212986654</v>
      </c>
      <c r="K154" s="27">
        <f t="shared" si="128"/>
        <v>1.716761030502886</v>
      </c>
      <c r="L154" s="27">
        <f t="shared" si="129"/>
        <v>0.71966984717096849</v>
      </c>
      <c r="M154" s="27">
        <f t="shared" si="130"/>
        <v>3.0057708161582855</v>
      </c>
      <c r="O154" s="51">
        <f t="shared" si="131"/>
        <v>82.406474203036737</v>
      </c>
      <c r="P154" s="27">
        <f t="shared" si="132"/>
        <v>3.0057708161582855</v>
      </c>
      <c r="Q154" s="93">
        <f t="shared" si="133"/>
        <v>0.71966984717096849</v>
      </c>
      <c r="R154" s="156">
        <f t="shared" si="134"/>
        <v>986.98369200279342</v>
      </c>
      <c r="S154" s="156">
        <f t="shared" si="135"/>
        <v>1142.3422361143444</v>
      </c>
      <c r="T154" s="153"/>
      <c r="U154" s="153"/>
      <c r="V154"/>
      <c r="X154" s="76"/>
      <c r="Y154" s="163"/>
      <c r="Z154" s="150"/>
      <c r="AA154" s="150"/>
      <c r="AB154" s="150"/>
      <c r="AC154" s="150"/>
      <c r="AD154" s="27"/>
      <c r="AE154" s="27"/>
      <c r="AF154" s="29"/>
      <c r="AH154" s="29"/>
      <c r="AJ154" s="51"/>
      <c r="AK154" s="29"/>
      <c r="AL154" s="58"/>
    </row>
    <row r="155" spans="1:38" x14ac:dyDescent="0.2">
      <c r="A155" s="1">
        <v>272</v>
      </c>
      <c r="B155" s="1">
        <v>338</v>
      </c>
      <c r="C155" s="77" t="s">
        <v>107</v>
      </c>
      <c r="D155" s="66">
        <v>18</v>
      </c>
      <c r="E155" s="150">
        <v>1502</v>
      </c>
      <c r="F155" s="150">
        <v>4160</v>
      </c>
      <c r="G155" s="150">
        <v>11898</v>
      </c>
      <c r="H155" s="164">
        <v>0.89500000000000002</v>
      </c>
      <c r="I155" s="25">
        <f t="shared" si="126"/>
        <v>0.27975207910112432</v>
      </c>
      <c r="J155" s="25">
        <f t="shared" si="127"/>
        <v>0.16532433155457529</v>
      </c>
      <c r="K155" s="27">
        <f t="shared" si="128"/>
        <v>1.6921409962499998</v>
      </c>
      <c r="L155" s="27">
        <f t="shared" si="129"/>
        <v>0.71421028541698883</v>
      </c>
      <c r="M155" s="27">
        <f t="shared" si="130"/>
        <v>2.860096153846154</v>
      </c>
      <c r="O155" s="51">
        <f t="shared" si="131"/>
        <v>89.639077534076719</v>
      </c>
      <c r="P155" s="27">
        <f t="shared" si="132"/>
        <v>2.860096153846154</v>
      </c>
      <c r="Q155" s="93">
        <f t="shared" si="133"/>
        <v>0.71421028541698883</v>
      </c>
      <c r="R155" s="156">
        <f t="shared" si="134"/>
        <v>1022.3789692332382</v>
      </c>
      <c r="S155" s="156">
        <f t="shared" si="135"/>
        <v>1142.3228706516627</v>
      </c>
      <c r="T155" s="153"/>
      <c r="U155" s="153"/>
      <c r="V155"/>
      <c r="X155" s="76"/>
      <c r="Y155" s="163"/>
      <c r="Z155" s="150"/>
      <c r="AA155" s="150"/>
      <c r="AB155" s="150"/>
      <c r="AC155" s="150"/>
      <c r="AD155" s="27"/>
      <c r="AE155" s="27"/>
      <c r="AF155" s="29"/>
      <c r="AH155" s="29"/>
      <c r="AJ155" s="51"/>
      <c r="AK155" s="29"/>
      <c r="AL155" s="58"/>
    </row>
    <row r="156" spans="1:38" x14ac:dyDescent="0.2">
      <c r="E156" s="69"/>
      <c r="F156" s="168"/>
      <c r="G156" s="171"/>
      <c r="H156" s="62"/>
      <c r="I156" s="25"/>
      <c r="J156" s="25"/>
      <c r="K156" s="27"/>
      <c r="L156" s="27"/>
      <c r="M156" s="27"/>
      <c r="O156" s="51"/>
      <c r="P156" s="27"/>
      <c r="Q156" s="93"/>
      <c r="R156" s="156"/>
      <c r="T156" s="153"/>
      <c r="U156" s="153"/>
      <c r="Y156" s="62"/>
      <c r="AA156" s="69"/>
      <c r="AB156" s="150"/>
      <c r="AC156" s="171"/>
      <c r="AD156" s="27"/>
      <c r="AE156" s="27"/>
      <c r="AF156" s="29"/>
      <c r="AH156" s="29"/>
      <c r="AJ156" s="51"/>
      <c r="AK156" s="29"/>
      <c r="AL156" s="58"/>
    </row>
    <row r="157" spans="1:38" x14ac:dyDescent="0.2">
      <c r="C157" s="77"/>
      <c r="E157" s="69"/>
      <c r="F157" s="168"/>
      <c r="G157" s="171"/>
      <c r="H157" s="62"/>
      <c r="I157" s="25"/>
      <c r="J157" s="25"/>
      <c r="K157" s="27"/>
      <c r="L157" s="27"/>
      <c r="M157" s="27"/>
      <c r="O157" s="51"/>
      <c r="P157" s="27"/>
      <c r="Q157" s="93"/>
      <c r="R157" s="156"/>
      <c r="T157" s="153"/>
      <c r="U157" s="153"/>
      <c r="Y157" s="62"/>
      <c r="AA157" s="69"/>
      <c r="AB157" s="150"/>
      <c r="AC157" s="171"/>
      <c r="AD157" s="27"/>
      <c r="AE157" s="27"/>
      <c r="AF157" s="29"/>
      <c r="AH157" s="29"/>
      <c r="AJ157" s="51"/>
      <c r="AK157" s="29"/>
      <c r="AL157" s="58"/>
    </row>
    <row r="158" spans="1:38" x14ac:dyDescent="0.2">
      <c r="A158" s="1">
        <v>273</v>
      </c>
      <c r="B158" s="1">
        <v>339</v>
      </c>
      <c r="C158" s="77" t="s">
        <v>107</v>
      </c>
      <c r="D158" s="66">
        <v>20</v>
      </c>
      <c r="E158" s="150">
        <v>1000</v>
      </c>
      <c r="F158" s="150">
        <v>1219</v>
      </c>
      <c r="G158" s="150">
        <v>5064</v>
      </c>
      <c r="H158" s="164">
        <v>0.59499999999999997</v>
      </c>
      <c r="I158" s="25">
        <f t="shared" si="126"/>
        <v>0.26861664507545246</v>
      </c>
      <c r="J158" s="25">
        <f t="shared" si="127"/>
        <v>0.1641560708120002</v>
      </c>
      <c r="K158" s="27">
        <f t="shared" si="128"/>
        <v>1.6363491386382278</v>
      </c>
      <c r="L158" s="27">
        <f t="shared" si="129"/>
        <v>0.67677658377810723</v>
      </c>
      <c r="M158" s="27">
        <f t="shared" si="130"/>
        <v>4.1542247744052503</v>
      </c>
      <c r="O158" s="51">
        <f t="shared" si="131"/>
        <v>38.151982571235884</v>
      </c>
      <c r="P158" s="27">
        <f t="shared" si="132"/>
        <v>4.1542247744052503</v>
      </c>
      <c r="Q158" s="93">
        <f t="shared" si="133"/>
        <v>0.67677658377810723</v>
      </c>
      <c r="R158" s="156">
        <f t="shared" si="134"/>
        <v>680.67840827778844</v>
      </c>
      <c r="S158" s="156">
        <f t="shared" si="135"/>
        <v>1143.9973248366193</v>
      </c>
      <c r="T158" s="153"/>
      <c r="U158" s="153"/>
      <c r="V158"/>
      <c r="W158">
        <v>273</v>
      </c>
      <c r="X158" s="76">
        <v>20</v>
      </c>
      <c r="Y158" s="164">
        <v>0.72499999999999998</v>
      </c>
      <c r="Z158" s="150">
        <v>2279</v>
      </c>
      <c r="AA158" s="150">
        <v>7775</v>
      </c>
      <c r="AB158" s="150">
        <v>829</v>
      </c>
      <c r="AC158" s="150">
        <v>1218</v>
      </c>
      <c r="AD158" s="27">
        <f t="shared" si="118"/>
        <v>0.2780001592603269</v>
      </c>
      <c r="AE158" s="27">
        <f t="shared" si="119"/>
        <v>0.16984614850444457</v>
      </c>
      <c r="AF158" s="29">
        <f t="shared" si="120"/>
        <v>1.6367763514699429</v>
      </c>
      <c r="AG158" s="29">
        <f t="shared" si="121"/>
        <v>0.68867569398619988</v>
      </c>
      <c r="AH158" s="29">
        <f t="shared" si="122"/>
        <v>3.4115840280824923</v>
      </c>
      <c r="AJ158" s="51">
        <f t="shared" si="123"/>
        <v>58.576553019620647</v>
      </c>
      <c r="AK158" s="29">
        <f t="shared" si="124"/>
        <v>3.4115840280824923</v>
      </c>
      <c r="AL158" s="58">
        <f t="shared" si="125"/>
        <v>0.68867569398619988</v>
      </c>
    </row>
    <row r="159" spans="1:38" x14ac:dyDescent="0.2">
      <c r="A159" s="1">
        <v>273</v>
      </c>
      <c r="B159" s="1">
        <v>339</v>
      </c>
      <c r="C159" s="77" t="s">
        <v>107</v>
      </c>
      <c r="D159" s="66">
        <v>20</v>
      </c>
      <c r="E159" s="150">
        <v>1050</v>
      </c>
      <c r="F159" s="150">
        <v>1425</v>
      </c>
      <c r="G159" s="150">
        <v>5620</v>
      </c>
      <c r="H159" s="164">
        <v>0.625</v>
      </c>
      <c r="I159" s="25">
        <f t="shared" si="126"/>
        <v>0.27039393188037436</v>
      </c>
      <c r="J159" s="25">
        <f t="shared" si="127"/>
        <v>0.16576781381649439</v>
      </c>
      <c r="K159" s="27">
        <f t="shared" si="128"/>
        <v>1.6311606315789475</v>
      </c>
      <c r="L159" s="27">
        <f t="shared" si="129"/>
        <v>0.67685882076612336</v>
      </c>
      <c r="M159" s="27">
        <f t="shared" si="130"/>
        <v>3.9438596491228068</v>
      </c>
      <c r="O159" s="51">
        <f t="shared" si="131"/>
        <v>42.340865333796536</v>
      </c>
      <c r="P159" s="27">
        <f t="shared" si="132"/>
        <v>3.9438596491228068</v>
      </c>
      <c r="Q159" s="93">
        <f t="shared" si="133"/>
        <v>0.67685882076612336</v>
      </c>
      <c r="R159" s="156">
        <f t="shared" si="134"/>
        <v>714.71232869167795</v>
      </c>
      <c r="S159" s="156">
        <f t="shared" si="135"/>
        <v>1143.5397259066847</v>
      </c>
      <c r="T159" s="153"/>
      <c r="U159" s="153"/>
      <c r="V159"/>
      <c r="W159">
        <v>273</v>
      </c>
      <c r="X159" s="76">
        <v>20</v>
      </c>
      <c r="Y159" s="164">
        <v>0.75</v>
      </c>
      <c r="Z159" s="150">
        <v>2542</v>
      </c>
      <c r="AA159" s="150">
        <v>8338</v>
      </c>
      <c r="AB159" s="150">
        <v>858</v>
      </c>
      <c r="AC159" s="150">
        <v>1260</v>
      </c>
      <c r="AD159" s="27">
        <f t="shared" si="118"/>
        <v>0.27858647242222234</v>
      </c>
      <c r="AE159" s="27">
        <f t="shared" si="119"/>
        <v>0.17112645497138104</v>
      </c>
      <c r="AF159" s="29">
        <f t="shared" si="120"/>
        <v>1.6279567789142408</v>
      </c>
      <c r="AG159" s="29">
        <f t="shared" si="121"/>
        <v>0.6856867761448614</v>
      </c>
      <c r="AH159" s="29">
        <f t="shared" si="122"/>
        <v>3.2800944138473644</v>
      </c>
      <c r="AJ159" s="51">
        <f t="shared" si="123"/>
        <v>62.818173514803469</v>
      </c>
      <c r="AK159" s="29">
        <f t="shared" si="124"/>
        <v>3.2800944138473644</v>
      </c>
      <c r="AL159" s="58">
        <f t="shared" si="125"/>
        <v>0.6856867761448614</v>
      </c>
    </row>
    <row r="160" spans="1:38" x14ac:dyDescent="0.2">
      <c r="A160" s="1">
        <v>273</v>
      </c>
      <c r="B160" s="1">
        <v>339</v>
      </c>
      <c r="C160" s="77" t="s">
        <v>107</v>
      </c>
      <c r="D160" s="66">
        <v>20</v>
      </c>
      <c r="E160" s="150">
        <v>1099</v>
      </c>
      <c r="F160" s="150">
        <v>1616</v>
      </c>
      <c r="G160" s="150">
        <v>6090</v>
      </c>
      <c r="H160" s="164">
        <v>0.65400000000000003</v>
      </c>
      <c r="I160" s="25">
        <f t="shared" si="126"/>
        <v>0.26746141099260162</v>
      </c>
      <c r="J160" s="25">
        <f t="shared" si="127"/>
        <v>0.16394626306933627</v>
      </c>
      <c r="K160" s="27">
        <f t="shared" si="128"/>
        <v>1.6313968124999998</v>
      </c>
      <c r="L160" s="27">
        <f t="shared" si="129"/>
        <v>0.67327589590483872</v>
      </c>
      <c r="M160" s="27">
        <f t="shared" si="130"/>
        <v>3.7685643564356437</v>
      </c>
      <c r="O160" s="51">
        <f t="shared" si="131"/>
        <v>45.881827381284857</v>
      </c>
      <c r="P160" s="27">
        <f t="shared" si="132"/>
        <v>3.7685643564356437</v>
      </c>
      <c r="Q160" s="93">
        <f t="shared" si="133"/>
        <v>0.67327589590483872</v>
      </c>
      <c r="R160" s="156">
        <f t="shared" si="134"/>
        <v>748.06557069728956</v>
      </c>
      <c r="S160" s="156">
        <f t="shared" si="135"/>
        <v>1143.8311478551827</v>
      </c>
      <c r="T160" s="153"/>
      <c r="U160" s="153"/>
      <c r="V160"/>
      <c r="W160">
        <v>273</v>
      </c>
      <c r="X160" s="76">
        <v>20</v>
      </c>
      <c r="Y160" s="164">
        <v>0.77500000000000002</v>
      </c>
      <c r="Z160" s="150">
        <v>2875</v>
      </c>
      <c r="AA160" s="150">
        <v>9037</v>
      </c>
      <c r="AB160" s="150">
        <v>886</v>
      </c>
      <c r="AC160" s="150">
        <v>1302</v>
      </c>
      <c r="AD160" s="27">
        <f t="shared" si="118"/>
        <v>0.28277534272607485</v>
      </c>
      <c r="AE160" s="27">
        <f t="shared" si="119"/>
        <v>0.17541153100607529</v>
      </c>
      <c r="AF160" s="29">
        <f t="shared" si="120"/>
        <v>1.6120681525565219</v>
      </c>
      <c r="AG160" s="29">
        <f t="shared" si="121"/>
        <v>0.68408025979715237</v>
      </c>
      <c r="AH160" s="29">
        <f t="shared" si="122"/>
        <v>3.1433043478260871</v>
      </c>
      <c r="AJ160" s="51">
        <f t="shared" si="123"/>
        <v>68.08441281521695</v>
      </c>
      <c r="AK160" s="29">
        <f t="shared" si="124"/>
        <v>3.1433043478260871</v>
      </c>
      <c r="AL160" s="58">
        <f t="shared" si="125"/>
        <v>0.68408025979715237</v>
      </c>
    </row>
    <row r="161" spans="1:38" x14ac:dyDescent="0.2">
      <c r="A161" s="1">
        <v>273</v>
      </c>
      <c r="B161" s="1">
        <v>339</v>
      </c>
      <c r="C161" s="77" t="s">
        <v>107</v>
      </c>
      <c r="D161" s="66">
        <v>20</v>
      </c>
      <c r="E161" s="150">
        <v>1105</v>
      </c>
      <c r="F161" s="150">
        <v>1665</v>
      </c>
      <c r="G161" s="150">
        <v>6175</v>
      </c>
      <c r="H161" s="164">
        <v>0.65800000000000003</v>
      </c>
      <c r="I161" s="25">
        <f t="shared" si="126"/>
        <v>0.2682573496526125</v>
      </c>
      <c r="J161" s="25">
        <f t="shared" si="127"/>
        <v>0.16618072394333622</v>
      </c>
      <c r="K161" s="27">
        <f t="shared" si="128"/>
        <v>1.6142506981981981</v>
      </c>
      <c r="L161" s="27">
        <f t="shared" si="129"/>
        <v>0.66719024679978089</v>
      </c>
      <c r="M161" s="27">
        <f t="shared" si="130"/>
        <v>3.7087087087087087</v>
      </c>
      <c r="O161" s="51">
        <f t="shared" si="131"/>
        <v>46.522214134554019</v>
      </c>
      <c r="P161" s="27">
        <f t="shared" si="132"/>
        <v>3.7087087087087087</v>
      </c>
      <c r="Q161" s="93">
        <f t="shared" si="133"/>
        <v>0.66719024679978089</v>
      </c>
      <c r="R161" s="156">
        <f t="shared" si="134"/>
        <v>752.14964114695636</v>
      </c>
      <c r="S161" s="156">
        <f t="shared" si="135"/>
        <v>1143.0845610136114</v>
      </c>
      <c r="T161" s="153"/>
      <c r="U161" s="153"/>
      <c r="V161"/>
      <c r="W161">
        <v>273</v>
      </c>
      <c r="X161" s="76">
        <v>20</v>
      </c>
      <c r="Y161" s="164">
        <v>0.8</v>
      </c>
      <c r="Z161" s="150">
        <v>3239</v>
      </c>
      <c r="AA161" s="150">
        <v>9765</v>
      </c>
      <c r="AB161" s="150">
        <v>915</v>
      </c>
      <c r="AC161" s="150">
        <v>1344</v>
      </c>
      <c r="AD161" s="27">
        <f t="shared" si="118"/>
        <v>0.28675627736936476</v>
      </c>
      <c r="AE161" s="27">
        <f t="shared" si="119"/>
        <v>0.1796662009227904</v>
      </c>
      <c r="AF161" s="29">
        <f t="shared" si="120"/>
        <v>1.596050208088917</v>
      </c>
      <c r="AG161" s="29">
        <f t="shared" si="121"/>
        <v>0.68203381504857297</v>
      </c>
      <c r="AH161" s="29">
        <f t="shared" si="122"/>
        <v>3.0148193887002162</v>
      </c>
      <c r="AJ161" s="51">
        <f t="shared" si="123"/>
        <v>73.569137007922265</v>
      </c>
      <c r="AK161" s="29">
        <f t="shared" si="124"/>
        <v>3.0148193887002162</v>
      </c>
      <c r="AL161" s="58">
        <f t="shared" si="125"/>
        <v>0.68203381504857297</v>
      </c>
    </row>
    <row r="162" spans="1:38" x14ac:dyDescent="0.2">
      <c r="A162" s="1">
        <v>273</v>
      </c>
      <c r="B162" s="1">
        <v>339</v>
      </c>
      <c r="C162" s="77" t="s">
        <v>107</v>
      </c>
      <c r="D162" s="66">
        <v>20</v>
      </c>
      <c r="E162" s="150">
        <v>1151</v>
      </c>
      <c r="F162" s="150">
        <v>1892</v>
      </c>
      <c r="G162" s="150">
        <v>6859</v>
      </c>
      <c r="H162" s="164">
        <v>0.68500000000000005</v>
      </c>
      <c r="I162" s="25">
        <f t="shared" si="126"/>
        <v>0.27463088676321673</v>
      </c>
      <c r="J162" s="25">
        <f t="shared" si="127"/>
        <v>0.16708920934688404</v>
      </c>
      <c r="K162" s="27">
        <f t="shared" si="128"/>
        <v>1.6436183272198732</v>
      </c>
      <c r="L162" s="27">
        <f t="shared" si="129"/>
        <v>0.68735097997061501</v>
      </c>
      <c r="M162" s="27">
        <f t="shared" si="130"/>
        <v>3.625264270613108</v>
      </c>
      <c r="O162" s="51">
        <f t="shared" si="131"/>
        <v>51.675444007920007</v>
      </c>
      <c r="P162" s="27">
        <f t="shared" si="132"/>
        <v>3.625264270613108</v>
      </c>
      <c r="Q162" s="93">
        <f t="shared" si="133"/>
        <v>0.68735097997061501</v>
      </c>
      <c r="R162" s="156">
        <f t="shared" si="134"/>
        <v>783.46084792773456</v>
      </c>
      <c r="S162" s="156">
        <f t="shared" si="135"/>
        <v>1143.7384641280796</v>
      </c>
      <c r="T162" s="153"/>
      <c r="U162" s="153"/>
      <c r="V162"/>
      <c r="W162">
        <v>273</v>
      </c>
      <c r="X162" s="76">
        <v>20</v>
      </c>
      <c r="Y162" s="164">
        <v>0.82499999999999996</v>
      </c>
      <c r="Z162" s="150">
        <v>3640</v>
      </c>
      <c r="AA162" s="150">
        <v>10510</v>
      </c>
      <c r="AB162" s="150">
        <v>944</v>
      </c>
      <c r="AC162" s="150">
        <v>1386</v>
      </c>
      <c r="AD162" s="27">
        <f t="shared" si="118"/>
        <v>0.29021207546823935</v>
      </c>
      <c r="AE162" s="27">
        <f t="shared" si="119"/>
        <v>0.18410472539054695</v>
      </c>
      <c r="AF162" s="29">
        <f t="shared" si="120"/>
        <v>1.5763423499999996</v>
      </c>
      <c r="AG162" s="29">
        <f t="shared" si="121"/>
        <v>0.6776589434911342</v>
      </c>
      <c r="AH162" s="29">
        <f t="shared" si="122"/>
        <v>2.8873626373626373</v>
      </c>
      <c r="AJ162" s="51">
        <f t="shared" si="123"/>
        <v>79.181938551281419</v>
      </c>
      <c r="AK162" s="29">
        <f t="shared" si="124"/>
        <v>2.8873626373626373</v>
      </c>
      <c r="AL162" s="58">
        <f t="shared" si="125"/>
        <v>0.6776589434911342</v>
      </c>
    </row>
    <row r="163" spans="1:38" x14ac:dyDescent="0.2">
      <c r="A163" s="1">
        <v>273</v>
      </c>
      <c r="B163" s="1">
        <v>339</v>
      </c>
      <c r="C163" s="77" t="s">
        <v>107</v>
      </c>
      <c r="D163" s="66">
        <v>20</v>
      </c>
      <c r="E163" s="150">
        <v>1200</v>
      </c>
      <c r="F163" s="150">
        <v>2173</v>
      </c>
      <c r="G163" s="150">
        <v>7543</v>
      </c>
      <c r="H163" s="164">
        <v>0.71399999999999997</v>
      </c>
      <c r="I163" s="25">
        <f t="shared" si="126"/>
        <v>0.27785667810417464</v>
      </c>
      <c r="J163" s="25">
        <f t="shared" si="127"/>
        <v>0.16934377272775783</v>
      </c>
      <c r="K163" s="27">
        <f t="shared" si="128"/>
        <v>1.6407847399907964</v>
      </c>
      <c r="L163" s="27">
        <f t="shared" si="129"/>
        <v>0.69018405094759416</v>
      </c>
      <c r="M163" s="27">
        <f t="shared" si="130"/>
        <v>3.4712379199263692</v>
      </c>
      <c r="O163" s="51">
        <f t="shared" si="131"/>
        <v>56.828673881285987</v>
      </c>
      <c r="P163" s="27">
        <f t="shared" si="132"/>
        <v>3.4712379199263692</v>
      </c>
      <c r="Q163" s="93">
        <f t="shared" si="133"/>
        <v>0.69018405094759416</v>
      </c>
      <c r="R163" s="156">
        <f t="shared" si="134"/>
        <v>816.81408993334617</v>
      </c>
      <c r="S163" s="156">
        <f t="shared" si="135"/>
        <v>1143.9973248366193</v>
      </c>
      <c r="T163" s="153"/>
      <c r="U163" s="153"/>
      <c r="V163"/>
      <c r="W163">
        <v>273</v>
      </c>
      <c r="X163" s="76">
        <v>20</v>
      </c>
      <c r="Y163" s="164">
        <v>0.85</v>
      </c>
      <c r="Z163" s="150">
        <v>4086</v>
      </c>
      <c r="AA163" s="150">
        <v>11304</v>
      </c>
      <c r="AB163" s="150">
        <v>972</v>
      </c>
      <c r="AC163" s="150">
        <v>1428</v>
      </c>
      <c r="AD163" s="27">
        <f t="shared" si="118"/>
        <v>0.29404578444735885</v>
      </c>
      <c r="AE163" s="27">
        <f t="shared" si="119"/>
        <v>0.18895873931579338</v>
      </c>
      <c r="AF163" s="29">
        <f t="shared" si="120"/>
        <v>1.55613752246696</v>
      </c>
      <c r="AG163" s="29">
        <f t="shared" si="121"/>
        <v>0.67337710306815524</v>
      </c>
      <c r="AH163" s="29">
        <f t="shared" si="122"/>
        <v>2.7665198237885464</v>
      </c>
      <c r="AJ163" s="51">
        <f t="shared" si="123"/>
        <v>85.16390422299574</v>
      </c>
      <c r="AK163" s="29">
        <f t="shared" si="124"/>
        <v>2.7665198237885464</v>
      </c>
      <c r="AL163" s="58">
        <f t="shared" si="125"/>
        <v>0.67337710306815524</v>
      </c>
    </row>
    <row r="164" spans="1:38" x14ac:dyDescent="0.2">
      <c r="A164" s="1">
        <v>273</v>
      </c>
      <c r="B164" s="1">
        <v>339</v>
      </c>
      <c r="C164" s="77" t="s">
        <v>107</v>
      </c>
      <c r="D164" s="66">
        <v>20</v>
      </c>
      <c r="E164" s="150">
        <v>1248</v>
      </c>
      <c r="F164" s="150">
        <v>2431</v>
      </c>
      <c r="G164" s="150">
        <v>8077</v>
      </c>
      <c r="H164" s="164">
        <v>0.74299999999999999</v>
      </c>
      <c r="I164" s="25">
        <f t="shared" si="126"/>
        <v>0.27508070948546609</v>
      </c>
      <c r="J164" s="25">
        <f t="shared" si="127"/>
        <v>0.16842030348893136</v>
      </c>
      <c r="K164" s="27">
        <f t="shared" si="128"/>
        <v>1.633298977540107</v>
      </c>
      <c r="L164" s="27">
        <f t="shared" si="129"/>
        <v>0.683594641012641</v>
      </c>
      <c r="M164" s="27">
        <f t="shared" si="130"/>
        <v>3.3225010283833813</v>
      </c>
      <c r="N164" s="297" t="s">
        <v>327</v>
      </c>
      <c r="O164" s="51">
        <f t="shared" si="131"/>
        <v>60.851809484176975</v>
      </c>
      <c r="P164" s="27">
        <f t="shared" si="132"/>
        <v>3.3225010283833813</v>
      </c>
      <c r="Q164" s="93">
        <f t="shared" si="133"/>
        <v>0.683594641012641</v>
      </c>
      <c r="R164" s="156">
        <f t="shared" si="134"/>
        <v>849.48665353068009</v>
      </c>
      <c r="S164" s="156">
        <f t="shared" si="135"/>
        <v>1143.3198567034726</v>
      </c>
      <c r="T164" s="153"/>
      <c r="U164" s="153"/>
      <c r="V164"/>
      <c r="X164" s="76"/>
      <c r="Y164" s="17"/>
      <c r="Z164"/>
      <c r="AA164"/>
      <c r="AC164"/>
      <c r="AD164"/>
      <c r="AE164"/>
      <c r="AF164"/>
      <c r="AG164"/>
      <c r="AH164"/>
      <c r="AJ164"/>
      <c r="AK164"/>
      <c r="AL164"/>
    </row>
    <row r="165" spans="1:38" x14ac:dyDescent="0.2">
      <c r="A165" s="1">
        <v>273</v>
      </c>
      <c r="B165" s="1">
        <v>339</v>
      </c>
      <c r="C165" s="77" t="s">
        <v>107</v>
      </c>
      <c r="D165" s="66">
        <v>20</v>
      </c>
      <c r="E165" s="150">
        <v>1249</v>
      </c>
      <c r="F165" s="150">
        <v>2514</v>
      </c>
      <c r="G165" s="150">
        <v>8291</v>
      </c>
      <c r="H165" s="164">
        <v>0.74299999999999999</v>
      </c>
      <c r="I165" s="25">
        <f t="shared" si="126"/>
        <v>0.28191699790032443</v>
      </c>
      <c r="J165" s="25">
        <f t="shared" si="127"/>
        <v>0.17375255559939679</v>
      </c>
      <c r="K165" s="27">
        <f t="shared" si="128"/>
        <v>1.6225200079952271</v>
      </c>
      <c r="L165" s="27">
        <f t="shared" si="129"/>
        <v>0.68746973450000637</v>
      </c>
      <c r="M165" s="27">
        <f t="shared" si="130"/>
        <v>3.2979315831344471</v>
      </c>
      <c r="N165" s="297" t="s">
        <v>327</v>
      </c>
      <c r="O165" s="51">
        <f t="shared" si="131"/>
        <v>62.464077310054641</v>
      </c>
      <c r="P165" s="27">
        <f t="shared" si="132"/>
        <v>3.2979315831344471</v>
      </c>
      <c r="Q165" s="93">
        <f t="shared" si="133"/>
        <v>0.68746973450000637</v>
      </c>
      <c r="R165" s="156">
        <f t="shared" si="134"/>
        <v>850.16733193895777</v>
      </c>
      <c r="S165" s="156">
        <f t="shared" si="135"/>
        <v>1144.2359783835232</v>
      </c>
      <c r="T165" s="153"/>
      <c r="U165" s="153"/>
      <c r="V165"/>
      <c r="X165" s="76"/>
      <c r="Y165" s="17"/>
      <c r="Z165"/>
      <c r="AA165"/>
      <c r="AC165"/>
      <c r="AD165"/>
      <c r="AE165"/>
      <c r="AF165"/>
      <c r="AG165"/>
      <c r="AH165"/>
      <c r="AJ165"/>
      <c r="AK165"/>
      <c r="AL165"/>
    </row>
    <row r="166" spans="1:38" x14ac:dyDescent="0.2">
      <c r="A166" s="1">
        <v>273</v>
      </c>
      <c r="B166" s="1">
        <v>339</v>
      </c>
      <c r="C166" s="77" t="s">
        <v>107</v>
      </c>
      <c r="D166" s="66">
        <v>20</v>
      </c>
      <c r="E166" s="150">
        <v>1297</v>
      </c>
      <c r="F166" s="150">
        <v>2821</v>
      </c>
      <c r="G166" s="150">
        <v>8974</v>
      </c>
      <c r="H166" s="164">
        <v>0.77200000000000002</v>
      </c>
      <c r="I166" s="25">
        <f t="shared" si="126"/>
        <v>0.28297321993612412</v>
      </c>
      <c r="J166" s="25">
        <f t="shared" si="127"/>
        <v>0.17411508560506245</v>
      </c>
      <c r="K166" s="27">
        <f t="shared" si="128"/>
        <v>1.6252079419354839</v>
      </c>
      <c r="L166" s="27">
        <f t="shared" si="129"/>
        <v>0.68989737993860112</v>
      </c>
      <c r="M166" s="27">
        <f t="shared" si="130"/>
        <v>3.1811414392059554</v>
      </c>
      <c r="O166" s="51">
        <f t="shared" si="131"/>
        <v>67.609773221617459</v>
      </c>
      <c r="P166" s="27">
        <f t="shared" si="132"/>
        <v>3.1811414392059554</v>
      </c>
      <c r="Q166" s="93">
        <f t="shared" si="133"/>
        <v>0.68989737993860112</v>
      </c>
      <c r="R166" s="156">
        <f t="shared" si="134"/>
        <v>882.83989553629158</v>
      </c>
      <c r="S166" s="156">
        <f t="shared" si="135"/>
        <v>1143.5749942179943</v>
      </c>
      <c r="T166" s="153"/>
      <c r="U166" s="153"/>
      <c r="V166"/>
      <c r="X166" s="76"/>
      <c r="Y166" s="17"/>
      <c r="Z166"/>
      <c r="AA166"/>
      <c r="AC166"/>
      <c r="AD166"/>
      <c r="AE166"/>
      <c r="AF166"/>
      <c r="AG166"/>
      <c r="AH166"/>
      <c r="AJ166"/>
      <c r="AK166"/>
      <c r="AL166"/>
    </row>
    <row r="167" spans="1:38" x14ac:dyDescent="0.2">
      <c r="A167" s="1">
        <v>273</v>
      </c>
      <c r="B167" s="1">
        <v>339</v>
      </c>
      <c r="C167" s="77" t="s">
        <v>107</v>
      </c>
      <c r="D167" s="66">
        <v>20</v>
      </c>
      <c r="E167" s="150">
        <v>1316</v>
      </c>
      <c r="F167" s="150">
        <v>2971</v>
      </c>
      <c r="G167" s="150">
        <v>9167</v>
      </c>
      <c r="H167" s="164">
        <v>0.78300000000000003</v>
      </c>
      <c r="I167" s="25">
        <f t="shared" si="126"/>
        <v>0.28077256945470724</v>
      </c>
      <c r="J167" s="25">
        <f t="shared" si="127"/>
        <v>0.17554490407539042</v>
      </c>
      <c r="K167" s="27">
        <f t="shared" si="128"/>
        <v>1.599434463412992</v>
      </c>
      <c r="L167" s="27">
        <f t="shared" si="129"/>
        <v>0.67631135510556495</v>
      </c>
      <c r="M167" s="27">
        <f t="shared" si="130"/>
        <v>3.0854930999663415</v>
      </c>
      <c r="O167" s="51">
        <f t="shared" si="131"/>
        <v>69.063827849628623</v>
      </c>
      <c r="P167" s="27">
        <f t="shared" si="132"/>
        <v>3.0854930999663415</v>
      </c>
      <c r="Q167" s="93">
        <f t="shared" si="133"/>
        <v>0.67631135510556495</v>
      </c>
      <c r="R167" s="156">
        <f t="shared" si="134"/>
        <v>895.77278529356954</v>
      </c>
      <c r="S167" s="156">
        <f t="shared" si="135"/>
        <v>1144.026545713371</v>
      </c>
      <c r="T167" s="153"/>
      <c r="U167" s="153"/>
      <c r="V167"/>
      <c r="X167" s="76"/>
      <c r="Y167" s="17"/>
      <c r="Z167"/>
      <c r="AA167"/>
      <c r="AC167"/>
      <c r="AD167"/>
      <c r="AE167"/>
      <c r="AF167"/>
      <c r="AG167"/>
      <c r="AH167"/>
      <c r="AJ167"/>
      <c r="AK167"/>
      <c r="AL167"/>
    </row>
    <row r="168" spans="1:38" x14ac:dyDescent="0.2">
      <c r="A168" s="1">
        <v>273</v>
      </c>
      <c r="B168" s="1">
        <v>339</v>
      </c>
      <c r="C168" s="77" t="s">
        <v>107</v>
      </c>
      <c r="D168" s="66">
        <v>20</v>
      </c>
      <c r="E168" s="150">
        <v>1352</v>
      </c>
      <c r="F168" s="150">
        <v>3347</v>
      </c>
      <c r="G168" s="150">
        <v>10000</v>
      </c>
      <c r="H168" s="164">
        <v>0.80500000000000005</v>
      </c>
      <c r="I168" s="25">
        <f t="shared" si="126"/>
        <v>0.29019227044656065</v>
      </c>
      <c r="J168" s="25">
        <f t="shared" si="127"/>
        <v>0.18238070087785443</v>
      </c>
      <c r="K168" s="27">
        <f t="shared" si="128"/>
        <v>1.5911347475351063</v>
      </c>
      <c r="L168" s="27">
        <f t="shared" si="129"/>
        <v>0.68399475519875308</v>
      </c>
      <c r="M168" s="27">
        <f t="shared" si="130"/>
        <v>2.987750224081267</v>
      </c>
      <c r="O168" s="51">
        <f t="shared" si="131"/>
        <v>75.339618031666433</v>
      </c>
      <c r="P168" s="27">
        <f t="shared" si="132"/>
        <v>2.987750224081267</v>
      </c>
      <c r="Q168" s="93">
        <f t="shared" si="133"/>
        <v>0.68399475519875308</v>
      </c>
      <c r="R168" s="156">
        <f t="shared" si="134"/>
        <v>920.27720799157009</v>
      </c>
      <c r="S168" s="156">
        <f t="shared" si="135"/>
        <v>1143.201500610646</v>
      </c>
      <c r="T168" s="153"/>
      <c r="U168" s="153"/>
      <c r="V168"/>
      <c r="X168" s="76"/>
      <c r="Y168" s="17"/>
      <c r="Z168"/>
      <c r="AA168"/>
      <c r="AC168"/>
      <c r="AD168"/>
      <c r="AE168"/>
      <c r="AF168"/>
      <c r="AG168"/>
      <c r="AH168"/>
      <c r="AJ168"/>
      <c r="AK168"/>
      <c r="AL168"/>
    </row>
    <row r="169" spans="1:38" x14ac:dyDescent="0.2">
      <c r="A169" s="1">
        <v>273</v>
      </c>
      <c r="B169" s="1">
        <v>339</v>
      </c>
      <c r="C169" s="77" t="s">
        <v>107</v>
      </c>
      <c r="D169" s="66">
        <v>20</v>
      </c>
      <c r="E169" s="150">
        <v>1403</v>
      </c>
      <c r="F169" s="150">
        <v>3816</v>
      </c>
      <c r="G169" s="150">
        <v>10855</v>
      </c>
      <c r="H169" s="164">
        <v>0.83499999999999996</v>
      </c>
      <c r="I169" s="25">
        <f t="shared" si="126"/>
        <v>0.29251875028887236</v>
      </c>
      <c r="J169" s="25">
        <f t="shared" si="127"/>
        <v>0.18607524339813639</v>
      </c>
      <c r="K169" s="27">
        <f t="shared" si="128"/>
        <v>1.57204550668239</v>
      </c>
      <c r="L169" s="27">
        <f t="shared" si="129"/>
        <v>0.67849220043466429</v>
      </c>
      <c r="M169" s="27">
        <f t="shared" si="130"/>
        <v>2.8446016771488472</v>
      </c>
      <c r="O169" s="51">
        <f t="shared" si="131"/>
        <v>81.781155373373906</v>
      </c>
      <c r="P169" s="27">
        <f t="shared" si="132"/>
        <v>2.8446016771488472</v>
      </c>
      <c r="Q169" s="93">
        <f t="shared" si="133"/>
        <v>0.67849220043466429</v>
      </c>
      <c r="R169" s="156">
        <f t="shared" si="134"/>
        <v>954.99180681373718</v>
      </c>
      <c r="S169" s="156">
        <f t="shared" si="135"/>
        <v>1143.7027626511824</v>
      </c>
      <c r="T169" s="153"/>
      <c r="U169" s="153"/>
      <c r="V169"/>
      <c r="X169" s="76"/>
      <c r="Y169" s="17"/>
      <c r="Z169"/>
      <c r="AA169"/>
      <c r="AC169"/>
      <c r="AD169"/>
      <c r="AE169"/>
      <c r="AF169"/>
      <c r="AG169"/>
      <c r="AH169"/>
      <c r="AJ169"/>
      <c r="AK169"/>
      <c r="AL169"/>
    </row>
    <row r="170" spans="1:38" x14ac:dyDescent="0.2">
      <c r="A170" s="1">
        <v>273</v>
      </c>
      <c r="B170" s="1">
        <v>339</v>
      </c>
      <c r="C170" s="77" t="s">
        <v>107</v>
      </c>
      <c r="D170" s="66">
        <v>20</v>
      </c>
      <c r="E170" s="150">
        <v>1445</v>
      </c>
      <c r="F170" s="150">
        <v>4270</v>
      </c>
      <c r="G170" s="150">
        <v>11603</v>
      </c>
      <c r="H170" s="164">
        <v>0.86</v>
      </c>
      <c r="I170" s="25">
        <f>0.1515*(G170/1000)/(E170/1000)^2/($D$4/10)^4</f>
        <v>0.29476357941541004</v>
      </c>
      <c r="J170" s="25">
        <f>0.5*(F170/1000)/(E170/1000)^3/($D$4/10)^5</f>
        <v>0.19058011143445328</v>
      </c>
      <c r="K170" s="27">
        <f>I170/J170</f>
        <v>1.5466649546838409</v>
      </c>
      <c r="L170" s="27">
        <f>0.798*I170^1.5/J170</f>
        <v>0.67009449067598403</v>
      </c>
      <c r="M170" s="27">
        <f>G170/F170</f>
        <v>2.7173302107728339</v>
      </c>
      <c r="O170" s="51">
        <f>G170/(PI()*$D$4^2/4)</f>
        <v>87.416558802142561</v>
      </c>
      <c r="P170" s="27">
        <f>M170</f>
        <v>2.7173302107728339</v>
      </c>
      <c r="Q170" s="93">
        <f>L170</f>
        <v>0.67009449067598403</v>
      </c>
      <c r="R170" s="156">
        <f>E170*(PI()/30)*($D$4/2)</f>
        <v>983.58029996140431</v>
      </c>
      <c r="S170" s="156">
        <f>R170/H170</f>
        <v>1143.6980232109352</v>
      </c>
      <c r="T170" s="153"/>
      <c r="U170" s="153"/>
      <c r="V170"/>
      <c r="X170" s="76"/>
      <c r="Y170" s="17"/>
      <c r="Z170"/>
      <c r="AA170"/>
      <c r="AC170"/>
      <c r="AD170"/>
      <c r="AE170"/>
      <c r="AF170"/>
      <c r="AG170"/>
      <c r="AH170"/>
      <c r="AJ170"/>
      <c r="AK170"/>
      <c r="AL170"/>
    </row>
    <row r="171" spans="1:38" x14ac:dyDescent="0.2">
      <c r="I171" s="25"/>
      <c r="J171" s="25"/>
      <c r="K171" s="27"/>
      <c r="L171" s="27"/>
      <c r="M171" s="27"/>
      <c r="O171" s="51"/>
      <c r="P171" s="27"/>
      <c r="Q171" s="93"/>
      <c r="R171" s="156"/>
      <c r="T171" s="153"/>
      <c r="U171" s="153"/>
    </row>
    <row r="172" spans="1:38" x14ac:dyDescent="0.2">
      <c r="R172" s="156"/>
      <c r="T172" s="153"/>
      <c r="U172" s="153"/>
    </row>
    <row r="173" spans="1:38" x14ac:dyDescent="0.2">
      <c r="R173" s="156"/>
      <c r="T173" s="153"/>
      <c r="U173" s="153"/>
    </row>
    <row r="174" spans="1:38" x14ac:dyDescent="0.2">
      <c r="R174" s="156"/>
      <c r="T174" s="153"/>
      <c r="U174" s="153"/>
    </row>
    <row r="175" spans="1:38" x14ac:dyDescent="0.2">
      <c r="R175" s="156"/>
      <c r="T175" s="153"/>
      <c r="U175" s="153"/>
    </row>
    <row r="176" spans="1:38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  <row r="230" spans="18:21" x14ac:dyDescent="0.2">
      <c r="R230" s="156"/>
      <c r="T230" s="153"/>
      <c r="U230" s="153"/>
    </row>
    <row r="231" spans="18:21" x14ac:dyDescent="0.2">
      <c r="R231" s="156"/>
      <c r="T231" s="153"/>
      <c r="U231" s="153"/>
    </row>
    <row r="232" spans="18:21" x14ac:dyDescent="0.2">
      <c r="R232" s="156"/>
      <c r="T232" s="153"/>
      <c r="U232" s="153"/>
    </row>
    <row r="233" spans="18:21" x14ac:dyDescent="0.2">
      <c r="R233" s="156"/>
      <c r="T233" s="153"/>
      <c r="U233" s="153"/>
    </row>
    <row r="234" spans="18:21" x14ac:dyDescent="0.2">
      <c r="R234" s="156"/>
      <c r="T234" s="153"/>
      <c r="U234" s="153"/>
    </row>
    <row r="235" spans="18:21" x14ac:dyDescent="0.2">
      <c r="R235" s="156"/>
      <c r="T235" s="153"/>
      <c r="U235" s="153"/>
    </row>
    <row r="236" spans="18:21" x14ac:dyDescent="0.2">
      <c r="R236" s="156"/>
      <c r="T236" s="153"/>
      <c r="U236" s="153"/>
    </row>
    <row r="237" spans="18:21" x14ac:dyDescent="0.2">
      <c r="R237" s="156"/>
      <c r="T237" s="153"/>
      <c r="U237" s="153"/>
    </row>
    <row r="238" spans="18:21" x14ac:dyDescent="0.2">
      <c r="R238" s="156"/>
      <c r="T238" s="153"/>
      <c r="U238" s="153"/>
    </row>
    <row r="239" spans="18:21" x14ac:dyDescent="0.2">
      <c r="R239" s="156"/>
      <c r="T239" s="153"/>
      <c r="U239" s="153"/>
    </row>
    <row r="240" spans="18:21" x14ac:dyDescent="0.2">
      <c r="R240" s="156"/>
      <c r="T240" s="153"/>
      <c r="U240" s="153"/>
    </row>
    <row r="241" spans="18:21" x14ac:dyDescent="0.2">
      <c r="R241" s="156"/>
      <c r="T241" s="153"/>
      <c r="U241" s="153"/>
    </row>
    <row r="242" spans="18:21" x14ac:dyDescent="0.2">
      <c r="R242" s="156"/>
      <c r="T242" s="153"/>
      <c r="U242" s="153"/>
    </row>
    <row r="243" spans="18:21" x14ac:dyDescent="0.2">
      <c r="R243" s="156"/>
      <c r="T243" s="153"/>
      <c r="U243" s="153"/>
    </row>
    <row r="244" spans="18:21" x14ac:dyDescent="0.2">
      <c r="R244" s="156"/>
      <c r="T244" s="153"/>
      <c r="U244" s="153"/>
    </row>
    <row r="245" spans="18:21" x14ac:dyDescent="0.2">
      <c r="R245" s="156"/>
      <c r="T245" s="153"/>
      <c r="U245" s="153"/>
    </row>
    <row r="246" spans="18:21" x14ac:dyDescent="0.2">
      <c r="R246" s="156"/>
      <c r="T246" s="153"/>
      <c r="U246" s="153"/>
    </row>
    <row r="247" spans="18:21" x14ac:dyDescent="0.2">
      <c r="R247" s="156"/>
      <c r="T247" s="153"/>
      <c r="U247" s="153"/>
    </row>
    <row r="248" spans="18:21" x14ac:dyDescent="0.2">
      <c r="R248" s="156"/>
      <c r="T248" s="153"/>
      <c r="U248" s="153"/>
    </row>
    <row r="249" spans="18:21" x14ac:dyDescent="0.2">
      <c r="R249" s="156"/>
      <c r="T249" s="153"/>
      <c r="U249" s="153"/>
    </row>
    <row r="250" spans="18:21" x14ac:dyDescent="0.2">
      <c r="R250" s="156"/>
      <c r="T250" s="153"/>
      <c r="U250" s="153"/>
    </row>
    <row r="251" spans="18:21" x14ac:dyDescent="0.2">
      <c r="R251" s="156"/>
      <c r="T251" s="153"/>
      <c r="U251" s="153"/>
    </row>
    <row r="252" spans="18:21" x14ac:dyDescent="0.2">
      <c r="R252" s="156"/>
      <c r="T252" s="153"/>
      <c r="U252" s="153"/>
    </row>
    <row r="253" spans="18:21" x14ac:dyDescent="0.2">
      <c r="R253" s="156"/>
      <c r="T253" s="153"/>
      <c r="U253" s="153"/>
    </row>
    <row r="254" spans="18:21" x14ac:dyDescent="0.2">
      <c r="R254" s="156"/>
      <c r="T254" s="153"/>
      <c r="U254" s="153"/>
    </row>
    <row r="255" spans="18:21" x14ac:dyDescent="0.2">
      <c r="R255" s="156"/>
      <c r="T255" s="153"/>
      <c r="U255" s="153"/>
    </row>
    <row r="256" spans="18:21" x14ac:dyDescent="0.2">
      <c r="R256" s="156"/>
      <c r="T256" s="153"/>
      <c r="U256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49505" r:id="rId3">
          <objectPr defaultSize="0" r:id="rId4">
            <anchor moveWithCells="1">
              <from>
                <xdr:col>12</xdr:col>
                <xdr:colOff>330200</xdr:colOff>
                <xdr:row>0</xdr:row>
                <xdr:rowOff>139700</xdr:rowOff>
              </from>
              <to>
                <xdr:col>20</xdr:col>
                <xdr:colOff>584200</xdr:colOff>
                <xdr:row>2</xdr:row>
                <xdr:rowOff>177800</xdr:rowOff>
              </to>
            </anchor>
          </objectPr>
        </oleObject>
      </mc:Choice>
      <mc:Fallback>
        <oleObject progId="Equation.DSMT4" shapeId="149505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8"/>
  <sheetViews>
    <sheetView workbookViewId="0">
      <selection activeCell="A28" sqref="A28:IV28"/>
    </sheetView>
  </sheetViews>
  <sheetFormatPr baseColWidth="10" defaultColWidth="8.83203125" defaultRowHeight="16" x14ac:dyDescent="0.2"/>
  <cols>
    <col min="1" max="1" width="15" customWidth="1"/>
    <col min="2" max="2" width="10" style="11" customWidth="1"/>
    <col min="3" max="3" width="12.6640625" customWidth="1"/>
    <col min="4" max="4" width="44.33203125" customWidth="1"/>
    <col min="5" max="5" width="10.6640625" style="5" customWidth="1"/>
    <col min="6" max="6" width="10.1640625" style="9" customWidth="1"/>
    <col min="7" max="7" width="10.1640625" style="7" customWidth="1"/>
    <col min="8" max="8" width="12.6640625" style="5" customWidth="1"/>
    <col min="9" max="9" width="24.33203125" style="3" customWidth="1"/>
    <col min="10" max="10" width="17.1640625" style="7" customWidth="1"/>
    <col min="11" max="11" width="21.83203125" customWidth="1"/>
    <col min="12" max="12" width="55" customWidth="1"/>
    <col min="14" max="14" width="23.1640625" style="72" customWidth="1"/>
    <col min="15" max="15" width="12.6640625" style="3" customWidth="1"/>
    <col min="16" max="16" width="17" style="72" customWidth="1"/>
    <col min="17" max="17" width="27.83203125" style="72" customWidth="1"/>
  </cols>
  <sheetData>
    <row r="1" spans="1:17" ht="20" x14ac:dyDescent="0.2">
      <c r="A1" s="261" t="s">
        <v>316</v>
      </c>
    </row>
    <row r="2" spans="1:17" ht="20" x14ac:dyDescent="0.2">
      <c r="A2" s="261" t="s">
        <v>382</v>
      </c>
    </row>
    <row r="3" spans="1:17" x14ac:dyDescent="0.2">
      <c r="A3" s="150" t="s">
        <v>423</v>
      </c>
    </row>
    <row r="4" spans="1:17" ht="20" x14ac:dyDescent="0.2">
      <c r="A4" s="12" t="s">
        <v>20</v>
      </c>
    </row>
    <row r="5" spans="1:17" s="2" customFormat="1" ht="72" x14ac:dyDescent="0.2">
      <c r="A5" s="2" t="s">
        <v>361</v>
      </c>
      <c r="B5" s="2" t="s">
        <v>397</v>
      </c>
      <c r="C5" s="2" t="s">
        <v>383</v>
      </c>
      <c r="D5" s="2" t="s">
        <v>269</v>
      </c>
      <c r="E5" s="6" t="s">
        <v>384</v>
      </c>
      <c r="F5" s="10" t="s">
        <v>385</v>
      </c>
      <c r="G5" s="8" t="s">
        <v>412</v>
      </c>
      <c r="H5" s="6" t="s">
        <v>27</v>
      </c>
      <c r="I5" s="4" t="s">
        <v>29</v>
      </c>
      <c r="J5" s="8" t="s">
        <v>389</v>
      </c>
      <c r="K5" s="2" t="s">
        <v>386</v>
      </c>
      <c r="L5" s="2" t="s">
        <v>318</v>
      </c>
      <c r="N5" s="73"/>
      <c r="O5" s="75"/>
      <c r="P5" s="73"/>
      <c r="Q5" s="73"/>
    </row>
    <row r="6" spans="1:17" x14ac:dyDescent="0.2">
      <c r="D6" s="11" t="s">
        <v>21</v>
      </c>
      <c r="I6" s="3" t="s">
        <v>179</v>
      </c>
      <c r="P6" s="74"/>
    </row>
    <row r="7" spans="1:17" x14ac:dyDescent="0.2">
      <c r="A7" s="276" t="s">
        <v>362</v>
      </c>
      <c r="B7" s="15">
        <v>1</v>
      </c>
      <c r="C7" t="s">
        <v>398</v>
      </c>
      <c r="D7" t="s">
        <v>414</v>
      </c>
      <c r="E7" s="5">
        <v>15.625</v>
      </c>
      <c r="F7" s="9">
        <v>4</v>
      </c>
      <c r="G7" s="9">
        <v>86</v>
      </c>
      <c r="H7" s="5">
        <v>0.47499999999999998</v>
      </c>
      <c r="I7" s="3" t="s">
        <v>30</v>
      </c>
      <c r="J7" s="7">
        <v>29</v>
      </c>
      <c r="K7" t="s">
        <v>32</v>
      </c>
      <c r="L7" t="s">
        <v>436</v>
      </c>
      <c r="N7" s="74">
        <f>128*F7*G7/100000/PI()</f>
        <v>0.14015820908444671</v>
      </c>
      <c r="P7" s="74">
        <f>PI()*(E7/2)*N7/F7</f>
        <v>0.85999999999999988</v>
      </c>
      <c r="Q7" s="74"/>
    </row>
    <row r="8" spans="1:17" x14ac:dyDescent="0.2">
      <c r="A8" s="276" t="s">
        <v>362</v>
      </c>
      <c r="B8" s="15">
        <v>2</v>
      </c>
      <c r="C8" t="s">
        <v>399</v>
      </c>
      <c r="D8" t="s">
        <v>415</v>
      </c>
      <c r="E8" s="5">
        <v>14.917</v>
      </c>
      <c r="F8" s="9">
        <v>4</v>
      </c>
      <c r="G8" s="9">
        <v>122</v>
      </c>
      <c r="H8" s="5">
        <v>0.45900000000000002</v>
      </c>
      <c r="I8" s="3" t="s">
        <v>30</v>
      </c>
      <c r="J8" s="7">
        <v>35.200000000000003</v>
      </c>
      <c r="K8" t="s">
        <v>330</v>
      </c>
      <c r="L8" t="s">
        <v>38</v>
      </c>
      <c r="N8" s="74">
        <f t="shared" ref="N8:N47" si="0">128*F8*G8/100000/PI()</f>
        <v>0.19882908730584301</v>
      </c>
      <c r="P8" s="74">
        <f>PI()*(E8/2)*N8/F8</f>
        <v>1.1647193599999999</v>
      </c>
      <c r="Q8" s="74"/>
    </row>
    <row r="9" spans="1:17" x14ac:dyDescent="0.2">
      <c r="A9" s="276" t="s">
        <v>362</v>
      </c>
      <c r="B9" s="15">
        <v>3</v>
      </c>
      <c r="C9" t="s">
        <v>12</v>
      </c>
      <c r="D9" t="s">
        <v>387</v>
      </c>
      <c r="E9" s="104">
        <v>15.5</v>
      </c>
      <c r="F9" s="49">
        <v>4</v>
      </c>
      <c r="G9" s="49">
        <v>109</v>
      </c>
      <c r="H9" s="5">
        <v>0.48199999999999998</v>
      </c>
      <c r="I9" s="3" t="s">
        <v>328</v>
      </c>
      <c r="J9" s="7">
        <v>37</v>
      </c>
      <c r="K9" t="s">
        <v>34</v>
      </c>
      <c r="L9" t="s">
        <v>435</v>
      </c>
      <c r="N9" s="74">
        <f t="shared" si="0"/>
        <v>0.17764238128144991</v>
      </c>
      <c r="P9" s="74">
        <f>PI()*(E9/2)*N9/F9</f>
        <v>1.08128</v>
      </c>
      <c r="Q9" s="74"/>
    </row>
    <row r="10" spans="1:17" x14ac:dyDescent="0.2">
      <c r="A10" s="276" t="s">
        <v>362</v>
      </c>
      <c r="B10" s="15">
        <v>4</v>
      </c>
      <c r="C10" t="s">
        <v>13</v>
      </c>
      <c r="D10" t="s">
        <v>416</v>
      </c>
      <c r="E10" s="5">
        <v>16.600000000000001</v>
      </c>
      <c r="F10" s="9">
        <v>4</v>
      </c>
      <c r="G10" s="9">
        <v>98</v>
      </c>
      <c r="H10" s="5">
        <v>0.40699999999999997</v>
      </c>
      <c r="I10" s="3" t="s">
        <v>30</v>
      </c>
      <c r="J10" s="7">
        <v>35</v>
      </c>
      <c r="K10" t="s">
        <v>32</v>
      </c>
      <c r="L10" t="s">
        <v>358</v>
      </c>
      <c r="N10" s="74">
        <f t="shared" si="0"/>
        <v>0.1597151684915788</v>
      </c>
      <c r="P10" s="74">
        <f>PI()*(E10/2)*N10/F10</f>
        <v>1.0411519999999999</v>
      </c>
      <c r="Q10" s="74"/>
    </row>
    <row r="11" spans="1:17" x14ac:dyDescent="0.2">
      <c r="A11" s="276" t="s">
        <v>362</v>
      </c>
      <c r="B11" s="15">
        <v>5</v>
      </c>
      <c r="C11" t="s">
        <v>14</v>
      </c>
      <c r="D11" s="24" t="s">
        <v>388</v>
      </c>
      <c r="E11" s="5">
        <v>13</v>
      </c>
      <c r="F11" s="9">
        <v>4</v>
      </c>
      <c r="G11" s="49">
        <v>98</v>
      </c>
      <c r="H11" s="5">
        <v>0.5</v>
      </c>
      <c r="I11" s="3" t="s">
        <v>328</v>
      </c>
      <c r="J11" s="7">
        <v>32</v>
      </c>
      <c r="K11" t="s">
        <v>31</v>
      </c>
      <c r="L11" t="s">
        <v>164</v>
      </c>
      <c r="N11" s="74">
        <f t="shared" si="0"/>
        <v>0.1597151684915788</v>
      </c>
      <c r="O11"/>
      <c r="P11" s="74">
        <f>PI()*(E11/2)*N11/F11</f>
        <v>0.81535999999999997</v>
      </c>
      <c r="Q11" s="74"/>
    </row>
    <row r="12" spans="1:17" x14ac:dyDescent="0.2">
      <c r="A12" s="42"/>
      <c r="B12" s="241"/>
      <c r="G12" s="9"/>
      <c r="N12" s="74"/>
      <c r="P12" s="74"/>
      <c r="Q12" s="74"/>
    </row>
    <row r="13" spans="1:17" x14ac:dyDescent="0.2">
      <c r="A13" s="42"/>
      <c r="B13" s="241"/>
      <c r="D13" s="11" t="s">
        <v>163</v>
      </c>
      <c r="G13" s="9"/>
      <c r="N13" s="74"/>
      <c r="P13" s="74"/>
      <c r="Q13" s="74"/>
    </row>
    <row r="14" spans="1:17" x14ac:dyDescent="0.2">
      <c r="A14" s="41" t="s">
        <v>363</v>
      </c>
      <c r="B14" s="15">
        <v>6</v>
      </c>
      <c r="C14" t="s">
        <v>174</v>
      </c>
      <c r="D14" t="s">
        <v>414</v>
      </c>
      <c r="E14" s="5">
        <v>15.625</v>
      </c>
      <c r="F14" s="9">
        <v>4</v>
      </c>
      <c r="G14" s="9">
        <v>86</v>
      </c>
      <c r="H14" s="5">
        <v>0.47499999999999998</v>
      </c>
      <c r="I14" s="3" t="s">
        <v>30</v>
      </c>
      <c r="J14" s="7">
        <v>29</v>
      </c>
      <c r="K14" t="s">
        <v>32</v>
      </c>
      <c r="L14" t="s">
        <v>436</v>
      </c>
      <c r="N14" s="74">
        <f t="shared" si="0"/>
        <v>0.14015820908444671</v>
      </c>
      <c r="P14" s="74">
        <f t="shared" ref="P14:P26" si="1">PI()*(E14/2)*N14/F14</f>
        <v>0.85999999999999988</v>
      </c>
      <c r="Q14" s="74"/>
    </row>
    <row r="15" spans="1:17" x14ac:dyDescent="0.2">
      <c r="A15" s="41" t="s">
        <v>363</v>
      </c>
      <c r="B15" s="15">
        <v>7</v>
      </c>
      <c r="C15" t="s">
        <v>270</v>
      </c>
      <c r="D15" t="s">
        <v>171</v>
      </c>
      <c r="E15" s="5">
        <v>15.625</v>
      </c>
      <c r="F15" s="9">
        <v>4</v>
      </c>
      <c r="G15" s="9">
        <v>86</v>
      </c>
      <c r="H15" s="5" t="s">
        <v>28</v>
      </c>
      <c r="I15" s="3" t="s">
        <v>30</v>
      </c>
      <c r="J15" s="7">
        <v>29</v>
      </c>
      <c r="K15" t="s">
        <v>32</v>
      </c>
      <c r="L15" t="s">
        <v>180</v>
      </c>
      <c r="N15" s="74">
        <f t="shared" si="0"/>
        <v>0.14015820908444671</v>
      </c>
      <c r="P15" s="74">
        <f t="shared" si="1"/>
        <v>0.85999999999999988</v>
      </c>
      <c r="Q15" s="74"/>
    </row>
    <row r="16" spans="1:17" x14ac:dyDescent="0.2">
      <c r="A16" s="41" t="s">
        <v>363</v>
      </c>
      <c r="B16" s="15">
        <v>8</v>
      </c>
      <c r="C16" t="s">
        <v>271</v>
      </c>
      <c r="D16" t="s">
        <v>415</v>
      </c>
      <c r="E16" s="5">
        <v>14.917</v>
      </c>
      <c r="F16" s="9">
        <v>4</v>
      </c>
      <c r="G16" s="9">
        <v>122</v>
      </c>
      <c r="H16" s="5">
        <v>0.45900000000000002</v>
      </c>
      <c r="I16" s="3" t="s">
        <v>30</v>
      </c>
      <c r="J16" s="7">
        <v>35.200000000000003</v>
      </c>
      <c r="K16" t="s">
        <v>33</v>
      </c>
      <c r="L16" t="s">
        <v>38</v>
      </c>
      <c r="N16" s="74">
        <f t="shared" si="0"/>
        <v>0.19882908730584301</v>
      </c>
      <c r="P16" s="74">
        <f t="shared" si="1"/>
        <v>1.1647193599999999</v>
      </c>
      <c r="Q16" s="74"/>
    </row>
    <row r="17" spans="1:17" x14ac:dyDescent="0.2">
      <c r="A17" s="41" t="s">
        <v>363</v>
      </c>
      <c r="B17" s="15">
        <v>9</v>
      </c>
      <c r="C17" t="s">
        <v>282</v>
      </c>
      <c r="D17" t="s">
        <v>3</v>
      </c>
      <c r="E17" s="5">
        <v>15.625</v>
      </c>
      <c r="F17" s="9">
        <v>4</v>
      </c>
      <c r="G17" s="9">
        <v>105</v>
      </c>
      <c r="H17" s="5">
        <v>0.5</v>
      </c>
      <c r="I17" s="3" t="s">
        <v>30</v>
      </c>
      <c r="J17" s="7">
        <v>35.5</v>
      </c>
      <c r="K17" t="s">
        <v>32</v>
      </c>
      <c r="L17" t="s">
        <v>437</v>
      </c>
      <c r="N17" s="74">
        <f t="shared" si="0"/>
        <v>0.17112339481240585</v>
      </c>
      <c r="P17" s="74">
        <f t="shared" si="1"/>
        <v>1.0499999999999998</v>
      </c>
      <c r="Q17" s="74"/>
    </row>
    <row r="18" spans="1:17" x14ac:dyDescent="0.2">
      <c r="A18" s="41" t="s">
        <v>363</v>
      </c>
      <c r="B18" s="15">
        <v>10</v>
      </c>
      <c r="C18" t="s">
        <v>357</v>
      </c>
      <c r="D18" t="s">
        <v>4</v>
      </c>
      <c r="E18" s="5">
        <v>15.625</v>
      </c>
      <c r="F18" s="9">
        <v>4</v>
      </c>
      <c r="G18" s="9">
        <v>105</v>
      </c>
      <c r="H18" s="5">
        <v>0.5</v>
      </c>
      <c r="I18" s="3" t="s">
        <v>30</v>
      </c>
      <c r="J18" s="7">
        <v>35.5</v>
      </c>
      <c r="K18" t="s">
        <v>32</v>
      </c>
      <c r="L18" t="s">
        <v>437</v>
      </c>
      <c r="N18" s="74">
        <f t="shared" si="0"/>
        <v>0.17112339481240585</v>
      </c>
      <c r="P18" s="74">
        <f t="shared" si="1"/>
        <v>1.0499999999999998</v>
      </c>
      <c r="Q18" s="74"/>
    </row>
    <row r="19" spans="1:17" x14ac:dyDescent="0.2">
      <c r="A19" s="277" t="s">
        <v>364</v>
      </c>
      <c r="B19" s="15">
        <v>11</v>
      </c>
      <c r="C19" t="s">
        <v>97</v>
      </c>
      <c r="D19" t="s">
        <v>101</v>
      </c>
      <c r="E19" s="104">
        <v>16.600000000000001</v>
      </c>
      <c r="F19" s="9">
        <v>4</v>
      </c>
      <c r="G19" s="9">
        <v>98</v>
      </c>
      <c r="H19" s="5">
        <v>0.40699999999999997</v>
      </c>
      <c r="I19" s="3" t="s">
        <v>30</v>
      </c>
      <c r="J19" s="7">
        <v>35</v>
      </c>
      <c r="K19" t="s">
        <v>32</v>
      </c>
      <c r="L19" t="s">
        <v>433</v>
      </c>
      <c r="N19" s="74">
        <f t="shared" si="0"/>
        <v>0.1597151684915788</v>
      </c>
      <c r="P19" s="74">
        <f t="shared" si="1"/>
        <v>1.0411519999999999</v>
      </c>
      <c r="Q19" s="74"/>
    </row>
    <row r="20" spans="1:17" x14ac:dyDescent="0.2">
      <c r="A20" s="277" t="s">
        <v>364</v>
      </c>
      <c r="B20" s="15">
        <v>12</v>
      </c>
      <c r="C20" t="s">
        <v>100</v>
      </c>
      <c r="D20" t="s">
        <v>333</v>
      </c>
      <c r="E20" s="104">
        <v>16.600000000000001</v>
      </c>
      <c r="F20" s="9">
        <v>4</v>
      </c>
      <c r="G20" s="49">
        <v>89</v>
      </c>
      <c r="H20" s="5">
        <v>0.40699999999999997</v>
      </c>
      <c r="I20" s="3" t="s">
        <v>30</v>
      </c>
      <c r="J20" s="7">
        <v>35</v>
      </c>
      <c r="K20" t="s">
        <v>32</v>
      </c>
      <c r="L20" t="s">
        <v>40</v>
      </c>
      <c r="N20" s="74">
        <f t="shared" si="0"/>
        <v>0.14504744893622973</v>
      </c>
      <c r="P20" s="74">
        <f t="shared" si="1"/>
        <v>0.94553600000000004</v>
      </c>
      <c r="Q20" s="74"/>
    </row>
    <row r="21" spans="1:17" x14ac:dyDescent="0.2">
      <c r="A21" s="277" t="s">
        <v>364</v>
      </c>
      <c r="B21" s="15">
        <v>13</v>
      </c>
      <c r="C21" t="s">
        <v>74</v>
      </c>
      <c r="D21" t="s">
        <v>23</v>
      </c>
      <c r="E21" s="5">
        <v>15.625</v>
      </c>
      <c r="F21" s="9">
        <v>4</v>
      </c>
      <c r="G21" s="9">
        <v>109</v>
      </c>
      <c r="H21" s="5">
        <v>0.47599999999999998</v>
      </c>
      <c r="I21" s="3" t="s">
        <v>30</v>
      </c>
      <c r="J21" s="7">
        <v>30</v>
      </c>
      <c r="K21" t="s">
        <v>32</v>
      </c>
      <c r="L21" t="s">
        <v>335</v>
      </c>
      <c r="N21" s="74">
        <f t="shared" si="0"/>
        <v>0.17764238128144991</v>
      </c>
      <c r="P21" s="74">
        <f t="shared" si="1"/>
        <v>1.0899999999999999</v>
      </c>
      <c r="Q21" s="74"/>
    </row>
    <row r="22" spans="1:17" x14ac:dyDescent="0.2">
      <c r="A22" s="277" t="s">
        <v>364</v>
      </c>
      <c r="B22" s="15">
        <v>14</v>
      </c>
      <c r="C22" t="s">
        <v>77</v>
      </c>
      <c r="D22" t="s">
        <v>334</v>
      </c>
      <c r="E22" s="5">
        <v>15.625</v>
      </c>
      <c r="F22" s="9">
        <v>4</v>
      </c>
      <c r="G22" s="9">
        <v>99</v>
      </c>
      <c r="H22" s="5">
        <v>0.47599999999999998</v>
      </c>
      <c r="I22" s="3" t="s">
        <v>30</v>
      </c>
      <c r="J22" s="7">
        <v>30</v>
      </c>
      <c r="K22" t="s">
        <v>32</v>
      </c>
      <c r="L22" t="s">
        <v>41</v>
      </c>
      <c r="N22" s="74">
        <f t="shared" si="0"/>
        <v>0.16134491510883983</v>
      </c>
      <c r="P22" s="74">
        <f t="shared" si="1"/>
        <v>0.99</v>
      </c>
      <c r="Q22" s="74"/>
    </row>
    <row r="23" spans="1:17" x14ac:dyDescent="0.2">
      <c r="A23" s="277" t="s">
        <v>364</v>
      </c>
      <c r="B23" s="15">
        <v>15</v>
      </c>
      <c r="C23" t="s">
        <v>57</v>
      </c>
      <c r="D23" t="s">
        <v>66</v>
      </c>
      <c r="E23" s="5">
        <v>15.208</v>
      </c>
      <c r="F23" s="9">
        <v>4</v>
      </c>
      <c r="G23" s="9">
        <v>115</v>
      </c>
      <c r="H23" s="5">
        <v>0.497</v>
      </c>
      <c r="I23" s="3" t="s">
        <v>30</v>
      </c>
      <c r="J23" s="7">
        <v>28.3</v>
      </c>
      <c r="K23" t="s">
        <v>32</v>
      </c>
      <c r="L23" t="s">
        <v>336</v>
      </c>
      <c r="N23" s="74">
        <f t="shared" si="0"/>
        <v>0.18742086098501595</v>
      </c>
      <c r="P23" s="74">
        <f t="shared" si="1"/>
        <v>1.1193088</v>
      </c>
      <c r="Q23" s="74"/>
    </row>
    <row r="24" spans="1:17" x14ac:dyDescent="0.2">
      <c r="A24" s="277" t="s">
        <v>364</v>
      </c>
      <c r="B24" s="15">
        <v>16</v>
      </c>
      <c r="C24" t="s">
        <v>58</v>
      </c>
      <c r="D24" t="s">
        <v>67</v>
      </c>
      <c r="E24" s="5">
        <v>15.208</v>
      </c>
      <c r="F24" s="9">
        <v>4</v>
      </c>
      <c r="G24" s="9">
        <v>105</v>
      </c>
      <c r="H24" s="5">
        <v>0.497</v>
      </c>
      <c r="I24" s="3" t="s">
        <v>30</v>
      </c>
      <c r="J24" s="7">
        <v>28.3</v>
      </c>
      <c r="K24" t="s">
        <v>32</v>
      </c>
      <c r="L24" t="s">
        <v>131</v>
      </c>
      <c r="N24" s="74">
        <f t="shared" si="0"/>
        <v>0.17112339481240585</v>
      </c>
      <c r="P24" s="74">
        <f t="shared" si="1"/>
        <v>1.0219775999999998</v>
      </c>
      <c r="Q24" s="74"/>
    </row>
    <row r="25" spans="1:17" x14ac:dyDescent="0.2">
      <c r="A25" s="278" t="s">
        <v>365</v>
      </c>
      <c r="B25" s="15">
        <v>17</v>
      </c>
      <c r="C25" t="s">
        <v>64</v>
      </c>
      <c r="D25" t="s">
        <v>65</v>
      </c>
      <c r="E25" s="104">
        <v>15.16</v>
      </c>
      <c r="F25" s="9">
        <v>4</v>
      </c>
      <c r="G25" s="49">
        <v>99</v>
      </c>
      <c r="H25" s="5">
        <v>0.5</v>
      </c>
      <c r="I25" s="9">
        <v>16</v>
      </c>
      <c r="J25" s="135">
        <v>33.700000000000003</v>
      </c>
      <c r="K25" t="s">
        <v>35</v>
      </c>
      <c r="L25" s="36" t="s">
        <v>115</v>
      </c>
      <c r="N25" s="74">
        <f t="shared" si="0"/>
        <v>0.16134491510883983</v>
      </c>
      <c r="P25" s="74">
        <f t="shared" si="1"/>
        <v>0.9605376000000001</v>
      </c>
      <c r="Q25" s="178"/>
    </row>
    <row r="26" spans="1:17" x14ac:dyDescent="0.2">
      <c r="A26" s="278" t="s">
        <v>365</v>
      </c>
      <c r="B26" s="15">
        <v>18</v>
      </c>
      <c r="C26" s="36" t="s">
        <v>63</v>
      </c>
      <c r="D26" t="s">
        <v>413</v>
      </c>
      <c r="E26" s="5">
        <v>15.16</v>
      </c>
      <c r="F26" s="9">
        <v>4</v>
      </c>
      <c r="G26" s="49">
        <v>99</v>
      </c>
      <c r="H26" s="5">
        <v>0.5</v>
      </c>
      <c r="I26" s="9">
        <v>16</v>
      </c>
      <c r="J26" s="135">
        <v>38.5</v>
      </c>
      <c r="K26" t="s">
        <v>35</v>
      </c>
      <c r="L26" t="s">
        <v>116</v>
      </c>
      <c r="N26" s="74">
        <f t="shared" si="0"/>
        <v>0.16134491510883983</v>
      </c>
      <c r="P26" s="74">
        <f t="shared" si="1"/>
        <v>0.9605376000000001</v>
      </c>
      <c r="Q26" s="178"/>
    </row>
    <row r="27" spans="1:17" x14ac:dyDescent="0.2">
      <c r="A27" s="278" t="s">
        <v>365</v>
      </c>
      <c r="B27" s="15">
        <v>19</v>
      </c>
      <c r="C27" s="36" t="s">
        <v>60</v>
      </c>
      <c r="D27" s="36" t="s">
        <v>113</v>
      </c>
      <c r="E27" s="5">
        <v>15.16</v>
      </c>
      <c r="F27" s="291" t="s">
        <v>89</v>
      </c>
      <c r="G27" s="49">
        <v>99</v>
      </c>
      <c r="H27" s="5">
        <v>0.5</v>
      </c>
      <c r="I27" s="9">
        <v>16</v>
      </c>
      <c r="J27" s="135">
        <v>33.700000000000003</v>
      </c>
      <c r="K27" t="s">
        <v>35</v>
      </c>
      <c r="L27" s="36" t="s">
        <v>112</v>
      </c>
      <c r="N27" s="74">
        <f>128*3*G27/100000/PI()</f>
        <v>0.12100868633162987</v>
      </c>
      <c r="P27" s="74">
        <f>PI()*(E27/2)*N27/3</f>
        <v>0.96053759999999999</v>
      </c>
      <c r="Q27" s="74"/>
    </row>
    <row r="28" spans="1:17" x14ac:dyDescent="0.2">
      <c r="A28" s="278" t="s">
        <v>365</v>
      </c>
      <c r="B28" s="15">
        <v>20</v>
      </c>
      <c r="C28" s="36" t="s">
        <v>61</v>
      </c>
      <c r="D28" s="36" t="s">
        <v>24</v>
      </c>
      <c r="E28" s="5">
        <v>14</v>
      </c>
      <c r="F28" s="9">
        <v>4</v>
      </c>
      <c r="G28" s="9">
        <v>90</v>
      </c>
      <c r="H28" s="5">
        <v>0.498</v>
      </c>
      <c r="I28" s="9">
        <v>65</v>
      </c>
      <c r="J28" s="7">
        <v>39</v>
      </c>
      <c r="K28" t="s">
        <v>36</v>
      </c>
      <c r="L28" s="36" t="s">
        <v>132</v>
      </c>
      <c r="N28" s="74">
        <f t="shared" si="0"/>
        <v>0.14667719555349074</v>
      </c>
      <c r="P28" s="74">
        <f>PI()*(E28/2)*N28/F28</f>
        <v>0.80639999999999989</v>
      </c>
      <c r="Q28" s="74"/>
    </row>
    <row r="29" spans="1:17" x14ac:dyDescent="0.2">
      <c r="A29" s="278" t="s">
        <v>365</v>
      </c>
      <c r="B29" s="15">
        <v>21</v>
      </c>
      <c r="C29" s="36" t="s">
        <v>62</v>
      </c>
      <c r="D29" t="s">
        <v>22</v>
      </c>
      <c r="E29" s="5">
        <v>16.602</v>
      </c>
      <c r="F29" s="9">
        <v>4</v>
      </c>
      <c r="G29" s="9">
        <v>98</v>
      </c>
      <c r="H29" s="5">
        <v>0.40699999999999997</v>
      </c>
      <c r="I29" s="3" t="s">
        <v>30</v>
      </c>
      <c r="J29" s="7">
        <v>28.4</v>
      </c>
      <c r="K29" t="s">
        <v>32</v>
      </c>
      <c r="L29" t="s">
        <v>39</v>
      </c>
      <c r="N29" s="74">
        <f t="shared" si="0"/>
        <v>0.1597151684915788</v>
      </c>
      <c r="P29" s="74">
        <f>PI()*(E29/2)*N29/F29</f>
        <v>1.0412774399999998</v>
      </c>
      <c r="Q29" s="74"/>
    </row>
    <row r="30" spans="1:17" s="115" customFormat="1" x14ac:dyDescent="0.2">
      <c r="A30" s="278" t="s">
        <v>365</v>
      </c>
      <c r="B30" s="15">
        <v>22</v>
      </c>
      <c r="C30" s="150" t="s">
        <v>347</v>
      </c>
      <c r="D30" s="308" t="s">
        <v>345</v>
      </c>
      <c r="E30" s="220">
        <v>13</v>
      </c>
      <c r="F30" s="63">
        <v>4</v>
      </c>
      <c r="G30" s="63">
        <v>98</v>
      </c>
      <c r="H30" s="220">
        <v>0.5</v>
      </c>
      <c r="I30" s="184" t="s">
        <v>328</v>
      </c>
      <c r="J30" s="67">
        <v>32</v>
      </c>
      <c r="K30" s="150" t="s">
        <v>31</v>
      </c>
      <c r="L30" s="150" t="s">
        <v>346</v>
      </c>
      <c r="N30" s="74">
        <f t="shared" si="0"/>
        <v>0.1597151684915788</v>
      </c>
      <c r="O30" s="133"/>
      <c r="P30" s="74">
        <f>PI()*(E30/2)*N30/F30</f>
        <v>0.81535999999999997</v>
      </c>
      <c r="Q30" s="134"/>
    </row>
    <row r="31" spans="1:17" x14ac:dyDescent="0.2">
      <c r="A31" s="42"/>
      <c r="B31" s="241"/>
      <c r="G31" s="9"/>
      <c r="N31" s="74"/>
      <c r="P31" s="74"/>
      <c r="Q31" s="74"/>
    </row>
    <row r="32" spans="1:17" x14ac:dyDescent="0.2">
      <c r="A32" s="42"/>
      <c r="B32" s="241"/>
      <c r="D32" s="11" t="s">
        <v>395</v>
      </c>
      <c r="G32" s="9"/>
      <c r="N32" s="74"/>
      <c r="P32" s="74"/>
      <c r="Q32" s="74"/>
    </row>
    <row r="33" spans="1:17" x14ac:dyDescent="0.2">
      <c r="A33" s="23" t="s">
        <v>441</v>
      </c>
      <c r="B33" s="15">
        <v>23</v>
      </c>
      <c r="C33" t="s">
        <v>46</v>
      </c>
      <c r="D33" s="36" t="s">
        <v>117</v>
      </c>
      <c r="E33" s="5">
        <v>15.625</v>
      </c>
      <c r="F33" s="9">
        <v>4</v>
      </c>
      <c r="G33" s="49">
        <v>105</v>
      </c>
      <c r="H33" s="104">
        <v>0.5</v>
      </c>
      <c r="I33" s="300" t="s">
        <v>30</v>
      </c>
      <c r="J33" s="7">
        <v>35.5</v>
      </c>
      <c r="K33" t="s">
        <v>32</v>
      </c>
      <c r="L33" t="s">
        <v>437</v>
      </c>
      <c r="N33" s="74">
        <f t="shared" si="0"/>
        <v>0.17112339481240585</v>
      </c>
      <c r="P33" s="74">
        <f t="shared" ref="P33:P43" si="2">PI()*(E33/2)*N33/F33</f>
        <v>1.0499999999999998</v>
      </c>
      <c r="Q33" s="74"/>
    </row>
    <row r="34" spans="1:17" x14ac:dyDescent="0.2">
      <c r="A34" s="23" t="s">
        <v>441</v>
      </c>
      <c r="B34" s="15">
        <v>24</v>
      </c>
      <c r="C34" t="s">
        <v>48</v>
      </c>
      <c r="D34" t="s">
        <v>418</v>
      </c>
      <c r="E34" s="5">
        <v>13</v>
      </c>
      <c r="F34" s="9">
        <v>4</v>
      </c>
      <c r="G34" s="9">
        <v>105</v>
      </c>
      <c r="H34" s="104">
        <v>0.5</v>
      </c>
      <c r="I34" s="300" t="s">
        <v>30</v>
      </c>
      <c r="J34" s="7">
        <v>35.5</v>
      </c>
      <c r="K34" t="s">
        <v>35</v>
      </c>
      <c r="L34" t="s">
        <v>337</v>
      </c>
      <c r="N34" s="74">
        <f t="shared" si="0"/>
        <v>0.17112339481240585</v>
      </c>
      <c r="P34" s="74">
        <f t="shared" si="2"/>
        <v>0.87359999999999993</v>
      </c>
      <c r="Q34" s="74"/>
    </row>
    <row r="35" spans="1:17" x14ac:dyDescent="0.2">
      <c r="A35" s="23" t="s">
        <v>441</v>
      </c>
      <c r="B35" s="15">
        <v>25</v>
      </c>
      <c r="C35" t="s">
        <v>49</v>
      </c>
      <c r="D35" t="s">
        <v>133</v>
      </c>
      <c r="E35" s="5">
        <v>13</v>
      </c>
      <c r="F35" s="9">
        <v>4</v>
      </c>
      <c r="G35" s="9">
        <v>103</v>
      </c>
      <c r="H35" s="104">
        <v>0.5</v>
      </c>
      <c r="I35" s="83">
        <v>16</v>
      </c>
      <c r="J35" s="7">
        <v>35.5</v>
      </c>
      <c r="K35" t="s">
        <v>35</v>
      </c>
      <c r="L35" t="s">
        <v>411</v>
      </c>
      <c r="N35" s="74">
        <f t="shared" si="0"/>
        <v>0.16786390157788386</v>
      </c>
      <c r="P35" s="74">
        <f t="shared" si="2"/>
        <v>0.85696000000000006</v>
      </c>
      <c r="Q35" s="74"/>
    </row>
    <row r="36" spans="1:17" x14ac:dyDescent="0.2">
      <c r="A36" s="23" t="s">
        <v>441</v>
      </c>
      <c r="B36" s="15">
        <v>26</v>
      </c>
      <c r="C36" t="s">
        <v>50</v>
      </c>
      <c r="D36" t="s">
        <v>134</v>
      </c>
      <c r="E36" s="5">
        <v>13</v>
      </c>
      <c r="F36" s="9">
        <v>4</v>
      </c>
      <c r="G36" s="9">
        <v>117</v>
      </c>
      <c r="H36" s="104">
        <v>0.5</v>
      </c>
      <c r="I36" s="83" t="s">
        <v>30</v>
      </c>
      <c r="J36" s="7">
        <v>35.5</v>
      </c>
      <c r="K36" t="s">
        <v>35</v>
      </c>
      <c r="L36" t="s">
        <v>338</v>
      </c>
      <c r="N36" s="74">
        <f t="shared" si="0"/>
        <v>0.19068035421953797</v>
      </c>
      <c r="P36" s="74">
        <f t="shared" si="2"/>
        <v>0.97344000000000008</v>
      </c>
      <c r="Q36" s="74"/>
    </row>
    <row r="37" spans="1:17" x14ac:dyDescent="0.2">
      <c r="A37" s="23" t="s">
        <v>441</v>
      </c>
      <c r="B37" s="15">
        <v>27</v>
      </c>
      <c r="C37" t="s">
        <v>51</v>
      </c>
      <c r="D37" t="s">
        <v>419</v>
      </c>
      <c r="E37" s="5">
        <v>13</v>
      </c>
      <c r="F37" s="9">
        <v>4</v>
      </c>
      <c r="G37" s="9">
        <v>115</v>
      </c>
      <c r="H37" s="104">
        <v>0.5</v>
      </c>
      <c r="I37" s="83">
        <v>16</v>
      </c>
      <c r="J37" s="7">
        <v>35.5</v>
      </c>
      <c r="K37" t="s">
        <v>35</v>
      </c>
      <c r="L37" t="s">
        <v>138</v>
      </c>
      <c r="N37" s="74">
        <f t="shared" si="0"/>
        <v>0.18742086098501595</v>
      </c>
      <c r="P37" s="74">
        <f t="shared" si="2"/>
        <v>0.95680000000000009</v>
      </c>
      <c r="Q37" s="74"/>
    </row>
    <row r="38" spans="1:17" x14ac:dyDescent="0.2">
      <c r="A38" s="23" t="s">
        <v>441</v>
      </c>
      <c r="B38" s="15">
        <v>28</v>
      </c>
      <c r="C38" t="s">
        <v>52</v>
      </c>
      <c r="D38" t="s">
        <v>420</v>
      </c>
      <c r="E38" s="5">
        <v>13</v>
      </c>
      <c r="F38" s="9">
        <v>4</v>
      </c>
      <c r="G38" s="9">
        <v>105</v>
      </c>
      <c r="H38" s="104">
        <v>0.5</v>
      </c>
      <c r="I38" s="83" t="s">
        <v>30</v>
      </c>
      <c r="J38" s="7">
        <v>38.5</v>
      </c>
      <c r="K38" t="s">
        <v>35</v>
      </c>
      <c r="L38" t="s">
        <v>410</v>
      </c>
      <c r="N38" s="74">
        <f t="shared" si="0"/>
        <v>0.17112339481240585</v>
      </c>
      <c r="P38" s="74">
        <f t="shared" si="2"/>
        <v>0.87359999999999993</v>
      </c>
      <c r="Q38" s="74"/>
    </row>
    <row r="39" spans="1:17" x14ac:dyDescent="0.2">
      <c r="A39" s="23" t="s">
        <v>441</v>
      </c>
      <c r="B39" s="15">
        <v>29</v>
      </c>
      <c r="C39" t="s">
        <v>53</v>
      </c>
      <c r="D39" t="s">
        <v>393</v>
      </c>
      <c r="E39" s="5">
        <v>13</v>
      </c>
      <c r="F39" s="9">
        <v>4</v>
      </c>
      <c r="G39" s="9">
        <v>103</v>
      </c>
      <c r="H39" s="104">
        <v>0.5</v>
      </c>
      <c r="I39" s="83">
        <v>16</v>
      </c>
      <c r="J39" s="7">
        <v>38.5</v>
      </c>
      <c r="K39" t="s">
        <v>35</v>
      </c>
      <c r="L39" t="s">
        <v>139</v>
      </c>
      <c r="N39" s="74">
        <f t="shared" si="0"/>
        <v>0.16786390157788386</v>
      </c>
      <c r="P39" s="74">
        <f t="shared" si="2"/>
        <v>0.85696000000000006</v>
      </c>
      <c r="Q39" s="74"/>
    </row>
    <row r="40" spans="1:17" x14ac:dyDescent="0.2">
      <c r="A40" s="23" t="s">
        <v>441</v>
      </c>
      <c r="B40" s="15">
        <v>30</v>
      </c>
      <c r="C40" s="36" t="s">
        <v>54</v>
      </c>
      <c r="D40" s="36" t="s">
        <v>135</v>
      </c>
      <c r="E40" s="5">
        <v>13</v>
      </c>
      <c r="F40" s="9">
        <v>4</v>
      </c>
      <c r="G40" s="9">
        <v>115</v>
      </c>
      <c r="H40" s="104">
        <v>0.55800000000000005</v>
      </c>
      <c r="I40" s="83">
        <v>16</v>
      </c>
      <c r="J40" s="7">
        <v>35.5</v>
      </c>
      <c r="K40" t="s">
        <v>35</v>
      </c>
      <c r="L40" t="s">
        <v>140</v>
      </c>
      <c r="N40" s="74">
        <f t="shared" si="0"/>
        <v>0.18742086098501595</v>
      </c>
      <c r="P40" s="74">
        <f t="shared" si="2"/>
        <v>0.95680000000000009</v>
      </c>
      <c r="Q40" s="74"/>
    </row>
    <row r="41" spans="1:17" x14ac:dyDescent="0.2">
      <c r="A41" s="23" t="s">
        <v>441</v>
      </c>
      <c r="B41" s="15">
        <v>31</v>
      </c>
      <c r="C41" t="s">
        <v>55</v>
      </c>
      <c r="D41" t="s">
        <v>421</v>
      </c>
      <c r="E41" s="5">
        <v>13</v>
      </c>
      <c r="F41" s="9">
        <v>4</v>
      </c>
      <c r="G41" s="9">
        <v>117</v>
      </c>
      <c r="H41" s="5">
        <v>0.6</v>
      </c>
      <c r="I41" s="9">
        <v>65</v>
      </c>
      <c r="J41" s="7">
        <v>35.5</v>
      </c>
      <c r="K41" t="s">
        <v>391</v>
      </c>
      <c r="L41" t="s">
        <v>392</v>
      </c>
      <c r="N41" s="74">
        <f t="shared" si="0"/>
        <v>0.19068035421953797</v>
      </c>
      <c r="P41" s="74">
        <f t="shared" si="2"/>
        <v>0.97344000000000008</v>
      </c>
      <c r="Q41" s="74"/>
    </row>
    <row r="42" spans="1:17" x14ac:dyDescent="0.2">
      <c r="A42" s="23" t="s">
        <v>441</v>
      </c>
      <c r="B42" s="15">
        <v>32</v>
      </c>
      <c r="C42" t="s">
        <v>56</v>
      </c>
      <c r="D42" t="s">
        <v>422</v>
      </c>
      <c r="E42" s="5">
        <v>13</v>
      </c>
      <c r="F42" s="9">
        <v>4</v>
      </c>
      <c r="G42" s="9">
        <v>103</v>
      </c>
      <c r="H42" s="5">
        <v>0.5</v>
      </c>
      <c r="I42" s="9">
        <v>16</v>
      </c>
      <c r="J42" s="7">
        <v>30.3</v>
      </c>
      <c r="K42" t="s">
        <v>35</v>
      </c>
      <c r="L42" t="s">
        <v>141</v>
      </c>
      <c r="N42" s="74">
        <f t="shared" si="0"/>
        <v>0.16786390157788386</v>
      </c>
      <c r="P42" s="74">
        <f t="shared" si="2"/>
        <v>0.85696000000000006</v>
      </c>
      <c r="Q42" s="74"/>
    </row>
    <row r="43" spans="1:17" x14ac:dyDescent="0.2">
      <c r="A43" s="23" t="s">
        <v>441</v>
      </c>
      <c r="B43" s="15">
        <v>33</v>
      </c>
      <c r="C43" t="s">
        <v>47</v>
      </c>
      <c r="D43" s="24" t="s">
        <v>25</v>
      </c>
      <c r="E43" s="5">
        <v>13</v>
      </c>
      <c r="F43" s="9">
        <v>4</v>
      </c>
      <c r="G43" s="49">
        <v>98</v>
      </c>
      <c r="H43" s="5">
        <v>0.5</v>
      </c>
      <c r="I43" s="3" t="s">
        <v>328</v>
      </c>
      <c r="J43" s="7">
        <v>32</v>
      </c>
      <c r="K43" t="s">
        <v>31</v>
      </c>
      <c r="L43" t="s">
        <v>266</v>
      </c>
      <c r="N43" s="74">
        <f t="shared" si="0"/>
        <v>0.1597151684915788</v>
      </c>
      <c r="P43" s="74">
        <f t="shared" si="2"/>
        <v>0.81535999999999997</v>
      </c>
      <c r="Q43" s="74"/>
    </row>
    <row r="44" spans="1:17" x14ac:dyDescent="0.2">
      <c r="A44" s="42"/>
      <c r="B44" s="284"/>
      <c r="G44" s="9"/>
      <c r="N44" s="74"/>
      <c r="P44" s="74"/>
      <c r="Q44" s="74"/>
    </row>
    <row r="45" spans="1:17" s="111" customFormat="1" x14ac:dyDescent="0.2">
      <c r="A45" s="279"/>
      <c r="B45" s="285"/>
      <c r="D45" s="152" t="s">
        <v>394</v>
      </c>
      <c r="E45" s="174"/>
      <c r="F45" s="124"/>
      <c r="G45" s="124"/>
      <c r="H45" s="174"/>
      <c r="I45" s="176"/>
      <c r="J45" s="175"/>
      <c r="N45" s="74"/>
      <c r="O45" s="176"/>
      <c r="P45" s="74"/>
      <c r="Q45" s="177"/>
    </row>
    <row r="46" spans="1:17" s="36" customFormat="1" x14ac:dyDescent="0.2">
      <c r="A46" s="280" t="s">
        <v>442</v>
      </c>
      <c r="B46" s="38">
        <v>34</v>
      </c>
      <c r="C46" s="53" t="s">
        <v>45</v>
      </c>
      <c r="D46" s="36" t="s">
        <v>136</v>
      </c>
      <c r="E46" s="104">
        <v>13</v>
      </c>
      <c r="F46" s="291" t="s">
        <v>89</v>
      </c>
      <c r="G46" s="49">
        <v>166</v>
      </c>
      <c r="H46" s="104">
        <v>5.5E-2</v>
      </c>
      <c r="I46" s="49">
        <v>64</v>
      </c>
      <c r="J46" s="135">
        <v>33.6</v>
      </c>
      <c r="K46" s="36" t="s">
        <v>36</v>
      </c>
      <c r="L46" s="36" t="s">
        <v>192</v>
      </c>
      <c r="N46" s="74">
        <f>128*3*G46/100000/PI()</f>
        <v>0.20290345384899552</v>
      </c>
      <c r="O46" s="3"/>
      <c r="P46" s="74">
        <f>PI()*(E46/2)*N46/3</f>
        <v>1.3811200000000001</v>
      </c>
      <c r="Q46" s="178"/>
    </row>
    <row r="47" spans="1:17" s="111" customFormat="1" x14ac:dyDescent="0.2">
      <c r="A47" s="281" t="s">
        <v>443</v>
      </c>
      <c r="B47" s="333">
        <v>35</v>
      </c>
      <c r="C47" s="118" t="s">
        <v>315</v>
      </c>
      <c r="D47" s="111" t="s">
        <v>0</v>
      </c>
      <c r="E47" s="174">
        <v>13</v>
      </c>
      <c r="F47" s="124">
        <v>4</v>
      </c>
      <c r="G47" s="124">
        <v>98</v>
      </c>
      <c r="H47" s="174">
        <v>0.5</v>
      </c>
      <c r="I47" s="176" t="s">
        <v>328</v>
      </c>
      <c r="J47" s="175">
        <v>32</v>
      </c>
      <c r="K47" s="111" t="s">
        <v>137</v>
      </c>
      <c r="L47" s="111" t="s">
        <v>37</v>
      </c>
      <c r="N47" s="177">
        <f t="shared" si="0"/>
        <v>0.1597151684915788</v>
      </c>
      <c r="O47" s="176"/>
      <c r="P47" s="177">
        <f>PI()*(E47/2)*N47/F47</f>
        <v>0.81535999999999997</v>
      </c>
      <c r="Q47" s="177"/>
    </row>
    <row r="48" spans="1:17" x14ac:dyDescent="0.2">
      <c r="B48" s="13"/>
    </row>
    <row r="49" spans="2:4" x14ac:dyDescent="0.2">
      <c r="B49" s="13"/>
      <c r="D49" t="s">
        <v>396</v>
      </c>
    </row>
    <row r="50" spans="2:4" x14ac:dyDescent="0.2">
      <c r="B50" s="13"/>
      <c r="D50" t="s">
        <v>142</v>
      </c>
    </row>
    <row r="51" spans="2:4" x14ac:dyDescent="0.2">
      <c r="B51" s="13"/>
    </row>
    <row r="52" spans="2:4" x14ac:dyDescent="0.2">
      <c r="B52" s="13"/>
      <c r="D52" s="24" t="s">
        <v>181</v>
      </c>
    </row>
    <row r="53" spans="2:4" x14ac:dyDescent="0.2">
      <c r="B53" s="13"/>
      <c r="D53" s="24"/>
    </row>
    <row r="54" spans="2:4" x14ac:dyDescent="0.2">
      <c r="B54" s="13"/>
      <c r="D54" s="24" t="s">
        <v>438</v>
      </c>
    </row>
    <row r="55" spans="2:4" x14ac:dyDescent="0.2">
      <c r="B55" s="13"/>
    </row>
    <row r="56" spans="2:4" x14ac:dyDescent="0.2">
      <c r="B56" s="13"/>
    </row>
    <row r="57" spans="2:4" x14ac:dyDescent="0.2">
      <c r="B57" s="13"/>
    </row>
    <row r="58" spans="2:4" x14ac:dyDescent="0.2">
      <c r="B58" s="13"/>
    </row>
  </sheetData>
  <phoneticPr fontId="1" type="noConversion"/>
  <pageMargins left="0.25" right="0.25" top="1" bottom="1" header="0.5" footer="0.5"/>
  <pageSetup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DSMT4" shapeId="219137" r:id="rId4">
          <objectPr defaultSize="0" autoPict="0" r:id="rId5">
            <anchor moveWithCells="1">
              <from>
                <xdr:col>12</xdr:col>
                <xdr:colOff>355600</xdr:colOff>
                <xdr:row>4</xdr:row>
                <xdr:rowOff>63500</xdr:rowOff>
              </from>
              <to>
                <xdr:col>14</xdr:col>
                <xdr:colOff>660400</xdr:colOff>
                <xdr:row>4</xdr:row>
                <xdr:rowOff>939800</xdr:rowOff>
              </to>
            </anchor>
          </objectPr>
        </oleObject>
      </mc:Choice>
      <mc:Fallback>
        <oleObject progId="Equation.DSMT4" shapeId="219137" r:id="rId4"/>
      </mc:Fallback>
    </mc:AlternateContent>
    <mc:AlternateContent xmlns:mc="http://schemas.openxmlformats.org/markup-compatibility/2006">
      <mc:Choice Requires="x14">
        <oleObject progId="Equation.DSMT4" shapeId="219139" r:id="rId6">
          <objectPr defaultSize="0" r:id="rId7">
            <anchor moveWithCells="1">
              <from>
                <xdr:col>15</xdr:col>
                <xdr:colOff>63500</xdr:colOff>
                <xdr:row>4</xdr:row>
                <xdr:rowOff>12700</xdr:rowOff>
              </from>
              <to>
                <xdr:col>15</xdr:col>
                <xdr:colOff>1206500</xdr:colOff>
                <xdr:row>4</xdr:row>
                <xdr:rowOff>876300</xdr:rowOff>
              </to>
            </anchor>
          </objectPr>
        </oleObject>
      </mc:Choice>
      <mc:Fallback>
        <oleObject progId="Equation.DSMT4" shapeId="219139" r:id="rId6"/>
      </mc:Fallback>
    </mc:AlternateContent>
    <mc:AlternateContent xmlns:mc="http://schemas.openxmlformats.org/markup-compatibility/2006">
      <mc:Choice Requires="x14">
        <oleObject progId="Equation.DSMT4" shapeId="219140" r:id="rId8">
          <objectPr defaultSize="0" r:id="rId9">
            <anchor moveWithCells="1">
              <from>
                <xdr:col>6</xdr:col>
                <xdr:colOff>139700</xdr:colOff>
                <xdr:row>0</xdr:row>
                <xdr:rowOff>215900</xdr:rowOff>
              </from>
              <to>
                <xdr:col>8</xdr:col>
                <xdr:colOff>1663700</xdr:colOff>
                <xdr:row>3</xdr:row>
                <xdr:rowOff>0</xdr:rowOff>
              </to>
            </anchor>
          </objectPr>
        </oleObject>
      </mc:Choice>
      <mc:Fallback>
        <oleObject progId="Equation.DSMT4" shapeId="219140" r:id="rId8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2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2" customWidth="1"/>
    <col min="10" max="10" width="11.332031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1640625" style="159" customWidth="1"/>
    <col min="19" max="19" width="14.6640625" style="156" customWidth="1"/>
    <col min="20" max="21" width="13.5" style="100" customWidth="1"/>
    <col min="22" max="22" width="8.83203125" style="113"/>
    <col min="23" max="23" width="9.33203125" style="1" customWidth="1"/>
    <col min="24" max="24" width="12.33203125" style="94" customWidth="1"/>
    <col min="25" max="25" width="11.83203125" style="50" customWidth="1"/>
    <col min="26" max="26" width="8.83203125" style="62"/>
    <col min="27" max="27" width="13" style="68" customWidth="1"/>
    <col min="28" max="28" width="15.66406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6" width="8.83203125" style="24"/>
    <col min="37" max="37" width="14.1640625" style="51" customWidth="1"/>
    <col min="38" max="38" width="13.6640625" style="29" customWidth="1"/>
  </cols>
  <sheetData>
    <row r="1" spans="1:38" ht="20" x14ac:dyDescent="0.2">
      <c r="A1" s="31" t="s">
        <v>185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100"/>
      <c r="W1" s="84"/>
      <c r="AA1" s="54"/>
      <c r="AB1" s="36"/>
      <c r="AC1" s="54"/>
      <c r="AE1" s="27"/>
      <c r="AF1" s="27"/>
      <c r="AH1" s="29"/>
      <c r="AI1" s="29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0.18742</v>
      </c>
      <c r="L2" s="27"/>
      <c r="M2" s="27"/>
      <c r="O2" s="51"/>
      <c r="P2" s="27"/>
      <c r="Q2" s="61"/>
      <c r="R2" s="155"/>
      <c r="V2" s="100"/>
      <c r="W2" s="84"/>
      <c r="AA2" s="54"/>
      <c r="AB2" s="36"/>
      <c r="AC2" s="54"/>
      <c r="AE2" s="27"/>
      <c r="AF2" s="27"/>
      <c r="AH2" s="29"/>
      <c r="AI2" s="29"/>
    </row>
    <row r="3" spans="1:38" ht="18" x14ac:dyDescent="0.2">
      <c r="A3" s="32" t="s">
        <v>419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100"/>
      <c r="W3" s="84"/>
      <c r="AA3" s="54"/>
      <c r="AB3" s="34"/>
      <c r="AC3" s="54"/>
      <c r="AE3" s="27"/>
      <c r="AH3" s="29"/>
    </row>
    <row r="4" spans="1:38" x14ac:dyDescent="0.2">
      <c r="A4" s="42"/>
      <c r="B4" s="85"/>
      <c r="C4" s="135">
        <v>115</v>
      </c>
      <c r="D4" s="94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84"/>
      <c r="AA4" s="54"/>
      <c r="AB4" s="34"/>
      <c r="AC4" s="54"/>
      <c r="AE4" s="27"/>
      <c r="AH4" s="2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84"/>
      <c r="AA5" s="54"/>
      <c r="AB5" s="36"/>
      <c r="AC5" s="54"/>
      <c r="AE5" s="27"/>
      <c r="AF5" s="27"/>
      <c r="AH5" s="29"/>
      <c r="AI5" s="29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66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82" t="s">
        <v>400</v>
      </c>
      <c r="Y7" s="60" t="s">
        <v>42</v>
      </c>
      <c r="Z7" s="39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274</v>
      </c>
      <c r="B8" s="1">
        <v>343</v>
      </c>
      <c r="C8" s="1" t="s">
        <v>107</v>
      </c>
      <c r="D8" s="66">
        <v>8</v>
      </c>
      <c r="E8" s="150">
        <v>999</v>
      </c>
      <c r="F8" s="150">
        <v>340</v>
      </c>
      <c r="G8" s="150">
        <v>2355</v>
      </c>
      <c r="H8" s="163">
        <v>0.59399999999999997</v>
      </c>
      <c r="I8" s="25">
        <f t="shared" ref="I8:I20" si="0">0.1515*(G8/1000)/(E8/1000)^2/($D$4/10)^4</f>
        <v>0.12516968480670004</v>
      </c>
      <c r="J8" s="25">
        <f t="shared" ref="J8:J20" si="1">0.5*(F8/1000)/(E8/1000)^3/($D$4/10)^5</f>
        <v>4.5923575640411628E-2</v>
      </c>
      <c r="K8" s="27">
        <f t="shared" ref="K8:K20" si="2">I8/J8</f>
        <v>2.7256084279411765</v>
      </c>
      <c r="L8" s="27">
        <f t="shared" ref="L8:L20" si="3">0.798*I8^1.5/J8</f>
        <v>0.76951295217045501</v>
      </c>
      <c r="M8" s="27">
        <f t="shared" ref="M8:M20" si="4">G8/F8</f>
        <v>6.9264705882352944</v>
      </c>
      <c r="N8" s="27"/>
      <c r="O8" s="51">
        <f t="shared" ref="O8:O20" si="5">G8/(PI()*$D$4^2/4)</f>
        <v>17.742480046457445</v>
      </c>
      <c r="P8" s="27">
        <f t="shared" ref="P8:P20" si="6">M8</f>
        <v>6.9264705882352944</v>
      </c>
      <c r="Q8" s="93">
        <f t="shared" ref="Q8:Q20" si="7">L8</f>
        <v>0.76951295217045501</v>
      </c>
      <c r="R8" s="156">
        <f t="shared" ref="R8:R19" si="8">E8*(PI()/30)*($D$4/2)</f>
        <v>679.99772986951064</v>
      </c>
      <c r="S8" s="156">
        <f t="shared" ref="S8:S19" si="9">R8/H8</f>
        <v>1144.7773230126443</v>
      </c>
      <c r="T8" s="153"/>
      <c r="U8" s="153"/>
      <c r="V8" s="151"/>
      <c r="W8" s="1">
        <v>274</v>
      </c>
      <c r="X8" s="66">
        <v>8</v>
      </c>
      <c r="Y8" s="163">
        <v>0.72499999999999998</v>
      </c>
      <c r="Z8" s="150">
        <v>622</v>
      </c>
      <c r="AA8" s="150">
        <v>3515</v>
      </c>
      <c r="AB8" s="150">
        <v>831</v>
      </c>
      <c r="AC8" s="150">
        <v>1220</v>
      </c>
      <c r="AD8" s="27">
        <f t="shared" ref="AD8:AD15" si="10">0.1515*(AA8/1000)/(AC8/1000)^2/($D$4/10)^4</f>
        <v>0.12526936951713252</v>
      </c>
      <c r="AE8" s="27">
        <f t="shared" ref="AE8:AE15" si="11">0.5*(Z8/1000)/(AC8/1000)^3/($D$4/10)^5</f>
        <v>4.6127948000407107E-2</v>
      </c>
      <c r="AF8" s="29">
        <f t="shared" ref="AF8:AF15" si="12">AD8/AE8</f>
        <v>2.7156935209003215</v>
      </c>
      <c r="AG8" s="29">
        <f t="shared" ref="AG8:AG15" si="13">0.798*AD8^1.5/AE8</f>
        <v>0.76701894917066726</v>
      </c>
      <c r="AH8" s="29">
        <f t="shared" ref="AH8:AH15" si="14">AA8/Z8</f>
        <v>5.6511254019292601</v>
      </c>
      <c r="AJ8" s="51">
        <f t="shared" ref="AJ8:AJ15" si="15">AA8/(PI()*$D$4^2/4)</f>
        <v>26.48187573813075</v>
      </c>
      <c r="AK8" s="29">
        <f t="shared" ref="AK8:AK15" si="16">AH8</f>
        <v>5.6511254019292601</v>
      </c>
      <c r="AL8" s="58">
        <f t="shared" ref="AL8:AL15" si="17">AG8</f>
        <v>0.76701894917066726</v>
      </c>
    </row>
    <row r="9" spans="1:38" x14ac:dyDescent="0.2">
      <c r="A9" s="1">
        <v>274</v>
      </c>
      <c r="B9" s="1">
        <v>343</v>
      </c>
      <c r="C9" s="1" t="s">
        <v>107</v>
      </c>
      <c r="D9" s="66">
        <v>8</v>
      </c>
      <c r="E9" s="150">
        <v>1048</v>
      </c>
      <c r="F9" s="150">
        <v>399</v>
      </c>
      <c r="G9" s="150">
        <v>2612</v>
      </c>
      <c r="H9" s="163">
        <v>0.623</v>
      </c>
      <c r="I9" s="25">
        <f t="shared" si="0"/>
        <v>0.12615074827467898</v>
      </c>
      <c r="J9" s="25">
        <f t="shared" si="1"/>
        <v>4.668122998180857E-2</v>
      </c>
      <c r="K9" s="27">
        <f t="shared" si="2"/>
        <v>2.7023869834586463</v>
      </c>
      <c r="L9" s="27">
        <f t="shared" si="3"/>
        <v>0.7659410524143464</v>
      </c>
      <c r="M9" s="27">
        <f t="shared" si="4"/>
        <v>6.5463659147869677</v>
      </c>
      <c r="N9" s="27"/>
      <c r="O9" s="51">
        <f t="shared" si="5"/>
        <v>19.678708229871273</v>
      </c>
      <c r="P9" s="27">
        <f t="shared" si="6"/>
        <v>6.5463659147869677</v>
      </c>
      <c r="Q9" s="93">
        <f t="shared" si="7"/>
        <v>0.7659410524143464</v>
      </c>
      <c r="R9" s="156">
        <f t="shared" si="8"/>
        <v>713.35097187512235</v>
      </c>
      <c r="S9" s="156">
        <f t="shared" si="9"/>
        <v>1145.0256370387197</v>
      </c>
      <c r="T9" s="153"/>
      <c r="U9" s="153"/>
      <c r="V9" s="151"/>
      <c r="W9" s="1">
        <v>274</v>
      </c>
      <c r="X9" s="66">
        <v>8</v>
      </c>
      <c r="Y9" s="163">
        <v>0.75</v>
      </c>
      <c r="Z9" s="150">
        <v>690</v>
      </c>
      <c r="AA9" s="150">
        <v>3780</v>
      </c>
      <c r="AB9" s="150">
        <v>859</v>
      </c>
      <c r="AC9" s="150">
        <v>1262</v>
      </c>
      <c r="AD9" s="27">
        <f t="shared" si="10"/>
        <v>0.12589611068458256</v>
      </c>
      <c r="AE9" s="27">
        <f t="shared" si="11"/>
        <v>4.6230039958303187E-2</v>
      </c>
      <c r="AF9" s="29">
        <f t="shared" si="12"/>
        <v>2.7232533391304345</v>
      </c>
      <c r="AG9" s="29">
        <f t="shared" si="13"/>
        <v>0.77107583525540013</v>
      </c>
      <c r="AH9" s="29">
        <f t="shared" si="14"/>
        <v>5.4782608695652177</v>
      </c>
      <c r="AJ9" s="51">
        <f t="shared" si="15"/>
        <v>28.47837561596991</v>
      </c>
      <c r="AK9" s="29">
        <f t="shared" si="16"/>
        <v>5.4782608695652177</v>
      </c>
      <c r="AL9" s="58">
        <f t="shared" si="17"/>
        <v>0.77107583525540013</v>
      </c>
    </row>
    <row r="10" spans="1:38" x14ac:dyDescent="0.2">
      <c r="A10" s="1">
        <v>274</v>
      </c>
      <c r="B10" s="1">
        <v>343</v>
      </c>
      <c r="C10" s="1" t="s">
        <v>107</v>
      </c>
      <c r="D10" s="66">
        <v>8</v>
      </c>
      <c r="E10" s="150">
        <v>1103</v>
      </c>
      <c r="F10" s="150">
        <v>465</v>
      </c>
      <c r="G10" s="150">
        <v>2891</v>
      </c>
      <c r="H10" s="163">
        <v>0.65500000000000003</v>
      </c>
      <c r="I10" s="25">
        <f t="shared" si="0"/>
        <v>0.12604809614723794</v>
      </c>
      <c r="J10" s="25">
        <f t="shared" si="1"/>
        <v>4.6663752327955201E-2</v>
      </c>
      <c r="K10" s="27">
        <f t="shared" si="2"/>
        <v>2.701199321935484</v>
      </c>
      <c r="L10" s="27">
        <f t="shared" si="3"/>
        <v>0.76529287250608757</v>
      </c>
      <c r="M10" s="27">
        <f t="shared" si="4"/>
        <v>6.2172043010752684</v>
      </c>
      <c r="N10" s="27"/>
      <c r="O10" s="51">
        <f t="shared" si="5"/>
        <v>21.780683572954764</v>
      </c>
      <c r="P10" s="27">
        <f t="shared" si="6"/>
        <v>6.2172043010752684</v>
      </c>
      <c r="Q10" s="93">
        <f t="shared" si="7"/>
        <v>0.76529287250608757</v>
      </c>
      <c r="R10" s="156">
        <f t="shared" si="8"/>
        <v>750.78828433040076</v>
      </c>
      <c r="S10" s="156">
        <f t="shared" si="9"/>
        <v>1146.2416554662607</v>
      </c>
      <c r="T10" s="153"/>
      <c r="U10" s="153"/>
      <c r="V10" s="151"/>
      <c r="W10" s="1">
        <v>274</v>
      </c>
      <c r="X10" s="66">
        <v>8</v>
      </c>
      <c r="Y10" s="163">
        <v>0.77500000000000002</v>
      </c>
      <c r="Z10" s="150">
        <v>778</v>
      </c>
      <c r="AA10" s="150">
        <v>4056</v>
      </c>
      <c r="AB10" s="150">
        <v>888</v>
      </c>
      <c r="AC10" s="150">
        <v>1304</v>
      </c>
      <c r="AD10" s="27">
        <f t="shared" si="10"/>
        <v>0.12652664347670381</v>
      </c>
      <c r="AE10" s="27">
        <f t="shared" si="11"/>
        <v>4.7249809905498562E-2</v>
      </c>
      <c r="AF10" s="29">
        <f t="shared" si="12"/>
        <v>2.6778233336760922</v>
      </c>
      <c r="AG10" s="29">
        <f t="shared" si="13"/>
        <v>0.76010888042047409</v>
      </c>
      <c r="AH10" s="29">
        <f t="shared" si="14"/>
        <v>5.2133676092544992</v>
      </c>
      <c r="AJ10" s="51">
        <f t="shared" si="15"/>
        <v>30.557749073643905</v>
      </c>
      <c r="AK10" s="29">
        <f t="shared" si="16"/>
        <v>5.2133676092544992</v>
      </c>
      <c r="AL10" s="58">
        <f t="shared" si="17"/>
        <v>0.76010888042047409</v>
      </c>
    </row>
    <row r="11" spans="1:38" x14ac:dyDescent="0.2">
      <c r="A11" s="1">
        <v>274</v>
      </c>
      <c r="B11" s="1">
        <v>343</v>
      </c>
      <c r="C11" s="1" t="s">
        <v>107</v>
      </c>
      <c r="D11" s="66">
        <v>8</v>
      </c>
      <c r="E11" s="150">
        <v>1150</v>
      </c>
      <c r="F11" s="150">
        <v>535</v>
      </c>
      <c r="G11" s="150">
        <v>3158</v>
      </c>
      <c r="H11" s="163">
        <v>0.68300000000000005</v>
      </c>
      <c r="I11" s="25">
        <f t="shared" si="0"/>
        <v>0.1266647203355879</v>
      </c>
      <c r="J11" s="25">
        <f t="shared" si="1"/>
        <v>4.737110373089632E-2</v>
      </c>
      <c r="K11" s="27">
        <f t="shared" si="2"/>
        <v>2.6738815514018688</v>
      </c>
      <c r="L11" s="27">
        <f t="shared" si="3"/>
        <v>0.75940401764047449</v>
      </c>
      <c r="M11" s="27">
        <f t="shared" si="4"/>
        <v>5.9028037383177567</v>
      </c>
      <c r="N11" s="27"/>
      <c r="O11" s="51">
        <f t="shared" si="5"/>
        <v>23.792251374400259</v>
      </c>
      <c r="P11" s="27">
        <f t="shared" si="6"/>
        <v>5.9028037383177567</v>
      </c>
      <c r="Q11" s="93">
        <f t="shared" si="7"/>
        <v>0.75940401764047449</v>
      </c>
      <c r="R11" s="156">
        <f t="shared" si="8"/>
        <v>782.78016951945676</v>
      </c>
      <c r="S11" s="156">
        <f t="shared" si="9"/>
        <v>1146.0910241866131</v>
      </c>
      <c r="T11" s="153"/>
      <c r="U11" s="153"/>
      <c r="V11" s="151"/>
      <c r="W11" s="1">
        <v>274</v>
      </c>
      <c r="X11" s="66">
        <v>8</v>
      </c>
      <c r="Y11" s="163">
        <v>0.8</v>
      </c>
      <c r="Z11" s="150">
        <v>869</v>
      </c>
      <c r="AA11" s="150">
        <v>4345</v>
      </c>
      <c r="AB11" s="150">
        <v>916</v>
      </c>
      <c r="AC11" s="150">
        <v>1346</v>
      </c>
      <c r="AD11" s="27">
        <f t="shared" si="10"/>
        <v>0.12721516472698979</v>
      </c>
      <c r="AE11" s="27">
        <f t="shared" si="11"/>
        <v>4.7988573414326954E-2</v>
      </c>
      <c r="AF11" s="29">
        <f t="shared" si="12"/>
        <v>2.6509469999999999</v>
      </c>
      <c r="AG11" s="29">
        <f t="shared" si="13"/>
        <v>0.75452455641550731</v>
      </c>
      <c r="AH11" s="29">
        <f t="shared" si="14"/>
        <v>5</v>
      </c>
      <c r="AJ11" s="51">
        <f t="shared" si="15"/>
        <v>32.735064034759063</v>
      </c>
      <c r="AK11" s="29">
        <f t="shared" si="16"/>
        <v>5</v>
      </c>
      <c r="AL11" s="58">
        <f t="shared" si="17"/>
        <v>0.75452455641550731</v>
      </c>
    </row>
    <row r="12" spans="1:38" x14ac:dyDescent="0.2">
      <c r="A12" s="1">
        <v>274</v>
      </c>
      <c r="B12" s="1">
        <v>343</v>
      </c>
      <c r="C12" s="1" t="s">
        <v>107</v>
      </c>
      <c r="D12" s="66">
        <v>8</v>
      </c>
      <c r="E12" s="150">
        <v>1205</v>
      </c>
      <c r="F12" s="150">
        <v>605</v>
      </c>
      <c r="G12" s="150">
        <v>3415</v>
      </c>
      <c r="H12" s="163">
        <v>0.71599999999999997</v>
      </c>
      <c r="I12" s="25">
        <f t="shared" si="0"/>
        <v>0.12475439022752126</v>
      </c>
      <c r="J12" s="25">
        <f t="shared" si="1"/>
        <v>4.6563699380042248E-2</v>
      </c>
      <c r="K12" s="27">
        <f t="shared" si="2"/>
        <v>2.6792199049586785</v>
      </c>
      <c r="L12" s="27">
        <f t="shared" si="3"/>
        <v>0.7551603365384707</v>
      </c>
      <c r="M12" s="27">
        <f t="shared" si="4"/>
        <v>5.6446280991735538</v>
      </c>
      <c r="N12" s="27"/>
      <c r="O12" s="51">
        <f t="shared" si="5"/>
        <v>25.728479557814087</v>
      </c>
      <c r="P12" s="27">
        <f t="shared" si="6"/>
        <v>5.6446280991735538</v>
      </c>
      <c r="Q12" s="93">
        <f t="shared" si="7"/>
        <v>0.7551603365384707</v>
      </c>
      <c r="R12" s="156">
        <f t="shared" si="8"/>
        <v>820.21748197473505</v>
      </c>
      <c r="S12" s="156">
        <f t="shared" si="9"/>
        <v>1145.5551424228145</v>
      </c>
      <c r="T12" s="153"/>
      <c r="U12" s="153"/>
      <c r="V12" s="151"/>
      <c r="W12" s="1">
        <v>274</v>
      </c>
      <c r="X12" s="66">
        <v>8</v>
      </c>
      <c r="Y12" s="163">
        <v>0.82499999999999996</v>
      </c>
      <c r="Z12" s="150">
        <v>958</v>
      </c>
      <c r="AA12" s="150">
        <v>4644</v>
      </c>
      <c r="AB12" s="150">
        <v>945</v>
      </c>
      <c r="AC12" s="150">
        <v>1388</v>
      </c>
      <c r="AD12" s="27">
        <f t="shared" si="10"/>
        <v>0.12786524126875992</v>
      </c>
      <c r="AE12" s="27">
        <f t="shared" si="11"/>
        <v>4.8244782577029181E-2</v>
      </c>
      <c r="AF12" s="29">
        <f t="shared" si="12"/>
        <v>2.6503434037578288</v>
      </c>
      <c r="AG12" s="29">
        <f t="shared" si="13"/>
        <v>0.75627769431619873</v>
      </c>
      <c r="AH12" s="29">
        <f t="shared" si="14"/>
        <v>4.8475991649269314</v>
      </c>
      <c r="AJ12" s="51">
        <f t="shared" si="15"/>
        <v>34.987718613905891</v>
      </c>
      <c r="AK12" s="29">
        <f t="shared" si="16"/>
        <v>4.8475991649269314</v>
      </c>
      <c r="AL12" s="58">
        <f t="shared" si="17"/>
        <v>0.75627769431619873</v>
      </c>
    </row>
    <row r="13" spans="1:38" x14ac:dyDescent="0.2">
      <c r="A13" s="1">
        <v>274</v>
      </c>
      <c r="B13" s="1">
        <v>343</v>
      </c>
      <c r="C13" s="1" t="s">
        <v>107</v>
      </c>
      <c r="D13" s="66">
        <v>8</v>
      </c>
      <c r="E13" s="150">
        <v>1245</v>
      </c>
      <c r="F13" s="150">
        <v>653</v>
      </c>
      <c r="G13" s="150">
        <v>3683</v>
      </c>
      <c r="H13" s="163">
        <v>0.74</v>
      </c>
      <c r="I13" s="25">
        <f t="shared" si="0"/>
        <v>0.12603821375108679</v>
      </c>
      <c r="J13" s="25">
        <f t="shared" si="1"/>
        <v>4.5567832348323054E-2</v>
      </c>
      <c r="K13" s="27">
        <f t="shared" si="2"/>
        <v>2.7659471003062785</v>
      </c>
      <c r="L13" s="27">
        <f t="shared" si="3"/>
        <v>0.78360623146500619</v>
      </c>
      <c r="M13" s="27">
        <f t="shared" si="4"/>
        <v>5.6401225114854521</v>
      </c>
      <c r="N13" s="27"/>
      <c r="O13" s="51">
        <f t="shared" si="5"/>
        <v>27.747581321062746</v>
      </c>
      <c r="P13" s="27">
        <f t="shared" si="6"/>
        <v>5.6401225114854521</v>
      </c>
      <c r="Q13" s="93">
        <f t="shared" si="7"/>
        <v>0.78360623146500619</v>
      </c>
      <c r="R13" s="156">
        <f t="shared" si="8"/>
        <v>847.44461830584657</v>
      </c>
      <c r="S13" s="156">
        <f t="shared" si="9"/>
        <v>1145.195430143036</v>
      </c>
      <c r="T13" s="153"/>
      <c r="U13" s="153"/>
      <c r="V13" s="151"/>
      <c r="W13" s="1">
        <v>274</v>
      </c>
      <c r="X13" s="66">
        <v>8</v>
      </c>
      <c r="Y13" s="163">
        <v>0.85</v>
      </c>
      <c r="Z13" s="150">
        <v>1052</v>
      </c>
      <c r="AA13" s="150">
        <v>4946</v>
      </c>
      <c r="AB13" s="150">
        <v>974</v>
      </c>
      <c r="AC13" s="150">
        <v>1431</v>
      </c>
      <c r="AD13" s="27">
        <f t="shared" si="10"/>
        <v>0.12811915572902108</v>
      </c>
      <c r="AE13" s="27">
        <f t="shared" si="11"/>
        <v>4.8344834889624363E-2</v>
      </c>
      <c r="AF13" s="29">
        <f t="shared" si="12"/>
        <v>2.6501105241444867</v>
      </c>
      <c r="AG13" s="29">
        <f t="shared" si="13"/>
        <v>0.75696171068889628</v>
      </c>
      <c r="AH13" s="29">
        <f t="shared" si="14"/>
        <v>4.7015209125475286</v>
      </c>
      <c r="AJ13" s="51">
        <f t="shared" si="15"/>
        <v>37.262975078462219</v>
      </c>
      <c r="AK13" s="29">
        <f t="shared" si="16"/>
        <v>4.7015209125475286</v>
      </c>
      <c r="AL13" s="58">
        <f t="shared" si="17"/>
        <v>0.75696171068889628</v>
      </c>
    </row>
    <row r="14" spans="1:38" x14ac:dyDescent="0.2">
      <c r="A14" s="1">
        <v>274</v>
      </c>
      <c r="B14" s="1">
        <v>343</v>
      </c>
      <c r="C14" s="1" t="s">
        <v>107</v>
      </c>
      <c r="D14" s="66">
        <v>8</v>
      </c>
      <c r="E14" s="150">
        <v>1254</v>
      </c>
      <c r="F14" s="150">
        <v>669</v>
      </c>
      <c r="G14" s="150">
        <v>3683</v>
      </c>
      <c r="H14" s="163">
        <v>0.745</v>
      </c>
      <c r="I14" s="25">
        <f t="shared" si="0"/>
        <v>0.12423554499256499</v>
      </c>
      <c r="J14" s="25">
        <f t="shared" si="1"/>
        <v>4.5686380354206996E-2</v>
      </c>
      <c r="K14" s="27">
        <f t="shared" si="2"/>
        <v>2.7193124959641248</v>
      </c>
      <c r="L14" s="27">
        <f t="shared" si="3"/>
        <v>0.76486527525657577</v>
      </c>
      <c r="M14" s="27">
        <f t="shared" si="4"/>
        <v>5.5052316890881912</v>
      </c>
      <c r="N14" s="27"/>
      <c r="O14" s="51">
        <f t="shared" si="5"/>
        <v>27.747581321062746</v>
      </c>
      <c r="P14" s="27">
        <f t="shared" si="6"/>
        <v>5.5052316890881912</v>
      </c>
      <c r="Q14" s="93">
        <f t="shared" si="7"/>
        <v>0.76486527525657577</v>
      </c>
      <c r="R14" s="156">
        <f t="shared" si="8"/>
        <v>853.57072398034677</v>
      </c>
      <c r="S14" s="156">
        <f t="shared" si="9"/>
        <v>1145.7325154098614</v>
      </c>
      <c r="T14" s="153"/>
      <c r="U14" s="153"/>
      <c r="V14" s="151"/>
      <c r="W14" s="1">
        <v>274</v>
      </c>
      <c r="X14" s="66">
        <v>8</v>
      </c>
      <c r="Y14" s="163">
        <v>0.875</v>
      </c>
      <c r="Z14" s="150">
        <v>1156</v>
      </c>
      <c r="AA14" s="150">
        <v>5269</v>
      </c>
      <c r="AB14" s="150">
        <v>1002</v>
      </c>
      <c r="AC14" s="150">
        <v>1473</v>
      </c>
      <c r="AD14" s="27">
        <f t="shared" si="10"/>
        <v>0.12881366249876303</v>
      </c>
      <c r="AE14" s="27">
        <f t="shared" si="11"/>
        <v>4.8708284759913151E-2</v>
      </c>
      <c r="AF14" s="29">
        <f t="shared" si="12"/>
        <v>2.6445945106401383</v>
      </c>
      <c r="AG14" s="29">
        <f t="shared" si="13"/>
        <v>0.75743077652606239</v>
      </c>
      <c r="AH14" s="29">
        <f t="shared" si="14"/>
        <v>4.5579584775086506</v>
      </c>
      <c r="AJ14" s="51">
        <f t="shared" si="15"/>
        <v>39.696444740885042</v>
      </c>
      <c r="AK14" s="29">
        <f t="shared" si="16"/>
        <v>4.5579584775086506</v>
      </c>
      <c r="AL14" s="58">
        <f t="shared" si="17"/>
        <v>0.75743077652606239</v>
      </c>
    </row>
    <row r="15" spans="1:38" x14ac:dyDescent="0.2">
      <c r="A15" s="1">
        <v>274</v>
      </c>
      <c r="B15" s="1">
        <v>343</v>
      </c>
      <c r="C15" s="1" t="s">
        <v>107</v>
      </c>
      <c r="D15" s="66">
        <v>8</v>
      </c>
      <c r="E15" s="150">
        <v>1302</v>
      </c>
      <c r="F15" s="150">
        <v>768</v>
      </c>
      <c r="G15" s="150">
        <v>4047</v>
      </c>
      <c r="H15" s="163">
        <v>0.77400000000000002</v>
      </c>
      <c r="I15" s="25">
        <f t="shared" si="0"/>
        <v>0.12663403917366656</v>
      </c>
      <c r="J15" s="25">
        <f t="shared" si="1"/>
        <v>4.6857758543535931E-2</v>
      </c>
      <c r="K15" s="27">
        <f t="shared" si="2"/>
        <v>2.7025202039062499</v>
      </c>
      <c r="L15" s="27">
        <f t="shared" si="3"/>
        <v>0.76744466348501317</v>
      </c>
      <c r="M15" s="27">
        <f t="shared" si="4"/>
        <v>5.26953125</v>
      </c>
      <c r="N15" s="27"/>
      <c r="O15" s="51">
        <f t="shared" si="5"/>
        <v>30.489943417415404</v>
      </c>
      <c r="P15" s="27">
        <f t="shared" si="6"/>
        <v>5.26953125</v>
      </c>
      <c r="Q15" s="93">
        <f t="shared" si="7"/>
        <v>0.76744466348501317</v>
      </c>
      <c r="R15" s="156">
        <f t="shared" si="8"/>
        <v>886.24328757768069</v>
      </c>
      <c r="S15" s="156">
        <f t="shared" si="9"/>
        <v>1145.017167413024</v>
      </c>
      <c r="T15" s="153"/>
      <c r="U15" s="153"/>
      <c r="V15" s="151"/>
      <c r="W15" s="1">
        <v>274</v>
      </c>
      <c r="X15" s="66">
        <v>8</v>
      </c>
      <c r="Y15" s="163">
        <v>0.9</v>
      </c>
      <c r="Z15" s="150">
        <v>1268</v>
      </c>
      <c r="AA15" s="150">
        <v>5606</v>
      </c>
      <c r="AB15" s="150">
        <v>1031</v>
      </c>
      <c r="AC15" s="150">
        <v>1515</v>
      </c>
      <c r="AD15" s="27">
        <f t="shared" si="10"/>
        <v>0.12955884013176358</v>
      </c>
      <c r="AE15" s="27">
        <f t="shared" si="11"/>
        <v>4.9106004335489985E-2</v>
      </c>
      <c r="AF15" s="29">
        <f t="shared" si="12"/>
        <v>2.6383502768138798</v>
      </c>
      <c r="AG15" s="29">
        <f t="shared" si="13"/>
        <v>0.75782489944938258</v>
      </c>
      <c r="AH15" s="29">
        <f t="shared" si="14"/>
        <v>4.4211356466876968</v>
      </c>
      <c r="AJ15" s="51">
        <f t="shared" si="15"/>
        <v>42.235389868552204</v>
      </c>
      <c r="AK15" s="29">
        <f t="shared" si="16"/>
        <v>4.4211356466876968</v>
      </c>
      <c r="AL15" s="58">
        <f t="shared" si="17"/>
        <v>0.75782489944938258</v>
      </c>
    </row>
    <row r="16" spans="1:38" x14ac:dyDescent="0.2">
      <c r="A16" s="1">
        <v>274</v>
      </c>
      <c r="B16" s="1">
        <v>343</v>
      </c>
      <c r="C16" s="1" t="s">
        <v>107</v>
      </c>
      <c r="D16" s="66">
        <v>8</v>
      </c>
      <c r="E16" s="150">
        <v>1353</v>
      </c>
      <c r="F16" s="150">
        <v>885</v>
      </c>
      <c r="G16" s="150">
        <v>4411</v>
      </c>
      <c r="H16" s="163">
        <v>0.80400000000000005</v>
      </c>
      <c r="I16" s="25">
        <f t="shared" si="0"/>
        <v>0.12781466562066732</v>
      </c>
      <c r="J16" s="25">
        <f t="shared" si="1"/>
        <v>4.8117507613990335E-2</v>
      </c>
      <c r="K16" s="27">
        <f t="shared" si="2"/>
        <v>2.6563027047457619</v>
      </c>
      <c r="L16" s="27">
        <f t="shared" si="3"/>
        <v>0.75782826613910537</v>
      </c>
      <c r="M16" s="27">
        <f t="shared" si="4"/>
        <v>4.9841807909604521</v>
      </c>
      <c r="N16" s="27"/>
      <c r="O16" s="51">
        <f t="shared" si="5"/>
        <v>33.232305513768061</v>
      </c>
      <c r="P16" s="27">
        <f t="shared" si="6"/>
        <v>4.9841807909604521</v>
      </c>
      <c r="Q16" s="93">
        <f t="shared" si="7"/>
        <v>0.75782826613910537</v>
      </c>
      <c r="R16" s="156">
        <f t="shared" si="8"/>
        <v>920.95788639984778</v>
      </c>
      <c r="S16" s="156">
        <f t="shared" si="9"/>
        <v>1145.4700079600095</v>
      </c>
      <c r="T16" s="153"/>
      <c r="U16" s="153"/>
      <c r="V16" s="151"/>
      <c r="X16" s="66"/>
      <c r="Y16" s="163"/>
      <c r="Z16" s="150"/>
      <c r="AA16" s="150"/>
      <c r="AB16" s="150"/>
      <c r="AC16" s="150"/>
      <c r="AD16"/>
      <c r="AE16"/>
      <c r="AF16"/>
      <c r="AG16"/>
      <c r="AH16"/>
      <c r="AI16"/>
      <c r="AJ16"/>
      <c r="AK16"/>
      <c r="AL16"/>
    </row>
    <row r="17" spans="1:38" x14ac:dyDescent="0.2">
      <c r="A17" s="1">
        <v>274</v>
      </c>
      <c r="B17" s="1">
        <v>343</v>
      </c>
      <c r="C17" s="1" t="s">
        <v>107</v>
      </c>
      <c r="D17" s="66">
        <v>8</v>
      </c>
      <c r="E17" s="150">
        <v>1402</v>
      </c>
      <c r="F17" s="150">
        <v>991</v>
      </c>
      <c r="G17" s="150">
        <v>4711</v>
      </c>
      <c r="H17" s="62">
        <v>0.83299999999999996</v>
      </c>
      <c r="I17" s="25">
        <f t="shared" si="0"/>
        <v>0.12713241607909567</v>
      </c>
      <c r="J17" s="25">
        <f t="shared" si="1"/>
        <v>4.842647486889988E-2</v>
      </c>
      <c r="K17" s="27">
        <f t="shared" si="2"/>
        <v>2.6252667868819373</v>
      </c>
      <c r="L17" s="27">
        <f t="shared" si="3"/>
        <v>0.74697228053158338</v>
      </c>
      <c r="M17" s="27">
        <f t="shared" si="4"/>
        <v>4.7537840565085769</v>
      </c>
      <c r="N17" s="27"/>
      <c r="O17" s="51">
        <f t="shared" si="5"/>
        <v>35.492494054718058</v>
      </c>
      <c r="P17" s="27">
        <f t="shared" si="6"/>
        <v>4.7537840565085769</v>
      </c>
      <c r="Q17" s="93">
        <f t="shared" si="7"/>
        <v>0.74697228053158338</v>
      </c>
      <c r="R17" s="156">
        <f t="shared" si="8"/>
        <v>954.3111284054595</v>
      </c>
      <c r="S17" s="156">
        <f t="shared" si="9"/>
        <v>1145.6316067292432</v>
      </c>
      <c r="T17" s="153"/>
      <c r="U17" s="153"/>
      <c r="V17" s="151"/>
      <c r="X17" s="66"/>
      <c r="Y17" s="163"/>
      <c r="Z17" s="150"/>
      <c r="AA17" s="150"/>
      <c r="AB17" s="150"/>
      <c r="AC17" s="150"/>
      <c r="AD17"/>
      <c r="AE17"/>
      <c r="AF17"/>
      <c r="AG17"/>
      <c r="AH17"/>
      <c r="AI17"/>
      <c r="AJ17"/>
      <c r="AK17"/>
      <c r="AL17"/>
    </row>
    <row r="18" spans="1:38" x14ac:dyDescent="0.2">
      <c r="A18" s="1">
        <v>274</v>
      </c>
      <c r="B18" s="1">
        <v>343</v>
      </c>
      <c r="C18" s="1" t="s">
        <v>107</v>
      </c>
      <c r="D18" s="66">
        <v>8</v>
      </c>
      <c r="E18" s="150">
        <v>1450</v>
      </c>
      <c r="F18" s="150">
        <v>1089</v>
      </c>
      <c r="G18" s="150">
        <v>5096</v>
      </c>
      <c r="H18" s="62">
        <v>0.86199999999999999</v>
      </c>
      <c r="I18" s="25">
        <f t="shared" si="0"/>
        <v>0.12856792610396728</v>
      </c>
      <c r="J18" s="25">
        <f t="shared" si="1"/>
        <v>4.8103548642326098E-2</v>
      </c>
      <c r="K18" s="27">
        <f t="shared" si="2"/>
        <v>2.6727326721763087</v>
      </c>
      <c r="L18" s="27">
        <f t="shared" si="3"/>
        <v>0.76475924046595145</v>
      </c>
      <c r="M18" s="27">
        <f t="shared" si="4"/>
        <v>4.6795224977043155</v>
      </c>
      <c r="N18" s="27"/>
      <c r="O18" s="51">
        <f t="shared" si="5"/>
        <v>38.39306934893721</v>
      </c>
      <c r="P18" s="27">
        <f t="shared" si="6"/>
        <v>4.6795224977043155</v>
      </c>
      <c r="Q18" s="93">
        <f t="shared" si="7"/>
        <v>0.76475924046595145</v>
      </c>
      <c r="R18" s="156">
        <f t="shared" si="8"/>
        <v>986.98369200279342</v>
      </c>
      <c r="S18" s="156">
        <f t="shared" si="9"/>
        <v>1144.9926821378115</v>
      </c>
      <c r="T18" s="153"/>
      <c r="U18" s="153"/>
      <c r="V18" s="151"/>
      <c r="X18" s="66"/>
      <c r="Y18" s="163"/>
      <c r="Z18" s="150"/>
      <c r="AA18" s="150"/>
      <c r="AB18" s="150"/>
      <c r="AC18" s="150"/>
      <c r="AD18"/>
      <c r="AE18"/>
      <c r="AF18"/>
      <c r="AG18"/>
      <c r="AH18"/>
      <c r="AI18"/>
      <c r="AJ18"/>
      <c r="AK18"/>
      <c r="AL18"/>
    </row>
    <row r="19" spans="1:38" x14ac:dyDescent="0.2">
      <c r="A19" s="1">
        <v>274</v>
      </c>
      <c r="B19" s="1">
        <v>343</v>
      </c>
      <c r="C19" s="1" t="s">
        <v>107</v>
      </c>
      <c r="D19" s="66">
        <v>8</v>
      </c>
      <c r="E19" s="150">
        <v>1503</v>
      </c>
      <c r="F19" s="150">
        <v>1233</v>
      </c>
      <c r="G19" s="150">
        <v>5525</v>
      </c>
      <c r="H19" s="163">
        <v>0.89300000000000002</v>
      </c>
      <c r="I19" s="25">
        <f t="shared" si="0"/>
        <v>0.12973392119504104</v>
      </c>
      <c r="J19" s="25">
        <f t="shared" si="1"/>
        <v>4.8903436395798167E-2</v>
      </c>
      <c r="K19" s="27">
        <f t="shared" si="2"/>
        <v>2.652858996350365</v>
      </c>
      <c r="L19" s="27">
        <f t="shared" si="3"/>
        <v>0.76250699287011259</v>
      </c>
      <c r="M19" s="27">
        <f t="shared" si="4"/>
        <v>4.480940794809408</v>
      </c>
      <c r="N19" s="27"/>
      <c r="O19" s="51">
        <f t="shared" si="5"/>
        <v>41.625138962495704</v>
      </c>
      <c r="P19" s="27">
        <f t="shared" si="6"/>
        <v>4.480940794809408</v>
      </c>
      <c r="Q19" s="93">
        <f t="shared" si="7"/>
        <v>0.76250699287011259</v>
      </c>
      <c r="R19" s="156">
        <f t="shared" si="8"/>
        <v>1023.0596476415161</v>
      </c>
      <c r="S19" s="156">
        <f t="shared" si="9"/>
        <v>1145.6435023981144</v>
      </c>
      <c r="T19" s="153"/>
      <c r="U19" s="153"/>
      <c r="V19" s="151"/>
      <c r="X19" s="66"/>
      <c r="Y19" s="163"/>
      <c r="Z19" s="150"/>
      <c r="AA19" s="150"/>
      <c r="AB19" s="150"/>
      <c r="AC19" s="150"/>
      <c r="AD19"/>
      <c r="AE19"/>
      <c r="AF19"/>
      <c r="AG19"/>
      <c r="AH19"/>
      <c r="AI19"/>
      <c r="AJ19"/>
      <c r="AK19"/>
      <c r="AL19"/>
    </row>
    <row r="20" spans="1:38" x14ac:dyDescent="0.2">
      <c r="A20" s="1">
        <v>274</v>
      </c>
      <c r="B20" s="1">
        <v>343</v>
      </c>
      <c r="C20" s="1" t="s">
        <v>107</v>
      </c>
      <c r="D20" s="66">
        <v>8</v>
      </c>
      <c r="E20" s="150">
        <v>1547</v>
      </c>
      <c r="F20" s="150">
        <v>1362</v>
      </c>
      <c r="G20" s="150">
        <v>5867</v>
      </c>
      <c r="H20" s="164">
        <v>0.91900000000000004</v>
      </c>
      <c r="I20" s="25">
        <f t="shared" si="0"/>
        <v>0.13003931838485316</v>
      </c>
      <c r="J20" s="25">
        <f t="shared" si="1"/>
        <v>4.9540388641737355E-2</v>
      </c>
      <c r="K20" s="27">
        <f t="shared" si="2"/>
        <v>2.6249151843612335</v>
      </c>
      <c r="L20" s="27">
        <f t="shared" si="3"/>
        <v>0.75536265349632636</v>
      </c>
      <c r="M20" s="27">
        <f t="shared" si="4"/>
        <v>4.307635829662261</v>
      </c>
      <c r="N20" s="27"/>
      <c r="O20" s="51">
        <f t="shared" si="5"/>
        <v>44.201753899178698</v>
      </c>
      <c r="P20" s="27">
        <f t="shared" si="6"/>
        <v>4.307635829662261</v>
      </c>
      <c r="Q20" s="93">
        <f t="shared" si="7"/>
        <v>0.75536265349632636</v>
      </c>
      <c r="R20" s="156">
        <f>E20*(PI()/30)*($D$4/2)</f>
        <v>1053.0094976057387</v>
      </c>
      <c r="S20" s="156">
        <f>R20/H20</f>
        <v>1145.8209984828495</v>
      </c>
      <c r="T20" s="153"/>
      <c r="U20" s="153"/>
      <c r="V20" s="151"/>
      <c r="X20" s="66"/>
      <c r="Y20" s="163"/>
      <c r="Z20" s="150"/>
      <c r="AA20" s="150"/>
      <c r="AB20" s="150"/>
      <c r="AC20" s="150"/>
      <c r="AD20"/>
      <c r="AE20"/>
      <c r="AF20"/>
      <c r="AG20"/>
      <c r="AH20"/>
      <c r="AI20"/>
      <c r="AJ20"/>
      <c r="AK20"/>
      <c r="AL20"/>
    </row>
    <row r="21" spans="1:38" x14ac:dyDescent="0.2">
      <c r="E21" s="150"/>
      <c r="F21" s="150"/>
      <c r="G21" s="150"/>
      <c r="H21" s="164"/>
      <c r="I21" s="25"/>
      <c r="J21" s="25"/>
      <c r="K21" s="27"/>
      <c r="L21" s="27"/>
      <c r="M21" s="27"/>
      <c r="N21" s="27"/>
      <c r="O21" s="51"/>
      <c r="P21" s="27"/>
      <c r="Q21" s="93"/>
      <c r="R21" s="156"/>
      <c r="T21" s="153"/>
      <c r="U21" s="153"/>
      <c r="V21" s="151"/>
      <c r="X21" s="66"/>
      <c r="Y21" s="163"/>
      <c r="Z21" s="150"/>
      <c r="AA21" s="150"/>
      <c r="AB21" s="150"/>
      <c r="AC21" s="150"/>
      <c r="AD21"/>
      <c r="AE21"/>
      <c r="AF21"/>
      <c r="AG21"/>
      <c r="AH21"/>
      <c r="AI21"/>
      <c r="AJ21"/>
      <c r="AK21"/>
      <c r="AL21"/>
    </row>
    <row r="22" spans="1:38" x14ac:dyDescent="0.2">
      <c r="E22" s="150"/>
      <c r="F22" s="150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151"/>
      <c r="X22" s="66"/>
      <c r="Y22" s="163"/>
      <c r="Z22" s="150"/>
      <c r="AA22" s="150"/>
      <c r="AB22" s="150"/>
      <c r="AC22" s="150"/>
      <c r="AD22"/>
      <c r="AE22"/>
      <c r="AF22"/>
      <c r="AG22"/>
      <c r="AH22"/>
      <c r="AI22"/>
      <c r="AJ22"/>
      <c r="AK22"/>
      <c r="AL22"/>
    </row>
    <row r="23" spans="1:38" x14ac:dyDescent="0.2">
      <c r="A23" s="149">
        <v>275</v>
      </c>
      <c r="B23" s="149">
        <v>347</v>
      </c>
      <c r="C23" s="77" t="s">
        <v>107</v>
      </c>
      <c r="D23" s="239">
        <v>10</v>
      </c>
      <c r="E23" s="150">
        <v>1001</v>
      </c>
      <c r="F23" s="150">
        <v>409</v>
      </c>
      <c r="G23" s="150">
        <v>2753</v>
      </c>
      <c r="H23" s="150">
        <v>0.59799999999999998</v>
      </c>
      <c r="I23" s="25">
        <f t="shared" ref="I23:I35" si="18">0.1515*(G23/1000)/(E23/1000)^2/($D$4/10)^4</f>
        <v>0.14573950161838345</v>
      </c>
      <c r="J23" s="25">
        <f t="shared" ref="J23:J35" si="19">0.5*(F23/1000)/(E23/1000)^3/($D$4/10)^5</f>
        <v>5.491289223283586E-2</v>
      </c>
      <c r="K23" s="27">
        <f t="shared" ref="K23:K35" si="20">I23/J23</f>
        <v>2.654012485819071</v>
      </c>
      <c r="L23" s="27">
        <f t="shared" ref="L23:L35" si="21">0.798*I23^1.5/J23</f>
        <v>0.80852693615662985</v>
      </c>
      <c r="M23" s="27">
        <f t="shared" ref="M23:M35" si="22">G23/F23</f>
        <v>6.7310513447432765</v>
      </c>
      <c r="N23" s="27"/>
      <c r="O23" s="51">
        <f t="shared" ref="O23:O35" si="23">G23/(PI()*$D$4^2/4)</f>
        <v>20.74099684411777</v>
      </c>
      <c r="P23" s="27">
        <f t="shared" ref="P23:P35" si="24">M23</f>
        <v>6.7310513447432765</v>
      </c>
      <c r="Q23" s="93">
        <f t="shared" ref="Q23:Q35" si="25">L23</f>
        <v>0.80852693615662985</v>
      </c>
      <c r="R23" s="156">
        <f t="shared" ref="R23:R35" si="26">E23*(PI()/30)*($D$4/2)</f>
        <v>681.35908668606623</v>
      </c>
      <c r="S23" s="156">
        <f t="shared" ref="S23:S35" si="27">R23/H23</f>
        <v>1139.3964660302111</v>
      </c>
      <c r="T23" s="153"/>
      <c r="U23" s="153"/>
      <c r="V23"/>
      <c r="W23" s="1">
        <v>275</v>
      </c>
      <c r="X23" s="66">
        <v>10</v>
      </c>
      <c r="Y23" s="164">
        <v>0.72499999999999998</v>
      </c>
      <c r="Z23" s="150">
        <v>772</v>
      </c>
      <c r="AA23" s="150">
        <v>4197</v>
      </c>
      <c r="AB23" s="150">
        <v>826</v>
      </c>
      <c r="AC23" s="150">
        <v>1214</v>
      </c>
      <c r="AD23" s="27">
        <f t="shared" ref="AD23:AD30" si="28">0.1515*(AA23/1000)/(AC23/1000)^2/($D$4/10)^4</f>
        <v>0.15105698748139604</v>
      </c>
      <c r="AE23" s="27">
        <f t="shared" ref="AE23:AE30" si="29">0.5*(Z23/1000)/(AC23/1000)^3/($D$4/10)^5</f>
        <v>5.8105130767809814E-2</v>
      </c>
      <c r="AF23" s="29">
        <f t="shared" ref="AF23:AF30" si="30">AD23/AE23</f>
        <v>2.5997185702072536</v>
      </c>
      <c r="AG23" s="29">
        <f t="shared" ref="AG23:AG30" si="31">0.798*AD23^1.5/AE23</f>
        <v>0.80630552824296486</v>
      </c>
      <c r="AH23" s="29">
        <f t="shared" ref="AH23:AH30" si="32">AA23/Z23</f>
        <v>5.4365284974093262</v>
      </c>
      <c r="AJ23" s="51">
        <f t="shared" ref="AJ23:AJ30" si="33">AA23/(PI()*$D$4^2/4)</f>
        <v>31.620037687890402</v>
      </c>
      <c r="AK23" s="29">
        <f t="shared" ref="AK23:AK30" si="34">AH23</f>
        <v>5.4365284974093262</v>
      </c>
      <c r="AL23" s="58">
        <f t="shared" ref="AL23:AL30" si="35">AG23</f>
        <v>0.80630552824296486</v>
      </c>
    </row>
    <row r="24" spans="1:38" x14ac:dyDescent="0.2">
      <c r="A24" s="149">
        <v>275</v>
      </c>
      <c r="B24" s="149">
        <v>347</v>
      </c>
      <c r="C24" s="77" t="s">
        <v>107</v>
      </c>
      <c r="D24" s="239">
        <v>10</v>
      </c>
      <c r="E24" s="150">
        <v>1051</v>
      </c>
      <c r="F24" s="150">
        <v>489</v>
      </c>
      <c r="G24" s="150">
        <v>3116</v>
      </c>
      <c r="H24" s="150">
        <v>0.628</v>
      </c>
      <c r="I24" s="25">
        <f t="shared" si="18"/>
        <v>0.14963432902356408</v>
      </c>
      <c r="J24" s="25">
        <f t="shared" si="19"/>
        <v>5.6722315849390782E-2</v>
      </c>
      <c r="K24" s="27">
        <f t="shared" si="20"/>
        <v>2.6380151582822089</v>
      </c>
      <c r="L24" s="27">
        <f t="shared" si="21"/>
        <v>0.81432130687807602</v>
      </c>
      <c r="M24" s="27">
        <f t="shared" si="22"/>
        <v>6.3721881390593049</v>
      </c>
      <c r="N24" s="27"/>
      <c r="O24" s="51">
        <f t="shared" si="23"/>
        <v>23.475824978667259</v>
      </c>
      <c r="P24" s="27">
        <f t="shared" si="24"/>
        <v>6.3721881390593049</v>
      </c>
      <c r="Q24" s="93">
        <f t="shared" si="25"/>
        <v>0.81432130687807602</v>
      </c>
      <c r="R24" s="156">
        <f t="shared" si="26"/>
        <v>715.39300709995575</v>
      </c>
      <c r="S24" s="156">
        <f t="shared" si="27"/>
        <v>1139.1608393311396</v>
      </c>
      <c r="T24" s="153"/>
      <c r="U24" s="153"/>
      <c r="V24"/>
      <c r="W24" s="1">
        <v>275</v>
      </c>
      <c r="X24" s="66">
        <v>10</v>
      </c>
      <c r="Y24" s="164">
        <v>0.75</v>
      </c>
      <c r="Z24" s="150">
        <v>856</v>
      </c>
      <c r="AA24" s="150">
        <v>4490</v>
      </c>
      <c r="AB24" s="150">
        <v>855</v>
      </c>
      <c r="AC24" s="150">
        <v>1256</v>
      </c>
      <c r="AD24" s="27">
        <f t="shared" si="28"/>
        <v>0.15097543368350338</v>
      </c>
      <c r="AE24" s="27">
        <f t="shared" si="29"/>
        <v>5.817790649083103E-2</v>
      </c>
      <c r="AF24" s="29">
        <f t="shared" si="30"/>
        <v>2.5950647383177574</v>
      </c>
      <c r="AG24" s="29">
        <f t="shared" si="31"/>
        <v>0.80464484035961192</v>
      </c>
      <c r="AH24" s="29">
        <f t="shared" si="32"/>
        <v>5.2453271028037385</v>
      </c>
      <c r="AJ24" s="51">
        <f t="shared" si="33"/>
        <v>33.82748849621823</v>
      </c>
      <c r="AK24" s="29">
        <f t="shared" si="34"/>
        <v>5.2453271028037385</v>
      </c>
      <c r="AL24" s="58">
        <f t="shared" si="35"/>
        <v>0.80464484035961192</v>
      </c>
    </row>
    <row r="25" spans="1:38" x14ac:dyDescent="0.2">
      <c r="A25" s="149">
        <v>275</v>
      </c>
      <c r="B25" s="149">
        <v>347</v>
      </c>
      <c r="C25" s="77" t="s">
        <v>107</v>
      </c>
      <c r="D25" s="239">
        <v>10</v>
      </c>
      <c r="E25" s="150">
        <v>1100</v>
      </c>
      <c r="F25" s="150">
        <v>565</v>
      </c>
      <c r="G25" s="150">
        <v>3436</v>
      </c>
      <c r="H25" s="150">
        <v>0.65700000000000003</v>
      </c>
      <c r="I25" s="25">
        <f t="shared" si="18"/>
        <v>0.15062845045879755</v>
      </c>
      <c r="J25" s="25">
        <f t="shared" si="19"/>
        <v>5.716413486241205E-2</v>
      </c>
      <c r="K25" s="27">
        <f t="shared" si="20"/>
        <v>2.6350167079646023</v>
      </c>
      <c r="L25" s="27">
        <f t="shared" si="21"/>
        <v>0.81609321826713366</v>
      </c>
      <c r="M25" s="27">
        <f t="shared" si="22"/>
        <v>6.0814159292035397</v>
      </c>
      <c r="N25" s="27"/>
      <c r="O25" s="51">
        <f t="shared" si="23"/>
        <v>25.886692755680585</v>
      </c>
      <c r="P25" s="27">
        <f t="shared" si="24"/>
        <v>6.0814159292035397</v>
      </c>
      <c r="Q25" s="93">
        <f t="shared" si="25"/>
        <v>0.81609321826713366</v>
      </c>
      <c r="R25" s="156">
        <f t="shared" si="26"/>
        <v>748.74624910556736</v>
      </c>
      <c r="S25" s="156">
        <f t="shared" si="27"/>
        <v>1139.6442147725529</v>
      </c>
      <c r="T25" s="153"/>
      <c r="U25" s="153"/>
      <c r="V25"/>
      <c r="W25" s="1">
        <v>275</v>
      </c>
      <c r="X25" s="66">
        <v>10</v>
      </c>
      <c r="Y25" s="164">
        <v>0.77500000000000002</v>
      </c>
      <c r="Z25" s="150">
        <v>950</v>
      </c>
      <c r="AA25" s="150">
        <v>4797</v>
      </c>
      <c r="AB25" s="150">
        <v>883</v>
      </c>
      <c r="AC25" s="150">
        <v>1298</v>
      </c>
      <c r="AD25" s="27">
        <f t="shared" si="28"/>
        <v>0.15102872538125056</v>
      </c>
      <c r="AE25" s="27">
        <f t="shared" si="29"/>
        <v>5.8499583049386163E-2</v>
      </c>
      <c r="AF25" s="29">
        <f t="shared" si="30"/>
        <v>2.5817060141052632</v>
      </c>
      <c r="AG25" s="29">
        <f t="shared" si="31"/>
        <v>0.80064400546953929</v>
      </c>
      <c r="AH25" s="29">
        <f t="shared" si="32"/>
        <v>5.0494736842105263</v>
      </c>
      <c r="AJ25" s="51">
        <f t="shared" si="33"/>
        <v>36.140414769790389</v>
      </c>
      <c r="AK25" s="29">
        <f t="shared" si="34"/>
        <v>5.0494736842105263</v>
      </c>
      <c r="AL25" s="58">
        <f t="shared" si="35"/>
        <v>0.80064400546953929</v>
      </c>
    </row>
    <row r="26" spans="1:38" x14ac:dyDescent="0.2">
      <c r="A26" s="149">
        <v>275</v>
      </c>
      <c r="B26" s="149">
        <v>347</v>
      </c>
      <c r="C26" s="77" t="s">
        <v>107</v>
      </c>
      <c r="D26" s="239">
        <v>10</v>
      </c>
      <c r="E26" s="150">
        <v>1150</v>
      </c>
      <c r="F26" s="150">
        <v>655</v>
      </c>
      <c r="G26" s="150">
        <v>3778</v>
      </c>
      <c r="H26" s="150">
        <v>0.68700000000000006</v>
      </c>
      <c r="I26" s="25">
        <f t="shared" si="18"/>
        <v>0.15153239817221376</v>
      </c>
      <c r="J26" s="25">
        <f t="shared" si="19"/>
        <v>5.7996398025676792E-2</v>
      </c>
      <c r="K26" s="27">
        <f t="shared" si="20"/>
        <v>2.6127898167938928</v>
      </c>
      <c r="L26" s="27">
        <f t="shared" si="21"/>
        <v>0.81163378071839953</v>
      </c>
      <c r="M26" s="27">
        <f t="shared" si="22"/>
        <v>5.7679389312977101</v>
      </c>
      <c r="N26" s="27"/>
      <c r="O26" s="51">
        <f t="shared" si="23"/>
        <v>28.463307692363578</v>
      </c>
      <c r="P26" s="27">
        <f t="shared" si="24"/>
        <v>5.7679389312977101</v>
      </c>
      <c r="Q26" s="93">
        <f t="shared" si="25"/>
        <v>0.81163378071839953</v>
      </c>
      <c r="R26" s="156">
        <f t="shared" si="26"/>
        <v>782.78016951945676</v>
      </c>
      <c r="S26" s="156">
        <f t="shared" si="27"/>
        <v>1139.4180051229355</v>
      </c>
      <c r="T26" s="153"/>
      <c r="U26" s="153"/>
      <c r="V26"/>
      <c r="W26" s="1">
        <v>275</v>
      </c>
      <c r="X26" s="66">
        <v>10</v>
      </c>
      <c r="Y26" s="164">
        <v>0.8</v>
      </c>
      <c r="Z26" s="150">
        <v>1050</v>
      </c>
      <c r="AA26" s="150">
        <v>5118</v>
      </c>
      <c r="AB26" s="150">
        <v>912</v>
      </c>
      <c r="AC26" s="150">
        <v>1340</v>
      </c>
      <c r="AD26" s="27">
        <f t="shared" si="28"/>
        <v>0.15119238169960544</v>
      </c>
      <c r="AE26" s="27">
        <f t="shared" si="29"/>
        <v>5.8766272792042544E-2</v>
      </c>
      <c r="AF26" s="29">
        <f t="shared" si="30"/>
        <v>2.5727747314285718</v>
      </c>
      <c r="AG26" s="29">
        <f t="shared" si="31"/>
        <v>0.79830639303424811</v>
      </c>
      <c r="AH26" s="29">
        <f t="shared" si="32"/>
        <v>4.8742857142857146</v>
      </c>
      <c r="AJ26" s="51">
        <f t="shared" si="33"/>
        <v>38.558816508606881</v>
      </c>
      <c r="AK26" s="29">
        <f t="shared" si="34"/>
        <v>4.8742857142857146</v>
      </c>
      <c r="AL26" s="58">
        <f t="shared" si="35"/>
        <v>0.79830639303424811</v>
      </c>
    </row>
    <row r="27" spans="1:38" x14ac:dyDescent="0.2">
      <c r="A27" s="149">
        <v>275</v>
      </c>
      <c r="B27" s="149">
        <v>347</v>
      </c>
      <c r="C27" s="77" t="s">
        <v>107</v>
      </c>
      <c r="D27" s="239">
        <v>10</v>
      </c>
      <c r="E27" s="150">
        <v>1198</v>
      </c>
      <c r="F27" s="150">
        <v>745</v>
      </c>
      <c r="G27" s="150">
        <v>4098</v>
      </c>
      <c r="H27" s="150">
        <v>0.71499999999999997</v>
      </c>
      <c r="I27" s="25">
        <f t="shared" si="18"/>
        <v>0.15145985669224712</v>
      </c>
      <c r="J27" s="25">
        <f t="shared" si="19"/>
        <v>5.8349758295534668E-2</v>
      </c>
      <c r="K27" s="27">
        <f t="shared" si="20"/>
        <v>2.5957238061744961</v>
      </c>
      <c r="L27" s="27">
        <f t="shared" si="21"/>
        <v>0.8061393898549184</v>
      </c>
      <c r="M27" s="27">
        <f t="shared" si="22"/>
        <v>5.5006711409395974</v>
      </c>
      <c r="N27" s="27"/>
      <c r="O27" s="51">
        <f t="shared" si="23"/>
        <v>30.874175469376905</v>
      </c>
      <c r="P27" s="27">
        <f t="shared" si="24"/>
        <v>5.5006711409395974</v>
      </c>
      <c r="Q27" s="93">
        <f t="shared" si="25"/>
        <v>0.8061393898549184</v>
      </c>
      <c r="R27" s="156">
        <f t="shared" si="26"/>
        <v>815.45273311679057</v>
      </c>
      <c r="S27" s="156">
        <f t="shared" si="27"/>
        <v>1140.4933330304764</v>
      </c>
      <c r="T27" s="153"/>
      <c r="U27" s="153"/>
      <c r="V27"/>
      <c r="W27" s="1">
        <v>275</v>
      </c>
      <c r="X27" s="66">
        <v>10</v>
      </c>
      <c r="Y27" s="164">
        <v>0.82499999999999996</v>
      </c>
      <c r="Z27" s="150">
        <v>1159</v>
      </c>
      <c r="AA27" s="150">
        <v>5444</v>
      </c>
      <c r="AB27" s="150">
        <v>940</v>
      </c>
      <c r="AC27" s="150">
        <v>1382</v>
      </c>
      <c r="AD27" s="27">
        <f t="shared" si="28"/>
        <v>0.15119633154426557</v>
      </c>
      <c r="AE27" s="27">
        <f t="shared" si="29"/>
        <v>5.9130635921331547E-2</v>
      </c>
      <c r="AF27" s="29">
        <f t="shared" si="30"/>
        <v>2.5569880855910272</v>
      </c>
      <c r="AG27" s="29">
        <f t="shared" si="31"/>
        <v>0.79341831762701531</v>
      </c>
      <c r="AH27" s="29">
        <f t="shared" si="32"/>
        <v>4.6971527178602246</v>
      </c>
      <c r="AJ27" s="51">
        <f t="shared" si="33"/>
        <v>41.014888056439204</v>
      </c>
      <c r="AK27" s="29">
        <f t="shared" si="34"/>
        <v>4.6971527178602246</v>
      </c>
      <c r="AL27" s="58">
        <f t="shared" si="35"/>
        <v>0.79341831762701531</v>
      </c>
    </row>
    <row r="28" spans="1:38" x14ac:dyDescent="0.2">
      <c r="A28" s="149">
        <v>275</v>
      </c>
      <c r="B28" s="149">
        <v>347</v>
      </c>
      <c r="C28" s="77" t="s">
        <v>107</v>
      </c>
      <c r="D28" s="239">
        <v>10</v>
      </c>
      <c r="E28" s="150">
        <v>1227</v>
      </c>
      <c r="F28" s="150">
        <v>792</v>
      </c>
      <c r="G28" s="150">
        <v>4248</v>
      </c>
      <c r="H28" s="150">
        <v>0.73299999999999998</v>
      </c>
      <c r="I28" s="25">
        <f t="shared" si="18"/>
        <v>0.14966994746890636</v>
      </c>
      <c r="J28" s="25">
        <f t="shared" si="19"/>
        <v>5.7735739955374316E-2</v>
      </c>
      <c r="K28" s="27">
        <f t="shared" si="20"/>
        <v>2.5923275181818184</v>
      </c>
      <c r="L28" s="27">
        <f t="shared" si="21"/>
        <v>0.80031335567578843</v>
      </c>
      <c r="M28" s="27">
        <f t="shared" si="22"/>
        <v>5.3636363636363633</v>
      </c>
      <c r="N28" s="27"/>
      <c r="O28" s="51">
        <f t="shared" si="23"/>
        <v>32.0042697398519</v>
      </c>
      <c r="P28" s="27">
        <f t="shared" si="24"/>
        <v>5.3636363636363633</v>
      </c>
      <c r="Q28" s="93">
        <f t="shared" si="25"/>
        <v>0.80031335567578843</v>
      </c>
      <c r="R28" s="156">
        <f t="shared" si="26"/>
        <v>835.19240695684653</v>
      </c>
      <c r="S28" s="156">
        <f t="shared" si="27"/>
        <v>1139.4166534199817</v>
      </c>
      <c r="T28" s="153"/>
      <c r="U28" s="153"/>
      <c r="V28"/>
      <c r="W28" s="1">
        <v>275</v>
      </c>
      <c r="X28" s="66">
        <v>10</v>
      </c>
      <c r="Y28" s="164">
        <v>0.85</v>
      </c>
      <c r="Z28" s="150">
        <v>1278</v>
      </c>
      <c r="AA28" s="150">
        <v>5820</v>
      </c>
      <c r="AB28" s="150">
        <v>969</v>
      </c>
      <c r="AC28" s="150">
        <v>1423</v>
      </c>
      <c r="AD28" s="27">
        <f t="shared" si="28"/>
        <v>0.15245876874521513</v>
      </c>
      <c r="AE28" s="27">
        <f t="shared" si="29"/>
        <v>5.9726820535635904E-2</v>
      </c>
      <c r="AF28" s="29">
        <f t="shared" si="30"/>
        <v>2.5526014507042256</v>
      </c>
      <c r="AG28" s="29">
        <f t="shared" si="31"/>
        <v>0.79535699895848555</v>
      </c>
      <c r="AH28" s="29">
        <f t="shared" si="32"/>
        <v>4.5539906103286381</v>
      </c>
      <c r="AJ28" s="51">
        <f t="shared" si="33"/>
        <v>43.847657694429863</v>
      </c>
      <c r="AK28" s="29">
        <f t="shared" si="34"/>
        <v>4.5539906103286381</v>
      </c>
      <c r="AL28" s="58">
        <f t="shared" si="35"/>
        <v>0.79535699895848555</v>
      </c>
    </row>
    <row r="29" spans="1:38" x14ac:dyDescent="0.2">
      <c r="A29" s="149">
        <v>275</v>
      </c>
      <c r="B29" s="149">
        <v>347</v>
      </c>
      <c r="C29" s="77" t="s">
        <v>107</v>
      </c>
      <c r="D29" s="239">
        <v>10</v>
      </c>
      <c r="E29" s="150">
        <v>1274</v>
      </c>
      <c r="F29" s="150">
        <v>894</v>
      </c>
      <c r="G29" s="150">
        <v>4653</v>
      </c>
      <c r="H29" s="150">
        <v>0.76100000000000001</v>
      </c>
      <c r="I29" s="25">
        <f t="shared" si="18"/>
        <v>0.15206645445167585</v>
      </c>
      <c r="J29" s="25">
        <f t="shared" si="19"/>
        <v>5.8221377647556985E-2</v>
      </c>
      <c r="K29" s="27">
        <f t="shared" si="20"/>
        <v>2.6118663040268455</v>
      </c>
      <c r="L29" s="27">
        <f t="shared" si="21"/>
        <v>0.81277538779001202</v>
      </c>
      <c r="M29" s="27">
        <f t="shared" si="22"/>
        <v>5.2046979865771812</v>
      </c>
      <c r="N29" s="27"/>
      <c r="O29" s="51">
        <f t="shared" si="23"/>
        <v>35.055524270134391</v>
      </c>
      <c r="P29" s="27">
        <f t="shared" si="24"/>
        <v>5.2046979865771812</v>
      </c>
      <c r="Q29" s="93">
        <f t="shared" si="25"/>
        <v>0.81277538779001202</v>
      </c>
      <c r="R29" s="156">
        <f t="shared" si="26"/>
        <v>867.18429214590242</v>
      </c>
      <c r="S29" s="156">
        <f t="shared" si="27"/>
        <v>1139.5325783783212</v>
      </c>
      <c r="T29" s="153"/>
      <c r="U29" s="153"/>
      <c r="V29"/>
      <c r="W29" s="1">
        <v>275</v>
      </c>
      <c r="X29" s="66">
        <v>10</v>
      </c>
      <c r="Y29" s="164">
        <v>0.875</v>
      </c>
      <c r="Z29" s="150">
        <v>1417</v>
      </c>
      <c r="AA29" s="150">
        <v>6233</v>
      </c>
      <c r="AB29" s="150">
        <v>997</v>
      </c>
      <c r="AC29" s="150">
        <v>1465</v>
      </c>
      <c r="AD29" s="27">
        <f t="shared" si="28"/>
        <v>0.15404978662941096</v>
      </c>
      <c r="AE29" s="27">
        <f t="shared" si="29"/>
        <v>6.0689033187987844E-2</v>
      </c>
      <c r="AF29" s="29">
        <f t="shared" si="30"/>
        <v>2.5383463623853211</v>
      </c>
      <c r="AG29" s="29">
        <f t="shared" si="31"/>
        <v>0.7950314777501174</v>
      </c>
      <c r="AH29" s="29">
        <f t="shared" si="32"/>
        <v>4.3987297106563163</v>
      </c>
      <c r="AJ29" s="51">
        <f t="shared" si="33"/>
        <v>46.959183919137686</v>
      </c>
      <c r="AK29" s="29">
        <f t="shared" si="34"/>
        <v>4.3987297106563163</v>
      </c>
      <c r="AL29" s="58">
        <f t="shared" si="35"/>
        <v>0.7950314777501174</v>
      </c>
    </row>
    <row r="30" spans="1:38" x14ac:dyDescent="0.2">
      <c r="A30" s="149">
        <v>275</v>
      </c>
      <c r="B30" s="149">
        <v>347</v>
      </c>
      <c r="C30" s="77" t="s">
        <v>107</v>
      </c>
      <c r="D30" s="239">
        <v>10</v>
      </c>
      <c r="E30" s="150">
        <v>1305</v>
      </c>
      <c r="F30" s="150">
        <v>969</v>
      </c>
      <c r="G30" s="150">
        <v>4845</v>
      </c>
      <c r="H30" s="150">
        <v>0.77900000000000003</v>
      </c>
      <c r="I30" s="25">
        <f t="shared" si="18"/>
        <v>0.15090790210034535</v>
      </c>
      <c r="J30" s="25">
        <f t="shared" si="19"/>
        <v>5.8714515946866087E-2</v>
      </c>
      <c r="K30" s="27">
        <f t="shared" si="20"/>
        <v>2.5701974999999999</v>
      </c>
      <c r="L30" s="27">
        <f t="shared" si="21"/>
        <v>0.79675606671758803</v>
      </c>
      <c r="M30" s="27">
        <f t="shared" si="22"/>
        <v>5</v>
      </c>
      <c r="N30" s="27"/>
      <c r="O30" s="51">
        <f t="shared" si="23"/>
        <v>36.502044936342386</v>
      </c>
      <c r="P30" s="27">
        <f t="shared" si="24"/>
        <v>5</v>
      </c>
      <c r="Q30" s="93">
        <f t="shared" si="25"/>
        <v>0.79675606671758803</v>
      </c>
      <c r="R30" s="156">
        <f t="shared" si="26"/>
        <v>888.28532280251397</v>
      </c>
      <c r="S30" s="156">
        <f t="shared" si="27"/>
        <v>1140.2892462163209</v>
      </c>
      <c r="T30" s="153"/>
      <c r="U30" s="153"/>
      <c r="V30"/>
      <c r="W30" s="1">
        <v>275</v>
      </c>
      <c r="X30" s="66">
        <v>10</v>
      </c>
      <c r="Y30" s="164">
        <v>0.9</v>
      </c>
      <c r="Z30" s="150">
        <v>1573</v>
      </c>
      <c r="AA30" s="150">
        <v>6683</v>
      </c>
      <c r="AB30" s="150">
        <v>1026</v>
      </c>
      <c r="AC30" s="150">
        <v>1507</v>
      </c>
      <c r="AD30" s="27">
        <f t="shared" si="28"/>
        <v>0.15609327048647273</v>
      </c>
      <c r="AE30" s="27">
        <f t="shared" si="29"/>
        <v>6.1893096154185208E-2</v>
      </c>
      <c r="AF30" s="29">
        <f t="shared" si="30"/>
        <v>2.5219819363636362</v>
      </c>
      <c r="AG30" s="29">
        <f t="shared" si="31"/>
        <v>0.79512782763768386</v>
      </c>
      <c r="AH30" s="29">
        <f t="shared" si="32"/>
        <v>4.2485696122059755</v>
      </c>
      <c r="AJ30" s="51">
        <f t="shared" si="33"/>
        <v>50.349466730562675</v>
      </c>
      <c r="AK30" s="29">
        <f t="shared" si="34"/>
        <v>4.2485696122059755</v>
      </c>
      <c r="AL30" s="58">
        <f t="shared" si="35"/>
        <v>0.79512782763768386</v>
      </c>
    </row>
    <row r="31" spans="1:38" x14ac:dyDescent="0.2">
      <c r="A31" s="149">
        <v>275</v>
      </c>
      <c r="B31" s="149">
        <v>347</v>
      </c>
      <c r="C31" s="77" t="s">
        <v>107</v>
      </c>
      <c r="D31" s="239">
        <v>10</v>
      </c>
      <c r="E31" s="150">
        <v>1350</v>
      </c>
      <c r="F31" s="150">
        <v>1078</v>
      </c>
      <c r="G31" s="150">
        <v>5187</v>
      </c>
      <c r="H31" s="150">
        <v>0.80600000000000005</v>
      </c>
      <c r="I31" s="25">
        <f t="shared" si="18"/>
        <v>0.15096905432211147</v>
      </c>
      <c r="J31" s="25">
        <f t="shared" si="19"/>
        <v>5.9002538666189264E-2</v>
      </c>
      <c r="K31" s="27">
        <f t="shared" si="20"/>
        <v>2.5586874350649351</v>
      </c>
      <c r="L31" s="27">
        <f t="shared" si="21"/>
        <v>0.79334866469801768</v>
      </c>
      <c r="M31" s="27">
        <f t="shared" si="22"/>
        <v>4.8116883116883118</v>
      </c>
      <c r="N31" s="27"/>
      <c r="O31" s="51">
        <f t="shared" si="23"/>
        <v>39.07865987302538</v>
      </c>
      <c r="P31" s="27">
        <f t="shared" si="24"/>
        <v>4.8116883116883118</v>
      </c>
      <c r="Q31" s="93">
        <f t="shared" si="25"/>
        <v>0.79334866469801768</v>
      </c>
      <c r="R31" s="156">
        <f t="shared" si="26"/>
        <v>918.9158511750145</v>
      </c>
      <c r="S31" s="156">
        <f t="shared" si="27"/>
        <v>1140.0941081575861</v>
      </c>
      <c r="T31" s="153"/>
      <c r="U31" s="153"/>
      <c r="V31"/>
      <c r="X31" s="66"/>
      <c r="Y31" s="163"/>
      <c r="Z31" s="150"/>
      <c r="AA31" s="150"/>
      <c r="AB31" s="150"/>
      <c r="AC31" s="150"/>
      <c r="AD31"/>
      <c r="AE31"/>
      <c r="AF31"/>
      <c r="AG31"/>
      <c r="AH31"/>
      <c r="AI31"/>
      <c r="AJ31"/>
      <c r="AK31"/>
      <c r="AL31"/>
    </row>
    <row r="32" spans="1:38" x14ac:dyDescent="0.2">
      <c r="A32" s="149">
        <v>275</v>
      </c>
      <c r="B32" s="149">
        <v>347</v>
      </c>
      <c r="C32" s="77" t="s">
        <v>107</v>
      </c>
      <c r="D32" s="239">
        <v>10</v>
      </c>
      <c r="E32" s="150">
        <v>1399</v>
      </c>
      <c r="F32" s="150">
        <v>1202</v>
      </c>
      <c r="G32" s="150">
        <v>5592</v>
      </c>
      <c r="H32" s="150">
        <v>0.83499999999999996</v>
      </c>
      <c r="I32" s="25">
        <f t="shared" si="18"/>
        <v>0.15155524025623396</v>
      </c>
      <c r="J32" s="25">
        <f t="shared" si="19"/>
        <v>5.9115935551499611E-2</v>
      </c>
      <c r="K32" s="27">
        <f t="shared" si="20"/>
        <v>2.5636952006655576</v>
      </c>
      <c r="L32" s="27">
        <f t="shared" si="21"/>
        <v>0.79644311156304326</v>
      </c>
      <c r="M32" s="27">
        <f t="shared" si="22"/>
        <v>4.652246256239601</v>
      </c>
      <c r="N32" s="27"/>
      <c r="O32" s="51">
        <f t="shared" si="23"/>
        <v>42.129914403307872</v>
      </c>
      <c r="P32" s="27">
        <f t="shared" si="24"/>
        <v>4.652246256239601</v>
      </c>
      <c r="Q32" s="93">
        <f t="shared" si="25"/>
        <v>0.79644311156304326</v>
      </c>
      <c r="R32" s="156">
        <f t="shared" si="26"/>
        <v>952.2690931806261</v>
      </c>
      <c r="S32" s="156">
        <f t="shared" si="27"/>
        <v>1140.4420277612289</v>
      </c>
      <c r="T32" s="153"/>
      <c r="U32" s="153"/>
      <c r="V32"/>
      <c r="X32" s="66"/>
      <c r="Y32" s="163"/>
      <c r="Z32" s="150"/>
      <c r="AA32" s="150"/>
      <c r="AB32" s="150"/>
      <c r="AC32" s="150"/>
      <c r="AD32"/>
      <c r="AE32"/>
      <c r="AF32"/>
      <c r="AG32"/>
      <c r="AH32"/>
      <c r="AI32"/>
      <c r="AJ32"/>
      <c r="AK32"/>
      <c r="AL32"/>
    </row>
    <row r="33" spans="1:38" x14ac:dyDescent="0.2">
      <c r="A33" s="149">
        <v>275</v>
      </c>
      <c r="B33" s="149">
        <v>347</v>
      </c>
      <c r="C33" s="77" t="s">
        <v>107</v>
      </c>
      <c r="D33" s="239">
        <v>10</v>
      </c>
      <c r="E33" s="150">
        <v>1450</v>
      </c>
      <c r="F33" s="150">
        <v>1368</v>
      </c>
      <c r="G33" s="150">
        <v>6083</v>
      </c>
      <c r="H33" s="150">
        <v>0.86599999999999999</v>
      </c>
      <c r="I33" s="25">
        <f t="shared" si="18"/>
        <v>0.153469131571906</v>
      </c>
      <c r="J33" s="25">
        <f t="shared" si="19"/>
        <v>6.0427598294492298E-2</v>
      </c>
      <c r="K33" s="27">
        <f t="shared" si="20"/>
        <v>2.5397191995614032</v>
      </c>
      <c r="L33" s="27">
        <f t="shared" si="21"/>
        <v>0.7939608925356455</v>
      </c>
      <c r="M33" s="27">
        <f t="shared" si="22"/>
        <v>4.4466374269005851</v>
      </c>
      <c r="N33" s="27"/>
      <c r="O33" s="51">
        <f t="shared" si="23"/>
        <v>45.829089648662688</v>
      </c>
      <c r="P33" s="27">
        <f t="shared" si="24"/>
        <v>4.4466374269005851</v>
      </c>
      <c r="Q33" s="93">
        <f t="shared" si="25"/>
        <v>0.7939608925356455</v>
      </c>
      <c r="R33" s="156">
        <f t="shared" si="26"/>
        <v>986.98369200279342</v>
      </c>
      <c r="S33" s="156">
        <f t="shared" si="27"/>
        <v>1139.7040323357892</v>
      </c>
      <c r="T33" s="153"/>
      <c r="U33" s="153"/>
      <c r="V33"/>
      <c r="X33" s="66"/>
      <c r="Y33" s="163"/>
      <c r="Z33" s="150"/>
      <c r="AA33" s="150"/>
      <c r="AB33" s="150"/>
      <c r="AC33" s="150"/>
      <c r="AD33"/>
      <c r="AE33"/>
      <c r="AF33"/>
      <c r="AG33"/>
      <c r="AH33"/>
      <c r="AI33"/>
      <c r="AJ33"/>
      <c r="AK33"/>
      <c r="AL33"/>
    </row>
    <row r="34" spans="1:38" x14ac:dyDescent="0.2">
      <c r="A34" s="149">
        <v>275</v>
      </c>
      <c r="B34" s="149">
        <v>347</v>
      </c>
      <c r="C34" s="77" t="s">
        <v>107</v>
      </c>
      <c r="D34" s="239">
        <v>10</v>
      </c>
      <c r="E34" s="150">
        <v>1500</v>
      </c>
      <c r="F34" s="150">
        <v>1537</v>
      </c>
      <c r="G34" s="150">
        <v>6596</v>
      </c>
      <c r="H34" s="150">
        <v>0.89600000000000002</v>
      </c>
      <c r="I34" s="25">
        <f t="shared" si="18"/>
        <v>0.15550249174281944</v>
      </c>
      <c r="J34" s="25">
        <f t="shared" si="19"/>
        <v>6.1327227742969469E-2</v>
      </c>
      <c r="K34" s="27">
        <f t="shared" si="20"/>
        <v>2.5356191281717635</v>
      </c>
      <c r="L34" s="27">
        <f t="shared" si="21"/>
        <v>0.79791308460490329</v>
      </c>
      <c r="M34" s="27">
        <f t="shared" si="22"/>
        <v>4.2914769030579052</v>
      </c>
      <c r="N34" s="27"/>
      <c r="O34" s="51">
        <f t="shared" si="23"/>
        <v>49.694012053687182</v>
      </c>
      <c r="P34" s="27">
        <f t="shared" si="24"/>
        <v>4.2914769030579052</v>
      </c>
      <c r="Q34" s="93">
        <f t="shared" si="25"/>
        <v>0.79791308460490329</v>
      </c>
      <c r="R34" s="156">
        <f t="shared" si="26"/>
        <v>1021.0176124166828</v>
      </c>
      <c r="S34" s="156">
        <f t="shared" si="27"/>
        <v>1139.5285852864763</v>
      </c>
      <c r="T34" s="153"/>
      <c r="U34" s="153"/>
      <c r="V34"/>
      <c r="X34" s="66"/>
      <c r="Y34" s="163"/>
      <c r="Z34" s="150"/>
      <c r="AA34" s="150"/>
      <c r="AB34" s="150"/>
      <c r="AC34" s="150"/>
      <c r="AD34"/>
      <c r="AE34"/>
      <c r="AF34"/>
      <c r="AG34"/>
      <c r="AH34"/>
      <c r="AI34"/>
      <c r="AJ34"/>
      <c r="AK34"/>
      <c r="AL34"/>
    </row>
    <row r="35" spans="1:38" x14ac:dyDescent="0.2">
      <c r="A35" s="149">
        <v>275</v>
      </c>
      <c r="B35" s="149">
        <v>347</v>
      </c>
      <c r="C35" s="77" t="s">
        <v>107</v>
      </c>
      <c r="D35" s="239">
        <v>10</v>
      </c>
      <c r="E35" s="150">
        <v>1549</v>
      </c>
      <c r="F35" s="150">
        <v>1750</v>
      </c>
      <c r="G35" s="150">
        <v>7172</v>
      </c>
      <c r="H35" s="150">
        <v>0.92500000000000004</v>
      </c>
      <c r="I35" s="25">
        <f t="shared" si="18"/>
        <v>0.15855380508211869</v>
      </c>
      <c r="J35" s="25">
        <f t="shared" si="19"/>
        <v>6.3406975542206034E-2</v>
      </c>
      <c r="K35" s="27">
        <f t="shared" si="20"/>
        <v>2.5005735366857138</v>
      </c>
      <c r="L35" s="27">
        <f t="shared" si="21"/>
        <v>0.79456760862563147</v>
      </c>
      <c r="M35" s="27">
        <f t="shared" si="22"/>
        <v>4.0982857142857139</v>
      </c>
      <c r="N35" s="27"/>
      <c r="O35" s="51">
        <f t="shared" si="23"/>
        <v>54.033574052311167</v>
      </c>
      <c r="P35" s="27">
        <f t="shared" si="24"/>
        <v>4.0982857142857139</v>
      </c>
      <c r="Q35" s="93">
        <f t="shared" si="25"/>
        <v>0.79456760862563147</v>
      </c>
      <c r="R35" s="156">
        <f t="shared" si="26"/>
        <v>1054.3708544222943</v>
      </c>
      <c r="S35" s="156">
        <f t="shared" si="27"/>
        <v>1139.860383159237</v>
      </c>
      <c r="T35" s="153"/>
      <c r="U35" s="153"/>
      <c r="V35"/>
      <c r="X35" s="66"/>
      <c r="Y35" s="163"/>
      <c r="Z35" s="150"/>
      <c r="AA35" s="150"/>
      <c r="AB35" s="150"/>
      <c r="AC35" s="150"/>
      <c r="AD35"/>
      <c r="AE35"/>
      <c r="AF35"/>
      <c r="AG35"/>
      <c r="AH35"/>
      <c r="AI35"/>
      <c r="AJ35"/>
      <c r="AK35"/>
      <c r="AL35"/>
    </row>
    <row r="36" spans="1:38" x14ac:dyDescent="0.2">
      <c r="E36" s="69"/>
      <c r="F36" s="168"/>
      <c r="G36" s="171"/>
      <c r="H36" s="62"/>
      <c r="R36" s="156"/>
      <c r="T36" s="153"/>
      <c r="U36" s="153"/>
      <c r="W36" s="265"/>
      <c r="X36" s="114"/>
      <c r="Y36" s="163"/>
      <c r="Z36" s="63"/>
      <c r="AA36" s="107"/>
      <c r="AB36" s="62"/>
      <c r="AC36" s="69"/>
      <c r="AD36"/>
      <c r="AE36" s="45"/>
      <c r="AF36" s="34"/>
      <c r="AG36" s="24"/>
      <c r="AI36" s="29"/>
      <c r="AK36" s="24"/>
      <c r="AL36" s="24"/>
    </row>
    <row r="37" spans="1:38" x14ac:dyDescent="0.2">
      <c r="E37" s="69"/>
      <c r="F37" s="168"/>
      <c r="G37" s="171"/>
      <c r="H37" s="62"/>
      <c r="R37" s="156"/>
      <c r="T37" s="153"/>
      <c r="U37" s="153"/>
      <c r="W37" s="265"/>
      <c r="X37" s="114"/>
      <c r="Y37" s="163"/>
      <c r="Z37" s="63"/>
      <c r="AA37" s="107"/>
      <c r="AB37" s="62"/>
      <c r="AC37" s="69"/>
      <c r="AD37"/>
      <c r="AE37" s="45"/>
      <c r="AF37" s="34"/>
      <c r="AG37" s="24"/>
      <c r="AI37" s="29"/>
      <c r="AK37" s="24"/>
      <c r="AL37" s="24"/>
    </row>
    <row r="38" spans="1:38" x14ac:dyDescent="0.2">
      <c r="A38" s="149">
        <v>276</v>
      </c>
      <c r="B38" s="149">
        <v>344</v>
      </c>
      <c r="C38" s="77" t="s">
        <v>107</v>
      </c>
      <c r="D38" s="239">
        <v>12</v>
      </c>
      <c r="E38" s="150">
        <v>1002</v>
      </c>
      <c r="F38" s="150">
        <v>549</v>
      </c>
      <c r="G38" s="150">
        <v>3185</v>
      </c>
      <c r="H38" s="150">
        <v>0.59899999999999998</v>
      </c>
      <c r="I38" s="25">
        <f t="shared" ref="I38:I54" si="36">0.1515*(G38/1000)/(E38/1000)^2/($D$4/10)^4</f>
        <v>0.16827252719709734</v>
      </c>
      <c r="J38" s="25">
        <f t="shared" ref="J38:J54" si="37">0.5*(F38/1000)/(E38/1000)^3/($D$4/10)^5</f>
        <v>7.3489014364853625E-2</v>
      </c>
      <c r="K38" s="27">
        <f t="shared" ref="K38:K54" si="38">I38/J38</f>
        <v>2.2897643770491807</v>
      </c>
      <c r="L38" s="27">
        <f t="shared" ref="L38:L54" si="39">0.798*I38^1.5/J38</f>
        <v>0.74954945810827567</v>
      </c>
      <c r="M38" s="27">
        <f t="shared" ref="M38:M54" si="40">G38/F38</f>
        <v>5.8014571948998181</v>
      </c>
      <c r="N38" s="27"/>
      <c r="O38" s="51">
        <f t="shared" ref="O38:O54" si="41">G38/(PI()*$D$4^2/4)</f>
        <v>23.995668343085757</v>
      </c>
      <c r="P38" s="27">
        <f t="shared" ref="P38:P54" si="42">M38</f>
        <v>5.8014571948998181</v>
      </c>
      <c r="Q38" s="93">
        <f t="shared" ref="Q38:Q54" si="43">L38</f>
        <v>0.74954945810827567</v>
      </c>
      <c r="R38" s="156">
        <f t="shared" ref="R38:R54" si="44">E38*(PI()/30)*($D$4/2)</f>
        <v>682.03976509434403</v>
      </c>
      <c r="S38" s="156">
        <f t="shared" ref="S38:S54" si="45">R38/H38</f>
        <v>1138.63065958989</v>
      </c>
      <c r="T38" s="153"/>
      <c r="U38" s="153"/>
      <c r="V38"/>
      <c r="W38" s="1">
        <v>276</v>
      </c>
      <c r="X38" s="66">
        <v>12</v>
      </c>
      <c r="Y38" s="164">
        <v>0.72499999999999998</v>
      </c>
      <c r="Z38" s="150">
        <v>998</v>
      </c>
      <c r="AA38" s="150">
        <v>4813</v>
      </c>
      <c r="AB38" s="150">
        <v>826</v>
      </c>
      <c r="AC38" s="150">
        <v>1213</v>
      </c>
      <c r="AD38" s="27">
        <f>0.1515*(AA38/1000)/(AC38/1000)^2/($D$4/10)^4</f>
        <v>0.17351358525040411</v>
      </c>
      <c r="AE38" s="27">
        <f>0.5*(Z38/1000)/(AC38/1000)^3/($D$4/10)^5</f>
        <v>7.5301110586992279E-2</v>
      </c>
      <c r="AF38" s="29">
        <f>AD38/AE38</f>
        <v>2.3042632956913831</v>
      </c>
      <c r="AG38" s="29">
        <f>0.798*AD38^1.5/AE38</f>
        <v>0.76595231867710067</v>
      </c>
      <c r="AH38" s="29">
        <f>AA38/Z38</f>
        <v>4.8226452905811623</v>
      </c>
      <c r="AJ38" s="51">
        <f>AA38/(PI()*$D$4^2/4)</f>
        <v>36.260958158641053</v>
      </c>
      <c r="AK38" s="29">
        <f>AH38</f>
        <v>4.8226452905811623</v>
      </c>
      <c r="AL38" s="58">
        <f>AG38</f>
        <v>0.76595231867710067</v>
      </c>
    </row>
    <row r="39" spans="1:38" x14ac:dyDescent="0.2">
      <c r="A39" s="149">
        <v>276</v>
      </c>
      <c r="B39" s="149">
        <v>344</v>
      </c>
      <c r="C39" s="77" t="s">
        <v>107</v>
      </c>
      <c r="D39" s="239">
        <v>12</v>
      </c>
      <c r="E39" s="150">
        <v>1050</v>
      </c>
      <c r="F39" s="150">
        <v>643</v>
      </c>
      <c r="G39" s="150">
        <v>3588</v>
      </c>
      <c r="H39" s="150">
        <v>0.628</v>
      </c>
      <c r="I39" s="25">
        <f t="shared" si="36"/>
        <v>0.17262872376989025</v>
      </c>
      <c r="J39" s="25">
        <f t="shared" si="37"/>
        <v>7.4799090725618175E-2</v>
      </c>
      <c r="K39" s="27">
        <f t="shared" si="38"/>
        <v>2.3078986936236392</v>
      </c>
      <c r="L39" s="27">
        <f t="shared" si="39"/>
        <v>0.76520211652044512</v>
      </c>
      <c r="M39" s="27">
        <f t="shared" si="40"/>
        <v>5.5800933125972003</v>
      </c>
      <c r="N39" s="27"/>
      <c r="O39" s="51">
        <f t="shared" si="41"/>
        <v>27.031854949761914</v>
      </c>
      <c r="P39" s="27">
        <f t="shared" si="42"/>
        <v>5.5800933125972003</v>
      </c>
      <c r="Q39" s="93">
        <f t="shared" si="43"/>
        <v>0.76520211652044512</v>
      </c>
      <c r="R39" s="156">
        <f t="shared" si="44"/>
        <v>714.71232869167795</v>
      </c>
      <c r="S39" s="156">
        <f t="shared" si="45"/>
        <v>1138.0769565154108</v>
      </c>
      <c r="T39" s="153"/>
      <c r="U39" s="153"/>
      <c r="V39"/>
      <c r="W39" s="1">
        <v>276</v>
      </c>
      <c r="X39" s="66">
        <v>12</v>
      </c>
      <c r="Y39" s="164">
        <v>0.75</v>
      </c>
      <c r="Z39" s="150">
        <v>1118</v>
      </c>
      <c r="AA39" s="150">
        <v>5186</v>
      </c>
      <c r="AB39" s="150">
        <v>854</v>
      </c>
      <c r="AC39" s="150">
        <v>1255</v>
      </c>
      <c r="AD39" s="27">
        <f t="shared" ref="AD39:AD46" si="46">0.1515*(AA39/1000)/(AC39/1000)^2/($D$4/10)^4</f>
        <v>0.17465631157655048</v>
      </c>
      <c r="AE39" s="27">
        <f t="shared" ref="AE39:AE46" si="47">0.5*(Z39/1000)/(AC39/1000)^3/($D$4/10)^5</f>
        <v>7.6166477118555106E-2</v>
      </c>
      <c r="AF39" s="29">
        <f t="shared" ref="AF39:AF46" si="48">AD39/AE39</f>
        <v>2.2930863837209299</v>
      </c>
      <c r="AG39" s="29">
        <f t="shared" ref="AG39:AG46" si="49">0.798*AD39^1.5/AE39</f>
        <v>0.76474289199072809</v>
      </c>
      <c r="AH39" s="29">
        <f t="shared" ref="AH39:AH46" si="50">AA39/Z39</f>
        <v>4.6386404293381034</v>
      </c>
      <c r="AJ39" s="51">
        <f t="shared" ref="AJ39:AJ46" si="51">AA39/(PI()*$D$4^2/4)</f>
        <v>39.071125911222211</v>
      </c>
      <c r="AK39" s="29">
        <f t="shared" ref="AK39:AK46" si="52">AH39</f>
        <v>4.6386404293381034</v>
      </c>
      <c r="AL39" s="58">
        <f t="shared" ref="AL39:AL46" si="53">AG39</f>
        <v>0.76474289199072809</v>
      </c>
    </row>
    <row r="40" spans="1:38" x14ac:dyDescent="0.2">
      <c r="A40" s="149">
        <v>276</v>
      </c>
      <c r="B40" s="149">
        <v>344</v>
      </c>
      <c r="C40" s="77" t="s">
        <v>107</v>
      </c>
      <c r="D40" s="239">
        <v>12</v>
      </c>
      <c r="E40" s="150">
        <v>1101</v>
      </c>
      <c r="F40" s="150">
        <v>754</v>
      </c>
      <c r="G40" s="150">
        <v>3928</v>
      </c>
      <c r="H40" s="150">
        <v>0.65800000000000003</v>
      </c>
      <c r="I40" s="25">
        <f t="shared" si="36"/>
        <v>0.17188424259799154</v>
      </c>
      <c r="J40" s="25">
        <f t="shared" si="37"/>
        <v>7.6078620959926832E-2</v>
      </c>
      <c r="K40" s="27">
        <f t="shared" si="38"/>
        <v>2.2592975586206898</v>
      </c>
      <c r="L40" s="27">
        <f t="shared" si="39"/>
        <v>0.74747101545775119</v>
      </c>
      <c r="M40" s="27">
        <f t="shared" si="40"/>
        <v>5.2095490716180368</v>
      </c>
      <c r="N40" s="27"/>
      <c r="O40" s="51">
        <f t="shared" si="41"/>
        <v>29.593401962838573</v>
      </c>
      <c r="P40" s="27">
        <f t="shared" si="42"/>
        <v>5.2095490716180368</v>
      </c>
      <c r="Q40" s="93">
        <f t="shared" si="43"/>
        <v>0.74747101545775119</v>
      </c>
      <c r="R40" s="156">
        <f t="shared" si="44"/>
        <v>749.42692751384516</v>
      </c>
      <c r="S40" s="156">
        <f t="shared" si="45"/>
        <v>1138.9466983493087</v>
      </c>
      <c r="T40" s="153"/>
      <c r="U40" s="153"/>
      <c r="V40"/>
      <c r="W40" s="1">
        <v>276</v>
      </c>
      <c r="X40" s="66">
        <v>12</v>
      </c>
      <c r="Y40" s="164">
        <v>0.77500000000000002</v>
      </c>
      <c r="Z40" s="150">
        <v>1243</v>
      </c>
      <c r="AA40" s="150">
        <v>5557</v>
      </c>
      <c r="AB40" s="150">
        <v>883</v>
      </c>
      <c r="AC40" s="150">
        <v>1297</v>
      </c>
      <c r="AD40" s="27">
        <f t="shared" si="46"/>
        <v>0.17522645232728348</v>
      </c>
      <c r="AE40" s="27">
        <f t="shared" si="47"/>
        <v>7.6719266716445453E-2</v>
      </c>
      <c r="AF40" s="29">
        <f t="shared" si="48"/>
        <v>2.2839954007240548</v>
      </c>
      <c r="AG40" s="29">
        <f t="shared" si="49"/>
        <v>0.76295329066656226</v>
      </c>
      <c r="AH40" s="29">
        <f t="shared" si="50"/>
        <v>4.470635559131134</v>
      </c>
      <c r="AJ40" s="51">
        <f t="shared" si="51"/>
        <v>41.866225740197038</v>
      </c>
      <c r="AK40" s="29">
        <f t="shared" si="52"/>
        <v>4.470635559131134</v>
      </c>
      <c r="AL40" s="58">
        <f t="shared" si="53"/>
        <v>0.76295329066656226</v>
      </c>
    </row>
    <row r="41" spans="1:38" x14ac:dyDescent="0.2">
      <c r="A41" s="149">
        <v>276</v>
      </c>
      <c r="B41" s="149">
        <v>344</v>
      </c>
      <c r="C41" s="77" t="s">
        <v>107</v>
      </c>
      <c r="D41" s="239">
        <v>12</v>
      </c>
      <c r="E41" s="150">
        <v>1126</v>
      </c>
      <c r="F41" s="150">
        <v>798</v>
      </c>
      <c r="G41" s="150">
        <v>4119</v>
      </c>
      <c r="H41" s="150">
        <v>0.67300000000000004</v>
      </c>
      <c r="I41" s="25">
        <f t="shared" si="36"/>
        <v>0.17232735989100545</v>
      </c>
      <c r="J41" s="25">
        <f t="shared" si="37"/>
        <v>7.5273301140113269E-2</v>
      </c>
      <c r="K41" s="27">
        <f t="shared" si="38"/>
        <v>2.2893556849624059</v>
      </c>
      <c r="L41" s="27">
        <f t="shared" si="39"/>
        <v>0.75839119219499562</v>
      </c>
      <c r="M41" s="27">
        <f t="shared" si="40"/>
        <v>5.1616541353383463</v>
      </c>
      <c r="N41" s="27"/>
      <c r="O41" s="51">
        <f t="shared" si="41"/>
        <v>31.032388667243403</v>
      </c>
      <c r="P41" s="27">
        <f t="shared" si="42"/>
        <v>5.1616541353383463</v>
      </c>
      <c r="Q41" s="93">
        <f t="shared" si="43"/>
        <v>0.75839119219499562</v>
      </c>
      <c r="R41" s="156">
        <f t="shared" si="44"/>
        <v>766.4438877207898</v>
      </c>
      <c r="S41" s="156">
        <f t="shared" si="45"/>
        <v>1138.8467871036994</v>
      </c>
      <c r="T41" s="153"/>
      <c r="U41" s="153"/>
      <c r="V41"/>
      <c r="W41" s="1">
        <v>276</v>
      </c>
      <c r="X41" s="66">
        <v>12</v>
      </c>
      <c r="Y41" s="164">
        <v>0.8</v>
      </c>
      <c r="Z41" s="150">
        <v>1393</v>
      </c>
      <c r="AA41" s="150">
        <v>5965</v>
      </c>
      <c r="AB41" s="150">
        <v>911</v>
      </c>
      <c r="AC41" s="150">
        <v>1339</v>
      </c>
      <c r="AD41" s="27">
        <f t="shared" si="46"/>
        <v>0.1764771646432251</v>
      </c>
      <c r="AE41" s="27">
        <f t="shared" si="47"/>
        <v>7.8138060677437143E-2</v>
      </c>
      <c r="AF41" s="29">
        <f t="shared" si="48"/>
        <v>2.258530133883704</v>
      </c>
      <c r="AG41" s="29">
        <f t="shared" si="49"/>
        <v>0.75713450630860268</v>
      </c>
      <c r="AH41" s="29">
        <f t="shared" si="50"/>
        <v>4.2821249102656136</v>
      </c>
      <c r="AJ41" s="51">
        <f t="shared" si="51"/>
        <v>44.940082155889023</v>
      </c>
      <c r="AK41" s="29">
        <f t="shared" si="52"/>
        <v>4.2821249102656136</v>
      </c>
      <c r="AL41" s="58">
        <f t="shared" si="53"/>
        <v>0.75713450630860268</v>
      </c>
    </row>
    <row r="42" spans="1:38" x14ac:dyDescent="0.2">
      <c r="A42" s="149">
        <v>276</v>
      </c>
      <c r="B42" s="149">
        <v>344</v>
      </c>
      <c r="C42" s="77" t="s">
        <v>107</v>
      </c>
      <c r="D42" s="239">
        <v>12</v>
      </c>
      <c r="E42" s="150">
        <v>1153</v>
      </c>
      <c r="F42" s="150">
        <v>854</v>
      </c>
      <c r="G42" s="150">
        <v>4278</v>
      </c>
      <c r="H42" s="150">
        <v>0.68899999999999995</v>
      </c>
      <c r="I42" s="25">
        <f t="shared" si="36"/>
        <v>0.17069523162448136</v>
      </c>
      <c r="J42" s="25">
        <f t="shared" si="37"/>
        <v>7.5027969225944735E-2</v>
      </c>
      <c r="K42" s="27">
        <f t="shared" si="38"/>
        <v>2.2750879889929743</v>
      </c>
      <c r="L42" s="27">
        <f t="shared" si="39"/>
        <v>0.75008725043474223</v>
      </c>
      <c r="M42" s="27">
        <f t="shared" si="40"/>
        <v>5.0093676814988291</v>
      </c>
      <c r="N42" s="27"/>
      <c r="O42" s="51">
        <f t="shared" si="41"/>
        <v>32.230288593946902</v>
      </c>
      <c r="P42" s="27">
        <f t="shared" si="42"/>
        <v>5.0093676814988291</v>
      </c>
      <c r="Q42" s="93">
        <f t="shared" si="43"/>
        <v>0.75008725043474223</v>
      </c>
      <c r="R42" s="156">
        <f t="shared" si="44"/>
        <v>784.82220474429016</v>
      </c>
      <c r="S42" s="156">
        <f t="shared" si="45"/>
        <v>1139.0743174808276</v>
      </c>
      <c r="T42" s="153"/>
      <c r="U42" s="153"/>
      <c r="V42"/>
      <c r="W42" s="1">
        <v>276</v>
      </c>
      <c r="X42" s="66">
        <v>12</v>
      </c>
      <c r="Y42" s="164">
        <v>0.82499999999999996</v>
      </c>
      <c r="Z42" s="150">
        <v>1526</v>
      </c>
      <c r="AA42" s="150">
        <v>6341</v>
      </c>
      <c r="AB42" s="150">
        <v>940</v>
      </c>
      <c r="AC42" s="150">
        <v>1380</v>
      </c>
      <c r="AD42" s="27">
        <f t="shared" si="46"/>
        <v>0.17661956223347294</v>
      </c>
      <c r="AE42" s="27">
        <f t="shared" si="47"/>
        <v>7.8193475568262991E-2</v>
      </c>
      <c r="AF42" s="29">
        <f t="shared" si="48"/>
        <v>2.2587506304062912</v>
      </c>
      <c r="AG42" s="29">
        <f t="shared" si="49"/>
        <v>0.75751385428980833</v>
      </c>
      <c r="AH42" s="29">
        <f t="shared" si="50"/>
        <v>4.1553079947575364</v>
      </c>
      <c r="AJ42" s="51">
        <f t="shared" si="51"/>
        <v>47.772851793879681</v>
      </c>
      <c r="AK42" s="29">
        <f t="shared" si="52"/>
        <v>4.1553079947575364</v>
      </c>
      <c r="AL42" s="58">
        <f t="shared" si="53"/>
        <v>0.75751385428980833</v>
      </c>
    </row>
    <row r="43" spans="1:38" x14ac:dyDescent="0.2">
      <c r="A43" s="149">
        <v>276</v>
      </c>
      <c r="B43" s="149">
        <v>344</v>
      </c>
      <c r="C43" s="77" t="s">
        <v>107</v>
      </c>
      <c r="D43" s="239">
        <v>12</v>
      </c>
      <c r="E43" s="150">
        <v>1178</v>
      </c>
      <c r="F43" s="150">
        <v>900</v>
      </c>
      <c r="G43" s="150">
        <v>4459</v>
      </c>
      <c r="H43" s="150">
        <v>0.70399999999999996</v>
      </c>
      <c r="I43" s="25">
        <f t="shared" si="36"/>
        <v>0.17044572579520431</v>
      </c>
      <c r="J43" s="25">
        <f t="shared" si="37"/>
        <v>7.414124608264798E-2</v>
      </c>
      <c r="K43" s="27">
        <f t="shared" si="38"/>
        <v>2.2989325753333332</v>
      </c>
      <c r="L43" s="27">
        <f t="shared" si="39"/>
        <v>0.75739456275953709</v>
      </c>
      <c r="M43" s="27">
        <f t="shared" si="40"/>
        <v>4.9544444444444444</v>
      </c>
      <c r="N43" s="27"/>
      <c r="O43" s="51">
        <f t="shared" si="41"/>
        <v>33.593935680320065</v>
      </c>
      <c r="P43" s="27">
        <f t="shared" si="42"/>
        <v>4.9544444444444444</v>
      </c>
      <c r="Q43" s="93">
        <f t="shared" si="43"/>
        <v>0.75739456275953709</v>
      </c>
      <c r="R43" s="156">
        <f t="shared" si="44"/>
        <v>801.83916495123492</v>
      </c>
      <c r="S43" s="156">
        <f t="shared" si="45"/>
        <v>1138.9760865784588</v>
      </c>
      <c r="T43" s="153"/>
      <c r="U43" s="153"/>
      <c r="V43"/>
      <c r="W43" s="1">
        <v>276</v>
      </c>
      <c r="X43" s="66">
        <v>12</v>
      </c>
      <c r="Y43" s="164">
        <v>0.85</v>
      </c>
      <c r="Z43" s="150">
        <v>1683</v>
      </c>
      <c r="AA43" s="150">
        <v>6774</v>
      </c>
      <c r="AB43" s="150">
        <v>968</v>
      </c>
      <c r="AC43" s="150">
        <v>1422</v>
      </c>
      <c r="AD43" s="27">
        <f t="shared" si="46"/>
        <v>0.17769909791753966</v>
      </c>
      <c r="AE43" s="27">
        <f t="shared" si="47"/>
        <v>7.8820388219675672E-2</v>
      </c>
      <c r="AF43" s="29">
        <f t="shared" si="48"/>
        <v>2.2544813839572186</v>
      </c>
      <c r="AG43" s="29">
        <f t="shared" si="49"/>
        <v>0.75838922923196639</v>
      </c>
      <c r="AH43" s="29">
        <f t="shared" si="50"/>
        <v>4.024955436720143</v>
      </c>
      <c r="AJ43" s="51">
        <f t="shared" si="51"/>
        <v>51.035057254650837</v>
      </c>
      <c r="AK43" s="29">
        <f t="shared" si="52"/>
        <v>4.024955436720143</v>
      </c>
      <c r="AL43" s="58">
        <f t="shared" si="53"/>
        <v>0.75838922923196639</v>
      </c>
    </row>
    <row r="44" spans="1:38" x14ac:dyDescent="0.2">
      <c r="A44" s="149">
        <v>276</v>
      </c>
      <c r="B44" s="149">
        <v>344</v>
      </c>
      <c r="C44" s="77" t="s">
        <v>107</v>
      </c>
      <c r="D44" s="239">
        <v>12</v>
      </c>
      <c r="E44" s="150">
        <v>1199</v>
      </c>
      <c r="F44" s="150">
        <v>989</v>
      </c>
      <c r="G44" s="150">
        <v>4756</v>
      </c>
      <c r="H44" s="150">
        <v>0.71699999999999997</v>
      </c>
      <c r="I44" s="25">
        <f t="shared" si="36"/>
        <v>0.17548609233602877</v>
      </c>
      <c r="J44" s="25">
        <f t="shared" si="37"/>
        <v>7.7266632541977423E-2</v>
      </c>
      <c r="K44" s="27">
        <f t="shared" si="38"/>
        <v>2.2711756234580389</v>
      </c>
      <c r="L44" s="27">
        <f t="shared" si="39"/>
        <v>0.75923279875559591</v>
      </c>
      <c r="M44" s="27">
        <f t="shared" si="40"/>
        <v>4.8088978766430737</v>
      </c>
      <c r="N44" s="27"/>
      <c r="O44" s="51">
        <f t="shared" si="41"/>
        <v>35.831522335860555</v>
      </c>
      <c r="P44" s="27">
        <f t="shared" si="42"/>
        <v>4.8088978766430737</v>
      </c>
      <c r="Q44" s="93">
        <f t="shared" si="43"/>
        <v>0.75923279875559591</v>
      </c>
      <c r="R44" s="156">
        <f t="shared" si="44"/>
        <v>816.13341152506837</v>
      </c>
      <c r="S44" s="156">
        <f t="shared" si="45"/>
        <v>1138.2613828801511</v>
      </c>
      <c r="T44" s="153"/>
      <c r="U44" s="153"/>
      <c r="V44"/>
      <c r="W44" s="1">
        <v>276</v>
      </c>
      <c r="X44" s="66">
        <v>12</v>
      </c>
      <c r="Y44" s="164">
        <v>0.875</v>
      </c>
      <c r="Z44" s="150">
        <v>1865</v>
      </c>
      <c r="AA44" s="150">
        <v>7265</v>
      </c>
      <c r="AB44" s="150">
        <v>997</v>
      </c>
      <c r="AC44" s="150">
        <v>1464</v>
      </c>
      <c r="AD44" s="27">
        <f t="shared" si="46"/>
        <v>0.17980124259956692</v>
      </c>
      <c r="AE44" s="27">
        <f t="shared" si="47"/>
        <v>8.004032599138762E-2</v>
      </c>
      <c r="AF44" s="29">
        <f t="shared" si="48"/>
        <v>2.2463831871313671</v>
      </c>
      <c r="AG44" s="29">
        <f t="shared" si="49"/>
        <v>0.76012160338181267</v>
      </c>
      <c r="AH44" s="29">
        <f t="shared" si="50"/>
        <v>3.8954423592493299</v>
      </c>
      <c r="AJ44" s="51">
        <f t="shared" si="51"/>
        <v>54.73423250000566</v>
      </c>
      <c r="AK44" s="29">
        <f t="shared" si="52"/>
        <v>3.8954423592493299</v>
      </c>
      <c r="AL44" s="58">
        <f t="shared" si="53"/>
        <v>0.76012160338181267</v>
      </c>
    </row>
    <row r="45" spans="1:38" x14ac:dyDescent="0.2">
      <c r="A45" s="149">
        <v>276</v>
      </c>
      <c r="B45" s="149">
        <v>344</v>
      </c>
      <c r="C45" s="77" t="s">
        <v>107</v>
      </c>
      <c r="D45" s="239">
        <v>12</v>
      </c>
      <c r="E45" s="150">
        <v>1226</v>
      </c>
      <c r="F45" s="150">
        <v>1005</v>
      </c>
      <c r="G45" s="150">
        <v>4851</v>
      </c>
      <c r="H45" s="150">
        <v>0.73299999999999998</v>
      </c>
      <c r="I45" s="25">
        <f t="shared" si="36"/>
        <v>0.1711944014418377</v>
      </c>
      <c r="J45" s="25">
        <f t="shared" si="37"/>
        <v>7.3442574759108023E-2</v>
      </c>
      <c r="K45" s="27">
        <f t="shared" si="38"/>
        <v>2.3309967277611947</v>
      </c>
      <c r="L45" s="27">
        <f t="shared" si="39"/>
        <v>0.76964301839850968</v>
      </c>
      <c r="M45" s="27">
        <f t="shared" si="40"/>
        <v>4.8268656716417908</v>
      </c>
      <c r="N45" s="27"/>
      <c r="O45" s="51">
        <f t="shared" si="41"/>
        <v>36.547248707161387</v>
      </c>
      <c r="P45" s="27">
        <f t="shared" si="42"/>
        <v>4.8268656716417908</v>
      </c>
      <c r="Q45" s="93">
        <f t="shared" si="43"/>
        <v>0.76964301839850968</v>
      </c>
      <c r="R45" s="156">
        <f t="shared" si="44"/>
        <v>834.51172854856861</v>
      </c>
      <c r="S45" s="156">
        <f t="shared" si="45"/>
        <v>1138.4880334905438</v>
      </c>
      <c r="T45" s="153"/>
      <c r="U45" s="153"/>
      <c r="V45"/>
      <c r="W45" s="1">
        <v>276</v>
      </c>
      <c r="X45" s="66">
        <v>12</v>
      </c>
      <c r="Y45" s="164">
        <v>0.9</v>
      </c>
      <c r="Z45" s="150">
        <v>2072</v>
      </c>
      <c r="AA45" s="150">
        <v>7796</v>
      </c>
      <c r="AB45" s="150">
        <v>1025</v>
      </c>
      <c r="AC45" s="150">
        <v>1506</v>
      </c>
      <c r="AD45" s="27">
        <f t="shared" si="46"/>
        <v>0.18233125040852341</v>
      </c>
      <c r="AE45" s="27">
        <f t="shared" si="47"/>
        <v>8.1689846177473699E-2</v>
      </c>
      <c r="AF45" s="29">
        <f t="shared" si="48"/>
        <v>2.2319940474903475</v>
      </c>
      <c r="AG45" s="29">
        <f t="shared" si="49"/>
        <v>0.7605477372197037</v>
      </c>
      <c r="AH45" s="29">
        <f t="shared" si="50"/>
        <v>3.7625482625482625</v>
      </c>
      <c r="AJ45" s="51">
        <f t="shared" si="51"/>
        <v>58.734766217487149</v>
      </c>
      <c r="AK45" s="29">
        <f t="shared" si="52"/>
        <v>3.7625482625482625</v>
      </c>
      <c r="AL45" s="58">
        <f t="shared" si="53"/>
        <v>0.7605477372197037</v>
      </c>
    </row>
    <row r="46" spans="1:38" x14ac:dyDescent="0.2">
      <c r="A46" s="149">
        <v>276</v>
      </c>
      <c r="B46" s="149">
        <v>344</v>
      </c>
      <c r="C46" s="77" t="s">
        <v>107</v>
      </c>
      <c r="D46" s="239">
        <v>12</v>
      </c>
      <c r="E46" s="150">
        <v>1247</v>
      </c>
      <c r="F46" s="150">
        <v>1103</v>
      </c>
      <c r="G46" s="150">
        <v>5159</v>
      </c>
      <c r="H46" s="150">
        <v>0.745</v>
      </c>
      <c r="I46" s="25">
        <f t="shared" si="36"/>
        <v>0.17598345693734041</v>
      </c>
      <c r="J46" s="25">
        <f t="shared" si="37"/>
        <v>7.6600110266994037E-2</v>
      </c>
      <c r="K46" s="27">
        <f t="shared" si="38"/>
        <v>2.2974308564823218</v>
      </c>
      <c r="L46" s="27">
        <f t="shared" si="39"/>
        <v>0.76909725858838218</v>
      </c>
      <c r="M46" s="27">
        <f t="shared" si="40"/>
        <v>4.6772438803263823</v>
      </c>
      <c r="N46" s="27"/>
      <c r="O46" s="51">
        <f t="shared" si="41"/>
        <v>38.867708942536709</v>
      </c>
      <c r="P46" s="27">
        <f t="shared" si="42"/>
        <v>4.6772438803263823</v>
      </c>
      <c r="Q46" s="93">
        <f t="shared" si="43"/>
        <v>0.76909725858838218</v>
      </c>
      <c r="R46" s="156">
        <f t="shared" si="44"/>
        <v>848.80597512240217</v>
      </c>
      <c r="S46" s="156">
        <f t="shared" si="45"/>
        <v>1139.3368793589291</v>
      </c>
      <c r="T46" s="153"/>
      <c r="U46" s="153"/>
      <c r="V46"/>
      <c r="W46" s="1">
        <v>276</v>
      </c>
      <c r="X46" s="66">
        <v>12</v>
      </c>
      <c r="Y46" s="164">
        <v>0.92500000000000004</v>
      </c>
      <c r="Z46" s="150">
        <v>2303</v>
      </c>
      <c r="AA46" s="150">
        <v>8368</v>
      </c>
      <c r="AB46" s="150">
        <v>1054</v>
      </c>
      <c r="AC46" s="150">
        <v>1548</v>
      </c>
      <c r="AD46" s="27">
        <f t="shared" si="46"/>
        <v>0.18523326525068412</v>
      </c>
      <c r="AE46" s="27">
        <f t="shared" si="47"/>
        <v>8.3605396665368939E-2</v>
      </c>
      <c r="AF46" s="29">
        <f t="shared" si="48"/>
        <v>2.2155658921406864</v>
      </c>
      <c r="AG46" s="29">
        <f t="shared" si="49"/>
        <v>0.76093411149767898</v>
      </c>
      <c r="AH46" s="29">
        <f t="shared" si="50"/>
        <v>3.6335214937038645</v>
      </c>
      <c r="AJ46" s="51">
        <f t="shared" si="51"/>
        <v>63.044192368898472</v>
      </c>
      <c r="AK46" s="29">
        <f t="shared" si="52"/>
        <v>3.6335214937038645</v>
      </c>
      <c r="AL46" s="58">
        <f t="shared" si="53"/>
        <v>0.76093411149767898</v>
      </c>
    </row>
    <row r="47" spans="1:38" x14ac:dyDescent="0.2">
      <c r="A47" s="149">
        <v>276</v>
      </c>
      <c r="B47" s="149">
        <v>344</v>
      </c>
      <c r="C47" s="77" t="s">
        <v>107</v>
      </c>
      <c r="D47" s="239">
        <v>12</v>
      </c>
      <c r="E47" s="150">
        <v>1305</v>
      </c>
      <c r="F47" s="150">
        <v>1275</v>
      </c>
      <c r="G47" s="150">
        <v>5626</v>
      </c>
      <c r="H47" s="150">
        <v>0.78</v>
      </c>
      <c r="I47" s="25">
        <f t="shared" si="36"/>
        <v>0.17523381985893563</v>
      </c>
      <c r="J47" s="25">
        <f t="shared" si="37"/>
        <v>7.7255942035350106E-2</v>
      </c>
      <c r="K47" s="27">
        <f t="shared" si="38"/>
        <v>2.2682244917647068</v>
      </c>
      <c r="L47" s="27">
        <f t="shared" si="39"/>
        <v>0.75770105323932413</v>
      </c>
      <c r="M47" s="27">
        <f t="shared" si="40"/>
        <v>4.4125490196078427</v>
      </c>
      <c r="N47" s="27"/>
      <c r="O47" s="51">
        <f t="shared" si="41"/>
        <v>42.386069104615537</v>
      </c>
      <c r="P47" s="27">
        <f t="shared" si="42"/>
        <v>4.4125490196078427</v>
      </c>
      <c r="Q47" s="93">
        <f t="shared" si="43"/>
        <v>0.75770105323932413</v>
      </c>
      <c r="R47" s="156">
        <f t="shared" si="44"/>
        <v>888.28532280251397</v>
      </c>
      <c r="S47" s="156">
        <f t="shared" si="45"/>
        <v>1138.8273369262999</v>
      </c>
      <c r="T47" s="153"/>
      <c r="U47" s="153"/>
      <c r="V47"/>
      <c r="X47" s="66"/>
      <c r="Y47" s="163"/>
      <c r="Z47" s="150"/>
      <c r="AA47" s="150"/>
      <c r="AB47" s="150"/>
      <c r="AC47" s="150"/>
      <c r="AD47"/>
      <c r="AE47"/>
      <c r="AF47"/>
      <c r="AG47"/>
      <c r="AH47"/>
      <c r="AI47"/>
      <c r="AJ47"/>
      <c r="AK47"/>
      <c r="AL47"/>
    </row>
    <row r="48" spans="1:38" x14ac:dyDescent="0.2">
      <c r="A48" s="149">
        <v>276</v>
      </c>
      <c r="B48" s="149">
        <v>344</v>
      </c>
      <c r="C48" s="77" t="s">
        <v>107</v>
      </c>
      <c r="D48" s="239">
        <v>12</v>
      </c>
      <c r="E48" s="150">
        <v>1350</v>
      </c>
      <c r="F48" s="150">
        <v>1427</v>
      </c>
      <c r="G48" s="150">
        <v>6072</v>
      </c>
      <c r="H48" s="150">
        <v>0.80700000000000005</v>
      </c>
      <c r="I48" s="25">
        <f t="shared" si="36"/>
        <v>0.17672722148522477</v>
      </c>
      <c r="J48" s="25">
        <f t="shared" si="37"/>
        <v>7.8104473726022333E-2</v>
      </c>
      <c r="K48" s="27">
        <f t="shared" si="38"/>
        <v>2.2627029292221446</v>
      </c>
      <c r="L48" s="27">
        <f t="shared" si="39"/>
        <v>0.75907057262858424</v>
      </c>
      <c r="M48" s="27">
        <f t="shared" si="40"/>
        <v>4.2550805886475125</v>
      </c>
      <c r="N48" s="27"/>
      <c r="O48" s="51">
        <f t="shared" si="41"/>
        <v>45.746216068827856</v>
      </c>
      <c r="P48" s="27">
        <f t="shared" si="42"/>
        <v>4.2550805886475125</v>
      </c>
      <c r="Q48" s="93">
        <f t="shared" si="43"/>
        <v>0.75907057262858424</v>
      </c>
      <c r="R48" s="156">
        <f t="shared" si="44"/>
        <v>918.9158511750145</v>
      </c>
      <c r="S48" s="156">
        <f t="shared" si="45"/>
        <v>1138.6813521375643</v>
      </c>
      <c r="T48" s="153"/>
      <c r="U48" s="153"/>
      <c r="V48"/>
      <c r="X48" s="66"/>
      <c r="Y48" s="163"/>
      <c r="Z48" s="150"/>
      <c r="AA48" s="150"/>
      <c r="AB48" s="150"/>
      <c r="AC48" s="150"/>
      <c r="AD48"/>
      <c r="AE48"/>
      <c r="AF48"/>
      <c r="AG48"/>
      <c r="AH48"/>
      <c r="AI48"/>
      <c r="AJ48"/>
      <c r="AK48"/>
      <c r="AL48"/>
    </row>
    <row r="49" spans="1:38" x14ac:dyDescent="0.2">
      <c r="A49" s="149">
        <v>276</v>
      </c>
      <c r="B49" s="149">
        <v>344</v>
      </c>
      <c r="C49" s="77" t="s">
        <v>107</v>
      </c>
      <c r="D49" s="239">
        <v>12</v>
      </c>
      <c r="E49" s="150">
        <v>1403</v>
      </c>
      <c r="F49" s="150">
        <v>1613</v>
      </c>
      <c r="G49" s="150">
        <v>6561</v>
      </c>
      <c r="H49" s="150">
        <v>0.83799999999999997</v>
      </c>
      <c r="I49" s="25">
        <f t="shared" si="36"/>
        <v>0.17680474625935436</v>
      </c>
      <c r="J49" s="25">
        <f t="shared" si="37"/>
        <v>7.8652874109327559E-2</v>
      </c>
      <c r="K49" s="27">
        <f t="shared" si="38"/>
        <v>2.2479120853688781</v>
      </c>
      <c r="L49" s="27">
        <f t="shared" si="39"/>
        <v>0.75427406160372079</v>
      </c>
      <c r="M49" s="27">
        <f t="shared" si="40"/>
        <v>4.0675759454432736</v>
      </c>
      <c r="N49" s="27"/>
      <c r="O49" s="51">
        <f t="shared" si="41"/>
        <v>49.430323390576348</v>
      </c>
      <c r="P49" s="27">
        <f t="shared" si="42"/>
        <v>4.0675759454432736</v>
      </c>
      <c r="Q49" s="93">
        <f t="shared" si="43"/>
        <v>0.75427406160372079</v>
      </c>
      <c r="R49" s="156">
        <f t="shared" si="44"/>
        <v>954.99180681373718</v>
      </c>
      <c r="S49" s="156">
        <f t="shared" si="45"/>
        <v>1139.6083613529083</v>
      </c>
      <c r="T49" s="153"/>
      <c r="U49" s="153"/>
      <c r="V49"/>
      <c r="X49" s="66"/>
      <c r="Y49" s="163"/>
      <c r="Z49" s="150"/>
      <c r="AA49" s="150"/>
      <c r="AB49" s="150"/>
      <c r="AC49" s="150"/>
      <c r="AD49"/>
      <c r="AE49"/>
      <c r="AF49"/>
      <c r="AG49"/>
      <c r="AH49"/>
      <c r="AI49"/>
      <c r="AJ49"/>
      <c r="AK49"/>
      <c r="AL49"/>
    </row>
    <row r="50" spans="1:38" x14ac:dyDescent="0.2">
      <c r="A50" s="149">
        <v>276</v>
      </c>
      <c r="B50" s="149">
        <v>344</v>
      </c>
      <c r="C50" s="77" t="s">
        <v>107</v>
      </c>
      <c r="D50" s="239">
        <v>12</v>
      </c>
      <c r="E50" s="150">
        <v>1422</v>
      </c>
      <c r="F50" s="150">
        <v>1658</v>
      </c>
      <c r="G50" s="150">
        <v>6752</v>
      </c>
      <c r="H50" s="150">
        <v>0.85</v>
      </c>
      <c r="I50" s="25">
        <f t="shared" si="36"/>
        <v>0.17712198245338467</v>
      </c>
      <c r="J50" s="25">
        <f t="shared" si="37"/>
        <v>7.7649556546774967E-2</v>
      </c>
      <c r="K50" s="27">
        <f t="shared" si="38"/>
        <v>2.281043064897466</v>
      </c>
      <c r="L50" s="27">
        <f t="shared" si="39"/>
        <v>0.76607732545929319</v>
      </c>
      <c r="M50" s="27">
        <f t="shared" si="40"/>
        <v>4.0723763570566947</v>
      </c>
      <c r="N50" s="27"/>
      <c r="O50" s="51">
        <f t="shared" si="41"/>
        <v>50.869310094981174</v>
      </c>
      <c r="P50" s="27">
        <f t="shared" si="42"/>
        <v>4.0723763570566947</v>
      </c>
      <c r="Q50" s="93">
        <f t="shared" si="43"/>
        <v>0.76607732545929319</v>
      </c>
      <c r="R50" s="156">
        <f t="shared" si="44"/>
        <v>967.92469657101515</v>
      </c>
      <c r="S50" s="156">
        <f t="shared" si="45"/>
        <v>1138.7349371423709</v>
      </c>
      <c r="T50" s="153"/>
      <c r="U50" s="153"/>
      <c r="V50"/>
      <c r="X50" s="66"/>
      <c r="Y50" s="163"/>
      <c r="Z50" s="150"/>
      <c r="AA50" s="150"/>
      <c r="AB50" s="150"/>
      <c r="AC50" s="150"/>
      <c r="AD50"/>
      <c r="AE50"/>
      <c r="AF50"/>
      <c r="AG50"/>
      <c r="AH50"/>
      <c r="AI50"/>
      <c r="AJ50"/>
      <c r="AK50"/>
      <c r="AL50"/>
    </row>
    <row r="51" spans="1:38" x14ac:dyDescent="0.2">
      <c r="A51" s="149">
        <v>276</v>
      </c>
      <c r="B51" s="149">
        <v>344</v>
      </c>
      <c r="C51" s="77" t="s">
        <v>107</v>
      </c>
      <c r="D51" s="239">
        <v>12</v>
      </c>
      <c r="E51" s="150">
        <v>1453</v>
      </c>
      <c r="F51" s="150">
        <v>1852</v>
      </c>
      <c r="G51" s="150">
        <v>7219</v>
      </c>
      <c r="H51" s="150">
        <v>0.86799999999999999</v>
      </c>
      <c r="I51" s="25">
        <f t="shared" si="36"/>
        <v>0.18137817877995829</v>
      </c>
      <c r="J51" s="25">
        <f t="shared" si="37"/>
        <v>8.1301279833902923E-2</v>
      </c>
      <c r="K51" s="27">
        <f t="shared" si="38"/>
        <v>2.2309387890388774</v>
      </c>
      <c r="L51" s="27">
        <f t="shared" si="39"/>
        <v>0.75819875042867491</v>
      </c>
      <c r="M51" s="27">
        <f t="shared" si="40"/>
        <v>3.8979481641468681</v>
      </c>
      <c r="N51" s="27"/>
      <c r="O51" s="51">
        <f t="shared" si="41"/>
        <v>54.387670257059995</v>
      </c>
      <c r="P51" s="27">
        <f t="shared" si="42"/>
        <v>3.8979481641468681</v>
      </c>
      <c r="Q51" s="93">
        <f t="shared" si="43"/>
        <v>0.75819875042867491</v>
      </c>
      <c r="R51" s="156">
        <f t="shared" si="44"/>
        <v>989.0257272276267</v>
      </c>
      <c r="S51" s="156">
        <f t="shared" si="45"/>
        <v>1139.4305613221507</v>
      </c>
      <c r="T51" s="153"/>
      <c r="U51" s="153"/>
      <c r="V51"/>
      <c r="X51" s="66"/>
      <c r="Y51" s="163"/>
      <c r="Z51" s="150"/>
      <c r="AA51" s="150"/>
      <c r="AB51" s="150"/>
      <c r="AC51" s="150"/>
      <c r="AD51"/>
      <c r="AE51"/>
      <c r="AF51"/>
      <c r="AG51"/>
      <c r="AH51"/>
      <c r="AI51"/>
      <c r="AJ51"/>
      <c r="AK51"/>
      <c r="AL51"/>
    </row>
    <row r="52" spans="1:38" x14ac:dyDescent="0.2">
      <c r="A52" s="149">
        <v>276</v>
      </c>
      <c r="B52" s="149">
        <v>344</v>
      </c>
      <c r="C52" s="77" t="s">
        <v>107</v>
      </c>
      <c r="D52" s="239">
        <v>12</v>
      </c>
      <c r="E52" s="150">
        <v>1476</v>
      </c>
      <c r="F52" s="150">
        <v>1893</v>
      </c>
      <c r="G52" s="150">
        <v>7304</v>
      </c>
      <c r="H52" s="150">
        <v>0.88200000000000001</v>
      </c>
      <c r="I52" s="25">
        <f t="shared" si="36"/>
        <v>0.17783910873210895</v>
      </c>
      <c r="J52" s="25">
        <f t="shared" si="37"/>
        <v>7.927655771773684E-2</v>
      </c>
      <c r="K52" s="27">
        <f t="shared" si="38"/>
        <v>2.2432748576862127</v>
      </c>
      <c r="L52" s="27">
        <f t="shared" si="39"/>
        <v>0.75491667219546577</v>
      </c>
      <c r="M52" s="27">
        <f t="shared" si="40"/>
        <v>3.8584257791864767</v>
      </c>
      <c r="N52" s="27"/>
      <c r="O52" s="51">
        <f t="shared" si="41"/>
        <v>55.028057010329164</v>
      </c>
      <c r="P52" s="27">
        <f t="shared" si="42"/>
        <v>3.8584257791864767</v>
      </c>
      <c r="Q52" s="93">
        <f t="shared" si="43"/>
        <v>0.75491667219546577</v>
      </c>
      <c r="R52" s="156">
        <f t="shared" si="44"/>
        <v>1004.6813306180157</v>
      </c>
      <c r="S52" s="156">
        <f t="shared" si="45"/>
        <v>1139.0944791587481</v>
      </c>
      <c r="T52" s="153"/>
      <c r="U52" s="153"/>
      <c r="V52"/>
      <c r="X52" s="66"/>
      <c r="Y52" s="163"/>
      <c r="Z52" s="150"/>
      <c r="AA52" s="150"/>
      <c r="AB52" s="150"/>
      <c r="AC52" s="150"/>
      <c r="AD52"/>
      <c r="AE52"/>
      <c r="AF52"/>
      <c r="AG52"/>
      <c r="AH52"/>
      <c r="AI52"/>
      <c r="AJ52"/>
      <c r="AK52"/>
      <c r="AL52"/>
    </row>
    <row r="53" spans="1:38" x14ac:dyDescent="0.2">
      <c r="A53" s="149">
        <v>276</v>
      </c>
      <c r="B53" s="149">
        <v>344</v>
      </c>
      <c r="C53" s="77" t="s">
        <v>107</v>
      </c>
      <c r="D53" s="239">
        <v>12</v>
      </c>
      <c r="E53" s="150">
        <v>1496</v>
      </c>
      <c r="F53" s="150">
        <v>2027</v>
      </c>
      <c r="G53" s="150">
        <v>7707</v>
      </c>
      <c r="H53" s="150">
        <v>0.89400000000000002</v>
      </c>
      <c r="I53" s="25">
        <f t="shared" si="36"/>
        <v>0.182667546481112</v>
      </c>
      <c r="J53" s="25">
        <f t="shared" si="37"/>
        <v>8.152901791370995E-2</v>
      </c>
      <c r="K53" s="27">
        <f t="shared" si="38"/>
        <v>2.2405218553527377</v>
      </c>
      <c r="L53" s="27">
        <f t="shared" si="39"/>
        <v>0.76415731313638824</v>
      </c>
      <c r="M53" s="27">
        <f t="shared" si="40"/>
        <v>3.8021706956092749</v>
      </c>
      <c r="N53" s="27"/>
      <c r="O53" s="51">
        <f t="shared" si="41"/>
        <v>58.064243617005317</v>
      </c>
      <c r="P53" s="27">
        <f t="shared" si="42"/>
        <v>3.8021706956092749</v>
      </c>
      <c r="Q53" s="93">
        <f t="shared" si="43"/>
        <v>0.76415731313638824</v>
      </c>
      <c r="R53" s="156">
        <f t="shared" si="44"/>
        <v>1018.2948987835716</v>
      </c>
      <c r="S53" s="156">
        <f t="shared" si="45"/>
        <v>1139.0323252612657</v>
      </c>
      <c r="T53" s="153"/>
      <c r="U53" s="153"/>
      <c r="V53"/>
      <c r="X53" s="66"/>
      <c r="Y53" s="163"/>
      <c r="Z53" s="150"/>
      <c r="AA53" s="150"/>
      <c r="AB53" s="150"/>
      <c r="AC53" s="150"/>
      <c r="AD53"/>
      <c r="AE53"/>
      <c r="AF53"/>
      <c r="AG53"/>
      <c r="AH53"/>
      <c r="AI53"/>
      <c r="AJ53"/>
      <c r="AK53"/>
      <c r="AL53"/>
    </row>
    <row r="54" spans="1:38" x14ac:dyDescent="0.2">
      <c r="A54" s="149">
        <v>276</v>
      </c>
      <c r="B54" s="149">
        <v>344</v>
      </c>
      <c r="C54" s="77" t="s">
        <v>107</v>
      </c>
      <c r="D54" s="239">
        <v>12</v>
      </c>
      <c r="E54" s="150">
        <v>1549</v>
      </c>
      <c r="F54" s="150">
        <v>2311</v>
      </c>
      <c r="G54" s="150">
        <v>8386</v>
      </c>
      <c r="H54" s="150">
        <v>0.92600000000000005</v>
      </c>
      <c r="I54" s="25">
        <f t="shared" si="36"/>
        <v>0.18539210951180252</v>
      </c>
      <c r="J54" s="25">
        <f t="shared" si="37"/>
        <v>8.373344027316465E-2</v>
      </c>
      <c r="K54" s="27">
        <f t="shared" si="38"/>
        <v>2.2140749132842927</v>
      </c>
      <c r="L54" s="27">
        <f t="shared" si="39"/>
        <v>0.76074801105727163</v>
      </c>
      <c r="M54" s="27">
        <f t="shared" si="40"/>
        <v>3.6287321505841628</v>
      </c>
      <c r="N54" s="27"/>
      <c r="O54" s="51">
        <f t="shared" si="41"/>
        <v>63.179803681355466</v>
      </c>
      <c r="P54" s="27">
        <f t="shared" si="42"/>
        <v>3.6287321505841628</v>
      </c>
      <c r="Q54" s="93">
        <f t="shared" si="43"/>
        <v>0.76074801105727163</v>
      </c>
      <c r="R54" s="156">
        <f t="shared" si="44"/>
        <v>1054.3708544222943</v>
      </c>
      <c r="S54" s="156">
        <f t="shared" si="45"/>
        <v>1138.6294324214841</v>
      </c>
      <c r="T54" s="153"/>
      <c r="U54" s="153"/>
      <c r="V54"/>
      <c r="X54" s="66"/>
      <c r="Y54" s="163"/>
      <c r="Z54" s="150"/>
      <c r="AA54" s="150"/>
      <c r="AB54" s="150"/>
      <c r="AC54" s="150"/>
      <c r="AD54"/>
      <c r="AE54"/>
      <c r="AF54"/>
      <c r="AG54"/>
      <c r="AH54"/>
      <c r="AI54"/>
      <c r="AJ54"/>
      <c r="AK54"/>
      <c r="AL54"/>
    </row>
    <row r="55" spans="1:38" x14ac:dyDescent="0.2">
      <c r="E55" s="69"/>
      <c r="F55" s="168"/>
      <c r="G55" s="171"/>
      <c r="H55" s="62"/>
      <c r="R55" s="156"/>
      <c r="T55" s="153"/>
      <c r="U55" s="153"/>
      <c r="W55" s="265"/>
      <c r="X55" s="114"/>
      <c r="Y55" s="163"/>
      <c r="Z55" s="63"/>
      <c r="AA55" s="107"/>
      <c r="AB55" s="62"/>
      <c r="AC55" s="69"/>
      <c r="AD55"/>
      <c r="AE55" s="45"/>
      <c r="AF55" s="34"/>
      <c r="AG55" s="24"/>
      <c r="AI55" s="29"/>
      <c r="AK55" s="24"/>
      <c r="AL55" s="24"/>
    </row>
    <row r="56" spans="1:38" x14ac:dyDescent="0.2">
      <c r="E56" s="69"/>
      <c r="F56" s="168"/>
      <c r="G56" s="171"/>
      <c r="H56" s="62"/>
      <c r="R56" s="156"/>
      <c r="T56" s="153"/>
      <c r="U56" s="153"/>
      <c r="W56" s="265"/>
      <c r="X56" s="114"/>
      <c r="Y56" s="163"/>
      <c r="Z56" s="63"/>
      <c r="AA56" s="107"/>
      <c r="AB56" s="62"/>
      <c r="AC56" s="69"/>
      <c r="AD56"/>
      <c r="AE56" s="45"/>
      <c r="AF56" s="34"/>
      <c r="AG56" s="24"/>
      <c r="AI56" s="29"/>
      <c r="AK56" s="24"/>
      <c r="AL56" s="24"/>
    </row>
    <row r="57" spans="1:38" x14ac:dyDescent="0.2">
      <c r="A57" s="1">
        <v>277</v>
      </c>
      <c r="B57" s="1">
        <v>348</v>
      </c>
      <c r="C57" s="77" t="s">
        <v>107</v>
      </c>
      <c r="D57" s="239">
        <v>14</v>
      </c>
      <c r="E57" s="150">
        <v>1004</v>
      </c>
      <c r="F57" s="150">
        <v>672</v>
      </c>
      <c r="G57" s="150">
        <v>3733</v>
      </c>
      <c r="H57" s="150">
        <v>0.60199999999999998</v>
      </c>
      <c r="I57" s="25">
        <f t="shared" ref="I57:I68" si="54">0.1515*(G57/1000)/(E57/1000)^2/($D$4/10)^4</f>
        <v>0.19643993778781296</v>
      </c>
      <c r="J57" s="25">
        <f t="shared" ref="J57:J68" si="55">0.5*(F57/1000)/(E57/1000)^3/($D$4/10)^5</f>
        <v>8.9417264059126603E-2</v>
      </c>
      <c r="K57" s="27">
        <f t="shared" ref="K57:K68" si="56">I57/J57</f>
        <v>2.1968904982142856</v>
      </c>
      <c r="L57" s="27">
        <f t="shared" ref="L57:L68" si="57">0.798*I57^1.5/J57</f>
        <v>0.77700926227065392</v>
      </c>
      <c r="M57" s="27">
        <f t="shared" ref="M57:M68" si="58">G57/F57</f>
        <v>5.5550595238095237</v>
      </c>
      <c r="N57" s="27"/>
      <c r="O57" s="51">
        <f t="shared" ref="O57:O68" si="59">G57/(PI()*$D$4^2/4)</f>
        <v>28.124279411221078</v>
      </c>
      <c r="P57" s="27">
        <f t="shared" ref="P57:P68" si="60">M57</f>
        <v>5.5550595238095237</v>
      </c>
      <c r="Q57" s="93">
        <f t="shared" ref="Q57:Q68" si="61">L57</f>
        <v>0.77700926227065392</v>
      </c>
      <c r="R57" s="156">
        <f t="shared" ref="R57:R68" si="62">E57*(PI()/30)*($D$4/2)</f>
        <v>683.40112191089963</v>
      </c>
      <c r="S57" s="156">
        <f t="shared" ref="S57:S68" si="63">R57/H57</f>
        <v>1135.2178104832219</v>
      </c>
      <c r="T57" s="153"/>
      <c r="U57" s="153"/>
      <c r="V57"/>
      <c r="W57" s="1">
        <v>277</v>
      </c>
      <c r="X57" s="66">
        <v>14</v>
      </c>
      <c r="Y57" s="164">
        <v>0.72499999999999998</v>
      </c>
      <c r="Z57" s="150">
        <v>1220</v>
      </c>
      <c r="AA57" s="150">
        <v>5570</v>
      </c>
      <c r="AB57" s="150">
        <v>824</v>
      </c>
      <c r="AC57" s="150">
        <v>1210</v>
      </c>
      <c r="AD57" s="27">
        <f t="shared" ref="AD57:AD65" si="64">0.1515*(AA57/1000)/(AC57/1000)^2/($D$4/10)^4</f>
        <v>0.20180116920874328</v>
      </c>
      <c r="AE57" s="27">
        <f t="shared" ref="AE57:AE65" si="65">0.5*(Z57/1000)/(AC57/1000)^3/($D$4/10)^5</f>
        <v>9.2737837053971969E-2</v>
      </c>
      <c r="AF57" s="29">
        <f t="shared" ref="AF57:AF65" si="66">AD57/AE57</f>
        <v>2.176039204918033</v>
      </c>
      <c r="AG57" s="29">
        <f t="shared" ref="AG57:AG65" si="67">0.798*AD57^1.5/AE57</f>
        <v>0.78006617408597889</v>
      </c>
      <c r="AH57" s="29">
        <f t="shared" ref="AH57:AH65" si="68">AA57/Z57</f>
        <v>4.5655737704918034</v>
      </c>
      <c r="AJ57" s="51">
        <f t="shared" ref="AJ57:AJ65" si="69">AA57/(PI()*$D$4^2/4)</f>
        <v>41.964167243638201</v>
      </c>
      <c r="AK57" s="29">
        <f t="shared" ref="AK57:AK65" si="70">AH57</f>
        <v>4.5655737704918034</v>
      </c>
      <c r="AL57" s="58">
        <f t="shared" ref="AL57:AL65" si="71">AG57</f>
        <v>0.78006617408597889</v>
      </c>
    </row>
    <row r="58" spans="1:38" x14ac:dyDescent="0.2">
      <c r="A58" s="1">
        <v>277</v>
      </c>
      <c r="B58" s="1">
        <v>348</v>
      </c>
      <c r="C58" s="77" t="s">
        <v>107</v>
      </c>
      <c r="D58" s="239">
        <v>14</v>
      </c>
      <c r="E58" s="150">
        <v>1053</v>
      </c>
      <c r="F58" s="150">
        <v>776</v>
      </c>
      <c r="G58" s="150">
        <v>4115</v>
      </c>
      <c r="H58" s="150">
        <v>0.63100000000000001</v>
      </c>
      <c r="I58" s="25">
        <f t="shared" si="54"/>
        <v>0.19685766106191516</v>
      </c>
      <c r="J58" s="25">
        <f t="shared" si="55"/>
        <v>8.950140449419966E-2</v>
      </c>
      <c r="K58" s="27">
        <f t="shared" si="56"/>
        <v>2.1994924233247417</v>
      </c>
      <c r="L58" s="27">
        <f t="shared" si="57"/>
        <v>0.77875620851878669</v>
      </c>
      <c r="M58" s="27">
        <f t="shared" si="58"/>
        <v>5.302835051546392</v>
      </c>
      <c r="N58" s="27"/>
      <c r="O58" s="51">
        <f t="shared" si="59"/>
        <v>31.002252820030737</v>
      </c>
      <c r="P58" s="27">
        <f t="shared" si="60"/>
        <v>5.302835051546392</v>
      </c>
      <c r="Q58" s="93">
        <f t="shared" si="61"/>
        <v>0.77875620851878669</v>
      </c>
      <c r="R58" s="156">
        <f t="shared" si="62"/>
        <v>716.75436391651124</v>
      </c>
      <c r="S58" s="156">
        <f t="shared" si="63"/>
        <v>1135.9023199944711</v>
      </c>
      <c r="T58" s="153"/>
      <c r="U58" s="153"/>
      <c r="V58"/>
      <c r="W58" s="1">
        <v>277</v>
      </c>
      <c r="X58" s="66">
        <v>14</v>
      </c>
      <c r="Y58" s="164">
        <v>0.75</v>
      </c>
      <c r="Z58" s="150">
        <v>1363</v>
      </c>
      <c r="AA58" s="150">
        <v>6016</v>
      </c>
      <c r="AB58" s="150">
        <v>852</v>
      </c>
      <c r="AC58" s="150">
        <v>1252</v>
      </c>
      <c r="AD58" s="27">
        <f t="shared" si="64"/>
        <v>0.20358153914125862</v>
      </c>
      <c r="AE58" s="27">
        <f t="shared" si="65"/>
        <v>9.3526807905404463E-2</v>
      </c>
      <c r="AF58" s="29">
        <f t="shared" si="66"/>
        <v>2.1767185655172416</v>
      </c>
      <c r="AG58" s="29">
        <f t="shared" si="67"/>
        <v>0.78374425341164944</v>
      </c>
      <c r="AH58" s="29">
        <f t="shared" si="68"/>
        <v>4.4137931034482758</v>
      </c>
      <c r="AJ58" s="51">
        <f t="shared" si="69"/>
        <v>45.324314207850527</v>
      </c>
      <c r="AK58" s="29">
        <f t="shared" si="70"/>
        <v>4.4137931034482758</v>
      </c>
      <c r="AL58" s="58">
        <f t="shared" si="71"/>
        <v>0.78374425341164944</v>
      </c>
    </row>
    <row r="59" spans="1:38" x14ac:dyDescent="0.2">
      <c r="A59" s="1">
        <v>277</v>
      </c>
      <c r="B59" s="1">
        <v>348</v>
      </c>
      <c r="C59" s="77" t="s">
        <v>107</v>
      </c>
      <c r="D59" s="239">
        <v>14</v>
      </c>
      <c r="E59" s="150">
        <v>1103</v>
      </c>
      <c r="F59" s="150">
        <v>897</v>
      </c>
      <c r="G59" s="150">
        <v>4517</v>
      </c>
      <c r="H59" s="150">
        <v>0.66100000000000003</v>
      </c>
      <c r="I59" s="25">
        <f t="shared" si="54"/>
        <v>0.19694197519788095</v>
      </c>
      <c r="J59" s="25">
        <f t="shared" si="55"/>
        <v>9.0015883522958737E-2</v>
      </c>
      <c r="K59" s="27">
        <f t="shared" si="56"/>
        <v>2.1878580478260874</v>
      </c>
      <c r="L59" s="27">
        <f t="shared" si="57"/>
        <v>0.77480279152605558</v>
      </c>
      <c r="M59" s="27">
        <f t="shared" si="58"/>
        <v>5.0356744704570788</v>
      </c>
      <c r="N59" s="27"/>
      <c r="O59" s="51">
        <f t="shared" si="59"/>
        <v>34.030905464903725</v>
      </c>
      <c r="P59" s="27">
        <f t="shared" si="60"/>
        <v>5.0356744704570788</v>
      </c>
      <c r="Q59" s="93">
        <f t="shared" si="61"/>
        <v>0.77480279152605558</v>
      </c>
      <c r="R59" s="156">
        <f t="shared" si="62"/>
        <v>750.78828433040076</v>
      </c>
      <c r="S59" s="156">
        <f t="shared" si="63"/>
        <v>1135.8370413470511</v>
      </c>
      <c r="T59" s="153"/>
      <c r="U59" s="153"/>
      <c r="V59"/>
      <c r="W59" s="1">
        <v>277</v>
      </c>
      <c r="X59" s="66">
        <v>14</v>
      </c>
      <c r="Y59" s="164">
        <v>0.77500000000000002</v>
      </c>
      <c r="Z59" s="150">
        <v>1524</v>
      </c>
      <c r="AA59" s="150">
        <v>6478</v>
      </c>
      <c r="AB59" s="150">
        <v>880</v>
      </c>
      <c r="AC59" s="150">
        <v>1294</v>
      </c>
      <c r="AD59" s="27">
        <f t="shared" si="64"/>
        <v>0.20521618730169869</v>
      </c>
      <c r="AE59" s="27">
        <f t="shared" si="65"/>
        <v>9.4718624105129517E-2</v>
      </c>
      <c r="AF59" s="29">
        <f t="shared" si="66"/>
        <v>2.1665875031496062</v>
      </c>
      <c r="AG59" s="29">
        <f t="shared" si="67"/>
        <v>0.78322209840638168</v>
      </c>
      <c r="AH59" s="29">
        <f t="shared" si="68"/>
        <v>4.2506561679790025</v>
      </c>
      <c r="AJ59" s="51">
        <f t="shared" si="69"/>
        <v>48.805004560913517</v>
      </c>
      <c r="AK59" s="29">
        <f t="shared" si="70"/>
        <v>4.2506561679790025</v>
      </c>
      <c r="AL59" s="58">
        <f t="shared" si="71"/>
        <v>0.78322209840638168</v>
      </c>
    </row>
    <row r="60" spans="1:38" x14ac:dyDescent="0.2">
      <c r="A60" s="1">
        <v>277</v>
      </c>
      <c r="B60" s="1">
        <v>348</v>
      </c>
      <c r="C60" s="77" t="s">
        <v>107</v>
      </c>
      <c r="D60" s="239">
        <v>14</v>
      </c>
      <c r="E60" s="150">
        <v>1150</v>
      </c>
      <c r="F60" s="150">
        <v>1036</v>
      </c>
      <c r="G60" s="150">
        <v>4995</v>
      </c>
      <c r="H60" s="150">
        <v>0.68899999999999995</v>
      </c>
      <c r="I60" s="25">
        <f t="shared" si="54"/>
        <v>0.20034524321604227</v>
      </c>
      <c r="J60" s="25">
        <f t="shared" si="55"/>
        <v>9.1731707411604829E-2</v>
      </c>
      <c r="K60" s="27">
        <f t="shared" si="56"/>
        <v>2.184034821428571</v>
      </c>
      <c r="L60" s="27">
        <f t="shared" si="57"/>
        <v>0.78010303476060361</v>
      </c>
      <c r="M60" s="27">
        <f t="shared" si="58"/>
        <v>4.8214285714285712</v>
      </c>
      <c r="N60" s="27"/>
      <c r="O60" s="51">
        <f t="shared" si="59"/>
        <v>37.632139206817385</v>
      </c>
      <c r="P60" s="27">
        <f t="shared" si="60"/>
        <v>4.8214285714285712</v>
      </c>
      <c r="Q60" s="93">
        <f t="shared" si="61"/>
        <v>0.78010303476060361</v>
      </c>
      <c r="R60" s="156">
        <f t="shared" si="62"/>
        <v>782.78016951945676</v>
      </c>
      <c r="S60" s="156">
        <f t="shared" si="63"/>
        <v>1136.1105508264975</v>
      </c>
      <c r="T60" s="153"/>
      <c r="U60" s="153"/>
      <c r="V60"/>
      <c r="W60" s="1">
        <v>277</v>
      </c>
      <c r="X60" s="66">
        <v>14</v>
      </c>
      <c r="Y60" s="164">
        <v>0.8</v>
      </c>
      <c r="Z60" s="150">
        <v>1700</v>
      </c>
      <c r="AA60" s="150">
        <v>6964</v>
      </c>
      <c r="AB60" s="150">
        <v>909</v>
      </c>
      <c r="AC60" s="150">
        <v>1335</v>
      </c>
      <c r="AD60" s="27">
        <f t="shared" si="64"/>
        <v>0.20726952620456957</v>
      </c>
      <c r="AE60" s="27">
        <f t="shared" si="65"/>
        <v>9.6218452344437169E-2</v>
      </c>
      <c r="AF60" s="29">
        <f t="shared" si="66"/>
        <v>2.1541556858823534</v>
      </c>
      <c r="AG60" s="29">
        <f t="shared" si="67"/>
        <v>0.78261416872062106</v>
      </c>
      <c r="AH60" s="29">
        <f t="shared" si="68"/>
        <v>4.0964705882352943</v>
      </c>
      <c r="AJ60" s="51">
        <f t="shared" si="69"/>
        <v>52.466509997252501</v>
      </c>
      <c r="AK60" s="29">
        <f t="shared" si="70"/>
        <v>4.0964705882352943</v>
      </c>
      <c r="AL60" s="58">
        <f t="shared" si="71"/>
        <v>0.78261416872062106</v>
      </c>
    </row>
    <row r="61" spans="1:38" x14ac:dyDescent="0.2">
      <c r="A61" s="1">
        <v>277</v>
      </c>
      <c r="B61" s="1">
        <v>348</v>
      </c>
      <c r="C61" s="77" t="s">
        <v>107</v>
      </c>
      <c r="D61" s="239">
        <v>14</v>
      </c>
      <c r="E61" s="150">
        <v>1202</v>
      </c>
      <c r="F61" s="150">
        <v>1199</v>
      </c>
      <c r="G61" s="150">
        <v>5493</v>
      </c>
      <c r="H61" s="150">
        <v>0.72</v>
      </c>
      <c r="I61" s="25">
        <f t="shared" si="54"/>
        <v>0.20166934478777035</v>
      </c>
      <c r="J61" s="25">
        <f t="shared" si="55"/>
        <v>9.2973466295184257E-2</v>
      </c>
      <c r="K61" s="27">
        <f t="shared" si="56"/>
        <v>2.169106443202669</v>
      </c>
      <c r="L61" s="27">
        <f t="shared" si="57"/>
        <v>0.77732690418071249</v>
      </c>
      <c r="M61" s="27">
        <f t="shared" si="58"/>
        <v>4.5813177648040035</v>
      </c>
      <c r="N61" s="27"/>
      <c r="O61" s="51">
        <f t="shared" si="59"/>
        <v>41.384052184794371</v>
      </c>
      <c r="P61" s="27">
        <f t="shared" si="60"/>
        <v>4.5813177648040035</v>
      </c>
      <c r="Q61" s="93">
        <f t="shared" si="61"/>
        <v>0.77732690418071249</v>
      </c>
      <c r="R61" s="156">
        <f t="shared" si="62"/>
        <v>818.17544674990177</v>
      </c>
      <c r="S61" s="156">
        <f t="shared" si="63"/>
        <v>1136.3547871526414</v>
      </c>
      <c r="T61" s="153"/>
      <c r="U61" s="153"/>
      <c r="V61"/>
      <c r="W61" s="1">
        <v>277</v>
      </c>
      <c r="X61" s="66">
        <v>14</v>
      </c>
      <c r="Y61" s="164">
        <v>0.82499999999999996</v>
      </c>
      <c r="Z61" s="150">
        <v>1900</v>
      </c>
      <c r="AA61" s="150">
        <v>7493</v>
      </c>
      <c r="AB61" s="150">
        <v>937</v>
      </c>
      <c r="AC61" s="150">
        <v>1377</v>
      </c>
      <c r="AD61" s="27">
        <f t="shared" si="64"/>
        <v>0.20961727731099505</v>
      </c>
      <c r="AE61" s="27">
        <f t="shared" si="65"/>
        <v>9.7995249501149267E-2</v>
      </c>
      <c r="AF61" s="29">
        <f t="shared" si="66"/>
        <v>2.139055498894737</v>
      </c>
      <c r="AG61" s="29">
        <f t="shared" si="67"/>
        <v>0.78151709435262673</v>
      </c>
      <c r="AH61" s="29">
        <f t="shared" si="68"/>
        <v>3.9436842105263157</v>
      </c>
      <c r="AJ61" s="51">
        <f t="shared" si="69"/>
        <v>56.451975791127659</v>
      </c>
      <c r="AK61" s="29">
        <f t="shared" si="70"/>
        <v>3.9436842105263157</v>
      </c>
      <c r="AL61" s="58">
        <f t="shared" si="71"/>
        <v>0.78151709435262673</v>
      </c>
    </row>
    <row r="62" spans="1:38" x14ac:dyDescent="0.2">
      <c r="A62" s="1">
        <v>277</v>
      </c>
      <c r="B62" s="1">
        <v>348</v>
      </c>
      <c r="C62" s="77" t="s">
        <v>107</v>
      </c>
      <c r="D62" s="239">
        <v>14</v>
      </c>
      <c r="E62" s="150">
        <v>1251</v>
      </c>
      <c r="F62" s="150">
        <v>1358</v>
      </c>
      <c r="G62" s="150">
        <v>5981</v>
      </c>
      <c r="H62" s="150">
        <v>0.75</v>
      </c>
      <c r="I62" s="25">
        <f t="shared" si="54"/>
        <v>0.20272084445208996</v>
      </c>
      <c r="J62" s="25">
        <f t="shared" si="55"/>
        <v>9.3407356990435009E-2</v>
      </c>
      <c r="K62" s="27">
        <f t="shared" si="56"/>
        <v>2.1702877694403528</v>
      </c>
      <c r="L62" s="27">
        <f t="shared" si="57"/>
        <v>0.77977519799907002</v>
      </c>
      <c r="M62" s="27">
        <f t="shared" si="58"/>
        <v>4.4042709867452139</v>
      </c>
      <c r="N62" s="27"/>
      <c r="O62" s="51">
        <f t="shared" si="59"/>
        <v>45.060625544739693</v>
      </c>
      <c r="P62" s="27">
        <f t="shared" si="60"/>
        <v>4.4042709867452139</v>
      </c>
      <c r="Q62" s="93">
        <f t="shared" si="61"/>
        <v>0.77977519799907002</v>
      </c>
      <c r="R62" s="156">
        <f t="shared" si="62"/>
        <v>851.52868875551337</v>
      </c>
      <c r="S62" s="156">
        <f t="shared" si="63"/>
        <v>1135.3715850073511</v>
      </c>
      <c r="T62" s="153"/>
      <c r="U62" s="153"/>
      <c r="V62"/>
      <c r="W62" s="1">
        <v>277</v>
      </c>
      <c r="X62" s="66">
        <v>14</v>
      </c>
      <c r="Y62" s="164">
        <v>0.85</v>
      </c>
      <c r="Z62" s="150">
        <v>2114</v>
      </c>
      <c r="AA62" s="150">
        <v>8016</v>
      </c>
      <c r="AB62" s="150">
        <v>966</v>
      </c>
      <c r="AC62" s="150">
        <v>1419</v>
      </c>
      <c r="AD62" s="27">
        <f t="shared" si="64"/>
        <v>0.21116996173135524</v>
      </c>
      <c r="AE62" s="27">
        <f t="shared" si="65"/>
        <v>9.9634796796071179E-2</v>
      </c>
      <c r="AF62" s="29">
        <f t="shared" si="66"/>
        <v>2.1194398796594136</v>
      </c>
      <c r="AG62" s="29">
        <f t="shared" si="67"/>
        <v>0.77721301358898232</v>
      </c>
      <c r="AH62" s="29">
        <f t="shared" si="68"/>
        <v>3.7918637653736993</v>
      </c>
      <c r="AJ62" s="51">
        <f t="shared" si="69"/>
        <v>60.392237814183808</v>
      </c>
      <c r="AK62" s="29">
        <f t="shared" si="70"/>
        <v>3.7918637653736993</v>
      </c>
      <c r="AL62" s="58">
        <f t="shared" si="71"/>
        <v>0.77721301358898232</v>
      </c>
    </row>
    <row r="63" spans="1:38" x14ac:dyDescent="0.2">
      <c r="A63" s="1">
        <v>277</v>
      </c>
      <c r="B63" s="1">
        <v>348</v>
      </c>
      <c r="C63" s="77" t="s">
        <v>107</v>
      </c>
      <c r="D63" s="239">
        <v>14</v>
      </c>
      <c r="E63" s="150">
        <v>1301</v>
      </c>
      <c r="F63" s="150">
        <v>1554</v>
      </c>
      <c r="G63" s="150">
        <v>6575</v>
      </c>
      <c r="H63" s="150">
        <v>0.77900000000000003</v>
      </c>
      <c r="I63" s="25">
        <f t="shared" si="54"/>
        <v>0.2060536859167135</v>
      </c>
      <c r="J63" s="25">
        <f t="shared" si="55"/>
        <v>9.5032546668576467E-2</v>
      </c>
      <c r="K63" s="27">
        <f t="shared" si="56"/>
        <v>2.1682433349420842</v>
      </c>
      <c r="L63" s="27">
        <f t="shared" si="57"/>
        <v>0.78541846143633431</v>
      </c>
      <c r="M63" s="27">
        <f t="shared" si="58"/>
        <v>4.231016731016731</v>
      </c>
      <c r="N63" s="27"/>
      <c r="O63" s="51">
        <f t="shared" si="59"/>
        <v>49.53579885582068</v>
      </c>
      <c r="P63" s="27">
        <f t="shared" si="60"/>
        <v>4.231016731016731</v>
      </c>
      <c r="Q63" s="93">
        <f t="shared" si="61"/>
        <v>0.78541846143633431</v>
      </c>
      <c r="R63" s="156">
        <f t="shared" si="62"/>
        <v>885.56260916940278</v>
      </c>
      <c r="S63" s="156">
        <f t="shared" si="63"/>
        <v>1136.7941067643167</v>
      </c>
      <c r="T63" s="153"/>
      <c r="U63" s="153"/>
      <c r="V63"/>
      <c r="W63" s="1">
        <v>277</v>
      </c>
      <c r="X63" s="66">
        <v>14</v>
      </c>
      <c r="Y63" s="164">
        <v>0.875</v>
      </c>
      <c r="Z63" s="150">
        <v>2359</v>
      </c>
      <c r="AA63" s="150">
        <v>8594</v>
      </c>
      <c r="AB63" s="150">
        <v>994</v>
      </c>
      <c r="AC63" s="150">
        <v>1460</v>
      </c>
      <c r="AD63" s="27">
        <f t="shared" si="64"/>
        <v>0.21385965475822391</v>
      </c>
      <c r="AE63" s="27">
        <f t="shared" si="65"/>
        <v>0.10207575863890772</v>
      </c>
      <c r="AF63" s="29">
        <f t="shared" si="66"/>
        <v>2.0951071793132683</v>
      </c>
      <c r="AG63" s="29">
        <f t="shared" si="67"/>
        <v>0.77316745883289617</v>
      </c>
      <c r="AH63" s="29">
        <f t="shared" si="68"/>
        <v>3.6430690970750317</v>
      </c>
      <c r="AJ63" s="51">
        <f t="shared" si="69"/>
        <v>64.746867736414131</v>
      </c>
      <c r="AK63" s="29">
        <f t="shared" si="70"/>
        <v>3.6430690970750317</v>
      </c>
      <c r="AL63" s="58">
        <f t="shared" si="71"/>
        <v>0.77316745883289617</v>
      </c>
    </row>
    <row r="64" spans="1:38" x14ac:dyDescent="0.2">
      <c r="A64" s="1">
        <v>277</v>
      </c>
      <c r="B64" s="1">
        <v>348</v>
      </c>
      <c r="C64" s="77" t="s">
        <v>107</v>
      </c>
      <c r="D64" s="239">
        <v>14</v>
      </c>
      <c r="E64" s="150">
        <v>1347</v>
      </c>
      <c r="F64" s="150">
        <v>1754</v>
      </c>
      <c r="G64" s="150">
        <v>7126</v>
      </c>
      <c r="H64" s="150">
        <v>0.80700000000000005</v>
      </c>
      <c r="I64" s="25">
        <f t="shared" si="54"/>
        <v>0.20832905803102625</v>
      </c>
      <c r="J64" s="25">
        <f t="shared" si="55"/>
        <v>9.6645145594964385E-2</v>
      </c>
      <c r="K64" s="27">
        <f t="shared" si="56"/>
        <v>2.1556080933865451</v>
      </c>
      <c r="L64" s="27">
        <f t="shared" si="57"/>
        <v>0.78514093705620402</v>
      </c>
      <c r="M64" s="27">
        <f t="shared" si="58"/>
        <v>4.0627137970353475</v>
      </c>
      <c r="N64" s="27"/>
      <c r="O64" s="51">
        <f t="shared" si="59"/>
        <v>53.687011809365501</v>
      </c>
      <c r="P64" s="27">
        <f t="shared" si="60"/>
        <v>4.0627137970353475</v>
      </c>
      <c r="Q64" s="93">
        <f t="shared" si="61"/>
        <v>0.78514093705620402</v>
      </c>
      <c r="R64" s="156">
        <f t="shared" si="62"/>
        <v>916.8738159501811</v>
      </c>
      <c r="S64" s="156">
        <f t="shared" si="63"/>
        <v>1136.1509491328143</v>
      </c>
      <c r="T64" s="153"/>
      <c r="U64" s="153"/>
      <c r="V64"/>
      <c r="W64" s="1">
        <v>277</v>
      </c>
      <c r="X64" s="66">
        <v>14</v>
      </c>
      <c r="Y64" s="164">
        <v>0.9</v>
      </c>
      <c r="Z64" s="150">
        <v>2628</v>
      </c>
      <c r="AA64" s="150">
        <v>9207</v>
      </c>
      <c r="AB64" s="150">
        <v>1022</v>
      </c>
      <c r="AC64" s="150">
        <v>1502</v>
      </c>
      <c r="AD64" s="27">
        <f t="shared" si="64"/>
        <v>0.21647986151319989</v>
      </c>
      <c r="AE64" s="27">
        <f t="shared" si="65"/>
        <v>0.10444046714553459</v>
      </c>
      <c r="AF64" s="29">
        <f t="shared" si="66"/>
        <v>2.0727584568493151</v>
      </c>
      <c r="AG64" s="29">
        <f t="shared" si="67"/>
        <v>0.76959163370686356</v>
      </c>
      <c r="AH64" s="29">
        <f t="shared" si="68"/>
        <v>3.5034246575342465</v>
      </c>
      <c r="AJ64" s="51">
        <f t="shared" si="69"/>
        <v>69.365186321755289</v>
      </c>
      <c r="AK64" s="29">
        <f t="shared" si="70"/>
        <v>3.5034246575342465</v>
      </c>
      <c r="AL64" s="58">
        <f t="shared" si="71"/>
        <v>0.76959163370686356</v>
      </c>
    </row>
    <row r="65" spans="1:38" x14ac:dyDescent="0.2">
      <c r="A65" s="1">
        <v>277</v>
      </c>
      <c r="B65" s="1">
        <v>348</v>
      </c>
      <c r="C65" s="77" t="s">
        <v>107</v>
      </c>
      <c r="D65" s="239">
        <v>14</v>
      </c>
      <c r="E65" s="150">
        <v>1401</v>
      </c>
      <c r="F65" s="150">
        <v>2022</v>
      </c>
      <c r="G65" s="150">
        <v>7762</v>
      </c>
      <c r="H65" s="150">
        <v>0.83899999999999997</v>
      </c>
      <c r="I65" s="25">
        <f t="shared" si="54"/>
        <v>0.20976672193004964</v>
      </c>
      <c r="J65" s="25">
        <f t="shared" si="55"/>
        <v>9.9019331090980808E-2</v>
      </c>
      <c r="K65" s="27">
        <f t="shared" si="56"/>
        <v>2.1184421225519294</v>
      </c>
      <c r="L65" s="27">
        <f t="shared" si="57"/>
        <v>0.77426172413971661</v>
      </c>
      <c r="M65" s="27">
        <f t="shared" si="58"/>
        <v>3.8387734915924825</v>
      </c>
      <c r="N65" s="27"/>
      <c r="O65" s="51">
        <f t="shared" si="59"/>
        <v>58.478611516179484</v>
      </c>
      <c r="P65" s="27">
        <f t="shared" si="60"/>
        <v>3.8387734915924825</v>
      </c>
      <c r="Q65" s="93">
        <f t="shared" si="61"/>
        <v>0.77426172413971661</v>
      </c>
      <c r="R65" s="156">
        <f t="shared" si="62"/>
        <v>953.63044999718159</v>
      </c>
      <c r="S65" s="156">
        <f t="shared" si="63"/>
        <v>1136.6274731790008</v>
      </c>
      <c r="T65" s="153"/>
      <c r="U65" s="153"/>
      <c r="V65"/>
      <c r="W65" s="1">
        <v>277</v>
      </c>
      <c r="X65" s="66">
        <v>14</v>
      </c>
      <c r="Y65" s="164">
        <v>0.92500000000000004</v>
      </c>
      <c r="Z65" s="150">
        <v>2922</v>
      </c>
      <c r="AA65" s="150">
        <v>9857</v>
      </c>
      <c r="AB65" s="150">
        <v>1051</v>
      </c>
      <c r="AC65" s="150">
        <v>1544</v>
      </c>
      <c r="AD65" s="27">
        <f t="shared" si="64"/>
        <v>0.21932563133738389</v>
      </c>
      <c r="AE65" s="27">
        <f t="shared" si="65"/>
        <v>0.10690341193626146</v>
      </c>
      <c r="AF65" s="29">
        <f t="shared" si="66"/>
        <v>2.0516242406570844</v>
      </c>
      <c r="AG65" s="29">
        <f t="shared" si="67"/>
        <v>0.76673520968488051</v>
      </c>
      <c r="AH65" s="29">
        <f t="shared" si="68"/>
        <v>3.3733744010951403</v>
      </c>
      <c r="AJ65" s="51">
        <f t="shared" si="69"/>
        <v>74.262261493813597</v>
      </c>
      <c r="AK65" s="29">
        <f t="shared" si="70"/>
        <v>3.3733744010951403</v>
      </c>
      <c r="AL65" s="58">
        <f t="shared" si="71"/>
        <v>0.76673520968488051</v>
      </c>
    </row>
    <row r="66" spans="1:38" x14ac:dyDescent="0.2">
      <c r="A66" s="1">
        <v>277</v>
      </c>
      <c r="B66" s="1">
        <v>348</v>
      </c>
      <c r="C66" s="77" t="s">
        <v>107</v>
      </c>
      <c r="D66" s="239">
        <v>14</v>
      </c>
      <c r="E66" s="150">
        <v>1450</v>
      </c>
      <c r="F66" s="150">
        <v>2297</v>
      </c>
      <c r="G66" s="150">
        <v>8484</v>
      </c>
      <c r="H66" s="150">
        <v>0.86899999999999999</v>
      </c>
      <c r="I66" s="25">
        <f t="shared" si="54"/>
        <v>0.21404440444781364</v>
      </c>
      <c r="J66" s="25">
        <f t="shared" si="55"/>
        <v>0.10146359158073742</v>
      </c>
      <c r="K66" s="27">
        <f t="shared" si="56"/>
        <v>2.1095685764040053</v>
      </c>
      <c r="L66" s="27">
        <f t="shared" si="57"/>
        <v>0.77884041324674547</v>
      </c>
      <c r="M66" s="27">
        <f t="shared" si="58"/>
        <v>3.6935132781889419</v>
      </c>
      <c r="N66" s="27"/>
      <c r="O66" s="51">
        <f t="shared" si="59"/>
        <v>63.918131938065798</v>
      </c>
      <c r="P66" s="27">
        <f t="shared" si="60"/>
        <v>3.6935132781889419</v>
      </c>
      <c r="Q66" s="93">
        <f t="shared" si="61"/>
        <v>0.77884041324674547</v>
      </c>
      <c r="R66" s="156">
        <f t="shared" si="62"/>
        <v>986.98369200279342</v>
      </c>
      <c r="S66" s="156">
        <f t="shared" si="63"/>
        <v>1135.7694959755966</v>
      </c>
      <c r="T66" s="153"/>
      <c r="U66" s="153"/>
      <c r="V66"/>
      <c r="X66" s="66"/>
      <c r="Y66" s="163"/>
      <c r="Z66" s="150"/>
      <c r="AA66" s="150"/>
      <c r="AB66" s="150"/>
      <c r="AC66" s="150"/>
      <c r="AD66"/>
      <c r="AE66"/>
      <c r="AF66"/>
      <c r="AG66"/>
      <c r="AH66"/>
      <c r="AI66"/>
      <c r="AJ66"/>
      <c r="AK66"/>
      <c r="AL66"/>
    </row>
    <row r="67" spans="1:38" x14ac:dyDescent="0.2">
      <c r="A67" s="1">
        <v>277</v>
      </c>
      <c r="B67" s="1">
        <v>348</v>
      </c>
      <c r="C67" s="77" t="s">
        <v>107</v>
      </c>
      <c r="D67" s="239">
        <v>14</v>
      </c>
      <c r="E67" s="150">
        <v>1502</v>
      </c>
      <c r="F67" s="150">
        <v>2615</v>
      </c>
      <c r="G67" s="150">
        <v>9162</v>
      </c>
      <c r="H67" s="150">
        <v>0.9</v>
      </c>
      <c r="I67" s="25">
        <f t="shared" si="54"/>
        <v>0.21542179767393696</v>
      </c>
      <c r="J67" s="25">
        <f t="shared" si="55"/>
        <v>0.10392382860942656</v>
      </c>
      <c r="K67" s="27">
        <f t="shared" si="56"/>
        <v>2.0728816533843211</v>
      </c>
      <c r="L67" s="27">
        <f t="shared" si="57"/>
        <v>0.76775423711046897</v>
      </c>
      <c r="M67" s="27">
        <f t="shared" si="58"/>
        <v>3.5036328871892923</v>
      </c>
      <c r="N67" s="27"/>
      <c r="O67" s="51">
        <f t="shared" si="59"/>
        <v>69.026158040612785</v>
      </c>
      <c r="P67" s="27">
        <f t="shared" si="60"/>
        <v>3.5036328871892923</v>
      </c>
      <c r="Q67" s="93">
        <f t="shared" si="61"/>
        <v>0.76775423711046897</v>
      </c>
      <c r="R67" s="156">
        <f t="shared" si="62"/>
        <v>1022.3789692332382</v>
      </c>
      <c r="S67" s="156">
        <f t="shared" si="63"/>
        <v>1135.9766324813756</v>
      </c>
      <c r="T67" s="153"/>
      <c r="U67" s="153"/>
      <c r="V67"/>
      <c r="X67" s="66"/>
      <c r="Y67" s="163"/>
      <c r="Z67" s="150"/>
      <c r="AA67" s="150"/>
      <c r="AB67" s="150"/>
      <c r="AC67" s="150"/>
      <c r="AD67"/>
      <c r="AE67"/>
      <c r="AF67"/>
      <c r="AG67"/>
      <c r="AH67"/>
      <c r="AI67"/>
      <c r="AJ67"/>
      <c r="AK67"/>
      <c r="AL67"/>
    </row>
    <row r="68" spans="1:38" x14ac:dyDescent="0.2">
      <c r="A68" s="1">
        <v>277</v>
      </c>
      <c r="B68" s="1">
        <v>348</v>
      </c>
      <c r="C68" s="77" t="s">
        <v>107</v>
      </c>
      <c r="D68" s="239">
        <v>14</v>
      </c>
      <c r="E68" s="150">
        <v>1551</v>
      </c>
      <c r="F68" s="150">
        <v>2981</v>
      </c>
      <c r="G68" s="150">
        <v>9989</v>
      </c>
      <c r="H68" s="150">
        <v>0.92900000000000005</v>
      </c>
      <c r="I68" s="25">
        <f t="shared" si="54"/>
        <v>0.22026101749427274</v>
      </c>
      <c r="J68" s="25">
        <f t="shared" si="55"/>
        <v>0.10759196155482645</v>
      </c>
      <c r="K68" s="27">
        <f t="shared" si="56"/>
        <v>2.0471884173431736</v>
      </c>
      <c r="L68" s="27">
        <f t="shared" si="57"/>
        <v>0.766707175239556</v>
      </c>
      <c r="M68" s="27">
        <f t="shared" si="58"/>
        <v>3.3508889634350889</v>
      </c>
      <c r="N68" s="27"/>
      <c r="O68" s="51">
        <f t="shared" si="59"/>
        <v>75.256744451831594</v>
      </c>
      <c r="P68" s="27">
        <f t="shared" si="60"/>
        <v>3.3508889634350889</v>
      </c>
      <c r="Q68" s="93">
        <f t="shared" si="61"/>
        <v>0.766707175239556</v>
      </c>
      <c r="R68" s="156">
        <f t="shared" si="62"/>
        <v>1055.7322112388499</v>
      </c>
      <c r="S68" s="156">
        <f t="shared" si="63"/>
        <v>1136.417880773789</v>
      </c>
      <c r="T68" s="153"/>
      <c r="U68" s="153"/>
      <c r="V68"/>
      <c r="X68" s="66"/>
      <c r="Y68" s="163"/>
      <c r="Z68" s="150"/>
      <c r="AA68" s="150"/>
      <c r="AB68" s="150"/>
      <c r="AC68" s="150"/>
      <c r="AD68"/>
      <c r="AE68"/>
      <c r="AF68"/>
      <c r="AG68"/>
      <c r="AH68"/>
      <c r="AI68"/>
      <c r="AJ68"/>
      <c r="AK68"/>
      <c r="AL68"/>
    </row>
    <row r="69" spans="1:38" x14ac:dyDescent="0.2">
      <c r="C69" s="77"/>
      <c r="D69" s="239"/>
      <c r="E69" s="150"/>
      <c r="F69" s="150"/>
      <c r="G69" s="150"/>
      <c r="H69" s="150"/>
      <c r="I69" s="25"/>
      <c r="J69" s="25"/>
      <c r="K69" s="27"/>
      <c r="L69" s="27"/>
      <c r="M69" s="27"/>
      <c r="N69" s="27"/>
      <c r="O69" s="51"/>
      <c r="P69" s="27"/>
      <c r="Q69" s="93"/>
      <c r="R69" s="156"/>
      <c r="T69" s="153"/>
      <c r="U69" s="153"/>
      <c r="V69"/>
      <c r="X69" s="66"/>
      <c r="Y69" s="163"/>
      <c r="Z69" s="150"/>
      <c r="AA69" s="150"/>
      <c r="AB69" s="150"/>
      <c r="AC69" s="150"/>
      <c r="AD69"/>
      <c r="AE69"/>
      <c r="AF69"/>
      <c r="AG69"/>
      <c r="AH69"/>
      <c r="AI69"/>
      <c r="AJ69"/>
      <c r="AK69"/>
      <c r="AL69"/>
    </row>
    <row r="70" spans="1:38" x14ac:dyDescent="0.2">
      <c r="C70" s="77"/>
      <c r="D70" s="239"/>
      <c r="E70" s="150"/>
      <c r="F70" s="150"/>
      <c r="G70" s="150"/>
      <c r="H70" s="150"/>
      <c r="I70" s="25"/>
      <c r="J70" s="25"/>
      <c r="K70" s="27"/>
      <c r="L70" s="27"/>
      <c r="M70" s="27"/>
      <c r="N70" s="27"/>
      <c r="O70" s="51"/>
      <c r="P70" s="27"/>
      <c r="Q70" s="93"/>
      <c r="R70" s="156"/>
      <c r="T70" s="153"/>
      <c r="U70" s="153"/>
      <c r="V70"/>
      <c r="X70" s="66"/>
      <c r="Y70" s="163"/>
      <c r="Z70" s="150"/>
      <c r="AA70" s="150"/>
      <c r="AB70" s="150"/>
      <c r="AC70" s="150"/>
      <c r="AD70"/>
      <c r="AE70"/>
      <c r="AF70"/>
      <c r="AG70"/>
      <c r="AH70"/>
      <c r="AI70"/>
      <c r="AJ70"/>
      <c r="AK70"/>
      <c r="AL70"/>
    </row>
    <row r="71" spans="1:38" x14ac:dyDescent="0.2">
      <c r="A71" s="1">
        <v>278</v>
      </c>
      <c r="B71" s="1">
        <v>345</v>
      </c>
      <c r="C71" s="77" t="s">
        <v>107</v>
      </c>
      <c r="D71" s="239">
        <v>16</v>
      </c>
      <c r="E71" s="268">
        <v>1002</v>
      </c>
      <c r="F71" s="268">
        <v>784</v>
      </c>
      <c r="G71" s="268">
        <v>4034</v>
      </c>
      <c r="H71" s="268">
        <v>0.59899999999999998</v>
      </c>
      <c r="I71" s="25">
        <f t="shared" ref="I71:I82" si="72">0.1515*(G71/1000)/(E71/1000)^2/($D$4/10)^4</f>
        <v>0.21312759017679456</v>
      </c>
      <c r="J71" s="25">
        <f t="shared" ref="J71:J82" si="73">0.5*(F71/1000)/(E71/1000)^3/($D$4/10)^5</f>
        <v>0.10494606058660337</v>
      </c>
      <c r="K71" s="27">
        <f t="shared" ref="K71:K82" si="74">I71/J71</f>
        <v>2.0308298280612243</v>
      </c>
      <c r="L71" s="27">
        <f t="shared" ref="L71:L82" si="75">0.798*I71^1.5/J71</f>
        <v>0.74816306116223419</v>
      </c>
      <c r="M71" s="27">
        <f t="shared" ref="M71:M82" si="76">G71/F71</f>
        <v>5.1454081632653059</v>
      </c>
      <c r="N71" s="27"/>
      <c r="O71" s="51">
        <f t="shared" ref="O71:O82" si="77">G71/(PI()*$D$4^2/4)</f>
        <v>30.392001913974237</v>
      </c>
      <c r="P71" s="27">
        <f t="shared" ref="P71:P82" si="78">M71</f>
        <v>5.1454081632653059</v>
      </c>
      <c r="Q71" s="93">
        <f t="shared" ref="Q71:Q82" si="79">L71</f>
        <v>0.74816306116223419</v>
      </c>
      <c r="R71" s="156">
        <f t="shared" ref="R71:R82" si="80">E71*(PI()/30)*($D$4/2)</f>
        <v>682.03976509434403</v>
      </c>
      <c r="S71" s="156">
        <f t="shared" ref="S71:S82" si="81">R71/H71</f>
        <v>1138.63065958989</v>
      </c>
      <c r="T71" s="153"/>
      <c r="U71" s="153"/>
      <c r="V71"/>
      <c r="W71" s="1">
        <v>278</v>
      </c>
      <c r="X71" s="66">
        <v>16</v>
      </c>
      <c r="Y71" s="271">
        <v>0.72499999999999998</v>
      </c>
      <c r="Z71" s="269">
        <v>1483</v>
      </c>
      <c r="AA71" s="269">
        <v>6180</v>
      </c>
      <c r="AB71" s="269">
        <v>825</v>
      </c>
      <c r="AC71" s="268">
        <v>1212</v>
      </c>
      <c r="AD71" s="27">
        <f t="shared" ref="AD71:AD79" si="82">0.1515*(AA71/1000)/(AC71/1000)^2/($D$4/10)^4</f>
        <v>0.2231631377135822</v>
      </c>
      <c r="AE71" s="27">
        <f t="shared" ref="AE71:AE79" si="83">0.5*(Z71/1000)/(AC71/1000)^3/($D$4/10)^5</f>
        <v>0.11217253491831938</v>
      </c>
      <c r="AF71" s="29">
        <f t="shared" ref="AF71:AF79" si="84">AD71/AE71</f>
        <v>1.9894632663519889</v>
      </c>
      <c r="AG71" s="29">
        <f t="shared" ref="AG71:AG79" si="85">0.798*AD71^1.5/AE71</f>
        <v>0.74998062775877417</v>
      </c>
      <c r="AH71" s="29">
        <f t="shared" ref="AH71:AH79" si="86">AA71/Z71</f>
        <v>4.1672285906945383</v>
      </c>
      <c r="AJ71" s="51">
        <f t="shared" ref="AJ71:AJ79" si="87">AA71/(PI()*$D$4^2/4)</f>
        <v>46.559883943569858</v>
      </c>
      <c r="AK71" s="29">
        <f t="shared" ref="AK71:AK79" si="88">AH71</f>
        <v>4.1672285906945383</v>
      </c>
      <c r="AL71" s="58">
        <f t="shared" ref="AL71:AL79" si="89">AG71</f>
        <v>0.74998062775877417</v>
      </c>
    </row>
    <row r="72" spans="1:38" x14ac:dyDescent="0.2">
      <c r="A72" s="1">
        <v>278</v>
      </c>
      <c r="B72" s="1">
        <v>345</v>
      </c>
      <c r="C72" s="77" t="s">
        <v>107</v>
      </c>
      <c r="D72" s="239">
        <v>16</v>
      </c>
      <c r="E72" s="268">
        <v>1049</v>
      </c>
      <c r="F72" s="268">
        <v>922</v>
      </c>
      <c r="G72" s="268">
        <v>4448</v>
      </c>
      <c r="H72" s="268">
        <v>0.627</v>
      </c>
      <c r="I72" s="25">
        <f t="shared" si="72"/>
        <v>0.21441394417242635</v>
      </c>
      <c r="J72" s="25">
        <f t="shared" si="73"/>
        <v>0.10756171032688414</v>
      </c>
      <c r="K72" s="27">
        <f t="shared" si="74"/>
        <v>1.9934040052060737</v>
      </c>
      <c r="L72" s="27">
        <f t="shared" si="75"/>
        <v>0.73658815507385789</v>
      </c>
      <c r="M72" s="27">
        <f t="shared" si="76"/>
        <v>4.8242950108459866</v>
      </c>
      <c r="N72" s="27"/>
      <c r="O72" s="51">
        <f t="shared" si="77"/>
        <v>33.511062100485226</v>
      </c>
      <c r="P72" s="27">
        <f t="shared" si="78"/>
        <v>4.8242950108459866</v>
      </c>
      <c r="Q72" s="93">
        <f t="shared" si="79"/>
        <v>0.73658815507385789</v>
      </c>
      <c r="R72" s="156">
        <f t="shared" si="80"/>
        <v>714.03165028340015</v>
      </c>
      <c r="S72" s="156">
        <f t="shared" si="81"/>
        <v>1138.8064597821374</v>
      </c>
      <c r="T72" s="153"/>
      <c r="U72" s="153"/>
      <c r="V72"/>
      <c r="W72" s="1">
        <v>278</v>
      </c>
      <c r="X72" s="66">
        <v>16</v>
      </c>
      <c r="Y72" s="271">
        <v>0.75</v>
      </c>
      <c r="Z72" s="269">
        <v>1668</v>
      </c>
      <c r="AA72" s="269">
        <v>6721</v>
      </c>
      <c r="AB72" s="269">
        <v>853</v>
      </c>
      <c r="AC72" s="268">
        <v>1254</v>
      </c>
      <c r="AD72" s="27">
        <f t="shared" si="82"/>
        <v>0.22671384683546816</v>
      </c>
      <c r="AE72" s="27">
        <f t="shared" si="83"/>
        <v>0.11390864339434566</v>
      </c>
      <c r="AF72" s="29">
        <f t="shared" si="84"/>
        <v>1.9903129392086332</v>
      </c>
      <c r="AG72" s="29">
        <f t="shared" si="85"/>
        <v>0.75624633120823037</v>
      </c>
      <c r="AH72" s="29">
        <f t="shared" si="86"/>
        <v>4.0293764988009588</v>
      </c>
      <c r="AJ72" s="51">
        <f t="shared" si="87"/>
        <v>50.635757279083009</v>
      </c>
      <c r="AK72" s="29">
        <f t="shared" si="88"/>
        <v>4.0293764988009588</v>
      </c>
      <c r="AL72" s="58">
        <f t="shared" si="89"/>
        <v>0.75624633120823037</v>
      </c>
    </row>
    <row r="73" spans="1:38" x14ac:dyDescent="0.2">
      <c r="A73" s="1">
        <v>278</v>
      </c>
      <c r="B73" s="1">
        <v>345</v>
      </c>
      <c r="C73" s="77" t="s">
        <v>107</v>
      </c>
      <c r="D73" s="239">
        <v>16</v>
      </c>
      <c r="E73" s="268">
        <v>1098</v>
      </c>
      <c r="F73" s="268">
        <v>1058</v>
      </c>
      <c r="G73" s="268">
        <v>4873</v>
      </c>
      <c r="H73" s="268">
        <v>0.65700000000000003</v>
      </c>
      <c r="I73" s="25">
        <f t="shared" si="72"/>
        <v>0.21440304783976497</v>
      </c>
      <c r="J73" s="25">
        <f t="shared" si="73"/>
        <v>0.10762964062215939</v>
      </c>
      <c r="K73" s="27">
        <f t="shared" si="74"/>
        <v>1.9920446319470704</v>
      </c>
      <c r="L73" s="27">
        <f t="shared" si="75"/>
        <v>0.73606714548717822</v>
      </c>
      <c r="M73" s="27">
        <f t="shared" si="76"/>
        <v>4.6058601134215502</v>
      </c>
      <c r="N73" s="27"/>
      <c r="O73" s="51">
        <f t="shared" si="77"/>
        <v>36.712995866831051</v>
      </c>
      <c r="P73" s="27">
        <f t="shared" si="78"/>
        <v>4.6058601134215502</v>
      </c>
      <c r="Q73" s="93">
        <f t="shared" si="79"/>
        <v>0.73606714548717822</v>
      </c>
      <c r="R73" s="156">
        <f t="shared" si="80"/>
        <v>747.38489228901176</v>
      </c>
      <c r="S73" s="156">
        <f t="shared" si="81"/>
        <v>1137.5721343820574</v>
      </c>
      <c r="T73" s="153"/>
      <c r="U73" s="153"/>
      <c r="V73"/>
      <c r="W73" s="1">
        <v>278</v>
      </c>
      <c r="X73" s="66">
        <v>16</v>
      </c>
      <c r="Y73" s="271">
        <v>0.77500000000000002</v>
      </c>
      <c r="Z73" s="269">
        <v>1867</v>
      </c>
      <c r="AA73" s="269">
        <v>7249</v>
      </c>
      <c r="AB73" s="269">
        <v>882</v>
      </c>
      <c r="AC73" s="268">
        <v>1296</v>
      </c>
      <c r="AD73" s="27">
        <f t="shared" si="82"/>
        <v>0.22893243115069872</v>
      </c>
      <c r="AE73" s="27">
        <f t="shared" si="83"/>
        <v>0.11550015210115211</v>
      </c>
      <c r="AF73" s="29">
        <f t="shared" si="84"/>
        <v>1.9820963607927156</v>
      </c>
      <c r="AG73" s="29">
        <f t="shared" si="85"/>
        <v>0.75680033501579513</v>
      </c>
      <c r="AH73" s="29">
        <f t="shared" si="86"/>
        <v>3.8826995179432244</v>
      </c>
      <c r="AJ73" s="51">
        <f t="shared" si="87"/>
        <v>54.613689111154997</v>
      </c>
      <c r="AK73" s="29">
        <f t="shared" si="88"/>
        <v>3.8826995179432244</v>
      </c>
      <c r="AL73" s="58">
        <f t="shared" si="89"/>
        <v>0.75680033501579513</v>
      </c>
    </row>
    <row r="74" spans="1:38" x14ac:dyDescent="0.2">
      <c r="A74" s="1">
        <v>278</v>
      </c>
      <c r="B74" s="1">
        <v>345</v>
      </c>
      <c r="C74" s="77" t="s">
        <v>107</v>
      </c>
      <c r="D74" s="239">
        <v>16</v>
      </c>
      <c r="E74" s="268">
        <v>1154</v>
      </c>
      <c r="F74" s="269">
        <v>1232</v>
      </c>
      <c r="G74" s="269">
        <v>5456</v>
      </c>
      <c r="H74" s="268">
        <v>0.69</v>
      </c>
      <c r="I74" s="25">
        <f t="shared" si="72"/>
        <v>0.21732113653560658</v>
      </c>
      <c r="J74" s="25">
        <f t="shared" si="73"/>
        <v>0.10795593525173228</v>
      </c>
      <c r="K74" s="27">
        <f t="shared" si="74"/>
        <v>2.0130540857142862</v>
      </c>
      <c r="L74" s="27">
        <f t="shared" si="75"/>
        <v>0.7488749758783757</v>
      </c>
      <c r="M74" s="27">
        <f t="shared" si="76"/>
        <v>4.4285714285714288</v>
      </c>
      <c r="N74" s="27"/>
      <c r="O74" s="51">
        <f t="shared" si="77"/>
        <v>41.105295598077205</v>
      </c>
      <c r="P74" s="27">
        <f t="shared" si="78"/>
        <v>4.4285714285714288</v>
      </c>
      <c r="Q74" s="93">
        <f t="shared" si="79"/>
        <v>0.7488749758783757</v>
      </c>
      <c r="R74" s="156">
        <f t="shared" si="80"/>
        <v>785.50288315256796</v>
      </c>
      <c r="S74" s="156">
        <f t="shared" si="81"/>
        <v>1138.409975583432</v>
      </c>
      <c r="T74" s="153"/>
      <c r="U74" s="153"/>
      <c r="V74"/>
      <c r="W74" s="1">
        <v>278</v>
      </c>
      <c r="X74" s="66">
        <v>16</v>
      </c>
      <c r="Y74" s="271">
        <v>0.8</v>
      </c>
      <c r="Z74" s="269">
        <v>2071</v>
      </c>
      <c r="AA74" s="269">
        <v>7764</v>
      </c>
      <c r="AB74" s="269">
        <v>910</v>
      </c>
      <c r="AC74" s="268">
        <v>1337</v>
      </c>
      <c r="AD74" s="27">
        <f t="shared" si="82"/>
        <v>0.23038910402530308</v>
      </c>
      <c r="AE74" s="27">
        <f t="shared" si="83"/>
        <v>0.11669147244113806</v>
      </c>
      <c r="AF74" s="29">
        <f t="shared" si="84"/>
        <v>1.9743439619507483</v>
      </c>
      <c r="AG74" s="29">
        <f t="shared" si="85"/>
        <v>0.75623482879015069</v>
      </c>
      <c r="AH74" s="29">
        <f t="shared" si="86"/>
        <v>3.7489135683244807</v>
      </c>
      <c r="AJ74" s="51">
        <f t="shared" si="87"/>
        <v>58.493679439785815</v>
      </c>
      <c r="AK74" s="29">
        <f t="shared" si="88"/>
        <v>3.7489135683244807</v>
      </c>
      <c r="AL74" s="58">
        <f t="shared" si="89"/>
        <v>0.75623482879015069</v>
      </c>
    </row>
    <row r="75" spans="1:38" x14ac:dyDescent="0.2">
      <c r="A75" s="1">
        <v>278</v>
      </c>
      <c r="B75" s="1">
        <v>345</v>
      </c>
      <c r="C75" s="77" t="s">
        <v>107</v>
      </c>
      <c r="D75" s="239">
        <v>16</v>
      </c>
      <c r="E75" s="268">
        <v>1203</v>
      </c>
      <c r="F75" s="269">
        <v>1445</v>
      </c>
      <c r="G75" s="269">
        <v>6072</v>
      </c>
      <c r="H75" s="268">
        <v>0.72</v>
      </c>
      <c r="I75" s="25">
        <f t="shared" si="72"/>
        <v>0.22255621762773872</v>
      </c>
      <c r="J75" s="25">
        <f t="shared" si="73"/>
        <v>0.11176973155940575</v>
      </c>
      <c r="K75" s="27">
        <f t="shared" si="74"/>
        <v>1.9912029359169554</v>
      </c>
      <c r="L75" s="27">
        <f t="shared" si="75"/>
        <v>0.74961502224289944</v>
      </c>
      <c r="M75" s="27">
        <f t="shared" si="76"/>
        <v>4.2020761245674745</v>
      </c>
      <c r="N75" s="27"/>
      <c r="O75" s="51">
        <f t="shared" si="77"/>
        <v>45.746216068827856</v>
      </c>
      <c r="P75" s="27">
        <f t="shared" si="78"/>
        <v>4.2020761245674745</v>
      </c>
      <c r="Q75" s="93">
        <f t="shared" si="79"/>
        <v>0.74961502224289944</v>
      </c>
      <c r="R75" s="156">
        <f t="shared" si="80"/>
        <v>818.85612515817945</v>
      </c>
      <c r="S75" s="156">
        <f t="shared" si="81"/>
        <v>1137.3001738308049</v>
      </c>
      <c r="T75" s="153"/>
      <c r="U75" s="153"/>
      <c r="V75"/>
      <c r="W75" s="1">
        <v>278</v>
      </c>
      <c r="X75" s="66">
        <v>16</v>
      </c>
      <c r="Y75" s="271">
        <v>0.82499999999999996</v>
      </c>
      <c r="Z75" s="269">
        <v>2306</v>
      </c>
      <c r="AA75" s="269">
        <v>8322</v>
      </c>
      <c r="AB75" s="269">
        <v>939</v>
      </c>
      <c r="AC75" s="268">
        <v>1379</v>
      </c>
      <c r="AD75" s="27">
        <f t="shared" si="82"/>
        <v>0.23213381171233208</v>
      </c>
      <c r="AE75" s="27">
        <f t="shared" si="83"/>
        <v>0.11841855225264405</v>
      </c>
      <c r="AF75" s="29">
        <f t="shared" si="84"/>
        <v>1.9602824666955763</v>
      </c>
      <c r="AG75" s="29">
        <f t="shared" si="85"/>
        <v>0.75368652067691477</v>
      </c>
      <c r="AH75" s="29">
        <f t="shared" si="86"/>
        <v>3.6088464874241111</v>
      </c>
      <c r="AJ75" s="51">
        <f t="shared" si="87"/>
        <v>62.697630125952806</v>
      </c>
      <c r="AK75" s="29">
        <f t="shared" si="88"/>
        <v>3.6088464874241111</v>
      </c>
      <c r="AL75" s="58">
        <f t="shared" si="89"/>
        <v>0.75368652067691477</v>
      </c>
    </row>
    <row r="76" spans="1:38" x14ac:dyDescent="0.2">
      <c r="A76" s="1">
        <v>278</v>
      </c>
      <c r="B76" s="1">
        <v>345</v>
      </c>
      <c r="C76" s="77" t="s">
        <v>107</v>
      </c>
      <c r="D76" s="239">
        <v>16</v>
      </c>
      <c r="E76" s="268">
        <v>1248</v>
      </c>
      <c r="F76" s="269">
        <v>1638</v>
      </c>
      <c r="G76" s="269">
        <v>6603</v>
      </c>
      <c r="H76" s="268">
        <v>0.746</v>
      </c>
      <c r="I76" s="25">
        <f t="shared" si="72"/>
        <v>0.22488026801195157</v>
      </c>
      <c r="J76" s="25">
        <f t="shared" si="73"/>
        <v>0.11348106010484144</v>
      </c>
      <c r="K76" s="27">
        <f t="shared" si="74"/>
        <v>1.9816546285714292</v>
      </c>
      <c r="L76" s="27">
        <f t="shared" si="75"/>
        <v>0.74990548896834863</v>
      </c>
      <c r="M76" s="27">
        <f t="shared" si="76"/>
        <v>4.031135531135531</v>
      </c>
      <c r="N76" s="27"/>
      <c r="O76" s="51">
        <f t="shared" si="77"/>
        <v>49.746749786309344</v>
      </c>
      <c r="P76" s="27">
        <f t="shared" si="78"/>
        <v>4.031135531135531</v>
      </c>
      <c r="Q76" s="93">
        <f t="shared" si="79"/>
        <v>0.74990548896834863</v>
      </c>
      <c r="R76" s="156">
        <f t="shared" si="80"/>
        <v>849.48665353068009</v>
      </c>
      <c r="S76" s="156">
        <f t="shared" si="81"/>
        <v>1138.7220556711529</v>
      </c>
      <c r="T76" s="153"/>
      <c r="U76" s="153"/>
      <c r="V76"/>
      <c r="W76" s="1">
        <v>278</v>
      </c>
      <c r="X76" s="66">
        <v>16</v>
      </c>
      <c r="Y76" s="271">
        <v>0.85</v>
      </c>
      <c r="Z76" s="269">
        <v>2532</v>
      </c>
      <c r="AA76" s="269">
        <v>8921</v>
      </c>
      <c r="AB76" s="269">
        <v>967</v>
      </c>
      <c r="AC76" s="268">
        <v>1421</v>
      </c>
      <c r="AD76" s="27">
        <f t="shared" si="82"/>
        <v>0.23434981074193723</v>
      </c>
      <c r="AE76" s="27">
        <f t="shared" si="83"/>
        <v>0.11883235674546887</v>
      </c>
      <c r="AF76" s="29">
        <f t="shared" si="84"/>
        <v>1.9721043759478674</v>
      </c>
      <c r="AG76" s="29">
        <f t="shared" si="85"/>
        <v>0.76184231616696718</v>
      </c>
      <c r="AH76" s="29">
        <f t="shared" si="86"/>
        <v>3.523301737756714</v>
      </c>
      <c r="AJ76" s="51">
        <f t="shared" si="87"/>
        <v>67.210473246049617</v>
      </c>
      <c r="AK76" s="29">
        <f t="shared" si="88"/>
        <v>3.523301737756714</v>
      </c>
      <c r="AL76" s="58">
        <f t="shared" si="89"/>
        <v>0.76184231616696718</v>
      </c>
    </row>
    <row r="77" spans="1:38" x14ac:dyDescent="0.2">
      <c r="A77" s="1">
        <v>278</v>
      </c>
      <c r="B77" s="1">
        <v>345</v>
      </c>
      <c r="C77" s="77" t="s">
        <v>107</v>
      </c>
      <c r="D77" s="239">
        <v>16</v>
      </c>
      <c r="E77" s="268">
        <v>1301</v>
      </c>
      <c r="F77" s="269">
        <v>1908</v>
      </c>
      <c r="G77" s="269">
        <v>7367</v>
      </c>
      <c r="H77" s="268">
        <v>0.77800000000000002</v>
      </c>
      <c r="I77" s="25">
        <f t="shared" si="72"/>
        <v>0.23087414511763171</v>
      </c>
      <c r="J77" s="25">
        <f t="shared" si="73"/>
        <v>0.11668088741547224</v>
      </c>
      <c r="K77" s="27">
        <f t="shared" si="74"/>
        <v>1.9786800583333335</v>
      </c>
      <c r="L77" s="27">
        <f t="shared" si="75"/>
        <v>0.75869307209465831</v>
      </c>
      <c r="M77" s="27">
        <f t="shared" si="76"/>
        <v>3.8611111111111112</v>
      </c>
      <c r="N77" s="27"/>
      <c r="O77" s="51">
        <f t="shared" si="77"/>
        <v>55.502696603928662</v>
      </c>
      <c r="P77" s="27">
        <f t="shared" si="78"/>
        <v>3.8611111111111112</v>
      </c>
      <c r="Q77" s="93">
        <f t="shared" si="79"/>
        <v>0.75869307209465831</v>
      </c>
      <c r="R77" s="156">
        <f t="shared" si="80"/>
        <v>885.56260916940278</v>
      </c>
      <c r="S77" s="156">
        <f t="shared" si="81"/>
        <v>1138.255281708744</v>
      </c>
      <c r="T77" s="153"/>
      <c r="U77" s="153"/>
      <c r="V77"/>
      <c r="W77" s="1">
        <v>278</v>
      </c>
      <c r="X77" s="66">
        <v>16</v>
      </c>
      <c r="Y77" s="271">
        <v>0.875</v>
      </c>
      <c r="Z77" s="269">
        <v>2821</v>
      </c>
      <c r="AA77" s="269">
        <v>9591</v>
      </c>
      <c r="AB77" s="269">
        <v>996</v>
      </c>
      <c r="AC77" s="268">
        <v>1463</v>
      </c>
      <c r="AD77" s="27">
        <f t="shared" si="82"/>
        <v>0.23769194386149747</v>
      </c>
      <c r="AE77" s="27">
        <f t="shared" si="83"/>
        <v>0.12131747161688201</v>
      </c>
      <c r="AF77" s="29">
        <f t="shared" si="84"/>
        <v>1.9592556677419355</v>
      </c>
      <c r="AG77" s="29">
        <f t="shared" si="85"/>
        <v>0.76225667179283152</v>
      </c>
      <c r="AH77" s="29">
        <f t="shared" si="86"/>
        <v>3.3998582063098191</v>
      </c>
      <c r="AJ77" s="51">
        <f t="shared" si="87"/>
        <v>72.258227654171279</v>
      </c>
      <c r="AK77" s="29">
        <f t="shared" si="88"/>
        <v>3.3998582063098191</v>
      </c>
      <c r="AL77" s="58">
        <f t="shared" si="89"/>
        <v>0.76225667179283152</v>
      </c>
    </row>
    <row r="78" spans="1:38" x14ac:dyDescent="0.2">
      <c r="A78" s="1">
        <v>278</v>
      </c>
      <c r="B78" s="1">
        <v>345</v>
      </c>
      <c r="C78" s="77" t="s">
        <v>107</v>
      </c>
      <c r="D78" s="239">
        <v>16</v>
      </c>
      <c r="E78" s="268">
        <v>1350</v>
      </c>
      <c r="F78" s="269">
        <v>2120</v>
      </c>
      <c r="G78" s="269">
        <v>7919</v>
      </c>
      <c r="H78" s="268">
        <v>0.80700000000000005</v>
      </c>
      <c r="I78" s="25">
        <f t="shared" si="72"/>
        <v>0.23048466188101036</v>
      </c>
      <c r="J78" s="25">
        <f t="shared" si="73"/>
        <v>0.11603467715428688</v>
      </c>
      <c r="K78" s="27">
        <f t="shared" si="74"/>
        <v>1.9863429410377358</v>
      </c>
      <c r="L78" s="27">
        <f t="shared" si="75"/>
        <v>0.76098857655492946</v>
      </c>
      <c r="M78" s="27">
        <f t="shared" si="76"/>
        <v>3.7353773584905658</v>
      </c>
      <c r="N78" s="27"/>
      <c r="O78" s="51">
        <f t="shared" si="77"/>
        <v>59.661443519276645</v>
      </c>
      <c r="P78" s="27">
        <f t="shared" si="78"/>
        <v>3.7353773584905658</v>
      </c>
      <c r="Q78" s="93">
        <f t="shared" si="79"/>
        <v>0.76098857655492946</v>
      </c>
      <c r="R78" s="156">
        <f t="shared" si="80"/>
        <v>918.9158511750145</v>
      </c>
      <c r="S78" s="156">
        <f t="shared" si="81"/>
        <v>1138.6813521375643</v>
      </c>
      <c r="T78" s="153"/>
      <c r="U78" s="153"/>
      <c r="V78"/>
      <c r="W78" s="1">
        <v>278</v>
      </c>
      <c r="X78" s="66">
        <v>16</v>
      </c>
      <c r="Y78" s="271">
        <v>0.9</v>
      </c>
      <c r="Z78" s="269">
        <v>3147</v>
      </c>
      <c r="AA78" s="269">
        <v>10325</v>
      </c>
      <c r="AB78" s="269">
        <v>1024</v>
      </c>
      <c r="AC78" s="268">
        <v>1505</v>
      </c>
      <c r="AD78" s="27">
        <f t="shared" si="82"/>
        <v>0.24179999307102418</v>
      </c>
      <c r="AE78" s="27">
        <f t="shared" si="83"/>
        <v>0.12431985242542885</v>
      </c>
      <c r="AF78" s="29">
        <f t="shared" si="84"/>
        <v>1.9449829480457579</v>
      </c>
      <c r="AG78" s="29">
        <f t="shared" si="85"/>
        <v>0.76321488448938768</v>
      </c>
      <c r="AH78" s="29">
        <f t="shared" si="86"/>
        <v>3.2809024467747059</v>
      </c>
      <c r="AJ78" s="51">
        <f t="shared" si="87"/>
        <v>77.788155617695594</v>
      </c>
      <c r="AK78" s="29">
        <f t="shared" si="88"/>
        <v>3.2809024467747059</v>
      </c>
      <c r="AL78" s="58">
        <f t="shared" si="89"/>
        <v>0.76321488448938768</v>
      </c>
    </row>
    <row r="79" spans="1:38" x14ac:dyDescent="0.2">
      <c r="A79" s="1">
        <v>278</v>
      </c>
      <c r="B79" s="1">
        <v>345</v>
      </c>
      <c r="C79" s="77" t="s">
        <v>107</v>
      </c>
      <c r="D79" s="239">
        <v>16</v>
      </c>
      <c r="E79" s="268">
        <v>1404</v>
      </c>
      <c r="F79" s="269">
        <v>2443</v>
      </c>
      <c r="G79" s="269">
        <v>8599</v>
      </c>
      <c r="H79" s="268">
        <v>0.84</v>
      </c>
      <c r="I79" s="25">
        <f t="shared" si="72"/>
        <v>0.23139446001279887</v>
      </c>
      <c r="J79" s="25">
        <f t="shared" si="73"/>
        <v>0.11887085498231925</v>
      </c>
      <c r="K79" s="27">
        <f t="shared" si="74"/>
        <v>1.9466038167826443</v>
      </c>
      <c r="L79" s="27">
        <f t="shared" si="75"/>
        <v>0.74723454344057871</v>
      </c>
      <c r="M79" s="27">
        <f t="shared" si="76"/>
        <v>3.5198526401964796</v>
      </c>
      <c r="N79" s="27"/>
      <c r="O79" s="51">
        <f t="shared" si="77"/>
        <v>64.78453754542997</v>
      </c>
      <c r="P79" s="27">
        <f t="shared" si="78"/>
        <v>3.5198526401964796</v>
      </c>
      <c r="Q79" s="93">
        <f t="shared" si="79"/>
        <v>0.74723454344057871</v>
      </c>
      <c r="R79" s="156">
        <f t="shared" si="80"/>
        <v>955.6724852220151</v>
      </c>
      <c r="S79" s="156">
        <f t="shared" si="81"/>
        <v>1137.7053395500179</v>
      </c>
      <c r="T79" s="153"/>
      <c r="U79" s="153"/>
      <c r="V79"/>
      <c r="W79" s="1">
        <v>278</v>
      </c>
      <c r="X79" s="66">
        <v>16</v>
      </c>
      <c r="Y79" s="272">
        <v>0.92500000000000004</v>
      </c>
      <c r="Z79" s="269">
        <v>3511</v>
      </c>
      <c r="AA79" s="269">
        <v>11123</v>
      </c>
      <c r="AB79" s="269">
        <v>1053</v>
      </c>
      <c r="AC79" s="269">
        <v>1546</v>
      </c>
      <c r="AD79" s="27">
        <f t="shared" si="82"/>
        <v>0.24685514407534229</v>
      </c>
      <c r="AE79" s="27">
        <f t="shared" si="83"/>
        <v>0.12795451161823276</v>
      </c>
      <c r="AF79" s="29">
        <f t="shared" si="84"/>
        <v>1.9292414230133865</v>
      </c>
      <c r="AG79" s="29">
        <f t="shared" si="85"/>
        <v>0.76491039039102704</v>
      </c>
      <c r="AH79" s="29">
        <f t="shared" si="86"/>
        <v>3.1680432925092568</v>
      </c>
      <c r="AJ79" s="51">
        <f t="shared" si="87"/>
        <v>83.800257136622577</v>
      </c>
      <c r="AK79" s="29">
        <f t="shared" si="88"/>
        <v>3.1680432925092568</v>
      </c>
      <c r="AL79" s="58">
        <f t="shared" si="89"/>
        <v>0.76491039039102704</v>
      </c>
    </row>
    <row r="80" spans="1:38" x14ac:dyDescent="0.2">
      <c r="A80" s="1">
        <v>278</v>
      </c>
      <c r="B80" s="1">
        <v>345</v>
      </c>
      <c r="C80" s="77" t="s">
        <v>107</v>
      </c>
      <c r="D80" s="239">
        <v>16</v>
      </c>
      <c r="E80" s="268">
        <v>1450</v>
      </c>
      <c r="F80" s="269">
        <v>2756</v>
      </c>
      <c r="G80" s="269">
        <v>9427</v>
      </c>
      <c r="H80" s="268">
        <v>0.86699999999999999</v>
      </c>
      <c r="I80" s="25">
        <f t="shared" si="72"/>
        <v>0.2378355257814167</v>
      </c>
      <c r="J80" s="25">
        <f t="shared" si="73"/>
        <v>0.12173864100849469</v>
      </c>
      <c r="K80" s="27">
        <f t="shared" si="74"/>
        <v>1.9536568160377361</v>
      </c>
      <c r="L80" s="27">
        <f t="shared" si="75"/>
        <v>0.7603079495318692</v>
      </c>
      <c r="M80" s="27">
        <f t="shared" si="76"/>
        <v>3.4205370101596517</v>
      </c>
      <c r="N80" s="27"/>
      <c r="O80" s="51">
        <f t="shared" si="77"/>
        <v>71.022657918451941</v>
      </c>
      <c r="P80" s="27">
        <f t="shared" si="78"/>
        <v>3.4205370101596517</v>
      </c>
      <c r="Q80" s="93">
        <f t="shared" si="79"/>
        <v>0.7603079495318692</v>
      </c>
      <c r="R80" s="156">
        <f t="shared" si="80"/>
        <v>986.98369200279342</v>
      </c>
      <c r="S80" s="156">
        <f t="shared" si="81"/>
        <v>1138.3894948129105</v>
      </c>
      <c r="T80" s="153"/>
      <c r="U80" s="153"/>
      <c r="V80"/>
      <c r="W80"/>
      <c r="X80"/>
      <c r="Y80" s="163"/>
      <c r="Z80" s="150"/>
      <c r="AA80" s="150"/>
      <c r="AB80" s="150"/>
      <c r="AC80" s="150"/>
      <c r="AD80"/>
      <c r="AE80"/>
      <c r="AF80"/>
      <c r="AG80"/>
      <c r="AH80"/>
      <c r="AI80"/>
      <c r="AJ80"/>
      <c r="AK80"/>
      <c r="AL80"/>
    </row>
    <row r="81" spans="1:38" x14ac:dyDescent="0.2">
      <c r="A81" s="1">
        <v>278</v>
      </c>
      <c r="B81" s="1">
        <v>345</v>
      </c>
      <c r="C81" s="77" t="s">
        <v>107</v>
      </c>
      <c r="D81" s="239">
        <v>16</v>
      </c>
      <c r="E81" s="268">
        <v>1500</v>
      </c>
      <c r="F81" s="269">
        <v>3045</v>
      </c>
      <c r="G81" s="269">
        <v>10276</v>
      </c>
      <c r="H81" s="268">
        <v>0.89700000000000002</v>
      </c>
      <c r="I81" s="25">
        <f t="shared" si="72"/>
        <v>0.24225949138102068</v>
      </c>
      <c r="J81" s="25">
        <f t="shared" si="73"/>
        <v>0.12149733798135461</v>
      </c>
      <c r="K81" s="27">
        <f t="shared" si="74"/>
        <v>1.9939489655172415</v>
      </c>
      <c r="L81" s="27">
        <f t="shared" si="75"/>
        <v>0.78317232140731519</v>
      </c>
      <c r="M81" s="27">
        <f t="shared" si="76"/>
        <v>3.3747126436781607</v>
      </c>
      <c r="N81" s="27"/>
      <c r="O81" s="51">
        <f t="shared" si="77"/>
        <v>77.418991489340428</v>
      </c>
      <c r="P81" s="27">
        <f t="shared" si="78"/>
        <v>3.3747126436781607</v>
      </c>
      <c r="Q81" s="93">
        <f t="shared" si="79"/>
        <v>0.78317232140731519</v>
      </c>
      <c r="R81" s="156">
        <f t="shared" si="80"/>
        <v>1021.0176124166828</v>
      </c>
      <c r="S81" s="156">
        <f t="shared" si="81"/>
        <v>1138.2582078223888</v>
      </c>
      <c r="T81" s="153"/>
      <c r="U81" s="153"/>
      <c r="V81"/>
      <c r="W81"/>
      <c r="X81"/>
      <c r="Y81" s="163"/>
      <c r="Z81" s="150"/>
      <c r="AA81" s="150"/>
      <c r="AB81" s="150"/>
      <c r="AC81" s="150"/>
      <c r="AD81"/>
      <c r="AE81"/>
      <c r="AF81"/>
      <c r="AG81"/>
      <c r="AH81"/>
      <c r="AI81"/>
      <c r="AJ81"/>
      <c r="AK81"/>
      <c r="AL81"/>
    </row>
    <row r="82" spans="1:38" x14ac:dyDescent="0.2">
      <c r="A82" s="1">
        <v>278</v>
      </c>
      <c r="B82" s="1">
        <v>345</v>
      </c>
      <c r="C82" s="77" t="s">
        <v>107</v>
      </c>
      <c r="D82" s="239">
        <v>16</v>
      </c>
      <c r="E82" s="269">
        <v>1548</v>
      </c>
      <c r="F82" s="269">
        <v>3554</v>
      </c>
      <c r="G82" s="269">
        <v>11125</v>
      </c>
      <c r="H82" s="269">
        <v>0.92600000000000005</v>
      </c>
      <c r="I82" s="25">
        <f t="shared" si="72"/>
        <v>0.24626195935873096</v>
      </c>
      <c r="J82" s="25">
        <f t="shared" si="73"/>
        <v>0.12902022568333532</v>
      </c>
      <c r="K82" s="27">
        <f t="shared" si="74"/>
        <v>1.9087081738885765</v>
      </c>
      <c r="L82" s="27">
        <f t="shared" si="75"/>
        <v>0.75585952455947414</v>
      </c>
      <c r="M82" s="27">
        <f t="shared" si="76"/>
        <v>3.1302757456387171</v>
      </c>
      <c r="N82" s="27"/>
      <c r="O82" s="51">
        <f t="shared" si="77"/>
        <v>83.815325060228901</v>
      </c>
      <c r="P82" s="27">
        <f t="shared" si="78"/>
        <v>3.1302757456387171</v>
      </c>
      <c r="Q82" s="93">
        <f t="shared" si="79"/>
        <v>0.75585952455947414</v>
      </c>
      <c r="R82" s="156">
        <f t="shared" si="80"/>
        <v>1053.6901760140165</v>
      </c>
      <c r="S82" s="156">
        <f t="shared" si="81"/>
        <v>1137.894358546454</v>
      </c>
      <c r="T82" s="153"/>
      <c r="U82" s="153"/>
      <c r="V82"/>
      <c r="W82"/>
      <c r="X82"/>
      <c r="Y82" s="163"/>
      <c r="Z82" s="150"/>
      <c r="AA82" s="150"/>
      <c r="AB82" s="150"/>
      <c r="AC82" s="150"/>
      <c r="AD82"/>
      <c r="AE82"/>
      <c r="AF82"/>
      <c r="AG82"/>
      <c r="AH82"/>
      <c r="AI82"/>
      <c r="AJ82"/>
      <c r="AK82"/>
      <c r="AL82"/>
    </row>
    <row r="83" spans="1:38" x14ac:dyDescent="0.2">
      <c r="C83" s="77"/>
      <c r="D83" s="239"/>
      <c r="E83" s="150"/>
      <c r="F83" s="150"/>
      <c r="G83" s="150"/>
      <c r="H83" s="150"/>
      <c r="I83" s="25"/>
      <c r="J83" s="25"/>
      <c r="K83" s="27"/>
      <c r="L83" s="27"/>
      <c r="M83" s="27"/>
      <c r="N83" s="27"/>
      <c r="O83" s="51"/>
      <c r="P83" s="27"/>
      <c r="Q83" s="93"/>
      <c r="R83" s="156"/>
      <c r="T83" s="153"/>
      <c r="U83" s="153"/>
      <c r="V83"/>
      <c r="X83" s="66"/>
      <c r="Y83" s="163"/>
      <c r="Z83" s="150"/>
      <c r="AA83" s="150"/>
      <c r="AB83" s="150"/>
      <c r="AC83" s="150"/>
      <c r="AD83"/>
      <c r="AE83"/>
      <c r="AF83"/>
      <c r="AG83"/>
      <c r="AH83"/>
      <c r="AI83"/>
      <c r="AJ83"/>
      <c r="AK83"/>
      <c r="AL83"/>
    </row>
    <row r="84" spans="1:38" x14ac:dyDescent="0.2">
      <c r="E84" s="69"/>
      <c r="F84" s="168"/>
      <c r="G84" s="171"/>
      <c r="H84" s="62"/>
      <c r="R84" s="156"/>
      <c r="T84" s="153"/>
      <c r="U84" s="153"/>
      <c r="W84" s="265"/>
      <c r="X84" s="114"/>
      <c r="Y84" s="163"/>
      <c r="Z84" s="63"/>
      <c r="AA84" s="107"/>
      <c r="AB84" s="62"/>
      <c r="AC84" s="69"/>
      <c r="AD84"/>
      <c r="AE84" s="45"/>
      <c r="AF84" s="34"/>
      <c r="AG84" s="24"/>
      <c r="AI84" s="29"/>
      <c r="AK84" s="24"/>
      <c r="AL84" s="24"/>
    </row>
    <row r="85" spans="1:38" x14ac:dyDescent="0.2">
      <c r="A85" s="1">
        <v>279</v>
      </c>
      <c r="B85" s="1">
        <v>349</v>
      </c>
      <c r="C85" s="77" t="s">
        <v>107</v>
      </c>
      <c r="D85" s="239">
        <v>18</v>
      </c>
      <c r="E85" s="150">
        <v>998</v>
      </c>
      <c r="F85" s="150">
        <v>984</v>
      </c>
      <c r="G85" s="150">
        <v>4570</v>
      </c>
      <c r="H85" s="150">
        <v>0.59699999999999998</v>
      </c>
      <c r="I85" s="25">
        <f t="shared" ref="I85:I110" si="90">0.1515*(G85/1000)/(E85/1000)^2/($D$4/10)^4</f>
        <v>0.24338529829868757</v>
      </c>
      <c r="J85" s="25">
        <f t="shared" ref="J85:J110" si="91">0.5*(F85/1000)/(E85/1000)^3/($D$4/10)^5</f>
        <v>0.13330815487456305</v>
      </c>
      <c r="K85" s="27">
        <f t="shared" ref="K85:K110" si="92">I85/J85</f>
        <v>1.8257345060975614</v>
      </c>
      <c r="L85" s="27">
        <f t="shared" ref="L85:L110" si="93">0.798*I85^1.5/J85</f>
        <v>0.71876626525984433</v>
      </c>
      <c r="M85" s="27">
        <f t="shared" ref="M85:M110" si="94">G85/F85</f>
        <v>4.6443089430894311</v>
      </c>
      <c r="N85" s="27"/>
      <c r="O85" s="51">
        <f t="shared" ref="O85:O110" si="95">G85/(PI()*$D$4^2/4)</f>
        <v>34.430205440471561</v>
      </c>
      <c r="P85" s="27">
        <f t="shared" ref="P85:P110" si="96">M85</f>
        <v>4.6443089430894311</v>
      </c>
      <c r="Q85" s="93">
        <f t="shared" ref="Q85:Q110" si="97">L85</f>
        <v>0.71876626525984433</v>
      </c>
      <c r="R85" s="156">
        <f t="shared" ref="R85:R110" si="98">E85*(PI()/30)*($D$4/2)</f>
        <v>679.31705146123295</v>
      </c>
      <c r="S85" s="156">
        <f t="shared" ref="S85:S110" si="99">R85/H85</f>
        <v>1137.8845083102731</v>
      </c>
      <c r="T85" s="153"/>
      <c r="U85" s="153"/>
      <c r="V85"/>
      <c r="W85" s="1">
        <v>279</v>
      </c>
      <c r="X85" s="66">
        <v>18</v>
      </c>
      <c r="Y85" s="164">
        <v>0.72499999999999998</v>
      </c>
      <c r="Z85" s="150">
        <v>1858</v>
      </c>
      <c r="AA85" s="150">
        <v>7020</v>
      </c>
      <c r="AB85" s="150">
        <v>824</v>
      </c>
      <c r="AC85" s="150">
        <v>1211</v>
      </c>
      <c r="AD85" s="27">
        <f t="shared" ref="AD85:AD92" si="100">0.1515*(AA85/1000)/(AC85/1000)^2/($D$4/10)^4</f>
        <v>0.25391481988098474</v>
      </c>
      <c r="AE85" s="27">
        <f t="shared" ref="AE85:AE92" si="101">0.5*(Z85/1000)/(AC85/1000)^3/($D$4/10)^5</f>
        <v>0.1408855731223575</v>
      </c>
      <c r="AF85" s="29">
        <f t="shared" ref="AF85:AF92" si="102">AD85/AE85</f>
        <v>1.8022769418729812</v>
      </c>
      <c r="AG85" s="29">
        <f t="shared" ref="AG85:AG92" si="103">0.798*AD85^1.5/AE85</f>
        <v>0.72471698937232265</v>
      </c>
      <c r="AH85" s="29">
        <f t="shared" ref="AH85:AH92" si="104">AA85/Z85</f>
        <v>3.7782561894510227</v>
      </c>
      <c r="AJ85" s="51">
        <f t="shared" ref="AJ85:AJ92" si="105">AA85/(PI()*$D$4^2/4)</f>
        <v>52.888411858229837</v>
      </c>
      <c r="AK85" s="29">
        <f t="shared" ref="AK85:AK92" si="106">AH85</f>
        <v>3.7782561894510227</v>
      </c>
      <c r="AL85" s="58">
        <f t="shared" ref="AL85:AL92" si="107">AG85</f>
        <v>0.72471698937232265</v>
      </c>
    </row>
    <row r="86" spans="1:38" x14ac:dyDescent="0.2">
      <c r="A86" s="1">
        <v>279</v>
      </c>
      <c r="B86" s="1">
        <v>349</v>
      </c>
      <c r="C86" s="77" t="s">
        <v>107</v>
      </c>
      <c r="D86" s="239">
        <v>18</v>
      </c>
      <c r="E86" s="150">
        <v>1000</v>
      </c>
      <c r="F86" s="150">
        <v>1002</v>
      </c>
      <c r="G86" s="150">
        <v>4591</v>
      </c>
      <c r="H86" s="150">
        <v>0.59899999999999998</v>
      </c>
      <c r="I86" s="25">
        <f t="shared" si="90"/>
        <v>0.24352666223171454</v>
      </c>
      <c r="J86" s="25">
        <f t="shared" si="91"/>
        <v>0.13493386624579506</v>
      </c>
      <c r="K86" s="27">
        <f t="shared" si="92"/>
        <v>1.8047853293413176</v>
      </c>
      <c r="L86" s="27">
        <f t="shared" si="93"/>
        <v>0.71072517905333854</v>
      </c>
      <c r="M86" s="27">
        <f t="shared" si="94"/>
        <v>4.5818363273453091</v>
      </c>
      <c r="N86" s="27"/>
      <c r="O86" s="51">
        <f t="shared" si="95"/>
        <v>34.588418638338055</v>
      </c>
      <c r="P86" s="27">
        <f t="shared" si="96"/>
        <v>4.5818363273453091</v>
      </c>
      <c r="Q86" s="93">
        <f t="shared" si="97"/>
        <v>0.71072517905333854</v>
      </c>
      <c r="R86" s="156">
        <f t="shared" si="98"/>
        <v>680.67840827778844</v>
      </c>
      <c r="S86" s="156">
        <f t="shared" si="99"/>
        <v>1136.3579437024848</v>
      </c>
      <c r="T86" s="153"/>
      <c r="U86" s="153"/>
      <c r="V86"/>
      <c r="W86" s="1">
        <v>279</v>
      </c>
      <c r="X86" s="66">
        <v>18</v>
      </c>
      <c r="Y86" s="164">
        <v>0.75</v>
      </c>
      <c r="Z86" s="150">
        <v>2092</v>
      </c>
      <c r="AA86" s="150">
        <v>7622</v>
      </c>
      <c r="AB86" s="150">
        <v>853</v>
      </c>
      <c r="AC86" s="150">
        <v>1253</v>
      </c>
      <c r="AD86" s="27">
        <f t="shared" si="100"/>
        <v>0.25751707219778136</v>
      </c>
      <c r="AE86" s="27">
        <f t="shared" si="101"/>
        <v>0.14320616346336823</v>
      </c>
      <c r="AF86" s="29">
        <f t="shared" si="102"/>
        <v>1.7982261794455068</v>
      </c>
      <c r="AG86" s="29">
        <f t="shared" si="103"/>
        <v>0.72819923846827117</v>
      </c>
      <c r="AH86" s="29">
        <f t="shared" si="104"/>
        <v>3.6434034416826004</v>
      </c>
      <c r="AJ86" s="51">
        <f t="shared" si="105"/>
        <v>57.423856863736155</v>
      </c>
      <c r="AK86" s="29">
        <f t="shared" si="106"/>
        <v>3.6434034416826004</v>
      </c>
      <c r="AL86" s="58">
        <f t="shared" si="107"/>
        <v>0.72819923846827117</v>
      </c>
    </row>
    <row r="87" spans="1:38" x14ac:dyDescent="0.2">
      <c r="A87" s="1">
        <v>279</v>
      </c>
      <c r="B87" s="1">
        <v>349</v>
      </c>
      <c r="C87" s="77" t="s">
        <v>107</v>
      </c>
      <c r="D87" s="239">
        <v>18</v>
      </c>
      <c r="E87" s="150">
        <v>1050</v>
      </c>
      <c r="F87" s="150">
        <v>1171</v>
      </c>
      <c r="G87" s="150">
        <v>5122</v>
      </c>
      <c r="H87" s="150">
        <v>0.629</v>
      </c>
      <c r="I87" s="25">
        <f t="shared" si="90"/>
        <v>0.24643375784542304</v>
      </c>
      <c r="J87" s="25">
        <f t="shared" si="91"/>
        <v>0.13622042805551926</v>
      </c>
      <c r="K87" s="27">
        <f t="shared" si="92"/>
        <v>1.8090807771135782</v>
      </c>
      <c r="L87" s="27">
        <f t="shared" si="93"/>
        <v>0.71665634465551042</v>
      </c>
      <c r="M87" s="27">
        <f t="shared" si="94"/>
        <v>4.3740392826643895</v>
      </c>
      <c r="N87" s="27"/>
      <c r="O87" s="51">
        <f t="shared" si="95"/>
        <v>38.588952355819544</v>
      </c>
      <c r="P87" s="27">
        <f t="shared" si="96"/>
        <v>4.3740392826643895</v>
      </c>
      <c r="Q87" s="93">
        <f t="shared" si="97"/>
        <v>0.71665634465551042</v>
      </c>
      <c r="R87" s="156">
        <f t="shared" si="98"/>
        <v>714.71232869167795</v>
      </c>
      <c r="S87" s="156">
        <f t="shared" si="99"/>
        <v>1136.267613182318</v>
      </c>
      <c r="T87" s="153"/>
      <c r="U87" s="153"/>
      <c r="V87"/>
      <c r="W87" s="1">
        <v>279</v>
      </c>
      <c r="X87" s="66">
        <v>18</v>
      </c>
      <c r="Y87" s="164">
        <v>0.77500000000000002</v>
      </c>
      <c r="Z87" s="150">
        <v>2354</v>
      </c>
      <c r="AA87" s="150">
        <v>8230</v>
      </c>
      <c r="AB87" s="150">
        <v>881</v>
      </c>
      <c r="AC87" s="150">
        <v>1295</v>
      </c>
      <c r="AD87" s="27">
        <f t="shared" si="100"/>
        <v>0.26031519661829861</v>
      </c>
      <c r="AE87" s="27">
        <f t="shared" si="101"/>
        <v>0.14596555941576697</v>
      </c>
      <c r="AF87" s="29">
        <f t="shared" si="102"/>
        <v>1.7834014932030586</v>
      </c>
      <c r="AG87" s="29">
        <f t="shared" si="103"/>
        <v>0.72610893057837422</v>
      </c>
      <c r="AH87" s="29">
        <f t="shared" si="104"/>
        <v>3.4961767204757859</v>
      </c>
      <c r="AJ87" s="51">
        <f t="shared" si="105"/>
        <v>62.004505640061474</v>
      </c>
      <c r="AK87" s="29">
        <f t="shared" si="106"/>
        <v>3.4961767204757859</v>
      </c>
      <c r="AL87" s="58">
        <f t="shared" si="107"/>
        <v>0.72610893057837422</v>
      </c>
    </row>
    <row r="88" spans="1:38" x14ac:dyDescent="0.2">
      <c r="A88" s="1">
        <v>279</v>
      </c>
      <c r="B88" s="1">
        <v>349</v>
      </c>
      <c r="C88" s="77" t="s">
        <v>107</v>
      </c>
      <c r="D88" s="239">
        <v>18</v>
      </c>
      <c r="E88" s="150">
        <v>1050</v>
      </c>
      <c r="F88" s="150">
        <v>1196</v>
      </c>
      <c r="G88" s="150">
        <v>5228</v>
      </c>
      <c r="H88" s="150">
        <v>0.629</v>
      </c>
      <c r="I88" s="25">
        <f t="shared" si="90"/>
        <v>0.25153371456772189</v>
      </c>
      <c r="J88" s="25">
        <f t="shared" si="91"/>
        <v>0.13912863531545774</v>
      </c>
      <c r="K88" s="27">
        <f t="shared" si="92"/>
        <v>1.807921956521739</v>
      </c>
      <c r="L88" s="27">
        <f t="shared" si="93"/>
        <v>0.72357020065746269</v>
      </c>
      <c r="M88" s="27">
        <f t="shared" si="94"/>
        <v>4.3712374581939804</v>
      </c>
      <c r="N88" s="27"/>
      <c r="O88" s="51">
        <f t="shared" si="95"/>
        <v>39.387552306955207</v>
      </c>
      <c r="P88" s="27">
        <f t="shared" si="96"/>
        <v>4.3712374581939804</v>
      </c>
      <c r="Q88" s="93">
        <f t="shared" si="97"/>
        <v>0.72357020065746269</v>
      </c>
      <c r="R88" s="156">
        <f t="shared" si="98"/>
        <v>714.71232869167795</v>
      </c>
      <c r="S88" s="156">
        <f t="shared" si="99"/>
        <v>1136.267613182318</v>
      </c>
      <c r="T88" s="153"/>
      <c r="U88" s="153"/>
      <c r="V88"/>
      <c r="W88" s="1">
        <v>279</v>
      </c>
      <c r="X88" s="66">
        <v>18</v>
      </c>
      <c r="Y88" s="164">
        <v>0.8</v>
      </c>
      <c r="Z88" s="150">
        <v>2631</v>
      </c>
      <c r="AA88" s="150">
        <v>8854</v>
      </c>
      <c r="AB88" s="150">
        <v>910</v>
      </c>
      <c r="AC88" s="150">
        <v>1336</v>
      </c>
      <c r="AD88" s="27">
        <f t="shared" si="100"/>
        <v>0.26312724886632444</v>
      </c>
      <c r="AE88" s="27">
        <f t="shared" si="101"/>
        <v>0.14857807130681083</v>
      </c>
      <c r="AF88" s="29">
        <f t="shared" si="102"/>
        <v>1.7709696091220068</v>
      </c>
      <c r="AG88" s="29">
        <f t="shared" si="103"/>
        <v>0.7249314016033751</v>
      </c>
      <c r="AH88" s="29">
        <f t="shared" si="104"/>
        <v>3.3652603572786015</v>
      </c>
      <c r="AJ88" s="51">
        <f t="shared" si="105"/>
        <v>66.705697805237463</v>
      </c>
      <c r="AK88" s="29">
        <f t="shared" si="106"/>
        <v>3.3652603572786015</v>
      </c>
      <c r="AL88" s="58">
        <f t="shared" si="107"/>
        <v>0.7249314016033751</v>
      </c>
    </row>
    <row r="89" spans="1:38" x14ac:dyDescent="0.2">
      <c r="A89" s="1">
        <v>279</v>
      </c>
      <c r="B89" s="1">
        <v>349</v>
      </c>
      <c r="C89" s="77" t="s">
        <v>107</v>
      </c>
      <c r="D89" s="239">
        <v>18</v>
      </c>
      <c r="E89" s="150">
        <v>1099</v>
      </c>
      <c r="F89" s="150">
        <v>1354</v>
      </c>
      <c r="G89" s="150">
        <v>5654</v>
      </c>
      <c r="H89" s="150">
        <v>0.65800000000000003</v>
      </c>
      <c r="I89" s="25">
        <f t="shared" si="90"/>
        <v>0.24831310636324622</v>
      </c>
      <c r="J89" s="25">
        <f t="shared" si="91"/>
        <v>0.13736586645784735</v>
      </c>
      <c r="K89" s="27">
        <f t="shared" si="92"/>
        <v>1.807676919793205</v>
      </c>
      <c r="L89" s="27">
        <f t="shared" si="93"/>
        <v>0.71882558398546759</v>
      </c>
      <c r="M89" s="27">
        <f t="shared" si="94"/>
        <v>4.1757754800590838</v>
      </c>
      <c r="N89" s="27"/>
      <c r="O89" s="51">
        <f t="shared" si="95"/>
        <v>42.597020035104201</v>
      </c>
      <c r="P89" s="27">
        <f t="shared" si="96"/>
        <v>4.1757754800590838</v>
      </c>
      <c r="Q89" s="93">
        <f t="shared" si="97"/>
        <v>0.71882558398546759</v>
      </c>
      <c r="R89" s="156">
        <f t="shared" si="98"/>
        <v>748.06557069728956</v>
      </c>
      <c r="S89" s="156">
        <f t="shared" si="99"/>
        <v>1136.8777670171573</v>
      </c>
      <c r="T89" s="153"/>
      <c r="U89" s="153"/>
      <c r="V89"/>
      <c r="W89" s="1">
        <v>279</v>
      </c>
      <c r="X89" s="66">
        <v>18</v>
      </c>
      <c r="Y89" s="164">
        <v>0.82499999999999996</v>
      </c>
      <c r="Z89" s="150">
        <v>2933</v>
      </c>
      <c r="AA89" s="150">
        <v>9459</v>
      </c>
      <c r="AB89" s="150">
        <v>938</v>
      </c>
      <c r="AC89" s="150">
        <v>1378</v>
      </c>
      <c r="AD89" s="27">
        <f t="shared" si="100"/>
        <v>0.26423236622856761</v>
      </c>
      <c r="AE89" s="27">
        <f t="shared" si="101"/>
        <v>0.15094462509116049</v>
      </c>
      <c r="AF89" s="29">
        <f t="shared" si="102"/>
        <v>1.7505251748380497</v>
      </c>
      <c r="AG89" s="29">
        <f t="shared" si="103"/>
        <v>0.71806582731606428</v>
      </c>
      <c r="AH89" s="29">
        <f t="shared" si="104"/>
        <v>3.2250255710876234</v>
      </c>
      <c r="AJ89" s="51">
        <f t="shared" si="105"/>
        <v>71.263744696153282</v>
      </c>
      <c r="AK89" s="29">
        <f t="shared" si="106"/>
        <v>3.2250255710876234</v>
      </c>
      <c r="AL89" s="58">
        <f t="shared" si="107"/>
        <v>0.71806582731606428</v>
      </c>
    </row>
    <row r="90" spans="1:38" x14ac:dyDescent="0.2">
      <c r="A90" s="1">
        <v>279</v>
      </c>
      <c r="B90" s="1">
        <v>349</v>
      </c>
      <c r="C90" s="77" t="s">
        <v>107</v>
      </c>
      <c r="D90" s="239">
        <v>18</v>
      </c>
      <c r="E90" s="150">
        <v>1146</v>
      </c>
      <c r="F90" s="150">
        <v>1521</v>
      </c>
      <c r="G90" s="150">
        <v>6142</v>
      </c>
      <c r="H90" s="150">
        <v>0.68600000000000005</v>
      </c>
      <c r="I90" s="25">
        <f t="shared" si="90"/>
        <v>0.2480731723669328</v>
      </c>
      <c r="J90" s="25">
        <f t="shared" si="91"/>
        <v>0.1360907488933577</v>
      </c>
      <c r="K90" s="27">
        <f t="shared" si="92"/>
        <v>1.8228511076923077</v>
      </c>
      <c r="L90" s="27">
        <f t="shared" si="93"/>
        <v>0.72450933921530536</v>
      </c>
      <c r="M90" s="27">
        <f t="shared" si="94"/>
        <v>4.0381328073635769</v>
      </c>
      <c r="N90" s="27"/>
      <c r="O90" s="51">
        <f t="shared" si="95"/>
        <v>46.273593395049524</v>
      </c>
      <c r="P90" s="27">
        <f t="shared" si="96"/>
        <v>4.0381328073635769</v>
      </c>
      <c r="Q90" s="93">
        <f t="shared" si="97"/>
        <v>0.72450933921530536</v>
      </c>
      <c r="R90" s="156">
        <f t="shared" si="98"/>
        <v>780.05745588634556</v>
      </c>
      <c r="S90" s="156">
        <f t="shared" si="99"/>
        <v>1137.1099940034192</v>
      </c>
      <c r="T90" s="153"/>
      <c r="U90" s="153"/>
      <c r="V90"/>
      <c r="W90" s="1">
        <v>279</v>
      </c>
      <c r="X90" s="66">
        <v>18</v>
      </c>
      <c r="Y90" s="164">
        <v>0.85</v>
      </c>
      <c r="Z90" s="150">
        <v>3310</v>
      </c>
      <c r="AA90" s="150">
        <v>10215</v>
      </c>
      <c r="AB90" s="150">
        <v>966</v>
      </c>
      <c r="AC90" s="150">
        <v>1420</v>
      </c>
      <c r="AD90" s="27">
        <f t="shared" si="100"/>
        <v>0.26872056614490902</v>
      </c>
      <c r="AE90" s="27">
        <f t="shared" si="101"/>
        <v>0.15567404258234124</v>
      </c>
      <c r="AF90" s="29">
        <f t="shared" si="102"/>
        <v>1.72617452265861</v>
      </c>
      <c r="AG90" s="29">
        <f t="shared" si="103"/>
        <v>0.71406549334625946</v>
      </c>
      <c r="AH90" s="29">
        <f t="shared" si="104"/>
        <v>3.0861027190332324</v>
      </c>
      <c r="AJ90" s="51">
        <f t="shared" si="105"/>
        <v>76.959419819347261</v>
      </c>
      <c r="AK90" s="29">
        <f t="shared" si="106"/>
        <v>3.0861027190332324</v>
      </c>
      <c r="AL90" s="58">
        <f t="shared" si="107"/>
        <v>0.71406549334625946</v>
      </c>
    </row>
    <row r="91" spans="1:38" x14ac:dyDescent="0.2">
      <c r="A91" s="1">
        <v>279</v>
      </c>
      <c r="B91" s="1">
        <v>349</v>
      </c>
      <c r="C91" s="77" t="s">
        <v>107</v>
      </c>
      <c r="D91" s="239">
        <v>18</v>
      </c>
      <c r="E91" s="150">
        <v>1200</v>
      </c>
      <c r="F91" s="150">
        <v>1787</v>
      </c>
      <c r="G91" s="150">
        <v>6780</v>
      </c>
      <c r="H91" s="150">
        <v>0.71799999999999997</v>
      </c>
      <c r="I91" s="25">
        <f t="shared" si="90"/>
        <v>0.24975053394488986</v>
      </c>
      <c r="J91" s="25">
        <f t="shared" si="91"/>
        <v>0.13926245829015335</v>
      </c>
      <c r="K91" s="27">
        <f t="shared" si="92"/>
        <v>1.7933801902630111</v>
      </c>
      <c r="L91" s="27">
        <f t="shared" si="93"/>
        <v>0.71520159159716168</v>
      </c>
      <c r="M91" s="27">
        <f t="shared" si="94"/>
        <v>3.7940682708449915</v>
      </c>
      <c r="N91" s="27"/>
      <c r="O91" s="51">
        <f t="shared" si="95"/>
        <v>51.080261025469838</v>
      </c>
      <c r="P91" s="27">
        <f t="shared" si="96"/>
        <v>3.7940682708449915</v>
      </c>
      <c r="Q91" s="93">
        <f t="shared" si="97"/>
        <v>0.71520159159716168</v>
      </c>
      <c r="R91" s="156">
        <f t="shared" si="98"/>
        <v>816.81408993334617</v>
      </c>
      <c r="S91" s="156">
        <f t="shared" si="99"/>
        <v>1137.6240806871117</v>
      </c>
      <c r="T91" s="153"/>
      <c r="U91" s="153"/>
      <c r="V91"/>
      <c r="W91" s="1">
        <v>279</v>
      </c>
      <c r="X91" s="66">
        <v>18</v>
      </c>
      <c r="Y91" s="164">
        <v>0.875</v>
      </c>
      <c r="Z91" s="150">
        <v>3731</v>
      </c>
      <c r="AA91" s="150">
        <v>11023</v>
      </c>
      <c r="AB91" s="150">
        <v>995</v>
      </c>
      <c r="AC91" s="150">
        <v>1462</v>
      </c>
      <c r="AD91" s="27">
        <f t="shared" si="100"/>
        <v>0.27355476607461876</v>
      </c>
      <c r="AE91" s="27">
        <f t="shared" si="101"/>
        <v>0.1607816102906971</v>
      </c>
      <c r="AF91" s="29">
        <f t="shared" si="102"/>
        <v>1.7014058111498263</v>
      </c>
      <c r="AG91" s="29">
        <f t="shared" si="103"/>
        <v>0.71012196482475853</v>
      </c>
      <c r="AH91" s="29">
        <f t="shared" si="104"/>
        <v>2.9544358080943445</v>
      </c>
      <c r="AJ91" s="51">
        <f t="shared" si="105"/>
        <v>83.046860956305906</v>
      </c>
      <c r="AK91" s="29">
        <f t="shared" si="106"/>
        <v>2.9544358080943445</v>
      </c>
      <c r="AL91" s="58">
        <f t="shared" si="107"/>
        <v>0.71012196482475853</v>
      </c>
    </row>
    <row r="92" spans="1:38" x14ac:dyDescent="0.2">
      <c r="A92" s="1">
        <v>279</v>
      </c>
      <c r="B92" s="1">
        <v>349</v>
      </c>
      <c r="C92" s="77" t="s">
        <v>107</v>
      </c>
      <c r="D92" s="239">
        <v>18</v>
      </c>
      <c r="E92" s="150">
        <v>1250</v>
      </c>
      <c r="F92" s="150">
        <v>2108</v>
      </c>
      <c r="G92" s="150">
        <v>7694</v>
      </c>
      <c r="H92" s="150">
        <v>0.748</v>
      </c>
      <c r="I92" s="25">
        <f t="shared" si="90"/>
        <v>0.26119892160638625</v>
      </c>
      <c r="J92" s="25">
        <f t="shared" si="91"/>
        <v>0.14534289631099964</v>
      </c>
      <c r="K92" s="27">
        <f t="shared" si="92"/>
        <v>1.7971220351043642</v>
      </c>
      <c r="L92" s="27">
        <f t="shared" si="93"/>
        <v>0.73293616318768007</v>
      </c>
      <c r="M92" s="27">
        <f t="shared" si="94"/>
        <v>3.6499051233396584</v>
      </c>
      <c r="N92" s="27"/>
      <c r="O92" s="51">
        <f t="shared" si="95"/>
        <v>57.966302113564154</v>
      </c>
      <c r="P92" s="27">
        <f t="shared" si="96"/>
        <v>3.6499051233396584</v>
      </c>
      <c r="Q92" s="93">
        <f t="shared" si="97"/>
        <v>0.73293616318768007</v>
      </c>
      <c r="R92" s="156">
        <f t="shared" si="98"/>
        <v>850.84801034723569</v>
      </c>
      <c r="S92" s="156">
        <f t="shared" si="99"/>
        <v>1137.4973400364113</v>
      </c>
      <c r="T92" s="153"/>
      <c r="U92" s="153"/>
      <c r="V92"/>
      <c r="W92" s="1">
        <v>279</v>
      </c>
      <c r="X92" s="66">
        <v>18</v>
      </c>
      <c r="Y92" s="164">
        <v>0.9</v>
      </c>
      <c r="Z92" s="150">
        <v>4202</v>
      </c>
      <c r="AA92" s="150">
        <v>11900</v>
      </c>
      <c r="AB92" s="150">
        <v>1023</v>
      </c>
      <c r="AC92" s="150">
        <v>1503</v>
      </c>
      <c r="AD92" s="27">
        <f t="shared" si="100"/>
        <v>0.27942690718931917</v>
      </c>
      <c r="AE92" s="27">
        <f t="shared" si="101"/>
        <v>0.16666037285899749</v>
      </c>
      <c r="AF92" s="29">
        <f t="shared" si="102"/>
        <v>1.6766247572584485</v>
      </c>
      <c r="AG92" s="29">
        <f t="shared" si="103"/>
        <v>0.70724987274093587</v>
      </c>
      <c r="AH92" s="29">
        <f t="shared" si="104"/>
        <v>2.8319847691575442</v>
      </c>
      <c r="AJ92" s="51">
        <f t="shared" si="105"/>
        <v>89.654145457683057</v>
      </c>
      <c r="AK92" s="29">
        <f t="shared" si="106"/>
        <v>2.8319847691575442</v>
      </c>
      <c r="AL92" s="58">
        <f t="shared" si="107"/>
        <v>0.70724987274093587</v>
      </c>
    </row>
    <row r="93" spans="1:38" x14ac:dyDescent="0.2">
      <c r="A93" s="1">
        <v>279</v>
      </c>
      <c r="B93" s="1">
        <v>349</v>
      </c>
      <c r="C93" s="77" t="s">
        <v>107</v>
      </c>
      <c r="D93" s="239">
        <v>18</v>
      </c>
      <c r="E93" s="150">
        <v>1305</v>
      </c>
      <c r="F93" s="150">
        <v>2402</v>
      </c>
      <c r="G93" s="150">
        <v>8332</v>
      </c>
      <c r="H93" s="150">
        <v>0.78100000000000003</v>
      </c>
      <c r="I93" s="25">
        <f t="shared" si="90"/>
        <v>0.25951798561405115</v>
      </c>
      <c r="J93" s="25">
        <f t="shared" si="91"/>
        <v>0.14554413550502823</v>
      </c>
      <c r="K93" s="27">
        <f t="shared" si="92"/>
        <v>1.78308789092423</v>
      </c>
      <c r="L93" s="27">
        <f t="shared" si="93"/>
        <v>0.72486874271528212</v>
      </c>
      <c r="M93" s="27">
        <f t="shared" si="94"/>
        <v>3.4687760199833471</v>
      </c>
      <c r="N93" s="27"/>
      <c r="O93" s="51">
        <f t="shared" si="95"/>
        <v>62.772969743984468</v>
      </c>
      <c r="P93" s="27">
        <f t="shared" si="96"/>
        <v>3.4687760199833471</v>
      </c>
      <c r="Q93" s="93">
        <f t="shared" si="97"/>
        <v>0.72486874271528212</v>
      </c>
      <c r="R93" s="156">
        <f t="shared" si="98"/>
        <v>888.28532280251397</v>
      </c>
      <c r="S93" s="156">
        <f t="shared" si="99"/>
        <v>1137.369171322041</v>
      </c>
      <c r="T93" s="153"/>
      <c r="U93" s="153"/>
      <c r="V93"/>
      <c r="X93" s="66"/>
      <c r="Y93" s="163"/>
      <c r="Z93" s="150"/>
      <c r="AA93" s="150"/>
      <c r="AB93" s="150"/>
      <c r="AC93" s="150"/>
      <c r="AD93" s="27"/>
      <c r="AE93" s="27"/>
      <c r="AF93" s="29"/>
      <c r="AH93" s="29"/>
      <c r="AJ93" s="51"/>
      <c r="AK93" s="29"/>
      <c r="AL93" s="58"/>
    </row>
    <row r="94" spans="1:38" x14ac:dyDescent="0.2">
      <c r="A94" s="1">
        <v>279</v>
      </c>
      <c r="B94" s="1">
        <v>349</v>
      </c>
      <c r="C94" s="77" t="s">
        <v>107</v>
      </c>
      <c r="D94" s="239">
        <v>18</v>
      </c>
      <c r="E94" s="150">
        <v>1350</v>
      </c>
      <c r="F94" s="150">
        <v>2723</v>
      </c>
      <c r="G94" s="150">
        <v>9054</v>
      </c>
      <c r="H94" s="150">
        <v>0.80800000000000005</v>
      </c>
      <c r="I94" s="25">
        <f t="shared" si="90"/>
        <v>0.26351914745178279</v>
      </c>
      <c r="J94" s="25">
        <f t="shared" si="91"/>
        <v>0.14903888013732222</v>
      </c>
      <c r="K94" s="27">
        <f t="shared" si="92"/>
        <v>1.7681235071612196</v>
      </c>
      <c r="L94" s="27">
        <f t="shared" si="93"/>
        <v>0.72430515784626215</v>
      </c>
      <c r="M94" s="27">
        <f t="shared" si="94"/>
        <v>3.3250091810503122</v>
      </c>
      <c r="N94" s="27"/>
      <c r="O94" s="51">
        <f t="shared" si="95"/>
        <v>68.21249016587079</v>
      </c>
      <c r="P94" s="27">
        <f t="shared" si="96"/>
        <v>3.3250091810503122</v>
      </c>
      <c r="Q94" s="93">
        <f t="shared" si="97"/>
        <v>0.72430515784626215</v>
      </c>
      <c r="R94" s="156">
        <f t="shared" si="98"/>
        <v>918.9158511750145</v>
      </c>
      <c r="S94" s="156">
        <f t="shared" si="99"/>
        <v>1137.2720930383841</v>
      </c>
      <c r="T94" s="153"/>
      <c r="U94" s="153"/>
      <c r="V94"/>
      <c r="X94" s="66"/>
      <c r="Y94" s="163"/>
      <c r="Z94" s="150"/>
      <c r="AA94" s="150"/>
      <c r="AB94" s="150"/>
      <c r="AC94" s="150"/>
      <c r="AD94"/>
      <c r="AE94"/>
      <c r="AF94"/>
      <c r="AG94"/>
      <c r="AH94"/>
      <c r="AI94"/>
      <c r="AJ94"/>
      <c r="AK94"/>
      <c r="AL94"/>
    </row>
    <row r="95" spans="1:38" x14ac:dyDescent="0.2">
      <c r="A95" s="1">
        <v>279</v>
      </c>
      <c r="B95" s="1">
        <v>349</v>
      </c>
      <c r="C95" s="77" t="s">
        <v>107</v>
      </c>
      <c r="D95" s="239">
        <v>18</v>
      </c>
      <c r="E95" s="150">
        <v>1401</v>
      </c>
      <c r="F95" s="150">
        <v>3132</v>
      </c>
      <c r="G95" s="150">
        <v>9841</v>
      </c>
      <c r="H95" s="150">
        <v>0.83899999999999997</v>
      </c>
      <c r="I95" s="25">
        <f t="shared" si="90"/>
        <v>0.26595134121535924</v>
      </c>
      <c r="J95" s="25">
        <f t="shared" si="91"/>
        <v>0.15337712412312166</v>
      </c>
      <c r="K95" s="27">
        <f t="shared" si="92"/>
        <v>1.7339700606321837</v>
      </c>
      <c r="L95" s="27">
        <f t="shared" si="93"/>
        <v>0.71358477976944157</v>
      </c>
      <c r="M95" s="27">
        <f t="shared" si="94"/>
        <v>3.142081736909323</v>
      </c>
      <c r="N95" s="27"/>
      <c r="O95" s="51">
        <f t="shared" si="95"/>
        <v>74.141718104962933</v>
      </c>
      <c r="P95" s="27">
        <f t="shared" si="96"/>
        <v>3.142081736909323</v>
      </c>
      <c r="Q95" s="93">
        <f t="shared" si="97"/>
        <v>0.71358477976944157</v>
      </c>
      <c r="R95" s="156">
        <f t="shared" si="98"/>
        <v>953.63044999718159</v>
      </c>
      <c r="S95" s="156">
        <f t="shared" si="99"/>
        <v>1136.6274731790008</v>
      </c>
      <c r="T95" s="153"/>
      <c r="U95" s="153"/>
      <c r="V95"/>
      <c r="X95" s="66"/>
      <c r="Y95" s="163"/>
      <c r="Z95" s="150"/>
      <c r="AA95" s="150"/>
      <c r="AB95" s="150"/>
      <c r="AC95" s="150"/>
      <c r="AD95"/>
      <c r="AE95"/>
      <c r="AF95"/>
      <c r="AG95"/>
      <c r="AH95"/>
      <c r="AI95"/>
      <c r="AJ95"/>
      <c r="AK95"/>
      <c r="AL95"/>
    </row>
    <row r="96" spans="1:38" x14ac:dyDescent="0.2">
      <c r="A96" s="1">
        <v>279</v>
      </c>
      <c r="B96" s="1">
        <v>349</v>
      </c>
      <c r="C96" s="77" t="s">
        <v>107</v>
      </c>
      <c r="D96" s="239">
        <v>18</v>
      </c>
      <c r="E96" s="150">
        <v>1451</v>
      </c>
      <c r="F96" s="150">
        <v>3607</v>
      </c>
      <c r="G96" s="150">
        <v>10797</v>
      </c>
      <c r="H96" s="150">
        <v>0.86899999999999999</v>
      </c>
      <c r="I96" s="25">
        <f t="shared" si="90"/>
        <v>0.27202417391662803</v>
      </c>
      <c r="J96" s="25">
        <f t="shared" si="91"/>
        <v>0.15900000859868116</v>
      </c>
      <c r="K96" s="27">
        <f t="shared" si="92"/>
        <v>1.7108437685888551</v>
      </c>
      <c r="L96" s="27">
        <f t="shared" si="93"/>
        <v>0.71206066199884943</v>
      </c>
      <c r="M96" s="27">
        <f t="shared" si="94"/>
        <v>2.9933462711394512</v>
      </c>
      <c r="N96" s="27"/>
      <c r="O96" s="51">
        <f t="shared" si="95"/>
        <v>81.344185588790239</v>
      </c>
      <c r="P96" s="27">
        <f t="shared" si="96"/>
        <v>2.9933462711394512</v>
      </c>
      <c r="Q96" s="93">
        <f t="shared" si="97"/>
        <v>0.71206066199884943</v>
      </c>
      <c r="R96" s="156">
        <f t="shared" si="98"/>
        <v>987.6643704110711</v>
      </c>
      <c r="S96" s="156">
        <f t="shared" si="99"/>
        <v>1136.5527852831658</v>
      </c>
      <c r="T96" s="153"/>
      <c r="U96" s="153"/>
      <c r="V96"/>
      <c r="X96" s="66"/>
      <c r="Y96" s="163"/>
      <c r="Z96" s="150"/>
      <c r="AA96" s="150"/>
      <c r="AB96" s="150"/>
      <c r="AC96" s="150"/>
      <c r="AD96"/>
      <c r="AE96"/>
      <c r="AF96"/>
      <c r="AG96"/>
      <c r="AH96"/>
      <c r="AI96"/>
      <c r="AJ96"/>
      <c r="AK96"/>
      <c r="AL96"/>
    </row>
    <row r="97" spans="1:38" x14ac:dyDescent="0.2">
      <c r="A97" s="1">
        <v>279</v>
      </c>
      <c r="B97" s="1">
        <v>349</v>
      </c>
      <c r="C97" s="77" t="s">
        <v>107</v>
      </c>
      <c r="D97" s="239">
        <v>18</v>
      </c>
      <c r="E97" s="150">
        <v>1499</v>
      </c>
      <c r="F97" s="150">
        <v>4187</v>
      </c>
      <c r="G97" s="150">
        <v>11881</v>
      </c>
      <c r="H97" s="150">
        <v>0.89700000000000002</v>
      </c>
      <c r="I97" s="25">
        <f t="shared" si="90"/>
        <v>0.2804716398969968</v>
      </c>
      <c r="J97" s="25">
        <f t="shared" si="91"/>
        <v>0.16739840095345185</v>
      </c>
      <c r="K97" s="27">
        <f t="shared" si="92"/>
        <v>1.6754738294960596</v>
      </c>
      <c r="L97" s="27">
        <f t="shared" si="93"/>
        <v>0.70808438445186694</v>
      </c>
      <c r="M97" s="27">
        <f t="shared" si="94"/>
        <v>2.8375925483639839</v>
      </c>
      <c r="N97" s="27"/>
      <c r="O97" s="51">
        <f t="shared" si="95"/>
        <v>89.511000183422894</v>
      </c>
      <c r="P97" s="27">
        <f t="shared" si="96"/>
        <v>2.8375925483639839</v>
      </c>
      <c r="Q97" s="93">
        <f t="shared" si="97"/>
        <v>0.70808438445186694</v>
      </c>
      <c r="R97" s="156">
        <f t="shared" si="98"/>
        <v>1020.3369340084049</v>
      </c>
      <c r="S97" s="156">
        <f t="shared" si="99"/>
        <v>1137.4993690171739</v>
      </c>
      <c r="T97" s="153"/>
      <c r="U97" s="153"/>
      <c r="V97"/>
      <c r="X97" s="66"/>
      <c r="Y97" s="163"/>
      <c r="Z97" s="150"/>
      <c r="AA97" s="150"/>
      <c r="AB97" s="150"/>
      <c r="AC97" s="150"/>
      <c r="AD97"/>
      <c r="AE97"/>
      <c r="AF97"/>
      <c r="AG97"/>
      <c r="AH97"/>
      <c r="AI97"/>
      <c r="AJ97"/>
      <c r="AK97"/>
      <c r="AL97"/>
    </row>
    <row r="98" spans="1:38" x14ac:dyDescent="0.2">
      <c r="A98" s="1">
        <v>279</v>
      </c>
      <c r="B98" s="1">
        <v>349</v>
      </c>
      <c r="C98" s="77" t="s">
        <v>107</v>
      </c>
      <c r="D98" s="239">
        <v>18</v>
      </c>
      <c r="E98" s="150">
        <v>1510</v>
      </c>
      <c r="F98" s="150">
        <v>4254</v>
      </c>
      <c r="G98" s="150">
        <v>11987</v>
      </c>
      <c r="H98" s="150">
        <v>0.90400000000000003</v>
      </c>
      <c r="I98" s="25">
        <f t="shared" si="90"/>
        <v>0.27886617148656911</v>
      </c>
      <c r="J98" s="25">
        <f t="shared" si="91"/>
        <v>0.1663871896891235</v>
      </c>
      <c r="K98" s="27">
        <f t="shared" si="92"/>
        <v>1.6760074619181948</v>
      </c>
      <c r="L98" s="27">
        <f t="shared" si="93"/>
        <v>0.70627975288538036</v>
      </c>
      <c r="M98" s="27">
        <f t="shared" si="94"/>
        <v>2.8178185237423601</v>
      </c>
      <c r="N98" s="27"/>
      <c r="O98" s="51">
        <f t="shared" si="95"/>
        <v>90.309600134558551</v>
      </c>
      <c r="P98" s="27">
        <f t="shared" si="96"/>
        <v>2.8178185237423601</v>
      </c>
      <c r="Q98" s="93">
        <f t="shared" si="97"/>
        <v>0.70627975288538036</v>
      </c>
      <c r="R98" s="156">
        <f t="shared" si="98"/>
        <v>1027.8243964994606</v>
      </c>
      <c r="S98" s="156">
        <f t="shared" si="99"/>
        <v>1136.9738899330316</v>
      </c>
      <c r="T98" s="153"/>
      <c r="U98" s="153"/>
      <c r="V98"/>
      <c r="X98" s="66"/>
      <c r="Y98" s="163"/>
      <c r="Z98" s="150"/>
      <c r="AA98" s="150"/>
      <c r="AB98" s="150"/>
      <c r="AC98" s="150"/>
      <c r="AD98"/>
      <c r="AE98"/>
      <c r="AF98"/>
      <c r="AG98"/>
      <c r="AH98"/>
      <c r="AI98"/>
      <c r="AJ98"/>
      <c r="AK98"/>
      <c r="AL98"/>
    </row>
    <row r="99" spans="1:38" x14ac:dyDescent="0.2">
      <c r="E99" s="69"/>
      <c r="F99" s="168"/>
      <c r="G99" s="171"/>
      <c r="H99" s="62"/>
      <c r="I99" s="25"/>
      <c r="J99" s="25"/>
      <c r="K99" s="27"/>
      <c r="L99" s="27"/>
      <c r="M99" s="27"/>
      <c r="N99" s="27"/>
      <c r="O99" s="51"/>
      <c r="P99" s="27"/>
      <c r="Q99" s="93"/>
      <c r="R99" s="156"/>
      <c r="T99" s="153"/>
      <c r="U99" s="153"/>
      <c r="W99" s="265"/>
      <c r="X99" s="114"/>
      <c r="Y99" s="163"/>
      <c r="Z99" s="63"/>
      <c r="AA99" s="107"/>
      <c r="AB99" s="62"/>
      <c r="AC99" s="69"/>
      <c r="AD99"/>
      <c r="AE99" s="45"/>
      <c r="AF99" s="34"/>
      <c r="AG99" s="24"/>
      <c r="AI99" s="29"/>
      <c r="AK99" s="24"/>
      <c r="AL99" s="24"/>
    </row>
    <row r="100" spans="1:38" x14ac:dyDescent="0.2">
      <c r="E100" s="69"/>
      <c r="F100" s="168"/>
      <c r="G100" s="171"/>
      <c r="H100" s="62"/>
      <c r="I100" s="25"/>
      <c r="J100" s="25"/>
      <c r="K100" s="27"/>
      <c r="L100" s="27"/>
      <c r="M100" s="27"/>
      <c r="N100" s="27"/>
      <c r="O100" s="51"/>
      <c r="P100" s="27"/>
      <c r="Q100" s="93"/>
      <c r="R100" s="156"/>
      <c r="T100" s="153"/>
      <c r="U100" s="153"/>
      <c r="W100" s="265"/>
      <c r="X100" s="114"/>
      <c r="Y100" s="163"/>
      <c r="Z100" s="63"/>
      <c r="AA100" s="107"/>
      <c r="AB100" s="62"/>
      <c r="AC100" s="69"/>
      <c r="AD100"/>
      <c r="AE100" s="45"/>
      <c r="AF100" s="34"/>
      <c r="AG100" s="24"/>
      <c r="AI100" s="29"/>
      <c r="AK100" s="24"/>
      <c r="AL100" s="24"/>
    </row>
    <row r="101" spans="1:38" x14ac:dyDescent="0.2">
      <c r="A101" s="1">
        <v>280</v>
      </c>
      <c r="B101" s="1">
        <v>346</v>
      </c>
      <c r="C101" s="77" t="s">
        <v>107</v>
      </c>
      <c r="D101" s="239">
        <v>20</v>
      </c>
      <c r="E101" s="150">
        <v>1002</v>
      </c>
      <c r="F101" s="150">
        <v>1178</v>
      </c>
      <c r="G101" s="150">
        <v>4925</v>
      </c>
      <c r="H101" s="150">
        <v>0.59799999999999998</v>
      </c>
      <c r="I101" s="25">
        <f t="shared" si="90"/>
        <v>0.26020163153711284</v>
      </c>
      <c r="J101" s="25">
        <f t="shared" si="91"/>
        <v>0.1576868104222178</v>
      </c>
      <c r="K101" s="27">
        <f t="shared" si="92"/>
        <v>1.6501166511035654</v>
      </c>
      <c r="L101" s="27">
        <f t="shared" si="93"/>
        <v>0.67169566548489001</v>
      </c>
      <c r="M101" s="27">
        <f t="shared" si="94"/>
        <v>4.1808149405772497</v>
      </c>
      <c r="N101" s="27"/>
      <c r="O101" s="51">
        <f t="shared" si="95"/>
        <v>37.104761880595717</v>
      </c>
      <c r="P101" s="27">
        <f t="shared" si="96"/>
        <v>4.1808149405772497</v>
      </c>
      <c r="Q101" s="93">
        <f t="shared" si="97"/>
        <v>0.67169566548489001</v>
      </c>
      <c r="R101" s="156">
        <f t="shared" si="98"/>
        <v>682.03976509434403</v>
      </c>
      <c r="S101" s="156">
        <f t="shared" si="99"/>
        <v>1140.5347242380335</v>
      </c>
      <c r="T101" s="153"/>
      <c r="U101" s="153"/>
      <c r="V101"/>
      <c r="W101" s="1">
        <v>280</v>
      </c>
      <c r="X101" s="66">
        <v>20</v>
      </c>
      <c r="Y101" s="164">
        <v>0.72499999999999998</v>
      </c>
      <c r="Z101" s="150">
        <v>2167</v>
      </c>
      <c r="AA101" s="150">
        <v>7566</v>
      </c>
      <c r="AB101" s="150">
        <v>826</v>
      </c>
      <c r="AC101" s="150">
        <v>1214</v>
      </c>
      <c r="AD101" s="27">
        <f t="shared" ref="AD101:AD106" si="108">0.1515*(AA101/1000)/(AC101/1000)^2/($D$4/10)^4</f>
        <v>0.27231288236460383</v>
      </c>
      <c r="AE101" s="27">
        <f t="shared" ref="AE101:AE106" si="109">0.5*(Z101/1000)/(AC101/1000)^3/($D$4/10)^5</f>
        <v>0.16310080100238841</v>
      </c>
      <c r="AF101" s="29">
        <f t="shared" ref="AF101:AF106" si="110">AD101/AE101</f>
        <v>1.6695986818643285</v>
      </c>
      <c r="AG101" s="29">
        <f t="shared" ref="AG101:AG106" si="111">0.798*AD101^1.5/AE101</f>
        <v>0.69526293603998124</v>
      </c>
      <c r="AH101" s="29">
        <f t="shared" ref="AH101:AH106" si="112">AA101/Z101</f>
        <v>3.4914628518689432</v>
      </c>
      <c r="AJ101" s="51">
        <f t="shared" ref="AJ101:AJ106" si="113">AA101/(PI()*$D$4^2/4)</f>
        <v>57.00195500275882</v>
      </c>
      <c r="AK101" s="29">
        <f t="shared" ref="AK101:AK106" si="114">AH101</f>
        <v>3.4914628518689432</v>
      </c>
      <c r="AL101" s="58">
        <f t="shared" ref="AL101:AL106" si="115">AG101</f>
        <v>0.69526293603998124</v>
      </c>
    </row>
    <row r="102" spans="1:38" x14ac:dyDescent="0.2">
      <c r="A102" s="1">
        <v>280</v>
      </c>
      <c r="B102" s="1">
        <v>346</v>
      </c>
      <c r="C102" s="77" t="s">
        <v>107</v>
      </c>
      <c r="D102" s="239">
        <v>20</v>
      </c>
      <c r="E102" s="150">
        <v>1050</v>
      </c>
      <c r="F102" s="150">
        <v>1375</v>
      </c>
      <c r="G102" s="150">
        <v>5544</v>
      </c>
      <c r="H102" s="150">
        <v>0.627</v>
      </c>
      <c r="I102" s="25">
        <f t="shared" si="90"/>
        <v>0.2667373591360846</v>
      </c>
      <c r="J102" s="25">
        <f t="shared" si="91"/>
        <v>0.15995139929661739</v>
      </c>
      <c r="K102" s="27">
        <f t="shared" si="92"/>
        <v>1.66761504</v>
      </c>
      <c r="L102" s="27">
        <f t="shared" si="93"/>
        <v>0.68729093875048608</v>
      </c>
      <c r="M102" s="27">
        <f t="shared" si="94"/>
        <v>4.032</v>
      </c>
      <c r="N102" s="27"/>
      <c r="O102" s="51">
        <f t="shared" si="95"/>
        <v>41.768284236755868</v>
      </c>
      <c r="P102" s="27">
        <f t="shared" si="96"/>
        <v>4.032</v>
      </c>
      <c r="Q102" s="93">
        <f t="shared" si="97"/>
        <v>0.68729093875048608</v>
      </c>
      <c r="R102" s="156">
        <f t="shared" si="98"/>
        <v>714.71232869167795</v>
      </c>
      <c r="S102" s="156">
        <f t="shared" si="99"/>
        <v>1139.8920712785932</v>
      </c>
      <c r="T102" s="153"/>
      <c r="U102" s="153"/>
      <c r="V102"/>
      <c r="W102" s="1">
        <v>280</v>
      </c>
      <c r="X102" s="66">
        <v>20</v>
      </c>
      <c r="Y102" s="164">
        <v>0.75</v>
      </c>
      <c r="Z102" s="150">
        <v>2444</v>
      </c>
      <c r="AA102" s="150">
        <v>8233</v>
      </c>
      <c r="AB102" s="150">
        <v>855</v>
      </c>
      <c r="AC102" s="150">
        <v>1256</v>
      </c>
      <c r="AD102" s="27">
        <f t="shared" si="108"/>
        <v>0.27683312817734596</v>
      </c>
      <c r="AE102" s="27">
        <f t="shared" si="109"/>
        <v>0.16610607881260636</v>
      </c>
      <c r="AF102" s="29">
        <f t="shared" si="110"/>
        <v>1.6666044382978724</v>
      </c>
      <c r="AG102" s="29">
        <f t="shared" si="111"/>
        <v>0.69975249479703217</v>
      </c>
      <c r="AH102" s="29">
        <f t="shared" si="112"/>
        <v>3.3686579378068742</v>
      </c>
      <c r="AJ102" s="51">
        <f t="shared" si="113"/>
        <v>62.027107525470974</v>
      </c>
      <c r="AK102" s="29">
        <f t="shared" si="114"/>
        <v>3.3686579378068742</v>
      </c>
      <c r="AL102" s="58">
        <f t="shared" si="115"/>
        <v>0.69975249479703217</v>
      </c>
    </row>
    <row r="103" spans="1:38" x14ac:dyDescent="0.2">
      <c r="A103" s="1">
        <v>280</v>
      </c>
      <c r="B103" s="1">
        <v>346</v>
      </c>
      <c r="C103" s="77" t="s">
        <v>107</v>
      </c>
      <c r="D103" s="239">
        <v>20</v>
      </c>
      <c r="E103" s="150">
        <v>1100</v>
      </c>
      <c r="F103" s="150">
        <v>1587</v>
      </c>
      <c r="G103" s="150">
        <v>6077</v>
      </c>
      <c r="H103" s="150">
        <v>0.65700000000000003</v>
      </c>
      <c r="I103" s="25">
        <f t="shared" si="90"/>
        <v>0.2664054404651085</v>
      </c>
      <c r="J103" s="25">
        <f t="shared" si="91"/>
        <v>0.16056545491442112</v>
      </c>
      <c r="K103" s="27">
        <f t="shared" si="92"/>
        <v>1.6591703402646505</v>
      </c>
      <c r="L103" s="27">
        <f t="shared" si="93"/>
        <v>0.683384952379398</v>
      </c>
      <c r="M103" s="27">
        <f t="shared" si="94"/>
        <v>3.8292375551354758</v>
      </c>
      <c r="N103" s="27"/>
      <c r="O103" s="51">
        <f t="shared" si="95"/>
        <v>45.783885877843687</v>
      </c>
      <c r="P103" s="27">
        <f t="shared" si="96"/>
        <v>3.8292375551354758</v>
      </c>
      <c r="Q103" s="93">
        <f t="shared" si="97"/>
        <v>0.683384952379398</v>
      </c>
      <c r="R103" s="156">
        <f t="shared" si="98"/>
        <v>748.74624910556736</v>
      </c>
      <c r="S103" s="156">
        <f t="shared" si="99"/>
        <v>1139.6442147725529</v>
      </c>
      <c r="T103" s="153"/>
      <c r="U103" s="153"/>
      <c r="V103"/>
      <c r="W103" s="1">
        <v>280</v>
      </c>
      <c r="X103" s="66">
        <v>20</v>
      </c>
      <c r="Y103" s="164">
        <v>0.77500000000000002</v>
      </c>
      <c r="Z103" s="150">
        <v>2763</v>
      </c>
      <c r="AA103" s="150">
        <v>8908</v>
      </c>
      <c r="AB103" s="150">
        <v>883</v>
      </c>
      <c r="AC103" s="150">
        <v>1298</v>
      </c>
      <c r="AD103" s="27">
        <f t="shared" si="108"/>
        <v>0.28045942999711904</v>
      </c>
      <c r="AE103" s="27">
        <f t="shared" si="109"/>
        <v>0.17014141891100418</v>
      </c>
      <c r="AF103" s="29">
        <f t="shared" si="110"/>
        <v>1.6483900968512486</v>
      </c>
      <c r="AG103" s="29">
        <f t="shared" si="111"/>
        <v>0.69662316422479764</v>
      </c>
      <c r="AH103" s="29">
        <f t="shared" si="112"/>
        <v>3.2240318494390157</v>
      </c>
      <c r="AJ103" s="51">
        <f t="shared" si="113"/>
        <v>67.112531742608454</v>
      </c>
      <c r="AK103" s="29">
        <f t="shared" si="114"/>
        <v>3.2240318494390157</v>
      </c>
      <c r="AL103" s="58">
        <f t="shared" si="115"/>
        <v>0.69662316422479764</v>
      </c>
    </row>
    <row r="104" spans="1:38" x14ac:dyDescent="0.2">
      <c r="A104" s="1">
        <v>280</v>
      </c>
      <c r="B104" s="1">
        <v>346</v>
      </c>
      <c r="C104" s="77" t="s">
        <v>107</v>
      </c>
      <c r="D104" s="239">
        <v>20</v>
      </c>
      <c r="E104" s="150">
        <v>1151</v>
      </c>
      <c r="F104" s="150">
        <v>1837</v>
      </c>
      <c r="G104" s="150">
        <v>6716</v>
      </c>
      <c r="H104" s="150">
        <v>0.68700000000000006</v>
      </c>
      <c r="I104" s="25">
        <f t="shared" si="90"/>
        <v>0.26890523917506393</v>
      </c>
      <c r="J104" s="25">
        <f t="shared" si="91"/>
        <v>0.16223196488912575</v>
      </c>
      <c r="K104" s="27">
        <f t="shared" si="92"/>
        <v>1.6575354885138815</v>
      </c>
      <c r="L104" s="27">
        <f t="shared" si="93"/>
        <v>0.68590719552510382</v>
      </c>
      <c r="M104" s="27">
        <f t="shared" si="94"/>
        <v>3.6559608056614046</v>
      </c>
      <c r="N104" s="27"/>
      <c r="O104" s="51">
        <f t="shared" si="95"/>
        <v>50.598087470067178</v>
      </c>
      <c r="P104" s="27">
        <f t="shared" si="96"/>
        <v>3.6559608056614046</v>
      </c>
      <c r="Q104" s="93">
        <f t="shared" si="97"/>
        <v>0.68590719552510382</v>
      </c>
      <c r="R104" s="156">
        <f t="shared" si="98"/>
        <v>783.46084792773456</v>
      </c>
      <c r="S104" s="156">
        <f t="shared" si="99"/>
        <v>1140.4088033882599</v>
      </c>
      <c r="T104" s="153"/>
      <c r="U104" s="153"/>
      <c r="V104"/>
      <c r="W104" s="1">
        <v>280</v>
      </c>
      <c r="X104" s="66">
        <v>20</v>
      </c>
      <c r="Y104" s="164">
        <v>0.8</v>
      </c>
      <c r="Z104" s="150">
        <v>3126</v>
      </c>
      <c r="AA104" s="150">
        <v>9632</v>
      </c>
      <c r="AB104" s="150">
        <v>912</v>
      </c>
      <c r="AC104" s="150">
        <v>1340</v>
      </c>
      <c r="AD104" s="27">
        <f t="shared" si="108"/>
        <v>0.28454181721973415</v>
      </c>
      <c r="AE104" s="27">
        <f t="shared" si="109"/>
        <v>0.17495558928373808</v>
      </c>
      <c r="AF104" s="29">
        <f t="shared" si="110"/>
        <v>1.6263659731285989</v>
      </c>
      <c r="AG104" s="29">
        <f t="shared" si="111"/>
        <v>0.69229982392018152</v>
      </c>
      <c r="AH104" s="29">
        <f t="shared" si="112"/>
        <v>3.0812539987204093</v>
      </c>
      <c r="AJ104" s="51">
        <f t="shared" si="113"/>
        <v>72.567120088101106</v>
      </c>
      <c r="AK104" s="29">
        <f t="shared" si="114"/>
        <v>3.0812539987204093</v>
      </c>
      <c r="AL104" s="58">
        <f t="shared" si="115"/>
        <v>0.69229982392018152</v>
      </c>
    </row>
    <row r="105" spans="1:38" x14ac:dyDescent="0.2">
      <c r="A105" s="1">
        <v>280</v>
      </c>
      <c r="B105" s="1">
        <v>346</v>
      </c>
      <c r="C105" s="77" t="s">
        <v>107</v>
      </c>
      <c r="D105" s="239">
        <v>20</v>
      </c>
      <c r="E105" s="150">
        <v>1198</v>
      </c>
      <c r="F105" s="150">
        <v>2057</v>
      </c>
      <c r="G105" s="150">
        <v>7292</v>
      </c>
      <c r="H105" s="150">
        <v>0.71499999999999997</v>
      </c>
      <c r="I105" s="25">
        <f t="shared" si="90"/>
        <v>0.26950836383598492</v>
      </c>
      <c r="J105" s="25">
        <f t="shared" si="91"/>
        <v>0.16110799035424805</v>
      </c>
      <c r="K105" s="27">
        <f t="shared" si="92"/>
        <v>1.6728429374817697</v>
      </c>
      <c r="L105" s="27">
        <f t="shared" si="93"/>
        <v>0.69301746926514718</v>
      </c>
      <c r="M105" s="27">
        <f t="shared" si="94"/>
        <v>3.5449684005833739</v>
      </c>
      <c r="N105" s="27"/>
      <c r="O105" s="51">
        <f t="shared" si="95"/>
        <v>54.937649468691163</v>
      </c>
      <c r="P105" s="27">
        <f t="shared" si="96"/>
        <v>3.5449684005833739</v>
      </c>
      <c r="Q105" s="93">
        <f t="shared" si="97"/>
        <v>0.69301746926514718</v>
      </c>
      <c r="R105" s="156">
        <f t="shared" si="98"/>
        <v>815.45273311679057</v>
      </c>
      <c r="S105" s="156">
        <f t="shared" si="99"/>
        <v>1140.4933330304764</v>
      </c>
      <c r="T105" s="153"/>
      <c r="U105" s="153"/>
      <c r="V105"/>
      <c r="W105" s="1">
        <v>280</v>
      </c>
      <c r="X105" s="66">
        <v>20</v>
      </c>
      <c r="Y105" s="164">
        <v>0.82499999999999996</v>
      </c>
      <c r="Z105" s="150">
        <v>3535</v>
      </c>
      <c r="AA105" s="150">
        <v>10389</v>
      </c>
      <c r="AB105" s="150">
        <v>940</v>
      </c>
      <c r="AC105" s="150">
        <v>1382</v>
      </c>
      <c r="AD105" s="27">
        <f t="shared" si="108"/>
        <v>0.2885339251310387</v>
      </c>
      <c r="AE105" s="27">
        <f t="shared" si="109"/>
        <v>0.18035099049344869</v>
      </c>
      <c r="AF105" s="29">
        <f t="shared" si="110"/>
        <v>1.5998466342857141</v>
      </c>
      <c r="AG105" s="29">
        <f t="shared" si="111"/>
        <v>0.68577189940529792</v>
      </c>
      <c r="AH105" s="29">
        <f t="shared" si="112"/>
        <v>2.9388967468175391</v>
      </c>
      <c r="AJ105" s="51">
        <f t="shared" si="113"/>
        <v>78.270329173098261</v>
      </c>
      <c r="AK105" s="29">
        <f t="shared" si="114"/>
        <v>2.9388967468175391</v>
      </c>
      <c r="AL105" s="58">
        <f t="shared" si="115"/>
        <v>0.68577189940529792</v>
      </c>
    </row>
    <row r="106" spans="1:38" x14ac:dyDescent="0.2">
      <c r="A106" s="1">
        <v>280</v>
      </c>
      <c r="B106" s="1">
        <v>346</v>
      </c>
      <c r="C106" s="77" t="s">
        <v>107</v>
      </c>
      <c r="D106" s="239">
        <v>20</v>
      </c>
      <c r="E106" s="150">
        <v>1249</v>
      </c>
      <c r="F106" s="150">
        <v>2397</v>
      </c>
      <c r="G106" s="150">
        <v>8102</v>
      </c>
      <c r="H106" s="150">
        <v>0.746</v>
      </c>
      <c r="I106" s="25">
        <f t="shared" si="90"/>
        <v>0.27549047364472662</v>
      </c>
      <c r="J106" s="25">
        <f t="shared" si="91"/>
        <v>0.16566621947961579</v>
      </c>
      <c r="K106" s="27">
        <f t="shared" si="92"/>
        <v>1.6629248528160203</v>
      </c>
      <c r="L106" s="27">
        <f t="shared" si="93"/>
        <v>0.69651232884992842</v>
      </c>
      <c r="M106" s="27">
        <f t="shared" si="94"/>
        <v>3.3800584063412598</v>
      </c>
      <c r="N106" s="27"/>
      <c r="O106" s="51">
        <f t="shared" si="95"/>
        <v>61.040158529256146</v>
      </c>
      <c r="P106" s="27">
        <f t="shared" si="96"/>
        <v>3.3800584063412598</v>
      </c>
      <c r="Q106" s="93">
        <f t="shared" si="97"/>
        <v>0.69651232884992842</v>
      </c>
      <c r="R106" s="156">
        <f t="shared" si="98"/>
        <v>850.16733193895777</v>
      </c>
      <c r="S106" s="156">
        <f t="shared" si="99"/>
        <v>1139.634493215761</v>
      </c>
      <c r="T106" s="153"/>
      <c r="U106" s="153"/>
      <c r="V106"/>
      <c r="W106" s="1">
        <v>280</v>
      </c>
      <c r="X106" s="66">
        <v>20</v>
      </c>
      <c r="Y106" s="164">
        <v>0.85</v>
      </c>
      <c r="Z106" s="150">
        <v>3986</v>
      </c>
      <c r="AA106" s="150">
        <v>11177</v>
      </c>
      <c r="AB106" s="150">
        <v>969</v>
      </c>
      <c r="AC106" s="150">
        <v>1423</v>
      </c>
      <c r="AD106" s="27">
        <f t="shared" si="108"/>
        <v>0.29278894471911843</v>
      </c>
      <c r="AE106" s="27">
        <f t="shared" si="109"/>
        <v>0.18628412101333702</v>
      </c>
      <c r="AF106" s="29">
        <f t="shared" si="110"/>
        <v>1.5717332380582034</v>
      </c>
      <c r="AG106" s="29">
        <f t="shared" si="111"/>
        <v>0.67867064692633627</v>
      </c>
      <c r="AH106" s="29">
        <f t="shared" si="112"/>
        <v>2.8040642247867535</v>
      </c>
      <c r="AJ106" s="51">
        <f t="shared" si="113"/>
        <v>84.207091073993567</v>
      </c>
      <c r="AK106" s="29">
        <f t="shared" si="114"/>
        <v>2.8040642247867535</v>
      </c>
      <c r="AL106" s="58">
        <f t="shared" si="115"/>
        <v>0.67867064692633627</v>
      </c>
    </row>
    <row r="107" spans="1:38" x14ac:dyDescent="0.2">
      <c r="A107" s="1">
        <v>280</v>
      </c>
      <c r="B107" s="1">
        <v>346</v>
      </c>
      <c r="C107" s="77" t="s">
        <v>107</v>
      </c>
      <c r="D107" s="239">
        <v>20</v>
      </c>
      <c r="E107" s="150">
        <v>1299</v>
      </c>
      <c r="F107" s="150">
        <v>2778</v>
      </c>
      <c r="G107" s="150">
        <v>8955</v>
      </c>
      <c r="H107" s="150">
        <v>0.77600000000000002</v>
      </c>
      <c r="I107" s="25">
        <f t="shared" si="90"/>
        <v>0.28150525836649531</v>
      </c>
      <c r="J107" s="25">
        <f t="shared" si="91"/>
        <v>0.17067033108661006</v>
      </c>
      <c r="K107" s="27">
        <f t="shared" si="92"/>
        <v>1.6494094584233265</v>
      </c>
      <c r="L107" s="27">
        <f t="shared" si="93"/>
        <v>0.6983523965166345</v>
      </c>
      <c r="M107" s="27">
        <f t="shared" si="94"/>
        <v>3.2235421166306697</v>
      </c>
      <c r="N107" s="27"/>
      <c r="O107" s="51">
        <f t="shared" si="95"/>
        <v>67.466627947357296</v>
      </c>
      <c r="P107" s="27">
        <f t="shared" si="96"/>
        <v>3.2235421166306697</v>
      </c>
      <c r="Q107" s="93">
        <f t="shared" si="97"/>
        <v>0.6983523965166345</v>
      </c>
      <c r="R107" s="156">
        <f t="shared" si="98"/>
        <v>884.20125235284718</v>
      </c>
      <c r="S107" s="156">
        <f t="shared" si="99"/>
        <v>1139.4346035474834</v>
      </c>
      <c r="T107" s="153"/>
      <c r="U107" s="153"/>
      <c r="V107"/>
      <c r="X107" s="66"/>
      <c r="Y107" s="17"/>
      <c r="Z107"/>
      <c r="AA107"/>
      <c r="AC107"/>
      <c r="AD107" s="27"/>
      <c r="AE107" s="27"/>
      <c r="AF107" s="29"/>
      <c r="AH107" s="29"/>
      <c r="AJ107" s="51"/>
      <c r="AK107" s="29"/>
      <c r="AL107" s="58"/>
    </row>
    <row r="108" spans="1:38" x14ac:dyDescent="0.2">
      <c r="A108" s="1">
        <v>280</v>
      </c>
      <c r="B108" s="1">
        <v>346</v>
      </c>
      <c r="C108" s="77" t="s">
        <v>107</v>
      </c>
      <c r="D108" s="239">
        <v>20</v>
      </c>
      <c r="E108" s="150">
        <v>1360</v>
      </c>
      <c r="F108" s="150">
        <v>3316</v>
      </c>
      <c r="G108" s="150">
        <v>10021</v>
      </c>
      <c r="H108" s="150">
        <v>0.81200000000000006</v>
      </c>
      <c r="I108" s="25">
        <f t="shared" si="90"/>
        <v>0.28739054038893735</v>
      </c>
      <c r="J108" s="25">
        <f t="shared" si="91"/>
        <v>0.17752153297872642</v>
      </c>
      <c r="K108" s="27">
        <f t="shared" si="92"/>
        <v>1.6189052424607964</v>
      </c>
      <c r="L108" s="27">
        <f t="shared" si="93"/>
        <v>0.69256502449040969</v>
      </c>
      <c r="M108" s="27">
        <f t="shared" si="94"/>
        <v>3.0220144752714115</v>
      </c>
      <c r="N108" s="27"/>
      <c r="O108" s="51">
        <f t="shared" si="95"/>
        <v>75.497831229532935</v>
      </c>
      <c r="P108" s="27">
        <f t="shared" si="96"/>
        <v>3.0220144752714115</v>
      </c>
      <c r="Q108" s="93">
        <f t="shared" si="97"/>
        <v>0.69256502449040969</v>
      </c>
      <c r="R108" s="156">
        <f t="shared" si="98"/>
        <v>925.72263525779226</v>
      </c>
      <c r="S108" s="156">
        <f t="shared" si="99"/>
        <v>1140.0525064751137</v>
      </c>
      <c r="T108" s="153"/>
      <c r="U108" s="153"/>
      <c r="V108"/>
      <c r="X108" s="66"/>
      <c r="Y108" s="17"/>
      <c r="Z108"/>
      <c r="AA108"/>
      <c r="AC108"/>
      <c r="AD108" s="27"/>
      <c r="AE108" s="27"/>
      <c r="AF108" s="29"/>
      <c r="AH108" s="29"/>
      <c r="AJ108" s="51"/>
      <c r="AK108" s="29"/>
      <c r="AL108" s="58"/>
    </row>
    <row r="109" spans="1:38" x14ac:dyDescent="0.2">
      <c r="A109" s="1">
        <v>280</v>
      </c>
      <c r="B109" s="1">
        <v>346</v>
      </c>
      <c r="C109" s="77" t="s">
        <v>107</v>
      </c>
      <c r="D109" s="239">
        <v>20</v>
      </c>
      <c r="E109" s="150">
        <v>1401</v>
      </c>
      <c r="F109" s="150">
        <v>3722</v>
      </c>
      <c r="G109" s="150">
        <v>10661</v>
      </c>
      <c r="H109" s="150">
        <v>0.83699999999999997</v>
      </c>
      <c r="I109" s="25">
        <f t="shared" si="90"/>
        <v>0.28811170091423072</v>
      </c>
      <c r="J109" s="25">
        <f t="shared" si="91"/>
        <v>0.18227000510416946</v>
      </c>
      <c r="K109" s="27">
        <f t="shared" si="92"/>
        <v>1.5806863051853841</v>
      </c>
      <c r="L109" s="27">
        <f t="shared" si="93"/>
        <v>0.67706292046938588</v>
      </c>
      <c r="M109" s="27">
        <f t="shared" si="94"/>
        <v>2.8643202579258462</v>
      </c>
      <c r="N109" s="27"/>
      <c r="O109" s="51">
        <f t="shared" si="95"/>
        <v>80.31956678355958</v>
      </c>
      <c r="P109" s="27">
        <f t="shared" si="96"/>
        <v>2.8643202579258462</v>
      </c>
      <c r="Q109" s="93">
        <f t="shared" si="97"/>
        <v>0.67706292046938588</v>
      </c>
      <c r="R109" s="156">
        <f t="shared" si="98"/>
        <v>953.63044999718159</v>
      </c>
      <c r="S109" s="156">
        <f t="shared" si="99"/>
        <v>1139.3434289094166</v>
      </c>
      <c r="T109" s="153"/>
      <c r="U109" s="153"/>
      <c r="V109"/>
      <c r="X109" s="66"/>
      <c r="Y109" s="17"/>
      <c r="Z109"/>
      <c r="AA109"/>
      <c r="AC109"/>
      <c r="AD109" s="27"/>
      <c r="AE109" s="27"/>
      <c r="AF109" s="29"/>
      <c r="AH109" s="29"/>
      <c r="AJ109" s="51"/>
      <c r="AK109" s="29"/>
      <c r="AL109" s="58"/>
    </row>
    <row r="110" spans="1:38" x14ac:dyDescent="0.2">
      <c r="A110" s="1">
        <v>280</v>
      </c>
      <c r="B110" s="1">
        <v>346</v>
      </c>
      <c r="C110" s="77" t="s">
        <v>107</v>
      </c>
      <c r="D110" s="239">
        <v>20</v>
      </c>
      <c r="E110" s="150">
        <v>1444</v>
      </c>
      <c r="F110" s="150">
        <v>4234</v>
      </c>
      <c r="G110" s="150">
        <v>11620</v>
      </c>
      <c r="H110" s="150">
        <v>0.86199999999999999</v>
      </c>
      <c r="I110" s="25">
        <f t="shared" si="90"/>
        <v>0.29560444836649641</v>
      </c>
      <c r="J110" s="25">
        <f t="shared" si="91"/>
        <v>0.18936622288461091</v>
      </c>
      <c r="K110" s="27">
        <f t="shared" si="92"/>
        <v>1.5610199319792162</v>
      </c>
      <c r="L110" s="27">
        <f t="shared" si="93"/>
        <v>0.67727777184969162</v>
      </c>
      <c r="M110" s="27">
        <f t="shared" si="94"/>
        <v>2.7444496929617381</v>
      </c>
      <c r="N110" s="27"/>
      <c r="O110" s="51">
        <f t="shared" si="95"/>
        <v>87.5446361527964</v>
      </c>
      <c r="P110" s="27">
        <f t="shared" si="96"/>
        <v>2.7444496929617381</v>
      </c>
      <c r="Q110" s="93">
        <f t="shared" si="97"/>
        <v>0.67727777184969162</v>
      </c>
      <c r="R110" s="156">
        <f t="shared" si="98"/>
        <v>982.89962155312662</v>
      </c>
      <c r="S110" s="156">
        <f t="shared" si="99"/>
        <v>1140.2547813841377</v>
      </c>
      <c r="T110" s="153"/>
      <c r="U110" s="153"/>
      <c r="V110"/>
      <c r="X110" s="66"/>
      <c r="Y110" s="17"/>
      <c r="Z110"/>
      <c r="AA110"/>
      <c r="AC110"/>
      <c r="AD110"/>
      <c r="AE110"/>
      <c r="AF110"/>
      <c r="AG110"/>
      <c r="AH110"/>
      <c r="AI110"/>
      <c r="AJ110"/>
      <c r="AK110"/>
      <c r="AL110"/>
    </row>
    <row r="111" spans="1:38" x14ac:dyDescent="0.2">
      <c r="R111" s="156"/>
      <c r="T111" s="153"/>
      <c r="U111" s="153"/>
      <c r="W111" s="265"/>
      <c r="X111" s="114"/>
      <c r="Y111" s="17"/>
      <c r="Z111" s="49"/>
      <c r="AA111" s="78"/>
      <c r="AB111" s="62"/>
      <c r="AC111" s="68"/>
      <c r="AD111"/>
      <c r="AE111" s="45"/>
      <c r="AF111" s="34"/>
      <c r="AG111" s="24"/>
      <c r="AI111" s="29"/>
      <c r="AK111" s="24"/>
      <c r="AL111" s="24"/>
    </row>
    <row r="112" spans="1:38" x14ac:dyDescent="0.2">
      <c r="R112" s="156"/>
      <c r="T112" s="153"/>
      <c r="U112" s="153"/>
      <c r="W112" s="265"/>
      <c r="X112" s="114"/>
      <c r="Y112" s="17"/>
      <c r="Z112" s="49"/>
      <c r="AA112" s="78"/>
      <c r="AB112" s="62"/>
      <c r="AC112" s="68"/>
      <c r="AD112"/>
      <c r="AE112" s="45"/>
      <c r="AF112" s="34"/>
      <c r="AG112" s="24"/>
      <c r="AI112" s="29"/>
      <c r="AK112" s="24"/>
      <c r="AL112" s="24"/>
    </row>
    <row r="113" spans="18:38" x14ac:dyDescent="0.2">
      <c r="R113" s="156"/>
      <c r="T113" s="153"/>
      <c r="U113" s="153"/>
      <c r="W113" s="265"/>
      <c r="X113" s="114"/>
      <c r="Y113" s="17"/>
      <c r="Z113" s="49"/>
      <c r="AA113" s="78"/>
      <c r="AB113" s="62"/>
      <c r="AC113" s="68"/>
      <c r="AD113"/>
      <c r="AE113" s="45"/>
      <c r="AF113" s="34"/>
      <c r="AG113" s="24"/>
      <c r="AI113" s="29"/>
      <c r="AK113" s="24"/>
      <c r="AL113" s="24"/>
    </row>
    <row r="114" spans="18:38" x14ac:dyDescent="0.2">
      <c r="R114" s="156"/>
      <c r="T114" s="153"/>
      <c r="U114" s="153"/>
      <c r="W114" s="265"/>
      <c r="X114" s="114"/>
      <c r="Y114" s="17"/>
      <c r="Z114" s="49"/>
      <c r="AA114" s="78"/>
      <c r="AB114" s="62"/>
      <c r="AC114" s="68"/>
      <c r="AD114"/>
      <c r="AE114" s="45"/>
      <c r="AF114" s="34"/>
      <c r="AG114" s="24"/>
      <c r="AI114" s="29"/>
      <c r="AK114" s="24"/>
      <c r="AL114" s="24"/>
    </row>
    <row r="115" spans="18:38" x14ac:dyDescent="0.2">
      <c r="R115" s="156"/>
      <c r="T115" s="153"/>
      <c r="U115" s="153"/>
      <c r="W115" s="265"/>
      <c r="X115" s="114"/>
      <c r="Y115" s="17"/>
      <c r="Z115" s="49"/>
      <c r="AA115" s="78"/>
      <c r="AB115" s="62"/>
      <c r="AC115" s="68"/>
      <c r="AD115"/>
      <c r="AE115" s="45"/>
      <c r="AF115" s="34"/>
      <c r="AG115" s="24"/>
      <c r="AI115" s="29"/>
      <c r="AK115" s="24"/>
      <c r="AL115" s="24"/>
    </row>
    <row r="116" spans="18:38" x14ac:dyDescent="0.2">
      <c r="R116" s="156"/>
      <c r="T116" s="153"/>
      <c r="U116" s="153"/>
      <c r="W116" s="265"/>
      <c r="X116" s="114"/>
      <c r="Y116" s="17"/>
      <c r="Z116" s="49"/>
      <c r="AA116" s="78"/>
      <c r="AB116" s="62"/>
      <c r="AC116" s="68"/>
      <c r="AD116"/>
      <c r="AE116" s="45"/>
      <c r="AF116" s="34"/>
      <c r="AG116" s="24"/>
      <c r="AI116" s="29"/>
      <c r="AK116" s="24"/>
      <c r="AL116" s="24"/>
    </row>
    <row r="117" spans="18:38" x14ac:dyDescent="0.2">
      <c r="R117" s="156"/>
      <c r="T117" s="153"/>
      <c r="U117" s="153"/>
      <c r="W117" s="265"/>
      <c r="X117" s="114"/>
      <c r="Y117" s="17"/>
      <c r="Z117" s="49"/>
      <c r="AA117" s="78"/>
      <c r="AB117" s="62"/>
      <c r="AC117" s="68"/>
      <c r="AD117"/>
      <c r="AE117" s="45"/>
      <c r="AF117" s="34"/>
      <c r="AG117" s="24"/>
      <c r="AI117" s="29"/>
      <c r="AK117" s="24"/>
      <c r="AL117" s="24"/>
    </row>
    <row r="118" spans="18:38" x14ac:dyDescent="0.2">
      <c r="R118" s="156"/>
      <c r="T118" s="153"/>
      <c r="U118" s="153"/>
      <c r="W118" s="265"/>
      <c r="X118" s="114"/>
      <c r="Y118" s="17"/>
      <c r="Z118" s="49"/>
      <c r="AA118" s="78"/>
      <c r="AB118" s="62"/>
      <c r="AC118" s="68"/>
      <c r="AD118"/>
      <c r="AE118" s="45"/>
      <c r="AF118" s="34"/>
      <c r="AG118" s="24"/>
      <c r="AI118" s="29"/>
      <c r="AK118" s="24"/>
      <c r="AL118" s="24"/>
    </row>
    <row r="119" spans="18:38" x14ac:dyDescent="0.2">
      <c r="R119" s="156"/>
      <c r="T119" s="153"/>
      <c r="U119" s="153"/>
      <c r="W119" s="265"/>
      <c r="X119" s="114"/>
      <c r="Y119" s="17"/>
      <c r="Z119" s="49"/>
      <c r="AA119" s="78"/>
      <c r="AB119" s="62"/>
      <c r="AC119" s="68"/>
      <c r="AD119"/>
      <c r="AE119" s="45"/>
      <c r="AF119" s="34"/>
      <c r="AG119" s="24"/>
      <c r="AI119" s="29"/>
      <c r="AK119" s="24"/>
      <c r="AL119" s="24"/>
    </row>
    <row r="120" spans="18:38" x14ac:dyDescent="0.2">
      <c r="R120" s="156"/>
      <c r="T120" s="153"/>
      <c r="U120" s="153"/>
      <c r="W120" s="265"/>
      <c r="X120" s="114"/>
      <c r="Y120" s="17"/>
      <c r="Z120" s="49"/>
      <c r="AA120" s="78"/>
      <c r="AB120" s="62"/>
      <c r="AC120" s="68"/>
      <c r="AD120"/>
      <c r="AE120" s="45"/>
      <c r="AF120" s="34"/>
      <c r="AG120" s="24"/>
      <c r="AI120" s="29"/>
      <c r="AK120" s="24"/>
      <c r="AL120" s="24"/>
    </row>
    <row r="121" spans="18:38" x14ac:dyDescent="0.2">
      <c r="R121" s="156"/>
      <c r="T121" s="153"/>
      <c r="U121" s="153"/>
      <c r="W121" s="265"/>
      <c r="X121" s="114"/>
      <c r="Y121" s="17"/>
      <c r="Z121" s="49"/>
      <c r="AA121" s="78"/>
      <c r="AB121" s="62"/>
      <c r="AC121" s="68"/>
      <c r="AD121"/>
      <c r="AE121" s="45"/>
      <c r="AF121" s="34"/>
      <c r="AG121" s="24"/>
      <c r="AI121" s="29"/>
      <c r="AK121" s="24"/>
      <c r="AL121" s="24"/>
    </row>
    <row r="122" spans="18:38" x14ac:dyDescent="0.2">
      <c r="R122" s="156"/>
      <c r="T122" s="153"/>
      <c r="U122" s="153"/>
      <c r="W122" s="265"/>
      <c r="X122" s="114"/>
      <c r="Y122" s="17"/>
      <c r="Z122" s="49"/>
      <c r="AA122" s="78"/>
      <c r="AB122" s="62"/>
      <c r="AC122" s="68"/>
      <c r="AD122"/>
      <c r="AE122" s="45"/>
      <c r="AF122" s="34"/>
      <c r="AG122" s="24"/>
      <c r="AI122" s="29"/>
      <c r="AK122" s="24"/>
      <c r="AL122" s="24"/>
    </row>
    <row r="123" spans="18:38" x14ac:dyDescent="0.2">
      <c r="R123" s="156"/>
      <c r="T123" s="153"/>
      <c r="U123" s="153"/>
      <c r="W123" s="265"/>
      <c r="X123" s="114"/>
      <c r="Y123" s="17"/>
      <c r="Z123" s="49"/>
      <c r="AA123" s="78"/>
      <c r="AB123" s="62"/>
      <c r="AC123" s="68"/>
      <c r="AD123"/>
      <c r="AE123" s="45"/>
      <c r="AF123" s="34"/>
      <c r="AG123" s="24"/>
      <c r="AI123" s="29"/>
      <c r="AK123" s="24"/>
      <c r="AL123" s="24"/>
    </row>
    <row r="124" spans="18:38" x14ac:dyDescent="0.2">
      <c r="R124" s="156"/>
      <c r="T124" s="153"/>
      <c r="U124" s="153"/>
      <c r="W124" s="265"/>
      <c r="X124" s="114"/>
      <c r="Y124" s="17"/>
      <c r="Z124" s="49"/>
      <c r="AA124" s="78"/>
      <c r="AB124" s="62"/>
      <c r="AC124" s="68"/>
      <c r="AD124"/>
      <c r="AE124" s="45"/>
      <c r="AF124" s="34"/>
      <c r="AG124" s="24"/>
      <c r="AI124" s="29"/>
      <c r="AK124" s="24"/>
      <c r="AL124" s="24"/>
    </row>
    <row r="125" spans="18:38" x14ac:dyDescent="0.2">
      <c r="R125" s="156"/>
      <c r="T125" s="153"/>
      <c r="U125" s="153"/>
      <c r="W125" s="265"/>
      <c r="X125" s="114"/>
      <c r="Y125" s="17"/>
      <c r="Z125" s="49"/>
      <c r="AA125" s="78"/>
      <c r="AB125" s="62"/>
      <c r="AC125" s="68"/>
      <c r="AD125"/>
      <c r="AE125" s="45"/>
      <c r="AF125" s="34"/>
      <c r="AG125" s="24"/>
      <c r="AI125" s="29"/>
      <c r="AK125" s="24"/>
      <c r="AL125" s="24"/>
    </row>
    <row r="126" spans="18:38" x14ac:dyDescent="0.2">
      <c r="R126" s="156"/>
      <c r="T126" s="153"/>
      <c r="U126" s="153"/>
      <c r="W126" s="265"/>
      <c r="X126" s="114"/>
      <c r="Y126" s="17"/>
      <c r="Z126" s="49"/>
      <c r="AA126" s="78"/>
      <c r="AB126" s="62"/>
      <c r="AC126" s="68"/>
      <c r="AD126"/>
      <c r="AE126" s="45"/>
      <c r="AF126" s="34"/>
      <c r="AG126" s="24"/>
      <c r="AI126" s="29"/>
      <c r="AK126" s="24"/>
      <c r="AL126" s="24"/>
    </row>
    <row r="127" spans="18:38" x14ac:dyDescent="0.2">
      <c r="R127" s="156"/>
      <c r="T127" s="153"/>
      <c r="U127" s="153"/>
      <c r="W127" s="265"/>
      <c r="X127" s="114"/>
      <c r="Y127" s="17"/>
      <c r="Z127" s="49"/>
      <c r="AA127" s="78"/>
      <c r="AB127" s="62"/>
      <c r="AC127" s="68"/>
      <c r="AD127"/>
      <c r="AE127" s="45"/>
      <c r="AF127" s="34"/>
      <c r="AG127" s="24"/>
      <c r="AI127" s="29"/>
      <c r="AK127" s="24"/>
      <c r="AL127" s="24"/>
    </row>
    <row r="128" spans="18:38" x14ac:dyDescent="0.2">
      <c r="R128" s="156"/>
      <c r="T128" s="153"/>
      <c r="U128" s="153"/>
      <c r="W128" s="265"/>
      <c r="X128" s="114"/>
      <c r="Y128" s="17"/>
      <c r="Z128" s="49"/>
      <c r="AA128" s="78"/>
      <c r="AB128" s="62"/>
      <c r="AC128" s="68"/>
      <c r="AD128"/>
      <c r="AE128" s="45"/>
      <c r="AF128" s="34"/>
      <c r="AG128" s="24"/>
      <c r="AI128" s="29"/>
      <c r="AK128" s="24"/>
      <c r="AL128" s="24"/>
    </row>
    <row r="129" spans="18:38" x14ac:dyDescent="0.2">
      <c r="R129" s="156"/>
      <c r="T129" s="153"/>
      <c r="U129" s="153"/>
      <c r="W129" s="265"/>
      <c r="X129" s="114"/>
      <c r="Y129" s="17"/>
      <c r="Z129" s="49"/>
      <c r="AA129" s="78"/>
      <c r="AB129" s="62"/>
      <c r="AC129" s="68"/>
      <c r="AD129"/>
      <c r="AE129" s="45"/>
      <c r="AF129" s="34"/>
      <c r="AG129" s="24"/>
      <c r="AI129" s="29"/>
      <c r="AK129" s="24"/>
      <c r="AL129" s="24"/>
    </row>
    <row r="130" spans="18:38" x14ac:dyDescent="0.2">
      <c r="R130" s="156"/>
      <c r="T130" s="153"/>
      <c r="U130" s="153"/>
      <c r="W130" s="265"/>
      <c r="X130" s="114"/>
      <c r="Y130" s="17"/>
      <c r="Z130" s="49"/>
      <c r="AA130" s="78"/>
      <c r="AB130" s="62"/>
      <c r="AC130" s="68"/>
      <c r="AD130"/>
      <c r="AE130" s="45"/>
      <c r="AF130" s="34"/>
      <c r="AG130" s="24"/>
      <c r="AI130" s="29"/>
      <c r="AK130" s="24"/>
      <c r="AL130" s="24"/>
    </row>
    <row r="131" spans="18:38" x14ac:dyDescent="0.2">
      <c r="R131" s="156"/>
      <c r="T131" s="153"/>
      <c r="U131" s="153"/>
      <c r="W131" s="265"/>
      <c r="X131" s="114"/>
      <c r="Y131" s="17"/>
      <c r="Z131" s="49"/>
      <c r="AA131" s="78"/>
      <c r="AB131" s="62"/>
      <c r="AC131" s="68"/>
      <c r="AD131"/>
      <c r="AE131" s="45"/>
      <c r="AF131" s="34"/>
      <c r="AG131" s="24"/>
      <c r="AI131" s="29"/>
      <c r="AK131" s="24"/>
      <c r="AL131" s="24"/>
    </row>
    <row r="132" spans="18:38" x14ac:dyDescent="0.2">
      <c r="R132" s="156"/>
      <c r="T132" s="153"/>
      <c r="U132" s="153"/>
      <c r="W132" s="265"/>
      <c r="X132" s="114"/>
      <c r="Y132" s="17"/>
      <c r="Z132" s="49"/>
      <c r="AA132" s="78"/>
      <c r="AB132" s="62"/>
      <c r="AC132" s="68"/>
      <c r="AD132"/>
      <c r="AE132" s="45"/>
      <c r="AF132" s="34"/>
      <c r="AG132" s="24"/>
      <c r="AI132" s="29"/>
      <c r="AK132" s="24"/>
      <c r="AL132" s="24"/>
    </row>
    <row r="133" spans="18:38" x14ac:dyDescent="0.2">
      <c r="R133" s="156"/>
      <c r="T133" s="153"/>
      <c r="U133" s="153"/>
      <c r="W133" s="265"/>
      <c r="X133" s="114"/>
      <c r="Y133" s="17"/>
      <c r="Z133" s="49"/>
      <c r="AA133" s="78"/>
      <c r="AB133" s="62"/>
      <c r="AC133" s="68"/>
      <c r="AD133"/>
      <c r="AE133" s="45"/>
      <c r="AF133" s="34"/>
      <c r="AG133" s="24"/>
      <c r="AI133" s="29"/>
      <c r="AK133" s="24"/>
      <c r="AL133" s="24"/>
    </row>
    <row r="134" spans="18:38" x14ac:dyDescent="0.2">
      <c r="R134" s="156"/>
      <c r="T134" s="153"/>
      <c r="U134" s="153"/>
    </row>
    <row r="135" spans="18:38" x14ac:dyDescent="0.2">
      <c r="R135" s="156"/>
      <c r="T135" s="153"/>
      <c r="U135" s="153"/>
    </row>
    <row r="136" spans="18:38" x14ac:dyDescent="0.2">
      <c r="R136" s="156"/>
      <c r="T136" s="153"/>
      <c r="U136" s="153"/>
    </row>
    <row r="137" spans="18:38" x14ac:dyDescent="0.2">
      <c r="R137" s="156"/>
      <c r="T137" s="153"/>
      <c r="U137" s="153"/>
    </row>
    <row r="138" spans="18:38" x14ac:dyDescent="0.2">
      <c r="R138" s="156"/>
      <c r="T138" s="153"/>
      <c r="U138" s="153"/>
    </row>
    <row r="139" spans="18:38" x14ac:dyDescent="0.2">
      <c r="R139" s="156"/>
      <c r="T139" s="153"/>
      <c r="U139" s="153"/>
    </row>
    <row r="140" spans="18:38" x14ac:dyDescent="0.2">
      <c r="R140" s="156"/>
      <c r="T140" s="153"/>
      <c r="U140" s="153"/>
    </row>
    <row r="141" spans="18:38" x14ac:dyDescent="0.2">
      <c r="R141" s="156"/>
      <c r="T141" s="153"/>
      <c r="U141" s="153"/>
    </row>
    <row r="142" spans="18:38" x14ac:dyDescent="0.2">
      <c r="R142" s="156"/>
      <c r="T142" s="153"/>
      <c r="U142" s="153"/>
    </row>
    <row r="143" spans="18:38" x14ac:dyDescent="0.2">
      <c r="R143" s="156"/>
      <c r="T143" s="153"/>
      <c r="U143" s="153"/>
    </row>
    <row r="144" spans="18:38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53601" r:id="rId3">
          <objectPr defaultSize="0" r:id="rId4">
            <anchor moveWithCells="1">
              <from>
                <xdr:col>12</xdr:col>
                <xdr:colOff>88900</xdr:colOff>
                <xdr:row>0</xdr:row>
                <xdr:rowOff>177800</xdr:rowOff>
              </from>
              <to>
                <xdr:col>20</xdr:col>
                <xdr:colOff>266700</xdr:colOff>
                <xdr:row>2</xdr:row>
                <xdr:rowOff>215900</xdr:rowOff>
              </to>
            </anchor>
          </objectPr>
        </oleObject>
      </mc:Choice>
      <mc:Fallback>
        <oleObject progId="Equation.DSMT4" shapeId="153601" r:id="rId3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K334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9"/>
    <col min="6" max="6" width="12.83203125" style="168" customWidth="1"/>
    <col min="7" max="7" width="12.1640625" style="171" customWidth="1"/>
    <col min="8" max="8" width="13.1640625" style="62" customWidth="1"/>
    <col min="9" max="9" width="11.6640625" customWidth="1"/>
    <col min="10" max="10" width="12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8.83203125" style="112"/>
    <col min="23" max="23" width="9.33203125" style="36" customWidth="1"/>
    <col min="24" max="24" width="11.33203125" style="94" customWidth="1"/>
    <col min="25" max="25" width="11.83203125" style="50" customWidth="1"/>
    <col min="26" max="26" width="8.83203125" style="62"/>
    <col min="27" max="27" width="12.5" style="68" customWidth="1"/>
    <col min="28" max="28" width="13.33203125" customWidth="1"/>
    <col min="29" max="29" width="14.6640625" style="45" customWidth="1"/>
    <col min="30" max="30" width="12.1640625" style="34" customWidth="1"/>
    <col min="31" max="32" width="8.83203125" style="24"/>
    <col min="33" max="33" width="8.83203125" style="29"/>
    <col min="34" max="35" width="8.83203125" style="24"/>
    <col min="36" max="36" width="13.83203125" style="24" customWidth="1"/>
    <col min="37" max="37" width="14.1640625" style="51" customWidth="1"/>
  </cols>
  <sheetData>
    <row r="1" spans="1:37" ht="20" x14ac:dyDescent="0.2">
      <c r="A1" s="31" t="s">
        <v>187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W1" s="35"/>
      <c r="AA1" s="54"/>
      <c r="AB1" s="36"/>
      <c r="AC1" s="54"/>
      <c r="AE1" s="27"/>
      <c r="AF1" s="27"/>
      <c r="AH1" s="29"/>
      <c r="AI1" s="29"/>
    </row>
    <row r="2" spans="1:37" x14ac:dyDescent="0.2">
      <c r="A2" s="42"/>
      <c r="E2" s="219"/>
      <c r="F2" s="15" t="s">
        <v>157</v>
      </c>
      <c r="G2" s="15" t="s">
        <v>157</v>
      </c>
      <c r="H2" s="60" t="s">
        <v>157</v>
      </c>
      <c r="I2" s="25"/>
      <c r="J2" s="283" t="s">
        <v>82</v>
      </c>
      <c r="K2" s="282">
        <v>0.17111999999999999</v>
      </c>
      <c r="L2" s="27"/>
      <c r="M2" s="27"/>
      <c r="O2" s="51"/>
      <c r="P2" s="27"/>
      <c r="Q2" s="61"/>
      <c r="R2" s="155"/>
      <c r="W2" s="35"/>
      <c r="AA2" s="54"/>
      <c r="AB2" s="36"/>
      <c r="AC2" s="54"/>
      <c r="AE2" s="27"/>
      <c r="AF2" s="27"/>
      <c r="AH2" s="29"/>
      <c r="AI2" s="29"/>
    </row>
    <row r="3" spans="1:37" ht="18" x14ac:dyDescent="0.2">
      <c r="A3" s="32" t="s">
        <v>420</v>
      </c>
      <c r="B3" s="13"/>
      <c r="C3" s="13" t="s">
        <v>26</v>
      </c>
      <c r="D3" s="82" t="s">
        <v>401</v>
      </c>
      <c r="E3" s="64" t="s">
        <v>402</v>
      </c>
      <c r="F3" s="15" t="s">
        <v>403</v>
      </c>
      <c r="G3" s="60" t="s">
        <v>404</v>
      </c>
      <c r="H3" s="60" t="s">
        <v>158</v>
      </c>
      <c r="I3" s="25"/>
      <c r="J3" s="283" t="s">
        <v>83</v>
      </c>
      <c r="K3" s="288">
        <v>38.5</v>
      </c>
      <c r="L3" s="27"/>
      <c r="M3" s="24"/>
      <c r="O3" s="51"/>
      <c r="P3" s="27"/>
      <c r="Q3" s="61"/>
      <c r="R3" s="155"/>
      <c r="W3" s="35"/>
      <c r="AA3" s="54"/>
      <c r="AB3" s="34"/>
      <c r="AC3" s="54"/>
      <c r="AE3" s="27"/>
      <c r="AH3" s="29"/>
    </row>
    <row r="4" spans="1:37" x14ac:dyDescent="0.2">
      <c r="A4" s="42"/>
      <c r="B4" s="85"/>
      <c r="C4" s="135">
        <v>105</v>
      </c>
      <c r="D4" s="94">
        <v>13</v>
      </c>
      <c r="E4" s="64">
        <v>4</v>
      </c>
      <c r="F4" s="242">
        <v>26</v>
      </c>
      <c r="G4" s="60">
        <v>539.49</v>
      </c>
      <c r="H4" s="60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W4" s="35"/>
      <c r="AA4" s="54"/>
      <c r="AB4" s="34"/>
      <c r="AC4" s="54"/>
      <c r="AE4" s="27"/>
      <c r="AH4" s="29"/>
    </row>
    <row r="5" spans="1:37" x14ac:dyDescent="0.2">
      <c r="A5" s="42"/>
      <c r="C5" s="41" t="s">
        <v>379</v>
      </c>
      <c r="E5" s="64"/>
      <c r="F5" s="15"/>
      <c r="G5" s="15"/>
      <c r="H5" s="60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W5" s="35"/>
      <c r="AA5" s="54"/>
      <c r="AB5" s="36"/>
      <c r="AC5" s="54"/>
      <c r="AE5" s="27"/>
      <c r="AF5" s="27"/>
      <c r="AH5" s="29"/>
      <c r="AI5" s="29"/>
    </row>
    <row r="6" spans="1:37" x14ac:dyDescent="0.2">
      <c r="A6" s="14" t="s">
        <v>151</v>
      </c>
      <c r="B6" s="13"/>
      <c r="C6" s="13"/>
      <c r="E6" s="64"/>
      <c r="F6" s="15"/>
      <c r="G6" s="15"/>
      <c r="H6" s="60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185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</row>
    <row r="7" spans="1:37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64" t="s">
        <v>350</v>
      </c>
      <c r="F7" s="15" t="s">
        <v>351</v>
      </c>
      <c r="G7" s="15" t="s">
        <v>405</v>
      </c>
      <c r="H7" s="60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270" t="s">
        <v>400</v>
      </c>
      <c r="Y7" s="60" t="s">
        <v>42</v>
      </c>
      <c r="Z7" s="39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</row>
    <row r="8" spans="1:37" x14ac:dyDescent="0.2">
      <c r="A8" s="1">
        <v>281</v>
      </c>
      <c r="B8" s="1">
        <v>362</v>
      </c>
      <c r="C8" s="1" t="s">
        <v>107</v>
      </c>
      <c r="D8" s="66">
        <v>-2</v>
      </c>
      <c r="E8" s="150">
        <v>707</v>
      </c>
      <c r="F8" s="150">
        <v>32</v>
      </c>
      <c r="G8" s="150">
        <v>428</v>
      </c>
      <c r="H8" s="163">
        <v>0.42099999999999999</v>
      </c>
      <c r="I8" s="25">
        <f t="shared" ref="I8:I21" si="0">0.1515*(G8/1000)/(E8/1000)^2/($D$4/10)^4</f>
        <v>4.5419689926568592E-2</v>
      </c>
      <c r="J8" s="25">
        <f t="shared" ref="J8:J21" si="1">0.5*(F8/1000)/(E8/1000)^3/($D$4/10)^5</f>
        <v>1.2193965999192775E-2</v>
      </c>
      <c r="K8" s="27">
        <f t="shared" ref="K8:K21" si="2">I8/J8</f>
        <v>3.7247676374999994</v>
      </c>
      <c r="L8" s="27">
        <f t="shared" ref="L8:L21" si="3">0.798*I8^1.5/J8</f>
        <v>0.63346723864325893</v>
      </c>
      <c r="M8" s="27">
        <f t="shared" ref="M8:M21" si="4">G8/F8</f>
        <v>13.375</v>
      </c>
      <c r="N8" s="27"/>
      <c r="O8" s="51">
        <f t="shared" ref="O8:O21" si="5">G8/(PI()*$D$4^2/4)</f>
        <v>3.2245356517553234</v>
      </c>
      <c r="P8" s="27">
        <f t="shared" ref="P8:P21" si="6">M8</f>
        <v>13.375</v>
      </c>
      <c r="Q8" s="93">
        <f t="shared" ref="Q8:Q21" si="7">L8</f>
        <v>0.63346723864325893</v>
      </c>
      <c r="R8" s="156">
        <f t="shared" ref="R8:R21" si="8">E8*(PI()/30)*($D$4/2)</f>
        <v>481.23963465239643</v>
      </c>
      <c r="S8" s="156">
        <f t="shared" ref="S8:S21" si="9">R8/H8</f>
        <v>1143.0870181767136</v>
      </c>
      <c r="T8" s="153"/>
      <c r="U8" s="153"/>
      <c r="V8" s="76"/>
      <c r="W8" s="36">
        <v>281</v>
      </c>
      <c r="X8" s="95">
        <v>-2</v>
      </c>
      <c r="Y8" s="163">
        <v>0.72499999999999998</v>
      </c>
      <c r="Z8" s="150">
        <v>243</v>
      </c>
      <c r="AA8" s="150">
        <v>1041</v>
      </c>
      <c r="AB8" s="150">
        <v>829</v>
      </c>
      <c r="AC8" s="150">
        <v>1218</v>
      </c>
      <c r="AD8" s="27">
        <f t="shared" ref="AD8:AD15" si="10">0.1515*(AA8/1000)/(AC8/1000)^2/($D$4/10)^4</f>
        <v>3.7221629040514508E-2</v>
      </c>
      <c r="AE8" s="27">
        <f t="shared" ref="AE8:AE15" si="11">0.5*(Z8/1000)/(AC8/1000)^3/($D$4/10)^5</f>
        <v>1.8109966690030729E-2</v>
      </c>
      <c r="AF8" s="29">
        <f t="shared" ref="AF8:AF15" si="12">AD8/AE8</f>
        <v>2.0553118444444443</v>
      </c>
      <c r="AG8" s="29">
        <f t="shared" ref="AG8:AG15" si="13">0.798*AD8^1.5/AE8</f>
        <v>0.31643047606853753</v>
      </c>
      <c r="AH8" s="29">
        <f t="shared" ref="AH8:AH15" si="14">AA8/Z8</f>
        <v>4.283950617283951</v>
      </c>
      <c r="AJ8" s="51">
        <f t="shared" ref="AJ8:AJ15" si="15">AA8/(PI()*$D$4^2/4)</f>
        <v>7.8428542370964758</v>
      </c>
      <c r="AK8" s="29">
        <f t="shared" ref="AK8:AK15" si="16">AH8</f>
        <v>4.283950617283951</v>
      </c>
    </row>
    <row r="9" spans="1:37" x14ac:dyDescent="0.2">
      <c r="A9" s="1">
        <v>281</v>
      </c>
      <c r="B9" s="1">
        <v>362</v>
      </c>
      <c r="C9" s="1" t="s">
        <v>107</v>
      </c>
      <c r="D9" s="66">
        <v>-2</v>
      </c>
      <c r="E9" s="150">
        <v>799</v>
      </c>
      <c r="F9" s="150">
        <v>54</v>
      </c>
      <c r="G9" s="150">
        <v>535</v>
      </c>
      <c r="H9" s="163">
        <v>0.47599999999999998</v>
      </c>
      <c r="I9" s="25">
        <f t="shared" si="0"/>
        <v>4.4452833309521329E-2</v>
      </c>
      <c r="J9" s="25">
        <f t="shared" si="1"/>
        <v>1.4256294711432329E-2</v>
      </c>
      <c r="K9" s="27">
        <f t="shared" si="2"/>
        <v>3.1181196944444447</v>
      </c>
      <c r="L9" s="27">
        <f t="shared" si="3"/>
        <v>0.52462066930570717</v>
      </c>
      <c r="M9" s="27">
        <f t="shared" si="4"/>
        <v>9.9074074074074066</v>
      </c>
      <c r="N9" s="27"/>
      <c r="O9" s="51">
        <f t="shared" si="5"/>
        <v>4.0306695646941542</v>
      </c>
      <c r="P9" s="27">
        <f t="shared" si="6"/>
        <v>9.9074074074074066</v>
      </c>
      <c r="Q9" s="93">
        <f t="shared" si="7"/>
        <v>0.52462066930570717</v>
      </c>
      <c r="R9" s="156">
        <f t="shared" si="8"/>
        <v>543.8620482139529</v>
      </c>
      <c r="S9" s="156">
        <f t="shared" si="9"/>
        <v>1142.5673281805734</v>
      </c>
      <c r="T9" s="153"/>
      <c r="U9" s="153"/>
      <c r="V9" s="76"/>
      <c r="W9" s="36">
        <v>281</v>
      </c>
      <c r="X9" s="95">
        <v>-2</v>
      </c>
      <c r="Y9" s="163">
        <v>0.75</v>
      </c>
      <c r="Z9" s="150">
        <v>273</v>
      </c>
      <c r="AA9" s="150">
        <v>1115</v>
      </c>
      <c r="AB9" s="150">
        <v>858</v>
      </c>
      <c r="AC9" s="150">
        <v>1260</v>
      </c>
      <c r="AD9" s="27">
        <f t="shared" si="10"/>
        <v>3.7254007765744543E-2</v>
      </c>
      <c r="AE9" s="27">
        <f t="shared" si="11"/>
        <v>1.8378254212111342E-2</v>
      </c>
      <c r="AF9" s="29">
        <f t="shared" si="12"/>
        <v>2.0270700000000001</v>
      </c>
      <c r="AG9" s="29">
        <f t="shared" si="13"/>
        <v>0.31221814421041544</v>
      </c>
      <c r="AH9" s="29">
        <f t="shared" si="14"/>
        <v>4.0842490842490839</v>
      </c>
      <c r="AJ9" s="51">
        <f t="shared" si="15"/>
        <v>8.4003674105308068</v>
      </c>
      <c r="AK9" s="29">
        <f t="shared" si="16"/>
        <v>4.0842490842490839</v>
      </c>
    </row>
    <row r="10" spans="1:37" x14ac:dyDescent="0.2">
      <c r="A10" s="1">
        <v>281</v>
      </c>
      <c r="B10" s="1">
        <v>362</v>
      </c>
      <c r="C10" s="1" t="s">
        <v>107</v>
      </c>
      <c r="D10" s="66">
        <v>-2</v>
      </c>
      <c r="E10" s="150">
        <v>1001</v>
      </c>
      <c r="F10" s="150">
        <v>121</v>
      </c>
      <c r="G10" s="150">
        <v>749</v>
      </c>
      <c r="H10" s="163">
        <v>0.59599999999999997</v>
      </c>
      <c r="I10" s="25">
        <f t="shared" si="0"/>
        <v>3.9650885111576169E-2</v>
      </c>
      <c r="J10" s="25">
        <f t="shared" si="1"/>
        <v>1.6245623374506454E-2</v>
      </c>
      <c r="K10" s="27">
        <f t="shared" si="2"/>
        <v>2.4407118272727266</v>
      </c>
      <c r="L10" s="27">
        <f t="shared" si="3"/>
        <v>0.38783396496191974</v>
      </c>
      <c r="M10" s="27">
        <f t="shared" si="4"/>
        <v>6.1900826446280988</v>
      </c>
      <c r="N10" s="27"/>
      <c r="O10" s="51">
        <f t="shared" si="5"/>
        <v>5.6429373905718156</v>
      </c>
      <c r="P10" s="27">
        <f t="shared" si="6"/>
        <v>6.1900826446280988</v>
      </c>
      <c r="Q10" s="93">
        <f t="shared" si="7"/>
        <v>0.38783396496191974</v>
      </c>
      <c r="R10" s="156">
        <f t="shared" si="8"/>
        <v>681.35908668606623</v>
      </c>
      <c r="S10" s="156">
        <f t="shared" si="9"/>
        <v>1143.219944104138</v>
      </c>
      <c r="T10" s="153"/>
      <c r="U10" s="153"/>
      <c r="V10" s="76"/>
      <c r="W10" s="36">
        <v>281</v>
      </c>
      <c r="X10" s="95">
        <v>-2</v>
      </c>
      <c r="Y10" s="163">
        <v>0.77500000000000002</v>
      </c>
      <c r="Z10" s="150">
        <v>304</v>
      </c>
      <c r="AA10" s="150">
        <v>1176</v>
      </c>
      <c r="AB10" s="150">
        <v>886</v>
      </c>
      <c r="AC10" s="150">
        <v>1302</v>
      </c>
      <c r="AD10" s="27">
        <f t="shared" si="10"/>
        <v>3.6798030656840099E-2</v>
      </c>
      <c r="AE10" s="27">
        <f t="shared" si="11"/>
        <v>1.8547862756816306E-2</v>
      </c>
      <c r="AF10" s="29">
        <f t="shared" si="12"/>
        <v>1.9839499105263161</v>
      </c>
      <c r="AG10" s="29">
        <f t="shared" si="13"/>
        <v>0.30370076296583437</v>
      </c>
      <c r="AH10" s="29">
        <f t="shared" si="14"/>
        <v>3.8684210526315788</v>
      </c>
      <c r="AJ10" s="51">
        <f t="shared" si="15"/>
        <v>8.8599390805239722</v>
      </c>
      <c r="AK10" s="29">
        <f t="shared" si="16"/>
        <v>3.8684210526315788</v>
      </c>
    </row>
    <row r="11" spans="1:37" x14ac:dyDescent="0.2">
      <c r="A11" s="1">
        <v>281</v>
      </c>
      <c r="B11" s="1">
        <v>362</v>
      </c>
      <c r="C11" s="1" t="s">
        <v>107</v>
      </c>
      <c r="D11" s="66">
        <v>-2</v>
      </c>
      <c r="E11" s="150">
        <v>1050</v>
      </c>
      <c r="F11" s="150">
        <v>143</v>
      </c>
      <c r="G11" s="150">
        <v>813</v>
      </c>
      <c r="H11" s="163">
        <v>0.625</v>
      </c>
      <c r="I11" s="25">
        <f t="shared" si="0"/>
        <v>3.9115705804047031E-2</v>
      </c>
      <c r="J11" s="25">
        <f t="shared" si="1"/>
        <v>1.6634945526848206E-2</v>
      </c>
      <c r="K11" s="27">
        <f t="shared" si="2"/>
        <v>2.3514177272727275</v>
      </c>
      <c r="L11" s="27">
        <f t="shared" si="3"/>
        <v>0.37111479196872293</v>
      </c>
      <c r="M11" s="27">
        <f t="shared" si="4"/>
        <v>5.685314685314685</v>
      </c>
      <c r="N11" s="27"/>
      <c r="O11" s="51">
        <f t="shared" si="5"/>
        <v>6.1251109459744812</v>
      </c>
      <c r="P11" s="27">
        <f t="shared" si="6"/>
        <v>5.685314685314685</v>
      </c>
      <c r="Q11" s="93">
        <f t="shared" si="7"/>
        <v>0.37111479196872293</v>
      </c>
      <c r="R11" s="156">
        <f t="shared" si="8"/>
        <v>714.71232869167795</v>
      </c>
      <c r="S11" s="156">
        <f t="shared" si="9"/>
        <v>1143.5397259066847</v>
      </c>
      <c r="T11" s="153"/>
      <c r="U11" s="153"/>
      <c r="V11" s="76"/>
      <c r="W11" s="36">
        <v>281</v>
      </c>
      <c r="X11" s="95">
        <v>-2</v>
      </c>
      <c r="Y11" s="163">
        <v>0.8</v>
      </c>
      <c r="Z11" s="150">
        <v>338</v>
      </c>
      <c r="AA11" s="150">
        <v>1242</v>
      </c>
      <c r="AB11" s="150">
        <v>915</v>
      </c>
      <c r="AC11" s="150">
        <v>1344</v>
      </c>
      <c r="AD11" s="27">
        <f t="shared" si="10"/>
        <v>3.6472226983384641E-2</v>
      </c>
      <c r="AE11" s="27">
        <f t="shared" si="11"/>
        <v>1.8748742177185293E-2</v>
      </c>
      <c r="AF11" s="29">
        <f t="shared" si="12"/>
        <v>1.9453159384615388</v>
      </c>
      <c r="AG11" s="29">
        <f t="shared" si="13"/>
        <v>0.29646551099760665</v>
      </c>
      <c r="AH11" s="29">
        <f t="shared" si="14"/>
        <v>3.6745562130177514</v>
      </c>
      <c r="AJ11" s="51">
        <f t="shared" si="15"/>
        <v>9.3571805595329707</v>
      </c>
      <c r="AK11" s="29">
        <f t="shared" si="16"/>
        <v>3.6745562130177514</v>
      </c>
    </row>
    <row r="12" spans="1:37" x14ac:dyDescent="0.2">
      <c r="A12" s="1">
        <v>281</v>
      </c>
      <c r="B12" s="1">
        <v>362</v>
      </c>
      <c r="C12" s="1" t="s">
        <v>107</v>
      </c>
      <c r="D12" s="66">
        <v>-2</v>
      </c>
      <c r="E12" s="150">
        <v>1100</v>
      </c>
      <c r="F12" s="150">
        <v>168</v>
      </c>
      <c r="G12" s="150">
        <v>856</v>
      </c>
      <c r="H12" s="163">
        <v>0.65500000000000003</v>
      </c>
      <c r="I12" s="25">
        <f t="shared" si="0"/>
        <v>3.7525597669595671E-2</v>
      </c>
      <c r="J12" s="25">
        <f t="shared" si="1"/>
        <v>1.6997477268823412E-2</v>
      </c>
      <c r="K12" s="27">
        <f t="shared" si="2"/>
        <v>2.2077157142857144</v>
      </c>
      <c r="L12" s="27">
        <f t="shared" si="3"/>
        <v>0.34127922293650698</v>
      </c>
      <c r="M12" s="27">
        <f t="shared" si="4"/>
        <v>5.0952380952380949</v>
      </c>
      <c r="N12" s="27"/>
      <c r="O12" s="51">
        <f t="shared" si="5"/>
        <v>6.4490713035106468</v>
      </c>
      <c r="P12" s="27">
        <f t="shared" si="6"/>
        <v>5.0952380952380949</v>
      </c>
      <c r="Q12" s="93">
        <f t="shared" si="7"/>
        <v>0.34127922293650698</v>
      </c>
      <c r="R12" s="156">
        <f t="shared" si="8"/>
        <v>748.74624910556736</v>
      </c>
      <c r="S12" s="156">
        <f t="shared" si="9"/>
        <v>1143.1240444359807</v>
      </c>
      <c r="T12" s="153"/>
      <c r="U12" s="153"/>
      <c r="V12" s="76"/>
      <c r="W12" s="36">
        <v>281</v>
      </c>
      <c r="X12" s="95">
        <v>-2</v>
      </c>
      <c r="Y12" s="163">
        <v>0.82499999999999996</v>
      </c>
      <c r="Z12" s="150">
        <v>373</v>
      </c>
      <c r="AA12" s="150">
        <v>1293</v>
      </c>
      <c r="AB12" s="150">
        <v>944</v>
      </c>
      <c r="AC12" s="150">
        <v>1386</v>
      </c>
      <c r="AD12" s="27">
        <f t="shared" si="10"/>
        <v>3.5703540778347628E-2</v>
      </c>
      <c r="AE12" s="27">
        <f t="shared" si="11"/>
        <v>1.8865676530404947E-2</v>
      </c>
      <c r="AF12" s="29">
        <f t="shared" si="12"/>
        <v>1.8925131426273458</v>
      </c>
      <c r="AG12" s="29">
        <f t="shared" si="13"/>
        <v>0.28536285374709303</v>
      </c>
      <c r="AH12" s="29">
        <f t="shared" si="14"/>
        <v>3.4664879356568363</v>
      </c>
      <c r="AJ12" s="51">
        <f t="shared" si="15"/>
        <v>9.7414126114944697</v>
      </c>
      <c r="AK12" s="29">
        <f t="shared" si="16"/>
        <v>3.4664879356568363</v>
      </c>
    </row>
    <row r="13" spans="1:37" x14ac:dyDescent="0.2">
      <c r="A13" s="1">
        <v>281</v>
      </c>
      <c r="B13" s="1">
        <v>362</v>
      </c>
      <c r="C13" s="1" t="s">
        <v>107</v>
      </c>
      <c r="D13" s="66">
        <v>-2</v>
      </c>
      <c r="E13" s="150">
        <v>1151</v>
      </c>
      <c r="F13" s="150">
        <v>202</v>
      </c>
      <c r="G13" s="150">
        <v>963</v>
      </c>
      <c r="H13" s="163">
        <v>0.68500000000000005</v>
      </c>
      <c r="I13" s="25">
        <f t="shared" si="0"/>
        <v>3.8558032359378581E-2</v>
      </c>
      <c r="J13" s="25">
        <f t="shared" si="1"/>
        <v>1.7839334190312146E-2</v>
      </c>
      <c r="K13" s="27">
        <f t="shared" si="2"/>
        <v>2.1614053499999994</v>
      </c>
      <c r="L13" s="27">
        <f t="shared" si="3"/>
        <v>0.33868545432411856</v>
      </c>
      <c r="M13" s="27">
        <f t="shared" si="4"/>
        <v>4.7673267326732676</v>
      </c>
      <c r="N13" s="27"/>
      <c r="O13" s="51">
        <f t="shared" si="5"/>
        <v>7.2552052164494771</v>
      </c>
      <c r="P13" s="27">
        <f t="shared" si="6"/>
        <v>4.7673267326732676</v>
      </c>
      <c r="Q13" s="93">
        <f t="shared" si="7"/>
        <v>0.33868545432411856</v>
      </c>
      <c r="R13" s="156">
        <f t="shared" si="8"/>
        <v>783.46084792773456</v>
      </c>
      <c r="S13" s="156">
        <f t="shared" si="9"/>
        <v>1143.7384641280796</v>
      </c>
      <c r="T13" s="153"/>
      <c r="U13" s="153"/>
      <c r="V13" s="76"/>
      <c r="W13" s="36">
        <v>281</v>
      </c>
      <c r="X13" s="95">
        <v>-2</v>
      </c>
      <c r="Y13" s="163">
        <v>0.85</v>
      </c>
      <c r="Z13" s="150">
        <v>411</v>
      </c>
      <c r="AA13" s="150">
        <v>1343</v>
      </c>
      <c r="AB13" s="150">
        <v>972</v>
      </c>
      <c r="AC13" s="150">
        <v>1428</v>
      </c>
      <c r="AD13" s="27">
        <f t="shared" si="10"/>
        <v>3.4934845055980442E-2</v>
      </c>
      <c r="AE13" s="27">
        <f t="shared" si="11"/>
        <v>1.9006862912087873E-2</v>
      </c>
      <c r="AF13" s="29">
        <f t="shared" si="12"/>
        <v>1.8380121547445256</v>
      </c>
      <c r="AG13" s="29">
        <f t="shared" si="13"/>
        <v>0.27414522200210184</v>
      </c>
      <c r="AH13" s="29">
        <f t="shared" si="14"/>
        <v>3.2676399026763989</v>
      </c>
      <c r="AJ13" s="51">
        <f t="shared" si="15"/>
        <v>10.118110701652801</v>
      </c>
      <c r="AK13" s="29">
        <f t="shared" si="16"/>
        <v>3.2676399026763989</v>
      </c>
    </row>
    <row r="14" spans="1:37" x14ac:dyDescent="0.2">
      <c r="A14" s="1">
        <v>281</v>
      </c>
      <c r="B14" s="1">
        <v>362</v>
      </c>
      <c r="C14" s="1" t="s">
        <v>107</v>
      </c>
      <c r="D14" s="66">
        <v>-2</v>
      </c>
      <c r="E14" s="150">
        <v>1199</v>
      </c>
      <c r="F14" s="150">
        <v>230</v>
      </c>
      <c r="G14" s="150">
        <v>1005</v>
      </c>
      <c r="H14" s="163">
        <v>0.71399999999999997</v>
      </c>
      <c r="I14" s="25">
        <f t="shared" si="0"/>
        <v>3.7082321866633496E-2</v>
      </c>
      <c r="J14" s="25">
        <f t="shared" si="1"/>
        <v>1.7968984312087773E-2</v>
      </c>
      <c r="K14" s="27">
        <f t="shared" si="2"/>
        <v>2.0636849152173915</v>
      </c>
      <c r="L14" s="27">
        <f t="shared" si="3"/>
        <v>0.31712445990463378</v>
      </c>
      <c r="M14" s="27">
        <f t="shared" si="4"/>
        <v>4.3695652173913047</v>
      </c>
      <c r="N14" s="27"/>
      <c r="O14" s="51">
        <f t="shared" si="5"/>
        <v>7.5716316121824763</v>
      </c>
      <c r="P14" s="27">
        <f t="shared" si="6"/>
        <v>4.3695652173913047</v>
      </c>
      <c r="Q14" s="93">
        <f t="shared" si="7"/>
        <v>0.31712445990463378</v>
      </c>
      <c r="R14" s="156">
        <f t="shared" si="8"/>
        <v>816.13341152506837</v>
      </c>
      <c r="S14" s="156">
        <f t="shared" si="9"/>
        <v>1143.0439937325889</v>
      </c>
      <c r="T14" s="153"/>
      <c r="U14" s="153"/>
      <c r="V14" s="76"/>
      <c r="W14" s="36">
        <v>281</v>
      </c>
      <c r="X14" s="95">
        <v>-2</v>
      </c>
      <c r="Y14" s="163">
        <v>0.875</v>
      </c>
      <c r="Z14" s="150">
        <v>459</v>
      </c>
      <c r="AA14" s="150">
        <v>1415</v>
      </c>
      <c r="AB14" s="150">
        <v>1001</v>
      </c>
      <c r="AC14" s="150">
        <v>1470</v>
      </c>
      <c r="AD14" s="27">
        <f t="shared" si="10"/>
        <v>3.4734495389164947E-2</v>
      </c>
      <c r="AE14" s="27">
        <f t="shared" si="11"/>
        <v>1.9458704552649721E-2</v>
      </c>
      <c r="AF14" s="29">
        <f t="shared" si="12"/>
        <v>1.7850363725490195</v>
      </c>
      <c r="AG14" s="29">
        <f t="shared" si="13"/>
        <v>0.26547917430004175</v>
      </c>
      <c r="AH14" s="29">
        <f t="shared" si="14"/>
        <v>3.0827886710239651</v>
      </c>
      <c r="AJ14" s="51">
        <f t="shared" si="15"/>
        <v>10.6605559514808</v>
      </c>
      <c r="AK14" s="29">
        <f t="shared" si="16"/>
        <v>3.0827886710239651</v>
      </c>
    </row>
    <row r="15" spans="1:37" x14ac:dyDescent="0.2">
      <c r="A15" s="1">
        <v>281</v>
      </c>
      <c r="B15" s="1">
        <v>362</v>
      </c>
      <c r="C15" s="1" t="s">
        <v>107</v>
      </c>
      <c r="D15" s="66">
        <v>-2</v>
      </c>
      <c r="E15" s="150">
        <v>1250</v>
      </c>
      <c r="F15" s="150">
        <v>263</v>
      </c>
      <c r="G15" s="150">
        <v>1080</v>
      </c>
      <c r="H15" s="163">
        <v>0.74399999999999999</v>
      </c>
      <c r="I15" s="25">
        <f t="shared" si="0"/>
        <v>3.6664262455796362E-2</v>
      </c>
      <c r="J15" s="25">
        <f t="shared" si="1"/>
        <v>1.8133387917359061E-2</v>
      </c>
      <c r="K15" s="27">
        <f t="shared" si="2"/>
        <v>2.0219201520912553</v>
      </c>
      <c r="L15" s="27">
        <f t="shared" si="3"/>
        <v>0.30895012033443275</v>
      </c>
      <c r="M15" s="27">
        <f t="shared" si="4"/>
        <v>4.1064638783269958</v>
      </c>
      <c r="N15" s="27"/>
      <c r="O15" s="51">
        <f t="shared" si="5"/>
        <v>8.1366787474199747</v>
      </c>
      <c r="P15" s="27">
        <f t="shared" si="6"/>
        <v>4.1064638783269958</v>
      </c>
      <c r="Q15" s="93">
        <f t="shared" si="7"/>
        <v>0.30895012033443275</v>
      </c>
      <c r="R15" s="156">
        <f t="shared" si="8"/>
        <v>850.84801034723569</v>
      </c>
      <c r="S15" s="156">
        <f t="shared" si="9"/>
        <v>1143.6129171333814</v>
      </c>
      <c r="T15" s="153"/>
      <c r="U15" s="153"/>
      <c r="V15" s="76"/>
      <c r="W15" s="36">
        <v>281</v>
      </c>
      <c r="X15" s="95">
        <v>-2</v>
      </c>
      <c r="Y15" s="163">
        <v>0.9</v>
      </c>
      <c r="Z15" s="150">
        <v>513</v>
      </c>
      <c r="AA15" s="150">
        <v>1499</v>
      </c>
      <c r="AB15" s="150">
        <v>1029</v>
      </c>
      <c r="AC15" s="150">
        <v>1512</v>
      </c>
      <c r="AD15" s="27">
        <f t="shared" si="10"/>
        <v>3.4780616368243068E-2</v>
      </c>
      <c r="AE15" s="27">
        <f t="shared" si="11"/>
        <v>1.9985509960514854E-2</v>
      </c>
      <c r="AF15" s="29">
        <f t="shared" si="12"/>
        <v>1.7402916631578949</v>
      </c>
      <c r="AG15" s="29">
        <f t="shared" si="13"/>
        <v>0.2589963049473582</v>
      </c>
      <c r="AH15" s="29">
        <f t="shared" si="14"/>
        <v>2.9220272904483431</v>
      </c>
      <c r="AJ15" s="51">
        <f t="shared" si="15"/>
        <v>11.293408742946799</v>
      </c>
      <c r="AK15" s="29">
        <f t="shared" si="16"/>
        <v>2.9220272904483431</v>
      </c>
    </row>
    <row r="16" spans="1:37" x14ac:dyDescent="0.2">
      <c r="A16" s="1">
        <v>281</v>
      </c>
      <c r="B16" s="1">
        <v>362</v>
      </c>
      <c r="C16" s="1" t="s">
        <v>107</v>
      </c>
      <c r="D16" s="66">
        <v>-2</v>
      </c>
      <c r="E16" s="150">
        <v>1303</v>
      </c>
      <c r="F16" s="150">
        <v>306</v>
      </c>
      <c r="G16" s="150">
        <v>1187</v>
      </c>
      <c r="H16" s="163">
        <v>0.77500000000000002</v>
      </c>
      <c r="I16" s="25">
        <f t="shared" si="0"/>
        <v>3.7085241469863903E-2</v>
      </c>
      <c r="J16" s="25">
        <f t="shared" si="1"/>
        <v>1.8626935989839957E-2</v>
      </c>
      <c r="K16" s="27">
        <f t="shared" si="2"/>
        <v>1.9909469539215687</v>
      </c>
      <c r="L16" s="27">
        <f t="shared" si="3"/>
        <v>0.30595893174576216</v>
      </c>
      <c r="M16" s="27">
        <f t="shared" si="4"/>
        <v>3.8790849673202614</v>
      </c>
      <c r="N16" s="27"/>
      <c r="O16" s="51">
        <f t="shared" si="5"/>
        <v>8.9428126603588058</v>
      </c>
      <c r="P16" s="27">
        <f t="shared" si="6"/>
        <v>3.8790849673202614</v>
      </c>
      <c r="Q16" s="93">
        <f t="shared" si="7"/>
        <v>0.30595893174576216</v>
      </c>
      <c r="R16" s="156">
        <f t="shared" si="8"/>
        <v>886.92396598595838</v>
      </c>
      <c r="S16" s="156">
        <f t="shared" si="9"/>
        <v>1144.418020627043</v>
      </c>
      <c r="T16" s="153"/>
      <c r="U16" s="153"/>
      <c r="V16" s="76"/>
      <c r="X16" s="95"/>
      <c r="Y16" s="163"/>
      <c r="Z16" s="150"/>
      <c r="AA16" s="150"/>
      <c r="AB16" s="150"/>
      <c r="AC16" s="150"/>
      <c r="AD16"/>
      <c r="AE16"/>
      <c r="AF16"/>
      <c r="AG16"/>
      <c r="AH16"/>
      <c r="AI16"/>
      <c r="AJ16"/>
      <c r="AK16"/>
    </row>
    <row r="17" spans="1:37" x14ac:dyDescent="0.2">
      <c r="A17" s="1">
        <v>281</v>
      </c>
      <c r="B17" s="1">
        <v>362</v>
      </c>
      <c r="C17" s="1" t="s">
        <v>107</v>
      </c>
      <c r="D17" s="66">
        <v>-2</v>
      </c>
      <c r="E17" s="150">
        <v>1346</v>
      </c>
      <c r="F17" s="150">
        <v>342</v>
      </c>
      <c r="G17" s="150">
        <v>1262</v>
      </c>
      <c r="H17" s="62">
        <v>0.80100000000000005</v>
      </c>
      <c r="I17" s="25">
        <f t="shared" si="0"/>
        <v>3.6949490882729835E-2</v>
      </c>
      <c r="J17" s="25">
        <f t="shared" si="1"/>
        <v>1.8886181942117167E-2</v>
      </c>
      <c r="K17" s="27">
        <f t="shared" si="2"/>
        <v>1.9564298912280702</v>
      </c>
      <c r="L17" s="27">
        <f t="shared" si="3"/>
        <v>0.30010374171362109</v>
      </c>
      <c r="M17" s="27">
        <f t="shared" si="4"/>
        <v>3.6900584795321638</v>
      </c>
      <c r="N17" s="27"/>
      <c r="O17" s="51">
        <f t="shared" si="5"/>
        <v>9.5078597955963033</v>
      </c>
      <c r="P17" s="27">
        <f t="shared" si="6"/>
        <v>3.6900584795321638</v>
      </c>
      <c r="Q17" s="93">
        <f t="shared" si="7"/>
        <v>0.30010374171362109</v>
      </c>
      <c r="R17" s="156">
        <f t="shared" si="8"/>
        <v>916.1931375419033</v>
      </c>
      <c r="S17" s="156">
        <f t="shared" si="9"/>
        <v>1143.8116573556845</v>
      </c>
      <c r="T17" s="153"/>
      <c r="U17" s="153"/>
      <c r="V17" s="76"/>
      <c r="X17" s="95"/>
      <c r="Y17" s="163"/>
      <c r="Z17" s="150"/>
      <c r="AA17" s="150"/>
      <c r="AB17" s="150"/>
      <c r="AC17" s="150"/>
      <c r="AD17"/>
      <c r="AE17"/>
      <c r="AF17"/>
      <c r="AG17"/>
      <c r="AH17"/>
      <c r="AI17"/>
      <c r="AJ17"/>
      <c r="AK17"/>
    </row>
    <row r="18" spans="1:37" x14ac:dyDescent="0.2">
      <c r="A18" s="1">
        <v>281</v>
      </c>
      <c r="B18" s="1">
        <v>362</v>
      </c>
      <c r="C18" s="1" t="s">
        <v>107</v>
      </c>
      <c r="D18" s="66">
        <v>-2</v>
      </c>
      <c r="E18" s="150">
        <v>1412</v>
      </c>
      <c r="F18" s="150">
        <v>394</v>
      </c>
      <c r="G18" s="150">
        <v>1305</v>
      </c>
      <c r="H18" s="62">
        <v>0.84</v>
      </c>
      <c r="I18" s="25">
        <f t="shared" si="0"/>
        <v>3.4720049994053745E-2</v>
      </c>
      <c r="J18" s="25">
        <f t="shared" si="1"/>
        <v>1.8847136436808389E-2</v>
      </c>
      <c r="K18" s="27">
        <f t="shared" si="2"/>
        <v>1.8421923197969541</v>
      </c>
      <c r="L18" s="27">
        <f t="shared" si="3"/>
        <v>0.27392270370947736</v>
      </c>
      <c r="M18" s="27">
        <f t="shared" si="4"/>
        <v>3.3121827411167515</v>
      </c>
      <c r="N18" s="27"/>
      <c r="O18" s="51">
        <f t="shared" si="5"/>
        <v>9.8318201531324689</v>
      </c>
      <c r="P18" s="27">
        <f t="shared" si="6"/>
        <v>3.3121827411167515</v>
      </c>
      <c r="Q18" s="93">
        <f t="shared" si="7"/>
        <v>0.27392270370947736</v>
      </c>
      <c r="R18" s="156">
        <f t="shared" si="8"/>
        <v>961.11791248823727</v>
      </c>
      <c r="S18" s="156">
        <f t="shared" si="9"/>
        <v>1144.1879910574253</v>
      </c>
      <c r="T18" s="153"/>
      <c r="U18" s="153"/>
      <c r="V18" s="76"/>
      <c r="X18" s="95"/>
      <c r="Y18" s="163"/>
      <c r="Z18" s="150"/>
      <c r="AA18" s="150"/>
      <c r="AB18" s="150"/>
      <c r="AC18" s="150"/>
      <c r="AD18"/>
      <c r="AE18"/>
      <c r="AF18"/>
      <c r="AG18"/>
      <c r="AH18"/>
      <c r="AI18"/>
      <c r="AJ18"/>
      <c r="AK18"/>
    </row>
    <row r="19" spans="1:37" x14ac:dyDescent="0.2">
      <c r="A19" s="1">
        <v>281</v>
      </c>
      <c r="B19" s="1">
        <v>362</v>
      </c>
      <c r="C19" s="1" t="s">
        <v>107</v>
      </c>
      <c r="D19" s="66">
        <v>-2</v>
      </c>
      <c r="E19" s="150">
        <v>1468</v>
      </c>
      <c r="F19" s="150">
        <v>449</v>
      </c>
      <c r="G19" s="150">
        <v>1390</v>
      </c>
      <c r="H19" s="163">
        <v>0.874</v>
      </c>
      <c r="I19" s="25">
        <f t="shared" si="0"/>
        <v>3.4213847296666142E-2</v>
      </c>
      <c r="J19" s="25">
        <f t="shared" si="1"/>
        <v>1.9112672453108277E-2</v>
      </c>
      <c r="K19" s="27">
        <f t="shared" si="2"/>
        <v>1.7901132026726054</v>
      </c>
      <c r="L19" s="27">
        <f t="shared" si="3"/>
        <v>0.26423134981301</v>
      </c>
      <c r="M19" s="27">
        <f t="shared" si="4"/>
        <v>3.0957683741648108</v>
      </c>
      <c r="N19" s="27"/>
      <c r="O19" s="51">
        <f t="shared" si="5"/>
        <v>10.472206906401635</v>
      </c>
      <c r="P19" s="27">
        <f t="shared" si="6"/>
        <v>3.0957683741648108</v>
      </c>
      <c r="Q19" s="93">
        <f t="shared" si="7"/>
        <v>0.26423134981301</v>
      </c>
      <c r="R19" s="156">
        <f t="shared" si="8"/>
        <v>999.23590335179347</v>
      </c>
      <c r="S19" s="156">
        <f t="shared" si="9"/>
        <v>1143.2905072674982</v>
      </c>
      <c r="T19" s="153"/>
      <c r="U19" s="153"/>
      <c r="V19" s="76"/>
      <c r="X19" s="95"/>
      <c r="Y19" s="163"/>
      <c r="Z19" s="150"/>
      <c r="AA19" s="150"/>
      <c r="AB19" s="150"/>
      <c r="AC19" s="150"/>
      <c r="AD19"/>
      <c r="AE19"/>
      <c r="AF19"/>
      <c r="AG19"/>
      <c r="AH19"/>
      <c r="AI19"/>
      <c r="AJ19"/>
      <c r="AK19"/>
    </row>
    <row r="20" spans="1:37" x14ac:dyDescent="0.2">
      <c r="A20" s="1">
        <v>281</v>
      </c>
      <c r="B20" s="1">
        <v>362</v>
      </c>
      <c r="C20" s="1" t="s">
        <v>107</v>
      </c>
      <c r="D20" s="66">
        <v>-2</v>
      </c>
      <c r="E20" s="150">
        <v>1499</v>
      </c>
      <c r="F20" s="150">
        <v>502</v>
      </c>
      <c r="G20" s="150">
        <v>1497</v>
      </c>
      <c r="H20" s="164">
        <v>0.89200000000000002</v>
      </c>
      <c r="I20" s="25">
        <f t="shared" si="0"/>
        <v>3.5339284986600807E-2</v>
      </c>
      <c r="J20" s="25">
        <f t="shared" si="1"/>
        <v>2.0070216689427472E-2</v>
      </c>
      <c r="K20" s="27">
        <f t="shared" si="2"/>
        <v>1.760782433665339</v>
      </c>
      <c r="L20" s="27">
        <f t="shared" si="3"/>
        <v>0.2641420033309857</v>
      </c>
      <c r="M20" s="27">
        <f t="shared" si="4"/>
        <v>2.9820717131474104</v>
      </c>
      <c r="N20" s="27"/>
      <c r="O20" s="51">
        <f t="shared" si="5"/>
        <v>11.278340819340464</v>
      </c>
      <c r="P20" s="27">
        <f t="shared" si="6"/>
        <v>2.9820717131474104</v>
      </c>
      <c r="Q20" s="93">
        <f t="shared" si="7"/>
        <v>0.2641420033309857</v>
      </c>
      <c r="R20" s="156">
        <f t="shared" si="8"/>
        <v>1020.3369340084049</v>
      </c>
      <c r="S20" s="156">
        <f t="shared" si="9"/>
        <v>1143.8754865565077</v>
      </c>
      <c r="T20" s="153"/>
      <c r="U20" s="153"/>
      <c r="V20" s="76"/>
      <c r="X20" s="95"/>
      <c r="Y20" s="163"/>
      <c r="Z20" s="150"/>
      <c r="AA20" s="150"/>
      <c r="AB20" s="150"/>
      <c r="AC20" s="150"/>
      <c r="AD20"/>
      <c r="AE20"/>
      <c r="AF20"/>
      <c r="AG20"/>
      <c r="AH20"/>
      <c r="AI20"/>
      <c r="AJ20"/>
      <c r="AK20"/>
    </row>
    <row r="21" spans="1:37" x14ac:dyDescent="0.2">
      <c r="A21" s="1">
        <v>281</v>
      </c>
      <c r="B21" s="1">
        <v>362</v>
      </c>
      <c r="C21" s="1" t="s">
        <v>107</v>
      </c>
      <c r="D21" s="66">
        <v>-2</v>
      </c>
      <c r="E21" s="150">
        <v>1551</v>
      </c>
      <c r="F21" s="150">
        <v>569</v>
      </c>
      <c r="G21" s="150">
        <v>1583</v>
      </c>
      <c r="H21" s="164">
        <v>0.92300000000000004</v>
      </c>
      <c r="I21" s="25">
        <f t="shared" si="0"/>
        <v>3.4905715356235233E-2</v>
      </c>
      <c r="J21" s="25">
        <f t="shared" si="1"/>
        <v>2.0536674312209405E-2</v>
      </c>
      <c r="K21" s="27">
        <f t="shared" si="2"/>
        <v>1.6996771154657297</v>
      </c>
      <c r="L21" s="27">
        <f t="shared" si="3"/>
        <v>0.25340640623830035</v>
      </c>
      <c r="M21" s="27">
        <f t="shared" si="4"/>
        <v>2.7820738137082599</v>
      </c>
      <c r="N21" s="27"/>
      <c r="O21" s="51">
        <f t="shared" si="5"/>
        <v>11.926261534412797</v>
      </c>
      <c r="P21" s="27">
        <f t="shared" si="6"/>
        <v>2.7820738137082599</v>
      </c>
      <c r="Q21" s="93">
        <f t="shared" si="7"/>
        <v>0.25340640623830035</v>
      </c>
      <c r="R21" s="156">
        <f t="shared" si="8"/>
        <v>1055.7322112388499</v>
      </c>
      <c r="S21" s="156">
        <f t="shared" si="9"/>
        <v>1143.8052126098048</v>
      </c>
      <c r="T21" s="153"/>
      <c r="U21" s="153"/>
      <c r="V21" s="76"/>
      <c r="X21" s="95"/>
      <c r="Y21" s="163"/>
      <c r="Z21" s="150"/>
      <c r="AA21" s="150"/>
      <c r="AB21" s="150"/>
      <c r="AC21" s="150"/>
      <c r="AD21"/>
      <c r="AE21"/>
      <c r="AF21"/>
      <c r="AG21"/>
      <c r="AH21"/>
      <c r="AI21"/>
      <c r="AJ21"/>
      <c r="AK21"/>
    </row>
    <row r="22" spans="1:37" x14ac:dyDescent="0.2">
      <c r="E22" s="150"/>
      <c r="F22" s="150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76"/>
      <c r="X22" s="95"/>
      <c r="Y22" s="163"/>
      <c r="Z22" s="150"/>
      <c r="AA22" s="150"/>
      <c r="AB22" s="150"/>
      <c r="AC22" s="150"/>
      <c r="AD22"/>
      <c r="AE22"/>
      <c r="AF22"/>
      <c r="AG22"/>
      <c r="AH22"/>
      <c r="AI22"/>
      <c r="AJ22"/>
      <c r="AK22"/>
    </row>
    <row r="23" spans="1:37" x14ac:dyDescent="0.2">
      <c r="E23" s="150"/>
      <c r="F23" s="150"/>
      <c r="G23" s="150"/>
      <c r="H23" s="164"/>
      <c r="I23" s="25"/>
      <c r="J23" s="25"/>
      <c r="K23" s="27"/>
      <c r="L23" s="27"/>
      <c r="M23" s="27"/>
      <c r="N23" s="27"/>
      <c r="O23" s="51"/>
      <c r="P23" s="27"/>
      <c r="Q23" s="93"/>
      <c r="R23" s="156"/>
      <c r="T23" s="153"/>
      <c r="U23" s="153"/>
      <c r="V23" s="76"/>
      <c r="X23" s="95"/>
      <c r="Y23" s="163"/>
      <c r="Z23" s="150"/>
      <c r="AA23" s="150"/>
      <c r="AB23" s="150"/>
      <c r="AC23" s="150"/>
      <c r="AD23"/>
      <c r="AE23"/>
      <c r="AF23"/>
      <c r="AG23"/>
      <c r="AH23"/>
      <c r="AI23"/>
      <c r="AJ23"/>
      <c r="AK23"/>
    </row>
    <row r="24" spans="1:37" x14ac:dyDescent="0.2">
      <c r="A24" s="1">
        <v>282</v>
      </c>
      <c r="B24" s="1">
        <v>363</v>
      </c>
      <c r="C24" s="1" t="s">
        <v>107</v>
      </c>
      <c r="D24" s="66">
        <v>0</v>
      </c>
      <c r="E24" s="150">
        <v>700</v>
      </c>
      <c r="F24" s="150">
        <v>39</v>
      </c>
      <c r="G24" s="150">
        <v>570</v>
      </c>
      <c r="H24" s="164">
        <v>0.42</v>
      </c>
      <c r="I24" s="25">
        <f t="shared" ref="I24:I37" si="17">0.1515*(G24/1000)/(E24/1000)^2/($D$4/10)^4</f>
        <v>6.170466505988971E-2</v>
      </c>
      <c r="J24" s="25">
        <f t="shared" ref="J24:J37" si="18">0.5*(F24/1000)/(E24/1000)^3/($D$4/10)^5</f>
        <v>1.5311711223576196E-2</v>
      </c>
      <c r="K24" s="27">
        <f t="shared" ref="K24:K37" si="19">I24/J24</f>
        <v>4.0298999999999996</v>
      </c>
      <c r="L24" s="27">
        <f t="shared" ref="L24:L37" si="20">0.798*I24^1.5/J24</f>
        <v>0.79883329992915608</v>
      </c>
      <c r="M24" s="27">
        <f t="shared" ref="M24:M37" si="21">G24/F24</f>
        <v>14.615384615384615</v>
      </c>
      <c r="N24" s="27"/>
      <c r="O24" s="51">
        <f t="shared" ref="O24:O37" si="22">G24/(PI()*$D$4^2/4)</f>
        <v>4.2943582278049863</v>
      </c>
      <c r="P24" s="27">
        <f t="shared" ref="P24:P37" si="23">M24</f>
        <v>14.615384615384615</v>
      </c>
      <c r="Q24" s="93">
        <f t="shared" ref="Q24:Q37" si="24">L24</f>
        <v>0.79883329992915608</v>
      </c>
      <c r="R24" s="156">
        <f t="shared" ref="R24:R37" si="25">E24*(PI()/30)*($D$4/2)</f>
        <v>476.47488579445195</v>
      </c>
      <c r="S24" s="156">
        <f t="shared" ref="S24:S37" si="26">R24/H24</f>
        <v>1134.4640137963142</v>
      </c>
      <c r="T24" s="153"/>
      <c r="U24" s="153"/>
      <c r="V24"/>
      <c r="W24" s="36">
        <v>282</v>
      </c>
      <c r="X24" s="95">
        <v>0</v>
      </c>
      <c r="Y24" s="164">
        <v>0.72499999999999998</v>
      </c>
      <c r="Z24" s="150">
        <v>255</v>
      </c>
      <c r="AA24" s="150">
        <v>1446</v>
      </c>
      <c r="AB24" s="150">
        <v>822</v>
      </c>
      <c r="AC24" s="150">
        <v>1208</v>
      </c>
      <c r="AD24" s="27">
        <f t="shared" ref="AD24:AD31" si="27">0.1515*(AA24/1000)/(AC24/1000)^2/($D$4/10)^4</f>
        <v>5.2562213748433062E-2</v>
      </c>
      <c r="AE24" s="27">
        <f t="shared" ref="AE24:AE31" si="28">0.5*(Z24/1000)/(AC24/1000)^3/($D$4/10)^5</f>
        <v>1.9480164519205503E-2</v>
      </c>
      <c r="AF24" s="29">
        <f t="shared" ref="AF24:AF31" si="29">AD24/AE24</f>
        <v>2.698242804705882</v>
      </c>
      <c r="AG24" s="29">
        <f t="shared" ref="AG24:AG31" si="30">0.798*AD24^1.5/AE24</f>
        <v>0.49365182051757078</v>
      </c>
      <c r="AH24" s="29">
        <f t="shared" ref="AH24:AH31" si="31">AA24/Z24</f>
        <v>5.6705882352941179</v>
      </c>
      <c r="AJ24" s="51">
        <f t="shared" ref="AJ24:AJ31" si="32">AA24/(PI()*$D$4^2/4)</f>
        <v>10.894108767378967</v>
      </c>
      <c r="AK24" s="29">
        <f t="shared" ref="AK24:AK31" si="33">AH24</f>
        <v>5.6705882352941179</v>
      </c>
    </row>
    <row r="25" spans="1:37" x14ac:dyDescent="0.2">
      <c r="A25" s="1">
        <v>282</v>
      </c>
      <c r="B25" s="1">
        <v>363</v>
      </c>
      <c r="C25" s="1" t="s">
        <v>107</v>
      </c>
      <c r="D25" s="66">
        <v>0</v>
      </c>
      <c r="E25" s="150">
        <v>802</v>
      </c>
      <c r="F25" s="150">
        <v>66</v>
      </c>
      <c r="G25" s="150">
        <v>717</v>
      </c>
      <c r="H25" s="164">
        <v>0.48099999999999998</v>
      </c>
      <c r="I25" s="25">
        <f t="shared" si="17"/>
        <v>5.9130240133061507E-2</v>
      </c>
      <c r="J25" s="25">
        <f t="shared" si="18"/>
        <v>1.7229555505091788E-2</v>
      </c>
      <c r="K25" s="27">
        <f t="shared" si="19"/>
        <v>3.4319074636363638</v>
      </c>
      <c r="L25" s="27">
        <f t="shared" si="20"/>
        <v>0.66595254341980337</v>
      </c>
      <c r="M25" s="27">
        <f t="shared" si="21"/>
        <v>10.863636363636363</v>
      </c>
      <c r="N25" s="27"/>
      <c r="O25" s="51">
        <f t="shared" si="22"/>
        <v>5.4018506128704828</v>
      </c>
      <c r="P25" s="27">
        <f t="shared" si="23"/>
        <v>10.863636363636363</v>
      </c>
      <c r="Q25" s="93">
        <f t="shared" si="24"/>
        <v>0.66595254341980337</v>
      </c>
      <c r="R25" s="156">
        <f t="shared" si="25"/>
        <v>545.9040834387863</v>
      </c>
      <c r="S25" s="156">
        <f t="shared" si="26"/>
        <v>1134.9357244049611</v>
      </c>
      <c r="T25" s="153"/>
      <c r="U25" s="153"/>
      <c r="V25"/>
      <c r="W25" s="36">
        <v>282</v>
      </c>
      <c r="X25" s="95">
        <v>0</v>
      </c>
      <c r="Y25" s="164">
        <v>0.75</v>
      </c>
      <c r="Z25" s="150">
        <v>286</v>
      </c>
      <c r="AA25" s="150">
        <v>1542</v>
      </c>
      <c r="AB25" s="150">
        <v>851</v>
      </c>
      <c r="AC25" s="150">
        <v>1250</v>
      </c>
      <c r="AD25" s="27">
        <f t="shared" si="27"/>
        <v>5.2348419172998137E-2</v>
      </c>
      <c r="AE25" s="27">
        <f t="shared" si="28"/>
        <v>1.9719197507090079E-2</v>
      </c>
      <c r="AF25" s="29">
        <f t="shared" si="29"/>
        <v>2.6546931818181827</v>
      </c>
      <c r="AG25" s="29">
        <f t="shared" si="30"/>
        <v>0.48469552648967895</v>
      </c>
      <c r="AH25" s="29">
        <f t="shared" si="31"/>
        <v>5.3916083916083917</v>
      </c>
      <c r="AJ25" s="51">
        <f t="shared" si="32"/>
        <v>11.617369100482964</v>
      </c>
      <c r="AK25" s="29">
        <f t="shared" si="33"/>
        <v>5.3916083916083917</v>
      </c>
    </row>
    <row r="26" spans="1:37" x14ac:dyDescent="0.2">
      <c r="A26" s="1">
        <v>282</v>
      </c>
      <c r="B26" s="1">
        <v>363</v>
      </c>
      <c r="C26" s="1" t="s">
        <v>107</v>
      </c>
      <c r="D26" s="66">
        <v>0</v>
      </c>
      <c r="E26" s="150">
        <v>1000</v>
      </c>
      <c r="F26" s="150">
        <v>139</v>
      </c>
      <c r="G26" s="150">
        <v>1013</v>
      </c>
      <c r="H26" s="164">
        <v>0.6</v>
      </c>
      <c r="I26" s="25">
        <f t="shared" si="17"/>
        <v>5.3733937887328859E-2</v>
      </c>
      <c r="J26" s="25">
        <f t="shared" si="18"/>
        <v>1.8718370666831852E-2</v>
      </c>
      <c r="K26" s="27">
        <f t="shared" si="19"/>
        <v>2.8706525179856111</v>
      </c>
      <c r="L26" s="27">
        <f t="shared" si="20"/>
        <v>0.53101629929649008</v>
      </c>
      <c r="M26" s="27">
        <f t="shared" si="21"/>
        <v>7.2877697841726619</v>
      </c>
      <c r="N26" s="27"/>
      <c r="O26" s="51">
        <f t="shared" si="22"/>
        <v>7.6319033066078097</v>
      </c>
      <c r="P26" s="27">
        <f t="shared" si="23"/>
        <v>7.2877697841726619</v>
      </c>
      <c r="Q26" s="93">
        <f t="shared" si="24"/>
        <v>0.53101629929649008</v>
      </c>
      <c r="R26" s="156">
        <f t="shared" si="25"/>
        <v>680.67840827778844</v>
      </c>
      <c r="S26" s="156">
        <f t="shared" si="26"/>
        <v>1134.464013796314</v>
      </c>
      <c r="T26" s="153"/>
      <c r="U26" s="153"/>
      <c r="V26"/>
      <c r="W26" s="36">
        <v>282</v>
      </c>
      <c r="X26" s="95">
        <v>0</v>
      </c>
      <c r="Y26" s="164">
        <v>0.77500000000000002</v>
      </c>
      <c r="Z26" s="150">
        <v>322</v>
      </c>
      <c r="AA26" s="150">
        <v>1651</v>
      </c>
      <c r="AB26" s="150">
        <v>879</v>
      </c>
      <c r="AC26" s="150">
        <v>1291</v>
      </c>
      <c r="AD26" s="27">
        <f t="shared" si="27"/>
        <v>5.2545292307117915E-2</v>
      </c>
      <c r="AE26" s="27">
        <f t="shared" si="28"/>
        <v>2.0152567649594871E-2</v>
      </c>
      <c r="AF26" s="29">
        <f t="shared" si="29"/>
        <v>2.6073745649068316</v>
      </c>
      <c r="AG26" s="29">
        <f t="shared" si="30"/>
        <v>0.47695040528685639</v>
      </c>
      <c r="AH26" s="29">
        <f t="shared" si="31"/>
        <v>5.1273291925465836</v>
      </c>
      <c r="AJ26" s="51">
        <f t="shared" si="32"/>
        <v>12.438570937028128</v>
      </c>
      <c r="AK26" s="29">
        <f t="shared" si="33"/>
        <v>5.1273291925465836</v>
      </c>
    </row>
    <row r="27" spans="1:37" x14ac:dyDescent="0.2">
      <c r="A27" s="1">
        <v>282</v>
      </c>
      <c r="B27" s="1">
        <v>363</v>
      </c>
      <c r="C27" s="1" t="s">
        <v>107</v>
      </c>
      <c r="D27" s="66">
        <v>0</v>
      </c>
      <c r="E27" s="150">
        <v>1050</v>
      </c>
      <c r="F27" s="150">
        <v>167</v>
      </c>
      <c r="G27" s="150">
        <v>1139</v>
      </c>
      <c r="H27" s="164">
        <v>0.63</v>
      </c>
      <c r="I27" s="25">
        <f t="shared" si="17"/>
        <v>5.4800478365079432E-2</v>
      </c>
      <c r="J27" s="25">
        <f t="shared" si="18"/>
        <v>1.9426824496389168E-2</v>
      </c>
      <c r="K27" s="27">
        <f t="shared" si="19"/>
        <v>2.820866497005988</v>
      </c>
      <c r="L27" s="27">
        <f t="shared" si="20"/>
        <v>0.52695993751503967</v>
      </c>
      <c r="M27" s="27">
        <f t="shared" si="21"/>
        <v>6.8203592814371259</v>
      </c>
      <c r="N27" s="27"/>
      <c r="O27" s="51">
        <f t="shared" si="22"/>
        <v>8.5811824938068071</v>
      </c>
      <c r="P27" s="27">
        <f t="shared" si="23"/>
        <v>6.8203592814371259</v>
      </c>
      <c r="Q27" s="93">
        <f t="shared" si="24"/>
        <v>0.52695993751503967</v>
      </c>
      <c r="R27" s="156">
        <f t="shared" si="25"/>
        <v>714.71232869167795</v>
      </c>
      <c r="S27" s="156">
        <f t="shared" si="26"/>
        <v>1134.4640137963142</v>
      </c>
      <c r="T27" s="153"/>
      <c r="U27" s="153"/>
      <c r="V27"/>
      <c r="W27" s="36">
        <v>282</v>
      </c>
      <c r="X27" s="95">
        <v>0</v>
      </c>
      <c r="Y27" s="164">
        <v>0.8</v>
      </c>
      <c r="Z27" s="150">
        <v>358</v>
      </c>
      <c r="AA27" s="150">
        <v>1740</v>
      </c>
      <c r="AB27" s="150">
        <v>907</v>
      </c>
      <c r="AC27" s="150">
        <v>1333</v>
      </c>
      <c r="AD27" s="27">
        <f t="shared" si="27"/>
        <v>5.1943136838481702E-2</v>
      </c>
      <c r="AE27" s="27">
        <f t="shared" si="28"/>
        <v>2.0353814924847252E-2</v>
      </c>
      <c r="AF27" s="29">
        <f t="shared" si="29"/>
        <v>2.5520098826815638</v>
      </c>
      <c r="AG27" s="29">
        <f t="shared" si="30"/>
        <v>0.46414035463079251</v>
      </c>
      <c r="AH27" s="29">
        <f t="shared" si="31"/>
        <v>4.8603351955307259</v>
      </c>
      <c r="AJ27" s="51">
        <f t="shared" si="32"/>
        <v>13.10909353750996</v>
      </c>
      <c r="AK27" s="29">
        <f t="shared" si="33"/>
        <v>4.8603351955307259</v>
      </c>
    </row>
    <row r="28" spans="1:37" x14ac:dyDescent="0.2">
      <c r="A28" s="1">
        <v>282</v>
      </c>
      <c r="B28" s="1">
        <v>363</v>
      </c>
      <c r="C28" s="1" t="s">
        <v>107</v>
      </c>
      <c r="D28" s="66">
        <v>0</v>
      </c>
      <c r="E28" s="150">
        <v>1106</v>
      </c>
      <c r="F28" s="150">
        <v>193</v>
      </c>
      <c r="G28" s="150">
        <v>1234</v>
      </c>
      <c r="H28" s="164">
        <v>0.66400000000000003</v>
      </c>
      <c r="I28" s="25">
        <f t="shared" si="17"/>
        <v>5.3511130894385382E-2</v>
      </c>
      <c r="J28" s="25">
        <f t="shared" si="18"/>
        <v>1.9210787624735964E-2</v>
      </c>
      <c r="K28" s="27">
        <f t="shared" si="19"/>
        <v>2.7854730341968916</v>
      </c>
      <c r="L28" s="27">
        <f t="shared" si="20"/>
        <v>0.51419034133912045</v>
      </c>
      <c r="M28" s="27">
        <f t="shared" si="21"/>
        <v>6.3937823834196887</v>
      </c>
      <c r="N28" s="27"/>
      <c r="O28" s="51">
        <f t="shared" si="22"/>
        <v>9.2969088651076373</v>
      </c>
      <c r="P28" s="27">
        <f t="shared" si="23"/>
        <v>6.3937823834196887</v>
      </c>
      <c r="Q28" s="93">
        <f t="shared" si="24"/>
        <v>0.51419034133912045</v>
      </c>
      <c r="R28" s="156">
        <f t="shared" si="25"/>
        <v>752.83031955523415</v>
      </c>
      <c r="S28" s="156">
        <f t="shared" si="26"/>
        <v>1133.7806017398104</v>
      </c>
      <c r="T28" s="153"/>
      <c r="U28" s="153"/>
      <c r="V28"/>
      <c r="W28" s="36">
        <v>282</v>
      </c>
      <c r="X28" s="95">
        <v>0</v>
      </c>
      <c r="Y28" s="164">
        <v>0.82499999999999996</v>
      </c>
      <c r="Z28" s="150">
        <v>397</v>
      </c>
      <c r="AA28" s="150">
        <v>1840</v>
      </c>
      <c r="AB28" s="150">
        <v>936</v>
      </c>
      <c r="AC28" s="150">
        <v>1375</v>
      </c>
      <c r="AD28" s="27">
        <f t="shared" si="27"/>
        <v>5.1623999784714797E-2</v>
      </c>
      <c r="AE28" s="27">
        <f t="shared" si="28"/>
        <v>2.0565328687917394E-2</v>
      </c>
      <c r="AF28" s="29">
        <f t="shared" si="29"/>
        <v>2.5102443324937029</v>
      </c>
      <c r="AG28" s="29">
        <f t="shared" si="30"/>
        <v>0.45513969245673025</v>
      </c>
      <c r="AH28" s="29">
        <f t="shared" si="31"/>
        <v>4.6347607052896729</v>
      </c>
      <c r="AJ28" s="51">
        <f t="shared" si="32"/>
        <v>13.862489717826623</v>
      </c>
      <c r="AK28" s="29">
        <f t="shared" si="33"/>
        <v>4.6347607052896729</v>
      </c>
    </row>
    <row r="29" spans="1:37" x14ac:dyDescent="0.2">
      <c r="A29" s="1">
        <v>282</v>
      </c>
      <c r="B29" s="1">
        <v>363</v>
      </c>
      <c r="C29" s="1" t="s">
        <v>107</v>
      </c>
      <c r="D29" s="66">
        <v>0</v>
      </c>
      <c r="E29" s="150">
        <v>1152</v>
      </c>
      <c r="F29" s="150">
        <v>218</v>
      </c>
      <c r="G29" s="150">
        <v>1308</v>
      </c>
      <c r="H29" s="164">
        <v>0.69099999999999995</v>
      </c>
      <c r="I29" s="25">
        <f t="shared" si="17"/>
        <v>5.2280774105812507E-2</v>
      </c>
      <c r="J29" s="25">
        <f t="shared" si="18"/>
        <v>1.9202257938265035E-2</v>
      </c>
      <c r="K29" s="27">
        <f t="shared" si="19"/>
        <v>2.7226367999999996</v>
      </c>
      <c r="L29" s="27">
        <f t="shared" si="20"/>
        <v>0.49677943172314976</v>
      </c>
      <c r="M29" s="27">
        <f t="shared" si="21"/>
        <v>6</v>
      </c>
      <c r="N29" s="27"/>
      <c r="O29" s="51">
        <f t="shared" si="22"/>
        <v>9.8544220385419692</v>
      </c>
      <c r="P29" s="27">
        <f t="shared" si="23"/>
        <v>6</v>
      </c>
      <c r="Q29" s="93">
        <f t="shared" si="24"/>
        <v>0.49677943172314976</v>
      </c>
      <c r="R29" s="156">
        <f t="shared" si="25"/>
        <v>784.14152633601236</v>
      </c>
      <c r="S29" s="156">
        <f t="shared" si="26"/>
        <v>1134.7923680694826</v>
      </c>
      <c r="T29" s="153"/>
      <c r="U29" s="153"/>
      <c r="V29"/>
      <c r="W29" s="36">
        <v>282</v>
      </c>
      <c r="X29" s="95">
        <v>0</v>
      </c>
      <c r="Y29" s="164">
        <v>0.85</v>
      </c>
      <c r="Z29" s="150">
        <v>439</v>
      </c>
      <c r="AA29" s="150">
        <v>1944</v>
      </c>
      <c r="AB29" s="150">
        <v>964</v>
      </c>
      <c r="AC29" s="150">
        <v>1416</v>
      </c>
      <c r="AD29" s="27">
        <f t="shared" si="27"/>
        <v>5.1429106297742944E-2</v>
      </c>
      <c r="AE29" s="27">
        <f t="shared" si="28"/>
        <v>2.0822266613062735E-2</v>
      </c>
      <c r="AF29" s="29">
        <f t="shared" si="29"/>
        <v>2.4699091243735767</v>
      </c>
      <c r="AG29" s="29">
        <f t="shared" si="30"/>
        <v>0.44698027112664213</v>
      </c>
      <c r="AH29" s="29">
        <f t="shared" si="31"/>
        <v>4.428246013667426</v>
      </c>
      <c r="AJ29" s="51">
        <f t="shared" si="32"/>
        <v>14.646021745355954</v>
      </c>
      <c r="AK29" s="29">
        <f t="shared" si="33"/>
        <v>4.428246013667426</v>
      </c>
    </row>
    <row r="30" spans="1:37" x14ac:dyDescent="0.2">
      <c r="A30" s="1">
        <v>282</v>
      </c>
      <c r="B30" s="1">
        <v>363</v>
      </c>
      <c r="C30" s="1" t="s">
        <v>107</v>
      </c>
      <c r="D30" s="66">
        <v>0</v>
      </c>
      <c r="E30" s="150">
        <v>1197</v>
      </c>
      <c r="F30" s="150">
        <v>245</v>
      </c>
      <c r="G30" s="150">
        <v>1414</v>
      </c>
      <c r="H30" s="164">
        <v>0.71799999999999997</v>
      </c>
      <c r="I30" s="25">
        <f t="shared" si="17"/>
        <v>5.2348028749997166E-2</v>
      </c>
      <c r="J30" s="25">
        <f t="shared" si="18"/>
        <v>1.923697922396991E-2</v>
      </c>
      <c r="K30" s="27">
        <f t="shared" si="19"/>
        <v>2.7212187600000002</v>
      </c>
      <c r="L30" s="27">
        <f t="shared" si="20"/>
        <v>0.49683995501917988</v>
      </c>
      <c r="M30" s="27">
        <f t="shared" si="21"/>
        <v>5.7714285714285714</v>
      </c>
      <c r="N30" s="27"/>
      <c r="O30" s="51">
        <f t="shared" si="22"/>
        <v>10.653021989677633</v>
      </c>
      <c r="P30" s="27">
        <f t="shared" si="23"/>
        <v>5.7714285714285714</v>
      </c>
      <c r="Q30" s="93">
        <f t="shared" si="24"/>
        <v>0.49683995501917988</v>
      </c>
      <c r="R30" s="156">
        <f t="shared" si="25"/>
        <v>814.77205470851288</v>
      </c>
      <c r="S30" s="156">
        <f t="shared" si="26"/>
        <v>1134.7800204853941</v>
      </c>
      <c r="T30" s="153"/>
      <c r="U30" s="153"/>
      <c r="V30"/>
      <c r="W30" s="36">
        <v>282</v>
      </c>
      <c r="X30" s="95">
        <v>0</v>
      </c>
      <c r="Y30" s="164">
        <v>0.875</v>
      </c>
      <c r="Z30" s="150">
        <v>487</v>
      </c>
      <c r="AA30" s="150">
        <v>2051</v>
      </c>
      <c r="AB30" s="150">
        <v>992</v>
      </c>
      <c r="AC30" s="150">
        <v>1458</v>
      </c>
      <c r="AD30" s="27">
        <f t="shared" si="27"/>
        <v>5.1178769047012573E-2</v>
      </c>
      <c r="AE30" s="27">
        <f t="shared" si="28"/>
        <v>2.1159706141179721E-2</v>
      </c>
      <c r="AF30" s="29">
        <f t="shared" si="29"/>
        <v>2.4186899716632451</v>
      </c>
      <c r="AG30" s="29">
        <f t="shared" si="30"/>
        <v>0.43664451927711284</v>
      </c>
      <c r="AH30" s="29">
        <f t="shared" si="31"/>
        <v>4.2114989733059547</v>
      </c>
      <c r="AJ30" s="51">
        <f t="shared" si="32"/>
        <v>15.452155658294785</v>
      </c>
      <c r="AK30" s="29">
        <f t="shared" si="33"/>
        <v>4.2114989733059547</v>
      </c>
    </row>
    <row r="31" spans="1:37" x14ac:dyDescent="0.2">
      <c r="A31" s="1">
        <v>282</v>
      </c>
      <c r="B31" s="1">
        <v>363</v>
      </c>
      <c r="C31" s="1" t="s">
        <v>107</v>
      </c>
      <c r="D31" s="66">
        <v>0</v>
      </c>
      <c r="E31" s="150">
        <v>1250</v>
      </c>
      <c r="F31" s="150">
        <v>285</v>
      </c>
      <c r="G31" s="150">
        <v>1540</v>
      </c>
      <c r="H31" s="164">
        <v>0.75</v>
      </c>
      <c r="I31" s="25">
        <f t="shared" si="17"/>
        <v>5.2280522390672581E-2</v>
      </c>
      <c r="J31" s="25">
        <f t="shared" si="18"/>
        <v>1.9650249264058298E-2</v>
      </c>
      <c r="K31" s="27">
        <f t="shared" si="19"/>
        <v>2.6605526315789474</v>
      </c>
      <c r="L31" s="27">
        <f t="shared" si="20"/>
        <v>0.48545022332104815</v>
      </c>
      <c r="M31" s="27">
        <f t="shared" si="21"/>
        <v>5.4035087719298245</v>
      </c>
      <c r="N31" s="27"/>
      <c r="O31" s="51">
        <f t="shared" si="22"/>
        <v>11.602301176876631</v>
      </c>
      <c r="P31" s="27">
        <f t="shared" si="23"/>
        <v>5.4035087719298245</v>
      </c>
      <c r="Q31" s="93">
        <f t="shared" si="24"/>
        <v>0.48545022332104815</v>
      </c>
      <c r="R31" s="156">
        <f t="shared" si="25"/>
        <v>850.84801034723569</v>
      </c>
      <c r="S31" s="156">
        <f t="shared" si="26"/>
        <v>1134.4640137963142</v>
      </c>
      <c r="T31" s="153"/>
      <c r="U31" s="153"/>
      <c r="V31"/>
      <c r="W31" s="36">
        <v>282</v>
      </c>
      <c r="X31" s="95">
        <v>0</v>
      </c>
      <c r="Y31" s="164">
        <v>0.9</v>
      </c>
      <c r="Z31" s="150">
        <v>539</v>
      </c>
      <c r="AA31" s="150">
        <v>2164</v>
      </c>
      <c r="AB31" s="150">
        <v>1021</v>
      </c>
      <c r="AC31" s="150">
        <v>1500</v>
      </c>
      <c r="AD31" s="27">
        <f t="shared" si="27"/>
        <v>5.1016887830724882E-2</v>
      </c>
      <c r="AE31" s="27">
        <f t="shared" si="28"/>
        <v>2.1506425343825991E-2</v>
      </c>
      <c r="AF31" s="29">
        <f t="shared" si="29"/>
        <v>2.3721695732838595</v>
      </c>
      <c r="AG31" s="29">
        <f t="shared" si="30"/>
        <v>0.42756840276401864</v>
      </c>
      <c r="AH31" s="29">
        <f t="shared" si="31"/>
        <v>4.0148423005565865</v>
      </c>
      <c r="AJ31" s="51">
        <f t="shared" si="32"/>
        <v>16.303493342052615</v>
      </c>
      <c r="AK31" s="29">
        <f t="shared" si="33"/>
        <v>4.0148423005565865</v>
      </c>
    </row>
    <row r="32" spans="1:37" x14ac:dyDescent="0.2">
      <c r="A32" s="1">
        <v>282</v>
      </c>
      <c r="B32" s="1">
        <v>363</v>
      </c>
      <c r="C32" s="1" t="s">
        <v>107</v>
      </c>
      <c r="D32" s="66">
        <v>0</v>
      </c>
      <c r="E32" s="150">
        <v>1300</v>
      </c>
      <c r="F32" s="150">
        <v>333</v>
      </c>
      <c r="G32" s="150">
        <v>1688</v>
      </c>
      <c r="H32" s="164">
        <v>0.78</v>
      </c>
      <c r="I32" s="25">
        <f t="shared" si="17"/>
        <v>5.2981586799891997E-2</v>
      </c>
      <c r="J32" s="25">
        <f t="shared" si="18"/>
        <v>2.0411147418340263E-2</v>
      </c>
      <c r="K32" s="27">
        <f t="shared" si="19"/>
        <v>2.5957181981981985</v>
      </c>
      <c r="L32" s="27">
        <f t="shared" si="20"/>
        <v>0.4767853624667826</v>
      </c>
      <c r="M32" s="27">
        <f t="shared" si="21"/>
        <v>5.0690690690690694</v>
      </c>
      <c r="N32" s="27"/>
      <c r="O32" s="51">
        <f t="shared" si="22"/>
        <v>12.717327523745293</v>
      </c>
      <c r="P32" s="27">
        <f t="shared" si="23"/>
        <v>5.0690690690690694</v>
      </c>
      <c r="Q32" s="93">
        <f t="shared" si="24"/>
        <v>0.4767853624667826</v>
      </c>
      <c r="R32" s="156">
        <f t="shared" si="25"/>
        <v>884.88193076112509</v>
      </c>
      <c r="S32" s="156">
        <f t="shared" si="26"/>
        <v>1134.4640137963142</v>
      </c>
      <c r="T32" s="153"/>
      <c r="U32" s="153"/>
      <c r="V32"/>
      <c r="W32" s="36">
        <v>282</v>
      </c>
      <c r="X32" s="95">
        <v>0</v>
      </c>
      <c r="Y32" s="164">
        <v>0.92500000000000004</v>
      </c>
      <c r="Z32" s="150">
        <v>596</v>
      </c>
      <c r="AA32" s="150">
        <v>2284</v>
      </c>
      <c r="AB32" s="150">
        <v>1049</v>
      </c>
      <c r="AC32" s="150">
        <v>1541</v>
      </c>
      <c r="AD32" s="27">
        <f>0.1515*(AA32/1000)/(AC32/1000)^2/($D$4/10)^4</f>
        <v>5.1018777242985959E-2</v>
      </c>
      <c r="AE32" s="27">
        <f>0.5*(Z32/1000)/(AC32/1000)^3/($D$4/10)^5</f>
        <v>2.1932674147671805E-2</v>
      </c>
      <c r="AF32" s="29">
        <f>AD32/AE32</f>
        <v>2.32615397919463</v>
      </c>
      <c r="AG32" s="29">
        <f>0.798*AD32^1.5/AE32</f>
        <v>0.41928214990845547</v>
      </c>
      <c r="AH32" s="29">
        <f>AA32/Z32</f>
        <v>3.8322147651006713</v>
      </c>
      <c r="AJ32" s="51">
        <f>AA32/(PI()*$D$4^2/4)</f>
        <v>17.207568758432615</v>
      </c>
      <c r="AK32" s="29">
        <f>AH32</f>
        <v>3.8322147651006713</v>
      </c>
    </row>
    <row r="33" spans="1:37" x14ac:dyDescent="0.2">
      <c r="A33" s="1">
        <v>282</v>
      </c>
      <c r="B33" s="1">
        <v>363</v>
      </c>
      <c r="C33" s="1" t="s">
        <v>107</v>
      </c>
      <c r="D33" s="66">
        <v>0</v>
      </c>
      <c r="E33" s="150">
        <v>1356</v>
      </c>
      <c r="F33" s="150">
        <v>379</v>
      </c>
      <c r="G33" s="150">
        <v>1793</v>
      </c>
      <c r="H33" s="164">
        <v>0.81399999999999995</v>
      </c>
      <c r="I33" s="25">
        <f t="shared" si="17"/>
        <v>5.172495650107474E-2</v>
      </c>
      <c r="J33" s="25">
        <f t="shared" si="18"/>
        <v>2.0469789855182885E-2</v>
      </c>
      <c r="K33" s="27">
        <f t="shared" si="19"/>
        <v>2.5268924042216363</v>
      </c>
      <c r="L33" s="27">
        <f t="shared" si="20"/>
        <v>0.45860597463550634</v>
      </c>
      <c r="M33" s="27">
        <f t="shared" si="21"/>
        <v>4.7308707124010558</v>
      </c>
      <c r="N33" s="27"/>
      <c r="O33" s="51">
        <f t="shared" si="22"/>
        <v>13.508393513077792</v>
      </c>
      <c r="P33" s="27">
        <f t="shared" si="23"/>
        <v>4.7308707124010558</v>
      </c>
      <c r="Q33" s="93">
        <f t="shared" si="24"/>
        <v>0.45860597463550634</v>
      </c>
      <c r="R33" s="156">
        <f t="shared" si="25"/>
        <v>922.99992162468129</v>
      </c>
      <c r="S33" s="156">
        <f t="shared" si="26"/>
        <v>1133.9065376224587</v>
      </c>
      <c r="T33" s="153"/>
      <c r="U33" s="153"/>
      <c r="V33"/>
      <c r="X33" s="95"/>
      <c r="Y33" s="163"/>
      <c r="Z33" s="150"/>
      <c r="AA33" s="150"/>
      <c r="AB33" s="150"/>
      <c r="AC33" s="150"/>
      <c r="AD33"/>
      <c r="AE33"/>
      <c r="AF33"/>
      <c r="AG33"/>
      <c r="AH33"/>
      <c r="AI33"/>
      <c r="AJ33"/>
      <c r="AK33"/>
    </row>
    <row r="34" spans="1:37" x14ac:dyDescent="0.2">
      <c r="A34" s="1">
        <v>282</v>
      </c>
      <c r="B34" s="1">
        <v>363</v>
      </c>
      <c r="C34" s="1" t="s">
        <v>107</v>
      </c>
      <c r="D34" s="66">
        <v>0</v>
      </c>
      <c r="E34" s="150">
        <v>1399</v>
      </c>
      <c r="F34" s="150">
        <v>418</v>
      </c>
      <c r="G34" s="150">
        <v>1878</v>
      </c>
      <c r="H34" s="164">
        <v>0.84</v>
      </c>
      <c r="I34" s="25">
        <f t="shared" si="17"/>
        <v>5.0897843562447663E-2</v>
      </c>
      <c r="J34" s="25">
        <f t="shared" si="18"/>
        <v>2.0557787903932475E-2</v>
      </c>
      <c r="K34" s="27">
        <f t="shared" si="19"/>
        <v>2.4758424301435404</v>
      </c>
      <c r="L34" s="27">
        <f t="shared" si="20"/>
        <v>0.44573381662078498</v>
      </c>
      <c r="M34" s="27">
        <f t="shared" si="21"/>
        <v>4.4928229665071768</v>
      </c>
      <c r="N34" s="27"/>
      <c r="O34" s="51">
        <f t="shared" si="22"/>
        <v>14.148780266346956</v>
      </c>
      <c r="P34" s="27">
        <f t="shared" si="23"/>
        <v>4.4928229665071768</v>
      </c>
      <c r="Q34" s="93">
        <f t="shared" si="24"/>
        <v>0.44573381662078498</v>
      </c>
      <c r="R34" s="156">
        <f t="shared" si="25"/>
        <v>952.2690931806261</v>
      </c>
      <c r="S34" s="156">
        <f t="shared" si="26"/>
        <v>1133.6536823578883</v>
      </c>
      <c r="T34" s="153"/>
      <c r="U34" s="153"/>
      <c r="V34"/>
      <c r="X34" s="95"/>
      <c r="Y34" s="163"/>
      <c r="Z34" s="150"/>
      <c r="AA34" s="150"/>
      <c r="AB34" s="150"/>
      <c r="AC34" s="150"/>
      <c r="AD34"/>
      <c r="AE34"/>
      <c r="AF34"/>
      <c r="AG34"/>
      <c r="AH34"/>
      <c r="AI34"/>
      <c r="AJ34"/>
      <c r="AK34"/>
    </row>
    <row r="35" spans="1:37" x14ac:dyDescent="0.2">
      <c r="A35" s="1">
        <v>282</v>
      </c>
      <c r="B35" s="1">
        <v>363</v>
      </c>
      <c r="C35" s="1" t="s">
        <v>107</v>
      </c>
      <c r="D35" s="66">
        <v>0</v>
      </c>
      <c r="E35" s="150">
        <v>1471</v>
      </c>
      <c r="F35" s="150">
        <v>503</v>
      </c>
      <c r="G35" s="150">
        <v>2110</v>
      </c>
      <c r="H35" s="164">
        <v>0.88300000000000001</v>
      </c>
      <c r="I35" s="25">
        <f t="shared" si="17"/>
        <v>5.1724503840518715E-2</v>
      </c>
      <c r="J35" s="25">
        <f t="shared" si="18"/>
        <v>2.1280567712667387E-2</v>
      </c>
      <c r="K35" s="27">
        <f t="shared" si="19"/>
        <v>2.4305979304174947</v>
      </c>
      <c r="L35" s="27">
        <f t="shared" si="20"/>
        <v>0.4411275499798914</v>
      </c>
      <c r="M35" s="27">
        <f t="shared" si="21"/>
        <v>4.1948310139165006</v>
      </c>
      <c r="N35" s="27"/>
      <c r="O35" s="51">
        <f t="shared" si="22"/>
        <v>15.896659404681618</v>
      </c>
      <c r="P35" s="27">
        <f t="shared" si="23"/>
        <v>4.1948310139165006</v>
      </c>
      <c r="Q35" s="93">
        <f t="shared" si="24"/>
        <v>0.4411275499798914</v>
      </c>
      <c r="R35" s="156">
        <f t="shared" si="25"/>
        <v>1001.2779385766269</v>
      </c>
      <c r="S35" s="156">
        <f t="shared" si="26"/>
        <v>1133.9501003132807</v>
      </c>
      <c r="T35" s="153"/>
      <c r="U35" s="153"/>
      <c r="V35"/>
      <c r="X35" s="95"/>
      <c r="Y35" s="163"/>
      <c r="Z35" s="150"/>
      <c r="AA35" s="150"/>
      <c r="AB35" s="150"/>
      <c r="AC35" s="150"/>
      <c r="AD35"/>
      <c r="AE35"/>
      <c r="AF35"/>
      <c r="AG35"/>
      <c r="AH35"/>
      <c r="AI35"/>
      <c r="AJ35"/>
      <c r="AK35"/>
    </row>
    <row r="36" spans="1:37" x14ac:dyDescent="0.2">
      <c r="A36" s="1">
        <v>282</v>
      </c>
      <c r="B36" s="1">
        <v>363</v>
      </c>
      <c r="C36" s="1" t="s">
        <v>107</v>
      </c>
      <c r="D36" s="66">
        <v>0</v>
      </c>
      <c r="E36" s="150">
        <v>1500</v>
      </c>
      <c r="F36" s="150">
        <v>543</v>
      </c>
      <c r="G36" s="150">
        <v>2173</v>
      </c>
      <c r="H36" s="164">
        <v>0.9</v>
      </c>
      <c r="I36" s="25">
        <f t="shared" si="17"/>
        <v>5.122906527549221E-2</v>
      </c>
      <c r="J36" s="25">
        <f t="shared" si="18"/>
        <v>2.1666027758251414E-2</v>
      </c>
      <c r="K36" s="27">
        <f t="shared" si="19"/>
        <v>2.3644881215469615</v>
      </c>
      <c r="L36" s="27">
        <f t="shared" si="20"/>
        <v>0.4270691925112251</v>
      </c>
      <c r="M36" s="27">
        <f t="shared" si="21"/>
        <v>4.0018416206261511</v>
      </c>
      <c r="N36" s="27"/>
      <c r="O36" s="51">
        <f t="shared" si="22"/>
        <v>16.371298998281116</v>
      </c>
      <c r="P36" s="27">
        <f t="shared" si="23"/>
        <v>4.0018416206261511</v>
      </c>
      <c r="Q36" s="93">
        <f t="shared" si="24"/>
        <v>0.4270691925112251</v>
      </c>
      <c r="R36" s="156">
        <f t="shared" si="25"/>
        <v>1021.0176124166828</v>
      </c>
      <c r="S36" s="156">
        <f t="shared" si="26"/>
        <v>1134.4640137963142</v>
      </c>
      <c r="T36" s="153"/>
      <c r="U36" s="153"/>
      <c r="V36"/>
      <c r="X36" s="95"/>
      <c r="Y36" s="163"/>
      <c r="Z36" s="150"/>
      <c r="AA36" s="150"/>
      <c r="AB36" s="150"/>
      <c r="AC36" s="150"/>
      <c r="AD36"/>
      <c r="AE36"/>
      <c r="AF36"/>
      <c r="AG36"/>
      <c r="AH36"/>
      <c r="AI36"/>
      <c r="AJ36"/>
      <c r="AK36"/>
    </row>
    <row r="37" spans="1:37" x14ac:dyDescent="0.2">
      <c r="A37" s="1">
        <v>282</v>
      </c>
      <c r="B37" s="1">
        <v>363</v>
      </c>
      <c r="C37" s="1" t="s">
        <v>107</v>
      </c>
      <c r="D37" s="66">
        <v>0</v>
      </c>
      <c r="E37" s="150">
        <v>1554</v>
      </c>
      <c r="F37" s="150">
        <v>612</v>
      </c>
      <c r="G37" s="150">
        <v>2310</v>
      </c>
      <c r="H37" s="164">
        <v>0.93300000000000005</v>
      </c>
      <c r="I37" s="25">
        <f t="shared" si="17"/>
        <v>5.0739849482606798E-2</v>
      </c>
      <c r="J37" s="25">
        <f t="shared" si="18"/>
        <v>2.1960975202386341E-2</v>
      </c>
      <c r="K37" s="27">
        <f t="shared" si="19"/>
        <v>2.3104552058823535</v>
      </c>
      <c r="L37" s="27">
        <f t="shared" si="20"/>
        <v>0.41531252776613053</v>
      </c>
      <c r="M37" s="27">
        <f t="shared" si="21"/>
        <v>3.7745098039215685</v>
      </c>
      <c r="N37" s="27"/>
      <c r="O37" s="51">
        <f t="shared" si="22"/>
        <v>17.403451765314944</v>
      </c>
      <c r="P37" s="27">
        <f t="shared" si="23"/>
        <v>3.7745098039215685</v>
      </c>
      <c r="Q37" s="93">
        <f t="shared" si="24"/>
        <v>0.41531252776613053</v>
      </c>
      <c r="R37" s="156">
        <f t="shared" si="25"/>
        <v>1057.7742464636833</v>
      </c>
      <c r="S37" s="156">
        <f t="shared" si="26"/>
        <v>1133.7344549449981</v>
      </c>
      <c r="T37" s="153"/>
      <c r="U37" s="153"/>
      <c r="V37"/>
      <c r="X37" s="95"/>
      <c r="Y37" s="163"/>
      <c r="Z37" s="150"/>
      <c r="AA37" s="150"/>
      <c r="AB37" s="150"/>
      <c r="AC37" s="150"/>
      <c r="AD37"/>
      <c r="AE37"/>
      <c r="AF37"/>
      <c r="AG37"/>
      <c r="AH37"/>
      <c r="AI37"/>
      <c r="AJ37"/>
      <c r="AK37"/>
    </row>
    <row r="38" spans="1:37" x14ac:dyDescent="0.2">
      <c r="E38" s="150"/>
      <c r="F38" s="150"/>
      <c r="G38" s="150"/>
      <c r="H38" s="164"/>
      <c r="I38" s="25"/>
      <c r="J38" s="25"/>
      <c r="K38" s="27"/>
      <c r="L38" s="27"/>
      <c r="M38" s="27"/>
      <c r="N38" s="27"/>
      <c r="O38" s="51"/>
      <c r="P38" s="27"/>
      <c r="Q38" s="93"/>
      <c r="R38" s="156"/>
      <c r="T38" s="153"/>
      <c r="U38" s="153"/>
      <c r="V38" s="153"/>
      <c r="W38" s="40"/>
      <c r="X38" s="95"/>
      <c r="Y38" s="163"/>
      <c r="Z38" s="183"/>
      <c r="AA38" s="150"/>
      <c r="AB38" s="150"/>
      <c r="AC38" s="150"/>
      <c r="AD38"/>
      <c r="AE38"/>
      <c r="AF38"/>
      <c r="AG38"/>
      <c r="AH38"/>
      <c r="AI38"/>
      <c r="AJ38"/>
      <c r="AK38"/>
    </row>
    <row r="39" spans="1:37" x14ac:dyDescent="0.2">
      <c r="E39" s="150"/>
      <c r="F39" s="150"/>
      <c r="G39" s="150"/>
      <c r="H39" s="164"/>
      <c r="I39" s="25"/>
      <c r="J39" s="25"/>
      <c r="K39" s="27"/>
      <c r="L39" s="27"/>
      <c r="M39" s="27"/>
      <c r="N39" s="27"/>
      <c r="O39" s="51"/>
      <c r="P39" s="27"/>
      <c r="Q39" s="93"/>
      <c r="R39" s="156"/>
      <c r="T39" s="153"/>
      <c r="U39" s="153"/>
      <c r="V39" s="153"/>
      <c r="W39" s="40"/>
      <c r="X39" s="95"/>
      <c r="Y39" s="163"/>
      <c r="Z39" s="183"/>
      <c r="AA39" s="150"/>
      <c r="AB39" s="150"/>
      <c r="AC39" s="150"/>
      <c r="AD39"/>
      <c r="AE39"/>
      <c r="AF39"/>
      <c r="AG39"/>
      <c r="AH39"/>
      <c r="AI39"/>
      <c r="AJ39"/>
      <c r="AK39"/>
    </row>
    <row r="40" spans="1:37" x14ac:dyDescent="0.2">
      <c r="A40" s="1">
        <v>283</v>
      </c>
      <c r="B40" s="1">
        <v>364</v>
      </c>
      <c r="C40" s="1" t="s">
        <v>107</v>
      </c>
      <c r="D40" s="66">
        <v>2</v>
      </c>
      <c r="E40" s="150">
        <v>699</v>
      </c>
      <c r="F40" s="150">
        <v>50</v>
      </c>
      <c r="G40" s="150">
        <v>722</v>
      </c>
      <c r="H40" s="164">
        <v>0.41799999999999998</v>
      </c>
      <c r="I40" s="25">
        <f t="shared" ref="I40:I53" si="34">0.1515*(G40/1000)/(E40/1000)^2/($D$4/10)^4</f>
        <v>7.8383033969445168E-2</v>
      </c>
      <c r="J40" s="25">
        <f t="shared" ref="J40:J53" si="35">0.5*(F40/1000)/(E40/1000)^3/($D$4/10)^5</f>
        <v>1.9714770231809484E-2</v>
      </c>
      <c r="K40" s="27">
        <f t="shared" ref="K40:K53" si="36">I40/J40</f>
        <v>3.9758532839999994</v>
      </c>
      <c r="L40" s="27">
        <f t="shared" ref="L40:L53" si="37">0.798*I40^1.5/J40</f>
        <v>0.88826852998725803</v>
      </c>
      <c r="M40" s="27">
        <f t="shared" ref="M40:M53" si="38">G40/F40</f>
        <v>14.44</v>
      </c>
      <c r="N40" s="27"/>
      <c r="O40" s="51">
        <f t="shared" ref="O40:O53" si="39">G40/(PI()*$D$4^2/4)</f>
        <v>5.439520421886316</v>
      </c>
      <c r="P40" s="27">
        <f t="shared" ref="P40:P53" si="40">M40</f>
        <v>14.44</v>
      </c>
      <c r="Q40" s="93">
        <f t="shared" ref="Q40:Q53" si="41">L40</f>
        <v>0.88826852998725803</v>
      </c>
      <c r="R40" s="156">
        <f t="shared" ref="R40:R53" si="42">E40*(PI()/30)*($D$4/2)</f>
        <v>475.79420738617421</v>
      </c>
      <c r="S40" s="156">
        <f t="shared" ref="S40:S53" si="43">R40/H40</f>
        <v>1138.2636540339097</v>
      </c>
      <c r="T40" s="153"/>
      <c r="U40" s="153"/>
      <c r="V40"/>
      <c r="W40" s="36">
        <v>283</v>
      </c>
      <c r="X40" s="95">
        <v>2</v>
      </c>
      <c r="Y40" s="164">
        <v>0.72499999999999998</v>
      </c>
      <c r="Z40" s="150">
        <v>314</v>
      </c>
      <c r="AA40" s="150">
        <v>1945</v>
      </c>
      <c r="AB40" s="150">
        <v>825</v>
      </c>
      <c r="AC40" s="150">
        <v>1212</v>
      </c>
      <c r="AD40" s="27">
        <f t="shared" ref="AD40:AD48" si="44">0.1515*(AA40/1000)/(AC40/1000)^2/($D$4/10)^4</f>
        <v>7.0235000461637137E-2</v>
      </c>
      <c r="AE40" s="27">
        <f t="shared" ref="AE40:AE48" si="45">0.5*(Z40/1000)/(AC40/1000)^3/($D$4/10)^5</f>
        <v>2.3750624385942203E-2</v>
      </c>
      <c r="AF40" s="29">
        <f t="shared" ref="AF40:AF48" si="46">AD40/AE40</f>
        <v>2.9571854331210194</v>
      </c>
      <c r="AG40" s="29">
        <f t="shared" ref="AG40:AG48" si="47">0.798*AD40^1.5/AE40</f>
        <v>0.6254005291817778</v>
      </c>
      <c r="AH40" s="29">
        <f t="shared" ref="AH40:AH48" si="48">AA40/Z40</f>
        <v>6.1942675159235669</v>
      </c>
      <c r="AJ40" s="51">
        <f t="shared" ref="AJ40:AJ48" si="49">AA40/(PI()*$D$4^2/4)</f>
        <v>14.653555707159121</v>
      </c>
      <c r="AK40" s="29">
        <f t="shared" ref="AK40:AK48" si="50">AH40</f>
        <v>6.1942675159235669</v>
      </c>
    </row>
    <row r="41" spans="1:37" x14ac:dyDescent="0.2">
      <c r="A41" s="1">
        <v>283</v>
      </c>
      <c r="B41" s="1">
        <v>364</v>
      </c>
      <c r="C41" s="1" t="s">
        <v>107</v>
      </c>
      <c r="D41" s="66">
        <v>2</v>
      </c>
      <c r="E41" s="150">
        <v>807</v>
      </c>
      <c r="F41" s="150">
        <v>83</v>
      </c>
      <c r="G41" s="150">
        <v>934</v>
      </c>
      <c r="H41" s="164">
        <v>0.48299999999999998</v>
      </c>
      <c r="I41" s="25">
        <f t="shared" si="34"/>
        <v>7.6074486645160144E-2</v>
      </c>
      <c r="J41" s="25">
        <f t="shared" si="35"/>
        <v>2.1267220359050928E-2</v>
      </c>
      <c r="K41" s="27">
        <f t="shared" si="36"/>
        <v>3.5770770867469888</v>
      </c>
      <c r="L41" s="27">
        <f t="shared" si="37"/>
        <v>0.7873189523958577</v>
      </c>
      <c r="M41" s="27">
        <f t="shared" si="38"/>
        <v>11.253012048192771</v>
      </c>
      <c r="N41" s="27"/>
      <c r="O41" s="51">
        <f t="shared" si="39"/>
        <v>7.0367203241576446</v>
      </c>
      <c r="P41" s="27">
        <f t="shared" si="40"/>
        <v>11.253012048192771</v>
      </c>
      <c r="Q41" s="93">
        <f t="shared" si="41"/>
        <v>0.7873189523958577</v>
      </c>
      <c r="R41" s="156">
        <f t="shared" si="42"/>
        <v>549.3074754801753</v>
      </c>
      <c r="S41" s="156">
        <f t="shared" si="43"/>
        <v>1137.2825579299697</v>
      </c>
      <c r="T41" s="153"/>
      <c r="U41" s="153"/>
      <c r="V41"/>
      <c r="W41" s="36">
        <v>283</v>
      </c>
      <c r="X41" s="95">
        <v>2</v>
      </c>
      <c r="Y41" s="164">
        <v>0.75</v>
      </c>
      <c r="Z41" s="150">
        <v>350</v>
      </c>
      <c r="AA41" s="150">
        <v>2086</v>
      </c>
      <c r="AB41" s="150">
        <v>853</v>
      </c>
      <c r="AC41" s="150">
        <v>1254</v>
      </c>
      <c r="AD41" s="27">
        <f t="shared" si="44"/>
        <v>7.0365285597200802E-2</v>
      </c>
      <c r="AE41" s="27">
        <f t="shared" si="45"/>
        <v>2.3901693757806344E-2</v>
      </c>
      <c r="AF41" s="29">
        <f t="shared" si="46"/>
        <v>2.943945576</v>
      </c>
      <c r="AG41" s="29">
        <f t="shared" si="47"/>
        <v>0.62317768815877062</v>
      </c>
      <c r="AH41" s="29">
        <f t="shared" si="48"/>
        <v>5.96</v>
      </c>
      <c r="AJ41" s="51">
        <f t="shared" si="49"/>
        <v>15.715844321405617</v>
      </c>
      <c r="AK41" s="29">
        <f t="shared" si="50"/>
        <v>5.96</v>
      </c>
    </row>
    <row r="42" spans="1:37" x14ac:dyDescent="0.2">
      <c r="A42" s="1">
        <v>283</v>
      </c>
      <c r="B42" s="1">
        <v>364</v>
      </c>
      <c r="C42" s="1" t="s">
        <v>107</v>
      </c>
      <c r="D42" s="66">
        <v>2</v>
      </c>
      <c r="E42" s="150">
        <v>1000</v>
      </c>
      <c r="F42" s="150">
        <v>168</v>
      </c>
      <c r="G42" s="150">
        <v>1380</v>
      </c>
      <c r="H42" s="164">
        <v>0.59799999999999998</v>
      </c>
      <c r="I42" s="25">
        <f t="shared" si="34"/>
        <v>7.3201218444732305E-2</v>
      </c>
      <c r="J42" s="25">
        <f t="shared" si="35"/>
        <v>2.2623642244803965E-2</v>
      </c>
      <c r="K42" s="27">
        <f t="shared" si="36"/>
        <v>3.2356071428571425</v>
      </c>
      <c r="L42" s="27">
        <f t="shared" si="37"/>
        <v>0.69858270878326556</v>
      </c>
      <c r="M42" s="27">
        <f t="shared" si="38"/>
        <v>8.2142857142857135</v>
      </c>
      <c r="N42" s="27"/>
      <c r="O42" s="51">
        <f t="shared" si="39"/>
        <v>10.396867288369968</v>
      </c>
      <c r="P42" s="27">
        <f t="shared" si="40"/>
        <v>8.2142857142857135</v>
      </c>
      <c r="Q42" s="93">
        <f t="shared" si="41"/>
        <v>0.69858270878326556</v>
      </c>
      <c r="R42" s="156">
        <f t="shared" si="42"/>
        <v>680.67840827778844</v>
      </c>
      <c r="S42" s="156">
        <f t="shared" si="43"/>
        <v>1138.2582078223888</v>
      </c>
      <c r="T42" s="153"/>
      <c r="U42" s="153"/>
      <c r="V42"/>
      <c r="W42" s="36">
        <v>283</v>
      </c>
      <c r="X42" s="95">
        <v>2</v>
      </c>
      <c r="Y42" s="164">
        <v>0.77500000000000002</v>
      </c>
      <c r="Z42" s="150">
        <v>385</v>
      </c>
      <c r="AA42" s="150">
        <v>2209</v>
      </c>
      <c r="AB42" s="150">
        <v>882</v>
      </c>
      <c r="AC42" s="150">
        <v>1296</v>
      </c>
      <c r="AD42" s="27">
        <f t="shared" si="44"/>
        <v>6.9762965983155401E-2</v>
      </c>
      <c r="AE42" s="27">
        <f t="shared" si="45"/>
        <v>2.3817653218502176E-2</v>
      </c>
      <c r="AF42" s="29">
        <f t="shared" si="46"/>
        <v>2.9290444924675327</v>
      </c>
      <c r="AG42" s="29">
        <f t="shared" si="47"/>
        <v>0.61736403859413924</v>
      </c>
      <c r="AH42" s="29">
        <f t="shared" si="48"/>
        <v>5.7376623376623375</v>
      </c>
      <c r="AJ42" s="51">
        <f t="shared" si="49"/>
        <v>16.642521623195115</v>
      </c>
      <c r="AK42" s="29">
        <f t="shared" si="50"/>
        <v>5.7376623376623375</v>
      </c>
    </row>
    <row r="43" spans="1:37" x14ac:dyDescent="0.2">
      <c r="A43" s="1">
        <v>283</v>
      </c>
      <c r="B43" s="1">
        <v>364</v>
      </c>
      <c r="C43" s="1" t="s">
        <v>107</v>
      </c>
      <c r="D43" s="66">
        <v>2</v>
      </c>
      <c r="E43" s="150">
        <v>1053</v>
      </c>
      <c r="F43" s="150">
        <v>198</v>
      </c>
      <c r="G43" s="150">
        <v>1497</v>
      </c>
      <c r="H43" s="164">
        <v>0.63</v>
      </c>
      <c r="I43" s="25">
        <f t="shared" si="34"/>
        <v>7.1615047049741684E-2</v>
      </c>
      <c r="J43" s="25">
        <f t="shared" si="35"/>
        <v>2.2836698569396303E-2</v>
      </c>
      <c r="K43" s="27">
        <f t="shared" si="36"/>
        <v>3.1359632318181818</v>
      </c>
      <c r="L43" s="27">
        <f t="shared" si="37"/>
        <v>0.66969336198058027</v>
      </c>
      <c r="M43" s="27">
        <f t="shared" si="38"/>
        <v>7.5606060606060606</v>
      </c>
      <c r="N43" s="27"/>
      <c r="O43" s="51">
        <f t="shared" si="39"/>
        <v>11.278340819340464</v>
      </c>
      <c r="P43" s="27">
        <f t="shared" si="40"/>
        <v>7.5606060606060606</v>
      </c>
      <c r="Q43" s="93">
        <f t="shared" si="41"/>
        <v>0.66969336198058027</v>
      </c>
      <c r="R43" s="156">
        <f t="shared" si="42"/>
        <v>716.75436391651124</v>
      </c>
      <c r="S43" s="156">
        <f t="shared" si="43"/>
        <v>1137.7053395500179</v>
      </c>
      <c r="T43" s="153"/>
      <c r="U43" s="153"/>
      <c r="V43"/>
      <c r="W43" s="36">
        <v>283</v>
      </c>
      <c r="X43" s="95">
        <v>2</v>
      </c>
      <c r="Y43" s="164">
        <v>0.8</v>
      </c>
      <c r="Z43" s="150">
        <v>421</v>
      </c>
      <c r="AA43" s="150">
        <v>2317</v>
      </c>
      <c r="AB43" s="150">
        <v>910</v>
      </c>
      <c r="AC43" s="150">
        <v>1337</v>
      </c>
      <c r="AD43" s="27">
        <f t="shared" si="44"/>
        <v>6.8754708143563534E-2</v>
      </c>
      <c r="AE43" s="27">
        <f t="shared" si="45"/>
        <v>2.3721443697594938E-2</v>
      </c>
      <c r="AF43" s="29">
        <f t="shared" si="46"/>
        <v>2.8984200548693591</v>
      </c>
      <c r="AG43" s="29">
        <f t="shared" si="47"/>
        <v>0.60647854094445797</v>
      </c>
      <c r="AH43" s="29">
        <f t="shared" si="48"/>
        <v>5.5035629453681709</v>
      </c>
      <c r="AJ43" s="51">
        <f t="shared" si="49"/>
        <v>17.456189497937114</v>
      </c>
      <c r="AK43" s="29">
        <f t="shared" si="50"/>
        <v>5.5035629453681709</v>
      </c>
    </row>
    <row r="44" spans="1:37" x14ac:dyDescent="0.2">
      <c r="A44" s="1">
        <v>283</v>
      </c>
      <c r="B44" s="1">
        <v>364</v>
      </c>
      <c r="C44" s="1" t="s">
        <v>107</v>
      </c>
      <c r="D44" s="66">
        <v>2</v>
      </c>
      <c r="E44" s="150">
        <v>1103</v>
      </c>
      <c r="F44" s="150">
        <v>229</v>
      </c>
      <c r="G44" s="150">
        <v>1624</v>
      </c>
      <c r="H44" s="164">
        <v>0.66</v>
      </c>
      <c r="I44" s="25">
        <f t="shared" si="34"/>
        <v>7.080667870740727E-2</v>
      </c>
      <c r="J44" s="25">
        <f t="shared" si="35"/>
        <v>2.2980643619573634E-2</v>
      </c>
      <c r="K44" s="27">
        <f t="shared" si="36"/>
        <v>3.0811442829694324</v>
      </c>
      <c r="L44" s="27">
        <f t="shared" si="37"/>
        <v>0.6542625153465057</v>
      </c>
      <c r="M44" s="27">
        <f t="shared" si="38"/>
        <v>7.0917030567685586</v>
      </c>
      <c r="N44" s="27"/>
      <c r="O44" s="51">
        <f t="shared" si="39"/>
        <v>12.235153968342628</v>
      </c>
      <c r="P44" s="27">
        <f t="shared" si="40"/>
        <v>7.0917030567685586</v>
      </c>
      <c r="Q44" s="93">
        <f t="shared" si="41"/>
        <v>0.6542625153465057</v>
      </c>
      <c r="R44" s="156">
        <f t="shared" si="42"/>
        <v>750.78828433040076</v>
      </c>
      <c r="S44" s="156">
        <f t="shared" si="43"/>
        <v>1137.5580065612132</v>
      </c>
      <c r="T44" s="153"/>
      <c r="U44" s="153"/>
      <c r="V44"/>
      <c r="W44" s="36">
        <v>283</v>
      </c>
      <c r="X44" s="95">
        <v>2</v>
      </c>
      <c r="Y44" s="164">
        <v>0.82499999999999996</v>
      </c>
      <c r="Z44" s="150">
        <v>463</v>
      </c>
      <c r="AA44" s="150">
        <v>2444</v>
      </c>
      <c r="AB44" s="150">
        <v>939</v>
      </c>
      <c r="AC44" s="150">
        <v>1379</v>
      </c>
      <c r="AD44" s="27">
        <f t="shared" si="44"/>
        <v>6.8172919469471252E-2</v>
      </c>
      <c r="AE44" s="27">
        <f t="shared" si="45"/>
        <v>2.3776144706406852E-2</v>
      </c>
      <c r="AF44" s="29">
        <f t="shared" si="46"/>
        <v>2.8672823248380128</v>
      </c>
      <c r="AG44" s="29">
        <f t="shared" si="47"/>
        <v>0.59741936418121044</v>
      </c>
      <c r="AH44" s="29">
        <f t="shared" si="48"/>
        <v>5.2786177105831538</v>
      </c>
      <c r="AJ44" s="51">
        <f t="shared" si="49"/>
        <v>18.413002646939276</v>
      </c>
      <c r="AK44" s="29">
        <f t="shared" si="50"/>
        <v>5.2786177105831538</v>
      </c>
    </row>
    <row r="45" spans="1:37" x14ac:dyDescent="0.2">
      <c r="A45" s="1">
        <v>283</v>
      </c>
      <c r="B45" s="1">
        <v>364</v>
      </c>
      <c r="C45" s="1" t="s">
        <v>107</v>
      </c>
      <c r="D45" s="66">
        <v>2</v>
      </c>
      <c r="E45" s="150">
        <v>1149</v>
      </c>
      <c r="F45" s="150">
        <v>256</v>
      </c>
      <c r="G45" s="150">
        <v>1699</v>
      </c>
      <c r="H45" s="164">
        <v>0.68700000000000006</v>
      </c>
      <c r="I45" s="25">
        <f t="shared" si="34"/>
        <v>6.8264127708528993E-2</v>
      </c>
      <c r="J45" s="25">
        <f t="shared" si="35"/>
        <v>2.2726529555751631E-2</v>
      </c>
      <c r="K45" s="27">
        <f t="shared" si="36"/>
        <v>3.003719839453125</v>
      </c>
      <c r="L45" s="27">
        <f t="shared" si="37"/>
        <v>0.62626564306327581</v>
      </c>
      <c r="M45" s="27">
        <f t="shared" si="38"/>
        <v>6.63671875</v>
      </c>
      <c r="N45" s="27"/>
      <c r="O45" s="51">
        <f t="shared" si="39"/>
        <v>12.800201103580127</v>
      </c>
      <c r="P45" s="27">
        <f t="shared" si="40"/>
        <v>6.63671875</v>
      </c>
      <c r="Q45" s="93">
        <f t="shared" si="41"/>
        <v>0.62626564306327581</v>
      </c>
      <c r="R45" s="156">
        <f t="shared" si="42"/>
        <v>782.09949111117896</v>
      </c>
      <c r="S45" s="156">
        <f t="shared" si="43"/>
        <v>1138.4272068576113</v>
      </c>
      <c r="T45" s="153"/>
      <c r="U45" s="153"/>
      <c r="V45"/>
      <c r="W45" s="36">
        <v>283</v>
      </c>
      <c r="X45" s="95">
        <v>2</v>
      </c>
      <c r="Y45" s="164">
        <v>0.85</v>
      </c>
      <c r="Z45" s="150">
        <v>515</v>
      </c>
      <c r="AA45" s="150">
        <v>2616</v>
      </c>
      <c r="AB45" s="150">
        <v>967</v>
      </c>
      <c r="AC45" s="150">
        <v>1421</v>
      </c>
      <c r="AD45" s="27">
        <f t="shared" si="44"/>
        <v>6.8720895067919271E-2</v>
      </c>
      <c r="AE45" s="27">
        <f t="shared" si="45"/>
        <v>2.4170088358576803E-2</v>
      </c>
      <c r="AF45" s="29">
        <f t="shared" si="46"/>
        <v>2.8432206803883497</v>
      </c>
      <c r="AG45" s="29">
        <f t="shared" si="47"/>
        <v>0.59478206503880093</v>
      </c>
      <c r="AH45" s="29">
        <f t="shared" si="48"/>
        <v>5.0796116504854369</v>
      </c>
      <c r="AJ45" s="51">
        <f t="shared" si="49"/>
        <v>19.708844077083938</v>
      </c>
      <c r="AK45" s="29">
        <f t="shared" si="50"/>
        <v>5.0796116504854369</v>
      </c>
    </row>
    <row r="46" spans="1:37" x14ac:dyDescent="0.2">
      <c r="A46" s="1">
        <v>283</v>
      </c>
      <c r="B46" s="1">
        <v>364</v>
      </c>
      <c r="C46" s="1" t="s">
        <v>107</v>
      </c>
      <c r="D46" s="66">
        <v>2</v>
      </c>
      <c r="E46" s="150">
        <v>1150</v>
      </c>
      <c r="F46" s="150">
        <v>259</v>
      </c>
      <c r="G46" s="150">
        <v>1688</v>
      </c>
      <c r="H46" s="164">
        <v>0.68799999999999994</v>
      </c>
      <c r="I46" s="25">
        <f t="shared" si="34"/>
        <v>6.7704258368103967E-2</v>
      </c>
      <c r="J46" s="25">
        <f t="shared" si="35"/>
        <v>2.2932926852901207E-2</v>
      </c>
      <c r="K46" s="27">
        <f t="shared" si="36"/>
        <v>2.9522728957528948</v>
      </c>
      <c r="L46" s="27">
        <f t="shared" si="37"/>
        <v>0.61300975174300565</v>
      </c>
      <c r="M46" s="27">
        <f t="shared" si="38"/>
        <v>6.5173745173745177</v>
      </c>
      <c r="N46" s="27"/>
      <c r="O46" s="51">
        <f t="shared" si="39"/>
        <v>12.717327523745293</v>
      </c>
      <c r="P46" s="27">
        <f t="shared" si="40"/>
        <v>6.5173745173745177</v>
      </c>
      <c r="Q46" s="93">
        <f t="shared" si="41"/>
        <v>0.61300975174300565</v>
      </c>
      <c r="R46" s="156">
        <f t="shared" si="42"/>
        <v>782.78016951945676</v>
      </c>
      <c r="S46" s="156">
        <f t="shared" si="43"/>
        <v>1137.7618743015362</v>
      </c>
      <c r="T46" s="153"/>
      <c r="U46" s="153"/>
      <c r="V46"/>
      <c r="W46" s="36">
        <v>283</v>
      </c>
      <c r="X46" s="95">
        <v>2</v>
      </c>
      <c r="Y46" s="164">
        <v>0.875</v>
      </c>
      <c r="Z46" s="150">
        <v>569</v>
      </c>
      <c r="AA46" s="150">
        <v>2768</v>
      </c>
      <c r="AB46" s="150">
        <v>996</v>
      </c>
      <c r="AC46" s="150">
        <v>1463</v>
      </c>
      <c r="AD46" s="27">
        <f t="shared" si="44"/>
        <v>6.8598821875573451E-2</v>
      </c>
      <c r="AE46" s="27">
        <f t="shared" si="45"/>
        <v>2.4469918947183925E-2</v>
      </c>
      <c r="AF46" s="29">
        <f t="shared" si="46"/>
        <v>2.8033939149384888</v>
      </c>
      <c r="AG46" s="29">
        <f t="shared" si="47"/>
        <v>0.5859294758654735</v>
      </c>
      <c r="AH46" s="29">
        <f t="shared" si="48"/>
        <v>4.8646748681898071</v>
      </c>
      <c r="AJ46" s="51">
        <f t="shared" si="49"/>
        <v>20.854006271165268</v>
      </c>
      <c r="AK46" s="29">
        <f t="shared" si="50"/>
        <v>4.8646748681898071</v>
      </c>
    </row>
    <row r="47" spans="1:37" x14ac:dyDescent="0.2">
      <c r="A47" s="1">
        <v>283</v>
      </c>
      <c r="B47" s="1">
        <v>364</v>
      </c>
      <c r="C47" s="1" t="s">
        <v>107</v>
      </c>
      <c r="D47" s="66">
        <v>2</v>
      </c>
      <c r="E47" s="150">
        <v>1200</v>
      </c>
      <c r="F47" s="150">
        <v>306</v>
      </c>
      <c r="G47" s="150">
        <v>1911</v>
      </c>
      <c r="H47" s="164">
        <v>0.71799999999999997</v>
      </c>
      <c r="I47" s="25">
        <f t="shared" si="34"/>
        <v>7.0394287664997723E-2</v>
      </c>
      <c r="J47" s="25">
        <f t="shared" si="35"/>
        <v>2.384684512411132E-2</v>
      </c>
      <c r="K47" s="27">
        <f t="shared" si="36"/>
        <v>2.9519329411764712</v>
      </c>
      <c r="L47" s="27">
        <f t="shared" si="37"/>
        <v>0.62499722355226206</v>
      </c>
      <c r="M47" s="27">
        <f t="shared" si="38"/>
        <v>6.2450980392156863</v>
      </c>
      <c r="N47" s="27"/>
      <c r="O47" s="51">
        <f t="shared" si="39"/>
        <v>14.397401005851455</v>
      </c>
      <c r="P47" s="27">
        <f t="shared" si="40"/>
        <v>6.2450980392156863</v>
      </c>
      <c r="Q47" s="93">
        <f t="shared" si="41"/>
        <v>0.62499722355226206</v>
      </c>
      <c r="R47" s="156">
        <f t="shared" si="42"/>
        <v>816.81408993334617</v>
      </c>
      <c r="S47" s="156">
        <f t="shared" si="43"/>
        <v>1137.6240806871117</v>
      </c>
      <c r="T47" s="153"/>
      <c r="U47" s="153"/>
      <c r="V47"/>
      <c r="W47" s="36">
        <v>283</v>
      </c>
      <c r="X47" s="95">
        <v>2</v>
      </c>
      <c r="Y47" s="164">
        <v>0.9</v>
      </c>
      <c r="Z47" s="150">
        <v>625</v>
      </c>
      <c r="AA47" s="150">
        <v>2914</v>
      </c>
      <c r="AB47" s="150">
        <v>1024</v>
      </c>
      <c r="AC47" s="150">
        <v>1505</v>
      </c>
      <c r="AD47" s="27">
        <f t="shared" si="44"/>
        <v>6.8242632427018363E-2</v>
      </c>
      <c r="AE47" s="27">
        <f t="shared" si="45"/>
        <v>2.4690151816299029E-2</v>
      </c>
      <c r="AF47" s="29">
        <f t="shared" si="46"/>
        <v>2.7639616368000004</v>
      </c>
      <c r="AG47" s="29">
        <f t="shared" si="47"/>
        <v>0.57618611417832877</v>
      </c>
      <c r="AH47" s="29">
        <f t="shared" si="48"/>
        <v>4.6623999999999999</v>
      </c>
      <c r="AJ47" s="51">
        <f t="shared" si="49"/>
        <v>21.953964694427597</v>
      </c>
      <c r="AK47" s="29">
        <f t="shared" si="50"/>
        <v>4.6623999999999999</v>
      </c>
    </row>
    <row r="48" spans="1:37" x14ac:dyDescent="0.2">
      <c r="A48" s="1">
        <v>283</v>
      </c>
      <c r="B48" s="1">
        <v>364</v>
      </c>
      <c r="C48" s="1" t="s">
        <v>107</v>
      </c>
      <c r="D48" s="66">
        <v>2</v>
      </c>
      <c r="E48" s="150">
        <v>1254</v>
      </c>
      <c r="F48" s="150">
        <v>349</v>
      </c>
      <c r="G48" s="150">
        <v>2081</v>
      </c>
      <c r="H48" s="164">
        <v>0.75</v>
      </c>
      <c r="I48" s="25">
        <f t="shared" si="34"/>
        <v>7.019662479759102E-2</v>
      </c>
      <c r="J48" s="25">
        <f t="shared" si="35"/>
        <v>2.3833403204212612E-2</v>
      </c>
      <c r="K48" s="27">
        <f t="shared" si="36"/>
        <v>2.945304293982808</v>
      </c>
      <c r="L48" s="27">
        <f t="shared" si="37"/>
        <v>0.62271765286847758</v>
      </c>
      <c r="M48" s="27">
        <f t="shared" si="38"/>
        <v>5.9627507163323781</v>
      </c>
      <c r="N48" s="27"/>
      <c r="O48" s="51">
        <f t="shared" si="39"/>
        <v>15.678174512389784</v>
      </c>
      <c r="P48" s="27">
        <f t="shared" si="40"/>
        <v>5.9627507163323781</v>
      </c>
      <c r="Q48" s="93">
        <f t="shared" si="41"/>
        <v>0.62271765286847758</v>
      </c>
      <c r="R48" s="156">
        <f t="shared" si="42"/>
        <v>853.57072398034677</v>
      </c>
      <c r="S48" s="156">
        <f t="shared" si="43"/>
        <v>1138.0942986404623</v>
      </c>
      <c r="T48" s="153"/>
      <c r="U48" s="153"/>
      <c r="V48"/>
      <c r="W48" s="36">
        <v>283</v>
      </c>
      <c r="X48" s="95">
        <v>2</v>
      </c>
      <c r="Y48" s="164">
        <v>0.92500000000000004</v>
      </c>
      <c r="Z48" s="150">
        <v>684</v>
      </c>
      <c r="AA48" s="150">
        <v>3051</v>
      </c>
      <c r="AB48" s="150">
        <v>1053</v>
      </c>
      <c r="AC48" s="150">
        <v>1546</v>
      </c>
      <c r="AD48" s="27">
        <f t="shared" si="44"/>
        <v>6.7711502703755228E-2</v>
      </c>
      <c r="AE48" s="27">
        <f t="shared" si="45"/>
        <v>2.4927623453965032E-2</v>
      </c>
      <c r="AF48" s="29">
        <f t="shared" si="46"/>
        <v>2.7163240342105262</v>
      </c>
      <c r="AG48" s="29">
        <f t="shared" si="47"/>
        <v>0.56404751954123256</v>
      </c>
      <c r="AH48" s="29">
        <f t="shared" si="48"/>
        <v>4.4605263157894735</v>
      </c>
      <c r="AJ48" s="51">
        <f t="shared" si="49"/>
        <v>22.986117461461429</v>
      </c>
      <c r="AK48" s="29">
        <f t="shared" si="50"/>
        <v>4.4605263157894735</v>
      </c>
    </row>
    <row r="49" spans="1:37" x14ac:dyDescent="0.2">
      <c r="A49" s="1">
        <v>283</v>
      </c>
      <c r="B49" s="1">
        <v>364</v>
      </c>
      <c r="C49" s="1" t="s">
        <v>107</v>
      </c>
      <c r="D49" s="66">
        <v>2</v>
      </c>
      <c r="E49" s="150">
        <v>1297</v>
      </c>
      <c r="F49" s="150">
        <v>386</v>
      </c>
      <c r="G49" s="150">
        <v>2208</v>
      </c>
      <c r="H49" s="164">
        <v>0.77600000000000002</v>
      </c>
      <c r="I49" s="25">
        <f t="shared" si="34"/>
        <v>6.9623898999215741E-2</v>
      </c>
      <c r="J49" s="25">
        <f t="shared" si="35"/>
        <v>2.3824325786442432E-2</v>
      </c>
      <c r="K49" s="27">
        <f t="shared" si="36"/>
        <v>2.9223869595854923</v>
      </c>
      <c r="L49" s="27">
        <f t="shared" si="37"/>
        <v>0.61534656821149736</v>
      </c>
      <c r="M49" s="27">
        <f t="shared" si="38"/>
        <v>5.7202072538860103</v>
      </c>
      <c r="N49" s="27"/>
      <c r="O49" s="51">
        <f t="shared" si="39"/>
        <v>16.63498766139195</v>
      </c>
      <c r="P49" s="27">
        <f t="shared" si="40"/>
        <v>5.7202072538860103</v>
      </c>
      <c r="Q49" s="93">
        <f t="shared" si="41"/>
        <v>0.61534656821149736</v>
      </c>
      <c r="R49" s="156">
        <f t="shared" si="42"/>
        <v>882.83989553629158</v>
      </c>
      <c r="S49" s="156">
        <f t="shared" si="43"/>
        <v>1137.6802777529531</v>
      </c>
      <c r="T49" s="153"/>
      <c r="U49" s="153"/>
      <c r="V49"/>
      <c r="X49" s="95"/>
      <c r="Y49" s="163"/>
      <c r="Z49" s="150"/>
      <c r="AA49" s="150"/>
      <c r="AB49" s="150"/>
      <c r="AC49" s="150"/>
      <c r="AD49"/>
      <c r="AE49"/>
      <c r="AF49"/>
      <c r="AG49"/>
      <c r="AH49"/>
      <c r="AI49"/>
      <c r="AJ49"/>
      <c r="AK49"/>
    </row>
    <row r="50" spans="1:37" x14ac:dyDescent="0.2">
      <c r="A50" s="1">
        <v>283</v>
      </c>
      <c r="B50" s="1">
        <v>364</v>
      </c>
      <c r="C50" s="1" t="s">
        <v>107</v>
      </c>
      <c r="D50" s="66">
        <v>2</v>
      </c>
      <c r="E50" s="150">
        <v>1348</v>
      </c>
      <c r="F50" s="150">
        <v>428</v>
      </c>
      <c r="G50" s="150">
        <v>2335</v>
      </c>
      <c r="H50" s="164">
        <v>0.80600000000000005</v>
      </c>
      <c r="I50" s="25">
        <f t="shared" si="34"/>
        <v>6.8162627666294676E-2</v>
      </c>
      <c r="J50" s="25">
        <f t="shared" si="35"/>
        <v>2.3530293008555882E-2</v>
      </c>
      <c r="K50" s="27">
        <f t="shared" si="36"/>
        <v>2.8968031822429907</v>
      </c>
      <c r="L50" s="27">
        <f t="shared" si="37"/>
        <v>0.60352469091954808</v>
      </c>
      <c r="M50" s="27">
        <f t="shared" si="38"/>
        <v>5.4556074766355138</v>
      </c>
      <c r="N50" s="27"/>
      <c r="O50" s="51">
        <f t="shared" si="39"/>
        <v>17.591800810394112</v>
      </c>
      <c r="P50" s="27">
        <f t="shared" si="40"/>
        <v>5.4556074766355138</v>
      </c>
      <c r="Q50" s="93">
        <f t="shared" si="41"/>
        <v>0.60352469091954808</v>
      </c>
      <c r="R50" s="156">
        <f t="shared" si="42"/>
        <v>917.5544943584589</v>
      </c>
      <c r="S50" s="156">
        <f t="shared" si="43"/>
        <v>1138.4050798492044</v>
      </c>
      <c r="T50" s="153"/>
      <c r="U50" s="153"/>
      <c r="V50"/>
      <c r="X50" s="95"/>
      <c r="Y50" s="163"/>
      <c r="Z50" s="150"/>
      <c r="AA50" s="150"/>
      <c r="AB50" s="150"/>
      <c r="AC50" s="150"/>
      <c r="AD50"/>
      <c r="AE50"/>
      <c r="AF50"/>
      <c r="AG50"/>
      <c r="AH50"/>
      <c r="AI50"/>
      <c r="AJ50"/>
      <c r="AK50"/>
    </row>
    <row r="51" spans="1:37" x14ac:dyDescent="0.2">
      <c r="A51" s="1">
        <v>283</v>
      </c>
      <c r="B51" s="1">
        <v>364</v>
      </c>
      <c r="C51" s="1" t="s">
        <v>107</v>
      </c>
      <c r="D51" s="66">
        <v>2</v>
      </c>
      <c r="E51" s="150">
        <v>1352</v>
      </c>
      <c r="F51" s="150">
        <v>434</v>
      </c>
      <c r="G51" s="150">
        <v>2346</v>
      </c>
      <c r="H51" s="164">
        <v>0.80900000000000005</v>
      </c>
      <c r="I51" s="25">
        <f t="shared" si="34"/>
        <v>6.807910664676313E-2</v>
      </c>
      <c r="J51" s="25">
        <f t="shared" si="35"/>
        <v>2.3649006328350413E-2</v>
      </c>
      <c r="K51" s="27">
        <f t="shared" si="36"/>
        <v>2.8787301124423963</v>
      </c>
      <c r="L51" s="27">
        <f t="shared" si="37"/>
        <v>0.59939175701154868</v>
      </c>
      <c r="M51" s="27">
        <f t="shared" si="38"/>
        <v>5.4055299539170507</v>
      </c>
      <c r="N51" s="27"/>
      <c r="O51" s="51">
        <f t="shared" si="39"/>
        <v>17.674674390228944</v>
      </c>
      <c r="P51" s="27">
        <f t="shared" si="40"/>
        <v>5.4055299539170507</v>
      </c>
      <c r="Q51" s="93">
        <f t="shared" si="41"/>
        <v>0.59939175701154868</v>
      </c>
      <c r="R51" s="156">
        <f t="shared" si="42"/>
        <v>920.27720799157009</v>
      </c>
      <c r="S51" s="156">
        <f t="shared" si="43"/>
        <v>1137.5490828078739</v>
      </c>
      <c r="T51" s="153"/>
      <c r="U51" s="153"/>
      <c r="V51"/>
      <c r="X51" s="95"/>
      <c r="Y51" s="163"/>
      <c r="Z51" s="150"/>
      <c r="AA51" s="150"/>
      <c r="AB51" s="150"/>
      <c r="AC51" s="150"/>
      <c r="AD51"/>
      <c r="AE51"/>
      <c r="AF51"/>
      <c r="AG51"/>
      <c r="AH51"/>
      <c r="AI51"/>
      <c r="AJ51"/>
      <c r="AK51"/>
    </row>
    <row r="52" spans="1:37" x14ac:dyDescent="0.2">
      <c r="A52" s="1">
        <v>283</v>
      </c>
      <c r="B52" s="1">
        <v>364</v>
      </c>
      <c r="C52" s="1" t="s">
        <v>107</v>
      </c>
      <c r="D52" s="66">
        <v>2</v>
      </c>
      <c r="E52" s="150">
        <v>1400</v>
      </c>
      <c r="F52" s="150">
        <v>489</v>
      </c>
      <c r="G52" s="150">
        <v>2527</v>
      </c>
      <c r="H52" s="164">
        <v>0.83699999999999997</v>
      </c>
      <c r="I52" s="25">
        <f t="shared" si="34"/>
        <v>6.8389337108044429E-2</v>
      </c>
      <c r="J52" s="25">
        <f t="shared" si="35"/>
        <v>2.3998162783105001E-2</v>
      </c>
      <c r="K52" s="27">
        <f t="shared" si="36"/>
        <v>2.8497738650306745</v>
      </c>
      <c r="L52" s="27">
        <f t="shared" si="37"/>
        <v>0.59471307634610349</v>
      </c>
      <c r="M52" s="27">
        <f t="shared" si="38"/>
        <v>5.1676891615541924</v>
      </c>
      <c r="N52" s="27"/>
      <c r="O52" s="51">
        <f t="shared" si="39"/>
        <v>19.038321476602107</v>
      </c>
      <c r="P52" s="27">
        <f t="shared" si="40"/>
        <v>5.1676891615541924</v>
      </c>
      <c r="Q52" s="93">
        <f t="shared" si="41"/>
        <v>0.59471307634610349</v>
      </c>
      <c r="R52" s="156">
        <f t="shared" si="42"/>
        <v>952.9497715889039</v>
      </c>
      <c r="S52" s="156">
        <f t="shared" si="43"/>
        <v>1138.530193057233</v>
      </c>
      <c r="T52" s="153"/>
      <c r="U52" s="153"/>
      <c r="V52"/>
      <c r="X52" s="95"/>
      <c r="Y52" s="163"/>
      <c r="Z52" s="150"/>
      <c r="AA52" s="150"/>
      <c r="AB52" s="150"/>
      <c r="AC52" s="150"/>
      <c r="AD52"/>
      <c r="AE52"/>
      <c r="AF52"/>
      <c r="AG52"/>
      <c r="AH52"/>
      <c r="AI52"/>
      <c r="AJ52"/>
      <c r="AK52"/>
    </row>
    <row r="53" spans="1:37" x14ac:dyDescent="0.2">
      <c r="A53" s="1">
        <v>283</v>
      </c>
      <c r="B53" s="1">
        <v>364</v>
      </c>
      <c r="C53" s="1" t="s">
        <v>107</v>
      </c>
      <c r="D53" s="66">
        <v>2</v>
      </c>
      <c r="E53" s="150">
        <v>1470</v>
      </c>
      <c r="F53" s="150">
        <v>577</v>
      </c>
      <c r="G53" s="150">
        <v>2792</v>
      </c>
      <c r="H53" s="164">
        <v>0.879</v>
      </c>
      <c r="I53" s="25">
        <f t="shared" si="34"/>
        <v>6.853619160886823E-2</v>
      </c>
      <c r="J53" s="25">
        <f t="shared" si="35"/>
        <v>2.4461160189278627E-2</v>
      </c>
      <c r="K53" s="27">
        <f t="shared" si="36"/>
        <v>2.8018373240901213</v>
      </c>
      <c r="L53" s="27">
        <f t="shared" si="37"/>
        <v>0.58533674981132411</v>
      </c>
      <c r="M53" s="27">
        <f t="shared" si="38"/>
        <v>4.8388214904679376</v>
      </c>
      <c r="N53" s="27"/>
      <c r="O53" s="51">
        <f t="shared" si="39"/>
        <v>21.034821354441267</v>
      </c>
      <c r="P53" s="27">
        <f t="shared" si="40"/>
        <v>4.8388214904679376</v>
      </c>
      <c r="Q53" s="93">
        <f t="shared" si="41"/>
        <v>0.58533674981132411</v>
      </c>
      <c r="R53" s="156">
        <f t="shared" si="42"/>
        <v>1000.5972601683491</v>
      </c>
      <c r="S53" s="156">
        <f t="shared" si="43"/>
        <v>1138.3359046283836</v>
      </c>
      <c r="T53" s="153"/>
      <c r="U53" s="153"/>
      <c r="V53"/>
      <c r="X53" s="95"/>
      <c r="Y53" s="163"/>
      <c r="Z53" s="150"/>
      <c r="AA53" s="150"/>
      <c r="AB53" s="150"/>
      <c r="AC53" s="150"/>
      <c r="AD53"/>
      <c r="AE53"/>
      <c r="AF53"/>
      <c r="AG53"/>
      <c r="AH53"/>
      <c r="AI53"/>
      <c r="AJ53"/>
      <c r="AK53"/>
    </row>
    <row r="54" spans="1:37" x14ac:dyDescent="0.2">
      <c r="A54" s="1">
        <v>283</v>
      </c>
      <c r="B54" s="1">
        <v>364</v>
      </c>
      <c r="C54" s="1" t="s">
        <v>107</v>
      </c>
      <c r="D54" s="66">
        <v>2</v>
      </c>
      <c r="E54" s="150">
        <v>1500</v>
      </c>
      <c r="F54" s="150">
        <v>620</v>
      </c>
      <c r="G54" s="150">
        <v>2909</v>
      </c>
      <c r="H54" s="164">
        <v>0.89700000000000002</v>
      </c>
      <c r="I54" s="25">
        <f>0.1515*(G54/1000)/(E54/1000)^2/($D$4/10)^4</f>
        <v>6.8580465203132462E-2</v>
      </c>
      <c r="J54" s="25">
        <f>0.5*(F54/1000)/(E54/1000)^3/($D$4/10)^5</f>
        <v>2.473837423594084E-2</v>
      </c>
      <c r="K54" s="27">
        <f>I54/J54</f>
        <v>2.7722300806451616</v>
      </c>
      <c r="L54" s="27">
        <f>0.798*I54^1.5/J54</f>
        <v>0.57933848105067043</v>
      </c>
      <c r="M54" s="27">
        <f>G54/F54</f>
        <v>4.6919354838709681</v>
      </c>
      <c r="N54" s="27"/>
      <c r="O54" s="51">
        <f>G54/(PI()*$D$4^2/4)</f>
        <v>21.916294885411766</v>
      </c>
      <c r="P54" s="27">
        <f>M54</f>
        <v>4.6919354838709681</v>
      </c>
      <c r="Q54" s="93">
        <f>L54</f>
        <v>0.57933848105067043</v>
      </c>
      <c r="R54" s="156">
        <f>E54*(PI()/30)*($D$4/2)</f>
        <v>1021.0176124166828</v>
      </c>
      <c r="S54" s="156">
        <f>R54/H54</f>
        <v>1138.2582078223888</v>
      </c>
      <c r="T54" s="153"/>
      <c r="U54" s="153"/>
      <c r="V54"/>
      <c r="X54" s="95"/>
      <c r="Y54" s="163"/>
      <c r="Z54" s="150"/>
      <c r="AA54" s="150"/>
      <c r="AB54" s="150"/>
      <c r="AC54" s="150"/>
      <c r="AD54"/>
      <c r="AE54"/>
      <c r="AF54"/>
      <c r="AG54"/>
      <c r="AH54"/>
      <c r="AI54"/>
      <c r="AJ54"/>
      <c r="AK54"/>
    </row>
    <row r="55" spans="1:37" x14ac:dyDescent="0.2">
      <c r="A55" s="1">
        <v>283</v>
      </c>
      <c r="B55" s="1">
        <v>364</v>
      </c>
      <c r="C55" s="1" t="s">
        <v>107</v>
      </c>
      <c r="D55" s="66">
        <v>2</v>
      </c>
      <c r="E55" s="150">
        <v>1550</v>
      </c>
      <c r="F55" s="150">
        <v>689</v>
      </c>
      <c r="G55" s="150">
        <v>3057</v>
      </c>
      <c r="H55" s="164">
        <v>0.92700000000000005</v>
      </c>
      <c r="I55" s="25">
        <f>0.1515*(G55/1000)/(E55/1000)^2/($D$4/10)^4</f>
        <v>6.7494947830776114E-2</v>
      </c>
      <c r="J55" s="25">
        <f>0.5*(F55/1000)/(E55/1000)^3/($D$4/10)^5</f>
        <v>2.4915945382465984E-2</v>
      </c>
      <c r="K55" s="27">
        <f>I55/J55</f>
        <v>2.7089057547169819</v>
      </c>
      <c r="L55" s="27">
        <f>0.798*I55^1.5/J55</f>
        <v>0.56160688082887877</v>
      </c>
      <c r="M55" s="27">
        <f>G55/F55</f>
        <v>4.4368650217706822</v>
      </c>
      <c r="N55" s="27"/>
      <c r="O55" s="51">
        <f>G55/(PI()*$D$4^2/4)</f>
        <v>23.03132123228043</v>
      </c>
      <c r="P55" s="27">
        <f>M55</f>
        <v>4.4368650217706822</v>
      </c>
      <c r="Q55" s="93">
        <f>L55</f>
        <v>0.56160688082887877</v>
      </c>
      <c r="R55" s="156">
        <f>E55*(PI()/30)*($D$4/2)</f>
        <v>1055.0515328305721</v>
      </c>
      <c r="S55" s="156">
        <f>R55/H55</f>
        <v>1138.1354183717067</v>
      </c>
      <c r="T55" s="153"/>
      <c r="U55" s="153"/>
      <c r="V55"/>
      <c r="X55" s="95"/>
      <c r="Y55" s="163"/>
      <c r="Z55" s="150"/>
      <c r="AA55" s="150"/>
      <c r="AB55" s="150"/>
      <c r="AC55" s="150"/>
      <c r="AD55"/>
      <c r="AE55"/>
      <c r="AF55"/>
      <c r="AG55"/>
      <c r="AH55"/>
      <c r="AI55"/>
      <c r="AJ55"/>
      <c r="AK55"/>
    </row>
    <row r="56" spans="1:37" x14ac:dyDescent="0.2">
      <c r="E56" s="150"/>
      <c r="F56" s="150"/>
      <c r="G56" s="150"/>
      <c r="H56" s="164"/>
      <c r="I56" s="25"/>
      <c r="J56" s="25"/>
      <c r="K56" s="27"/>
      <c r="L56" s="27"/>
      <c r="M56" s="27"/>
      <c r="N56" s="27"/>
      <c r="O56" s="51"/>
      <c r="P56" s="27"/>
      <c r="Q56" s="93"/>
      <c r="R56" s="156"/>
      <c r="T56" s="153"/>
      <c r="U56" s="153"/>
      <c r="V56" s="153"/>
      <c r="W56" s="40"/>
      <c r="X56" s="95"/>
      <c r="Y56" s="163"/>
      <c r="Z56" s="183"/>
      <c r="AA56" s="150"/>
      <c r="AB56" s="150"/>
      <c r="AC56" s="150"/>
      <c r="AD56"/>
      <c r="AE56"/>
      <c r="AF56"/>
      <c r="AG56"/>
      <c r="AH56"/>
      <c r="AI56"/>
      <c r="AJ56"/>
      <c r="AK56"/>
    </row>
    <row r="57" spans="1:37" x14ac:dyDescent="0.2">
      <c r="E57" s="150"/>
      <c r="F57" s="150"/>
      <c r="G57" s="150"/>
      <c r="H57" s="164"/>
      <c r="I57" s="25"/>
      <c r="J57" s="25"/>
      <c r="K57" s="27"/>
      <c r="L57" s="27"/>
      <c r="M57" s="27"/>
      <c r="N57" s="27"/>
      <c r="O57" s="51"/>
      <c r="P57" s="27"/>
      <c r="Q57" s="93"/>
      <c r="R57" s="156"/>
      <c r="T57" s="153"/>
      <c r="U57" s="153"/>
      <c r="V57" s="153"/>
      <c r="W57" s="40"/>
      <c r="X57" s="95"/>
      <c r="Y57" s="163"/>
      <c r="Z57" s="183"/>
      <c r="AA57" s="150"/>
      <c r="AB57" s="150"/>
      <c r="AC57" s="150"/>
      <c r="AD57"/>
      <c r="AE57"/>
      <c r="AF57"/>
      <c r="AG57"/>
      <c r="AH57"/>
      <c r="AI57"/>
      <c r="AJ57"/>
      <c r="AK57"/>
    </row>
    <row r="58" spans="1:37" x14ac:dyDescent="0.2">
      <c r="A58" s="1">
        <v>284</v>
      </c>
      <c r="B58" s="1">
        <v>365</v>
      </c>
      <c r="C58" s="1" t="s">
        <v>107</v>
      </c>
      <c r="D58" s="66">
        <v>4</v>
      </c>
      <c r="E58" s="150">
        <v>711</v>
      </c>
      <c r="F58" s="150">
        <v>69</v>
      </c>
      <c r="G58" s="150">
        <v>913</v>
      </c>
      <c r="H58" s="164">
        <v>0.42499999999999999</v>
      </c>
      <c r="I58" s="25">
        <f t="shared" ref="I58:I71" si="51">0.1515*(G58/1000)/(E58/1000)^2/($D$4/10)^4</f>
        <v>9.5801167049727659E-2</v>
      </c>
      <c r="J58" s="25">
        <f t="shared" ref="J58:J71" si="52">0.5*(F58/1000)/(E58/1000)^3/($D$4/10)^5</f>
        <v>2.5851963337647638E-2</v>
      </c>
      <c r="K58" s="27">
        <f t="shared" ref="K58:K71" si="53">I58/J58</f>
        <v>3.705759821739131</v>
      </c>
      <c r="L58" s="27">
        <f t="shared" ref="L58:L71" si="54">0.798*I58^1.5/J58</f>
        <v>0.91530441990886835</v>
      </c>
      <c r="M58" s="27">
        <f t="shared" ref="M58:M71" si="55">G58/F58</f>
        <v>13.231884057971014</v>
      </c>
      <c r="N58" s="27"/>
      <c r="O58" s="51">
        <f t="shared" ref="O58:O71" si="56">G58/(PI()*$D$4^2/4)</f>
        <v>6.8785071262911455</v>
      </c>
      <c r="P58" s="27">
        <f t="shared" ref="P58:P71" si="57">M58</f>
        <v>13.231884057971014</v>
      </c>
      <c r="Q58" s="93">
        <f t="shared" ref="Q58:Q71" si="58">L58</f>
        <v>0.91530441990886835</v>
      </c>
      <c r="R58" s="156">
        <f t="shared" ref="R58:R71" si="59">E58*(PI()/30)*($D$4/2)</f>
        <v>483.96234828550757</v>
      </c>
      <c r="S58" s="156">
        <f t="shared" ref="S58:S71" si="60">R58/H58</f>
        <v>1138.7349371423709</v>
      </c>
      <c r="T58" s="153"/>
      <c r="U58" s="153"/>
      <c r="V58"/>
      <c r="W58" s="36">
        <v>284</v>
      </c>
      <c r="X58" s="95">
        <v>4</v>
      </c>
      <c r="Y58" s="164">
        <v>0.72499999999999998</v>
      </c>
      <c r="Z58" s="150">
        <v>370</v>
      </c>
      <c r="AA58" s="150">
        <v>2355</v>
      </c>
      <c r="AB58" s="150">
        <v>825</v>
      </c>
      <c r="AC58" s="150">
        <v>1212</v>
      </c>
      <c r="AD58" s="27">
        <f t="shared" ref="AD58:AD66" si="61">0.1515*(AA58/1000)/(AC58/1000)^2/($D$4/10)^4</f>
        <v>8.5040321895709745E-2</v>
      </c>
      <c r="AE58" s="27">
        <f t="shared" ref="AE58:AE66" si="62">0.5*(Z58/1000)/(AC58/1000)^3/($D$4/10)^5</f>
        <v>2.798640453120578E-2</v>
      </c>
      <c r="AF58" s="29">
        <f t="shared" ref="AF58:AF66" si="63">AD58/AE58</f>
        <v>3.0386297675675675</v>
      </c>
      <c r="AG58" s="29">
        <f t="shared" ref="AG58:AG66" si="64">0.798*AD58^1.5/AE58</f>
        <v>0.70712001010258063</v>
      </c>
      <c r="AH58" s="29">
        <f t="shared" ref="AH58:AH66" si="65">AA58/Z58</f>
        <v>6.3648648648648649</v>
      </c>
      <c r="AJ58" s="51">
        <f t="shared" ref="AJ58:AJ66" si="66">AA58/(PI()*$D$4^2/4)</f>
        <v>17.742480046457445</v>
      </c>
      <c r="AK58" s="29">
        <f t="shared" ref="AK58:AK66" si="67">AH58</f>
        <v>6.3648648648648649</v>
      </c>
    </row>
    <row r="59" spans="1:37" x14ac:dyDescent="0.2">
      <c r="A59" s="1">
        <v>284</v>
      </c>
      <c r="B59" s="1">
        <v>365</v>
      </c>
      <c r="C59" s="1" t="s">
        <v>107</v>
      </c>
      <c r="D59" s="66">
        <v>4</v>
      </c>
      <c r="E59" s="150">
        <v>809</v>
      </c>
      <c r="F59" s="150">
        <v>103</v>
      </c>
      <c r="G59" s="150">
        <v>1115</v>
      </c>
      <c r="H59" s="164">
        <v>0.48399999999999999</v>
      </c>
      <c r="I59" s="25">
        <f t="shared" si="51"/>
        <v>9.0368494622297707E-2</v>
      </c>
      <c r="J59" s="25">
        <f t="shared" si="52"/>
        <v>2.6196598421641005E-2</v>
      </c>
      <c r="K59" s="27">
        <f t="shared" si="53"/>
        <v>3.4496270533980593</v>
      </c>
      <c r="L59" s="27">
        <f t="shared" si="54"/>
        <v>0.8275296443635286</v>
      </c>
      <c r="M59" s="27">
        <f t="shared" si="55"/>
        <v>10.825242718446601</v>
      </c>
      <c r="N59" s="27"/>
      <c r="O59" s="51">
        <f t="shared" si="56"/>
        <v>8.4003674105308068</v>
      </c>
      <c r="P59" s="27">
        <f t="shared" si="57"/>
        <v>10.825242718446601</v>
      </c>
      <c r="Q59" s="93">
        <f t="shared" si="58"/>
        <v>0.8275296443635286</v>
      </c>
      <c r="R59" s="156">
        <f t="shared" si="59"/>
        <v>550.6688322967309</v>
      </c>
      <c r="S59" s="156">
        <f t="shared" si="60"/>
        <v>1137.7455212742375</v>
      </c>
      <c r="T59" s="153"/>
      <c r="U59" s="153"/>
      <c r="V59"/>
      <c r="W59" s="36">
        <v>284</v>
      </c>
      <c r="X59" s="95">
        <v>4</v>
      </c>
      <c r="Y59" s="164">
        <v>0.75</v>
      </c>
      <c r="Z59" s="150">
        <v>411</v>
      </c>
      <c r="AA59" s="150">
        <v>2508</v>
      </c>
      <c r="AB59" s="150">
        <v>853</v>
      </c>
      <c r="AC59" s="150">
        <v>1254</v>
      </c>
      <c r="AD59" s="27">
        <f t="shared" si="61"/>
        <v>8.4600257084266356E-2</v>
      </c>
      <c r="AE59" s="27">
        <f t="shared" si="62"/>
        <v>2.8067417527024022E-2</v>
      </c>
      <c r="AF59" s="29">
        <f t="shared" si="63"/>
        <v>3.0141803036496349</v>
      </c>
      <c r="AG59" s="29">
        <f t="shared" si="64"/>
        <v>0.69961314420174181</v>
      </c>
      <c r="AH59" s="29">
        <f t="shared" si="65"/>
        <v>6.1021897810218979</v>
      </c>
      <c r="AJ59" s="51">
        <f t="shared" si="66"/>
        <v>18.89517620234194</v>
      </c>
      <c r="AK59" s="29">
        <f t="shared" si="67"/>
        <v>6.1021897810218979</v>
      </c>
    </row>
    <row r="60" spans="1:37" x14ac:dyDescent="0.2">
      <c r="A60" s="1">
        <v>284</v>
      </c>
      <c r="B60" s="1">
        <v>365</v>
      </c>
      <c r="C60" s="1" t="s">
        <v>107</v>
      </c>
      <c r="D60" s="66">
        <v>4</v>
      </c>
      <c r="E60" s="150">
        <v>1010</v>
      </c>
      <c r="F60" s="150">
        <v>203</v>
      </c>
      <c r="G60" s="150">
        <v>1677</v>
      </c>
      <c r="H60" s="164">
        <v>0.60399999999999998</v>
      </c>
      <c r="I60" s="25">
        <f t="shared" si="51"/>
        <v>8.7202621035885997E-2</v>
      </c>
      <c r="J60" s="25">
        <f t="shared" si="52"/>
        <v>2.6532926829931053E-2</v>
      </c>
      <c r="K60" s="27">
        <f t="shared" si="53"/>
        <v>3.2865812955665019</v>
      </c>
      <c r="L60" s="27">
        <f t="shared" si="54"/>
        <v>0.77448326853193383</v>
      </c>
      <c r="M60" s="27">
        <f t="shared" si="55"/>
        <v>8.2610837438423648</v>
      </c>
      <c r="N60" s="27"/>
      <c r="O60" s="51">
        <f t="shared" si="56"/>
        <v>12.63445394391046</v>
      </c>
      <c r="P60" s="27">
        <f t="shared" si="57"/>
        <v>8.2610837438423648</v>
      </c>
      <c r="Q60" s="93">
        <f t="shared" si="58"/>
        <v>0.77448326853193383</v>
      </c>
      <c r="R60" s="156">
        <f t="shared" si="59"/>
        <v>687.48519236056643</v>
      </c>
      <c r="S60" s="156">
        <f t="shared" si="60"/>
        <v>1138.2205171532557</v>
      </c>
      <c r="T60" s="153"/>
      <c r="U60" s="153"/>
      <c r="V60"/>
      <c r="W60" s="36">
        <v>284</v>
      </c>
      <c r="X60" s="95">
        <v>4</v>
      </c>
      <c r="Y60" s="164">
        <v>0.77500000000000002</v>
      </c>
      <c r="Z60" s="150">
        <v>456</v>
      </c>
      <c r="AA60" s="150">
        <v>2668</v>
      </c>
      <c r="AB60" s="150">
        <v>882</v>
      </c>
      <c r="AC60" s="150">
        <v>1296</v>
      </c>
      <c r="AD60" s="27">
        <f t="shared" si="61"/>
        <v>8.4258756560913806E-2</v>
      </c>
      <c r="AE60" s="27">
        <f t="shared" si="62"/>
        <v>2.8209999656199979E-2</v>
      </c>
      <c r="AF60" s="29">
        <f t="shared" si="63"/>
        <v>2.9868400421052632</v>
      </c>
      <c r="AG60" s="29">
        <f t="shared" si="64"/>
        <v>0.69186662184445635</v>
      </c>
      <c r="AH60" s="29">
        <f t="shared" si="65"/>
        <v>5.8508771929824563</v>
      </c>
      <c r="AJ60" s="51">
        <f t="shared" si="66"/>
        <v>20.100610090848605</v>
      </c>
      <c r="AK60" s="29">
        <f t="shared" si="67"/>
        <v>5.8508771929824563</v>
      </c>
    </row>
    <row r="61" spans="1:37" x14ac:dyDescent="0.2">
      <c r="A61" s="1">
        <v>284</v>
      </c>
      <c r="B61" s="1">
        <v>365</v>
      </c>
      <c r="C61" s="1" t="s">
        <v>107</v>
      </c>
      <c r="D61" s="66">
        <v>4</v>
      </c>
      <c r="E61" s="150">
        <v>1049</v>
      </c>
      <c r="F61" s="150">
        <v>235</v>
      </c>
      <c r="G61" s="150">
        <v>1805</v>
      </c>
      <c r="H61" s="164">
        <v>0.627</v>
      </c>
      <c r="I61" s="25">
        <f t="shared" si="51"/>
        <v>8.7009255672488656E-2</v>
      </c>
      <c r="J61" s="25">
        <f t="shared" si="52"/>
        <v>2.7415403391342484E-2</v>
      </c>
      <c r="K61" s="27">
        <f t="shared" si="53"/>
        <v>3.1737361085106386</v>
      </c>
      <c r="L61" s="27">
        <f t="shared" si="54"/>
        <v>0.74706162994928482</v>
      </c>
      <c r="M61" s="27">
        <f t="shared" si="55"/>
        <v>7.6808510638297873</v>
      </c>
      <c r="N61" s="27"/>
      <c r="O61" s="51">
        <f t="shared" si="56"/>
        <v>13.598801054715791</v>
      </c>
      <c r="P61" s="27">
        <f t="shared" si="57"/>
        <v>7.6808510638297873</v>
      </c>
      <c r="Q61" s="93">
        <f t="shared" si="58"/>
        <v>0.74706162994928482</v>
      </c>
      <c r="R61" s="156">
        <f t="shared" si="59"/>
        <v>714.03165028340015</v>
      </c>
      <c r="S61" s="156">
        <f t="shared" si="60"/>
        <v>1138.8064597821374</v>
      </c>
      <c r="T61" s="153"/>
      <c r="U61" s="153"/>
      <c r="V61"/>
      <c r="W61" s="36">
        <v>284</v>
      </c>
      <c r="X61" s="95">
        <v>4</v>
      </c>
      <c r="Y61" s="164">
        <v>0.8</v>
      </c>
      <c r="Z61" s="150">
        <v>505</v>
      </c>
      <c r="AA61" s="150">
        <v>2837</v>
      </c>
      <c r="AB61" s="150">
        <v>910</v>
      </c>
      <c r="AC61" s="150">
        <v>1337</v>
      </c>
      <c r="AD61" s="27">
        <f t="shared" si="61"/>
        <v>8.4185199397190227E-2</v>
      </c>
      <c r="AE61" s="27">
        <f t="shared" si="62"/>
        <v>2.8454463342720768E-2</v>
      </c>
      <c r="AF61" s="29">
        <f t="shared" si="63"/>
        <v>2.9585938200000008</v>
      </c>
      <c r="AG61" s="29">
        <f t="shared" si="64"/>
        <v>0.68502450814772453</v>
      </c>
      <c r="AH61" s="29">
        <f t="shared" si="65"/>
        <v>5.6178217821782175</v>
      </c>
      <c r="AJ61" s="51">
        <f t="shared" si="66"/>
        <v>21.373849635583767</v>
      </c>
      <c r="AK61" s="29">
        <f t="shared" si="67"/>
        <v>5.6178217821782175</v>
      </c>
    </row>
    <row r="62" spans="1:37" x14ac:dyDescent="0.2">
      <c r="A62" s="1">
        <v>284</v>
      </c>
      <c r="B62" s="1">
        <v>365</v>
      </c>
      <c r="C62" s="1" t="s">
        <v>107</v>
      </c>
      <c r="D62" s="66">
        <v>4</v>
      </c>
      <c r="E62" s="150">
        <v>1102</v>
      </c>
      <c r="F62" s="150">
        <v>274</v>
      </c>
      <c r="G62" s="150">
        <v>1985</v>
      </c>
      <c r="H62" s="164">
        <v>0.65900000000000003</v>
      </c>
      <c r="I62" s="25">
        <f t="shared" si="51"/>
        <v>8.6703483326629735E-2</v>
      </c>
      <c r="J62" s="25">
        <f t="shared" si="52"/>
        <v>2.7571412895667776E-2</v>
      </c>
      <c r="K62" s="27">
        <f t="shared" si="53"/>
        <v>3.1446877116788321</v>
      </c>
      <c r="L62" s="27">
        <f t="shared" si="54"/>
        <v>0.7389221544023965</v>
      </c>
      <c r="M62" s="27">
        <f t="shared" si="55"/>
        <v>7.2445255474452557</v>
      </c>
      <c r="N62" s="27"/>
      <c r="O62" s="51">
        <f t="shared" si="56"/>
        <v>14.954914179285787</v>
      </c>
      <c r="P62" s="27">
        <f t="shared" si="57"/>
        <v>7.2445255474452557</v>
      </c>
      <c r="Q62" s="93">
        <f t="shared" si="58"/>
        <v>0.7389221544023965</v>
      </c>
      <c r="R62" s="156">
        <f t="shared" si="59"/>
        <v>750.10760592212296</v>
      </c>
      <c r="S62" s="156">
        <f t="shared" si="60"/>
        <v>1138.2512988196099</v>
      </c>
      <c r="T62" s="153"/>
      <c r="U62" s="153"/>
      <c r="V62"/>
      <c r="W62" s="36">
        <v>284</v>
      </c>
      <c r="X62" s="95">
        <v>4</v>
      </c>
      <c r="Y62" s="164">
        <v>0.82499999999999996</v>
      </c>
      <c r="Z62" s="150">
        <v>553</v>
      </c>
      <c r="AA62" s="150">
        <v>3000</v>
      </c>
      <c r="AB62" s="150">
        <v>939</v>
      </c>
      <c r="AC62" s="150">
        <v>1379</v>
      </c>
      <c r="AD62" s="27">
        <f t="shared" si="61"/>
        <v>8.3681979708843598E-2</v>
      </c>
      <c r="AE62" s="27">
        <f t="shared" si="62"/>
        <v>2.8397857500308828E-2</v>
      </c>
      <c r="AF62" s="29">
        <f t="shared" si="63"/>
        <v>2.9467708860759498</v>
      </c>
      <c r="AG62" s="29">
        <f t="shared" si="64"/>
        <v>0.68024480650957508</v>
      </c>
      <c r="AH62" s="29">
        <f t="shared" si="65"/>
        <v>5.4249547920433994</v>
      </c>
      <c r="AJ62" s="51">
        <f t="shared" si="66"/>
        <v>22.601885409499928</v>
      </c>
      <c r="AK62" s="29">
        <f t="shared" si="67"/>
        <v>5.4249547920433994</v>
      </c>
    </row>
    <row r="63" spans="1:37" x14ac:dyDescent="0.2">
      <c r="A63" s="1">
        <v>284</v>
      </c>
      <c r="B63" s="1">
        <v>365</v>
      </c>
      <c r="C63" s="1" t="s">
        <v>107</v>
      </c>
      <c r="D63" s="66">
        <v>4</v>
      </c>
      <c r="E63" s="150">
        <v>1146</v>
      </c>
      <c r="F63" s="150">
        <v>311</v>
      </c>
      <c r="G63" s="150">
        <v>2144</v>
      </c>
      <c r="H63" s="164">
        <v>0.68500000000000005</v>
      </c>
      <c r="I63" s="25">
        <f t="shared" si="51"/>
        <v>8.6595389377190468E-2</v>
      </c>
      <c r="J63" s="25">
        <f t="shared" si="52"/>
        <v>2.78265765324354E-2</v>
      </c>
      <c r="K63" s="27">
        <f t="shared" si="53"/>
        <v>3.1119670533762056</v>
      </c>
      <c r="L63" s="27">
        <f t="shared" si="54"/>
        <v>0.73077766680464862</v>
      </c>
      <c r="M63" s="27">
        <f t="shared" si="55"/>
        <v>6.893890675241158</v>
      </c>
      <c r="N63" s="27"/>
      <c r="O63" s="51">
        <f t="shared" si="56"/>
        <v>16.152814105989282</v>
      </c>
      <c r="P63" s="27">
        <f t="shared" si="57"/>
        <v>6.893890675241158</v>
      </c>
      <c r="Q63" s="93">
        <f t="shared" si="58"/>
        <v>0.73077766680464862</v>
      </c>
      <c r="R63" s="156">
        <f t="shared" si="59"/>
        <v>780.05745588634556</v>
      </c>
      <c r="S63" s="156">
        <f t="shared" si="60"/>
        <v>1138.7700085932051</v>
      </c>
      <c r="T63" s="153"/>
      <c r="U63" s="153"/>
      <c r="V63"/>
      <c r="W63" s="36">
        <v>284</v>
      </c>
      <c r="X63" s="95">
        <v>4</v>
      </c>
      <c r="Y63" s="164">
        <v>0.85</v>
      </c>
      <c r="Z63" s="150">
        <v>607</v>
      </c>
      <c r="AA63" s="150">
        <v>3181</v>
      </c>
      <c r="AB63" s="150">
        <v>967</v>
      </c>
      <c r="AC63" s="150">
        <v>1421</v>
      </c>
      <c r="AD63" s="27">
        <f t="shared" si="61"/>
        <v>8.3563137313092964E-2</v>
      </c>
      <c r="AE63" s="27">
        <f t="shared" si="62"/>
        <v>2.8487851715837127E-2</v>
      </c>
      <c r="AF63" s="29">
        <f t="shared" si="63"/>
        <v>2.9332902370675451</v>
      </c>
      <c r="AG63" s="29">
        <f t="shared" si="64"/>
        <v>0.67665188585583436</v>
      </c>
      <c r="AH63" s="29">
        <f t="shared" si="65"/>
        <v>5.2405271828665567</v>
      </c>
      <c r="AJ63" s="51">
        <f t="shared" si="66"/>
        <v>23.965532495873092</v>
      </c>
      <c r="AK63" s="29">
        <f t="shared" si="67"/>
        <v>5.2405271828665567</v>
      </c>
    </row>
    <row r="64" spans="1:37" x14ac:dyDescent="0.2">
      <c r="A64" s="1">
        <v>284</v>
      </c>
      <c r="B64" s="1">
        <v>365</v>
      </c>
      <c r="C64" s="1" t="s">
        <v>107</v>
      </c>
      <c r="D64" s="66">
        <v>4</v>
      </c>
      <c r="E64" s="150">
        <v>1197</v>
      </c>
      <c r="F64" s="150">
        <v>348</v>
      </c>
      <c r="G64" s="150">
        <v>2272</v>
      </c>
      <c r="H64" s="164">
        <v>0.71599999999999997</v>
      </c>
      <c r="I64" s="25">
        <f t="shared" si="51"/>
        <v>8.4112249872696984E-2</v>
      </c>
      <c r="J64" s="25">
        <f t="shared" si="52"/>
        <v>2.7324362326291953E-2</v>
      </c>
      <c r="K64" s="27">
        <f t="shared" si="53"/>
        <v>3.0782877517241376</v>
      </c>
      <c r="L64" s="27">
        <f t="shared" si="54"/>
        <v>0.71242923149281112</v>
      </c>
      <c r="M64" s="27">
        <f t="shared" si="55"/>
        <v>6.5287356321839081</v>
      </c>
      <c r="N64" s="27"/>
      <c r="O64" s="51">
        <f t="shared" si="56"/>
        <v>17.117161216794614</v>
      </c>
      <c r="P64" s="27">
        <f t="shared" si="57"/>
        <v>6.5287356321839081</v>
      </c>
      <c r="Q64" s="93">
        <f t="shared" si="58"/>
        <v>0.71242923149281112</v>
      </c>
      <c r="R64" s="156">
        <f t="shared" si="59"/>
        <v>814.77205470851288</v>
      </c>
      <c r="S64" s="156">
        <f t="shared" si="60"/>
        <v>1137.9497970789287</v>
      </c>
      <c r="T64" s="153"/>
      <c r="U64" s="153"/>
      <c r="V64"/>
      <c r="W64" s="36">
        <v>284</v>
      </c>
      <c r="X64" s="95">
        <v>4</v>
      </c>
      <c r="Y64" s="164">
        <v>0.875</v>
      </c>
      <c r="Z64" s="150">
        <v>669</v>
      </c>
      <c r="AA64" s="150">
        <v>3373</v>
      </c>
      <c r="AB64" s="150">
        <v>996</v>
      </c>
      <c r="AC64" s="150">
        <v>1463</v>
      </c>
      <c r="AD64" s="27">
        <f t="shared" si="61"/>
        <v>8.3592422755169538E-2</v>
      </c>
      <c r="AE64" s="27">
        <f t="shared" si="62"/>
        <v>2.8770431943174076E-2</v>
      </c>
      <c r="AF64" s="29">
        <f t="shared" si="63"/>
        <v>2.9054976623318387</v>
      </c>
      <c r="AG64" s="29">
        <f t="shared" si="64"/>
        <v>0.67035812564234043</v>
      </c>
      <c r="AH64" s="29">
        <f t="shared" si="65"/>
        <v>5.0418535127055311</v>
      </c>
      <c r="AJ64" s="51">
        <f t="shared" si="66"/>
        <v>25.412053162081087</v>
      </c>
      <c r="AK64" s="29">
        <f t="shared" si="67"/>
        <v>5.0418535127055311</v>
      </c>
    </row>
    <row r="65" spans="1:37" x14ac:dyDescent="0.2">
      <c r="A65" s="1">
        <v>284</v>
      </c>
      <c r="B65" s="1">
        <v>365</v>
      </c>
      <c r="C65" s="1" t="s">
        <v>107</v>
      </c>
      <c r="D65" s="66">
        <v>4</v>
      </c>
      <c r="E65" s="150">
        <v>1254</v>
      </c>
      <c r="F65" s="150">
        <v>415</v>
      </c>
      <c r="G65" s="150">
        <v>2527</v>
      </c>
      <c r="H65" s="164">
        <v>0.75</v>
      </c>
      <c r="I65" s="25">
        <f t="shared" si="51"/>
        <v>8.5241168122783539E-2</v>
      </c>
      <c r="J65" s="25">
        <f t="shared" si="52"/>
        <v>2.834057974139895E-2</v>
      </c>
      <c r="K65" s="27">
        <f t="shared" si="53"/>
        <v>3.0077425691566271</v>
      </c>
      <c r="L65" s="27">
        <f t="shared" si="54"/>
        <v>0.70075829959818003</v>
      </c>
      <c r="M65" s="27">
        <f t="shared" si="55"/>
        <v>6.089156626506024</v>
      </c>
      <c r="N65" s="27"/>
      <c r="O65" s="51">
        <f t="shared" si="56"/>
        <v>19.038321476602107</v>
      </c>
      <c r="P65" s="27">
        <f t="shared" si="57"/>
        <v>6.089156626506024</v>
      </c>
      <c r="Q65" s="93">
        <f t="shared" si="58"/>
        <v>0.70075829959818003</v>
      </c>
      <c r="R65" s="156">
        <f t="shared" si="59"/>
        <v>853.57072398034677</v>
      </c>
      <c r="S65" s="156">
        <f t="shared" si="60"/>
        <v>1138.0942986404623</v>
      </c>
      <c r="T65" s="153"/>
      <c r="U65" s="153"/>
      <c r="V65"/>
      <c r="W65" s="36">
        <v>284</v>
      </c>
      <c r="X65" s="95">
        <v>4</v>
      </c>
      <c r="Y65" s="164">
        <v>0.9</v>
      </c>
      <c r="Z65" s="150">
        <v>738</v>
      </c>
      <c r="AA65" s="150">
        <v>3577</v>
      </c>
      <c r="AB65" s="150">
        <v>1024</v>
      </c>
      <c r="AC65" s="150">
        <v>1505</v>
      </c>
      <c r="AD65" s="27">
        <f t="shared" si="61"/>
        <v>8.3769353531724308E-2</v>
      </c>
      <c r="AE65" s="27">
        <f t="shared" si="62"/>
        <v>2.9154131264685891E-2</v>
      </c>
      <c r="AF65" s="29">
        <f t="shared" si="63"/>
        <v>2.8733270345528452</v>
      </c>
      <c r="AG65" s="29">
        <f t="shared" si="64"/>
        <v>0.66363690977750556</v>
      </c>
      <c r="AH65" s="29">
        <f t="shared" si="65"/>
        <v>4.8468834688346885</v>
      </c>
      <c r="AJ65" s="51">
        <f t="shared" si="66"/>
        <v>26.948981369927083</v>
      </c>
      <c r="AK65" s="29">
        <f t="shared" si="67"/>
        <v>4.8468834688346885</v>
      </c>
    </row>
    <row r="66" spans="1:37" x14ac:dyDescent="0.2">
      <c r="A66" s="1">
        <v>284</v>
      </c>
      <c r="B66" s="1">
        <v>365</v>
      </c>
      <c r="C66" s="1" t="s">
        <v>107</v>
      </c>
      <c r="D66" s="66">
        <v>4</v>
      </c>
      <c r="E66" s="150">
        <v>1302</v>
      </c>
      <c r="F66" s="150">
        <v>467</v>
      </c>
      <c r="G66" s="150">
        <v>2696</v>
      </c>
      <c r="H66" s="164">
        <v>0.77900000000000003</v>
      </c>
      <c r="I66" s="25">
        <f t="shared" si="51"/>
        <v>8.4360111097653845E-2</v>
      </c>
      <c r="J66" s="25">
        <f t="shared" si="52"/>
        <v>2.8492933906030315E-2</v>
      </c>
      <c r="K66" s="27">
        <f t="shared" si="53"/>
        <v>2.9607379631691653</v>
      </c>
      <c r="L66" s="27">
        <f t="shared" si="54"/>
        <v>0.68623274141230162</v>
      </c>
      <c r="M66" s="27">
        <f t="shared" si="55"/>
        <v>5.7730192719486082</v>
      </c>
      <c r="N66" s="27"/>
      <c r="O66" s="51">
        <f t="shared" si="56"/>
        <v>20.311561021337269</v>
      </c>
      <c r="P66" s="27">
        <f t="shared" si="57"/>
        <v>5.7730192719486082</v>
      </c>
      <c r="Q66" s="93">
        <f t="shared" si="58"/>
        <v>0.68623274141230162</v>
      </c>
      <c r="R66" s="156">
        <f t="shared" si="59"/>
        <v>886.24328757768069</v>
      </c>
      <c r="S66" s="156">
        <f t="shared" si="60"/>
        <v>1137.6678916273179</v>
      </c>
      <c r="T66" s="153"/>
      <c r="U66" s="153"/>
      <c r="V66"/>
      <c r="W66" s="36">
        <v>284</v>
      </c>
      <c r="X66" s="95">
        <v>4</v>
      </c>
      <c r="Y66" s="164">
        <v>0.92500000000000004</v>
      </c>
      <c r="Z66" s="150">
        <v>814</v>
      </c>
      <c r="AA66" s="150">
        <v>3793</v>
      </c>
      <c r="AB66" s="150">
        <v>1053</v>
      </c>
      <c r="AC66" s="150">
        <v>1546</v>
      </c>
      <c r="AD66" s="27">
        <f t="shared" si="61"/>
        <v>8.4178869143016574E-2</v>
      </c>
      <c r="AE66" s="27">
        <f t="shared" si="62"/>
        <v>2.9665329665975924E-2</v>
      </c>
      <c r="AF66" s="29">
        <f t="shared" si="63"/>
        <v>2.8376178552825557</v>
      </c>
      <c r="AG66" s="29">
        <f t="shared" si="64"/>
        <v>0.65698937051473505</v>
      </c>
      <c r="AH66" s="29">
        <f t="shared" si="65"/>
        <v>4.65970515970516</v>
      </c>
      <c r="AJ66" s="51">
        <f t="shared" si="66"/>
        <v>28.576317119411076</v>
      </c>
      <c r="AK66" s="29">
        <f t="shared" si="67"/>
        <v>4.65970515970516</v>
      </c>
    </row>
    <row r="67" spans="1:37" x14ac:dyDescent="0.2">
      <c r="A67" s="1">
        <v>284</v>
      </c>
      <c r="B67" s="1">
        <v>365</v>
      </c>
      <c r="C67" s="1" t="s">
        <v>107</v>
      </c>
      <c r="D67" s="66">
        <v>4</v>
      </c>
      <c r="E67" s="150">
        <v>1351</v>
      </c>
      <c r="F67" s="150">
        <v>516</v>
      </c>
      <c r="G67" s="150">
        <v>2887</v>
      </c>
      <c r="H67" s="164">
        <v>0.80800000000000005</v>
      </c>
      <c r="I67" s="25">
        <f t="shared" si="51"/>
        <v>8.3902578817800166E-2</v>
      </c>
      <c r="J67" s="25">
        <f t="shared" si="52"/>
        <v>2.8179734522527197E-2</v>
      </c>
      <c r="K67" s="27">
        <f t="shared" si="53"/>
        <v>2.9774084191860468</v>
      </c>
      <c r="L67" s="27">
        <f t="shared" si="54"/>
        <v>0.6882226446655646</v>
      </c>
      <c r="M67" s="27">
        <f t="shared" si="55"/>
        <v>5.5949612403100772</v>
      </c>
      <c r="N67" s="27"/>
      <c r="O67" s="51">
        <f t="shared" si="56"/>
        <v>21.750547725742098</v>
      </c>
      <c r="P67" s="27">
        <f t="shared" si="57"/>
        <v>5.5949612403100772</v>
      </c>
      <c r="Q67" s="93">
        <f t="shared" si="58"/>
        <v>0.6882226446655646</v>
      </c>
      <c r="R67" s="156">
        <f t="shared" si="59"/>
        <v>919.59652958329218</v>
      </c>
      <c r="S67" s="156">
        <f t="shared" si="60"/>
        <v>1138.1145168110052</v>
      </c>
      <c r="T67" s="153"/>
      <c r="U67" s="153"/>
      <c r="V67"/>
      <c r="X67" s="95"/>
      <c r="Y67" s="163"/>
      <c r="Z67" s="150"/>
      <c r="AA67" s="150"/>
      <c r="AB67" s="150"/>
      <c r="AC67" s="150"/>
      <c r="AD67"/>
      <c r="AE67"/>
      <c r="AF67"/>
      <c r="AG67"/>
      <c r="AH67"/>
      <c r="AI67"/>
      <c r="AJ67"/>
      <c r="AK67"/>
    </row>
    <row r="68" spans="1:37" x14ac:dyDescent="0.2">
      <c r="A68" s="1">
        <v>284</v>
      </c>
      <c r="B68" s="1">
        <v>365</v>
      </c>
      <c r="C68" s="1" t="s">
        <v>107</v>
      </c>
      <c r="D68" s="66">
        <v>4</v>
      </c>
      <c r="E68" s="150">
        <v>1404</v>
      </c>
      <c r="F68" s="150">
        <v>587</v>
      </c>
      <c r="G68" s="150">
        <v>3100</v>
      </c>
      <c r="H68" s="164">
        <v>0.84</v>
      </c>
      <c r="I68" s="25">
        <f t="shared" si="51"/>
        <v>8.3419330857038773E-2</v>
      </c>
      <c r="J68" s="25">
        <f t="shared" si="52"/>
        <v>2.8562092457888415E-2</v>
      </c>
      <c r="K68" s="27">
        <f t="shared" si="53"/>
        <v>2.920630936967632</v>
      </c>
      <c r="L68" s="27">
        <f t="shared" si="54"/>
        <v>0.67315166366444013</v>
      </c>
      <c r="M68" s="27">
        <f t="shared" si="55"/>
        <v>5.2810902896081773</v>
      </c>
      <c r="N68" s="27"/>
      <c r="O68" s="51">
        <f t="shared" si="56"/>
        <v>23.355281589816595</v>
      </c>
      <c r="P68" s="27">
        <f t="shared" si="57"/>
        <v>5.2810902896081773</v>
      </c>
      <c r="Q68" s="93">
        <f t="shared" si="58"/>
        <v>0.67315166366444013</v>
      </c>
      <c r="R68" s="156">
        <f t="shared" si="59"/>
        <v>955.6724852220151</v>
      </c>
      <c r="S68" s="156">
        <f t="shared" si="60"/>
        <v>1137.7053395500179</v>
      </c>
      <c r="T68" s="153"/>
      <c r="U68" s="153"/>
      <c r="V68"/>
      <c r="X68" s="95"/>
      <c r="Y68" s="163"/>
      <c r="Z68" s="150"/>
      <c r="AA68" s="150"/>
      <c r="AB68" s="150"/>
      <c r="AC68" s="150"/>
      <c r="AD68"/>
      <c r="AE68"/>
      <c r="AF68"/>
      <c r="AG68"/>
      <c r="AH68"/>
      <c r="AI68"/>
      <c r="AJ68"/>
      <c r="AK68"/>
    </row>
    <row r="69" spans="1:37" x14ac:dyDescent="0.2">
      <c r="A69" s="1">
        <v>284</v>
      </c>
      <c r="B69" s="1">
        <v>365</v>
      </c>
      <c r="C69" s="1" t="s">
        <v>107</v>
      </c>
      <c r="D69" s="66">
        <v>4</v>
      </c>
      <c r="E69" s="150">
        <v>1471</v>
      </c>
      <c r="F69" s="150">
        <v>679</v>
      </c>
      <c r="G69" s="150">
        <v>3418</v>
      </c>
      <c r="H69" s="164">
        <v>0.88</v>
      </c>
      <c r="I69" s="25">
        <f t="shared" si="51"/>
        <v>8.3788793425067773E-2</v>
      </c>
      <c r="J69" s="25">
        <f t="shared" si="52"/>
        <v>2.8726651047517211E-2</v>
      </c>
      <c r="K69" s="27">
        <f t="shared" si="53"/>
        <v>2.9167616262150222</v>
      </c>
      <c r="L69" s="27">
        <f t="shared" si="54"/>
        <v>0.67374692685372206</v>
      </c>
      <c r="M69" s="27">
        <f t="shared" si="55"/>
        <v>5.0338733431516935</v>
      </c>
      <c r="N69" s="27"/>
      <c r="O69" s="51">
        <f t="shared" si="56"/>
        <v>25.751081443223587</v>
      </c>
      <c r="P69" s="27">
        <f t="shared" si="57"/>
        <v>5.0338733431516935</v>
      </c>
      <c r="Q69" s="93">
        <f t="shared" si="58"/>
        <v>0.67374692685372206</v>
      </c>
      <c r="R69" s="156">
        <f t="shared" si="59"/>
        <v>1001.2779385766269</v>
      </c>
      <c r="S69" s="156">
        <f t="shared" si="60"/>
        <v>1137.8158392916214</v>
      </c>
      <c r="T69" s="153"/>
      <c r="U69" s="153"/>
      <c r="V69"/>
      <c r="X69" s="95"/>
      <c r="Y69" s="163"/>
      <c r="Z69" s="150"/>
      <c r="AA69" s="150"/>
      <c r="AB69" s="150"/>
      <c r="AC69" s="150"/>
      <c r="AD69"/>
      <c r="AE69"/>
      <c r="AF69"/>
      <c r="AG69"/>
      <c r="AH69"/>
      <c r="AI69"/>
      <c r="AJ69"/>
      <c r="AK69"/>
    </row>
    <row r="70" spans="1:37" x14ac:dyDescent="0.2">
      <c r="A70" s="1">
        <v>284</v>
      </c>
      <c r="B70" s="1">
        <v>365</v>
      </c>
      <c r="C70" s="1" t="s">
        <v>107</v>
      </c>
      <c r="D70" s="66">
        <v>4</v>
      </c>
      <c r="E70" s="150">
        <v>1503</v>
      </c>
      <c r="F70" s="150">
        <v>736</v>
      </c>
      <c r="G70" s="150">
        <v>3567</v>
      </c>
      <c r="H70" s="164">
        <v>0.89900000000000002</v>
      </c>
      <c r="I70" s="25">
        <f t="shared" si="51"/>
        <v>8.3757628398680797E-2</v>
      </c>
      <c r="J70" s="25">
        <f t="shared" si="52"/>
        <v>2.9191345650695418E-2</v>
      </c>
      <c r="K70" s="27">
        <f t="shared" si="53"/>
        <v>2.8692623286684786</v>
      </c>
      <c r="L70" s="27">
        <f t="shared" si="54"/>
        <v>0.66265172619549095</v>
      </c>
      <c r="M70" s="27">
        <f t="shared" si="55"/>
        <v>4.8464673913043477</v>
      </c>
      <c r="N70" s="27"/>
      <c r="O70" s="51">
        <f t="shared" si="56"/>
        <v>26.873641751895416</v>
      </c>
      <c r="P70" s="27">
        <f t="shared" si="57"/>
        <v>4.8464673913043477</v>
      </c>
      <c r="Q70" s="93">
        <f t="shared" si="58"/>
        <v>0.66265172619549095</v>
      </c>
      <c r="R70" s="156">
        <f t="shared" si="59"/>
        <v>1023.0596476415161</v>
      </c>
      <c r="S70" s="156">
        <f t="shared" si="60"/>
        <v>1137.9973833609745</v>
      </c>
      <c r="T70" s="153"/>
      <c r="U70" s="153"/>
      <c r="V70"/>
      <c r="X70" s="95"/>
      <c r="Y70" s="163"/>
      <c r="Z70" s="150"/>
      <c r="AA70" s="150"/>
      <c r="AB70" s="150"/>
      <c r="AC70" s="150"/>
      <c r="AD70"/>
      <c r="AE70"/>
      <c r="AF70"/>
      <c r="AG70"/>
      <c r="AH70"/>
      <c r="AI70"/>
      <c r="AJ70"/>
      <c r="AK70"/>
    </row>
    <row r="71" spans="1:37" x14ac:dyDescent="0.2">
      <c r="A71" s="1">
        <v>284</v>
      </c>
      <c r="B71" s="1">
        <v>365</v>
      </c>
      <c r="C71" s="1" t="s">
        <v>107</v>
      </c>
      <c r="D71" s="66">
        <v>4</v>
      </c>
      <c r="E71" s="150">
        <v>1550</v>
      </c>
      <c r="F71" s="150">
        <v>821</v>
      </c>
      <c r="G71" s="150">
        <v>3811</v>
      </c>
      <c r="H71" s="164">
        <v>0.92700000000000005</v>
      </c>
      <c r="I71" s="25">
        <f t="shared" si="51"/>
        <v>8.4142376899930579E-2</v>
      </c>
      <c r="J71" s="25">
        <f t="shared" si="52"/>
        <v>2.9689392103054536E-2</v>
      </c>
      <c r="K71" s="27">
        <f t="shared" si="53"/>
        <v>2.8340889098660176</v>
      </c>
      <c r="L71" s="27">
        <f t="shared" si="54"/>
        <v>0.65603007561057336</v>
      </c>
      <c r="M71" s="27">
        <f t="shared" si="55"/>
        <v>4.6419001218026796</v>
      </c>
      <c r="N71" s="27"/>
      <c r="O71" s="51">
        <f t="shared" si="56"/>
        <v>28.711928431868078</v>
      </c>
      <c r="P71" s="27">
        <f t="shared" si="57"/>
        <v>4.6419001218026796</v>
      </c>
      <c r="Q71" s="93">
        <f t="shared" si="58"/>
        <v>0.65603007561057336</v>
      </c>
      <c r="R71" s="156">
        <f t="shared" si="59"/>
        <v>1055.0515328305721</v>
      </c>
      <c r="S71" s="156">
        <f t="shared" si="60"/>
        <v>1138.1354183717067</v>
      </c>
      <c r="T71" s="153"/>
      <c r="U71" s="153"/>
      <c r="V71"/>
      <c r="X71" s="95"/>
      <c r="Y71" s="163"/>
      <c r="Z71" s="150"/>
      <c r="AA71" s="150"/>
      <c r="AB71" s="150"/>
      <c r="AC71" s="150"/>
      <c r="AD71"/>
      <c r="AE71"/>
      <c r="AF71"/>
      <c r="AG71"/>
      <c r="AH71"/>
      <c r="AI71"/>
      <c r="AJ71"/>
      <c r="AK71"/>
    </row>
    <row r="72" spans="1:37" x14ac:dyDescent="0.2">
      <c r="E72" s="150"/>
      <c r="F72" s="150"/>
      <c r="G72" s="150"/>
      <c r="H72" s="164"/>
      <c r="I72" s="25"/>
      <c r="J72" s="25"/>
      <c r="K72" s="27"/>
      <c r="L72" s="27"/>
      <c r="M72" s="27"/>
      <c r="N72" s="27"/>
      <c r="O72" s="51"/>
      <c r="P72" s="27"/>
      <c r="Q72" s="93"/>
      <c r="R72" s="156"/>
      <c r="T72" s="153"/>
      <c r="U72" s="153"/>
      <c r="V72" s="153"/>
      <c r="W72" s="40"/>
      <c r="X72" s="95"/>
      <c r="Y72" s="163"/>
      <c r="Z72" s="183"/>
      <c r="AA72" s="150"/>
      <c r="AB72" s="150"/>
      <c r="AC72" s="150"/>
      <c r="AD72"/>
      <c r="AE72"/>
      <c r="AF72"/>
      <c r="AG72"/>
      <c r="AH72"/>
      <c r="AI72"/>
      <c r="AJ72"/>
      <c r="AK72"/>
    </row>
    <row r="73" spans="1:37" x14ac:dyDescent="0.2">
      <c r="E73" s="150"/>
      <c r="F73" s="150"/>
      <c r="G73" s="150"/>
      <c r="H73" s="164"/>
      <c r="I73" s="25"/>
      <c r="J73" s="25"/>
      <c r="K73" s="27"/>
      <c r="L73" s="27"/>
      <c r="M73" s="27"/>
      <c r="N73" s="27"/>
      <c r="O73" s="51"/>
      <c r="P73" s="27"/>
      <c r="Q73" s="93"/>
      <c r="R73" s="156"/>
      <c r="T73" s="153"/>
      <c r="U73" s="153"/>
      <c r="V73" s="153"/>
      <c r="W73" s="40"/>
      <c r="X73" s="95"/>
      <c r="Y73" s="163"/>
      <c r="Z73" s="183"/>
      <c r="AA73" s="150"/>
      <c r="AB73" s="150"/>
      <c r="AC73" s="150"/>
      <c r="AD73"/>
      <c r="AE73"/>
      <c r="AF73"/>
      <c r="AG73"/>
      <c r="AH73"/>
      <c r="AI73"/>
      <c r="AJ73"/>
      <c r="AK73"/>
    </row>
    <row r="74" spans="1:37" x14ac:dyDescent="0.2">
      <c r="A74" s="1">
        <v>285</v>
      </c>
      <c r="B74" s="1">
        <v>353</v>
      </c>
      <c r="C74" s="1" t="s">
        <v>107</v>
      </c>
      <c r="D74" s="66">
        <v>6</v>
      </c>
      <c r="E74" s="150">
        <v>1000</v>
      </c>
      <c r="F74" s="150">
        <v>265</v>
      </c>
      <c r="G74" s="150">
        <v>2013</v>
      </c>
      <c r="H74" s="164">
        <v>0.59799999999999998</v>
      </c>
      <c r="I74" s="25">
        <f t="shared" ref="I74:I85" si="68">0.1515*(G74/1000)/(E74/1000)^2/($D$4/10)^4</f>
        <v>0.10677829907916386</v>
      </c>
      <c r="J74" s="25">
        <f t="shared" ref="J74:J85" si="69">0.5*(F74/1000)/(E74/1000)^3/($D$4/10)^5</f>
        <v>3.5686102350434824E-2</v>
      </c>
      <c r="K74" s="27">
        <f t="shared" ref="K74:K85" si="70">I74/J74</f>
        <v>2.99215358490566</v>
      </c>
      <c r="L74" s="27">
        <f t="shared" ref="L74:L85" si="71">0.798*I74^1.5/J74</f>
        <v>0.78024010986702985</v>
      </c>
      <c r="M74" s="27">
        <f t="shared" ref="M74:M85" si="72">G74/F74</f>
        <v>7.5962264150943399</v>
      </c>
      <c r="N74" s="27"/>
      <c r="O74" s="51">
        <f t="shared" ref="O74:O85" si="73">G74/(PI()*$D$4^2/4)</f>
        <v>15.165865109774453</v>
      </c>
      <c r="P74" s="27">
        <f t="shared" ref="P74:P85" si="74">M74</f>
        <v>7.5962264150943399</v>
      </c>
      <c r="Q74" s="93">
        <f t="shared" ref="Q74:Q85" si="75">L74</f>
        <v>0.78024010986702985</v>
      </c>
      <c r="R74" s="156">
        <f t="shared" ref="R74:R85" si="76">E74*(PI()/30)*($D$4/2)</f>
        <v>680.67840827778844</v>
      </c>
      <c r="S74" s="156">
        <f t="shared" ref="S74:S85" si="77">R74/H74</f>
        <v>1138.2582078223888</v>
      </c>
      <c r="T74" s="153"/>
      <c r="U74" s="153"/>
      <c r="V74"/>
      <c r="W74" s="36">
        <v>285</v>
      </c>
      <c r="X74" s="95">
        <v>6</v>
      </c>
      <c r="Y74" s="164">
        <v>0.72499999999999998</v>
      </c>
      <c r="Z74" s="150">
        <v>492</v>
      </c>
      <c r="AA74" s="150">
        <v>2925</v>
      </c>
      <c r="AB74" s="150">
        <v>825</v>
      </c>
      <c r="AC74" s="150">
        <v>1212</v>
      </c>
      <c r="AD74" s="27">
        <f t="shared" ref="AD74:AD82" si="78">0.1515*(AA74/1000)/(AC74/1000)^2/($D$4/10)^4</f>
        <v>0.10562332974307896</v>
      </c>
      <c r="AE74" s="27">
        <f t="shared" ref="AE74:AE82" si="79">0.5*(Z74/1000)/(AC74/1000)^3/($D$4/10)^5</f>
        <v>3.7214354133387147E-2</v>
      </c>
      <c r="AF74" s="29">
        <f t="shared" ref="AF74:AF82" si="80">AD74/AE74</f>
        <v>2.838241646341463</v>
      </c>
      <c r="AG74" s="29">
        <f t="shared" ref="AG74:AG82" si="81">0.798*AD74^1.5/AE74</f>
        <v>0.73609215096639313</v>
      </c>
      <c r="AH74" s="29">
        <f t="shared" ref="AH74:AH82" si="82">AA74/Z74</f>
        <v>5.9451219512195124</v>
      </c>
      <c r="AJ74" s="51">
        <f t="shared" ref="AJ74:AJ82" si="83">AA74/(PI()*$D$4^2/4)</f>
        <v>22.036838274262433</v>
      </c>
      <c r="AK74" s="29">
        <f t="shared" ref="AK74:AK82" si="84">AH74</f>
        <v>5.9451219512195124</v>
      </c>
    </row>
    <row r="75" spans="1:37" x14ac:dyDescent="0.2">
      <c r="A75" s="1">
        <v>285</v>
      </c>
      <c r="B75" s="1">
        <v>353</v>
      </c>
      <c r="C75" s="1" t="s">
        <v>107</v>
      </c>
      <c r="D75" s="66">
        <v>6</v>
      </c>
      <c r="E75" s="150">
        <v>1048</v>
      </c>
      <c r="F75" s="150">
        <v>311</v>
      </c>
      <c r="G75" s="150">
        <v>2203</v>
      </c>
      <c r="H75" s="164">
        <v>0.627</v>
      </c>
      <c r="I75" s="25">
        <f t="shared" si="68"/>
        <v>0.10639743432202059</v>
      </c>
      <c r="J75" s="25">
        <f t="shared" si="69"/>
        <v>3.6385620361760559E-2</v>
      </c>
      <c r="K75" s="27">
        <f t="shared" si="70"/>
        <v>2.9241616128617363</v>
      </c>
      <c r="L75" s="27">
        <f t="shared" si="71"/>
        <v>0.76114927958795808</v>
      </c>
      <c r="M75" s="27">
        <f t="shared" si="72"/>
        <v>7.083601286173633</v>
      </c>
      <c r="N75" s="27"/>
      <c r="O75" s="51">
        <f t="shared" si="73"/>
        <v>16.597317852376115</v>
      </c>
      <c r="P75" s="27">
        <f t="shared" si="74"/>
        <v>7.083601286173633</v>
      </c>
      <c r="Q75" s="93">
        <f t="shared" si="75"/>
        <v>0.76114927958795808</v>
      </c>
      <c r="R75" s="156">
        <f t="shared" si="76"/>
        <v>713.35097187512235</v>
      </c>
      <c r="S75" s="156">
        <f t="shared" si="77"/>
        <v>1137.7208482856815</v>
      </c>
      <c r="T75" s="153"/>
      <c r="U75" s="153"/>
      <c r="V75"/>
      <c r="W75" s="36">
        <v>285</v>
      </c>
      <c r="X75" s="95">
        <v>6</v>
      </c>
      <c r="Y75" s="164">
        <v>0.75</v>
      </c>
      <c r="Z75" s="150">
        <v>547</v>
      </c>
      <c r="AA75" s="150">
        <v>3109</v>
      </c>
      <c r="AB75" s="150">
        <v>853</v>
      </c>
      <c r="AC75" s="150">
        <v>1254</v>
      </c>
      <c r="AD75" s="27">
        <f t="shared" si="78"/>
        <v>0.10487328519736208</v>
      </c>
      <c r="AE75" s="27">
        <f t="shared" si="79"/>
        <v>3.7354932815771638E-2</v>
      </c>
      <c r="AF75" s="29">
        <f t="shared" si="80"/>
        <v>2.807481563802559</v>
      </c>
      <c r="AG75" s="29">
        <f t="shared" si="81"/>
        <v>0.72552476416373413</v>
      </c>
      <c r="AH75" s="29">
        <f t="shared" si="82"/>
        <v>5.6837294332723944</v>
      </c>
      <c r="AJ75" s="51">
        <f t="shared" si="83"/>
        <v>23.423087246045093</v>
      </c>
      <c r="AK75" s="29">
        <f t="shared" si="84"/>
        <v>5.6837294332723944</v>
      </c>
    </row>
    <row r="76" spans="1:37" x14ac:dyDescent="0.2">
      <c r="A76" s="1">
        <v>285</v>
      </c>
      <c r="B76" s="1">
        <v>353</v>
      </c>
      <c r="C76" s="1" t="s">
        <v>107</v>
      </c>
      <c r="D76" s="66">
        <v>6</v>
      </c>
      <c r="E76" s="150">
        <v>1104</v>
      </c>
      <c r="F76" s="150">
        <v>372</v>
      </c>
      <c r="G76" s="150">
        <v>2447</v>
      </c>
      <c r="H76" s="164">
        <v>0.66</v>
      </c>
      <c r="I76" s="25">
        <f t="shared" si="68"/>
        <v>0.10649642918735909</v>
      </c>
      <c r="J76" s="25">
        <f t="shared" si="69"/>
        <v>3.7229650781498071E-2</v>
      </c>
      <c r="K76" s="27">
        <f t="shared" si="70"/>
        <v>2.860527212903226</v>
      </c>
      <c r="L76" s="27">
        <f t="shared" si="71"/>
        <v>0.74493177268183219</v>
      </c>
      <c r="M76" s="27">
        <f t="shared" si="72"/>
        <v>6.577956989247312</v>
      </c>
      <c r="N76" s="27"/>
      <c r="O76" s="51">
        <f t="shared" si="73"/>
        <v>18.435604532348776</v>
      </c>
      <c r="P76" s="27">
        <f t="shared" si="74"/>
        <v>6.577956989247312</v>
      </c>
      <c r="Q76" s="93">
        <f t="shared" si="75"/>
        <v>0.74493177268183219</v>
      </c>
      <c r="R76" s="156">
        <f t="shared" si="76"/>
        <v>751.46896273867856</v>
      </c>
      <c r="S76" s="156">
        <f t="shared" si="77"/>
        <v>1138.5893374828463</v>
      </c>
      <c r="T76" s="153"/>
      <c r="U76" s="153"/>
      <c r="V76"/>
      <c r="W76" s="36">
        <v>285</v>
      </c>
      <c r="X76" s="95">
        <v>6</v>
      </c>
      <c r="Y76" s="164">
        <v>0.77500000000000002</v>
      </c>
      <c r="Z76" s="150">
        <v>606</v>
      </c>
      <c r="AA76" s="150">
        <v>3310</v>
      </c>
      <c r="AB76" s="150">
        <v>882</v>
      </c>
      <c r="AC76" s="150">
        <v>1296</v>
      </c>
      <c r="AD76" s="27">
        <f t="shared" si="78"/>
        <v>0.10453391462392231</v>
      </c>
      <c r="AE76" s="27">
        <f t="shared" si="79"/>
        <v>3.7489604806265758E-2</v>
      </c>
      <c r="AF76" s="29">
        <f t="shared" si="80"/>
        <v>2.7883440000000004</v>
      </c>
      <c r="AG76" s="29">
        <f t="shared" si="81"/>
        <v>0.71941228618209996</v>
      </c>
      <c r="AH76" s="29">
        <f t="shared" si="82"/>
        <v>5.4620462046204619</v>
      </c>
      <c r="AJ76" s="51">
        <f t="shared" si="83"/>
        <v>24.937413568481588</v>
      </c>
      <c r="AK76" s="29">
        <f t="shared" si="84"/>
        <v>5.4620462046204619</v>
      </c>
    </row>
    <row r="77" spans="1:37" x14ac:dyDescent="0.2">
      <c r="A77" s="1">
        <v>285</v>
      </c>
      <c r="B77" s="1">
        <v>353</v>
      </c>
      <c r="C77" s="1" t="s">
        <v>107</v>
      </c>
      <c r="D77" s="66">
        <v>6</v>
      </c>
      <c r="E77" s="150">
        <v>1149</v>
      </c>
      <c r="F77" s="150">
        <v>422</v>
      </c>
      <c r="G77" s="150">
        <v>2648</v>
      </c>
      <c r="H77" s="164">
        <v>0.68700000000000006</v>
      </c>
      <c r="I77" s="25">
        <f t="shared" si="68"/>
        <v>0.10639400245567085</v>
      </c>
      <c r="J77" s="25">
        <f t="shared" si="69"/>
        <v>3.7463263564559326E-2</v>
      </c>
      <c r="K77" s="27">
        <f t="shared" si="70"/>
        <v>2.8399555279620858</v>
      </c>
      <c r="L77" s="27">
        <f t="shared" si="71"/>
        <v>0.73921880121746708</v>
      </c>
      <c r="M77" s="27">
        <f t="shared" si="72"/>
        <v>6.2748815165876781</v>
      </c>
      <c r="N77" s="27"/>
      <c r="O77" s="51">
        <f t="shared" si="73"/>
        <v>19.949930854785272</v>
      </c>
      <c r="P77" s="27">
        <f t="shared" si="74"/>
        <v>6.2748815165876781</v>
      </c>
      <c r="Q77" s="93">
        <f t="shared" si="75"/>
        <v>0.73921880121746708</v>
      </c>
      <c r="R77" s="156">
        <f t="shared" si="76"/>
        <v>782.09949111117896</v>
      </c>
      <c r="S77" s="156">
        <f t="shared" si="77"/>
        <v>1138.4272068576113</v>
      </c>
      <c r="T77" s="153"/>
      <c r="U77" s="153"/>
      <c r="V77"/>
      <c r="W77" s="36">
        <v>285</v>
      </c>
      <c r="X77" s="95">
        <v>6</v>
      </c>
      <c r="Y77" s="164">
        <v>0.8</v>
      </c>
      <c r="Z77" s="150">
        <v>672</v>
      </c>
      <c r="AA77" s="150">
        <v>3522</v>
      </c>
      <c r="AB77" s="150">
        <v>910</v>
      </c>
      <c r="AC77" s="150">
        <v>1337</v>
      </c>
      <c r="AD77" s="27">
        <f t="shared" si="78"/>
        <v>0.10451190422167921</v>
      </c>
      <c r="AE77" s="27">
        <f t="shared" si="79"/>
        <v>3.7864157161006648E-2</v>
      </c>
      <c r="AF77" s="29">
        <f t="shared" si="80"/>
        <v>2.7601803937499998</v>
      </c>
      <c r="AG77" s="29">
        <f t="shared" si="81"/>
        <v>0.71207090068156997</v>
      </c>
      <c r="AH77" s="29">
        <f t="shared" si="82"/>
        <v>5.2410714285714288</v>
      </c>
      <c r="AJ77" s="51">
        <f t="shared" si="83"/>
        <v>26.534613470752916</v>
      </c>
      <c r="AK77" s="29">
        <f t="shared" si="84"/>
        <v>5.2410714285714288</v>
      </c>
    </row>
    <row r="78" spans="1:37" x14ac:dyDescent="0.2">
      <c r="A78" s="1">
        <v>285</v>
      </c>
      <c r="B78" s="1">
        <v>353</v>
      </c>
      <c r="C78" s="1" t="s">
        <v>107</v>
      </c>
      <c r="D78" s="66">
        <v>6</v>
      </c>
      <c r="E78" s="150">
        <v>1201</v>
      </c>
      <c r="F78" s="150">
        <v>480</v>
      </c>
      <c r="G78" s="150">
        <v>2881</v>
      </c>
      <c r="H78" s="164">
        <v>0.71799999999999997</v>
      </c>
      <c r="I78" s="25">
        <f t="shared" si="68"/>
        <v>0.10594890366387476</v>
      </c>
      <c r="J78" s="25">
        <f t="shared" si="69"/>
        <v>3.7313454486785011E-2</v>
      </c>
      <c r="K78" s="27">
        <f t="shared" si="70"/>
        <v>2.8394289706250002</v>
      </c>
      <c r="L78" s="27">
        <f t="shared" si="71"/>
        <v>0.73753414963145969</v>
      </c>
      <c r="M78" s="27">
        <f t="shared" si="72"/>
        <v>6.0020833333333332</v>
      </c>
      <c r="N78" s="27"/>
      <c r="O78" s="51">
        <f t="shared" si="73"/>
        <v>21.705343954923098</v>
      </c>
      <c r="P78" s="27">
        <f t="shared" si="74"/>
        <v>6.0020833333333332</v>
      </c>
      <c r="Q78" s="93">
        <f t="shared" si="75"/>
        <v>0.73753414963145969</v>
      </c>
      <c r="R78" s="156">
        <f t="shared" si="76"/>
        <v>817.49476834162397</v>
      </c>
      <c r="S78" s="156">
        <f t="shared" si="77"/>
        <v>1138.5721007543509</v>
      </c>
      <c r="T78" s="153"/>
      <c r="U78" s="153"/>
      <c r="V78"/>
      <c r="W78" s="36">
        <v>285</v>
      </c>
      <c r="X78" s="95">
        <v>6</v>
      </c>
      <c r="Y78" s="164">
        <v>0.82499999999999996</v>
      </c>
      <c r="Z78" s="150">
        <v>740</v>
      </c>
      <c r="AA78" s="150">
        <v>3736</v>
      </c>
      <c r="AB78" s="150">
        <v>939</v>
      </c>
      <c r="AC78" s="150">
        <v>1379</v>
      </c>
      <c r="AD78" s="27">
        <f t="shared" si="78"/>
        <v>0.10421195873074657</v>
      </c>
      <c r="AE78" s="27">
        <f t="shared" si="79"/>
        <v>3.8000749638749609E-2</v>
      </c>
      <c r="AF78" s="29">
        <f t="shared" si="80"/>
        <v>2.7423658670270274</v>
      </c>
      <c r="AG78" s="29">
        <f t="shared" si="81"/>
        <v>0.70645916809574283</v>
      </c>
      <c r="AH78" s="29">
        <f t="shared" si="82"/>
        <v>5.0486486486486486</v>
      </c>
      <c r="AJ78" s="51">
        <f t="shared" si="83"/>
        <v>28.146881296630578</v>
      </c>
      <c r="AK78" s="29">
        <f t="shared" si="84"/>
        <v>5.0486486486486486</v>
      </c>
    </row>
    <row r="79" spans="1:37" x14ac:dyDescent="0.2">
      <c r="A79" s="1">
        <v>285</v>
      </c>
      <c r="B79" s="1">
        <v>353</v>
      </c>
      <c r="C79" s="1" t="s">
        <v>107</v>
      </c>
      <c r="D79" s="66">
        <v>6</v>
      </c>
      <c r="E79" s="150">
        <v>1251</v>
      </c>
      <c r="F79" s="150">
        <v>539</v>
      </c>
      <c r="G79" s="150">
        <v>3104</v>
      </c>
      <c r="H79" s="164">
        <v>0.748</v>
      </c>
      <c r="I79" s="25">
        <f t="shared" si="68"/>
        <v>0.10520740698533478</v>
      </c>
      <c r="J79" s="25">
        <f t="shared" si="69"/>
        <v>3.7074054063213888E-2</v>
      </c>
      <c r="K79" s="27">
        <f t="shared" si="70"/>
        <v>2.8377637580705013</v>
      </c>
      <c r="L79" s="27">
        <f t="shared" si="71"/>
        <v>0.73451773723883251</v>
      </c>
      <c r="M79" s="27">
        <f t="shared" si="72"/>
        <v>5.7588126159554731</v>
      </c>
      <c r="N79" s="27"/>
      <c r="O79" s="51">
        <f t="shared" si="73"/>
        <v>23.385417437029261</v>
      </c>
      <c r="P79" s="27">
        <f t="shared" si="74"/>
        <v>5.7588126159554731</v>
      </c>
      <c r="Q79" s="93">
        <f t="shared" si="75"/>
        <v>0.73451773723883251</v>
      </c>
      <c r="R79" s="156">
        <f t="shared" si="76"/>
        <v>851.52868875551337</v>
      </c>
      <c r="S79" s="156">
        <f t="shared" si="77"/>
        <v>1138.4073379084402</v>
      </c>
      <c r="T79" s="153"/>
      <c r="U79" s="153"/>
      <c r="V79"/>
      <c r="W79" s="36">
        <v>285</v>
      </c>
      <c r="X79" s="95">
        <v>6</v>
      </c>
      <c r="Y79" s="164">
        <v>0.85</v>
      </c>
      <c r="Z79" s="150">
        <v>810</v>
      </c>
      <c r="AA79" s="150">
        <v>3960</v>
      </c>
      <c r="AB79" s="150">
        <v>967</v>
      </c>
      <c r="AC79" s="150">
        <v>1421</v>
      </c>
      <c r="AD79" s="27">
        <f t="shared" si="78"/>
        <v>0.10402704299272185</v>
      </c>
      <c r="AE79" s="27">
        <f t="shared" si="79"/>
        <v>3.8015090428052838E-2</v>
      </c>
      <c r="AF79" s="29">
        <f t="shared" si="80"/>
        <v>2.7364670666666671</v>
      </c>
      <c r="AG79" s="29">
        <f t="shared" si="81"/>
        <v>0.70431387481642715</v>
      </c>
      <c r="AH79" s="29">
        <f t="shared" si="82"/>
        <v>4.8888888888888893</v>
      </c>
      <c r="AJ79" s="51">
        <f t="shared" si="83"/>
        <v>29.834488740539907</v>
      </c>
      <c r="AK79" s="29">
        <f t="shared" si="84"/>
        <v>4.8888888888888893</v>
      </c>
    </row>
    <row r="80" spans="1:37" x14ac:dyDescent="0.2">
      <c r="A80" s="1">
        <v>285</v>
      </c>
      <c r="B80" s="1">
        <v>353</v>
      </c>
      <c r="C80" s="1" t="s">
        <v>107</v>
      </c>
      <c r="D80" s="66">
        <v>6</v>
      </c>
      <c r="E80" s="150">
        <v>1299</v>
      </c>
      <c r="F80" s="150">
        <v>612</v>
      </c>
      <c r="G80" s="150">
        <v>3316</v>
      </c>
      <c r="H80" s="164">
        <v>0.77700000000000002</v>
      </c>
      <c r="I80" s="25">
        <f t="shared" si="68"/>
        <v>0.10424024977591272</v>
      </c>
      <c r="J80" s="25">
        <f t="shared" si="69"/>
        <v>3.7599079418648436E-2</v>
      </c>
      <c r="K80" s="27">
        <f t="shared" si="70"/>
        <v>2.7724149470588237</v>
      </c>
      <c r="L80" s="27">
        <f t="shared" si="71"/>
        <v>0.71429703045510451</v>
      </c>
      <c r="M80" s="27">
        <f t="shared" si="72"/>
        <v>5.4183006535947715</v>
      </c>
      <c r="N80" s="27"/>
      <c r="O80" s="51">
        <f t="shared" si="73"/>
        <v>24.982617339300589</v>
      </c>
      <c r="P80" s="27">
        <f t="shared" si="74"/>
        <v>5.4183006535947715</v>
      </c>
      <c r="Q80" s="93">
        <f t="shared" si="75"/>
        <v>0.71429703045510451</v>
      </c>
      <c r="R80" s="156">
        <f t="shared" si="76"/>
        <v>884.20125235284718</v>
      </c>
      <c r="S80" s="156">
        <f t="shared" si="77"/>
        <v>1137.9681497462641</v>
      </c>
      <c r="T80" s="153"/>
      <c r="U80" s="153"/>
      <c r="V80"/>
      <c r="W80" s="36">
        <v>285</v>
      </c>
      <c r="X80" s="95">
        <v>6</v>
      </c>
      <c r="Y80" s="164">
        <v>0.875</v>
      </c>
      <c r="Z80" s="150">
        <v>888</v>
      </c>
      <c r="AA80" s="150">
        <v>4200</v>
      </c>
      <c r="AB80" s="150">
        <v>996</v>
      </c>
      <c r="AC80" s="150">
        <v>1463</v>
      </c>
      <c r="AD80" s="27">
        <f t="shared" si="78"/>
        <v>0.10408780775917938</v>
      </c>
      <c r="AE80" s="27">
        <f t="shared" si="79"/>
        <v>3.8188555404392491E-2</v>
      </c>
      <c r="AF80" s="29">
        <f t="shared" si="80"/>
        <v>2.7256283108108113</v>
      </c>
      <c r="AG80" s="29">
        <f t="shared" si="81"/>
        <v>0.70172904688248217</v>
      </c>
      <c r="AH80" s="29">
        <f t="shared" si="82"/>
        <v>4.7297297297297298</v>
      </c>
      <c r="AJ80" s="51">
        <f t="shared" si="83"/>
        <v>31.642639573299903</v>
      </c>
      <c r="AK80" s="29">
        <f t="shared" si="84"/>
        <v>4.7297297297297298</v>
      </c>
    </row>
    <row r="81" spans="1:37" x14ac:dyDescent="0.2">
      <c r="A81" s="1">
        <v>285</v>
      </c>
      <c r="B81" s="1">
        <v>353</v>
      </c>
      <c r="C81" s="1" t="s">
        <v>107</v>
      </c>
      <c r="D81" s="66">
        <v>6</v>
      </c>
      <c r="E81" s="150">
        <v>1354</v>
      </c>
      <c r="F81" s="150">
        <v>702</v>
      </c>
      <c r="G81" s="150">
        <v>3602</v>
      </c>
      <c r="H81" s="164">
        <v>0.81</v>
      </c>
      <c r="I81" s="25">
        <f t="shared" si="68"/>
        <v>0.10421868843832141</v>
      </c>
      <c r="J81" s="25">
        <f t="shared" si="69"/>
        <v>3.8083281408722393E-2</v>
      </c>
      <c r="K81" s="27">
        <f t="shared" si="70"/>
        <v>2.7365994888888885</v>
      </c>
      <c r="L81" s="27">
        <f t="shared" si="71"/>
        <v>0.70499645722026871</v>
      </c>
      <c r="M81" s="27">
        <f t="shared" si="72"/>
        <v>5.1310541310541309</v>
      </c>
      <c r="N81" s="27"/>
      <c r="O81" s="51">
        <f t="shared" si="73"/>
        <v>27.13733041500625</v>
      </c>
      <c r="P81" s="27">
        <f t="shared" si="74"/>
        <v>5.1310541310541309</v>
      </c>
      <c r="Q81" s="93">
        <f t="shared" si="75"/>
        <v>0.70499645722026871</v>
      </c>
      <c r="R81" s="156">
        <f t="shared" si="76"/>
        <v>921.63856480812569</v>
      </c>
      <c r="S81" s="156">
        <f t="shared" si="77"/>
        <v>1137.8253886520069</v>
      </c>
      <c r="T81" s="153"/>
      <c r="U81" s="153"/>
      <c r="V81"/>
      <c r="W81" s="36">
        <v>285</v>
      </c>
      <c r="X81" s="95">
        <v>6</v>
      </c>
      <c r="Y81" s="164">
        <v>0.9</v>
      </c>
      <c r="Z81" s="150">
        <v>972</v>
      </c>
      <c r="AA81" s="150">
        <v>4452</v>
      </c>
      <c r="AB81" s="150">
        <v>1024</v>
      </c>
      <c r="AC81" s="150">
        <v>1505</v>
      </c>
      <c r="AD81" s="27">
        <f t="shared" si="78"/>
        <v>0.10426087836825179</v>
      </c>
      <c r="AE81" s="27">
        <f t="shared" si="79"/>
        <v>3.8398124104708248E-2</v>
      </c>
      <c r="AF81" s="29">
        <f t="shared" si="80"/>
        <v>2.7152596851851851</v>
      </c>
      <c r="AG81" s="29">
        <f t="shared" si="81"/>
        <v>0.69964051780094016</v>
      </c>
      <c r="AH81" s="29">
        <f t="shared" si="82"/>
        <v>4.5802469135802468</v>
      </c>
      <c r="AJ81" s="51">
        <f t="shared" si="83"/>
        <v>33.541197947697896</v>
      </c>
      <c r="AK81" s="29">
        <f t="shared" si="84"/>
        <v>4.5802469135802468</v>
      </c>
    </row>
    <row r="82" spans="1:37" x14ac:dyDescent="0.2">
      <c r="A82" s="1">
        <v>285</v>
      </c>
      <c r="B82" s="1">
        <v>353</v>
      </c>
      <c r="C82" s="1" t="s">
        <v>107</v>
      </c>
      <c r="D82" s="66">
        <v>6</v>
      </c>
      <c r="E82" s="150">
        <v>1401</v>
      </c>
      <c r="F82" s="150">
        <v>777</v>
      </c>
      <c r="G82" s="150">
        <v>3877</v>
      </c>
      <c r="H82" s="164">
        <v>0.83799999999999997</v>
      </c>
      <c r="I82" s="25">
        <f t="shared" si="68"/>
        <v>0.10477526164942055</v>
      </c>
      <c r="J82" s="25">
        <f t="shared" si="69"/>
        <v>3.8050455122498564E-2</v>
      </c>
      <c r="K82" s="27">
        <f t="shared" si="70"/>
        <v>2.7535876065637068</v>
      </c>
      <c r="L82" s="27">
        <f t="shared" si="71"/>
        <v>0.71126455495578333</v>
      </c>
      <c r="M82" s="27">
        <f t="shared" si="72"/>
        <v>4.9897039897039894</v>
      </c>
      <c r="N82" s="27"/>
      <c r="O82" s="51">
        <f t="shared" si="73"/>
        <v>29.209169910877076</v>
      </c>
      <c r="P82" s="27">
        <f t="shared" si="74"/>
        <v>4.9897039897039894</v>
      </c>
      <c r="Q82" s="93">
        <f t="shared" si="75"/>
        <v>0.71126455495578333</v>
      </c>
      <c r="R82" s="156">
        <f t="shared" si="76"/>
        <v>953.63044999718159</v>
      </c>
      <c r="S82" s="156">
        <f t="shared" si="77"/>
        <v>1137.9838305455628</v>
      </c>
      <c r="T82" s="153"/>
      <c r="U82" s="153"/>
      <c r="V82"/>
      <c r="W82" s="36">
        <v>285</v>
      </c>
      <c r="X82" s="95">
        <v>6</v>
      </c>
      <c r="Y82" s="164">
        <v>0.92500000000000004</v>
      </c>
      <c r="Z82" s="150">
        <v>1061</v>
      </c>
      <c r="AA82" s="150">
        <v>4715</v>
      </c>
      <c r="AB82" s="150">
        <v>1053</v>
      </c>
      <c r="AC82" s="150">
        <v>1546</v>
      </c>
      <c r="AD82" s="27">
        <f t="shared" si="78"/>
        <v>0.10464101450285344</v>
      </c>
      <c r="AE82" s="27">
        <f t="shared" si="79"/>
        <v>3.8666971468796628E-2</v>
      </c>
      <c r="AF82" s="29">
        <f t="shared" si="80"/>
        <v>2.7062118011310088</v>
      </c>
      <c r="AG82" s="29">
        <f t="shared" si="81"/>
        <v>0.69857919224114429</v>
      </c>
      <c r="AH82" s="29">
        <f t="shared" si="82"/>
        <v>4.4439208294062205</v>
      </c>
      <c r="AJ82" s="51">
        <f t="shared" si="83"/>
        <v>35.522629901930721</v>
      </c>
      <c r="AK82" s="29">
        <f t="shared" si="84"/>
        <v>4.4439208294062205</v>
      </c>
    </row>
    <row r="83" spans="1:37" x14ac:dyDescent="0.2">
      <c r="A83" s="1">
        <v>285</v>
      </c>
      <c r="B83" s="1">
        <v>353</v>
      </c>
      <c r="C83" s="1" t="s">
        <v>107</v>
      </c>
      <c r="D83" s="66">
        <v>6</v>
      </c>
      <c r="E83" s="150">
        <v>1452</v>
      </c>
      <c r="F83" s="150">
        <v>862</v>
      </c>
      <c r="G83" s="150">
        <v>4110</v>
      </c>
      <c r="H83" s="164">
        <v>0.86899999999999999</v>
      </c>
      <c r="I83" s="25">
        <f t="shared" si="68"/>
        <v>0.10340649379711934</v>
      </c>
      <c r="J83" s="25">
        <f t="shared" si="69"/>
        <v>3.7919330383141617E-2</v>
      </c>
      <c r="K83" s="27">
        <f t="shared" si="70"/>
        <v>2.7270126542923441</v>
      </c>
      <c r="L83" s="27">
        <f t="shared" si="71"/>
        <v>0.69978390733249463</v>
      </c>
      <c r="M83" s="27">
        <f t="shared" si="72"/>
        <v>4.7679814385150809</v>
      </c>
      <c r="N83" s="27"/>
      <c r="O83" s="51">
        <f t="shared" si="73"/>
        <v>30.964583011014902</v>
      </c>
      <c r="P83" s="27">
        <f t="shared" si="74"/>
        <v>4.7679814385150809</v>
      </c>
      <c r="Q83" s="93">
        <f t="shared" si="75"/>
        <v>0.69978390733249463</v>
      </c>
      <c r="R83" s="156">
        <f t="shared" si="76"/>
        <v>988.3450488193489</v>
      </c>
      <c r="S83" s="156">
        <f t="shared" si="77"/>
        <v>1137.3360745907353</v>
      </c>
      <c r="T83" s="153"/>
      <c r="U83" s="153"/>
      <c r="V83"/>
      <c r="X83" s="95"/>
      <c r="Y83" s="163"/>
      <c r="Z83" s="150"/>
      <c r="AA83" s="150"/>
      <c r="AB83" s="150"/>
      <c r="AC83" s="150"/>
      <c r="AD83"/>
      <c r="AE83"/>
      <c r="AF83"/>
      <c r="AG83"/>
      <c r="AH83"/>
      <c r="AI83"/>
      <c r="AJ83"/>
      <c r="AK83"/>
    </row>
    <row r="84" spans="1:37" x14ac:dyDescent="0.2">
      <c r="A84" s="1">
        <v>285</v>
      </c>
      <c r="B84" s="1">
        <v>353</v>
      </c>
      <c r="C84" s="1" t="s">
        <v>107</v>
      </c>
      <c r="D84" s="66">
        <v>6</v>
      </c>
      <c r="E84" s="150">
        <v>1502</v>
      </c>
      <c r="F84" s="150">
        <v>965</v>
      </c>
      <c r="G84" s="150">
        <v>4428</v>
      </c>
      <c r="H84" s="164">
        <v>0.89800000000000002</v>
      </c>
      <c r="I84" s="25">
        <f t="shared" si="68"/>
        <v>0.1041134817834744</v>
      </c>
      <c r="J84" s="25">
        <f t="shared" si="69"/>
        <v>3.8350475949558933E-2</v>
      </c>
      <c r="K84" s="27">
        <f t="shared" si="70"/>
        <v>2.7147898221761655</v>
      </c>
      <c r="L84" s="27">
        <f t="shared" si="71"/>
        <v>0.69902480807053002</v>
      </c>
      <c r="M84" s="27">
        <f t="shared" si="72"/>
        <v>4.5886010362694298</v>
      </c>
      <c r="N84" s="27"/>
      <c r="O84" s="51">
        <f t="shared" si="73"/>
        <v>33.360382864421894</v>
      </c>
      <c r="P84" s="27">
        <f t="shared" si="74"/>
        <v>4.5886010362694298</v>
      </c>
      <c r="Q84" s="93">
        <f t="shared" si="75"/>
        <v>0.69902480807053002</v>
      </c>
      <c r="R84" s="156">
        <f t="shared" si="76"/>
        <v>1022.3789692332382</v>
      </c>
      <c r="S84" s="156">
        <f t="shared" si="77"/>
        <v>1138.5066472530491</v>
      </c>
      <c r="T84" s="153"/>
      <c r="U84" s="153"/>
      <c r="V84"/>
      <c r="X84" s="95"/>
      <c r="Y84" s="163"/>
      <c r="Z84" s="150"/>
      <c r="AA84" s="150"/>
      <c r="AB84" s="150"/>
      <c r="AC84" s="150"/>
      <c r="AD84"/>
      <c r="AE84"/>
      <c r="AF84"/>
      <c r="AG84"/>
      <c r="AH84"/>
      <c r="AI84"/>
      <c r="AJ84"/>
      <c r="AK84"/>
    </row>
    <row r="85" spans="1:37" x14ac:dyDescent="0.2">
      <c r="A85" s="1">
        <v>285</v>
      </c>
      <c r="B85" s="1">
        <v>353</v>
      </c>
      <c r="C85" s="1" t="s">
        <v>107</v>
      </c>
      <c r="D85" s="66">
        <v>6</v>
      </c>
      <c r="E85" s="150">
        <v>1553</v>
      </c>
      <c r="F85" s="150">
        <v>1078</v>
      </c>
      <c r="G85" s="150">
        <v>4767</v>
      </c>
      <c r="H85" s="164">
        <v>0.92900000000000005</v>
      </c>
      <c r="I85" s="25">
        <f t="shared" si="68"/>
        <v>0.10484348876775794</v>
      </c>
      <c r="J85" s="25">
        <f t="shared" si="69"/>
        <v>3.8757667844116606E-2</v>
      </c>
      <c r="K85" s="27">
        <f t="shared" si="70"/>
        <v>2.7051031344155847</v>
      </c>
      <c r="L85" s="27">
        <f t="shared" si="71"/>
        <v>0.69896825361345305</v>
      </c>
      <c r="M85" s="27">
        <f t="shared" si="72"/>
        <v>4.4220779220779223</v>
      </c>
      <c r="N85" s="27"/>
      <c r="O85" s="51">
        <f t="shared" si="73"/>
        <v>35.914395915695387</v>
      </c>
      <c r="P85" s="27">
        <f t="shared" si="74"/>
        <v>4.4220779220779223</v>
      </c>
      <c r="Q85" s="93">
        <f t="shared" si="75"/>
        <v>0.69896825361345305</v>
      </c>
      <c r="R85" s="156">
        <f t="shared" si="76"/>
        <v>1057.0935680554055</v>
      </c>
      <c r="S85" s="156">
        <f t="shared" si="77"/>
        <v>1137.883281006895</v>
      </c>
      <c r="T85" s="153"/>
      <c r="U85" s="153"/>
      <c r="V85"/>
      <c r="X85" s="95"/>
      <c r="Y85" s="163"/>
      <c r="Z85" s="150"/>
      <c r="AA85" s="150"/>
      <c r="AB85" s="150"/>
      <c r="AC85" s="150"/>
      <c r="AD85"/>
      <c r="AE85"/>
      <c r="AF85"/>
      <c r="AG85"/>
      <c r="AH85"/>
      <c r="AI85"/>
      <c r="AJ85"/>
      <c r="AK85"/>
    </row>
    <row r="86" spans="1:37" x14ac:dyDescent="0.2">
      <c r="A86"/>
      <c r="B86" s="136"/>
      <c r="C86" s="136"/>
      <c r="D86" s="136"/>
      <c r="E86" s="150"/>
      <c r="F86" s="150"/>
      <c r="G86" s="150"/>
      <c r="H86" s="163"/>
      <c r="I86" s="25"/>
      <c r="J86" s="25"/>
      <c r="K86" s="27"/>
      <c r="L86" s="27"/>
      <c r="M86" s="27"/>
      <c r="N86" s="27"/>
      <c r="O86" s="51"/>
      <c r="P86" s="27"/>
      <c r="Q86" s="93"/>
      <c r="R86" s="156"/>
      <c r="T86" s="153"/>
      <c r="U86" s="153"/>
      <c r="V86"/>
      <c r="X86" s="95"/>
      <c r="Y86" s="163"/>
      <c r="Z86" s="150"/>
      <c r="AA86" s="150"/>
      <c r="AB86" s="150"/>
      <c r="AC86" s="150"/>
      <c r="AD86"/>
      <c r="AE86"/>
      <c r="AF86"/>
      <c r="AG86"/>
      <c r="AH86"/>
      <c r="AI86"/>
      <c r="AJ86"/>
      <c r="AK86"/>
    </row>
    <row r="87" spans="1:37" x14ac:dyDescent="0.2">
      <c r="A87" s="77"/>
      <c r="B87" s="149"/>
      <c r="C87" s="77"/>
      <c r="D87" s="239"/>
      <c r="E87" s="150"/>
      <c r="F87" s="150"/>
      <c r="G87" s="150"/>
      <c r="H87" s="163"/>
      <c r="I87" s="25"/>
      <c r="J87" s="25"/>
      <c r="K87" s="27"/>
      <c r="L87" s="27"/>
      <c r="M87" s="27"/>
      <c r="N87" s="27"/>
      <c r="O87" s="51"/>
      <c r="P87" s="27"/>
      <c r="Q87" s="93"/>
      <c r="R87" s="156"/>
      <c r="T87" s="153"/>
      <c r="U87" s="153"/>
      <c r="V87"/>
      <c r="X87" s="95"/>
      <c r="Y87" s="163"/>
      <c r="Z87" s="150"/>
      <c r="AA87" s="150"/>
      <c r="AB87" s="150"/>
      <c r="AC87" s="150"/>
      <c r="AD87"/>
      <c r="AE87"/>
      <c r="AF87"/>
      <c r="AG87"/>
      <c r="AH87"/>
      <c r="AI87"/>
      <c r="AJ87"/>
      <c r="AK87"/>
    </row>
    <row r="88" spans="1:37" x14ac:dyDescent="0.2">
      <c r="A88" s="77">
        <v>286</v>
      </c>
      <c r="B88" s="149">
        <v>354</v>
      </c>
      <c r="C88" s="77" t="s">
        <v>107</v>
      </c>
      <c r="D88" s="239">
        <v>8</v>
      </c>
      <c r="E88" s="268">
        <v>1014</v>
      </c>
      <c r="F88" s="268">
        <v>351</v>
      </c>
      <c r="G88" s="268">
        <v>2460</v>
      </c>
      <c r="H88" s="271">
        <v>0.60599999999999998</v>
      </c>
      <c r="I88" s="25">
        <f t="shared" ref="I88:I99" si="85">0.1515*(G88/1000)/(E88/1000)^2/($D$4/10)^4</f>
        <v>0.12691075294196252</v>
      </c>
      <c r="J88" s="25">
        <f t="shared" ref="J88:J99" si="86">0.5*(F88/1000)/(E88/1000)^3/($D$4/10)^5</f>
        <v>4.5336343929003556E-2</v>
      </c>
      <c r="K88" s="27">
        <f t="shared" ref="K88:K99" si="87">I88/J88</f>
        <v>2.7993160000000001</v>
      </c>
      <c r="L88" s="27">
        <f t="shared" ref="L88:L99" si="88">0.798*I88^1.5/J88</f>
        <v>0.79580017104373402</v>
      </c>
      <c r="M88" s="27">
        <f t="shared" ref="M88:M99" si="89">G88/F88</f>
        <v>7.0085470085470085</v>
      </c>
      <c r="N88" s="27"/>
      <c r="O88" s="51">
        <f t="shared" ref="O88:O99" si="90">G88/(PI()*$D$4^2/4)</f>
        <v>18.533546035789943</v>
      </c>
      <c r="P88" s="27">
        <f t="shared" ref="P88:P99" si="91">M88</f>
        <v>7.0085470085470085</v>
      </c>
      <c r="Q88" s="93">
        <f t="shared" ref="Q88:Q99" si="92">L88</f>
        <v>0.79580017104373402</v>
      </c>
      <c r="R88" s="156">
        <f t="shared" ref="R88:R99" si="93">E88*(PI()/30)*($D$4/2)</f>
        <v>690.20790599367751</v>
      </c>
      <c r="S88" s="156">
        <f t="shared" ref="S88:S99" si="94">R88/H88</f>
        <v>1138.9569405836262</v>
      </c>
      <c r="T88" s="153"/>
      <c r="U88" s="153"/>
      <c r="V88"/>
      <c r="W88" s="36">
        <v>286</v>
      </c>
      <c r="X88" s="95">
        <v>8</v>
      </c>
      <c r="Y88" s="271">
        <v>0.72499999999999998</v>
      </c>
      <c r="Z88" s="269">
        <v>607</v>
      </c>
      <c r="AA88" s="269">
        <v>3453</v>
      </c>
      <c r="AB88" s="269">
        <v>826</v>
      </c>
      <c r="AC88" s="268">
        <v>1214</v>
      </c>
      <c r="AD88" s="27">
        <f t="shared" ref="AD88:AD96" si="95">0.1515*(AA88/1000)/(AC88/1000)^2/($D$4/10)^4</f>
        <v>0.12427919413229936</v>
      </c>
      <c r="AE88" s="27">
        <f t="shared" ref="AE88:AE96" si="96">0.5*(Z88/1000)/(AC88/1000)^3/($D$4/10)^5</f>
        <v>4.5686288051891906E-2</v>
      </c>
      <c r="AF88" s="29">
        <f t="shared" ref="AF88:AF96" si="97">AD88/AE88</f>
        <v>2.7202734</v>
      </c>
      <c r="AG88" s="29">
        <f t="shared" ref="AG88:AG96" si="98">0.798*AD88^1.5/AE88</f>
        <v>0.76526995048220692</v>
      </c>
      <c r="AH88" s="29">
        <f t="shared" ref="AH88:AH96" si="99">AA88/Z88</f>
        <v>5.6886326194398684</v>
      </c>
      <c r="AJ88" s="51">
        <f t="shared" ref="AJ88:AJ96" si="100">AA88/(PI()*$D$4^2/4)</f>
        <v>26.014770106334417</v>
      </c>
      <c r="AK88" s="29">
        <f t="shared" ref="AK88:AK96" si="101">AH88</f>
        <v>5.6886326194398684</v>
      </c>
    </row>
    <row r="89" spans="1:37" x14ac:dyDescent="0.2">
      <c r="A89" s="77">
        <v>286</v>
      </c>
      <c r="B89" s="149">
        <v>354</v>
      </c>
      <c r="C89" s="77" t="s">
        <v>107</v>
      </c>
      <c r="D89" s="239">
        <v>8</v>
      </c>
      <c r="E89" s="268">
        <v>1050</v>
      </c>
      <c r="F89" s="268">
        <v>379</v>
      </c>
      <c r="G89" s="268">
        <v>2566</v>
      </c>
      <c r="H89" s="271">
        <v>0.627</v>
      </c>
      <c r="I89" s="25">
        <f t="shared" si="85"/>
        <v>0.12345744291904637</v>
      </c>
      <c r="J89" s="25">
        <f t="shared" si="86"/>
        <v>4.4088422060667633E-2</v>
      </c>
      <c r="K89" s="27">
        <f t="shared" si="87"/>
        <v>2.8002236675461742</v>
      </c>
      <c r="L89" s="27">
        <f t="shared" si="88"/>
        <v>0.78515292339535003</v>
      </c>
      <c r="M89" s="27">
        <f t="shared" si="89"/>
        <v>6.7704485488126647</v>
      </c>
      <c r="N89" s="27"/>
      <c r="O89" s="51">
        <f t="shared" si="90"/>
        <v>19.332145986925607</v>
      </c>
      <c r="P89" s="27">
        <f t="shared" si="91"/>
        <v>6.7704485488126647</v>
      </c>
      <c r="Q89" s="93">
        <f t="shared" si="92"/>
        <v>0.78515292339535003</v>
      </c>
      <c r="R89" s="156">
        <f t="shared" si="93"/>
        <v>714.71232869167795</v>
      </c>
      <c r="S89" s="156">
        <f t="shared" si="94"/>
        <v>1139.8920712785932</v>
      </c>
      <c r="T89" s="153"/>
      <c r="U89" s="153"/>
      <c r="V89"/>
      <c r="W89" s="36">
        <v>286</v>
      </c>
      <c r="X89" s="95">
        <v>8</v>
      </c>
      <c r="Y89" s="271">
        <v>0.75</v>
      </c>
      <c r="Z89" s="269">
        <v>674</v>
      </c>
      <c r="AA89" s="269">
        <v>3686</v>
      </c>
      <c r="AB89" s="269">
        <v>855</v>
      </c>
      <c r="AC89" s="268">
        <v>1256</v>
      </c>
      <c r="AD89" s="27">
        <f t="shared" si="95"/>
        <v>0.12394107985688049</v>
      </c>
      <c r="AE89" s="27">
        <f t="shared" si="96"/>
        <v>4.5808304877126303E-2</v>
      </c>
      <c r="AF89" s="29">
        <f t="shared" si="97"/>
        <v>2.7056465020771512</v>
      </c>
      <c r="AG89" s="29">
        <f t="shared" si="98"/>
        <v>0.76011899199133237</v>
      </c>
      <c r="AH89" s="29">
        <f t="shared" si="99"/>
        <v>5.4688427299703264</v>
      </c>
      <c r="AJ89" s="51">
        <f t="shared" si="100"/>
        <v>27.770183206472247</v>
      </c>
      <c r="AK89" s="29">
        <f t="shared" si="101"/>
        <v>5.4688427299703264</v>
      </c>
    </row>
    <row r="90" spans="1:37" x14ac:dyDescent="0.2">
      <c r="A90" s="77">
        <v>286</v>
      </c>
      <c r="B90" s="149">
        <v>354</v>
      </c>
      <c r="C90" s="77" t="s">
        <v>107</v>
      </c>
      <c r="D90" s="239">
        <v>8</v>
      </c>
      <c r="E90" s="268">
        <v>1099</v>
      </c>
      <c r="F90" s="268">
        <v>450</v>
      </c>
      <c r="G90" s="268">
        <v>2863</v>
      </c>
      <c r="H90" s="271">
        <v>0.65600000000000003</v>
      </c>
      <c r="I90" s="25">
        <f t="shared" si="85"/>
        <v>0.12573760585744145</v>
      </c>
      <c r="J90" s="25">
        <f t="shared" si="86"/>
        <v>4.5653352958664177E-2</v>
      </c>
      <c r="K90" s="27">
        <f t="shared" si="87"/>
        <v>2.7541811873333333</v>
      </c>
      <c r="L90" s="27">
        <f t="shared" si="88"/>
        <v>0.77934183942980795</v>
      </c>
      <c r="M90" s="27">
        <f t="shared" si="89"/>
        <v>6.362222222222222</v>
      </c>
      <c r="N90" s="27"/>
      <c r="O90" s="51">
        <f t="shared" si="90"/>
        <v>21.5697326424661</v>
      </c>
      <c r="P90" s="27">
        <f t="shared" si="91"/>
        <v>6.362222222222222</v>
      </c>
      <c r="Q90" s="93">
        <f t="shared" si="92"/>
        <v>0.77934183942980795</v>
      </c>
      <c r="R90" s="156">
        <f t="shared" si="93"/>
        <v>748.06557069728956</v>
      </c>
      <c r="S90" s="156">
        <f t="shared" si="94"/>
        <v>1140.3438577702584</v>
      </c>
      <c r="T90" s="153"/>
      <c r="U90" s="153"/>
      <c r="V90"/>
      <c r="W90" s="36">
        <v>286</v>
      </c>
      <c r="X90" s="95">
        <v>8</v>
      </c>
      <c r="Y90" s="271">
        <v>0.77500000000000002</v>
      </c>
      <c r="Z90" s="269">
        <v>749</v>
      </c>
      <c r="AA90" s="269">
        <v>3942</v>
      </c>
      <c r="AB90" s="269">
        <v>883</v>
      </c>
      <c r="AC90" s="268">
        <v>1298</v>
      </c>
      <c r="AD90" s="27">
        <f t="shared" si="95"/>
        <v>0.124109909412735</v>
      </c>
      <c r="AE90" s="27">
        <f t="shared" si="96"/>
        <v>4.6122302846305509E-2</v>
      </c>
      <c r="AF90" s="29">
        <f t="shared" si="97"/>
        <v>2.6908870926568764</v>
      </c>
      <c r="AG90" s="29">
        <f t="shared" si="98"/>
        <v>0.75648722117791678</v>
      </c>
      <c r="AH90" s="29">
        <f t="shared" si="99"/>
        <v>5.2630173564753004</v>
      </c>
      <c r="AJ90" s="51">
        <f t="shared" si="100"/>
        <v>29.698877428082909</v>
      </c>
      <c r="AK90" s="29">
        <f t="shared" si="101"/>
        <v>5.2630173564753004</v>
      </c>
    </row>
    <row r="91" spans="1:37" x14ac:dyDescent="0.2">
      <c r="A91" s="77">
        <v>286</v>
      </c>
      <c r="B91" s="149">
        <v>354</v>
      </c>
      <c r="C91" s="77" t="s">
        <v>107</v>
      </c>
      <c r="D91" s="239">
        <v>8</v>
      </c>
      <c r="E91" s="268">
        <v>1154</v>
      </c>
      <c r="F91" s="269">
        <v>518</v>
      </c>
      <c r="G91" s="269">
        <v>3118</v>
      </c>
      <c r="H91" s="271">
        <v>0.68899999999999995</v>
      </c>
      <c r="I91" s="25">
        <f t="shared" si="85"/>
        <v>0.12419488704509188</v>
      </c>
      <c r="J91" s="25">
        <f t="shared" si="86"/>
        <v>4.5390563685387436E-2</v>
      </c>
      <c r="K91" s="27">
        <f t="shared" si="87"/>
        <v>2.7361389011583013</v>
      </c>
      <c r="L91" s="27">
        <f t="shared" si="88"/>
        <v>0.7694721229745477</v>
      </c>
      <c r="M91" s="27">
        <f t="shared" si="89"/>
        <v>6.019305019305019</v>
      </c>
      <c r="N91" s="27"/>
      <c r="O91" s="51">
        <f t="shared" si="90"/>
        <v>23.490892902273593</v>
      </c>
      <c r="P91" s="27">
        <f t="shared" si="91"/>
        <v>6.019305019305019</v>
      </c>
      <c r="Q91" s="93">
        <f t="shared" si="92"/>
        <v>0.7694721229745477</v>
      </c>
      <c r="R91" s="156">
        <f t="shared" si="93"/>
        <v>785.50288315256796</v>
      </c>
      <c r="S91" s="156">
        <f t="shared" si="94"/>
        <v>1140.0622396989377</v>
      </c>
      <c r="T91" s="153"/>
      <c r="U91" s="153"/>
      <c r="V91"/>
      <c r="W91" s="36">
        <v>286</v>
      </c>
      <c r="X91" s="95">
        <v>8</v>
      </c>
      <c r="Y91" s="271">
        <v>0.8</v>
      </c>
      <c r="Z91" s="269">
        <v>830</v>
      </c>
      <c r="AA91" s="269">
        <v>4207</v>
      </c>
      <c r="AB91" s="269">
        <v>912</v>
      </c>
      <c r="AC91" s="268">
        <v>1340</v>
      </c>
      <c r="AD91" s="27">
        <f t="shared" si="95"/>
        <v>0.12428025592228216</v>
      </c>
      <c r="AE91" s="27">
        <f t="shared" si="96"/>
        <v>4.6453339445138395E-2</v>
      </c>
      <c r="AF91" s="29">
        <f t="shared" si="97"/>
        <v>2.6753782915662652</v>
      </c>
      <c r="AG91" s="29">
        <f t="shared" si="98"/>
        <v>0.7526432301625291</v>
      </c>
      <c r="AH91" s="29">
        <f t="shared" si="99"/>
        <v>5.0686746987951805</v>
      </c>
      <c r="AJ91" s="51">
        <f t="shared" si="100"/>
        <v>31.695377305922069</v>
      </c>
      <c r="AK91" s="29">
        <f t="shared" si="101"/>
        <v>5.0686746987951805</v>
      </c>
    </row>
    <row r="92" spans="1:37" x14ac:dyDescent="0.2">
      <c r="A92" s="77">
        <v>286</v>
      </c>
      <c r="B92" s="149">
        <v>354</v>
      </c>
      <c r="C92" s="77" t="s">
        <v>107</v>
      </c>
      <c r="D92" s="239">
        <v>8</v>
      </c>
      <c r="E92" s="268">
        <v>1200</v>
      </c>
      <c r="F92" s="269">
        <v>586</v>
      </c>
      <c r="G92" s="269">
        <v>3383</v>
      </c>
      <c r="H92" s="271">
        <v>0.71699999999999997</v>
      </c>
      <c r="I92" s="25">
        <f t="shared" si="85"/>
        <v>0.12461741243887349</v>
      </c>
      <c r="J92" s="25">
        <f t="shared" si="86"/>
        <v>4.5667487721337365E-2</v>
      </c>
      <c r="K92" s="27">
        <f t="shared" si="87"/>
        <v>2.7287993856655288</v>
      </c>
      <c r="L92" s="27">
        <f t="shared" si="88"/>
        <v>0.76871236098070816</v>
      </c>
      <c r="M92" s="27">
        <f t="shared" si="89"/>
        <v>5.7730375426621157</v>
      </c>
      <c r="N92" s="27"/>
      <c r="O92" s="51">
        <f t="shared" si="90"/>
        <v>25.487392780112753</v>
      </c>
      <c r="P92" s="27">
        <f t="shared" si="91"/>
        <v>5.7730375426621157</v>
      </c>
      <c r="Q92" s="93">
        <f t="shared" si="92"/>
        <v>0.76871236098070816</v>
      </c>
      <c r="R92" s="156">
        <f t="shared" si="93"/>
        <v>816.81408993334617</v>
      </c>
      <c r="S92" s="156">
        <f t="shared" si="94"/>
        <v>1139.2107251511104</v>
      </c>
      <c r="T92" s="153"/>
      <c r="U92" s="153"/>
      <c r="V92"/>
      <c r="W92" s="36">
        <v>286</v>
      </c>
      <c r="X92" s="95">
        <v>8</v>
      </c>
      <c r="Y92" s="271">
        <v>0.82499999999999996</v>
      </c>
      <c r="Z92" s="269">
        <v>918</v>
      </c>
      <c r="AA92" s="269">
        <v>4495</v>
      </c>
      <c r="AB92" s="269">
        <v>940</v>
      </c>
      <c r="AC92" s="268">
        <v>1382</v>
      </c>
      <c r="AD92" s="27">
        <f t="shared" si="95"/>
        <v>0.12483973370526702</v>
      </c>
      <c r="AE92" s="27">
        <f t="shared" si="96"/>
        <v>4.6835136993772529E-2</v>
      </c>
      <c r="AF92" s="29">
        <f t="shared" si="97"/>
        <v>2.6655144346405231</v>
      </c>
      <c r="AG92" s="29">
        <f t="shared" si="98"/>
        <v>0.75155427044021728</v>
      </c>
      <c r="AH92" s="29">
        <f t="shared" si="99"/>
        <v>4.8965141612200433</v>
      </c>
      <c r="AJ92" s="51">
        <f t="shared" si="100"/>
        <v>33.865158305234061</v>
      </c>
      <c r="AK92" s="29">
        <f t="shared" si="101"/>
        <v>4.8965141612200433</v>
      </c>
    </row>
    <row r="93" spans="1:37" x14ac:dyDescent="0.2">
      <c r="A93" s="77">
        <v>286</v>
      </c>
      <c r="B93" s="149">
        <v>354</v>
      </c>
      <c r="C93" s="77" t="s">
        <v>107</v>
      </c>
      <c r="D93" s="239">
        <v>8</v>
      </c>
      <c r="E93" s="268">
        <v>1250</v>
      </c>
      <c r="F93" s="269">
        <v>660</v>
      </c>
      <c r="G93" s="269">
        <v>3648</v>
      </c>
      <c r="H93" s="271">
        <v>0.746</v>
      </c>
      <c r="I93" s="25">
        <f t="shared" si="85"/>
        <v>0.12384373096180105</v>
      </c>
      <c r="J93" s="25">
        <f t="shared" si="86"/>
        <v>4.5505840400977111E-2</v>
      </c>
      <c r="K93" s="27">
        <f t="shared" si="87"/>
        <v>2.7214909090909098</v>
      </c>
      <c r="L93" s="27">
        <f t="shared" si="88"/>
        <v>0.76426996552934978</v>
      </c>
      <c r="M93" s="27">
        <f t="shared" si="89"/>
        <v>5.5272727272727273</v>
      </c>
      <c r="N93" s="27"/>
      <c r="O93" s="51">
        <f t="shared" si="90"/>
        <v>27.483892657951912</v>
      </c>
      <c r="P93" s="27">
        <f t="shared" si="91"/>
        <v>5.5272727272727273</v>
      </c>
      <c r="Q93" s="93">
        <f t="shared" si="92"/>
        <v>0.76426996552934978</v>
      </c>
      <c r="R93" s="156">
        <f t="shared" si="93"/>
        <v>850.84801034723569</v>
      </c>
      <c r="S93" s="156">
        <f t="shared" si="94"/>
        <v>1140.5469307603696</v>
      </c>
      <c r="T93" s="153"/>
      <c r="U93" s="153"/>
      <c r="V93"/>
      <c r="W93" s="36">
        <v>286</v>
      </c>
      <c r="X93" s="95">
        <v>8</v>
      </c>
      <c r="Y93" s="271">
        <v>0.85</v>
      </c>
      <c r="Z93" s="269">
        <v>1011</v>
      </c>
      <c r="AA93" s="269">
        <v>4803</v>
      </c>
      <c r="AB93" s="269">
        <v>969</v>
      </c>
      <c r="AC93" s="268">
        <v>1423</v>
      </c>
      <c r="AD93" s="27">
        <f t="shared" si="95"/>
        <v>0.12581777771190175</v>
      </c>
      <c r="AE93" s="27">
        <f t="shared" si="96"/>
        <v>4.7248681973026514E-2</v>
      </c>
      <c r="AF93" s="29">
        <f t="shared" si="97"/>
        <v>2.6628843908011874</v>
      </c>
      <c r="AG93" s="29">
        <f t="shared" si="98"/>
        <v>0.7537480616872535</v>
      </c>
      <c r="AH93" s="29">
        <f t="shared" si="99"/>
        <v>4.7507418397626111</v>
      </c>
      <c r="AJ93" s="51">
        <f t="shared" si="100"/>
        <v>36.18561854060939</v>
      </c>
      <c r="AK93" s="29">
        <f t="shared" si="101"/>
        <v>4.7507418397626111</v>
      </c>
    </row>
    <row r="94" spans="1:37" x14ac:dyDescent="0.2">
      <c r="A94" s="77">
        <v>286</v>
      </c>
      <c r="B94" s="149">
        <v>354</v>
      </c>
      <c r="C94" s="77" t="s">
        <v>107</v>
      </c>
      <c r="D94" s="239">
        <v>8</v>
      </c>
      <c r="E94" s="268">
        <v>1300</v>
      </c>
      <c r="F94" s="269">
        <v>760</v>
      </c>
      <c r="G94" s="269">
        <v>3966</v>
      </c>
      <c r="H94" s="271">
        <v>0.77600000000000002</v>
      </c>
      <c r="I94" s="25">
        <f t="shared" si="85"/>
        <v>0.12448161922296901</v>
      </c>
      <c r="J94" s="25">
        <f t="shared" si="86"/>
        <v>4.6584000113929727E-2</v>
      </c>
      <c r="K94" s="27">
        <f t="shared" si="87"/>
        <v>2.6721968684210533</v>
      </c>
      <c r="L94" s="27">
        <f t="shared" si="88"/>
        <v>0.7523569834477859</v>
      </c>
      <c r="M94" s="27">
        <f t="shared" si="89"/>
        <v>5.2184210526315793</v>
      </c>
      <c r="N94" s="27"/>
      <c r="O94" s="51">
        <f t="shared" si="90"/>
        <v>29.879692511358908</v>
      </c>
      <c r="P94" s="27">
        <f t="shared" si="91"/>
        <v>5.2184210526315793</v>
      </c>
      <c r="Q94" s="93">
        <f t="shared" si="92"/>
        <v>0.7523569834477859</v>
      </c>
      <c r="R94" s="156">
        <f t="shared" si="93"/>
        <v>884.88193076112509</v>
      </c>
      <c r="S94" s="156">
        <f t="shared" si="94"/>
        <v>1140.3117664447489</v>
      </c>
      <c r="T94" s="153"/>
      <c r="U94" s="153"/>
      <c r="V94"/>
      <c r="W94" s="36">
        <v>286</v>
      </c>
      <c r="X94" s="95">
        <v>8</v>
      </c>
      <c r="Y94" s="271">
        <v>0.875</v>
      </c>
      <c r="Z94" s="269">
        <v>1111</v>
      </c>
      <c r="AA94" s="269">
        <v>5115</v>
      </c>
      <c r="AB94" s="269">
        <v>997</v>
      </c>
      <c r="AC94" s="268">
        <v>1465</v>
      </c>
      <c r="AD94" s="27">
        <f t="shared" si="95"/>
        <v>0.12641820288936903</v>
      </c>
      <c r="AE94" s="27">
        <f t="shared" si="96"/>
        <v>4.7583285724667954E-2</v>
      </c>
      <c r="AF94" s="29">
        <f t="shared" si="97"/>
        <v>2.6567775000000005</v>
      </c>
      <c r="AG94" s="29">
        <f t="shared" si="98"/>
        <v>0.75381171422446769</v>
      </c>
      <c r="AH94" s="29">
        <f t="shared" si="99"/>
        <v>4.6039603960396036</v>
      </c>
      <c r="AJ94" s="51">
        <f t="shared" si="100"/>
        <v>38.536214623197381</v>
      </c>
      <c r="AK94" s="29">
        <f t="shared" si="101"/>
        <v>4.6039603960396036</v>
      </c>
    </row>
    <row r="95" spans="1:37" x14ac:dyDescent="0.2">
      <c r="A95" s="77">
        <v>286</v>
      </c>
      <c r="B95" s="149">
        <v>354</v>
      </c>
      <c r="C95" s="77" t="s">
        <v>107</v>
      </c>
      <c r="D95" s="239">
        <v>8</v>
      </c>
      <c r="E95" s="268">
        <v>1351</v>
      </c>
      <c r="F95" s="269">
        <v>848</v>
      </c>
      <c r="G95" s="269">
        <v>4263</v>
      </c>
      <c r="H95" s="271">
        <v>0.80700000000000005</v>
      </c>
      <c r="I95" s="25">
        <f t="shared" si="85"/>
        <v>0.12389216955326708</v>
      </c>
      <c r="J95" s="25">
        <f t="shared" si="86"/>
        <v>4.6310881540897408E-2</v>
      </c>
      <c r="K95" s="27">
        <f t="shared" si="87"/>
        <v>2.6752280550707543</v>
      </c>
      <c r="L95" s="27">
        <f t="shared" si="88"/>
        <v>0.75142498387787704</v>
      </c>
      <c r="M95" s="27">
        <f t="shared" si="89"/>
        <v>5.0271226415094343</v>
      </c>
      <c r="N95" s="27"/>
      <c r="O95" s="51">
        <f t="shared" si="90"/>
        <v>32.117279166899401</v>
      </c>
      <c r="P95" s="27">
        <f t="shared" si="91"/>
        <v>5.0271226415094343</v>
      </c>
      <c r="Q95" s="93">
        <f t="shared" si="92"/>
        <v>0.75142498387787704</v>
      </c>
      <c r="R95" s="156">
        <f t="shared" si="93"/>
        <v>919.59652958329218</v>
      </c>
      <c r="S95" s="156">
        <f t="shared" si="94"/>
        <v>1139.5248198058143</v>
      </c>
      <c r="T95" s="153"/>
      <c r="U95" s="153"/>
      <c r="V95"/>
      <c r="W95" s="36">
        <v>286</v>
      </c>
      <c r="X95" s="95">
        <v>8</v>
      </c>
      <c r="Y95" s="271">
        <v>0.9</v>
      </c>
      <c r="Z95" s="269">
        <v>1217</v>
      </c>
      <c r="AA95" s="269">
        <v>5438</v>
      </c>
      <c r="AB95" s="269">
        <v>1026</v>
      </c>
      <c r="AC95" s="268">
        <v>1507</v>
      </c>
      <c r="AD95" s="27">
        <f t="shared" si="95"/>
        <v>0.12701409620012549</v>
      </c>
      <c r="AE95" s="27">
        <f t="shared" si="96"/>
        <v>4.788550414471926E-2</v>
      </c>
      <c r="AF95" s="29">
        <f t="shared" si="97"/>
        <v>2.6524539830731304</v>
      </c>
      <c r="AG95" s="29">
        <f t="shared" si="98"/>
        <v>0.75435662813832227</v>
      </c>
      <c r="AH95" s="29">
        <f t="shared" si="99"/>
        <v>4.4683648315529991</v>
      </c>
      <c r="AJ95" s="51">
        <f t="shared" si="100"/>
        <v>40.969684285620204</v>
      </c>
      <c r="AK95" s="29">
        <f t="shared" si="101"/>
        <v>4.4683648315529991</v>
      </c>
    </row>
    <row r="96" spans="1:37" x14ac:dyDescent="0.2">
      <c r="A96" s="77">
        <v>286</v>
      </c>
      <c r="B96" s="149">
        <v>354</v>
      </c>
      <c r="C96" s="77" t="s">
        <v>107</v>
      </c>
      <c r="D96" s="239">
        <v>8</v>
      </c>
      <c r="E96" s="268">
        <v>1402</v>
      </c>
      <c r="F96" s="269">
        <v>965</v>
      </c>
      <c r="G96" s="269">
        <v>4655</v>
      </c>
      <c r="H96" s="271">
        <v>0.83699999999999997</v>
      </c>
      <c r="I96" s="25">
        <f t="shared" si="85"/>
        <v>0.12562118379286571</v>
      </c>
      <c r="J96" s="25">
        <f t="shared" si="86"/>
        <v>4.7155951814821774E-2</v>
      </c>
      <c r="K96" s="27">
        <f t="shared" si="87"/>
        <v>2.663951822797928</v>
      </c>
      <c r="L96" s="27">
        <f t="shared" si="88"/>
        <v>0.75346086284251312</v>
      </c>
      <c r="M96" s="27">
        <f t="shared" si="89"/>
        <v>4.823834196891192</v>
      </c>
      <c r="N96" s="27"/>
      <c r="O96" s="51">
        <f t="shared" si="90"/>
        <v>35.070592193740723</v>
      </c>
      <c r="P96" s="27">
        <f t="shared" si="91"/>
        <v>4.823834196891192</v>
      </c>
      <c r="Q96" s="93">
        <f t="shared" si="92"/>
        <v>0.75346086284251312</v>
      </c>
      <c r="R96" s="156">
        <f t="shared" si="93"/>
        <v>954.3111284054595</v>
      </c>
      <c r="S96" s="156">
        <f t="shared" si="94"/>
        <v>1140.1566647616005</v>
      </c>
      <c r="T96" s="153"/>
      <c r="U96" s="153"/>
      <c r="V96"/>
      <c r="W96" s="36">
        <v>286</v>
      </c>
      <c r="X96" s="95">
        <v>8</v>
      </c>
      <c r="Y96" s="272">
        <v>0.92500000000000004</v>
      </c>
      <c r="Z96" s="269">
        <v>1330</v>
      </c>
      <c r="AA96" s="269">
        <v>5773</v>
      </c>
      <c r="AB96" s="269">
        <v>1054</v>
      </c>
      <c r="AC96" s="269">
        <v>1549</v>
      </c>
      <c r="AD96" s="27">
        <f t="shared" si="95"/>
        <v>0.12762564371710419</v>
      </c>
      <c r="AE96" s="27">
        <f t="shared" si="96"/>
        <v>4.8189301412076585E-2</v>
      </c>
      <c r="AF96" s="29">
        <f t="shared" si="97"/>
        <v>2.6484227821804507</v>
      </c>
      <c r="AG96" s="29">
        <f t="shared" si="98"/>
        <v>0.75502125742142034</v>
      </c>
      <c r="AH96" s="29">
        <f t="shared" si="99"/>
        <v>4.3406015037593981</v>
      </c>
      <c r="AJ96" s="51">
        <f t="shared" si="100"/>
        <v>43.493561489681028</v>
      </c>
      <c r="AK96" s="29">
        <f t="shared" si="101"/>
        <v>4.3406015037593981</v>
      </c>
    </row>
    <row r="97" spans="1:37" x14ac:dyDescent="0.2">
      <c r="A97" s="77">
        <v>286</v>
      </c>
      <c r="B97" s="149">
        <v>354</v>
      </c>
      <c r="C97" s="77" t="s">
        <v>107</v>
      </c>
      <c r="D97" s="239">
        <v>8</v>
      </c>
      <c r="E97" s="268">
        <v>1451</v>
      </c>
      <c r="F97" s="269">
        <v>1074</v>
      </c>
      <c r="G97" s="269">
        <v>5005</v>
      </c>
      <c r="H97" s="271">
        <v>0.86599999999999999</v>
      </c>
      <c r="I97" s="25">
        <f t="shared" si="85"/>
        <v>0.12609808191652525</v>
      </c>
      <c r="J97" s="25">
        <f t="shared" si="86"/>
        <v>4.7342946835315654E-2</v>
      </c>
      <c r="K97" s="27">
        <f t="shared" si="87"/>
        <v>2.6635030209497201</v>
      </c>
      <c r="L97" s="27">
        <f t="shared" si="88"/>
        <v>0.7547625191196965</v>
      </c>
      <c r="M97" s="27">
        <f t="shared" si="89"/>
        <v>4.6601489757914338</v>
      </c>
      <c r="N97" s="27"/>
      <c r="O97" s="51">
        <f t="shared" si="90"/>
        <v>37.707478824849048</v>
      </c>
      <c r="P97" s="27">
        <f t="shared" si="91"/>
        <v>4.6601489757914338</v>
      </c>
      <c r="Q97" s="93">
        <f t="shared" si="92"/>
        <v>0.7547625191196965</v>
      </c>
      <c r="R97" s="156">
        <f t="shared" si="93"/>
        <v>987.6643704110711</v>
      </c>
      <c r="S97" s="156">
        <f t="shared" si="94"/>
        <v>1140.4900351167103</v>
      </c>
      <c r="T97" s="153"/>
      <c r="U97" s="153"/>
      <c r="V97"/>
      <c r="X97" s="95"/>
      <c r="Y97" s="163"/>
      <c r="Z97" s="150"/>
      <c r="AA97" s="150"/>
      <c r="AB97" s="150"/>
      <c r="AC97" s="150"/>
      <c r="AD97"/>
      <c r="AE97"/>
      <c r="AF97"/>
      <c r="AG97"/>
      <c r="AH97"/>
      <c r="AI97"/>
      <c r="AJ97"/>
      <c r="AK97"/>
    </row>
    <row r="98" spans="1:37" x14ac:dyDescent="0.2">
      <c r="A98" s="77">
        <v>286</v>
      </c>
      <c r="B98" s="149">
        <v>354</v>
      </c>
      <c r="C98" s="77" t="s">
        <v>107</v>
      </c>
      <c r="D98" s="239">
        <v>8</v>
      </c>
      <c r="E98" s="268">
        <v>1501</v>
      </c>
      <c r="F98" s="269">
        <v>1207</v>
      </c>
      <c r="G98" s="269">
        <v>5408</v>
      </c>
      <c r="H98" s="271">
        <v>0.89600000000000002</v>
      </c>
      <c r="I98" s="25">
        <f t="shared" si="85"/>
        <v>0.12732524545059845</v>
      </c>
      <c r="J98" s="25">
        <f t="shared" si="86"/>
        <v>4.8063836779955182E-2</v>
      </c>
      <c r="K98" s="27">
        <f t="shared" si="87"/>
        <v>2.6490861733222868</v>
      </c>
      <c r="L98" s="27">
        <f t="shared" si="88"/>
        <v>0.75432106912215791</v>
      </c>
      <c r="M98" s="27">
        <f t="shared" si="89"/>
        <v>4.4805302402651197</v>
      </c>
      <c r="N98" s="27"/>
      <c r="O98" s="51">
        <f t="shared" si="90"/>
        <v>40.743665431525208</v>
      </c>
      <c r="P98" s="27">
        <f t="shared" si="91"/>
        <v>4.4805302402651197</v>
      </c>
      <c r="Q98" s="93">
        <f t="shared" si="92"/>
        <v>0.75432106912215791</v>
      </c>
      <c r="R98" s="156">
        <f t="shared" si="93"/>
        <v>1021.6982908249605</v>
      </c>
      <c r="S98" s="156">
        <f t="shared" si="94"/>
        <v>1140.2882710100005</v>
      </c>
      <c r="T98" s="153"/>
      <c r="U98" s="153"/>
      <c r="V98"/>
      <c r="X98" s="95"/>
      <c r="Y98" s="163"/>
      <c r="Z98" s="150"/>
      <c r="AA98" s="150"/>
      <c r="AB98" s="150"/>
      <c r="AC98" s="150"/>
      <c r="AD98"/>
      <c r="AE98"/>
      <c r="AF98"/>
      <c r="AG98"/>
      <c r="AH98"/>
      <c r="AI98"/>
      <c r="AJ98"/>
      <c r="AK98"/>
    </row>
    <row r="99" spans="1:37" x14ac:dyDescent="0.2">
      <c r="A99" s="77">
        <v>286</v>
      </c>
      <c r="B99" s="149">
        <v>354</v>
      </c>
      <c r="C99" s="77" t="s">
        <v>107</v>
      </c>
      <c r="D99" s="239">
        <v>8</v>
      </c>
      <c r="E99" s="269">
        <v>1555</v>
      </c>
      <c r="F99" s="269">
        <v>1344</v>
      </c>
      <c r="G99" s="269">
        <v>5811</v>
      </c>
      <c r="H99" s="272">
        <v>0.92900000000000005</v>
      </c>
      <c r="I99" s="25">
        <f t="shared" si="85"/>
        <v>0.12747625971019874</v>
      </c>
      <c r="J99" s="25">
        <f t="shared" si="86"/>
        <v>4.8135039377438751E-2</v>
      </c>
      <c r="K99" s="27">
        <f t="shared" si="87"/>
        <v>2.6483048805803575</v>
      </c>
      <c r="L99" s="27">
        <f t="shared" si="88"/>
        <v>0.75454566509789944</v>
      </c>
      <c r="M99" s="27">
        <f t="shared" si="89"/>
        <v>4.3236607142857144</v>
      </c>
      <c r="N99" s="27"/>
      <c r="O99" s="51">
        <f t="shared" si="90"/>
        <v>43.779852038201362</v>
      </c>
      <c r="P99" s="27">
        <f t="shared" si="91"/>
        <v>4.3236607142857144</v>
      </c>
      <c r="Q99" s="93">
        <f t="shared" si="92"/>
        <v>0.75454566509789944</v>
      </c>
      <c r="R99" s="156">
        <f t="shared" si="93"/>
        <v>1058.4549248719611</v>
      </c>
      <c r="S99" s="156">
        <f t="shared" si="94"/>
        <v>1139.348681240001</v>
      </c>
      <c r="T99" s="153"/>
      <c r="U99" s="153"/>
      <c r="V99"/>
      <c r="X99" s="95"/>
      <c r="Y99" s="163"/>
      <c r="Z99" s="150"/>
      <c r="AA99" s="150"/>
      <c r="AB99" s="150"/>
      <c r="AC99" s="150"/>
      <c r="AD99"/>
      <c r="AE99"/>
      <c r="AF99"/>
      <c r="AG99"/>
      <c r="AH99"/>
      <c r="AI99"/>
      <c r="AJ99"/>
      <c r="AK99"/>
    </row>
    <row r="100" spans="1:37" x14ac:dyDescent="0.2">
      <c r="A100"/>
      <c r="B100" s="136"/>
      <c r="C100" s="136"/>
      <c r="D100" s="136"/>
      <c r="E100" s="150"/>
      <c r="F100" s="150"/>
      <c r="G100" s="150"/>
      <c r="H100" s="163"/>
      <c r="N100"/>
      <c r="O100"/>
      <c r="P100"/>
      <c r="Q100"/>
      <c r="R100"/>
      <c r="S100"/>
      <c r="T100"/>
      <c r="U100"/>
      <c r="V100"/>
      <c r="X100" s="95"/>
      <c r="Y100" s="163"/>
      <c r="Z100" s="150"/>
      <c r="AA100" s="150"/>
      <c r="AB100" s="150"/>
      <c r="AC100" s="150"/>
      <c r="AD100"/>
      <c r="AE100"/>
      <c r="AF100"/>
      <c r="AG100"/>
      <c r="AH100"/>
      <c r="AI100"/>
      <c r="AJ100"/>
      <c r="AK100"/>
    </row>
    <row r="101" spans="1:37" x14ac:dyDescent="0.2">
      <c r="A101"/>
      <c r="B101" s="136"/>
      <c r="C101" s="136"/>
      <c r="D101" s="136"/>
      <c r="E101" s="150"/>
      <c r="F101" s="150"/>
      <c r="G101" s="150"/>
      <c r="H101" s="163"/>
      <c r="N101"/>
      <c r="O101"/>
      <c r="P101"/>
      <c r="Q101"/>
      <c r="R101"/>
      <c r="S101"/>
      <c r="T101"/>
      <c r="U101"/>
      <c r="V101"/>
      <c r="X101" s="95"/>
      <c r="Y101" s="163"/>
      <c r="Z101" s="150"/>
      <c r="AA101" s="150"/>
      <c r="AB101" s="150"/>
      <c r="AC101" s="150"/>
      <c r="AD101"/>
      <c r="AE101"/>
      <c r="AF101"/>
      <c r="AG101"/>
      <c r="AH101"/>
      <c r="AI101"/>
      <c r="AJ101"/>
      <c r="AK101"/>
    </row>
    <row r="102" spans="1:37" x14ac:dyDescent="0.2">
      <c r="A102" s="1">
        <v>287</v>
      </c>
      <c r="B102" s="1">
        <v>355</v>
      </c>
      <c r="C102" s="1" t="s">
        <v>107</v>
      </c>
      <c r="D102" s="66">
        <v>10</v>
      </c>
      <c r="E102" s="150">
        <v>1002</v>
      </c>
      <c r="F102" s="150">
        <v>403</v>
      </c>
      <c r="G102" s="150">
        <v>2694</v>
      </c>
      <c r="H102" s="164">
        <v>0.59799999999999998</v>
      </c>
      <c r="I102" s="25">
        <f t="shared" ref="I102:I115" si="102">0.1515*(G102/1000)/(E102/1000)^2/($D$4/10)^4</f>
        <v>0.14233161327126537</v>
      </c>
      <c r="J102" s="25">
        <f t="shared" ref="J102:J115" si="103">0.5*(F102/1000)/(E102/1000)^3/($D$4/10)^5</f>
        <v>5.3945487776021886E-2</v>
      </c>
      <c r="K102" s="27">
        <f t="shared" ref="K102:K115" si="104">I102/J102</f>
        <v>2.6384340774193547</v>
      </c>
      <c r="L102" s="27">
        <f t="shared" ref="L102:L115" si="105">0.798*I102^1.5/J102</f>
        <v>0.79432791447358042</v>
      </c>
      <c r="M102" s="27">
        <f t="shared" ref="M102:M115" si="106">G102/F102</f>
        <v>6.6848635235732008</v>
      </c>
      <c r="N102" s="27"/>
      <c r="O102" s="51">
        <f t="shared" ref="O102:O115" si="107">G102/(PI()*$D$4^2/4)</f>
        <v>20.296493097730938</v>
      </c>
      <c r="P102" s="27">
        <f t="shared" ref="P102:P115" si="108">M102</f>
        <v>6.6848635235732008</v>
      </c>
      <c r="Q102" s="93">
        <f t="shared" ref="Q102:Q115" si="109">L102</f>
        <v>0.79432791447358042</v>
      </c>
      <c r="R102" s="156">
        <f t="shared" ref="R102:R115" si="110">E102*(PI()/30)*($D$4/2)</f>
        <v>682.03976509434403</v>
      </c>
      <c r="S102" s="156">
        <f t="shared" ref="S102:S115" si="111">R102/H102</f>
        <v>1140.5347242380335</v>
      </c>
      <c r="T102" s="153"/>
      <c r="U102" s="153"/>
      <c r="V102"/>
      <c r="W102" s="36">
        <v>287</v>
      </c>
      <c r="X102" s="95">
        <v>10</v>
      </c>
      <c r="Y102" s="164">
        <v>0.72499999999999998</v>
      </c>
      <c r="Z102" s="150">
        <v>737</v>
      </c>
      <c r="AA102" s="150">
        <v>3996</v>
      </c>
      <c r="AB102" s="150">
        <v>826</v>
      </c>
      <c r="AC102" s="150">
        <v>1214</v>
      </c>
      <c r="AD102" s="27">
        <f t="shared" ref="AD102:AD110" si="112">0.1515*(AA102/1000)/(AC102/1000)^2/($D$4/10)^4</f>
        <v>0.14382266427821266</v>
      </c>
      <c r="AE102" s="27">
        <f t="shared" ref="AE102:AE110" si="113">0.5*(Z102/1000)/(AC102/1000)^3/($D$4/10)^5</f>
        <v>5.5470830797766615E-2</v>
      </c>
      <c r="AF102" s="29">
        <f t="shared" ref="AF102:AF110" si="114">AD102/AE102</f>
        <v>2.592762037449118</v>
      </c>
      <c r="AG102" s="29">
        <f t="shared" ref="AG102:AG110" si="115">0.798*AD102^1.5/AE102</f>
        <v>0.78465584721846238</v>
      </c>
      <c r="AH102" s="29">
        <f t="shared" ref="AH102:AH110" si="116">AA102/Z102</f>
        <v>5.4219810040705561</v>
      </c>
      <c r="AJ102" s="51">
        <f t="shared" ref="AJ102:AJ110" si="117">AA102/(PI()*$D$4^2/4)</f>
        <v>30.105711365453907</v>
      </c>
      <c r="AK102" s="29">
        <f t="shared" ref="AK102:AK110" si="118">AH102</f>
        <v>5.4219810040705561</v>
      </c>
    </row>
    <row r="103" spans="1:37" x14ac:dyDescent="0.2">
      <c r="A103" s="1">
        <v>287</v>
      </c>
      <c r="B103" s="1">
        <v>355</v>
      </c>
      <c r="C103" s="1" t="s">
        <v>107</v>
      </c>
      <c r="D103" s="66">
        <v>10</v>
      </c>
      <c r="E103" s="150">
        <v>1052</v>
      </c>
      <c r="F103" s="150">
        <v>469</v>
      </c>
      <c r="G103" s="150">
        <v>2948</v>
      </c>
      <c r="H103" s="164">
        <v>0.628</v>
      </c>
      <c r="I103" s="25">
        <f t="shared" si="102"/>
        <v>0.14129774247994908</v>
      </c>
      <c r="J103" s="25">
        <f t="shared" si="103"/>
        <v>5.4247392275037144E-2</v>
      </c>
      <c r="K103" s="27">
        <f t="shared" si="104"/>
        <v>2.6046918857142858</v>
      </c>
      <c r="L103" s="27">
        <f t="shared" si="105"/>
        <v>0.78131625551952366</v>
      </c>
      <c r="M103" s="27">
        <f t="shared" si="106"/>
        <v>6.2857142857142856</v>
      </c>
      <c r="N103" s="27"/>
      <c r="O103" s="51">
        <f t="shared" si="107"/>
        <v>22.210119395735266</v>
      </c>
      <c r="P103" s="27">
        <f t="shared" si="108"/>
        <v>6.2857142857142856</v>
      </c>
      <c r="Q103" s="93">
        <f t="shared" si="109"/>
        <v>0.78131625551952366</v>
      </c>
      <c r="R103" s="156">
        <f t="shared" si="110"/>
        <v>716.07368550823344</v>
      </c>
      <c r="S103" s="156">
        <f t="shared" si="111"/>
        <v>1140.2447221468685</v>
      </c>
      <c r="T103" s="153"/>
      <c r="U103" s="153"/>
      <c r="V103"/>
      <c r="W103" s="36">
        <v>287</v>
      </c>
      <c r="X103" s="95">
        <v>10</v>
      </c>
      <c r="Y103" s="164">
        <v>0.75</v>
      </c>
      <c r="Z103" s="150">
        <v>826</v>
      </c>
      <c r="AA103" s="150">
        <v>4313</v>
      </c>
      <c r="AB103" s="150">
        <v>855</v>
      </c>
      <c r="AC103" s="150">
        <v>1256</v>
      </c>
      <c r="AD103" s="27">
        <f t="shared" si="112"/>
        <v>0.14502384086346326</v>
      </c>
      <c r="AE103" s="27">
        <f t="shared" si="113"/>
        <v>5.6138961169890686E-2</v>
      </c>
      <c r="AF103" s="29">
        <f t="shared" si="114"/>
        <v>2.5833011128329302</v>
      </c>
      <c r="AG103" s="29">
        <f t="shared" si="115"/>
        <v>0.78505055301405036</v>
      </c>
      <c r="AH103" s="29">
        <f t="shared" si="116"/>
        <v>5.2215496368038741</v>
      </c>
      <c r="AJ103" s="51">
        <f t="shared" si="117"/>
        <v>32.493977257057729</v>
      </c>
      <c r="AK103" s="29">
        <f t="shared" si="118"/>
        <v>5.2215496368038741</v>
      </c>
    </row>
    <row r="104" spans="1:37" x14ac:dyDescent="0.2">
      <c r="A104" s="1">
        <v>287</v>
      </c>
      <c r="B104" s="1">
        <v>355</v>
      </c>
      <c r="C104" s="1" t="s">
        <v>107</v>
      </c>
      <c r="D104" s="66">
        <v>10</v>
      </c>
      <c r="E104" s="150">
        <v>1098</v>
      </c>
      <c r="F104" s="150">
        <v>538</v>
      </c>
      <c r="G104" s="150">
        <v>3213</v>
      </c>
      <c r="H104" s="164">
        <v>0.65600000000000003</v>
      </c>
      <c r="I104" s="25">
        <f t="shared" si="102"/>
        <v>0.14136609741620454</v>
      </c>
      <c r="J104" s="25">
        <f t="shared" si="103"/>
        <v>5.473038436174079E-2</v>
      </c>
      <c r="K104" s="27">
        <f t="shared" si="104"/>
        <v>2.5829545884758365</v>
      </c>
      <c r="L104" s="27">
        <f t="shared" si="105"/>
        <v>0.77498321535636527</v>
      </c>
      <c r="M104" s="27">
        <f t="shared" si="106"/>
        <v>5.9721189591078065</v>
      </c>
      <c r="N104" s="27"/>
      <c r="O104" s="51">
        <f t="shared" si="107"/>
        <v>24.206619273574425</v>
      </c>
      <c r="P104" s="27">
        <f t="shared" si="108"/>
        <v>5.9721189591078065</v>
      </c>
      <c r="Q104" s="93">
        <f t="shared" si="109"/>
        <v>0.77498321535636527</v>
      </c>
      <c r="R104" s="156">
        <f t="shared" si="110"/>
        <v>747.38489228901176</v>
      </c>
      <c r="S104" s="156">
        <f t="shared" si="111"/>
        <v>1139.3062382454448</v>
      </c>
      <c r="T104" s="153"/>
      <c r="U104" s="153"/>
      <c r="V104"/>
      <c r="W104" s="36">
        <v>287</v>
      </c>
      <c r="X104" s="95">
        <v>10</v>
      </c>
      <c r="Y104" s="164">
        <v>0.77500000000000002</v>
      </c>
      <c r="Z104" s="150">
        <v>924</v>
      </c>
      <c r="AA104" s="150">
        <v>4648</v>
      </c>
      <c r="AB104" s="150">
        <v>883</v>
      </c>
      <c r="AC104" s="150">
        <v>1298</v>
      </c>
      <c r="AD104" s="27">
        <f t="shared" si="112"/>
        <v>0.14633761008381335</v>
      </c>
      <c r="AE104" s="27">
        <f t="shared" si="113"/>
        <v>5.6898541829087185E-2</v>
      </c>
      <c r="AF104" s="29">
        <f t="shared" si="114"/>
        <v>2.5719043999999998</v>
      </c>
      <c r="AG104" s="29">
        <f t="shared" si="115"/>
        <v>0.78511936940479843</v>
      </c>
      <c r="AH104" s="29">
        <f t="shared" si="116"/>
        <v>5.0303030303030303</v>
      </c>
      <c r="AJ104" s="51">
        <f t="shared" si="117"/>
        <v>35.01785446111856</v>
      </c>
      <c r="AK104" s="29">
        <f t="shared" si="118"/>
        <v>5.0303030303030303</v>
      </c>
    </row>
    <row r="105" spans="1:37" x14ac:dyDescent="0.2">
      <c r="A105" s="1">
        <v>287</v>
      </c>
      <c r="B105" s="1">
        <v>355</v>
      </c>
      <c r="C105" s="1" t="s">
        <v>107</v>
      </c>
      <c r="D105" s="66">
        <v>10</v>
      </c>
      <c r="E105" s="150">
        <v>1149</v>
      </c>
      <c r="F105" s="150">
        <v>618</v>
      </c>
      <c r="G105" s="150">
        <v>3542</v>
      </c>
      <c r="H105" s="164">
        <v>0.68600000000000005</v>
      </c>
      <c r="I105" s="25">
        <f t="shared" si="102"/>
        <v>0.14231403198564432</v>
      </c>
      <c r="J105" s="25">
        <f t="shared" si="103"/>
        <v>5.4863262755681673E-2</v>
      </c>
      <c r="K105" s="27">
        <f t="shared" si="104"/>
        <v>2.5939768223300974</v>
      </c>
      <c r="L105" s="27">
        <f t="shared" si="105"/>
        <v>0.78089536333409515</v>
      </c>
      <c r="M105" s="27">
        <f t="shared" si="106"/>
        <v>5.7313915857605178</v>
      </c>
      <c r="N105" s="27"/>
      <c r="O105" s="51">
        <f t="shared" si="107"/>
        <v>26.685292706816249</v>
      </c>
      <c r="P105" s="27">
        <f t="shared" si="108"/>
        <v>5.7313915857605178</v>
      </c>
      <c r="Q105" s="93">
        <f t="shared" si="109"/>
        <v>0.78089536333409515</v>
      </c>
      <c r="R105" s="156">
        <f t="shared" si="110"/>
        <v>782.09949111117896</v>
      </c>
      <c r="S105" s="156">
        <f t="shared" si="111"/>
        <v>1140.0867217364123</v>
      </c>
      <c r="T105" s="153"/>
      <c r="U105" s="153"/>
      <c r="V105"/>
      <c r="W105" s="36">
        <v>287</v>
      </c>
      <c r="X105" s="95">
        <v>10</v>
      </c>
      <c r="Y105" s="164">
        <v>0.8</v>
      </c>
      <c r="Z105" s="150">
        <v>1026</v>
      </c>
      <c r="AA105" s="150">
        <v>4976</v>
      </c>
      <c r="AB105" s="150">
        <v>912</v>
      </c>
      <c r="AC105" s="150">
        <v>1340</v>
      </c>
      <c r="AD105" s="27">
        <f t="shared" si="112"/>
        <v>0.14699751686933113</v>
      </c>
      <c r="AE105" s="27">
        <f t="shared" si="113"/>
        <v>5.7423043699653009E-2</v>
      </c>
      <c r="AF105" s="29">
        <f t="shared" si="114"/>
        <v>2.5599046549707603</v>
      </c>
      <c r="AG105" s="29">
        <f t="shared" si="115"/>
        <v>0.7832162340900678</v>
      </c>
      <c r="AH105" s="29">
        <f t="shared" si="116"/>
        <v>4.8499025341130606</v>
      </c>
      <c r="AJ105" s="51">
        <f t="shared" si="117"/>
        <v>37.488993932557214</v>
      </c>
      <c r="AK105" s="29">
        <f t="shared" si="118"/>
        <v>4.8499025341130606</v>
      </c>
    </row>
    <row r="106" spans="1:37" x14ac:dyDescent="0.2">
      <c r="A106" s="1">
        <v>287</v>
      </c>
      <c r="B106" s="1">
        <v>355</v>
      </c>
      <c r="C106" s="1" t="s">
        <v>107</v>
      </c>
      <c r="D106" s="66">
        <v>10</v>
      </c>
      <c r="E106" s="150">
        <v>1201</v>
      </c>
      <c r="F106" s="150">
        <v>713</v>
      </c>
      <c r="G106" s="150">
        <v>3902</v>
      </c>
      <c r="H106" s="164">
        <v>0.71699999999999997</v>
      </c>
      <c r="I106" s="25">
        <f t="shared" si="102"/>
        <v>0.14349622426117298</v>
      </c>
      <c r="J106" s="25">
        <f t="shared" si="103"/>
        <v>5.5426027185578569E-2</v>
      </c>
      <c r="K106" s="27">
        <f t="shared" si="104"/>
        <v>2.588968243758766</v>
      </c>
      <c r="L106" s="27">
        <f t="shared" si="105"/>
        <v>0.78261803490088555</v>
      </c>
      <c r="M106" s="27">
        <f t="shared" si="106"/>
        <v>5.4726507713884995</v>
      </c>
      <c r="N106" s="27"/>
      <c r="O106" s="51">
        <f t="shared" si="107"/>
        <v>29.39751895595624</v>
      </c>
      <c r="P106" s="27">
        <f t="shared" si="108"/>
        <v>5.4726507713884995</v>
      </c>
      <c r="Q106" s="93">
        <f t="shared" si="109"/>
        <v>0.78261803490088555</v>
      </c>
      <c r="R106" s="156">
        <f t="shared" si="110"/>
        <v>817.49476834162397</v>
      </c>
      <c r="S106" s="156">
        <f t="shared" si="111"/>
        <v>1140.1600674220697</v>
      </c>
      <c r="T106" s="153"/>
      <c r="U106" s="153"/>
      <c r="V106"/>
      <c r="W106" s="36">
        <v>287</v>
      </c>
      <c r="X106" s="95">
        <v>10</v>
      </c>
      <c r="Y106" s="164">
        <v>0.82499999999999996</v>
      </c>
      <c r="Z106" s="150">
        <v>1133</v>
      </c>
      <c r="AA106" s="150">
        <v>5296</v>
      </c>
      <c r="AB106" s="150">
        <v>940</v>
      </c>
      <c r="AC106" s="150">
        <v>1382</v>
      </c>
      <c r="AD106" s="27">
        <f t="shared" si="112"/>
        <v>0.14708592429434797</v>
      </c>
      <c r="AE106" s="27">
        <f t="shared" si="113"/>
        <v>5.7804150559852149E-2</v>
      </c>
      <c r="AF106" s="29">
        <f t="shared" si="114"/>
        <v>2.544556452603707</v>
      </c>
      <c r="AG106" s="29">
        <f t="shared" si="115"/>
        <v>0.77875444534953842</v>
      </c>
      <c r="AH106" s="29">
        <f t="shared" si="116"/>
        <v>4.6743159752868495</v>
      </c>
      <c r="AJ106" s="51">
        <f t="shared" si="117"/>
        <v>39.899861709570544</v>
      </c>
      <c r="AK106" s="29">
        <f t="shared" si="118"/>
        <v>4.6743159752868495</v>
      </c>
    </row>
    <row r="107" spans="1:37" x14ac:dyDescent="0.2">
      <c r="A107" s="1">
        <v>287</v>
      </c>
      <c r="B107" s="1">
        <v>355</v>
      </c>
      <c r="C107" s="1" t="s">
        <v>107</v>
      </c>
      <c r="D107" s="66">
        <v>10</v>
      </c>
      <c r="E107" s="150">
        <v>1258</v>
      </c>
      <c r="F107" s="150">
        <v>827</v>
      </c>
      <c r="G107" s="150">
        <v>4305</v>
      </c>
      <c r="H107" s="164">
        <v>0.751</v>
      </c>
      <c r="I107" s="25">
        <f t="shared" si="102"/>
        <v>0.14429493842324839</v>
      </c>
      <c r="J107" s="25">
        <f t="shared" si="103"/>
        <v>5.5939274435927312E-2</v>
      </c>
      <c r="K107" s="27">
        <f t="shared" si="104"/>
        <v>2.5794924921402655</v>
      </c>
      <c r="L107" s="27">
        <f t="shared" si="105"/>
        <v>0.78192069571310951</v>
      </c>
      <c r="M107" s="27">
        <f t="shared" si="106"/>
        <v>5.2055622732769047</v>
      </c>
      <c r="N107" s="27"/>
      <c r="O107" s="51">
        <f t="shared" si="107"/>
        <v>32.433705562632397</v>
      </c>
      <c r="P107" s="27">
        <f t="shared" si="108"/>
        <v>5.2055622732769047</v>
      </c>
      <c r="Q107" s="93">
        <f t="shared" si="109"/>
        <v>0.78192069571310951</v>
      </c>
      <c r="R107" s="156">
        <f t="shared" si="110"/>
        <v>856.29343761345797</v>
      </c>
      <c r="S107" s="156">
        <f t="shared" si="111"/>
        <v>1140.2043110698507</v>
      </c>
      <c r="T107" s="153"/>
      <c r="U107" s="153"/>
      <c r="V107"/>
      <c r="W107" s="36">
        <v>287</v>
      </c>
      <c r="X107" s="95">
        <v>10</v>
      </c>
      <c r="Y107" s="164">
        <v>0.85</v>
      </c>
      <c r="Z107" s="150">
        <v>1243</v>
      </c>
      <c r="AA107" s="150">
        <v>5631</v>
      </c>
      <c r="AB107" s="150">
        <v>969</v>
      </c>
      <c r="AC107" s="150">
        <v>1423</v>
      </c>
      <c r="AD107" s="27">
        <f t="shared" si="112"/>
        <v>0.14750778811070558</v>
      </c>
      <c r="AE107" s="27">
        <f t="shared" si="113"/>
        <v>5.8091109488102845E-2</v>
      </c>
      <c r="AF107" s="29">
        <f t="shared" si="114"/>
        <v>2.5392489386162511</v>
      </c>
      <c r="AG107" s="29">
        <f t="shared" si="115"/>
        <v>0.77824375850020455</v>
      </c>
      <c r="AH107" s="29">
        <f t="shared" si="116"/>
        <v>4.5301689460981498</v>
      </c>
      <c r="AJ107" s="51">
        <f t="shared" si="117"/>
        <v>42.423738913631368</v>
      </c>
      <c r="AK107" s="29">
        <f t="shared" si="118"/>
        <v>4.5301689460981498</v>
      </c>
    </row>
    <row r="108" spans="1:37" x14ac:dyDescent="0.2">
      <c r="A108" s="1">
        <v>287</v>
      </c>
      <c r="B108" s="1">
        <v>355</v>
      </c>
      <c r="C108" s="1" t="s">
        <v>107</v>
      </c>
      <c r="D108" s="66">
        <v>10</v>
      </c>
      <c r="E108" s="150">
        <v>1299</v>
      </c>
      <c r="F108" s="150">
        <v>927</v>
      </c>
      <c r="G108" s="150">
        <v>4687</v>
      </c>
      <c r="H108" s="164">
        <v>0.77600000000000002</v>
      </c>
      <c r="I108" s="25">
        <f t="shared" si="102"/>
        <v>0.14733837475865588</v>
      </c>
      <c r="J108" s="25">
        <f t="shared" si="103"/>
        <v>5.6951546766482196E-2</v>
      </c>
      <c r="K108" s="27">
        <f t="shared" si="104"/>
        <v>2.5870829349514564</v>
      </c>
      <c r="L108" s="27">
        <f t="shared" si="105"/>
        <v>0.79244874162359802</v>
      </c>
      <c r="M108" s="27">
        <f t="shared" si="106"/>
        <v>5.056094929881338</v>
      </c>
      <c r="N108" s="27"/>
      <c r="O108" s="51">
        <f t="shared" si="107"/>
        <v>35.311678971442056</v>
      </c>
      <c r="P108" s="27">
        <f t="shared" si="108"/>
        <v>5.056094929881338</v>
      </c>
      <c r="Q108" s="93">
        <f t="shared" si="109"/>
        <v>0.79244874162359802</v>
      </c>
      <c r="R108" s="156">
        <f t="shared" si="110"/>
        <v>884.20125235284718</v>
      </c>
      <c r="S108" s="156">
        <f t="shared" si="111"/>
        <v>1139.4346035474834</v>
      </c>
      <c r="T108" s="153"/>
      <c r="U108" s="153"/>
      <c r="V108"/>
      <c r="W108" s="36">
        <v>287</v>
      </c>
      <c r="X108" s="95">
        <v>10</v>
      </c>
      <c r="Y108" s="164">
        <v>0.875</v>
      </c>
      <c r="Z108" s="150">
        <v>1361</v>
      </c>
      <c r="AA108" s="150">
        <v>6004</v>
      </c>
      <c r="AB108" s="150">
        <v>997</v>
      </c>
      <c r="AC108" s="150">
        <v>1465</v>
      </c>
      <c r="AD108" s="27">
        <f t="shared" si="112"/>
        <v>0.1483900078490267</v>
      </c>
      <c r="AE108" s="27">
        <f t="shared" si="113"/>
        <v>5.8290595743720142E-2</v>
      </c>
      <c r="AF108" s="29">
        <f t="shared" si="114"/>
        <v>2.5456937942689204</v>
      </c>
      <c r="AG108" s="29">
        <f t="shared" si="115"/>
        <v>0.78254871767093559</v>
      </c>
      <c r="AH108" s="29">
        <f t="shared" si="116"/>
        <v>4.4114621601763409</v>
      </c>
      <c r="AJ108" s="51">
        <f t="shared" si="117"/>
        <v>45.233906666212526</v>
      </c>
      <c r="AK108" s="29">
        <f t="shared" si="118"/>
        <v>4.4114621601763409</v>
      </c>
    </row>
    <row r="109" spans="1:37" x14ac:dyDescent="0.2">
      <c r="A109" s="1">
        <v>287</v>
      </c>
      <c r="B109" s="1">
        <v>355</v>
      </c>
      <c r="C109" s="1" t="s">
        <v>107</v>
      </c>
      <c r="D109" s="66">
        <v>10</v>
      </c>
      <c r="E109" s="150">
        <v>1349</v>
      </c>
      <c r="F109" s="150">
        <v>1059</v>
      </c>
      <c r="G109" s="150">
        <v>5069</v>
      </c>
      <c r="H109" s="164">
        <v>0.80600000000000005</v>
      </c>
      <c r="I109" s="25">
        <f t="shared" si="102"/>
        <v>0.14775344495437229</v>
      </c>
      <c r="J109" s="25">
        <f t="shared" si="103"/>
        <v>5.809160208752101E-2</v>
      </c>
      <c r="K109" s="27">
        <f t="shared" si="104"/>
        <v>2.543456190651558</v>
      </c>
      <c r="L109" s="27">
        <f t="shared" si="105"/>
        <v>0.78018206187643968</v>
      </c>
      <c r="M109" s="27">
        <f t="shared" si="106"/>
        <v>4.786591123701605</v>
      </c>
      <c r="N109" s="27"/>
      <c r="O109" s="51">
        <f t="shared" si="107"/>
        <v>38.189652380251715</v>
      </c>
      <c r="P109" s="27">
        <f t="shared" si="108"/>
        <v>4.786591123701605</v>
      </c>
      <c r="Q109" s="93">
        <f t="shared" si="109"/>
        <v>0.78018206187643968</v>
      </c>
      <c r="R109" s="156">
        <f t="shared" si="110"/>
        <v>918.23517276673658</v>
      </c>
      <c r="S109" s="156">
        <f t="shared" si="111"/>
        <v>1139.2495940033953</v>
      </c>
      <c r="T109" s="153"/>
      <c r="U109" s="153"/>
      <c r="V109"/>
      <c r="W109" s="36">
        <v>287</v>
      </c>
      <c r="X109" s="95">
        <v>10</v>
      </c>
      <c r="Y109" s="164">
        <v>0.9</v>
      </c>
      <c r="Z109" s="150">
        <v>1499</v>
      </c>
      <c r="AA109" s="150">
        <v>6390</v>
      </c>
      <c r="AB109" s="150">
        <v>1026</v>
      </c>
      <c r="AC109" s="150">
        <v>1507</v>
      </c>
      <c r="AD109" s="27">
        <f t="shared" si="112"/>
        <v>0.14924973790342075</v>
      </c>
      <c r="AE109" s="27">
        <f t="shared" si="113"/>
        <v>5.8981405680307457E-2</v>
      </c>
      <c r="AF109" s="29">
        <f t="shared" si="114"/>
        <v>2.5304540673782521</v>
      </c>
      <c r="AG109" s="29">
        <f t="shared" si="115"/>
        <v>0.78011411944056419</v>
      </c>
      <c r="AH109" s="29">
        <f t="shared" si="116"/>
        <v>4.2628418945963977</v>
      </c>
      <c r="AJ109" s="51">
        <f t="shared" si="117"/>
        <v>48.142015922234847</v>
      </c>
      <c r="AK109" s="29">
        <f t="shared" si="118"/>
        <v>4.2628418945963977</v>
      </c>
    </row>
    <row r="110" spans="1:37" x14ac:dyDescent="0.2">
      <c r="A110" s="1">
        <v>287</v>
      </c>
      <c r="B110" s="1">
        <v>355</v>
      </c>
      <c r="C110" s="1" t="s">
        <v>107</v>
      </c>
      <c r="D110" s="66">
        <v>10</v>
      </c>
      <c r="E110" s="150">
        <v>1398</v>
      </c>
      <c r="F110" s="150">
        <v>1171</v>
      </c>
      <c r="G110" s="150">
        <v>5387</v>
      </c>
      <c r="H110" s="164">
        <v>0.83499999999999996</v>
      </c>
      <c r="I110" s="25">
        <f t="shared" si="102"/>
        <v>0.14620824237998653</v>
      </c>
      <c r="J110" s="25">
        <f t="shared" si="103"/>
        <v>5.7714989853622264E-2</v>
      </c>
      <c r="K110" s="27">
        <f t="shared" si="104"/>
        <v>2.5332802232280098</v>
      </c>
      <c r="L110" s="27">
        <f t="shared" si="105"/>
        <v>0.77298675463308963</v>
      </c>
      <c r="M110" s="27">
        <f t="shared" si="106"/>
        <v>4.6003415883859953</v>
      </c>
      <c r="N110" s="27"/>
      <c r="O110" s="51">
        <f t="shared" si="107"/>
        <v>40.585452233658707</v>
      </c>
      <c r="P110" s="27">
        <f t="shared" si="108"/>
        <v>4.6003415883859953</v>
      </c>
      <c r="Q110" s="93">
        <f t="shared" si="109"/>
        <v>0.77298675463308963</v>
      </c>
      <c r="R110" s="156">
        <f t="shared" si="110"/>
        <v>951.58841477234841</v>
      </c>
      <c r="S110" s="156">
        <f t="shared" si="111"/>
        <v>1139.6268440387407</v>
      </c>
      <c r="T110" s="153"/>
      <c r="U110" s="153"/>
      <c r="V110"/>
      <c r="W110" s="36">
        <v>287</v>
      </c>
      <c r="X110" s="95">
        <v>10</v>
      </c>
      <c r="Y110" s="164">
        <v>0.92500000000000004</v>
      </c>
      <c r="Z110" s="150">
        <v>1652</v>
      </c>
      <c r="AA110" s="150">
        <v>6787</v>
      </c>
      <c r="AB110" s="150">
        <v>1054</v>
      </c>
      <c r="AC110" s="150">
        <v>1549</v>
      </c>
      <c r="AD110" s="27">
        <f t="shared" si="112"/>
        <v>0.1500424811896737</v>
      </c>
      <c r="AE110" s="27">
        <f t="shared" si="113"/>
        <v>5.985618491184249E-2</v>
      </c>
      <c r="AF110" s="29">
        <f t="shared" si="114"/>
        <v>2.5067164138619855</v>
      </c>
      <c r="AG110" s="29">
        <f t="shared" si="115"/>
        <v>0.77484567770000234</v>
      </c>
      <c r="AH110" s="29">
        <f t="shared" si="116"/>
        <v>4.108353510895884</v>
      </c>
      <c r="AJ110" s="51">
        <f t="shared" si="117"/>
        <v>51.132998758092008</v>
      </c>
      <c r="AK110" s="29">
        <f t="shared" si="118"/>
        <v>4.108353510895884</v>
      </c>
    </row>
    <row r="111" spans="1:37" x14ac:dyDescent="0.2">
      <c r="A111" s="1">
        <v>287</v>
      </c>
      <c r="B111" s="1">
        <v>355</v>
      </c>
      <c r="C111" s="1" t="s">
        <v>107</v>
      </c>
      <c r="D111" s="66">
        <v>10</v>
      </c>
      <c r="E111" s="150">
        <v>1400</v>
      </c>
      <c r="F111" s="150">
        <v>1173</v>
      </c>
      <c r="G111" s="150">
        <v>5408</v>
      </c>
      <c r="H111" s="164">
        <v>0.83599999999999997</v>
      </c>
      <c r="I111" s="25">
        <f t="shared" si="102"/>
        <v>0.14635913537012438</v>
      </c>
      <c r="J111" s="25">
        <f t="shared" si="103"/>
        <v>5.7566145080945125E-2</v>
      </c>
      <c r="K111" s="27">
        <f t="shared" si="104"/>
        <v>2.5424515601023017</v>
      </c>
      <c r="L111" s="27">
        <f t="shared" si="105"/>
        <v>0.77618544793729294</v>
      </c>
      <c r="M111" s="27">
        <f t="shared" si="106"/>
        <v>4.6104006820119352</v>
      </c>
      <c r="N111" s="27"/>
      <c r="O111" s="51">
        <f t="shared" si="107"/>
        <v>40.743665431525208</v>
      </c>
      <c r="P111" s="27">
        <f t="shared" si="108"/>
        <v>4.6104006820119352</v>
      </c>
      <c r="Q111" s="93">
        <f t="shared" si="109"/>
        <v>0.77618544793729294</v>
      </c>
      <c r="R111" s="156">
        <f t="shared" si="110"/>
        <v>952.9497715889039</v>
      </c>
      <c r="S111" s="156">
        <f t="shared" si="111"/>
        <v>1139.8920712785932</v>
      </c>
      <c r="T111" s="153"/>
      <c r="U111" s="153"/>
      <c r="V111"/>
      <c r="X111" s="95"/>
      <c r="Y111" s="163"/>
      <c r="Z111" s="150"/>
      <c r="AA111" s="150"/>
      <c r="AB111" s="150"/>
      <c r="AC111" s="150"/>
      <c r="AD111"/>
      <c r="AE111"/>
      <c r="AF111"/>
      <c r="AG111"/>
      <c r="AH111"/>
      <c r="AI111"/>
      <c r="AJ111"/>
      <c r="AK111"/>
    </row>
    <row r="112" spans="1:37" x14ac:dyDescent="0.2">
      <c r="A112" s="1">
        <v>287</v>
      </c>
      <c r="B112" s="1">
        <v>355</v>
      </c>
      <c r="C112" s="1" t="s">
        <v>107</v>
      </c>
      <c r="D112" s="66">
        <v>10</v>
      </c>
      <c r="E112" s="150">
        <v>1447</v>
      </c>
      <c r="F112" s="150">
        <v>1304</v>
      </c>
      <c r="G112" s="150">
        <v>5854</v>
      </c>
      <c r="H112" s="164">
        <v>0.86399999999999999</v>
      </c>
      <c r="I112" s="25">
        <f t="shared" si="102"/>
        <v>0.14830468797153998</v>
      </c>
      <c r="J112" s="25">
        <f t="shared" si="103"/>
        <v>5.7959581483286636E-2</v>
      </c>
      <c r="K112" s="27">
        <f t="shared" si="104"/>
        <v>2.5587605047546016</v>
      </c>
      <c r="L112" s="27">
        <f t="shared" si="105"/>
        <v>0.78633927854984054</v>
      </c>
      <c r="M112" s="27">
        <f t="shared" si="106"/>
        <v>4.4892638036809815</v>
      </c>
      <c r="N112" s="27"/>
      <c r="O112" s="51">
        <f t="shared" si="107"/>
        <v>44.103812395737528</v>
      </c>
      <c r="P112" s="27">
        <f t="shared" si="108"/>
        <v>4.4892638036809815</v>
      </c>
      <c r="Q112" s="93">
        <f t="shared" si="109"/>
        <v>0.78633927854984054</v>
      </c>
      <c r="R112" s="156">
        <f t="shared" si="110"/>
        <v>984.94165677795991</v>
      </c>
      <c r="S112" s="156">
        <f t="shared" si="111"/>
        <v>1139.9787694189351</v>
      </c>
      <c r="T112" s="153"/>
      <c r="U112" s="153"/>
      <c r="V112"/>
      <c r="X112" s="95"/>
      <c r="Y112" s="163"/>
      <c r="Z112" s="150"/>
      <c r="AA112" s="150"/>
      <c r="AB112" s="150"/>
      <c r="AC112" s="150"/>
      <c r="AD112"/>
      <c r="AE112"/>
      <c r="AF112"/>
      <c r="AG112"/>
      <c r="AH112"/>
      <c r="AI112"/>
      <c r="AJ112"/>
      <c r="AK112"/>
    </row>
    <row r="113" spans="1:37" x14ac:dyDescent="0.2">
      <c r="A113" s="1">
        <v>287</v>
      </c>
      <c r="B113" s="1">
        <v>355</v>
      </c>
      <c r="C113" s="1" t="s">
        <v>107</v>
      </c>
      <c r="D113" s="66">
        <v>10</v>
      </c>
      <c r="E113" s="150">
        <v>1452</v>
      </c>
      <c r="F113" s="150">
        <v>1338</v>
      </c>
      <c r="G113" s="150">
        <v>5917</v>
      </c>
      <c r="H113" s="164">
        <v>0.86699999999999999</v>
      </c>
      <c r="I113" s="25">
        <f t="shared" si="102"/>
        <v>0.1488701274446606</v>
      </c>
      <c r="J113" s="25">
        <f t="shared" si="103"/>
        <v>5.8858542984505206E-2</v>
      </c>
      <c r="K113" s="27">
        <f t="shared" si="104"/>
        <v>2.5292866573991031</v>
      </c>
      <c r="L113" s="27">
        <f t="shared" si="105"/>
        <v>0.77876195096623324</v>
      </c>
      <c r="M113" s="27">
        <f t="shared" si="106"/>
        <v>4.4222720478325863</v>
      </c>
      <c r="N113" s="27"/>
      <c r="O113" s="51">
        <f t="shared" si="107"/>
        <v>44.578451989337026</v>
      </c>
      <c r="P113" s="27">
        <f t="shared" si="108"/>
        <v>4.4222720478325863</v>
      </c>
      <c r="Q113" s="93">
        <f t="shared" si="109"/>
        <v>0.77876195096623324</v>
      </c>
      <c r="R113" s="156">
        <f t="shared" si="110"/>
        <v>988.3450488193489</v>
      </c>
      <c r="S113" s="156">
        <f t="shared" si="111"/>
        <v>1139.9596872195489</v>
      </c>
      <c r="T113" s="153"/>
      <c r="U113" s="153"/>
      <c r="V113"/>
      <c r="X113" s="95"/>
      <c r="Y113" s="163"/>
      <c r="Z113" s="150"/>
      <c r="AA113" s="150"/>
      <c r="AB113" s="150"/>
      <c r="AC113" s="150"/>
      <c r="AD113"/>
      <c r="AE113"/>
      <c r="AF113"/>
      <c r="AG113"/>
      <c r="AH113"/>
      <c r="AI113"/>
      <c r="AJ113"/>
      <c r="AK113"/>
    </row>
    <row r="114" spans="1:37" x14ac:dyDescent="0.2">
      <c r="A114" s="1">
        <v>287</v>
      </c>
      <c r="B114" s="1">
        <v>355</v>
      </c>
      <c r="C114" s="1" t="s">
        <v>107</v>
      </c>
      <c r="D114" s="66">
        <v>10</v>
      </c>
      <c r="E114" s="150">
        <v>1499</v>
      </c>
      <c r="F114" s="150">
        <v>1454</v>
      </c>
      <c r="G114" s="150">
        <v>6257</v>
      </c>
      <c r="H114" s="164">
        <v>0.89500000000000002</v>
      </c>
      <c r="I114" s="25">
        <f t="shared" si="102"/>
        <v>0.14770735214506428</v>
      </c>
      <c r="J114" s="25">
        <f t="shared" si="103"/>
        <v>5.8131663478939326E-2</v>
      </c>
      <c r="K114" s="27">
        <f t="shared" si="104"/>
        <v>2.5409104660935355</v>
      </c>
      <c r="L114" s="27">
        <f t="shared" si="105"/>
        <v>0.77927960447147504</v>
      </c>
      <c r="M114" s="27">
        <f t="shared" si="106"/>
        <v>4.303301237964237</v>
      </c>
      <c r="N114" s="27"/>
      <c r="O114" s="51">
        <f t="shared" si="107"/>
        <v>47.139999002413688</v>
      </c>
      <c r="P114" s="27">
        <f t="shared" si="108"/>
        <v>4.303301237964237</v>
      </c>
      <c r="Q114" s="93">
        <f t="shared" si="109"/>
        <v>0.77927960447147504</v>
      </c>
      <c r="R114" s="156">
        <f t="shared" si="110"/>
        <v>1020.3369340084049</v>
      </c>
      <c r="S114" s="156">
        <f t="shared" si="111"/>
        <v>1140.041267048497</v>
      </c>
      <c r="T114" s="153"/>
      <c r="U114" s="153"/>
      <c r="V114"/>
      <c r="X114" s="95"/>
      <c r="Y114" s="163"/>
      <c r="Z114" s="150"/>
      <c r="AA114" s="150"/>
      <c r="AB114" s="150"/>
      <c r="AC114" s="150"/>
      <c r="AD114"/>
      <c r="AE114"/>
      <c r="AF114"/>
      <c r="AG114"/>
      <c r="AH114"/>
      <c r="AI114"/>
      <c r="AJ114"/>
      <c r="AK114"/>
    </row>
    <row r="115" spans="1:37" x14ac:dyDescent="0.2">
      <c r="A115" s="1">
        <v>287</v>
      </c>
      <c r="B115" s="1">
        <v>355</v>
      </c>
      <c r="C115" s="1" t="s">
        <v>107</v>
      </c>
      <c r="D115" s="66">
        <v>10</v>
      </c>
      <c r="E115" s="150">
        <v>1552</v>
      </c>
      <c r="F115" s="150">
        <v>1680</v>
      </c>
      <c r="G115" s="150">
        <v>6893</v>
      </c>
      <c r="H115" s="164">
        <v>0.92700000000000005</v>
      </c>
      <c r="I115" s="25">
        <f t="shared" si="102"/>
        <v>0.15179730747128692</v>
      </c>
      <c r="J115" s="25">
        <f t="shared" si="103"/>
        <v>6.051839111514027E-2</v>
      </c>
      <c r="K115" s="27">
        <f t="shared" si="104"/>
        <v>2.5082839228571432</v>
      </c>
      <c r="L115" s="27">
        <f t="shared" si="105"/>
        <v>0.77985097593255648</v>
      </c>
      <c r="M115" s="27">
        <f t="shared" si="106"/>
        <v>4.1029761904761903</v>
      </c>
      <c r="N115" s="27"/>
      <c r="O115" s="51">
        <f t="shared" si="107"/>
        <v>51.931598709227671</v>
      </c>
      <c r="P115" s="27">
        <f t="shared" si="108"/>
        <v>4.1029761904761903</v>
      </c>
      <c r="Q115" s="93">
        <f t="shared" si="109"/>
        <v>0.77985097593255648</v>
      </c>
      <c r="R115" s="156">
        <f t="shared" si="110"/>
        <v>1056.4128896471277</v>
      </c>
      <c r="S115" s="156">
        <f t="shared" si="111"/>
        <v>1139.6039802018638</v>
      </c>
      <c r="T115" s="153"/>
      <c r="U115" s="153"/>
      <c r="V115"/>
      <c r="X115" s="95"/>
      <c r="Y115" s="163"/>
      <c r="Z115" s="150"/>
      <c r="AA115" s="150"/>
      <c r="AB115" s="150"/>
      <c r="AC115" s="150"/>
      <c r="AD115"/>
      <c r="AE115"/>
      <c r="AF115"/>
      <c r="AG115"/>
      <c r="AH115"/>
      <c r="AI115"/>
      <c r="AJ115"/>
      <c r="AK115"/>
    </row>
    <row r="116" spans="1:37" x14ac:dyDescent="0.2">
      <c r="A116" s="1">
        <v>287</v>
      </c>
      <c r="B116" s="1">
        <v>355</v>
      </c>
      <c r="C116" s="1" t="s">
        <v>107</v>
      </c>
      <c r="D116" s="66">
        <v>10</v>
      </c>
      <c r="E116" s="150">
        <v>1557</v>
      </c>
      <c r="F116" s="150">
        <v>1673</v>
      </c>
      <c r="G116" s="150">
        <v>6808</v>
      </c>
      <c r="H116" s="164">
        <v>0.93</v>
      </c>
      <c r="I116" s="25">
        <f>0.1515*(G116/1000)/(E116/1000)^2/($D$4/10)^4</f>
        <v>0.14896407546997556</v>
      </c>
      <c r="J116" s="25">
        <f>0.5*(F116/1000)/(E116/1000)^3/($D$4/10)^5</f>
        <v>5.9687494108419691E-2</v>
      </c>
      <c r="K116" s="27">
        <f>I116/J116</f>
        <v>2.4957334479378361</v>
      </c>
      <c r="L116" s="27">
        <f>0.798*I116^1.5/J116</f>
        <v>0.76867341961303448</v>
      </c>
      <c r="M116" s="27">
        <f>G116/F116</f>
        <v>4.0693365212193662</v>
      </c>
      <c r="N116" s="27"/>
      <c r="O116" s="51">
        <f>G116/(PI()*$D$4^2/4)</f>
        <v>51.291211955958509</v>
      </c>
      <c r="P116" s="27">
        <f>M116</f>
        <v>4.0693365212193662</v>
      </c>
      <c r="Q116" s="93">
        <f>L116</f>
        <v>0.76867341961303448</v>
      </c>
      <c r="R116" s="156">
        <f>E116*(PI()/30)*($D$4/2)</f>
        <v>1059.8162816885167</v>
      </c>
      <c r="S116" s="156">
        <f>R116/H116</f>
        <v>1139.5873996650716</v>
      </c>
      <c r="T116" s="153"/>
      <c r="U116" s="153"/>
      <c r="V116"/>
      <c r="X116" s="95"/>
      <c r="Y116" s="163"/>
      <c r="Z116" s="150"/>
      <c r="AA116" s="150"/>
      <c r="AB116" s="150"/>
      <c r="AC116" s="150"/>
      <c r="AD116"/>
      <c r="AE116"/>
      <c r="AF116"/>
      <c r="AG116"/>
      <c r="AH116"/>
      <c r="AI116"/>
      <c r="AJ116"/>
      <c r="AK116"/>
    </row>
    <row r="117" spans="1:37" x14ac:dyDescent="0.2">
      <c r="A117"/>
      <c r="B117" s="136"/>
      <c r="C117" s="136"/>
      <c r="D117" s="136"/>
      <c r="E117" s="150"/>
      <c r="F117" s="150"/>
      <c r="G117" s="150"/>
      <c r="H117" s="163"/>
      <c r="N117"/>
      <c r="O117"/>
      <c r="P117"/>
      <c r="Q117"/>
      <c r="R117"/>
      <c r="S117"/>
      <c r="T117"/>
      <c r="U117"/>
      <c r="V117"/>
      <c r="X117" s="95"/>
      <c r="Y117" s="163"/>
      <c r="Z117" s="150"/>
      <c r="AA117" s="150"/>
      <c r="AB117" s="150"/>
      <c r="AC117" s="150"/>
      <c r="AD117"/>
      <c r="AE117"/>
      <c r="AF117"/>
      <c r="AG117"/>
      <c r="AH117"/>
      <c r="AI117"/>
      <c r="AJ117"/>
      <c r="AK117"/>
    </row>
    <row r="118" spans="1:37" x14ac:dyDescent="0.2">
      <c r="A118" s="136"/>
      <c r="B118" s="136"/>
      <c r="C118" s="136"/>
      <c r="D118" s="136"/>
      <c r="E118" s="150"/>
      <c r="F118" s="150"/>
      <c r="G118" s="150"/>
      <c r="H118" s="163"/>
      <c r="N118"/>
      <c r="O118"/>
      <c r="P118"/>
      <c r="Q118"/>
      <c r="R118"/>
      <c r="S118"/>
      <c r="T118"/>
      <c r="U118"/>
      <c r="V118"/>
      <c r="X118" s="95"/>
      <c r="Y118" s="163"/>
      <c r="Z118" s="150"/>
      <c r="AA118" s="150"/>
      <c r="AB118" s="150"/>
      <c r="AC118" s="150"/>
      <c r="AD118"/>
      <c r="AE118"/>
      <c r="AF118"/>
      <c r="AG118"/>
      <c r="AH118"/>
      <c r="AI118"/>
      <c r="AJ118"/>
      <c r="AK118"/>
    </row>
    <row r="119" spans="1:37" x14ac:dyDescent="0.2">
      <c r="A119" s="1">
        <v>288</v>
      </c>
      <c r="B119" s="1">
        <v>356</v>
      </c>
      <c r="C119" s="1" t="s">
        <v>107</v>
      </c>
      <c r="D119" s="66">
        <v>12</v>
      </c>
      <c r="E119" s="150">
        <v>1006</v>
      </c>
      <c r="F119" s="150">
        <v>512</v>
      </c>
      <c r="G119" s="150">
        <v>3167</v>
      </c>
      <c r="H119" s="164">
        <v>0.6</v>
      </c>
      <c r="I119" s="25">
        <f t="shared" ref="I119:I130" si="119">0.1515*(G119/1000)/(E119/1000)^2/($D$4/10)^4</f>
        <v>0.16599359300908414</v>
      </c>
      <c r="J119" s="25">
        <f t="shared" ref="J119:J130" si="120">0.5*(F119/1000)/(E119/1000)^3/($D$4/10)^5</f>
        <v>6.7721919878685588E-2</v>
      </c>
      <c r="K119" s="27">
        <f t="shared" ref="K119:K130" si="121">I119/J119</f>
        <v>2.4511058355468749</v>
      </c>
      <c r="L119" s="27">
        <f t="shared" ref="L119:L130" si="122">0.798*I119^1.5/J119</f>
        <v>0.79691246151509421</v>
      </c>
      <c r="M119" s="27">
        <f t="shared" ref="M119:M130" si="123">G119/F119</f>
        <v>6.185546875</v>
      </c>
      <c r="N119" s="27"/>
      <c r="O119" s="51">
        <f t="shared" ref="O119:O130" si="124">G119/(PI()*$D$4^2/4)</f>
        <v>23.860057030628759</v>
      </c>
      <c r="P119" s="27">
        <f t="shared" ref="P119:P130" si="125">M119</f>
        <v>6.185546875</v>
      </c>
      <c r="Q119" s="93">
        <f t="shared" ref="Q119:Q130" si="126">L119</f>
        <v>0.79691246151509421</v>
      </c>
      <c r="R119" s="156">
        <f t="shared" ref="R119:R130" si="127">E119*(PI()/30)*($D$4/2)</f>
        <v>684.76247872745523</v>
      </c>
      <c r="S119" s="156">
        <f t="shared" ref="S119:S130" si="128">R119/H119</f>
        <v>1141.270797879092</v>
      </c>
      <c r="T119" s="153"/>
      <c r="U119" s="153"/>
      <c r="V119"/>
      <c r="W119" s="36">
        <v>288</v>
      </c>
      <c r="X119" s="95">
        <v>12</v>
      </c>
      <c r="Y119" s="164">
        <v>0.72499999999999998</v>
      </c>
      <c r="Z119" s="150">
        <v>945</v>
      </c>
      <c r="AA119" s="150">
        <v>4738</v>
      </c>
      <c r="AB119" s="150">
        <v>827</v>
      </c>
      <c r="AC119" s="150">
        <v>1216</v>
      </c>
      <c r="AD119" s="27">
        <f t="shared" ref="AD119:AD126" si="129">0.1515*(AA119/1000)/(AC119/1000)^2/($D$4/10)^4</f>
        <v>0.16996798668988211</v>
      </c>
      <c r="AE119" s="27">
        <f t="shared" ref="AE119:AE126" si="130">0.5*(Z119/1000)/(AC119/1000)^3/($D$4/10)^5</f>
        <v>7.0775724949663513E-2</v>
      </c>
      <c r="AF119" s="29">
        <f t="shared" ref="AF119:AF126" si="131">AD119/AE119</f>
        <v>2.4015011758730163</v>
      </c>
      <c r="AG119" s="29">
        <f t="shared" ref="AG119:AG126" si="132">0.798*AD119^1.5/AE119</f>
        <v>0.79007671045319672</v>
      </c>
      <c r="AH119" s="29">
        <f t="shared" ref="AH119:AH126" si="133">AA119/Z119</f>
        <v>5.0137566137566134</v>
      </c>
      <c r="AJ119" s="51">
        <f t="shared" ref="AJ119:AJ126" si="134">AA119/(PI()*$D$4^2/4)</f>
        <v>35.695911023403553</v>
      </c>
      <c r="AK119" s="29">
        <f t="shared" ref="AK119:AK126" si="135">AH119</f>
        <v>5.0137566137566134</v>
      </c>
    </row>
    <row r="120" spans="1:37" x14ac:dyDescent="0.2">
      <c r="A120" s="1">
        <v>288</v>
      </c>
      <c r="B120" s="1">
        <v>356</v>
      </c>
      <c r="C120" s="1" t="s">
        <v>107</v>
      </c>
      <c r="D120" s="66">
        <v>12</v>
      </c>
      <c r="E120" s="150">
        <v>1049</v>
      </c>
      <c r="F120" s="150">
        <v>575</v>
      </c>
      <c r="G120" s="150">
        <v>3401</v>
      </c>
      <c r="H120" s="164">
        <v>0.626</v>
      </c>
      <c r="I120" s="25">
        <f t="shared" si="119"/>
        <v>0.16394375542500494</v>
      </c>
      <c r="J120" s="25">
        <f t="shared" si="120"/>
        <v>6.7080242340518847E-2</v>
      </c>
      <c r="K120" s="27">
        <f t="shared" si="121"/>
        <v>2.4439946801739132</v>
      </c>
      <c r="L120" s="27">
        <f t="shared" si="122"/>
        <v>0.78967899679585207</v>
      </c>
      <c r="M120" s="27">
        <f t="shared" si="123"/>
        <v>5.9147826086956519</v>
      </c>
      <c r="N120" s="27"/>
      <c r="O120" s="51">
        <f t="shared" si="124"/>
        <v>25.623004092569754</v>
      </c>
      <c r="P120" s="27">
        <f t="shared" si="125"/>
        <v>5.9147826086956519</v>
      </c>
      <c r="Q120" s="93">
        <f t="shared" si="126"/>
        <v>0.78967899679585207</v>
      </c>
      <c r="R120" s="156">
        <f t="shared" si="127"/>
        <v>714.03165028340015</v>
      </c>
      <c r="S120" s="156">
        <f t="shared" si="128"/>
        <v>1140.6256394303516</v>
      </c>
      <c r="T120" s="153"/>
      <c r="U120" s="153"/>
      <c r="V120"/>
      <c r="W120" s="36">
        <v>288</v>
      </c>
      <c r="X120" s="95">
        <v>12</v>
      </c>
      <c r="Y120" s="164">
        <v>0.75</v>
      </c>
      <c r="Z120" s="150">
        <v>1053</v>
      </c>
      <c r="AA120" s="150">
        <v>5092</v>
      </c>
      <c r="AB120" s="150">
        <v>856</v>
      </c>
      <c r="AC120" s="150">
        <v>1257</v>
      </c>
      <c r="AD120" s="27">
        <f t="shared" si="129"/>
        <v>0.17094526004498842</v>
      </c>
      <c r="AE120" s="27">
        <f t="shared" si="130"/>
        <v>7.1396312361394862E-2</v>
      </c>
      <c r="AF120" s="29">
        <f t="shared" si="131"/>
        <v>2.3943149777777779</v>
      </c>
      <c r="AG120" s="29">
        <f t="shared" si="132"/>
        <v>0.78997383162260881</v>
      </c>
      <c r="AH120" s="29">
        <f t="shared" si="133"/>
        <v>4.8357075023741691</v>
      </c>
      <c r="AJ120" s="51">
        <f t="shared" si="134"/>
        <v>38.362933501724548</v>
      </c>
      <c r="AK120" s="29">
        <f t="shared" si="135"/>
        <v>4.8357075023741691</v>
      </c>
    </row>
    <row r="121" spans="1:37" x14ac:dyDescent="0.2">
      <c r="A121" s="1">
        <v>288</v>
      </c>
      <c r="B121" s="1">
        <v>356</v>
      </c>
      <c r="C121" s="1" t="s">
        <v>107</v>
      </c>
      <c r="D121" s="66">
        <v>12</v>
      </c>
      <c r="E121" s="150">
        <v>1100</v>
      </c>
      <c r="F121" s="150">
        <v>678</v>
      </c>
      <c r="G121" s="150">
        <v>3773</v>
      </c>
      <c r="H121" s="164">
        <v>0.65600000000000003</v>
      </c>
      <c r="I121" s="25">
        <f t="shared" si="119"/>
        <v>0.16540196262544912</v>
      </c>
      <c r="J121" s="25">
        <f t="shared" si="120"/>
        <v>6.8596961834894471E-2</v>
      </c>
      <c r="K121" s="27">
        <f t="shared" si="121"/>
        <v>2.4112141150442481</v>
      </c>
      <c r="L121" s="27">
        <f t="shared" si="122"/>
        <v>0.78254441799034447</v>
      </c>
      <c r="M121" s="27">
        <f t="shared" si="123"/>
        <v>5.5648967551622421</v>
      </c>
      <c r="N121" s="27"/>
      <c r="O121" s="51">
        <f t="shared" si="124"/>
        <v>28.425637883347743</v>
      </c>
      <c r="P121" s="27">
        <f t="shared" si="125"/>
        <v>5.5648967551622421</v>
      </c>
      <c r="Q121" s="93">
        <f t="shared" si="126"/>
        <v>0.78254441799034447</v>
      </c>
      <c r="R121" s="156">
        <f t="shared" si="127"/>
        <v>748.74624910556736</v>
      </c>
      <c r="S121" s="156">
        <f t="shared" si="128"/>
        <v>1141.381477295072</v>
      </c>
      <c r="T121" s="153"/>
      <c r="U121" s="153"/>
      <c r="V121"/>
      <c r="W121" s="36">
        <v>288</v>
      </c>
      <c r="X121" s="95">
        <v>12</v>
      </c>
      <c r="Y121" s="164">
        <v>0.77500000000000002</v>
      </c>
      <c r="Z121" s="150">
        <v>1169</v>
      </c>
      <c r="AA121" s="150">
        <v>5460</v>
      </c>
      <c r="AB121" s="150">
        <v>884</v>
      </c>
      <c r="AC121" s="150">
        <v>1299</v>
      </c>
      <c r="AD121" s="27">
        <f t="shared" si="129"/>
        <v>0.17163804697722662</v>
      </c>
      <c r="AE121" s="27">
        <f t="shared" si="130"/>
        <v>7.1819156601960837E-2</v>
      </c>
      <c r="AF121" s="29">
        <f t="shared" si="131"/>
        <v>2.3898644191616767</v>
      </c>
      <c r="AG121" s="29">
        <f t="shared" si="132"/>
        <v>0.79010159198183272</v>
      </c>
      <c r="AH121" s="29">
        <f t="shared" si="133"/>
        <v>4.6706586826347305</v>
      </c>
      <c r="AJ121" s="51">
        <f t="shared" si="134"/>
        <v>41.135431445289875</v>
      </c>
      <c r="AK121" s="29">
        <f t="shared" si="135"/>
        <v>4.6706586826347305</v>
      </c>
    </row>
    <row r="122" spans="1:37" x14ac:dyDescent="0.2">
      <c r="A122" s="1">
        <v>288</v>
      </c>
      <c r="B122" s="1">
        <v>356</v>
      </c>
      <c r="C122" s="1" t="s">
        <v>107</v>
      </c>
      <c r="D122" s="66">
        <v>12</v>
      </c>
      <c r="E122" s="150">
        <v>1150</v>
      </c>
      <c r="F122" s="150">
        <v>792</v>
      </c>
      <c r="G122" s="150">
        <v>4187</v>
      </c>
      <c r="H122" s="164">
        <v>0.68600000000000005</v>
      </c>
      <c r="I122" s="25">
        <f t="shared" si="119"/>
        <v>0.16793704371282664</v>
      </c>
      <c r="J122" s="25">
        <f t="shared" si="120"/>
        <v>7.0126942345551183E-2</v>
      </c>
      <c r="K122" s="27">
        <f t="shared" si="121"/>
        <v>2.3947578219696966</v>
      </c>
      <c r="L122" s="27">
        <f t="shared" si="122"/>
        <v>0.78313700114276807</v>
      </c>
      <c r="M122" s="27">
        <f t="shared" si="123"/>
        <v>5.2866161616161618</v>
      </c>
      <c r="N122" s="27"/>
      <c r="O122" s="51">
        <f t="shared" si="124"/>
        <v>31.544698069858736</v>
      </c>
      <c r="P122" s="27">
        <f t="shared" si="125"/>
        <v>5.2866161616161618</v>
      </c>
      <c r="Q122" s="93">
        <f t="shared" si="126"/>
        <v>0.78313700114276807</v>
      </c>
      <c r="R122" s="156">
        <f t="shared" si="127"/>
        <v>782.78016951945676</v>
      </c>
      <c r="S122" s="156">
        <f t="shared" si="128"/>
        <v>1141.0789643140768</v>
      </c>
      <c r="T122" s="153"/>
      <c r="U122" s="153"/>
      <c r="V122"/>
      <c r="W122" s="36">
        <v>288</v>
      </c>
      <c r="X122" s="95">
        <v>12</v>
      </c>
      <c r="Y122" s="164">
        <v>0.8</v>
      </c>
      <c r="Z122" s="150">
        <v>1291</v>
      </c>
      <c r="AA122" s="150">
        <v>5832</v>
      </c>
      <c r="AB122" s="150">
        <v>913</v>
      </c>
      <c r="AC122" s="150">
        <v>1341</v>
      </c>
      <c r="AD122" s="27">
        <f t="shared" si="129"/>
        <v>0.17202801701779744</v>
      </c>
      <c r="AE122" s="27">
        <f t="shared" si="130"/>
        <v>7.2093008856743773E-2</v>
      </c>
      <c r="AF122" s="29">
        <f t="shared" si="131"/>
        <v>2.3861955513555384</v>
      </c>
      <c r="AG122" s="29">
        <f t="shared" si="132"/>
        <v>0.78978433355279709</v>
      </c>
      <c r="AH122" s="29">
        <f t="shared" si="133"/>
        <v>4.5174283501161892</v>
      </c>
      <c r="AJ122" s="51">
        <f t="shared" si="134"/>
        <v>43.938065236067864</v>
      </c>
      <c r="AK122" s="29">
        <f t="shared" si="135"/>
        <v>4.5174283501161892</v>
      </c>
    </row>
    <row r="123" spans="1:37" x14ac:dyDescent="0.2">
      <c r="A123" s="1">
        <v>288</v>
      </c>
      <c r="B123" s="1">
        <v>356</v>
      </c>
      <c r="C123" s="1" t="s">
        <v>107</v>
      </c>
      <c r="D123" s="66">
        <v>12</v>
      </c>
      <c r="E123" s="150">
        <v>1199</v>
      </c>
      <c r="F123" s="150">
        <v>903</v>
      </c>
      <c r="G123" s="150">
        <v>4570</v>
      </c>
      <c r="H123" s="164">
        <v>0.71499999999999997</v>
      </c>
      <c r="I123" s="25">
        <f t="shared" si="119"/>
        <v>0.16862309545324886</v>
      </c>
      <c r="J123" s="25">
        <f t="shared" si="120"/>
        <v>7.0547794929631563E-2</v>
      </c>
      <c r="K123" s="27">
        <f t="shared" si="121"/>
        <v>2.39019654152824</v>
      </c>
      <c r="L123" s="27">
        <f t="shared" si="122"/>
        <v>0.78324031563198993</v>
      </c>
      <c r="M123" s="27">
        <f t="shared" si="123"/>
        <v>5.0609080841638985</v>
      </c>
      <c r="N123" s="27"/>
      <c r="O123" s="51">
        <f t="shared" si="124"/>
        <v>34.430205440471561</v>
      </c>
      <c r="P123" s="27">
        <f t="shared" si="125"/>
        <v>5.0609080841638985</v>
      </c>
      <c r="Q123" s="93">
        <f t="shared" si="126"/>
        <v>0.78324031563198993</v>
      </c>
      <c r="R123" s="156">
        <f t="shared" si="127"/>
        <v>816.13341152506837</v>
      </c>
      <c r="S123" s="156">
        <f t="shared" si="128"/>
        <v>1141.4453308042914</v>
      </c>
      <c r="T123" s="153"/>
      <c r="U123" s="153"/>
      <c r="V123"/>
      <c r="W123" s="36">
        <v>288</v>
      </c>
      <c r="X123" s="95">
        <v>12</v>
      </c>
      <c r="Y123" s="164">
        <v>0.82499999999999996</v>
      </c>
      <c r="Z123" s="150">
        <v>1426</v>
      </c>
      <c r="AA123" s="150">
        <v>6227</v>
      </c>
      <c r="AB123" s="150">
        <v>942</v>
      </c>
      <c r="AC123" s="150">
        <v>1383</v>
      </c>
      <c r="AD123" s="27">
        <f t="shared" si="129"/>
        <v>0.17269260038697176</v>
      </c>
      <c r="AE123" s="27">
        <f t="shared" si="130"/>
        <v>7.2594919498964613E-2</v>
      </c>
      <c r="AF123" s="29">
        <f t="shared" si="131"/>
        <v>2.3788524262973358</v>
      </c>
      <c r="AG123" s="29">
        <f t="shared" si="132"/>
        <v>0.78887329952825136</v>
      </c>
      <c r="AH123" s="29">
        <f t="shared" si="133"/>
        <v>4.3667601683029451</v>
      </c>
      <c r="AJ123" s="51">
        <f t="shared" si="134"/>
        <v>46.913980148318686</v>
      </c>
      <c r="AK123" s="29">
        <f t="shared" si="135"/>
        <v>4.3667601683029451</v>
      </c>
    </row>
    <row r="124" spans="1:37" x14ac:dyDescent="0.2">
      <c r="A124" s="1">
        <v>288</v>
      </c>
      <c r="B124" s="1">
        <v>356</v>
      </c>
      <c r="C124" s="1" t="s">
        <v>107</v>
      </c>
      <c r="D124" s="66">
        <v>12</v>
      </c>
      <c r="E124" s="150">
        <v>1253</v>
      </c>
      <c r="F124" s="150">
        <v>1049</v>
      </c>
      <c r="G124" s="150">
        <v>5101</v>
      </c>
      <c r="H124" s="164">
        <v>0.747</v>
      </c>
      <c r="I124" s="25">
        <f t="shared" si="119"/>
        <v>0.17234250659680958</v>
      </c>
      <c r="J124" s="25">
        <f t="shared" si="120"/>
        <v>7.1808444298792198E-2</v>
      </c>
      <c r="K124" s="27">
        <f t="shared" si="121"/>
        <v>2.4000311979980933</v>
      </c>
      <c r="L124" s="27">
        <f t="shared" si="122"/>
        <v>0.7950894320643993</v>
      </c>
      <c r="M124" s="27">
        <f t="shared" si="123"/>
        <v>4.8627264061010482</v>
      </c>
      <c r="N124" s="27"/>
      <c r="O124" s="51">
        <f t="shared" si="124"/>
        <v>38.430739157953049</v>
      </c>
      <c r="P124" s="27">
        <f t="shared" si="125"/>
        <v>4.8627264061010482</v>
      </c>
      <c r="Q124" s="93">
        <f t="shared" si="126"/>
        <v>0.7950894320643993</v>
      </c>
      <c r="R124" s="156">
        <f t="shared" si="127"/>
        <v>852.89004557206897</v>
      </c>
      <c r="S124" s="156">
        <f t="shared" si="128"/>
        <v>1141.7537423990213</v>
      </c>
      <c r="T124" s="153"/>
      <c r="U124" s="153"/>
      <c r="V124"/>
      <c r="W124" s="36">
        <v>288</v>
      </c>
      <c r="X124" s="95">
        <v>12</v>
      </c>
      <c r="Y124" s="164">
        <v>0.85</v>
      </c>
      <c r="Z124" s="150">
        <v>1585</v>
      </c>
      <c r="AA124" s="150">
        <v>6678</v>
      </c>
      <c r="AB124" s="150">
        <v>970</v>
      </c>
      <c r="AC124" s="150">
        <v>1425</v>
      </c>
      <c r="AD124" s="27">
        <f t="shared" si="129"/>
        <v>0.17444394904971333</v>
      </c>
      <c r="AE124" s="27">
        <f t="shared" si="130"/>
        <v>7.3762888719725403E-2</v>
      </c>
      <c r="AF124" s="29">
        <f t="shared" si="131"/>
        <v>2.3649283817034701</v>
      </c>
      <c r="AG124" s="29">
        <f t="shared" si="132"/>
        <v>0.78822252131225179</v>
      </c>
      <c r="AH124" s="29">
        <f t="shared" si="133"/>
        <v>4.2132492113564668</v>
      </c>
      <c r="AJ124" s="51">
        <f t="shared" si="134"/>
        <v>50.311796921546843</v>
      </c>
      <c r="AK124" s="29">
        <f t="shared" si="135"/>
        <v>4.2132492113564668</v>
      </c>
    </row>
    <row r="125" spans="1:37" x14ac:dyDescent="0.2">
      <c r="A125" s="1">
        <v>288</v>
      </c>
      <c r="B125" s="1">
        <v>356</v>
      </c>
      <c r="C125" s="1" t="s">
        <v>107</v>
      </c>
      <c r="D125" s="66">
        <v>12</v>
      </c>
      <c r="E125" s="150">
        <v>1300</v>
      </c>
      <c r="F125" s="150">
        <v>1161</v>
      </c>
      <c r="G125" s="150">
        <v>5441</v>
      </c>
      <c r="H125" s="164">
        <v>0.77500000000000002</v>
      </c>
      <c r="I125" s="25">
        <f t="shared" si="119"/>
        <v>0.17077773328093152</v>
      </c>
      <c r="J125" s="25">
        <f t="shared" si="120"/>
        <v>7.1163189647726874E-2</v>
      </c>
      <c r="K125" s="27">
        <f t="shared" si="121"/>
        <v>2.3998043669250646</v>
      </c>
      <c r="L125" s="27">
        <f t="shared" si="122"/>
        <v>0.7913969151935466</v>
      </c>
      <c r="M125" s="27">
        <f t="shared" si="123"/>
        <v>4.6864771748492675</v>
      </c>
      <c r="N125" s="27"/>
      <c r="O125" s="51">
        <f t="shared" si="124"/>
        <v>40.992286171029704</v>
      </c>
      <c r="P125" s="27">
        <f t="shared" si="125"/>
        <v>4.6864771748492675</v>
      </c>
      <c r="Q125" s="93">
        <f t="shared" si="126"/>
        <v>0.7913969151935466</v>
      </c>
      <c r="R125" s="156">
        <f t="shared" si="127"/>
        <v>884.88193076112509</v>
      </c>
      <c r="S125" s="156">
        <f t="shared" si="128"/>
        <v>1141.7831364659678</v>
      </c>
      <c r="T125" s="153"/>
      <c r="U125" s="153"/>
      <c r="V125"/>
      <c r="W125" s="36">
        <v>288</v>
      </c>
      <c r="X125" s="95">
        <v>12</v>
      </c>
      <c r="Y125" s="164">
        <v>0.875</v>
      </c>
      <c r="Z125" s="150">
        <v>1753</v>
      </c>
      <c r="AA125" s="150">
        <v>7134</v>
      </c>
      <c r="AB125" s="150">
        <v>999</v>
      </c>
      <c r="AC125" s="150">
        <v>1467</v>
      </c>
      <c r="AD125" s="27">
        <f t="shared" si="129"/>
        <v>0.17583774311496922</v>
      </c>
      <c r="AE125" s="27">
        <f t="shared" si="130"/>
        <v>7.4773002040583722E-2</v>
      </c>
      <c r="AF125" s="29">
        <f t="shared" si="131"/>
        <v>2.3516207496862531</v>
      </c>
      <c r="AG125" s="29">
        <f t="shared" si="132"/>
        <v>0.78691210373107412</v>
      </c>
      <c r="AH125" s="29">
        <f t="shared" si="133"/>
        <v>4.0695949800342275</v>
      </c>
      <c r="AJ125" s="51">
        <f t="shared" si="134"/>
        <v>53.747283503790833</v>
      </c>
      <c r="AK125" s="29">
        <f t="shared" si="135"/>
        <v>4.0695949800342275</v>
      </c>
    </row>
    <row r="126" spans="1:37" x14ac:dyDescent="0.2">
      <c r="A126" s="1">
        <v>288</v>
      </c>
      <c r="B126" s="1">
        <v>356</v>
      </c>
      <c r="C126" s="1" t="s">
        <v>107</v>
      </c>
      <c r="D126" s="66">
        <v>12</v>
      </c>
      <c r="E126" s="150">
        <v>1353</v>
      </c>
      <c r="F126" s="150">
        <v>1333</v>
      </c>
      <c r="G126" s="150">
        <v>5930</v>
      </c>
      <c r="H126" s="164">
        <v>0.80700000000000005</v>
      </c>
      <c r="I126" s="25">
        <f t="shared" si="119"/>
        <v>0.1718297363705639</v>
      </c>
      <c r="J126" s="25">
        <f t="shared" si="120"/>
        <v>7.2475296779038537E-2</v>
      </c>
      <c r="K126" s="27">
        <f t="shared" si="121"/>
        <v>2.3708731665416356</v>
      </c>
      <c r="L126" s="27">
        <f t="shared" si="122"/>
        <v>0.78426055900940028</v>
      </c>
      <c r="M126" s="27">
        <f t="shared" si="123"/>
        <v>4.4486121530382592</v>
      </c>
      <c r="N126" s="27"/>
      <c r="O126" s="51">
        <f t="shared" si="124"/>
        <v>44.676393492778196</v>
      </c>
      <c r="P126" s="27">
        <f t="shared" si="125"/>
        <v>4.4486121530382592</v>
      </c>
      <c r="Q126" s="93">
        <f t="shared" si="126"/>
        <v>0.78426055900940028</v>
      </c>
      <c r="R126" s="156">
        <f t="shared" si="127"/>
        <v>920.95788639984778</v>
      </c>
      <c r="S126" s="156">
        <f t="shared" si="128"/>
        <v>1141.2117551423144</v>
      </c>
      <c r="T126" s="153"/>
      <c r="U126" s="153"/>
      <c r="V126"/>
      <c r="W126" s="36">
        <v>288</v>
      </c>
      <c r="X126" s="95">
        <v>12</v>
      </c>
      <c r="Y126" s="164">
        <v>0.9</v>
      </c>
      <c r="Z126" s="150">
        <v>1934</v>
      </c>
      <c r="AA126" s="150">
        <v>7609</v>
      </c>
      <c r="AB126" s="150">
        <v>1027</v>
      </c>
      <c r="AC126" s="150">
        <v>1509</v>
      </c>
      <c r="AD126" s="27">
        <f t="shared" si="129"/>
        <v>0.17725085067622656</v>
      </c>
      <c r="AE126" s="27">
        <f t="shared" si="130"/>
        <v>7.5795250604964073E-2</v>
      </c>
      <c r="AF126" s="29">
        <f t="shared" si="131"/>
        <v>2.3385482502068253</v>
      </c>
      <c r="AG126" s="29">
        <f t="shared" si="132"/>
        <v>0.78567582522510471</v>
      </c>
      <c r="AH126" s="29">
        <f t="shared" si="133"/>
        <v>3.9343329886246123</v>
      </c>
      <c r="AJ126" s="51">
        <f t="shared" si="134"/>
        <v>57.325915360294985</v>
      </c>
      <c r="AK126" s="29">
        <f t="shared" si="135"/>
        <v>3.9343329886246123</v>
      </c>
    </row>
    <row r="127" spans="1:37" x14ac:dyDescent="0.2">
      <c r="A127" s="1">
        <v>288</v>
      </c>
      <c r="B127" s="1">
        <v>356</v>
      </c>
      <c r="C127" s="1" t="s">
        <v>107</v>
      </c>
      <c r="D127" s="66">
        <v>12</v>
      </c>
      <c r="E127" s="150">
        <v>1399</v>
      </c>
      <c r="F127" s="150">
        <v>1474</v>
      </c>
      <c r="G127" s="150">
        <v>6376</v>
      </c>
      <c r="H127" s="164">
        <v>0.83399999999999996</v>
      </c>
      <c r="I127" s="25">
        <f t="shared" si="119"/>
        <v>0.17280332830360295</v>
      </c>
      <c r="J127" s="25">
        <f t="shared" si="120"/>
        <v>7.2493252082288198E-2</v>
      </c>
      <c r="K127" s="27">
        <f t="shared" si="121"/>
        <v>2.3837160472184538</v>
      </c>
      <c r="L127" s="27">
        <f t="shared" si="122"/>
        <v>0.79073955329059331</v>
      </c>
      <c r="M127" s="27">
        <f t="shared" si="123"/>
        <v>4.3256445047489827</v>
      </c>
      <c r="N127" s="27"/>
      <c r="O127" s="51">
        <f t="shared" si="124"/>
        <v>48.036540456990515</v>
      </c>
      <c r="P127" s="27">
        <f t="shared" si="125"/>
        <v>4.3256445047489827</v>
      </c>
      <c r="Q127" s="93">
        <f t="shared" si="126"/>
        <v>0.79073955329059331</v>
      </c>
      <c r="R127" s="156">
        <f t="shared" si="127"/>
        <v>952.2690931806261</v>
      </c>
      <c r="S127" s="156">
        <f t="shared" si="128"/>
        <v>1141.809464245355</v>
      </c>
      <c r="T127" s="153"/>
      <c r="U127" s="153"/>
      <c r="V127"/>
      <c r="X127" s="95"/>
      <c r="Y127" s="163"/>
      <c r="Z127" s="150"/>
      <c r="AA127" s="150"/>
      <c r="AB127" s="150"/>
      <c r="AC127" s="150"/>
      <c r="AD127" s="27"/>
      <c r="AE127" s="27"/>
      <c r="AF127" s="29"/>
      <c r="AH127" s="29"/>
      <c r="AJ127" s="51"/>
      <c r="AK127" s="29"/>
    </row>
    <row r="128" spans="1:37" x14ac:dyDescent="0.2">
      <c r="A128" s="1">
        <v>288</v>
      </c>
      <c r="B128" s="1">
        <v>356</v>
      </c>
      <c r="C128" s="1" t="s">
        <v>107</v>
      </c>
      <c r="D128" s="66">
        <v>12</v>
      </c>
      <c r="E128" s="150">
        <v>1451</v>
      </c>
      <c r="F128" s="150">
        <v>1692</v>
      </c>
      <c r="G128" s="150">
        <v>6993</v>
      </c>
      <c r="H128" s="164">
        <v>0.86499999999999999</v>
      </c>
      <c r="I128" s="25">
        <f t="shared" si="119"/>
        <v>0.17618459277567658</v>
      </c>
      <c r="J128" s="25">
        <f t="shared" si="120"/>
        <v>7.4584977695860408E-2</v>
      </c>
      <c r="K128" s="27">
        <f t="shared" si="121"/>
        <v>2.3621994430851068</v>
      </c>
      <c r="L128" s="27">
        <f t="shared" si="122"/>
        <v>0.79123122459879158</v>
      </c>
      <c r="M128" s="27">
        <f t="shared" si="123"/>
        <v>4.1329787234042552</v>
      </c>
      <c r="N128" s="27"/>
      <c r="O128" s="51">
        <f t="shared" si="124"/>
        <v>52.684994889544335</v>
      </c>
      <c r="P128" s="27">
        <f t="shared" si="125"/>
        <v>4.1329787234042552</v>
      </c>
      <c r="Q128" s="93">
        <f t="shared" si="126"/>
        <v>0.79123122459879158</v>
      </c>
      <c r="R128" s="156">
        <f t="shared" si="127"/>
        <v>987.6643704110711</v>
      </c>
      <c r="S128" s="156">
        <f t="shared" si="128"/>
        <v>1141.8085207064405</v>
      </c>
      <c r="T128" s="153"/>
      <c r="U128" s="153"/>
      <c r="V128"/>
      <c r="X128" s="95"/>
      <c r="Y128" s="163"/>
      <c r="Z128" s="150"/>
      <c r="AA128" s="150"/>
      <c r="AB128" s="150"/>
      <c r="AC128" s="150"/>
      <c r="AD128"/>
      <c r="AE128"/>
      <c r="AF128"/>
      <c r="AG128"/>
      <c r="AH128"/>
      <c r="AI128"/>
      <c r="AJ128"/>
      <c r="AK128"/>
    </row>
    <row r="129" spans="1:37" x14ac:dyDescent="0.2">
      <c r="A129" s="1">
        <v>288</v>
      </c>
      <c r="B129" s="1">
        <v>356</v>
      </c>
      <c r="C129" s="1" t="s">
        <v>107</v>
      </c>
      <c r="D129" s="66">
        <v>12</v>
      </c>
      <c r="E129" s="150">
        <v>1500</v>
      </c>
      <c r="F129" s="150">
        <v>1901</v>
      </c>
      <c r="G129" s="150">
        <v>7503</v>
      </c>
      <c r="H129" s="164">
        <v>0.89500000000000002</v>
      </c>
      <c r="I129" s="25">
        <f t="shared" si="119"/>
        <v>0.17688526312103917</v>
      </c>
      <c r="J129" s="25">
        <f t="shared" si="120"/>
        <v>7.5851047455683121E-2</v>
      </c>
      <c r="K129" s="27">
        <f t="shared" si="121"/>
        <v>2.3320081799053138</v>
      </c>
      <c r="L129" s="27">
        <f t="shared" si="122"/>
        <v>0.78267017893223467</v>
      </c>
      <c r="M129" s="27">
        <f t="shared" si="123"/>
        <v>3.9468700683850604</v>
      </c>
      <c r="N129" s="27"/>
      <c r="O129" s="51">
        <f t="shared" si="124"/>
        <v>56.527315409159321</v>
      </c>
      <c r="P129" s="27">
        <f t="shared" si="125"/>
        <v>3.9468700683850604</v>
      </c>
      <c r="Q129" s="93">
        <f t="shared" si="126"/>
        <v>0.78267017893223467</v>
      </c>
      <c r="R129" s="156">
        <f t="shared" si="127"/>
        <v>1021.0176124166828</v>
      </c>
      <c r="S129" s="156">
        <f t="shared" si="128"/>
        <v>1140.8018015828859</v>
      </c>
      <c r="T129" s="153"/>
      <c r="U129" s="153"/>
      <c r="V129"/>
      <c r="X129" s="95"/>
      <c r="Y129" s="163"/>
      <c r="Z129" s="150"/>
      <c r="AA129" s="150"/>
      <c r="AB129" s="150"/>
      <c r="AC129" s="150"/>
      <c r="AD129"/>
      <c r="AE129"/>
      <c r="AF129"/>
      <c r="AG129"/>
      <c r="AH129"/>
      <c r="AI129"/>
      <c r="AJ129"/>
      <c r="AK129"/>
    </row>
    <row r="130" spans="1:37" x14ac:dyDescent="0.2">
      <c r="A130" s="1">
        <v>288</v>
      </c>
      <c r="B130" s="1">
        <v>356</v>
      </c>
      <c r="C130" s="1" t="s">
        <v>107</v>
      </c>
      <c r="D130" s="66">
        <v>12</v>
      </c>
      <c r="E130" s="150">
        <v>1550</v>
      </c>
      <c r="F130" s="150">
        <v>2120</v>
      </c>
      <c r="G130" s="150">
        <v>8087</v>
      </c>
      <c r="H130" s="164">
        <v>0.92500000000000004</v>
      </c>
      <c r="I130" s="25">
        <f t="shared" si="119"/>
        <v>0.17855140435311953</v>
      </c>
      <c r="J130" s="25">
        <f t="shared" si="120"/>
        <v>7.6664447330664576E-2</v>
      </c>
      <c r="K130" s="27">
        <f t="shared" si="121"/>
        <v>2.3289987806603776</v>
      </c>
      <c r="L130" s="27">
        <f t="shared" si="122"/>
        <v>0.78533289266441497</v>
      </c>
      <c r="M130" s="27">
        <f t="shared" si="123"/>
        <v>3.814622641509434</v>
      </c>
      <c r="N130" s="27"/>
      <c r="O130" s="51">
        <f t="shared" si="124"/>
        <v>60.927149102208645</v>
      </c>
      <c r="P130" s="27">
        <f t="shared" si="125"/>
        <v>3.814622641509434</v>
      </c>
      <c r="Q130" s="93">
        <f t="shared" si="126"/>
        <v>0.78533289266441497</v>
      </c>
      <c r="R130" s="156">
        <f t="shared" si="127"/>
        <v>1055.0515328305721</v>
      </c>
      <c r="S130" s="156">
        <f t="shared" si="128"/>
        <v>1140.5962517087266</v>
      </c>
      <c r="T130" s="153"/>
      <c r="U130" s="153"/>
      <c r="V130"/>
      <c r="X130" s="95"/>
      <c r="Y130" s="163"/>
      <c r="Z130" s="150"/>
      <c r="AA130" s="150"/>
      <c r="AB130" s="150"/>
      <c r="AC130" s="150"/>
      <c r="AD130"/>
      <c r="AE130"/>
      <c r="AF130"/>
      <c r="AG130"/>
      <c r="AH130"/>
      <c r="AI130"/>
      <c r="AJ130"/>
      <c r="AK130"/>
    </row>
    <row r="131" spans="1:37" x14ac:dyDescent="0.2">
      <c r="A131"/>
      <c r="B131" s="136"/>
      <c r="C131" s="136"/>
      <c r="D131" s="136"/>
      <c r="E131" s="150"/>
      <c r="F131" s="150"/>
      <c r="G131" s="150"/>
      <c r="H131" s="163"/>
      <c r="I131" s="25"/>
      <c r="J131" s="25"/>
      <c r="K131" s="27"/>
      <c r="L131" s="27"/>
      <c r="M131" s="27"/>
      <c r="N131" s="27"/>
      <c r="O131" s="51"/>
      <c r="P131" s="27"/>
      <c r="Q131" s="93"/>
      <c r="R131" s="156"/>
      <c r="T131" s="153"/>
      <c r="U131" s="153"/>
      <c r="V131" s="76"/>
      <c r="X131" s="95"/>
      <c r="Y131" s="163"/>
      <c r="Z131" s="150"/>
      <c r="AA131" s="150"/>
      <c r="AB131" s="150"/>
      <c r="AC131" s="150"/>
      <c r="AD131"/>
      <c r="AE131"/>
      <c r="AF131"/>
      <c r="AG131"/>
      <c r="AH131"/>
      <c r="AI131"/>
      <c r="AJ131"/>
      <c r="AK131"/>
    </row>
    <row r="132" spans="1:37" x14ac:dyDescent="0.2">
      <c r="A132"/>
      <c r="B132" s="136"/>
      <c r="C132" s="136"/>
      <c r="D132" s="136"/>
      <c r="E132" s="150"/>
      <c r="F132" s="150"/>
      <c r="G132" s="150"/>
      <c r="H132" s="163"/>
      <c r="I132" s="25"/>
      <c r="J132" s="25"/>
      <c r="K132" s="27"/>
      <c r="L132" s="27"/>
      <c r="M132" s="27"/>
      <c r="N132" s="27"/>
      <c r="O132" s="51"/>
      <c r="P132" s="27"/>
      <c r="Q132" s="93"/>
      <c r="R132" s="156"/>
      <c r="T132" s="153"/>
      <c r="U132" s="153"/>
      <c r="V132" s="76"/>
      <c r="X132" s="95"/>
      <c r="Y132" s="163"/>
      <c r="Z132" s="150"/>
      <c r="AA132" s="150"/>
      <c r="AB132" s="150"/>
      <c r="AC132" s="150"/>
      <c r="AD132"/>
      <c r="AE132"/>
      <c r="AF132"/>
      <c r="AG132"/>
      <c r="AH132"/>
      <c r="AI132"/>
      <c r="AJ132"/>
      <c r="AK132"/>
    </row>
    <row r="133" spans="1:37" x14ac:dyDescent="0.2">
      <c r="A133" s="1">
        <v>289</v>
      </c>
      <c r="B133" s="1">
        <v>367</v>
      </c>
      <c r="C133" s="1" t="s">
        <v>107</v>
      </c>
      <c r="D133" s="66">
        <v>14</v>
      </c>
      <c r="E133" s="150">
        <v>1001</v>
      </c>
      <c r="F133" s="150">
        <v>611</v>
      </c>
      <c r="G133" s="150">
        <v>3450</v>
      </c>
      <c r="H133" s="164">
        <v>0.6</v>
      </c>
      <c r="I133" s="25">
        <f t="shared" ref="I133:I145" si="136">0.1515*(G133/1000)/(E133/1000)^2/($D$4/10)^4</f>
        <v>0.18263758829764726</v>
      </c>
      <c r="J133" s="25">
        <f t="shared" ref="J133:J145" si="137">0.5*(F133/1000)/(E133/1000)^3/($D$4/10)^5</f>
        <v>8.2033684973747453E-2</v>
      </c>
      <c r="K133" s="27">
        <f t="shared" ref="K133:K145" si="138">I133/J133</f>
        <v>2.226373085106383</v>
      </c>
      <c r="L133" s="27">
        <f t="shared" ref="L133:L145" si="139">0.798*I133^1.5/J133</f>
        <v>0.75926943320900031</v>
      </c>
      <c r="M133" s="27">
        <f t="shared" ref="M133:M145" si="140">G133/F133</f>
        <v>5.6464811783960718</v>
      </c>
      <c r="N133"/>
      <c r="O133" s="51">
        <f t="shared" ref="O133:O145" si="141">G133/(PI()*$D$4^2/4)</f>
        <v>25.992168220924921</v>
      </c>
      <c r="P133" s="27">
        <f t="shared" ref="P133:P145" si="142">M133</f>
        <v>5.6464811783960718</v>
      </c>
      <c r="Q133" s="93">
        <f t="shared" ref="Q133:Q145" si="143">L133</f>
        <v>0.75926943320900031</v>
      </c>
      <c r="R133" s="156">
        <f t="shared" ref="R133:R139" si="144">E133*(PI()/30)*($D$4/2)</f>
        <v>681.35908668606623</v>
      </c>
      <c r="S133" s="156">
        <f t="shared" ref="S133:S139" si="145">R133/H133</f>
        <v>1135.5984778101104</v>
      </c>
      <c r="T133" s="153"/>
      <c r="U133" s="153"/>
      <c r="V133" s="76"/>
      <c r="W133" s="150">
        <v>289</v>
      </c>
      <c r="X133" s="95">
        <v>14</v>
      </c>
      <c r="Y133" s="164">
        <v>0.72499999999999998</v>
      </c>
      <c r="Z133" s="150">
        <v>1148</v>
      </c>
      <c r="AA133" s="150">
        <v>5365</v>
      </c>
      <c r="AB133" s="150">
        <v>824</v>
      </c>
      <c r="AC133" s="150">
        <v>1210</v>
      </c>
      <c r="AD133" s="27">
        <f t="shared" ref="AD133:AD156" si="146">0.1515*(AA133/1000)/(AC133/1000)^2/($D$4/10)^4</f>
        <v>0.19437401666156334</v>
      </c>
      <c r="AE133" s="27">
        <f t="shared" ref="AE133:AE156" si="147">0.5*(Z133/1000)/(AC133/1000)^3/($D$4/10)^5</f>
        <v>8.7264784375376894E-2</v>
      </c>
      <c r="AF133" s="29">
        <f t="shared" ref="AF133:AF156" si="148">AD133/AE133</f>
        <v>2.2274049956446</v>
      </c>
      <c r="AG133" s="29">
        <f t="shared" ref="AG133:AG156" si="149">0.798*AD133^1.5/AE133</f>
        <v>0.78364828115944019</v>
      </c>
      <c r="AH133" s="29">
        <f t="shared" ref="AH133:AH156" si="150">AA133/Z133</f>
        <v>4.6733449477351918</v>
      </c>
      <c r="AJ133" s="51">
        <f t="shared" ref="AJ133:AJ156" si="151">AA133/(PI()*$D$4^2/4)</f>
        <v>40.419705073989043</v>
      </c>
      <c r="AK133" s="29">
        <f t="shared" ref="AK133:AK156" si="152">AH133</f>
        <v>4.6733449477351918</v>
      </c>
    </row>
    <row r="134" spans="1:37" x14ac:dyDescent="0.2">
      <c r="A134" s="1">
        <v>289</v>
      </c>
      <c r="B134" s="1">
        <v>367</v>
      </c>
      <c r="C134" s="1" t="s">
        <v>107</v>
      </c>
      <c r="D134" s="66">
        <v>14</v>
      </c>
      <c r="E134" s="150">
        <v>1054</v>
      </c>
      <c r="F134" s="150">
        <v>750</v>
      </c>
      <c r="G134" s="150">
        <v>3989</v>
      </c>
      <c r="H134" s="164">
        <v>0.63100000000000001</v>
      </c>
      <c r="I134" s="25">
        <f t="shared" si="136"/>
        <v>0.19046800729688818</v>
      </c>
      <c r="J134" s="25">
        <f t="shared" si="137"/>
        <v>8.6256667155316241E-2</v>
      </c>
      <c r="K134" s="27">
        <f t="shared" si="138"/>
        <v>2.2081540311999999</v>
      </c>
      <c r="L134" s="27">
        <f t="shared" si="139"/>
        <v>0.76902998760451302</v>
      </c>
      <c r="M134" s="27">
        <f t="shared" si="140"/>
        <v>5.3186666666666671</v>
      </c>
      <c r="N134"/>
      <c r="O134" s="51">
        <f t="shared" si="141"/>
        <v>30.052973632831741</v>
      </c>
      <c r="P134" s="27">
        <f t="shared" si="142"/>
        <v>5.3186666666666671</v>
      </c>
      <c r="Q134" s="93">
        <f t="shared" si="143"/>
        <v>0.76902998760451302</v>
      </c>
      <c r="R134" s="156">
        <f t="shared" si="144"/>
        <v>717.43504232478904</v>
      </c>
      <c r="S134" s="156">
        <f t="shared" si="145"/>
        <v>1136.9810496430889</v>
      </c>
      <c r="T134" s="153"/>
      <c r="U134" s="153"/>
      <c r="V134" s="76"/>
      <c r="W134" s="150">
        <v>289</v>
      </c>
      <c r="X134" s="95">
        <v>14</v>
      </c>
      <c r="Y134" s="164">
        <v>0.75</v>
      </c>
      <c r="Z134" s="150">
        <v>1289</v>
      </c>
      <c r="AA134" s="150">
        <v>5794</v>
      </c>
      <c r="AB134" s="150">
        <v>852</v>
      </c>
      <c r="AC134" s="150">
        <v>1252</v>
      </c>
      <c r="AD134" s="27">
        <f t="shared" si="146"/>
        <v>0.19606905548278791</v>
      </c>
      <c r="AE134" s="27">
        <f t="shared" si="147"/>
        <v>8.8449050176130833E-2</v>
      </c>
      <c r="AF134" s="29">
        <f t="shared" si="148"/>
        <v>2.2167457433669511</v>
      </c>
      <c r="AG134" s="29">
        <f t="shared" si="149"/>
        <v>0.78329130007909697</v>
      </c>
      <c r="AH134" s="29">
        <f t="shared" si="150"/>
        <v>4.4949573312645459</v>
      </c>
      <c r="AJ134" s="51">
        <f t="shared" si="151"/>
        <v>43.65177468754753</v>
      </c>
      <c r="AK134" s="29">
        <f t="shared" si="152"/>
        <v>4.4949573312645459</v>
      </c>
    </row>
    <row r="135" spans="1:37" x14ac:dyDescent="0.2">
      <c r="A135" s="1">
        <v>289</v>
      </c>
      <c r="B135" s="1">
        <v>367</v>
      </c>
      <c r="C135" s="1" t="s">
        <v>107</v>
      </c>
      <c r="D135" s="66">
        <v>14</v>
      </c>
      <c r="E135" s="150">
        <v>1103</v>
      </c>
      <c r="F135" s="150">
        <v>856</v>
      </c>
      <c r="G135" s="150">
        <v>4340</v>
      </c>
      <c r="H135" s="164">
        <v>0.66</v>
      </c>
      <c r="I135" s="25">
        <f t="shared" si="136"/>
        <v>0.18922474482151944</v>
      </c>
      <c r="J135" s="25">
        <f t="shared" si="137"/>
        <v>8.5901445145655161E-2</v>
      </c>
      <c r="K135" s="27">
        <f t="shared" si="138"/>
        <v>2.2028121238317757</v>
      </c>
      <c r="L135" s="27">
        <f t="shared" si="139"/>
        <v>0.76466165695476895</v>
      </c>
      <c r="M135" s="27">
        <f t="shared" si="140"/>
        <v>5.0700934579439254</v>
      </c>
      <c r="N135" s="16"/>
      <c r="O135" s="51">
        <f t="shared" si="141"/>
        <v>32.697394225743231</v>
      </c>
      <c r="P135" s="27">
        <f t="shared" si="142"/>
        <v>5.0700934579439254</v>
      </c>
      <c r="Q135" s="93">
        <f t="shared" si="143"/>
        <v>0.76466165695476895</v>
      </c>
      <c r="R135" s="156">
        <f t="shared" si="144"/>
        <v>750.78828433040076</v>
      </c>
      <c r="S135" s="156">
        <f t="shared" si="145"/>
        <v>1137.5580065612132</v>
      </c>
      <c r="T135" s="153"/>
      <c r="U135" s="153"/>
      <c r="V135" s="76"/>
      <c r="W135" s="150">
        <v>289</v>
      </c>
      <c r="X135" s="95">
        <v>14</v>
      </c>
      <c r="Y135" s="164">
        <v>0.77500000000000002</v>
      </c>
      <c r="Z135" s="150">
        <v>1431</v>
      </c>
      <c r="AA135" s="150">
        <v>6220</v>
      </c>
      <c r="AB135" s="150">
        <v>880</v>
      </c>
      <c r="AC135" s="150">
        <v>1294</v>
      </c>
      <c r="AD135" s="27">
        <f t="shared" si="146"/>
        <v>0.1970430202248481</v>
      </c>
      <c r="AE135" s="27">
        <f t="shared" si="147"/>
        <v>8.8938550586903115E-2</v>
      </c>
      <c r="AF135" s="29">
        <f t="shared" si="148"/>
        <v>2.2154961928721177</v>
      </c>
      <c r="AG135" s="29">
        <f t="shared" si="149"/>
        <v>0.78479174692520803</v>
      </c>
      <c r="AH135" s="29">
        <f t="shared" si="150"/>
        <v>4.3466107617051017</v>
      </c>
      <c r="AJ135" s="51">
        <f t="shared" si="151"/>
        <v>46.861242415696523</v>
      </c>
      <c r="AK135" s="29">
        <f t="shared" si="152"/>
        <v>4.3466107617051017</v>
      </c>
    </row>
    <row r="136" spans="1:37" x14ac:dyDescent="0.2">
      <c r="A136" s="1">
        <v>289</v>
      </c>
      <c r="B136" s="1">
        <v>367</v>
      </c>
      <c r="C136" s="1" t="s">
        <v>107</v>
      </c>
      <c r="D136" s="66">
        <v>14</v>
      </c>
      <c r="E136" s="150">
        <v>1151</v>
      </c>
      <c r="F136" s="150">
        <v>928</v>
      </c>
      <c r="G136" s="150">
        <v>4737</v>
      </c>
      <c r="H136" s="164">
        <v>0.69</v>
      </c>
      <c r="I136" s="25">
        <f t="shared" si="136"/>
        <v>0.18966708129426416</v>
      </c>
      <c r="J136" s="25">
        <f t="shared" si="137"/>
        <v>8.1954961032721138E-2</v>
      </c>
      <c r="K136" s="27">
        <f t="shared" si="138"/>
        <v>2.3142843203663794</v>
      </c>
      <c r="L136" s="27">
        <f t="shared" si="139"/>
        <v>0.80429539997335076</v>
      </c>
      <c r="M136" s="27">
        <f t="shared" si="140"/>
        <v>5.1045258620689653</v>
      </c>
      <c r="N136"/>
      <c r="O136" s="51">
        <f t="shared" si="141"/>
        <v>35.688377061600391</v>
      </c>
      <c r="P136" s="27">
        <f t="shared" si="142"/>
        <v>5.1045258620689653</v>
      </c>
      <c r="Q136" s="93">
        <f t="shared" si="143"/>
        <v>0.80429539997335076</v>
      </c>
      <c r="R136" s="156">
        <f t="shared" si="144"/>
        <v>783.46084792773456</v>
      </c>
      <c r="S136" s="156">
        <f t="shared" si="145"/>
        <v>1135.4505042430937</v>
      </c>
      <c r="T136" s="153"/>
      <c r="U136" s="153"/>
      <c r="V136" s="76"/>
      <c r="W136" s="150">
        <v>289</v>
      </c>
      <c r="X136" s="95">
        <v>14</v>
      </c>
      <c r="Y136" s="164">
        <v>0.8</v>
      </c>
      <c r="Z136" s="150">
        <v>1596</v>
      </c>
      <c r="AA136" s="150">
        <v>6695</v>
      </c>
      <c r="AB136" s="150">
        <v>909</v>
      </c>
      <c r="AC136" s="150">
        <v>1335</v>
      </c>
      <c r="AD136" s="27">
        <f t="shared" si="146"/>
        <v>0.199263279428431</v>
      </c>
      <c r="AE136" s="27">
        <f t="shared" si="147"/>
        <v>9.0332147024542203E-2</v>
      </c>
      <c r="AF136" s="29">
        <f t="shared" si="148"/>
        <v>2.2058955310150381</v>
      </c>
      <c r="AG136" s="29">
        <f t="shared" si="149"/>
        <v>0.7857809014070386</v>
      </c>
      <c r="AH136" s="29">
        <f t="shared" si="150"/>
        <v>4.1948621553884715</v>
      </c>
      <c r="AJ136" s="51">
        <f t="shared" si="151"/>
        <v>50.439874272200676</v>
      </c>
      <c r="AK136" s="29">
        <f t="shared" si="152"/>
        <v>4.1948621553884715</v>
      </c>
    </row>
    <row r="137" spans="1:37" x14ac:dyDescent="0.2">
      <c r="A137" s="1">
        <v>289</v>
      </c>
      <c r="B137" s="1">
        <v>367</v>
      </c>
      <c r="C137" s="1" t="s">
        <v>107</v>
      </c>
      <c r="D137" s="66">
        <v>14</v>
      </c>
      <c r="E137" s="150">
        <v>1164</v>
      </c>
      <c r="F137" s="150">
        <v>1004</v>
      </c>
      <c r="G137" s="150">
        <v>4842</v>
      </c>
      <c r="H137" s="164">
        <v>0.69699999999999995</v>
      </c>
      <c r="I137" s="25">
        <f t="shared" si="136"/>
        <v>0.1895649532442823</v>
      </c>
      <c r="J137" s="25">
        <f t="shared" si="137"/>
        <v>8.5729050694322184E-2</v>
      </c>
      <c r="K137" s="27">
        <f t="shared" si="138"/>
        <v>2.2112102223107568</v>
      </c>
      <c r="L137" s="27">
        <f t="shared" si="139"/>
        <v>0.76826659283259158</v>
      </c>
      <c r="M137" s="27">
        <f t="shared" si="140"/>
        <v>4.8227091633466133</v>
      </c>
      <c r="N137"/>
      <c r="O137" s="51">
        <f t="shared" si="141"/>
        <v>36.479443050932886</v>
      </c>
      <c r="P137" s="27">
        <f t="shared" si="142"/>
        <v>4.8227091633466133</v>
      </c>
      <c r="Q137" s="93">
        <f t="shared" si="143"/>
        <v>0.76826659283259158</v>
      </c>
      <c r="R137" s="156">
        <f t="shared" si="144"/>
        <v>792.30966723534573</v>
      </c>
      <c r="S137" s="156">
        <f t="shared" si="145"/>
        <v>1136.7427076547285</v>
      </c>
      <c r="T137" s="153"/>
      <c r="U137" s="153"/>
      <c r="V137" s="76"/>
      <c r="W137" s="150">
        <v>289</v>
      </c>
      <c r="X137" s="95">
        <v>14</v>
      </c>
      <c r="Y137" s="164">
        <v>0.82499999999999996</v>
      </c>
      <c r="Z137" s="150">
        <v>1770</v>
      </c>
      <c r="AA137" s="150">
        <v>7159</v>
      </c>
      <c r="AB137" s="150">
        <v>937</v>
      </c>
      <c r="AC137" s="150">
        <v>1377</v>
      </c>
      <c r="AD137" s="27">
        <f t="shared" si="146"/>
        <v>0.20027360046302062</v>
      </c>
      <c r="AE137" s="27">
        <f t="shared" si="147"/>
        <v>9.1290311377386427E-2</v>
      </c>
      <c r="AF137" s="29">
        <f t="shared" si="148"/>
        <v>2.1938100269491523</v>
      </c>
      <c r="AG137" s="29">
        <f t="shared" si="149"/>
        <v>0.78345446722748613</v>
      </c>
      <c r="AH137" s="29">
        <f t="shared" si="150"/>
        <v>4.0446327683615824</v>
      </c>
      <c r="AJ137" s="51">
        <f t="shared" si="151"/>
        <v>53.935632548869997</v>
      </c>
      <c r="AK137" s="29">
        <f t="shared" si="152"/>
        <v>4.0446327683615824</v>
      </c>
    </row>
    <row r="138" spans="1:37" x14ac:dyDescent="0.2">
      <c r="A138" s="1">
        <v>289</v>
      </c>
      <c r="B138" s="1">
        <v>367</v>
      </c>
      <c r="C138" s="1" t="s">
        <v>107</v>
      </c>
      <c r="D138" s="66">
        <v>14</v>
      </c>
      <c r="E138" s="150">
        <v>1199</v>
      </c>
      <c r="F138" s="150">
        <v>1120</v>
      </c>
      <c r="G138" s="150">
        <v>5263</v>
      </c>
      <c r="H138" s="164">
        <v>0.71899999999999997</v>
      </c>
      <c r="I138" s="25">
        <f t="shared" si="136"/>
        <v>0.19419329351650955</v>
      </c>
      <c r="J138" s="25">
        <f t="shared" si="137"/>
        <v>8.7501140997992638E-2</v>
      </c>
      <c r="K138" s="27">
        <f t="shared" si="138"/>
        <v>2.2193229859821431</v>
      </c>
      <c r="L138" s="27">
        <f t="shared" si="139"/>
        <v>0.78044178997393621</v>
      </c>
      <c r="M138" s="27">
        <f t="shared" si="140"/>
        <v>4.6991071428571427</v>
      </c>
      <c r="N138"/>
      <c r="O138" s="51">
        <f t="shared" si="141"/>
        <v>39.651240970066041</v>
      </c>
      <c r="P138" s="27">
        <f t="shared" si="142"/>
        <v>4.6991071428571427</v>
      </c>
      <c r="Q138" s="93">
        <f t="shared" si="143"/>
        <v>0.78044178997393621</v>
      </c>
      <c r="R138" s="156">
        <f t="shared" si="144"/>
        <v>816.13341152506837</v>
      </c>
      <c r="S138" s="156">
        <f t="shared" si="145"/>
        <v>1135.0951481572579</v>
      </c>
      <c r="T138" s="153"/>
      <c r="U138" s="153"/>
      <c r="V138" s="76"/>
      <c r="W138" s="150">
        <v>289</v>
      </c>
      <c r="X138" s="95">
        <v>14</v>
      </c>
      <c r="Y138" s="164">
        <v>0.85</v>
      </c>
      <c r="Z138" s="150">
        <v>1955</v>
      </c>
      <c r="AA138" s="150">
        <v>7644</v>
      </c>
      <c r="AB138" s="150">
        <v>966</v>
      </c>
      <c r="AC138" s="150">
        <v>1419</v>
      </c>
      <c r="AD138" s="27">
        <f t="shared" si="146"/>
        <v>0.20137015811807382</v>
      </c>
      <c r="AE138" s="27">
        <f t="shared" si="147"/>
        <v>9.2140978115571981E-2</v>
      </c>
      <c r="AF138" s="29">
        <f t="shared" si="148"/>
        <v>2.1854571357544761</v>
      </c>
      <c r="AG138" s="29">
        <f t="shared" si="149"/>
        <v>0.78260521905674563</v>
      </c>
      <c r="AH138" s="29">
        <f t="shared" si="150"/>
        <v>3.9099744245524297</v>
      </c>
      <c r="AJ138" s="51">
        <f t="shared" si="151"/>
        <v>57.589604023405819</v>
      </c>
      <c r="AK138" s="29">
        <f t="shared" si="152"/>
        <v>3.9099744245524297</v>
      </c>
    </row>
    <row r="139" spans="1:37" x14ac:dyDescent="0.2">
      <c r="A139" s="1">
        <v>289</v>
      </c>
      <c r="B139" s="1">
        <v>367</v>
      </c>
      <c r="C139" s="1" t="s">
        <v>107</v>
      </c>
      <c r="D139" s="66">
        <v>14</v>
      </c>
      <c r="E139" s="150">
        <v>1252</v>
      </c>
      <c r="F139" s="150">
        <v>1280</v>
      </c>
      <c r="G139" s="150">
        <v>5768</v>
      </c>
      <c r="H139" s="164">
        <v>0.751</v>
      </c>
      <c r="I139" s="25">
        <f t="shared" si="136"/>
        <v>0.19518921505431841</v>
      </c>
      <c r="J139" s="25">
        <f t="shared" si="137"/>
        <v>8.7831485046894864E-2</v>
      </c>
      <c r="K139" s="27">
        <f t="shared" si="138"/>
        <v>2.2223148675000002</v>
      </c>
      <c r="L139" s="27">
        <f t="shared" si="139"/>
        <v>0.78349529332558532</v>
      </c>
      <c r="M139" s="27">
        <f t="shared" si="140"/>
        <v>4.5062499999999996</v>
      </c>
      <c r="N139"/>
      <c r="O139" s="51">
        <f t="shared" si="141"/>
        <v>43.455891680665196</v>
      </c>
      <c r="P139" s="27">
        <f t="shared" si="142"/>
        <v>4.5062499999999996</v>
      </c>
      <c r="Q139" s="93">
        <f t="shared" si="143"/>
        <v>0.78349529332558532</v>
      </c>
      <c r="R139" s="156">
        <f t="shared" si="144"/>
        <v>852.20936716379128</v>
      </c>
      <c r="S139" s="156">
        <f t="shared" si="145"/>
        <v>1134.7661347054477</v>
      </c>
      <c r="T139" s="153"/>
      <c r="U139" s="153"/>
      <c r="V139" s="76"/>
      <c r="W139" s="150">
        <v>289</v>
      </c>
      <c r="X139" s="95">
        <v>14</v>
      </c>
      <c r="Y139" s="164">
        <v>0.875</v>
      </c>
      <c r="Z139" s="150">
        <v>2180</v>
      </c>
      <c r="AA139" s="150">
        <v>8190</v>
      </c>
      <c r="AB139" s="150">
        <v>994</v>
      </c>
      <c r="AC139" s="150">
        <v>1462</v>
      </c>
      <c r="AD139" s="27">
        <f t="shared" si="146"/>
        <v>0.20324898250486501</v>
      </c>
      <c r="AE139" s="27">
        <f t="shared" si="147"/>
        <v>9.394369081579193E-2</v>
      </c>
      <c r="AF139" s="29">
        <f t="shared" si="148"/>
        <v>2.1635192394495411</v>
      </c>
      <c r="AG139" s="29">
        <f t="shared" si="149"/>
        <v>0.77835522119538603</v>
      </c>
      <c r="AH139" s="29">
        <f t="shared" si="150"/>
        <v>3.7568807339449539</v>
      </c>
      <c r="AJ139" s="51">
        <f t="shared" si="151"/>
        <v>61.703147167934809</v>
      </c>
      <c r="AK139" s="29">
        <f t="shared" si="152"/>
        <v>3.7568807339449539</v>
      </c>
    </row>
    <row r="140" spans="1:37" x14ac:dyDescent="0.2">
      <c r="A140" s="1">
        <v>289</v>
      </c>
      <c r="B140" s="1">
        <v>367</v>
      </c>
      <c r="C140" s="1" t="s">
        <v>107</v>
      </c>
      <c r="D140" s="66">
        <v>14</v>
      </c>
      <c r="E140" s="150">
        <v>1298</v>
      </c>
      <c r="F140" s="150">
        <v>1460</v>
      </c>
      <c r="G140" s="150">
        <v>6316</v>
      </c>
      <c r="H140" s="164">
        <v>0.77800000000000002</v>
      </c>
      <c r="I140" s="25">
        <f t="shared" si="136"/>
        <v>0.19885291421888238</v>
      </c>
      <c r="J140" s="25">
        <f t="shared" si="137"/>
        <v>8.9904622370635567E-2</v>
      </c>
      <c r="K140" s="27">
        <f t="shared" si="138"/>
        <v>2.2118208049315076</v>
      </c>
      <c r="L140" s="27">
        <f t="shared" si="139"/>
        <v>0.78707987900172682</v>
      </c>
      <c r="M140" s="27">
        <f t="shared" si="140"/>
        <v>4.3260273972602743</v>
      </c>
      <c r="N140" s="16"/>
      <c r="O140" s="51">
        <f t="shared" si="141"/>
        <v>47.584502748800517</v>
      </c>
      <c r="P140" s="27">
        <f t="shared" si="142"/>
        <v>4.3260273972602743</v>
      </c>
      <c r="Q140" s="93">
        <f t="shared" si="143"/>
        <v>0.78707987900172682</v>
      </c>
      <c r="R140" s="156">
        <f t="shared" ref="R140:R162" si="153">E140*(PI()/30)*($D$4/2)</f>
        <v>883.52057394456949</v>
      </c>
      <c r="S140" s="156">
        <f t="shared" ref="S140:S162" si="154">R140/H140</f>
        <v>1135.6305577693695</v>
      </c>
      <c r="T140" s="153"/>
      <c r="U140" s="153"/>
      <c r="V140" s="76"/>
      <c r="W140" s="150">
        <v>289</v>
      </c>
      <c r="X140" s="95">
        <v>14</v>
      </c>
      <c r="Y140" s="164">
        <v>0.9</v>
      </c>
      <c r="Z140" s="150">
        <v>2450</v>
      </c>
      <c r="AA140" s="150">
        <v>8830</v>
      </c>
      <c r="AB140" s="150">
        <v>1022</v>
      </c>
      <c r="AC140" s="150">
        <v>1502</v>
      </c>
      <c r="AD140" s="27">
        <f t="shared" si="146"/>
        <v>0.20761563779315248</v>
      </c>
      <c r="AE140" s="27">
        <f t="shared" si="147"/>
        <v>9.7366493343439789E-2</v>
      </c>
      <c r="AF140" s="29">
        <f t="shared" si="148"/>
        <v>2.1323109281632653</v>
      </c>
      <c r="AG140" s="29">
        <f t="shared" si="149"/>
        <v>0.77532440577019035</v>
      </c>
      <c r="AH140" s="29">
        <f t="shared" si="150"/>
        <v>3.6040816326530614</v>
      </c>
      <c r="AJ140" s="51">
        <f t="shared" si="151"/>
        <v>66.524882721961461</v>
      </c>
      <c r="AK140" s="29">
        <f t="shared" si="152"/>
        <v>3.6040816326530614</v>
      </c>
    </row>
    <row r="141" spans="1:37" x14ac:dyDescent="0.2">
      <c r="A141" s="1">
        <v>289</v>
      </c>
      <c r="B141" s="1">
        <v>367</v>
      </c>
      <c r="C141" s="1" t="s">
        <v>107</v>
      </c>
      <c r="D141" s="66">
        <v>14</v>
      </c>
      <c r="E141" s="150">
        <v>1351</v>
      </c>
      <c r="F141" s="150">
        <v>1654</v>
      </c>
      <c r="G141" s="150">
        <v>6842</v>
      </c>
      <c r="H141" s="164">
        <v>0.80900000000000005</v>
      </c>
      <c r="I141" s="25">
        <f t="shared" si="136"/>
        <v>0.1988435899796982</v>
      </c>
      <c r="J141" s="25">
        <f t="shared" si="137"/>
        <v>9.0328063760193755E-2</v>
      </c>
      <c r="K141" s="27">
        <f t="shared" si="138"/>
        <v>2.2013489684401453</v>
      </c>
      <c r="L141" s="27">
        <f t="shared" si="139"/>
        <v>0.78333509368484056</v>
      </c>
      <c r="M141" s="27">
        <f t="shared" si="140"/>
        <v>4.1366384522370012</v>
      </c>
      <c r="N141"/>
      <c r="O141" s="51">
        <f t="shared" si="141"/>
        <v>51.547366657266174</v>
      </c>
      <c r="P141" s="27">
        <f t="shared" si="142"/>
        <v>4.1366384522370012</v>
      </c>
      <c r="Q141" s="93">
        <f t="shared" si="143"/>
        <v>0.78333509368484056</v>
      </c>
      <c r="R141" s="156">
        <f t="shared" si="153"/>
        <v>919.59652958329218</v>
      </c>
      <c r="S141" s="156">
        <f t="shared" si="154"/>
        <v>1136.7077003501756</v>
      </c>
      <c r="T141" s="153"/>
      <c r="U141" s="153"/>
      <c r="V141" s="76"/>
      <c r="W141" s="150">
        <v>289</v>
      </c>
      <c r="X141" s="95">
        <v>14</v>
      </c>
      <c r="Y141" s="164">
        <v>0.92500000000000004</v>
      </c>
      <c r="Z141" s="150">
        <v>2764</v>
      </c>
      <c r="AA141" s="150">
        <v>9542</v>
      </c>
      <c r="AB141" s="150">
        <v>1051</v>
      </c>
      <c r="AC141" s="150">
        <v>1544</v>
      </c>
      <c r="AD141" s="27">
        <f t="shared" si="146"/>
        <v>0.21231664545209672</v>
      </c>
      <c r="AE141" s="27">
        <f t="shared" si="147"/>
        <v>0.10112287152355463</v>
      </c>
      <c r="AF141" s="29">
        <f t="shared" si="148"/>
        <v>2.0995907479015923</v>
      </c>
      <c r="AG141" s="29">
        <f t="shared" si="149"/>
        <v>0.77202179942916105</v>
      </c>
      <c r="AH141" s="29">
        <f t="shared" si="150"/>
        <v>3.4522431259044861</v>
      </c>
      <c r="AJ141" s="51">
        <f t="shared" si="151"/>
        <v>71.889063525816113</v>
      </c>
      <c r="AK141" s="29">
        <f t="shared" si="152"/>
        <v>3.4522431259044861</v>
      </c>
    </row>
    <row r="142" spans="1:37" x14ac:dyDescent="0.2">
      <c r="A142" s="1">
        <v>289</v>
      </c>
      <c r="B142" s="1">
        <v>367</v>
      </c>
      <c r="C142" s="1" t="s">
        <v>107</v>
      </c>
      <c r="D142" s="66">
        <v>14</v>
      </c>
      <c r="E142" s="150">
        <v>1401</v>
      </c>
      <c r="F142" s="150">
        <v>1908</v>
      </c>
      <c r="G142" s="150">
        <v>7557</v>
      </c>
      <c r="H142" s="164">
        <v>0.84099999999999997</v>
      </c>
      <c r="I142" s="25">
        <f t="shared" si="136"/>
        <v>0.20422663200533175</v>
      </c>
      <c r="J142" s="25">
        <f t="shared" si="137"/>
        <v>9.3436638833625824E-2</v>
      </c>
      <c r="K142" s="27">
        <f t="shared" si="138"/>
        <v>2.1857232297169813</v>
      </c>
      <c r="L142" s="27">
        <f t="shared" si="139"/>
        <v>0.788232335594099</v>
      </c>
      <c r="M142" s="27">
        <f t="shared" si="140"/>
        <v>3.9606918238993711</v>
      </c>
      <c r="N142"/>
      <c r="O142" s="51">
        <f t="shared" si="141"/>
        <v>56.934149346530319</v>
      </c>
      <c r="P142" s="27">
        <f t="shared" si="142"/>
        <v>3.9606918238993711</v>
      </c>
      <c r="Q142" s="93">
        <f t="shared" si="143"/>
        <v>0.788232335594099</v>
      </c>
      <c r="R142" s="156">
        <f t="shared" si="153"/>
        <v>953.63044999718159</v>
      </c>
      <c r="S142" s="156">
        <f t="shared" si="154"/>
        <v>1133.9244351928437</v>
      </c>
      <c r="T142" s="153"/>
      <c r="U142" s="153"/>
      <c r="V142" s="76"/>
      <c r="W142" s="267"/>
      <c r="X142" s="95"/>
      <c r="Y142" s="163"/>
      <c r="Z142" s="150"/>
      <c r="AA142" s="150"/>
      <c r="AB142" s="150"/>
      <c r="AC142" s="150"/>
      <c r="AD142" s="27"/>
      <c r="AE142" s="27"/>
      <c r="AF142" s="29"/>
      <c r="AH142" s="29"/>
      <c r="AJ142" s="51"/>
      <c r="AK142" s="29"/>
    </row>
    <row r="143" spans="1:37" x14ac:dyDescent="0.2">
      <c r="A143" s="1">
        <v>289</v>
      </c>
      <c r="B143" s="1">
        <v>367</v>
      </c>
      <c r="C143" s="1" t="s">
        <v>107</v>
      </c>
      <c r="D143" s="66">
        <v>14</v>
      </c>
      <c r="E143" s="150">
        <v>1488</v>
      </c>
      <c r="F143" s="150">
        <v>2257</v>
      </c>
      <c r="G143" s="150">
        <v>8379</v>
      </c>
      <c r="H143" s="164">
        <v>0.89200000000000002</v>
      </c>
      <c r="I143" s="25">
        <f t="shared" si="136"/>
        <v>0.20073613207920785</v>
      </c>
      <c r="J143" s="25">
        <f t="shared" si="137"/>
        <v>9.2252046290682205E-2</v>
      </c>
      <c r="K143" s="27">
        <f t="shared" si="138"/>
        <v>2.1759531647319452</v>
      </c>
      <c r="L143" s="27">
        <f t="shared" si="139"/>
        <v>0.77797422834138641</v>
      </c>
      <c r="M143" s="27">
        <f t="shared" si="140"/>
        <v>3.7124501550731059</v>
      </c>
      <c r="N143"/>
      <c r="O143" s="51">
        <f t="shared" si="141"/>
        <v>63.127065948733303</v>
      </c>
      <c r="P143" s="27">
        <f t="shared" si="142"/>
        <v>3.7124501550731059</v>
      </c>
      <c r="Q143" s="93">
        <f t="shared" si="143"/>
        <v>0.77797422834138641</v>
      </c>
      <c r="R143" s="156">
        <f t="shared" si="153"/>
        <v>1012.8494715173493</v>
      </c>
      <c r="S143" s="156">
        <f t="shared" si="154"/>
        <v>1135.4814703109298</v>
      </c>
      <c r="T143" s="153"/>
      <c r="U143" s="153"/>
      <c r="V143" s="76"/>
      <c r="W143" s="267"/>
      <c r="X143" s="95"/>
      <c r="Y143" s="163"/>
      <c r="Z143" s="150"/>
      <c r="AA143" s="150"/>
      <c r="AB143" s="150"/>
      <c r="AC143" s="150"/>
      <c r="AD143" s="27"/>
      <c r="AE143" s="27"/>
      <c r="AF143" s="29"/>
      <c r="AH143" s="29"/>
      <c r="AJ143" s="51"/>
      <c r="AK143" s="29"/>
    </row>
    <row r="144" spans="1:37" x14ac:dyDescent="0.2">
      <c r="A144" s="1">
        <v>289</v>
      </c>
      <c r="B144" s="1">
        <v>367</v>
      </c>
      <c r="C144" s="1" t="s">
        <v>107</v>
      </c>
      <c r="D144" s="66">
        <v>14</v>
      </c>
      <c r="E144" s="150">
        <v>1499</v>
      </c>
      <c r="F144" s="150">
        <v>2397</v>
      </c>
      <c r="G144" s="150">
        <v>8695</v>
      </c>
      <c r="H144" s="164">
        <v>0.9</v>
      </c>
      <c r="I144" s="25">
        <f t="shared" si="136"/>
        <v>0.20526057645857984</v>
      </c>
      <c r="J144" s="25">
        <f t="shared" si="137"/>
        <v>9.5833285666449497E-2</v>
      </c>
      <c r="K144" s="27">
        <f t="shared" si="138"/>
        <v>2.1418505588235299</v>
      </c>
      <c r="L144" s="27">
        <f t="shared" si="139"/>
        <v>0.77436342036695383</v>
      </c>
      <c r="M144" s="27">
        <f t="shared" si="140"/>
        <v>3.6274509803921569</v>
      </c>
      <c r="N144"/>
      <c r="O144" s="51">
        <f t="shared" si="141"/>
        <v>65.507797878533964</v>
      </c>
      <c r="P144" s="27">
        <f t="shared" si="142"/>
        <v>3.6274509803921569</v>
      </c>
      <c r="Q144" s="93">
        <f t="shared" si="143"/>
        <v>0.77436342036695383</v>
      </c>
      <c r="R144" s="156">
        <f t="shared" si="153"/>
        <v>1020.3369340084049</v>
      </c>
      <c r="S144" s="156">
        <f t="shared" si="154"/>
        <v>1133.7077044537832</v>
      </c>
      <c r="T144" s="153"/>
      <c r="U144" s="153"/>
      <c r="V144" s="76"/>
      <c r="W144" s="267"/>
      <c r="X144" s="95"/>
      <c r="Y144" s="163"/>
      <c r="Z144" s="150"/>
      <c r="AA144" s="150"/>
      <c r="AB144" s="150"/>
      <c r="AC144" s="150"/>
      <c r="AD144" s="27"/>
      <c r="AE144" s="27"/>
      <c r="AF144" s="29"/>
      <c r="AH144" s="29"/>
      <c r="AJ144" s="51"/>
      <c r="AK144" s="29"/>
    </row>
    <row r="145" spans="1:37" x14ac:dyDescent="0.2">
      <c r="A145" s="1">
        <v>289</v>
      </c>
      <c r="B145" s="1">
        <v>367</v>
      </c>
      <c r="C145" s="1" t="s">
        <v>107</v>
      </c>
      <c r="D145" s="66">
        <v>14</v>
      </c>
      <c r="E145" s="150">
        <v>1551</v>
      </c>
      <c r="F145" s="150">
        <v>2841</v>
      </c>
      <c r="G145" s="150">
        <v>9747</v>
      </c>
      <c r="H145" s="164">
        <v>0.92900000000000005</v>
      </c>
      <c r="I145" s="25">
        <f t="shared" si="136"/>
        <v>0.21492483106584001</v>
      </c>
      <c r="J145" s="25">
        <f t="shared" si="137"/>
        <v>0.10253900126711236</v>
      </c>
      <c r="K145" s="27">
        <f t="shared" si="138"/>
        <v>2.0960300803590282</v>
      </c>
      <c r="L145" s="27">
        <f t="shared" si="139"/>
        <v>0.77543196452090479</v>
      </c>
      <c r="M145" s="27">
        <f t="shared" si="140"/>
        <v>3.4308342133051744</v>
      </c>
      <c r="N145"/>
      <c r="O145" s="51">
        <f t="shared" si="141"/>
        <v>73.433525695465278</v>
      </c>
      <c r="P145" s="27">
        <f t="shared" si="142"/>
        <v>3.4308342133051744</v>
      </c>
      <c r="Q145" s="93">
        <f t="shared" si="143"/>
        <v>0.77543196452090479</v>
      </c>
      <c r="R145" s="156">
        <f t="shared" si="153"/>
        <v>1055.7322112388499</v>
      </c>
      <c r="S145" s="156">
        <f t="shared" si="154"/>
        <v>1136.417880773789</v>
      </c>
      <c r="T145" s="153"/>
      <c r="U145" s="153"/>
      <c r="V145" s="76"/>
      <c r="W145" s="267"/>
      <c r="X145" s="95"/>
      <c r="Y145" s="163"/>
      <c r="Z145" s="150"/>
      <c r="AA145" s="150"/>
      <c r="AB145" s="150"/>
      <c r="AC145" s="150"/>
      <c r="AD145" s="27"/>
      <c r="AE145" s="27"/>
      <c r="AF145" s="29"/>
      <c r="AH145" s="29"/>
      <c r="AJ145" s="51"/>
      <c r="AK145" s="29"/>
    </row>
    <row r="146" spans="1:37" x14ac:dyDescent="0.2">
      <c r="I146" s="25"/>
      <c r="J146" s="25"/>
      <c r="K146" s="27"/>
      <c r="L146" s="27"/>
      <c r="M146" s="27"/>
      <c r="O146" s="51"/>
      <c r="P146" s="27"/>
      <c r="Q146" s="93"/>
      <c r="R146" s="156"/>
      <c r="T146" s="153"/>
      <c r="U146" s="153"/>
      <c r="Y146" s="62"/>
      <c r="AA146" s="69"/>
      <c r="AB146" s="150"/>
      <c r="AC146" s="171"/>
      <c r="AD146" s="27"/>
      <c r="AE146" s="27"/>
      <c r="AF146" s="29"/>
      <c r="AH146" s="29"/>
      <c r="AJ146" s="51"/>
      <c r="AK146" s="29"/>
    </row>
    <row r="147" spans="1:37" x14ac:dyDescent="0.2">
      <c r="I147" s="25"/>
      <c r="J147" s="25"/>
      <c r="K147" s="27"/>
      <c r="L147" s="27"/>
      <c r="M147" s="27"/>
      <c r="O147" s="51"/>
      <c r="P147" s="27"/>
      <c r="Q147" s="93"/>
      <c r="R147" s="156"/>
      <c r="T147" s="153"/>
      <c r="U147" s="153"/>
      <c r="Y147" s="62"/>
      <c r="AA147" s="69"/>
      <c r="AB147" s="150"/>
      <c r="AC147" s="171"/>
      <c r="AD147" s="27"/>
      <c r="AE147" s="27"/>
      <c r="AF147" s="29"/>
      <c r="AH147" s="29"/>
      <c r="AJ147" s="51"/>
      <c r="AK147" s="29"/>
    </row>
    <row r="148" spans="1:37" x14ac:dyDescent="0.2">
      <c r="A148" s="1">
        <v>290</v>
      </c>
      <c r="B148" s="1">
        <v>358</v>
      </c>
      <c r="C148" s="1" t="s">
        <v>107</v>
      </c>
      <c r="D148" s="66">
        <v>16.100000000000001</v>
      </c>
      <c r="E148" s="150">
        <v>1000</v>
      </c>
      <c r="F148" s="150">
        <v>765</v>
      </c>
      <c r="G148" s="150">
        <v>4004</v>
      </c>
      <c r="H148" s="164">
        <v>0.59899999999999998</v>
      </c>
      <c r="I148" s="25">
        <f t="shared" ref="I148:I162" si="155">0.1515*(G148/1000)/(E148/1000)^2/($D$4/10)^4</f>
        <v>0.21238962221210733</v>
      </c>
      <c r="J148" s="25">
        <f t="shared" ref="J148:J162" si="156">0.5*(F148/1000)/(E148/1000)^3/($D$4/10)^5</f>
        <v>0.10301837093616091</v>
      </c>
      <c r="K148" s="27">
        <f t="shared" ref="K148:K162" si="157">I148/J148</f>
        <v>2.0616674509803916</v>
      </c>
      <c r="L148" s="27">
        <f t="shared" ref="L148:L162" si="158">0.798*I148^1.5/J148</f>
        <v>0.7582076326452506</v>
      </c>
      <c r="M148" s="27">
        <f t="shared" ref="M148:M162" si="159">G148/F148</f>
        <v>5.2339869281045752</v>
      </c>
      <c r="N148" s="16"/>
      <c r="O148" s="51">
        <f t="shared" ref="O148:O162" si="160">G148/(PI()*$D$4^2/4)</f>
        <v>30.165983059879238</v>
      </c>
      <c r="P148" s="27">
        <f t="shared" ref="P148:P162" si="161">M148</f>
        <v>5.2339869281045752</v>
      </c>
      <c r="Q148" s="93">
        <f t="shared" ref="Q148:Q162" si="162">L148</f>
        <v>0.7582076326452506</v>
      </c>
      <c r="R148" s="156">
        <f t="shared" si="153"/>
        <v>680.67840827778844</v>
      </c>
      <c r="S148" s="156">
        <f t="shared" si="154"/>
        <v>1136.3579437024848</v>
      </c>
      <c r="T148" s="153"/>
      <c r="U148" s="153"/>
      <c r="V148" s="76"/>
      <c r="W148" s="36">
        <v>290</v>
      </c>
      <c r="X148" s="95">
        <v>16.100000000000001</v>
      </c>
      <c r="Y148" s="164">
        <v>0.72499999999999998</v>
      </c>
      <c r="Z148" s="150">
        <v>1370</v>
      </c>
      <c r="AA148" s="150">
        <v>5894</v>
      </c>
      <c r="AB148" s="150">
        <v>824</v>
      </c>
      <c r="AC148" s="150">
        <v>1210</v>
      </c>
      <c r="AD148" s="27">
        <f t="shared" si="146"/>
        <v>0.21353969323453012</v>
      </c>
      <c r="AE148" s="27">
        <f t="shared" si="147"/>
        <v>0.10414003013437838</v>
      </c>
      <c r="AF148" s="29">
        <f t="shared" si="148"/>
        <v>2.0505053912408755</v>
      </c>
      <c r="AG148" s="29">
        <f t="shared" si="149"/>
        <v>0.75614156892131923</v>
      </c>
      <c r="AH148" s="29">
        <f t="shared" si="150"/>
        <v>4.3021897810218981</v>
      </c>
      <c r="AJ148" s="51">
        <f t="shared" si="151"/>
        <v>44.405170867864193</v>
      </c>
      <c r="AK148" s="29">
        <f t="shared" si="152"/>
        <v>4.3021897810218981</v>
      </c>
    </row>
    <row r="149" spans="1:37" x14ac:dyDescent="0.2">
      <c r="A149" s="1">
        <v>290</v>
      </c>
      <c r="B149" s="1">
        <v>358</v>
      </c>
      <c r="C149" s="1" t="s">
        <v>107</v>
      </c>
      <c r="D149" s="66">
        <v>16.100000000000001</v>
      </c>
      <c r="E149" s="150">
        <v>1059</v>
      </c>
      <c r="F149" s="150">
        <v>899</v>
      </c>
      <c r="G149" s="150">
        <v>4415</v>
      </c>
      <c r="H149" s="164">
        <v>0.63400000000000001</v>
      </c>
      <c r="I149" s="25">
        <f t="shared" si="155"/>
        <v>0.20882284645210358</v>
      </c>
      <c r="J149" s="25">
        <f t="shared" si="156"/>
        <v>0.10193540534200107</v>
      </c>
      <c r="K149" s="27">
        <f t="shared" si="157"/>
        <v>2.0485801351501669</v>
      </c>
      <c r="L149" s="27">
        <f t="shared" si="158"/>
        <v>0.74704171585197632</v>
      </c>
      <c r="M149" s="27">
        <f t="shared" si="159"/>
        <v>4.9110122358175747</v>
      </c>
      <c r="N149" s="16"/>
      <c r="O149" s="51">
        <f t="shared" si="160"/>
        <v>33.262441360980731</v>
      </c>
      <c r="P149" s="27">
        <f t="shared" si="161"/>
        <v>4.9110122358175747</v>
      </c>
      <c r="Q149" s="93">
        <f t="shared" si="162"/>
        <v>0.74704171585197632</v>
      </c>
      <c r="R149" s="156">
        <f t="shared" si="153"/>
        <v>720.83843436617803</v>
      </c>
      <c r="S149" s="156">
        <f t="shared" si="154"/>
        <v>1136.9691393788296</v>
      </c>
      <c r="T149" s="153"/>
      <c r="U149" s="153"/>
      <c r="V149" s="76"/>
      <c r="W149" s="36">
        <v>290</v>
      </c>
      <c r="X149" s="95">
        <v>16.100000000000001</v>
      </c>
      <c r="Y149" s="164">
        <v>0.75</v>
      </c>
      <c r="Z149" s="150">
        <v>1530</v>
      </c>
      <c r="AA149" s="150">
        <v>6323</v>
      </c>
      <c r="AB149" s="150">
        <v>852</v>
      </c>
      <c r="AC149" s="150">
        <v>1252</v>
      </c>
      <c r="AD149" s="27">
        <f t="shared" si="146"/>
        <v>0.21397042420049503</v>
      </c>
      <c r="AE149" s="27">
        <f t="shared" si="147"/>
        <v>0.10498607197011653</v>
      </c>
      <c r="AF149" s="29">
        <f t="shared" si="148"/>
        <v>2.0380839113725489</v>
      </c>
      <c r="AG149" s="29">
        <f t="shared" si="149"/>
        <v>0.75231864608992827</v>
      </c>
      <c r="AH149" s="29">
        <f t="shared" si="150"/>
        <v>4.1326797385620919</v>
      </c>
      <c r="AJ149" s="51">
        <f t="shared" si="151"/>
        <v>47.637240481422687</v>
      </c>
      <c r="AK149" s="29">
        <f t="shared" si="152"/>
        <v>4.1326797385620919</v>
      </c>
    </row>
    <row r="150" spans="1:37" x14ac:dyDescent="0.2">
      <c r="A150" s="1">
        <v>290</v>
      </c>
      <c r="B150" s="1">
        <v>358</v>
      </c>
      <c r="C150" s="1" t="s">
        <v>107</v>
      </c>
      <c r="D150" s="66">
        <v>16.100000000000001</v>
      </c>
      <c r="E150" s="150">
        <v>1062</v>
      </c>
      <c r="F150" s="150">
        <v>919</v>
      </c>
      <c r="G150" s="150">
        <v>4531</v>
      </c>
      <c r="H150" s="164">
        <v>0.63600000000000001</v>
      </c>
      <c r="I150" s="25">
        <f t="shared" si="155"/>
        <v>0.21310039381351004</v>
      </c>
      <c r="J150" s="25">
        <f t="shared" si="156"/>
        <v>0.10332257091992726</v>
      </c>
      <c r="K150" s="27">
        <f t="shared" si="157"/>
        <v>2.0624766874863982</v>
      </c>
      <c r="L150" s="27">
        <f t="shared" si="158"/>
        <v>0.75977336711655752</v>
      </c>
      <c r="M150" s="27">
        <f t="shared" si="159"/>
        <v>4.9303590859630031</v>
      </c>
      <c r="N150"/>
      <c r="O150" s="51">
        <f t="shared" si="160"/>
        <v>34.136380930148057</v>
      </c>
      <c r="P150" s="27">
        <f t="shared" si="161"/>
        <v>4.9303590859630031</v>
      </c>
      <c r="Q150" s="93">
        <f t="shared" si="162"/>
        <v>0.75977336711655752</v>
      </c>
      <c r="R150" s="156">
        <f t="shared" si="153"/>
        <v>722.88046959101132</v>
      </c>
      <c r="S150" s="156">
        <f t="shared" si="154"/>
        <v>1136.6045119355524</v>
      </c>
      <c r="T150" s="153"/>
      <c r="U150" s="153"/>
      <c r="V150" s="76"/>
      <c r="W150" s="36">
        <v>290</v>
      </c>
      <c r="X150" s="95">
        <v>16.100000000000001</v>
      </c>
      <c r="Y150" s="164">
        <v>0.77500000000000002</v>
      </c>
      <c r="Z150" s="150">
        <v>1717</v>
      </c>
      <c r="AA150" s="150">
        <v>6831</v>
      </c>
      <c r="AB150" s="150">
        <v>880</v>
      </c>
      <c r="AC150" s="150">
        <v>1294</v>
      </c>
      <c r="AD150" s="27">
        <f t="shared" si="146"/>
        <v>0.21639885388359126</v>
      </c>
      <c r="AE150" s="27">
        <f t="shared" si="147"/>
        <v>0.10671383043865314</v>
      </c>
      <c r="AF150" s="29">
        <f t="shared" si="148"/>
        <v>2.0278426235294127</v>
      </c>
      <c r="AG150" s="29">
        <f t="shared" si="149"/>
        <v>0.75277401072967809</v>
      </c>
      <c r="AH150" s="29">
        <f t="shared" si="150"/>
        <v>3.9784507862550962</v>
      </c>
      <c r="AJ150" s="51">
        <f t="shared" si="151"/>
        <v>51.464493077431342</v>
      </c>
      <c r="AK150" s="29">
        <f t="shared" si="152"/>
        <v>3.9784507862550962</v>
      </c>
    </row>
    <row r="151" spans="1:37" x14ac:dyDescent="0.2">
      <c r="A151" s="1">
        <v>290</v>
      </c>
      <c r="B151" s="1">
        <v>358</v>
      </c>
      <c r="C151" s="1" t="s">
        <v>107</v>
      </c>
      <c r="D151" s="66">
        <v>16.100000000000001</v>
      </c>
      <c r="E151" s="150">
        <v>1100</v>
      </c>
      <c r="F151" s="150">
        <v>1039</v>
      </c>
      <c r="G151" s="150">
        <v>4837</v>
      </c>
      <c r="H151" s="164">
        <v>0.65900000000000003</v>
      </c>
      <c r="I151" s="25">
        <f t="shared" si="155"/>
        <v>0.21204592982223625</v>
      </c>
      <c r="J151" s="25">
        <f t="shared" si="156"/>
        <v>0.10512130287087809</v>
      </c>
      <c r="K151" s="27">
        <f t="shared" si="157"/>
        <v>2.0171546968238694</v>
      </c>
      <c r="L151" s="27">
        <f t="shared" si="158"/>
        <v>0.74123696213901791</v>
      </c>
      <c r="M151" s="27">
        <f t="shared" si="159"/>
        <v>4.6554379210779597</v>
      </c>
      <c r="N151"/>
      <c r="O151" s="51">
        <f t="shared" si="160"/>
        <v>36.441773241917055</v>
      </c>
      <c r="P151" s="27">
        <f t="shared" si="161"/>
        <v>4.6554379210779597</v>
      </c>
      <c r="Q151" s="93">
        <f t="shared" si="162"/>
        <v>0.74123696213901791</v>
      </c>
      <c r="R151" s="156">
        <f t="shared" si="153"/>
        <v>748.74624910556736</v>
      </c>
      <c r="S151" s="156">
        <f t="shared" si="154"/>
        <v>1136.1855069887213</v>
      </c>
      <c r="T151" s="153"/>
      <c r="U151" s="153"/>
      <c r="V151" s="76"/>
      <c r="W151" s="36">
        <v>290</v>
      </c>
      <c r="X151" s="95">
        <v>16.100000000000001</v>
      </c>
      <c r="Y151" s="164">
        <v>0.8</v>
      </c>
      <c r="Z151" s="150">
        <v>1929</v>
      </c>
      <c r="AA151" s="150">
        <v>7390</v>
      </c>
      <c r="AB151" s="150">
        <v>909</v>
      </c>
      <c r="AC151" s="150">
        <v>1335</v>
      </c>
      <c r="AD151" s="27">
        <f t="shared" si="146"/>
        <v>0.21994856385005296</v>
      </c>
      <c r="AE151" s="27">
        <f t="shared" si="147"/>
        <v>0.10917964386612902</v>
      </c>
      <c r="AF151" s="29">
        <f t="shared" si="148"/>
        <v>2.0145565241057537</v>
      </c>
      <c r="AG151" s="29">
        <f t="shared" si="149"/>
        <v>0.75395063949912444</v>
      </c>
      <c r="AH151" s="29">
        <f t="shared" si="150"/>
        <v>3.8310005184033176</v>
      </c>
      <c r="AJ151" s="51">
        <f t="shared" si="151"/>
        <v>55.675977725401495</v>
      </c>
      <c r="AK151" s="29">
        <f t="shared" si="152"/>
        <v>3.8310005184033176</v>
      </c>
    </row>
    <row r="152" spans="1:37" x14ac:dyDescent="0.2">
      <c r="A152" s="1">
        <v>290</v>
      </c>
      <c r="B152" s="1">
        <v>358</v>
      </c>
      <c r="C152" s="1" t="s">
        <v>107</v>
      </c>
      <c r="D152" s="66">
        <v>16.100000000000001</v>
      </c>
      <c r="E152" s="150">
        <v>1101</v>
      </c>
      <c r="F152" s="150">
        <v>1040</v>
      </c>
      <c r="G152" s="150">
        <v>4995</v>
      </c>
      <c r="H152" s="164">
        <v>0.66</v>
      </c>
      <c r="I152" s="25">
        <f t="shared" si="155"/>
        <v>0.21857479424057222</v>
      </c>
      <c r="J152" s="25">
        <f t="shared" si="156"/>
        <v>0.10493602891024392</v>
      </c>
      <c r="K152" s="27">
        <f t="shared" si="157"/>
        <v>2.0829337312499998</v>
      </c>
      <c r="L152" s="27">
        <f t="shared" si="158"/>
        <v>0.77710263847306293</v>
      </c>
      <c r="M152" s="27">
        <f t="shared" si="159"/>
        <v>4.802884615384615</v>
      </c>
      <c r="N152"/>
      <c r="O152" s="51">
        <f t="shared" si="160"/>
        <v>37.632139206817385</v>
      </c>
      <c r="P152" s="27">
        <f t="shared" si="161"/>
        <v>4.802884615384615</v>
      </c>
      <c r="Q152" s="93">
        <f t="shared" si="162"/>
        <v>0.77710263847306293</v>
      </c>
      <c r="R152" s="156">
        <f t="shared" si="153"/>
        <v>749.42692751384516</v>
      </c>
      <c r="S152" s="156">
        <f t="shared" si="154"/>
        <v>1135.4953447179471</v>
      </c>
      <c r="T152" s="153"/>
      <c r="U152" s="153"/>
      <c r="V152" s="76"/>
      <c r="W152" s="36">
        <v>290</v>
      </c>
      <c r="X152" s="95">
        <v>16.100000000000001</v>
      </c>
      <c r="Y152" s="164">
        <v>0.82499999999999996</v>
      </c>
      <c r="Z152" s="150">
        <v>2164</v>
      </c>
      <c r="AA152" s="150">
        <v>8012</v>
      </c>
      <c r="AB152" s="150">
        <v>937</v>
      </c>
      <c r="AC152" s="150">
        <v>1377</v>
      </c>
      <c r="AD152" s="27">
        <f t="shared" si="146"/>
        <v>0.22413634402985352</v>
      </c>
      <c r="AE152" s="27">
        <f t="shared" si="147"/>
        <v>0.11161143153709843</v>
      </c>
      <c r="AF152" s="29">
        <f t="shared" si="148"/>
        <v>2.008184474861368</v>
      </c>
      <c r="AG152" s="29">
        <f t="shared" si="149"/>
        <v>0.75868699286028496</v>
      </c>
      <c r="AH152" s="29">
        <f t="shared" si="150"/>
        <v>3.7024029574861368</v>
      </c>
      <c r="AJ152" s="51">
        <f t="shared" si="151"/>
        <v>60.362101966971146</v>
      </c>
      <c r="AK152" s="29">
        <f t="shared" si="152"/>
        <v>3.7024029574861368</v>
      </c>
    </row>
    <row r="153" spans="1:37" x14ac:dyDescent="0.2">
      <c r="A153" s="1">
        <v>290</v>
      </c>
      <c r="B153" s="1">
        <v>358</v>
      </c>
      <c r="C153" s="1" t="s">
        <v>107</v>
      </c>
      <c r="D153" s="66">
        <v>16.100000000000001</v>
      </c>
      <c r="E153" s="150">
        <v>1150</v>
      </c>
      <c r="F153" s="150">
        <v>1182</v>
      </c>
      <c r="G153" s="150">
        <v>5332</v>
      </c>
      <c r="H153" s="164">
        <v>0.68899999999999995</v>
      </c>
      <c r="I153" s="25">
        <f t="shared" si="155"/>
        <v>0.21386202939498242</v>
      </c>
      <c r="J153" s="25">
        <f t="shared" si="156"/>
        <v>0.10465914880358773</v>
      </c>
      <c r="K153" s="27">
        <f t="shared" si="157"/>
        <v>2.0434145685279184</v>
      </c>
      <c r="L153" s="27">
        <f t="shared" si="158"/>
        <v>0.7540952731466275</v>
      </c>
      <c r="M153" s="27">
        <f t="shared" si="159"/>
        <v>4.5109983079526224</v>
      </c>
      <c r="N153" s="16"/>
      <c r="O153" s="51">
        <f t="shared" si="160"/>
        <v>40.17108433448454</v>
      </c>
      <c r="P153" s="27">
        <f t="shared" si="161"/>
        <v>4.5109983079526224</v>
      </c>
      <c r="Q153" s="93">
        <f t="shared" si="162"/>
        <v>0.7540952731466275</v>
      </c>
      <c r="R153" s="156">
        <f t="shared" si="153"/>
        <v>782.78016951945676</v>
      </c>
      <c r="S153" s="156">
        <f t="shared" si="154"/>
        <v>1136.1105508264975</v>
      </c>
      <c r="T153" s="153"/>
      <c r="U153" s="153"/>
      <c r="V153" s="76"/>
      <c r="W153" s="36">
        <v>290</v>
      </c>
      <c r="X153" s="95">
        <v>16.100000000000001</v>
      </c>
      <c r="Y153" s="164">
        <v>0.85</v>
      </c>
      <c r="Z153" s="150">
        <v>2423</v>
      </c>
      <c r="AA153" s="150">
        <v>8681</v>
      </c>
      <c r="AB153" s="150">
        <v>966</v>
      </c>
      <c r="AC153" s="150">
        <v>1419</v>
      </c>
      <c r="AD153" s="27">
        <f t="shared" si="146"/>
        <v>0.22868842786800087</v>
      </c>
      <c r="AE153" s="27">
        <f t="shared" si="147"/>
        <v>0.11419825574119227</v>
      </c>
      <c r="AF153" s="29">
        <f t="shared" si="148"/>
        <v>2.0025562245563355</v>
      </c>
      <c r="AG153" s="29">
        <f t="shared" si="149"/>
        <v>0.76420469966143378</v>
      </c>
      <c r="AH153" s="29">
        <f t="shared" si="150"/>
        <v>3.5827486586875774</v>
      </c>
      <c r="AJ153" s="51">
        <f t="shared" si="151"/>
        <v>65.402322413289625</v>
      </c>
      <c r="AK153" s="29">
        <f t="shared" si="152"/>
        <v>3.5827486586875774</v>
      </c>
    </row>
    <row r="154" spans="1:37" x14ac:dyDescent="0.2">
      <c r="A154" s="1">
        <v>290</v>
      </c>
      <c r="B154" s="1">
        <v>358</v>
      </c>
      <c r="C154" s="1" t="s">
        <v>107</v>
      </c>
      <c r="D154" s="66">
        <v>16.100000000000001</v>
      </c>
      <c r="E154" s="150">
        <v>1200</v>
      </c>
      <c r="F154" s="150">
        <v>1329</v>
      </c>
      <c r="G154" s="150">
        <v>5774</v>
      </c>
      <c r="H154" s="164">
        <v>0.71899999999999997</v>
      </c>
      <c r="I154" s="25">
        <f t="shared" si="155"/>
        <v>0.2126931538344829</v>
      </c>
      <c r="J154" s="25">
        <f t="shared" si="156"/>
        <v>0.10357012147040505</v>
      </c>
      <c r="K154" s="27">
        <f t="shared" si="157"/>
        <v>2.0536149887133184</v>
      </c>
      <c r="L154" s="27">
        <f t="shared" si="158"/>
        <v>0.75578570320158522</v>
      </c>
      <c r="M154" s="27">
        <f t="shared" si="159"/>
        <v>4.3446200150489087</v>
      </c>
      <c r="N154"/>
      <c r="O154" s="51">
        <f t="shared" si="160"/>
        <v>43.501095451484197</v>
      </c>
      <c r="P154" s="27">
        <f t="shared" si="161"/>
        <v>4.3446200150489087</v>
      </c>
      <c r="Q154" s="93">
        <f t="shared" si="162"/>
        <v>0.75578570320158522</v>
      </c>
      <c r="R154" s="156">
        <f t="shared" si="153"/>
        <v>816.81408993334617</v>
      </c>
      <c r="S154" s="156">
        <f t="shared" si="154"/>
        <v>1136.0418496986733</v>
      </c>
      <c r="T154" s="153"/>
      <c r="U154" s="153"/>
      <c r="V154" s="76"/>
      <c r="W154" s="36">
        <v>290</v>
      </c>
      <c r="X154" s="95">
        <v>16.100000000000001</v>
      </c>
      <c r="Y154" s="164">
        <v>0.875</v>
      </c>
      <c r="Z154" s="150">
        <v>2720</v>
      </c>
      <c r="AA154" s="150">
        <v>9362</v>
      </c>
      <c r="AB154" s="150">
        <v>994</v>
      </c>
      <c r="AC154" s="150">
        <v>1460</v>
      </c>
      <c r="AD154" s="27">
        <f t="shared" si="146"/>
        <v>0.23297115287950806</v>
      </c>
      <c r="AE154" s="27">
        <f t="shared" si="147"/>
        <v>0.11769650847724841</v>
      </c>
      <c r="AF154" s="29">
        <f t="shared" si="148"/>
        <v>1.9794228044117645</v>
      </c>
      <c r="AG154" s="29">
        <f t="shared" si="149"/>
        <v>0.76241693626530682</v>
      </c>
      <c r="AH154" s="29">
        <f t="shared" si="150"/>
        <v>3.4419117647058823</v>
      </c>
      <c r="AJ154" s="51">
        <f t="shared" si="151"/>
        <v>70.532950401246111</v>
      </c>
      <c r="AK154" s="29">
        <f t="shared" si="152"/>
        <v>3.4419117647058823</v>
      </c>
    </row>
    <row r="155" spans="1:37" x14ac:dyDescent="0.2">
      <c r="A155" s="1">
        <v>290</v>
      </c>
      <c r="B155" s="1">
        <v>358</v>
      </c>
      <c r="C155" s="1" t="s">
        <v>107</v>
      </c>
      <c r="D155" s="66">
        <v>16.100000000000001</v>
      </c>
      <c r="E155" s="150">
        <v>1249</v>
      </c>
      <c r="F155" s="150">
        <v>1522</v>
      </c>
      <c r="G155" s="150">
        <v>6322</v>
      </c>
      <c r="H155" s="164">
        <v>0.748</v>
      </c>
      <c r="I155" s="25">
        <f t="shared" si="155"/>
        <v>0.21496553621105427</v>
      </c>
      <c r="J155" s="25">
        <f t="shared" si="156"/>
        <v>0.10519148354108271</v>
      </c>
      <c r="K155" s="27">
        <f t="shared" si="157"/>
        <v>2.0435640697766102</v>
      </c>
      <c r="L155" s="27">
        <f t="shared" si="158"/>
        <v>0.75609361187389212</v>
      </c>
      <c r="M155" s="27">
        <f t="shared" si="159"/>
        <v>4.1537450722733249</v>
      </c>
      <c r="N155"/>
      <c r="O155" s="51">
        <f t="shared" si="160"/>
        <v>47.629706519619518</v>
      </c>
      <c r="P155" s="27">
        <f t="shared" si="161"/>
        <v>4.1537450722733249</v>
      </c>
      <c r="Q155" s="93">
        <f t="shared" si="162"/>
        <v>0.75609361187389212</v>
      </c>
      <c r="R155" s="156">
        <f t="shared" si="153"/>
        <v>850.16733193895777</v>
      </c>
      <c r="S155" s="156">
        <f t="shared" si="154"/>
        <v>1136.5873421643821</v>
      </c>
      <c r="T155" s="153"/>
      <c r="U155" s="153"/>
      <c r="V155" s="76"/>
      <c r="W155" s="36">
        <v>290</v>
      </c>
      <c r="X155" s="95">
        <v>16.100000000000001</v>
      </c>
      <c r="Y155" s="164">
        <v>0.9</v>
      </c>
      <c r="Z155" s="150">
        <v>3053</v>
      </c>
      <c r="AA155" s="150">
        <v>10049</v>
      </c>
      <c r="AB155" s="150">
        <v>1022</v>
      </c>
      <c r="AC155" s="150">
        <v>1502</v>
      </c>
      <c r="AD155" s="27">
        <f t="shared" si="146"/>
        <v>0.23627741157229776</v>
      </c>
      <c r="AE155" s="27">
        <f t="shared" si="147"/>
        <v>0.1213305731336823</v>
      </c>
      <c r="AF155" s="29">
        <f t="shared" si="148"/>
        <v>1.9473856050442189</v>
      </c>
      <c r="AG155" s="29">
        <f t="shared" si="149"/>
        <v>0.75538081237537591</v>
      </c>
      <c r="AH155" s="29">
        <f t="shared" si="150"/>
        <v>3.2915165411071077</v>
      </c>
      <c r="AJ155" s="51">
        <f t="shared" si="151"/>
        <v>75.708782160021599</v>
      </c>
      <c r="AK155" s="29">
        <f t="shared" si="152"/>
        <v>3.2915165411071077</v>
      </c>
    </row>
    <row r="156" spans="1:37" x14ac:dyDescent="0.2">
      <c r="A156" s="1">
        <v>290</v>
      </c>
      <c r="B156" s="1">
        <v>358</v>
      </c>
      <c r="C156" s="1" t="s">
        <v>107</v>
      </c>
      <c r="D156" s="66">
        <v>16.100000000000001</v>
      </c>
      <c r="E156" s="150">
        <v>1299</v>
      </c>
      <c r="F156" s="150">
        <v>1745</v>
      </c>
      <c r="G156" s="150">
        <v>6913</v>
      </c>
      <c r="H156" s="164">
        <v>0.77800000000000002</v>
      </c>
      <c r="I156" s="25">
        <f t="shared" si="155"/>
        <v>0.21731388621860212</v>
      </c>
      <c r="J156" s="25">
        <f t="shared" si="156"/>
        <v>0.10720652546657113</v>
      </c>
      <c r="K156" s="27">
        <f t="shared" si="157"/>
        <v>2.0270583835530087</v>
      </c>
      <c r="L156" s="27">
        <f t="shared" si="158"/>
        <v>0.75407212677331792</v>
      </c>
      <c r="M156" s="27">
        <f t="shared" si="159"/>
        <v>3.9616045845272208</v>
      </c>
      <c r="N156"/>
      <c r="O156" s="51">
        <f t="shared" si="160"/>
        <v>52.082277945291004</v>
      </c>
      <c r="P156" s="27">
        <f t="shared" si="161"/>
        <v>3.9616045845272208</v>
      </c>
      <c r="Q156" s="93">
        <f t="shared" si="162"/>
        <v>0.75407212677331792</v>
      </c>
      <c r="R156" s="156">
        <f t="shared" si="153"/>
        <v>884.20125235284718</v>
      </c>
      <c r="S156" s="156">
        <f t="shared" si="154"/>
        <v>1136.5054657491607</v>
      </c>
      <c r="T156" s="153"/>
      <c r="U156" s="153"/>
      <c r="V156" s="76"/>
      <c r="W156" s="36">
        <v>290</v>
      </c>
      <c r="X156" s="95">
        <v>16.100000000000001</v>
      </c>
      <c r="Y156" s="164">
        <v>0.92500000000000004</v>
      </c>
      <c r="Z156" s="150">
        <v>3421</v>
      </c>
      <c r="AA156" s="150">
        <v>10741</v>
      </c>
      <c r="AB156" s="150">
        <v>1051</v>
      </c>
      <c r="AC156" s="150">
        <v>1544</v>
      </c>
      <c r="AD156" s="27">
        <f t="shared" si="146"/>
        <v>0.2389952933138724</v>
      </c>
      <c r="AE156" s="27">
        <f t="shared" si="147"/>
        <v>0.12515967564474689</v>
      </c>
      <c r="AF156" s="29">
        <f t="shared" si="148"/>
        <v>1.9095231118386438</v>
      </c>
      <c r="AG156" s="29">
        <f t="shared" si="149"/>
        <v>0.74494204128593511</v>
      </c>
      <c r="AH156" s="29">
        <f t="shared" si="150"/>
        <v>3.1397252265419469</v>
      </c>
      <c r="AJ156" s="51">
        <f t="shared" si="151"/>
        <v>80.922283727812911</v>
      </c>
      <c r="AK156" s="29">
        <f t="shared" si="152"/>
        <v>3.1397252265419469</v>
      </c>
    </row>
    <row r="157" spans="1:37" x14ac:dyDescent="0.2">
      <c r="A157" s="1">
        <v>290</v>
      </c>
      <c r="B157" s="1">
        <v>358</v>
      </c>
      <c r="C157" s="1" t="s">
        <v>107</v>
      </c>
      <c r="D157" s="66">
        <v>16.100000000000001</v>
      </c>
      <c r="E157" s="150">
        <v>1353</v>
      </c>
      <c r="F157" s="150">
        <v>2022</v>
      </c>
      <c r="G157" s="150">
        <v>7597</v>
      </c>
      <c r="H157" s="164">
        <v>0.81100000000000005</v>
      </c>
      <c r="I157" s="25">
        <f t="shared" si="155"/>
        <v>0.220133306443031</v>
      </c>
      <c r="J157" s="25">
        <f t="shared" si="156"/>
        <v>0.10993627163332026</v>
      </c>
      <c r="K157" s="27">
        <f t="shared" si="157"/>
        <v>2.0023719485163207</v>
      </c>
      <c r="L157" s="27">
        <f t="shared" si="158"/>
        <v>0.74970519856341666</v>
      </c>
      <c r="M157" s="27">
        <f t="shared" si="159"/>
        <v>3.7571711177052425</v>
      </c>
      <c r="N157"/>
      <c r="O157" s="51">
        <f t="shared" si="160"/>
        <v>57.235507818656991</v>
      </c>
      <c r="P157" s="27">
        <f t="shared" si="161"/>
        <v>3.7571711177052425</v>
      </c>
      <c r="Q157" s="93">
        <f t="shared" si="162"/>
        <v>0.74970519856341666</v>
      </c>
      <c r="R157" s="156">
        <f t="shared" si="153"/>
        <v>920.95788639984778</v>
      </c>
      <c r="S157" s="156">
        <f t="shared" si="154"/>
        <v>1135.583090505361</v>
      </c>
      <c r="T157" s="153"/>
      <c r="U157" s="153"/>
      <c r="V157" s="76"/>
      <c r="X157" s="95"/>
      <c r="Y157" s="163"/>
      <c r="Z157" s="150"/>
      <c r="AA157" s="150"/>
      <c r="AB157" s="150"/>
      <c r="AC157" s="150"/>
      <c r="AD157"/>
      <c r="AE157"/>
      <c r="AF157"/>
      <c r="AG157"/>
      <c r="AH157"/>
      <c r="AI157"/>
      <c r="AJ157"/>
      <c r="AK157"/>
    </row>
    <row r="158" spans="1:37" x14ac:dyDescent="0.2">
      <c r="A158" s="1">
        <v>290</v>
      </c>
      <c r="B158" s="1">
        <v>358</v>
      </c>
      <c r="C158" s="1" t="s">
        <v>107</v>
      </c>
      <c r="D158" s="66">
        <v>16.100000000000001</v>
      </c>
      <c r="E158" s="150">
        <v>1400</v>
      </c>
      <c r="F158" s="150">
        <v>2306</v>
      </c>
      <c r="G158" s="150">
        <v>8430</v>
      </c>
      <c r="H158" s="164">
        <v>0.83899999999999997</v>
      </c>
      <c r="I158" s="25">
        <f t="shared" si="155"/>
        <v>0.22814488002406591</v>
      </c>
      <c r="J158" s="25">
        <f t="shared" si="156"/>
        <v>0.11316925026143178</v>
      </c>
      <c r="K158" s="27">
        <f t="shared" si="157"/>
        <v>2.0159617519514308</v>
      </c>
      <c r="L158" s="27">
        <f t="shared" si="158"/>
        <v>0.76840563836512943</v>
      </c>
      <c r="M158" s="27">
        <f t="shared" si="159"/>
        <v>3.6556808326105812</v>
      </c>
      <c r="N158"/>
      <c r="O158" s="51">
        <f t="shared" si="160"/>
        <v>63.511298000694801</v>
      </c>
      <c r="P158" s="27">
        <f t="shared" si="161"/>
        <v>3.6556808326105812</v>
      </c>
      <c r="Q158" s="93">
        <f t="shared" si="162"/>
        <v>0.76840563836512943</v>
      </c>
      <c r="R158" s="156">
        <f t="shared" si="153"/>
        <v>952.9497715889039</v>
      </c>
      <c r="S158" s="156">
        <f t="shared" si="154"/>
        <v>1135.8161759104933</v>
      </c>
      <c r="T158" s="153"/>
      <c r="U158" s="153"/>
      <c r="V158" s="76"/>
      <c r="X158" s="95"/>
      <c r="Y158" s="163"/>
      <c r="Z158" s="150"/>
      <c r="AA158" s="150"/>
      <c r="AB158" s="150"/>
      <c r="AC158" s="150"/>
      <c r="AD158"/>
      <c r="AE158"/>
      <c r="AF158"/>
      <c r="AG158"/>
      <c r="AH158"/>
      <c r="AI158"/>
      <c r="AJ158"/>
      <c r="AK158"/>
    </row>
    <row r="159" spans="1:37" x14ac:dyDescent="0.2">
      <c r="A159" s="1">
        <v>290</v>
      </c>
      <c r="B159" s="1">
        <v>358</v>
      </c>
      <c r="C159" s="1" t="s">
        <v>107</v>
      </c>
      <c r="D159" s="66">
        <v>16.100000000000001</v>
      </c>
      <c r="E159" s="150">
        <v>1402</v>
      </c>
      <c r="F159" s="150">
        <v>2320</v>
      </c>
      <c r="G159" s="150">
        <v>8409</v>
      </c>
      <c r="H159" s="164">
        <v>0.84</v>
      </c>
      <c r="I159" s="25">
        <f t="shared" si="155"/>
        <v>0.22692771955192434</v>
      </c>
      <c r="J159" s="25">
        <f t="shared" si="156"/>
        <v>0.11336974944081504</v>
      </c>
      <c r="K159" s="27">
        <f t="shared" si="157"/>
        <v>2.0016602371551726</v>
      </c>
      <c r="L159" s="27">
        <f t="shared" si="158"/>
        <v>0.76091654588087698</v>
      </c>
      <c r="M159" s="27">
        <f t="shared" si="159"/>
        <v>3.6245689655172413</v>
      </c>
      <c r="N159"/>
      <c r="O159" s="51">
        <f t="shared" si="160"/>
        <v>63.353084802828299</v>
      </c>
      <c r="P159" s="27">
        <f t="shared" si="161"/>
        <v>3.6245689655172413</v>
      </c>
      <c r="Q159" s="93">
        <f t="shared" si="162"/>
        <v>0.76091654588087698</v>
      </c>
      <c r="R159" s="156">
        <f t="shared" si="153"/>
        <v>954.3111284054595</v>
      </c>
      <c r="S159" s="156">
        <f t="shared" si="154"/>
        <v>1136.0846766731661</v>
      </c>
      <c r="T159" s="153"/>
      <c r="U159" s="153"/>
      <c r="V159" s="76"/>
      <c r="X159" s="95"/>
      <c r="Y159" s="163"/>
      <c r="Z159" s="150"/>
      <c r="AA159" s="150"/>
      <c r="AB159" s="150"/>
      <c r="AC159" s="150"/>
      <c r="AD159"/>
      <c r="AE159"/>
      <c r="AF159"/>
      <c r="AG159"/>
      <c r="AH159"/>
      <c r="AI159"/>
      <c r="AJ159"/>
      <c r="AK159"/>
    </row>
    <row r="160" spans="1:37" x14ac:dyDescent="0.2">
      <c r="A160" s="1">
        <v>290</v>
      </c>
      <c r="B160" s="1">
        <v>358</v>
      </c>
      <c r="C160" s="1" t="s">
        <v>107</v>
      </c>
      <c r="D160" s="66">
        <v>16.100000000000001</v>
      </c>
      <c r="E160" s="150">
        <v>1468</v>
      </c>
      <c r="F160" s="150">
        <v>2770</v>
      </c>
      <c r="G160" s="150">
        <v>9442</v>
      </c>
      <c r="H160" s="164">
        <v>0.88</v>
      </c>
      <c r="I160" s="25">
        <f t="shared" si="155"/>
        <v>0.23240801883102283</v>
      </c>
      <c r="J160" s="25">
        <f t="shared" si="156"/>
        <v>0.11791114185993301</v>
      </c>
      <c r="K160" s="27">
        <f t="shared" si="157"/>
        <v>1.9710437467148014</v>
      </c>
      <c r="L160" s="27">
        <f t="shared" si="158"/>
        <v>0.7582714579531844</v>
      </c>
      <c r="M160" s="27">
        <f t="shared" si="159"/>
        <v>3.4086642599277979</v>
      </c>
      <c r="N160"/>
      <c r="O160" s="51">
        <f t="shared" si="160"/>
        <v>71.135667345499442</v>
      </c>
      <c r="P160" s="27">
        <f t="shared" si="161"/>
        <v>3.4086642599277979</v>
      </c>
      <c r="Q160" s="93">
        <f t="shared" si="162"/>
        <v>0.7582714579531844</v>
      </c>
      <c r="R160" s="156">
        <f t="shared" si="153"/>
        <v>999.23590335179347</v>
      </c>
      <c r="S160" s="156">
        <f t="shared" si="154"/>
        <v>1135.4953447179471</v>
      </c>
      <c r="T160" s="153"/>
      <c r="U160" s="153"/>
      <c r="V160" s="76"/>
      <c r="X160" s="95"/>
      <c r="Y160" s="163"/>
      <c r="Z160" s="150"/>
      <c r="AA160" s="150"/>
      <c r="AB160" s="150"/>
      <c r="AC160" s="150"/>
      <c r="AD160"/>
      <c r="AE160"/>
      <c r="AF160"/>
      <c r="AG160"/>
      <c r="AH160"/>
      <c r="AI160"/>
      <c r="AJ160"/>
      <c r="AK160"/>
    </row>
    <row r="161" spans="1:37" x14ac:dyDescent="0.2">
      <c r="A161" s="1">
        <v>290</v>
      </c>
      <c r="B161" s="1">
        <v>358</v>
      </c>
      <c r="C161" s="1" t="s">
        <v>107</v>
      </c>
      <c r="D161" s="66">
        <v>16.100000000000001</v>
      </c>
      <c r="E161" s="150">
        <v>1498</v>
      </c>
      <c r="F161" s="150">
        <v>3019</v>
      </c>
      <c r="G161" s="150">
        <v>9989</v>
      </c>
      <c r="H161" s="164">
        <v>0.89800000000000002</v>
      </c>
      <c r="I161" s="25">
        <f t="shared" si="155"/>
        <v>0.23612262899051872</v>
      </c>
      <c r="J161" s="25">
        <f t="shared" si="156"/>
        <v>0.12094304974364514</v>
      </c>
      <c r="K161" s="27">
        <f t="shared" si="157"/>
        <v>1.9523455832394834</v>
      </c>
      <c r="L161" s="27">
        <f t="shared" si="158"/>
        <v>0.75705667088079343</v>
      </c>
      <c r="M161" s="27">
        <f t="shared" si="159"/>
        <v>3.3087114938721429</v>
      </c>
      <c r="N161"/>
      <c r="O161" s="51">
        <f t="shared" si="160"/>
        <v>75.256744451831594</v>
      </c>
      <c r="P161" s="27">
        <f t="shared" si="161"/>
        <v>3.3087114938721429</v>
      </c>
      <c r="Q161" s="93">
        <f t="shared" si="162"/>
        <v>0.75705667088079343</v>
      </c>
      <c r="R161" s="156">
        <f t="shared" si="153"/>
        <v>1019.6562556001272</v>
      </c>
      <c r="S161" s="156">
        <f t="shared" si="154"/>
        <v>1135.4746721604979</v>
      </c>
      <c r="T161" s="153"/>
      <c r="U161" s="153"/>
      <c r="V161" s="76"/>
      <c r="X161" s="95"/>
      <c r="Y161" s="163"/>
      <c r="Z161" s="150"/>
      <c r="AA161" s="150"/>
      <c r="AB161" s="150"/>
      <c r="AC161" s="150"/>
      <c r="AD161"/>
      <c r="AE161"/>
      <c r="AF161"/>
      <c r="AG161"/>
      <c r="AH161"/>
      <c r="AI161"/>
      <c r="AJ161"/>
      <c r="AK161"/>
    </row>
    <row r="162" spans="1:37" x14ac:dyDescent="0.2">
      <c r="A162" s="1">
        <v>290</v>
      </c>
      <c r="B162" s="1">
        <v>358</v>
      </c>
      <c r="C162" s="1" t="s">
        <v>107</v>
      </c>
      <c r="D162" s="66">
        <v>16.100000000000001</v>
      </c>
      <c r="E162" s="150">
        <v>1554</v>
      </c>
      <c r="F162" s="150">
        <v>3517</v>
      </c>
      <c r="G162" s="150">
        <v>10917</v>
      </c>
      <c r="H162" s="164">
        <v>0.93100000000000005</v>
      </c>
      <c r="I162" s="25">
        <f t="shared" si="155"/>
        <v>0.23979521073663132</v>
      </c>
      <c r="J162" s="25">
        <f t="shared" si="156"/>
        <v>0.12620383952090322</v>
      </c>
      <c r="K162" s="27">
        <f t="shared" si="157"/>
        <v>1.9000627211259598</v>
      </c>
      <c r="L162" s="27">
        <f t="shared" si="158"/>
        <v>0.74249080736613737</v>
      </c>
      <c r="M162" s="27">
        <f t="shared" si="159"/>
        <v>3.1040659653113449</v>
      </c>
      <c r="N162"/>
      <c r="O162" s="51">
        <f t="shared" si="160"/>
        <v>82.248261005170249</v>
      </c>
      <c r="P162" s="27">
        <f t="shared" si="161"/>
        <v>3.1040659653113449</v>
      </c>
      <c r="Q162" s="93">
        <f t="shared" si="162"/>
        <v>0.74249080736613737</v>
      </c>
      <c r="R162" s="156">
        <f t="shared" si="153"/>
        <v>1057.7742464636833</v>
      </c>
      <c r="S162" s="156">
        <f t="shared" si="154"/>
        <v>1136.1699747193161</v>
      </c>
      <c r="T162" s="153"/>
      <c r="U162" s="153"/>
      <c r="V162" s="76"/>
      <c r="X162" s="95"/>
      <c r="Y162" s="163"/>
      <c r="Z162" s="150"/>
      <c r="AA162" s="150"/>
      <c r="AB162" s="150"/>
      <c r="AC162" s="150"/>
      <c r="AD162"/>
      <c r="AE162"/>
      <c r="AF162"/>
      <c r="AG162"/>
      <c r="AH162"/>
      <c r="AI162"/>
      <c r="AJ162"/>
      <c r="AK162"/>
    </row>
    <row r="163" spans="1:37" x14ac:dyDescent="0.2">
      <c r="E163" s="150"/>
      <c r="F163" s="150"/>
      <c r="G163" s="150"/>
      <c r="H163" s="164"/>
      <c r="I163" s="25"/>
      <c r="J163" s="25"/>
      <c r="K163" s="27"/>
      <c r="L163" s="27"/>
      <c r="M163" s="27"/>
      <c r="N163"/>
      <c r="O163" s="51"/>
      <c r="P163" s="27"/>
      <c r="Q163" s="93"/>
      <c r="R163" s="156"/>
      <c r="T163" s="153"/>
      <c r="U163" s="153"/>
      <c r="V163" s="76"/>
      <c r="X163" s="95"/>
      <c r="Y163" s="163"/>
      <c r="Z163" s="150"/>
      <c r="AA163" s="150"/>
      <c r="AB163" s="150"/>
      <c r="AC163" s="150"/>
      <c r="AD163"/>
      <c r="AE163"/>
      <c r="AF163"/>
      <c r="AG163"/>
      <c r="AH163"/>
      <c r="AI163"/>
      <c r="AJ163"/>
      <c r="AK163"/>
    </row>
    <row r="164" spans="1:37" x14ac:dyDescent="0.2">
      <c r="I164" s="25"/>
      <c r="J164" s="25"/>
      <c r="K164" s="27"/>
      <c r="L164" s="27"/>
      <c r="M164" s="27"/>
      <c r="O164" s="51"/>
      <c r="P164" s="27"/>
      <c r="Q164" s="93"/>
      <c r="R164" s="156"/>
      <c r="T164" s="153"/>
      <c r="U164" s="153"/>
      <c r="Y164" s="62"/>
      <c r="AA164" s="69"/>
      <c r="AB164" s="150"/>
      <c r="AC164" s="171"/>
    </row>
    <row r="165" spans="1:37" x14ac:dyDescent="0.2">
      <c r="A165" s="1">
        <v>291</v>
      </c>
      <c r="B165" s="1">
        <v>359</v>
      </c>
      <c r="C165" s="1" t="s">
        <v>107</v>
      </c>
      <c r="D165" s="66">
        <v>18</v>
      </c>
      <c r="E165" s="150">
        <v>705</v>
      </c>
      <c r="F165" s="150">
        <v>304</v>
      </c>
      <c r="G165" s="150">
        <v>2185</v>
      </c>
      <c r="H165" s="164">
        <v>0.42099999999999999</v>
      </c>
      <c r="I165" s="25">
        <f t="shared" ref="I165:I178" si="163">0.1515*(G165/1000)/(E165/1000)^2/($D$4/10)^4</f>
        <v>0.2331913469225079</v>
      </c>
      <c r="J165" s="25">
        <f t="shared" ref="J165:J178" si="164">0.5*(F165/1000)/(E165/1000)^3/($D$4/10)^5</f>
        <v>0.11683137162605864</v>
      </c>
      <c r="K165" s="27">
        <f t="shared" ref="K165:K178" si="165">I165/J165</f>
        <v>1.9959651562499996</v>
      </c>
      <c r="L165" s="27">
        <f t="shared" ref="L165:L178" si="166">0.798*I165^1.5/J165</f>
        <v>0.76915180280408979</v>
      </c>
      <c r="M165" s="27">
        <f t="shared" ref="M165:M178" si="167">G165/F165</f>
        <v>7.1875</v>
      </c>
      <c r="N165"/>
      <c r="O165" s="51">
        <f t="shared" ref="O165:O178" si="168">G165/(PI()*$D$4^2/4)</f>
        <v>16.461706539919117</v>
      </c>
      <c r="P165" s="27">
        <f t="shared" ref="P165:P178" si="169">M165</f>
        <v>7.1875</v>
      </c>
      <c r="Q165" s="93">
        <f t="shared" ref="Q165:Q178" si="170">L165</f>
        <v>0.76915180280408979</v>
      </c>
      <c r="R165" s="156">
        <f>E165*(PI()/30)*($D$4/2)</f>
        <v>479.87827783584083</v>
      </c>
      <c r="S165" s="156">
        <f>R165/H165</f>
        <v>1139.8533915340638</v>
      </c>
      <c r="T165" s="153"/>
      <c r="U165" s="153"/>
      <c r="V165" s="76"/>
      <c r="W165" s="36">
        <v>291</v>
      </c>
      <c r="X165" s="95">
        <v>18</v>
      </c>
      <c r="Y165" s="164">
        <v>0.72499999999999998</v>
      </c>
      <c r="Z165" s="150">
        <v>1637</v>
      </c>
      <c r="AA165" s="150">
        <v>6496</v>
      </c>
      <c r="AB165" s="150">
        <v>826</v>
      </c>
      <c r="AC165" s="150">
        <v>1213</v>
      </c>
      <c r="AD165" s="27">
        <f t="shared" ref="AD165:AD187" si="171">0.1515*(AA165/1000)/(AC165/1000)^2/($D$4/10)^4</f>
        <v>0.23418746099867552</v>
      </c>
      <c r="AE165" s="27">
        <f t="shared" ref="AE165:AE187" si="172">0.5*(Z165/1000)/(AC165/1000)^3/($D$4/10)^5</f>
        <v>0.12351494792675989</v>
      </c>
      <c r="AF165" s="29">
        <f t="shared" ref="AF165:AF187" si="173">AD165/AE165</f>
        <v>1.8960252579108126</v>
      </c>
      <c r="AG165" s="29">
        <f t="shared" ref="AG165:AG187" si="174">0.798*AD165^1.5/AE165</f>
        <v>0.7321984899907138</v>
      </c>
      <c r="AH165" s="29">
        <f t="shared" ref="AH165:AH187" si="175">AA165/Z165</f>
        <v>3.9682345754428834</v>
      </c>
      <c r="AJ165" s="51">
        <f t="shared" ref="AJ165:AJ187" si="176">AA165/(PI()*$D$4^2/4)</f>
        <v>48.940615873370511</v>
      </c>
      <c r="AK165" s="29">
        <f t="shared" ref="AK165:AK187" si="177">AH165</f>
        <v>3.9682345754428834</v>
      </c>
    </row>
    <row r="166" spans="1:37" x14ac:dyDescent="0.2">
      <c r="A166" s="1">
        <v>291</v>
      </c>
      <c r="B166" s="1">
        <v>359</v>
      </c>
      <c r="C166" s="1" t="s">
        <v>107</v>
      </c>
      <c r="D166" s="66">
        <v>18</v>
      </c>
      <c r="E166" s="150">
        <v>802</v>
      </c>
      <c r="F166" s="150">
        <v>455</v>
      </c>
      <c r="G166" s="150">
        <v>2810</v>
      </c>
      <c r="H166" s="164">
        <v>0.47899999999999998</v>
      </c>
      <c r="I166" s="25">
        <f t="shared" si="163"/>
        <v>0.23173776119093842</v>
      </c>
      <c r="J166" s="25">
        <f t="shared" si="164"/>
        <v>0.11877951143661762</v>
      </c>
      <c r="K166" s="27">
        <f t="shared" si="165"/>
        <v>1.9509910285714289</v>
      </c>
      <c r="L166" s="27">
        <f t="shared" si="166"/>
        <v>0.74947399280138394</v>
      </c>
      <c r="M166" s="27">
        <f t="shared" si="167"/>
        <v>6.1758241758241761</v>
      </c>
      <c r="N166"/>
      <c r="O166" s="51">
        <f t="shared" si="168"/>
        <v>21.170432666898268</v>
      </c>
      <c r="P166" s="27">
        <f t="shared" si="169"/>
        <v>6.1758241758241761</v>
      </c>
      <c r="Q166" s="93">
        <f t="shared" si="170"/>
        <v>0.74947399280138394</v>
      </c>
      <c r="R166" s="156">
        <f>E166*(PI()/30)*($D$4/2)</f>
        <v>545.9040834387863</v>
      </c>
      <c r="S166" s="156">
        <f>R166/H166</f>
        <v>1139.6744956968398</v>
      </c>
      <c r="T166" s="153"/>
      <c r="U166" s="153"/>
      <c r="V166" s="76"/>
      <c r="W166" s="36">
        <v>291</v>
      </c>
      <c r="X166" s="95">
        <v>18</v>
      </c>
      <c r="Y166" s="164">
        <v>0.75</v>
      </c>
      <c r="Z166" s="150">
        <v>1839</v>
      </c>
      <c r="AA166" s="150">
        <v>7015</v>
      </c>
      <c r="AB166" s="150">
        <v>854</v>
      </c>
      <c r="AC166" s="150">
        <v>1255</v>
      </c>
      <c r="AD166" s="27">
        <f t="shared" si="171"/>
        <v>0.23625415073457412</v>
      </c>
      <c r="AE166" s="27">
        <f t="shared" si="172"/>
        <v>0.12528636084170197</v>
      </c>
      <c r="AF166" s="29">
        <f t="shared" si="173"/>
        <v>1.8857132504078302</v>
      </c>
      <c r="AG166" s="29">
        <f t="shared" si="174"/>
        <v>0.73142241884144199</v>
      </c>
      <c r="AH166" s="29">
        <f t="shared" si="175"/>
        <v>3.8145731375747687</v>
      </c>
      <c r="AJ166" s="51">
        <f t="shared" si="176"/>
        <v>52.850742049213999</v>
      </c>
      <c r="AK166" s="29">
        <f t="shared" si="177"/>
        <v>3.8145731375747687</v>
      </c>
    </row>
    <row r="167" spans="1:37" x14ac:dyDescent="0.2">
      <c r="A167" s="1">
        <v>291</v>
      </c>
      <c r="B167" s="1">
        <v>359</v>
      </c>
      <c r="C167" s="1" t="s">
        <v>107</v>
      </c>
      <c r="D167" s="66">
        <v>18</v>
      </c>
      <c r="E167" s="150">
        <v>1009</v>
      </c>
      <c r="F167" s="150">
        <v>936</v>
      </c>
      <c r="G167" s="150">
        <v>4454</v>
      </c>
      <c r="H167" s="164">
        <v>0.60299999999999998</v>
      </c>
      <c r="I167" s="25">
        <f t="shared" si="163"/>
        <v>0.23206364203676638</v>
      </c>
      <c r="J167" s="25">
        <f t="shared" si="164"/>
        <v>0.12270311634336517</v>
      </c>
      <c r="K167" s="27">
        <f t="shared" si="165"/>
        <v>1.8912611916666662</v>
      </c>
      <c r="L167" s="27">
        <f t="shared" si="166"/>
        <v>0.72703941225951985</v>
      </c>
      <c r="M167" s="27">
        <f t="shared" si="167"/>
        <v>4.7585470085470085</v>
      </c>
      <c r="N167"/>
      <c r="O167" s="51">
        <f t="shared" si="168"/>
        <v>33.556265871304227</v>
      </c>
      <c r="P167" s="27">
        <f t="shared" si="169"/>
        <v>4.7585470085470085</v>
      </c>
      <c r="Q167" s="93">
        <f t="shared" si="170"/>
        <v>0.72703941225951985</v>
      </c>
      <c r="R167" s="156">
        <f t="shared" ref="R167:R185" si="178">E167*(PI()/30)*($D$4/2)</f>
        <v>686.80451395228863</v>
      </c>
      <c r="S167" s="156">
        <f t="shared" ref="S167:S185" si="179">R167/H167</f>
        <v>1138.979293453215</v>
      </c>
      <c r="T167" s="153"/>
      <c r="U167" s="153"/>
      <c r="V167" s="76"/>
      <c r="W167" s="36">
        <v>291</v>
      </c>
      <c r="X167" s="95">
        <v>18</v>
      </c>
      <c r="Y167" s="164">
        <v>0.77500000000000002</v>
      </c>
      <c r="Z167" s="150">
        <v>2069</v>
      </c>
      <c r="AA167" s="150">
        <v>7589</v>
      </c>
      <c r="AB167" s="150">
        <v>883</v>
      </c>
      <c r="AC167" s="150">
        <v>1297</v>
      </c>
      <c r="AD167" s="27">
        <f t="shared" si="171"/>
        <v>0.23930062024685159</v>
      </c>
      <c r="AE167" s="27">
        <f t="shared" si="172"/>
        <v>0.12770085505738182</v>
      </c>
      <c r="AF167" s="29">
        <f t="shared" si="173"/>
        <v>1.8739155672788792</v>
      </c>
      <c r="AG167" s="29">
        <f t="shared" si="174"/>
        <v>0.73151767245048482</v>
      </c>
      <c r="AH167" s="29">
        <f t="shared" si="175"/>
        <v>3.6679555340744323</v>
      </c>
      <c r="AJ167" s="51">
        <f t="shared" si="176"/>
        <v>57.175236124231652</v>
      </c>
      <c r="AK167" s="29">
        <f t="shared" si="177"/>
        <v>3.6679555340744323</v>
      </c>
    </row>
    <row r="168" spans="1:37" x14ac:dyDescent="0.2">
      <c r="A168" s="1">
        <v>291</v>
      </c>
      <c r="B168" s="1">
        <v>359</v>
      </c>
      <c r="C168" s="1" t="s">
        <v>107</v>
      </c>
      <c r="D168" s="66">
        <v>18</v>
      </c>
      <c r="E168" s="150">
        <v>1050</v>
      </c>
      <c r="F168" s="150">
        <v>1049</v>
      </c>
      <c r="G168" s="150">
        <v>4772</v>
      </c>
      <c r="H168" s="164">
        <v>0.628</v>
      </c>
      <c r="I168" s="25">
        <f t="shared" si="163"/>
        <v>0.22959427810198335</v>
      </c>
      <c r="J168" s="25">
        <f t="shared" si="164"/>
        <v>0.12202837662701936</v>
      </c>
      <c r="K168" s="27">
        <f t="shared" si="165"/>
        <v>1.8814826882745475</v>
      </c>
      <c r="L168" s="27">
        <f t="shared" si="166"/>
        <v>0.71942189035926762</v>
      </c>
      <c r="M168" s="27">
        <f t="shared" si="167"/>
        <v>4.5490943755958053</v>
      </c>
      <c r="N168"/>
      <c r="O168" s="51">
        <f t="shared" si="168"/>
        <v>35.952065724711218</v>
      </c>
      <c r="P168" s="27">
        <f t="shared" si="169"/>
        <v>4.5490943755958053</v>
      </c>
      <c r="Q168" s="93">
        <f t="shared" si="170"/>
        <v>0.71942189035926762</v>
      </c>
      <c r="R168" s="156">
        <f t="shared" si="178"/>
        <v>714.71232869167795</v>
      </c>
      <c r="S168" s="156">
        <f t="shared" si="179"/>
        <v>1138.0769565154108</v>
      </c>
      <c r="T168" s="153"/>
      <c r="U168" s="153"/>
      <c r="V168" s="76"/>
      <c r="W168" s="36">
        <v>291</v>
      </c>
      <c r="X168" s="95">
        <v>18</v>
      </c>
      <c r="Y168" s="164">
        <v>0.8</v>
      </c>
      <c r="Z168" s="150">
        <v>2323</v>
      </c>
      <c r="AA168" s="150">
        <v>8201</v>
      </c>
      <c r="AB168" s="150">
        <v>911</v>
      </c>
      <c r="AC168" s="150">
        <v>1339</v>
      </c>
      <c r="AD168" s="27">
        <f t="shared" si="171"/>
        <v>0.24263021412222785</v>
      </c>
      <c r="AE168" s="27">
        <f t="shared" si="172"/>
        <v>0.13030489228548922</v>
      </c>
      <c r="AF168" s="29">
        <f t="shared" si="173"/>
        <v>1.8620192217391303</v>
      </c>
      <c r="AG168" s="29">
        <f t="shared" si="174"/>
        <v>0.73191305222020164</v>
      </c>
      <c r="AH168" s="29">
        <f t="shared" si="175"/>
        <v>3.5303486870426175</v>
      </c>
      <c r="AJ168" s="51">
        <f t="shared" si="176"/>
        <v>61.786020747769641</v>
      </c>
      <c r="AK168" s="29">
        <f t="shared" si="177"/>
        <v>3.5303486870426175</v>
      </c>
    </row>
    <row r="169" spans="1:37" x14ac:dyDescent="0.2">
      <c r="A169" s="1">
        <v>291</v>
      </c>
      <c r="B169" s="1">
        <v>359</v>
      </c>
      <c r="C169" s="1" t="s">
        <v>107</v>
      </c>
      <c r="D169" s="66">
        <v>18</v>
      </c>
      <c r="E169" s="150">
        <v>1098</v>
      </c>
      <c r="F169" s="150">
        <v>1212</v>
      </c>
      <c r="G169" s="150">
        <v>5270</v>
      </c>
      <c r="H169" s="164">
        <v>0.65600000000000003</v>
      </c>
      <c r="I169" s="25">
        <f t="shared" si="163"/>
        <v>0.23187031851335135</v>
      </c>
      <c r="J169" s="25">
        <f t="shared" si="164"/>
        <v>0.12329595882236027</v>
      </c>
      <c r="K169" s="27">
        <f t="shared" si="165"/>
        <v>1.8805995000000002</v>
      </c>
      <c r="L169" s="27">
        <f t="shared" si="166"/>
        <v>0.72263965012264753</v>
      </c>
      <c r="M169" s="27">
        <f t="shared" si="167"/>
        <v>4.3481848184818483</v>
      </c>
      <c r="N169"/>
      <c r="O169" s="51">
        <f t="shared" si="168"/>
        <v>39.703978702688211</v>
      </c>
      <c r="P169" s="27">
        <f t="shared" si="169"/>
        <v>4.3481848184818483</v>
      </c>
      <c r="Q169" s="93">
        <f t="shared" si="170"/>
        <v>0.72263965012264753</v>
      </c>
      <c r="R169" s="156">
        <f t="shared" si="178"/>
        <v>747.38489228901176</v>
      </c>
      <c r="S169" s="156">
        <f t="shared" si="179"/>
        <v>1139.3062382454448</v>
      </c>
      <c r="T169" s="153"/>
      <c r="U169" s="153"/>
      <c r="V169" s="76"/>
      <c r="W169" s="36">
        <v>291</v>
      </c>
      <c r="X169" s="95">
        <v>18</v>
      </c>
      <c r="Y169" s="164">
        <v>0.82499999999999996</v>
      </c>
      <c r="Z169" s="150">
        <v>2599</v>
      </c>
      <c r="AA169" s="150">
        <v>8833</v>
      </c>
      <c r="AB169" s="150">
        <v>940</v>
      </c>
      <c r="AC169" s="150">
        <v>1380</v>
      </c>
      <c r="AD169" s="27">
        <f t="shared" si="171"/>
        <v>0.24603068809466433</v>
      </c>
      <c r="AE169" s="27">
        <f t="shared" si="172"/>
        <v>0.13317486435250034</v>
      </c>
      <c r="AF169" s="29">
        <f t="shared" si="173"/>
        <v>1.8474258584070797</v>
      </c>
      <c r="AG169" s="29">
        <f t="shared" si="174"/>
        <v>0.73124776232889355</v>
      </c>
      <c r="AH169" s="29">
        <f t="shared" si="175"/>
        <v>3.3986148518661023</v>
      </c>
      <c r="AJ169" s="51">
        <f t="shared" si="176"/>
        <v>66.547484607370961</v>
      </c>
      <c r="AK169" s="29">
        <f t="shared" si="177"/>
        <v>3.3986148518661023</v>
      </c>
    </row>
    <row r="170" spans="1:37" x14ac:dyDescent="0.2">
      <c r="A170" s="1">
        <v>291</v>
      </c>
      <c r="B170" s="1">
        <v>359</v>
      </c>
      <c r="C170" s="1" t="s">
        <v>107</v>
      </c>
      <c r="D170" s="66">
        <v>18</v>
      </c>
      <c r="E170" s="150">
        <v>1151</v>
      </c>
      <c r="F170" s="150">
        <v>1372</v>
      </c>
      <c r="G170" s="150">
        <v>5748</v>
      </c>
      <c r="H170" s="164">
        <v>0.68799999999999994</v>
      </c>
      <c r="I170" s="25">
        <f t="shared" si="163"/>
        <v>0.23014700934756813</v>
      </c>
      <c r="J170" s="25">
        <f t="shared" si="164"/>
        <v>0.12116617083716963</v>
      </c>
      <c r="K170" s="27">
        <f t="shared" si="165"/>
        <v>1.8994328842565595</v>
      </c>
      <c r="L170" s="27">
        <f t="shared" si="166"/>
        <v>0.72715921442388476</v>
      </c>
      <c r="M170" s="27">
        <f t="shared" si="167"/>
        <v>4.1895043731778427</v>
      </c>
      <c r="N170"/>
      <c r="O170" s="51">
        <f t="shared" si="168"/>
        <v>43.305212444601864</v>
      </c>
      <c r="P170" s="27">
        <f t="shared" si="169"/>
        <v>4.1895043731778427</v>
      </c>
      <c r="Q170" s="93">
        <f t="shared" si="170"/>
        <v>0.72715921442388476</v>
      </c>
      <c r="R170" s="156">
        <f t="shared" si="178"/>
        <v>783.46084792773456</v>
      </c>
      <c r="S170" s="156">
        <f t="shared" si="179"/>
        <v>1138.7512324531026</v>
      </c>
      <c r="T170" s="153"/>
      <c r="U170" s="153"/>
      <c r="V170" s="76"/>
      <c r="W170" s="36">
        <v>291</v>
      </c>
      <c r="X170" s="95">
        <v>18</v>
      </c>
      <c r="Y170" s="164">
        <v>0.85</v>
      </c>
      <c r="Z170" s="150">
        <v>2892</v>
      </c>
      <c r="AA170" s="150">
        <v>9529</v>
      </c>
      <c r="AB170" s="150">
        <v>968</v>
      </c>
      <c r="AC170" s="150">
        <v>1422</v>
      </c>
      <c r="AD170" s="27">
        <f t="shared" si="171"/>
        <v>0.24996969354240267</v>
      </c>
      <c r="AE170" s="27">
        <f t="shared" si="172"/>
        <v>0.1354418079211539</v>
      </c>
      <c r="AF170" s="29">
        <f t="shared" si="173"/>
        <v>1.8455873956431534</v>
      </c>
      <c r="AG170" s="29">
        <f t="shared" si="174"/>
        <v>0.73634473480233031</v>
      </c>
      <c r="AH170" s="29">
        <f t="shared" si="175"/>
        <v>3.294951590594744</v>
      </c>
      <c r="AJ170" s="51">
        <f t="shared" si="176"/>
        <v>71.79112202237495</v>
      </c>
      <c r="AK170" s="29">
        <f t="shared" si="177"/>
        <v>3.294951590594744</v>
      </c>
    </row>
    <row r="171" spans="1:37" x14ac:dyDescent="0.2">
      <c r="A171" s="1">
        <v>291</v>
      </c>
      <c r="B171" s="1">
        <v>359</v>
      </c>
      <c r="C171" s="1" t="s">
        <v>107</v>
      </c>
      <c r="D171" s="66">
        <v>18</v>
      </c>
      <c r="E171" s="150">
        <v>1203</v>
      </c>
      <c r="F171" s="150">
        <v>1579</v>
      </c>
      <c r="G171" s="150">
        <v>6384</v>
      </c>
      <c r="H171" s="164">
        <v>0.71899999999999997</v>
      </c>
      <c r="I171" s="25">
        <f t="shared" si="163"/>
        <v>0.23399191260465813</v>
      </c>
      <c r="J171" s="25">
        <f t="shared" si="164"/>
        <v>0.12213453711577972</v>
      </c>
      <c r="K171" s="27">
        <f t="shared" si="165"/>
        <v>1.9158537636478787</v>
      </c>
      <c r="L171" s="27">
        <f t="shared" si="166"/>
        <v>0.73954681574385162</v>
      </c>
      <c r="M171" s="27">
        <f t="shared" si="167"/>
        <v>4.0430652311589617</v>
      </c>
      <c r="N171"/>
      <c r="O171" s="51">
        <f t="shared" si="168"/>
        <v>48.096812151415847</v>
      </c>
      <c r="P171" s="27">
        <f t="shared" si="169"/>
        <v>4.0430652311589617</v>
      </c>
      <c r="Q171" s="93">
        <f t="shared" si="170"/>
        <v>0.73954681574385162</v>
      </c>
      <c r="R171" s="156">
        <f t="shared" si="178"/>
        <v>818.85612515817945</v>
      </c>
      <c r="S171" s="156">
        <f t="shared" si="179"/>
        <v>1138.8819543229199</v>
      </c>
      <c r="T171" s="153"/>
      <c r="U171" s="153"/>
      <c r="V171" s="76"/>
      <c r="W171" s="36">
        <v>291</v>
      </c>
      <c r="X171" s="95">
        <v>18</v>
      </c>
      <c r="Y171" s="164">
        <v>0.875</v>
      </c>
      <c r="Z171" s="150">
        <v>3246</v>
      </c>
      <c r="AA171" s="150">
        <v>10233</v>
      </c>
      <c r="AB171" s="150">
        <v>997</v>
      </c>
      <c r="AC171" s="150">
        <v>1464</v>
      </c>
      <c r="AD171" s="27">
        <f t="shared" si="171"/>
        <v>0.25325617557073204</v>
      </c>
      <c r="AE171" s="27">
        <f t="shared" si="172"/>
        <v>0.1393087925834017</v>
      </c>
      <c r="AF171" s="29">
        <f t="shared" si="173"/>
        <v>1.8179482491682071</v>
      </c>
      <c r="AG171" s="29">
        <f t="shared" si="174"/>
        <v>0.73006987705733006</v>
      </c>
      <c r="AH171" s="29">
        <f t="shared" si="175"/>
        <v>3.1524953789279113</v>
      </c>
      <c r="AJ171" s="51">
        <f t="shared" si="176"/>
        <v>77.095031131804262</v>
      </c>
      <c r="AK171" s="29">
        <f t="shared" si="177"/>
        <v>3.1524953789279113</v>
      </c>
    </row>
    <row r="172" spans="1:37" x14ac:dyDescent="0.2">
      <c r="A172" s="1">
        <v>291</v>
      </c>
      <c r="B172" s="1">
        <v>359</v>
      </c>
      <c r="C172" s="1" t="s">
        <v>107</v>
      </c>
      <c r="D172" s="66">
        <v>18</v>
      </c>
      <c r="E172" s="150">
        <v>1250</v>
      </c>
      <c r="F172" s="150">
        <v>1821</v>
      </c>
      <c r="G172" s="150">
        <v>6935</v>
      </c>
      <c r="H172" s="164">
        <v>0.747</v>
      </c>
      <c r="I172" s="25">
        <f t="shared" si="163"/>
        <v>0.2354320927138405</v>
      </c>
      <c r="J172" s="25">
        <f t="shared" si="164"/>
        <v>0.12555475056087775</v>
      </c>
      <c r="K172" s="27">
        <f t="shared" si="165"/>
        <v>1.8751348846787481</v>
      </c>
      <c r="L172" s="27">
        <f t="shared" si="166"/>
        <v>0.72605285296184463</v>
      </c>
      <c r="M172" s="27">
        <f t="shared" si="167"/>
        <v>3.8083470620538167</v>
      </c>
      <c r="N172"/>
      <c r="O172" s="51">
        <f t="shared" si="168"/>
        <v>52.248025104960668</v>
      </c>
      <c r="P172" s="27">
        <f t="shared" si="169"/>
        <v>3.8083470620538167</v>
      </c>
      <c r="Q172" s="93">
        <f t="shared" si="170"/>
        <v>0.72605285296184463</v>
      </c>
      <c r="R172" s="156">
        <f t="shared" si="178"/>
        <v>850.84801034723569</v>
      </c>
      <c r="S172" s="156">
        <f t="shared" si="179"/>
        <v>1139.0200941730063</v>
      </c>
      <c r="T172" s="153"/>
      <c r="U172" s="153"/>
      <c r="V172" s="76"/>
      <c r="W172" s="36">
        <v>291</v>
      </c>
      <c r="X172" s="95">
        <v>18</v>
      </c>
      <c r="Y172" s="164">
        <v>0.9</v>
      </c>
      <c r="Z172" s="150">
        <v>3643</v>
      </c>
      <c r="AA172" s="150">
        <v>10967</v>
      </c>
      <c r="AB172" s="150">
        <v>1025</v>
      </c>
      <c r="AC172" s="150">
        <v>1506</v>
      </c>
      <c r="AD172" s="27">
        <f t="shared" si="171"/>
        <v>0.25649394859290353</v>
      </c>
      <c r="AE172" s="27">
        <f t="shared" si="172"/>
        <v>0.14362746603500801</v>
      </c>
      <c r="AF172" s="29">
        <f t="shared" si="173"/>
        <v>1.7858279873181446</v>
      </c>
      <c r="AG172" s="29">
        <f t="shared" si="174"/>
        <v>0.72174050298066439</v>
      </c>
      <c r="AH172" s="29">
        <f t="shared" si="175"/>
        <v>3.0104309634916278</v>
      </c>
      <c r="AJ172" s="51">
        <f t="shared" si="176"/>
        <v>82.624959095328578</v>
      </c>
      <c r="AK172" s="29">
        <f t="shared" si="177"/>
        <v>3.0104309634916278</v>
      </c>
    </row>
    <row r="173" spans="1:37" x14ac:dyDescent="0.2">
      <c r="A173" s="1">
        <v>291</v>
      </c>
      <c r="B173" s="1">
        <v>359</v>
      </c>
      <c r="C173" s="1" t="s">
        <v>107</v>
      </c>
      <c r="D173" s="66">
        <v>18</v>
      </c>
      <c r="E173" s="150">
        <v>1297</v>
      </c>
      <c r="F173" s="150">
        <v>2083</v>
      </c>
      <c r="G173" s="150">
        <v>7635</v>
      </c>
      <c r="H173" s="164">
        <v>0.77500000000000002</v>
      </c>
      <c r="I173" s="25">
        <f t="shared" si="163"/>
        <v>0.24075111814266856</v>
      </c>
      <c r="J173" s="25">
        <f t="shared" si="164"/>
        <v>0.12856494977502486</v>
      </c>
      <c r="K173" s="27">
        <f t="shared" si="165"/>
        <v>1.8726030583293323</v>
      </c>
      <c r="L173" s="27">
        <f t="shared" si="166"/>
        <v>0.73321742269214796</v>
      </c>
      <c r="M173" s="27">
        <f t="shared" si="167"/>
        <v>3.6653864618338936</v>
      </c>
      <c r="N173"/>
      <c r="O173" s="51">
        <f t="shared" si="168"/>
        <v>57.521798367177318</v>
      </c>
      <c r="P173" s="27">
        <f t="shared" si="169"/>
        <v>3.6653864618338936</v>
      </c>
      <c r="Q173" s="93">
        <f t="shared" si="170"/>
        <v>0.73321742269214796</v>
      </c>
      <c r="R173" s="156">
        <f t="shared" si="178"/>
        <v>882.83989553629158</v>
      </c>
      <c r="S173" s="156">
        <f t="shared" si="179"/>
        <v>1139.1482523048924</v>
      </c>
      <c r="T173" s="153"/>
      <c r="U173" s="153"/>
      <c r="V173" s="76"/>
      <c r="W173" s="36">
        <v>291</v>
      </c>
      <c r="X173" s="95">
        <v>18</v>
      </c>
      <c r="Y173" s="164">
        <v>0.92500000000000004</v>
      </c>
      <c r="Z173" s="150">
        <v>4082</v>
      </c>
      <c r="AA173" s="150">
        <v>11731</v>
      </c>
      <c r="AB173" s="150">
        <v>1054</v>
      </c>
      <c r="AC173" s="150">
        <v>1548</v>
      </c>
      <c r="AD173" s="27">
        <f t="shared" si="171"/>
        <v>0.25967631867301327</v>
      </c>
      <c r="AE173" s="27">
        <f t="shared" si="172"/>
        <v>0.14818811514895183</v>
      </c>
      <c r="AF173" s="29">
        <f t="shared" si="173"/>
        <v>1.7523424089171973</v>
      </c>
      <c r="AG173" s="29">
        <f t="shared" si="174"/>
        <v>0.71258723083489472</v>
      </c>
      <c r="AH173" s="29">
        <f t="shared" si="175"/>
        <v>2.8738363547280743</v>
      </c>
      <c r="AJ173" s="51">
        <f t="shared" si="176"/>
        <v>88.380905912947895</v>
      </c>
      <c r="AK173" s="29">
        <f t="shared" si="177"/>
        <v>2.8738363547280743</v>
      </c>
    </row>
    <row r="174" spans="1:37" x14ac:dyDescent="0.2">
      <c r="A174" s="1">
        <v>291</v>
      </c>
      <c r="B174" s="1">
        <v>359</v>
      </c>
      <c r="C174" s="1" t="s">
        <v>107</v>
      </c>
      <c r="D174" s="66">
        <v>18</v>
      </c>
      <c r="E174" s="150">
        <v>1349</v>
      </c>
      <c r="F174" s="150">
        <v>2367</v>
      </c>
      <c r="G174" s="150">
        <v>8293</v>
      </c>
      <c r="H174" s="164">
        <v>0.80600000000000005</v>
      </c>
      <c r="I174" s="25">
        <f t="shared" si="163"/>
        <v>0.24172801716445241</v>
      </c>
      <c r="J174" s="25">
        <f t="shared" si="164"/>
        <v>0.1298421361106348</v>
      </c>
      <c r="K174" s="27">
        <f t="shared" si="165"/>
        <v>1.8617070267427118</v>
      </c>
      <c r="L174" s="27">
        <f t="shared" si="166"/>
        <v>0.73042852332273744</v>
      </c>
      <c r="M174" s="27">
        <f t="shared" si="167"/>
        <v>3.5035910435149979</v>
      </c>
      <c r="N174"/>
      <c r="O174" s="51">
        <f t="shared" si="168"/>
        <v>62.479145233660972</v>
      </c>
      <c r="P174" s="27">
        <f t="shared" si="169"/>
        <v>3.5035910435149979</v>
      </c>
      <c r="Q174" s="93">
        <f t="shared" si="170"/>
        <v>0.73042852332273744</v>
      </c>
      <c r="R174" s="156">
        <f t="shared" si="178"/>
        <v>918.23517276673658</v>
      </c>
      <c r="S174" s="156">
        <f t="shared" si="179"/>
        <v>1139.2495940033953</v>
      </c>
      <c r="T174" s="153"/>
      <c r="U174" s="153"/>
      <c r="V174" s="76"/>
      <c r="X174" s="95"/>
      <c r="Y174" s="163"/>
      <c r="Z174" s="150"/>
      <c r="AA174" s="150"/>
      <c r="AB174" s="150"/>
      <c r="AC174" s="150"/>
      <c r="AD174" s="27"/>
      <c r="AE174" s="27"/>
      <c r="AF174" s="29"/>
      <c r="AH174" s="29"/>
      <c r="AJ174" s="51"/>
      <c r="AK174" s="29"/>
    </row>
    <row r="175" spans="1:37" x14ac:dyDescent="0.2">
      <c r="A175" s="1">
        <v>291</v>
      </c>
      <c r="B175" s="1">
        <v>359</v>
      </c>
      <c r="C175" s="1" t="s">
        <v>107</v>
      </c>
      <c r="D175" s="66">
        <v>18</v>
      </c>
      <c r="E175" s="150">
        <v>1400</v>
      </c>
      <c r="F175" s="150">
        <v>2750</v>
      </c>
      <c r="G175" s="150">
        <v>9205</v>
      </c>
      <c r="H175" s="164">
        <v>0.83699999999999997</v>
      </c>
      <c r="I175" s="25">
        <f t="shared" si="163"/>
        <v>0.24911905345451085</v>
      </c>
      <c r="J175" s="25">
        <f t="shared" si="164"/>
        <v>0.13495899315652096</v>
      </c>
      <c r="K175" s="27">
        <f t="shared" si="165"/>
        <v>1.8458870181818179</v>
      </c>
      <c r="L175" s="27">
        <f t="shared" si="166"/>
        <v>0.7352101250976667</v>
      </c>
      <c r="M175" s="27">
        <f t="shared" si="167"/>
        <v>3.3472727272727272</v>
      </c>
      <c r="N175"/>
      <c r="O175" s="51">
        <f t="shared" si="168"/>
        <v>69.35011839814895</v>
      </c>
      <c r="P175" s="27">
        <f t="shared" si="169"/>
        <v>3.3472727272727272</v>
      </c>
      <c r="Q175" s="93">
        <f t="shared" si="170"/>
        <v>0.7352101250976667</v>
      </c>
      <c r="R175" s="156">
        <f t="shared" si="178"/>
        <v>952.9497715889039</v>
      </c>
      <c r="S175" s="156">
        <f t="shared" si="179"/>
        <v>1138.530193057233</v>
      </c>
      <c r="T175" s="153"/>
      <c r="U175" s="153"/>
      <c r="V175" s="76"/>
      <c r="X175" s="95"/>
      <c r="Y175" s="163"/>
      <c r="Z175" s="150"/>
      <c r="AA175" s="150"/>
      <c r="AB175" s="150"/>
      <c r="AC175" s="150"/>
      <c r="AD175" s="27"/>
      <c r="AE175" s="27"/>
      <c r="AF175" s="29"/>
      <c r="AH175" s="29"/>
      <c r="AJ175" s="51"/>
      <c r="AK175" s="29"/>
    </row>
    <row r="176" spans="1:37" x14ac:dyDescent="0.2">
      <c r="A176" s="1">
        <v>291</v>
      </c>
      <c r="B176" s="1">
        <v>359</v>
      </c>
      <c r="C176" s="1" t="s">
        <v>107</v>
      </c>
      <c r="D176" s="66">
        <v>18</v>
      </c>
      <c r="E176" s="150">
        <v>1469</v>
      </c>
      <c r="F176" s="150">
        <v>3287</v>
      </c>
      <c r="G176" s="150">
        <v>10255</v>
      </c>
      <c r="H176" s="164">
        <v>0.878</v>
      </c>
      <c r="I176" s="25">
        <f t="shared" si="163"/>
        <v>0.25207588275333426</v>
      </c>
      <c r="J176" s="25">
        <f t="shared" si="164"/>
        <v>0.13963283622652628</v>
      </c>
      <c r="K176" s="27">
        <f t="shared" si="165"/>
        <v>1.80527653498631</v>
      </c>
      <c r="L176" s="27">
        <f t="shared" si="166"/>
        <v>0.72328969394704634</v>
      </c>
      <c r="M176" s="27">
        <f t="shared" si="167"/>
        <v>3.1198661393367813</v>
      </c>
      <c r="N176"/>
      <c r="O176" s="51">
        <f t="shared" si="168"/>
        <v>77.260778291473926</v>
      </c>
      <c r="P176" s="27">
        <f t="shared" si="169"/>
        <v>3.1198661393367813</v>
      </c>
      <c r="Q176" s="93">
        <f t="shared" si="170"/>
        <v>0.72328969394704634</v>
      </c>
      <c r="R176" s="156">
        <f t="shared" si="178"/>
        <v>999.91658176007138</v>
      </c>
      <c r="S176" s="156">
        <f t="shared" si="179"/>
        <v>1138.8571546242272</v>
      </c>
      <c r="T176" s="153"/>
      <c r="U176" s="153"/>
      <c r="V176" s="76"/>
      <c r="X176" s="95"/>
      <c r="Y176" s="163"/>
      <c r="Z176" s="150"/>
      <c r="AA176" s="150"/>
      <c r="AB176" s="150"/>
      <c r="AC176" s="150"/>
      <c r="AD176" s="27"/>
      <c r="AE176" s="27"/>
      <c r="AF176" s="29"/>
      <c r="AH176" s="29"/>
      <c r="AJ176" s="51"/>
      <c r="AK176" s="29"/>
    </row>
    <row r="177" spans="1:37" x14ac:dyDescent="0.2">
      <c r="A177" s="1">
        <v>291</v>
      </c>
      <c r="B177" s="1">
        <v>359</v>
      </c>
      <c r="C177" s="1" t="s">
        <v>107</v>
      </c>
      <c r="D177" s="66">
        <v>18</v>
      </c>
      <c r="E177" s="150">
        <v>1498</v>
      </c>
      <c r="F177" s="150">
        <v>3534</v>
      </c>
      <c r="G177" s="150">
        <v>10923</v>
      </c>
      <c r="H177" s="164">
        <v>0.89500000000000002</v>
      </c>
      <c r="I177" s="25">
        <f t="shared" si="163"/>
        <v>0.25820076849168444</v>
      </c>
      <c r="J177" s="25">
        <f t="shared" si="164"/>
        <v>0.14157427551972238</v>
      </c>
      <c r="K177" s="27">
        <f t="shared" si="165"/>
        <v>1.8237830816638374</v>
      </c>
      <c r="L177" s="27">
        <f t="shared" si="166"/>
        <v>0.73952837015790174</v>
      </c>
      <c r="M177" s="27">
        <f t="shared" si="167"/>
        <v>3.0908319185059421</v>
      </c>
      <c r="N177" s="59" t="s">
        <v>153</v>
      </c>
      <c r="O177" s="51">
        <f t="shared" si="168"/>
        <v>82.29346477598925</v>
      </c>
      <c r="P177" s="27">
        <f t="shared" si="169"/>
        <v>3.0908319185059421</v>
      </c>
      <c r="Q177" s="93">
        <f t="shared" si="170"/>
        <v>0.73952837015790174</v>
      </c>
      <c r="R177" s="156">
        <f t="shared" si="178"/>
        <v>1019.6562556001272</v>
      </c>
      <c r="S177" s="156">
        <f t="shared" si="179"/>
        <v>1139.2807325141086</v>
      </c>
      <c r="T177" s="153"/>
      <c r="U177" s="153"/>
      <c r="V177" s="76"/>
      <c r="X177" s="95"/>
      <c r="Y177" s="163"/>
      <c r="Z177" s="150"/>
      <c r="AA177" s="150"/>
      <c r="AB177" s="150"/>
      <c r="AC177" s="150"/>
      <c r="AD177" s="27"/>
      <c r="AE177" s="27"/>
      <c r="AF177" s="29"/>
      <c r="AH177" s="29"/>
      <c r="AJ177" s="51"/>
      <c r="AK177" s="29"/>
    </row>
    <row r="178" spans="1:37" x14ac:dyDescent="0.2">
      <c r="A178" s="1">
        <v>291</v>
      </c>
      <c r="B178" s="1">
        <v>359</v>
      </c>
      <c r="C178" s="1" t="s">
        <v>107</v>
      </c>
      <c r="D178" s="66">
        <v>18</v>
      </c>
      <c r="E178" s="150">
        <v>1554</v>
      </c>
      <c r="F178" s="150">
        <v>4167</v>
      </c>
      <c r="G178" s="150">
        <v>11813</v>
      </c>
      <c r="H178" s="164">
        <v>0.92900000000000005</v>
      </c>
      <c r="I178" s="25">
        <f t="shared" si="163"/>
        <v>0.25947612205109694</v>
      </c>
      <c r="J178" s="25">
        <f t="shared" si="164"/>
        <v>0.14952840468683642</v>
      </c>
      <c r="K178" s="27">
        <f t="shared" si="165"/>
        <v>1.73529653174946</v>
      </c>
      <c r="L178" s="27">
        <f t="shared" si="166"/>
        <v>0.7053834883314839</v>
      </c>
      <c r="M178" s="27">
        <f t="shared" si="167"/>
        <v>2.8348932085433165</v>
      </c>
      <c r="N178"/>
      <c r="O178" s="51">
        <f t="shared" si="168"/>
        <v>88.99869078080755</v>
      </c>
      <c r="P178" s="27">
        <f t="shared" si="169"/>
        <v>2.8348932085433165</v>
      </c>
      <c r="Q178" s="93">
        <f t="shared" si="170"/>
        <v>0.7053834883314839</v>
      </c>
      <c r="R178" s="156">
        <f t="shared" si="178"/>
        <v>1057.7742464636833</v>
      </c>
      <c r="S178" s="156">
        <f t="shared" si="179"/>
        <v>1138.6159811234481</v>
      </c>
      <c r="T178" s="153"/>
      <c r="U178" s="153"/>
      <c r="V178" s="76"/>
      <c r="X178" s="95"/>
      <c r="Y178" s="163"/>
      <c r="Z178" s="150"/>
      <c r="AA178" s="150"/>
      <c r="AB178" s="150"/>
      <c r="AC178" s="150"/>
      <c r="AD178" s="27"/>
      <c r="AE178" s="27"/>
      <c r="AF178" s="29"/>
      <c r="AH178" s="29"/>
      <c r="AJ178" s="51"/>
      <c r="AK178" s="29"/>
    </row>
    <row r="179" spans="1:37" x14ac:dyDescent="0.2">
      <c r="I179" s="25"/>
      <c r="J179" s="25"/>
      <c r="K179" s="27"/>
      <c r="L179" s="27"/>
      <c r="M179" s="27"/>
      <c r="O179" s="51"/>
      <c r="P179" s="27"/>
      <c r="Q179" s="93"/>
      <c r="R179" s="156"/>
      <c r="T179" s="153"/>
      <c r="U179" s="153"/>
      <c r="Y179" s="62"/>
      <c r="AA179" s="69"/>
      <c r="AB179" s="150"/>
      <c r="AC179" s="171"/>
      <c r="AD179" s="27"/>
      <c r="AE179" s="27"/>
      <c r="AF179" s="29"/>
      <c r="AH179" s="29"/>
      <c r="AJ179" s="51"/>
      <c r="AK179" s="29"/>
    </row>
    <row r="180" spans="1:37" x14ac:dyDescent="0.2">
      <c r="I180" s="25"/>
      <c r="J180" s="25"/>
      <c r="K180" s="27"/>
      <c r="L180" s="27"/>
      <c r="M180" s="27"/>
      <c r="O180" s="51"/>
      <c r="P180" s="27"/>
      <c r="Q180" s="93"/>
      <c r="R180" s="156"/>
      <c r="T180" s="153"/>
      <c r="U180" s="153"/>
      <c r="Y180" s="62"/>
      <c r="AA180" s="69"/>
      <c r="AB180" s="150"/>
      <c r="AC180" s="171"/>
      <c r="AD180" s="27"/>
      <c r="AE180" s="27"/>
      <c r="AF180" s="29"/>
      <c r="AH180" s="29"/>
      <c r="AJ180" s="51"/>
      <c r="AK180" s="29"/>
    </row>
    <row r="181" spans="1:37" x14ac:dyDescent="0.2">
      <c r="A181" s="1">
        <v>292</v>
      </c>
      <c r="B181" s="1">
        <v>360</v>
      </c>
      <c r="C181" s="1" t="s">
        <v>107</v>
      </c>
      <c r="D181" s="66">
        <v>20</v>
      </c>
      <c r="E181" s="150">
        <v>703</v>
      </c>
      <c r="F181" s="150">
        <v>356</v>
      </c>
      <c r="G181" s="150">
        <v>2266</v>
      </c>
      <c r="H181" s="164">
        <v>0.41899999999999998</v>
      </c>
      <c r="I181" s="25">
        <f>0.1515*(G181/1000)/(E181/1000)^2/($D$4/10)^4</f>
        <v>0.24321394887729308</v>
      </c>
      <c r="J181" s="25">
        <f>0.5*(F181/1000)/(E181/1000)^3/($D$4/10)^5</f>
        <v>0.13798671183484087</v>
      </c>
      <c r="K181" s="27">
        <f>I181/J181</f>
        <v>1.7625896410112363</v>
      </c>
      <c r="L181" s="27">
        <f>0.798*I181^1.5/J181</f>
        <v>0.69366270362609428</v>
      </c>
      <c r="M181" s="27">
        <f>G181/F181</f>
        <v>6.3651685393258424</v>
      </c>
      <c r="N181"/>
      <c r="O181" s="51">
        <f>G181/(PI()*$D$4^2/4)</f>
        <v>17.071957445975613</v>
      </c>
      <c r="P181" s="27">
        <f>M181</f>
        <v>6.3651685393258424</v>
      </c>
      <c r="Q181" s="93">
        <f>L181</f>
        <v>0.69366270362609428</v>
      </c>
      <c r="R181" s="156">
        <f t="shared" si="178"/>
        <v>478.51692101928523</v>
      </c>
      <c r="S181" s="156">
        <f t="shared" si="179"/>
        <v>1142.0451575639265</v>
      </c>
      <c r="T181" s="153"/>
      <c r="U181" s="153"/>
      <c r="V181" s="150"/>
      <c r="W181" s="36">
        <v>292</v>
      </c>
      <c r="X181" s="95">
        <v>20</v>
      </c>
      <c r="Y181" s="164">
        <v>0.72499999999999998</v>
      </c>
      <c r="Z181" s="150">
        <v>1990</v>
      </c>
      <c r="AA181" s="150">
        <v>7057</v>
      </c>
      <c r="AB181" s="150">
        <v>827</v>
      </c>
      <c r="AC181" s="150">
        <v>1215</v>
      </c>
      <c r="AD181" s="27">
        <f t="shared" si="171"/>
        <v>0.25357520495234781</v>
      </c>
      <c r="AE181" s="27">
        <f t="shared" si="172"/>
        <v>0.14940924990102158</v>
      </c>
      <c r="AF181" s="29">
        <f t="shared" si="173"/>
        <v>1.6971854494974878</v>
      </c>
      <c r="AG181" s="29">
        <f t="shared" si="174"/>
        <v>0.6820018986506573</v>
      </c>
      <c r="AH181" s="29">
        <f t="shared" si="175"/>
        <v>3.5462311557788944</v>
      </c>
      <c r="AJ181" s="51">
        <f t="shared" si="176"/>
        <v>53.167168444947002</v>
      </c>
      <c r="AK181" s="29">
        <f t="shared" si="177"/>
        <v>3.5462311557788944</v>
      </c>
    </row>
    <row r="182" spans="1:37" x14ac:dyDescent="0.2">
      <c r="A182" s="1">
        <v>292</v>
      </c>
      <c r="B182" s="1">
        <v>360</v>
      </c>
      <c r="C182" s="1" t="s">
        <v>107</v>
      </c>
      <c r="D182" s="66">
        <v>20</v>
      </c>
      <c r="E182" s="150">
        <v>801</v>
      </c>
      <c r="F182" s="150">
        <v>521</v>
      </c>
      <c r="G182" s="150">
        <v>2872</v>
      </c>
      <c r="H182" s="164">
        <v>0.47799999999999998</v>
      </c>
      <c r="I182" s="25">
        <f t="shared" ref="I182:I202" si="180">0.1515*(G182/1000)/(E182/1000)^2/($D$4/10)^4</f>
        <v>0.23744259336090517</v>
      </c>
      <c r="J182" s="25">
        <f t="shared" ref="J182:J202" si="181">0.5*(F182/1000)/(E182/1000)^3/($D$4/10)^5</f>
        <v>0.13651910041245033</v>
      </c>
      <c r="K182" s="27">
        <f t="shared" ref="K182:K202" si="182">I182/J182</f>
        <v>1.7392628038387716</v>
      </c>
      <c r="L182" s="27">
        <f t="shared" ref="L182:L202" si="183">0.798*I182^1.5/J182</f>
        <v>0.67631249943802652</v>
      </c>
      <c r="M182" s="27">
        <f t="shared" ref="M182:M202" si="184">G182/F182</f>
        <v>5.5124760076775434</v>
      </c>
      <c r="N182"/>
      <c r="O182" s="51">
        <f t="shared" ref="O182:O202" si="185">G182/(PI()*$D$4^2/4)</f>
        <v>21.637538298694601</v>
      </c>
      <c r="P182" s="27">
        <f t="shared" ref="P182:P202" si="186">M182</f>
        <v>5.5124760076775434</v>
      </c>
      <c r="Q182" s="93">
        <f t="shared" ref="Q182:Q202" si="187">L182</f>
        <v>0.67631249943802652</v>
      </c>
      <c r="R182" s="156">
        <f t="shared" si="178"/>
        <v>545.2234050305085</v>
      </c>
      <c r="S182" s="156">
        <f t="shared" si="179"/>
        <v>1140.6347385575493</v>
      </c>
      <c r="T182" s="153"/>
      <c r="U182" s="153"/>
      <c r="V182" s="150"/>
      <c r="W182" s="36">
        <v>292</v>
      </c>
      <c r="X182" s="95">
        <v>20</v>
      </c>
      <c r="Y182" s="164">
        <v>0.75</v>
      </c>
      <c r="Z182" s="150">
        <v>2219</v>
      </c>
      <c r="AA182" s="150">
        <v>7585</v>
      </c>
      <c r="AB182" s="150">
        <v>856</v>
      </c>
      <c r="AC182" s="150">
        <v>1257</v>
      </c>
      <c r="AD182" s="27">
        <f t="shared" si="171"/>
        <v>0.25463860908115415</v>
      </c>
      <c r="AE182" s="27">
        <f t="shared" si="172"/>
        <v>0.15045433725539906</v>
      </c>
      <c r="AF182" s="29">
        <f t="shared" si="173"/>
        <v>1.6924643963497068</v>
      </c>
      <c r="AG182" s="29">
        <f t="shared" si="174"/>
        <v>0.68152934370931284</v>
      </c>
      <c r="AH182" s="29">
        <f t="shared" si="175"/>
        <v>3.4182063992789544</v>
      </c>
      <c r="AJ182" s="51">
        <f t="shared" si="176"/>
        <v>57.14510027701899</v>
      </c>
      <c r="AK182" s="29">
        <f t="shared" si="177"/>
        <v>3.4182063992789544</v>
      </c>
    </row>
    <row r="183" spans="1:37" x14ac:dyDescent="0.2">
      <c r="A183" s="1">
        <v>292</v>
      </c>
      <c r="B183" s="1">
        <v>360</v>
      </c>
      <c r="C183" s="1" t="s">
        <v>107</v>
      </c>
      <c r="D183" s="66">
        <v>20</v>
      </c>
      <c r="E183" s="150">
        <v>997</v>
      </c>
      <c r="F183" s="150">
        <v>1073</v>
      </c>
      <c r="G183" s="150">
        <v>4596</v>
      </c>
      <c r="H183" s="164">
        <v>0.59499999999999997</v>
      </c>
      <c r="I183" s="25">
        <f t="shared" si="180"/>
        <v>0.24526124415138462</v>
      </c>
      <c r="J183" s="25">
        <f t="shared" si="181"/>
        <v>0.14580334574301054</v>
      </c>
      <c r="K183" s="27">
        <f t="shared" si="182"/>
        <v>1.68213728499534</v>
      </c>
      <c r="L183" s="27">
        <f t="shared" si="183"/>
        <v>0.66478129630335547</v>
      </c>
      <c r="M183" s="27">
        <f t="shared" si="184"/>
        <v>4.2833178005591801</v>
      </c>
      <c r="N183"/>
      <c r="O183" s="51">
        <f t="shared" si="185"/>
        <v>34.626088447353894</v>
      </c>
      <c r="P183" s="27">
        <f t="shared" si="186"/>
        <v>4.2833178005591801</v>
      </c>
      <c r="Q183" s="93">
        <f t="shared" si="187"/>
        <v>0.66478129630335547</v>
      </c>
      <c r="R183" s="156">
        <f t="shared" si="178"/>
        <v>678.63637305295515</v>
      </c>
      <c r="S183" s="156">
        <f t="shared" si="179"/>
        <v>1140.5653328621095</v>
      </c>
      <c r="T183" s="153"/>
      <c r="U183" s="153"/>
      <c r="V183" s="150"/>
      <c r="W183" s="36">
        <v>292</v>
      </c>
      <c r="X183" s="95">
        <v>20</v>
      </c>
      <c r="Y183" s="164">
        <v>0.77500000000000002</v>
      </c>
      <c r="Z183" s="150">
        <v>2519</v>
      </c>
      <c r="AA183" s="150">
        <v>8270</v>
      </c>
      <c r="AB183" s="150">
        <v>884</v>
      </c>
      <c r="AC183" s="150">
        <v>1299</v>
      </c>
      <c r="AD183" s="27">
        <f t="shared" si="171"/>
        <v>0.25997191364499339</v>
      </c>
      <c r="AE183" s="27">
        <f t="shared" si="172"/>
        <v>0.15475830237839122</v>
      </c>
      <c r="AF183" s="29">
        <f t="shared" si="173"/>
        <v>1.6798576208813019</v>
      </c>
      <c r="AG183" s="29">
        <f t="shared" si="174"/>
        <v>0.68350009740703765</v>
      </c>
      <c r="AH183" s="29">
        <f t="shared" si="175"/>
        <v>3.2830488289003572</v>
      </c>
      <c r="AJ183" s="51">
        <f t="shared" si="176"/>
        <v>62.305864112188139</v>
      </c>
      <c r="AK183" s="29">
        <f t="shared" si="177"/>
        <v>3.2830488289003572</v>
      </c>
    </row>
    <row r="184" spans="1:37" x14ac:dyDescent="0.2">
      <c r="A184" s="1">
        <v>292</v>
      </c>
      <c r="B184" s="1">
        <v>360</v>
      </c>
      <c r="C184" s="1" t="s">
        <v>107</v>
      </c>
      <c r="D184" s="66">
        <v>20</v>
      </c>
      <c r="E184" s="150">
        <v>1053</v>
      </c>
      <c r="F184" s="150">
        <v>1273</v>
      </c>
      <c r="G184" s="150">
        <v>5191</v>
      </c>
      <c r="H184" s="164">
        <v>0.628</v>
      </c>
      <c r="I184" s="25">
        <f t="shared" si="180"/>
        <v>0.24833247109900403</v>
      </c>
      <c r="J184" s="25">
        <f t="shared" si="181"/>
        <v>0.14682382464061358</v>
      </c>
      <c r="K184" s="27">
        <f t="shared" si="182"/>
        <v>1.6913635897093482</v>
      </c>
      <c r="L184" s="27">
        <f t="shared" si="183"/>
        <v>0.67259962931638162</v>
      </c>
      <c r="M184" s="27">
        <f t="shared" si="184"/>
        <v>4.0777690494893948</v>
      </c>
      <c r="N184"/>
      <c r="O184" s="51">
        <f t="shared" si="185"/>
        <v>39.108795720238042</v>
      </c>
      <c r="P184" s="27">
        <f t="shared" si="186"/>
        <v>4.0777690494893948</v>
      </c>
      <c r="Q184" s="93">
        <f t="shared" si="187"/>
        <v>0.67259962931638162</v>
      </c>
      <c r="R184" s="156">
        <f t="shared" si="178"/>
        <v>716.75436391651124</v>
      </c>
      <c r="S184" s="156">
        <f t="shared" si="179"/>
        <v>1141.3286049625974</v>
      </c>
      <c r="T184" s="153"/>
      <c r="U184" s="153"/>
      <c r="V184" s="150"/>
      <c r="W184" s="36">
        <v>292</v>
      </c>
      <c r="X184" s="95">
        <v>20</v>
      </c>
      <c r="Y184" s="164">
        <v>0.8</v>
      </c>
      <c r="Z184" s="150">
        <v>2809</v>
      </c>
      <c r="AA184" s="150">
        <v>8947</v>
      </c>
      <c r="AB184" s="150">
        <v>913</v>
      </c>
      <c r="AC184" s="150">
        <v>1341</v>
      </c>
      <c r="AD184" s="27">
        <f t="shared" si="171"/>
        <v>0.26391198015401807</v>
      </c>
      <c r="AE184" s="27">
        <f t="shared" si="172"/>
        <v>0.15686232523516136</v>
      </c>
      <c r="AF184" s="29">
        <f t="shared" si="173"/>
        <v>1.6824433767532925</v>
      </c>
      <c r="AG184" s="29">
        <f t="shared" si="174"/>
        <v>0.68972012903789492</v>
      </c>
      <c r="AH184" s="29">
        <f t="shared" si="175"/>
        <v>3.185119259522962</v>
      </c>
      <c r="AJ184" s="51">
        <f t="shared" si="176"/>
        <v>67.406356252931957</v>
      </c>
      <c r="AK184" s="29">
        <f t="shared" si="177"/>
        <v>3.185119259522962</v>
      </c>
    </row>
    <row r="185" spans="1:37" x14ac:dyDescent="0.2">
      <c r="A185" s="1">
        <v>292</v>
      </c>
      <c r="B185" s="1">
        <v>360</v>
      </c>
      <c r="C185" s="1" t="s">
        <v>107</v>
      </c>
      <c r="D185" s="66">
        <v>20</v>
      </c>
      <c r="E185" s="150">
        <v>1101</v>
      </c>
      <c r="F185" s="150">
        <v>1469</v>
      </c>
      <c r="G185" s="150">
        <v>5723</v>
      </c>
      <c r="H185" s="164">
        <v>0.65700000000000003</v>
      </c>
      <c r="I185" s="25">
        <f t="shared" si="180"/>
        <v>0.25043114062838734</v>
      </c>
      <c r="J185" s="25">
        <f t="shared" si="181"/>
        <v>0.14822214083571955</v>
      </c>
      <c r="K185" s="27">
        <f t="shared" si="182"/>
        <v>1.6895663442477873</v>
      </c>
      <c r="L185" s="27">
        <f t="shared" si="183"/>
        <v>0.67471801662545527</v>
      </c>
      <c r="M185" s="27">
        <f t="shared" si="184"/>
        <v>3.8958475153165417</v>
      </c>
      <c r="N185"/>
      <c r="O185" s="51">
        <f t="shared" si="185"/>
        <v>43.1168633995227</v>
      </c>
      <c r="P185" s="27">
        <f t="shared" si="186"/>
        <v>3.8958475153165417</v>
      </c>
      <c r="Q185" s="93">
        <f t="shared" si="187"/>
        <v>0.67471801662545527</v>
      </c>
      <c r="R185" s="156">
        <f t="shared" si="178"/>
        <v>749.42692751384516</v>
      </c>
      <c r="S185" s="156">
        <f t="shared" si="179"/>
        <v>1140.6802549678007</v>
      </c>
      <c r="T185" s="153"/>
      <c r="U185" s="153"/>
      <c r="V185" s="150"/>
      <c r="W185" s="36">
        <v>292</v>
      </c>
      <c r="X185" s="95">
        <v>20</v>
      </c>
      <c r="Y185" s="164">
        <v>0.82499999999999996</v>
      </c>
      <c r="Z185" s="150">
        <v>3168</v>
      </c>
      <c r="AA185" s="150">
        <v>9671</v>
      </c>
      <c r="AB185" s="150">
        <v>941</v>
      </c>
      <c r="AC185" s="150">
        <v>1383</v>
      </c>
      <c r="AD185" s="27">
        <f t="shared" si="171"/>
        <v>0.26820461511842036</v>
      </c>
      <c r="AE185" s="27">
        <f t="shared" si="172"/>
        <v>0.16127679170597473</v>
      </c>
      <c r="AF185" s="29">
        <f t="shared" si="173"/>
        <v>1.6630081258522726</v>
      </c>
      <c r="AG185" s="29">
        <f t="shared" si="174"/>
        <v>0.68727474597991167</v>
      </c>
      <c r="AH185" s="29">
        <f t="shared" si="175"/>
        <v>3.0527146464646466</v>
      </c>
      <c r="AJ185" s="51">
        <f t="shared" si="176"/>
        <v>72.860944598424609</v>
      </c>
      <c r="AK185" s="29">
        <f t="shared" si="177"/>
        <v>3.0527146464646466</v>
      </c>
    </row>
    <row r="186" spans="1:37" x14ac:dyDescent="0.2">
      <c r="A186" s="1">
        <v>292</v>
      </c>
      <c r="B186" s="1">
        <v>360</v>
      </c>
      <c r="C186" s="1" t="s">
        <v>107</v>
      </c>
      <c r="D186" s="66">
        <v>20</v>
      </c>
      <c r="E186" s="150">
        <v>1101</v>
      </c>
      <c r="F186" s="150">
        <v>1478</v>
      </c>
      <c r="G186" s="150">
        <v>5745</v>
      </c>
      <c r="H186" s="164">
        <v>0.65700000000000003</v>
      </c>
      <c r="I186" s="25">
        <f t="shared" si="180"/>
        <v>0.25139383241483232</v>
      </c>
      <c r="J186" s="25">
        <f t="shared" si="181"/>
        <v>0.14913024108590434</v>
      </c>
      <c r="K186" s="27">
        <f t="shared" si="182"/>
        <v>1.6857334272665765</v>
      </c>
      <c r="L186" s="27">
        <f t="shared" si="183"/>
        <v>0.67448003595237582</v>
      </c>
      <c r="M186" s="27">
        <f t="shared" si="184"/>
        <v>3.8870094722598107</v>
      </c>
      <c r="N186"/>
      <c r="O186" s="51">
        <f t="shared" si="185"/>
        <v>43.282610559192364</v>
      </c>
      <c r="P186" s="27">
        <f t="shared" si="186"/>
        <v>3.8870094722598107</v>
      </c>
      <c r="Q186" s="93">
        <f t="shared" si="187"/>
        <v>0.67448003595237582</v>
      </c>
      <c r="R186" s="156">
        <f>E186*(PI()/30)*($D$4/2)</f>
        <v>749.42692751384516</v>
      </c>
      <c r="S186" s="156">
        <f>R186/H186</f>
        <v>1140.6802549678007</v>
      </c>
      <c r="T186" s="153"/>
      <c r="U186" s="153"/>
      <c r="V186" s="150"/>
      <c r="W186" s="36">
        <v>292</v>
      </c>
      <c r="X186" s="95">
        <v>20</v>
      </c>
      <c r="Y186" s="164">
        <v>0.85</v>
      </c>
      <c r="Z186" s="150">
        <v>3586</v>
      </c>
      <c r="AA186" s="150">
        <v>10425</v>
      </c>
      <c r="AB186" s="150">
        <v>970</v>
      </c>
      <c r="AC186" s="150">
        <v>1425</v>
      </c>
      <c r="AD186" s="27">
        <f t="shared" si="171"/>
        <v>0.27232377490914372</v>
      </c>
      <c r="AE186" s="27">
        <f t="shared" si="172"/>
        <v>0.16688562709712004</v>
      </c>
      <c r="AF186" s="29">
        <f t="shared" si="173"/>
        <v>1.63179885317903</v>
      </c>
      <c r="AG186" s="29">
        <f t="shared" si="174"/>
        <v>0.67953572581903432</v>
      </c>
      <c r="AH186" s="29">
        <f t="shared" si="175"/>
        <v>2.907138873396542</v>
      </c>
      <c r="AJ186" s="51">
        <f t="shared" si="176"/>
        <v>78.54155179801225</v>
      </c>
      <c r="AK186" s="29">
        <f t="shared" si="177"/>
        <v>2.907138873396542</v>
      </c>
    </row>
    <row r="187" spans="1:37" x14ac:dyDescent="0.2">
      <c r="A187" s="1">
        <v>292</v>
      </c>
      <c r="B187" s="1">
        <v>360</v>
      </c>
      <c r="C187" s="1" t="s">
        <v>107</v>
      </c>
      <c r="D187" s="66">
        <v>20</v>
      </c>
      <c r="E187" s="150">
        <v>1149</v>
      </c>
      <c r="F187" s="150">
        <v>1653</v>
      </c>
      <c r="G187" s="150">
        <v>6149</v>
      </c>
      <c r="H187" s="164">
        <v>0.68600000000000005</v>
      </c>
      <c r="I187" s="25">
        <f t="shared" si="180"/>
        <v>0.24706069527942598</v>
      </c>
      <c r="J187" s="25">
        <f t="shared" si="181"/>
        <v>0.1467459115455369</v>
      </c>
      <c r="K187" s="27">
        <f t="shared" si="182"/>
        <v>1.6835950840290381</v>
      </c>
      <c r="L187" s="27">
        <f t="shared" si="183"/>
        <v>0.66779378054161131</v>
      </c>
      <c r="M187" s="27">
        <f t="shared" si="184"/>
        <v>3.7199032062915909</v>
      </c>
      <c r="N187"/>
      <c r="O187" s="51">
        <f t="shared" si="185"/>
        <v>46.326331127671686</v>
      </c>
      <c r="P187" s="27">
        <f t="shared" si="186"/>
        <v>3.7199032062915909</v>
      </c>
      <c r="Q187" s="93">
        <f t="shared" si="187"/>
        <v>0.66779378054161131</v>
      </c>
      <c r="R187" s="156">
        <f>E187*(PI()/30)*($D$4/2)</f>
        <v>782.09949111117896</v>
      </c>
      <c r="S187" s="156">
        <f>R187/H187</f>
        <v>1140.0867217364123</v>
      </c>
      <c r="T187" s="153"/>
      <c r="U187" s="153"/>
      <c r="V187" s="150"/>
      <c r="W187" s="36">
        <v>292</v>
      </c>
      <c r="X187" s="95">
        <v>20</v>
      </c>
      <c r="Y187" s="164">
        <v>0.875</v>
      </c>
      <c r="Z187" s="150">
        <v>4063</v>
      </c>
      <c r="AA187" s="150">
        <v>11211</v>
      </c>
      <c r="AB187" s="150">
        <v>998</v>
      </c>
      <c r="AC187" s="150">
        <v>1467</v>
      </c>
      <c r="AD187" s="27">
        <f t="shared" si="171"/>
        <v>0.27632701682953742</v>
      </c>
      <c r="AE187" s="27">
        <f t="shared" si="172"/>
        <v>0.17330445367421088</v>
      </c>
      <c r="AF187" s="29">
        <f t="shared" si="173"/>
        <v>1.5944599862909186</v>
      </c>
      <c r="AG187" s="29">
        <f t="shared" si="174"/>
        <v>0.66884916694997942</v>
      </c>
      <c r="AH187" s="29">
        <f t="shared" si="175"/>
        <v>2.7592911641644107</v>
      </c>
      <c r="AJ187" s="51">
        <f t="shared" si="176"/>
        <v>84.463245775301232</v>
      </c>
      <c r="AK187" s="29">
        <f t="shared" si="177"/>
        <v>2.7592911641644107</v>
      </c>
    </row>
    <row r="188" spans="1:37" x14ac:dyDescent="0.2">
      <c r="A188" s="1">
        <v>292</v>
      </c>
      <c r="B188" s="1">
        <v>360</v>
      </c>
      <c r="C188" s="1" t="s">
        <v>107</v>
      </c>
      <c r="D188" s="66">
        <v>20</v>
      </c>
      <c r="E188" s="150">
        <v>1173</v>
      </c>
      <c r="F188" s="150">
        <v>1782</v>
      </c>
      <c r="G188" s="150">
        <v>6596</v>
      </c>
      <c r="H188" s="164">
        <v>0.7</v>
      </c>
      <c r="I188" s="25">
        <f t="shared" si="180"/>
        <v>0.25428681743123643</v>
      </c>
      <c r="J188" s="25">
        <f t="shared" si="181"/>
        <v>0.14868491405783793</v>
      </c>
      <c r="K188" s="27">
        <f t="shared" si="182"/>
        <v>1.7102395292929296</v>
      </c>
      <c r="L188" s="27">
        <f t="shared" si="183"/>
        <v>0.68821122953857239</v>
      </c>
      <c r="M188" s="27">
        <f t="shared" si="184"/>
        <v>3.7014590347923679</v>
      </c>
      <c r="N188"/>
      <c r="O188" s="51">
        <f t="shared" si="185"/>
        <v>49.694012053687182</v>
      </c>
      <c r="P188" s="27">
        <f t="shared" si="186"/>
        <v>3.7014590347923679</v>
      </c>
      <c r="Q188" s="93">
        <f t="shared" si="187"/>
        <v>0.68821122953857239</v>
      </c>
      <c r="R188" s="156">
        <f>E188*(PI()/30)*($D$4/2)</f>
        <v>798.43577290984592</v>
      </c>
      <c r="S188" s="156">
        <f>R188/H188</f>
        <v>1140.6225327283514</v>
      </c>
      <c r="T188" s="153"/>
      <c r="U188" s="153"/>
      <c r="V188" s="150"/>
      <c r="X188" s="95"/>
      <c r="Y188" s="17"/>
      <c r="Z188"/>
      <c r="AA188"/>
      <c r="AC188"/>
      <c r="AD188"/>
      <c r="AE188"/>
      <c r="AF188"/>
      <c r="AG188"/>
      <c r="AH188"/>
      <c r="AI188"/>
      <c r="AJ188"/>
      <c r="AK188"/>
    </row>
    <row r="189" spans="1:37" x14ac:dyDescent="0.2">
      <c r="A189" s="1">
        <v>292</v>
      </c>
      <c r="B189" s="1">
        <v>360</v>
      </c>
      <c r="C189" s="1" t="s">
        <v>107</v>
      </c>
      <c r="D189" s="66">
        <v>20</v>
      </c>
      <c r="E189" s="150">
        <v>1176</v>
      </c>
      <c r="F189" s="150">
        <v>1768</v>
      </c>
      <c r="G189" s="150">
        <v>6521</v>
      </c>
      <c r="H189" s="164">
        <v>0.70199999999999996</v>
      </c>
      <c r="I189" s="25">
        <f t="shared" si="180"/>
        <v>0.25011444835771274</v>
      </c>
      <c r="J189" s="25">
        <f t="shared" si="181"/>
        <v>0.14639071712062871</v>
      </c>
      <c r="K189" s="27">
        <f t="shared" si="182"/>
        <v>1.7085403588235293</v>
      </c>
      <c r="L189" s="27">
        <f t="shared" si="183"/>
        <v>0.68186362594732719</v>
      </c>
      <c r="M189" s="27">
        <f t="shared" si="184"/>
        <v>3.688348416289593</v>
      </c>
      <c r="N189"/>
      <c r="O189" s="51">
        <f t="shared" si="185"/>
        <v>49.128964918449682</v>
      </c>
      <c r="P189" s="27">
        <f t="shared" si="186"/>
        <v>3.688348416289593</v>
      </c>
      <c r="Q189" s="93">
        <f t="shared" si="187"/>
        <v>0.68186362594732719</v>
      </c>
      <c r="R189" s="156">
        <f t="shared" ref="R189:R201" si="188">E189*(PI()/30)*($D$4/2)</f>
        <v>800.47780813467932</v>
      </c>
      <c r="S189" s="156">
        <f t="shared" ref="S189:S201" si="189">R189/H189</f>
        <v>1140.2817779696288</v>
      </c>
      <c r="T189" s="153"/>
      <c r="U189" s="153"/>
      <c r="V189" s="150"/>
      <c r="X189" s="95"/>
      <c r="Y189" s="17"/>
      <c r="Z189"/>
      <c r="AA189"/>
      <c r="AC189"/>
      <c r="AD189"/>
      <c r="AE189"/>
      <c r="AF189"/>
      <c r="AG189"/>
      <c r="AH189"/>
      <c r="AI189"/>
      <c r="AJ189"/>
      <c r="AK189"/>
    </row>
    <row r="190" spans="1:37" x14ac:dyDescent="0.2">
      <c r="A190" s="1">
        <v>292</v>
      </c>
      <c r="B190" s="1">
        <v>360</v>
      </c>
      <c r="C190" s="1" t="s">
        <v>107</v>
      </c>
      <c r="D190" s="66">
        <v>20</v>
      </c>
      <c r="E190" s="150">
        <v>1197</v>
      </c>
      <c r="F190" s="150">
        <v>1877</v>
      </c>
      <c r="G190" s="150">
        <v>6745</v>
      </c>
      <c r="H190" s="164">
        <v>0.71399999999999997</v>
      </c>
      <c r="I190" s="25">
        <f t="shared" si="180"/>
        <v>0.24970824180956921</v>
      </c>
      <c r="J190" s="25">
        <f t="shared" si="181"/>
        <v>0.14737881634037356</v>
      </c>
      <c r="K190" s="27">
        <f t="shared" si="182"/>
        <v>1.6943292666489078</v>
      </c>
      <c r="L190" s="27">
        <f t="shared" si="183"/>
        <v>0.67564278334947803</v>
      </c>
      <c r="M190" s="27">
        <f t="shared" si="184"/>
        <v>3.5935002663825255</v>
      </c>
      <c r="N190"/>
      <c r="O190" s="51">
        <f t="shared" si="185"/>
        <v>50.816572362359011</v>
      </c>
      <c r="P190" s="27">
        <f t="shared" si="186"/>
        <v>3.5935002663825255</v>
      </c>
      <c r="Q190" s="93">
        <f t="shared" si="187"/>
        <v>0.67564278334947803</v>
      </c>
      <c r="R190" s="156">
        <f t="shared" si="188"/>
        <v>814.77205470851288</v>
      </c>
      <c r="S190" s="156">
        <f t="shared" si="189"/>
        <v>1141.137331524528</v>
      </c>
      <c r="T190" s="153"/>
      <c r="U190" s="153"/>
      <c r="V190" s="150"/>
      <c r="X190" s="95"/>
      <c r="Y190" s="17"/>
      <c r="Z190"/>
      <c r="AA190"/>
      <c r="AC190"/>
      <c r="AD190"/>
      <c r="AE190"/>
      <c r="AF190"/>
      <c r="AG190"/>
      <c r="AH190"/>
      <c r="AI190"/>
      <c r="AJ190"/>
      <c r="AK190"/>
    </row>
    <row r="191" spans="1:37" x14ac:dyDescent="0.2">
      <c r="A191" s="1">
        <v>292</v>
      </c>
      <c r="B191" s="1">
        <v>360</v>
      </c>
      <c r="C191" s="1" t="s">
        <v>107</v>
      </c>
      <c r="D191" s="66">
        <v>20</v>
      </c>
      <c r="E191" s="150">
        <v>1204</v>
      </c>
      <c r="F191" s="150">
        <v>1937</v>
      </c>
      <c r="G191" s="150">
        <v>6957</v>
      </c>
      <c r="H191" s="164">
        <v>0.71799999999999997</v>
      </c>
      <c r="I191" s="25">
        <f t="shared" si="180"/>
        <v>0.2545706040852172</v>
      </c>
      <c r="J191" s="25">
        <f t="shared" si="181"/>
        <v>0.14945257521303504</v>
      </c>
      <c r="K191" s="27">
        <f t="shared" si="182"/>
        <v>1.7033537476510068</v>
      </c>
      <c r="L191" s="27">
        <f t="shared" si="183"/>
        <v>0.68582271986855947</v>
      </c>
      <c r="M191" s="27">
        <f t="shared" si="184"/>
        <v>3.591636551368095</v>
      </c>
      <c r="N191"/>
      <c r="O191" s="51">
        <f t="shared" si="185"/>
        <v>52.413772264630339</v>
      </c>
      <c r="P191" s="27">
        <f t="shared" si="186"/>
        <v>3.591636551368095</v>
      </c>
      <c r="Q191" s="93">
        <f t="shared" si="187"/>
        <v>0.68582271986855947</v>
      </c>
      <c r="R191" s="156">
        <f t="shared" si="188"/>
        <v>819.53680356645725</v>
      </c>
      <c r="S191" s="156">
        <f t="shared" si="189"/>
        <v>1141.4161609560686</v>
      </c>
      <c r="T191" s="153"/>
      <c r="U191" s="153"/>
      <c r="V191" s="150"/>
      <c r="X191" s="95"/>
      <c r="Y191" s="17"/>
      <c r="Z191"/>
      <c r="AA191"/>
      <c r="AC191"/>
      <c r="AD191"/>
      <c r="AE191"/>
      <c r="AF191"/>
      <c r="AG191"/>
      <c r="AH191"/>
      <c r="AI191"/>
      <c r="AJ191"/>
      <c r="AK191"/>
    </row>
    <row r="192" spans="1:37" x14ac:dyDescent="0.2">
      <c r="A192" s="1">
        <v>292</v>
      </c>
      <c r="B192" s="1">
        <v>360</v>
      </c>
      <c r="C192" s="1" t="s">
        <v>107</v>
      </c>
      <c r="D192" s="66">
        <v>20</v>
      </c>
      <c r="E192" s="150">
        <v>1206</v>
      </c>
      <c r="F192" s="150">
        <v>1930</v>
      </c>
      <c r="G192" s="150">
        <v>6915</v>
      </c>
      <c r="H192" s="164">
        <v>0.72</v>
      </c>
      <c r="I192" s="25">
        <f t="shared" si="180"/>
        <v>0.25219518606630964</v>
      </c>
      <c r="J192" s="25">
        <f t="shared" si="181"/>
        <v>0.14817284798307159</v>
      </c>
      <c r="K192" s="27">
        <f t="shared" si="182"/>
        <v>1.7020337362694302</v>
      </c>
      <c r="L192" s="27">
        <f t="shared" si="183"/>
        <v>0.68208649632085927</v>
      </c>
      <c r="M192" s="27">
        <f t="shared" si="184"/>
        <v>3.5829015544041449</v>
      </c>
      <c r="N192"/>
      <c r="O192" s="51">
        <f t="shared" si="185"/>
        <v>52.097345868897335</v>
      </c>
      <c r="P192" s="27">
        <f t="shared" si="186"/>
        <v>3.5829015544041449</v>
      </c>
      <c r="Q192" s="93">
        <f t="shared" si="187"/>
        <v>0.68208649632085927</v>
      </c>
      <c r="R192" s="156">
        <f t="shared" si="188"/>
        <v>820.89816038301285</v>
      </c>
      <c r="S192" s="156">
        <f t="shared" si="189"/>
        <v>1140.1363338652957</v>
      </c>
      <c r="T192" s="153"/>
      <c r="U192" s="153"/>
      <c r="V192" s="150"/>
      <c r="X192" s="95"/>
      <c r="Y192" s="17"/>
      <c r="Z192"/>
      <c r="AA192"/>
      <c r="AC192"/>
      <c r="AD192"/>
      <c r="AE192"/>
      <c r="AF192"/>
      <c r="AG192"/>
      <c r="AH192"/>
      <c r="AI192"/>
      <c r="AJ192"/>
      <c r="AK192"/>
    </row>
    <row r="193" spans="1:37" x14ac:dyDescent="0.2">
      <c r="A193" s="1">
        <v>292</v>
      </c>
      <c r="B193" s="1">
        <v>360</v>
      </c>
      <c r="C193" s="1" t="s">
        <v>107</v>
      </c>
      <c r="D193" s="66">
        <v>20</v>
      </c>
      <c r="E193" s="150">
        <v>1221</v>
      </c>
      <c r="F193" s="150">
        <v>2043</v>
      </c>
      <c r="G193" s="150">
        <v>7213</v>
      </c>
      <c r="H193" s="164">
        <v>0.72899999999999998</v>
      </c>
      <c r="I193" s="25">
        <f t="shared" si="180"/>
        <v>0.25663969348623084</v>
      </c>
      <c r="J193" s="25">
        <f t="shared" si="181"/>
        <v>0.15113832945003783</v>
      </c>
      <c r="K193" s="27">
        <f t="shared" si="182"/>
        <v>1.6980450585903084</v>
      </c>
      <c r="L193" s="27">
        <f t="shared" si="183"/>
        <v>0.68645807104949486</v>
      </c>
      <c r="M193" s="27">
        <f t="shared" si="184"/>
        <v>3.5305922662750855</v>
      </c>
      <c r="N193"/>
      <c r="O193" s="51">
        <f t="shared" si="185"/>
        <v>54.342466486240994</v>
      </c>
      <c r="P193" s="27">
        <f t="shared" si="186"/>
        <v>3.5305922662750855</v>
      </c>
      <c r="Q193" s="93">
        <f t="shared" si="187"/>
        <v>0.68645807104949486</v>
      </c>
      <c r="R193" s="156">
        <f t="shared" si="188"/>
        <v>831.10833650717973</v>
      </c>
      <c r="S193" s="156">
        <f t="shared" si="189"/>
        <v>1140.0663052224688</v>
      </c>
      <c r="T193" s="153"/>
      <c r="U193" s="153"/>
      <c r="V193" s="150"/>
      <c r="X193" s="95"/>
      <c r="Y193" s="17"/>
      <c r="Z193"/>
      <c r="AA193"/>
      <c r="AC193"/>
      <c r="AD193"/>
      <c r="AE193"/>
      <c r="AF193"/>
      <c r="AG193"/>
      <c r="AH193"/>
      <c r="AI193"/>
      <c r="AJ193"/>
      <c r="AK193"/>
    </row>
    <row r="194" spans="1:37" x14ac:dyDescent="0.2">
      <c r="A194" s="1">
        <v>292</v>
      </c>
      <c r="B194" s="1">
        <v>360</v>
      </c>
      <c r="C194" s="1" t="s">
        <v>107</v>
      </c>
      <c r="D194" s="66">
        <v>20</v>
      </c>
      <c r="E194" s="150">
        <v>1223</v>
      </c>
      <c r="F194" s="150">
        <v>2007</v>
      </c>
      <c r="G194" s="150">
        <v>7053</v>
      </c>
      <c r="H194" s="164">
        <v>0.73</v>
      </c>
      <c r="I194" s="25">
        <f t="shared" si="180"/>
        <v>0.25012678064409544</v>
      </c>
      <c r="J194" s="25">
        <f t="shared" si="181"/>
        <v>0.1477478752960511</v>
      </c>
      <c r="K194" s="27">
        <f t="shared" si="182"/>
        <v>1.6929297977578472</v>
      </c>
      <c r="L194" s="27">
        <f t="shared" si="183"/>
        <v>0.67565024291916387</v>
      </c>
      <c r="M194" s="27">
        <f t="shared" si="184"/>
        <v>3.514200298953662</v>
      </c>
      <c r="N194"/>
      <c r="O194" s="51">
        <f t="shared" si="185"/>
        <v>53.137032597734333</v>
      </c>
      <c r="P194" s="27">
        <f t="shared" si="186"/>
        <v>3.514200298953662</v>
      </c>
      <c r="Q194" s="93">
        <f t="shared" si="187"/>
        <v>0.67565024291916387</v>
      </c>
      <c r="R194" s="156">
        <f t="shared" si="188"/>
        <v>832.46969332373533</v>
      </c>
      <c r="S194" s="156">
        <f t="shared" si="189"/>
        <v>1140.3694429092266</v>
      </c>
      <c r="T194" s="153"/>
      <c r="U194" s="153"/>
      <c r="V194" s="150"/>
      <c r="X194" s="95"/>
      <c r="Y194" s="17"/>
      <c r="Z194"/>
      <c r="AA194"/>
      <c r="AC194"/>
      <c r="AD194"/>
      <c r="AE194"/>
      <c r="AF194"/>
      <c r="AG194"/>
      <c r="AH194"/>
      <c r="AI194"/>
      <c r="AJ194"/>
      <c r="AK194"/>
    </row>
    <row r="195" spans="1:37" x14ac:dyDescent="0.2">
      <c r="A195" s="1">
        <v>292</v>
      </c>
      <c r="B195" s="1">
        <v>360</v>
      </c>
      <c r="C195" s="1" t="s">
        <v>107</v>
      </c>
      <c r="D195" s="66">
        <v>20</v>
      </c>
      <c r="E195" s="150">
        <v>1248</v>
      </c>
      <c r="F195" s="150">
        <v>2137</v>
      </c>
      <c r="G195" s="150">
        <v>7394</v>
      </c>
      <c r="H195" s="164">
        <v>0.745</v>
      </c>
      <c r="I195" s="25">
        <f t="shared" si="180"/>
        <v>0.25181958226266388</v>
      </c>
      <c r="J195" s="25">
        <f t="shared" si="181"/>
        <v>0.14805190808549826</v>
      </c>
      <c r="K195" s="27">
        <f t="shared" si="182"/>
        <v>1.7008871112774919</v>
      </c>
      <c r="L195" s="27">
        <f t="shared" si="183"/>
        <v>0.68111921320332458</v>
      </c>
      <c r="M195" s="27">
        <f t="shared" si="184"/>
        <v>3.4599906410856343</v>
      </c>
      <c r="N195"/>
      <c r="O195" s="51">
        <f t="shared" si="185"/>
        <v>55.706113572614157</v>
      </c>
      <c r="P195" s="27">
        <f t="shared" si="186"/>
        <v>3.4599906410856343</v>
      </c>
      <c r="Q195" s="93">
        <f t="shared" si="187"/>
        <v>0.68111921320332458</v>
      </c>
      <c r="R195" s="156">
        <f t="shared" si="188"/>
        <v>849.48665353068009</v>
      </c>
      <c r="S195" s="156">
        <f t="shared" si="189"/>
        <v>1140.2505416519195</v>
      </c>
      <c r="T195" s="153"/>
      <c r="U195" s="153"/>
      <c r="V195" s="150"/>
      <c r="X195" s="95"/>
      <c r="Y195" s="17"/>
      <c r="Z195"/>
      <c r="AA195"/>
      <c r="AC195"/>
      <c r="AD195"/>
      <c r="AE195"/>
      <c r="AF195"/>
      <c r="AG195"/>
      <c r="AH195"/>
      <c r="AI195"/>
      <c r="AJ195"/>
      <c r="AK195"/>
    </row>
    <row r="196" spans="1:37" x14ac:dyDescent="0.2">
      <c r="A196" s="1">
        <v>292</v>
      </c>
      <c r="B196" s="1">
        <v>360</v>
      </c>
      <c r="C196" s="1" t="s">
        <v>107</v>
      </c>
      <c r="D196" s="66">
        <v>20</v>
      </c>
      <c r="E196" s="150">
        <v>1250</v>
      </c>
      <c r="F196" s="150">
        <v>2176</v>
      </c>
      <c r="G196" s="150">
        <v>7511</v>
      </c>
      <c r="H196" s="164">
        <v>0.746</v>
      </c>
      <c r="I196" s="25">
        <f t="shared" si="180"/>
        <v>0.25498636602359859</v>
      </c>
      <c r="J196" s="25">
        <f t="shared" si="181"/>
        <v>0.15003137683716092</v>
      </c>
      <c r="K196" s="27">
        <f t="shared" si="182"/>
        <v>1.6995535960477943</v>
      </c>
      <c r="L196" s="27">
        <f t="shared" si="183"/>
        <v>0.68485122339965432</v>
      </c>
      <c r="M196" s="27">
        <f t="shared" si="184"/>
        <v>3.4517463235294117</v>
      </c>
      <c r="N196"/>
      <c r="O196" s="51">
        <f t="shared" si="185"/>
        <v>56.58758710358466</v>
      </c>
      <c r="P196" s="27">
        <f t="shared" si="186"/>
        <v>3.4517463235294117</v>
      </c>
      <c r="Q196" s="93">
        <f t="shared" si="187"/>
        <v>0.68485122339965432</v>
      </c>
      <c r="R196" s="156">
        <f t="shared" si="188"/>
        <v>850.84801034723569</v>
      </c>
      <c r="S196" s="156">
        <f t="shared" si="189"/>
        <v>1140.5469307603696</v>
      </c>
      <c r="T196" s="153"/>
      <c r="U196" s="153"/>
      <c r="V196" s="150"/>
      <c r="X196" s="95"/>
      <c r="Y196" s="17"/>
      <c r="Z196"/>
      <c r="AA196"/>
      <c r="AC196"/>
      <c r="AD196"/>
      <c r="AE196"/>
      <c r="AF196"/>
      <c r="AG196"/>
      <c r="AH196"/>
      <c r="AI196"/>
      <c r="AJ196"/>
      <c r="AK196"/>
    </row>
    <row r="197" spans="1:37" x14ac:dyDescent="0.2">
      <c r="A197" s="1">
        <v>292</v>
      </c>
      <c r="B197" s="1">
        <v>360</v>
      </c>
      <c r="C197" s="1" t="s">
        <v>107</v>
      </c>
      <c r="D197" s="66">
        <v>20</v>
      </c>
      <c r="E197" s="150">
        <v>1276</v>
      </c>
      <c r="F197" s="150">
        <v>2371</v>
      </c>
      <c r="G197" s="150">
        <v>7915</v>
      </c>
      <c r="H197" s="164">
        <v>0.76100000000000001</v>
      </c>
      <c r="I197" s="25">
        <f t="shared" si="180"/>
        <v>0.25786285931826414</v>
      </c>
      <c r="J197" s="25">
        <f t="shared" si="181"/>
        <v>0.15368545726445823</v>
      </c>
      <c r="K197" s="27">
        <f t="shared" si="182"/>
        <v>1.6778611581611131</v>
      </c>
      <c r="L197" s="27">
        <f t="shared" si="183"/>
        <v>0.67991294329585383</v>
      </c>
      <c r="M197" s="27">
        <f t="shared" si="184"/>
        <v>3.338253901307465</v>
      </c>
      <c r="N197"/>
      <c r="O197" s="51">
        <f t="shared" si="185"/>
        <v>59.631307672063983</v>
      </c>
      <c r="P197" s="27">
        <f t="shared" si="186"/>
        <v>3.338253901307465</v>
      </c>
      <c r="Q197" s="93">
        <f t="shared" si="187"/>
        <v>0.67991294329585383</v>
      </c>
      <c r="R197" s="156">
        <f t="shared" si="188"/>
        <v>868.54564896245802</v>
      </c>
      <c r="S197" s="156">
        <f t="shared" si="189"/>
        <v>1141.3214835249119</v>
      </c>
      <c r="T197" s="153"/>
      <c r="U197" s="153"/>
      <c r="V197" s="150"/>
      <c r="X197" s="95"/>
      <c r="Y197" s="17"/>
      <c r="Z197"/>
      <c r="AA197"/>
      <c r="AC197"/>
      <c r="AD197"/>
      <c r="AE197"/>
      <c r="AF197"/>
      <c r="AG197"/>
      <c r="AH197"/>
      <c r="AI197"/>
      <c r="AJ197"/>
      <c r="AK197"/>
    </row>
    <row r="198" spans="1:37" x14ac:dyDescent="0.2">
      <c r="A198" s="1">
        <v>292</v>
      </c>
      <c r="B198" s="1">
        <v>360</v>
      </c>
      <c r="C198" s="1" t="s">
        <v>107</v>
      </c>
      <c r="D198" s="66">
        <v>20</v>
      </c>
      <c r="E198" s="150">
        <v>1303</v>
      </c>
      <c r="F198" s="150">
        <v>2527</v>
      </c>
      <c r="G198" s="150">
        <v>8298</v>
      </c>
      <c r="H198" s="164">
        <v>0.77700000000000002</v>
      </c>
      <c r="I198" s="25">
        <f t="shared" si="180"/>
        <v>0.259253019138105</v>
      </c>
      <c r="J198" s="25">
        <f t="shared" si="181"/>
        <v>0.15382440276576986</v>
      </c>
      <c r="K198" s="27">
        <f t="shared" si="182"/>
        <v>1.6853829072417883</v>
      </c>
      <c r="L198" s="27">
        <f t="shared" si="183"/>
        <v>0.68479942622386347</v>
      </c>
      <c r="M198" s="27">
        <f t="shared" si="184"/>
        <v>3.2837356549267906</v>
      </c>
      <c r="N198"/>
      <c r="O198" s="51">
        <f t="shared" si="185"/>
        <v>62.516815042676804</v>
      </c>
      <c r="P198" s="27">
        <f t="shared" si="186"/>
        <v>3.2837356549267906</v>
      </c>
      <c r="Q198" s="93">
        <f t="shared" si="187"/>
        <v>0.68479942622386347</v>
      </c>
      <c r="R198" s="156">
        <f t="shared" si="188"/>
        <v>886.92396598595838</v>
      </c>
      <c r="S198" s="156">
        <f t="shared" si="189"/>
        <v>1141.4722856962142</v>
      </c>
      <c r="T198" s="153"/>
      <c r="U198" s="153"/>
      <c r="V198" s="150"/>
      <c r="X198" s="95"/>
      <c r="Y198" s="17"/>
      <c r="Z198"/>
      <c r="AA198"/>
      <c r="AC198"/>
      <c r="AD198"/>
      <c r="AE198"/>
      <c r="AF198"/>
      <c r="AG198"/>
      <c r="AH198"/>
      <c r="AI198"/>
      <c r="AJ198"/>
      <c r="AK198"/>
    </row>
    <row r="199" spans="1:37" x14ac:dyDescent="0.2">
      <c r="A199" s="1">
        <v>292</v>
      </c>
      <c r="B199" s="1">
        <v>360</v>
      </c>
      <c r="C199" s="1" t="s">
        <v>107</v>
      </c>
      <c r="D199" s="66">
        <v>20</v>
      </c>
      <c r="E199" s="150">
        <v>1325</v>
      </c>
      <c r="F199" s="150">
        <v>2709</v>
      </c>
      <c r="G199" s="150">
        <v>8702</v>
      </c>
      <c r="H199" s="164">
        <v>0.79100000000000004</v>
      </c>
      <c r="I199" s="25">
        <f t="shared" si="180"/>
        <v>0.26292176922255506</v>
      </c>
      <c r="J199" s="25">
        <f t="shared" si="181"/>
        <v>0.15682475329727016</v>
      </c>
      <c r="K199" s="27">
        <f t="shared" si="182"/>
        <v>1.6765323311184939</v>
      </c>
      <c r="L199" s="27">
        <f t="shared" si="183"/>
        <v>0.68600628935371932</v>
      </c>
      <c r="M199" s="27">
        <f t="shared" si="184"/>
        <v>3.2122554448135845</v>
      </c>
      <c r="N199"/>
      <c r="O199" s="51">
        <f t="shared" si="185"/>
        <v>65.560535611156126</v>
      </c>
      <c r="P199" s="27">
        <f t="shared" si="186"/>
        <v>3.2122554448135845</v>
      </c>
      <c r="Q199" s="93">
        <f t="shared" si="187"/>
        <v>0.68600628935371932</v>
      </c>
      <c r="R199" s="156">
        <f t="shared" si="188"/>
        <v>901.89889096806974</v>
      </c>
      <c r="S199" s="156">
        <f t="shared" si="189"/>
        <v>1140.2008735373827</v>
      </c>
      <c r="T199" s="153"/>
      <c r="U199" s="153"/>
      <c r="V199" s="150"/>
      <c r="X199" s="95"/>
      <c r="Y199" s="17"/>
      <c r="Z199"/>
      <c r="AA199"/>
      <c r="AC199"/>
      <c r="AD199"/>
      <c r="AE199"/>
      <c r="AF199"/>
      <c r="AG199"/>
      <c r="AH199"/>
      <c r="AI199"/>
      <c r="AJ199"/>
      <c r="AK199"/>
    </row>
    <row r="200" spans="1:37" x14ac:dyDescent="0.2">
      <c r="A200" s="1">
        <v>292</v>
      </c>
      <c r="B200" s="1">
        <v>360</v>
      </c>
      <c r="C200" s="1" t="s">
        <v>107</v>
      </c>
      <c r="D200" s="66">
        <v>20</v>
      </c>
      <c r="E200" s="150">
        <v>1346</v>
      </c>
      <c r="F200" s="150">
        <v>2838</v>
      </c>
      <c r="G200" s="150">
        <v>8968</v>
      </c>
      <c r="H200" s="164">
        <v>0.80300000000000005</v>
      </c>
      <c r="I200" s="25">
        <f t="shared" si="180"/>
        <v>0.26256975771499302</v>
      </c>
      <c r="J200" s="25">
        <f t="shared" si="181"/>
        <v>0.15672217646704245</v>
      </c>
      <c r="K200" s="27">
        <f t="shared" si="182"/>
        <v>1.6753835585623682</v>
      </c>
      <c r="L200" s="27">
        <f t="shared" si="183"/>
        <v>0.68507716558735943</v>
      </c>
      <c r="M200" s="27">
        <f t="shared" si="184"/>
        <v>3.1599718111346018</v>
      </c>
      <c r="N200"/>
      <c r="O200" s="51">
        <f t="shared" si="185"/>
        <v>67.564569450798459</v>
      </c>
      <c r="P200" s="27">
        <f t="shared" si="186"/>
        <v>3.1599718111346018</v>
      </c>
      <c r="Q200" s="93">
        <f t="shared" si="187"/>
        <v>0.68507716558735943</v>
      </c>
      <c r="R200" s="156">
        <f t="shared" si="188"/>
        <v>916.1931375419033</v>
      </c>
      <c r="S200" s="156">
        <f t="shared" si="189"/>
        <v>1140.9628113846866</v>
      </c>
      <c r="T200" s="153"/>
      <c r="U200" s="153"/>
      <c r="V200" s="150"/>
      <c r="X200" s="95"/>
      <c r="Y200" s="17"/>
      <c r="Z200"/>
      <c r="AA200"/>
      <c r="AC200"/>
      <c r="AD200"/>
      <c r="AE200"/>
      <c r="AF200"/>
      <c r="AG200"/>
      <c r="AH200"/>
      <c r="AI200"/>
      <c r="AJ200"/>
      <c r="AK200"/>
    </row>
    <row r="201" spans="1:37" x14ac:dyDescent="0.2">
      <c r="A201" s="1">
        <v>292</v>
      </c>
      <c r="B201" s="1">
        <v>360</v>
      </c>
      <c r="C201" s="1" t="s">
        <v>107</v>
      </c>
      <c r="D201" s="66">
        <v>20</v>
      </c>
      <c r="E201" s="150">
        <v>1399</v>
      </c>
      <c r="F201" s="150">
        <v>3324</v>
      </c>
      <c r="G201" s="150">
        <v>10021</v>
      </c>
      <c r="H201" s="164">
        <v>0.83499999999999996</v>
      </c>
      <c r="I201" s="25">
        <f t="shared" si="180"/>
        <v>0.27159067643199586</v>
      </c>
      <c r="J201" s="25">
        <f t="shared" si="181"/>
        <v>0.16347867701596064</v>
      </c>
      <c r="K201" s="27">
        <f t="shared" si="182"/>
        <v>1.6613217172382677</v>
      </c>
      <c r="L201" s="27">
        <f t="shared" si="183"/>
        <v>0.69089820132677482</v>
      </c>
      <c r="M201" s="27">
        <f t="shared" si="184"/>
        <v>3.0147412755716005</v>
      </c>
      <c r="N201"/>
      <c r="O201" s="51">
        <f t="shared" si="185"/>
        <v>75.497831229532935</v>
      </c>
      <c r="P201" s="27">
        <f t="shared" si="186"/>
        <v>3.0147412755716005</v>
      </c>
      <c r="Q201" s="93">
        <f t="shared" si="187"/>
        <v>0.69089820132677482</v>
      </c>
      <c r="R201" s="156">
        <f t="shared" si="188"/>
        <v>952.2690931806261</v>
      </c>
      <c r="S201" s="156">
        <f t="shared" si="189"/>
        <v>1140.4420277612289</v>
      </c>
      <c r="T201" s="153"/>
      <c r="U201" s="153"/>
      <c r="V201" s="150"/>
      <c r="X201" s="95"/>
      <c r="Y201" s="17"/>
      <c r="Z201"/>
      <c r="AA201"/>
      <c r="AC201"/>
      <c r="AD201"/>
      <c r="AE201"/>
      <c r="AF201"/>
      <c r="AG201"/>
      <c r="AH201"/>
      <c r="AI201"/>
      <c r="AJ201"/>
      <c r="AK201"/>
    </row>
    <row r="202" spans="1:37" x14ac:dyDescent="0.2">
      <c r="A202" s="1">
        <v>292</v>
      </c>
      <c r="B202" s="1">
        <v>360</v>
      </c>
      <c r="C202" s="1" t="s">
        <v>107</v>
      </c>
      <c r="D202" s="66">
        <v>20</v>
      </c>
      <c r="E202" s="150">
        <v>1473</v>
      </c>
      <c r="F202" s="150">
        <v>4142</v>
      </c>
      <c r="G202" s="150">
        <v>11319</v>
      </c>
      <c r="H202" s="164">
        <v>0.879</v>
      </c>
      <c r="I202" s="25">
        <f t="shared" si="180"/>
        <v>0.27672079062886679</v>
      </c>
      <c r="J202" s="25">
        <f t="shared" si="181"/>
        <v>0.17452397532487915</v>
      </c>
      <c r="K202" s="27">
        <f t="shared" si="182"/>
        <v>1.5855746473442782</v>
      </c>
      <c r="L202" s="27">
        <f t="shared" si="183"/>
        <v>0.66559565663353504</v>
      </c>
      <c r="M202" s="27">
        <f t="shared" si="184"/>
        <v>2.7327378078223079</v>
      </c>
      <c r="N202"/>
      <c r="O202" s="51">
        <f t="shared" si="185"/>
        <v>85.276913650043227</v>
      </c>
      <c r="P202" s="27">
        <f t="shared" si="186"/>
        <v>2.7327378078223079</v>
      </c>
      <c r="Q202" s="93">
        <f t="shared" si="187"/>
        <v>0.66559565663353504</v>
      </c>
      <c r="R202" s="156">
        <f>E202*(PI()/30)*($D$4/2)</f>
        <v>1002.6392953931825</v>
      </c>
      <c r="S202" s="156">
        <f>R202/H202</f>
        <v>1140.6590391276252</v>
      </c>
      <c r="T202" s="153"/>
      <c r="U202" s="153"/>
      <c r="V202" s="150"/>
      <c r="X202" s="95"/>
      <c r="Y202" s="17"/>
      <c r="Z202"/>
      <c r="AA202"/>
      <c r="AC202"/>
      <c r="AD202"/>
      <c r="AE202"/>
      <c r="AF202"/>
      <c r="AG202"/>
      <c r="AH202"/>
      <c r="AI202"/>
      <c r="AJ202"/>
      <c r="AK202"/>
    </row>
    <row r="203" spans="1:37" x14ac:dyDescent="0.2">
      <c r="R203" s="156"/>
      <c r="T203" s="153"/>
      <c r="U203" s="153"/>
    </row>
    <row r="204" spans="1:37" x14ac:dyDescent="0.2">
      <c r="R204" s="156"/>
      <c r="T204" s="153"/>
      <c r="U204" s="153"/>
    </row>
    <row r="205" spans="1:37" x14ac:dyDescent="0.2">
      <c r="R205" s="156"/>
      <c r="T205" s="153"/>
      <c r="U205" s="153"/>
    </row>
    <row r="206" spans="1:37" x14ac:dyDescent="0.2">
      <c r="R206" s="156"/>
      <c r="T206" s="153"/>
      <c r="U206" s="153"/>
    </row>
    <row r="207" spans="1:37" x14ac:dyDescent="0.2">
      <c r="R207" s="156"/>
      <c r="T207" s="153"/>
      <c r="U207" s="153"/>
    </row>
    <row r="208" spans="1:37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  <row r="230" spans="18:21" x14ac:dyDescent="0.2">
      <c r="R230" s="156"/>
      <c r="T230" s="153"/>
      <c r="U230" s="153"/>
    </row>
    <row r="231" spans="18:21" x14ac:dyDescent="0.2">
      <c r="R231" s="156"/>
      <c r="T231" s="153"/>
      <c r="U231" s="153"/>
    </row>
    <row r="232" spans="18:21" x14ac:dyDescent="0.2">
      <c r="R232" s="156"/>
      <c r="T232" s="153"/>
      <c r="U232" s="153"/>
    </row>
    <row r="233" spans="18:21" x14ac:dyDescent="0.2">
      <c r="R233" s="156"/>
      <c r="T233" s="153"/>
      <c r="U233" s="153"/>
    </row>
    <row r="234" spans="18:21" x14ac:dyDescent="0.2">
      <c r="R234" s="156"/>
      <c r="T234" s="153"/>
      <c r="U234" s="153"/>
    </row>
    <row r="235" spans="18:21" x14ac:dyDescent="0.2">
      <c r="R235" s="156"/>
      <c r="T235" s="153"/>
      <c r="U235" s="153"/>
    </row>
    <row r="236" spans="18:21" x14ac:dyDescent="0.2">
      <c r="R236" s="156"/>
      <c r="T236" s="153"/>
      <c r="U236" s="153"/>
    </row>
    <row r="237" spans="18:21" x14ac:dyDescent="0.2">
      <c r="R237" s="156"/>
      <c r="T237" s="153"/>
      <c r="U237" s="153"/>
    </row>
    <row r="238" spans="18:21" x14ac:dyDescent="0.2">
      <c r="R238" s="156"/>
      <c r="T238" s="153"/>
      <c r="U238" s="153"/>
    </row>
    <row r="239" spans="18:21" x14ac:dyDescent="0.2">
      <c r="R239" s="156"/>
      <c r="T239" s="153"/>
      <c r="U239" s="153"/>
    </row>
    <row r="240" spans="18:21" x14ac:dyDescent="0.2">
      <c r="R240" s="156"/>
      <c r="T240" s="153"/>
      <c r="U240" s="153"/>
    </row>
    <row r="241" spans="18:21" x14ac:dyDescent="0.2">
      <c r="R241" s="156"/>
      <c r="T241" s="153"/>
      <c r="U241" s="153"/>
    </row>
    <row r="242" spans="18:21" x14ac:dyDescent="0.2">
      <c r="R242" s="156"/>
      <c r="T242" s="153"/>
      <c r="U242" s="153"/>
    </row>
    <row r="243" spans="18:21" x14ac:dyDescent="0.2">
      <c r="R243" s="156"/>
      <c r="T243" s="153"/>
      <c r="U243" s="153"/>
    </row>
    <row r="244" spans="18:21" x14ac:dyDescent="0.2">
      <c r="R244" s="156"/>
      <c r="T244" s="153"/>
      <c r="U244" s="153"/>
    </row>
    <row r="245" spans="18:21" x14ac:dyDescent="0.2">
      <c r="R245" s="156"/>
      <c r="T245" s="153"/>
      <c r="U245" s="153"/>
    </row>
    <row r="246" spans="18:21" x14ac:dyDescent="0.2">
      <c r="R246" s="156"/>
      <c r="T246" s="153"/>
      <c r="U246" s="153"/>
    </row>
    <row r="247" spans="18:21" x14ac:dyDescent="0.2">
      <c r="R247" s="156"/>
      <c r="T247" s="153"/>
      <c r="U247" s="153"/>
    </row>
    <row r="248" spans="18:21" x14ac:dyDescent="0.2">
      <c r="R248" s="156"/>
      <c r="T248" s="153"/>
      <c r="U248" s="153"/>
    </row>
    <row r="249" spans="18:21" x14ac:dyDescent="0.2">
      <c r="R249" s="156"/>
      <c r="T249" s="153"/>
      <c r="U249" s="153"/>
    </row>
    <row r="250" spans="18:21" x14ac:dyDescent="0.2">
      <c r="R250" s="156"/>
      <c r="T250" s="153"/>
      <c r="U250" s="153"/>
    </row>
    <row r="251" spans="18:21" x14ac:dyDescent="0.2">
      <c r="R251" s="156"/>
      <c r="T251" s="153"/>
      <c r="U251" s="153"/>
    </row>
    <row r="252" spans="18:21" x14ac:dyDescent="0.2">
      <c r="R252" s="156"/>
      <c r="T252" s="153"/>
      <c r="U252" s="153"/>
    </row>
    <row r="253" spans="18:21" x14ac:dyDescent="0.2">
      <c r="R253" s="156"/>
      <c r="T253" s="153"/>
      <c r="U253" s="153"/>
    </row>
    <row r="254" spans="18:21" x14ac:dyDescent="0.2">
      <c r="R254" s="156"/>
      <c r="T254" s="153"/>
      <c r="U254" s="153"/>
    </row>
    <row r="255" spans="18:21" x14ac:dyDescent="0.2">
      <c r="R255" s="156"/>
      <c r="T255" s="153"/>
      <c r="U255" s="153"/>
    </row>
    <row r="256" spans="18:21" x14ac:dyDescent="0.2">
      <c r="R256" s="156"/>
      <c r="T256" s="153"/>
      <c r="U256" s="153"/>
    </row>
    <row r="257" spans="18:21" x14ac:dyDescent="0.2">
      <c r="R257" s="156"/>
      <c r="T257" s="153"/>
      <c r="U257" s="153"/>
    </row>
    <row r="258" spans="18:21" x14ac:dyDescent="0.2">
      <c r="R258" s="156"/>
      <c r="T258" s="153"/>
      <c r="U258" s="153"/>
    </row>
    <row r="259" spans="18:21" x14ac:dyDescent="0.2">
      <c r="R259" s="156"/>
      <c r="T259" s="153"/>
      <c r="U259" s="153"/>
    </row>
    <row r="260" spans="18:21" x14ac:dyDescent="0.2">
      <c r="R260" s="156"/>
      <c r="T260" s="153"/>
      <c r="U260" s="153"/>
    </row>
    <row r="261" spans="18:21" x14ac:dyDescent="0.2">
      <c r="R261" s="156"/>
      <c r="T261" s="153"/>
      <c r="U261" s="153"/>
    </row>
    <row r="262" spans="18:21" x14ac:dyDescent="0.2">
      <c r="R262" s="156"/>
      <c r="T262" s="153"/>
      <c r="U262" s="153"/>
    </row>
    <row r="263" spans="18:21" x14ac:dyDescent="0.2">
      <c r="R263" s="156"/>
      <c r="T263" s="153"/>
      <c r="U263" s="153"/>
    </row>
    <row r="264" spans="18:21" x14ac:dyDescent="0.2">
      <c r="R264" s="156"/>
      <c r="T264" s="153"/>
      <c r="U264" s="153"/>
    </row>
    <row r="265" spans="18:21" x14ac:dyDescent="0.2">
      <c r="R265" s="156"/>
      <c r="T265" s="153"/>
      <c r="U265" s="153"/>
    </row>
    <row r="266" spans="18:21" x14ac:dyDescent="0.2">
      <c r="R266" s="156"/>
      <c r="T266" s="153"/>
      <c r="U266" s="153"/>
    </row>
    <row r="267" spans="18:21" x14ac:dyDescent="0.2">
      <c r="R267" s="156"/>
      <c r="T267" s="153"/>
      <c r="U267" s="153"/>
    </row>
    <row r="268" spans="18:21" x14ac:dyDescent="0.2">
      <c r="R268" s="156"/>
      <c r="T268" s="153"/>
      <c r="U268" s="153"/>
    </row>
    <row r="269" spans="18:21" x14ac:dyDescent="0.2">
      <c r="R269" s="156"/>
      <c r="T269" s="153"/>
      <c r="U269" s="153"/>
    </row>
    <row r="270" spans="18:21" x14ac:dyDescent="0.2">
      <c r="R270" s="156"/>
      <c r="T270" s="153"/>
      <c r="U270" s="153"/>
    </row>
    <row r="271" spans="18:21" x14ac:dyDescent="0.2">
      <c r="R271" s="156"/>
      <c r="T271" s="153"/>
      <c r="U271" s="153"/>
    </row>
    <row r="272" spans="18:21" x14ac:dyDescent="0.2">
      <c r="R272" s="156"/>
      <c r="T272" s="153"/>
      <c r="U272" s="153"/>
    </row>
    <row r="273" spans="18:21" x14ac:dyDescent="0.2">
      <c r="R273" s="156"/>
      <c r="T273" s="153"/>
      <c r="U273" s="153"/>
    </row>
    <row r="274" spans="18:21" x14ac:dyDescent="0.2">
      <c r="R274" s="156"/>
      <c r="T274" s="153"/>
      <c r="U274" s="153"/>
    </row>
    <row r="275" spans="18:21" x14ac:dyDescent="0.2">
      <c r="R275" s="156"/>
      <c r="T275" s="153"/>
      <c r="U275" s="153"/>
    </row>
    <row r="276" spans="18:21" x14ac:dyDescent="0.2">
      <c r="R276" s="156"/>
      <c r="T276" s="153"/>
      <c r="U276" s="153"/>
    </row>
    <row r="277" spans="18:21" x14ac:dyDescent="0.2">
      <c r="R277" s="156"/>
      <c r="T277" s="153"/>
      <c r="U277" s="153"/>
    </row>
    <row r="278" spans="18:21" x14ac:dyDescent="0.2">
      <c r="R278" s="156"/>
      <c r="T278" s="153"/>
      <c r="U278" s="153"/>
    </row>
    <row r="279" spans="18:21" x14ac:dyDescent="0.2">
      <c r="R279" s="156"/>
      <c r="T279" s="153"/>
      <c r="U279" s="153"/>
    </row>
    <row r="280" spans="18:21" x14ac:dyDescent="0.2">
      <c r="R280" s="156"/>
      <c r="T280" s="153"/>
      <c r="U280" s="153"/>
    </row>
    <row r="281" spans="18:21" x14ac:dyDescent="0.2">
      <c r="R281" s="156"/>
      <c r="T281" s="153"/>
      <c r="U281" s="153"/>
    </row>
    <row r="282" spans="18:21" x14ac:dyDescent="0.2">
      <c r="R282" s="156"/>
      <c r="T282" s="153"/>
      <c r="U282" s="153"/>
    </row>
    <row r="283" spans="18:21" x14ac:dyDescent="0.2">
      <c r="R283" s="156"/>
      <c r="T283" s="153"/>
      <c r="U283" s="153"/>
    </row>
    <row r="284" spans="18:21" x14ac:dyDescent="0.2">
      <c r="R284" s="156"/>
      <c r="T284" s="153"/>
      <c r="U284" s="153"/>
    </row>
    <row r="285" spans="18:21" x14ac:dyDescent="0.2">
      <c r="R285" s="156"/>
      <c r="T285" s="153"/>
      <c r="U285" s="153"/>
    </row>
    <row r="286" spans="18:21" x14ac:dyDescent="0.2">
      <c r="R286" s="156"/>
      <c r="T286" s="153"/>
      <c r="U286" s="153"/>
    </row>
    <row r="287" spans="18:21" x14ac:dyDescent="0.2">
      <c r="R287" s="156"/>
      <c r="T287" s="153"/>
      <c r="U287" s="153"/>
    </row>
    <row r="288" spans="18:21" x14ac:dyDescent="0.2">
      <c r="R288" s="156"/>
      <c r="T288" s="153"/>
      <c r="U288" s="153"/>
    </row>
    <row r="289" spans="18:21" x14ac:dyDescent="0.2">
      <c r="R289" s="156"/>
      <c r="T289" s="153"/>
      <c r="U289" s="153"/>
    </row>
    <row r="290" spans="18:21" x14ac:dyDescent="0.2">
      <c r="R290" s="156"/>
      <c r="T290" s="153"/>
      <c r="U290" s="153"/>
    </row>
    <row r="291" spans="18:21" x14ac:dyDescent="0.2">
      <c r="R291" s="156"/>
      <c r="T291" s="153"/>
      <c r="U291" s="153"/>
    </row>
    <row r="292" spans="18:21" x14ac:dyDescent="0.2">
      <c r="R292" s="156"/>
      <c r="T292" s="153"/>
      <c r="U292" s="153"/>
    </row>
    <row r="293" spans="18:21" x14ac:dyDescent="0.2">
      <c r="R293" s="156"/>
      <c r="T293" s="153"/>
      <c r="U293" s="153"/>
    </row>
    <row r="294" spans="18:21" x14ac:dyDescent="0.2">
      <c r="R294" s="156"/>
      <c r="T294" s="153"/>
      <c r="U294" s="153"/>
    </row>
    <row r="295" spans="18:21" x14ac:dyDescent="0.2">
      <c r="R295" s="156"/>
      <c r="T295" s="153"/>
      <c r="U295" s="153"/>
    </row>
    <row r="296" spans="18:21" x14ac:dyDescent="0.2">
      <c r="R296" s="156"/>
      <c r="T296" s="153"/>
      <c r="U296" s="153"/>
    </row>
    <row r="297" spans="18:21" x14ac:dyDescent="0.2">
      <c r="R297" s="156"/>
      <c r="T297" s="153"/>
      <c r="U297" s="153"/>
    </row>
    <row r="298" spans="18:21" x14ac:dyDescent="0.2">
      <c r="R298" s="156"/>
      <c r="T298" s="153"/>
      <c r="U298" s="153"/>
    </row>
    <row r="299" spans="18:21" x14ac:dyDescent="0.2">
      <c r="R299" s="156"/>
      <c r="T299" s="153"/>
      <c r="U299" s="153"/>
    </row>
    <row r="300" spans="18:21" x14ac:dyDescent="0.2">
      <c r="R300" s="156"/>
      <c r="T300" s="153"/>
      <c r="U300" s="153"/>
    </row>
    <row r="301" spans="18:21" x14ac:dyDescent="0.2">
      <c r="R301" s="156"/>
      <c r="T301" s="153"/>
      <c r="U301" s="153"/>
    </row>
    <row r="302" spans="18:21" x14ac:dyDescent="0.2">
      <c r="R302" s="156"/>
      <c r="T302" s="153"/>
      <c r="U302" s="153"/>
    </row>
    <row r="303" spans="18:21" x14ac:dyDescent="0.2">
      <c r="R303" s="156"/>
      <c r="T303" s="153"/>
      <c r="U303" s="153"/>
    </row>
    <row r="304" spans="18:21" x14ac:dyDescent="0.2">
      <c r="R304" s="156"/>
      <c r="T304" s="153"/>
      <c r="U304" s="153"/>
    </row>
    <row r="305" spans="18:21" x14ac:dyDescent="0.2">
      <c r="R305" s="156"/>
      <c r="T305" s="153"/>
      <c r="U305" s="153"/>
    </row>
    <row r="306" spans="18:21" x14ac:dyDescent="0.2">
      <c r="R306" s="156"/>
      <c r="T306" s="153"/>
      <c r="U306" s="153"/>
    </row>
    <row r="307" spans="18:21" x14ac:dyDescent="0.2">
      <c r="R307" s="156"/>
      <c r="T307" s="153"/>
      <c r="U307" s="153"/>
    </row>
    <row r="308" spans="18:21" x14ac:dyDescent="0.2">
      <c r="R308" s="156"/>
      <c r="T308" s="153"/>
      <c r="U308" s="153"/>
    </row>
    <row r="309" spans="18:21" x14ac:dyDescent="0.2">
      <c r="R309" s="156"/>
      <c r="T309" s="153"/>
      <c r="U309" s="153"/>
    </row>
    <row r="310" spans="18:21" x14ac:dyDescent="0.2">
      <c r="R310" s="156"/>
      <c r="T310" s="153"/>
      <c r="U310" s="153"/>
    </row>
    <row r="311" spans="18:21" x14ac:dyDescent="0.2">
      <c r="R311" s="156"/>
      <c r="T311" s="153"/>
      <c r="U311" s="153"/>
    </row>
    <row r="312" spans="18:21" x14ac:dyDescent="0.2">
      <c r="R312" s="156"/>
      <c r="T312" s="153"/>
      <c r="U312" s="153"/>
    </row>
    <row r="313" spans="18:21" x14ac:dyDescent="0.2">
      <c r="R313" s="156"/>
      <c r="T313" s="153"/>
      <c r="U313" s="153"/>
    </row>
    <row r="314" spans="18:21" x14ac:dyDescent="0.2">
      <c r="R314" s="156"/>
      <c r="T314" s="153"/>
      <c r="U314" s="153"/>
    </row>
    <row r="315" spans="18:21" x14ac:dyDescent="0.2">
      <c r="R315" s="156"/>
      <c r="T315" s="153"/>
      <c r="U315" s="153"/>
    </row>
    <row r="316" spans="18:21" x14ac:dyDescent="0.2">
      <c r="R316" s="156"/>
      <c r="T316" s="153"/>
      <c r="U316" s="153"/>
    </row>
    <row r="317" spans="18:21" x14ac:dyDescent="0.2">
      <c r="R317" s="156"/>
      <c r="T317" s="153"/>
      <c r="U317" s="153"/>
    </row>
    <row r="318" spans="18:21" x14ac:dyDescent="0.2">
      <c r="R318" s="156"/>
      <c r="T318" s="153"/>
      <c r="U318" s="153"/>
    </row>
    <row r="319" spans="18:21" x14ac:dyDescent="0.2">
      <c r="R319" s="156"/>
      <c r="T319" s="153"/>
      <c r="U319" s="153"/>
    </row>
    <row r="320" spans="18:21" x14ac:dyDescent="0.2">
      <c r="R320" s="156"/>
      <c r="T320" s="153"/>
      <c r="U320" s="153"/>
    </row>
    <row r="321" spans="18:21" x14ac:dyDescent="0.2">
      <c r="R321" s="156"/>
      <c r="T321" s="153"/>
      <c r="U321" s="153"/>
    </row>
    <row r="322" spans="18:21" x14ac:dyDescent="0.2">
      <c r="R322" s="156"/>
      <c r="T322" s="153"/>
      <c r="U322" s="153"/>
    </row>
    <row r="323" spans="18:21" x14ac:dyDescent="0.2">
      <c r="R323" s="156"/>
      <c r="T323" s="153"/>
      <c r="U323" s="153"/>
    </row>
    <row r="324" spans="18:21" x14ac:dyDescent="0.2">
      <c r="R324" s="156"/>
      <c r="T324" s="153"/>
      <c r="U324" s="153"/>
    </row>
    <row r="325" spans="18:21" x14ac:dyDescent="0.2">
      <c r="R325" s="156"/>
      <c r="T325" s="153"/>
      <c r="U325" s="153"/>
    </row>
    <row r="326" spans="18:21" x14ac:dyDescent="0.2">
      <c r="R326" s="156"/>
      <c r="T326" s="153"/>
      <c r="U326" s="153"/>
    </row>
    <row r="327" spans="18:21" x14ac:dyDescent="0.2">
      <c r="R327" s="156"/>
      <c r="T327" s="153"/>
      <c r="U327" s="153"/>
    </row>
    <row r="328" spans="18:21" x14ac:dyDescent="0.2">
      <c r="R328" s="156"/>
      <c r="T328" s="153"/>
      <c r="U328" s="153"/>
    </row>
    <row r="329" spans="18:21" x14ac:dyDescent="0.2">
      <c r="R329" s="156"/>
      <c r="T329" s="153"/>
      <c r="U329" s="153"/>
    </row>
    <row r="330" spans="18:21" x14ac:dyDescent="0.2">
      <c r="R330" s="156"/>
      <c r="T330" s="153"/>
      <c r="U330" s="153"/>
    </row>
    <row r="331" spans="18:21" x14ac:dyDescent="0.2">
      <c r="R331" s="156"/>
      <c r="T331" s="153"/>
      <c r="U331" s="153"/>
    </row>
    <row r="332" spans="18:21" x14ac:dyDescent="0.2">
      <c r="R332" s="156"/>
      <c r="T332" s="153"/>
      <c r="U332" s="153"/>
    </row>
    <row r="333" spans="18:21" x14ac:dyDescent="0.2">
      <c r="R333" s="156"/>
      <c r="T333" s="153"/>
      <c r="U333" s="153"/>
    </row>
    <row r="334" spans="18:21" x14ac:dyDescent="0.2">
      <c r="R334" s="156"/>
      <c r="T334" s="153"/>
      <c r="U334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58721" r:id="rId3">
          <objectPr defaultSize="0" r:id="rId4">
            <anchor moveWithCells="1">
              <from>
                <xdr:col>11</xdr:col>
                <xdr:colOff>406400</xdr:colOff>
                <xdr:row>0</xdr:row>
                <xdr:rowOff>177800</xdr:rowOff>
              </from>
              <to>
                <xdr:col>19</xdr:col>
                <xdr:colOff>812800</xdr:colOff>
                <xdr:row>2</xdr:row>
                <xdr:rowOff>228600</xdr:rowOff>
              </to>
            </anchor>
          </objectPr>
        </oleObject>
      </mc:Choice>
      <mc:Fallback>
        <oleObject progId="Equation.DSMT4" shapeId="158721" r:id="rId3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8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225" customWidth="1"/>
    <col min="2" max="2" width="14.83203125" style="225" customWidth="1"/>
    <col min="3" max="3" width="12.83203125" style="225" customWidth="1"/>
    <col min="4" max="4" width="10" style="223" customWidth="1"/>
    <col min="5" max="5" width="8.83203125" style="167"/>
    <col min="6" max="6" width="12.83203125" style="47" customWidth="1"/>
    <col min="7" max="7" width="12.1640625" style="47" customWidth="1"/>
    <col min="8" max="8" width="13.1640625" style="50" customWidth="1"/>
    <col min="9" max="9" width="12.6640625" customWidth="1"/>
    <col min="10" max="10" width="11.66406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1640625" style="159" customWidth="1"/>
    <col min="19" max="19" width="14.6640625" style="156" customWidth="1"/>
    <col min="20" max="21" width="13.5" style="100" customWidth="1"/>
    <col min="22" max="22" width="8.83203125" style="113"/>
    <col min="23" max="23" width="9.33203125" customWidth="1"/>
    <col min="24" max="24" width="11.33203125" style="94" customWidth="1"/>
    <col min="25" max="25" width="11.83203125" style="50" customWidth="1"/>
    <col min="26" max="26" width="8.83203125" style="62"/>
    <col min="27" max="27" width="12.5" style="68" customWidth="1"/>
    <col min="28" max="28" width="13.332031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6" width="8.83203125" style="24"/>
    <col min="37" max="37" width="14.1640625" style="51" customWidth="1"/>
    <col min="38" max="38" width="13.6640625" style="29" customWidth="1"/>
  </cols>
  <sheetData>
    <row r="1" spans="1:38" ht="20" x14ac:dyDescent="0.2">
      <c r="A1" s="221" t="s">
        <v>188</v>
      </c>
      <c r="B1" s="222"/>
      <c r="C1" s="222"/>
      <c r="I1" s="25"/>
      <c r="J1" s="25"/>
      <c r="K1" s="27"/>
      <c r="L1" s="27"/>
      <c r="M1" s="27"/>
      <c r="O1" s="51"/>
      <c r="P1" s="27"/>
      <c r="Q1" s="61"/>
      <c r="R1" s="155"/>
      <c r="V1" s="100"/>
      <c r="W1" s="29"/>
      <c r="AA1" s="54"/>
      <c r="AB1" s="36"/>
      <c r="AC1" s="54"/>
      <c r="AE1" s="27"/>
      <c r="AF1" s="27"/>
      <c r="AH1" s="29"/>
      <c r="AI1" s="29"/>
    </row>
    <row r="2" spans="1:38" x14ac:dyDescent="0.2">
      <c r="A2" s="224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0.16786000000000001</v>
      </c>
      <c r="L2" s="27"/>
      <c r="M2" s="27"/>
      <c r="O2" s="51"/>
      <c r="P2" s="27"/>
      <c r="Q2" s="61"/>
      <c r="R2" s="155"/>
      <c r="V2" s="100"/>
      <c r="W2" s="29"/>
      <c r="AA2" s="54"/>
      <c r="AB2" s="36"/>
      <c r="AC2" s="54"/>
      <c r="AE2" s="27"/>
      <c r="AF2" s="27"/>
      <c r="AH2" s="29"/>
      <c r="AI2" s="29"/>
    </row>
    <row r="3" spans="1:38" ht="18" x14ac:dyDescent="0.2">
      <c r="A3" s="226" t="s">
        <v>393</v>
      </c>
      <c r="B3" s="227"/>
      <c r="C3" s="227" t="s">
        <v>26</v>
      </c>
      <c r="D3" s="228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38.5</v>
      </c>
      <c r="L3" s="27"/>
      <c r="M3" s="24"/>
      <c r="O3" s="51"/>
      <c r="P3" s="27"/>
      <c r="Q3" s="61"/>
      <c r="R3" s="155"/>
      <c r="V3" s="100"/>
      <c r="W3" s="29"/>
      <c r="AA3" s="54"/>
      <c r="AB3" s="34"/>
      <c r="AC3" s="54"/>
      <c r="AE3" s="27"/>
      <c r="AH3" s="29"/>
    </row>
    <row r="4" spans="1:38" x14ac:dyDescent="0.2">
      <c r="A4" s="224"/>
      <c r="B4" s="229"/>
      <c r="C4" s="298">
        <v>103</v>
      </c>
      <c r="D4" s="299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29"/>
      <c r="AA4" s="54"/>
      <c r="AB4" s="34"/>
      <c r="AC4" s="54"/>
      <c r="AE4" s="27"/>
      <c r="AH4" s="29"/>
    </row>
    <row r="5" spans="1:38" x14ac:dyDescent="0.2">
      <c r="A5" s="224"/>
      <c r="C5" s="230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29"/>
      <c r="AA5" s="54"/>
      <c r="AB5" s="36"/>
      <c r="AC5" s="54"/>
      <c r="AE5" s="27"/>
      <c r="AF5" s="27"/>
      <c r="AH5" s="29"/>
      <c r="AI5" s="29"/>
    </row>
    <row r="6" spans="1:38" x14ac:dyDescent="0.2">
      <c r="A6" s="231" t="s">
        <v>151</v>
      </c>
      <c r="B6" s="227"/>
      <c r="C6" s="227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165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232" t="s">
        <v>407</v>
      </c>
      <c r="B7" s="232" t="s">
        <v>290</v>
      </c>
      <c r="C7" s="232" t="s">
        <v>289</v>
      </c>
      <c r="D7" s="228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166" t="s">
        <v>400</v>
      </c>
      <c r="Y7" s="65" t="s">
        <v>42</v>
      </c>
      <c r="Z7" s="92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225">
        <v>293</v>
      </c>
      <c r="B8" s="225">
        <v>381</v>
      </c>
      <c r="C8" s="225" t="s">
        <v>107</v>
      </c>
      <c r="D8" s="223">
        <v>6</v>
      </c>
      <c r="E8" s="43">
        <v>703</v>
      </c>
      <c r="F8" s="47">
        <v>92</v>
      </c>
      <c r="G8">
        <v>1036</v>
      </c>
      <c r="H8" s="17">
        <v>0.41799999999999998</v>
      </c>
      <c r="I8" s="25">
        <f t="shared" ref="I8:I21" si="0">0.1515*(G8/1000)/(E8/1000)^2/($D$4/10)^4</f>
        <v>0.11119578598273419</v>
      </c>
      <c r="J8" s="25">
        <f t="shared" ref="J8:J21" si="1">0.5*(F8/1000)/(E8/1000)^3/($D$4/10)^5</f>
        <v>3.565948732810495E-2</v>
      </c>
      <c r="K8" s="27">
        <f t="shared" ref="K8:K21" si="2">I8/J8</f>
        <v>3.1182665347826095</v>
      </c>
      <c r="L8" s="27">
        <f t="shared" ref="L8:L21" si="3">0.798*I8^1.5/J8</f>
        <v>0.82977489252666403</v>
      </c>
      <c r="M8" s="27">
        <f t="shared" ref="M8:M21" si="4">G8/F8</f>
        <v>11.260869565217391</v>
      </c>
      <c r="N8" s="27"/>
      <c r="O8" s="51">
        <f>G8/(PI()*$D$4^2/4)</f>
        <v>7.8051844280806426</v>
      </c>
      <c r="P8" s="27">
        <f>M8</f>
        <v>11.260869565217391</v>
      </c>
      <c r="Q8" s="93">
        <f>L8</f>
        <v>0.82977489252666403</v>
      </c>
      <c r="R8" s="156">
        <f t="shared" ref="R8:R33" si="5">E8*(PI()/30)*($D$4/2)</f>
        <v>478.51692101928523</v>
      </c>
      <c r="S8" s="156">
        <f t="shared" ref="S8:S33" si="6">R8/H8</f>
        <v>1144.777323012644</v>
      </c>
      <c r="T8" s="153"/>
      <c r="U8" s="153"/>
      <c r="V8" s="151"/>
      <c r="W8">
        <v>293</v>
      </c>
      <c r="X8" s="76">
        <v>6</v>
      </c>
      <c r="Y8" s="163">
        <v>0.72499999999999998</v>
      </c>
      <c r="Z8" s="150">
        <v>484</v>
      </c>
      <c r="AA8" s="150">
        <v>2956</v>
      </c>
      <c r="AB8" s="150">
        <v>830</v>
      </c>
      <c r="AC8" s="150">
        <v>1219</v>
      </c>
      <c r="AD8" s="27">
        <f>0.1515*(AA8/1000)/(AC8/1000)^2/($D$4/10)^4</f>
        <v>0.10552035462778918</v>
      </c>
      <c r="AE8" s="27">
        <f>0.5*(Z8/1000)/(AC8/1000)^3/($D$4/10)^5</f>
        <v>3.5982181310422849E-2</v>
      </c>
      <c r="AF8" s="29">
        <f>AD8/AE8</f>
        <v>2.9325724785123968</v>
      </c>
      <c r="AG8" s="29">
        <f>0.798*AD8^1.5/AE8</f>
        <v>0.76018582455541994</v>
      </c>
      <c r="AH8" s="29">
        <f>AA8/Z8</f>
        <v>6.1074380165289259</v>
      </c>
      <c r="AJ8" s="51">
        <f>AA8/(PI()*$D$4^2/4)</f>
        <v>22.270391090160597</v>
      </c>
      <c r="AK8" s="29">
        <f>AH8</f>
        <v>6.1074380165289259</v>
      </c>
      <c r="AL8" s="58">
        <f>AG8</f>
        <v>0.76018582455541994</v>
      </c>
    </row>
    <row r="9" spans="1:38" x14ac:dyDescent="0.2">
      <c r="A9" s="225">
        <v>293</v>
      </c>
      <c r="B9" s="225">
        <v>381</v>
      </c>
      <c r="C9" s="225" t="s">
        <v>107</v>
      </c>
      <c r="D9" s="223">
        <v>6</v>
      </c>
      <c r="E9" s="43">
        <v>804</v>
      </c>
      <c r="F9" s="47">
        <v>134</v>
      </c>
      <c r="G9">
        <v>1338</v>
      </c>
      <c r="H9" s="17">
        <v>0.47799999999999998</v>
      </c>
      <c r="I9" s="25">
        <f t="shared" si="0"/>
        <v>0.10979517102713304</v>
      </c>
      <c r="J9" s="25">
        <f t="shared" si="1"/>
        <v>3.4720813730748243E-2</v>
      </c>
      <c r="K9" s="27">
        <f t="shared" si="2"/>
        <v>3.1622292000000005</v>
      </c>
      <c r="L9" s="27">
        <f t="shared" si="3"/>
        <v>0.83615704982470984</v>
      </c>
      <c r="M9" s="27">
        <f t="shared" si="4"/>
        <v>9.9850746268656714</v>
      </c>
      <c r="N9" s="27"/>
      <c r="O9" s="51">
        <f t="shared" ref="O9:O71" si="7">G9/(PI()*$D$4^2/4)</f>
        <v>10.080440892636968</v>
      </c>
      <c r="P9" s="27">
        <f t="shared" ref="P9:P71" si="8">M9</f>
        <v>9.9850746268656714</v>
      </c>
      <c r="Q9" s="93">
        <f t="shared" ref="Q9:Q71" si="9">L9</f>
        <v>0.83615704982470984</v>
      </c>
      <c r="R9" s="156">
        <f t="shared" si="5"/>
        <v>547.2654402553419</v>
      </c>
      <c r="S9" s="156">
        <f t="shared" si="6"/>
        <v>1144.9067787768658</v>
      </c>
      <c r="T9" s="153"/>
      <c r="U9" s="153"/>
      <c r="V9" s="151"/>
      <c r="W9">
        <v>293</v>
      </c>
      <c r="X9" s="76">
        <v>6</v>
      </c>
      <c r="Y9" s="163">
        <v>0.75</v>
      </c>
      <c r="Z9" s="150">
        <v>535</v>
      </c>
      <c r="AA9" s="150">
        <v>3136</v>
      </c>
      <c r="AB9" s="150">
        <v>858</v>
      </c>
      <c r="AC9" s="150">
        <v>1261</v>
      </c>
      <c r="AD9" s="27">
        <f t="shared" ref="AD9:AD60" si="10">0.1515*(AA9/1000)/(AC9/1000)^2/($D$4/10)^4</f>
        <v>0.10461286700672127</v>
      </c>
      <c r="AE9" s="27">
        <f t="shared" ref="AE9:AE60" si="11">0.5*(Z9/1000)/(AC9/1000)^3/($D$4/10)^5</f>
        <v>3.5930376258229257E-2</v>
      </c>
      <c r="AF9" s="29">
        <f t="shared" ref="AF9:AF60" si="12">AD9/AE9</f>
        <v>2.9115438773831772</v>
      </c>
      <c r="AG9" s="29">
        <f t="shared" ref="AG9:AG60" si="13">0.798*AD9^1.5/AE9</f>
        <v>0.75148234680992565</v>
      </c>
      <c r="AH9" s="29">
        <f t="shared" ref="AH9:AH60" si="14">AA9/Z9</f>
        <v>5.8616822429906543</v>
      </c>
      <c r="AJ9" s="51">
        <f t="shared" ref="AJ9:AJ60" si="15">AA9/(PI()*$D$4^2/4)</f>
        <v>23.626504214730591</v>
      </c>
      <c r="AK9" s="29">
        <f t="shared" ref="AK9:AK60" si="16">AH9</f>
        <v>5.8616822429906543</v>
      </c>
      <c r="AL9" s="58">
        <f t="shared" ref="AL9:AL60" si="17">AG9</f>
        <v>0.75148234680992565</v>
      </c>
    </row>
    <row r="10" spans="1:38" x14ac:dyDescent="0.2">
      <c r="A10" s="225">
        <v>293</v>
      </c>
      <c r="B10" s="225">
        <v>381</v>
      </c>
      <c r="C10" s="225" t="s">
        <v>107</v>
      </c>
      <c r="D10" s="223">
        <v>6</v>
      </c>
      <c r="E10" s="43">
        <v>999</v>
      </c>
      <c r="F10" s="47">
        <v>261</v>
      </c>
      <c r="G10">
        <v>1996</v>
      </c>
      <c r="H10" s="17">
        <v>0.59399999999999997</v>
      </c>
      <c r="I10" s="25">
        <f t="shared" si="0"/>
        <v>0.1060886160824515</v>
      </c>
      <c r="J10" s="25">
        <f t="shared" si="1"/>
        <v>3.5253097771021868E-2</v>
      </c>
      <c r="K10" s="27">
        <f t="shared" si="2"/>
        <v>3.0093416689655172</v>
      </c>
      <c r="L10" s="27">
        <f t="shared" si="3"/>
        <v>0.78218373718692935</v>
      </c>
      <c r="M10" s="27">
        <f t="shared" si="4"/>
        <v>7.647509578544061</v>
      </c>
      <c r="N10" s="27"/>
      <c r="O10" s="51">
        <f t="shared" si="7"/>
        <v>15.03778775912062</v>
      </c>
      <c r="P10" s="27">
        <f t="shared" si="8"/>
        <v>7.647509578544061</v>
      </c>
      <c r="Q10" s="93">
        <f t="shared" si="9"/>
        <v>0.78218373718692935</v>
      </c>
      <c r="R10" s="156">
        <f t="shared" si="5"/>
        <v>679.99772986951064</v>
      </c>
      <c r="S10" s="156">
        <f t="shared" si="6"/>
        <v>1144.7773230126443</v>
      </c>
      <c r="T10" s="153"/>
      <c r="U10" s="153"/>
      <c r="V10" s="151"/>
      <c r="W10">
        <v>293</v>
      </c>
      <c r="X10" s="76">
        <v>6</v>
      </c>
      <c r="Y10" s="163">
        <v>0.77500000000000002</v>
      </c>
      <c r="Z10" s="150">
        <v>592</v>
      </c>
      <c r="AA10" s="150">
        <v>3338</v>
      </c>
      <c r="AB10" s="150">
        <v>887</v>
      </c>
      <c r="AC10" s="150">
        <v>1303</v>
      </c>
      <c r="AD10" s="27">
        <f t="shared" si="10"/>
        <v>0.10428857289503429</v>
      </c>
      <c r="AE10" s="27">
        <f t="shared" si="11"/>
        <v>3.6036425182958347E-2</v>
      </c>
      <c r="AF10" s="29">
        <f t="shared" si="12"/>
        <v>2.8939766462837841</v>
      </c>
      <c r="AG10" s="29">
        <f t="shared" si="13"/>
        <v>0.74578951912703217</v>
      </c>
      <c r="AH10" s="29">
        <f t="shared" si="14"/>
        <v>5.6385135135135132</v>
      </c>
      <c r="AJ10" s="51">
        <f t="shared" si="15"/>
        <v>25.148364498970256</v>
      </c>
      <c r="AK10" s="29">
        <f t="shared" si="16"/>
        <v>5.6385135135135132</v>
      </c>
      <c r="AL10" s="58">
        <f t="shared" si="17"/>
        <v>0.74578951912703217</v>
      </c>
    </row>
    <row r="11" spans="1:38" x14ac:dyDescent="0.2">
      <c r="A11" s="225">
        <v>293</v>
      </c>
      <c r="B11" s="225">
        <v>381</v>
      </c>
      <c r="C11" s="225" t="s">
        <v>107</v>
      </c>
      <c r="D11" s="223">
        <v>6</v>
      </c>
      <c r="E11" s="43">
        <v>1052</v>
      </c>
      <c r="F11" s="47">
        <v>309</v>
      </c>
      <c r="G11">
        <v>2233</v>
      </c>
      <c r="H11" s="17">
        <v>0.626</v>
      </c>
      <c r="I11" s="25">
        <f t="shared" si="0"/>
        <v>0.10702776762473756</v>
      </c>
      <c r="J11" s="25">
        <f t="shared" si="1"/>
        <v>3.5740819217455179E-2</v>
      </c>
      <c r="K11" s="27">
        <f t="shared" si="2"/>
        <v>2.9945527262135925</v>
      </c>
      <c r="L11" s="27">
        <f t="shared" si="3"/>
        <v>0.78177735979523033</v>
      </c>
      <c r="M11" s="27">
        <f t="shared" si="4"/>
        <v>7.2265372168284792</v>
      </c>
      <c r="N11" s="27"/>
      <c r="O11" s="51">
        <f t="shared" si="7"/>
        <v>16.823336706471114</v>
      </c>
      <c r="P11" s="27">
        <f t="shared" si="8"/>
        <v>7.2265372168284792</v>
      </c>
      <c r="Q11" s="93">
        <f t="shared" si="9"/>
        <v>0.78177735979523033</v>
      </c>
      <c r="R11" s="156">
        <f t="shared" si="5"/>
        <v>716.07368550823344</v>
      </c>
      <c r="S11" s="156">
        <f t="shared" si="6"/>
        <v>1143.8876765307243</v>
      </c>
      <c r="T11" s="153"/>
      <c r="U11" s="153"/>
      <c r="V11" s="151"/>
      <c r="W11">
        <v>293</v>
      </c>
      <c r="X11" s="76">
        <v>6</v>
      </c>
      <c r="Y11" s="163">
        <v>0.8</v>
      </c>
      <c r="Z11" s="150">
        <v>652</v>
      </c>
      <c r="AA11" s="150">
        <v>3547</v>
      </c>
      <c r="AB11" s="150">
        <v>916</v>
      </c>
      <c r="AC11" s="150">
        <v>1345</v>
      </c>
      <c r="AD11" s="27">
        <f t="shared" si="10"/>
        <v>0.10400538917231038</v>
      </c>
      <c r="AE11" s="27">
        <f t="shared" si="11"/>
        <v>3.6085604549468207E-2</v>
      </c>
      <c r="AF11" s="29">
        <f t="shared" si="12"/>
        <v>2.882185028374233</v>
      </c>
      <c r="AG11" s="29">
        <f t="shared" si="13"/>
        <v>0.7417416583745986</v>
      </c>
      <c r="AH11" s="29">
        <f t="shared" si="14"/>
        <v>5.4401840490797548</v>
      </c>
      <c r="AJ11" s="51">
        <f t="shared" si="15"/>
        <v>26.722962515832084</v>
      </c>
      <c r="AK11" s="29">
        <f t="shared" si="16"/>
        <v>5.4401840490797548</v>
      </c>
      <c r="AL11" s="58">
        <f t="shared" si="17"/>
        <v>0.7417416583745986</v>
      </c>
    </row>
    <row r="12" spans="1:38" x14ac:dyDescent="0.2">
      <c r="A12" s="225">
        <v>293</v>
      </c>
      <c r="B12" s="225">
        <v>381</v>
      </c>
      <c r="C12" s="225" t="s">
        <v>107</v>
      </c>
      <c r="D12" s="223">
        <v>6</v>
      </c>
      <c r="E12" s="43">
        <v>1103</v>
      </c>
      <c r="F12" s="47">
        <v>355</v>
      </c>
      <c r="G12">
        <v>2460</v>
      </c>
      <c r="H12" s="17">
        <v>0.65600000000000003</v>
      </c>
      <c r="I12" s="25">
        <f t="shared" si="0"/>
        <v>0.10725642217993958</v>
      </c>
      <c r="J12" s="25">
        <f t="shared" si="1"/>
        <v>3.5625015218116333E-2</v>
      </c>
      <c r="K12" s="27">
        <f t="shared" si="2"/>
        <v>3.0107053014084508</v>
      </c>
      <c r="L12" s="27">
        <f t="shared" si="3"/>
        <v>0.78683340855310036</v>
      </c>
      <c r="M12" s="27">
        <f t="shared" si="4"/>
        <v>6.929577464788732</v>
      </c>
      <c r="N12" s="27"/>
      <c r="O12" s="51">
        <f t="shared" si="7"/>
        <v>18.533546035789943</v>
      </c>
      <c r="P12" s="27">
        <f t="shared" si="8"/>
        <v>6.929577464788732</v>
      </c>
      <c r="Q12" s="93">
        <f t="shared" si="9"/>
        <v>0.78683340855310036</v>
      </c>
      <c r="R12" s="156">
        <f t="shared" si="5"/>
        <v>750.78828433040076</v>
      </c>
      <c r="S12" s="156">
        <f t="shared" si="6"/>
        <v>1144.4943358695134</v>
      </c>
      <c r="T12" s="153"/>
      <c r="U12" s="153"/>
      <c r="V12" s="151"/>
      <c r="W12">
        <v>293</v>
      </c>
      <c r="X12" s="76">
        <v>6</v>
      </c>
      <c r="Y12" s="163">
        <v>0.82499999999999996</v>
      </c>
      <c r="Z12" s="150">
        <v>719</v>
      </c>
      <c r="AA12" s="150">
        <v>3782</v>
      </c>
      <c r="AB12" s="150">
        <v>944</v>
      </c>
      <c r="AC12" s="150">
        <v>1387</v>
      </c>
      <c r="AD12" s="27">
        <f t="shared" si="10"/>
        <v>0.10428163362000323</v>
      </c>
      <c r="AE12" s="27">
        <f t="shared" si="11"/>
        <v>3.6287140809045042E-2</v>
      </c>
      <c r="AF12" s="29">
        <f t="shared" si="12"/>
        <v>2.8737903095966622</v>
      </c>
      <c r="AG12" s="29">
        <f t="shared" si="13"/>
        <v>0.74056277884532695</v>
      </c>
      <c r="AH12" s="29">
        <f t="shared" si="14"/>
        <v>5.260083449235049</v>
      </c>
      <c r="AJ12" s="51">
        <f t="shared" si="15"/>
        <v>28.493443539576244</v>
      </c>
      <c r="AK12" s="29">
        <f t="shared" si="16"/>
        <v>5.260083449235049</v>
      </c>
      <c r="AL12" s="58">
        <f t="shared" si="17"/>
        <v>0.74056277884532695</v>
      </c>
    </row>
    <row r="13" spans="1:38" x14ac:dyDescent="0.2">
      <c r="A13" s="225">
        <v>293</v>
      </c>
      <c r="B13" s="225">
        <v>381</v>
      </c>
      <c r="C13" s="225" t="s">
        <v>107</v>
      </c>
      <c r="D13" s="223">
        <v>6</v>
      </c>
      <c r="E13" s="43">
        <v>1147</v>
      </c>
      <c r="F13" s="47">
        <v>396</v>
      </c>
      <c r="G13">
        <v>2643</v>
      </c>
      <c r="H13" s="17">
        <v>0.68200000000000005</v>
      </c>
      <c r="I13" s="25">
        <f t="shared" si="0"/>
        <v>0.1065637637246476</v>
      </c>
      <c r="J13" s="25">
        <f t="shared" si="1"/>
        <v>3.533931889958554E-2</v>
      </c>
      <c r="K13" s="27">
        <f t="shared" si="2"/>
        <v>3.0154447522727263</v>
      </c>
      <c r="L13" s="27">
        <f t="shared" si="3"/>
        <v>0.78552324796934569</v>
      </c>
      <c r="M13" s="27">
        <f t="shared" si="4"/>
        <v>6.6742424242424239</v>
      </c>
      <c r="N13" s="27"/>
      <c r="O13" s="51">
        <f t="shared" si="7"/>
        <v>19.912261045769437</v>
      </c>
      <c r="P13" s="27">
        <f t="shared" si="8"/>
        <v>6.6742424242424239</v>
      </c>
      <c r="Q13" s="93">
        <f t="shared" si="9"/>
        <v>0.78552324796934569</v>
      </c>
      <c r="R13" s="156">
        <f t="shared" si="5"/>
        <v>780.73813429462336</v>
      </c>
      <c r="S13" s="156">
        <f t="shared" si="6"/>
        <v>1144.777323012644</v>
      </c>
      <c r="T13" s="153"/>
      <c r="U13" s="153"/>
      <c r="V13" s="151"/>
      <c r="W13">
        <v>293</v>
      </c>
      <c r="X13" s="76">
        <v>6</v>
      </c>
      <c r="Y13" s="163">
        <v>0.85</v>
      </c>
      <c r="Z13" s="150">
        <v>795</v>
      </c>
      <c r="AA13" s="150">
        <v>4035</v>
      </c>
      <c r="AB13" s="150">
        <v>973</v>
      </c>
      <c r="AC13" s="150">
        <v>1429</v>
      </c>
      <c r="AD13" s="27">
        <f t="shared" si="10"/>
        <v>0.10481376104057374</v>
      </c>
      <c r="AE13" s="27">
        <f t="shared" si="11"/>
        <v>3.6687970238640115E-2</v>
      </c>
      <c r="AF13" s="29">
        <f t="shared" si="12"/>
        <v>2.8568972433962267</v>
      </c>
      <c r="AG13" s="29">
        <f t="shared" si="13"/>
        <v>0.73808548365537319</v>
      </c>
      <c r="AH13" s="29">
        <f t="shared" si="14"/>
        <v>5.0754716981132075</v>
      </c>
      <c r="AJ13" s="51">
        <f t="shared" si="15"/>
        <v>30.399535875777406</v>
      </c>
      <c r="AK13" s="29">
        <f t="shared" si="16"/>
        <v>5.0754716981132075</v>
      </c>
      <c r="AL13" s="58">
        <f t="shared" si="17"/>
        <v>0.73808548365537319</v>
      </c>
    </row>
    <row r="14" spans="1:38" x14ac:dyDescent="0.2">
      <c r="A14" s="225">
        <v>293</v>
      </c>
      <c r="B14" s="225">
        <v>381</v>
      </c>
      <c r="C14" s="225" t="s">
        <v>107</v>
      </c>
      <c r="D14" s="223">
        <v>6</v>
      </c>
      <c r="E14" s="43">
        <v>1203</v>
      </c>
      <c r="F14" s="47">
        <v>465</v>
      </c>
      <c r="G14">
        <v>2891</v>
      </c>
      <c r="H14" s="17">
        <v>0.71499999999999997</v>
      </c>
      <c r="I14" s="25">
        <f t="shared" si="0"/>
        <v>0.10596344287908312</v>
      </c>
      <c r="J14" s="25">
        <f t="shared" si="1"/>
        <v>3.5967422266521581E-2</v>
      </c>
      <c r="K14" s="27">
        <f t="shared" si="2"/>
        <v>2.9460949993548389</v>
      </c>
      <c r="L14" s="27">
        <f t="shared" si="3"/>
        <v>0.76529287250608757</v>
      </c>
      <c r="M14" s="27">
        <f t="shared" si="4"/>
        <v>6.2172043010752684</v>
      </c>
      <c r="N14" s="27"/>
      <c r="O14" s="51">
        <f t="shared" si="7"/>
        <v>21.780683572954764</v>
      </c>
      <c r="P14" s="27">
        <f t="shared" si="8"/>
        <v>6.2172043010752684</v>
      </c>
      <c r="Q14" s="93">
        <f t="shared" si="9"/>
        <v>0.76529287250608757</v>
      </c>
      <c r="R14" s="156">
        <f t="shared" si="5"/>
        <v>818.85612515817945</v>
      </c>
      <c r="S14" s="156">
        <f t="shared" si="6"/>
        <v>1145.2533218995518</v>
      </c>
      <c r="T14" s="153"/>
      <c r="U14" s="153"/>
      <c r="V14" s="151"/>
      <c r="W14">
        <v>293</v>
      </c>
      <c r="X14" s="76">
        <v>6</v>
      </c>
      <c r="Y14" s="163">
        <v>0.875</v>
      </c>
      <c r="Z14" s="150">
        <v>870</v>
      </c>
      <c r="AA14" s="150">
        <v>4278</v>
      </c>
      <c r="AB14" s="150">
        <v>1002</v>
      </c>
      <c r="AC14" s="150">
        <v>1471</v>
      </c>
      <c r="AD14" s="27">
        <f t="shared" si="10"/>
        <v>0.10487081868708013</v>
      </c>
      <c r="AE14" s="27">
        <f t="shared" si="11"/>
        <v>3.6807343757496273E-2</v>
      </c>
      <c r="AF14" s="29">
        <f t="shared" si="12"/>
        <v>2.8491819289655176</v>
      </c>
      <c r="AG14" s="29">
        <f t="shared" si="13"/>
        <v>0.73629254238077047</v>
      </c>
      <c r="AH14" s="29">
        <f t="shared" si="14"/>
        <v>4.9172413793103447</v>
      </c>
      <c r="AJ14" s="51">
        <f t="shared" si="15"/>
        <v>32.230288593946902</v>
      </c>
      <c r="AK14" s="29">
        <f t="shared" si="16"/>
        <v>4.9172413793103447</v>
      </c>
      <c r="AL14" s="58">
        <f t="shared" si="17"/>
        <v>0.73629254238077047</v>
      </c>
    </row>
    <row r="15" spans="1:38" x14ac:dyDescent="0.2">
      <c r="A15" s="225">
        <v>293</v>
      </c>
      <c r="B15" s="225">
        <v>381</v>
      </c>
      <c r="C15" s="225" t="s">
        <v>107</v>
      </c>
      <c r="D15" s="223">
        <v>6</v>
      </c>
      <c r="E15" s="43">
        <v>1253</v>
      </c>
      <c r="F15" s="47">
        <v>529</v>
      </c>
      <c r="G15">
        <v>3107</v>
      </c>
      <c r="H15" s="17">
        <v>0.745</v>
      </c>
      <c r="I15" s="25">
        <f t="shared" si="0"/>
        <v>0.10497317545506517</v>
      </c>
      <c r="J15" s="25">
        <f t="shared" si="1"/>
        <v>3.6212266000058217E-2</v>
      </c>
      <c r="K15" s="27">
        <f t="shared" si="2"/>
        <v>2.8988292379962193</v>
      </c>
      <c r="L15" s="27">
        <f t="shared" si="3"/>
        <v>0.74948801386005626</v>
      </c>
      <c r="M15" s="27">
        <f t="shared" si="4"/>
        <v>5.8733459357277882</v>
      </c>
      <c r="N15" s="27"/>
      <c r="O15" s="51">
        <f t="shared" si="7"/>
        <v>23.408019322438761</v>
      </c>
      <c r="P15" s="27">
        <f t="shared" si="8"/>
        <v>5.8733459357277882</v>
      </c>
      <c r="Q15" s="93">
        <f t="shared" si="9"/>
        <v>0.74948801386005626</v>
      </c>
      <c r="R15" s="156">
        <f t="shared" si="5"/>
        <v>852.89004557206897</v>
      </c>
      <c r="S15" s="156">
        <f t="shared" si="6"/>
        <v>1144.8188531168712</v>
      </c>
      <c r="T15" s="153"/>
      <c r="U15" s="153"/>
      <c r="V15" s="151"/>
      <c r="W15">
        <v>293</v>
      </c>
      <c r="X15" s="76">
        <v>6</v>
      </c>
      <c r="Y15" s="163">
        <v>0.9</v>
      </c>
      <c r="Z15" s="150">
        <v>948</v>
      </c>
      <c r="AA15" s="150">
        <v>4523</v>
      </c>
      <c r="AB15" s="150">
        <v>1030</v>
      </c>
      <c r="AC15" s="150">
        <v>1513</v>
      </c>
      <c r="AD15" s="27">
        <f t="shared" si="10"/>
        <v>0.10480643660239579</v>
      </c>
      <c r="AE15" s="27">
        <f t="shared" si="11"/>
        <v>3.6859105886666438E-2</v>
      </c>
      <c r="AF15" s="29">
        <f t="shared" si="12"/>
        <v>2.8434340465189876</v>
      </c>
      <c r="AG15" s="29">
        <f t="shared" si="13"/>
        <v>0.7345815702766072</v>
      </c>
      <c r="AH15" s="29">
        <f t="shared" si="14"/>
        <v>4.7710970464135025</v>
      </c>
      <c r="AJ15" s="51">
        <f t="shared" si="15"/>
        <v>34.076109235722726</v>
      </c>
      <c r="AK15" s="29">
        <f t="shared" si="16"/>
        <v>4.7710970464135025</v>
      </c>
      <c r="AL15" s="58">
        <f t="shared" si="17"/>
        <v>0.7345815702766072</v>
      </c>
    </row>
    <row r="16" spans="1:38" x14ac:dyDescent="0.2">
      <c r="A16" s="225">
        <v>293</v>
      </c>
      <c r="B16" s="225">
        <v>381</v>
      </c>
      <c r="C16" s="225" t="s">
        <v>107</v>
      </c>
      <c r="D16" s="223">
        <v>6</v>
      </c>
      <c r="E16" s="168">
        <v>1306</v>
      </c>
      <c r="F16" s="171">
        <v>594</v>
      </c>
      <c r="G16" s="150">
        <v>3344</v>
      </c>
      <c r="H16" s="163">
        <v>0.77700000000000002</v>
      </c>
      <c r="I16" s="25">
        <f t="shared" si="0"/>
        <v>0.1039965994066121</v>
      </c>
      <c r="J16" s="25">
        <f t="shared" si="1"/>
        <v>3.5909566054135408E-2</v>
      </c>
      <c r="K16" s="27">
        <f t="shared" si="2"/>
        <v>2.8960695111111114</v>
      </c>
      <c r="L16" s="27">
        <f t="shared" si="3"/>
        <v>0.74528338972776087</v>
      </c>
      <c r="M16" s="27">
        <f t="shared" si="4"/>
        <v>5.6296296296296298</v>
      </c>
      <c r="N16" s="27"/>
      <c r="O16" s="51">
        <f t="shared" si="7"/>
        <v>25.193568269789253</v>
      </c>
      <c r="P16" s="27">
        <f t="shared" si="8"/>
        <v>5.6296296296296298</v>
      </c>
      <c r="Q16" s="93">
        <f t="shared" si="9"/>
        <v>0.74528338972776087</v>
      </c>
      <c r="R16" s="156">
        <f t="shared" si="5"/>
        <v>888.96600121079177</v>
      </c>
      <c r="S16" s="156">
        <f t="shared" si="6"/>
        <v>1144.1003876586767</v>
      </c>
      <c r="T16" s="153"/>
      <c r="U16" s="153"/>
      <c r="V16" s="151"/>
      <c r="X16" s="76"/>
      <c r="Y16" s="163"/>
      <c r="Z16" s="150"/>
      <c r="AA16" s="150"/>
      <c r="AB16" s="150"/>
      <c r="AC16" s="150"/>
      <c r="AD16" s="27"/>
      <c r="AE16" s="27"/>
      <c r="AF16" s="29"/>
      <c r="AH16" s="29"/>
      <c r="AJ16" s="51"/>
      <c r="AK16" s="29"/>
      <c r="AL16" s="58"/>
    </row>
    <row r="17" spans="1:38" x14ac:dyDescent="0.2">
      <c r="A17" s="225">
        <v>293</v>
      </c>
      <c r="B17" s="225">
        <v>381</v>
      </c>
      <c r="C17" s="225" t="s">
        <v>107</v>
      </c>
      <c r="D17" s="223">
        <v>6</v>
      </c>
      <c r="E17" s="168">
        <v>1354</v>
      </c>
      <c r="F17" s="171">
        <v>659</v>
      </c>
      <c r="G17" s="150">
        <v>3581</v>
      </c>
      <c r="H17" s="62">
        <v>0.80500000000000005</v>
      </c>
      <c r="I17" s="25">
        <f t="shared" si="0"/>
        <v>0.10361108364731511</v>
      </c>
      <c r="J17" s="25">
        <f t="shared" si="1"/>
        <v>3.5750544798216599E-2</v>
      </c>
      <c r="K17" s="27">
        <f t="shared" si="2"/>
        <v>2.8981679644916545</v>
      </c>
      <c r="L17" s="27">
        <f t="shared" si="3"/>
        <v>0.74443974363091636</v>
      </c>
      <c r="M17" s="27">
        <f t="shared" si="4"/>
        <v>5.4339908952959028</v>
      </c>
      <c r="N17" s="27"/>
      <c r="O17" s="51">
        <f t="shared" si="7"/>
        <v>26.979117217139748</v>
      </c>
      <c r="P17" s="27">
        <f t="shared" si="8"/>
        <v>5.4339908952959028</v>
      </c>
      <c r="Q17" s="93">
        <f t="shared" si="9"/>
        <v>0.74443974363091636</v>
      </c>
      <c r="R17" s="156">
        <f t="shared" si="5"/>
        <v>921.63856480812569</v>
      </c>
      <c r="S17" s="156">
        <f t="shared" si="6"/>
        <v>1144.8926270908394</v>
      </c>
      <c r="T17" s="153"/>
      <c r="U17" s="153"/>
      <c r="V17" s="151"/>
      <c r="X17" s="76"/>
      <c r="Y17" s="163"/>
      <c r="Z17" s="150"/>
      <c r="AA17" s="150"/>
      <c r="AB17" s="150"/>
      <c r="AC17" s="150"/>
      <c r="AD17" s="27"/>
      <c r="AE17" s="27"/>
      <c r="AF17" s="29"/>
      <c r="AH17" s="29"/>
      <c r="AJ17" s="51"/>
      <c r="AK17" s="29"/>
      <c r="AL17" s="58"/>
    </row>
    <row r="18" spans="1:38" x14ac:dyDescent="0.2">
      <c r="A18" s="225">
        <v>293</v>
      </c>
      <c r="B18" s="225">
        <v>381</v>
      </c>
      <c r="C18" s="225" t="s">
        <v>107</v>
      </c>
      <c r="D18" s="223">
        <v>6</v>
      </c>
      <c r="E18" s="169">
        <v>1399</v>
      </c>
      <c r="F18" s="172">
        <v>744</v>
      </c>
      <c r="G18" s="150">
        <v>3862</v>
      </c>
      <c r="H18" s="62">
        <v>0.83199999999999996</v>
      </c>
      <c r="I18" s="25">
        <f t="shared" si="0"/>
        <v>0.10466851535578961</v>
      </c>
      <c r="J18" s="25">
        <f t="shared" si="1"/>
        <v>3.659089521656881E-2</v>
      </c>
      <c r="K18" s="27">
        <f t="shared" si="2"/>
        <v>2.8605070943548387</v>
      </c>
      <c r="L18" s="27">
        <f t="shared" si="3"/>
        <v>0.73850587160073422</v>
      </c>
      <c r="M18" s="27">
        <f t="shared" si="4"/>
        <v>5.190860215053763</v>
      </c>
      <c r="N18" s="27"/>
      <c r="O18" s="51">
        <f t="shared" si="7"/>
        <v>29.096160483829575</v>
      </c>
      <c r="P18" s="27">
        <f t="shared" si="8"/>
        <v>5.190860215053763</v>
      </c>
      <c r="Q18" s="93">
        <f t="shared" si="9"/>
        <v>0.73850587160073422</v>
      </c>
      <c r="R18" s="156">
        <f t="shared" si="5"/>
        <v>952.2690931806261</v>
      </c>
      <c r="S18" s="156">
        <f t="shared" si="6"/>
        <v>1144.5541985344064</v>
      </c>
      <c r="T18" s="153"/>
      <c r="U18" s="153"/>
      <c r="V18" s="151"/>
      <c r="X18" s="76"/>
      <c r="Y18" s="163"/>
      <c r="Z18" s="150"/>
      <c r="AA18" s="150"/>
      <c r="AB18" s="150"/>
      <c r="AC18" s="150"/>
      <c r="AD18" s="27"/>
      <c r="AE18" s="27"/>
      <c r="AF18" s="29"/>
      <c r="AH18" s="29"/>
      <c r="AJ18" s="51"/>
      <c r="AK18" s="29"/>
      <c r="AL18" s="58"/>
    </row>
    <row r="19" spans="1:38" x14ac:dyDescent="0.2">
      <c r="A19" s="225">
        <v>293</v>
      </c>
      <c r="B19" s="225">
        <v>381</v>
      </c>
      <c r="C19" s="225" t="s">
        <v>107</v>
      </c>
      <c r="D19" s="223">
        <v>6</v>
      </c>
      <c r="E19" s="169">
        <v>1473</v>
      </c>
      <c r="F19" s="172">
        <v>879</v>
      </c>
      <c r="G19" s="150">
        <v>4315</v>
      </c>
      <c r="H19" s="163">
        <v>0.876</v>
      </c>
      <c r="I19" s="25">
        <f t="shared" si="0"/>
        <v>0.10549078642667728</v>
      </c>
      <c r="J19" s="25">
        <f t="shared" si="1"/>
        <v>3.7036835903082752E-2</v>
      </c>
      <c r="K19" s="27">
        <f t="shared" si="2"/>
        <v>2.8482667013651883</v>
      </c>
      <c r="L19" s="27">
        <f t="shared" si="3"/>
        <v>0.73822850245027383</v>
      </c>
      <c r="M19" s="27">
        <f t="shared" si="4"/>
        <v>4.9089874857792948</v>
      </c>
      <c r="N19" s="27"/>
      <c r="O19" s="51">
        <f t="shared" si="7"/>
        <v>32.509045180664067</v>
      </c>
      <c r="P19" s="27">
        <f t="shared" si="8"/>
        <v>4.9089874857792948</v>
      </c>
      <c r="Q19" s="93">
        <f t="shared" si="9"/>
        <v>0.73822850245027383</v>
      </c>
      <c r="R19" s="156">
        <f t="shared" si="5"/>
        <v>1002.6392953931825</v>
      </c>
      <c r="S19" s="156">
        <f t="shared" si="6"/>
        <v>1144.5654056999799</v>
      </c>
      <c r="T19" s="153"/>
      <c r="U19" s="153"/>
      <c r="V19" s="151"/>
      <c r="X19" s="76"/>
      <c r="Y19" s="163"/>
      <c r="Z19" s="150"/>
      <c r="AA19" s="150"/>
      <c r="AB19" s="150"/>
      <c r="AC19" s="150"/>
      <c r="AD19" s="27"/>
      <c r="AE19" s="27"/>
      <c r="AF19" s="29"/>
      <c r="AH19" s="29"/>
      <c r="AJ19" s="51"/>
      <c r="AK19" s="29"/>
      <c r="AL19" s="58"/>
    </row>
    <row r="20" spans="1:38" x14ac:dyDescent="0.2">
      <c r="A20" s="225">
        <v>293</v>
      </c>
      <c r="B20" s="225">
        <v>381</v>
      </c>
      <c r="C20" s="225" t="s">
        <v>107</v>
      </c>
      <c r="D20" s="223">
        <v>6</v>
      </c>
      <c r="E20" s="169">
        <v>1499</v>
      </c>
      <c r="F20" s="172">
        <v>919</v>
      </c>
      <c r="G20" s="150">
        <v>4423</v>
      </c>
      <c r="H20" s="164">
        <v>0.89100000000000001</v>
      </c>
      <c r="I20" s="25">
        <f t="shared" si="0"/>
        <v>0.10441259685753865</v>
      </c>
      <c r="J20" s="25">
        <f t="shared" si="1"/>
        <v>3.674208991550567E-2</v>
      </c>
      <c r="K20" s="27">
        <f t="shared" si="2"/>
        <v>2.8417707620239394</v>
      </c>
      <c r="L20" s="27">
        <f t="shared" si="3"/>
        <v>0.7327711825390647</v>
      </c>
      <c r="M20" s="27">
        <f t="shared" si="4"/>
        <v>4.8128400435255712</v>
      </c>
      <c r="N20" s="27"/>
      <c r="O20" s="51">
        <f t="shared" si="7"/>
        <v>33.322713055406062</v>
      </c>
      <c r="P20" s="27">
        <f t="shared" si="8"/>
        <v>4.8128400435255712</v>
      </c>
      <c r="Q20" s="93">
        <f t="shared" si="9"/>
        <v>0.7327711825390647</v>
      </c>
      <c r="R20" s="156">
        <f>E20*(PI()/30)*($D$4/2)</f>
        <v>1020.3369340084049</v>
      </c>
      <c r="S20" s="156">
        <f>R20/H20</f>
        <v>1145.1592974280638</v>
      </c>
      <c r="T20" s="153"/>
      <c r="U20" s="153"/>
      <c r="V20" s="151"/>
      <c r="X20" s="76"/>
      <c r="Y20" s="163"/>
      <c r="Z20" s="150"/>
      <c r="AA20" s="150"/>
      <c r="AB20" s="150"/>
      <c r="AC20" s="150"/>
      <c r="AD20" s="27"/>
      <c r="AE20" s="27"/>
      <c r="AF20" s="29"/>
      <c r="AH20" s="29"/>
      <c r="AJ20" s="51"/>
      <c r="AK20" s="29"/>
      <c r="AL20" s="58"/>
    </row>
    <row r="21" spans="1:38" x14ac:dyDescent="0.2">
      <c r="A21" s="225">
        <v>293</v>
      </c>
      <c r="B21" s="225">
        <v>381</v>
      </c>
      <c r="C21" s="225" t="s">
        <v>107</v>
      </c>
      <c r="D21" s="223">
        <v>6</v>
      </c>
      <c r="E21" s="169">
        <v>1552</v>
      </c>
      <c r="F21" s="172">
        <v>1020</v>
      </c>
      <c r="G21" s="150">
        <v>4746</v>
      </c>
      <c r="H21" s="164">
        <v>0.92300000000000004</v>
      </c>
      <c r="I21" s="25">
        <f t="shared" si="0"/>
        <v>0.10451617891465659</v>
      </c>
      <c r="J21" s="25">
        <f t="shared" si="1"/>
        <v>3.6743308891335168E-2</v>
      </c>
      <c r="K21" s="27">
        <f t="shared" si="2"/>
        <v>2.8444955576470594</v>
      </c>
      <c r="L21" s="27">
        <f t="shared" si="3"/>
        <v>0.73383752037054972</v>
      </c>
      <c r="M21" s="27">
        <f t="shared" si="4"/>
        <v>4.6529411764705886</v>
      </c>
      <c r="N21" s="27"/>
      <c r="O21" s="51">
        <f t="shared" si="7"/>
        <v>35.756182717828885</v>
      </c>
      <c r="P21" s="27">
        <f t="shared" si="8"/>
        <v>4.6529411764705886</v>
      </c>
      <c r="Q21" s="93">
        <f t="shared" si="9"/>
        <v>0.73383752037054972</v>
      </c>
      <c r="R21" s="156">
        <f>E21*(PI()/30)*($D$4/2)</f>
        <v>1056.4128896471277</v>
      </c>
      <c r="S21" s="156">
        <f>R21/H21</f>
        <v>1144.5426756740278</v>
      </c>
      <c r="T21" s="153"/>
      <c r="U21" s="153"/>
      <c r="V21" s="151"/>
      <c r="X21" s="76"/>
      <c r="Y21" s="163"/>
      <c r="Z21" s="150"/>
      <c r="AA21" s="150"/>
      <c r="AB21" s="150"/>
      <c r="AC21" s="150"/>
      <c r="AD21" s="27"/>
      <c r="AE21" s="27"/>
      <c r="AF21" s="29"/>
      <c r="AH21" s="29"/>
      <c r="AJ21" s="51"/>
      <c r="AK21" s="29"/>
      <c r="AL21" s="58"/>
    </row>
    <row r="22" spans="1:38" x14ac:dyDescent="0.2">
      <c r="E22" s="169"/>
      <c r="F22" s="172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151"/>
      <c r="X22" s="76"/>
      <c r="Y22" s="163"/>
      <c r="Z22" s="150"/>
      <c r="AA22" s="150"/>
      <c r="AB22" s="150"/>
      <c r="AC22" s="150"/>
      <c r="AD22" s="27"/>
      <c r="AE22" s="27"/>
      <c r="AF22" s="29"/>
      <c r="AH22" s="29"/>
      <c r="AJ22" s="51"/>
      <c r="AK22" s="29"/>
      <c r="AL22" s="58"/>
    </row>
    <row r="23" spans="1:38" x14ac:dyDescent="0.2">
      <c r="E23" s="170"/>
      <c r="F23" s="173"/>
      <c r="G23" s="136"/>
      <c r="H23" s="139"/>
      <c r="I23" s="25"/>
      <c r="J23" s="25"/>
      <c r="K23" s="27"/>
      <c r="L23" s="27"/>
      <c r="M23" s="27"/>
      <c r="N23" s="27"/>
      <c r="O23" s="51"/>
      <c r="P23" s="27"/>
      <c r="Q23" s="93"/>
      <c r="R23" s="156"/>
      <c r="T23" s="153"/>
      <c r="U23" s="153"/>
      <c r="V23"/>
      <c r="X23" s="76"/>
      <c r="Y23" s="163"/>
      <c r="Z23" s="150"/>
      <c r="AA23" s="150"/>
      <c r="AB23" s="150"/>
      <c r="AC23" s="150"/>
      <c r="AD23" s="27"/>
      <c r="AE23" s="27"/>
      <c r="AF23" s="29"/>
      <c r="AH23" s="29"/>
      <c r="AJ23" s="51"/>
      <c r="AK23" s="29"/>
      <c r="AL23" s="58"/>
    </row>
    <row r="24" spans="1:38" x14ac:dyDescent="0.2">
      <c r="A24" s="233">
        <v>294</v>
      </c>
      <c r="B24" s="234">
        <v>373</v>
      </c>
      <c r="C24" s="233" t="s">
        <v>107</v>
      </c>
      <c r="D24" s="235">
        <v>8</v>
      </c>
      <c r="E24" s="136">
        <v>1002</v>
      </c>
      <c r="F24" s="136">
        <v>345</v>
      </c>
      <c r="G24" s="136">
        <v>2356</v>
      </c>
      <c r="H24" s="139">
        <v>0.59899999999999998</v>
      </c>
      <c r="I24" s="25">
        <f t="shared" ref="I24:I85" si="18">0.1515*(G24/1000)/(E24/1000)^2/($D$4/10)^4</f>
        <v>0.12447412058912442</v>
      </c>
      <c r="J24" s="25">
        <f t="shared" ref="J24:J85" si="19">0.5*(F24/1000)/(E24/1000)^3/($D$4/10)^5</f>
        <v>4.6181621048951731E-2</v>
      </c>
      <c r="K24" s="27">
        <f t="shared" ref="K24:K85" si="20">I24/J24</f>
        <v>2.6953172660869567</v>
      </c>
      <c r="L24" s="27">
        <f t="shared" ref="L24:L85" si="21">0.798*I24^1.5/J24</f>
        <v>0.75884367404175113</v>
      </c>
      <c r="M24" s="27">
        <f t="shared" ref="M24:M85" si="22">G24/F24</f>
        <v>6.8289855072463768</v>
      </c>
      <c r="N24" s="27"/>
      <c r="O24" s="51">
        <f t="shared" si="7"/>
        <v>17.75001400826061</v>
      </c>
      <c r="P24" s="27">
        <f t="shared" si="8"/>
        <v>6.8289855072463768</v>
      </c>
      <c r="Q24" s="93">
        <f t="shared" si="9"/>
        <v>0.75884367404175113</v>
      </c>
      <c r="R24" s="156">
        <f t="shared" si="5"/>
        <v>682.03976509434403</v>
      </c>
      <c r="S24" s="156">
        <f t="shared" si="6"/>
        <v>1138.63065958989</v>
      </c>
      <c r="T24" s="153"/>
      <c r="U24" s="153"/>
      <c r="V24"/>
      <c r="W24">
        <v>294</v>
      </c>
      <c r="X24" s="76">
        <v>8</v>
      </c>
      <c r="Y24" s="164">
        <v>0.72499999999999998</v>
      </c>
      <c r="Z24" s="150">
        <v>609</v>
      </c>
      <c r="AA24" s="150">
        <v>3415</v>
      </c>
      <c r="AB24" s="150">
        <v>825</v>
      </c>
      <c r="AC24" s="150">
        <v>1212</v>
      </c>
      <c r="AD24" s="27">
        <f t="shared" si="10"/>
        <v>0.12331749438379991</v>
      </c>
      <c r="AE24" s="27">
        <f t="shared" si="11"/>
        <v>4.6064109079741407E-2</v>
      </c>
      <c r="AF24" s="29">
        <f t="shared" si="12"/>
        <v>2.6770841083743844</v>
      </c>
      <c r="AG24" s="29">
        <f t="shared" si="13"/>
        <v>0.75020033432803734</v>
      </c>
      <c r="AH24" s="29">
        <f t="shared" si="14"/>
        <v>5.6075533661740558</v>
      </c>
      <c r="AJ24" s="51">
        <f t="shared" si="15"/>
        <v>25.728479557814087</v>
      </c>
      <c r="AK24" s="29">
        <f t="shared" si="16"/>
        <v>5.6075533661740558</v>
      </c>
      <c r="AL24" s="58">
        <f t="shared" si="17"/>
        <v>0.75020033432803734</v>
      </c>
    </row>
    <row r="25" spans="1:38" x14ac:dyDescent="0.2">
      <c r="A25" s="233">
        <v>294</v>
      </c>
      <c r="B25" s="234">
        <v>373</v>
      </c>
      <c r="C25" s="233" t="s">
        <v>107</v>
      </c>
      <c r="D25" s="235">
        <v>8</v>
      </c>
      <c r="E25" s="136">
        <v>1050</v>
      </c>
      <c r="F25" s="136">
        <v>395</v>
      </c>
      <c r="G25" s="136">
        <v>2567</v>
      </c>
      <c r="H25" s="139">
        <v>0.628</v>
      </c>
      <c r="I25" s="25">
        <f t="shared" si="18"/>
        <v>0.12350555571831337</v>
      </c>
      <c r="J25" s="25">
        <f t="shared" si="19"/>
        <v>4.5949674707028272E-2</v>
      </c>
      <c r="K25" s="27">
        <f t="shared" si="20"/>
        <v>2.6878439620253172</v>
      </c>
      <c r="L25" s="27">
        <f t="shared" si="21"/>
        <v>0.75378968701214155</v>
      </c>
      <c r="M25" s="27">
        <f t="shared" si="22"/>
        <v>6.4987341772151899</v>
      </c>
      <c r="N25" s="27"/>
      <c r="O25" s="51">
        <f t="shared" si="7"/>
        <v>19.339679948728772</v>
      </c>
      <c r="P25" s="27">
        <f t="shared" si="8"/>
        <v>6.4987341772151899</v>
      </c>
      <c r="Q25" s="93">
        <f t="shared" si="9"/>
        <v>0.75378968701214155</v>
      </c>
      <c r="R25" s="156">
        <f t="shared" si="5"/>
        <v>714.71232869167795</v>
      </c>
      <c r="S25" s="156">
        <f t="shared" si="6"/>
        <v>1138.0769565154108</v>
      </c>
      <c r="T25" s="153"/>
      <c r="U25" s="153"/>
      <c r="V25"/>
      <c r="W25">
        <v>294</v>
      </c>
      <c r="X25" s="76">
        <v>8</v>
      </c>
      <c r="Y25" s="164">
        <v>0.75</v>
      </c>
      <c r="Z25" s="150">
        <v>672</v>
      </c>
      <c r="AA25" s="150">
        <v>3664</v>
      </c>
      <c r="AB25" s="150">
        <v>853</v>
      </c>
      <c r="AC25" s="150">
        <v>1254</v>
      </c>
      <c r="AD25" s="27">
        <f t="shared" si="10"/>
        <v>0.12359463395404785</v>
      </c>
      <c r="AE25" s="27">
        <f t="shared" si="11"/>
        <v>4.5891252014988192E-2</v>
      </c>
      <c r="AF25" s="29">
        <f t="shared" si="12"/>
        <v>2.6932068428571432</v>
      </c>
      <c r="AG25" s="29">
        <f t="shared" si="13"/>
        <v>0.75556600295287291</v>
      </c>
      <c r="AH25" s="29">
        <f t="shared" si="14"/>
        <v>5.4523809523809526</v>
      </c>
      <c r="AJ25" s="51">
        <f t="shared" si="15"/>
        <v>27.604436046802579</v>
      </c>
      <c r="AK25" s="29">
        <f t="shared" si="16"/>
        <v>5.4523809523809526</v>
      </c>
      <c r="AL25" s="58">
        <f t="shared" si="17"/>
        <v>0.75556600295287291</v>
      </c>
    </row>
    <row r="26" spans="1:38" x14ac:dyDescent="0.2">
      <c r="A26" s="233">
        <v>294</v>
      </c>
      <c r="B26" s="234">
        <v>373</v>
      </c>
      <c r="C26" s="233" t="s">
        <v>107</v>
      </c>
      <c r="D26" s="235">
        <v>8</v>
      </c>
      <c r="E26" s="136">
        <v>1098</v>
      </c>
      <c r="F26" s="136">
        <v>452</v>
      </c>
      <c r="G26" s="136">
        <v>2800</v>
      </c>
      <c r="H26" s="139">
        <v>0.65700000000000003</v>
      </c>
      <c r="I26" s="25">
        <f t="shared" si="18"/>
        <v>0.12319485613612596</v>
      </c>
      <c r="J26" s="25">
        <f t="shared" si="19"/>
        <v>4.5981661210979248E-2</v>
      </c>
      <c r="K26" s="27">
        <f t="shared" si="20"/>
        <v>2.6792171681415931</v>
      </c>
      <c r="L26" s="27">
        <f t="shared" si="21"/>
        <v>0.75042465834113603</v>
      </c>
      <c r="M26" s="27">
        <f t="shared" si="22"/>
        <v>6.1946902654867255</v>
      </c>
      <c r="N26" s="27"/>
      <c r="O26" s="51">
        <f t="shared" si="7"/>
        <v>21.095093048866602</v>
      </c>
      <c r="P26" s="27">
        <f t="shared" si="8"/>
        <v>6.1946902654867255</v>
      </c>
      <c r="Q26" s="93">
        <f t="shared" si="9"/>
        <v>0.75042465834113603</v>
      </c>
      <c r="R26" s="156">
        <f t="shared" si="5"/>
        <v>747.38489228901176</v>
      </c>
      <c r="S26" s="156">
        <f t="shared" si="6"/>
        <v>1137.5721343820574</v>
      </c>
      <c r="T26" s="153"/>
      <c r="U26" s="153"/>
      <c r="V26"/>
      <c r="W26">
        <v>294</v>
      </c>
      <c r="X26" s="76">
        <v>8</v>
      </c>
      <c r="Y26" s="164">
        <v>0.77500000000000002</v>
      </c>
      <c r="Z26" s="150">
        <v>739</v>
      </c>
      <c r="AA26" s="150">
        <v>3927</v>
      </c>
      <c r="AB26" s="150">
        <v>882</v>
      </c>
      <c r="AC26" s="150">
        <v>1296</v>
      </c>
      <c r="AD26" s="27">
        <f t="shared" si="10"/>
        <v>0.12401954160971083</v>
      </c>
      <c r="AE26" s="27">
        <f t="shared" si="11"/>
        <v>4.5717521372657423E-2</v>
      </c>
      <c r="AF26" s="29">
        <f t="shared" si="12"/>
        <v>2.7127354652232745</v>
      </c>
      <c r="AG26" s="29">
        <f t="shared" si="13"/>
        <v>0.7623517428126303</v>
      </c>
      <c r="AH26" s="29">
        <f t="shared" si="14"/>
        <v>5.3139377537212447</v>
      </c>
      <c r="AJ26" s="51">
        <f t="shared" si="15"/>
        <v>29.585868001035408</v>
      </c>
      <c r="AK26" s="29">
        <f t="shared" si="16"/>
        <v>5.3139377537212447</v>
      </c>
      <c r="AL26" s="58">
        <f t="shared" si="17"/>
        <v>0.7623517428126303</v>
      </c>
    </row>
    <row r="27" spans="1:38" x14ac:dyDescent="0.2">
      <c r="A27" s="233">
        <v>294</v>
      </c>
      <c r="B27" s="234">
        <v>373</v>
      </c>
      <c r="C27" s="233" t="s">
        <v>107</v>
      </c>
      <c r="D27" s="235">
        <v>8</v>
      </c>
      <c r="E27" s="136">
        <v>1152</v>
      </c>
      <c r="F27" s="136">
        <v>518</v>
      </c>
      <c r="G27" s="136">
        <v>3074</v>
      </c>
      <c r="H27" s="139">
        <v>0.68899999999999995</v>
      </c>
      <c r="I27" s="25">
        <f t="shared" si="18"/>
        <v>0.12286781315081624</v>
      </c>
      <c r="J27" s="25">
        <f t="shared" si="19"/>
        <v>4.5627383541382058E-2</v>
      </c>
      <c r="K27" s="27">
        <f t="shared" si="20"/>
        <v>2.6928524849420845</v>
      </c>
      <c r="L27" s="27">
        <f t="shared" si="21"/>
        <v>0.75324198461903857</v>
      </c>
      <c r="M27" s="27">
        <f t="shared" si="22"/>
        <v>5.9343629343629347</v>
      </c>
      <c r="N27" s="27"/>
      <c r="O27" s="51">
        <f t="shared" si="7"/>
        <v>23.159398582934262</v>
      </c>
      <c r="P27" s="27">
        <f t="shared" si="8"/>
        <v>5.9343629343629347</v>
      </c>
      <c r="Q27" s="93">
        <f t="shared" si="9"/>
        <v>0.75324198461903857</v>
      </c>
      <c r="R27" s="156">
        <f t="shared" si="5"/>
        <v>784.14152633601236</v>
      </c>
      <c r="S27" s="156">
        <f t="shared" si="6"/>
        <v>1138.0863952627176</v>
      </c>
      <c r="T27" s="153"/>
      <c r="U27" s="153"/>
      <c r="V27"/>
      <c r="W27">
        <v>294</v>
      </c>
      <c r="X27" s="76">
        <v>8</v>
      </c>
      <c r="Y27" s="164">
        <v>0.8</v>
      </c>
      <c r="Z27" s="150">
        <v>806</v>
      </c>
      <c r="AA27" s="150">
        <v>4194</v>
      </c>
      <c r="AB27" s="150">
        <v>910</v>
      </c>
      <c r="AC27" s="150">
        <v>1337</v>
      </c>
      <c r="AD27" s="27">
        <f t="shared" si="10"/>
        <v>0.12445284676482754</v>
      </c>
      <c r="AE27" s="27">
        <f t="shared" si="11"/>
        <v>4.5414450404421672E-2</v>
      </c>
      <c r="AF27" s="29">
        <f t="shared" si="12"/>
        <v>2.7403798935483867</v>
      </c>
      <c r="AG27" s="29">
        <f t="shared" si="13"/>
        <v>0.77146474008110577</v>
      </c>
      <c r="AH27" s="29">
        <f t="shared" si="14"/>
        <v>5.2034739454094296</v>
      </c>
      <c r="AJ27" s="51">
        <f t="shared" si="15"/>
        <v>31.597435802480902</v>
      </c>
      <c r="AK27" s="29">
        <f t="shared" si="16"/>
        <v>5.2034739454094296</v>
      </c>
      <c r="AL27" s="58">
        <f t="shared" si="17"/>
        <v>0.77146474008110577</v>
      </c>
    </row>
    <row r="28" spans="1:38" x14ac:dyDescent="0.2">
      <c r="A28" s="233">
        <v>294</v>
      </c>
      <c r="B28" s="234">
        <v>373</v>
      </c>
      <c r="C28" s="233" t="s">
        <v>107</v>
      </c>
      <c r="D28" s="235">
        <v>8</v>
      </c>
      <c r="E28" s="136">
        <v>1199</v>
      </c>
      <c r="F28" s="136">
        <v>589</v>
      </c>
      <c r="G28" s="136">
        <v>3339</v>
      </c>
      <c r="H28" s="139">
        <v>0.71699999999999997</v>
      </c>
      <c r="I28" s="25">
        <f t="shared" si="18"/>
        <v>0.1232018633957107</v>
      </c>
      <c r="J28" s="25">
        <f t="shared" si="19"/>
        <v>4.6016225042694335E-2</v>
      </c>
      <c r="K28" s="27">
        <f t="shared" si="20"/>
        <v>2.6773570252971144</v>
      </c>
      <c r="L28" s="27">
        <f t="shared" si="21"/>
        <v>0.74992497580441819</v>
      </c>
      <c r="M28" s="27">
        <f t="shared" si="22"/>
        <v>5.6689303904923598</v>
      </c>
      <c r="N28" s="27"/>
      <c r="O28" s="51">
        <f t="shared" si="7"/>
        <v>25.155898460773422</v>
      </c>
      <c r="P28" s="27">
        <f t="shared" si="8"/>
        <v>5.6689303904923598</v>
      </c>
      <c r="Q28" s="93">
        <f t="shared" si="9"/>
        <v>0.74992497580441819</v>
      </c>
      <c r="R28" s="156">
        <f t="shared" si="5"/>
        <v>816.13341152506837</v>
      </c>
      <c r="S28" s="156">
        <f t="shared" si="6"/>
        <v>1138.2613828801511</v>
      </c>
      <c r="T28" s="153"/>
      <c r="U28" s="153"/>
      <c r="V28"/>
      <c r="W28">
        <v>294</v>
      </c>
      <c r="X28" s="76">
        <v>8</v>
      </c>
      <c r="Y28" s="164">
        <v>0.82499999999999996</v>
      </c>
      <c r="Z28" s="150">
        <v>884</v>
      </c>
      <c r="AA28" s="150">
        <v>4467</v>
      </c>
      <c r="AB28" s="150">
        <v>939</v>
      </c>
      <c r="AC28" s="150">
        <v>1379</v>
      </c>
      <c r="AD28" s="27">
        <f t="shared" si="10"/>
        <v>0.12460246778646809</v>
      </c>
      <c r="AE28" s="27">
        <f t="shared" si="11"/>
        <v>4.5395490108992777E-2</v>
      </c>
      <c r="AF28" s="29">
        <f t="shared" si="12"/>
        <v>2.7448204102941172</v>
      </c>
      <c r="AG28" s="29">
        <f t="shared" si="13"/>
        <v>0.77317917418369175</v>
      </c>
      <c r="AH28" s="29">
        <f t="shared" si="14"/>
        <v>5.0531674208144794</v>
      </c>
      <c r="AJ28" s="51">
        <f t="shared" si="15"/>
        <v>33.654207374745397</v>
      </c>
      <c r="AK28" s="29">
        <f t="shared" si="16"/>
        <v>5.0531674208144794</v>
      </c>
      <c r="AL28" s="58">
        <f t="shared" si="17"/>
        <v>0.77317917418369175</v>
      </c>
    </row>
    <row r="29" spans="1:38" x14ac:dyDescent="0.2">
      <c r="A29" s="233">
        <v>294</v>
      </c>
      <c r="B29" s="234">
        <v>373</v>
      </c>
      <c r="C29" s="233" t="s">
        <v>107</v>
      </c>
      <c r="D29" s="235">
        <v>8</v>
      </c>
      <c r="E29" s="136">
        <v>1259</v>
      </c>
      <c r="F29" s="136">
        <v>688</v>
      </c>
      <c r="G29" s="136">
        <v>3698</v>
      </c>
      <c r="H29" s="139">
        <v>0.753</v>
      </c>
      <c r="I29" s="25">
        <f t="shared" si="18"/>
        <v>0.12375269635268221</v>
      </c>
      <c r="J29" s="25">
        <f t="shared" si="19"/>
        <v>4.6426344608666056E-2</v>
      </c>
      <c r="K29" s="27">
        <f t="shared" si="20"/>
        <v>2.6655705375000003</v>
      </c>
      <c r="L29" s="27">
        <f t="shared" si="21"/>
        <v>0.74829080038382023</v>
      </c>
      <c r="M29" s="27">
        <f t="shared" si="22"/>
        <v>5.375</v>
      </c>
      <c r="N29" s="27"/>
      <c r="O29" s="51">
        <f t="shared" si="7"/>
        <v>27.860590748110248</v>
      </c>
      <c r="P29" s="27">
        <f t="shared" si="8"/>
        <v>5.375</v>
      </c>
      <c r="Q29" s="93">
        <f t="shared" si="9"/>
        <v>0.74829080038382023</v>
      </c>
      <c r="R29" s="156">
        <f t="shared" si="5"/>
        <v>856.97411602173565</v>
      </c>
      <c r="S29" s="156">
        <f t="shared" si="6"/>
        <v>1138.0798353542307</v>
      </c>
      <c r="T29" s="153"/>
      <c r="U29" s="153"/>
      <c r="V29"/>
      <c r="W29">
        <v>294</v>
      </c>
      <c r="X29" s="76">
        <v>8</v>
      </c>
      <c r="Y29" s="164">
        <v>0.85</v>
      </c>
      <c r="Z29" s="150">
        <v>969</v>
      </c>
      <c r="AA29" s="150">
        <v>4743</v>
      </c>
      <c r="AB29" s="150">
        <v>967</v>
      </c>
      <c r="AC29" s="150">
        <v>1421</v>
      </c>
      <c r="AD29" s="27">
        <f t="shared" si="10"/>
        <v>0.12459602649355547</v>
      </c>
      <c r="AE29" s="27">
        <f t="shared" si="11"/>
        <v>4.5477311882448385E-2</v>
      </c>
      <c r="AF29" s="29">
        <f t="shared" si="12"/>
        <v>2.7397403526315798</v>
      </c>
      <c r="AG29" s="29">
        <f t="shared" si="13"/>
        <v>0.77172824200817869</v>
      </c>
      <c r="AH29" s="29">
        <f t="shared" si="14"/>
        <v>4.8947368421052628</v>
      </c>
      <c r="AJ29" s="51">
        <f t="shared" si="15"/>
        <v>35.733580832419392</v>
      </c>
      <c r="AK29" s="29">
        <f t="shared" si="16"/>
        <v>4.8947368421052628</v>
      </c>
      <c r="AL29" s="58">
        <f t="shared" si="17"/>
        <v>0.77172824200817869</v>
      </c>
    </row>
    <row r="30" spans="1:38" x14ac:dyDescent="0.2">
      <c r="A30" s="233">
        <v>294</v>
      </c>
      <c r="B30" s="234">
        <v>373</v>
      </c>
      <c r="C30" s="233" t="s">
        <v>107</v>
      </c>
      <c r="D30" s="235">
        <v>8</v>
      </c>
      <c r="E30" s="136">
        <v>1303</v>
      </c>
      <c r="F30" s="136">
        <v>743</v>
      </c>
      <c r="G30" s="136">
        <v>3973</v>
      </c>
      <c r="H30" s="139">
        <v>0.77900000000000003</v>
      </c>
      <c r="I30" s="25">
        <f t="shared" si="18"/>
        <v>0.12412777115397579</v>
      </c>
      <c r="J30" s="25">
        <f t="shared" si="19"/>
        <v>4.5228148498206174E-2</v>
      </c>
      <c r="K30" s="27">
        <f t="shared" si="20"/>
        <v>2.7444804900403761</v>
      </c>
      <c r="L30" s="27">
        <f t="shared" si="21"/>
        <v>0.7716094143295027</v>
      </c>
      <c r="M30" s="27">
        <f t="shared" si="22"/>
        <v>5.347240915208614</v>
      </c>
      <c r="N30" s="27"/>
      <c r="O30" s="51">
        <f t="shared" si="7"/>
        <v>29.932430243981074</v>
      </c>
      <c r="P30" s="27">
        <f t="shared" si="8"/>
        <v>5.347240915208614</v>
      </c>
      <c r="Q30" s="93">
        <f t="shared" si="9"/>
        <v>0.7716094143295027</v>
      </c>
      <c r="R30" s="156">
        <f t="shared" si="5"/>
        <v>886.92396598595838</v>
      </c>
      <c r="S30" s="156">
        <f t="shared" si="6"/>
        <v>1138.5416764903189</v>
      </c>
      <c r="T30" s="153"/>
      <c r="U30" s="153"/>
      <c r="V30"/>
      <c r="W30">
        <v>294</v>
      </c>
      <c r="X30" s="76">
        <v>8</v>
      </c>
      <c r="Y30" s="164">
        <v>0.875</v>
      </c>
      <c r="Z30" s="150">
        <v>1058</v>
      </c>
      <c r="AA30" s="150">
        <v>5039</v>
      </c>
      <c r="AB30" s="150">
        <v>996</v>
      </c>
      <c r="AC30" s="150">
        <v>1463</v>
      </c>
      <c r="AD30" s="27">
        <f t="shared" si="10"/>
        <v>0.12488058649964402</v>
      </c>
      <c r="AE30" s="27">
        <f t="shared" si="11"/>
        <v>4.549942749757574E-2</v>
      </c>
      <c r="AF30" s="29">
        <f t="shared" si="12"/>
        <v>2.744662809357278</v>
      </c>
      <c r="AG30" s="29">
        <f t="shared" si="13"/>
        <v>0.77399713621694699</v>
      </c>
      <c r="AH30" s="29">
        <f t="shared" si="14"/>
        <v>4.7627599243856329</v>
      </c>
      <c r="AJ30" s="51">
        <f t="shared" si="15"/>
        <v>37.963633526156713</v>
      </c>
      <c r="AK30" s="29">
        <f t="shared" si="16"/>
        <v>4.7627599243856329</v>
      </c>
      <c r="AL30" s="58">
        <f t="shared" si="17"/>
        <v>0.77399713621694699</v>
      </c>
    </row>
    <row r="31" spans="1:38" x14ac:dyDescent="0.2">
      <c r="A31" s="233">
        <v>294</v>
      </c>
      <c r="B31" s="234">
        <v>373</v>
      </c>
      <c r="C31" s="233" t="s">
        <v>107</v>
      </c>
      <c r="D31" s="235">
        <v>8</v>
      </c>
      <c r="E31" s="136">
        <v>1350</v>
      </c>
      <c r="F31" s="136">
        <v>828</v>
      </c>
      <c r="G31" s="136">
        <v>4279</v>
      </c>
      <c r="H31" s="139">
        <v>0.80700000000000005</v>
      </c>
      <c r="I31" s="25">
        <f t="shared" si="18"/>
        <v>0.12454146586549353</v>
      </c>
      <c r="J31" s="25">
        <f t="shared" si="19"/>
        <v>4.5319204096108262E-2</v>
      </c>
      <c r="K31" s="27">
        <f t="shared" si="20"/>
        <v>2.7480947282608699</v>
      </c>
      <c r="L31" s="27">
        <f t="shared" si="21"/>
        <v>0.77391199319466641</v>
      </c>
      <c r="M31" s="27">
        <f t="shared" si="22"/>
        <v>5.1678743961352653</v>
      </c>
      <c r="N31" s="27"/>
      <c r="O31" s="51">
        <f t="shared" si="7"/>
        <v>32.237822555750064</v>
      </c>
      <c r="P31" s="27">
        <f t="shared" si="8"/>
        <v>5.1678743961352653</v>
      </c>
      <c r="Q31" s="93">
        <f t="shared" si="9"/>
        <v>0.77391199319466641</v>
      </c>
      <c r="R31" s="156">
        <f t="shared" si="5"/>
        <v>918.9158511750145</v>
      </c>
      <c r="S31" s="156">
        <f t="shared" si="6"/>
        <v>1138.6813521375643</v>
      </c>
      <c r="T31" s="153"/>
      <c r="U31" s="153"/>
      <c r="V31"/>
      <c r="W31">
        <v>294</v>
      </c>
      <c r="X31" s="76">
        <v>8</v>
      </c>
      <c r="Y31" s="164">
        <v>0.9</v>
      </c>
      <c r="Z31" s="150">
        <v>1151</v>
      </c>
      <c r="AA31" s="150">
        <v>5348</v>
      </c>
      <c r="AB31" s="150">
        <v>1024</v>
      </c>
      <c r="AC31" s="150">
        <v>1505</v>
      </c>
      <c r="AD31" s="27">
        <f t="shared" si="10"/>
        <v>0.12524419980085591</v>
      </c>
      <c r="AE31" s="27">
        <f t="shared" si="11"/>
        <v>4.5469383584896286E-2</v>
      </c>
      <c r="AF31" s="29">
        <f t="shared" si="12"/>
        <v>2.7544732284969591</v>
      </c>
      <c r="AG31" s="29">
        <f t="shared" si="13"/>
        <v>0.77789370712581873</v>
      </c>
      <c r="AH31" s="29">
        <f t="shared" si="14"/>
        <v>4.6463944396177235</v>
      </c>
      <c r="AJ31" s="51">
        <f t="shared" si="15"/>
        <v>40.29162772333521</v>
      </c>
      <c r="AK31" s="29">
        <f t="shared" si="16"/>
        <v>4.6463944396177235</v>
      </c>
      <c r="AL31" s="58">
        <f t="shared" si="17"/>
        <v>0.77789370712581873</v>
      </c>
    </row>
    <row r="32" spans="1:38" x14ac:dyDescent="0.2">
      <c r="A32" s="233">
        <v>294</v>
      </c>
      <c r="B32" s="234">
        <v>373</v>
      </c>
      <c r="C32" s="233" t="s">
        <v>107</v>
      </c>
      <c r="D32" s="235">
        <v>8</v>
      </c>
      <c r="E32" s="136">
        <v>1399</v>
      </c>
      <c r="F32" s="136">
        <v>920</v>
      </c>
      <c r="G32" s="136">
        <v>4596</v>
      </c>
      <c r="H32" s="139">
        <v>0.83699999999999997</v>
      </c>
      <c r="I32" s="25">
        <f t="shared" si="18"/>
        <v>0.12456149574707641</v>
      </c>
      <c r="J32" s="25">
        <f t="shared" si="19"/>
        <v>4.5246805912961437E-2</v>
      </c>
      <c r="K32" s="27">
        <f t="shared" si="20"/>
        <v>2.7529345604347824</v>
      </c>
      <c r="L32" s="27">
        <f t="shared" si="21"/>
        <v>0.77533731623206581</v>
      </c>
      <c r="M32" s="27">
        <f t="shared" si="22"/>
        <v>4.9956521739130437</v>
      </c>
      <c r="N32" s="27"/>
      <c r="O32" s="51">
        <f t="shared" si="7"/>
        <v>34.626088447353894</v>
      </c>
      <c r="P32" s="27">
        <f t="shared" si="8"/>
        <v>4.9956521739130437</v>
      </c>
      <c r="Q32" s="93">
        <f t="shared" si="9"/>
        <v>0.77533731623206581</v>
      </c>
      <c r="R32" s="156">
        <f t="shared" si="5"/>
        <v>952.2690931806261</v>
      </c>
      <c r="S32" s="156">
        <f t="shared" si="6"/>
        <v>1137.7169572050491</v>
      </c>
      <c r="T32" s="153"/>
      <c r="U32" s="153"/>
      <c r="V32"/>
      <c r="W32">
        <v>294</v>
      </c>
      <c r="X32" s="76">
        <v>8</v>
      </c>
      <c r="Y32" s="164">
        <v>0.92500000000000004</v>
      </c>
      <c r="Z32" s="150">
        <v>1248</v>
      </c>
      <c r="AA32" s="150">
        <v>5670</v>
      </c>
      <c r="AB32" s="150">
        <v>1053</v>
      </c>
      <c r="AC32" s="150">
        <v>1546</v>
      </c>
      <c r="AD32" s="27">
        <f t="shared" si="10"/>
        <v>0.12583553599812919</v>
      </c>
      <c r="AE32" s="27">
        <f t="shared" si="11"/>
        <v>4.5481979635304613E-2</v>
      </c>
      <c r="AF32" s="29">
        <f t="shared" si="12"/>
        <v>2.7667119375000002</v>
      </c>
      <c r="AG32" s="29">
        <f t="shared" si="13"/>
        <v>0.78319244054242276</v>
      </c>
      <c r="AH32" s="29">
        <f t="shared" si="14"/>
        <v>4.5432692307692308</v>
      </c>
      <c r="AJ32" s="51">
        <f t="shared" si="15"/>
        <v>42.717563423954864</v>
      </c>
      <c r="AK32" s="29">
        <f t="shared" si="16"/>
        <v>4.5432692307692308</v>
      </c>
      <c r="AL32" s="58">
        <f t="shared" si="17"/>
        <v>0.78319244054242276</v>
      </c>
    </row>
    <row r="33" spans="1:38" x14ac:dyDescent="0.2">
      <c r="A33" s="233">
        <v>294</v>
      </c>
      <c r="B33" s="234">
        <v>373</v>
      </c>
      <c r="C33" s="233" t="s">
        <v>107</v>
      </c>
      <c r="D33" s="235">
        <v>8</v>
      </c>
      <c r="E33" s="136">
        <v>1450</v>
      </c>
      <c r="F33" s="136">
        <v>1040</v>
      </c>
      <c r="G33" s="136">
        <v>4945</v>
      </c>
      <c r="H33" s="139">
        <v>0.86699999999999999</v>
      </c>
      <c r="I33" s="25">
        <f t="shared" si="18"/>
        <v>0.12475831918840623</v>
      </c>
      <c r="J33" s="25">
        <f t="shared" si="19"/>
        <v>4.5939109814526306E-2</v>
      </c>
      <c r="K33" s="27">
        <f t="shared" si="20"/>
        <v>2.7157321874999996</v>
      </c>
      <c r="L33" s="27">
        <f t="shared" si="21"/>
        <v>0.76546367930606107</v>
      </c>
      <c r="M33" s="27">
        <f t="shared" si="22"/>
        <v>4.7548076923076925</v>
      </c>
      <c r="N33" s="27"/>
      <c r="O33" s="51">
        <f t="shared" si="7"/>
        <v>37.25544111665905</v>
      </c>
      <c r="P33" s="27">
        <f t="shared" si="8"/>
        <v>4.7548076923076925</v>
      </c>
      <c r="Q33" s="93">
        <f t="shared" si="9"/>
        <v>0.76546367930606107</v>
      </c>
      <c r="R33" s="156">
        <f t="shared" si="5"/>
        <v>986.98369200279342</v>
      </c>
      <c r="S33" s="156">
        <f t="shared" si="6"/>
        <v>1138.3894948129105</v>
      </c>
      <c r="T33" s="153"/>
      <c r="U33" s="153"/>
      <c r="V33"/>
      <c r="X33" s="76"/>
      <c r="Y33" s="163"/>
      <c r="Z33" s="150"/>
      <c r="AA33" s="150"/>
      <c r="AB33" s="150"/>
      <c r="AC33" s="150"/>
      <c r="AD33" s="27"/>
      <c r="AE33" s="27"/>
      <c r="AF33" s="29"/>
      <c r="AH33" s="29"/>
      <c r="AJ33" s="51"/>
      <c r="AK33" s="29"/>
      <c r="AL33" s="58"/>
    </row>
    <row r="34" spans="1:38" x14ac:dyDescent="0.2">
      <c r="A34" s="233">
        <v>294</v>
      </c>
      <c r="B34" s="234">
        <v>373</v>
      </c>
      <c r="C34" s="233" t="s">
        <v>107</v>
      </c>
      <c r="D34" s="235">
        <v>8</v>
      </c>
      <c r="E34" s="136">
        <v>1503</v>
      </c>
      <c r="F34" s="136">
        <v>1138</v>
      </c>
      <c r="G34" s="136">
        <v>5325</v>
      </c>
      <c r="H34" s="139">
        <v>0.89900000000000002</v>
      </c>
      <c r="I34" s="25">
        <f t="shared" si="18"/>
        <v>0.12503767065404409</v>
      </c>
      <c r="J34" s="25">
        <f t="shared" si="19"/>
        <v>4.5135531726211119E-2</v>
      </c>
      <c r="K34" s="27">
        <f t="shared" si="20"/>
        <v>2.7702713554481551</v>
      </c>
      <c r="L34" s="27">
        <f t="shared" si="21"/>
        <v>0.78170995028823564</v>
      </c>
      <c r="M34" s="27">
        <f t="shared" si="22"/>
        <v>4.6792618629173992</v>
      </c>
      <c r="N34" s="27"/>
      <c r="O34" s="51">
        <f t="shared" si="7"/>
        <v>40.118346601862378</v>
      </c>
      <c r="P34" s="27">
        <f t="shared" si="8"/>
        <v>4.6792618629173992</v>
      </c>
      <c r="Q34" s="93">
        <f t="shared" si="9"/>
        <v>0.78170995028823564</v>
      </c>
      <c r="R34" s="156">
        <f>E34*(PI()/30)*($D$4/2)</f>
        <v>1023.0596476415161</v>
      </c>
      <c r="S34" s="156">
        <f>R34/H34</f>
        <v>1137.9973833609745</v>
      </c>
      <c r="T34" s="153"/>
      <c r="U34" s="153"/>
      <c r="V34"/>
      <c r="X34" s="76"/>
      <c r="Y34" s="163"/>
      <c r="Z34" s="150"/>
      <c r="AA34" s="150"/>
      <c r="AB34" s="150"/>
      <c r="AC34" s="150"/>
      <c r="AD34" s="27"/>
      <c r="AE34" s="27"/>
      <c r="AF34" s="29"/>
      <c r="AH34" s="29"/>
      <c r="AJ34" s="51"/>
      <c r="AK34" s="29"/>
      <c r="AL34" s="58"/>
    </row>
    <row r="35" spans="1:38" x14ac:dyDescent="0.2">
      <c r="A35" s="233">
        <v>294</v>
      </c>
      <c r="B35" s="234">
        <v>373</v>
      </c>
      <c r="C35" s="233" t="s">
        <v>107</v>
      </c>
      <c r="D35" s="235">
        <v>8</v>
      </c>
      <c r="E35" s="136">
        <v>1550</v>
      </c>
      <c r="F35" s="136">
        <v>1260</v>
      </c>
      <c r="G35" s="136">
        <v>5705</v>
      </c>
      <c r="H35" s="139">
        <v>0.92700000000000005</v>
      </c>
      <c r="I35" s="25">
        <f t="shared" si="18"/>
        <v>0.12595965893836367</v>
      </c>
      <c r="J35" s="25">
        <f t="shared" si="19"/>
        <v>4.5564718696527055E-2</v>
      </c>
      <c r="K35" s="27">
        <f t="shared" si="20"/>
        <v>2.7644120833333341</v>
      </c>
      <c r="L35" s="27">
        <f t="shared" si="21"/>
        <v>0.78292725524877005</v>
      </c>
      <c r="M35" s="27">
        <f t="shared" si="22"/>
        <v>4.5277777777777777</v>
      </c>
      <c r="N35" s="27"/>
      <c r="O35" s="51">
        <f t="shared" si="7"/>
        <v>42.981252087065698</v>
      </c>
      <c r="P35" s="27">
        <f t="shared" si="8"/>
        <v>4.5277777777777777</v>
      </c>
      <c r="Q35" s="93">
        <f t="shared" si="9"/>
        <v>0.78292725524877005</v>
      </c>
      <c r="R35" s="156">
        <f>E35*(PI()/30)*($D$4/2)</f>
        <v>1055.0515328305721</v>
      </c>
      <c r="S35" s="156">
        <f>R35/H35</f>
        <v>1138.1354183717067</v>
      </c>
      <c r="T35" s="153"/>
      <c r="U35" s="153"/>
      <c r="V35"/>
      <c r="X35" s="76"/>
      <c r="Y35" s="163"/>
      <c r="Z35" s="150"/>
      <c r="AA35" s="150"/>
      <c r="AB35" s="150"/>
      <c r="AC35" s="150"/>
      <c r="AD35" s="27"/>
      <c r="AE35" s="27"/>
      <c r="AF35" s="29"/>
      <c r="AH35" s="29"/>
      <c r="AJ35" s="51"/>
      <c r="AK35" s="29"/>
      <c r="AL35" s="58"/>
    </row>
    <row r="36" spans="1:38" x14ac:dyDescent="0.2">
      <c r="A36" s="236"/>
      <c r="B36" s="236"/>
      <c r="C36" s="236"/>
      <c r="D36" s="236"/>
      <c r="E36"/>
      <c r="F36"/>
      <c r="G36"/>
      <c r="H36" s="17"/>
      <c r="I36" s="25"/>
      <c r="J36" s="25"/>
      <c r="K36" s="27"/>
      <c r="L36" s="27"/>
      <c r="M36" s="27"/>
      <c r="N36" s="27"/>
      <c r="O36" s="51"/>
      <c r="P36" s="27"/>
      <c r="Q36" s="93"/>
      <c r="R36" s="156"/>
      <c r="T36" s="153"/>
      <c r="U36" s="153"/>
      <c r="V36"/>
      <c r="X36" s="76"/>
      <c r="Y36" s="163"/>
      <c r="Z36" s="150"/>
      <c r="AA36" s="150"/>
      <c r="AB36" s="150"/>
      <c r="AC36" s="150"/>
      <c r="AD36" s="27"/>
      <c r="AE36" s="27"/>
      <c r="AF36" s="29"/>
      <c r="AH36" s="29"/>
      <c r="AJ36" s="51"/>
      <c r="AK36" s="29"/>
      <c r="AL36" s="58"/>
    </row>
    <row r="37" spans="1:38" x14ac:dyDescent="0.2">
      <c r="A37" s="236"/>
      <c r="B37" s="236"/>
      <c r="C37" s="236"/>
      <c r="D37" s="236"/>
      <c r="E37"/>
      <c r="F37"/>
      <c r="G37"/>
      <c r="H37" s="17"/>
      <c r="I37" s="25"/>
      <c r="J37" s="25"/>
      <c r="K37" s="27"/>
      <c r="L37" s="27"/>
      <c r="M37" s="27"/>
      <c r="N37" s="27"/>
      <c r="O37" s="51"/>
      <c r="P37" s="27"/>
      <c r="Q37" s="93"/>
      <c r="R37" s="156"/>
      <c r="T37" s="153"/>
      <c r="U37" s="153"/>
      <c r="V37"/>
      <c r="X37" s="76"/>
      <c r="Y37" s="163"/>
      <c r="Z37" s="150"/>
      <c r="AA37" s="150"/>
      <c r="AB37" s="150"/>
      <c r="AC37" s="150"/>
      <c r="AD37" s="27"/>
      <c r="AE37" s="27"/>
      <c r="AF37" s="29"/>
      <c r="AH37" s="29"/>
      <c r="AJ37" s="51"/>
      <c r="AK37" s="29"/>
      <c r="AL37" s="58"/>
    </row>
    <row r="38" spans="1:38" x14ac:dyDescent="0.2">
      <c r="A38" s="225">
        <v>295</v>
      </c>
      <c r="B38" s="225">
        <v>374</v>
      </c>
      <c r="C38" s="233" t="s">
        <v>107</v>
      </c>
      <c r="D38" s="223">
        <v>10</v>
      </c>
      <c r="E38" s="136">
        <v>1001</v>
      </c>
      <c r="F38" s="136">
        <v>385</v>
      </c>
      <c r="G38" s="136">
        <v>2641</v>
      </c>
      <c r="H38" s="139">
        <v>0.59899999999999998</v>
      </c>
      <c r="I38" s="25">
        <f t="shared" si="18"/>
        <v>0.13981039730263373</v>
      </c>
      <c r="J38" s="25">
        <f t="shared" si="19"/>
        <v>5.1690619827975078E-2</v>
      </c>
      <c r="K38" s="27">
        <f t="shared" si="20"/>
        <v>2.7047537399999997</v>
      </c>
      <c r="L38" s="27">
        <f t="shared" si="21"/>
        <v>0.80704984096334798</v>
      </c>
      <c r="M38" s="27">
        <f t="shared" si="22"/>
        <v>6.8597402597402599</v>
      </c>
      <c r="N38" s="27"/>
      <c r="O38" s="51">
        <f t="shared" si="7"/>
        <v>19.897193122163106</v>
      </c>
      <c r="P38" s="27">
        <f t="shared" si="8"/>
        <v>6.8597402597402599</v>
      </c>
      <c r="Q38" s="93">
        <f t="shared" si="9"/>
        <v>0.80704984096334798</v>
      </c>
      <c r="R38" s="156">
        <f t="shared" ref="R38:R59" si="23">E38*(PI()/30)*($D$4/2)</f>
        <v>681.35908668606623</v>
      </c>
      <c r="S38" s="156">
        <f t="shared" ref="S38:S59" si="24">R38/H38</f>
        <v>1137.4943016461875</v>
      </c>
      <c r="T38" s="153"/>
      <c r="U38" s="153"/>
      <c r="V38"/>
      <c r="W38">
        <v>295</v>
      </c>
      <c r="X38" s="76">
        <v>10</v>
      </c>
      <c r="Y38" s="164">
        <v>0.72499999999999998</v>
      </c>
      <c r="Z38" s="150">
        <v>708</v>
      </c>
      <c r="AA38" s="150">
        <v>3919</v>
      </c>
      <c r="AB38" s="150">
        <v>825</v>
      </c>
      <c r="AC38" s="150">
        <v>1212</v>
      </c>
      <c r="AD38" s="27">
        <f t="shared" si="10"/>
        <v>0.14151720658568426</v>
      </c>
      <c r="AE38" s="27">
        <f t="shared" si="11"/>
        <v>5.3552363265118079E-2</v>
      </c>
      <c r="AF38" s="29">
        <f t="shared" si="12"/>
        <v>2.6425949847457626</v>
      </c>
      <c r="AG38" s="29">
        <f t="shared" si="13"/>
        <v>0.79330121874764248</v>
      </c>
      <c r="AH38" s="29">
        <f t="shared" si="14"/>
        <v>5.5353107344632768</v>
      </c>
      <c r="AJ38" s="51">
        <f t="shared" si="15"/>
        <v>29.525596306610076</v>
      </c>
      <c r="AK38" s="29">
        <f t="shared" si="16"/>
        <v>5.5353107344632768</v>
      </c>
      <c r="AL38" s="58">
        <f t="shared" si="17"/>
        <v>0.79330121874764248</v>
      </c>
    </row>
    <row r="39" spans="1:38" x14ac:dyDescent="0.2">
      <c r="A39" s="225">
        <v>295</v>
      </c>
      <c r="B39" s="225">
        <v>374</v>
      </c>
      <c r="C39" s="233" t="s">
        <v>107</v>
      </c>
      <c r="D39" s="223">
        <v>10</v>
      </c>
      <c r="E39" s="136">
        <v>1057</v>
      </c>
      <c r="F39" s="136">
        <v>449</v>
      </c>
      <c r="G39" s="136">
        <v>2958</v>
      </c>
      <c r="H39" s="139">
        <v>0.63200000000000001</v>
      </c>
      <c r="I39" s="25">
        <f t="shared" si="18"/>
        <v>0.14043889983830637</v>
      </c>
      <c r="J39" s="25">
        <f t="shared" si="19"/>
        <v>5.1200549488265176E-2</v>
      </c>
      <c r="K39" s="27">
        <f t="shared" si="20"/>
        <v>2.7429178249443207</v>
      </c>
      <c r="L39" s="27">
        <f t="shared" si="21"/>
        <v>0.82027485257739219</v>
      </c>
      <c r="M39" s="27">
        <f t="shared" si="22"/>
        <v>6.5879732739420938</v>
      </c>
      <c r="N39" s="27"/>
      <c r="O39" s="51">
        <f t="shared" si="7"/>
        <v>22.285459013766932</v>
      </c>
      <c r="P39" s="27">
        <f t="shared" si="8"/>
        <v>6.5879732739420938</v>
      </c>
      <c r="Q39" s="93">
        <f t="shared" si="9"/>
        <v>0.82027485257739219</v>
      </c>
      <c r="R39" s="156">
        <f t="shared" si="23"/>
        <v>719.47707754962244</v>
      </c>
      <c r="S39" s="156">
        <f t="shared" si="24"/>
        <v>1138.4130973886431</v>
      </c>
      <c r="T39" s="153"/>
      <c r="U39" s="153"/>
      <c r="V39"/>
      <c r="W39">
        <v>295</v>
      </c>
      <c r="X39" s="76">
        <v>10</v>
      </c>
      <c r="Y39" s="164">
        <v>0.75</v>
      </c>
      <c r="Z39" s="150">
        <v>792</v>
      </c>
      <c r="AA39" s="150">
        <v>4226</v>
      </c>
      <c r="AB39" s="150">
        <v>853</v>
      </c>
      <c r="AC39" s="150">
        <v>1254</v>
      </c>
      <c r="AD39" s="27">
        <f t="shared" si="10"/>
        <v>0.14255210783018726</v>
      </c>
      <c r="AE39" s="27">
        <f t="shared" si="11"/>
        <v>5.4086118446236078E-2</v>
      </c>
      <c r="AF39" s="29">
        <f t="shared" si="12"/>
        <v>2.6356505499999998</v>
      </c>
      <c r="AG39" s="29">
        <f t="shared" si="13"/>
        <v>0.79410428858876136</v>
      </c>
      <c r="AH39" s="29">
        <f t="shared" si="14"/>
        <v>5.3358585858585856</v>
      </c>
      <c r="AJ39" s="51">
        <f t="shared" si="15"/>
        <v>31.838522580182232</v>
      </c>
      <c r="AK39" s="29">
        <f t="shared" si="16"/>
        <v>5.3358585858585856</v>
      </c>
      <c r="AL39" s="58">
        <f t="shared" si="17"/>
        <v>0.79410428858876136</v>
      </c>
    </row>
    <row r="40" spans="1:38" x14ac:dyDescent="0.2">
      <c r="A40" s="225">
        <v>295</v>
      </c>
      <c r="B40" s="225">
        <v>374</v>
      </c>
      <c r="C40" s="233" t="s">
        <v>107</v>
      </c>
      <c r="D40" s="223">
        <v>10</v>
      </c>
      <c r="E40" s="136">
        <v>1099</v>
      </c>
      <c r="F40" s="136">
        <v>519</v>
      </c>
      <c r="G40" s="136">
        <v>3222</v>
      </c>
      <c r="H40" s="139">
        <v>0.65700000000000003</v>
      </c>
      <c r="I40" s="25">
        <f t="shared" si="18"/>
        <v>0.14150421448574096</v>
      </c>
      <c r="J40" s="25">
        <f t="shared" si="19"/>
        <v>5.2653533745659356E-2</v>
      </c>
      <c r="K40" s="27">
        <f t="shared" si="20"/>
        <v>2.687459025433526</v>
      </c>
      <c r="L40" s="27">
        <f t="shared" si="21"/>
        <v>0.8067322714678723</v>
      </c>
      <c r="M40" s="27">
        <f t="shared" si="22"/>
        <v>6.2080924855491331</v>
      </c>
      <c r="N40" s="27"/>
      <c r="O40" s="51">
        <f t="shared" si="7"/>
        <v>24.274424929802926</v>
      </c>
      <c r="P40" s="27">
        <f t="shared" si="8"/>
        <v>6.2080924855491331</v>
      </c>
      <c r="Q40" s="93">
        <f t="shared" si="9"/>
        <v>0.8067322714678723</v>
      </c>
      <c r="R40" s="156">
        <f t="shared" si="23"/>
        <v>748.06557069728956</v>
      </c>
      <c r="S40" s="156">
        <f t="shared" si="24"/>
        <v>1138.6081745773051</v>
      </c>
      <c r="T40" s="153"/>
      <c r="U40" s="153"/>
      <c r="V40"/>
      <c r="W40">
        <v>295</v>
      </c>
      <c r="X40" s="76">
        <v>10</v>
      </c>
      <c r="Y40" s="164">
        <v>0.77500000000000002</v>
      </c>
      <c r="Z40" s="150">
        <v>882</v>
      </c>
      <c r="AA40" s="150">
        <v>4536</v>
      </c>
      <c r="AB40" s="150">
        <v>882</v>
      </c>
      <c r="AC40" s="150">
        <v>1296</v>
      </c>
      <c r="AD40" s="27">
        <f t="shared" si="10"/>
        <v>0.14325251865078897</v>
      </c>
      <c r="AE40" s="27">
        <f t="shared" si="11"/>
        <v>5.4564078282386796E-2</v>
      </c>
      <c r="AF40" s="29">
        <f t="shared" si="12"/>
        <v>2.6253997714285715</v>
      </c>
      <c r="AG40" s="29">
        <f t="shared" si="13"/>
        <v>0.79295669027591509</v>
      </c>
      <c r="AH40" s="29">
        <f t="shared" si="14"/>
        <v>5.1428571428571432</v>
      </c>
      <c r="AJ40" s="51">
        <f t="shared" si="15"/>
        <v>34.174050739163896</v>
      </c>
      <c r="AK40" s="29">
        <f t="shared" si="16"/>
        <v>5.1428571428571432</v>
      </c>
      <c r="AL40" s="58">
        <f t="shared" si="17"/>
        <v>0.79295669027591509</v>
      </c>
    </row>
    <row r="41" spans="1:38" x14ac:dyDescent="0.2">
      <c r="A41" s="225">
        <v>295</v>
      </c>
      <c r="B41" s="225">
        <v>374</v>
      </c>
      <c r="C41" s="233" t="s">
        <v>107</v>
      </c>
      <c r="D41" s="223">
        <v>10</v>
      </c>
      <c r="E41" s="136">
        <v>1148</v>
      </c>
      <c r="F41" s="136">
        <v>587</v>
      </c>
      <c r="G41" s="136">
        <v>3455</v>
      </c>
      <c r="H41" s="139">
        <v>0.68700000000000006</v>
      </c>
      <c r="I41" s="25">
        <f t="shared" si="18"/>
        <v>0.13906040797948102</v>
      </c>
      <c r="J41" s="25">
        <f t="shared" si="19"/>
        <v>5.2247519876431517E-2</v>
      </c>
      <c r="K41" s="27">
        <f t="shared" si="20"/>
        <v>2.6615695502555363</v>
      </c>
      <c r="L41" s="27">
        <f t="shared" si="21"/>
        <v>0.79203151087134405</v>
      </c>
      <c r="M41" s="27">
        <f t="shared" si="22"/>
        <v>5.8858603066439521</v>
      </c>
      <c r="N41" s="27"/>
      <c r="O41" s="51">
        <f t="shared" si="7"/>
        <v>26.029838029940752</v>
      </c>
      <c r="P41" s="27">
        <f t="shared" si="8"/>
        <v>5.8858603066439521</v>
      </c>
      <c r="Q41" s="93">
        <f t="shared" si="9"/>
        <v>0.79203151087134405</v>
      </c>
      <c r="R41" s="156">
        <f t="shared" si="23"/>
        <v>781.41881270290116</v>
      </c>
      <c r="S41" s="156">
        <f t="shared" si="24"/>
        <v>1137.4364085922869</v>
      </c>
      <c r="T41" s="153"/>
      <c r="U41" s="153"/>
      <c r="V41"/>
      <c r="W41">
        <v>295</v>
      </c>
      <c r="X41" s="76">
        <v>10</v>
      </c>
      <c r="Y41" s="164">
        <v>0.8</v>
      </c>
      <c r="Z41" s="150">
        <v>976</v>
      </c>
      <c r="AA41" s="150">
        <v>4846</v>
      </c>
      <c r="AB41" s="150">
        <v>910</v>
      </c>
      <c r="AC41" s="150">
        <v>1337</v>
      </c>
      <c r="AD41" s="27">
        <f t="shared" si="10"/>
        <v>0.14380030887514411</v>
      </c>
      <c r="AE41" s="27">
        <f t="shared" si="11"/>
        <v>5.4993180638604894E-2</v>
      </c>
      <c r="AF41" s="29">
        <f t="shared" si="12"/>
        <v>2.614875284631148</v>
      </c>
      <c r="AG41" s="29">
        <f t="shared" si="13"/>
        <v>0.79128654487973271</v>
      </c>
      <c r="AH41" s="29">
        <f t="shared" si="14"/>
        <v>4.9651639344262293</v>
      </c>
      <c r="AJ41" s="51">
        <f t="shared" si="15"/>
        <v>36.509578898145556</v>
      </c>
      <c r="AK41" s="29">
        <f t="shared" si="16"/>
        <v>4.9651639344262293</v>
      </c>
      <c r="AL41" s="58">
        <f t="shared" si="17"/>
        <v>0.79128654487973271</v>
      </c>
    </row>
    <row r="42" spans="1:38" x14ac:dyDescent="0.2">
      <c r="A42" s="225">
        <v>295</v>
      </c>
      <c r="B42" s="225">
        <v>374</v>
      </c>
      <c r="C42" s="233" t="s">
        <v>107</v>
      </c>
      <c r="D42" s="223">
        <v>10</v>
      </c>
      <c r="E42" s="136">
        <v>1201</v>
      </c>
      <c r="F42" s="136">
        <v>691</v>
      </c>
      <c r="G42" s="136">
        <v>3846</v>
      </c>
      <c r="H42" s="139">
        <v>0.71799999999999997</v>
      </c>
      <c r="I42" s="25">
        <f t="shared" si="18"/>
        <v>0.1414368217602438</v>
      </c>
      <c r="J42" s="25">
        <f t="shared" si="19"/>
        <v>5.371582718826759E-2</v>
      </c>
      <c r="K42" s="27">
        <f t="shared" si="20"/>
        <v>2.6330567574529673</v>
      </c>
      <c r="L42" s="27">
        <f t="shared" si="21"/>
        <v>0.79021333906807989</v>
      </c>
      <c r="M42" s="27">
        <f t="shared" si="22"/>
        <v>5.5658465991316932</v>
      </c>
      <c r="N42" s="27"/>
      <c r="O42" s="51">
        <f t="shared" si="7"/>
        <v>28.975617094978908</v>
      </c>
      <c r="P42" s="27">
        <f t="shared" si="8"/>
        <v>5.5658465991316932</v>
      </c>
      <c r="Q42" s="93">
        <f t="shared" si="9"/>
        <v>0.79021333906807989</v>
      </c>
      <c r="R42" s="156">
        <f t="shared" si="23"/>
        <v>817.49476834162397</v>
      </c>
      <c r="S42" s="156">
        <f t="shared" si="24"/>
        <v>1138.5721007543509</v>
      </c>
      <c r="T42" s="153"/>
      <c r="U42" s="153"/>
      <c r="V42"/>
      <c r="W42">
        <v>295</v>
      </c>
      <c r="X42" s="76">
        <v>10</v>
      </c>
      <c r="Y42" s="164">
        <v>0.82499999999999996</v>
      </c>
      <c r="Z42" s="150">
        <v>1079</v>
      </c>
      <c r="AA42" s="150">
        <v>5167</v>
      </c>
      <c r="AB42" s="150">
        <v>939</v>
      </c>
      <c r="AC42" s="150">
        <v>1379</v>
      </c>
      <c r="AD42" s="27">
        <f t="shared" si="10"/>
        <v>0.14412826305186494</v>
      </c>
      <c r="AE42" s="27">
        <f t="shared" si="11"/>
        <v>5.5409201162447061E-2</v>
      </c>
      <c r="AF42" s="29">
        <f t="shared" si="12"/>
        <v>2.6011611795180722</v>
      </c>
      <c r="AG42" s="29">
        <f t="shared" si="13"/>
        <v>0.78803359340575119</v>
      </c>
      <c r="AH42" s="29">
        <f t="shared" si="14"/>
        <v>4.7886932344763666</v>
      </c>
      <c r="AJ42" s="51">
        <f t="shared" si="15"/>
        <v>38.927980636962047</v>
      </c>
      <c r="AK42" s="29">
        <f t="shared" si="16"/>
        <v>4.7886932344763666</v>
      </c>
      <c r="AL42" s="58">
        <f t="shared" si="17"/>
        <v>0.78803359340575119</v>
      </c>
    </row>
    <row r="43" spans="1:38" x14ac:dyDescent="0.2">
      <c r="A43" s="225">
        <v>295</v>
      </c>
      <c r="B43" s="225">
        <v>374</v>
      </c>
      <c r="C43" s="233" t="s">
        <v>107</v>
      </c>
      <c r="D43" s="223">
        <v>10</v>
      </c>
      <c r="E43" s="136">
        <v>1253</v>
      </c>
      <c r="F43" s="136">
        <v>795</v>
      </c>
      <c r="G43" s="136">
        <v>4226</v>
      </c>
      <c r="H43" s="139">
        <v>0.749</v>
      </c>
      <c r="I43" s="25">
        <f t="shared" si="18"/>
        <v>0.14277973591023668</v>
      </c>
      <c r="J43" s="25">
        <f t="shared" si="19"/>
        <v>5.4421080283641371E-2</v>
      </c>
      <c r="K43" s="27">
        <f t="shared" si="20"/>
        <v>2.6236108354716978</v>
      </c>
      <c r="L43" s="27">
        <f t="shared" si="21"/>
        <v>0.7911076686318228</v>
      </c>
      <c r="M43" s="27">
        <f t="shared" si="22"/>
        <v>5.3157232704402517</v>
      </c>
      <c r="N43" s="27"/>
      <c r="O43" s="51">
        <f t="shared" si="7"/>
        <v>31.838522580182232</v>
      </c>
      <c r="P43" s="27">
        <f t="shared" si="8"/>
        <v>5.3157232704402517</v>
      </c>
      <c r="Q43" s="93">
        <f t="shared" si="9"/>
        <v>0.7911076686318228</v>
      </c>
      <c r="R43" s="156">
        <f t="shared" si="23"/>
        <v>852.89004557206897</v>
      </c>
      <c r="S43" s="156">
        <f t="shared" si="24"/>
        <v>1138.705000763777</v>
      </c>
      <c r="T43" s="153"/>
      <c r="U43" s="153"/>
      <c r="V43"/>
      <c r="W43">
        <v>295</v>
      </c>
      <c r="X43" s="76">
        <v>10</v>
      </c>
      <c r="Y43" s="164">
        <v>0.85</v>
      </c>
      <c r="Z43" s="150">
        <v>1189</v>
      </c>
      <c r="AA43" s="150">
        <v>5503</v>
      </c>
      <c r="AB43" s="150">
        <v>967</v>
      </c>
      <c r="AC43" s="150">
        <v>1421</v>
      </c>
      <c r="AD43" s="27">
        <f t="shared" si="10"/>
        <v>0.14456081252246167</v>
      </c>
      <c r="AE43" s="27">
        <f t="shared" si="11"/>
        <v>5.5802398171549167E-2</v>
      </c>
      <c r="AF43" s="29">
        <f t="shared" si="12"/>
        <v>2.590584226829268</v>
      </c>
      <c r="AG43" s="29">
        <f t="shared" si="13"/>
        <v>0.78600606752823388</v>
      </c>
      <c r="AH43" s="29">
        <f t="shared" si="14"/>
        <v>4.628259041211102</v>
      </c>
      <c r="AJ43" s="51">
        <f t="shared" si="15"/>
        <v>41.45939180282604</v>
      </c>
      <c r="AK43" s="29">
        <f t="shared" si="16"/>
        <v>4.628259041211102</v>
      </c>
      <c r="AL43" s="58">
        <f t="shared" si="17"/>
        <v>0.78600606752823388</v>
      </c>
    </row>
    <row r="44" spans="1:38" x14ac:dyDescent="0.2">
      <c r="A44" s="225">
        <v>295</v>
      </c>
      <c r="B44" s="225">
        <v>374</v>
      </c>
      <c r="C44" s="233" t="s">
        <v>107</v>
      </c>
      <c r="D44" s="223">
        <v>10</v>
      </c>
      <c r="E44" s="136">
        <v>1300</v>
      </c>
      <c r="F44" s="136">
        <v>882</v>
      </c>
      <c r="G44" s="136">
        <v>4564</v>
      </c>
      <c r="H44" s="139">
        <v>0.77800000000000002</v>
      </c>
      <c r="I44" s="25">
        <f t="shared" si="18"/>
        <v>0.14325116241392602</v>
      </c>
      <c r="J44" s="25">
        <f t="shared" si="19"/>
        <v>5.4061958026955292E-2</v>
      </c>
      <c r="K44" s="27">
        <f t="shared" si="20"/>
        <v>2.6497590476190482</v>
      </c>
      <c r="L44" s="27">
        <f t="shared" si="21"/>
        <v>0.80031020076506454</v>
      </c>
      <c r="M44" s="27">
        <f t="shared" si="22"/>
        <v>5.1746031746031749</v>
      </c>
      <c r="N44" s="27"/>
      <c r="O44" s="51">
        <f t="shared" si="7"/>
        <v>34.38500166965256</v>
      </c>
      <c r="P44" s="27">
        <f t="shared" si="8"/>
        <v>5.1746031746031749</v>
      </c>
      <c r="Q44" s="93">
        <f t="shared" si="9"/>
        <v>0.80031020076506454</v>
      </c>
      <c r="R44" s="156">
        <f t="shared" si="23"/>
        <v>884.88193076112509</v>
      </c>
      <c r="S44" s="156">
        <f t="shared" si="24"/>
        <v>1137.3803737289525</v>
      </c>
      <c r="T44" s="153"/>
      <c r="U44" s="153"/>
      <c r="V44"/>
      <c r="W44">
        <v>295</v>
      </c>
      <c r="X44" s="76">
        <v>10</v>
      </c>
      <c r="Y44" s="164">
        <v>0.875</v>
      </c>
      <c r="Z44" s="150">
        <v>1315</v>
      </c>
      <c r="AA44" s="150">
        <v>5878</v>
      </c>
      <c r="AB44" s="150">
        <v>996</v>
      </c>
      <c r="AC44" s="150">
        <v>1463</v>
      </c>
      <c r="AD44" s="27">
        <f t="shared" si="10"/>
        <v>0.14567336524010868</v>
      </c>
      <c r="AE44" s="27">
        <f t="shared" si="11"/>
        <v>5.6551745897270411E-2</v>
      </c>
      <c r="AF44" s="29">
        <f t="shared" si="12"/>
        <v>2.5759304673764265</v>
      </c>
      <c r="AG44" s="29">
        <f t="shared" si="13"/>
        <v>0.78456170075099663</v>
      </c>
      <c r="AH44" s="29">
        <f t="shared" si="14"/>
        <v>4.4699619771863119</v>
      </c>
      <c r="AJ44" s="51">
        <f t="shared" si="15"/>
        <v>44.28462747901353</v>
      </c>
      <c r="AK44" s="29">
        <f t="shared" si="16"/>
        <v>4.4699619771863119</v>
      </c>
      <c r="AL44" s="58">
        <f t="shared" si="17"/>
        <v>0.78456170075099663</v>
      </c>
    </row>
    <row r="45" spans="1:38" x14ac:dyDescent="0.2">
      <c r="A45" s="225">
        <v>295</v>
      </c>
      <c r="B45" s="225">
        <v>374</v>
      </c>
      <c r="C45" s="233" t="s">
        <v>107</v>
      </c>
      <c r="D45" s="223">
        <v>10</v>
      </c>
      <c r="E45" s="136">
        <v>1351</v>
      </c>
      <c r="F45" s="136">
        <v>1014</v>
      </c>
      <c r="G45" s="136">
        <v>4945</v>
      </c>
      <c r="H45" s="139">
        <v>0.80800000000000005</v>
      </c>
      <c r="I45" s="25">
        <f t="shared" si="18"/>
        <v>0.14371259170558429</v>
      </c>
      <c r="J45" s="25">
        <f t="shared" si="19"/>
        <v>5.5376455050082513E-2</v>
      </c>
      <c r="K45" s="27">
        <f t="shared" si="20"/>
        <v>2.5951930576923079</v>
      </c>
      <c r="L45" s="27">
        <f t="shared" si="21"/>
        <v>0.78509095313442223</v>
      </c>
      <c r="M45" s="27">
        <f t="shared" si="22"/>
        <v>4.8767258382643002</v>
      </c>
      <c r="N45" s="27"/>
      <c r="O45" s="51">
        <f t="shared" si="7"/>
        <v>37.25544111665905</v>
      </c>
      <c r="P45" s="27">
        <f t="shared" si="8"/>
        <v>4.8767258382643002</v>
      </c>
      <c r="Q45" s="93">
        <f t="shared" si="9"/>
        <v>0.78509095313442223</v>
      </c>
      <c r="R45" s="156">
        <f t="shared" si="23"/>
        <v>919.59652958329218</v>
      </c>
      <c r="S45" s="156">
        <f t="shared" si="24"/>
        <v>1138.1145168110052</v>
      </c>
      <c r="T45" s="153"/>
      <c r="U45" s="153"/>
      <c r="V45"/>
      <c r="W45">
        <v>295</v>
      </c>
      <c r="X45" s="76">
        <v>10</v>
      </c>
      <c r="Y45" s="164">
        <v>0.9</v>
      </c>
      <c r="Z45" s="150">
        <v>1452</v>
      </c>
      <c r="AA45" s="150">
        <v>6281</v>
      </c>
      <c r="AB45" s="150">
        <v>1024</v>
      </c>
      <c r="AC45" s="150">
        <v>1505</v>
      </c>
      <c r="AD45" s="27">
        <f t="shared" si="10"/>
        <v>0.14709401999797606</v>
      </c>
      <c r="AE45" s="27">
        <f t="shared" si="11"/>
        <v>5.7360160699625899E-2</v>
      </c>
      <c r="AF45" s="29">
        <f t="shared" si="12"/>
        <v>2.5643934431818178</v>
      </c>
      <c r="AG45" s="29">
        <f t="shared" si="13"/>
        <v>0.7848470996531971</v>
      </c>
      <c r="AH45" s="29">
        <f t="shared" si="14"/>
        <v>4.3257575757575761</v>
      </c>
      <c r="AJ45" s="51">
        <f t="shared" si="15"/>
        <v>47.320814085689683</v>
      </c>
      <c r="AK45" s="29">
        <f t="shared" si="16"/>
        <v>4.3257575757575761</v>
      </c>
      <c r="AL45" s="58">
        <f t="shared" si="17"/>
        <v>0.7848470996531971</v>
      </c>
    </row>
    <row r="46" spans="1:38" x14ac:dyDescent="0.2">
      <c r="A46" s="225">
        <v>295</v>
      </c>
      <c r="B46" s="225">
        <v>374</v>
      </c>
      <c r="C46" s="233" t="s">
        <v>107</v>
      </c>
      <c r="D46" s="223">
        <v>10</v>
      </c>
      <c r="E46" s="136">
        <v>1404</v>
      </c>
      <c r="F46" s="136">
        <v>1144</v>
      </c>
      <c r="G46" s="136">
        <v>5367</v>
      </c>
      <c r="H46" s="139">
        <v>0.84</v>
      </c>
      <c r="I46" s="25">
        <f t="shared" si="18"/>
        <v>0.14442308022894423</v>
      </c>
      <c r="J46" s="25">
        <f t="shared" si="19"/>
        <v>5.566445276290348E-2</v>
      </c>
      <c r="K46" s="27">
        <f t="shared" si="20"/>
        <v>2.5945297772727276</v>
      </c>
      <c r="L46" s="27">
        <f t="shared" si="21"/>
        <v>0.78682808360623724</v>
      </c>
      <c r="M46" s="27">
        <f t="shared" si="22"/>
        <v>4.6914335664335667</v>
      </c>
      <c r="N46" s="27"/>
      <c r="O46" s="51">
        <f t="shared" si="7"/>
        <v>40.434772997595374</v>
      </c>
      <c r="P46" s="27">
        <f t="shared" si="8"/>
        <v>4.6914335664335667</v>
      </c>
      <c r="Q46" s="93">
        <f t="shared" si="9"/>
        <v>0.78682808360623724</v>
      </c>
      <c r="R46" s="156">
        <f t="shared" si="23"/>
        <v>955.6724852220151</v>
      </c>
      <c r="S46" s="156">
        <f t="shared" si="24"/>
        <v>1137.7053395500179</v>
      </c>
      <c r="T46" s="153"/>
      <c r="U46" s="153"/>
      <c r="V46"/>
      <c r="W46">
        <v>295</v>
      </c>
      <c r="X46" s="76">
        <v>10</v>
      </c>
      <c r="Y46" s="164">
        <v>0.92500000000000004</v>
      </c>
      <c r="Z46" s="150">
        <v>1600</v>
      </c>
      <c r="AA46" s="150">
        <v>6712</v>
      </c>
      <c r="AB46" s="150">
        <v>1053</v>
      </c>
      <c r="AC46" s="150">
        <v>1546</v>
      </c>
      <c r="AD46" s="27">
        <f t="shared" si="10"/>
        <v>0.1489608673050164</v>
      </c>
      <c r="AE46" s="27">
        <f t="shared" si="11"/>
        <v>5.8310230301672587E-2</v>
      </c>
      <c r="AF46" s="29">
        <f t="shared" si="12"/>
        <v>2.5546266329999998</v>
      </c>
      <c r="AG46" s="29">
        <f t="shared" si="13"/>
        <v>0.78680375342254716</v>
      </c>
      <c r="AH46" s="29">
        <f t="shared" si="14"/>
        <v>4.1950000000000003</v>
      </c>
      <c r="AJ46" s="51">
        <f t="shared" si="15"/>
        <v>50.567951622854508</v>
      </c>
      <c r="AK46" s="29">
        <f t="shared" si="16"/>
        <v>4.1950000000000003</v>
      </c>
      <c r="AL46" s="58">
        <f t="shared" si="17"/>
        <v>0.78680375342254716</v>
      </c>
    </row>
    <row r="47" spans="1:38" x14ac:dyDescent="0.2">
      <c r="A47" s="225">
        <v>295</v>
      </c>
      <c r="B47" s="225">
        <v>374</v>
      </c>
      <c r="C47" s="233" t="s">
        <v>107</v>
      </c>
      <c r="D47" s="223">
        <v>10</v>
      </c>
      <c r="E47" s="136">
        <v>1450</v>
      </c>
      <c r="F47" s="136">
        <v>1273</v>
      </c>
      <c r="G47" s="136">
        <v>5758</v>
      </c>
      <c r="H47" s="139">
        <v>0.86699999999999999</v>
      </c>
      <c r="I47" s="25">
        <f t="shared" si="18"/>
        <v>0.14526964648874482</v>
      </c>
      <c r="J47" s="25">
        <f t="shared" si="19"/>
        <v>5.6231237301819212E-2</v>
      </c>
      <c r="K47" s="27">
        <f t="shared" si="20"/>
        <v>2.5834332207384136</v>
      </c>
      <c r="L47" s="27">
        <f t="shared" si="21"/>
        <v>0.78575575605252712</v>
      </c>
      <c r="M47" s="27">
        <f t="shared" si="22"/>
        <v>4.5231736056559306</v>
      </c>
      <c r="N47" s="27"/>
      <c r="O47" s="51">
        <f t="shared" si="7"/>
        <v>43.380552062633534</v>
      </c>
      <c r="P47" s="27">
        <f t="shared" si="8"/>
        <v>4.5231736056559306</v>
      </c>
      <c r="Q47" s="93">
        <f t="shared" si="9"/>
        <v>0.78575575605252712</v>
      </c>
      <c r="R47" s="156">
        <f t="shared" si="23"/>
        <v>986.98369200279342</v>
      </c>
      <c r="S47" s="156">
        <f t="shared" si="24"/>
        <v>1138.3894948129105</v>
      </c>
      <c r="T47" s="153"/>
      <c r="U47" s="153"/>
      <c r="V47"/>
      <c r="X47" s="76"/>
      <c r="Y47" s="163"/>
      <c r="Z47" s="150"/>
      <c r="AA47" s="150"/>
      <c r="AB47" s="150"/>
      <c r="AC47" s="150"/>
      <c r="AD47" s="27"/>
      <c r="AE47" s="27"/>
      <c r="AF47" s="29"/>
      <c r="AH47" s="29"/>
      <c r="AJ47" s="51"/>
      <c r="AK47" s="29"/>
      <c r="AL47" s="58"/>
    </row>
    <row r="48" spans="1:38" x14ac:dyDescent="0.2">
      <c r="A48" s="225">
        <v>295</v>
      </c>
      <c r="B48" s="225">
        <v>374</v>
      </c>
      <c r="C48" s="233" t="s">
        <v>107</v>
      </c>
      <c r="D48" s="223">
        <v>10</v>
      </c>
      <c r="E48" s="136">
        <v>1501</v>
      </c>
      <c r="F48" s="136">
        <v>1426</v>
      </c>
      <c r="G48" s="136">
        <v>6223</v>
      </c>
      <c r="H48" s="139">
        <v>0.89800000000000002</v>
      </c>
      <c r="I48" s="25">
        <f t="shared" si="18"/>
        <v>0.14651349897172228</v>
      </c>
      <c r="J48" s="25">
        <f t="shared" si="19"/>
        <v>5.6784615781454918E-2</v>
      </c>
      <c r="K48" s="27">
        <f t="shared" si="20"/>
        <v>2.580161844109397</v>
      </c>
      <c r="L48" s="27">
        <f t="shared" si="21"/>
        <v>0.78811330601609753</v>
      </c>
      <c r="M48" s="27">
        <f t="shared" si="22"/>
        <v>4.3639551192145865</v>
      </c>
      <c r="N48" s="27"/>
      <c r="O48" s="51">
        <f t="shared" si="7"/>
        <v>46.883844301106024</v>
      </c>
      <c r="P48" s="27">
        <f t="shared" si="8"/>
        <v>4.3639551192145865</v>
      </c>
      <c r="Q48" s="93">
        <f t="shared" si="9"/>
        <v>0.78811330601609753</v>
      </c>
      <c r="R48" s="156">
        <f t="shared" si="23"/>
        <v>1021.6982908249605</v>
      </c>
      <c r="S48" s="156">
        <f t="shared" si="24"/>
        <v>1137.7486534799114</v>
      </c>
      <c r="T48" s="153"/>
      <c r="U48" s="153"/>
      <c r="V48"/>
      <c r="X48" s="76"/>
      <c r="Y48" s="163"/>
      <c r="Z48" s="150"/>
      <c r="AA48" s="150"/>
      <c r="AB48" s="150"/>
      <c r="AC48" s="150"/>
      <c r="AD48" s="27"/>
      <c r="AE48" s="27"/>
      <c r="AF48" s="29"/>
      <c r="AH48" s="29"/>
      <c r="AJ48" s="51"/>
      <c r="AK48" s="29"/>
      <c r="AL48" s="58"/>
    </row>
    <row r="49" spans="1:38" x14ac:dyDescent="0.2">
      <c r="A49" s="225">
        <v>295</v>
      </c>
      <c r="B49" s="225">
        <v>374</v>
      </c>
      <c r="C49" s="233" t="s">
        <v>107</v>
      </c>
      <c r="D49" s="223">
        <v>10</v>
      </c>
      <c r="E49" s="136">
        <v>1550</v>
      </c>
      <c r="F49" s="136">
        <v>1621</v>
      </c>
      <c r="G49" s="136">
        <v>6762</v>
      </c>
      <c r="H49" s="139">
        <v>0.92700000000000005</v>
      </c>
      <c r="I49" s="25">
        <f t="shared" si="18"/>
        <v>0.14929696998093164</v>
      </c>
      <c r="J49" s="25">
        <f t="shared" si="19"/>
        <v>5.8619372227833616E-2</v>
      </c>
      <c r="K49" s="27">
        <f t="shared" si="20"/>
        <v>2.5468879025293032</v>
      </c>
      <c r="L49" s="27">
        <f t="shared" si="21"/>
        <v>0.78530473991812366</v>
      </c>
      <c r="M49" s="27">
        <f t="shared" si="22"/>
        <v>4.1714990746452809</v>
      </c>
      <c r="N49" s="27"/>
      <c r="O49" s="51">
        <f t="shared" si="7"/>
        <v>50.944649713012844</v>
      </c>
      <c r="P49" s="27">
        <f t="shared" si="8"/>
        <v>4.1714990746452809</v>
      </c>
      <c r="Q49" s="93">
        <f t="shared" si="9"/>
        <v>0.78530473991812366</v>
      </c>
      <c r="R49" s="156">
        <f t="shared" si="23"/>
        <v>1055.0515328305721</v>
      </c>
      <c r="S49" s="156">
        <f t="shared" si="24"/>
        <v>1138.1354183717067</v>
      </c>
      <c r="T49" s="153"/>
      <c r="U49" s="153"/>
      <c r="V49"/>
      <c r="X49" s="76"/>
      <c r="Y49" s="163"/>
      <c r="Z49" s="150"/>
      <c r="AA49" s="150"/>
      <c r="AB49" s="150"/>
      <c r="AC49" s="150"/>
      <c r="AD49" s="27"/>
      <c r="AE49" s="27"/>
      <c r="AF49" s="29"/>
      <c r="AH49" s="29"/>
      <c r="AJ49" s="51"/>
      <c r="AK49" s="29"/>
      <c r="AL49" s="58"/>
    </row>
    <row r="50" spans="1:38" x14ac:dyDescent="0.2">
      <c r="I50" s="25"/>
      <c r="J50" s="25"/>
      <c r="K50" s="27"/>
      <c r="L50" s="27"/>
      <c r="M50" s="27"/>
      <c r="N50" s="27"/>
      <c r="O50" s="51"/>
      <c r="P50" s="27"/>
      <c r="Q50" s="93"/>
      <c r="R50" s="156"/>
      <c r="T50" s="153"/>
      <c r="U50" s="153"/>
      <c r="Y50" s="62"/>
      <c r="AA50" s="69"/>
      <c r="AB50" s="150"/>
      <c r="AC50" s="171"/>
      <c r="AD50" s="27"/>
      <c r="AE50" s="27"/>
      <c r="AF50" s="29"/>
      <c r="AH50" s="29"/>
      <c r="AJ50" s="51"/>
      <c r="AK50" s="29"/>
      <c r="AL50" s="58"/>
    </row>
    <row r="51" spans="1:38" x14ac:dyDescent="0.2">
      <c r="I51" s="25"/>
      <c r="J51" s="25"/>
      <c r="K51" s="27"/>
      <c r="L51" s="27"/>
      <c r="M51" s="27"/>
      <c r="N51" s="27"/>
      <c r="O51" s="51"/>
      <c r="P51" s="27"/>
      <c r="Q51" s="93"/>
      <c r="R51" s="156"/>
      <c r="T51" s="153"/>
      <c r="U51" s="153"/>
      <c r="Y51" s="62"/>
      <c r="AA51" s="69"/>
      <c r="AB51" s="150"/>
      <c r="AC51" s="171"/>
      <c r="AD51" s="27"/>
      <c r="AE51" s="27"/>
      <c r="AF51" s="29"/>
      <c r="AH51" s="29"/>
      <c r="AJ51" s="51"/>
      <c r="AK51" s="29"/>
      <c r="AL51" s="58"/>
    </row>
    <row r="52" spans="1:38" x14ac:dyDescent="0.2">
      <c r="A52" s="225">
        <v>296</v>
      </c>
      <c r="B52" s="225">
        <v>376</v>
      </c>
      <c r="C52" s="233" t="s">
        <v>107</v>
      </c>
      <c r="D52" s="223">
        <v>12</v>
      </c>
      <c r="E52" s="136">
        <v>706</v>
      </c>
      <c r="F52" s="136">
        <v>163</v>
      </c>
      <c r="G52" s="136">
        <v>1594</v>
      </c>
      <c r="H52" s="139">
        <v>0.42199999999999999</v>
      </c>
      <c r="I52" s="25">
        <f t="shared" si="18"/>
        <v>0.16963604502841892</v>
      </c>
      <c r="J52" s="25">
        <f t="shared" si="19"/>
        <v>6.2377324653802385E-2</v>
      </c>
      <c r="K52" s="27">
        <f t="shared" si="20"/>
        <v>2.7195145987730061</v>
      </c>
      <c r="L52" s="27">
        <f t="shared" si="21"/>
        <v>0.89382676499258751</v>
      </c>
      <c r="M52" s="27">
        <f t="shared" si="22"/>
        <v>9.779141104294478</v>
      </c>
      <c r="N52" s="27"/>
      <c r="O52" s="51">
        <f t="shared" si="7"/>
        <v>12.009135114247629</v>
      </c>
      <c r="P52" s="27">
        <f t="shared" si="8"/>
        <v>9.779141104294478</v>
      </c>
      <c r="Q52" s="93">
        <f t="shared" si="9"/>
        <v>0.89382676499258751</v>
      </c>
      <c r="R52" s="156">
        <f t="shared" si="23"/>
        <v>480.55895624411863</v>
      </c>
      <c r="S52" s="156">
        <f t="shared" si="24"/>
        <v>1138.7652991566792</v>
      </c>
      <c r="T52" s="153"/>
      <c r="U52" s="153"/>
      <c r="V52"/>
      <c r="W52">
        <v>296</v>
      </c>
      <c r="X52" s="76">
        <v>12</v>
      </c>
      <c r="Y52" s="164">
        <v>0.72499999999999998</v>
      </c>
      <c r="Z52" s="150">
        <v>890</v>
      </c>
      <c r="AA52" s="150">
        <v>4589</v>
      </c>
      <c r="AB52" s="150">
        <v>826</v>
      </c>
      <c r="AC52" s="150">
        <v>1214</v>
      </c>
      <c r="AD52" s="27">
        <f t="shared" si="10"/>
        <v>0.16516571731048998</v>
      </c>
      <c r="AE52" s="27">
        <f t="shared" si="11"/>
        <v>6.6986484952526848E-2</v>
      </c>
      <c r="AF52" s="29">
        <f t="shared" si="12"/>
        <v>2.4656573251685399</v>
      </c>
      <c r="AG52" s="29">
        <f t="shared" si="13"/>
        <v>0.79964193951369722</v>
      </c>
      <c r="AH52" s="29">
        <f t="shared" si="14"/>
        <v>5.1561797752808989</v>
      </c>
      <c r="AJ52" s="51">
        <f t="shared" si="15"/>
        <v>34.573350714731724</v>
      </c>
      <c r="AK52" s="29">
        <f t="shared" si="16"/>
        <v>5.1561797752808989</v>
      </c>
      <c r="AL52" s="58">
        <f t="shared" si="17"/>
        <v>0.79964193951369722</v>
      </c>
    </row>
    <row r="53" spans="1:38" x14ac:dyDescent="0.2">
      <c r="A53" s="225">
        <v>296</v>
      </c>
      <c r="B53" s="225">
        <v>376</v>
      </c>
      <c r="C53" s="233" t="s">
        <v>107</v>
      </c>
      <c r="D53" s="223">
        <v>12</v>
      </c>
      <c r="E53" s="136">
        <v>801</v>
      </c>
      <c r="F53" s="136">
        <v>248</v>
      </c>
      <c r="G53" s="136">
        <v>2019</v>
      </c>
      <c r="H53" s="139">
        <v>0.47799999999999998</v>
      </c>
      <c r="I53" s="25">
        <f t="shared" si="18"/>
        <v>0.16692082033275332</v>
      </c>
      <c r="J53" s="25">
        <f t="shared" si="19"/>
        <v>6.4984139927615509E-2</v>
      </c>
      <c r="K53" s="27">
        <f t="shared" si="20"/>
        <v>2.5686393713709679</v>
      </c>
      <c r="L53" s="27">
        <f t="shared" si="21"/>
        <v>0.83745461761314399</v>
      </c>
      <c r="M53" s="27">
        <f t="shared" si="22"/>
        <v>8.1411290322580641</v>
      </c>
      <c r="N53" s="27"/>
      <c r="O53" s="51">
        <f t="shared" si="7"/>
        <v>15.211068880593453</v>
      </c>
      <c r="P53" s="27">
        <f t="shared" si="8"/>
        <v>8.1411290322580641</v>
      </c>
      <c r="Q53" s="93">
        <f t="shared" si="9"/>
        <v>0.83745461761314399</v>
      </c>
      <c r="R53" s="156">
        <f t="shared" si="23"/>
        <v>545.2234050305085</v>
      </c>
      <c r="S53" s="156">
        <f t="shared" si="24"/>
        <v>1140.6347385575493</v>
      </c>
      <c r="T53" s="153"/>
      <c r="U53" s="153"/>
      <c r="V53"/>
      <c r="W53">
        <v>296</v>
      </c>
      <c r="X53" s="76">
        <v>12</v>
      </c>
      <c r="Y53" s="164">
        <v>0.75</v>
      </c>
      <c r="Z53" s="150">
        <v>989</v>
      </c>
      <c r="AA53" s="150">
        <v>4950</v>
      </c>
      <c r="AB53" s="150">
        <v>855</v>
      </c>
      <c r="AC53" s="150">
        <v>1256</v>
      </c>
      <c r="AD53" s="27">
        <f t="shared" si="10"/>
        <v>0.16644285005196918</v>
      </c>
      <c r="AE53" s="27">
        <f t="shared" si="11"/>
        <v>6.7217230746999868E-2</v>
      </c>
      <c r="AF53" s="29">
        <f t="shared" si="12"/>
        <v>2.4761932052578364</v>
      </c>
      <c r="AG53" s="29">
        <f t="shared" si="13"/>
        <v>0.80615767080668865</v>
      </c>
      <c r="AH53" s="29">
        <f t="shared" si="14"/>
        <v>5.005055611729019</v>
      </c>
      <c r="AJ53" s="51">
        <f t="shared" si="15"/>
        <v>37.293110925674881</v>
      </c>
      <c r="AK53" s="29">
        <f t="shared" si="16"/>
        <v>5.005055611729019</v>
      </c>
      <c r="AL53" s="58">
        <f t="shared" si="17"/>
        <v>0.80615767080668865</v>
      </c>
    </row>
    <row r="54" spans="1:38" x14ac:dyDescent="0.2">
      <c r="A54" s="225">
        <v>296</v>
      </c>
      <c r="B54" s="225">
        <v>376</v>
      </c>
      <c r="C54" s="233" t="s">
        <v>107</v>
      </c>
      <c r="D54" s="223">
        <v>12</v>
      </c>
      <c r="E54" s="136">
        <v>1000</v>
      </c>
      <c r="F54" s="136">
        <v>484</v>
      </c>
      <c r="G54" s="136">
        <v>3103</v>
      </c>
      <c r="H54" s="139">
        <v>0.59699999999999998</v>
      </c>
      <c r="I54" s="25">
        <f t="shared" si="18"/>
        <v>0.16459665277826405</v>
      </c>
      <c r="J54" s="25">
        <f t="shared" si="19"/>
        <v>6.5177635990982849E-2</v>
      </c>
      <c r="K54" s="27">
        <f t="shared" si="20"/>
        <v>2.5253547520661157</v>
      </c>
      <c r="L54" s="27">
        <f t="shared" si="21"/>
        <v>0.81759040430096042</v>
      </c>
      <c r="M54" s="27">
        <f t="shared" si="22"/>
        <v>6.411157024793388</v>
      </c>
      <c r="N54" s="27"/>
      <c r="O54" s="51">
        <f t="shared" si="7"/>
        <v>23.377883475226092</v>
      </c>
      <c r="P54" s="27">
        <f t="shared" si="8"/>
        <v>6.411157024793388</v>
      </c>
      <c r="Q54" s="93">
        <f t="shared" si="9"/>
        <v>0.81759040430096042</v>
      </c>
      <c r="R54" s="156">
        <f t="shared" si="23"/>
        <v>680.67840827778844</v>
      </c>
      <c r="S54" s="156">
        <f t="shared" si="24"/>
        <v>1140.1648379862454</v>
      </c>
      <c r="T54" s="153"/>
      <c r="U54" s="153"/>
      <c r="V54"/>
      <c r="W54">
        <v>296</v>
      </c>
      <c r="X54" s="76">
        <v>12</v>
      </c>
      <c r="Y54" s="164">
        <v>0.77500000000000002</v>
      </c>
      <c r="Z54" s="150">
        <v>1096</v>
      </c>
      <c r="AA54" s="150">
        <v>5284</v>
      </c>
      <c r="AB54" s="150">
        <v>883</v>
      </c>
      <c r="AC54" s="150">
        <v>1298</v>
      </c>
      <c r="AD54" s="27">
        <f t="shared" si="10"/>
        <v>0.16636143108495477</v>
      </c>
      <c r="AE54" s="27">
        <f t="shared" si="11"/>
        <v>6.7490045286449724E-2</v>
      </c>
      <c r="AF54" s="29">
        <f t="shared" si="12"/>
        <v>2.4649773218978104</v>
      </c>
      <c r="AG54" s="29">
        <f t="shared" si="13"/>
        <v>0.80230988535795644</v>
      </c>
      <c r="AH54" s="29">
        <f t="shared" si="14"/>
        <v>4.8211678832116789</v>
      </c>
      <c r="AJ54" s="51">
        <f t="shared" si="15"/>
        <v>39.809454167932543</v>
      </c>
      <c r="AK54" s="29">
        <f t="shared" si="16"/>
        <v>4.8211678832116789</v>
      </c>
      <c r="AL54" s="58">
        <f t="shared" si="17"/>
        <v>0.80230988535795644</v>
      </c>
    </row>
    <row r="55" spans="1:38" x14ac:dyDescent="0.2">
      <c r="A55" s="225">
        <v>296</v>
      </c>
      <c r="B55" s="225">
        <v>376</v>
      </c>
      <c r="C55" s="233" t="s">
        <v>107</v>
      </c>
      <c r="D55" s="223">
        <v>12</v>
      </c>
      <c r="E55" s="136">
        <v>1049</v>
      </c>
      <c r="F55" s="136">
        <v>558</v>
      </c>
      <c r="G55" s="136">
        <v>3401</v>
      </c>
      <c r="H55" s="139">
        <v>0.626</v>
      </c>
      <c r="I55" s="25">
        <f t="shared" si="18"/>
        <v>0.16394375542500494</v>
      </c>
      <c r="J55" s="25">
        <f t="shared" si="19"/>
        <v>6.5097000393060031E-2</v>
      </c>
      <c r="K55" s="27">
        <f t="shared" si="20"/>
        <v>2.5184532994623656</v>
      </c>
      <c r="L55" s="27">
        <f t="shared" si="21"/>
        <v>0.81373731748676514</v>
      </c>
      <c r="M55" s="27">
        <f t="shared" si="22"/>
        <v>6.0949820788530467</v>
      </c>
      <c r="N55" s="27"/>
      <c r="O55" s="51">
        <f t="shared" si="7"/>
        <v>25.623004092569754</v>
      </c>
      <c r="P55" s="27">
        <f t="shared" si="8"/>
        <v>6.0949820788530467</v>
      </c>
      <c r="Q55" s="93">
        <f t="shared" si="9"/>
        <v>0.81373731748676514</v>
      </c>
      <c r="R55" s="156">
        <f t="shared" si="23"/>
        <v>714.03165028340015</v>
      </c>
      <c r="S55" s="156">
        <f t="shared" si="24"/>
        <v>1140.6256394303516</v>
      </c>
      <c r="T55" s="153"/>
      <c r="U55" s="153"/>
      <c r="V55"/>
      <c r="W55">
        <v>296</v>
      </c>
      <c r="X55" s="76">
        <v>12</v>
      </c>
      <c r="Y55" s="164">
        <v>0.8</v>
      </c>
      <c r="Z55" s="150">
        <v>1219</v>
      </c>
      <c r="AA55" s="150">
        <v>5653</v>
      </c>
      <c r="AB55" s="150">
        <v>912</v>
      </c>
      <c r="AC55" s="150">
        <v>1340</v>
      </c>
      <c r="AD55" s="27">
        <f t="shared" si="10"/>
        <v>0.16699697806718827</v>
      </c>
      <c r="AE55" s="27">
        <f t="shared" si="11"/>
        <v>6.8224844317618924E-2</v>
      </c>
      <c r="AF55" s="29">
        <f t="shared" si="12"/>
        <v>2.4477443625922888</v>
      </c>
      <c r="AG55" s="29">
        <f t="shared" si="13"/>
        <v>0.79822119721612494</v>
      </c>
      <c r="AH55" s="29">
        <f t="shared" si="14"/>
        <v>4.63740771123872</v>
      </c>
      <c r="AJ55" s="51">
        <f t="shared" si="15"/>
        <v>42.589486073301032</v>
      </c>
      <c r="AK55" s="29">
        <f t="shared" si="16"/>
        <v>4.63740771123872</v>
      </c>
      <c r="AL55" s="58">
        <f t="shared" si="17"/>
        <v>0.79822119721612494</v>
      </c>
    </row>
    <row r="56" spans="1:38" x14ac:dyDescent="0.2">
      <c r="A56" s="225">
        <v>296</v>
      </c>
      <c r="B56" s="225">
        <v>376</v>
      </c>
      <c r="C56" s="233" t="s">
        <v>107</v>
      </c>
      <c r="D56" s="223">
        <v>12</v>
      </c>
      <c r="E56" s="136">
        <v>1057</v>
      </c>
      <c r="F56" s="136">
        <v>550</v>
      </c>
      <c r="G56" s="136">
        <v>3401</v>
      </c>
      <c r="H56" s="139">
        <v>0.63100000000000001</v>
      </c>
      <c r="I56" s="25">
        <f t="shared" si="18"/>
        <v>0.16147150045641648</v>
      </c>
      <c r="J56" s="25">
        <f t="shared" si="19"/>
        <v>6.2717822313019714E-2</v>
      </c>
      <c r="K56" s="27">
        <f t="shared" si="20"/>
        <v>2.5745712223636357</v>
      </c>
      <c r="L56" s="27">
        <f t="shared" si="21"/>
        <v>0.8255734966502084</v>
      </c>
      <c r="M56" s="27">
        <f t="shared" si="22"/>
        <v>6.1836363636363636</v>
      </c>
      <c r="N56" s="27"/>
      <c r="O56" s="51">
        <f t="shared" si="7"/>
        <v>25.623004092569754</v>
      </c>
      <c r="P56" s="27">
        <f t="shared" si="8"/>
        <v>6.1836363636363636</v>
      </c>
      <c r="Q56" s="93">
        <f t="shared" si="9"/>
        <v>0.8255734966502084</v>
      </c>
      <c r="R56" s="156">
        <f t="shared" si="23"/>
        <v>719.47707754962244</v>
      </c>
      <c r="S56" s="156">
        <f t="shared" si="24"/>
        <v>1140.2172385889421</v>
      </c>
      <c r="T56" s="153"/>
      <c r="U56" s="153"/>
      <c r="V56"/>
      <c r="W56">
        <v>296</v>
      </c>
      <c r="X56" s="76">
        <v>12</v>
      </c>
      <c r="Y56" s="164">
        <v>0.82499999999999996</v>
      </c>
      <c r="Z56" s="150">
        <v>1349</v>
      </c>
      <c r="AA56" s="150">
        <v>6083</v>
      </c>
      <c r="AB56" s="150">
        <v>940</v>
      </c>
      <c r="AC56" s="150">
        <v>1382</v>
      </c>
      <c r="AD56" s="27">
        <f t="shared" si="10"/>
        <v>0.16894329257600427</v>
      </c>
      <c r="AE56" s="27">
        <f t="shared" si="11"/>
        <v>6.8824182793680994E-2</v>
      </c>
      <c r="AF56" s="29">
        <f t="shared" si="12"/>
        <v>2.4547082975537426</v>
      </c>
      <c r="AG56" s="29">
        <f t="shared" si="13"/>
        <v>0.80514344031783758</v>
      </c>
      <c r="AH56" s="29">
        <f t="shared" si="14"/>
        <v>4.5092661230541138</v>
      </c>
      <c r="AJ56" s="51">
        <f t="shared" si="15"/>
        <v>45.829089648662688</v>
      </c>
      <c r="AK56" s="29">
        <f t="shared" si="16"/>
        <v>4.5092661230541138</v>
      </c>
      <c r="AL56" s="58">
        <f t="shared" si="17"/>
        <v>0.80514344031783758</v>
      </c>
    </row>
    <row r="57" spans="1:38" x14ac:dyDescent="0.2">
      <c r="A57" s="225">
        <v>296</v>
      </c>
      <c r="B57" s="225">
        <v>376</v>
      </c>
      <c r="C57" s="233" t="s">
        <v>107</v>
      </c>
      <c r="D57" s="223">
        <v>12</v>
      </c>
      <c r="E57" s="136">
        <v>1102</v>
      </c>
      <c r="F57" s="136">
        <v>649</v>
      </c>
      <c r="G57" s="136">
        <v>3730</v>
      </c>
      <c r="H57" s="139">
        <v>0.65800000000000003</v>
      </c>
      <c r="I57" s="25">
        <f t="shared" si="18"/>
        <v>0.16292392584802468</v>
      </c>
      <c r="J57" s="25">
        <f t="shared" si="19"/>
        <v>6.5306010836818931E-2</v>
      </c>
      <c r="K57" s="27">
        <f t="shared" si="20"/>
        <v>2.4947768782742683</v>
      </c>
      <c r="L57" s="27">
        <f t="shared" si="21"/>
        <v>0.80357614332969496</v>
      </c>
      <c r="M57" s="27">
        <f t="shared" si="22"/>
        <v>5.7473035439137137</v>
      </c>
      <c r="N57" s="27"/>
      <c r="O57" s="51">
        <f t="shared" si="7"/>
        <v>28.101677525811578</v>
      </c>
      <c r="P57" s="27">
        <f t="shared" si="8"/>
        <v>5.7473035439137137</v>
      </c>
      <c r="Q57" s="93">
        <f t="shared" si="9"/>
        <v>0.80357614332969496</v>
      </c>
      <c r="R57" s="156">
        <f t="shared" si="23"/>
        <v>750.10760592212296</v>
      </c>
      <c r="S57" s="156">
        <f t="shared" si="24"/>
        <v>1139.9811640153844</v>
      </c>
      <c r="T57" s="153"/>
      <c r="U57" s="153"/>
      <c r="V57"/>
      <c r="W57">
        <v>296</v>
      </c>
      <c r="X57" s="76">
        <v>12</v>
      </c>
      <c r="Y57" s="164">
        <v>0.85</v>
      </c>
      <c r="Z57" s="150">
        <v>1507</v>
      </c>
      <c r="AA57" s="150">
        <v>6581</v>
      </c>
      <c r="AB57" s="150">
        <v>969</v>
      </c>
      <c r="AC57" s="150">
        <v>1423</v>
      </c>
      <c r="AD57" s="27">
        <f t="shared" si="10"/>
        <v>0.17239366960691765</v>
      </c>
      <c r="AE57" s="27">
        <f t="shared" si="11"/>
        <v>7.0429044246637942E-2</v>
      </c>
      <c r="AF57" s="29">
        <f t="shared" si="12"/>
        <v>2.447763865759788</v>
      </c>
      <c r="AG57" s="29">
        <f t="shared" si="13"/>
        <v>0.81102280802861715</v>
      </c>
      <c r="AH57" s="29">
        <f t="shared" si="14"/>
        <v>4.3669542136695423</v>
      </c>
      <c r="AJ57" s="51">
        <f t="shared" si="15"/>
        <v>49.58100262663968</v>
      </c>
      <c r="AK57" s="29">
        <f t="shared" si="16"/>
        <v>4.3669542136695423</v>
      </c>
      <c r="AL57" s="58">
        <f t="shared" si="17"/>
        <v>0.81102280802861715</v>
      </c>
    </row>
    <row r="58" spans="1:38" x14ac:dyDescent="0.2">
      <c r="A58" s="225">
        <v>296</v>
      </c>
      <c r="B58" s="225">
        <v>376</v>
      </c>
      <c r="C58" s="233" t="s">
        <v>107</v>
      </c>
      <c r="D58" s="223">
        <v>12</v>
      </c>
      <c r="E58" s="136">
        <v>1150</v>
      </c>
      <c r="F58" s="136">
        <v>759</v>
      </c>
      <c r="G58" s="136">
        <v>4102</v>
      </c>
      <c r="H58" s="139">
        <v>0.68700000000000006</v>
      </c>
      <c r="I58" s="25">
        <f t="shared" si="18"/>
        <v>0.16452776529974084</v>
      </c>
      <c r="J58" s="25">
        <f t="shared" si="19"/>
        <v>6.7204986414486551E-2</v>
      </c>
      <c r="K58" s="27">
        <f t="shared" si="20"/>
        <v>2.4481481818181816</v>
      </c>
      <c r="L58" s="27">
        <f t="shared" si="21"/>
        <v>0.7924286923175704</v>
      </c>
      <c r="M58" s="27">
        <f t="shared" si="22"/>
        <v>5.4044795783926221</v>
      </c>
      <c r="N58" s="27"/>
      <c r="O58" s="51">
        <f t="shared" si="7"/>
        <v>30.90431131658957</v>
      </c>
      <c r="P58" s="27">
        <f t="shared" si="8"/>
        <v>5.4044795783926221</v>
      </c>
      <c r="Q58" s="93">
        <f t="shared" si="9"/>
        <v>0.7924286923175704</v>
      </c>
      <c r="R58" s="156">
        <f t="shared" si="23"/>
        <v>782.78016951945676</v>
      </c>
      <c r="S58" s="156">
        <f t="shared" si="24"/>
        <v>1139.4180051229355</v>
      </c>
      <c r="T58" s="153"/>
      <c r="U58" s="153"/>
      <c r="V58"/>
      <c r="W58">
        <v>296</v>
      </c>
      <c r="X58" s="76">
        <v>12</v>
      </c>
      <c r="Y58" s="164">
        <v>0.875</v>
      </c>
      <c r="Z58" s="150">
        <v>1658</v>
      </c>
      <c r="AA58" s="150">
        <v>6995</v>
      </c>
      <c r="AB58" s="150">
        <v>997</v>
      </c>
      <c r="AC58" s="150">
        <v>1465</v>
      </c>
      <c r="AD58" s="27">
        <f t="shared" si="10"/>
        <v>0.17288276230911756</v>
      </c>
      <c r="AE58" s="27">
        <f t="shared" si="11"/>
        <v>7.1010880046354155E-2</v>
      </c>
      <c r="AF58" s="29">
        <f t="shared" si="12"/>
        <v>2.4345954056091679</v>
      </c>
      <c r="AG58" s="29">
        <f t="shared" si="13"/>
        <v>0.80780313816930094</v>
      </c>
      <c r="AH58" s="29">
        <f t="shared" si="14"/>
        <v>4.2189384800965017</v>
      </c>
      <c r="AJ58" s="51">
        <f t="shared" si="15"/>
        <v>52.700062813150666</v>
      </c>
      <c r="AK58" s="29">
        <f t="shared" si="16"/>
        <v>4.2189384800965017</v>
      </c>
      <c r="AL58" s="58">
        <f t="shared" si="17"/>
        <v>0.80780313816930094</v>
      </c>
    </row>
    <row r="59" spans="1:38" x14ac:dyDescent="0.2">
      <c r="A59" s="225">
        <v>296</v>
      </c>
      <c r="B59" s="225">
        <v>376</v>
      </c>
      <c r="C59" s="233" t="s">
        <v>107</v>
      </c>
      <c r="D59" s="223">
        <v>12</v>
      </c>
      <c r="E59" s="136">
        <v>1202</v>
      </c>
      <c r="F59" s="136">
        <v>861</v>
      </c>
      <c r="G59" s="136">
        <v>4495</v>
      </c>
      <c r="H59" s="139">
        <v>0.71799999999999997</v>
      </c>
      <c r="I59" s="25">
        <f t="shared" si="18"/>
        <v>0.16502889219388817</v>
      </c>
      <c r="J59" s="25">
        <f t="shared" si="19"/>
        <v>6.676409881580786E-2</v>
      </c>
      <c r="K59" s="27">
        <f t="shared" si="20"/>
        <v>2.4718208606271785</v>
      </c>
      <c r="L59" s="27">
        <f t="shared" si="21"/>
        <v>0.80130873433695637</v>
      </c>
      <c r="M59" s="27">
        <f t="shared" si="22"/>
        <v>5.2206736353077821</v>
      </c>
      <c r="N59" s="27"/>
      <c r="O59" s="51">
        <f t="shared" si="7"/>
        <v>33.865158305234061</v>
      </c>
      <c r="P59" s="27">
        <f t="shared" si="8"/>
        <v>5.2206736353077821</v>
      </c>
      <c r="Q59" s="93">
        <f t="shared" si="9"/>
        <v>0.80130873433695637</v>
      </c>
      <c r="R59" s="156">
        <f t="shared" si="23"/>
        <v>818.17544674990177</v>
      </c>
      <c r="S59" s="156">
        <f t="shared" si="24"/>
        <v>1139.5201208215904</v>
      </c>
      <c r="T59" s="153"/>
      <c r="U59" s="153"/>
      <c r="V59"/>
      <c r="W59">
        <v>296</v>
      </c>
      <c r="X59" s="76">
        <v>12</v>
      </c>
      <c r="Y59" s="164">
        <v>0.9</v>
      </c>
      <c r="Z59" s="150">
        <v>1800</v>
      </c>
      <c r="AA59" s="150">
        <v>7342</v>
      </c>
      <c r="AB59" s="150">
        <v>1026</v>
      </c>
      <c r="AC59" s="150">
        <v>1507</v>
      </c>
      <c r="AD59" s="27">
        <f t="shared" si="10"/>
        <v>0.17148537960671595</v>
      </c>
      <c r="AE59" s="27">
        <f t="shared" si="11"/>
        <v>7.0824903418648041E-2</v>
      </c>
      <c r="AF59" s="29">
        <f t="shared" si="12"/>
        <v>2.4212582203333328</v>
      </c>
      <c r="AG59" s="29">
        <f t="shared" si="13"/>
        <v>0.80012446370909374</v>
      </c>
      <c r="AH59" s="29">
        <f t="shared" si="14"/>
        <v>4.0788888888888888</v>
      </c>
      <c r="AJ59" s="51">
        <f t="shared" si="15"/>
        <v>55.314347558849491</v>
      </c>
      <c r="AK59" s="29">
        <f t="shared" si="16"/>
        <v>4.0788888888888888</v>
      </c>
      <c r="AL59" s="58">
        <f t="shared" si="17"/>
        <v>0.80012446370909374</v>
      </c>
    </row>
    <row r="60" spans="1:38" x14ac:dyDescent="0.2">
      <c r="A60" s="225">
        <v>296</v>
      </c>
      <c r="B60" s="225">
        <v>376</v>
      </c>
      <c r="C60" s="233" t="s">
        <v>107</v>
      </c>
      <c r="D60" s="223">
        <v>12</v>
      </c>
      <c r="E60" s="136">
        <v>1248</v>
      </c>
      <c r="F60" s="136">
        <v>963</v>
      </c>
      <c r="G60" s="136">
        <v>4857</v>
      </c>
      <c r="H60" s="139">
        <v>0.745</v>
      </c>
      <c r="I60" s="25">
        <f t="shared" si="18"/>
        <v>0.16541624439407068</v>
      </c>
      <c r="J60" s="25">
        <f t="shared" si="19"/>
        <v>6.6716886984714466E-2</v>
      </c>
      <c r="K60" s="27">
        <f t="shared" si="20"/>
        <v>2.4793759401869164</v>
      </c>
      <c r="L60" s="27">
        <f t="shared" si="21"/>
        <v>0.8047006498522673</v>
      </c>
      <c r="M60" s="27">
        <f t="shared" si="22"/>
        <v>5.0436137071651093</v>
      </c>
      <c r="N60" s="27"/>
      <c r="O60" s="51">
        <f t="shared" si="7"/>
        <v>36.592452477980387</v>
      </c>
      <c r="P60" s="27">
        <f t="shared" si="8"/>
        <v>5.0436137071651093</v>
      </c>
      <c r="Q60" s="93">
        <f t="shared" si="9"/>
        <v>0.8047006498522673</v>
      </c>
      <c r="R60" s="156">
        <f>E60*(PI()/30)*($D$4/2)</f>
        <v>849.48665353068009</v>
      </c>
      <c r="S60" s="156">
        <f>R60/H60</f>
        <v>1140.2505416519195</v>
      </c>
      <c r="T60" s="153"/>
      <c r="U60" s="153"/>
      <c r="V60"/>
      <c r="W60">
        <v>296</v>
      </c>
      <c r="X60" s="76">
        <v>12</v>
      </c>
      <c r="Y60" s="164">
        <v>0.92500000000000004</v>
      </c>
      <c r="Z60" s="150">
        <v>2000</v>
      </c>
      <c r="AA60" s="150">
        <v>7887</v>
      </c>
      <c r="AB60" s="150">
        <v>1054</v>
      </c>
      <c r="AC60" s="150">
        <v>1549</v>
      </c>
      <c r="AD60" s="27">
        <f t="shared" si="10"/>
        <v>0.17436054945380236</v>
      </c>
      <c r="AE60" s="27">
        <f t="shared" si="11"/>
        <v>7.2465114905378311E-2</v>
      </c>
      <c r="AF60" s="29">
        <f t="shared" si="12"/>
        <v>2.4061308628500009</v>
      </c>
      <c r="AG60" s="29">
        <f t="shared" si="13"/>
        <v>0.80176344143840594</v>
      </c>
      <c r="AH60" s="29">
        <f t="shared" si="14"/>
        <v>3.9434999999999998</v>
      </c>
      <c r="AJ60" s="51">
        <f t="shared" si="15"/>
        <v>59.420356741575311</v>
      </c>
      <c r="AK60" s="29">
        <f t="shared" si="16"/>
        <v>3.9434999999999998</v>
      </c>
      <c r="AL60" s="58">
        <f t="shared" si="17"/>
        <v>0.80176344143840594</v>
      </c>
    </row>
    <row r="61" spans="1:38" x14ac:dyDescent="0.2">
      <c r="A61" s="225">
        <v>296</v>
      </c>
      <c r="B61" s="225">
        <v>376</v>
      </c>
      <c r="C61" s="233" t="s">
        <v>107</v>
      </c>
      <c r="D61" s="223">
        <v>12</v>
      </c>
      <c r="E61" s="136">
        <v>1300</v>
      </c>
      <c r="F61" s="136">
        <v>1109</v>
      </c>
      <c r="G61" s="136">
        <v>5303</v>
      </c>
      <c r="H61" s="139">
        <v>0.77600000000000002</v>
      </c>
      <c r="I61" s="25">
        <f t="shared" si="18"/>
        <v>0.16644630023686452</v>
      </c>
      <c r="J61" s="25">
        <f t="shared" si="19"/>
        <v>6.7975863324142197E-2</v>
      </c>
      <c r="K61" s="27">
        <f t="shared" si="20"/>
        <v>2.4486088458070339</v>
      </c>
      <c r="L61" s="27">
        <f t="shared" si="21"/>
        <v>0.79718547755487579</v>
      </c>
      <c r="M61" s="27">
        <f t="shared" si="22"/>
        <v>4.7817853922452658</v>
      </c>
      <c r="N61" s="297" t="s">
        <v>149</v>
      </c>
      <c r="O61" s="51">
        <f t="shared" si="7"/>
        <v>39.952599442192707</v>
      </c>
      <c r="P61" s="27">
        <f t="shared" si="8"/>
        <v>4.7817853922452658</v>
      </c>
      <c r="Q61" s="93">
        <f t="shared" si="9"/>
        <v>0.79718547755487579</v>
      </c>
      <c r="R61" s="156">
        <f>E61*(PI()/30)*($D$4/2)</f>
        <v>884.88193076112509</v>
      </c>
      <c r="S61" s="156">
        <f>R61/H61</f>
        <v>1140.3117664447489</v>
      </c>
      <c r="T61" s="153"/>
      <c r="U61" s="153"/>
      <c r="V61"/>
      <c r="X61" s="76"/>
      <c r="Y61" s="163"/>
      <c r="Z61" s="150"/>
      <c r="AA61" s="150"/>
      <c r="AB61" s="150"/>
      <c r="AC61" s="150"/>
      <c r="AD61" s="27"/>
      <c r="AE61" s="27"/>
      <c r="AF61" s="29"/>
      <c r="AH61" s="29"/>
      <c r="AJ61" s="51"/>
      <c r="AK61" s="29"/>
      <c r="AL61" s="58"/>
    </row>
    <row r="62" spans="1:38" x14ac:dyDescent="0.2">
      <c r="A62" s="225">
        <v>296</v>
      </c>
      <c r="B62" s="225">
        <v>376</v>
      </c>
      <c r="C62" s="233" t="s">
        <v>107</v>
      </c>
      <c r="D62" s="223">
        <v>12</v>
      </c>
      <c r="E62" s="136">
        <v>1307</v>
      </c>
      <c r="F62" s="136">
        <v>1125</v>
      </c>
      <c r="G62" s="136">
        <v>5420</v>
      </c>
      <c r="H62" s="139">
        <v>0.78</v>
      </c>
      <c r="I62" s="25">
        <f t="shared" si="18"/>
        <v>0.16830124745265224</v>
      </c>
      <c r="J62" s="25">
        <f t="shared" si="19"/>
        <v>6.7854554348926746E-2</v>
      </c>
      <c r="K62" s="27">
        <f t="shared" si="20"/>
        <v>2.4803235253333331</v>
      </c>
      <c r="L62" s="27">
        <f t="shared" si="21"/>
        <v>0.81199787244298793</v>
      </c>
      <c r="M62" s="27">
        <f t="shared" si="22"/>
        <v>4.8177777777777777</v>
      </c>
      <c r="N62" s="297" t="s">
        <v>149</v>
      </c>
      <c r="O62" s="51">
        <f t="shared" si="7"/>
        <v>40.834072973163202</v>
      </c>
      <c r="P62" s="27">
        <f t="shared" si="8"/>
        <v>4.8177777777777777</v>
      </c>
      <c r="Q62" s="93">
        <f t="shared" si="9"/>
        <v>0.81199787244298793</v>
      </c>
      <c r="R62" s="156">
        <f t="shared" ref="R62:R79" si="25">E62*(PI()/30)*($D$4/2)</f>
        <v>889.64667961906957</v>
      </c>
      <c r="S62" s="156">
        <f t="shared" ref="S62:S79" si="26">R62/H62</f>
        <v>1140.5726661782942</v>
      </c>
      <c r="T62" s="153"/>
      <c r="U62" s="153"/>
      <c r="V62"/>
      <c r="X62" s="76"/>
      <c r="Y62" s="163"/>
      <c r="Z62" s="150"/>
      <c r="AA62" s="150"/>
      <c r="AB62" s="150"/>
      <c r="AC62" s="150"/>
      <c r="AD62" s="27"/>
      <c r="AE62" s="27"/>
      <c r="AF62" s="29"/>
      <c r="AH62" s="29"/>
      <c r="AJ62" s="51"/>
      <c r="AK62" s="29"/>
      <c r="AL62" s="58"/>
    </row>
    <row r="63" spans="1:38" x14ac:dyDescent="0.2">
      <c r="A63" s="225">
        <v>296</v>
      </c>
      <c r="B63" s="225">
        <v>376</v>
      </c>
      <c r="C63" s="233" t="s">
        <v>107</v>
      </c>
      <c r="D63" s="223">
        <v>12</v>
      </c>
      <c r="E63" s="136">
        <v>1349</v>
      </c>
      <c r="F63" s="136">
        <v>1236</v>
      </c>
      <c r="G63" s="136">
        <v>5654</v>
      </c>
      <c r="H63" s="139">
        <v>0.80600000000000005</v>
      </c>
      <c r="I63" s="25">
        <f t="shared" si="18"/>
        <v>0.164805282653782</v>
      </c>
      <c r="J63" s="25">
        <f t="shared" si="19"/>
        <v>6.7800963342942375E-2</v>
      </c>
      <c r="K63" s="27">
        <f t="shared" si="20"/>
        <v>2.4307218441747573</v>
      </c>
      <c r="L63" s="27">
        <f t="shared" si="21"/>
        <v>0.78745132744039092</v>
      </c>
      <c r="M63" s="27">
        <f t="shared" si="22"/>
        <v>4.5744336569579289</v>
      </c>
      <c r="N63" s="27"/>
      <c r="O63" s="51">
        <f t="shared" si="7"/>
        <v>42.597020035104201</v>
      </c>
      <c r="P63" s="27">
        <f t="shared" si="8"/>
        <v>4.5744336569579289</v>
      </c>
      <c r="Q63" s="93">
        <f t="shared" si="9"/>
        <v>0.78745132744039092</v>
      </c>
      <c r="R63" s="156">
        <f t="shared" si="25"/>
        <v>918.23517276673658</v>
      </c>
      <c r="S63" s="156">
        <f t="shared" si="26"/>
        <v>1139.2495940033953</v>
      </c>
      <c r="T63" s="153"/>
      <c r="U63" s="153"/>
      <c r="V63"/>
      <c r="X63" s="76"/>
      <c r="Y63" s="163"/>
      <c r="Z63" s="150"/>
      <c r="AA63" s="150"/>
      <c r="AB63" s="150"/>
      <c r="AC63" s="150"/>
      <c r="AD63" s="27"/>
      <c r="AE63" s="27"/>
      <c r="AF63" s="29"/>
      <c r="AH63" s="29"/>
      <c r="AJ63" s="51"/>
      <c r="AK63" s="29"/>
      <c r="AL63" s="58"/>
    </row>
    <row r="64" spans="1:38" x14ac:dyDescent="0.2">
      <c r="A64" s="225">
        <v>296</v>
      </c>
      <c r="B64" s="225">
        <v>376</v>
      </c>
      <c r="C64" s="233" t="s">
        <v>107</v>
      </c>
      <c r="D64" s="223">
        <v>12</v>
      </c>
      <c r="E64" s="136">
        <v>1397</v>
      </c>
      <c r="F64" s="136">
        <v>1416</v>
      </c>
      <c r="G64" s="136">
        <v>6270</v>
      </c>
      <c r="H64" s="139">
        <v>0.83399999999999996</v>
      </c>
      <c r="I64" s="25">
        <f t="shared" si="18"/>
        <v>0.17041740670021785</v>
      </c>
      <c r="J64" s="25">
        <f t="shared" si="19"/>
        <v>6.9940265695330073E-2</v>
      </c>
      <c r="K64" s="27">
        <f t="shared" si="20"/>
        <v>2.4366136588983056</v>
      </c>
      <c r="L64" s="27">
        <f t="shared" si="21"/>
        <v>0.80268757755216591</v>
      </c>
      <c r="M64" s="27">
        <f t="shared" si="22"/>
        <v>4.4279661016949152</v>
      </c>
      <c r="N64" s="27"/>
      <c r="O64" s="51">
        <f t="shared" si="7"/>
        <v>47.237940505854851</v>
      </c>
      <c r="P64" s="27">
        <f t="shared" si="8"/>
        <v>4.4279661016949152</v>
      </c>
      <c r="Q64" s="93">
        <f t="shared" si="9"/>
        <v>0.80268757755216591</v>
      </c>
      <c r="R64" s="156">
        <f t="shared" si="25"/>
        <v>950.9077363640705</v>
      </c>
      <c r="S64" s="156">
        <f t="shared" si="26"/>
        <v>1140.177141923346</v>
      </c>
      <c r="T64" s="153"/>
      <c r="U64" s="153"/>
      <c r="V64"/>
      <c r="X64" s="76"/>
      <c r="Y64" s="163"/>
      <c r="Z64" s="150"/>
      <c r="AA64" s="150"/>
      <c r="AB64" s="150"/>
      <c r="AC64" s="150"/>
      <c r="AD64" s="27"/>
      <c r="AE64" s="27"/>
      <c r="AF64" s="29"/>
      <c r="AH64" s="29"/>
      <c r="AJ64" s="51"/>
      <c r="AK64" s="29"/>
      <c r="AL64" s="58"/>
    </row>
    <row r="65" spans="1:38" x14ac:dyDescent="0.2">
      <c r="A65" s="225">
        <v>296</v>
      </c>
      <c r="B65" s="225">
        <v>376</v>
      </c>
      <c r="C65" s="233" t="s">
        <v>107</v>
      </c>
      <c r="D65" s="223">
        <v>12</v>
      </c>
      <c r="E65" s="136">
        <v>1404</v>
      </c>
      <c r="F65" s="136">
        <v>1423</v>
      </c>
      <c r="G65" s="136">
        <v>6376</v>
      </c>
      <c r="H65" s="139">
        <v>0.83799999999999997</v>
      </c>
      <c r="I65" s="25">
        <f t="shared" si="18"/>
        <v>0.171574726949832</v>
      </c>
      <c r="J65" s="25">
        <f t="shared" si="19"/>
        <v>6.9239961784625575E-2</v>
      </c>
      <c r="K65" s="27">
        <f t="shared" si="20"/>
        <v>2.4779725829936754</v>
      </c>
      <c r="L65" s="27">
        <f t="shared" si="21"/>
        <v>0.81907948106137352</v>
      </c>
      <c r="M65" s="27">
        <f t="shared" si="22"/>
        <v>4.4806746310611381</v>
      </c>
      <c r="N65" s="27"/>
      <c r="O65" s="51">
        <f t="shared" si="7"/>
        <v>48.036540456990515</v>
      </c>
      <c r="P65" s="27">
        <f t="shared" si="8"/>
        <v>4.4806746310611381</v>
      </c>
      <c r="Q65" s="93">
        <f t="shared" si="9"/>
        <v>0.81907948106137352</v>
      </c>
      <c r="R65" s="156">
        <f t="shared" si="25"/>
        <v>955.6724852220151</v>
      </c>
      <c r="S65" s="156">
        <f t="shared" si="26"/>
        <v>1140.4206267565812</v>
      </c>
      <c r="T65" s="153"/>
      <c r="U65" s="153"/>
      <c r="V65"/>
      <c r="X65" s="76"/>
      <c r="Y65" s="163"/>
      <c r="Z65" s="150"/>
      <c r="AA65" s="150"/>
      <c r="AB65" s="150"/>
      <c r="AC65" s="150"/>
      <c r="AD65" s="27"/>
      <c r="AE65" s="27"/>
      <c r="AF65" s="29"/>
      <c r="AH65" s="29"/>
      <c r="AJ65" s="51"/>
      <c r="AK65" s="29"/>
      <c r="AL65" s="58"/>
    </row>
    <row r="66" spans="1:38" x14ac:dyDescent="0.2">
      <c r="A66" s="225">
        <v>296</v>
      </c>
      <c r="B66" s="225">
        <v>376</v>
      </c>
      <c r="C66" s="233" t="s">
        <v>107</v>
      </c>
      <c r="D66" s="223">
        <v>12</v>
      </c>
      <c r="E66" s="136">
        <v>1470</v>
      </c>
      <c r="F66" s="136">
        <v>1702</v>
      </c>
      <c r="G66" s="136">
        <v>7056</v>
      </c>
      <c r="H66" s="139">
        <v>0.878</v>
      </c>
      <c r="I66" s="25">
        <f t="shared" si="18"/>
        <v>0.17320607736109392</v>
      </c>
      <c r="J66" s="25">
        <f t="shared" si="19"/>
        <v>7.2154063504596577E-2</v>
      </c>
      <c r="K66" s="27">
        <f t="shared" si="20"/>
        <v>2.4005034359576967</v>
      </c>
      <c r="L66" s="27">
        <f t="shared" si="21"/>
        <v>0.797235788753626</v>
      </c>
      <c r="M66" s="27">
        <f t="shared" si="22"/>
        <v>4.1457109283196241</v>
      </c>
      <c r="N66" s="27"/>
      <c r="O66" s="51">
        <f t="shared" si="7"/>
        <v>53.159634483143833</v>
      </c>
      <c r="P66" s="27">
        <f t="shared" si="8"/>
        <v>4.1457109283196241</v>
      </c>
      <c r="Q66" s="93">
        <f t="shared" si="9"/>
        <v>0.797235788753626</v>
      </c>
      <c r="R66" s="156">
        <f t="shared" si="25"/>
        <v>1000.5972601683491</v>
      </c>
      <c r="S66" s="156">
        <f t="shared" si="26"/>
        <v>1139.6324147703292</v>
      </c>
      <c r="T66" s="153"/>
      <c r="U66" s="153"/>
      <c r="V66"/>
      <c r="X66" s="76"/>
      <c r="Y66" s="163"/>
      <c r="Z66" s="150"/>
      <c r="AA66" s="150"/>
      <c r="AB66" s="150"/>
      <c r="AC66" s="150"/>
      <c r="AD66" s="27"/>
      <c r="AE66" s="27"/>
      <c r="AF66" s="29"/>
      <c r="AH66" s="29"/>
      <c r="AJ66" s="51"/>
      <c r="AK66" s="29"/>
      <c r="AL66" s="58"/>
    </row>
    <row r="67" spans="1:38" x14ac:dyDescent="0.2">
      <c r="A67" s="225">
        <v>296</v>
      </c>
      <c r="B67" s="225">
        <v>376</v>
      </c>
      <c r="C67" s="233" t="s">
        <v>107</v>
      </c>
      <c r="D67" s="223">
        <v>12</v>
      </c>
      <c r="E67" s="136">
        <v>1473</v>
      </c>
      <c r="F67" s="136">
        <v>1670</v>
      </c>
      <c r="G67" s="136">
        <v>7035</v>
      </c>
      <c r="H67" s="139">
        <v>0.88</v>
      </c>
      <c r="I67" s="25">
        <f t="shared" si="18"/>
        <v>0.17198787543723629</v>
      </c>
      <c r="J67" s="25">
        <f t="shared" si="19"/>
        <v>7.0365774696414335E-2</v>
      </c>
      <c r="K67" s="27">
        <f t="shared" si="20"/>
        <v>2.4441978529940118</v>
      </c>
      <c r="L67" s="27">
        <f t="shared" si="21"/>
        <v>0.80888757692034075</v>
      </c>
      <c r="M67" s="27">
        <f t="shared" si="22"/>
        <v>4.2125748502994016</v>
      </c>
      <c r="N67" s="27"/>
      <c r="O67" s="51">
        <f t="shared" si="7"/>
        <v>53.001421285277331</v>
      </c>
      <c r="P67" s="27">
        <f t="shared" si="8"/>
        <v>4.2125748502994016</v>
      </c>
      <c r="Q67" s="93">
        <f t="shared" si="9"/>
        <v>0.80888757692034075</v>
      </c>
      <c r="R67" s="156">
        <f t="shared" si="25"/>
        <v>1002.6392953931825</v>
      </c>
      <c r="S67" s="156">
        <f t="shared" si="26"/>
        <v>1139.362835674071</v>
      </c>
      <c r="T67" s="153"/>
      <c r="U67" s="153"/>
      <c r="V67"/>
      <c r="X67" s="76"/>
      <c r="Y67" s="163"/>
      <c r="Z67" s="150"/>
      <c r="AA67" s="150"/>
      <c r="AB67" s="150"/>
      <c r="AC67" s="150"/>
      <c r="AD67" s="27"/>
      <c r="AE67" s="27"/>
      <c r="AF67" s="29"/>
      <c r="AH67" s="29"/>
      <c r="AJ67" s="51"/>
      <c r="AK67" s="29"/>
      <c r="AL67" s="58"/>
    </row>
    <row r="68" spans="1:38" x14ac:dyDescent="0.2">
      <c r="A68" s="225">
        <v>296</v>
      </c>
      <c r="B68" s="225">
        <v>376</v>
      </c>
      <c r="C68" s="233" t="s">
        <v>107</v>
      </c>
      <c r="D68" s="223">
        <v>12</v>
      </c>
      <c r="E68" s="136">
        <v>1499</v>
      </c>
      <c r="F68" s="136">
        <v>1772</v>
      </c>
      <c r="G68" s="136">
        <v>7279</v>
      </c>
      <c r="H68" s="139">
        <v>0.89500000000000002</v>
      </c>
      <c r="I68" s="25">
        <f t="shared" si="18"/>
        <v>0.17183343715261673</v>
      </c>
      <c r="J68" s="25">
        <f t="shared" si="19"/>
        <v>7.0845466082998979E-2</v>
      </c>
      <c r="K68" s="27">
        <f t="shared" si="20"/>
        <v>2.4254683701467266</v>
      </c>
      <c r="L68" s="27">
        <f t="shared" si="21"/>
        <v>0.80232873308773822</v>
      </c>
      <c r="M68" s="27">
        <f t="shared" si="22"/>
        <v>4.1077878103837469</v>
      </c>
      <c r="N68" s="27"/>
      <c r="O68" s="51">
        <f t="shared" si="7"/>
        <v>54.839707965249993</v>
      </c>
      <c r="P68" s="27">
        <f t="shared" si="8"/>
        <v>4.1077878103837469</v>
      </c>
      <c r="Q68" s="93">
        <f t="shared" si="9"/>
        <v>0.80232873308773822</v>
      </c>
      <c r="R68" s="156">
        <f t="shared" si="25"/>
        <v>1020.3369340084049</v>
      </c>
      <c r="S68" s="156">
        <f t="shared" si="26"/>
        <v>1140.041267048497</v>
      </c>
      <c r="T68" s="153"/>
      <c r="U68" s="153"/>
      <c r="V68"/>
      <c r="X68" s="76"/>
      <c r="Y68" s="163"/>
      <c r="Z68" s="150"/>
      <c r="AA68" s="150"/>
      <c r="AB68" s="150"/>
      <c r="AC68" s="150"/>
      <c r="AD68" s="27"/>
      <c r="AE68" s="27"/>
      <c r="AF68" s="29"/>
      <c r="AH68" s="29"/>
      <c r="AJ68" s="51"/>
      <c r="AK68" s="29"/>
      <c r="AL68" s="58"/>
    </row>
    <row r="69" spans="1:38" x14ac:dyDescent="0.2">
      <c r="A69" s="225">
        <v>296</v>
      </c>
      <c r="B69" s="225">
        <v>376</v>
      </c>
      <c r="C69" s="233" t="s">
        <v>107</v>
      </c>
      <c r="D69" s="223">
        <v>12</v>
      </c>
      <c r="E69" s="136">
        <v>1500</v>
      </c>
      <c r="F69" s="136">
        <v>1774</v>
      </c>
      <c r="G69" s="136">
        <v>7258</v>
      </c>
      <c r="H69" s="139">
        <v>0.89600000000000002</v>
      </c>
      <c r="I69" s="25">
        <f t="shared" si="18"/>
        <v>0.17110932156903932</v>
      </c>
      <c r="J69" s="25">
        <f t="shared" si="19"/>
        <v>7.0783670797675891E-2</v>
      </c>
      <c r="K69" s="27">
        <f t="shared" si="20"/>
        <v>2.4173558624577227</v>
      </c>
      <c r="L69" s="27">
        <f t="shared" si="21"/>
        <v>0.79795851652344929</v>
      </c>
      <c r="M69" s="27">
        <f t="shared" si="22"/>
        <v>4.0913190529875987</v>
      </c>
      <c r="N69" s="27"/>
      <c r="O69" s="51">
        <f t="shared" si="7"/>
        <v>54.681494767383498</v>
      </c>
      <c r="P69" s="27">
        <f t="shared" si="8"/>
        <v>4.0913190529875987</v>
      </c>
      <c r="Q69" s="93">
        <f t="shared" si="9"/>
        <v>0.79795851652344929</v>
      </c>
      <c r="R69" s="156">
        <f t="shared" si="25"/>
        <v>1021.0176124166828</v>
      </c>
      <c r="S69" s="156">
        <f t="shared" si="26"/>
        <v>1139.5285852864763</v>
      </c>
      <c r="T69" s="153"/>
      <c r="U69" s="153"/>
      <c r="V69"/>
      <c r="X69" s="76"/>
      <c r="Y69" s="163"/>
      <c r="Z69" s="150"/>
      <c r="AA69" s="150"/>
      <c r="AB69" s="150"/>
      <c r="AC69" s="150"/>
      <c r="AD69" s="27"/>
      <c r="AE69" s="27"/>
      <c r="AF69" s="29"/>
      <c r="AH69" s="29"/>
      <c r="AJ69" s="51"/>
      <c r="AK69" s="29"/>
      <c r="AL69" s="58"/>
    </row>
    <row r="70" spans="1:38" x14ac:dyDescent="0.2">
      <c r="A70" s="225">
        <v>296</v>
      </c>
      <c r="B70" s="225">
        <v>376</v>
      </c>
      <c r="C70" s="233" t="s">
        <v>107</v>
      </c>
      <c r="D70" s="223">
        <v>12</v>
      </c>
      <c r="E70" s="136">
        <v>1551</v>
      </c>
      <c r="F70" s="136">
        <v>2009</v>
      </c>
      <c r="G70" s="136">
        <v>7896</v>
      </c>
      <c r="H70" s="139">
        <v>0.92600000000000005</v>
      </c>
      <c r="I70" s="25">
        <f t="shared" si="18"/>
        <v>0.17410961999547275</v>
      </c>
      <c r="J70" s="25">
        <f t="shared" si="19"/>
        <v>7.250998012869718E-2</v>
      </c>
      <c r="K70" s="27">
        <f t="shared" si="20"/>
        <v>2.401181460627178</v>
      </c>
      <c r="L70" s="27">
        <f t="shared" si="21"/>
        <v>0.79953827104869857</v>
      </c>
      <c r="M70" s="27">
        <f t="shared" si="22"/>
        <v>3.9303135888501743</v>
      </c>
      <c r="N70" s="297" t="s">
        <v>149</v>
      </c>
      <c r="O70" s="51">
        <f t="shared" si="7"/>
        <v>59.488162397803812</v>
      </c>
      <c r="P70" s="27">
        <f t="shared" si="8"/>
        <v>3.9303135888501743</v>
      </c>
      <c r="Q70" s="93">
        <f t="shared" si="9"/>
        <v>0.79953827104869857</v>
      </c>
      <c r="R70" s="156">
        <f t="shared" si="25"/>
        <v>1055.7322112388499</v>
      </c>
      <c r="S70" s="156">
        <f t="shared" si="26"/>
        <v>1140.0995801715442</v>
      </c>
      <c r="T70" s="153"/>
      <c r="U70" s="153"/>
      <c r="V70"/>
      <c r="X70" s="76"/>
      <c r="Y70" s="163"/>
      <c r="Z70" s="150"/>
      <c r="AA70" s="150"/>
      <c r="AB70" s="150"/>
      <c r="AC70" s="150"/>
      <c r="AD70" s="27"/>
      <c r="AE70" s="27"/>
      <c r="AF70" s="29"/>
      <c r="AH70" s="29"/>
      <c r="AJ70" s="51"/>
      <c r="AK70" s="29"/>
      <c r="AL70" s="58"/>
    </row>
    <row r="71" spans="1:38" x14ac:dyDescent="0.2">
      <c r="A71" s="225">
        <v>296</v>
      </c>
      <c r="B71" s="225">
        <v>376</v>
      </c>
      <c r="C71" s="233" t="s">
        <v>107</v>
      </c>
      <c r="D71" s="223">
        <v>12</v>
      </c>
      <c r="E71" s="136">
        <v>1553</v>
      </c>
      <c r="F71" s="136">
        <v>2024</v>
      </c>
      <c r="G71" s="136">
        <v>7970</v>
      </c>
      <c r="H71" s="139">
        <v>0.92700000000000005</v>
      </c>
      <c r="I71" s="25">
        <f t="shared" si="18"/>
        <v>0.17528898793350761</v>
      </c>
      <c r="J71" s="25">
        <f t="shared" si="19"/>
        <v>7.2769498809361788E-2</v>
      </c>
      <c r="K71" s="27">
        <f t="shared" si="20"/>
        <v>2.4088249995059292</v>
      </c>
      <c r="L71" s="27">
        <f t="shared" si="21"/>
        <v>0.80479534901443062</v>
      </c>
      <c r="M71" s="27">
        <f t="shared" si="22"/>
        <v>3.9377470355731226</v>
      </c>
      <c r="N71" s="297" t="s">
        <v>149</v>
      </c>
      <c r="O71" s="51">
        <f t="shared" si="7"/>
        <v>60.045675571238149</v>
      </c>
      <c r="P71" s="27">
        <f t="shared" si="8"/>
        <v>3.9377470355731226</v>
      </c>
      <c r="Q71" s="93">
        <f t="shared" si="9"/>
        <v>0.80479534901443062</v>
      </c>
      <c r="R71" s="156">
        <f t="shared" si="25"/>
        <v>1057.0935680554055</v>
      </c>
      <c r="S71" s="156">
        <f t="shared" si="26"/>
        <v>1140.3382611169422</v>
      </c>
      <c r="T71" s="153"/>
      <c r="U71" s="153"/>
      <c r="V71"/>
      <c r="X71" s="76"/>
      <c r="Y71" s="163"/>
      <c r="Z71" s="150"/>
      <c r="AA71" s="150"/>
      <c r="AB71" s="150"/>
      <c r="AC71" s="150"/>
      <c r="AD71" s="27"/>
      <c r="AE71" s="27"/>
      <c r="AF71" s="29"/>
      <c r="AH71" s="29"/>
      <c r="AJ71" s="51"/>
      <c r="AK71" s="29"/>
      <c r="AL71" s="58"/>
    </row>
    <row r="72" spans="1:38" x14ac:dyDescent="0.2">
      <c r="I72" s="25"/>
      <c r="J72" s="25"/>
      <c r="K72" s="27"/>
      <c r="L72" s="27"/>
      <c r="M72" s="27"/>
      <c r="N72" s="27"/>
      <c r="O72" s="51"/>
      <c r="P72" s="27"/>
      <c r="Q72" s="93"/>
      <c r="R72" s="156"/>
      <c r="T72" s="153"/>
      <c r="U72" s="153"/>
      <c r="Y72" s="62"/>
      <c r="AA72" s="69"/>
      <c r="AB72" s="150"/>
      <c r="AC72" s="171"/>
      <c r="AD72" s="27"/>
      <c r="AE72" s="27"/>
      <c r="AF72" s="29"/>
      <c r="AH72" s="29"/>
      <c r="AJ72" s="51"/>
      <c r="AK72" s="29"/>
      <c r="AL72" s="58"/>
    </row>
    <row r="73" spans="1:38" x14ac:dyDescent="0.2">
      <c r="I73" s="25"/>
      <c r="J73" s="25"/>
      <c r="K73" s="27"/>
      <c r="L73" s="27"/>
      <c r="M73" s="27"/>
      <c r="N73" s="27"/>
      <c r="O73" s="51"/>
      <c r="P73" s="27"/>
      <c r="Q73" s="93"/>
      <c r="R73" s="156"/>
      <c r="T73" s="153"/>
      <c r="U73" s="153"/>
      <c r="Y73" s="62"/>
      <c r="AA73" s="69"/>
      <c r="AB73" s="150"/>
      <c r="AC73" s="171"/>
      <c r="AD73" s="27"/>
      <c r="AE73" s="27"/>
      <c r="AF73" s="29"/>
      <c r="AH73" s="29"/>
      <c r="AJ73" s="51"/>
      <c r="AK73" s="29"/>
      <c r="AL73" s="58"/>
    </row>
    <row r="74" spans="1:38" x14ac:dyDescent="0.2">
      <c r="A74" s="225">
        <v>297</v>
      </c>
      <c r="B74" s="225">
        <v>377</v>
      </c>
      <c r="C74" s="233" t="s">
        <v>107</v>
      </c>
      <c r="D74" s="223">
        <v>14</v>
      </c>
      <c r="E74" s="136">
        <v>702</v>
      </c>
      <c r="F74" s="136">
        <v>191</v>
      </c>
      <c r="G74" s="136">
        <v>1750</v>
      </c>
      <c r="H74" s="139">
        <v>0.41799999999999998</v>
      </c>
      <c r="I74" s="25">
        <f t="shared" si="18"/>
        <v>0.1883662309675069</v>
      </c>
      <c r="J74" s="25">
        <f t="shared" si="19"/>
        <v>7.434902431968228E-2</v>
      </c>
      <c r="K74" s="27">
        <f t="shared" si="20"/>
        <v>2.5335400523560208</v>
      </c>
      <c r="L74" s="27">
        <f t="shared" si="21"/>
        <v>0.87746982328670797</v>
      </c>
      <c r="M74" s="27">
        <f t="shared" si="22"/>
        <v>9.1623036649214651</v>
      </c>
      <c r="N74" s="27"/>
      <c r="O74" s="51">
        <f t="shared" ref="O74:O136" si="27">G74/(PI()*$D$4^2/4)</f>
        <v>13.184433155541626</v>
      </c>
      <c r="P74" s="27">
        <f t="shared" ref="P74:P136" si="28">M74</f>
        <v>9.1623036649214651</v>
      </c>
      <c r="Q74" s="93">
        <f t="shared" ref="Q74:Q136" si="29">L74</f>
        <v>0.87746982328670797</v>
      </c>
      <c r="R74" s="156">
        <f t="shared" si="25"/>
        <v>477.83624261100755</v>
      </c>
      <c r="S74" s="156">
        <f t="shared" si="26"/>
        <v>1143.1489057679607</v>
      </c>
      <c r="T74" s="153"/>
      <c r="U74" s="153"/>
      <c r="V74"/>
      <c r="W74">
        <v>297</v>
      </c>
      <c r="X74" s="76">
        <v>14</v>
      </c>
      <c r="Y74" s="164">
        <v>0.72499999999999998</v>
      </c>
      <c r="Z74" s="150">
        <v>1085</v>
      </c>
      <c r="AA74" s="150">
        <v>5239</v>
      </c>
      <c r="AB74" s="150">
        <v>828</v>
      </c>
      <c r="AC74" s="150">
        <v>1216</v>
      </c>
      <c r="AD74" s="27">
        <f t="shared" ref="AD74:AD128" si="30">0.1515*(AA74/1000)/(AC74/1000)^2/($D$4/10)^4</f>
        <v>0.18794054079111272</v>
      </c>
      <c r="AE74" s="27">
        <f t="shared" ref="AE74:AE128" si="31">0.5*(Z74/1000)/(AC74/1000)^3/($D$4/10)^5</f>
        <v>8.1261017534798835E-2</v>
      </c>
      <c r="AF74" s="29">
        <f t="shared" ref="AF74:AF128" si="32">AD74/AE74</f>
        <v>2.3128007314285717</v>
      </c>
      <c r="AG74" s="29">
        <f t="shared" ref="AG74:AG128" si="33">0.798*AD74^1.5/AE74</f>
        <v>0.80011303076179197</v>
      </c>
      <c r="AH74" s="29">
        <f t="shared" ref="AH74:AH128" si="34">AA74/Z74</f>
        <v>4.8285714285714283</v>
      </c>
      <c r="AJ74" s="51">
        <f t="shared" ref="AJ74:AJ128" si="35">AA74/(PI()*$D$4^2/4)</f>
        <v>39.470425886790046</v>
      </c>
      <c r="AK74" s="29">
        <f t="shared" ref="AK74:AK128" si="36">AH74</f>
        <v>4.8285714285714283</v>
      </c>
      <c r="AL74" s="58">
        <f t="shared" ref="AL74:AL128" si="37">AG74</f>
        <v>0.80011303076179197</v>
      </c>
    </row>
    <row r="75" spans="1:38" x14ac:dyDescent="0.2">
      <c r="A75" s="225">
        <v>297</v>
      </c>
      <c r="B75" s="225">
        <v>377</v>
      </c>
      <c r="C75" s="233" t="s">
        <v>107</v>
      </c>
      <c r="D75" s="223">
        <v>14</v>
      </c>
      <c r="E75" s="136">
        <v>801</v>
      </c>
      <c r="F75" s="136">
        <v>281</v>
      </c>
      <c r="G75" s="136">
        <v>2209</v>
      </c>
      <c r="H75" s="139">
        <v>0.47799999999999998</v>
      </c>
      <c r="I75" s="25">
        <f t="shared" si="18"/>
        <v>0.18262906989353744</v>
      </c>
      <c r="J75" s="25">
        <f t="shared" si="19"/>
        <v>7.3631223063144999E-2</v>
      </c>
      <c r="K75" s="27">
        <f t="shared" si="20"/>
        <v>2.4803210145907473</v>
      </c>
      <c r="L75" s="27">
        <f t="shared" si="21"/>
        <v>0.8458546436254214</v>
      </c>
      <c r="M75" s="27">
        <f t="shared" si="22"/>
        <v>7.8612099644128115</v>
      </c>
      <c r="N75" s="27"/>
      <c r="O75" s="51">
        <f t="shared" si="27"/>
        <v>16.642521623195115</v>
      </c>
      <c r="P75" s="27">
        <f t="shared" si="28"/>
        <v>7.8612099644128115</v>
      </c>
      <c r="Q75" s="93">
        <f t="shared" si="29"/>
        <v>0.8458546436254214</v>
      </c>
      <c r="R75" s="156">
        <f t="shared" si="25"/>
        <v>545.2234050305085</v>
      </c>
      <c r="S75" s="156">
        <f t="shared" si="26"/>
        <v>1140.6347385575493</v>
      </c>
      <c r="T75" s="153"/>
      <c r="U75" s="153"/>
      <c r="V75"/>
      <c r="W75">
        <v>297</v>
      </c>
      <c r="X75" s="76">
        <v>14</v>
      </c>
      <c r="Y75" s="164">
        <v>0.75</v>
      </c>
      <c r="Z75" s="150">
        <v>1209</v>
      </c>
      <c r="AA75" s="150">
        <v>5665</v>
      </c>
      <c r="AB75" s="150">
        <v>856</v>
      </c>
      <c r="AC75" s="150">
        <v>1258</v>
      </c>
      <c r="AD75" s="27">
        <f t="shared" si="30"/>
        <v>0.18987940212954754</v>
      </c>
      <c r="AE75" s="27">
        <f t="shared" si="31"/>
        <v>8.1778213776343561E-2</v>
      </c>
      <c r="AF75" s="29">
        <f t="shared" si="32"/>
        <v>2.3218824838709673</v>
      </c>
      <c r="AG75" s="29">
        <f t="shared" si="33"/>
        <v>0.80738756142193102</v>
      </c>
      <c r="AH75" s="29">
        <f t="shared" si="34"/>
        <v>4.6856906534325891</v>
      </c>
      <c r="AJ75" s="51">
        <f t="shared" si="35"/>
        <v>42.679893614939033</v>
      </c>
      <c r="AK75" s="29">
        <f t="shared" si="36"/>
        <v>4.6856906534325891</v>
      </c>
      <c r="AL75" s="58">
        <f t="shared" si="37"/>
        <v>0.80738756142193102</v>
      </c>
    </row>
    <row r="76" spans="1:38" x14ac:dyDescent="0.2">
      <c r="A76" s="225">
        <v>297</v>
      </c>
      <c r="B76" s="225">
        <v>377</v>
      </c>
      <c r="C76" s="233" t="s">
        <v>107</v>
      </c>
      <c r="D76" s="223">
        <v>14</v>
      </c>
      <c r="E76" s="136">
        <v>1007</v>
      </c>
      <c r="F76" s="136">
        <v>588</v>
      </c>
      <c r="G76" s="136">
        <v>3543</v>
      </c>
      <c r="H76" s="139">
        <v>0.6</v>
      </c>
      <c r="I76" s="25">
        <f t="shared" si="18"/>
        <v>0.18533243630502222</v>
      </c>
      <c r="J76" s="25">
        <f t="shared" si="19"/>
        <v>7.7542921106943427E-2</v>
      </c>
      <c r="K76" s="27">
        <f t="shared" si="20"/>
        <v>2.3900626086734693</v>
      </c>
      <c r="L76" s="27">
        <f t="shared" si="21"/>
        <v>0.82108456156590481</v>
      </c>
      <c r="M76" s="27">
        <f t="shared" si="22"/>
        <v>6.0255102040816331</v>
      </c>
      <c r="N76" s="27"/>
      <c r="O76" s="51">
        <f t="shared" si="27"/>
        <v>26.692826668619418</v>
      </c>
      <c r="P76" s="27">
        <f t="shared" si="28"/>
        <v>6.0255102040816331</v>
      </c>
      <c r="Q76" s="93">
        <f t="shared" si="29"/>
        <v>0.82108456156590481</v>
      </c>
      <c r="R76" s="156">
        <f t="shared" si="25"/>
        <v>685.44315713573303</v>
      </c>
      <c r="S76" s="156">
        <f t="shared" si="26"/>
        <v>1142.4052618928883</v>
      </c>
      <c r="T76" s="153"/>
      <c r="U76" s="153"/>
      <c r="V76"/>
      <c r="W76">
        <v>297</v>
      </c>
      <c r="X76" s="76">
        <v>14</v>
      </c>
      <c r="Y76" s="164">
        <v>0.77500000000000002</v>
      </c>
      <c r="Z76" s="150">
        <v>1353</v>
      </c>
      <c r="AA76" s="150">
        <v>6030</v>
      </c>
      <c r="AB76" s="150">
        <v>885</v>
      </c>
      <c r="AC76" s="150">
        <v>1300</v>
      </c>
      <c r="AD76" s="27">
        <f t="shared" si="30"/>
        <v>0.18926479170814503</v>
      </c>
      <c r="AE76" s="27">
        <f t="shared" si="31"/>
        <v>8.2931779150193327E-2</v>
      </c>
      <c r="AF76" s="29">
        <f t="shared" si="32"/>
        <v>2.2821745011086478</v>
      </c>
      <c r="AG76" s="29">
        <f t="shared" si="33"/>
        <v>0.79229452636839393</v>
      </c>
      <c r="AH76" s="29">
        <f t="shared" si="34"/>
        <v>4.4567627494456765</v>
      </c>
      <c r="AJ76" s="51">
        <f t="shared" si="35"/>
        <v>45.429789673094859</v>
      </c>
      <c r="AK76" s="29">
        <f t="shared" si="36"/>
        <v>4.4567627494456765</v>
      </c>
      <c r="AL76" s="58">
        <f t="shared" si="37"/>
        <v>0.79229452636839393</v>
      </c>
    </row>
    <row r="77" spans="1:38" x14ac:dyDescent="0.2">
      <c r="A77" s="225">
        <v>297</v>
      </c>
      <c r="B77" s="225">
        <v>377</v>
      </c>
      <c r="C77" s="233" t="s">
        <v>107</v>
      </c>
      <c r="D77" s="223">
        <v>14</v>
      </c>
      <c r="E77" s="136">
        <v>1051</v>
      </c>
      <c r="F77" s="136">
        <v>681</v>
      </c>
      <c r="G77" s="136">
        <v>3863</v>
      </c>
      <c r="H77" s="139">
        <v>0.627</v>
      </c>
      <c r="I77" s="25">
        <f t="shared" si="18"/>
        <v>0.18550623010848136</v>
      </c>
      <c r="J77" s="25">
        <f t="shared" si="19"/>
        <v>7.8993654587801901E-2</v>
      </c>
      <c r="K77" s="27">
        <f t="shared" si="20"/>
        <v>2.3483687528634354</v>
      </c>
      <c r="L77" s="27">
        <f t="shared" si="21"/>
        <v>0.80713918930587147</v>
      </c>
      <c r="M77" s="27">
        <f t="shared" si="22"/>
        <v>5.6725403817914835</v>
      </c>
      <c r="N77" s="27"/>
      <c r="O77" s="51">
        <f t="shared" si="27"/>
        <v>29.103694445632744</v>
      </c>
      <c r="P77" s="27">
        <f t="shared" si="28"/>
        <v>5.6725403817914835</v>
      </c>
      <c r="Q77" s="93">
        <f t="shared" si="29"/>
        <v>0.80713918930587147</v>
      </c>
      <c r="R77" s="156">
        <f t="shared" si="25"/>
        <v>715.39300709995575</v>
      </c>
      <c r="S77" s="156">
        <f t="shared" si="26"/>
        <v>1140.9776827750491</v>
      </c>
      <c r="T77" s="153"/>
      <c r="U77" s="153"/>
      <c r="V77"/>
      <c r="W77">
        <v>297</v>
      </c>
      <c r="X77" s="76">
        <v>14</v>
      </c>
      <c r="Y77" s="164">
        <v>0.8</v>
      </c>
      <c r="Z77" s="150">
        <v>1509</v>
      </c>
      <c r="AA77" s="150">
        <v>6465</v>
      </c>
      <c r="AB77" s="150">
        <v>913</v>
      </c>
      <c r="AC77" s="150">
        <v>1342</v>
      </c>
      <c r="AD77" s="27">
        <f t="shared" si="30"/>
        <v>0.1904156857689622</v>
      </c>
      <c r="AE77" s="27">
        <f t="shared" si="31"/>
        <v>8.4078496129417368E-2</v>
      </c>
      <c r="AF77" s="29">
        <f t="shared" si="32"/>
        <v>2.264737055666004</v>
      </c>
      <c r="AG77" s="29">
        <f t="shared" si="33"/>
        <v>0.78862771946147314</v>
      </c>
      <c r="AH77" s="29">
        <f t="shared" si="34"/>
        <v>4.2842942345924451</v>
      </c>
      <c r="AJ77" s="51">
        <f t="shared" si="35"/>
        <v>48.707063057472347</v>
      </c>
      <c r="AK77" s="29">
        <f t="shared" si="36"/>
        <v>4.2842942345924451</v>
      </c>
      <c r="AL77" s="58">
        <f t="shared" si="37"/>
        <v>0.78862771946147314</v>
      </c>
    </row>
    <row r="78" spans="1:38" x14ac:dyDescent="0.2">
      <c r="A78" s="225">
        <v>297</v>
      </c>
      <c r="B78" s="225">
        <v>377</v>
      </c>
      <c r="C78" s="233" t="s">
        <v>107</v>
      </c>
      <c r="D78" s="223">
        <v>14</v>
      </c>
      <c r="E78" s="136">
        <v>1100</v>
      </c>
      <c r="F78" s="136">
        <v>784</v>
      </c>
      <c r="G78" s="136">
        <v>4226</v>
      </c>
      <c r="H78" s="139">
        <v>0.65600000000000003</v>
      </c>
      <c r="I78" s="25">
        <f t="shared" si="18"/>
        <v>0.18526071933611135</v>
      </c>
      <c r="J78" s="25">
        <f t="shared" si="19"/>
        <v>7.9321560587842579E-2</v>
      </c>
      <c r="K78" s="27">
        <f t="shared" si="20"/>
        <v>2.3355657397959186</v>
      </c>
      <c r="L78" s="27">
        <f t="shared" si="21"/>
        <v>0.80220739357436099</v>
      </c>
      <c r="M78" s="27">
        <f t="shared" si="22"/>
        <v>5.3903061224489797</v>
      </c>
      <c r="N78" s="27"/>
      <c r="O78" s="51">
        <f t="shared" si="27"/>
        <v>31.838522580182232</v>
      </c>
      <c r="P78" s="27">
        <f t="shared" si="28"/>
        <v>5.3903061224489797</v>
      </c>
      <c r="Q78" s="93">
        <f t="shared" si="29"/>
        <v>0.80220739357436099</v>
      </c>
      <c r="R78" s="156">
        <f t="shared" si="25"/>
        <v>748.74624910556736</v>
      </c>
      <c r="S78" s="156">
        <f t="shared" si="26"/>
        <v>1141.381477295072</v>
      </c>
      <c r="T78" s="153"/>
      <c r="U78" s="153"/>
      <c r="V78"/>
      <c r="W78">
        <v>297</v>
      </c>
      <c r="X78" s="76">
        <v>14</v>
      </c>
      <c r="Y78" s="164">
        <v>0.82499999999999996</v>
      </c>
      <c r="Z78" s="150">
        <v>1683</v>
      </c>
      <c r="AA78" s="150">
        <v>6938</v>
      </c>
      <c r="AB78" s="150">
        <v>942</v>
      </c>
      <c r="AC78" s="150">
        <v>1384</v>
      </c>
      <c r="AD78" s="27">
        <f t="shared" si="30"/>
        <v>0.19213272346060226</v>
      </c>
      <c r="AE78" s="27">
        <f t="shared" si="31"/>
        <v>8.5492710902568922E-2</v>
      </c>
      <c r="AF78" s="29">
        <f t="shared" si="32"/>
        <v>2.2473579493761142</v>
      </c>
      <c r="AG78" s="29">
        <f t="shared" si="33"/>
        <v>0.78609640698577643</v>
      </c>
      <c r="AH78" s="29">
        <f t="shared" si="34"/>
        <v>4.1224004753416521</v>
      </c>
      <c r="AJ78" s="51">
        <f t="shared" si="35"/>
        <v>52.270626990370168</v>
      </c>
      <c r="AK78" s="29">
        <f t="shared" si="36"/>
        <v>4.1224004753416521</v>
      </c>
      <c r="AL78" s="58">
        <f t="shared" si="37"/>
        <v>0.78609640698577643</v>
      </c>
    </row>
    <row r="79" spans="1:38" x14ac:dyDescent="0.2">
      <c r="A79" s="225">
        <v>297</v>
      </c>
      <c r="B79" s="225">
        <v>377</v>
      </c>
      <c r="C79" s="233" t="s">
        <v>107</v>
      </c>
      <c r="D79" s="223">
        <v>14</v>
      </c>
      <c r="E79" s="136">
        <v>1151</v>
      </c>
      <c r="F79" s="136">
        <v>903</v>
      </c>
      <c r="G79" s="136">
        <v>4632</v>
      </c>
      <c r="H79" s="139">
        <v>0.68600000000000005</v>
      </c>
      <c r="I79" s="25">
        <f t="shared" si="18"/>
        <v>0.18546293446380227</v>
      </c>
      <c r="J79" s="25">
        <f t="shared" si="19"/>
        <v>7.9747122642831014E-2</v>
      </c>
      <c r="K79" s="27">
        <f t="shared" si="20"/>
        <v>2.3256379455149498</v>
      </c>
      <c r="L79" s="27">
        <f t="shared" si="21"/>
        <v>0.79923328028403895</v>
      </c>
      <c r="M79" s="27">
        <f t="shared" si="22"/>
        <v>5.1295681063122922</v>
      </c>
      <c r="N79" s="27"/>
      <c r="O79" s="51">
        <f t="shared" si="27"/>
        <v>34.89731107226789</v>
      </c>
      <c r="P79" s="27">
        <f t="shared" si="28"/>
        <v>5.1295681063122922</v>
      </c>
      <c r="Q79" s="93">
        <f t="shared" si="29"/>
        <v>0.79923328028403895</v>
      </c>
      <c r="R79" s="156">
        <f t="shared" si="25"/>
        <v>783.46084792773456</v>
      </c>
      <c r="S79" s="156">
        <f t="shared" si="26"/>
        <v>1142.0712068917412</v>
      </c>
      <c r="T79" s="153"/>
      <c r="U79" s="153"/>
      <c r="V79"/>
      <c r="W79">
        <v>297</v>
      </c>
      <c r="X79" s="76">
        <v>14</v>
      </c>
      <c r="Y79" s="164">
        <v>0.85</v>
      </c>
      <c r="Z79" s="150">
        <v>1854</v>
      </c>
      <c r="AA79" s="150">
        <v>7384</v>
      </c>
      <c r="AB79" s="150">
        <v>971</v>
      </c>
      <c r="AC79" s="150">
        <v>1426</v>
      </c>
      <c r="AD79" s="27">
        <f t="shared" si="30"/>
        <v>0.19261577861775095</v>
      </c>
      <c r="AE79" s="27">
        <f t="shared" si="31"/>
        <v>8.6100246747317977E-2</v>
      </c>
      <c r="AF79" s="29">
        <f t="shared" si="32"/>
        <v>2.2371106459546928</v>
      </c>
      <c r="AG79" s="29">
        <f t="shared" si="33"/>
        <v>0.78349510263438482</v>
      </c>
      <c r="AH79" s="29">
        <f t="shared" si="34"/>
        <v>3.9827400215749731</v>
      </c>
      <c r="AJ79" s="51">
        <f t="shared" si="35"/>
        <v>55.630773954582494</v>
      </c>
      <c r="AK79" s="29">
        <f t="shared" si="36"/>
        <v>3.9827400215749731</v>
      </c>
      <c r="AL79" s="58">
        <f t="shared" si="37"/>
        <v>0.78349510263438482</v>
      </c>
    </row>
    <row r="80" spans="1:38" x14ac:dyDescent="0.2">
      <c r="A80" s="225">
        <v>297</v>
      </c>
      <c r="B80" s="225">
        <v>377</v>
      </c>
      <c r="C80" s="233" t="s">
        <v>107</v>
      </c>
      <c r="D80" s="223">
        <v>14</v>
      </c>
      <c r="E80" s="136">
        <v>1205</v>
      </c>
      <c r="F80" s="136">
        <v>1058</v>
      </c>
      <c r="G80" s="136">
        <v>5176</v>
      </c>
      <c r="H80" s="139">
        <v>0.71799999999999997</v>
      </c>
      <c r="I80" s="25">
        <f t="shared" si="18"/>
        <v>0.18908600990267932</v>
      </c>
      <c r="J80" s="25">
        <f t="shared" si="19"/>
        <v>8.1428750320801158E-2</v>
      </c>
      <c r="K80" s="27">
        <f t="shared" si="20"/>
        <v>2.3221037920604912</v>
      </c>
      <c r="L80" s="27">
        <f t="shared" si="21"/>
        <v>0.80577579582188008</v>
      </c>
      <c r="M80" s="27">
        <f t="shared" si="22"/>
        <v>4.8922495274102076</v>
      </c>
      <c r="N80" s="27"/>
      <c r="O80" s="51">
        <f t="shared" si="27"/>
        <v>38.995786293190548</v>
      </c>
      <c r="P80" s="27">
        <f t="shared" si="28"/>
        <v>4.8922495274102076</v>
      </c>
      <c r="Q80" s="93">
        <f t="shared" si="29"/>
        <v>0.80577579582188008</v>
      </c>
      <c r="R80" s="156">
        <f>E80*(PI()/30)*($D$4/2)</f>
        <v>820.21748197473505</v>
      </c>
      <c r="S80" s="156">
        <f>R80/H80</f>
        <v>1142.364181023308</v>
      </c>
      <c r="T80" s="153"/>
      <c r="U80" s="153"/>
      <c r="V80"/>
      <c r="W80">
        <v>297</v>
      </c>
      <c r="X80" s="76">
        <v>14</v>
      </c>
      <c r="Y80" s="164">
        <v>0.875</v>
      </c>
      <c r="Z80" s="150">
        <v>2069</v>
      </c>
      <c r="AA80" s="150">
        <v>7958</v>
      </c>
      <c r="AB80" s="150">
        <v>999</v>
      </c>
      <c r="AC80" s="150">
        <v>1468</v>
      </c>
      <c r="AD80" s="27">
        <f t="shared" si="30"/>
        <v>0.19588042934307134</v>
      </c>
      <c r="AE80" s="27">
        <f t="shared" si="31"/>
        <v>8.8071535201516754E-2</v>
      </c>
      <c r="AF80" s="29">
        <f t="shared" si="32"/>
        <v>2.2241059940067665</v>
      </c>
      <c r="AG80" s="29">
        <f t="shared" si="33"/>
        <v>0.78551393806803405</v>
      </c>
      <c r="AH80" s="29">
        <f t="shared" si="34"/>
        <v>3.8463025616239728</v>
      </c>
      <c r="AJ80" s="51">
        <f t="shared" si="35"/>
        <v>59.955268029600148</v>
      </c>
      <c r="AK80" s="29">
        <f t="shared" si="36"/>
        <v>3.8463025616239728</v>
      </c>
      <c r="AL80" s="58">
        <f t="shared" si="37"/>
        <v>0.78551393806803405</v>
      </c>
    </row>
    <row r="81" spans="1:38" x14ac:dyDescent="0.2">
      <c r="A81" s="225">
        <v>297</v>
      </c>
      <c r="B81" s="225">
        <v>377</v>
      </c>
      <c r="C81" s="233" t="s">
        <v>107</v>
      </c>
      <c r="D81" s="223">
        <v>14</v>
      </c>
      <c r="E81" s="136">
        <v>1248</v>
      </c>
      <c r="F81" s="136">
        <v>1180</v>
      </c>
      <c r="G81" s="136">
        <v>5507</v>
      </c>
      <c r="H81" s="139">
        <v>0.74399999999999999</v>
      </c>
      <c r="I81" s="25">
        <f t="shared" si="18"/>
        <v>0.18755348113612252</v>
      </c>
      <c r="J81" s="25">
        <f t="shared" si="19"/>
        <v>8.1750702639629372E-2</v>
      </c>
      <c r="K81" s="27">
        <f t="shared" si="20"/>
        <v>2.2942124664406776</v>
      </c>
      <c r="L81" s="27">
        <f t="shared" si="21"/>
        <v>0.79286471606729436</v>
      </c>
      <c r="M81" s="27">
        <f t="shared" si="22"/>
        <v>4.6669491525423732</v>
      </c>
      <c r="N81" s="27"/>
      <c r="O81" s="51">
        <f t="shared" si="27"/>
        <v>41.489527650038703</v>
      </c>
      <c r="P81" s="27">
        <f t="shared" si="28"/>
        <v>4.6669491525423732</v>
      </c>
      <c r="Q81" s="93">
        <f t="shared" si="29"/>
        <v>0.79286471606729436</v>
      </c>
      <c r="R81" s="156">
        <f>E81*(PI()/30)*($D$4/2)</f>
        <v>849.48665353068009</v>
      </c>
      <c r="S81" s="156">
        <f>R81/H81</f>
        <v>1141.7831364659678</v>
      </c>
      <c r="T81" s="153"/>
      <c r="U81" s="153"/>
      <c r="V81"/>
      <c r="W81">
        <v>297</v>
      </c>
      <c r="X81" s="76">
        <v>14</v>
      </c>
      <c r="Y81" s="164">
        <v>0.9</v>
      </c>
      <c r="Z81" s="150">
        <v>2309</v>
      </c>
      <c r="AA81" s="150">
        <v>8605</v>
      </c>
      <c r="AB81" s="150">
        <v>1028</v>
      </c>
      <c r="AC81" s="150">
        <v>1510</v>
      </c>
      <c r="AD81" s="27">
        <f t="shared" si="30"/>
        <v>0.20018715321948174</v>
      </c>
      <c r="AE81" s="27">
        <f t="shared" si="31"/>
        <v>9.0312181709493705E-2</v>
      </c>
      <c r="AF81" s="29">
        <f t="shared" si="32"/>
        <v>2.2166129688176701</v>
      </c>
      <c r="AG81" s="29">
        <f t="shared" si="33"/>
        <v>0.79142700118050113</v>
      </c>
      <c r="AH81" s="29">
        <f t="shared" si="34"/>
        <v>3.7267215244694674</v>
      </c>
      <c r="AJ81" s="51">
        <f t="shared" si="35"/>
        <v>64.82974131624897</v>
      </c>
      <c r="AK81" s="29">
        <f t="shared" si="36"/>
        <v>3.7267215244694674</v>
      </c>
      <c r="AL81" s="58">
        <f t="shared" si="37"/>
        <v>0.79142700118050113</v>
      </c>
    </row>
    <row r="82" spans="1:38" x14ac:dyDescent="0.2">
      <c r="A82" s="225">
        <v>297</v>
      </c>
      <c r="B82" s="225">
        <v>377</v>
      </c>
      <c r="C82" s="233" t="s">
        <v>107</v>
      </c>
      <c r="D82" s="223">
        <v>14</v>
      </c>
      <c r="E82" s="136">
        <v>1298</v>
      </c>
      <c r="F82" s="136">
        <v>1344</v>
      </c>
      <c r="G82" s="136">
        <v>6062</v>
      </c>
      <c r="H82" s="139">
        <v>0.77400000000000002</v>
      </c>
      <c r="I82" s="25">
        <f t="shared" si="18"/>
        <v>0.19085597941653973</v>
      </c>
      <c r="J82" s="25">
        <f t="shared" si="19"/>
        <v>8.2761515387763177E-2</v>
      </c>
      <c r="K82" s="27">
        <f t="shared" si="20"/>
        <v>2.30609575625</v>
      </c>
      <c r="L82" s="27">
        <f t="shared" si="21"/>
        <v>0.80395754121116758</v>
      </c>
      <c r="M82" s="27">
        <f t="shared" si="22"/>
        <v>4.510416666666667</v>
      </c>
      <c r="N82" s="27"/>
      <c r="O82" s="51">
        <f t="shared" si="27"/>
        <v>45.670876450796193</v>
      </c>
      <c r="P82" s="27">
        <f t="shared" si="28"/>
        <v>4.510416666666667</v>
      </c>
      <c r="Q82" s="93">
        <f t="shared" si="29"/>
        <v>0.80395754121116758</v>
      </c>
      <c r="R82" s="156">
        <f t="shared" ref="R82:R95" si="38">E82*(PI()/30)*($D$4/2)</f>
        <v>883.52057394456949</v>
      </c>
      <c r="S82" s="156">
        <f t="shared" ref="S82:S95" si="39">R82/H82</f>
        <v>1141.4994495407875</v>
      </c>
      <c r="T82" s="153"/>
      <c r="U82" s="153"/>
      <c r="V82"/>
      <c r="X82" s="76"/>
      <c r="Y82" s="163"/>
      <c r="Z82" s="150"/>
      <c r="AA82" s="150"/>
      <c r="AB82" s="150"/>
      <c r="AC82" s="150"/>
      <c r="AD82" s="27"/>
      <c r="AE82" s="27"/>
      <c r="AF82" s="29"/>
      <c r="AH82" s="29"/>
      <c r="AJ82" s="51"/>
      <c r="AK82" s="29"/>
      <c r="AL82" s="58"/>
    </row>
    <row r="83" spans="1:38" x14ac:dyDescent="0.2">
      <c r="A83" s="225">
        <v>297</v>
      </c>
      <c r="B83" s="225">
        <v>377</v>
      </c>
      <c r="C83" s="233" t="s">
        <v>107</v>
      </c>
      <c r="D83" s="223">
        <v>14</v>
      </c>
      <c r="E83" s="136">
        <v>1349</v>
      </c>
      <c r="F83" s="136">
        <v>1527</v>
      </c>
      <c r="G83" s="136">
        <v>6596</v>
      </c>
      <c r="H83" s="139">
        <v>0.80400000000000005</v>
      </c>
      <c r="I83" s="25">
        <f t="shared" si="18"/>
        <v>0.19226311361590839</v>
      </c>
      <c r="J83" s="25">
        <f t="shared" si="19"/>
        <v>8.3763811508635114E-2</v>
      </c>
      <c r="K83" s="27">
        <f t="shared" si="20"/>
        <v>2.2953004424361492</v>
      </c>
      <c r="L83" s="27">
        <f t="shared" si="21"/>
        <v>0.80313844861672301</v>
      </c>
      <c r="M83" s="27">
        <f t="shared" si="22"/>
        <v>4.3195808775376552</v>
      </c>
      <c r="N83" s="27"/>
      <c r="O83" s="51">
        <f t="shared" si="27"/>
        <v>49.694012053687182</v>
      </c>
      <c r="P83" s="27">
        <f t="shared" si="28"/>
        <v>4.3195808775376552</v>
      </c>
      <c r="Q83" s="93">
        <f t="shared" si="29"/>
        <v>0.80313844861672301</v>
      </c>
      <c r="R83" s="156">
        <f t="shared" si="38"/>
        <v>918.23517276673658</v>
      </c>
      <c r="S83" s="156">
        <f t="shared" si="39"/>
        <v>1142.0835482173341</v>
      </c>
      <c r="T83" s="153"/>
      <c r="U83" s="153"/>
      <c r="V83"/>
      <c r="X83" s="76"/>
      <c r="Y83" s="163"/>
      <c r="Z83" s="150"/>
      <c r="AA83" s="150"/>
      <c r="AB83" s="150"/>
      <c r="AC83" s="150"/>
      <c r="AD83" s="27"/>
      <c r="AE83" s="27"/>
      <c r="AF83" s="29"/>
      <c r="AH83" s="29"/>
      <c r="AJ83" s="51"/>
      <c r="AK83" s="29"/>
      <c r="AL83" s="58"/>
    </row>
    <row r="84" spans="1:38" x14ac:dyDescent="0.2">
      <c r="A84" s="225">
        <v>297</v>
      </c>
      <c r="B84" s="225">
        <v>377</v>
      </c>
      <c r="C84" s="233" t="s">
        <v>107</v>
      </c>
      <c r="D84" s="223">
        <v>14</v>
      </c>
      <c r="E84" s="136">
        <v>1402</v>
      </c>
      <c r="F84" s="136">
        <v>1775</v>
      </c>
      <c r="G84" s="136">
        <v>7044</v>
      </c>
      <c r="H84" s="139">
        <v>0.83599999999999997</v>
      </c>
      <c r="I84" s="25">
        <f t="shared" si="18"/>
        <v>0.19009143257506894</v>
      </c>
      <c r="J84" s="25">
        <f t="shared" si="19"/>
        <v>8.6737631576485646E-2</v>
      </c>
      <c r="K84" s="27">
        <f t="shared" si="20"/>
        <v>2.1915681708169013</v>
      </c>
      <c r="L84" s="27">
        <f t="shared" si="21"/>
        <v>0.76249877011532186</v>
      </c>
      <c r="M84" s="27">
        <f t="shared" si="22"/>
        <v>3.9684507042253521</v>
      </c>
      <c r="N84" s="27"/>
      <c r="O84" s="51">
        <f t="shared" si="27"/>
        <v>53.069226941505832</v>
      </c>
      <c r="P84" s="27">
        <f t="shared" si="28"/>
        <v>3.9684507042253521</v>
      </c>
      <c r="Q84" s="93">
        <f t="shared" si="29"/>
        <v>0.76249877011532186</v>
      </c>
      <c r="R84" s="156">
        <f t="shared" si="38"/>
        <v>954.3111284054595</v>
      </c>
      <c r="S84" s="156">
        <f t="shared" si="39"/>
        <v>1141.520488523277</v>
      </c>
      <c r="T84" s="153"/>
      <c r="U84" s="153"/>
      <c r="V84"/>
      <c r="X84" s="76"/>
      <c r="Y84" s="163"/>
      <c r="Z84" s="150"/>
      <c r="AA84" s="150"/>
      <c r="AB84" s="150"/>
      <c r="AC84" s="150"/>
      <c r="AD84" s="27"/>
      <c r="AE84" s="27"/>
      <c r="AF84" s="29"/>
      <c r="AH84" s="29"/>
      <c r="AJ84" s="51"/>
      <c r="AK84" s="29"/>
      <c r="AL84" s="58"/>
    </row>
    <row r="85" spans="1:38" x14ac:dyDescent="0.2">
      <c r="A85" s="225">
        <v>297</v>
      </c>
      <c r="B85" s="225">
        <v>377</v>
      </c>
      <c r="C85" s="233" t="s">
        <v>107</v>
      </c>
      <c r="D85" s="223">
        <v>14</v>
      </c>
      <c r="E85" s="136">
        <v>1472</v>
      </c>
      <c r="F85" s="136">
        <v>2083</v>
      </c>
      <c r="G85" s="136">
        <v>8079</v>
      </c>
      <c r="H85" s="139">
        <v>0.878</v>
      </c>
      <c r="I85" s="25">
        <f t="shared" si="18"/>
        <v>0.19777947135885954</v>
      </c>
      <c r="J85" s="25">
        <f t="shared" si="19"/>
        <v>8.7946605746061557E-2</v>
      </c>
      <c r="K85" s="27">
        <f t="shared" si="20"/>
        <v>2.2488584940950553</v>
      </c>
      <c r="L85" s="27">
        <f t="shared" si="21"/>
        <v>0.7980969042389563</v>
      </c>
      <c r="M85" s="27">
        <f t="shared" si="22"/>
        <v>3.8785405664906385</v>
      </c>
      <c r="N85" s="27"/>
      <c r="O85" s="51">
        <f t="shared" si="27"/>
        <v>60.866877407783313</v>
      </c>
      <c r="P85" s="27">
        <f t="shared" si="28"/>
        <v>3.8785405664906385</v>
      </c>
      <c r="Q85" s="93">
        <f t="shared" si="29"/>
        <v>0.7980969042389563</v>
      </c>
      <c r="R85" s="156">
        <f t="shared" si="38"/>
        <v>1001.9586169849047</v>
      </c>
      <c r="S85" s="156">
        <f t="shared" si="39"/>
        <v>1141.1829350625337</v>
      </c>
      <c r="T85" s="153"/>
      <c r="U85" s="153"/>
      <c r="V85"/>
      <c r="X85" s="76"/>
      <c r="Y85" s="163"/>
      <c r="Z85" s="150"/>
      <c r="AA85" s="150"/>
      <c r="AB85" s="150"/>
      <c r="AC85" s="150"/>
      <c r="AD85" s="27"/>
      <c r="AE85" s="27"/>
      <c r="AF85" s="29"/>
      <c r="AH85" s="29"/>
      <c r="AJ85" s="51"/>
      <c r="AK85" s="29"/>
      <c r="AL85" s="58"/>
    </row>
    <row r="86" spans="1:38" x14ac:dyDescent="0.2">
      <c r="A86" s="225">
        <v>297</v>
      </c>
      <c r="B86" s="225">
        <v>377</v>
      </c>
      <c r="C86" s="233" t="s">
        <v>107</v>
      </c>
      <c r="D86" s="223">
        <v>14</v>
      </c>
      <c r="E86" s="136">
        <v>1499</v>
      </c>
      <c r="F86" s="136">
        <v>2206</v>
      </c>
      <c r="G86" s="136">
        <v>8356</v>
      </c>
      <c r="H86" s="139">
        <v>0.89400000000000002</v>
      </c>
      <c r="I86" s="25">
        <f t="shared" ref="I86:I136" si="40">0.1515*(G86/1000)/(E86/1000)^2/($D$4/10)^4</f>
        <v>0.19725789268405899</v>
      </c>
      <c r="J86" s="25">
        <f t="shared" ref="J86:J136" si="41">0.5*(F86/1000)/(E86/1000)^3/($D$4/10)^5</f>
        <v>8.8197008001747013E-2</v>
      </c>
      <c r="K86" s="27">
        <f t="shared" ref="K86:K136" si="42">I86/J86</f>
        <v>2.2365599145965551</v>
      </c>
      <c r="L86" s="27">
        <f t="shared" ref="L86:L136" si="43">0.798*I86^1.5/J86</f>
        <v>0.79268496845799052</v>
      </c>
      <c r="M86" s="27">
        <f t="shared" ref="M86:M136" si="44">G86/F86</f>
        <v>3.7878513145965549</v>
      </c>
      <c r="N86" s="27"/>
      <c r="O86" s="51">
        <f t="shared" si="27"/>
        <v>62.953784827260471</v>
      </c>
      <c r="P86" s="27">
        <f t="shared" si="28"/>
        <v>3.7878513145965549</v>
      </c>
      <c r="Q86" s="93">
        <f t="shared" si="29"/>
        <v>0.79268496845799052</v>
      </c>
      <c r="R86" s="156">
        <f t="shared" si="38"/>
        <v>1020.3369340084049</v>
      </c>
      <c r="S86" s="156">
        <f t="shared" si="39"/>
        <v>1141.3164809937414</v>
      </c>
      <c r="T86" s="153"/>
      <c r="U86" s="153"/>
      <c r="V86"/>
      <c r="X86" s="76"/>
      <c r="Y86" s="163"/>
      <c r="Z86" s="150"/>
      <c r="AA86" s="150"/>
      <c r="AB86" s="150"/>
      <c r="AC86" s="150"/>
      <c r="AD86" s="27"/>
      <c r="AE86" s="27"/>
      <c r="AF86" s="29"/>
      <c r="AH86" s="29"/>
      <c r="AJ86" s="51"/>
      <c r="AK86" s="29"/>
      <c r="AL86" s="58"/>
    </row>
    <row r="87" spans="1:38" x14ac:dyDescent="0.2">
      <c r="A87" s="225">
        <v>297</v>
      </c>
      <c r="B87" s="225">
        <v>377</v>
      </c>
      <c r="C87" s="233" t="s">
        <v>107</v>
      </c>
      <c r="D87" s="223">
        <v>14</v>
      </c>
      <c r="E87" s="136">
        <v>1549</v>
      </c>
      <c r="F87" s="136">
        <v>2581</v>
      </c>
      <c r="G87" s="136">
        <v>9306</v>
      </c>
      <c r="H87" s="139">
        <v>0.92300000000000004</v>
      </c>
      <c r="I87" s="25">
        <f t="shared" si="40"/>
        <v>0.20573085751452824</v>
      </c>
      <c r="J87" s="25">
        <f t="shared" si="41"/>
        <v>9.3516230785390717E-2</v>
      </c>
      <c r="K87" s="27">
        <f t="shared" si="42"/>
        <v>2.1999481350639285</v>
      </c>
      <c r="L87" s="27">
        <f t="shared" si="43"/>
        <v>0.79627861376107212</v>
      </c>
      <c r="M87" s="27">
        <f t="shared" si="44"/>
        <v>3.6055792328554825</v>
      </c>
      <c r="N87" s="27"/>
      <c r="O87" s="51">
        <f t="shared" si="27"/>
        <v>70.111048540268783</v>
      </c>
      <c r="P87" s="27">
        <f t="shared" si="28"/>
        <v>3.6055792328554825</v>
      </c>
      <c r="Q87" s="93">
        <f t="shared" si="29"/>
        <v>0.79627861376107212</v>
      </c>
      <c r="R87" s="156">
        <f t="shared" si="38"/>
        <v>1054.3708544222943</v>
      </c>
      <c r="S87" s="156">
        <f t="shared" si="39"/>
        <v>1142.3302864813588</v>
      </c>
      <c r="T87" s="153"/>
      <c r="U87" s="153"/>
      <c r="V87"/>
      <c r="X87" s="76"/>
      <c r="Y87" s="163"/>
      <c r="Z87" s="150"/>
      <c r="AA87" s="150"/>
      <c r="AB87" s="150"/>
      <c r="AC87" s="150"/>
      <c r="AD87" s="27"/>
      <c r="AE87" s="27"/>
      <c r="AF87" s="29"/>
      <c r="AH87" s="29"/>
      <c r="AJ87" s="51"/>
      <c r="AK87" s="29"/>
      <c r="AL87" s="58"/>
    </row>
    <row r="88" spans="1:38" x14ac:dyDescent="0.2">
      <c r="I88" s="25"/>
      <c r="J88" s="25"/>
      <c r="K88" s="27"/>
      <c r="L88" s="27"/>
      <c r="M88" s="27"/>
      <c r="N88" s="27"/>
      <c r="O88" s="51"/>
      <c r="P88" s="27"/>
      <c r="Q88" s="93"/>
      <c r="R88" s="156"/>
      <c r="T88" s="153"/>
      <c r="U88" s="153"/>
      <c r="Y88" s="62"/>
      <c r="AA88" s="69"/>
      <c r="AB88" s="150"/>
      <c r="AC88" s="171"/>
      <c r="AD88" s="27"/>
      <c r="AE88" s="27"/>
      <c r="AF88" s="29"/>
      <c r="AH88" s="29"/>
      <c r="AJ88" s="51"/>
      <c r="AK88" s="29"/>
      <c r="AL88" s="58"/>
    </row>
    <row r="89" spans="1:38" x14ac:dyDescent="0.2">
      <c r="I89" s="25"/>
      <c r="J89" s="25"/>
      <c r="K89" s="27"/>
      <c r="L89" s="27"/>
      <c r="M89" s="27"/>
      <c r="N89" s="27"/>
      <c r="O89" s="51"/>
      <c r="P89" s="27"/>
      <c r="Q89" s="93"/>
      <c r="R89" s="156"/>
      <c r="T89" s="153"/>
      <c r="U89" s="153"/>
      <c r="Y89" s="62"/>
      <c r="AA89" s="69"/>
      <c r="AB89" s="150"/>
      <c r="AC89" s="171"/>
      <c r="AD89" s="27"/>
      <c r="AE89" s="27"/>
      <c r="AF89" s="29"/>
      <c r="AH89" s="29"/>
      <c r="AJ89" s="51"/>
      <c r="AK89" s="29"/>
      <c r="AL89" s="58"/>
    </row>
    <row r="90" spans="1:38" x14ac:dyDescent="0.2">
      <c r="A90" s="225">
        <v>298</v>
      </c>
      <c r="B90" s="225">
        <v>378</v>
      </c>
      <c r="C90" s="233" t="s">
        <v>107</v>
      </c>
      <c r="D90" s="223">
        <v>16</v>
      </c>
      <c r="E90" s="136">
        <v>701</v>
      </c>
      <c r="F90" s="136">
        <v>242</v>
      </c>
      <c r="G90" s="136">
        <v>1902</v>
      </c>
      <c r="H90" s="139">
        <v>0.41899999999999998</v>
      </c>
      <c r="I90" s="25">
        <f t="shared" si="40"/>
        <v>0.20531170060067072</v>
      </c>
      <c r="J90" s="25">
        <f t="shared" si="41"/>
        <v>9.4605101257507734E-2</v>
      </c>
      <c r="K90" s="27">
        <f t="shared" si="42"/>
        <v>2.1701969330578508</v>
      </c>
      <c r="L90" s="27">
        <f t="shared" si="43"/>
        <v>0.78470945755174304</v>
      </c>
      <c r="M90" s="27">
        <f t="shared" si="44"/>
        <v>7.8595041322314048</v>
      </c>
      <c r="N90" s="27"/>
      <c r="O90" s="51">
        <f t="shared" si="27"/>
        <v>14.329595349622956</v>
      </c>
      <c r="P90" s="27">
        <f t="shared" si="28"/>
        <v>7.8595041322314048</v>
      </c>
      <c r="Q90" s="93">
        <f t="shared" si="29"/>
        <v>0.78470945755174304</v>
      </c>
      <c r="R90" s="156">
        <f t="shared" si="38"/>
        <v>477.15556420272975</v>
      </c>
      <c r="S90" s="156">
        <f t="shared" si="39"/>
        <v>1138.7960959492357</v>
      </c>
      <c r="T90" s="153"/>
      <c r="U90" s="153"/>
      <c r="V90"/>
      <c r="W90">
        <v>298</v>
      </c>
      <c r="X90" s="76">
        <v>16</v>
      </c>
      <c r="Y90" s="164">
        <v>0.72499999999999998</v>
      </c>
      <c r="Z90" s="150">
        <v>1357</v>
      </c>
      <c r="AA90" s="150">
        <v>5909</v>
      </c>
      <c r="AB90" s="150">
        <v>826</v>
      </c>
      <c r="AC90" s="150">
        <v>1213</v>
      </c>
      <c r="AD90" s="27">
        <f t="shared" si="30"/>
        <v>0.21302550908885062</v>
      </c>
      <c r="AE90" s="27">
        <f t="shared" si="31"/>
        <v>0.10238838383421696</v>
      </c>
      <c r="AF90" s="29">
        <f t="shared" si="32"/>
        <v>2.0805632544583643</v>
      </c>
      <c r="AG90" s="29">
        <f t="shared" si="33"/>
        <v>0.76630140402335623</v>
      </c>
      <c r="AH90" s="29">
        <f t="shared" si="34"/>
        <v>4.3544583640383197</v>
      </c>
      <c r="AJ90" s="51">
        <f t="shared" si="35"/>
        <v>44.518180294911694</v>
      </c>
      <c r="AK90" s="29">
        <f t="shared" si="36"/>
        <v>4.3544583640383197</v>
      </c>
      <c r="AL90" s="58">
        <f t="shared" si="37"/>
        <v>0.76630140402335623</v>
      </c>
    </row>
    <row r="91" spans="1:38" x14ac:dyDescent="0.2">
      <c r="A91" s="225">
        <v>298</v>
      </c>
      <c r="B91" s="225">
        <v>378</v>
      </c>
      <c r="C91" s="233" t="s">
        <v>107</v>
      </c>
      <c r="D91" s="223">
        <v>16</v>
      </c>
      <c r="E91" s="136">
        <v>809</v>
      </c>
      <c r="F91" s="136">
        <v>370</v>
      </c>
      <c r="G91" s="136">
        <v>2521</v>
      </c>
      <c r="H91" s="139">
        <v>0.48299999999999998</v>
      </c>
      <c r="I91" s="25">
        <f t="shared" si="40"/>
        <v>0.20432195062135652</v>
      </c>
      <c r="J91" s="25">
        <f t="shared" si="41"/>
        <v>9.4104285592302647E-2</v>
      </c>
      <c r="K91" s="27">
        <f t="shared" si="42"/>
        <v>2.1712289651351355</v>
      </c>
      <c r="L91" s="27">
        <f t="shared" si="43"/>
        <v>0.7831880068949586</v>
      </c>
      <c r="M91" s="27">
        <f t="shared" si="44"/>
        <v>6.8135135135135139</v>
      </c>
      <c r="N91" s="27"/>
      <c r="O91" s="51">
        <f t="shared" si="27"/>
        <v>18.993117705783106</v>
      </c>
      <c r="P91" s="27">
        <f t="shared" si="28"/>
        <v>6.8135135135135139</v>
      </c>
      <c r="Q91" s="93">
        <f t="shared" si="29"/>
        <v>0.7831880068949586</v>
      </c>
      <c r="R91" s="156">
        <f t="shared" si="38"/>
        <v>550.6688322967309</v>
      </c>
      <c r="S91" s="156">
        <f t="shared" si="39"/>
        <v>1140.1011020636251</v>
      </c>
      <c r="T91" s="153"/>
      <c r="U91" s="153"/>
      <c r="V91"/>
      <c r="W91">
        <v>298</v>
      </c>
      <c r="X91" s="76">
        <v>16</v>
      </c>
      <c r="Y91" s="164">
        <v>0.75</v>
      </c>
      <c r="Z91" s="150">
        <v>1518</v>
      </c>
      <c r="AA91" s="150">
        <v>6368</v>
      </c>
      <c r="AB91" s="150">
        <v>854</v>
      </c>
      <c r="AC91" s="150">
        <v>1255</v>
      </c>
      <c r="AD91" s="27">
        <f t="shared" si="30"/>
        <v>0.21446420981864125</v>
      </c>
      <c r="AE91" s="27">
        <f t="shared" si="31"/>
        <v>0.10341745283181274</v>
      </c>
      <c r="AF91" s="29">
        <f t="shared" si="32"/>
        <v>2.0737719209486167</v>
      </c>
      <c r="AG91" s="29">
        <f t="shared" si="33"/>
        <v>0.76637493888161612</v>
      </c>
      <c r="AH91" s="29">
        <f t="shared" si="34"/>
        <v>4.1949934123847168</v>
      </c>
      <c r="AJ91" s="51">
        <f t="shared" si="35"/>
        <v>47.976268762565184</v>
      </c>
      <c r="AK91" s="29">
        <f t="shared" si="36"/>
        <v>4.1949934123847168</v>
      </c>
      <c r="AL91" s="58">
        <f t="shared" si="37"/>
        <v>0.76637493888161612</v>
      </c>
    </row>
    <row r="92" spans="1:38" x14ac:dyDescent="0.2">
      <c r="A92" s="225">
        <v>298</v>
      </c>
      <c r="B92" s="225">
        <v>378</v>
      </c>
      <c r="C92" s="233" t="s">
        <v>107</v>
      </c>
      <c r="D92" s="223">
        <v>16</v>
      </c>
      <c r="E92" s="136">
        <v>1006</v>
      </c>
      <c r="F92" s="136">
        <v>743</v>
      </c>
      <c r="G92" s="136">
        <v>3996</v>
      </c>
      <c r="H92" s="139">
        <v>0.60099999999999998</v>
      </c>
      <c r="I92" s="25">
        <f t="shared" si="40"/>
        <v>0.20944439458929595</v>
      </c>
      <c r="J92" s="25">
        <f t="shared" si="41"/>
        <v>9.8276145448951926E-2</v>
      </c>
      <c r="K92" s="27">
        <f t="shared" si="42"/>
        <v>2.1311824312247647</v>
      </c>
      <c r="L92" s="27">
        <f t="shared" si="43"/>
        <v>0.77831946083446379</v>
      </c>
      <c r="M92" s="27">
        <f t="shared" si="44"/>
        <v>5.3781965006729475</v>
      </c>
      <c r="N92" s="27"/>
      <c r="O92" s="51">
        <f t="shared" si="27"/>
        <v>30.105711365453907</v>
      </c>
      <c r="P92" s="27">
        <f t="shared" si="28"/>
        <v>5.3781965006729475</v>
      </c>
      <c r="Q92" s="93">
        <f t="shared" si="29"/>
        <v>0.77831946083446379</v>
      </c>
      <c r="R92" s="156">
        <f t="shared" si="38"/>
        <v>684.76247872745523</v>
      </c>
      <c r="S92" s="156">
        <f t="shared" si="39"/>
        <v>1139.3718448044181</v>
      </c>
      <c r="T92" s="153"/>
      <c r="U92" s="153"/>
      <c r="V92"/>
      <c r="W92">
        <v>298</v>
      </c>
      <c r="X92" s="76">
        <v>16</v>
      </c>
      <c r="Y92" s="164">
        <v>0.77500000000000002</v>
      </c>
      <c r="Z92" s="150">
        <v>1703</v>
      </c>
      <c r="AA92" s="150">
        <v>6865</v>
      </c>
      <c r="AB92" s="150">
        <v>883</v>
      </c>
      <c r="AC92" s="150">
        <v>1297</v>
      </c>
      <c r="AD92" s="27">
        <f t="shared" si="30"/>
        <v>0.21647104466921016</v>
      </c>
      <c r="AE92" s="27">
        <f t="shared" si="31"/>
        <v>0.10511095029614369</v>
      </c>
      <c r="AF92" s="29">
        <f t="shared" si="32"/>
        <v>2.0594528358778623</v>
      </c>
      <c r="AG92" s="29">
        <f t="shared" si="33"/>
        <v>0.76463583640331534</v>
      </c>
      <c r="AH92" s="29">
        <f t="shared" si="34"/>
        <v>4.03112155020552</v>
      </c>
      <c r="AJ92" s="51">
        <f t="shared" si="35"/>
        <v>51.720647778739007</v>
      </c>
      <c r="AK92" s="29">
        <f t="shared" si="36"/>
        <v>4.03112155020552</v>
      </c>
      <c r="AL92" s="58">
        <f t="shared" si="37"/>
        <v>0.76463583640331534</v>
      </c>
    </row>
    <row r="93" spans="1:38" x14ac:dyDescent="0.2">
      <c r="A93" s="225">
        <v>298</v>
      </c>
      <c r="B93" s="225">
        <v>378</v>
      </c>
      <c r="C93" s="233" t="s">
        <v>107</v>
      </c>
      <c r="D93" s="223">
        <v>16</v>
      </c>
      <c r="E93" s="136">
        <v>1051</v>
      </c>
      <c r="F93" s="136">
        <v>857</v>
      </c>
      <c r="G93" s="136">
        <v>4359</v>
      </c>
      <c r="H93" s="139">
        <v>0.628</v>
      </c>
      <c r="I93" s="25">
        <f t="shared" si="40"/>
        <v>0.20932478825857373</v>
      </c>
      <c r="J93" s="25">
        <f t="shared" si="41"/>
        <v>9.940904843134539E-2</v>
      </c>
      <c r="K93" s="27">
        <f t="shared" si="42"/>
        <v>2.1056914995332559</v>
      </c>
      <c r="L93" s="27">
        <f t="shared" si="43"/>
        <v>0.76879042473700787</v>
      </c>
      <c r="M93" s="27">
        <f t="shared" si="44"/>
        <v>5.0863477246207704</v>
      </c>
      <c r="N93" s="27"/>
      <c r="O93" s="51">
        <f t="shared" si="27"/>
        <v>32.840539500003395</v>
      </c>
      <c r="P93" s="27">
        <f t="shared" si="28"/>
        <v>5.0863477246207704</v>
      </c>
      <c r="Q93" s="93">
        <f t="shared" si="29"/>
        <v>0.76879042473700787</v>
      </c>
      <c r="R93" s="156">
        <f t="shared" si="38"/>
        <v>715.39300709995575</v>
      </c>
      <c r="S93" s="156">
        <f t="shared" si="39"/>
        <v>1139.1608393311396</v>
      </c>
      <c r="T93" s="153"/>
      <c r="U93" s="153"/>
      <c r="V93"/>
      <c r="W93">
        <v>298</v>
      </c>
      <c r="X93" s="76">
        <v>16</v>
      </c>
      <c r="Y93" s="164">
        <v>0.8</v>
      </c>
      <c r="Z93" s="150">
        <v>1905</v>
      </c>
      <c r="AA93" s="150">
        <v>7390</v>
      </c>
      <c r="AB93" s="150">
        <v>911</v>
      </c>
      <c r="AC93" s="150">
        <v>1339</v>
      </c>
      <c r="AD93" s="27">
        <f t="shared" si="30"/>
        <v>0.21863642023695448</v>
      </c>
      <c r="AE93" s="27">
        <f t="shared" si="31"/>
        <v>0.10685786474552604</v>
      </c>
      <c r="AF93" s="29">
        <f t="shared" si="32"/>
        <v>2.0460489338582675</v>
      </c>
      <c r="AG93" s="29">
        <f t="shared" si="33"/>
        <v>0.76344923023297195</v>
      </c>
      <c r="AH93" s="29">
        <f t="shared" si="34"/>
        <v>3.879265091863517</v>
      </c>
      <c r="AJ93" s="51">
        <f t="shared" si="35"/>
        <v>55.675977725401495</v>
      </c>
      <c r="AK93" s="29">
        <f t="shared" si="36"/>
        <v>3.879265091863517</v>
      </c>
      <c r="AL93" s="58">
        <f t="shared" si="37"/>
        <v>0.76344923023297195</v>
      </c>
    </row>
    <row r="94" spans="1:38" x14ac:dyDescent="0.2">
      <c r="A94" s="225">
        <v>298</v>
      </c>
      <c r="B94" s="225">
        <v>378</v>
      </c>
      <c r="C94" s="233" t="s">
        <v>107</v>
      </c>
      <c r="D94" s="223">
        <v>16</v>
      </c>
      <c r="E94" s="136">
        <v>1098</v>
      </c>
      <c r="F94" s="136">
        <v>980</v>
      </c>
      <c r="G94" s="136">
        <v>4808</v>
      </c>
      <c r="H94" s="139">
        <v>0.65600000000000003</v>
      </c>
      <c r="I94" s="25">
        <f t="shared" si="40"/>
        <v>0.21154316725089059</v>
      </c>
      <c r="J94" s="25">
        <f t="shared" si="41"/>
        <v>9.9694752183096591E-2</v>
      </c>
      <c r="K94" s="27">
        <f t="shared" si="42"/>
        <v>2.1219087526530616</v>
      </c>
      <c r="L94" s="27">
        <f t="shared" si="43"/>
        <v>0.77880565579232375</v>
      </c>
      <c r="M94" s="27">
        <f t="shared" si="44"/>
        <v>4.906122448979592</v>
      </c>
      <c r="N94" s="27"/>
      <c r="O94" s="51">
        <f t="shared" si="27"/>
        <v>36.223288349625221</v>
      </c>
      <c r="P94" s="27">
        <f t="shared" si="28"/>
        <v>4.906122448979592</v>
      </c>
      <c r="Q94" s="93">
        <f t="shared" si="29"/>
        <v>0.77880565579232375</v>
      </c>
      <c r="R94" s="156">
        <f t="shared" si="38"/>
        <v>747.38489228901176</v>
      </c>
      <c r="S94" s="156">
        <f t="shared" si="39"/>
        <v>1139.3062382454448</v>
      </c>
      <c r="T94" s="153"/>
      <c r="U94" s="153"/>
      <c r="V94"/>
      <c r="W94">
        <v>298</v>
      </c>
      <c r="X94" s="76">
        <v>16</v>
      </c>
      <c r="Y94" s="164">
        <v>0.82499999999999996</v>
      </c>
      <c r="Z94" s="150">
        <v>2129</v>
      </c>
      <c r="AA94" s="150">
        <v>7964</v>
      </c>
      <c r="AB94" s="150">
        <v>940</v>
      </c>
      <c r="AC94" s="150">
        <v>1380</v>
      </c>
      <c r="AD94" s="27">
        <f t="shared" si="30"/>
        <v>0.22182592550502739</v>
      </c>
      <c r="AE94" s="27">
        <f t="shared" si="31"/>
        <v>0.10909168380395275</v>
      </c>
      <c r="AF94" s="29">
        <f t="shared" si="32"/>
        <v>2.0333898769375298</v>
      </c>
      <c r="AG94" s="29">
        <f t="shared" si="33"/>
        <v>0.76423988530517972</v>
      </c>
      <c r="AH94" s="29">
        <f t="shared" si="34"/>
        <v>3.7407233442930954</v>
      </c>
      <c r="AJ94" s="51">
        <f t="shared" si="35"/>
        <v>60.000471800419149</v>
      </c>
      <c r="AK94" s="29">
        <f t="shared" si="36"/>
        <v>3.7407233442930954</v>
      </c>
      <c r="AL94" s="58">
        <f t="shared" si="37"/>
        <v>0.76423988530517972</v>
      </c>
    </row>
    <row r="95" spans="1:38" x14ac:dyDescent="0.2">
      <c r="A95" s="225">
        <v>298</v>
      </c>
      <c r="B95" s="225">
        <v>378</v>
      </c>
      <c r="C95" s="233" t="s">
        <v>107</v>
      </c>
      <c r="D95" s="223">
        <v>16</v>
      </c>
      <c r="E95" s="136">
        <v>1152</v>
      </c>
      <c r="F95" s="136">
        <v>1139</v>
      </c>
      <c r="G95" s="136">
        <v>5278</v>
      </c>
      <c r="H95" s="139">
        <v>0.68799999999999994</v>
      </c>
      <c r="I95" s="25">
        <f t="shared" si="40"/>
        <v>0.210961716919326</v>
      </c>
      <c r="J95" s="25">
        <f t="shared" si="41"/>
        <v>0.10032739353983429</v>
      </c>
      <c r="K95" s="27">
        <f t="shared" si="42"/>
        <v>2.1027329573309919</v>
      </c>
      <c r="L95" s="27">
        <f t="shared" si="43"/>
        <v>0.77070617515513684</v>
      </c>
      <c r="M95" s="27">
        <f t="shared" si="44"/>
        <v>4.6338893766461808</v>
      </c>
      <c r="N95" s="27"/>
      <c r="O95" s="51">
        <f t="shared" si="27"/>
        <v>39.764250397113543</v>
      </c>
      <c r="P95" s="27">
        <f t="shared" si="28"/>
        <v>4.6338893766461808</v>
      </c>
      <c r="Q95" s="93">
        <f t="shared" si="29"/>
        <v>0.77070617515513684</v>
      </c>
      <c r="R95" s="156">
        <f t="shared" si="38"/>
        <v>784.14152633601236</v>
      </c>
      <c r="S95" s="156">
        <f t="shared" si="39"/>
        <v>1139.7405906046693</v>
      </c>
      <c r="T95" s="153"/>
      <c r="U95" s="153"/>
      <c r="V95"/>
      <c r="W95">
        <v>298</v>
      </c>
      <c r="X95" s="76">
        <v>16</v>
      </c>
      <c r="Y95" s="164">
        <v>0.85</v>
      </c>
      <c r="Z95" s="150">
        <v>2366</v>
      </c>
      <c r="AA95" s="150">
        <v>8569</v>
      </c>
      <c r="AB95" s="150">
        <v>968</v>
      </c>
      <c r="AC95" s="150">
        <v>1422</v>
      </c>
      <c r="AD95" s="27">
        <f t="shared" si="30"/>
        <v>0.22478647328836696</v>
      </c>
      <c r="AE95" s="27">
        <f t="shared" si="31"/>
        <v>0.11080750952332302</v>
      </c>
      <c r="AF95" s="29">
        <f t="shared" si="32"/>
        <v>2.0286212934065935</v>
      </c>
      <c r="AG95" s="29">
        <f t="shared" si="33"/>
        <v>0.7675186865546757</v>
      </c>
      <c r="AH95" s="29">
        <f t="shared" si="34"/>
        <v>3.6217244294167372</v>
      </c>
      <c r="AJ95" s="51">
        <f t="shared" si="35"/>
        <v>64.558518691334967</v>
      </c>
      <c r="AK95" s="29">
        <f t="shared" si="36"/>
        <v>3.6217244294167372</v>
      </c>
      <c r="AL95" s="58">
        <f t="shared" si="37"/>
        <v>0.7675186865546757</v>
      </c>
    </row>
    <row r="96" spans="1:38" x14ac:dyDescent="0.2">
      <c r="A96" s="225">
        <v>298</v>
      </c>
      <c r="B96" s="225">
        <v>378</v>
      </c>
      <c r="C96" s="233" t="s">
        <v>107</v>
      </c>
      <c r="D96" s="223">
        <v>16</v>
      </c>
      <c r="E96" s="136">
        <v>1199</v>
      </c>
      <c r="F96" s="136">
        <v>1307</v>
      </c>
      <c r="G96" s="136">
        <v>5791</v>
      </c>
      <c r="H96" s="139">
        <v>0.71699999999999997</v>
      </c>
      <c r="I96" s="25">
        <f t="shared" si="40"/>
        <v>0.2136753491837558</v>
      </c>
      <c r="J96" s="25">
        <f t="shared" si="41"/>
        <v>0.10211070650390748</v>
      </c>
      <c r="K96" s="27">
        <f t="shared" si="42"/>
        <v>2.0925851607498092</v>
      </c>
      <c r="L96" s="27">
        <f t="shared" si="43"/>
        <v>0.77190391528802516</v>
      </c>
      <c r="M96" s="27">
        <f t="shared" si="44"/>
        <v>4.4307574598316757</v>
      </c>
      <c r="N96" s="27"/>
      <c r="O96" s="51">
        <f t="shared" si="27"/>
        <v>43.629172802138029</v>
      </c>
      <c r="P96" s="27">
        <f t="shared" si="28"/>
        <v>4.4307574598316757</v>
      </c>
      <c r="Q96" s="93">
        <f t="shared" si="29"/>
        <v>0.77190391528802516</v>
      </c>
      <c r="R96" s="156">
        <f>E96*(PI()/30)*($D$4/2)</f>
        <v>816.13341152506837</v>
      </c>
      <c r="S96" s="156">
        <f>R96/H96</f>
        <v>1138.2613828801511</v>
      </c>
      <c r="T96" s="153"/>
      <c r="U96" s="153"/>
      <c r="V96"/>
      <c r="W96">
        <v>298</v>
      </c>
      <c r="X96" s="76">
        <v>16</v>
      </c>
      <c r="Y96" s="164">
        <v>0.875</v>
      </c>
      <c r="Z96" s="150">
        <v>2637</v>
      </c>
      <c r="AA96" s="150">
        <v>9194</v>
      </c>
      <c r="AB96" s="150">
        <v>997</v>
      </c>
      <c r="AC96" s="150">
        <v>1464</v>
      </c>
      <c r="AD96" s="27">
        <f t="shared" si="30"/>
        <v>0.22754199923749738</v>
      </c>
      <c r="AE96" s="27">
        <f t="shared" si="31"/>
        <v>0.11317230007468586</v>
      </c>
      <c r="AF96" s="29">
        <f t="shared" si="32"/>
        <v>2.0105803194539251</v>
      </c>
      <c r="AG96" s="29">
        <f t="shared" si="33"/>
        <v>0.76534121816455625</v>
      </c>
      <c r="AH96" s="29">
        <f t="shared" si="34"/>
        <v>3.4865377322715205</v>
      </c>
      <c r="AJ96" s="51">
        <f t="shared" si="35"/>
        <v>69.267244818314111</v>
      </c>
      <c r="AK96" s="29">
        <f t="shared" si="36"/>
        <v>3.4865377322715205</v>
      </c>
      <c r="AL96" s="58">
        <f t="shared" si="37"/>
        <v>0.76534121816455625</v>
      </c>
    </row>
    <row r="97" spans="1:38" x14ac:dyDescent="0.2">
      <c r="A97" s="225">
        <v>298</v>
      </c>
      <c r="B97" s="225">
        <v>378</v>
      </c>
      <c r="C97" s="233" t="s">
        <v>107</v>
      </c>
      <c r="D97" s="223">
        <v>16</v>
      </c>
      <c r="E97" s="136">
        <v>1250</v>
      </c>
      <c r="F97" s="136">
        <v>1499</v>
      </c>
      <c r="G97" s="136">
        <v>6303</v>
      </c>
      <c r="H97" s="139">
        <v>0.747</v>
      </c>
      <c r="I97" s="25">
        <f t="shared" si="40"/>
        <v>0.21397670949896705</v>
      </c>
      <c r="J97" s="25">
        <f t="shared" si="41"/>
        <v>0.10335341630464348</v>
      </c>
      <c r="K97" s="27">
        <f t="shared" si="42"/>
        <v>2.0703399766511006</v>
      </c>
      <c r="L97" s="27">
        <f t="shared" si="43"/>
        <v>0.76423656337898005</v>
      </c>
      <c r="M97" s="27">
        <f t="shared" si="44"/>
        <v>4.2048032021347561</v>
      </c>
      <c r="N97" s="27"/>
      <c r="O97" s="51">
        <f t="shared" si="27"/>
        <v>47.486561245359354</v>
      </c>
      <c r="P97" s="27">
        <f t="shared" si="28"/>
        <v>4.2048032021347561</v>
      </c>
      <c r="Q97" s="93">
        <f t="shared" si="29"/>
        <v>0.76423656337898005</v>
      </c>
      <c r="R97" s="156">
        <f>E97*(PI()/30)*($D$4/2)</f>
        <v>850.84801034723569</v>
      </c>
      <c r="S97" s="156">
        <f>R97/H97</f>
        <v>1139.0200941730063</v>
      </c>
      <c r="T97" s="153"/>
      <c r="U97" s="153"/>
      <c r="V97"/>
      <c r="W97">
        <v>298</v>
      </c>
      <c r="X97" s="76">
        <v>16</v>
      </c>
      <c r="Y97" s="164">
        <v>0.9</v>
      </c>
      <c r="Z97" s="150">
        <v>2932</v>
      </c>
      <c r="AA97" s="150">
        <v>9845</v>
      </c>
      <c r="AB97" s="150">
        <v>1025</v>
      </c>
      <c r="AC97" s="150">
        <v>1506</v>
      </c>
      <c r="AD97" s="27">
        <f t="shared" si="30"/>
        <v>0.2302528425182033</v>
      </c>
      <c r="AE97" s="27">
        <f t="shared" si="31"/>
        <v>0.11559586341329769</v>
      </c>
      <c r="AF97" s="29">
        <f t="shared" si="32"/>
        <v>1.9918778727830837</v>
      </c>
      <c r="AG97" s="29">
        <f t="shared" si="33"/>
        <v>0.76272520569533864</v>
      </c>
      <c r="AH97" s="29">
        <f t="shared" si="34"/>
        <v>3.3577762619372442</v>
      </c>
      <c r="AJ97" s="51">
        <f t="shared" si="35"/>
        <v>74.171853952175596</v>
      </c>
      <c r="AK97" s="29">
        <f t="shared" si="36"/>
        <v>3.3577762619372442</v>
      </c>
      <c r="AL97" s="58">
        <f t="shared" si="37"/>
        <v>0.76272520569533864</v>
      </c>
    </row>
    <row r="98" spans="1:38" x14ac:dyDescent="0.2">
      <c r="A98" s="225">
        <v>298</v>
      </c>
      <c r="B98" s="225">
        <v>378</v>
      </c>
      <c r="C98" s="233" t="s">
        <v>107</v>
      </c>
      <c r="D98" s="223">
        <v>16</v>
      </c>
      <c r="E98" s="136">
        <v>1299</v>
      </c>
      <c r="F98" s="136">
        <v>1716</v>
      </c>
      <c r="G98" s="136">
        <v>6880</v>
      </c>
      <c r="H98" s="139">
        <v>0.77600000000000002</v>
      </c>
      <c r="I98" s="25">
        <f t="shared" si="40"/>
        <v>0.21627651340720128</v>
      </c>
      <c r="J98" s="25">
        <f t="shared" si="41"/>
        <v>0.10542486974248484</v>
      </c>
      <c r="K98" s="27">
        <f t="shared" si="42"/>
        <v>2.0514752727272727</v>
      </c>
      <c r="L98" s="27">
        <f t="shared" si="43"/>
        <v>0.76133160300545699</v>
      </c>
      <c r="M98" s="27">
        <f t="shared" si="44"/>
        <v>4.0093240093240095</v>
      </c>
      <c r="N98" s="27"/>
      <c r="O98" s="51">
        <f t="shared" si="27"/>
        <v>51.833657205786508</v>
      </c>
      <c r="P98" s="27">
        <f t="shared" si="28"/>
        <v>4.0093240093240095</v>
      </c>
      <c r="Q98" s="93">
        <f t="shared" si="29"/>
        <v>0.76133160300545699</v>
      </c>
      <c r="R98" s="156">
        <f t="shared" ref="R98:R111" si="45">E98*(PI()/30)*($D$4/2)</f>
        <v>884.20125235284718</v>
      </c>
      <c r="S98" s="156">
        <f t="shared" ref="S98:S111" si="46">R98/H98</f>
        <v>1139.4346035474834</v>
      </c>
      <c r="T98" s="153"/>
      <c r="U98" s="153"/>
      <c r="V98"/>
      <c r="W98">
        <v>298</v>
      </c>
      <c r="X98" s="76">
        <v>16</v>
      </c>
      <c r="Y98" s="164">
        <v>0.92500000000000004</v>
      </c>
      <c r="Z98" s="150">
        <v>3253</v>
      </c>
      <c r="AA98" s="150">
        <v>10522</v>
      </c>
      <c r="AB98" s="150">
        <v>1054</v>
      </c>
      <c r="AC98" s="150">
        <v>1548</v>
      </c>
      <c r="AD98" s="27">
        <f t="shared" si="30"/>
        <v>0.23291400776382626</v>
      </c>
      <c r="AE98" s="27">
        <f t="shared" si="31"/>
        <v>0.11809307657509562</v>
      </c>
      <c r="AF98" s="29">
        <f t="shared" si="32"/>
        <v>1.972291810144482</v>
      </c>
      <c r="AG98" s="29">
        <f t="shared" si="33"/>
        <v>0.75957710678092616</v>
      </c>
      <c r="AH98" s="29">
        <f t="shared" si="34"/>
        <v>3.2345527205656319</v>
      </c>
      <c r="AJ98" s="51">
        <f t="shared" si="35"/>
        <v>79.27234609291942</v>
      </c>
      <c r="AK98" s="29">
        <f t="shared" si="36"/>
        <v>3.2345527205656319</v>
      </c>
      <c r="AL98" s="58">
        <f t="shared" si="37"/>
        <v>0.75957710678092616</v>
      </c>
    </row>
    <row r="99" spans="1:38" x14ac:dyDescent="0.2">
      <c r="A99" s="225">
        <v>298</v>
      </c>
      <c r="B99" s="225">
        <v>378</v>
      </c>
      <c r="C99" s="233" t="s">
        <v>107</v>
      </c>
      <c r="D99" s="223">
        <v>16</v>
      </c>
      <c r="E99" s="136">
        <v>1348</v>
      </c>
      <c r="F99" s="136">
        <v>1944</v>
      </c>
      <c r="G99" s="136">
        <v>7521</v>
      </c>
      <c r="H99" s="139">
        <v>0.80600000000000005</v>
      </c>
      <c r="I99" s="25">
        <f t="shared" si="40"/>
        <v>0.21955080200351276</v>
      </c>
      <c r="J99" s="25">
        <f t="shared" si="41"/>
        <v>0.10687591030054354</v>
      </c>
      <c r="K99" s="27">
        <f t="shared" si="42"/>
        <v>2.0542590129629632</v>
      </c>
      <c r="L99" s="27">
        <f t="shared" si="43"/>
        <v>0.76811386833715167</v>
      </c>
      <c r="M99" s="27">
        <f t="shared" si="44"/>
        <v>3.8688271604938271</v>
      </c>
      <c r="N99" s="27"/>
      <c r="O99" s="51">
        <f t="shared" si="27"/>
        <v>56.662926721616323</v>
      </c>
      <c r="P99" s="27">
        <f t="shared" si="28"/>
        <v>3.8688271604938271</v>
      </c>
      <c r="Q99" s="93">
        <f t="shared" si="29"/>
        <v>0.76811386833715167</v>
      </c>
      <c r="R99" s="156">
        <f t="shared" si="45"/>
        <v>917.5544943584589</v>
      </c>
      <c r="S99" s="156">
        <f t="shared" si="46"/>
        <v>1138.4050798492044</v>
      </c>
      <c r="T99" s="153"/>
      <c r="U99" s="153"/>
      <c r="V99"/>
      <c r="X99" s="76"/>
      <c r="Y99" s="163"/>
      <c r="Z99" s="150"/>
      <c r="AA99" s="150"/>
      <c r="AB99" s="150"/>
      <c r="AC99" s="150"/>
      <c r="AD99" s="27"/>
      <c r="AE99" s="27"/>
      <c r="AF99" s="29"/>
      <c r="AH99" s="29"/>
      <c r="AJ99" s="51"/>
      <c r="AK99" s="29"/>
      <c r="AL99" s="58"/>
    </row>
    <row r="100" spans="1:38" x14ac:dyDescent="0.2">
      <c r="A100" s="225">
        <v>298</v>
      </c>
      <c r="B100" s="225">
        <v>378</v>
      </c>
      <c r="C100" s="233" t="s">
        <v>107</v>
      </c>
      <c r="D100" s="223">
        <v>16</v>
      </c>
      <c r="E100" s="136">
        <v>1400</v>
      </c>
      <c r="F100" s="136">
        <v>2247</v>
      </c>
      <c r="G100" s="136">
        <v>8248</v>
      </c>
      <c r="H100" s="139">
        <v>0.83699999999999997</v>
      </c>
      <c r="I100" s="25">
        <f t="shared" si="40"/>
        <v>0.2232193321991098</v>
      </c>
      <c r="J100" s="25">
        <f t="shared" si="41"/>
        <v>0.11027376640825548</v>
      </c>
      <c r="K100" s="27">
        <f t="shared" si="42"/>
        <v>2.0242287850467293</v>
      </c>
      <c r="L100" s="27">
        <f t="shared" si="43"/>
        <v>0.76318247653992011</v>
      </c>
      <c r="M100" s="27">
        <f t="shared" si="44"/>
        <v>3.6706720071206052</v>
      </c>
      <c r="N100" s="27"/>
      <c r="O100" s="51">
        <f t="shared" si="27"/>
        <v>62.140116952518476</v>
      </c>
      <c r="P100" s="27">
        <f t="shared" si="28"/>
        <v>3.6706720071206052</v>
      </c>
      <c r="Q100" s="93">
        <f t="shared" si="29"/>
        <v>0.76318247653992011</v>
      </c>
      <c r="R100" s="156">
        <f t="shared" si="45"/>
        <v>952.9497715889039</v>
      </c>
      <c r="S100" s="156">
        <f t="shared" si="46"/>
        <v>1138.530193057233</v>
      </c>
      <c r="T100" s="153"/>
      <c r="U100" s="153"/>
      <c r="V100"/>
      <c r="X100" s="76"/>
      <c r="Y100" s="163"/>
      <c r="Z100" s="150"/>
      <c r="AA100" s="150"/>
      <c r="AB100" s="150"/>
      <c r="AC100" s="150"/>
      <c r="AD100" s="27"/>
      <c r="AE100" s="27"/>
      <c r="AF100" s="29"/>
      <c r="AH100" s="29"/>
      <c r="AJ100" s="51"/>
      <c r="AK100" s="29"/>
      <c r="AL100" s="58"/>
    </row>
    <row r="101" spans="1:38" x14ac:dyDescent="0.2">
      <c r="A101" s="225">
        <v>298</v>
      </c>
      <c r="B101" s="225">
        <v>378</v>
      </c>
      <c r="C101" s="233" t="s">
        <v>107</v>
      </c>
      <c r="D101" s="223">
        <v>16</v>
      </c>
      <c r="E101" s="136">
        <v>1471</v>
      </c>
      <c r="F101" s="136">
        <v>2682</v>
      </c>
      <c r="G101" s="136">
        <v>9295</v>
      </c>
      <c r="H101" s="139">
        <v>0.879</v>
      </c>
      <c r="I101" s="25">
        <f t="shared" si="40"/>
        <v>0.22785747070977319</v>
      </c>
      <c r="J101" s="25">
        <f t="shared" si="41"/>
        <v>0.11346815627310919</v>
      </c>
      <c r="K101" s="27">
        <f t="shared" si="42"/>
        <v>2.0081182086129754</v>
      </c>
      <c r="L101" s="27">
        <f t="shared" si="43"/>
        <v>0.76493371223107631</v>
      </c>
      <c r="M101" s="27">
        <f t="shared" si="44"/>
        <v>3.4656972408650262</v>
      </c>
      <c r="N101" s="27"/>
      <c r="O101" s="51">
        <f t="shared" si="27"/>
        <v>70.028174960433944</v>
      </c>
      <c r="P101" s="27">
        <f t="shared" si="28"/>
        <v>3.4656972408650262</v>
      </c>
      <c r="Q101" s="93">
        <f t="shared" si="29"/>
        <v>0.76493371223107631</v>
      </c>
      <c r="R101" s="156">
        <f t="shared" si="45"/>
        <v>1001.2779385766269</v>
      </c>
      <c r="S101" s="156">
        <f t="shared" si="46"/>
        <v>1139.1102827947973</v>
      </c>
      <c r="T101" s="153"/>
      <c r="U101" s="153"/>
      <c r="V101"/>
      <c r="X101" s="76"/>
      <c r="Y101" s="163"/>
      <c r="Z101" s="150"/>
      <c r="AA101" s="150"/>
      <c r="AB101" s="150"/>
      <c r="AC101" s="150"/>
      <c r="AD101" s="27"/>
      <c r="AE101" s="27"/>
      <c r="AF101" s="29"/>
      <c r="AH101" s="29"/>
      <c r="AJ101" s="51"/>
      <c r="AK101" s="29"/>
      <c r="AL101" s="58"/>
    </row>
    <row r="102" spans="1:38" x14ac:dyDescent="0.2">
      <c r="A102" s="225">
        <v>298</v>
      </c>
      <c r="B102" s="225">
        <v>378</v>
      </c>
      <c r="C102" s="233" t="s">
        <v>107</v>
      </c>
      <c r="D102" s="223">
        <v>16</v>
      </c>
      <c r="E102" s="136">
        <v>1499</v>
      </c>
      <c r="F102" s="136">
        <v>2868</v>
      </c>
      <c r="G102" s="136">
        <v>9744</v>
      </c>
      <c r="H102" s="139">
        <v>0.89600000000000002</v>
      </c>
      <c r="I102" s="25">
        <f t="shared" si="40"/>
        <v>0.23002404335967816</v>
      </c>
      <c r="J102" s="25">
        <f t="shared" si="41"/>
        <v>0.11466410650453783</v>
      </c>
      <c r="K102" s="27">
        <f t="shared" si="42"/>
        <v>2.0060684234309623</v>
      </c>
      <c r="L102" s="27">
        <f t="shared" si="43"/>
        <v>0.76777726857362383</v>
      </c>
      <c r="M102" s="27">
        <f t="shared" si="44"/>
        <v>3.3974895397489542</v>
      </c>
      <c r="N102" s="27"/>
      <c r="O102" s="51">
        <f t="shared" si="27"/>
        <v>73.410923810055777</v>
      </c>
      <c r="P102" s="27">
        <f t="shared" si="28"/>
        <v>3.3974895397489542</v>
      </c>
      <c r="Q102" s="93">
        <f t="shared" si="29"/>
        <v>0.76777726857362383</v>
      </c>
      <c r="R102" s="156">
        <f t="shared" si="45"/>
        <v>1020.3369340084049</v>
      </c>
      <c r="S102" s="156">
        <f t="shared" si="46"/>
        <v>1138.7688995629519</v>
      </c>
      <c r="T102" s="153"/>
      <c r="U102" s="153"/>
      <c r="V102"/>
      <c r="X102" s="76"/>
      <c r="Y102" s="163"/>
      <c r="Z102" s="150"/>
      <c r="AA102" s="150"/>
      <c r="AB102" s="150"/>
      <c r="AC102" s="150"/>
      <c r="AD102" s="27"/>
      <c r="AE102" s="27"/>
      <c r="AF102" s="29"/>
      <c r="AH102" s="29"/>
      <c r="AJ102" s="51"/>
      <c r="AK102" s="29"/>
      <c r="AL102" s="58"/>
    </row>
    <row r="103" spans="1:38" x14ac:dyDescent="0.2">
      <c r="A103" s="225">
        <v>298</v>
      </c>
      <c r="B103" s="225">
        <v>378</v>
      </c>
      <c r="C103" s="233" t="s">
        <v>107</v>
      </c>
      <c r="D103" s="223">
        <v>16</v>
      </c>
      <c r="E103" s="136">
        <v>1550</v>
      </c>
      <c r="F103" s="136">
        <v>3279</v>
      </c>
      <c r="G103" s="136">
        <v>10556</v>
      </c>
      <c r="H103" s="139">
        <v>0.92600000000000005</v>
      </c>
      <c r="I103" s="25">
        <f t="shared" si="40"/>
        <v>0.23306400696816243</v>
      </c>
      <c r="J103" s="25">
        <f t="shared" si="41"/>
        <v>0.11857675603643827</v>
      </c>
      <c r="K103" s="27">
        <f t="shared" si="42"/>
        <v>1.9655117474839889</v>
      </c>
      <c r="L103" s="27">
        <f t="shared" si="43"/>
        <v>0.75720964925578094</v>
      </c>
      <c r="M103" s="27">
        <f t="shared" si="44"/>
        <v>3.2192741689539495</v>
      </c>
      <c r="N103" s="27"/>
      <c r="O103" s="51">
        <f t="shared" si="27"/>
        <v>79.528500794227085</v>
      </c>
      <c r="P103" s="27">
        <f t="shared" si="28"/>
        <v>3.2192741689539495</v>
      </c>
      <c r="Q103" s="93">
        <f t="shared" si="29"/>
        <v>0.75720964925578094</v>
      </c>
      <c r="R103" s="156">
        <f t="shared" si="45"/>
        <v>1055.0515328305721</v>
      </c>
      <c r="S103" s="156">
        <f t="shared" si="46"/>
        <v>1139.364506296514</v>
      </c>
      <c r="T103" s="153"/>
      <c r="U103" s="153"/>
      <c r="V103"/>
      <c r="X103" s="76"/>
      <c r="Y103" s="163"/>
      <c r="Z103" s="150"/>
      <c r="AA103" s="150"/>
      <c r="AB103" s="150"/>
      <c r="AC103" s="150"/>
      <c r="AD103" s="27"/>
      <c r="AE103" s="27"/>
      <c r="AF103" s="29"/>
      <c r="AH103" s="29"/>
      <c r="AJ103" s="51"/>
      <c r="AK103" s="29"/>
      <c r="AL103" s="58"/>
    </row>
    <row r="104" spans="1:38" x14ac:dyDescent="0.2">
      <c r="I104" s="25"/>
      <c r="J104" s="25"/>
      <c r="K104" s="27"/>
      <c r="L104" s="27"/>
      <c r="M104" s="27"/>
      <c r="N104" s="27"/>
      <c r="O104" s="51"/>
      <c r="P104" s="27"/>
      <c r="Q104" s="93"/>
      <c r="R104" s="156"/>
      <c r="T104" s="153"/>
      <c r="U104" s="153"/>
      <c r="Y104" s="62"/>
      <c r="AA104" s="69"/>
      <c r="AB104" s="150"/>
      <c r="AC104" s="171"/>
      <c r="AD104" s="27"/>
      <c r="AE104" s="27"/>
      <c r="AF104" s="29"/>
      <c r="AH104" s="29"/>
      <c r="AJ104" s="51"/>
      <c r="AK104" s="29"/>
      <c r="AL104" s="58"/>
    </row>
    <row r="105" spans="1:38" x14ac:dyDescent="0.2">
      <c r="I105" s="25"/>
      <c r="J105" s="25"/>
      <c r="K105" s="27"/>
      <c r="L105" s="27"/>
      <c r="M105" s="27"/>
      <c r="N105" s="27"/>
      <c r="O105" s="51"/>
      <c r="P105" s="27"/>
      <c r="Q105" s="93"/>
      <c r="R105" s="156"/>
      <c r="T105" s="153"/>
      <c r="U105" s="153"/>
      <c r="Y105" s="62"/>
      <c r="AA105" s="69"/>
      <c r="AB105" s="150"/>
      <c r="AC105" s="171"/>
      <c r="AD105" s="27"/>
      <c r="AE105" s="27"/>
      <c r="AF105" s="29"/>
      <c r="AH105" s="29"/>
      <c r="AJ105" s="51"/>
      <c r="AK105" s="29"/>
      <c r="AL105" s="58"/>
    </row>
    <row r="106" spans="1:38" x14ac:dyDescent="0.2">
      <c r="A106" s="225">
        <v>299</v>
      </c>
      <c r="B106" s="225">
        <v>379</v>
      </c>
      <c r="C106" s="233" t="s">
        <v>107</v>
      </c>
      <c r="D106" s="223">
        <v>18</v>
      </c>
      <c r="E106" s="136">
        <v>698</v>
      </c>
      <c r="F106" s="136">
        <v>287</v>
      </c>
      <c r="G106" s="136">
        <v>2034</v>
      </c>
      <c r="H106" s="139">
        <v>0.41699999999999998</v>
      </c>
      <c r="I106" s="25">
        <f t="shared" si="40"/>
        <v>0.22145185725936653</v>
      </c>
      <c r="J106" s="25">
        <f t="shared" si="41"/>
        <v>0.11364985125758695</v>
      </c>
      <c r="K106" s="27">
        <f t="shared" si="42"/>
        <v>1.9485450689895472</v>
      </c>
      <c r="L106" s="27">
        <f t="shared" si="43"/>
        <v>0.73173362111811324</v>
      </c>
      <c r="M106" s="27">
        <f t="shared" si="44"/>
        <v>7.0871080139372822</v>
      </c>
      <c r="N106" s="27"/>
      <c r="O106" s="51">
        <f t="shared" si="27"/>
        <v>15.324078307640953</v>
      </c>
      <c r="P106" s="27">
        <f t="shared" si="28"/>
        <v>7.0871080139372822</v>
      </c>
      <c r="Q106" s="93">
        <f t="shared" si="29"/>
        <v>0.73173362111811324</v>
      </c>
      <c r="R106" s="156">
        <f t="shared" si="45"/>
        <v>475.11352897789641</v>
      </c>
      <c r="S106" s="156">
        <f t="shared" si="46"/>
        <v>1139.3609807623416</v>
      </c>
      <c r="T106" s="153"/>
      <c r="U106" s="153"/>
      <c r="V106"/>
      <c r="W106">
        <v>299</v>
      </c>
      <c r="X106" s="76">
        <v>18</v>
      </c>
      <c r="Y106" s="164">
        <v>0.72499999999999998</v>
      </c>
      <c r="Z106" s="150">
        <v>1624</v>
      </c>
      <c r="AA106" s="150">
        <v>6433</v>
      </c>
      <c r="AB106" s="150">
        <v>826</v>
      </c>
      <c r="AC106" s="150">
        <v>1214</v>
      </c>
      <c r="AD106" s="27">
        <f t="shared" si="30"/>
        <v>0.23153433415959512</v>
      </c>
      <c r="AE106" s="27">
        <f t="shared" si="31"/>
        <v>0.12223151861000406</v>
      </c>
      <c r="AF106" s="29">
        <f t="shared" si="32"/>
        <v>1.8942277474137932</v>
      </c>
      <c r="AG106" s="29">
        <f t="shared" si="33"/>
        <v>0.72734889964940919</v>
      </c>
      <c r="AH106" s="29">
        <f t="shared" si="34"/>
        <v>3.9612068965517242</v>
      </c>
      <c r="AJ106" s="51">
        <f t="shared" si="35"/>
        <v>48.465976279771013</v>
      </c>
      <c r="AK106" s="29">
        <f t="shared" si="36"/>
        <v>3.9612068965517242</v>
      </c>
      <c r="AL106" s="58">
        <f t="shared" si="37"/>
        <v>0.72734889964940919</v>
      </c>
    </row>
    <row r="107" spans="1:38" x14ac:dyDescent="0.2">
      <c r="A107" s="225">
        <v>299</v>
      </c>
      <c r="B107" s="225">
        <v>379</v>
      </c>
      <c r="C107" s="233" t="s">
        <v>107</v>
      </c>
      <c r="D107" s="223">
        <v>18</v>
      </c>
      <c r="E107" s="136">
        <v>806</v>
      </c>
      <c r="F107" s="136">
        <v>449</v>
      </c>
      <c r="G107" s="136">
        <v>2719</v>
      </c>
      <c r="H107" s="139">
        <v>0.48099999999999998</v>
      </c>
      <c r="I107" s="25">
        <f t="shared" si="40"/>
        <v>0.22201297046438212</v>
      </c>
      <c r="J107" s="25">
        <f t="shared" si="41"/>
        <v>0.11547672497320395</v>
      </c>
      <c r="K107" s="27">
        <f t="shared" si="42"/>
        <v>1.922577649443207</v>
      </c>
      <c r="L107" s="27">
        <f t="shared" si="43"/>
        <v>0.72289622083493899</v>
      </c>
      <c r="M107" s="27">
        <f t="shared" si="44"/>
        <v>6.0556792873051224</v>
      </c>
      <c r="N107" s="27"/>
      <c r="O107" s="51">
        <f t="shared" si="27"/>
        <v>20.484842142810102</v>
      </c>
      <c r="P107" s="27">
        <f t="shared" si="28"/>
        <v>6.0556792873051224</v>
      </c>
      <c r="Q107" s="93">
        <f t="shared" si="29"/>
        <v>0.72289622083493899</v>
      </c>
      <c r="R107" s="156">
        <f t="shared" si="45"/>
        <v>548.6267970718975</v>
      </c>
      <c r="S107" s="156">
        <f t="shared" si="46"/>
        <v>1140.5962517087266</v>
      </c>
      <c r="T107" s="153"/>
      <c r="U107" s="153"/>
      <c r="V107"/>
      <c r="W107">
        <v>299</v>
      </c>
      <c r="X107" s="76">
        <v>18</v>
      </c>
      <c r="Y107" s="164">
        <v>0.75</v>
      </c>
      <c r="Z107" s="150">
        <v>1819</v>
      </c>
      <c r="AA107" s="150">
        <v>6926</v>
      </c>
      <c r="AB107" s="150">
        <v>855</v>
      </c>
      <c r="AC107" s="150">
        <v>1256</v>
      </c>
      <c r="AD107" s="27">
        <f t="shared" si="30"/>
        <v>0.2328854907999876</v>
      </c>
      <c r="AE107" s="27">
        <f t="shared" si="31"/>
        <v>0.12362805129301595</v>
      </c>
      <c r="AF107" s="29">
        <f t="shared" si="32"/>
        <v>1.8837592954370532</v>
      </c>
      <c r="AG107" s="29">
        <f t="shared" si="33"/>
        <v>0.72543668808986983</v>
      </c>
      <c r="AH107" s="29">
        <f t="shared" si="34"/>
        <v>3.8075865860362836</v>
      </c>
      <c r="AJ107" s="51">
        <f t="shared" si="35"/>
        <v>52.180219448732167</v>
      </c>
      <c r="AK107" s="29">
        <f t="shared" si="36"/>
        <v>3.8075865860362836</v>
      </c>
      <c r="AL107" s="58">
        <f t="shared" si="37"/>
        <v>0.72543668808986983</v>
      </c>
    </row>
    <row r="108" spans="1:38" x14ac:dyDescent="0.2">
      <c r="A108" s="225">
        <v>299</v>
      </c>
      <c r="B108" s="225">
        <v>379</v>
      </c>
      <c r="C108" s="233" t="s">
        <v>107</v>
      </c>
      <c r="D108" s="223">
        <v>18</v>
      </c>
      <c r="E108" s="136">
        <v>1006</v>
      </c>
      <c r="F108" s="136">
        <v>889</v>
      </c>
      <c r="G108" s="136">
        <v>4261</v>
      </c>
      <c r="H108" s="139">
        <v>0.60099999999999998</v>
      </c>
      <c r="I108" s="25">
        <f t="shared" si="40"/>
        <v>0.22333397531155905</v>
      </c>
      <c r="J108" s="25">
        <f t="shared" si="41"/>
        <v>0.11758747416435837</v>
      </c>
      <c r="K108" s="27">
        <f t="shared" si="42"/>
        <v>1.8993007282339704</v>
      </c>
      <c r="L108" s="27">
        <f t="shared" si="43"/>
        <v>0.71626548528406375</v>
      </c>
      <c r="M108" s="27">
        <f t="shared" si="44"/>
        <v>4.7930258717660292</v>
      </c>
      <c r="N108" s="27"/>
      <c r="O108" s="51">
        <f t="shared" si="27"/>
        <v>32.10221124329307</v>
      </c>
      <c r="P108" s="27">
        <f t="shared" si="28"/>
        <v>4.7930258717660292</v>
      </c>
      <c r="Q108" s="93">
        <f t="shared" si="29"/>
        <v>0.71626548528406375</v>
      </c>
      <c r="R108" s="156">
        <f t="shared" si="45"/>
        <v>684.76247872745523</v>
      </c>
      <c r="S108" s="156">
        <f t="shared" si="46"/>
        <v>1139.3718448044181</v>
      </c>
      <c r="T108" s="153"/>
      <c r="U108" s="153"/>
      <c r="V108"/>
      <c r="W108">
        <v>299</v>
      </c>
      <c r="X108" s="76">
        <v>18</v>
      </c>
      <c r="Y108" s="164">
        <v>0.77500000000000002</v>
      </c>
      <c r="Z108" s="150">
        <v>2042</v>
      </c>
      <c r="AA108" s="150">
        <v>7478</v>
      </c>
      <c r="AB108" s="150">
        <v>883</v>
      </c>
      <c r="AC108" s="150">
        <v>1298</v>
      </c>
      <c r="AD108" s="27">
        <f t="shared" si="30"/>
        <v>0.23543731673983567</v>
      </c>
      <c r="AE108" s="27">
        <f t="shared" si="31"/>
        <v>0.12574331430194374</v>
      </c>
      <c r="AF108" s="29">
        <f t="shared" si="32"/>
        <v>1.8723644914789419</v>
      </c>
      <c r="AG108" s="29">
        <f t="shared" si="33"/>
        <v>0.72498819907415357</v>
      </c>
      <c r="AH108" s="29">
        <f t="shared" si="34"/>
        <v>3.6620959843290892</v>
      </c>
      <c r="AJ108" s="51">
        <f t="shared" si="35"/>
        <v>56.338966364080157</v>
      </c>
      <c r="AK108" s="29">
        <f t="shared" si="36"/>
        <v>3.6620959843290892</v>
      </c>
      <c r="AL108" s="58">
        <f t="shared" si="37"/>
        <v>0.72498819907415357</v>
      </c>
    </row>
    <row r="109" spans="1:38" x14ac:dyDescent="0.2">
      <c r="A109" s="225">
        <v>299</v>
      </c>
      <c r="B109" s="225">
        <v>379</v>
      </c>
      <c r="C109" s="233" t="s">
        <v>107</v>
      </c>
      <c r="D109" s="223">
        <v>18</v>
      </c>
      <c r="E109" s="136">
        <v>1050</v>
      </c>
      <c r="F109" s="136">
        <v>1008</v>
      </c>
      <c r="G109" s="136">
        <v>4647</v>
      </c>
      <c r="H109" s="139">
        <v>0.627</v>
      </c>
      <c r="I109" s="25">
        <f t="shared" si="40"/>
        <v>0.22358017819361203</v>
      </c>
      <c r="J109" s="25">
        <f t="shared" si="41"/>
        <v>0.11725891672072022</v>
      </c>
      <c r="K109" s="27">
        <f t="shared" si="42"/>
        <v>1.9067221875000004</v>
      </c>
      <c r="L109" s="27">
        <f t="shared" si="43"/>
        <v>0.71946050893099001</v>
      </c>
      <c r="M109" s="27">
        <f t="shared" si="44"/>
        <v>4.6101190476190474</v>
      </c>
      <c r="N109" s="27"/>
      <c r="O109" s="51">
        <f t="shared" si="27"/>
        <v>35.010320499315391</v>
      </c>
      <c r="P109" s="27">
        <f t="shared" si="28"/>
        <v>4.6101190476190474</v>
      </c>
      <c r="Q109" s="93">
        <f t="shared" si="29"/>
        <v>0.71946050893099001</v>
      </c>
      <c r="R109" s="156">
        <f t="shared" si="45"/>
        <v>714.71232869167795</v>
      </c>
      <c r="S109" s="156">
        <f t="shared" si="46"/>
        <v>1139.8920712785932</v>
      </c>
      <c r="T109" s="153"/>
      <c r="U109" s="153"/>
      <c r="V109"/>
      <c r="W109">
        <v>299</v>
      </c>
      <c r="X109" s="76">
        <v>18</v>
      </c>
      <c r="Y109" s="164">
        <v>0.8</v>
      </c>
      <c r="Z109" s="150">
        <v>2285</v>
      </c>
      <c r="AA109" s="150">
        <v>8073</v>
      </c>
      <c r="AB109" s="150">
        <v>912</v>
      </c>
      <c r="AC109" s="150">
        <v>1340</v>
      </c>
      <c r="AD109" s="27">
        <f t="shared" si="30"/>
        <v>0.23848692799158161</v>
      </c>
      <c r="AE109" s="27">
        <f t="shared" si="31"/>
        <v>0.1278866031712545</v>
      </c>
      <c r="AF109" s="29">
        <f t="shared" si="32"/>
        <v>1.8648312026258207</v>
      </c>
      <c r="AG109" s="29">
        <f t="shared" si="33"/>
        <v>0.72673271033432441</v>
      </c>
      <c r="AH109" s="29">
        <f t="shared" si="34"/>
        <v>3.5330415754923412</v>
      </c>
      <c r="AJ109" s="51">
        <f t="shared" si="35"/>
        <v>60.821673636964313</v>
      </c>
      <c r="AK109" s="29">
        <f t="shared" si="36"/>
        <v>3.5330415754923412</v>
      </c>
      <c r="AL109" s="58">
        <f t="shared" si="37"/>
        <v>0.72673271033432441</v>
      </c>
    </row>
    <row r="110" spans="1:38" x14ac:dyDescent="0.2">
      <c r="A110" s="225">
        <v>299</v>
      </c>
      <c r="B110" s="225">
        <v>379</v>
      </c>
      <c r="C110" s="233" t="s">
        <v>107</v>
      </c>
      <c r="D110" s="223">
        <v>18</v>
      </c>
      <c r="E110" s="136">
        <v>1099</v>
      </c>
      <c r="F110" s="136">
        <v>1180</v>
      </c>
      <c r="G110" s="136">
        <v>5118</v>
      </c>
      <c r="H110" s="139">
        <v>0.65600000000000003</v>
      </c>
      <c r="I110" s="25">
        <f t="shared" si="40"/>
        <v>0.22477298874550658</v>
      </c>
      <c r="J110" s="25">
        <f t="shared" si="41"/>
        <v>0.11971323664716384</v>
      </c>
      <c r="K110" s="27">
        <f t="shared" si="42"/>
        <v>1.8775951184745763</v>
      </c>
      <c r="L110" s="27">
        <f t="shared" si="43"/>
        <v>0.71035738363217005</v>
      </c>
      <c r="M110" s="27">
        <f t="shared" si="44"/>
        <v>4.3372881355932202</v>
      </c>
      <c r="N110" s="27"/>
      <c r="O110" s="51">
        <f t="shared" si="27"/>
        <v>38.558816508606881</v>
      </c>
      <c r="P110" s="27">
        <f t="shared" si="28"/>
        <v>4.3372881355932202</v>
      </c>
      <c r="Q110" s="93">
        <f t="shared" si="29"/>
        <v>0.71035738363217005</v>
      </c>
      <c r="R110" s="156">
        <f t="shared" si="45"/>
        <v>748.06557069728956</v>
      </c>
      <c r="S110" s="156">
        <f t="shared" si="46"/>
        <v>1140.3438577702584</v>
      </c>
      <c r="T110" s="153"/>
      <c r="U110" s="153"/>
      <c r="V110"/>
      <c r="W110">
        <v>299</v>
      </c>
      <c r="X110" s="76">
        <v>18</v>
      </c>
      <c r="Y110" s="164">
        <v>0.82499999999999996</v>
      </c>
      <c r="Z110" s="150">
        <v>2551</v>
      </c>
      <c r="AA110" s="150">
        <v>8669</v>
      </c>
      <c r="AB110" s="150">
        <v>940</v>
      </c>
      <c r="AC110" s="150">
        <v>1382</v>
      </c>
      <c r="AD110" s="27">
        <f t="shared" si="30"/>
        <v>0.24076432736172634</v>
      </c>
      <c r="AE110" s="27">
        <f t="shared" si="31"/>
        <v>0.13014862142822847</v>
      </c>
      <c r="AF110" s="29">
        <f t="shared" si="32"/>
        <v>1.8499183834574675</v>
      </c>
      <c r="AG110" s="29">
        <f t="shared" si="33"/>
        <v>0.72435511260754837</v>
      </c>
      <c r="AH110" s="29">
        <f t="shared" si="34"/>
        <v>3.3982751862014897</v>
      </c>
      <c r="AJ110" s="51">
        <f t="shared" si="35"/>
        <v>65.311914871651624</v>
      </c>
      <c r="AK110" s="29">
        <f t="shared" si="36"/>
        <v>3.3982751862014897</v>
      </c>
      <c r="AL110" s="58">
        <f t="shared" si="37"/>
        <v>0.72435511260754837</v>
      </c>
    </row>
    <row r="111" spans="1:38" x14ac:dyDescent="0.2">
      <c r="A111" s="225">
        <v>299</v>
      </c>
      <c r="B111" s="225">
        <v>379</v>
      </c>
      <c r="C111" s="233" t="s">
        <v>107</v>
      </c>
      <c r="D111" s="223">
        <v>18</v>
      </c>
      <c r="E111" s="136">
        <v>1149</v>
      </c>
      <c r="F111" s="136">
        <v>1354</v>
      </c>
      <c r="G111" s="136">
        <v>5696</v>
      </c>
      <c r="H111" s="139">
        <v>0.68600000000000005</v>
      </c>
      <c r="I111" s="25">
        <f t="shared" si="40"/>
        <v>0.22885960649074816</v>
      </c>
      <c r="J111" s="25">
        <f t="shared" si="41"/>
        <v>0.12020203522846762</v>
      </c>
      <c r="K111" s="27">
        <f t="shared" si="42"/>
        <v>1.9039578327917281</v>
      </c>
      <c r="L111" s="27">
        <f t="shared" si="43"/>
        <v>0.72684999294612984</v>
      </c>
      <c r="M111" s="27">
        <f t="shared" si="44"/>
        <v>4.2067946824224522</v>
      </c>
      <c r="N111" s="27"/>
      <c r="O111" s="51">
        <f t="shared" si="27"/>
        <v>42.913446430837197</v>
      </c>
      <c r="P111" s="27">
        <f t="shared" si="28"/>
        <v>4.2067946824224522</v>
      </c>
      <c r="Q111" s="93">
        <f t="shared" si="29"/>
        <v>0.72684999294612984</v>
      </c>
      <c r="R111" s="156">
        <f t="shared" si="45"/>
        <v>782.09949111117896</v>
      </c>
      <c r="S111" s="156">
        <f t="shared" si="46"/>
        <v>1140.0867217364123</v>
      </c>
      <c r="T111" s="153"/>
      <c r="U111" s="153"/>
      <c r="V111"/>
      <c r="W111">
        <v>299</v>
      </c>
      <c r="X111" s="76">
        <v>18</v>
      </c>
      <c r="Y111" s="164">
        <v>0.85</v>
      </c>
      <c r="Z111" s="150">
        <v>2876</v>
      </c>
      <c r="AA111" s="150">
        <v>9388</v>
      </c>
      <c r="AB111" s="150">
        <v>969</v>
      </c>
      <c r="AC111" s="150">
        <v>1423</v>
      </c>
      <c r="AD111" s="27">
        <f t="shared" si="30"/>
        <v>0.24592490051204119</v>
      </c>
      <c r="AE111" s="27">
        <f t="shared" si="31"/>
        <v>0.13440871350585981</v>
      </c>
      <c r="AF111" s="29">
        <f t="shared" si="32"/>
        <v>1.8296797439499308</v>
      </c>
      <c r="AG111" s="29">
        <f t="shared" si="33"/>
        <v>0.72406778204858802</v>
      </c>
      <c r="AH111" s="29">
        <f t="shared" si="34"/>
        <v>3.2642559109874827</v>
      </c>
      <c r="AJ111" s="51">
        <f t="shared" si="35"/>
        <v>70.728833408128452</v>
      </c>
      <c r="AK111" s="29">
        <f t="shared" si="36"/>
        <v>3.2642559109874827</v>
      </c>
      <c r="AL111" s="58">
        <f t="shared" si="37"/>
        <v>0.72406778204858802</v>
      </c>
    </row>
    <row r="112" spans="1:38" x14ac:dyDescent="0.2">
      <c r="A112" s="225">
        <v>299</v>
      </c>
      <c r="B112" s="225">
        <v>379</v>
      </c>
      <c r="C112" s="233" t="s">
        <v>107</v>
      </c>
      <c r="D112" s="223">
        <v>18</v>
      </c>
      <c r="E112" s="136">
        <v>1200</v>
      </c>
      <c r="F112" s="136">
        <v>1546</v>
      </c>
      <c r="G112" s="136">
        <v>6210</v>
      </c>
      <c r="H112" s="139">
        <v>0.71699999999999997</v>
      </c>
      <c r="I112" s="25">
        <f t="shared" si="40"/>
        <v>0.22875380763978848</v>
      </c>
      <c r="J112" s="25">
        <f t="shared" si="41"/>
        <v>0.12048111948325524</v>
      </c>
      <c r="K112" s="27">
        <f t="shared" si="42"/>
        <v>1.8986693402328589</v>
      </c>
      <c r="L112" s="27">
        <f t="shared" si="43"/>
        <v>0.72466351236837812</v>
      </c>
      <c r="M112" s="27">
        <f t="shared" si="44"/>
        <v>4.0168175937904271</v>
      </c>
      <c r="N112" s="27"/>
      <c r="O112" s="51">
        <f t="shared" si="27"/>
        <v>46.785902797664853</v>
      </c>
      <c r="P112" s="27">
        <f t="shared" si="28"/>
        <v>4.0168175937904271</v>
      </c>
      <c r="Q112" s="93">
        <f t="shared" si="29"/>
        <v>0.72466351236837812</v>
      </c>
      <c r="R112" s="156">
        <f>E112*(PI()/30)*($D$4/2)</f>
        <v>816.81408993334617</v>
      </c>
      <c r="S112" s="156">
        <f>R112/H112</f>
        <v>1139.2107251511104</v>
      </c>
      <c r="T112" s="153"/>
      <c r="U112" s="153"/>
      <c r="V112"/>
      <c r="W112">
        <v>299</v>
      </c>
      <c r="X112" s="76">
        <v>18</v>
      </c>
      <c r="Y112" s="164">
        <v>0.875</v>
      </c>
      <c r="Z112" s="150">
        <v>3231</v>
      </c>
      <c r="AA112" s="150">
        <v>10076</v>
      </c>
      <c r="AB112" s="150">
        <v>997</v>
      </c>
      <c r="AC112" s="150">
        <v>1465</v>
      </c>
      <c r="AD112" s="27">
        <f t="shared" si="30"/>
        <v>0.24903026633690759</v>
      </c>
      <c r="AE112" s="27">
        <f t="shared" si="31"/>
        <v>0.13838127468623054</v>
      </c>
      <c r="AF112" s="29">
        <f t="shared" si="32"/>
        <v>1.799595117920149</v>
      </c>
      <c r="AG112" s="29">
        <f t="shared" si="33"/>
        <v>0.71664448684504889</v>
      </c>
      <c r="AH112" s="29">
        <f t="shared" si="34"/>
        <v>3.1185391519653356</v>
      </c>
      <c r="AJ112" s="51">
        <f t="shared" si="35"/>
        <v>75.912199128707101</v>
      </c>
      <c r="AK112" s="29">
        <f t="shared" si="36"/>
        <v>3.1185391519653356</v>
      </c>
      <c r="AL112" s="58">
        <f t="shared" si="37"/>
        <v>0.71664448684504889</v>
      </c>
    </row>
    <row r="113" spans="1:38" x14ac:dyDescent="0.2">
      <c r="A113" s="225">
        <v>299</v>
      </c>
      <c r="B113" s="225">
        <v>379</v>
      </c>
      <c r="C113" s="233" t="s">
        <v>107</v>
      </c>
      <c r="D113" s="223">
        <v>18</v>
      </c>
      <c r="E113" s="136">
        <v>1250</v>
      </c>
      <c r="F113" s="136">
        <v>1808</v>
      </c>
      <c r="G113" s="136">
        <v>6916</v>
      </c>
      <c r="H113" s="139">
        <v>0.746</v>
      </c>
      <c r="I113" s="25">
        <f t="shared" si="40"/>
        <v>0.23478707328174778</v>
      </c>
      <c r="J113" s="25">
        <f t="shared" si="41"/>
        <v>0.12465842340146459</v>
      </c>
      <c r="K113" s="27">
        <f t="shared" si="42"/>
        <v>1.8834433075221237</v>
      </c>
      <c r="L113" s="27">
        <f t="shared" si="43"/>
        <v>0.72827019204181676</v>
      </c>
      <c r="M113" s="27">
        <f t="shared" si="44"/>
        <v>3.8252212389380529</v>
      </c>
      <c r="N113" s="27"/>
      <c r="O113" s="51">
        <f t="shared" si="27"/>
        <v>52.104879830700504</v>
      </c>
      <c r="P113" s="27">
        <f t="shared" si="28"/>
        <v>3.8252212389380529</v>
      </c>
      <c r="Q113" s="93">
        <f t="shared" si="29"/>
        <v>0.72827019204181676</v>
      </c>
      <c r="R113" s="156">
        <f>E113*(PI()/30)*($D$4/2)</f>
        <v>850.84801034723569</v>
      </c>
      <c r="S113" s="156">
        <f>R113/H113</f>
        <v>1140.5469307603696</v>
      </c>
      <c r="T113" s="153"/>
      <c r="U113" s="153"/>
      <c r="V113"/>
      <c r="W113">
        <v>299</v>
      </c>
      <c r="X113" s="76">
        <v>18</v>
      </c>
      <c r="Y113" s="164">
        <v>0.9</v>
      </c>
      <c r="Z113" s="150">
        <v>3624</v>
      </c>
      <c r="AA113" s="150">
        <v>10783</v>
      </c>
      <c r="AB113" s="150">
        <v>1026</v>
      </c>
      <c r="AC113" s="150">
        <v>1507</v>
      </c>
      <c r="AD113" s="27">
        <f t="shared" si="30"/>
        <v>0.25185601311621059</v>
      </c>
      <c r="AE113" s="27">
        <f t="shared" si="31"/>
        <v>0.14259413888287806</v>
      </c>
      <c r="AF113" s="29">
        <f t="shared" si="32"/>
        <v>1.7662437957781454</v>
      </c>
      <c r="AG113" s="29">
        <f t="shared" si="33"/>
        <v>0.70734241813806997</v>
      </c>
      <c r="AH113" s="29">
        <f t="shared" si="34"/>
        <v>2.9754415011037527</v>
      </c>
      <c r="AJ113" s="51">
        <f t="shared" si="35"/>
        <v>81.238710123545914</v>
      </c>
      <c r="AK113" s="29">
        <f t="shared" si="36"/>
        <v>2.9754415011037527</v>
      </c>
      <c r="AL113" s="58">
        <f t="shared" si="37"/>
        <v>0.70734241813806997</v>
      </c>
    </row>
    <row r="114" spans="1:38" x14ac:dyDescent="0.2">
      <c r="A114" s="225">
        <v>299</v>
      </c>
      <c r="B114" s="225">
        <v>379</v>
      </c>
      <c r="C114" s="233" t="s">
        <v>107</v>
      </c>
      <c r="D114" s="223">
        <v>18</v>
      </c>
      <c r="E114" s="136">
        <v>1306</v>
      </c>
      <c r="F114" s="136">
        <v>2086</v>
      </c>
      <c r="G114" s="136">
        <v>7580</v>
      </c>
      <c r="H114" s="139">
        <v>0.78</v>
      </c>
      <c r="I114" s="25">
        <f t="shared" si="40"/>
        <v>0.23573391851139947</v>
      </c>
      <c r="J114" s="25">
        <f t="shared" si="41"/>
        <v>0.12610665789381562</v>
      </c>
      <c r="K114" s="27">
        <f t="shared" si="42"/>
        <v>1.8693217507190798</v>
      </c>
      <c r="L114" s="27">
        <f t="shared" si="43"/>
        <v>0.72426581688491531</v>
      </c>
      <c r="M114" s="27">
        <f t="shared" si="44"/>
        <v>3.6337488015340362</v>
      </c>
      <c r="N114" s="27"/>
      <c r="O114" s="51">
        <f t="shared" si="27"/>
        <v>57.107430468003152</v>
      </c>
      <c r="P114" s="27">
        <f t="shared" si="28"/>
        <v>3.6337488015340362</v>
      </c>
      <c r="Q114" s="93">
        <f t="shared" si="29"/>
        <v>0.72426581688491531</v>
      </c>
      <c r="R114" s="156">
        <f t="shared" ref="R114:R119" si="47">E114*(PI()/30)*($D$4/2)</f>
        <v>888.96600121079177</v>
      </c>
      <c r="S114" s="156">
        <f t="shared" ref="S114:S119" si="48">R114/H114</f>
        <v>1139.7000015522972</v>
      </c>
      <c r="T114" s="153"/>
      <c r="U114" s="153"/>
      <c r="V114"/>
      <c r="W114">
        <v>299</v>
      </c>
      <c r="X114" s="76">
        <v>18</v>
      </c>
      <c r="Y114" s="164">
        <v>0.92500000000000004</v>
      </c>
      <c r="Z114" s="150">
        <v>4055</v>
      </c>
      <c r="AA114" s="150">
        <v>11506</v>
      </c>
      <c r="AB114" s="150">
        <v>1054</v>
      </c>
      <c r="AC114" s="150">
        <v>1549</v>
      </c>
      <c r="AD114" s="27">
        <f t="shared" si="30"/>
        <v>0.25436699404278557</v>
      </c>
      <c r="AE114" s="27">
        <f t="shared" si="31"/>
        <v>0.14692302047065453</v>
      </c>
      <c r="AF114" s="29">
        <f t="shared" si="32"/>
        <v>1.7312943419482123</v>
      </c>
      <c r="AG114" s="29">
        <f t="shared" si="33"/>
        <v>0.69679364315686299</v>
      </c>
      <c r="AH114" s="29">
        <f t="shared" si="34"/>
        <v>2.8374845869297163</v>
      </c>
      <c r="AJ114" s="51">
        <f t="shared" si="35"/>
        <v>86.68576450723539</v>
      </c>
      <c r="AK114" s="29">
        <f t="shared" si="36"/>
        <v>2.8374845869297163</v>
      </c>
      <c r="AL114" s="58">
        <f t="shared" si="37"/>
        <v>0.69679364315686299</v>
      </c>
    </row>
    <row r="115" spans="1:38" x14ac:dyDescent="0.2">
      <c r="A115" s="225">
        <v>299</v>
      </c>
      <c r="B115" s="225">
        <v>379</v>
      </c>
      <c r="C115" s="233" t="s">
        <v>107</v>
      </c>
      <c r="D115" s="223">
        <v>18</v>
      </c>
      <c r="E115" s="136">
        <v>1355</v>
      </c>
      <c r="F115" s="136">
        <v>2367</v>
      </c>
      <c r="G115" s="136">
        <v>8244</v>
      </c>
      <c r="H115" s="139">
        <v>0.80900000000000005</v>
      </c>
      <c r="I115" s="25">
        <f t="shared" si="40"/>
        <v>0.2381763394645976</v>
      </c>
      <c r="J115" s="25">
        <f t="shared" si="41"/>
        <v>0.12812492232154113</v>
      </c>
      <c r="K115" s="27">
        <f t="shared" si="42"/>
        <v>1.858938410646388</v>
      </c>
      <c r="L115" s="27">
        <f t="shared" si="43"/>
        <v>0.72396438305750566</v>
      </c>
      <c r="M115" s="27">
        <f t="shared" si="44"/>
        <v>3.4828897338403042</v>
      </c>
      <c r="N115" s="27"/>
      <c r="O115" s="51">
        <f t="shared" si="27"/>
        <v>62.109981105305806</v>
      </c>
      <c r="P115" s="27">
        <f t="shared" si="28"/>
        <v>3.4828897338403042</v>
      </c>
      <c r="Q115" s="93">
        <f t="shared" si="29"/>
        <v>0.72396438305750566</v>
      </c>
      <c r="R115" s="156">
        <f t="shared" si="47"/>
        <v>922.31924321640338</v>
      </c>
      <c r="S115" s="156">
        <f t="shared" si="48"/>
        <v>1140.0732301809683</v>
      </c>
      <c r="T115" s="153"/>
      <c r="U115" s="153"/>
      <c r="V115"/>
      <c r="X115" s="76"/>
      <c r="Y115" s="163"/>
      <c r="Z115" s="150"/>
      <c r="AA115" s="150"/>
      <c r="AB115" s="150"/>
      <c r="AC115" s="150"/>
      <c r="AD115" s="27"/>
      <c r="AE115" s="27"/>
      <c r="AF115" s="29"/>
      <c r="AH115" s="29"/>
      <c r="AJ115" s="51"/>
      <c r="AK115" s="29"/>
      <c r="AL115" s="58"/>
    </row>
    <row r="116" spans="1:38" x14ac:dyDescent="0.2">
      <c r="A116" s="225">
        <v>299</v>
      </c>
      <c r="B116" s="225">
        <v>379</v>
      </c>
      <c r="C116" s="233" t="s">
        <v>107</v>
      </c>
      <c r="D116" s="223">
        <v>18</v>
      </c>
      <c r="E116" s="136">
        <v>1400</v>
      </c>
      <c r="F116" s="136">
        <v>2691</v>
      </c>
      <c r="G116" s="136">
        <v>9015</v>
      </c>
      <c r="H116" s="139">
        <v>0.83599999999999997</v>
      </c>
      <c r="I116" s="25">
        <f t="shared" si="40"/>
        <v>0.24397699803285344</v>
      </c>
      <c r="J116" s="25">
        <f t="shared" si="41"/>
        <v>0.13206350930334468</v>
      </c>
      <c r="K116" s="27">
        <f t="shared" si="42"/>
        <v>1.8474217391304353</v>
      </c>
      <c r="L116" s="27">
        <f t="shared" si="43"/>
        <v>0.72818777361736808</v>
      </c>
      <c r="M116" s="27">
        <f t="shared" si="44"/>
        <v>3.3500557413600891</v>
      </c>
      <c r="N116" s="27"/>
      <c r="O116" s="51">
        <f t="shared" si="27"/>
        <v>67.918665655547287</v>
      </c>
      <c r="P116" s="27">
        <f t="shared" si="28"/>
        <v>3.3500557413600891</v>
      </c>
      <c r="Q116" s="93">
        <f t="shared" si="29"/>
        <v>0.72818777361736808</v>
      </c>
      <c r="R116" s="156">
        <f t="shared" si="47"/>
        <v>952.9497715889039</v>
      </c>
      <c r="S116" s="156">
        <f t="shared" si="48"/>
        <v>1139.8920712785932</v>
      </c>
      <c r="T116" s="153"/>
      <c r="U116" s="153"/>
      <c r="V116"/>
      <c r="X116" s="76"/>
      <c r="Y116" s="163"/>
      <c r="Z116" s="150"/>
      <c r="AA116" s="150"/>
      <c r="AB116" s="150"/>
      <c r="AC116" s="150"/>
      <c r="AD116" s="27"/>
      <c r="AE116" s="27"/>
      <c r="AF116" s="29"/>
      <c r="AH116" s="29"/>
      <c r="AJ116" s="51"/>
      <c r="AK116" s="29"/>
      <c r="AL116" s="58"/>
    </row>
    <row r="117" spans="1:38" x14ac:dyDescent="0.2">
      <c r="A117" s="225">
        <v>299</v>
      </c>
      <c r="B117" s="225">
        <v>379</v>
      </c>
      <c r="C117" s="233" t="s">
        <v>107</v>
      </c>
      <c r="D117" s="223">
        <v>18</v>
      </c>
      <c r="E117" s="136">
        <v>1471</v>
      </c>
      <c r="F117" s="136">
        <v>3264</v>
      </c>
      <c r="G117" s="136">
        <v>10128</v>
      </c>
      <c r="H117" s="139">
        <v>0.878</v>
      </c>
      <c r="I117" s="25">
        <f t="shared" si="40"/>
        <v>0.24827761843448987</v>
      </c>
      <c r="J117" s="25">
        <f t="shared" si="41"/>
        <v>0.13809100002812397</v>
      </c>
      <c r="K117" s="27">
        <f t="shared" si="42"/>
        <v>1.797927586764706</v>
      </c>
      <c r="L117" s="27">
        <f t="shared" si="43"/>
        <v>0.71489765564747076</v>
      </c>
      <c r="M117" s="27">
        <f t="shared" si="44"/>
        <v>3.1029411764705883</v>
      </c>
      <c r="N117" s="27"/>
      <c r="O117" s="51">
        <f t="shared" si="27"/>
        <v>76.303965142471768</v>
      </c>
      <c r="P117" s="27">
        <f t="shared" si="28"/>
        <v>3.1029411764705883</v>
      </c>
      <c r="Q117" s="93">
        <f t="shared" si="29"/>
        <v>0.71489765564747076</v>
      </c>
      <c r="R117" s="156">
        <f t="shared" si="47"/>
        <v>1001.2779385766269</v>
      </c>
      <c r="S117" s="156">
        <f t="shared" si="48"/>
        <v>1140.4076749164315</v>
      </c>
      <c r="T117" s="153"/>
      <c r="U117" s="153"/>
      <c r="V117"/>
      <c r="X117" s="76"/>
      <c r="Y117" s="163"/>
      <c r="Z117" s="150"/>
      <c r="AA117" s="150"/>
      <c r="AB117" s="150"/>
      <c r="AC117" s="150"/>
      <c r="AD117" s="27"/>
      <c r="AE117" s="27"/>
      <c r="AF117" s="29"/>
      <c r="AH117" s="29"/>
      <c r="AJ117" s="51"/>
      <c r="AK117" s="29"/>
      <c r="AL117" s="58"/>
    </row>
    <row r="118" spans="1:38" x14ac:dyDescent="0.2">
      <c r="A118" s="225">
        <v>299</v>
      </c>
      <c r="B118" s="225">
        <v>379</v>
      </c>
      <c r="C118" s="233" t="s">
        <v>107</v>
      </c>
      <c r="D118" s="223">
        <v>18</v>
      </c>
      <c r="E118" s="136">
        <v>1497</v>
      </c>
      <c r="F118" s="136">
        <v>3559</v>
      </c>
      <c r="G118" s="136">
        <v>10707</v>
      </c>
      <c r="H118" s="139">
        <v>0.89400000000000002</v>
      </c>
      <c r="I118" s="25">
        <f t="shared" si="40"/>
        <v>0.25343315233494257</v>
      </c>
      <c r="J118" s="25">
        <f t="shared" si="41"/>
        <v>0.14286170526906647</v>
      </c>
      <c r="K118" s="27">
        <f t="shared" si="42"/>
        <v>1.7739754110986234</v>
      </c>
      <c r="L118" s="27">
        <f t="shared" si="43"/>
        <v>0.71265969882507318</v>
      </c>
      <c r="M118" s="27">
        <f t="shared" si="44"/>
        <v>3.0084293340826074</v>
      </c>
      <c r="N118" s="27"/>
      <c r="O118" s="51">
        <f t="shared" si="27"/>
        <v>80.666129026505246</v>
      </c>
      <c r="P118" s="27">
        <f t="shared" si="28"/>
        <v>3.0084293340826074</v>
      </c>
      <c r="Q118" s="93">
        <f t="shared" si="29"/>
        <v>0.71265969882507318</v>
      </c>
      <c r="R118" s="156">
        <f t="shared" si="47"/>
        <v>1018.9755771918493</v>
      </c>
      <c r="S118" s="156">
        <f t="shared" si="48"/>
        <v>1139.7937105054243</v>
      </c>
      <c r="T118" s="153"/>
      <c r="U118" s="153"/>
      <c r="V118"/>
      <c r="X118" s="76"/>
      <c r="Y118" s="163"/>
      <c r="Z118" s="150"/>
      <c r="AA118" s="150"/>
      <c r="AB118" s="150"/>
      <c r="AC118" s="150"/>
      <c r="AD118" s="27"/>
      <c r="AE118" s="27"/>
      <c r="AF118" s="29"/>
      <c r="AH118" s="29"/>
      <c r="AJ118" s="51"/>
      <c r="AK118" s="29"/>
      <c r="AL118" s="58"/>
    </row>
    <row r="119" spans="1:38" x14ac:dyDescent="0.2">
      <c r="A119" s="225">
        <v>299</v>
      </c>
      <c r="B119" s="225">
        <v>379</v>
      </c>
      <c r="C119" s="233" t="s">
        <v>107</v>
      </c>
      <c r="D119" s="223">
        <v>18</v>
      </c>
      <c r="E119" s="136">
        <v>1552</v>
      </c>
      <c r="F119" s="136">
        <v>4075</v>
      </c>
      <c r="G119" s="136">
        <v>11520</v>
      </c>
      <c r="H119" s="139">
        <v>0.92700000000000005</v>
      </c>
      <c r="I119" s="25">
        <f t="shared" si="40"/>
        <v>0.25369287423026626</v>
      </c>
      <c r="J119" s="25">
        <f t="shared" si="41"/>
        <v>0.14679312130606942</v>
      </c>
      <c r="K119" s="27">
        <f t="shared" si="42"/>
        <v>1.7282340750920246</v>
      </c>
      <c r="L119" s="27">
        <f t="shared" si="43"/>
        <v>0.6946396825145793</v>
      </c>
      <c r="M119" s="27">
        <f t="shared" si="44"/>
        <v>2.826993865030675</v>
      </c>
      <c r="N119" s="27"/>
      <c r="O119" s="51">
        <f t="shared" si="27"/>
        <v>86.79123997247973</v>
      </c>
      <c r="P119" s="27">
        <f t="shared" si="28"/>
        <v>2.826993865030675</v>
      </c>
      <c r="Q119" s="93">
        <f t="shared" si="29"/>
        <v>0.6946396825145793</v>
      </c>
      <c r="R119" s="156">
        <f t="shared" si="47"/>
        <v>1056.4128896471277</v>
      </c>
      <c r="S119" s="156">
        <f t="shared" si="48"/>
        <v>1139.6039802018638</v>
      </c>
      <c r="T119" s="153"/>
      <c r="U119" s="153"/>
      <c r="V119"/>
      <c r="X119" s="76"/>
      <c r="Y119" s="163"/>
      <c r="Z119" s="150"/>
      <c r="AA119" s="150"/>
      <c r="AB119" s="150"/>
      <c r="AC119" s="150"/>
      <c r="AD119" s="27"/>
      <c r="AE119" s="27"/>
      <c r="AF119" s="29"/>
      <c r="AH119" s="29"/>
      <c r="AJ119" s="51"/>
      <c r="AK119" s="29"/>
      <c r="AL119" s="58"/>
    </row>
    <row r="120" spans="1:38" x14ac:dyDescent="0.2">
      <c r="I120" s="25"/>
      <c r="J120" s="25"/>
      <c r="K120" s="27"/>
      <c r="L120" s="27"/>
      <c r="M120" s="27"/>
      <c r="N120" s="27"/>
      <c r="O120" s="51"/>
      <c r="P120" s="27"/>
      <c r="Q120" s="93"/>
      <c r="R120" s="156"/>
      <c r="T120" s="153"/>
      <c r="U120" s="153"/>
      <c r="Y120" s="62"/>
      <c r="AA120" s="69"/>
      <c r="AB120" s="150"/>
      <c r="AC120" s="171"/>
      <c r="AD120" s="27"/>
      <c r="AE120" s="27"/>
      <c r="AF120" s="29"/>
      <c r="AH120" s="29"/>
      <c r="AJ120" s="51"/>
      <c r="AK120" s="29"/>
      <c r="AL120" s="58"/>
    </row>
    <row r="121" spans="1:38" x14ac:dyDescent="0.2">
      <c r="I121" s="25"/>
      <c r="J121" s="25"/>
      <c r="K121" s="27"/>
      <c r="L121" s="27"/>
      <c r="M121" s="27"/>
      <c r="N121" s="27"/>
      <c r="O121" s="51"/>
      <c r="P121" s="27"/>
      <c r="Q121" s="93"/>
      <c r="R121" s="156"/>
      <c r="T121" s="153"/>
      <c r="U121" s="153"/>
      <c r="Y121" s="62"/>
      <c r="AA121" s="69"/>
      <c r="AB121" s="150"/>
      <c r="AC121" s="171"/>
      <c r="AD121" s="27"/>
      <c r="AE121" s="27"/>
      <c r="AF121" s="29"/>
      <c r="AH121" s="29"/>
      <c r="AJ121" s="51"/>
      <c r="AK121" s="29"/>
      <c r="AL121" s="58"/>
    </row>
    <row r="122" spans="1:38" x14ac:dyDescent="0.2">
      <c r="A122" s="225">
        <v>300</v>
      </c>
      <c r="B122" s="225">
        <v>380</v>
      </c>
      <c r="C122" s="233" t="s">
        <v>107</v>
      </c>
      <c r="D122" s="223">
        <v>20</v>
      </c>
      <c r="E122" s="136">
        <v>701</v>
      </c>
      <c r="F122" s="136">
        <v>346</v>
      </c>
      <c r="G122" s="136">
        <v>2167</v>
      </c>
      <c r="H122" s="139">
        <v>0.41799999999999998</v>
      </c>
      <c r="I122" s="25">
        <f t="shared" si="40"/>
        <v>0.23391716887573785</v>
      </c>
      <c r="J122" s="25">
        <f t="shared" si="41"/>
        <v>0.13526183898800692</v>
      </c>
      <c r="K122" s="27">
        <f t="shared" si="42"/>
        <v>1.7293655817919071</v>
      </c>
      <c r="L122" s="27">
        <f t="shared" si="43"/>
        <v>0.66745309640597905</v>
      </c>
      <c r="M122" s="27">
        <f t="shared" si="44"/>
        <v>6.2630057803468207</v>
      </c>
      <c r="N122" s="27"/>
      <c r="O122" s="51">
        <f t="shared" si="27"/>
        <v>16.326095227462115</v>
      </c>
      <c r="P122" s="27">
        <f t="shared" si="28"/>
        <v>6.2630057803468207</v>
      </c>
      <c r="Q122" s="93">
        <f t="shared" si="29"/>
        <v>0.66745309640597905</v>
      </c>
      <c r="R122" s="156">
        <f>E122*(PI()/30)*($D$4/2)</f>
        <v>477.15556420272975</v>
      </c>
      <c r="S122" s="156">
        <f>R122/H122</f>
        <v>1141.520488523277</v>
      </c>
      <c r="T122" s="153"/>
      <c r="U122" s="153"/>
      <c r="V122"/>
      <c r="W122">
        <v>300</v>
      </c>
      <c r="X122" s="76">
        <v>20</v>
      </c>
      <c r="Y122" s="164">
        <v>0.72499999999999998</v>
      </c>
      <c r="Z122" s="150">
        <v>1936</v>
      </c>
      <c r="AA122" s="150">
        <v>6820</v>
      </c>
      <c r="AB122" s="150">
        <v>827</v>
      </c>
      <c r="AC122" s="150">
        <v>1215</v>
      </c>
      <c r="AD122" s="27">
        <f t="shared" si="30"/>
        <v>0.24505921748264306</v>
      </c>
      <c r="AE122" s="27">
        <f t="shared" si="31"/>
        <v>0.1453549285469235</v>
      </c>
      <c r="AF122" s="29">
        <f t="shared" si="32"/>
        <v>1.6859367613636369</v>
      </c>
      <c r="AG122" s="29">
        <f t="shared" si="33"/>
        <v>0.66600837891976916</v>
      </c>
      <c r="AH122" s="29">
        <f t="shared" si="34"/>
        <v>3.5227272727272729</v>
      </c>
      <c r="AJ122" s="51">
        <f t="shared" si="35"/>
        <v>51.381619497596503</v>
      </c>
      <c r="AK122" s="29">
        <f t="shared" si="36"/>
        <v>3.5227272727272729</v>
      </c>
      <c r="AL122" s="58">
        <f t="shared" si="37"/>
        <v>0.66600837891976916</v>
      </c>
    </row>
    <row r="123" spans="1:38" x14ac:dyDescent="0.2">
      <c r="A123" s="225">
        <v>300</v>
      </c>
      <c r="B123" s="225">
        <v>380</v>
      </c>
      <c r="C123" s="233" t="s">
        <v>107</v>
      </c>
      <c r="D123" s="223">
        <v>20</v>
      </c>
      <c r="E123" s="136">
        <v>800</v>
      </c>
      <c r="F123" s="136">
        <v>524</v>
      </c>
      <c r="G123" s="136">
        <v>2876</v>
      </c>
      <c r="H123" s="139">
        <v>0.47699999999999998</v>
      </c>
      <c r="I123" s="25">
        <f t="shared" si="40"/>
        <v>0.23836809810580853</v>
      </c>
      <c r="J123" s="25">
        <f t="shared" si="41"/>
        <v>0.13782073726140803</v>
      </c>
      <c r="K123" s="27">
        <f t="shared" si="42"/>
        <v>1.7295517557251912</v>
      </c>
      <c r="L123" s="27">
        <f t="shared" si="43"/>
        <v>0.67384579028845459</v>
      </c>
      <c r="M123" s="27">
        <f t="shared" si="44"/>
        <v>5.4885496183206106</v>
      </c>
      <c r="N123" s="27"/>
      <c r="O123" s="51">
        <f t="shared" si="27"/>
        <v>21.667674145907267</v>
      </c>
      <c r="P123" s="27">
        <f t="shared" si="28"/>
        <v>5.4885496183206106</v>
      </c>
      <c r="Q123" s="93">
        <f t="shared" si="29"/>
        <v>0.67384579028845459</v>
      </c>
      <c r="R123" s="156">
        <f t="shared" ref="R123:R129" si="49">E123*(PI()/30)*($D$4/2)</f>
        <v>544.5427266222307</v>
      </c>
      <c r="S123" s="156">
        <f t="shared" ref="S123:S129" si="50">R123/H123</f>
        <v>1141.599007593775</v>
      </c>
      <c r="T123" s="153"/>
      <c r="U123" s="153"/>
      <c r="V123"/>
      <c r="W123">
        <v>300</v>
      </c>
      <c r="X123" s="76">
        <v>20</v>
      </c>
      <c r="Y123" s="164">
        <v>0.75</v>
      </c>
      <c r="Z123" s="150">
        <v>2170</v>
      </c>
      <c r="AA123" s="150">
        <v>7358</v>
      </c>
      <c r="AB123" s="150">
        <v>856</v>
      </c>
      <c r="AC123" s="150">
        <v>1257</v>
      </c>
      <c r="AD123" s="27">
        <f t="shared" si="30"/>
        <v>0.2470179150453701</v>
      </c>
      <c r="AE123" s="27">
        <f t="shared" si="31"/>
        <v>0.14713200173240915</v>
      </c>
      <c r="AF123" s="29">
        <f t="shared" si="32"/>
        <v>1.6788863886635943</v>
      </c>
      <c r="AG123" s="29">
        <f t="shared" si="33"/>
        <v>0.66586843099410042</v>
      </c>
      <c r="AH123" s="29">
        <f t="shared" si="34"/>
        <v>3.390783410138249</v>
      </c>
      <c r="AJ123" s="51">
        <f t="shared" si="35"/>
        <v>55.434890947700161</v>
      </c>
      <c r="AK123" s="29">
        <f t="shared" si="36"/>
        <v>3.390783410138249</v>
      </c>
      <c r="AL123" s="58">
        <f t="shared" si="37"/>
        <v>0.66586843099410042</v>
      </c>
    </row>
    <row r="124" spans="1:38" x14ac:dyDescent="0.2">
      <c r="A124" s="225">
        <v>300</v>
      </c>
      <c r="B124" s="225">
        <v>380</v>
      </c>
      <c r="C124" s="233" t="s">
        <v>107</v>
      </c>
      <c r="D124" s="223">
        <v>20</v>
      </c>
      <c r="E124" s="136">
        <v>1004</v>
      </c>
      <c r="F124" s="136">
        <v>1057</v>
      </c>
      <c r="G124" s="136">
        <v>4442</v>
      </c>
      <c r="H124" s="139">
        <v>0.59899999999999998</v>
      </c>
      <c r="I124" s="25">
        <f t="shared" si="40"/>
        <v>0.23374931788198908</v>
      </c>
      <c r="J124" s="25">
        <f t="shared" si="41"/>
        <v>0.14064590492633453</v>
      </c>
      <c r="K124" s="27">
        <f t="shared" si="42"/>
        <v>1.661970307663198</v>
      </c>
      <c r="L124" s="27">
        <f t="shared" si="43"/>
        <v>0.64121153726543967</v>
      </c>
      <c r="M124" s="27">
        <f t="shared" si="44"/>
        <v>4.2024597918637649</v>
      </c>
      <c r="N124" s="27"/>
      <c r="O124" s="51">
        <f t="shared" si="27"/>
        <v>33.465858329666226</v>
      </c>
      <c r="P124" s="27">
        <f t="shared" si="28"/>
        <v>4.2024597918637649</v>
      </c>
      <c r="Q124" s="93">
        <f t="shared" si="29"/>
        <v>0.64121153726543967</v>
      </c>
      <c r="R124" s="156">
        <f t="shared" si="49"/>
        <v>683.40112191089963</v>
      </c>
      <c r="S124" s="156">
        <f t="shared" si="50"/>
        <v>1140.903375477295</v>
      </c>
      <c r="T124" s="153"/>
      <c r="U124" s="153"/>
      <c r="V124"/>
      <c r="W124">
        <v>300</v>
      </c>
      <c r="X124" s="76">
        <v>20</v>
      </c>
      <c r="Y124" s="164">
        <v>0.77500000000000002</v>
      </c>
      <c r="Z124" s="150">
        <v>2426</v>
      </c>
      <c r="AA124" s="150">
        <v>7962</v>
      </c>
      <c r="AB124" s="150">
        <v>884</v>
      </c>
      <c r="AC124" s="150">
        <v>1299</v>
      </c>
      <c r="AD124" s="27">
        <f t="shared" si="30"/>
        <v>0.25028976740525238</v>
      </c>
      <c r="AE124" s="27">
        <f t="shared" si="31"/>
        <v>0.14904471678045936</v>
      </c>
      <c r="AF124" s="29">
        <f t="shared" si="32"/>
        <v>1.6792931196207745</v>
      </c>
      <c r="AG124" s="29">
        <f t="shared" si="33"/>
        <v>0.67042615259330218</v>
      </c>
      <c r="AH124" s="29">
        <f t="shared" si="34"/>
        <v>3.2819455894476506</v>
      </c>
      <c r="AJ124" s="51">
        <f t="shared" si="35"/>
        <v>59.985403876812811</v>
      </c>
      <c r="AK124" s="29">
        <f t="shared" si="36"/>
        <v>3.2819455894476506</v>
      </c>
      <c r="AL124" s="58">
        <f t="shared" si="37"/>
        <v>0.67042615259330218</v>
      </c>
    </row>
    <row r="125" spans="1:38" x14ac:dyDescent="0.2">
      <c r="A125" s="225">
        <v>300</v>
      </c>
      <c r="B125" s="225">
        <v>380</v>
      </c>
      <c r="C125" s="233" t="s">
        <v>107</v>
      </c>
      <c r="D125" s="223">
        <v>20</v>
      </c>
      <c r="E125" s="136">
        <v>1047</v>
      </c>
      <c r="F125" s="136">
        <v>1187</v>
      </c>
      <c r="G125" s="136">
        <v>4893</v>
      </c>
      <c r="H125" s="139">
        <v>0.625</v>
      </c>
      <c r="I125" s="25">
        <f t="shared" si="40"/>
        <v>0.23676694801050596</v>
      </c>
      <c r="J125" s="25">
        <f t="shared" si="41"/>
        <v>0.13927203349361802</v>
      </c>
      <c r="K125" s="27">
        <f t="shared" si="42"/>
        <v>1.7000322467565288</v>
      </c>
      <c r="L125" s="27">
        <f t="shared" si="43"/>
        <v>0.66011650048262549</v>
      </c>
      <c r="M125" s="27">
        <f t="shared" si="44"/>
        <v>4.122156697556866</v>
      </c>
      <c r="N125" s="27"/>
      <c r="O125" s="51">
        <f t="shared" si="27"/>
        <v>36.863675102894383</v>
      </c>
      <c r="P125" s="27">
        <f t="shared" si="28"/>
        <v>4.122156697556866</v>
      </c>
      <c r="Q125" s="93">
        <f t="shared" si="29"/>
        <v>0.66011650048262549</v>
      </c>
      <c r="R125" s="156">
        <f t="shared" si="49"/>
        <v>712.67029346684456</v>
      </c>
      <c r="S125" s="156">
        <f t="shared" si="50"/>
        <v>1140.2724695469512</v>
      </c>
      <c r="T125" s="153"/>
      <c r="U125" s="153"/>
      <c r="V125"/>
      <c r="W125">
        <v>300</v>
      </c>
      <c r="X125" s="76">
        <v>20</v>
      </c>
      <c r="Y125" s="164">
        <v>0.8</v>
      </c>
      <c r="Z125" s="150">
        <v>2737</v>
      </c>
      <c r="AA125" s="150">
        <v>8672</v>
      </c>
      <c r="AB125" s="150">
        <v>913</v>
      </c>
      <c r="AC125" s="150">
        <v>1341</v>
      </c>
      <c r="AD125" s="27">
        <f t="shared" si="30"/>
        <v>0.25580023380972899</v>
      </c>
      <c r="AE125" s="27">
        <f t="shared" si="31"/>
        <v>0.1528416461974498</v>
      </c>
      <c r="AF125" s="29">
        <f t="shared" si="32"/>
        <v>1.6736291460723425</v>
      </c>
      <c r="AG125" s="29">
        <f t="shared" si="33"/>
        <v>0.67548014875196005</v>
      </c>
      <c r="AH125" s="29">
        <f t="shared" si="34"/>
        <v>3.1684325904274755</v>
      </c>
      <c r="AJ125" s="51">
        <f t="shared" si="35"/>
        <v>65.334516757061124</v>
      </c>
      <c r="AK125" s="29">
        <f t="shared" si="36"/>
        <v>3.1684325904274755</v>
      </c>
      <c r="AL125" s="58">
        <f t="shared" si="37"/>
        <v>0.67548014875196005</v>
      </c>
    </row>
    <row r="126" spans="1:38" x14ac:dyDescent="0.2">
      <c r="A126" s="225">
        <v>300</v>
      </c>
      <c r="B126" s="225">
        <v>380</v>
      </c>
      <c r="C126" s="233" t="s">
        <v>107</v>
      </c>
      <c r="D126" s="223">
        <v>20</v>
      </c>
      <c r="E126" s="136">
        <v>1099</v>
      </c>
      <c r="F126" s="136">
        <v>1425</v>
      </c>
      <c r="G126" s="136">
        <v>5644</v>
      </c>
      <c r="H126" s="139">
        <v>0.65600000000000003</v>
      </c>
      <c r="I126" s="25">
        <f t="shared" si="40"/>
        <v>0.24787392506440781</v>
      </c>
      <c r="J126" s="25">
        <f t="shared" si="41"/>
        <v>0.14456895103576992</v>
      </c>
      <c r="K126" s="27">
        <f t="shared" si="42"/>
        <v>1.7145723427368418</v>
      </c>
      <c r="L126" s="27">
        <f t="shared" si="43"/>
        <v>0.68119919684516761</v>
      </c>
      <c r="M126" s="27">
        <f t="shared" si="44"/>
        <v>3.9607017543859651</v>
      </c>
      <c r="N126" s="27"/>
      <c r="O126" s="51">
        <f t="shared" si="27"/>
        <v>42.521680417072531</v>
      </c>
      <c r="P126" s="27">
        <f t="shared" si="28"/>
        <v>3.9607017543859651</v>
      </c>
      <c r="Q126" s="93">
        <f t="shared" si="29"/>
        <v>0.68119919684516761</v>
      </c>
      <c r="R126" s="156">
        <f t="shared" si="49"/>
        <v>748.06557069728956</v>
      </c>
      <c r="S126" s="156">
        <f t="shared" si="50"/>
        <v>1140.3438577702584</v>
      </c>
      <c r="T126" s="153"/>
      <c r="U126" s="153"/>
      <c r="V126"/>
      <c r="W126">
        <v>300</v>
      </c>
      <c r="X126" s="76">
        <v>20</v>
      </c>
      <c r="Y126" s="164">
        <v>0.82499999999999996</v>
      </c>
      <c r="Z126" s="150">
        <v>3095</v>
      </c>
      <c r="AA126" s="150">
        <v>9384</v>
      </c>
      <c r="AB126" s="150">
        <v>941</v>
      </c>
      <c r="AC126" s="150">
        <v>1383</v>
      </c>
      <c r="AD126" s="27">
        <f t="shared" si="30"/>
        <v>0.26024528055746632</v>
      </c>
      <c r="AE126" s="27">
        <f t="shared" si="31"/>
        <v>0.15756050199810345</v>
      </c>
      <c r="AF126" s="29">
        <f t="shared" si="32"/>
        <v>1.6517164978352181</v>
      </c>
      <c r="AG126" s="29">
        <f t="shared" si="33"/>
        <v>0.672403289287269</v>
      </c>
      <c r="AH126" s="29">
        <f t="shared" si="34"/>
        <v>3.0319870759289178</v>
      </c>
      <c r="AJ126" s="51">
        <f t="shared" si="35"/>
        <v>70.698697560915775</v>
      </c>
      <c r="AK126" s="29">
        <f t="shared" si="36"/>
        <v>3.0319870759289178</v>
      </c>
      <c r="AL126" s="58">
        <f t="shared" si="37"/>
        <v>0.672403289287269</v>
      </c>
    </row>
    <row r="127" spans="1:38" x14ac:dyDescent="0.2">
      <c r="A127" s="225">
        <v>300</v>
      </c>
      <c r="B127" s="225">
        <v>380</v>
      </c>
      <c r="C127" s="233" t="s">
        <v>107</v>
      </c>
      <c r="D127" s="223">
        <v>20</v>
      </c>
      <c r="E127" s="136">
        <v>1101</v>
      </c>
      <c r="F127" s="136">
        <v>1428</v>
      </c>
      <c r="G127" s="136">
        <v>5536</v>
      </c>
      <c r="H127" s="139">
        <v>0.65700000000000003</v>
      </c>
      <c r="I127" s="25">
        <f t="shared" si="40"/>
        <v>0.24224826044360517</v>
      </c>
      <c r="J127" s="25">
        <f t="shared" si="41"/>
        <v>0.14408523969598874</v>
      </c>
      <c r="K127" s="27">
        <f t="shared" si="42"/>
        <v>1.6812843630252103</v>
      </c>
      <c r="L127" s="27">
        <f t="shared" si="43"/>
        <v>0.66035032922354409</v>
      </c>
      <c r="M127" s="27">
        <f t="shared" si="44"/>
        <v>3.876750700280112</v>
      </c>
      <c r="N127" s="27"/>
      <c r="O127" s="51">
        <f t="shared" si="27"/>
        <v>41.708012542330536</v>
      </c>
      <c r="P127" s="27">
        <f t="shared" si="28"/>
        <v>3.876750700280112</v>
      </c>
      <c r="Q127" s="93">
        <f t="shared" si="29"/>
        <v>0.66035032922354409</v>
      </c>
      <c r="R127" s="156">
        <f t="shared" si="49"/>
        <v>749.42692751384516</v>
      </c>
      <c r="S127" s="156">
        <f t="shared" si="50"/>
        <v>1140.6802549678007</v>
      </c>
      <c r="T127" s="153"/>
      <c r="U127" s="153"/>
      <c r="V127"/>
      <c r="W127">
        <v>300</v>
      </c>
      <c r="X127" s="76">
        <v>20</v>
      </c>
      <c r="Y127" s="164">
        <v>0.85</v>
      </c>
      <c r="Z127" s="150">
        <v>3500</v>
      </c>
      <c r="AA127" s="150">
        <v>10123</v>
      </c>
      <c r="AB127" s="150">
        <v>970</v>
      </c>
      <c r="AC127" s="150">
        <v>1425</v>
      </c>
      <c r="AD127" s="27">
        <f t="shared" si="30"/>
        <v>0.26443487514678765</v>
      </c>
      <c r="AE127" s="27">
        <f t="shared" si="31"/>
        <v>0.16288335048519803</v>
      </c>
      <c r="AF127" s="29">
        <f t="shared" si="32"/>
        <v>1.6234616635714285</v>
      </c>
      <c r="AG127" s="29">
        <f t="shared" si="33"/>
        <v>0.66619948846729893</v>
      </c>
      <c r="AH127" s="29">
        <f t="shared" si="34"/>
        <v>2.8922857142857143</v>
      </c>
      <c r="AJ127" s="51">
        <f t="shared" si="35"/>
        <v>76.266295333455929</v>
      </c>
      <c r="AK127" s="29">
        <f t="shared" si="36"/>
        <v>2.8922857142857143</v>
      </c>
      <c r="AL127" s="58">
        <f t="shared" si="37"/>
        <v>0.66619948846729893</v>
      </c>
    </row>
    <row r="128" spans="1:38" x14ac:dyDescent="0.2">
      <c r="A128" s="225">
        <v>300</v>
      </c>
      <c r="B128" s="225">
        <v>380</v>
      </c>
      <c r="C128" s="233" t="s">
        <v>107</v>
      </c>
      <c r="D128" s="223">
        <v>20</v>
      </c>
      <c r="E128" s="136">
        <v>1150</v>
      </c>
      <c r="F128" s="136">
        <v>1593</v>
      </c>
      <c r="G128" s="136">
        <v>6009</v>
      </c>
      <c r="H128" s="139">
        <v>0.68600000000000005</v>
      </c>
      <c r="I128" s="25">
        <f t="shared" si="40"/>
        <v>0.24101592922626588</v>
      </c>
      <c r="J128" s="25">
        <f t="shared" si="41"/>
        <v>0.1410507817632109</v>
      </c>
      <c r="K128" s="27">
        <f t="shared" si="42"/>
        <v>1.7087174293785308</v>
      </c>
      <c r="L128" s="27">
        <f t="shared" si="43"/>
        <v>0.66941588559654586</v>
      </c>
      <c r="M128" s="27">
        <f t="shared" si="44"/>
        <v>3.7721280602636535</v>
      </c>
      <c r="N128" s="27"/>
      <c r="O128" s="51">
        <f t="shared" si="27"/>
        <v>45.271576475228358</v>
      </c>
      <c r="P128" s="27">
        <f t="shared" si="28"/>
        <v>3.7721280602636535</v>
      </c>
      <c r="Q128" s="93">
        <f t="shared" si="29"/>
        <v>0.66941588559654586</v>
      </c>
      <c r="R128" s="156">
        <f t="shared" si="49"/>
        <v>782.78016951945676</v>
      </c>
      <c r="S128" s="156">
        <f t="shared" si="50"/>
        <v>1141.0789643140768</v>
      </c>
      <c r="T128" s="153"/>
      <c r="U128" s="153"/>
      <c r="V128"/>
      <c r="W128">
        <v>300</v>
      </c>
      <c r="X128" s="76">
        <v>20</v>
      </c>
      <c r="Y128" s="164">
        <v>0.875</v>
      </c>
      <c r="Z128" s="150">
        <v>3953</v>
      </c>
      <c r="AA128" s="150">
        <v>10891</v>
      </c>
      <c r="AB128" s="150">
        <v>998</v>
      </c>
      <c r="AC128" s="150">
        <v>1467</v>
      </c>
      <c r="AD128" s="27">
        <f t="shared" si="30"/>
        <v>0.26843970567215159</v>
      </c>
      <c r="AE128" s="27">
        <f t="shared" si="31"/>
        <v>0.16861247978689531</v>
      </c>
      <c r="AF128" s="29">
        <f t="shared" si="32"/>
        <v>1.5920512290159374</v>
      </c>
      <c r="AG128" s="29">
        <f t="shared" si="33"/>
        <v>0.65823853992944414</v>
      </c>
      <c r="AH128" s="29">
        <f t="shared" si="34"/>
        <v>2.7551226916266125</v>
      </c>
      <c r="AJ128" s="51">
        <f t="shared" si="35"/>
        <v>82.052377998287909</v>
      </c>
      <c r="AK128" s="29">
        <f t="shared" si="36"/>
        <v>2.7551226916266125</v>
      </c>
      <c r="AL128" s="58">
        <f t="shared" si="37"/>
        <v>0.65823853992944414</v>
      </c>
    </row>
    <row r="129" spans="1:38" x14ac:dyDescent="0.2">
      <c r="A129" s="225">
        <v>300</v>
      </c>
      <c r="B129" s="225">
        <v>380</v>
      </c>
      <c r="C129" s="233" t="s">
        <v>107</v>
      </c>
      <c r="D129" s="223">
        <v>20</v>
      </c>
      <c r="E129" s="136">
        <v>1151</v>
      </c>
      <c r="F129" s="136">
        <v>1585</v>
      </c>
      <c r="G129" s="136">
        <v>5944</v>
      </c>
      <c r="H129" s="139">
        <v>0.68700000000000006</v>
      </c>
      <c r="I129" s="25">
        <f t="shared" si="40"/>
        <v>0.23799475009776358</v>
      </c>
      <c r="J129" s="25">
        <f t="shared" si="41"/>
        <v>0.13997695391903339</v>
      </c>
      <c r="K129" s="27">
        <f t="shared" si="42"/>
        <v>1.7002423858675082</v>
      </c>
      <c r="L129" s="27">
        <f t="shared" si="43"/>
        <v>0.66190767753002577</v>
      </c>
      <c r="M129" s="27">
        <f t="shared" si="44"/>
        <v>3.7501577287066246</v>
      </c>
      <c r="N129" s="27"/>
      <c r="O129" s="51">
        <f t="shared" si="27"/>
        <v>44.781868958022528</v>
      </c>
      <c r="P129" s="27">
        <f t="shared" si="28"/>
        <v>3.7501577287066246</v>
      </c>
      <c r="Q129" s="93">
        <f t="shared" si="29"/>
        <v>0.66190767753002577</v>
      </c>
      <c r="R129" s="156">
        <f t="shared" si="49"/>
        <v>783.46084792773456</v>
      </c>
      <c r="S129" s="156">
        <f t="shared" si="50"/>
        <v>1140.4088033882599</v>
      </c>
      <c r="T129" s="153"/>
      <c r="U129" s="153"/>
      <c r="V129"/>
      <c r="X129" s="76"/>
      <c r="Y129" s="17"/>
      <c r="Z129"/>
      <c r="AA129"/>
      <c r="AC129"/>
      <c r="AD129"/>
      <c r="AE129"/>
      <c r="AF129"/>
      <c r="AG129"/>
      <c r="AH129"/>
      <c r="AI129"/>
      <c r="AJ129"/>
      <c r="AK129"/>
      <c r="AL129"/>
    </row>
    <row r="130" spans="1:38" x14ac:dyDescent="0.2">
      <c r="A130" s="225">
        <v>300</v>
      </c>
      <c r="B130" s="225">
        <v>380</v>
      </c>
      <c r="C130" s="233" t="s">
        <v>107</v>
      </c>
      <c r="D130" s="223">
        <v>20</v>
      </c>
      <c r="E130" s="136">
        <v>1201</v>
      </c>
      <c r="F130" s="136">
        <v>1860</v>
      </c>
      <c r="G130" s="136">
        <v>6652</v>
      </c>
      <c r="H130" s="139">
        <v>0.71699999999999997</v>
      </c>
      <c r="I130" s="25">
        <f t="shared" si="40"/>
        <v>0.24462759707465984</v>
      </c>
      <c r="J130" s="25">
        <f t="shared" si="41"/>
        <v>0.14458963613629192</v>
      </c>
      <c r="K130" s="27">
        <f t="shared" si="42"/>
        <v>1.6918750445161295</v>
      </c>
      <c r="L130" s="27">
        <f t="shared" si="43"/>
        <v>0.66776538164751764</v>
      </c>
      <c r="M130" s="27">
        <f t="shared" si="44"/>
        <v>3.5763440860215052</v>
      </c>
      <c r="N130" s="27"/>
      <c r="O130" s="51">
        <f t="shared" si="27"/>
        <v>50.11591391466451</v>
      </c>
      <c r="P130" s="27">
        <f t="shared" si="28"/>
        <v>3.5763440860215052</v>
      </c>
      <c r="Q130" s="93">
        <f t="shared" si="29"/>
        <v>0.66776538164751764</v>
      </c>
      <c r="R130" s="156">
        <f t="shared" ref="R130:R136" si="51">E130*(PI()/30)*($D$4/2)</f>
        <v>817.49476834162397</v>
      </c>
      <c r="S130" s="156">
        <f t="shared" ref="S130:S136" si="52">R130/H130</f>
        <v>1140.1600674220697</v>
      </c>
      <c r="T130" s="153"/>
      <c r="U130" s="153"/>
      <c r="V130"/>
      <c r="X130" s="76"/>
      <c r="Y130" s="17"/>
      <c r="Z130"/>
      <c r="AA130"/>
      <c r="AC130"/>
      <c r="AD130"/>
      <c r="AE130"/>
      <c r="AF130"/>
      <c r="AG130"/>
      <c r="AH130"/>
      <c r="AI130"/>
      <c r="AJ130"/>
      <c r="AK130"/>
      <c r="AL130"/>
    </row>
    <row r="131" spans="1:38" x14ac:dyDescent="0.2">
      <c r="A131" s="225">
        <v>300</v>
      </c>
      <c r="B131" s="225">
        <v>380</v>
      </c>
      <c r="C131" s="233" t="s">
        <v>107</v>
      </c>
      <c r="D131" s="223">
        <v>20</v>
      </c>
      <c r="E131" s="136">
        <v>1249</v>
      </c>
      <c r="F131" s="136">
        <v>2127</v>
      </c>
      <c r="G131" s="136">
        <v>7253</v>
      </c>
      <c r="H131" s="139">
        <v>0.745</v>
      </c>
      <c r="I131" s="25">
        <f t="shared" si="40"/>
        <v>0.24662211865529526</v>
      </c>
      <c r="J131" s="25">
        <f t="shared" si="41"/>
        <v>0.14700544381858272</v>
      </c>
      <c r="K131" s="27">
        <f t="shared" si="42"/>
        <v>1.6776393598025392</v>
      </c>
      <c r="L131" s="27">
        <f t="shared" si="43"/>
        <v>0.66484056554246174</v>
      </c>
      <c r="M131" s="27">
        <f t="shared" si="44"/>
        <v>3.4099670897978371</v>
      </c>
      <c r="N131" s="27"/>
      <c r="O131" s="51">
        <f t="shared" si="27"/>
        <v>54.643824958367659</v>
      </c>
      <c r="P131" s="27">
        <f t="shared" si="28"/>
        <v>3.4099670897978371</v>
      </c>
      <c r="Q131" s="93">
        <f t="shared" si="29"/>
        <v>0.66484056554246174</v>
      </c>
      <c r="R131" s="156">
        <f t="shared" si="51"/>
        <v>850.16733193895777</v>
      </c>
      <c r="S131" s="156">
        <f t="shared" si="52"/>
        <v>1141.1642039449098</v>
      </c>
      <c r="T131" s="153"/>
      <c r="U131" s="153"/>
      <c r="V131"/>
      <c r="X131" s="76"/>
      <c r="Y131" s="17"/>
      <c r="Z131"/>
      <c r="AA131"/>
      <c r="AC131"/>
      <c r="AD131"/>
      <c r="AE131"/>
      <c r="AF131"/>
      <c r="AG131"/>
      <c r="AH131"/>
      <c r="AI131"/>
      <c r="AJ131"/>
      <c r="AK131"/>
      <c r="AL131"/>
    </row>
    <row r="132" spans="1:38" x14ac:dyDescent="0.2">
      <c r="A132" s="225">
        <v>300</v>
      </c>
      <c r="B132" s="225">
        <v>380</v>
      </c>
      <c r="C132" s="233" t="s">
        <v>107</v>
      </c>
      <c r="D132" s="223">
        <v>20</v>
      </c>
      <c r="E132" s="136">
        <v>1298</v>
      </c>
      <c r="F132" s="136">
        <v>2433</v>
      </c>
      <c r="G132" s="136">
        <v>7940</v>
      </c>
      <c r="H132" s="139">
        <v>0.77400000000000002</v>
      </c>
      <c r="I132" s="25">
        <f t="shared" si="40"/>
        <v>0.24998292256141957</v>
      </c>
      <c r="J132" s="25">
        <f t="shared" si="41"/>
        <v>0.14982051111490161</v>
      </c>
      <c r="K132" s="27">
        <f t="shared" si="42"/>
        <v>1.6685493908754627</v>
      </c>
      <c r="L132" s="27">
        <f t="shared" si="43"/>
        <v>0.66572846792028495</v>
      </c>
      <c r="M132" s="27">
        <f t="shared" si="44"/>
        <v>3.2634607480476778</v>
      </c>
      <c r="N132" s="27"/>
      <c r="O132" s="51">
        <f t="shared" si="27"/>
        <v>59.819656717143147</v>
      </c>
      <c r="P132" s="27">
        <f t="shared" si="28"/>
        <v>3.2634607480476778</v>
      </c>
      <c r="Q132" s="93">
        <f t="shared" si="29"/>
        <v>0.66572846792028495</v>
      </c>
      <c r="R132" s="156">
        <f t="shared" si="51"/>
        <v>883.52057394456949</v>
      </c>
      <c r="S132" s="156">
        <f t="shared" si="52"/>
        <v>1141.4994495407875</v>
      </c>
      <c r="T132" s="153"/>
      <c r="U132" s="153"/>
      <c r="V132"/>
      <c r="X132" s="76"/>
      <c r="Y132" s="17"/>
      <c r="Z132"/>
      <c r="AA132"/>
      <c r="AC132"/>
      <c r="AD132"/>
      <c r="AE132"/>
      <c r="AF132"/>
      <c r="AG132"/>
      <c r="AH132"/>
      <c r="AI132"/>
      <c r="AJ132"/>
      <c r="AK132"/>
      <c r="AL132"/>
    </row>
    <row r="133" spans="1:38" x14ac:dyDescent="0.2">
      <c r="A133" s="225">
        <v>300</v>
      </c>
      <c r="B133" s="225">
        <v>380</v>
      </c>
      <c r="C133" s="233" t="s">
        <v>107</v>
      </c>
      <c r="D133" s="223">
        <v>20</v>
      </c>
      <c r="E133" s="136">
        <v>1299</v>
      </c>
      <c r="F133" s="136">
        <v>2413</v>
      </c>
      <c r="G133" s="136">
        <v>7940</v>
      </c>
      <c r="H133" s="139">
        <v>0.77500000000000002</v>
      </c>
      <c r="I133" s="25">
        <f t="shared" si="40"/>
        <v>0.2495981855309852</v>
      </c>
      <c r="J133" s="25">
        <f t="shared" si="41"/>
        <v>0.14824604352483445</v>
      </c>
      <c r="K133" s="27">
        <f t="shared" si="42"/>
        <v>1.6836751902196436</v>
      </c>
      <c r="L133" s="27">
        <f t="shared" si="43"/>
        <v>0.67124631680482927</v>
      </c>
      <c r="M133" s="27">
        <f t="shared" si="44"/>
        <v>3.2905097389142148</v>
      </c>
      <c r="N133" s="27"/>
      <c r="O133" s="51">
        <f t="shared" si="27"/>
        <v>59.819656717143147</v>
      </c>
      <c r="P133" s="27">
        <f t="shared" si="28"/>
        <v>3.2905097389142148</v>
      </c>
      <c r="Q133" s="93">
        <f t="shared" si="29"/>
        <v>0.67124631680482927</v>
      </c>
      <c r="R133" s="156">
        <f t="shared" si="51"/>
        <v>884.20125235284718</v>
      </c>
      <c r="S133" s="156">
        <f t="shared" si="52"/>
        <v>1140.9048417456092</v>
      </c>
      <c r="T133" s="153"/>
      <c r="U133" s="153"/>
      <c r="V133"/>
      <c r="X133" s="76"/>
      <c r="Y133" s="17"/>
      <c r="Z133"/>
      <c r="AA133"/>
      <c r="AC133"/>
      <c r="AD133"/>
      <c r="AE133"/>
      <c r="AF133"/>
      <c r="AG133"/>
      <c r="AH133"/>
      <c r="AI133"/>
      <c r="AJ133"/>
      <c r="AK133"/>
      <c r="AL133"/>
    </row>
    <row r="134" spans="1:38" x14ac:dyDescent="0.2">
      <c r="A134" s="225">
        <v>300</v>
      </c>
      <c r="B134" s="225">
        <v>380</v>
      </c>
      <c r="C134" s="233" t="s">
        <v>107</v>
      </c>
      <c r="D134" s="223">
        <v>20</v>
      </c>
      <c r="E134" s="136">
        <v>1349</v>
      </c>
      <c r="F134" s="136">
        <v>2792</v>
      </c>
      <c r="G134" s="136">
        <v>8820</v>
      </c>
      <c r="H134" s="139">
        <v>0.80500000000000005</v>
      </c>
      <c r="I134" s="25">
        <f t="shared" si="40"/>
        <v>0.2570892453141771</v>
      </c>
      <c r="J134" s="25">
        <f t="shared" si="41"/>
        <v>0.15315557415331318</v>
      </c>
      <c r="K134" s="27">
        <f t="shared" si="42"/>
        <v>1.6786150078796562</v>
      </c>
      <c r="L134" s="27">
        <f t="shared" si="43"/>
        <v>0.67919729517559257</v>
      </c>
      <c r="M134" s="27">
        <f t="shared" si="44"/>
        <v>3.1590257879656161</v>
      </c>
      <c r="N134" s="27"/>
      <c r="O134" s="51">
        <f t="shared" si="27"/>
        <v>66.449543103929798</v>
      </c>
      <c r="P134" s="27">
        <f t="shared" si="28"/>
        <v>3.1590257879656161</v>
      </c>
      <c r="Q134" s="93">
        <f t="shared" si="29"/>
        <v>0.67919729517559257</v>
      </c>
      <c r="R134" s="156">
        <f t="shared" si="51"/>
        <v>918.23517276673658</v>
      </c>
      <c r="S134" s="156">
        <f t="shared" si="52"/>
        <v>1140.664810890356</v>
      </c>
      <c r="T134" s="153"/>
      <c r="U134" s="153"/>
      <c r="V134"/>
      <c r="X134" s="76"/>
      <c r="Y134" s="17"/>
      <c r="Z134"/>
      <c r="AA134"/>
      <c r="AC134"/>
      <c r="AD134"/>
      <c r="AE134"/>
      <c r="AF134"/>
      <c r="AG134"/>
      <c r="AH134"/>
      <c r="AI134"/>
      <c r="AJ134"/>
      <c r="AK134"/>
      <c r="AL134"/>
    </row>
    <row r="135" spans="1:38" x14ac:dyDescent="0.2">
      <c r="A135" s="225">
        <v>300</v>
      </c>
      <c r="B135" s="225">
        <v>380</v>
      </c>
      <c r="C135" s="233" t="s">
        <v>107</v>
      </c>
      <c r="D135" s="223">
        <v>20</v>
      </c>
      <c r="E135" s="136">
        <v>1405</v>
      </c>
      <c r="F135" s="136">
        <v>3321</v>
      </c>
      <c r="G135" s="136">
        <v>9828</v>
      </c>
      <c r="H135" s="139">
        <v>0.83799999999999997</v>
      </c>
      <c r="I135" s="25">
        <f t="shared" si="40"/>
        <v>0.26408985792649758</v>
      </c>
      <c r="J135" s="25">
        <f t="shared" si="41"/>
        <v>0.16124755779796607</v>
      </c>
      <c r="K135" s="27">
        <f t="shared" si="42"/>
        <v>1.6377913658536585</v>
      </c>
      <c r="L135" s="27">
        <f t="shared" si="43"/>
        <v>0.67164120183081255</v>
      </c>
      <c r="M135" s="27">
        <f t="shared" si="44"/>
        <v>2.9593495934959351</v>
      </c>
      <c r="N135" s="27"/>
      <c r="O135" s="51">
        <f t="shared" si="27"/>
        <v>74.04377660152177</v>
      </c>
      <c r="P135" s="27">
        <f t="shared" si="28"/>
        <v>2.9593495934959351</v>
      </c>
      <c r="Q135" s="93">
        <f t="shared" si="29"/>
        <v>0.67164120183081255</v>
      </c>
      <c r="R135" s="156">
        <f t="shared" si="51"/>
        <v>956.35316363029278</v>
      </c>
      <c r="S135" s="156">
        <f t="shared" si="52"/>
        <v>1141.2328921602539</v>
      </c>
      <c r="T135" s="153"/>
      <c r="U135" s="153"/>
      <c r="V135"/>
      <c r="X135" s="76"/>
      <c r="Y135" s="17"/>
      <c r="Z135"/>
      <c r="AA135"/>
      <c r="AC135"/>
      <c r="AD135"/>
      <c r="AE135"/>
      <c r="AF135"/>
      <c r="AG135"/>
      <c r="AH135"/>
      <c r="AI135"/>
      <c r="AJ135"/>
      <c r="AK135"/>
      <c r="AL135"/>
    </row>
    <row r="136" spans="1:38" x14ac:dyDescent="0.2">
      <c r="A136" s="225">
        <v>300</v>
      </c>
      <c r="B136" s="225">
        <v>380</v>
      </c>
      <c r="C136" s="233" t="s">
        <v>107</v>
      </c>
      <c r="D136" s="223">
        <v>20</v>
      </c>
      <c r="E136" s="136">
        <v>1473</v>
      </c>
      <c r="F136" s="136">
        <v>4022</v>
      </c>
      <c r="G136" s="136">
        <v>10987</v>
      </c>
      <c r="H136" s="139">
        <v>0.879</v>
      </c>
      <c r="I136" s="25">
        <f t="shared" si="40"/>
        <v>0.26860423417610729</v>
      </c>
      <c r="J136" s="25">
        <f t="shared" si="41"/>
        <v>0.16946775199340028</v>
      </c>
      <c r="K136" s="27">
        <f t="shared" si="42"/>
        <v>1.5849872970909991</v>
      </c>
      <c r="L136" s="27">
        <f t="shared" si="43"/>
        <v>0.65551872889701035</v>
      </c>
      <c r="M136" s="27">
        <f t="shared" si="44"/>
        <v>2.7317255096966684</v>
      </c>
      <c r="N136" s="27"/>
      <c r="O136" s="51">
        <f t="shared" si="27"/>
        <v>82.775638331391903</v>
      </c>
      <c r="P136" s="27">
        <f t="shared" si="28"/>
        <v>2.7317255096966684</v>
      </c>
      <c r="Q136" s="93">
        <f t="shared" si="29"/>
        <v>0.65551872889701035</v>
      </c>
      <c r="R136" s="156">
        <f t="shared" si="51"/>
        <v>1002.6392953931825</v>
      </c>
      <c r="S136" s="156">
        <f t="shared" si="52"/>
        <v>1140.6590391276252</v>
      </c>
      <c r="T136" s="153"/>
      <c r="U136" s="153"/>
      <c r="V136"/>
      <c r="X136" s="76"/>
      <c r="Y136" s="17"/>
      <c r="Z136"/>
      <c r="AA136"/>
      <c r="AC136"/>
      <c r="AD136"/>
      <c r="AE136"/>
      <c r="AF136"/>
      <c r="AG136"/>
      <c r="AH136"/>
      <c r="AI136"/>
      <c r="AJ136"/>
      <c r="AK136"/>
      <c r="AL136"/>
    </row>
    <row r="137" spans="1:38" x14ac:dyDescent="0.2">
      <c r="R137" s="156"/>
      <c r="T137" s="153"/>
      <c r="U137" s="153"/>
    </row>
    <row r="138" spans="1:38" x14ac:dyDescent="0.2">
      <c r="R138" s="156"/>
      <c r="T138" s="153"/>
      <c r="U138" s="153"/>
    </row>
    <row r="139" spans="1:38" x14ac:dyDescent="0.2">
      <c r="R139" s="156"/>
      <c r="T139" s="153"/>
      <c r="U139" s="153"/>
    </row>
    <row r="140" spans="1:38" x14ac:dyDescent="0.2">
      <c r="R140" s="156"/>
      <c r="T140" s="153"/>
      <c r="U140" s="153"/>
    </row>
    <row r="141" spans="1:38" x14ac:dyDescent="0.2">
      <c r="R141" s="156"/>
      <c r="T141" s="153"/>
      <c r="U141" s="153"/>
    </row>
    <row r="142" spans="1:38" x14ac:dyDescent="0.2">
      <c r="R142" s="156"/>
      <c r="T142" s="153"/>
      <c r="U142" s="153"/>
    </row>
    <row r="143" spans="1:38" x14ac:dyDescent="0.2">
      <c r="R143" s="156"/>
      <c r="T143" s="153"/>
      <c r="U143" s="153"/>
    </row>
    <row r="144" spans="1:38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63841" r:id="rId3">
          <objectPr defaultSize="0" r:id="rId4">
            <anchor moveWithCells="1">
              <from>
                <xdr:col>12</xdr:col>
                <xdr:colOff>635000</xdr:colOff>
                <xdr:row>1</xdr:row>
                <xdr:rowOff>63500</xdr:rowOff>
              </from>
              <to>
                <xdr:col>20</xdr:col>
                <xdr:colOff>825500</xdr:colOff>
                <xdr:row>3</xdr:row>
                <xdr:rowOff>139700</xdr:rowOff>
              </to>
            </anchor>
          </objectPr>
        </oleObject>
      </mc:Choice>
      <mc:Fallback>
        <oleObject progId="Equation.DSMT4" shapeId="163841" r:id="rId3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9"/>
  <sheetViews>
    <sheetView topLeftCell="A66" workbookViewId="0">
      <selection activeCell="W66" sqref="W1:X65536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167"/>
    <col min="6" max="6" width="12.83203125" style="47" customWidth="1"/>
    <col min="7" max="7" width="12.1640625" style="47" customWidth="1"/>
    <col min="8" max="8" width="13.1640625" style="50" customWidth="1"/>
    <col min="9" max="9" width="12.1640625" customWidth="1"/>
    <col min="10" max="10" width="11.332031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6640625" style="159" customWidth="1"/>
    <col min="19" max="19" width="14.6640625" style="156" customWidth="1"/>
    <col min="20" max="21" width="13.5" style="100" customWidth="1"/>
    <col min="22" max="22" width="8.83203125" style="113"/>
    <col min="23" max="23" width="9.33203125" style="1" customWidth="1"/>
    <col min="24" max="24" width="11.33203125" style="94" customWidth="1"/>
    <col min="25" max="25" width="11.83203125" style="62" customWidth="1"/>
    <col min="26" max="26" width="8.83203125" style="62"/>
    <col min="27" max="27" width="12.5" style="69" customWidth="1"/>
    <col min="28" max="28" width="13.33203125" style="150" customWidth="1"/>
    <col min="29" max="29" width="14.6640625" style="171" customWidth="1"/>
    <col min="30" max="30" width="10.33203125" style="34" bestFit="1" customWidth="1"/>
    <col min="31" max="32" width="8.83203125" style="24"/>
    <col min="33" max="33" width="8.83203125" style="29"/>
    <col min="34" max="35" width="8.83203125" style="24"/>
    <col min="36" max="36" width="14.1640625" style="24" customWidth="1"/>
    <col min="37" max="37" width="14.1640625" style="51" customWidth="1"/>
    <col min="38" max="38" width="13.6640625" style="29" customWidth="1"/>
  </cols>
  <sheetData>
    <row r="1" spans="1:38" ht="20" x14ac:dyDescent="0.2">
      <c r="A1" s="31" t="s">
        <v>189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100"/>
      <c r="W1" s="84"/>
      <c r="AC1" s="69"/>
      <c r="AE1" s="27"/>
      <c r="AF1" s="27"/>
      <c r="AH1" s="29"/>
      <c r="AI1" s="29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0.18742</v>
      </c>
      <c r="L2" s="27"/>
      <c r="M2" s="27"/>
      <c r="O2" s="51"/>
      <c r="P2" s="27"/>
      <c r="Q2" s="61"/>
      <c r="R2" s="155"/>
      <c r="V2" s="100"/>
      <c r="W2" s="84"/>
      <c r="AC2" s="69"/>
      <c r="AE2" s="27"/>
      <c r="AF2" s="27"/>
      <c r="AH2" s="29"/>
      <c r="AI2" s="29"/>
    </row>
    <row r="3" spans="1:38" ht="18" x14ac:dyDescent="0.2">
      <c r="A3" s="32" t="s">
        <v>135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100"/>
      <c r="W3" s="84"/>
      <c r="AB3" s="181"/>
      <c r="AC3" s="69"/>
      <c r="AE3" s="27"/>
      <c r="AH3" s="29"/>
    </row>
    <row r="4" spans="1:38" x14ac:dyDescent="0.2">
      <c r="A4" s="42"/>
      <c r="B4" s="85"/>
      <c r="C4" s="71">
        <v>103</v>
      </c>
      <c r="D4" s="89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84"/>
      <c r="AB4" s="181"/>
      <c r="AC4" s="69"/>
      <c r="AE4" s="27"/>
      <c r="AH4" s="2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84"/>
      <c r="AC5" s="69"/>
      <c r="AE5" s="27"/>
      <c r="AF5" s="27"/>
      <c r="AH5" s="29"/>
      <c r="AI5" s="29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39" t="s">
        <v>332</v>
      </c>
      <c r="X6" s="66"/>
      <c r="Z6" s="69"/>
      <c r="AA6" s="150"/>
      <c r="AB6" s="69"/>
      <c r="AC6" s="181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82" t="s">
        <v>400</v>
      </c>
      <c r="Y7" s="65" t="s">
        <v>368</v>
      </c>
      <c r="Z7" s="219" t="s">
        <v>351</v>
      </c>
      <c r="AA7" s="15" t="s">
        <v>405</v>
      </c>
      <c r="AB7" s="64" t="s">
        <v>406</v>
      </c>
      <c r="AC7" s="64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301</v>
      </c>
      <c r="B8" s="1">
        <v>394</v>
      </c>
      <c r="C8" s="1" t="s">
        <v>107</v>
      </c>
      <c r="D8" s="66">
        <v>2</v>
      </c>
      <c r="E8" s="168">
        <v>704</v>
      </c>
      <c r="F8" s="171">
        <v>61</v>
      </c>
      <c r="G8" s="150">
        <v>645</v>
      </c>
      <c r="H8" s="163">
        <v>0.42499999999999999</v>
      </c>
      <c r="I8" s="25">
        <f>0.1515*(G8/1000)/(E8/1000)^2/($D$4/10)^4</f>
        <v>6.9032502923096886E-2</v>
      </c>
      <c r="J8" s="25">
        <f>0.5*(F8/1000)/(E8/1000)^3/($D$4/10)^5</f>
        <v>2.3543178771750776E-2</v>
      </c>
      <c r="K8" s="27">
        <f>I8/J8</f>
        <v>2.9321657704918036</v>
      </c>
      <c r="L8" s="27">
        <f>0.798*I8^1.5/J8</f>
        <v>0.61477786290027248</v>
      </c>
      <c r="M8" s="27">
        <f>G8/F8</f>
        <v>10.573770491803279</v>
      </c>
      <c r="N8" s="27"/>
      <c r="O8" s="51">
        <f>G8/(PI()*$D$4^2/4)</f>
        <v>4.8594053630424847</v>
      </c>
      <c r="P8" s="27">
        <f>M8</f>
        <v>10.573770491803279</v>
      </c>
      <c r="Q8" s="93">
        <f>L8</f>
        <v>0.61477786290027248</v>
      </c>
      <c r="R8" s="156">
        <f>E8*(PI()/30)*($D$4/2)</f>
        <v>479.19759942756303</v>
      </c>
      <c r="S8" s="156">
        <f>R8/H8</f>
        <v>1127.5237633589718</v>
      </c>
      <c r="T8" s="153"/>
      <c r="U8" s="153"/>
      <c r="V8" s="151"/>
      <c r="W8" s="1">
        <v>301</v>
      </c>
      <c r="X8" s="66">
        <v>2</v>
      </c>
      <c r="Y8" s="163">
        <v>0.72499999999999998</v>
      </c>
      <c r="Z8" s="150">
        <v>293</v>
      </c>
      <c r="AA8" s="150">
        <v>1727</v>
      </c>
      <c r="AB8" s="150">
        <v>817</v>
      </c>
      <c r="AC8" s="150">
        <v>1201</v>
      </c>
      <c r="AD8" s="27">
        <f>0.1515*(AA8/1000)/(AC8/1000)^2/($D$4/10)^4</f>
        <v>6.3510502126869747E-2</v>
      </c>
      <c r="AE8" s="27">
        <f>0.5*(Z8/1000)/(AC8/1000)^3/($D$4/10)^5</f>
        <v>2.2776754509641683E-2</v>
      </c>
      <c r="AF8" s="29">
        <f>AD8/AE8</f>
        <v>2.7883912126279871</v>
      </c>
      <c r="AG8" s="29">
        <f>0.798*AD8^1.5/AE8</f>
        <v>0.56076302514279019</v>
      </c>
      <c r="AH8" s="29">
        <f>AA8/Z8</f>
        <v>5.8941979522184305</v>
      </c>
      <c r="AJ8" s="51">
        <f>AA8/(PI()*$D$4^2/4)</f>
        <v>13.011152034068793</v>
      </c>
      <c r="AK8" s="29">
        <f>AH8</f>
        <v>5.8941979522184305</v>
      </c>
      <c r="AL8" s="58">
        <f>AG8</f>
        <v>0.56076302514279019</v>
      </c>
    </row>
    <row r="9" spans="1:38" x14ac:dyDescent="0.2">
      <c r="A9" s="1">
        <v>301</v>
      </c>
      <c r="B9" s="1">
        <v>394</v>
      </c>
      <c r="C9" s="1" t="s">
        <v>107</v>
      </c>
      <c r="D9" s="66">
        <v>2</v>
      </c>
      <c r="E9" s="171">
        <v>808</v>
      </c>
      <c r="F9" s="171">
        <v>91</v>
      </c>
      <c r="G9" s="150">
        <v>812</v>
      </c>
      <c r="H9" s="163">
        <v>0.48799999999999999</v>
      </c>
      <c r="I9" s="25">
        <f t="shared" ref="I9:I72" si="0">0.1515*(G9/1000)/(E9/1000)^2/($D$4/10)^4</f>
        <v>6.597395673183086E-2</v>
      </c>
      <c r="J9" s="25">
        <f t="shared" ref="J9:J72" si="1">0.5*(F9/1000)/(E9/1000)^3/($D$4/10)^5</f>
        <v>2.323060673417993E-2</v>
      </c>
      <c r="K9" s="27">
        <f t="shared" ref="K9:K72" si="2">I9/J9</f>
        <v>2.8399584</v>
      </c>
      <c r="L9" s="27">
        <f t="shared" ref="L9:L72" si="3">0.798*I9^1.5/J9</f>
        <v>0.58210473973950094</v>
      </c>
      <c r="M9" s="27">
        <f t="shared" ref="M9:M72" si="4">G9/F9</f>
        <v>8.9230769230769234</v>
      </c>
      <c r="N9" s="27"/>
      <c r="O9" s="51">
        <f t="shared" ref="O9:O72" si="5">G9/(PI()*$D$4^2/4)</f>
        <v>6.1175769841713139</v>
      </c>
      <c r="P9" s="27">
        <f t="shared" ref="P9:P72" si="6">M9</f>
        <v>8.9230769230769234</v>
      </c>
      <c r="Q9" s="93">
        <f t="shared" ref="Q9:Q72" si="7">L9</f>
        <v>0.58210473973950094</v>
      </c>
      <c r="R9" s="156">
        <f t="shared" ref="R9:R72" si="8">E9*(PI()/30)*($D$4/2)</f>
        <v>549.9881538884531</v>
      </c>
      <c r="S9" s="156">
        <f t="shared" ref="S9:S72" si="9">R9/H9</f>
        <v>1127.0249055091251</v>
      </c>
      <c r="T9" s="153"/>
      <c r="U9" s="153"/>
      <c r="V9" s="151"/>
      <c r="W9" s="1">
        <v>301</v>
      </c>
      <c r="X9" s="66">
        <v>2</v>
      </c>
      <c r="Y9" s="163">
        <v>0.75</v>
      </c>
      <c r="Z9" s="150">
        <v>325</v>
      </c>
      <c r="AA9" s="150">
        <v>1844</v>
      </c>
      <c r="AB9" s="150">
        <v>846</v>
      </c>
      <c r="AC9" s="150">
        <v>1242</v>
      </c>
      <c r="AD9" s="27">
        <f t="shared" ref="AD9:AD16" si="10">0.1515*(AA9/1000)/(AC9/1000)^2/($D$4/10)^4</f>
        <v>6.3409882531774223E-2</v>
      </c>
      <c r="AE9" s="27">
        <f t="shared" ref="AE9:AE16" si="11">0.5*(Z9/1000)/(AC9/1000)^3/($D$4/10)^5</f>
        <v>2.2843982366628615E-2</v>
      </c>
      <c r="AF9" s="29">
        <f t="shared" ref="AF9:AF16" si="12">AD9/AE9</f>
        <v>2.7757805760000003</v>
      </c>
      <c r="AG9" s="29">
        <f t="shared" ref="AG9:AG16" si="13">0.798*AD9^1.5/AE9</f>
        <v>0.55778457238784573</v>
      </c>
      <c r="AH9" s="29">
        <f t="shared" ref="AH9:AH16" si="14">AA9/Z9</f>
        <v>5.6738461538461538</v>
      </c>
      <c r="AJ9" s="51">
        <f t="shared" ref="AJ9:AJ72" si="15">AA9/(PI()*$D$4^2/4)</f>
        <v>13.892625565039291</v>
      </c>
      <c r="AK9" s="29">
        <f t="shared" ref="AK9:AK72" si="16">AH9</f>
        <v>5.6738461538461538</v>
      </c>
      <c r="AL9" s="58">
        <f t="shared" ref="AL9:AL72" si="17">AG9</f>
        <v>0.55778457238784573</v>
      </c>
    </row>
    <row r="10" spans="1:38" x14ac:dyDescent="0.2">
      <c r="A10" s="1">
        <v>301</v>
      </c>
      <c r="B10" s="1">
        <v>394</v>
      </c>
      <c r="C10" s="1" t="s">
        <v>107</v>
      </c>
      <c r="D10" s="66">
        <v>2</v>
      </c>
      <c r="E10" s="171">
        <v>1003</v>
      </c>
      <c r="F10" s="171">
        <v>165</v>
      </c>
      <c r="G10" s="150">
        <v>1228</v>
      </c>
      <c r="H10" s="163">
        <v>0.60599999999999998</v>
      </c>
      <c r="I10" s="25">
        <f t="shared" si="0"/>
        <v>6.4749396420482733E-2</v>
      </c>
      <c r="J10" s="25">
        <f t="shared" si="1"/>
        <v>2.2020865684195014E-2</v>
      </c>
      <c r="K10" s="27">
        <f t="shared" si="2"/>
        <v>2.9403656218181817</v>
      </c>
      <c r="L10" s="27">
        <f t="shared" si="3"/>
        <v>0.59706565496536701</v>
      </c>
      <c r="M10" s="27">
        <f t="shared" si="4"/>
        <v>7.4424242424242424</v>
      </c>
      <c r="N10" s="27"/>
      <c r="O10" s="51">
        <f t="shared" si="5"/>
        <v>9.2517050942886385</v>
      </c>
      <c r="P10" s="27">
        <f t="shared" si="6"/>
        <v>7.4424242424242424</v>
      </c>
      <c r="Q10" s="93">
        <f t="shared" si="7"/>
        <v>0.59706565496536701</v>
      </c>
      <c r="R10" s="156">
        <f t="shared" si="8"/>
        <v>682.72044350262183</v>
      </c>
      <c r="S10" s="156">
        <f t="shared" si="9"/>
        <v>1126.6013919185179</v>
      </c>
      <c r="T10" s="153"/>
      <c r="U10" s="153"/>
      <c r="V10" s="151"/>
      <c r="W10" s="1">
        <v>301</v>
      </c>
      <c r="X10" s="66">
        <v>2</v>
      </c>
      <c r="Y10" s="163">
        <v>0.77500000000000002</v>
      </c>
      <c r="Z10" s="150">
        <v>363</v>
      </c>
      <c r="AA10" s="150">
        <v>1975</v>
      </c>
      <c r="AB10" s="150">
        <v>874</v>
      </c>
      <c r="AC10" s="150">
        <v>1284</v>
      </c>
      <c r="AD10" s="27">
        <f t="shared" si="10"/>
        <v>6.3544252623879166E-2</v>
      </c>
      <c r="AE10" s="27">
        <f t="shared" si="11"/>
        <v>2.3092172691060796E-2</v>
      </c>
      <c r="AF10" s="29">
        <f t="shared" si="12"/>
        <v>2.751765867768595</v>
      </c>
      <c r="AG10" s="29">
        <f t="shared" si="13"/>
        <v>0.55354446033990912</v>
      </c>
      <c r="AH10" s="29">
        <f t="shared" si="14"/>
        <v>5.440771349862259</v>
      </c>
      <c r="AJ10" s="51">
        <f t="shared" si="15"/>
        <v>14.87957456125412</v>
      </c>
      <c r="AK10" s="29">
        <f t="shared" si="16"/>
        <v>5.440771349862259</v>
      </c>
      <c r="AL10" s="58">
        <f t="shared" si="17"/>
        <v>0.55354446033990912</v>
      </c>
    </row>
    <row r="11" spans="1:38" x14ac:dyDescent="0.2">
      <c r="A11" s="1">
        <v>301</v>
      </c>
      <c r="B11" s="1">
        <v>394</v>
      </c>
      <c r="C11" s="1" t="s">
        <v>107</v>
      </c>
      <c r="D11" s="66">
        <v>2</v>
      </c>
      <c r="E11" s="171">
        <v>1049</v>
      </c>
      <c r="F11" s="171">
        <v>197</v>
      </c>
      <c r="G11" s="150">
        <v>1353</v>
      </c>
      <c r="H11" s="163">
        <v>0.63300000000000001</v>
      </c>
      <c r="I11" s="25">
        <f t="shared" si="0"/>
        <v>6.5220788324031664E-2</v>
      </c>
      <c r="J11" s="25">
        <f t="shared" si="1"/>
        <v>2.298227433231689E-2</v>
      </c>
      <c r="K11" s="27">
        <f t="shared" si="2"/>
        <v>2.8378735446700509</v>
      </c>
      <c r="L11" s="27">
        <f t="shared" si="3"/>
        <v>0.57834761996677841</v>
      </c>
      <c r="M11" s="27">
        <f t="shared" si="4"/>
        <v>6.8680203045685282</v>
      </c>
      <c r="N11" s="27"/>
      <c r="O11" s="51">
        <f t="shared" si="5"/>
        <v>10.193450319684468</v>
      </c>
      <c r="P11" s="27">
        <f t="shared" si="6"/>
        <v>6.8680203045685282</v>
      </c>
      <c r="Q11" s="93">
        <f t="shared" si="7"/>
        <v>0.57834761996677841</v>
      </c>
      <c r="R11" s="156">
        <f t="shared" si="8"/>
        <v>714.03165028340015</v>
      </c>
      <c r="S11" s="156">
        <f t="shared" si="9"/>
        <v>1128.0120857557665</v>
      </c>
      <c r="T11" s="153"/>
      <c r="U11" s="153"/>
      <c r="V11" s="151"/>
      <c r="W11" s="1">
        <v>301</v>
      </c>
      <c r="X11" s="66">
        <v>2</v>
      </c>
      <c r="Y11" s="163">
        <v>0.8</v>
      </c>
      <c r="Z11" s="150">
        <v>401</v>
      </c>
      <c r="AA11" s="150">
        <v>2113</v>
      </c>
      <c r="AB11" s="150">
        <v>902</v>
      </c>
      <c r="AC11" s="150">
        <v>1325</v>
      </c>
      <c r="AD11" s="27">
        <f t="shared" si="10"/>
        <v>6.3842070600696271E-2</v>
      </c>
      <c r="AE11" s="27">
        <f t="shared" si="11"/>
        <v>2.3214000026653876E-2</v>
      </c>
      <c r="AF11" s="29">
        <f t="shared" si="12"/>
        <v>2.7501538092269326</v>
      </c>
      <c r="AG11" s="29">
        <f t="shared" si="13"/>
        <v>0.55451507446995285</v>
      </c>
      <c r="AH11" s="29">
        <f t="shared" si="14"/>
        <v>5.2693266832917702</v>
      </c>
      <c r="AJ11" s="51">
        <f t="shared" si="15"/>
        <v>15.919261290091116</v>
      </c>
      <c r="AK11" s="29">
        <f t="shared" si="16"/>
        <v>5.2693266832917702</v>
      </c>
      <c r="AL11" s="58">
        <f t="shared" si="17"/>
        <v>0.55451507446995285</v>
      </c>
    </row>
    <row r="12" spans="1:38" x14ac:dyDescent="0.2">
      <c r="A12" s="1">
        <v>301</v>
      </c>
      <c r="B12" s="1">
        <v>394</v>
      </c>
      <c r="C12" s="1" t="s">
        <v>107</v>
      </c>
      <c r="D12" s="66">
        <v>2</v>
      </c>
      <c r="E12" s="171">
        <v>1097</v>
      </c>
      <c r="F12" s="171">
        <v>232</v>
      </c>
      <c r="G12" s="150">
        <v>1488</v>
      </c>
      <c r="H12" s="163">
        <v>0.66200000000000003</v>
      </c>
      <c r="I12" s="25">
        <f t="shared" si="0"/>
        <v>6.5588681365562743E-2</v>
      </c>
      <c r="J12" s="25">
        <f t="shared" si="1"/>
        <v>2.3665808446449822E-2</v>
      </c>
      <c r="K12" s="27">
        <f t="shared" si="2"/>
        <v>2.7714532344827583</v>
      </c>
      <c r="L12" s="27">
        <f t="shared" si="3"/>
        <v>0.56640215348286949</v>
      </c>
      <c r="M12" s="27">
        <f t="shared" si="4"/>
        <v>6.4137931034482758</v>
      </c>
      <c r="N12" s="27"/>
      <c r="O12" s="51">
        <f t="shared" si="5"/>
        <v>11.210535163111965</v>
      </c>
      <c r="P12" s="27">
        <f t="shared" si="6"/>
        <v>6.4137931034482758</v>
      </c>
      <c r="Q12" s="93">
        <f t="shared" si="7"/>
        <v>0.56640215348286949</v>
      </c>
      <c r="R12" s="156">
        <f t="shared" si="8"/>
        <v>746.70421388073396</v>
      </c>
      <c r="S12" s="156">
        <f t="shared" si="9"/>
        <v>1127.9519847140996</v>
      </c>
      <c r="T12" s="153"/>
      <c r="U12" s="153"/>
      <c r="V12" s="151"/>
      <c r="W12" s="1">
        <v>301</v>
      </c>
      <c r="X12" s="66">
        <v>2</v>
      </c>
      <c r="Y12" s="163">
        <v>0.82499999999999996</v>
      </c>
      <c r="Z12" s="150">
        <v>446</v>
      </c>
      <c r="AA12" s="69">
        <v>2249</v>
      </c>
      <c r="AB12" s="150">
        <v>930</v>
      </c>
      <c r="AC12" s="150">
        <v>1367</v>
      </c>
      <c r="AD12" s="27">
        <f t="shared" si="10"/>
        <v>6.3839819424439767E-2</v>
      </c>
      <c r="AE12" s="27">
        <f t="shared" si="11"/>
        <v>2.3511620208573124E-2</v>
      </c>
      <c r="AF12" s="29">
        <f t="shared" si="12"/>
        <v>2.7152454343049328</v>
      </c>
      <c r="AG12" s="29">
        <f t="shared" si="13"/>
        <v>0.54746682646368061</v>
      </c>
      <c r="AH12" s="29">
        <f t="shared" si="14"/>
        <v>5.0426008968609866</v>
      </c>
      <c r="AJ12" s="51">
        <f t="shared" si="15"/>
        <v>16.943880095321781</v>
      </c>
      <c r="AK12" s="29">
        <f t="shared" si="16"/>
        <v>5.0426008968609866</v>
      </c>
      <c r="AL12" s="58">
        <f t="shared" si="17"/>
        <v>0.54746682646368061</v>
      </c>
    </row>
    <row r="13" spans="1:38" x14ac:dyDescent="0.2">
      <c r="A13" s="1">
        <v>301</v>
      </c>
      <c r="B13" s="1">
        <v>394</v>
      </c>
      <c r="C13" s="1" t="s">
        <v>107</v>
      </c>
      <c r="D13" s="66">
        <v>2</v>
      </c>
      <c r="E13" s="171">
        <v>1147</v>
      </c>
      <c r="F13" s="171">
        <v>259</v>
      </c>
      <c r="G13" s="150">
        <v>1602</v>
      </c>
      <c r="H13" s="163">
        <v>0.69199999999999995</v>
      </c>
      <c r="I13" s="25">
        <f t="shared" si="0"/>
        <v>6.4591429998821601E-2</v>
      </c>
      <c r="J13" s="25">
        <f t="shared" si="1"/>
        <v>2.3113342411597609E-2</v>
      </c>
      <c r="K13" s="27">
        <f t="shared" si="2"/>
        <v>2.794551685714286</v>
      </c>
      <c r="L13" s="27">
        <f t="shared" si="3"/>
        <v>0.56676430118574228</v>
      </c>
      <c r="M13" s="27">
        <f t="shared" si="4"/>
        <v>6.185328185328185</v>
      </c>
      <c r="N13" s="27"/>
      <c r="O13" s="51">
        <f t="shared" si="5"/>
        <v>12.069406808672962</v>
      </c>
      <c r="P13" s="27">
        <f t="shared" si="6"/>
        <v>6.185328185328185</v>
      </c>
      <c r="Q13" s="93">
        <f t="shared" si="7"/>
        <v>0.56676430118574228</v>
      </c>
      <c r="R13" s="156">
        <f t="shared" si="8"/>
        <v>780.73813429462336</v>
      </c>
      <c r="S13" s="156">
        <f t="shared" si="9"/>
        <v>1128.2342981136176</v>
      </c>
      <c r="T13" s="153"/>
      <c r="U13" s="153"/>
      <c r="V13" s="151"/>
      <c r="W13" s="1">
        <v>301</v>
      </c>
      <c r="X13" s="66">
        <v>2</v>
      </c>
      <c r="Y13" s="163">
        <v>0.85</v>
      </c>
      <c r="Z13" s="150">
        <v>495</v>
      </c>
      <c r="AA13" s="150">
        <v>2384</v>
      </c>
      <c r="AB13" s="150">
        <v>958</v>
      </c>
      <c r="AC13" s="150">
        <v>1408</v>
      </c>
      <c r="AD13" s="27">
        <f t="shared" si="10"/>
        <v>6.3788173243667826E-2</v>
      </c>
      <c r="AE13" s="27">
        <f t="shared" si="11"/>
        <v>2.3880888303312774E-2</v>
      </c>
      <c r="AF13" s="29">
        <f t="shared" si="12"/>
        <v>2.671097173333334</v>
      </c>
      <c r="AG13" s="29">
        <f t="shared" si="13"/>
        <v>0.53834745169915732</v>
      </c>
      <c r="AH13" s="29">
        <f t="shared" si="14"/>
        <v>4.8161616161616161</v>
      </c>
      <c r="AJ13" s="51">
        <f t="shared" si="15"/>
        <v>17.960964938749278</v>
      </c>
      <c r="AK13" s="29">
        <f t="shared" si="16"/>
        <v>4.8161616161616161</v>
      </c>
      <c r="AL13" s="58">
        <f t="shared" si="17"/>
        <v>0.53834745169915732</v>
      </c>
    </row>
    <row r="14" spans="1:38" x14ac:dyDescent="0.2">
      <c r="A14" s="1">
        <v>301</v>
      </c>
      <c r="B14" s="1">
        <v>394</v>
      </c>
      <c r="C14" s="1" t="s">
        <v>107</v>
      </c>
      <c r="D14" s="66">
        <v>2</v>
      </c>
      <c r="E14" s="171">
        <v>1200</v>
      </c>
      <c r="F14" s="171">
        <v>295</v>
      </c>
      <c r="G14" s="150">
        <v>1727</v>
      </c>
      <c r="H14" s="163">
        <v>0.72399999999999998</v>
      </c>
      <c r="I14" s="25">
        <f t="shared" si="0"/>
        <v>6.3616397068263233E-2</v>
      </c>
      <c r="J14" s="25">
        <f t="shared" si="1"/>
        <v>2.2989605593506011E-2</v>
      </c>
      <c r="K14" s="27">
        <f t="shared" si="2"/>
        <v>2.767180881355932</v>
      </c>
      <c r="L14" s="27">
        <f t="shared" si="3"/>
        <v>0.55696124192148289</v>
      </c>
      <c r="M14" s="27">
        <f t="shared" si="4"/>
        <v>5.8542372881355931</v>
      </c>
      <c r="N14" s="27"/>
      <c r="O14" s="51">
        <f t="shared" si="5"/>
        <v>13.011152034068793</v>
      </c>
      <c r="P14" s="27">
        <f t="shared" si="6"/>
        <v>5.8542372881355931</v>
      </c>
      <c r="Q14" s="93">
        <f t="shared" si="7"/>
        <v>0.55696124192148289</v>
      </c>
      <c r="R14" s="156">
        <f t="shared" si="8"/>
        <v>816.81408993334617</v>
      </c>
      <c r="S14" s="156">
        <f t="shared" si="9"/>
        <v>1128.1962568140141</v>
      </c>
      <c r="T14" s="153"/>
      <c r="U14" s="153"/>
      <c r="V14" s="151"/>
      <c r="W14" s="1">
        <v>301</v>
      </c>
      <c r="X14" s="66">
        <v>2</v>
      </c>
      <c r="Y14" s="163">
        <v>0.875</v>
      </c>
      <c r="Z14" s="150">
        <v>545</v>
      </c>
      <c r="AA14" s="150">
        <v>2496</v>
      </c>
      <c r="AB14" s="150">
        <v>987</v>
      </c>
      <c r="AC14" s="150">
        <v>1449</v>
      </c>
      <c r="AD14" s="27">
        <f t="shared" si="10"/>
        <v>6.3058993368178121E-2</v>
      </c>
      <c r="AE14" s="27">
        <f t="shared" si="11"/>
        <v>2.4123737198470691E-2</v>
      </c>
      <c r="AF14" s="29">
        <f t="shared" si="12"/>
        <v>2.6139811111926599</v>
      </c>
      <c r="AG14" s="29">
        <f t="shared" si="13"/>
        <v>0.52381611259731997</v>
      </c>
      <c r="AH14" s="29">
        <f t="shared" si="14"/>
        <v>4.5798165137614681</v>
      </c>
      <c r="AJ14" s="51">
        <f t="shared" si="15"/>
        <v>18.804768660703942</v>
      </c>
      <c r="AK14" s="29">
        <f t="shared" si="16"/>
        <v>4.5798165137614681</v>
      </c>
      <c r="AL14" s="58">
        <f t="shared" si="17"/>
        <v>0.52381611259731997</v>
      </c>
    </row>
    <row r="15" spans="1:38" x14ac:dyDescent="0.2">
      <c r="A15" s="1">
        <v>301</v>
      </c>
      <c r="B15" s="1">
        <v>394</v>
      </c>
      <c r="C15" s="1" t="s">
        <v>107</v>
      </c>
      <c r="D15" s="66">
        <v>2</v>
      </c>
      <c r="E15" s="171">
        <v>1249</v>
      </c>
      <c r="F15" s="171">
        <v>330</v>
      </c>
      <c r="G15" s="150">
        <v>1863</v>
      </c>
      <c r="H15" s="163">
        <v>0.754</v>
      </c>
      <c r="I15" s="25">
        <f t="shared" si="0"/>
        <v>6.3347167662321124E-2</v>
      </c>
      <c r="J15" s="25">
        <f t="shared" si="1"/>
        <v>2.2807614696818197E-2</v>
      </c>
      <c r="K15" s="27">
        <f t="shared" si="2"/>
        <v>2.7774569372727278</v>
      </c>
      <c r="L15" s="27">
        <f t="shared" si="3"/>
        <v>0.55784536172234644</v>
      </c>
      <c r="M15" s="27">
        <f t="shared" si="4"/>
        <v>5.6454545454545455</v>
      </c>
      <c r="N15" s="27"/>
      <c r="O15" s="51">
        <f t="shared" si="5"/>
        <v>14.035770839299456</v>
      </c>
      <c r="P15" s="27">
        <f t="shared" si="6"/>
        <v>5.6454545454545455</v>
      </c>
      <c r="Q15" s="93">
        <f t="shared" si="7"/>
        <v>0.55784536172234644</v>
      </c>
      <c r="R15" s="156">
        <f t="shared" si="8"/>
        <v>850.16733193895777</v>
      </c>
      <c r="S15" s="156">
        <f t="shared" si="9"/>
        <v>1127.5428805556469</v>
      </c>
      <c r="T15" s="153"/>
      <c r="U15" s="153"/>
      <c r="V15" s="151"/>
      <c r="W15" s="1">
        <v>301</v>
      </c>
      <c r="X15" s="66">
        <v>2</v>
      </c>
      <c r="Y15" s="163">
        <v>0.9</v>
      </c>
      <c r="Z15" s="150">
        <v>597</v>
      </c>
      <c r="AA15" s="150">
        <v>2626</v>
      </c>
      <c r="AB15" s="150">
        <v>1015</v>
      </c>
      <c r="AC15" s="150">
        <v>1491</v>
      </c>
      <c r="AD15" s="27">
        <f t="shared" si="10"/>
        <v>6.2658307317528555E-2</v>
      </c>
      <c r="AE15" s="27">
        <f t="shared" si="11"/>
        <v>2.4254629421605969E-2</v>
      </c>
      <c r="AF15" s="29">
        <f t="shared" si="12"/>
        <v>2.5833545517587946</v>
      </c>
      <c r="AG15" s="29">
        <f t="shared" si="13"/>
        <v>0.51603152671686436</v>
      </c>
      <c r="AH15" s="29">
        <f t="shared" si="14"/>
        <v>4.3986599664991628</v>
      </c>
      <c r="AJ15" s="51">
        <f t="shared" si="15"/>
        <v>19.784183695115605</v>
      </c>
      <c r="AK15" s="29">
        <f t="shared" si="16"/>
        <v>4.3986599664991628</v>
      </c>
      <c r="AL15" s="58">
        <f t="shared" si="17"/>
        <v>0.51603152671686436</v>
      </c>
    </row>
    <row r="16" spans="1:38" x14ac:dyDescent="0.2">
      <c r="A16" s="1">
        <v>301</v>
      </c>
      <c r="B16" s="1">
        <v>394</v>
      </c>
      <c r="C16" s="1" t="s">
        <v>107</v>
      </c>
      <c r="D16" s="66">
        <v>2</v>
      </c>
      <c r="E16" s="168">
        <v>1300</v>
      </c>
      <c r="F16" s="171">
        <v>375</v>
      </c>
      <c r="G16" s="150">
        <v>2019</v>
      </c>
      <c r="H16" s="163">
        <v>0.78500000000000003</v>
      </c>
      <c r="I16" s="25">
        <f t="shared" si="0"/>
        <v>6.3370748666458504E-2</v>
      </c>
      <c r="J16" s="25">
        <f t="shared" si="1"/>
        <v>2.2985526372004801E-2</v>
      </c>
      <c r="K16" s="27">
        <f t="shared" si="2"/>
        <v>2.7569848800000005</v>
      </c>
      <c r="L16" s="27">
        <f t="shared" si="3"/>
        <v>0.55383665378149272</v>
      </c>
      <c r="M16" s="27">
        <f t="shared" si="4"/>
        <v>5.3840000000000003</v>
      </c>
      <c r="N16" s="27"/>
      <c r="O16" s="51">
        <f t="shared" si="5"/>
        <v>15.211068880593453</v>
      </c>
      <c r="P16" s="27">
        <f t="shared" si="6"/>
        <v>5.3840000000000003</v>
      </c>
      <c r="Q16" s="93">
        <f t="shared" si="7"/>
        <v>0.55383665378149272</v>
      </c>
      <c r="R16" s="156">
        <f t="shared" si="8"/>
        <v>884.88193076112509</v>
      </c>
      <c r="S16" s="156">
        <f t="shared" si="9"/>
        <v>1127.238128358121</v>
      </c>
      <c r="T16" s="153"/>
      <c r="U16" s="153"/>
      <c r="V16" s="151"/>
      <c r="W16" s="1">
        <v>301</v>
      </c>
      <c r="X16" s="66">
        <v>2</v>
      </c>
      <c r="Y16" s="163">
        <v>0.92500000000000004</v>
      </c>
      <c r="Z16" s="150">
        <v>665</v>
      </c>
      <c r="AA16" s="150">
        <v>2793</v>
      </c>
      <c r="AB16" s="150">
        <v>1043</v>
      </c>
      <c r="AC16" s="150">
        <v>1532</v>
      </c>
      <c r="AD16" s="27">
        <f t="shared" si="10"/>
        <v>6.3123726390865692E-2</v>
      </c>
      <c r="AE16" s="27">
        <f t="shared" si="11"/>
        <v>2.490569080648929E-2</v>
      </c>
      <c r="AF16" s="29">
        <f t="shared" si="12"/>
        <v>2.5345101599999995</v>
      </c>
      <c r="AG16" s="29">
        <f t="shared" si="13"/>
        <v>0.50815153546914427</v>
      </c>
      <c r="AH16" s="29">
        <f t="shared" si="14"/>
        <v>4.2</v>
      </c>
      <c r="AJ16" s="51">
        <f t="shared" si="15"/>
        <v>21.042355316244436</v>
      </c>
      <c r="AK16" s="29">
        <f t="shared" si="16"/>
        <v>4.2</v>
      </c>
      <c r="AL16" s="58">
        <f t="shared" si="17"/>
        <v>0.50815153546914427</v>
      </c>
    </row>
    <row r="17" spans="1:38" x14ac:dyDescent="0.2">
      <c r="A17" s="1">
        <v>301</v>
      </c>
      <c r="B17" s="1">
        <v>394</v>
      </c>
      <c r="C17" s="1" t="s">
        <v>107</v>
      </c>
      <c r="D17" s="66">
        <v>2</v>
      </c>
      <c r="E17" s="168">
        <v>1353</v>
      </c>
      <c r="F17" s="171">
        <v>437</v>
      </c>
      <c r="G17" s="150">
        <v>2227</v>
      </c>
      <c r="H17" s="62">
        <v>0.81699999999999995</v>
      </c>
      <c r="I17" s="25">
        <f t="shared" si="0"/>
        <v>6.4530324265977365E-2</v>
      </c>
      <c r="J17" s="25">
        <f t="shared" si="1"/>
        <v>2.3759718448942119E-2</v>
      </c>
      <c r="K17" s="27">
        <f t="shared" si="2"/>
        <v>2.7159549219679633</v>
      </c>
      <c r="L17" s="27">
        <f t="shared" si="3"/>
        <v>0.55056344472343111</v>
      </c>
      <c r="M17" s="27">
        <f t="shared" si="4"/>
        <v>5.0961098398169336</v>
      </c>
      <c r="N17" s="27"/>
      <c r="O17" s="51">
        <f t="shared" si="5"/>
        <v>16.778132935652113</v>
      </c>
      <c r="P17" s="27">
        <f t="shared" si="6"/>
        <v>5.0961098398169336</v>
      </c>
      <c r="Q17" s="93">
        <f t="shared" si="7"/>
        <v>0.55056344472343111</v>
      </c>
      <c r="R17" s="156">
        <f t="shared" si="8"/>
        <v>920.95788639984778</v>
      </c>
      <c r="S17" s="156">
        <f t="shared" si="9"/>
        <v>1127.2434350059336</v>
      </c>
      <c r="T17" s="153"/>
      <c r="U17" s="153"/>
      <c r="V17" s="151"/>
      <c r="X17" s="66"/>
      <c r="Y17" s="163"/>
      <c r="Z17" s="150"/>
      <c r="AA17" s="150"/>
      <c r="AC17" s="150"/>
      <c r="AD17" s="27"/>
      <c r="AE17" s="27"/>
      <c r="AF17" s="29"/>
      <c r="AH17" s="29"/>
      <c r="AI17"/>
      <c r="AJ17" s="51"/>
      <c r="AK17" s="29"/>
      <c r="AL17" s="58"/>
    </row>
    <row r="18" spans="1:38" x14ac:dyDescent="0.2">
      <c r="A18" s="1">
        <v>301</v>
      </c>
      <c r="B18" s="1">
        <v>394</v>
      </c>
      <c r="C18" s="1" t="s">
        <v>107</v>
      </c>
      <c r="D18" s="66">
        <v>2</v>
      </c>
      <c r="E18" s="169">
        <v>1403</v>
      </c>
      <c r="F18" s="172">
        <v>481</v>
      </c>
      <c r="G18" s="150">
        <v>2352</v>
      </c>
      <c r="H18" s="62">
        <v>0.84699999999999998</v>
      </c>
      <c r="I18" s="25">
        <f t="shared" si="0"/>
        <v>6.3381308215516144E-2</v>
      </c>
      <c r="J18" s="25">
        <f t="shared" si="1"/>
        <v>2.3454452849712686E-2</v>
      </c>
      <c r="K18" s="27">
        <f t="shared" si="2"/>
        <v>2.7023145081081079</v>
      </c>
      <c r="L18" s="27">
        <f t="shared" si="3"/>
        <v>0.54289942751916498</v>
      </c>
      <c r="M18" s="27">
        <f t="shared" si="4"/>
        <v>4.8898128898128901</v>
      </c>
      <c r="N18" s="27"/>
      <c r="O18" s="51">
        <f t="shared" si="5"/>
        <v>17.719878161047944</v>
      </c>
      <c r="P18" s="27">
        <f t="shared" si="6"/>
        <v>4.8898128898128901</v>
      </c>
      <c r="Q18" s="93">
        <f t="shared" si="7"/>
        <v>0.54289942751916498</v>
      </c>
      <c r="R18" s="156">
        <f t="shared" si="8"/>
        <v>954.99180681373718</v>
      </c>
      <c r="S18" s="156">
        <f t="shared" si="9"/>
        <v>1127.499181598273</v>
      </c>
      <c r="T18" s="153"/>
      <c r="U18" s="153"/>
      <c r="V18" s="151"/>
      <c r="X18" s="66"/>
      <c r="Y18" s="163"/>
      <c r="Z18" s="150"/>
      <c r="AA18" s="150"/>
      <c r="AC18" s="150"/>
      <c r="AD18" s="27"/>
      <c r="AE18" s="27"/>
      <c r="AF18" s="29"/>
      <c r="AH18" s="29"/>
      <c r="AI18"/>
      <c r="AJ18" s="51"/>
      <c r="AK18" s="29"/>
      <c r="AL18" s="58"/>
    </row>
    <row r="19" spans="1:38" x14ac:dyDescent="0.2">
      <c r="A19" s="1">
        <v>301</v>
      </c>
      <c r="B19" s="1">
        <v>394</v>
      </c>
      <c r="C19" s="1" t="s">
        <v>107</v>
      </c>
      <c r="D19" s="66">
        <v>2</v>
      </c>
      <c r="E19" s="169">
        <v>1449</v>
      </c>
      <c r="F19" s="172">
        <v>552</v>
      </c>
      <c r="G19" s="150">
        <v>2497</v>
      </c>
      <c r="H19" s="163">
        <v>0.875</v>
      </c>
      <c r="I19" s="25">
        <f t="shared" si="0"/>
        <v>6.3084257387957032E-2</v>
      </c>
      <c r="J19" s="25">
        <f t="shared" si="1"/>
        <v>2.4433583364322605E-2</v>
      </c>
      <c r="K19" s="27">
        <f t="shared" si="2"/>
        <v>2.5818667874999992</v>
      </c>
      <c r="L19" s="27">
        <f t="shared" si="3"/>
        <v>0.51748434948683297</v>
      </c>
      <c r="M19" s="27">
        <f t="shared" si="4"/>
        <v>4.5235507246376816</v>
      </c>
      <c r="N19" s="27"/>
      <c r="O19" s="51">
        <f t="shared" si="5"/>
        <v>18.812302622507108</v>
      </c>
      <c r="P19" s="27">
        <f t="shared" si="6"/>
        <v>4.5235507246376816</v>
      </c>
      <c r="Q19" s="93">
        <f t="shared" si="7"/>
        <v>0.51748434948683297</v>
      </c>
      <c r="R19" s="156">
        <f t="shared" si="8"/>
        <v>986.30301359451551</v>
      </c>
      <c r="S19" s="156">
        <f t="shared" si="9"/>
        <v>1127.2034441080177</v>
      </c>
      <c r="T19" s="153"/>
      <c r="U19" s="153"/>
      <c r="V19" s="151"/>
      <c r="X19" s="66"/>
      <c r="Y19" s="163"/>
      <c r="Z19" s="150"/>
      <c r="AA19" s="150"/>
      <c r="AC19" s="150"/>
      <c r="AD19" s="27"/>
      <c r="AE19" s="27"/>
      <c r="AF19" s="29"/>
      <c r="AH19" s="29"/>
      <c r="AI19"/>
      <c r="AJ19" s="51"/>
      <c r="AK19" s="29"/>
      <c r="AL19" s="58"/>
    </row>
    <row r="20" spans="1:38" x14ac:dyDescent="0.2">
      <c r="A20" s="1">
        <v>301</v>
      </c>
      <c r="B20" s="1">
        <v>394</v>
      </c>
      <c r="C20" s="1" t="s">
        <v>107</v>
      </c>
      <c r="D20" s="66">
        <v>2</v>
      </c>
      <c r="E20" s="169">
        <v>1470</v>
      </c>
      <c r="F20" s="172">
        <v>572</v>
      </c>
      <c r="G20" s="150">
        <v>2570</v>
      </c>
      <c r="H20" s="164">
        <v>0.88700000000000001</v>
      </c>
      <c r="I20" s="25">
        <f t="shared" si="0"/>
        <v>6.3086680671486858E-2</v>
      </c>
      <c r="J20" s="25">
        <f t="shared" si="1"/>
        <v>2.4249191730099432E-2</v>
      </c>
      <c r="K20" s="27">
        <f t="shared" si="2"/>
        <v>2.601599318181818</v>
      </c>
      <c r="L20" s="27">
        <f t="shared" si="3"/>
        <v>0.52144936168771117</v>
      </c>
      <c r="M20" s="27">
        <f t="shared" si="4"/>
        <v>4.4930069930069934</v>
      </c>
      <c r="N20" s="27"/>
      <c r="O20" s="51">
        <f t="shared" si="5"/>
        <v>19.362281834138273</v>
      </c>
      <c r="P20" s="27">
        <f t="shared" si="6"/>
        <v>4.4930069930069934</v>
      </c>
      <c r="Q20" s="93">
        <f t="shared" si="7"/>
        <v>0.52144936168771117</v>
      </c>
      <c r="R20" s="156">
        <f t="shared" si="8"/>
        <v>1000.5972601683491</v>
      </c>
      <c r="S20" s="156">
        <f t="shared" si="9"/>
        <v>1128.0690644513518</v>
      </c>
      <c r="T20" s="153"/>
      <c r="U20" s="153"/>
      <c r="V20" s="151"/>
      <c r="X20" s="66"/>
      <c r="Y20" s="163"/>
      <c r="Z20" s="150"/>
      <c r="AA20" s="150"/>
      <c r="AC20" s="150"/>
      <c r="AD20" s="27"/>
      <c r="AE20" s="27"/>
      <c r="AF20" s="29"/>
      <c r="AH20" s="29"/>
      <c r="AI20"/>
      <c r="AJ20" s="51"/>
      <c r="AK20" s="29"/>
      <c r="AL20" s="58"/>
    </row>
    <row r="21" spans="1:38" x14ac:dyDescent="0.2">
      <c r="A21" s="1">
        <v>301</v>
      </c>
      <c r="B21" s="1">
        <v>394</v>
      </c>
      <c r="C21" s="1" t="s">
        <v>107</v>
      </c>
      <c r="D21" s="66">
        <v>2</v>
      </c>
      <c r="E21" s="169">
        <v>1498</v>
      </c>
      <c r="F21" s="172">
        <v>607</v>
      </c>
      <c r="G21" s="150">
        <v>2622</v>
      </c>
      <c r="H21" s="164">
        <v>0.90400000000000003</v>
      </c>
      <c r="I21" s="25">
        <f t="shared" si="0"/>
        <v>6.197953080519971E-2</v>
      </c>
      <c r="J21" s="25">
        <f t="shared" si="1"/>
        <v>2.4316803972968728E-2</v>
      </c>
      <c r="K21" s="27">
        <f t="shared" si="2"/>
        <v>2.5488354009884677</v>
      </c>
      <c r="L21" s="27">
        <f t="shared" si="3"/>
        <v>0.50637099808620445</v>
      </c>
      <c r="M21" s="27">
        <f t="shared" si="4"/>
        <v>4.3196046128500827</v>
      </c>
      <c r="N21" s="27"/>
      <c r="O21" s="51">
        <f t="shared" si="5"/>
        <v>19.754047847902939</v>
      </c>
      <c r="P21" s="27">
        <f t="shared" si="6"/>
        <v>4.3196046128500827</v>
      </c>
      <c r="Q21" s="93">
        <f t="shared" si="7"/>
        <v>0.50637099808620445</v>
      </c>
      <c r="R21" s="156">
        <f t="shared" si="8"/>
        <v>1019.6562556001272</v>
      </c>
      <c r="S21" s="156">
        <f t="shared" si="9"/>
        <v>1127.9383358408486</v>
      </c>
      <c r="T21" s="153"/>
      <c r="U21" s="153"/>
      <c r="V21" s="151"/>
      <c r="X21" s="66"/>
      <c r="Y21" s="163"/>
      <c r="Z21" s="150"/>
      <c r="AA21" s="150"/>
      <c r="AC21" s="150"/>
      <c r="AD21" s="27"/>
      <c r="AE21" s="27"/>
      <c r="AF21" s="29"/>
      <c r="AH21" s="29"/>
      <c r="AI21"/>
      <c r="AJ21" s="51"/>
      <c r="AK21" s="29"/>
      <c r="AL21" s="58"/>
    </row>
    <row r="22" spans="1:38" x14ac:dyDescent="0.2">
      <c r="A22" s="1">
        <v>301</v>
      </c>
      <c r="B22" s="1">
        <v>394</v>
      </c>
      <c r="C22" s="1" t="s">
        <v>107</v>
      </c>
      <c r="D22" s="66">
        <v>2</v>
      </c>
      <c r="E22" s="169">
        <v>1501</v>
      </c>
      <c r="F22" s="172">
        <v>596</v>
      </c>
      <c r="G22" s="150">
        <v>2664</v>
      </c>
      <c r="H22" s="164">
        <v>0.90600000000000003</v>
      </c>
      <c r="I22" s="25">
        <f t="shared" si="0"/>
        <v>6.2720867951256337E-2</v>
      </c>
      <c r="J22" s="25">
        <f t="shared" si="1"/>
        <v>2.3733261574857736E-2</v>
      </c>
      <c r="K22" s="27">
        <f t="shared" si="2"/>
        <v>2.6427411906040268</v>
      </c>
      <c r="L22" s="27">
        <f t="shared" si="3"/>
        <v>0.52815762609636685</v>
      </c>
      <c r="M22" s="27">
        <f t="shared" si="4"/>
        <v>4.4697986577181208</v>
      </c>
      <c r="N22" s="27"/>
      <c r="O22" s="51">
        <f t="shared" si="5"/>
        <v>20.070474243635939</v>
      </c>
      <c r="P22" s="27">
        <f t="shared" si="6"/>
        <v>4.4697986577181208</v>
      </c>
      <c r="Q22" s="93">
        <f t="shared" si="7"/>
        <v>0.52815762609636685</v>
      </c>
      <c r="R22" s="156">
        <f t="shared" si="8"/>
        <v>1021.6982908249605</v>
      </c>
      <c r="S22" s="156">
        <f t="shared" si="9"/>
        <v>1127.7023077538195</v>
      </c>
      <c r="T22" s="153"/>
      <c r="U22" s="153"/>
      <c r="V22" s="151"/>
      <c r="X22" s="66"/>
      <c r="Y22" s="163"/>
      <c r="Z22" s="150"/>
      <c r="AA22" s="150"/>
      <c r="AC22" s="150"/>
      <c r="AD22" s="27"/>
      <c r="AE22" s="27"/>
      <c r="AF22" s="29"/>
      <c r="AH22" s="29"/>
      <c r="AI22"/>
      <c r="AJ22" s="51"/>
      <c r="AK22" s="29"/>
      <c r="AL22" s="58"/>
    </row>
    <row r="23" spans="1:38" x14ac:dyDescent="0.2">
      <c r="A23" s="1">
        <v>301</v>
      </c>
      <c r="B23" s="1">
        <v>394</v>
      </c>
      <c r="C23" s="1" t="s">
        <v>107</v>
      </c>
      <c r="D23" s="66">
        <v>2</v>
      </c>
      <c r="E23" s="169">
        <v>1548</v>
      </c>
      <c r="F23" s="172">
        <v>699</v>
      </c>
      <c r="G23" s="150">
        <v>2872</v>
      </c>
      <c r="H23" s="164">
        <v>0.93500000000000005</v>
      </c>
      <c r="I23" s="25">
        <f t="shared" si="0"/>
        <v>6.3574323350856207E-2</v>
      </c>
      <c r="J23" s="25">
        <f t="shared" si="1"/>
        <v>2.5375671849367298E-2</v>
      </c>
      <c r="K23" s="27">
        <f t="shared" si="2"/>
        <v>2.5053257201716743</v>
      </c>
      <c r="L23" s="27">
        <f t="shared" si="3"/>
        <v>0.50408986009615431</v>
      </c>
      <c r="M23" s="27">
        <f t="shared" si="4"/>
        <v>4.1087267525035767</v>
      </c>
      <c r="N23" s="27"/>
      <c r="O23" s="51">
        <f t="shared" si="5"/>
        <v>21.637538298694601</v>
      </c>
      <c r="P23" s="27">
        <f t="shared" si="6"/>
        <v>4.1087267525035767</v>
      </c>
      <c r="Q23" s="93">
        <f t="shared" si="7"/>
        <v>0.50408986009615431</v>
      </c>
      <c r="R23" s="156">
        <f t="shared" si="8"/>
        <v>1053.6901760140165</v>
      </c>
      <c r="S23" s="156">
        <f t="shared" si="9"/>
        <v>1126.9413647208733</v>
      </c>
      <c r="T23" s="153"/>
      <c r="U23" s="153"/>
      <c r="V23"/>
      <c r="X23" s="66"/>
      <c r="Y23" s="163"/>
      <c r="Z23" s="150"/>
      <c r="AA23" s="150"/>
      <c r="AC23" s="150"/>
      <c r="AD23" s="27"/>
      <c r="AE23" s="27"/>
      <c r="AF23" s="29"/>
      <c r="AH23" s="29"/>
      <c r="AI23"/>
      <c r="AJ23" s="51"/>
      <c r="AK23" s="29"/>
      <c r="AL23" s="58"/>
    </row>
    <row r="24" spans="1:38" x14ac:dyDescent="0.2">
      <c r="E24" s="169"/>
      <c r="F24" s="172"/>
      <c r="G24" s="150"/>
      <c r="H24" s="164"/>
      <c r="I24" s="25"/>
      <c r="J24" s="25"/>
      <c r="K24" s="27"/>
      <c r="L24" s="27"/>
      <c r="M24" s="27"/>
      <c r="N24" s="27"/>
      <c r="O24" s="51"/>
      <c r="P24" s="27"/>
      <c r="Q24" s="93"/>
      <c r="R24" s="156"/>
      <c r="T24" s="153"/>
      <c r="U24" s="153"/>
      <c r="V24"/>
      <c r="X24" s="66"/>
      <c r="Y24" s="163"/>
      <c r="Z24" s="150"/>
      <c r="AA24" s="150"/>
      <c r="AC24" s="150"/>
      <c r="AD24" s="27"/>
      <c r="AE24" s="27"/>
      <c r="AF24" s="29"/>
      <c r="AH24" s="29"/>
      <c r="AI24"/>
      <c r="AJ24" s="51"/>
      <c r="AK24" s="29"/>
      <c r="AL24" s="58"/>
    </row>
    <row r="25" spans="1:38" x14ac:dyDescent="0.2">
      <c r="E25" s="169"/>
      <c r="F25" s="172"/>
      <c r="G25" s="150"/>
      <c r="H25" s="164"/>
      <c r="I25" s="25"/>
      <c r="J25" s="25"/>
      <c r="K25" s="27"/>
      <c r="L25" s="27"/>
      <c r="M25" s="27"/>
      <c r="N25" s="27"/>
      <c r="O25" s="51"/>
      <c r="P25" s="27"/>
      <c r="Q25" s="93"/>
      <c r="R25" s="156"/>
      <c r="T25" s="153"/>
      <c r="U25" s="153"/>
      <c r="V25"/>
      <c r="X25" s="66"/>
      <c r="Y25" s="163"/>
      <c r="Z25" s="150"/>
      <c r="AA25" s="150"/>
      <c r="AC25" s="150"/>
      <c r="AD25" s="27"/>
      <c r="AE25" s="27"/>
      <c r="AF25" s="29"/>
      <c r="AH25" s="29"/>
      <c r="AI25"/>
      <c r="AJ25" s="51"/>
      <c r="AK25" s="29"/>
      <c r="AL25" s="58"/>
    </row>
    <row r="26" spans="1:38" x14ac:dyDescent="0.2">
      <c r="A26" s="1">
        <v>302</v>
      </c>
      <c r="B26" s="1">
        <v>395</v>
      </c>
      <c r="C26" s="1" t="s">
        <v>107</v>
      </c>
      <c r="D26" s="66">
        <v>4</v>
      </c>
      <c r="E26" s="150">
        <v>709</v>
      </c>
      <c r="F26" s="150">
        <v>81</v>
      </c>
      <c r="G26" s="150">
        <v>874</v>
      </c>
      <c r="H26" s="150">
        <v>0.42799999999999999</v>
      </c>
      <c r="I26" s="25">
        <f t="shared" si="0"/>
        <v>9.2227022070983003E-2</v>
      </c>
      <c r="J26" s="25">
        <f t="shared" si="1"/>
        <v>3.060550544030196E-2</v>
      </c>
      <c r="K26" s="27">
        <f t="shared" si="2"/>
        <v>3.0134128074074074</v>
      </c>
      <c r="L26" s="27">
        <f t="shared" si="3"/>
        <v>0.73028202986550628</v>
      </c>
      <c r="M26" s="27">
        <f t="shared" si="4"/>
        <v>10.790123456790123</v>
      </c>
      <c r="N26"/>
      <c r="O26" s="51">
        <f t="shared" si="5"/>
        <v>6.5846826159676457</v>
      </c>
      <c r="P26" s="27">
        <f t="shared" si="6"/>
        <v>10.790123456790123</v>
      </c>
      <c r="Q26" s="93">
        <f t="shared" si="7"/>
        <v>0.73028202986550628</v>
      </c>
      <c r="R26" s="156">
        <f t="shared" si="8"/>
        <v>482.60099146895203</v>
      </c>
      <c r="S26" s="156">
        <f t="shared" si="9"/>
        <v>1127.5724099741869</v>
      </c>
      <c r="T26" s="153"/>
      <c r="U26" s="153"/>
      <c r="V26"/>
      <c r="W26" s="1">
        <v>302</v>
      </c>
      <c r="X26" s="66">
        <v>4</v>
      </c>
      <c r="Y26" s="164">
        <v>0.72499999999999998</v>
      </c>
      <c r="Z26" s="150">
        <v>366</v>
      </c>
      <c r="AA26" s="150">
        <v>2243</v>
      </c>
      <c r="AB26" s="150">
        <v>817</v>
      </c>
      <c r="AC26" s="150">
        <v>1201</v>
      </c>
      <c r="AD26" s="27">
        <f t="shared" ref="AD26:AD34" si="18">0.1515*(AA26/1000)/(AC26/1000)^2/($D$4/10)^4</f>
        <v>8.2486425171145808E-2</v>
      </c>
      <c r="AE26" s="27">
        <f t="shared" ref="AE26:AE34" si="19">0.5*(Z26/1000)/(AC26/1000)^3/($D$4/10)^5</f>
        <v>2.8451509046173572E-2</v>
      </c>
      <c r="AF26" s="29">
        <f t="shared" ref="AF26:AF34" si="20">AD26/AE26</f>
        <v>2.8991933270491801</v>
      </c>
      <c r="AG26" s="29">
        <f t="shared" ref="AG26:AG34" si="21">0.798*AD26^1.5/AE26</f>
        <v>0.66446377459230899</v>
      </c>
      <c r="AH26" s="29">
        <f t="shared" ref="AH26:AH34" si="22">AA26/Z26</f>
        <v>6.1284153005464477</v>
      </c>
      <c r="AI26"/>
      <c r="AJ26" s="51">
        <f t="shared" si="15"/>
        <v>16.89867632450278</v>
      </c>
      <c r="AK26" s="29">
        <f t="shared" si="16"/>
        <v>6.1284153005464477</v>
      </c>
      <c r="AL26" s="58">
        <f t="shared" si="17"/>
        <v>0.66446377459230899</v>
      </c>
    </row>
    <row r="27" spans="1:38" x14ac:dyDescent="0.2">
      <c r="A27" s="1">
        <v>302</v>
      </c>
      <c r="B27" s="1">
        <v>395</v>
      </c>
      <c r="C27" s="1" t="s">
        <v>107</v>
      </c>
      <c r="D27" s="66">
        <v>4</v>
      </c>
      <c r="E27" s="150">
        <v>799</v>
      </c>
      <c r="F27" s="150">
        <v>109</v>
      </c>
      <c r="G27" s="150">
        <v>1061</v>
      </c>
      <c r="H27" s="150">
        <v>0.48199999999999998</v>
      </c>
      <c r="I27" s="25">
        <f t="shared" si="0"/>
        <v>8.8157861946546026E-2</v>
      </c>
      <c r="J27" s="25">
        <f t="shared" si="1"/>
        <v>2.8776594880483775E-2</v>
      </c>
      <c r="K27" s="27">
        <f t="shared" si="2"/>
        <v>3.063526533027523</v>
      </c>
      <c r="L27" s="27">
        <f t="shared" si="3"/>
        <v>0.72586367281026964</v>
      </c>
      <c r="M27" s="27">
        <f t="shared" si="4"/>
        <v>9.7339449541284395</v>
      </c>
      <c r="N27"/>
      <c r="O27" s="51">
        <f t="shared" si="5"/>
        <v>7.9935334731598084</v>
      </c>
      <c r="P27" s="27">
        <f t="shared" si="6"/>
        <v>9.7339449541284395</v>
      </c>
      <c r="Q27" s="93">
        <f t="shared" si="7"/>
        <v>0.72586367281026964</v>
      </c>
      <c r="R27" s="156">
        <f t="shared" si="8"/>
        <v>543.8620482139529</v>
      </c>
      <c r="S27" s="156">
        <f t="shared" si="9"/>
        <v>1128.344498369197</v>
      </c>
      <c r="T27" s="153"/>
      <c r="U27" s="153"/>
      <c r="V27"/>
      <c r="W27" s="1">
        <v>302</v>
      </c>
      <c r="X27" s="66">
        <v>4</v>
      </c>
      <c r="Y27" s="164">
        <v>0.75</v>
      </c>
      <c r="Z27" s="150">
        <v>407</v>
      </c>
      <c r="AA27" s="150">
        <v>2387</v>
      </c>
      <c r="AB27" s="150">
        <v>846</v>
      </c>
      <c r="AC27" s="150">
        <v>1242</v>
      </c>
      <c r="AD27" s="27">
        <f t="shared" si="18"/>
        <v>8.2082098483375832E-2</v>
      </c>
      <c r="AE27" s="27">
        <f t="shared" si="19"/>
        <v>2.860769484067029E-2</v>
      </c>
      <c r="AF27" s="29">
        <f t="shared" si="20"/>
        <v>2.8692314756756758</v>
      </c>
      <c r="AG27" s="29">
        <f t="shared" si="21"/>
        <v>0.65598317914479776</v>
      </c>
      <c r="AH27" s="29">
        <f t="shared" si="22"/>
        <v>5.8648648648648649</v>
      </c>
      <c r="AI27"/>
      <c r="AJ27" s="51">
        <f t="shared" si="15"/>
        <v>17.983566824158778</v>
      </c>
      <c r="AK27" s="29">
        <f t="shared" si="16"/>
        <v>5.8648648648648649</v>
      </c>
      <c r="AL27" s="58">
        <f t="shared" si="17"/>
        <v>0.65598317914479776</v>
      </c>
    </row>
    <row r="28" spans="1:38" x14ac:dyDescent="0.2">
      <c r="A28" s="1">
        <v>302</v>
      </c>
      <c r="B28" s="1">
        <v>395</v>
      </c>
      <c r="C28" s="1" t="s">
        <v>107</v>
      </c>
      <c r="D28" s="66">
        <v>4</v>
      </c>
      <c r="E28" s="150">
        <v>997</v>
      </c>
      <c r="F28" s="150">
        <v>204</v>
      </c>
      <c r="G28" s="150">
        <v>1602</v>
      </c>
      <c r="H28" s="150">
        <v>0.60199999999999998</v>
      </c>
      <c r="I28" s="25">
        <f t="shared" si="0"/>
        <v>8.5489232621957831E-2</v>
      </c>
      <c r="J28" s="25">
        <f t="shared" si="1"/>
        <v>2.7720300588605914E-2</v>
      </c>
      <c r="K28" s="27">
        <f t="shared" si="2"/>
        <v>3.0839937088235301</v>
      </c>
      <c r="L28" s="27">
        <f t="shared" si="3"/>
        <v>0.71956840199562355</v>
      </c>
      <c r="M28" s="27">
        <f t="shared" si="4"/>
        <v>7.8529411764705879</v>
      </c>
      <c r="N28"/>
      <c r="O28" s="51">
        <f t="shared" si="5"/>
        <v>12.069406808672962</v>
      </c>
      <c r="P28" s="27">
        <f t="shared" si="6"/>
        <v>7.8529411764705879</v>
      </c>
      <c r="Q28" s="93">
        <f t="shared" si="7"/>
        <v>0.71956840199562355</v>
      </c>
      <c r="R28" s="156">
        <f t="shared" si="8"/>
        <v>678.63637305295515</v>
      </c>
      <c r="S28" s="156">
        <f t="shared" si="9"/>
        <v>1127.3029452706896</v>
      </c>
      <c r="T28" s="153"/>
      <c r="U28" s="153"/>
      <c r="V28"/>
      <c r="W28" s="1">
        <v>302</v>
      </c>
      <c r="X28" s="66">
        <v>4</v>
      </c>
      <c r="Y28" s="164">
        <v>0.77500000000000002</v>
      </c>
      <c r="Z28" s="150">
        <v>447</v>
      </c>
      <c r="AA28" s="150">
        <v>2538</v>
      </c>
      <c r="AB28" s="150">
        <v>874</v>
      </c>
      <c r="AC28" s="150">
        <v>1284</v>
      </c>
      <c r="AD28" s="27">
        <f t="shared" si="18"/>
        <v>8.1658386409825479E-2</v>
      </c>
      <c r="AE28" s="27">
        <f t="shared" si="19"/>
        <v>2.8435815958413709E-2</v>
      </c>
      <c r="AF28" s="29">
        <f t="shared" si="20"/>
        <v>2.8716737557046979</v>
      </c>
      <c r="AG28" s="29">
        <f t="shared" si="21"/>
        <v>0.65484480642138265</v>
      </c>
      <c r="AH28" s="29">
        <f t="shared" si="22"/>
        <v>5.6778523489932882</v>
      </c>
      <c r="AI28"/>
      <c r="AJ28" s="51">
        <f t="shared" si="15"/>
        <v>19.121195056436939</v>
      </c>
      <c r="AK28" s="29">
        <f t="shared" si="16"/>
        <v>5.6778523489932882</v>
      </c>
      <c r="AL28" s="58">
        <f t="shared" si="17"/>
        <v>0.65484480642138265</v>
      </c>
    </row>
    <row r="29" spans="1:38" x14ac:dyDescent="0.2">
      <c r="A29" s="1">
        <v>302</v>
      </c>
      <c r="B29" s="1">
        <v>395</v>
      </c>
      <c r="C29" s="1" t="s">
        <v>107</v>
      </c>
      <c r="D29" s="66">
        <v>4</v>
      </c>
      <c r="E29" s="150">
        <v>1053</v>
      </c>
      <c r="F29" s="150">
        <v>248</v>
      </c>
      <c r="G29" s="150">
        <v>1748</v>
      </c>
      <c r="H29" s="150">
        <v>0.63600000000000001</v>
      </c>
      <c r="I29" s="25">
        <f t="shared" si="0"/>
        <v>8.3622646788876723E-2</v>
      </c>
      <c r="J29" s="25">
        <f t="shared" si="1"/>
        <v>2.8603541642476176E-2</v>
      </c>
      <c r="K29" s="27">
        <f t="shared" si="2"/>
        <v>2.9235067403225807</v>
      </c>
      <c r="L29" s="27">
        <f t="shared" si="3"/>
        <v>0.67463511960036604</v>
      </c>
      <c r="M29" s="27">
        <f t="shared" si="4"/>
        <v>7.0483870967741939</v>
      </c>
      <c r="N29"/>
      <c r="O29" s="51">
        <f t="shared" si="5"/>
        <v>13.169365231935291</v>
      </c>
      <c r="P29" s="27">
        <f t="shared" si="6"/>
        <v>7.0483870967741939</v>
      </c>
      <c r="Q29" s="93">
        <f t="shared" si="7"/>
        <v>0.67463511960036604</v>
      </c>
      <c r="R29" s="156">
        <f t="shared" si="8"/>
        <v>716.75436391651124</v>
      </c>
      <c r="S29" s="156">
        <f t="shared" si="9"/>
        <v>1126.9722703089799</v>
      </c>
      <c r="T29" s="153"/>
      <c r="U29" s="153"/>
      <c r="V29"/>
      <c r="W29" s="1">
        <v>302</v>
      </c>
      <c r="X29" s="66">
        <v>4</v>
      </c>
      <c r="Y29" s="164">
        <v>0.8</v>
      </c>
      <c r="Z29" s="150">
        <v>498</v>
      </c>
      <c r="AA29" s="150">
        <v>2709</v>
      </c>
      <c r="AB29" s="150">
        <v>902</v>
      </c>
      <c r="AC29" s="150">
        <v>1325</v>
      </c>
      <c r="AD29" s="27">
        <f t="shared" si="18"/>
        <v>8.1849583179028004E-2</v>
      </c>
      <c r="AE29" s="27">
        <f t="shared" si="19"/>
        <v>2.8829356641580119E-2</v>
      </c>
      <c r="AF29" s="29">
        <f t="shared" si="20"/>
        <v>2.8391054367469879</v>
      </c>
      <c r="AG29" s="29">
        <f t="shared" si="21"/>
        <v>0.64817555580028596</v>
      </c>
      <c r="AH29" s="29">
        <f t="shared" si="22"/>
        <v>5.4397590361445785</v>
      </c>
      <c r="AI29"/>
      <c r="AJ29" s="51">
        <f t="shared" si="15"/>
        <v>20.409502524778436</v>
      </c>
      <c r="AK29" s="29">
        <f t="shared" si="16"/>
        <v>5.4397590361445785</v>
      </c>
      <c r="AL29" s="58">
        <f t="shared" si="17"/>
        <v>0.64817555580028596</v>
      </c>
    </row>
    <row r="30" spans="1:38" x14ac:dyDescent="0.2">
      <c r="A30" s="1">
        <v>302</v>
      </c>
      <c r="B30" s="1">
        <v>395</v>
      </c>
      <c r="C30" s="1" t="s">
        <v>107</v>
      </c>
      <c r="D30" s="66">
        <v>4</v>
      </c>
      <c r="E30" s="150">
        <v>1102</v>
      </c>
      <c r="F30" s="150">
        <v>277</v>
      </c>
      <c r="G30" s="150">
        <v>1935</v>
      </c>
      <c r="H30" s="150">
        <v>0.66500000000000004</v>
      </c>
      <c r="I30" s="25">
        <f t="shared" si="0"/>
        <v>8.4519516492205821E-2</v>
      </c>
      <c r="J30" s="25">
        <f t="shared" si="1"/>
        <v>2.7873289679196989E-2</v>
      </c>
      <c r="K30" s="27">
        <f t="shared" si="2"/>
        <v>3.0322763285198553</v>
      </c>
      <c r="L30" s="27">
        <f t="shared" si="3"/>
        <v>0.70347743099593818</v>
      </c>
      <c r="M30" s="27">
        <f t="shared" si="4"/>
        <v>6.9855595667870034</v>
      </c>
      <c r="N30"/>
      <c r="O30" s="51">
        <f t="shared" si="5"/>
        <v>14.578216089127455</v>
      </c>
      <c r="P30" s="27">
        <f t="shared" si="6"/>
        <v>6.9855595667870034</v>
      </c>
      <c r="Q30" s="93">
        <f t="shared" si="7"/>
        <v>0.70347743099593818</v>
      </c>
      <c r="R30" s="156">
        <f t="shared" si="8"/>
        <v>750.10760592212296</v>
      </c>
      <c r="S30" s="156">
        <f t="shared" si="9"/>
        <v>1127.9813622889067</v>
      </c>
      <c r="T30" s="153"/>
      <c r="U30" s="153"/>
      <c r="V30"/>
      <c r="W30" s="1">
        <v>302</v>
      </c>
      <c r="X30" s="66">
        <v>4</v>
      </c>
      <c r="Y30" s="164">
        <v>0.82499999999999996</v>
      </c>
      <c r="Z30" s="150">
        <v>553</v>
      </c>
      <c r="AA30" s="150">
        <v>2884</v>
      </c>
      <c r="AB30" s="150">
        <v>930</v>
      </c>
      <c r="AC30" s="150">
        <v>1367</v>
      </c>
      <c r="AD30" s="27">
        <f t="shared" si="18"/>
        <v>8.1864846251704898E-2</v>
      </c>
      <c r="AE30" s="27">
        <f t="shared" si="19"/>
        <v>2.9152300393141119E-2</v>
      </c>
      <c r="AF30" s="29">
        <f t="shared" si="20"/>
        <v>2.8081779189873419</v>
      </c>
      <c r="AG30" s="29">
        <f t="shared" si="21"/>
        <v>0.64117449251444725</v>
      </c>
      <c r="AH30" s="29">
        <f t="shared" si="22"/>
        <v>5.2151898734177218</v>
      </c>
      <c r="AI30"/>
      <c r="AJ30" s="51">
        <f t="shared" si="15"/>
        <v>21.727945840332598</v>
      </c>
      <c r="AK30" s="29">
        <f t="shared" si="16"/>
        <v>5.2151898734177218</v>
      </c>
      <c r="AL30" s="58">
        <f t="shared" si="17"/>
        <v>0.64117449251444725</v>
      </c>
    </row>
    <row r="31" spans="1:38" x14ac:dyDescent="0.2">
      <c r="A31" s="1">
        <v>302</v>
      </c>
      <c r="B31" s="1">
        <v>395</v>
      </c>
      <c r="C31" s="1" t="s">
        <v>107</v>
      </c>
      <c r="D31" s="66">
        <v>4</v>
      </c>
      <c r="E31" s="150">
        <v>1152</v>
      </c>
      <c r="F31" s="150">
        <v>325</v>
      </c>
      <c r="G31" s="150">
        <v>2081</v>
      </c>
      <c r="H31" s="150">
        <v>0.69499999999999995</v>
      </c>
      <c r="I31" s="25">
        <f t="shared" si="0"/>
        <v>8.3177592442045728E-2</v>
      </c>
      <c r="J31" s="25">
        <f t="shared" si="1"/>
        <v>2.8627219403376775E-2</v>
      </c>
      <c r="K31" s="27">
        <f t="shared" si="2"/>
        <v>2.9055421439999991</v>
      </c>
      <c r="L31" s="27">
        <f t="shared" si="3"/>
        <v>0.66870295646491851</v>
      </c>
      <c r="M31" s="27">
        <f t="shared" si="4"/>
        <v>6.4030769230769229</v>
      </c>
      <c r="N31"/>
      <c r="O31" s="51">
        <f t="shared" si="5"/>
        <v>15.678174512389784</v>
      </c>
      <c r="P31" s="27">
        <f t="shared" si="6"/>
        <v>6.4030769230769229</v>
      </c>
      <c r="Q31" s="93">
        <f t="shared" si="7"/>
        <v>0.66870295646491851</v>
      </c>
      <c r="R31" s="156">
        <f t="shared" si="8"/>
        <v>784.14152633601236</v>
      </c>
      <c r="S31" s="156">
        <f t="shared" si="9"/>
        <v>1128.2611889726797</v>
      </c>
      <c r="T31" s="153"/>
      <c r="U31" s="153"/>
      <c r="V31"/>
      <c r="W31" s="1">
        <v>302</v>
      </c>
      <c r="X31" s="66">
        <v>4</v>
      </c>
      <c r="Y31" s="164">
        <v>0.85</v>
      </c>
      <c r="Z31" s="150">
        <v>615</v>
      </c>
      <c r="AA31" s="150">
        <v>3087</v>
      </c>
      <c r="AB31" s="150">
        <v>958</v>
      </c>
      <c r="AC31" s="150">
        <v>1408</v>
      </c>
      <c r="AD31" s="27">
        <f t="shared" si="18"/>
        <v>8.2598192451007788E-2</v>
      </c>
      <c r="AE31" s="27">
        <f t="shared" si="19"/>
        <v>2.9670194558661326E-2</v>
      </c>
      <c r="AF31" s="29">
        <f t="shared" si="20"/>
        <v>2.7838776819512199</v>
      </c>
      <c r="AG31" s="29">
        <f t="shared" si="21"/>
        <v>0.63846679022877295</v>
      </c>
      <c r="AH31" s="29">
        <f t="shared" si="22"/>
        <v>5.0195121951219512</v>
      </c>
      <c r="AI31"/>
      <c r="AJ31" s="51">
        <f t="shared" si="15"/>
        <v>23.257340086375429</v>
      </c>
      <c r="AK31" s="29">
        <f t="shared" si="16"/>
        <v>5.0195121951219512</v>
      </c>
      <c r="AL31" s="58">
        <f t="shared" si="17"/>
        <v>0.63846679022877295</v>
      </c>
    </row>
    <row r="32" spans="1:38" x14ac:dyDescent="0.2">
      <c r="A32" s="1">
        <v>302</v>
      </c>
      <c r="B32" s="1">
        <v>395</v>
      </c>
      <c r="C32" s="1" t="s">
        <v>107</v>
      </c>
      <c r="D32" s="66">
        <v>4</v>
      </c>
      <c r="E32" s="150">
        <v>1199</v>
      </c>
      <c r="F32" s="150">
        <v>366</v>
      </c>
      <c r="G32" s="150">
        <v>2227</v>
      </c>
      <c r="H32" s="150">
        <v>0.72499999999999998</v>
      </c>
      <c r="I32" s="25">
        <f t="shared" si="0"/>
        <v>8.2171473429843572E-2</v>
      </c>
      <c r="J32" s="25">
        <f t="shared" si="1"/>
        <v>2.8594122861844023E-2</v>
      </c>
      <c r="K32" s="27">
        <f t="shared" si="2"/>
        <v>2.8737189745901639</v>
      </c>
      <c r="L32" s="27">
        <f t="shared" si="3"/>
        <v>0.65736673591294914</v>
      </c>
      <c r="M32" s="27">
        <f t="shared" si="4"/>
        <v>6.084699453551913</v>
      </c>
      <c r="N32"/>
      <c r="O32" s="51">
        <f t="shared" si="5"/>
        <v>16.778132935652113</v>
      </c>
      <c r="P32" s="27">
        <f t="shared" si="6"/>
        <v>6.084699453551913</v>
      </c>
      <c r="Q32" s="93">
        <f t="shared" si="7"/>
        <v>0.65736673591294914</v>
      </c>
      <c r="R32" s="156">
        <f t="shared" si="8"/>
        <v>816.13341152506837</v>
      </c>
      <c r="S32" s="156">
        <f t="shared" si="9"/>
        <v>1125.7012572759563</v>
      </c>
      <c r="T32" s="153"/>
      <c r="U32" s="153"/>
      <c r="V32"/>
      <c r="W32" s="1">
        <v>302</v>
      </c>
      <c r="X32" s="66">
        <v>4</v>
      </c>
      <c r="Y32" s="164">
        <v>0.875</v>
      </c>
      <c r="Z32" s="150">
        <v>677</v>
      </c>
      <c r="AA32" s="150">
        <v>3278</v>
      </c>
      <c r="AB32" s="150">
        <v>987</v>
      </c>
      <c r="AC32" s="150">
        <v>1449</v>
      </c>
      <c r="AD32" s="27">
        <f t="shared" si="18"/>
        <v>8.2815456835291623E-2</v>
      </c>
      <c r="AE32" s="27">
        <f t="shared" si="19"/>
        <v>2.9966550611678269E-2</v>
      </c>
      <c r="AF32" s="29">
        <f t="shared" si="20"/>
        <v>2.7635965816838994</v>
      </c>
      <c r="AG32" s="29">
        <f t="shared" si="21"/>
        <v>0.63464847253340617</v>
      </c>
      <c r="AH32" s="29">
        <f t="shared" si="22"/>
        <v>4.8419497784342687</v>
      </c>
      <c r="AI32"/>
      <c r="AJ32" s="51">
        <f t="shared" si="15"/>
        <v>24.696326790780255</v>
      </c>
      <c r="AK32" s="29">
        <f t="shared" si="16"/>
        <v>4.8419497784342687</v>
      </c>
      <c r="AL32" s="58">
        <f t="shared" si="17"/>
        <v>0.63464847253340617</v>
      </c>
    </row>
    <row r="33" spans="1:38" x14ac:dyDescent="0.2">
      <c r="A33" s="1">
        <v>302</v>
      </c>
      <c r="B33" s="1">
        <v>395</v>
      </c>
      <c r="C33" s="1" t="s">
        <v>107</v>
      </c>
      <c r="D33" s="66">
        <v>4</v>
      </c>
      <c r="E33" s="150">
        <v>1246</v>
      </c>
      <c r="F33" s="150">
        <v>408</v>
      </c>
      <c r="G33" s="150">
        <v>2414</v>
      </c>
      <c r="H33" s="150">
        <v>0.752</v>
      </c>
      <c r="I33" s="25">
        <f t="shared" si="0"/>
        <v>8.2478433663221329E-2</v>
      </c>
      <c r="J33" s="25">
        <f t="shared" si="1"/>
        <v>2.8402677259108642E-2</v>
      </c>
      <c r="K33" s="27">
        <f t="shared" si="2"/>
        <v>2.9038964500000004</v>
      </c>
      <c r="L33" s="27">
        <f t="shared" si="3"/>
        <v>0.66550943901915571</v>
      </c>
      <c r="M33" s="27">
        <f t="shared" si="4"/>
        <v>5.916666666666667</v>
      </c>
      <c r="N33"/>
      <c r="O33" s="51">
        <f t="shared" si="5"/>
        <v>18.186983792844277</v>
      </c>
      <c r="P33" s="27">
        <f t="shared" si="6"/>
        <v>5.916666666666667</v>
      </c>
      <c r="Q33" s="93">
        <f t="shared" si="7"/>
        <v>0.66550943901915571</v>
      </c>
      <c r="R33" s="156">
        <f t="shared" si="8"/>
        <v>848.12529671412449</v>
      </c>
      <c r="S33" s="156">
        <f t="shared" si="9"/>
        <v>1127.8261924389953</v>
      </c>
      <c r="T33" s="153"/>
      <c r="U33" s="153"/>
      <c r="V33"/>
      <c r="W33" s="1">
        <v>302</v>
      </c>
      <c r="X33" s="66">
        <v>4</v>
      </c>
      <c r="Y33" s="164">
        <v>0.9</v>
      </c>
      <c r="Z33" s="150">
        <v>743</v>
      </c>
      <c r="AA33" s="150">
        <v>3477</v>
      </c>
      <c r="AB33" s="150">
        <v>1015</v>
      </c>
      <c r="AC33" s="150">
        <v>1491</v>
      </c>
      <c r="AD33" s="27">
        <f t="shared" si="18"/>
        <v>8.2963798378921094E-2</v>
      </c>
      <c r="AE33" s="27">
        <f t="shared" si="19"/>
        <v>3.0186247337107598E-2</v>
      </c>
      <c r="AF33" s="29">
        <f t="shared" si="20"/>
        <v>2.7483972238223422</v>
      </c>
      <c r="AG33" s="29">
        <f t="shared" si="21"/>
        <v>0.63172302486851961</v>
      </c>
      <c r="AH33" s="29">
        <f t="shared" si="22"/>
        <v>4.6796769851951545</v>
      </c>
      <c r="AI33"/>
      <c r="AJ33" s="51">
        <f t="shared" si="15"/>
        <v>26.195585189610419</v>
      </c>
      <c r="AK33" s="29">
        <f t="shared" si="16"/>
        <v>4.6796769851951545</v>
      </c>
      <c r="AL33" s="58">
        <f t="shared" si="17"/>
        <v>0.63172302486851961</v>
      </c>
    </row>
    <row r="34" spans="1:38" x14ac:dyDescent="0.2">
      <c r="A34" s="1">
        <v>302</v>
      </c>
      <c r="B34" s="1">
        <v>395</v>
      </c>
      <c r="C34" s="1" t="s">
        <v>107</v>
      </c>
      <c r="D34" s="66">
        <v>4</v>
      </c>
      <c r="E34" s="150">
        <v>1301</v>
      </c>
      <c r="F34" s="150">
        <v>468</v>
      </c>
      <c r="G34" s="150">
        <v>2601</v>
      </c>
      <c r="H34" s="150">
        <v>0.78500000000000003</v>
      </c>
      <c r="I34" s="25">
        <f t="shared" si="0"/>
        <v>8.1512644421197253E-2</v>
      </c>
      <c r="J34" s="25">
        <f t="shared" si="1"/>
        <v>2.8619840309455462E-2</v>
      </c>
      <c r="K34" s="27">
        <f t="shared" si="2"/>
        <v>2.8481166749999995</v>
      </c>
      <c r="L34" s="27">
        <f t="shared" si="3"/>
        <v>0.64889310458535954</v>
      </c>
      <c r="M34" s="27">
        <f t="shared" si="4"/>
        <v>5.5576923076923075</v>
      </c>
      <c r="N34"/>
      <c r="O34" s="51">
        <f t="shared" si="5"/>
        <v>19.595834650036437</v>
      </c>
      <c r="P34" s="27">
        <f t="shared" si="6"/>
        <v>5.5576923076923075</v>
      </c>
      <c r="Q34" s="93">
        <f t="shared" si="7"/>
        <v>0.64889310458535954</v>
      </c>
      <c r="R34" s="156">
        <f t="shared" si="8"/>
        <v>885.56260916940278</v>
      </c>
      <c r="S34" s="156">
        <f t="shared" si="9"/>
        <v>1128.1052346107042</v>
      </c>
      <c r="T34" s="153"/>
      <c r="U34" s="153"/>
      <c r="V34"/>
      <c r="W34" s="1">
        <v>302</v>
      </c>
      <c r="X34" s="66">
        <v>4</v>
      </c>
      <c r="Y34" s="164">
        <v>0.92500000000000004</v>
      </c>
      <c r="Z34" s="150">
        <v>811</v>
      </c>
      <c r="AA34" s="150">
        <v>3673</v>
      </c>
      <c r="AB34" s="150">
        <v>1043</v>
      </c>
      <c r="AC34" s="150">
        <v>1532</v>
      </c>
      <c r="AD34" s="27">
        <f t="shared" si="18"/>
        <v>8.3012333345381203E-2</v>
      </c>
      <c r="AE34" s="27">
        <f t="shared" si="19"/>
        <v>3.0373707133929041E-2</v>
      </c>
      <c r="AF34" s="29">
        <f t="shared" si="20"/>
        <v>2.7330326515413073</v>
      </c>
      <c r="AG34" s="29">
        <f t="shared" si="21"/>
        <v>0.62837517946610821</v>
      </c>
      <c r="AH34" s="29">
        <f t="shared" si="22"/>
        <v>4.5289765721331685</v>
      </c>
      <c r="AI34"/>
      <c r="AJ34" s="51">
        <f t="shared" si="15"/>
        <v>27.67224170303108</v>
      </c>
      <c r="AK34" s="29">
        <f t="shared" si="16"/>
        <v>4.5289765721331685</v>
      </c>
      <c r="AL34" s="58">
        <f t="shared" si="17"/>
        <v>0.62837517946610821</v>
      </c>
    </row>
    <row r="35" spans="1:38" x14ac:dyDescent="0.2">
      <c r="A35" s="1">
        <v>302</v>
      </c>
      <c r="B35" s="1">
        <v>395</v>
      </c>
      <c r="C35" s="1" t="s">
        <v>107</v>
      </c>
      <c r="D35" s="66">
        <v>4</v>
      </c>
      <c r="E35" s="150">
        <v>1352</v>
      </c>
      <c r="F35" s="150">
        <v>528</v>
      </c>
      <c r="G35" s="150">
        <v>2810</v>
      </c>
      <c r="H35" s="150">
        <v>0.81599999999999995</v>
      </c>
      <c r="I35" s="25">
        <f t="shared" si="0"/>
        <v>8.1544027995483548E-2</v>
      </c>
      <c r="J35" s="25">
        <f t="shared" si="1"/>
        <v>2.8771141339559953E-2</v>
      </c>
      <c r="K35" s="27">
        <f t="shared" si="2"/>
        <v>2.8342298636363634</v>
      </c>
      <c r="L35" s="27">
        <f t="shared" si="3"/>
        <v>0.64585353546331403</v>
      </c>
      <c r="M35" s="27">
        <f t="shared" si="4"/>
        <v>5.3219696969696972</v>
      </c>
      <c r="N35"/>
      <c r="O35" s="51">
        <f t="shared" si="5"/>
        <v>21.170432666898268</v>
      </c>
      <c r="P35" s="27">
        <f t="shared" si="6"/>
        <v>5.3219696969696972</v>
      </c>
      <c r="Q35" s="93">
        <f t="shared" si="7"/>
        <v>0.64585353546331403</v>
      </c>
      <c r="R35" s="156">
        <f t="shared" si="8"/>
        <v>920.27720799157009</v>
      </c>
      <c r="S35" s="156">
        <f t="shared" si="9"/>
        <v>1127.7906960681007</v>
      </c>
      <c r="T35" s="153"/>
      <c r="U35" s="153"/>
      <c r="V35"/>
      <c r="X35" s="66"/>
      <c r="Y35" s="163"/>
      <c r="Z35" s="150"/>
      <c r="AA35" s="150"/>
      <c r="AC35" s="150"/>
      <c r="AD35" s="27"/>
      <c r="AE35" s="27"/>
      <c r="AF35" s="29"/>
      <c r="AH35" s="29"/>
      <c r="AI35"/>
      <c r="AJ35" s="51"/>
      <c r="AK35" s="29"/>
      <c r="AL35" s="58"/>
    </row>
    <row r="36" spans="1:38" x14ac:dyDescent="0.2">
      <c r="A36" s="1">
        <v>302</v>
      </c>
      <c r="B36" s="1">
        <v>395</v>
      </c>
      <c r="C36" s="1" t="s">
        <v>107</v>
      </c>
      <c r="D36" s="66">
        <v>4</v>
      </c>
      <c r="E36" s="150">
        <v>1404</v>
      </c>
      <c r="F36" s="150">
        <v>615</v>
      </c>
      <c r="G36" s="150">
        <v>3080</v>
      </c>
      <c r="H36" s="150">
        <v>0.84799999999999998</v>
      </c>
      <c r="I36" s="25">
        <f t="shared" si="0"/>
        <v>8.2881141625703036E-2</v>
      </c>
      <c r="J36" s="25">
        <f t="shared" si="1"/>
        <v>2.9924509133903536E-2</v>
      </c>
      <c r="K36" s="27">
        <f t="shared" si="2"/>
        <v>2.7696742243902435</v>
      </c>
      <c r="L36" s="27">
        <f t="shared" si="3"/>
        <v>0.63629636604272199</v>
      </c>
      <c r="M36" s="27">
        <f t="shared" si="4"/>
        <v>5.0081300813008127</v>
      </c>
      <c r="N36"/>
      <c r="O36" s="51">
        <f t="shared" si="5"/>
        <v>23.204602353753263</v>
      </c>
      <c r="P36" s="27">
        <f t="shared" si="6"/>
        <v>5.0081300813008127</v>
      </c>
      <c r="Q36" s="93">
        <f t="shared" si="7"/>
        <v>0.63629636604272199</v>
      </c>
      <c r="R36" s="156">
        <f t="shared" si="8"/>
        <v>955.6724852220151</v>
      </c>
      <c r="S36" s="156">
        <f t="shared" si="9"/>
        <v>1126.9722703089801</v>
      </c>
      <c r="T36" s="153"/>
      <c r="U36" s="153"/>
      <c r="V36"/>
      <c r="X36" s="66"/>
      <c r="Y36" s="163"/>
      <c r="Z36" s="150"/>
      <c r="AA36" s="150"/>
      <c r="AC36" s="150"/>
      <c r="AD36" s="27"/>
      <c r="AE36" s="27"/>
      <c r="AF36" s="29"/>
      <c r="AH36" s="29"/>
      <c r="AI36"/>
      <c r="AJ36" s="51"/>
      <c r="AK36" s="29"/>
      <c r="AL36" s="58"/>
    </row>
    <row r="37" spans="1:38" x14ac:dyDescent="0.2">
      <c r="A37" s="1">
        <v>302</v>
      </c>
      <c r="B37" s="1">
        <v>395</v>
      </c>
      <c r="C37" s="1" t="s">
        <v>107</v>
      </c>
      <c r="D37" s="66">
        <v>4</v>
      </c>
      <c r="E37" s="150">
        <v>1455</v>
      </c>
      <c r="F37" s="150">
        <v>682</v>
      </c>
      <c r="G37" s="150">
        <v>3299</v>
      </c>
      <c r="H37" s="150">
        <v>0.878</v>
      </c>
      <c r="I37" s="25">
        <f t="shared" si="0"/>
        <v>8.2660028847965264E-2</v>
      </c>
      <c r="J37" s="25">
        <f t="shared" si="1"/>
        <v>2.9815949041480272E-2</v>
      </c>
      <c r="K37" s="27">
        <f t="shared" si="2"/>
        <v>2.7723427060117301</v>
      </c>
      <c r="L37" s="27">
        <f t="shared" si="3"/>
        <v>0.63605926438970362</v>
      </c>
      <c r="M37" s="27">
        <f t="shared" si="4"/>
        <v>4.8372434017595305</v>
      </c>
      <c r="N37"/>
      <c r="O37" s="51">
        <f t="shared" si="5"/>
        <v>24.854539988646756</v>
      </c>
      <c r="P37" s="27">
        <f t="shared" si="6"/>
        <v>4.8372434017595305</v>
      </c>
      <c r="Q37" s="93">
        <f t="shared" si="7"/>
        <v>0.63605926438970362</v>
      </c>
      <c r="R37" s="156">
        <f t="shared" si="8"/>
        <v>990.3870840441823</v>
      </c>
      <c r="S37" s="156">
        <f t="shared" si="9"/>
        <v>1128.0035125787954</v>
      </c>
      <c r="T37" s="153"/>
      <c r="U37" s="153"/>
      <c r="V37"/>
      <c r="X37" s="66"/>
      <c r="Y37" s="163"/>
      <c r="Z37" s="150"/>
      <c r="AA37" s="150"/>
      <c r="AC37" s="150"/>
      <c r="AD37" s="27"/>
      <c r="AE37" s="27"/>
      <c r="AF37" s="29"/>
      <c r="AH37" s="29"/>
      <c r="AI37"/>
      <c r="AJ37" s="51"/>
      <c r="AK37" s="29"/>
      <c r="AL37" s="58"/>
    </row>
    <row r="38" spans="1:38" x14ac:dyDescent="0.2">
      <c r="A38" s="1">
        <v>302</v>
      </c>
      <c r="B38" s="1">
        <v>395</v>
      </c>
      <c r="C38" s="1" t="s">
        <v>107</v>
      </c>
      <c r="D38" s="66">
        <v>4</v>
      </c>
      <c r="E38" s="150">
        <v>1469</v>
      </c>
      <c r="F38" s="150">
        <v>711</v>
      </c>
      <c r="G38" s="150">
        <v>3382</v>
      </c>
      <c r="H38" s="150">
        <v>0.88700000000000001</v>
      </c>
      <c r="I38" s="25">
        <f t="shared" si="0"/>
        <v>8.3132192634985516E-2</v>
      </c>
      <c r="J38" s="25">
        <f t="shared" si="1"/>
        <v>3.0203512794968114E-2</v>
      </c>
      <c r="K38" s="27">
        <f t="shared" si="2"/>
        <v>2.7524014573839666</v>
      </c>
      <c r="L38" s="27">
        <f t="shared" si="3"/>
        <v>0.63328512640491563</v>
      </c>
      <c r="M38" s="27">
        <f t="shared" si="4"/>
        <v>4.756680731364276</v>
      </c>
      <c r="N38"/>
      <c r="O38" s="51">
        <f t="shared" si="5"/>
        <v>25.479858818309587</v>
      </c>
      <c r="P38" s="27">
        <f t="shared" si="6"/>
        <v>4.756680731364276</v>
      </c>
      <c r="Q38" s="93">
        <f t="shared" si="7"/>
        <v>0.63328512640491563</v>
      </c>
      <c r="R38" s="156">
        <f t="shared" si="8"/>
        <v>999.91658176007138</v>
      </c>
      <c r="S38" s="156">
        <f t="shared" si="9"/>
        <v>1127.3016705299565</v>
      </c>
      <c r="T38" s="153"/>
      <c r="U38" s="153"/>
      <c r="V38"/>
      <c r="X38" s="66"/>
      <c r="Y38" s="163"/>
      <c r="Z38" s="150"/>
      <c r="AA38" s="150"/>
      <c r="AC38" s="150"/>
      <c r="AD38" s="27"/>
      <c r="AE38" s="27"/>
      <c r="AF38" s="29"/>
      <c r="AH38" s="29"/>
      <c r="AI38"/>
      <c r="AJ38" s="51"/>
      <c r="AK38" s="29"/>
      <c r="AL38" s="58"/>
    </row>
    <row r="39" spans="1:38" x14ac:dyDescent="0.2">
      <c r="A39" s="1">
        <v>302</v>
      </c>
      <c r="B39" s="1">
        <v>395</v>
      </c>
      <c r="C39" s="1" t="s">
        <v>107</v>
      </c>
      <c r="D39" s="66">
        <v>4</v>
      </c>
      <c r="E39" s="150">
        <v>1498</v>
      </c>
      <c r="F39" s="150">
        <v>749</v>
      </c>
      <c r="G39" s="150">
        <v>3496</v>
      </c>
      <c r="H39" s="150">
        <v>0.90400000000000003</v>
      </c>
      <c r="I39" s="25">
        <f t="shared" si="0"/>
        <v>8.2639374406932961E-2</v>
      </c>
      <c r="J39" s="25">
        <f t="shared" si="1"/>
        <v>3.0005413798605565E-2</v>
      </c>
      <c r="K39" s="27">
        <f t="shared" si="2"/>
        <v>2.7541488000000003</v>
      </c>
      <c r="L39" s="27">
        <f t="shared" si="3"/>
        <v>0.63180608191301468</v>
      </c>
      <c r="M39" s="27">
        <f t="shared" si="4"/>
        <v>4.6675567423230975</v>
      </c>
      <c r="N39"/>
      <c r="O39" s="51">
        <f t="shared" si="5"/>
        <v>26.338730463870583</v>
      </c>
      <c r="P39" s="27">
        <f t="shared" si="6"/>
        <v>4.6675567423230975</v>
      </c>
      <c r="Q39" s="93">
        <f t="shared" si="7"/>
        <v>0.63180608191301468</v>
      </c>
      <c r="R39" s="156">
        <f t="shared" si="8"/>
        <v>1019.6562556001272</v>
      </c>
      <c r="S39" s="156">
        <f t="shared" si="9"/>
        <v>1127.9383358408486</v>
      </c>
      <c r="T39" s="153"/>
      <c r="U39" s="153"/>
      <c r="V39"/>
      <c r="X39" s="66"/>
      <c r="Y39" s="163"/>
      <c r="Z39" s="150"/>
      <c r="AA39" s="150"/>
      <c r="AC39" s="150"/>
      <c r="AD39" s="27"/>
      <c r="AE39" s="27"/>
      <c r="AF39" s="29"/>
      <c r="AH39" s="29"/>
      <c r="AI39"/>
      <c r="AJ39" s="51"/>
      <c r="AK39" s="29"/>
      <c r="AL39" s="58"/>
    </row>
    <row r="40" spans="1:38" x14ac:dyDescent="0.2">
      <c r="A40" s="1">
        <v>302</v>
      </c>
      <c r="B40" s="1">
        <v>395</v>
      </c>
      <c r="C40" s="1" t="s">
        <v>107</v>
      </c>
      <c r="D40" s="66">
        <v>4</v>
      </c>
      <c r="E40" s="150">
        <v>1553</v>
      </c>
      <c r="F40" s="150">
        <v>849</v>
      </c>
      <c r="G40" s="150">
        <v>3777</v>
      </c>
      <c r="H40" s="150">
        <v>0.93799999999999994</v>
      </c>
      <c r="I40" s="25">
        <f t="shared" si="0"/>
        <v>8.3069825272880579E-2</v>
      </c>
      <c r="J40" s="25">
        <f t="shared" si="1"/>
        <v>3.0524359925468456E-2</v>
      </c>
      <c r="K40" s="27">
        <f t="shared" si="2"/>
        <v>2.7214272625441698</v>
      </c>
      <c r="L40" s="27">
        <f t="shared" si="3"/>
        <v>0.6259235197790467</v>
      </c>
      <c r="M40" s="27">
        <f t="shared" si="4"/>
        <v>4.4487632508833919</v>
      </c>
      <c r="N40"/>
      <c r="O40" s="51">
        <f t="shared" si="5"/>
        <v>28.455773730560413</v>
      </c>
      <c r="P40" s="27">
        <f t="shared" si="6"/>
        <v>4.4487632508833919</v>
      </c>
      <c r="Q40" s="93">
        <f t="shared" si="7"/>
        <v>0.6259235197790467</v>
      </c>
      <c r="R40" s="156">
        <f t="shared" si="8"/>
        <v>1057.0935680554055</v>
      </c>
      <c r="S40" s="156">
        <f t="shared" si="9"/>
        <v>1126.9654243661041</v>
      </c>
      <c r="T40" s="153"/>
      <c r="U40" s="153"/>
      <c r="V40"/>
      <c r="X40" s="66"/>
      <c r="Y40" s="163"/>
      <c r="Z40" s="150"/>
      <c r="AA40" s="150"/>
      <c r="AC40" s="150"/>
      <c r="AD40" s="27"/>
      <c r="AE40" s="27"/>
      <c r="AF40" s="29"/>
      <c r="AH40" s="29"/>
      <c r="AI40"/>
      <c r="AJ40" s="51"/>
      <c r="AK40" s="29"/>
      <c r="AL40" s="58"/>
    </row>
    <row r="41" spans="1:38" x14ac:dyDescent="0.2">
      <c r="E41" s="150"/>
      <c r="F41" s="150"/>
      <c r="G41" s="150"/>
      <c r="H41" s="150"/>
      <c r="I41" s="25"/>
      <c r="J41" s="25"/>
      <c r="K41" s="27"/>
      <c r="L41" s="27"/>
      <c r="M41" s="27"/>
      <c r="N41"/>
      <c r="O41" s="51"/>
      <c r="P41" s="27"/>
      <c r="Q41" s="93"/>
      <c r="R41" s="156"/>
      <c r="T41" s="153"/>
      <c r="U41" s="153"/>
      <c r="V41"/>
      <c r="X41" s="66"/>
      <c r="Y41" s="163"/>
      <c r="Z41" s="150"/>
      <c r="AA41" s="150"/>
      <c r="AC41" s="150"/>
      <c r="AD41" s="27"/>
      <c r="AE41" s="27"/>
      <c r="AF41" s="29"/>
      <c r="AH41" s="29"/>
      <c r="AI41"/>
      <c r="AJ41" s="51"/>
      <c r="AK41" s="29"/>
      <c r="AL41" s="58"/>
    </row>
    <row r="42" spans="1:38" x14ac:dyDescent="0.2">
      <c r="E42" s="179"/>
      <c r="F42" s="171"/>
      <c r="G42" s="171"/>
      <c r="H42" s="62"/>
      <c r="I42" s="25"/>
      <c r="J42" s="25"/>
      <c r="K42" s="27"/>
      <c r="L42" s="27"/>
      <c r="M42" s="27"/>
      <c r="O42" s="51"/>
      <c r="P42" s="27"/>
      <c r="Q42" s="93"/>
      <c r="R42" s="156"/>
      <c r="T42" s="153"/>
      <c r="U42" s="153"/>
      <c r="AD42" s="27"/>
      <c r="AE42" s="27"/>
      <c r="AF42" s="29"/>
      <c r="AH42" s="29"/>
      <c r="AJ42" s="51"/>
      <c r="AK42" s="29"/>
      <c r="AL42" s="58"/>
    </row>
    <row r="43" spans="1:38" x14ac:dyDescent="0.2">
      <c r="A43" s="1">
        <v>303</v>
      </c>
      <c r="B43" s="1">
        <v>396</v>
      </c>
      <c r="C43" s="1" t="s">
        <v>107</v>
      </c>
      <c r="D43" s="66">
        <v>6</v>
      </c>
      <c r="E43" s="150">
        <v>697</v>
      </c>
      <c r="F43" s="150">
        <v>86</v>
      </c>
      <c r="G43" s="150">
        <v>1004</v>
      </c>
      <c r="H43" s="150">
        <v>0.42</v>
      </c>
      <c r="I43" s="25">
        <f t="shared" si="0"/>
        <v>0.10962443807463912</v>
      </c>
      <c r="J43" s="25">
        <f t="shared" si="1"/>
        <v>3.4202146252513853E-2</v>
      </c>
      <c r="K43" s="27">
        <f t="shared" si="2"/>
        <v>3.2051917813953485</v>
      </c>
      <c r="L43" s="27">
        <f t="shared" si="3"/>
        <v>0.84685801444763653</v>
      </c>
      <c r="M43" s="27">
        <f t="shared" si="4"/>
        <v>11.674418604651162</v>
      </c>
      <c r="N43"/>
      <c r="O43" s="51">
        <f t="shared" si="5"/>
        <v>7.5640976503793098</v>
      </c>
      <c r="P43" s="27">
        <f t="shared" si="6"/>
        <v>11.674418604651162</v>
      </c>
      <c r="Q43" s="93">
        <f t="shared" si="7"/>
        <v>0.84685801444763653</v>
      </c>
      <c r="R43" s="156">
        <f t="shared" si="8"/>
        <v>474.43285056961861</v>
      </c>
      <c r="S43" s="156">
        <f t="shared" si="9"/>
        <v>1129.6020251657587</v>
      </c>
      <c r="T43" s="153"/>
      <c r="U43" s="153"/>
      <c r="V43"/>
      <c r="W43" s="1">
        <v>303</v>
      </c>
      <c r="X43" s="66">
        <v>6</v>
      </c>
      <c r="Y43" s="164">
        <v>0.72499999999999998</v>
      </c>
      <c r="Z43" s="150">
        <v>448</v>
      </c>
      <c r="AA43" s="150">
        <v>2702</v>
      </c>
      <c r="AB43" s="150">
        <v>820</v>
      </c>
      <c r="AC43" s="150">
        <v>1204</v>
      </c>
      <c r="AD43" s="27">
        <f t="shared" ref="AD43:AD51" si="23">0.1515*(AA43/1000)/(AC43/1000)^2/($D$4/10)^4</f>
        <v>9.8871607336245046E-2</v>
      </c>
      <c r="AE43" s="27">
        <f t="shared" ref="AE43:AE51" si="24">0.5*(Z43/1000)/(AC43/1000)^3/($D$4/10)^5</f>
        <v>3.4566212542818636E-2</v>
      </c>
      <c r="AF43" s="29">
        <f t="shared" ref="AF43:AF51" si="25">AD43/AE43</f>
        <v>2.8603540874999998</v>
      </c>
      <c r="AG43" s="29">
        <f t="shared" ref="AG43:AG51" si="26">0.798*AD43^1.5/AE43</f>
        <v>0.71772568258702407</v>
      </c>
      <c r="AH43" s="29">
        <f t="shared" ref="AH43:AH51" si="27">AA43/Z43</f>
        <v>6.03125</v>
      </c>
      <c r="AI43"/>
      <c r="AJ43" s="51">
        <f t="shared" si="15"/>
        <v>20.35676479215627</v>
      </c>
      <c r="AK43" s="29">
        <f t="shared" si="16"/>
        <v>6.03125</v>
      </c>
      <c r="AL43" s="58">
        <f t="shared" si="17"/>
        <v>0.71772568258702407</v>
      </c>
    </row>
    <row r="44" spans="1:38" x14ac:dyDescent="0.2">
      <c r="A44" s="1">
        <v>303</v>
      </c>
      <c r="B44" s="1">
        <v>396</v>
      </c>
      <c r="C44" s="1" t="s">
        <v>107</v>
      </c>
      <c r="D44" s="66">
        <v>6</v>
      </c>
      <c r="E44" s="150">
        <v>797</v>
      </c>
      <c r="F44" s="150">
        <v>128</v>
      </c>
      <c r="G44" s="150">
        <v>1276</v>
      </c>
      <c r="H44" s="150">
        <v>0.48</v>
      </c>
      <c r="I44" s="25">
        <f t="shared" si="0"/>
        <v>0.10655485813453755</v>
      </c>
      <c r="J44" s="25">
        <f t="shared" si="1"/>
        <v>3.4047736737755276E-2</v>
      </c>
      <c r="K44" s="27">
        <f t="shared" si="2"/>
        <v>3.1295724281250004</v>
      </c>
      <c r="L44" s="27">
        <f t="shared" si="3"/>
        <v>0.81521943707066702</v>
      </c>
      <c r="M44" s="27">
        <f t="shared" si="4"/>
        <v>9.96875</v>
      </c>
      <c r="N44"/>
      <c r="O44" s="51">
        <f t="shared" si="5"/>
        <v>9.6133352608406373</v>
      </c>
      <c r="P44" s="27">
        <f t="shared" si="6"/>
        <v>9.96875</v>
      </c>
      <c r="Q44" s="93">
        <f t="shared" si="7"/>
        <v>0.81521943707066702</v>
      </c>
      <c r="R44" s="156">
        <f t="shared" si="8"/>
        <v>542.50069139739742</v>
      </c>
      <c r="S44" s="156">
        <f t="shared" si="9"/>
        <v>1130.2097737445779</v>
      </c>
      <c r="T44" s="153"/>
      <c r="U44" s="153"/>
      <c r="V44"/>
      <c r="W44" s="1">
        <v>303</v>
      </c>
      <c r="X44" s="66">
        <v>6</v>
      </c>
      <c r="Y44" s="164">
        <v>0.75</v>
      </c>
      <c r="Z44" s="150">
        <v>499</v>
      </c>
      <c r="AA44" s="150">
        <v>2900</v>
      </c>
      <c r="AB44" s="150">
        <v>848</v>
      </c>
      <c r="AC44" s="150">
        <v>1245</v>
      </c>
      <c r="AD44" s="27">
        <f t="shared" si="23"/>
        <v>9.9242687992981735E-2</v>
      </c>
      <c r="AE44" s="27">
        <f t="shared" si="24"/>
        <v>3.4821360400939048E-2</v>
      </c>
      <c r="AF44" s="29">
        <f t="shared" si="25"/>
        <v>2.8500520040080168</v>
      </c>
      <c r="AG44" s="29">
        <f t="shared" si="26"/>
        <v>0.71648142422183858</v>
      </c>
      <c r="AH44" s="29">
        <f t="shared" si="27"/>
        <v>5.811623246492986</v>
      </c>
      <c r="AI44"/>
      <c r="AJ44" s="51">
        <f t="shared" si="15"/>
        <v>21.848489229183265</v>
      </c>
      <c r="AK44" s="29">
        <f t="shared" si="16"/>
        <v>5.811623246492986</v>
      </c>
      <c r="AL44" s="58">
        <f t="shared" si="17"/>
        <v>0.71648142422183858</v>
      </c>
    </row>
    <row r="45" spans="1:38" x14ac:dyDescent="0.2">
      <c r="A45" s="1">
        <v>303</v>
      </c>
      <c r="B45" s="1">
        <v>396</v>
      </c>
      <c r="C45" s="1" t="s">
        <v>107</v>
      </c>
      <c r="D45" s="66">
        <v>6</v>
      </c>
      <c r="E45" s="150">
        <v>801</v>
      </c>
      <c r="F45" s="150">
        <v>135</v>
      </c>
      <c r="G45" s="150">
        <v>1276</v>
      </c>
      <c r="H45" s="150">
        <v>0.48199999999999998</v>
      </c>
      <c r="I45" s="25">
        <f t="shared" si="0"/>
        <v>0.10549329705031858</v>
      </c>
      <c r="J45" s="25">
        <f t="shared" si="1"/>
        <v>3.5374431008984256E-2</v>
      </c>
      <c r="K45" s="27">
        <f t="shared" si="2"/>
        <v>2.9821906399999993</v>
      </c>
      <c r="L45" s="27">
        <f t="shared" si="3"/>
        <v>0.77294879959292861</v>
      </c>
      <c r="M45" s="27">
        <f t="shared" si="4"/>
        <v>9.4518518518518526</v>
      </c>
      <c r="N45"/>
      <c r="O45" s="51">
        <f t="shared" si="5"/>
        <v>9.6133352608406373</v>
      </c>
      <c r="P45" s="27">
        <f t="shared" si="6"/>
        <v>9.4518518518518526</v>
      </c>
      <c r="Q45" s="93">
        <f t="shared" si="7"/>
        <v>0.77294879959292861</v>
      </c>
      <c r="R45" s="156">
        <f t="shared" si="8"/>
        <v>545.2234050305085</v>
      </c>
      <c r="S45" s="156">
        <f t="shared" si="9"/>
        <v>1131.1688901047894</v>
      </c>
      <c r="T45" s="153"/>
      <c r="U45" s="153"/>
      <c r="V45"/>
      <c r="W45" s="1">
        <v>303</v>
      </c>
      <c r="X45" s="66">
        <v>6</v>
      </c>
      <c r="Y45" s="164">
        <v>0.77500000000000002</v>
      </c>
      <c r="Z45" s="150">
        <v>551</v>
      </c>
      <c r="AA45" s="150">
        <v>3112</v>
      </c>
      <c r="AB45" s="150">
        <v>876</v>
      </c>
      <c r="AC45" s="150">
        <v>1287</v>
      </c>
      <c r="AD45" s="27">
        <f t="shared" si="23"/>
        <v>9.9660191677694146E-2</v>
      </c>
      <c r="AE45" s="27">
        <f t="shared" si="24"/>
        <v>3.4807208997019556E-2</v>
      </c>
      <c r="AF45" s="29">
        <f t="shared" si="25"/>
        <v>2.8632054838475494</v>
      </c>
      <c r="AG45" s="29">
        <f t="shared" si="26"/>
        <v>0.72130055705083307</v>
      </c>
      <c r="AH45" s="29">
        <f t="shared" si="27"/>
        <v>5.6479128856624321</v>
      </c>
      <c r="AI45"/>
      <c r="AJ45" s="51">
        <f t="shared" si="15"/>
        <v>23.445689131454593</v>
      </c>
      <c r="AK45" s="29">
        <f t="shared" si="16"/>
        <v>5.6479128856624321</v>
      </c>
      <c r="AL45" s="58">
        <f t="shared" si="17"/>
        <v>0.72130055705083307</v>
      </c>
    </row>
    <row r="46" spans="1:38" x14ac:dyDescent="0.2">
      <c r="A46" s="1">
        <v>303</v>
      </c>
      <c r="B46" s="1">
        <v>396</v>
      </c>
      <c r="C46" s="1" t="s">
        <v>107</v>
      </c>
      <c r="D46" s="66">
        <v>6</v>
      </c>
      <c r="E46" s="150">
        <v>998</v>
      </c>
      <c r="F46" s="150">
        <v>253</v>
      </c>
      <c r="G46" s="150">
        <v>1925</v>
      </c>
      <c r="H46" s="150">
        <v>0.60099999999999998</v>
      </c>
      <c r="I46" s="25">
        <f t="shared" si="0"/>
        <v>0.1025200654759242</v>
      </c>
      <c r="J46" s="25">
        <f t="shared" si="1"/>
        <v>3.4275369088683387E-2</v>
      </c>
      <c r="K46" s="27">
        <f t="shared" si="2"/>
        <v>2.9910710869565222</v>
      </c>
      <c r="L46" s="27">
        <f t="shared" si="3"/>
        <v>0.76424756478735323</v>
      </c>
      <c r="M46" s="27">
        <f t="shared" si="4"/>
        <v>7.6086956521739131</v>
      </c>
      <c r="N46"/>
      <c r="O46" s="51">
        <f t="shared" si="5"/>
        <v>14.502876471095789</v>
      </c>
      <c r="P46" s="27">
        <f t="shared" si="6"/>
        <v>7.6086956521739131</v>
      </c>
      <c r="Q46" s="93">
        <f t="shared" si="7"/>
        <v>0.76424756478735323</v>
      </c>
      <c r="R46" s="156">
        <f t="shared" si="8"/>
        <v>679.31705146123295</v>
      </c>
      <c r="S46" s="156">
        <f t="shared" si="9"/>
        <v>1130.311233712534</v>
      </c>
      <c r="T46" s="153"/>
      <c r="U46" s="153"/>
      <c r="V46"/>
      <c r="W46" s="1">
        <v>303</v>
      </c>
      <c r="X46" s="66">
        <v>6</v>
      </c>
      <c r="Y46" s="164">
        <v>0.8</v>
      </c>
      <c r="Z46" s="150">
        <v>607</v>
      </c>
      <c r="AA46" s="150">
        <v>3332</v>
      </c>
      <c r="AB46" s="150">
        <v>904</v>
      </c>
      <c r="AC46" s="150">
        <v>1329</v>
      </c>
      <c r="AD46" s="27">
        <f t="shared" si="23"/>
        <v>0.10006777755198426</v>
      </c>
      <c r="AE46" s="27">
        <f t="shared" si="24"/>
        <v>3.4823064804244193E-2</v>
      </c>
      <c r="AF46" s="29">
        <f t="shared" si="25"/>
        <v>2.8736062754530476</v>
      </c>
      <c r="AG46" s="29">
        <f t="shared" si="26"/>
        <v>0.72539955026949399</v>
      </c>
      <c r="AH46" s="29">
        <f t="shared" si="27"/>
        <v>5.4892915980230645</v>
      </c>
      <c r="AI46"/>
      <c r="AJ46" s="51">
        <f t="shared" si="15"/>
        <v>25.103160728151256</v>
      </c>
      <c r="AK46" s="29">
        <f t="shared" si="16"/>
        <v>5.4892915980230645</v>
      </c>
      <c r="AL46" s="58">
        <f t="shared" si="17"/>
        <v>0.72539955026949399</v>
      </c>
    </row>
    <row r="47" spans="1:38" x14ac:dyDescent="0.2">
      <c r="A47" s="1">
        <v>303</v>
      </c>
      <c r="B47" s="1">
        <v>396</v>
      </c>
      <c r="C47" s="1" t="s">
        <v>107</v>
      </c>
      <c r="D47" s="66">
        <v>6</v>
      </c>
      <c r="E47" s="150">
        <v>1052</v>
      </c>
      <c r="F47" s="150">
        <v>295</v>
      </c>
      <c r="G47" s="150">
        <v>2113</v>
      </c>
      <c r="H47" s="150">
        <v>0.63300000000000001</v>
      </c>
      <c r="I47" s="25">
        <f t="shared" si="0"/>
        <v>0.10127616345323354</v>
      </c>
      <c r="J47" s="25">
        <f t="shared" si="1"/>
        <v>3.4121494074916756E-2</v>
      </c>
      <c r="K47" s="27">
        <f t="shared" si="2"/>
        <v>2.9681045979661023</v>
      </c>
      <c r="L47" s="27">
        <f t="shared" si="3"/>
        <v>0.75376455885576721</v>
      </c>
      <c r="M47" s="27">
        <f t="shared" si="4"/>
        <v>7.1627118644067798</v>
      </c>
      <c r="N47"/>
      <c r="O47" s="51">
        <f t="shared" si="5"/>
        <v>15.919261290091116</v>
      </c>
      <c r="P47" s="27">
        <f t="shared" si="6"/>
        <v>7.1627118644067798</v>
      </c>
      <c r="Q47" s="93">
        <f t="shared" si="7"/>
        <v>0.75376455885576721</v>
      </c>
      <c r="R47" s="156">
        <f t="shared" si="8"/>
        <v>716.07368550823344</v>
      </c>
      <c r="S47" s="156">
        <f t="shared" si="9"/>
        <v>1131.2380497760403</v>
      </c>
      <c r="T47" s="153"/>
      <c r="U47" s="153"/>
      <c r="V47"/>
      <c r="W47" s="1">
        <v>303</v>
      </c>
      <c r="X47" s="66">
        <v>6</v>
      </c>
      <c r="Y47" s="164">
        <v>0.82499999999999996</v>
      </c>
      <c r="Z47" s="150">
        <v>677</v>
      </c>
      <c r="AA47" s="150">
        <v>3531</v>
      </c>
      <c r="AB47" s="150">
        <v>933</v>
      </c>
      <c r="AC47" s="150">
        <v>1370</v>
      </c>
      <c r="AD47" s="27">
        <f t="shared" si="23"/>
        <v>9.9792018417800304E-2</v>
      </c>
      <c r="AE47" s="27">
        <f t="shared" si="24"/>
        <v>3.5455222081555153E-2</v>
      </c>
      <c r="AF47" s="29">
        <f t="shared" si="25"/>
        <v>2.8145929586410641</v>
      </c>
      <c r="AG47" s="29">
        <f t="shared" si="26"/>
        <v>0.70952285860098474</v>
      </c>
      <c r="AH47" s="29">
        <f t="shared" si="27"/>
        <v>5.2156573116691289</v>
      </c>
      <c r="AI47"/>
      <c r="AJ47" s="51">
        <f t="shared" si="15"/>
        <v>26.602419126981417</v>
      </c>
      <c r="AK47" s="29">
        <f t="shared" si="16"/>
        <v>5.2156573116691289</v>
      </c>
      <c r="AL47" s="58">
        <f t="shared" si="17"/>
        <v>0.70952285860098474</v>
      </c>
    </row>
    <row r="48" spans="1:38" x14ac:dyDescent="0.2">
      <c r="A48" s="1">
        <v>303</v>
      </c>
      <c r="B48" s="1">
        <v>396</v>
      </c>
      <c r="C48" s="1" t="s">
        <v>107</v>
      </c>
      <c r="D48" s="66">
        <v>6</v>
      </c>
      <c r="E48" s="150">
        <v>1099</v>
      </c>
      <c r="F48" s="150">
        <v>339</v>
      </c>
      <c r="G48" s="150">
        <v>2291</v>
      </c>
      <c r="H48" s="150">
        <v>0.66200000000000003</v>
      </c>
      <c r="I48" s="25">
        <f t="shared" si="0"/>
        <v>0.10061643556388347</v>
      </c>
      <c r="J48" s="25">
        <f t="shared" si="1"/>
        <v>3.4392192562193682E-2</v>
      </c>
      <c r="K48" s="27">
        <f t="shared" si="2"/>
        <v>2.9255603690265488</v>
      </c>
      <c r="L48" s="27">
        <f t="shared" si="3"/>
        <v>0.7405364154227726</v>
      </c>
      <c r="M48" s="27">
        <f t="shared" si="4"/>
        <v>6.7581120943952806</v>
      </c>
      <c r="N48"/>
      <c r="O48" s="51">
        <f t="shared" si="5"/>
        <v>17.260306491054781</v>
      </c>
      <c r="P48" s="27">
        <f t="shared" si="6"/>
        <v>6.7581120943952806</v>
      </c>
      <c r="Q48" s="93">
        <f t="shared" si="7"/>
        <v>0.7405364154227726</v>
      </c>
      <c r="R48" s="156">
        <f t="shared" si="8"/>
        <v>748.06557069728956</v>
      </c>
      <c r="S48" s="156">
        <f t="shared" si="9"/>
        <v>1130.0084149505883</v>
      </c>
      <c r="T48" s="153"/>
      <c r="U48" s="153"/>
      <c r="V48"/>
      <c r="W48" s="1">
        <v>303</v>
      </c>
      <c r="X48" s="66">
        <v>6</v>
      </c>
      <c r="Y48" s="164">
        <v>0.85</v>
      </c>
      <c r="Z48" s="150">
        <v>753</v>
      </c>
      <c r="AA48" s="150">
        <v>3772</v>
      </c>
      <c r="AB48" s="150">
        <v>961</v>
      </c>
      <c r="AC48" s="150">
        <v>1412</v>
      </c>
      <c r="AD48" s="27">
        <f t="shared" si="23"/>
        <v>0.10035557745407718</v>
      </c>
      <c r="AE48" s="27">
        <f t="shared" si="24"/>
        <v>3.6020034865270854E-2</v>
      </c>
      <c r="AF48" s="29">
        <f t="shared" si="25"/>
        <v>2.7861043952191231</v>
      </c>
      <c r="AG48" s="29">
        <f t="shared" si="26"/>
        <v>0.70432164282420018</v>
      </c>
      <c r="AH48" s="29">
        <f t="shared" si="27"/>
        <v>5.0092961487383798</v>
      </c>
      <c r="AI48"/>
      <c r="AJ48" s="51">
        <f t="shared" si="15"/>
        <v>28.418103921544578</v>
      </c>
      <c r="AK48" s="29">
        <f t="shared" si="16"/>
        <v>5.0092961487383798</v>
      </c>
      <c r="AL48" s="58">
        <f t="shared" si="17"/>
        <v>0.70432164282420018</v>
      </c>
    </row>
    <row r="49" spans="1:38" x14ac:dyDescent="0.2">
      <c r="A49" s="1">
        <v>303</v>
      </c>
      <c r="B49" s="1">
        <v>396</v>
      </c>
      <c r="C49" s="1" t="s">
        <v>107</v>
      </c>
      <c r="D49" s="66">
        <v>6</v>
      </c>
      <c r="E49" s="150">
        <v>1151</v>
      </c>
      <c r="F49" s="150">
        <v>390</v>
      </c>
      <c r="G49" s="150">
        <v>2469</v>
      </c>
      <c r="H49" s="150">
        <v>0.69299999999999995</v>
      </c>
      <c r="I49" s="25">
        <f t="shared" si="0"/>
        <v>9.8857509756288403E-2</v>
      </c>
      <c r="J49" s="25">
        <f t="shared" si="1"/>
        <v>3.4442278882285821E-2</v>
      </c>
      <c r="K49" s="27">
        <f t="shared" si="2"/>
        <v>2.8702371900000001</v>
      </c>
      <c r="L49" s="27">
        <f t="shared" si="3"/>
        <v>0.72015422315284328</v>
      </c>
      <c r="M49" s="27">
        <f t="shared" si="4"/>
        <v>6.3307692307692305</v>
      </c>
      <c r="N49"/>
      <c r="O49" s="51">
        <f t="shared" si="5"/>
        <v>18.601351692018444</v>
      </c>
      <c r="P49" s="27">
        <f t="shared" si="6"/>
        <v>6.3307692307692305</v>
      </c>
      <c r="Q49" s="93">
        <f t="shared" si="7"/>
        <v>0.72015422315284328</v>
      </c>
      <c r="R49" s="156">
        <f t="shared" si="8"/>
        <v>783.46084792773456</v>
      </c>
      <c r="S49" s="156">
        <f t="shared" si="9"/>
        <v>1130.535134094855</v>
      </c>
      <c r="T49" s="153"/>
      <c r="U49" s="153"/>
      <c r="V49"/>
      <c r="W49" s="1">
        <v>303</v>
      </c>
      <c r="X49" s="66">
        <v>6</v>
      </c>
      <c r="Y49" s="164">
        <v>0.875</v>
      </c>
      <c r="Z49" s="150">
        <v>822</v>
      </c>
      <c r="AA49" s="150">
        <v>4021</v>
      </c>
      <c r="AB49" s="150">
        <v>989</v>
      </c>
      <c r="AC49" s="150">
        <v>1453</v>
      </c>
      <c r="AD49" s="27">
        <f t="shared" si="23"/>
        <v>0.10102807270732955</v>
      </c>
      <c r="AE49" s="27">
        <f t="shared" si="24"/>
        <v>3.6085125282650211E-2</v>
      </c>
      <c r="AF49" s="29">
        <f t="shared" si="25"/>
        <v>2.7997151711678834</v>
      </c>
      <c r="AG49" s="29">
        <f t="shared" si="26"/>
        <v>0.71012986253691557</v>
      </c>
      <c r="AH49" s="29">
        <f t="shared" si="27"/>
        <v>4.8917274939172746</v>
      </c>
      <c r="AI49"/>
      <c r="AJ49" s="51">
        <f t="shared" si="15"/>
        <v>30.294060410533071</v>
      </c>
      <c r="AK49" s="29">
        <f t="shared" si="16"/>
        <v>4.8917274939172746</v>
      </c>
      <c r="AL49" s="58">
        <f t="shared" si="17"/>
        <v>0.71012986253691557</v>
      </c>
    </row>
    <row r="50" spans="1:38" x14ac:dyDescent="0.2">
      <c r="A50" s="1">
        <v>303</v>
      </c>
      <c r="B50" s="1">
        <v>396</v>
      </c>
      <c r="C50" s="1" t="s">
        <v>107</v>
      </c>
      <c r="D50" s="66">
        <v>6</v>
      </c>
      <c r="E50" s="150">
        <v>1205</v>
      </c>
      <c r="F50" s="150">
        <v>447</v>
      </c>
      <c r="G50" s="150">
        <v>2720</v>
      </c>
      <c r="H50" s="150">
        <v>0.72599999999999998</v>
      </c>
      <c r="I50" s="25">
        <f t="shared" si="0"/>
        <v>9.9365136579460556E-2</v>
      </c>
      <c r="J50" s="25">
        <f t="shared" si="1"/>
        <v>3.4403262186576675E-2</v>
      </c>
      <c r="K50" s="27">
        <f t="shared" si="2"/>
        <v>2.8882475167785233</v>
      </c>
      <c r="L50" s="27">
        <f t="shared" si="3"/>
        <v>0.72653127963195663</v>
      </c>
      <c r="M50" s="27">
        <f t="shared" si="4"/>
        <v>6.085011185682327</v>
      </c>
      <c r="N50"/>
      <c r="O50" s="51">
        <f t="shared" si="5"/>
        <v>20.492376104613271</v>
      </c>
      <c r="P50" s="27">
        <f t="shared" si="6"/>
        <v>6.085011185682327</v>
      </c>
      <c r="Q50" s="93">
        <f t="shared" si="7"/>
        <v>0.72653127963195663</v>
      </c>
      <c r="R50" s="156">
        <f t="shared" si="8"/>
        <v>820.21748197473505</v>
      </c>
      <c r="S50" s="156">
        <f t="shared" si="9"/>
        <v>1129.7761459707094</v>
      </c>
      <c r="T50" s="153"/>
      <c r="U50" s="153"/>
      <c r="V50"/>
      <c r="W50" s="1">
        <v>303</v>
      </c>
      <c r="X50" s="66">
        <v>6</v>
      </c>
      <c r="Y50" s="164">
        <v>0.9</v>
      </c>
      <c r="Z50" s="150">
        <v>892</v>
      </c>
      <c r="AA50" s="150">
        <v>4208</v>
      </c>
      <c r="AB50" s="150">
        <v>1017</v>
      </c>
      <c r="AC50" s="150">
        <v>1495</v>
      </c>
      <c r="AD50" s="27">
        <f t="shared" si="23"/>
        <v>9.9869429601566723E-2</v>
      </c>
      <c r="AE50" s="27">
        <f t="shared" si="24"/>
        <v>3.5949637805128908E-2</v>
      </c>
      <c r="AF50" s="29">
        <f t="shared" si="25"/>
        <v>2.7780371569506723</v>
      </c>
      <c r="AG50" s="29">
        <f t="shared" si="26"/>
        <v>0.70057917937768632</v>
      </c>
      <c r="AH50" s="29">
        <f t="shared" si="27"/>
        <v>4.7174887892376685</v>
      </c>
      <c r="AI50"/>
      <c r="AJ50" s="51">
        <f t="shared" si="15"/>
        <v>31.702911267725234</v>
      </c>
      <c r="AK50" s="29">
        <f t="shared" si="16"/>
        <v>4.7174887892376685</v>
      </c>
      <c r="AL50" s="58">
        <f t="shared" si="17"/>
        <v>0.70057917937768632</v>
      </c>
    </row>
    <row r="51" spans="1:38" x14ac:dyDescent="0.2">
      <c r="A51" s="1">
        <v>303</v>
      </c>
      <c r="B51" s="1">
        <v>396</v>
      </c>
      <c r="C51" s="1" t="s">
        <v>107</v>
      </c>
      <c r="D51" s="66">
        <v>6</v>
      </c>
      <c r="E51" s="150">
        <v>1247</v>
      </c>
      <c r="F51" s="150">
        <v>500</v>
      </c>
      <c r="G51" s="150">
        <v>2908</v>
      </c>
      <c r="H51" s="150">
        <v>0.751</v>
      </c>
      <c r="I51" s="25">
        <f t="shared" si="0"/>
        <v>9.9197498114709418E-2</v>
      </c>
      <c r="J51" s="25">
        <f t="shared" si="1"/>
        <v>3.472353139936267E-2</v>
      </c>
      <c r="K51" s="27">
        <f t="shared" si="2"/>
        <v>2.8567802328000007</v>
      </c>
      <c r="L51" s="27">
        <f t="shared" si="3"/>
        <v>0.71800932222200675</v>
      </c>
      <c r="M51" s="27">
        <f t="shared" si="4"/>
        <v>5.8159999999999998</v>
      </c>
      <c r="N51"/>
      <c r="O51" s="51">
        <f t="shared" si="5"/>
        <v>21.908760923608597</v>
      </c>
      <c r="P51" s="27">
        <f t="shared" si="6"/>
        <v>5.8159999999999998</v>
      </c>
      <c r="Q51" s="93">
        <f t="shared" si="7"/>
        <v>0.71800932222200675</v>
      </c>
      <c r="R51" s="156">
        <f t="shared" si="8"/>
        <v>848.80597512240217</v>
      </c>
      <c r="S51" s="156">
        <f t="shared" si="9"/>
        <v>1130.2343210684451</v>
      </c>
      <c r="T51" s="153"/>
      <c r="U51" s="153"/>
      <c r="V51"/>
      <c r="W51" s="1">
        <v>303</v>
      </c>
      <c r="X51" s="66">
        <v>6</v>
      </c>
      <c r="Y51" s="164">
        <v>0.92500000000000004</v>
      </c>
      <c r="Z51" s="150">
        <v>975</v>
      </c>
      <c r="AA51" s="150">
        <v>4417</v>
      </c>
      <c r="AB51" s="150">
        <v>1046</v>
      </c>
      <c r="AC51" s="150">
        <v>1536</v>
      </c>
      <c r="AD51" s="27">
        <f t="shared" si="23"/>
        <v>9.9307989919168782E-2</v>
      </c>
      <c r="AE51" s="27">
        <f t="shared" si="24"/>
        <v>3.623132455739872E-2</v>
      </c>
      <c r="AF51" s="29">
        <f t="shared" si="25"/>
        <v>2.740942848</v>
      </c>
      <c r="AG51" s="29">
        <f t="shared" si="26"/>
        <v>0.68927887293927192</v>
      </c>
      <c r="AH51" s="29">
        <f t="shared" si="27"/>
        <v>4.5302564102564107</v>
      </c>
      <c r="AI51"/>
      <c r="AJ51" s="51">
        <f t="shared" si="15"/>
        <v>33.277509284587062</v>
      </c>
      <c r="AK51" s="29">
        <f t="shared" si="16"/>
        <v>4.5302564102564107</v>
      </c>
      <c r="AL51" s="58">
        <f t="shared" si="17"/>
        <v>0.68927887293927192</v>
      </c>
    </row>
    <row r="52" spans="1:38" x14ac:dyDescent="0.2">
      <c r="A52" s="1">
        <v>303</v>
      </c>
      <c r="B52" s="1">
        <v>396</v>
      </c>
      <c r="C52" s="1" t="s">
        <v>107</v>
      </c>
      <c r="D52" s="66">
        <v>6</v>
      </c>
      <c r="E52" s="150">
        <v>1255</v>
      </c>
      <c r="F52" s="150">
        <v>514</v>
      </c>
      <c r="G52" s="150">
        <v>2939</v>
      </c>
      <c r="H52" s="150">
        <v>0.75600000000000001</v>
      </c>
      <c r="I52" s="25">
        <f t="shared" si="0"/>
        <v>9.8980890806687594E-2</v>
      </c>
      <c r="J52" s="25">
        <f t="shared" si="1"/>
        <v>3.5017503791536057E-2</v>
      </c>
      <c r="K52" s="27">
        <f t="shared" si="2"/>
        <v>2.8266118394941637</v>
      </c>
      <c r="L52" s="27">
        <f t="shared" si="3"/>
        <v>0.70965087743314115</v>
      </c>
      <c r="M52" s="27">
        <f t="shared" si="4"/>
        <v>5.717898832684825</v>
      </c>
      <c r="N52"/>
      <c r="O52" s="51">
        <f t="shared" si="5"/>
        <v>22.142313739506765</v>
      </c>
      <c r="P52" s="27">
        <f t="shared" si="6"/>
        <v>5.717898832684825</v>
      </c>
      <c r="Q52" s="93">
        <f t="shared" si="7"/>
        <v>0.70965087743314115</v>
      </c>
      <c r="R52" s="156">
        <f t="shared" si="8"/>
        <v>854.25140238862446</v>
      </c>
      <c r="S52" s="156">
        <f t="shared" si="9"/>
        <v>1129.9621724717254</v>
      </c>
      <c r="T52" s="153"/>
      <c r="U52" s="153"/>
      <c r="V52"/>
      <c r="X52" s="66"/>
      <c r="Y52" s="163"/>
      <c r="Z52" s="150"/>
      <c r="AA52" s="150"/>
      <c r="AC52" s="150"/>
      <c r="AD52" s="27"/>
      <c r="AE52" s="27"/>
      <c r="AF52" s="29"/>
      <c r="AH52" s="29"/>
      <c r="AI52"/>
      <c r="AJ52" s="51"/>
      <c r="AK52" s="29"/>
      <c r="AL52" s="58"/>
    </row>
    <row r="53" spans="1:38" x14ac:dyDescent="0.2">
      <c r="A53" s="1">
        <v>303</v>
      </c>
      <c r="B53" s="1">
        <v>396</v>
      </c>
      <c r="C53" s="1" t="s">
        <v>107</v>
      </c>
      <c r="D53" s="66">
        <v>6</v>
      </c>
      <c r="E53" s="150">
        <v>1298</v>
      </c>
      <c r="F53" s="150">
        <v>572</v>
      </c>
      <c r="G53" s="150">
        <v>3180</v>
      </c>
      <c r="H53" s="150">
        <v>0.78200000000000003</v>
      </c>
      <c r="I53" s="25">
        <f t="shared" si="0"/>
        <v>0.10011910500570707</v>
      </c>
      <c r="J53" s="25">
        <f t="shared" si="1"/>
        <v>3.5222906846577771E-2</v>
      </c>
      <c r="K53" s="27">
        <f t="shared" si="2"/>
        <v>2.8424430000000003</v>
      </c>
      <c r="L53" s="27">
        <f t="shared" si="3"/>
        <v>0.71771683804786401</v>
      </c>
      <c r="M53" s="27">
        <f t="shared" si="4"/>
        <v>5.5594405594405591</v>
      </c>
      <c r="N53"/>
      <c r="O53" s="51">
        <f t="shared" si="5"/>
        <v>23.957998534069926</v>
      </c>
      <c r="P53" s="27">
        <f t="shared" si="6"/>
        <v>5.5594405594405591</v>
      </c>
      <c r="Q53" s="93">
        <f t="shared" si="7"/>
        <v>0.71771683804786401</v>
      </c>
      <c r="R53" s="156">
        <f t="shared" si="8"/>
        <v>883.52057394456949</v>
      </c>
      <c r="S53" s="156">
        <f t="shared" si="9"/>
        <v>1129.8217058114699</v>
      </c>
      <c r="T53" s="153"/>
      <c r="U53" s="153"/>
      <c r="V53"/>
      <c r="X53" s="66"/>
      <c r="Y53" s="163"/>
      <c r="Z53" s="150"/>
      <c r="AA53" s="150"/>
      <c r="AC53" s="150"/>
      <c r="AD53" s="27"/>
      <c r="AE53" s="27"/>
      <c r="AF53" s="29"/>
      <c r="AH53" s="29"/>
      <c r="AI53"/>
      <c r="AJ53" s="51"/>
      <c r="AK53" s="29"/>
      <c r="AL53" s="58"/>
    </row>
    <row r="54" spans="1:38" x14ac:dyDescent="0.2">
      <c r="A54" s="1">
        <v>303</v>
      </c>
      <c r="B54" s="1">
        <v>396</v>
      </c>
      <c r="C54" s="1" t="s">
        <v>107</v>
      </c>
      <c r="D54" s="66">
        <v>6</v>
      </c>
      <c r="E54" s="150">
        <v>1307</v>
      </c>
      <c r="F54" s="150">
        <v>566</v>
      </c>
      <c r="G54" s="150">
        <v>3222</v>
      </c>
      <c r="H54" s="150">
        <v>0.78700000000000003</v>
      </c>
      <c r="I54" s="25">
        <f t="shared" si="0"/>
        <v>0.10004919175137371</v>
      </c>
      <c r="J54" s="25">
        <f t="shared" si="1"/>
        <v>3.4138380232437808E-2</v>
      </c>
      <c r="K54" s="27">
        <f t="shared" si="2"/>
        <v>2.9306953367491166</v>
      </c>
      <c r="L54" s="27">
        <f t="shared" si="3"/>
        <v>0.73974213585128201</v>
      </c>
      <c r="M54" s="27">
        <f t="shared" si="4"/>
        <v>5.6925795053003529</v>
      </c>
      <c r="N54"/>
      <c r="O54" s="51">
        <f t="shared" si="5"/>
        <v>24.274424929802926</v>
      </c>
      <c r="P54" s="27">
        <f t="shared" si="6"/>
        <v>5.6925795053003529</v>
      </c>
      <c r="Q54" s="93">
        <f t="shared" si="7"/>
        <v>0.73974213585128201</v>
      </c>
      <c r="R54" s="156">
        <f t="shared" si="8"/>
        <v>889.64667961906957</v>
      </c>
      <c r="S54" s="156">
        <f t="shared" si="9"/>
        <v>1130.4278012948787</v>
      </c>
      <c r="T54" s="153"/>
      <c r="U54" s="153"/>
      <c r="V54"/>
      <c r="X54" s="66"/>
      <c r="Y54" s="163"/>
      <c r="Z54" s="150"/>
      <c r="AA54" s="150"/>
      <c r="AC54" s="150"/>
      <c r="AD54" s="27"/>
      <c r="AE54" s="27"/>
      <c r="AF54" s="29"/>
      <c r="AH54" s="29"/>
      <c r="AI54"/>
      <c r="AJ54" s="51"/>
      <c r="AK54" s="29"/>
      <c r="AL54" s="58"/>
    </row>
    <row r="55" spans="1:38" x14ac:dyDescent="0.2">
      <c r="A55" s="1">
        <v>303</v>
      </c>
      <c r="B55" s="1">
        <v>396</v>
      </c>
      <c r="C55" s="1" t="s">
        <v>107</v>
      </c>
      <c r="D55" s="66">
        <v>6</v>
      </c>
      <c r="E55" s="150">
        <v>1350</v>
      </c>
      <c r="F55" s="150">
        <v>637</v>
      </c>
      <c r="G55" s="150">
        <v>3431</v>
      </c>
      <c r="H55" s="150">
        <v>0.81299999999999994</v>
      </c>
      <c r="I55" s="25">
        <f t="shared" si="0"/>
        <v>9.9860193826713795E-2</v>
      </c>
      <c r="J55" s="25">
        <f t="shared" si="1"/>
        <v>3.4865136484566385E-2</v>
      </c>
      <c r="K55" s="27">
        <f t="shared" si="2"/>
        <v>2.8641847959183675</v>
      </c>
      <c r="L55" s="27">
        <f t="shared" si="3"/>
        <v>0.72227091837558666</v>
      </c>
      <c r="M55" s="27">
        <f t="shared" si="4"/>
        <v>5.3861852433281001</v>
      </c>
      <c r="N55"/>
      <c r="O55" s="51">
        <f t="shared" si="5"/>
        <v>25.849022946664753</v>
      </c>
      <c r="P55" s="27">
        <f t="shared" si="6"/>
        <v>5.3861852433281001</v>
      </c>
      <c r="Q55" s="93">
        <f t="shared" si="7"/>
        <v>0.72227091837558666</v>
      </c>
      <c r="R55" s="156">
        <f t="shared" si="8"/>
        <v>918.9158511750145</v>
      </c>
      <c r="S55" s="156">
        <f t="shared" si="9"/>
        <v>1130.2777997232652</v>
      </c>
      <c r="T55" s="153"/>
      <c r="U55" s="153"/>
      <c r="V55"/>
      <c r="X55" s="66"/>
      <c r="Y55" s="163"/>
      <c r="Z55" s="150"/>
      <c r="AA55" s="150"/>
      <c r="AC55" s="150"/>
      <c r="AD55" s="27"/>
      <c r="AE55" s="27"/>
      <c r="AF55" s="29"/>
      <c r="AH55" s="29"/>
      <c r="AI55"/>
      <c r="AJ55" s="51"/>
      <c r="AK55" s="29"/>
      <c r="AL55" s="58"/>
    </row>
    <row r="56" spans="1:38" x14ac:dyDescent="0.2">
      <c r="A56" s="1">
        <v>303</v>
      </c>
      <c r="B56" s="1">
        <v>396</v>
      </c>
      <c r="C56" s="1" t="s">
        <v>107</v>
      </c>
      <c r="D56" s="66">
        <v>6</v>
      </c>
      <c r="E56" s="150">
        <v>1351</v>
      </c>
      <c r="F56" s="150">
        <v>648</v>
      </c>
      <c r="G56" s="150">
        <v>3452</v>
      </c>
      <c r="H56" s="150">
        <v>0.81399999999999995</v>
      </c>
      <c r="I56" s="25">
        <f t="shared" si="0"/>
        <v>0.10032272326949988</v>
      </c>
      <c r="J56" s="25">
        <f t="shared" si="1"/>
        <v>3.5388503818987643E-2</v>
      </c>
      <c r="K56" s="27">
        <f t="shared" si="2"/>
        <v>2.8348958685185184</v>
      </c>
      <c r="L56" s="27">
        <f t="shared" si="3"/>
        <v>0.71653871188319729</v>
      </c>
      <c r="M56" s="27">
        <f t="shared" si="4"/>
        <v>5.3271604938271606</v>
      </c>
      <c r="N56"/>
      <c r="O56" s="51">
        <f t="shared" si="5"/>
        <v>26.007236144531252</v>
      </c>
      <c r="P56" s="27">
        <f t="shared" si="6"/>
        <v>5.3271604938271606</v>
      </c>
      <c r="Q56" s="93">
        <f t="shared" si="7"/>
        <v>0.71653871188319729</v>
      </c>
      <c r="R56" s="156">
        <f t="shared" si="8"/>
        <v>919.59652958329218</v>
      </c>
      <c r="S56" s="156">
        <f t="shared" si="9"/>
        <v>1129.7254663185408</v>
      </c>
      <c r="T56" s="153"/>
      <c r="U56" s="153"/>
      <c r="V56"/>
      <c r="X56" s="66"/>
      <c r="Y56" s="163"/>
      <c r="Z56" s="150"/>
      <c r="AA56" s="150"/>
      <c r="AC56" s="150"/>
      <c r="AD56" s="27"/>
      <c r="AE56" s="27"/>
      <c r="AF56" s="29"/>
      <c r="AH56" s="29"/>
      <c r="AI56"/>
      <c r="AJ56" s="51"/>
      <c r="AK56" s="29"/>
      <c r="AL56" s="58"/>
    </row>
    <row r="57" spans="1:38" x14ac:dyDescent="0.2">
      <c r="A57" s="1">
        <v>303</v>
      </c>
      <c r="B57" s="1">
        <v>396</v>
      </c>
      <c r="C57" s="1" t="s">
        <v>107</v>
      </c>
      <c r="D57" s="66">
        <v>6</v>
      </c>
      <c r="E57" s="150">
        <v>1399</v>
      </c>
      <c r="F57" s="150">
        <v>727</v>
      </c>
      <c r="G57" s="150">
        <v>3703</v>
      </c>
      <c r="H57" s="150">
        <v>0.84199999999999997</v>
      </c>
      <c r="I57" s="25">
        <f t="shared" si="0"/>
        <v>0.10035927300944819</v>
      </c>
      <c r="J57" s="25">
        <f t="shared" si="1"/>
        <v>3.5754812933394525E-2</v>
      </c>
      <c r="K57" s="27">
        <f t="shared" si="2"/>
        <v>2.806874509353507</v>
      </c>
      <c r="L57" s="27">
        <f t="shared" si="3"/>
        <v>0.70958535105786524</v>
      </c>
      <c r="M57" s="27">
        <f t="shared" si="4"/>
        <v>5.0935350756533699</v>
      </c>
      <c r="N57"/>
      <c r="O57" s="51">
        <f t="shared" si="5"/>
        <v>27.898260557126079</v>
      </c>
      <c r="P57" s="27">
        <f t="shared" si="6"/>
        <v>5.0935350756533699</v>
      </c>
      <c r="Q57" s="93">
        <f t="shared" si="7"/>
        <v>0.70958535105786524</v>
      </c>
      <c r="R57" s="156">
        <f t="shared" si="8"/>
        <v>952.2690931806261</v>
      </c>
      <c r="S57" s="156">
        <f t="shared" si="9"/>
        <v>1130.9609182667768</v>
      </c>
      <c r="T57" s="153"/>
      <c r="U57" s="153"/>
      <c r="V57"/>
      <c r="X57" s="66"/>
      <c r="Y57" s="163"/>
      <c r="Z57" s="150"/>
      <c r="AA57" s="150"/>
      <c r="AC57" s="150"/>
      <c r="AD57" s="27"/>
      <c r="AE57" s="27"/>
      <c r="AF57" s="29"/>
      <c r="AH57" s="29"/>
      <c r="AI57"/>
      <c r="AJ57" s="51"/>
      <c r="AK57" s="29"/>
      <c r="AL57" s="58"/>
    </row>
    <row r="58" spans="1:38" x14ac:dyDescent="0.2">
      <c r="A58" s="1">
        <v>303</v>
      </c>
      <c r="B58" s="1">
        <v>396</v>
      </c>
      <c r="C58" s="1" t="s">
        <v>107</v>
      </c>
      <c r="D58" s="66">
        <v>6</v>
      </c>
      <c r="E58" s="150">
        <v>1404</v>
      </c>
      <c r="F58" s="150">
        <v>741</v>
      </c>
      <c r="G58" s="150">
        <v>3703</v>
      </c>
      <c r="H58" s="150">
        <v>0.84499999999999997</v>
      </c>
      <c r="I58" s="25">
        <f t="shared" si="0"/>
        <v>9.9645736181811148E-2</v>
      </c>
      <c r="J58" s="25">
        <f t="shared" si="1"/>
        <v>3.605538417597158E-2</v>
      </c>
      <c r="K58" s="27">
        <f t="shared" si="2"/>
        <v>2.7636853263157888</v>
      </c>
      <c r="L58" s="27">
        <f t="shared" si="3"/>
        <v>0.69617888018767571</v>
      </c>
      <c r="M58" s="27">
        <f t="shared" si="4"/>
        <v>4.9973009446693659</v>
      </c>
      <c r="N58"/>
      <c r="O58" s="51">
        <f t="shared" si="5"/>
        <v>27.898260557126079</v>
      </c>
      <c r="P58" s="27">
        <f t="shared" si="6"/>
        <v>4.9973009446693659</v>
      </c>
      <c r="Q58" s="93">
        <f t="shared" si="7"/>
        <v>0.69617888018767571</v>
      </c>
      <c r="R58" s="156">
        <f t="shared" si="8"/>
        <v>955.6724852220151</v>
      </c>
      <c r="S58" s="156">
        <f t="shared" si="9"/>
        <v>1130.9733552923256</v>
      </c>
      <c r="T58" s="153"/>
      <c r="U58" s="153"/>
      <c r="V58"/>
      <c r="X58" s="66"/>
      <c r="Y58" s="163"/>
      <c r="Z58" s="150"/>
      <c r="AA58" s="150"/>
      <c r="AC58" s="150"/>
      <c r="AD58" s="27"/>
      <c r="AE58" s="27"/>
      <c r="AF58" s="29"/>
      <c r="AH58" s="29"/>
      <c r="AI58"/>
      <c r="AJ58" s="51"/>
      <c r="AK58" s="29"/>
      <c r="AL58" s="58"/>
    </row>
    <row r="59" spans="1:38" x14ac:dyDescent="0.2">
      <c r="A59" s="1">
        <v>303</v>
      </c>
      <c r="B59" s="1">
        <v>396</v>
      </c>
      <c r="C59" s="1" t="s">
        <v>107</v>
      </c>
      <c r="D59" s="66">
        <v>6</v>
      </c>
      <c r="E59" s="150">
        <v>1450</v>
      </c>
      <c r="F59" s="150">
        <v>827</v>
      </c>
      <c r="G59" s="150">
        <v>4059</v>
      </c>
      <c r="H59" s="150">
        <v>0.873</v>
      </c>
      <c r="I59" s="25">
        <f t="shared" si="0"/>
        <v>0.10240526139246532</v>
      </c>
      <c r="J59" s="25">
        <f t="shared" si="1"/>
        <v>3.6530426746743512E-2</v>
      </c>
      <c r="K59" s="27">
        <f t="shared" si="2"/>
        <v>2.8032867533252728</v>
      </c>
      <c r="L59" s="27">
        <f t="shared" si="3"/>
        <v>0.71586569549144774</v>
      </c>
      <c r="M59" s="27">
        <f t="shared" si="4"/>
        <v>4.908101571946796</v>
      </c>
      <c r="N59"/>
      <c r="O59" s="51">
        <f t="shared" si="5"/>
        <v>30.580350959053405</v>
      </c>
      <c r="P59" s="27">
        <f t="shared" si="6"/>
        <v>4.908101571946796</v>
      </c>
      <c r="Q59" s="93">
        <f t="shared" si="7"/>
        <v>0.71586569549144774</v>
      </c>
      <c r="R59" s="156">
        <f t="shared" si="8"/>
        <v>986.98369200279342</v>
      </c>
      <c r="S59" s="156">
        <f t="shared" si="9"/>
        <v>1130.5655120306913</v>
      </c>
      <c r="T59" s="153"/>
      <c r="U59" s="153"/>
      <c r="V59"/>
      <c r="X59" s="66"/>
      <c r="Y59" s="163"/>
      <c r="Z59" s="150"/>
      <c r="AA59" s="150"/>
      <c r="AC59" s="150"/>
      <c r="AD59" s="27"/>
      <c r="AE59" s="27"/>
      <c r="AF59" s="29"/>
      <c r="AH59" s="29"/>
      <c r="AI59"/>
      <c r="AJ59" s="51"/>
      <c r="AK59" s="29"/>
      <c r="AL59" s="58"/>
    </row>
    <row r="60" spans="1:38" x14ac:dyDescent="0.2">
      <c r="A60" s="1">
        <v>303</v>
      </c>
      <c r="B60" s="1">
        <v>396</v>
      </c>
      <c r="C60" s="1" t="s">
        <v>107</v>
      </c>
      <c r="D60" s="66">
        <v>6</v>
      </c>
      <c r="E60" s="150">
        <v>1454</v>
      </c>
      <c r="F60" s="150">
        <v>818</v>
      </c>
      <c r="G60" s="150">
        <v>3996</v>
      </c>
      <c r="H60" s="150">
        <v>0.876</v>
      </c>
      <c r="I60" s="25">
        <f t="shared" si="0"/>
        <v>0.10026189070163261</v>
      </c>
      <c r="J60" s="25">
        <f t="shared" si="1"/>
        <v>3.5835488324201782E-2</v>
      </c>
      <c r="K60" s="27">
        <f t="shared" si="2"/>
        <v>2.797837992176039</v>
      </c>
      <c r="L60" s="27">
        <f t="shared" si="3"/>
        <v>0.70695765207824757</v>
      </c>
      <c r="M60" s="27">
        <f t="shared" si="4"/>
        <v>4.8850855745721269</v>
      </c>
      <c r="N60"/>
      <c r="O60" s="51">
        <f t="shared" si="5"/>
        <v>30.105711365453907</v>
      </c>
      <c r="P60" s="27">
        <f t="shared" si="6"/>
        <v>4.8850855745721269</v>
      </c>
      <c r="Q60" s="93">
        <f t="shared" si="7"/>
        <v>0.70695765207824757</v>
      </c>
      <c r="R60" s="156">
        <f t="shared" si="8"/>
        <v>989.70640563590439</v>
      </c>
      <c r="S60" s="156">
        <f t="shared" si="9"/>
        <v>1129.8018329176991</v>
      </c>
      <c r="T60" s="153"/>
      <c r="U60" s="153"/>
      <c r="V60"/>
      <c r="X60" s="66"/>
      <c r="Y60" s="163"/>
      <c r="Z60" s="150"/>
      <c r="AA60" s="150"/>
      <c r="AC60" s="150"/>
      <c r="AD60" s="27"/>
      <c r="AE60" s="27"/>
      <c r="AF60" s="29"/>
      <c r="AH60" s="29"/>
      <c r="AI60"/>
      <c r="AJ60" s="51"/>
      <c r="AK60" s="29"/>
      <c r="AL60" s="58"/>
    </row>
    <row r="61" spans="1:38" x14ac:dyDescent="0.2">
      <c r="A61" s="1">
        <v>303</v>
      </c>
      <c r="B61" s="1">
        <v>396</v>
      </c>
      <c r="C61" s="1" t="s">
        <v>107</v>
      </c>
      <c r="D61" s="66">
        <v>6</v>
      </c>
      <c r="E61" s="150">
        <v>1469</v>
      </c>
      <c r="F61" s="150">
        <v>844</v>
      </c>
      <c r="G61" s="150">
        <v>4079</v>
      </c>
      <c r="H61" s="150">
        <v>0.88500000000000001</v>
      </c>
      <c r="I61" s="25">
        <f t="shared" si="0"/>
        <v>0.10026499519754757</v>
      </c>
      <c r="J61" s="25">
        <f t="shared" si="1"/>
        <v>3.5853396341706173E-2</v>
      </c>
      <c r="K61" s="27">
        <f t="shared" si="2"/>
        <v>2.7965271195497627</v>
      </c>
      <c r="L61" s="27">
        <f t="shared" si="3"/>
        <v>0.70663736066610794</v>
      </c>
      <c r="M61" s="27">
        <f t="shared" si="4"/>
        <v>4.8329383886255926</v>
      </c>
      <c r="N61"/>
      <c r="O61" s="51">
        <f t="shared" si="5"/>
        <v>30.731030195116738</v>
      </c>
      <c r="P61" s="27">
        <f t="shared" si="6"/>
        <v>4.8329383886255926</v>
      </c>
      <c r="Q61" s="93">
        <f t="shared" si="7"/>
        <v>0.70663736066610794</v>
      </c>
      <c r="R61" s="156">
        <f t="shared" si="8"/>
        <v>999.91658176007138</v>
      </c>
      <c r="S61" s="156">
        <f t="shared" si="9"/>
        <v>1129.8492449266344</v>
      </c>
      <c r="T61" s="153"/>
      <c r="U61" s="153"/>
      <c r="V61"/>
      <c r="X61" s="66"/>
      <c r="Y61" s="163"/>
      <c r="Z61" s="150"/>
      <c r="AA61" s="150"/>
      <c r="AC61" s="150"/>
      <c r="AD61" s="27"/>
      <c r="AE61" s="27"/>
      <c r="AF61" s="29"/>
      <c r="AH61" s="29"/>
      <c r="AI61"/>
      <c r="AJ61" s="51"/>
      <c r="AK61" s="29"/>
      <c r="AL61" s="58"/>
    </row>
    <row r="62" spans="1:38" x14ac:dyDescent="0.2">
      <c r="A62" s="1">
        <v>303</v>
      </c>
      <c r="B62" s="1">
        <v>396</v>
      </c>
      <c r="C62" s="1" t="s">
        <v>107</v>
      </c>
      <c r="D62" s="66">
        <v>6</v>
      </c>
      <c r="E62" s="150">
        <v>1497</v>
      </c>
      <c r="F62" s="150">
        <v>907</v>
      </c>
      <c r="G62" s="150">
        <v>4247</v>
      </c>
      <c r="H62" s="150">
        <v>0.90100000000000002</v>
      </c>
      <c r="I62" s="25">
        <f t="shared" si="0"/>
        <v>0.10052588007532465</v>
      </c>
      <c r="J62" s="25">
        <f t="shared" si="1"/>
        <v>3.6407858016027903E-2</v>
      </c>
      <c r="K62" s="27">
        <f t="shared" si="2"/>
        <v>2.7611039361631753</v>
      </c>
      <c r="L62" s="27">
        <f t="shared" si="3"/>
        <v>0.69859357709006242</v>
      </c>
      <c r="M62" s="27">
        <f t="shared" si="4"/>
        <v>4.6824696802646084</v>
      </c>
      <c r="N62"/>
      <c r="O62" s="51">
        <f t="shared" si="5"/>
        <v>31.996735778048734</v>
      </c>
      <c r="P62" s="27">
        <f t="shared" si="6"/>
        <v>4.6824696802646084</v>
      </c>
      <c r="Q62" s="93">
        <f t="shared" si="7"/>
        <v>0.69859357709006242</v>
      </c>
      <c r="R62" s="156">
        <f t="shared" si="8"/>
        <v>1018.9755771918493</v>
      </c>
      <c r="S62" s="156">
        <f t="shared" si="9"/>
        <v>1130.9384874493333</v>
      </c>
      <c r="T62" s="153"/>
      <c r="U62" s="153"/>
      <c r="V62"/>
      <c r="X62" s="66"/>
      <c r="Y62" s="163"/>
      <c r="Z62" s="150"/>
      <c r="AA62" s="150"/>
      <c r="AC62" s="150"/>
      <c r="AD62" s="27"/>
      <c r="AE62" s="27"/>
      <c r="AF62" s="29"/>
      <c r="AH62" s="29"/>
      <c r="AI62"/>
      <c r="AJ62" s="51"/>
      <c r="AK62" s="29"/>
      <c r="AL62" s="58"/>
    </row>
    <row r="63" spans="1:38" x14ac:dyDescent="0.2">
      <c r="A63" s="1">
        <v>303</v>
      </c>
      <c r="B63" s="1">
        <v>396</v>
      </c>
      <c r="C63" s="1" t="s">
        <v>107</v>
      </c>
      <c r="D63" s="66">
        <v>6</v>
      </c>
      <c r="E63" s="150">
        <v>1501</v>
      </c>
      <c r="F63" s="150">
        <v>898</v>
      </c>
      <c r="G63" s="150">
        <v>4226</v>
      </c>
      <c r="H63" s="150">
        <v>0.90400000000000003</v>
      </c>
      <c r="I63" s="25">
        <f t="shared" si="0"/>
        <v>9.949639187763111E-2</v>
      </c>
      <c r="J63" s="25">
        <f t="shared" si="1"/>
        <v>3.5759175997017195E-2</v>
      </c>
      <c r="K63" s="27">
        <f t="shared" si="2"/>
        <v>2.7824016942093541</v>
      </c>
      <c r="L63" s="27">
        <f t="shared" si="3"/>
        <v>0.7003681476194864</v>
      </c>
      <c r="M63" s="27">
        <f t="shared" si="4"/>
        <v>4.7060133630289531</v>
      </c>
      <c r="N63"/>
      <c r="O63" s="51">
        <f t="shared" si="5"/>
        <v>31.838522580182232</v>
      </c>
      <c r="P63" s="27">
        <f t="shared" si="6"/>
        <v>4.7060133630289531</v>
      </c>
      <c r="Q63" s="93">
        <f t="shared" si="7"/>
        <v>0.7003681476194864</v>
      </c>
      <c r="R63" s="156">
        <f t="shared" si="8"/>
        <v>1021.6982908249605</v>
      </c>
      <c r="S63" s="156">
        <f t="shared" si="9"/>
        <v>1130.1972243638943</v>
      </c>
      <c r="T63" s="153"/>
      <c r="U63" s="153"/>
      <c r="V63"/>
      <c r="X63" s="66"/>
      <c r="Y63" s="163"/>
      <c r="Z63" s="150"/>
      <c r="AA63" s="150"/>
      <c r="AC63" s="150"/>
      <c r="AD63" s="27"/>
      <c r="AE63" s="27"/>
      <c r="AF63" s="29"/>
      <c r="AH63" s="29"/>
      <c r="AI63"/>
      <c r="AJ63" s="51"/>
      <c r="AK63" s="29"/>
      <c r="AL63" s="58"/>
    </row>
    <row r="64" spans="1:38" x14ac:dyDescent="0.2">
      <c r="A64" s="1">
        <v>303</v>
      </c>
      <c r="B64" s="1">
        <v>396</v>
      </c>
      <c r="C64" s="1" t="s">
        <v>107</v>
      </c>
      <c r="D64" s="66">
        <v>6</v>
      </c>
      <c r="E64" s="150">
        <v>1551</v>
      </c>
      <c r="F64" s="150">
        <v>1007</v>
      </c>
      <c r="G64" s="150">
        <v>4498</v>
      </c>
      <c r="H64" s="150">
        <v>0.93400000000000005</v>
      </c>
      <c r="I64" s="25">
        <f t="shared" si="0"/>
        <v>9.9182506425992467E-2</v>
      </c>
      <c r="J64" s="25">
        <f t="shared" si="1"/>
        <v>3.6345221498057773E-2</v>
      </c>
      <c r="K64" s="27">
        <f t="shared" si="2"/>
        <v>2.7289008661370411</v>
      </c>
      <c r="L64" s="27">
        <f t="shared" si="3"/>
        <v>0.68581691137377443</v>
      </c>
      <c r="M64" s="27">
        <f t="shared" si="4"/>
        <v>4.4667328699106257</v>
      </c>
      <c r="N64"/>
      <c r="O64" s="51">
        <f t="shared" si="5"/>
        <v>33.887760190643561</v>
      </c>
      <c r="P64" s="27">
        <f t="shared" si="6"/>
        <v>4.4667328699106257</v>
      </c>
      <c r="Q64" s="93">
        <f t="shared" si="7"/>
        <v>0.68581691137377443</v>
      </c>
      <c r="R64" s="156">
        <f t="shared" si="8"/>
        <v>1055.7322112388499</v>
      </c>
      <c r="S64" s="156">
        <f t="shared" si="9"/>
        <v>1130.3342732749998</v>
      </c>
      <c r="T64" s="153"/>
      <c r="U64" s="153"/>
      <c r="V64"/>
      <c r="X64" s="66"/>
      <c r="Y64" s="163"/>
      <c r="Z64" s="150"/>
      <c r="AA64" s="150"/>
      <c r="AC64" s="150"/>
      <c r="AD64" s="27"/>
      <c r="AE64" s="27"/>
      <c r="AF64" s="29"/>
      <c r="AH64" s="29"/>
      <c r="AI64"/>
      <c r="AJ64" s="51"/>
      <c r="AK64" s="29"/>
      <c r="AL64" s="58"/>
    </row>
    <row r="65" spans="1:38" x14ac:dyDescent="0.2">
      <c r="E65" s="179"/>
      <c r="F65" s="171"/>
      <c r="G65" s="171"/>
      <c r="H65" s="62"/>
      <c r="I65" s="25"/>
      <c r="J65" s="25"/>
      <c r="K65" s="27"/>
      <c r="L65" s="27"/>
      <c r="M65" s="27"/>
      <c r="O65" s="51"/>
      <c r="P65" s="27"/>
      <c r="Q65" s="93"/>
      <c r="R65" s="156"/>
      <c r="T65" s="153"/>
      <c r="U65" s="153"/>
      <c r="AD65" s="27"/>
      <c r="AE65" s="27"/>
      <c r="AF65" s="29"/>
      <c r="AH65" s="29"/>
      <c r="AJ65" s="51"/>
      <c r="AK65" s="29"/>
      <c r="AL65" s="58"/>
    </row>
    <row r="66" spans="1:38" x14ac:dyDescent="0.2">
      <c r="E66" s="179"/>
      <c r="F66" s="171"/>
      <c r="G66" s="171"/>
      <c r="H66" s="62"/>
      <c r="I66" s="25"/>
      <c r="J66" s="25"/>
      <c r="K66" s="27"/>
      <c r="L66" s="27"/>
      <c r="M66" s="27"/>
      <c r="O66" s="51"/>
      <c r="P66" s="27"/>
      <c r="Q66" s="93"/>
      <c r="R66" s="156"/>
      <c r="T66" s="153"/>
      <c r="U66" s="153"/>
      <c r="AD66" s="27"/>
      <c r="AE66" s="27"/>
      <c r="AF66" s="29"/>
      <c r="AH66" s="29"/>
      <c r="AJ66" s="51"/>
      <c r="AK66" s="29"/>
      <c r="AL66" s="58"/>
    </row>
    <row r="67" spans="1:38" x14ac:dyDescent="0.2">
      <c r="A67" s="1">
        <v>304</v>
      </c>
      <c r="B67" s="1">
        <v>397</v>
      </c>
      <c r="C67" s="1" t="s">
        <v>107</v>
      </c>
      <c r="D67" s="66">
        <v>8</v>
      </c>
      <c r="E67" s="150">
        <v>707</v>
      </c>
      <c r="F67" s="150">
        <v>121</v>
      </c>
      <c r="G67" s="150">
        <v>1258</v>
      </c>
      <c r="H67" s="150">
        <v>0.42499999999999999</v>
      </c>
      <c r="I67" s="25">
        <f t="shared" si="0"/>
        <v>0.13349992973743763</v>
      </c>
      <c r="J67" s="25">
        <f t="shared" si="1"/>
        <v>4.6108433934447676E-2</v>
      </c>
      <c r="K67" s="27">
        <f t="shared" si="2"/>
        <v>2.895347300826447</v>
      </c>
      <c r="L67" s="27">
        <f t="shared" si="3"/>
        <v>0.84419752645335766</v>
      </c>
      <c r="M67" s="27">
        <f t="shared" si="4"/>
        <v>10.396694214876034</v>
      </c>
      <c r="N67"/>
      <c r="O67" s="51">
        <f t="shared" si="5"/>
        <v>9.4777239483836375</v>
      </c>
      <c r="P67" s="27">
        <f t="shared" si="6"/>
        <v>10.396694214876034</v>
      </c>
      <c r="Q67" s="93">
        <f t="shared" si="7"/>
        <v>0.84419752645335766</v>
      </c>
      <c r="R67" s="156">
        <f t="shared" si="8"/>
        <v>481.23963465239643</v>
      </c>
      <c r="S67" s="156">
        <f t="shared" si="9"/>
        <v>1132.3285521232858</v>
      </c>
      <c r="T67" s="153"/>
      <c r="U67" s="153"/>
      <c r="V67"/>
      <c r="W67" s="1">
        <v>304</v>
      </c>
      <c r="X67" s="66">
        <v>8</v>
      </c>
      <c r="Y67" s="164">
        <v>0.72499999999999998</v>
      </c>
      <c r="Z67" s="150">
        <v>597</v>
      </c>
      <c r="AA67" s="150">
        <v>3417</v>
      </c>
      <c r="AB67" s="150">
        <v>820</v>
      </c>
      <c r="AC67" s="150">
        <v>1205</v>
      </c>
      <c r="AD67" s="27">
        <f t="shared" ref="AD67:AD75" si="28">0.1515*(AA67/1000)/(AC67/1000)^2/($D$4/10)^4</f>
        <v>0.12482745282794731</v>
      </c>
      <c r="AE67" s="27">
        <f t="shared" ref="AE67:AE75" si="29">0.5*(Z67/1000)/(AC67/1000)^3/($D$4/10)^5</f>
        <v>4.5947981041132596E-2</v>
      </c>
      <c r="AF67" s="29">
        <f t="shared" ref="AF67:AF75" si="30">AD67/AE67</f>
        <v>2.7167124648241208</v>
      </c>
      <c r="AG67" s="29">
        <f t="shared" ref="AG67:AG75" si="31">0.798*AD67^1.5/AE67</f>
        <v>0.76595211733670676</v>
      </c>
      <c r="AH67" s="29">
        <f t="shared" ref="AH67:AH75" si="32">AA67/Z67</f>
        <v>5.7236180904522609</v>
      </c>
      <c r="AI67"/>
      <c r="AJ67" s="51">
        <f t="shared" si="15"/>
        <v>25.743547481420421</v>
      </c>
      <c r="AK67" s="29">
        <f t="shared" si="16"/>
        <v>5.7236180904522609</v>
      </c>
      <c r="AL67" s="58">
        <f t="shared" si="17"/>
        <v>0.76595211733670676</v>
      </c>
    </row>
    <row r="68" spans="1:38" x14ac:dyDescent="0.2">
      <c r="A68" s="1">
        <v>304</v>
      </c>
      <c r="B68" s="1">
        <v>397</v>
      </c>
      <c r="C68" s="1" t="s">
        <v>107</v>
      </c>
      <c r="D68" s="66">
        <v>8</v>
      </c>
      <c r="E68" s="150">
        <v>811</v>
      </c>
      <c r="F68" s="150">
        <v>183</v>
      </c>
      <c r="G68" s="150">
        <v>1614</v>
      </c>
      <c r="H68" s="150">
        <v>0.48799999999999999</v>
      </c>
      <c r="I68" s="25">
        <f t="shared" si="0"/>
        <v>0.13016704493793219</v>
      </c>
      <c r="J68" s="25">
        <f t="shared" si="1"/>
        <v>4.6199978122295433E-2</v>
      </c>
      <c r="K68" s="27">
        <f t="shared" si="2"/>
        <v>2.817469839344263</v>
      </c>
      <c r="L68" s="27">
        <f t="shared" si="3"/>
        <v>0.81117151161752088</v>
      </c>
      <c r="M68" s="27">
        <f t="shared" si="4"/>
        <v>8.8196721311475414</v>
      </c>
      <c r="N68"/>
      <c r="O68" s="51">
        <f t="shared" si="5"/>
        <v>12.159814350310961</v>
      </c>
      <c r="P68" s="27">
        <f t="shared" si="6"/>
        <v>8.8196721311475414</v>
      </c>
      <c r="Q68" s="93">
        <f t="shared" si="7"/>
        <v>0.81117151161752088</v>
      </c>
      <c r="R68" s="156">
        <f t="shared" si="8"/>
        <v>552.0301891132865</v>
      </c>
      <c r="S68" s="156">
        <f t="shared" si="9"/>
        <v>1131.209403920669</v>
      </c>
      <c r="T68" s="153"/>
      <c r="U68" s="153"/>
      <c r="V68"/>
      <c r="W68" s="1">
        <v>304</v>
      </c>
      <c r="X68" s="66">
        <v>8</v>
      </c>
      <c r="Y68" s="164">
        <v>0.75</v>
      </c>
      <c r="Z68" s="150">
        <v>661</v>
      </c>
      <c r="AA68" s="150">
        <v>3648</v>
      </c>
      <c r="AB68" s="150">
        <v>848</v>
      </c>
      <c r="AC68" s="150">
        <v>1247</v>
      </c>
      <c r="AD68" s="27">
        <f t="shared" si="28"/>
        <v>0.12444032775875516</v>
      </c>
      <c r="AE68" s="27">
        <f t="shared" si="29"/>
        <v>4.5904508509957455E-2</v>
      </c>
      <c r="AF68" s="29">
        <f t="shared" si="30"/>
        <v>2.7108519794251142</v>
      </c>
      <c r="AG68" s="29">
        <f t="shared" si="31"/>
        <v>0.76311373260116611</v>
      </c>
      <c r="AH68" s="29">
        <f t="shared" si="32"/>
        <v>5.5189107413010587</v>
      </c>
      <c r="AI68"/>
      <c r="AJ68" s="51">
        <f t="shared" si="15"/>
        <v>27.483892657951912</v>
      </c>
      <c r="AK68" s="29">
        <f t="shared" si="16"/>
        <v>5.5189107413010587</v>
      </c>
      <c r="AL68" s="58">
        <f t="shared" si="17"/>
        <v>0.76311373260116611</v>
      </c>
    </row>
    <row r="69" spans="1:38" x14ac:dyDescent="0.2">
      <c r="A69" s="1">
        <v>304</v>
      </c>
      <c r="B69" s="1">
        <v>397</v>
      </c>
      <c r="C69" s="1" t="s">
        <v>107</v>
      </c>
      <c r="D69" s="66">
        <v>8</v>
      </c>
      <c r="E69" s="150">
        <v>1002</v>
      </c>
      <c r="F69" s="150">
        <v>342</v>
      </c>
      <c r="G69" s="150">
        <v>2348</v>
      </c>
      <c r="H69" s="150">
        <v>0.60299999999999998</v>
      </c>
      <c r="I69" s="25">
        <f t="shared" si="0"/>
        <v>0.1240514580404347</v>
      </c>
      <c r="J69" s="25">
        <f t="shared" si="1"/>
        <v>4.5780041735482592E-2</v>
      </c>
      <c r="K69" s="27">
        <f t="shared" si="2"/>
        <v>2.7097279368421048</v>
      </c>
      <c r="L69" s="27">
        <f t="shared" si="3"/>
        <v>0.76160452687577018</v>
      </c>
      <c r="M69" s="27">
        <f t="shared" si="4"/>
        <v>6.8654970760233915</v>
      </c>
      <c r="N69"/>
      <c r="O69" s="51">
        <f t="shared" si="5"/>
        <v>17.689742313835279</v>
      </c>
      <c r="P69" s="27">
        <f t="shared" si="6"/>
        <v>6.8654970760233915</v>
      </c>
      <c r="Q69" s="93">
        <f t="shared" si="7"/>
        <v>0.76160452687577018</v>
      </c>
      <c r="R69" s="156">
        <f t="shared" si="8"/>
        <v>682.03976509434403</v>
      </c>
      <c r="S69" s="156">
        <f t="shared" si="9"/>
        <v>1131.0775540536386</v>
      </c>
      <c r="T69" s="153"/>
      <c r="U69" s="153"/>
      <c r="V69"/>
      <c r="W69" s="1">
        <v>304</v>
      </c>
      <c r="X69" s="66">
        <v>8</v>
      </c>
      <c r="Y69" s="164">
        <v>0.77500000000000002</v>
      </c>
      <c r="Z69" s="150">
        <v>730</v>
      </c>
      <c r="AA69" s="150">
        <v>3873</v>
      </c>
      <c r="AB69" s="150">
        <v>877</v>
      </c>
      <c r="AC69" s="150">
        <v>1288</v>
      </c>
      <c r="AD69" s="27">
        <f t="shared" si="28"/>
        <v>0.123838303701618</v>
      </c>
      <c r="AE69" s="27">
        <f t="shared" si="29"/>
        <v>4.6007487187894727E-2</v>
      </c>
      <c r="AF69" s="29">
        <f t="shared" si="30"/>
        <v>2.6916989227397261</v>
      </c>
      <c r="AG69" s="29">
        <f t="shared" si="31"/>
        <v>0.75588698792367881</v>
      </c>
      <c r="AH69" s="29">
        <f t="shared" si="32"/>
        <v>5.3054794520547945</v>
      </c>
      <c r="AI69"/>
      <c r="AJ69" s="51">
        <f t="shared" si="15"/>
        <v>29.17903406366441</v>
      </c>
      <c r="AK69" s="29">
        <f t="shared" si="16"/>
        <v>5.3054794520547945</v>
      </c>
      <c r="AL69" s="58">
        <f t="shared" si="17"/>
        <v>0.75588698792367881</v>
      </c>
    </row>
    <row r="70" spans="1:38" x14ac:dyDescent="0.2">
      <c r="A70" s="1">
        <v>304</v>
      </c>
      <c r="B70" s="1">
        <v>397</v>
      </c>
      <c r="C70" s="1" t="s">
        <v>107</v>
      </c>
      <c r="D70" s="66">
        <v>8</v>
      </c>
      <c r="E70" s="150">
        <v>1051</v>
      </c>
      <c r="F70" s="150">
        <v>396</v>
      </c>
      <c r="G70" s="150">
        <v>2600</v>
      </c>
      <c r="H70" s="150">
        <v>0.63200000000000001</v>
      </c>
      <c r="I70" s="25">
        <f t="shared" si="0"/>
        <v>0.12485534514161316</v>
      </c>
      <c r="J70" s="25">
        <f t="shared" si="1"/>
        <v>4.5934636147972906E-2</v>
      </c>
      <c r="K70" s="27">
        <f t="shared" si="2"/>
        <v>2.7181089393939395</v>
      </c>
      <c r="L70" s="27">
        <f t="shared" si="3"/>
        <v>0.76643145454860329</v>
      </c>
      <c r="M70" s="27">
        <f t="shared" si="4"/>
        <v>6.5656565656565657</v>
      </c>
      <c r="N70"/>
      <c r="O70" s="51">
        <f t="shared" si="5"/>
        <v>19.588300688233272</v>
      </c>
      <c r="P70" s="27">
        <f t="shared" si="6"/>
        <v>6.5656565656565657</v>
      </c>
      <c r="Q70" s="93">
        <f t="shared" si="7"/>
        <v>0.76643145454860329</v>
      </c>
      <c r="R70" s="156">
        <f t="shared" si="8"/>
        <v>715.39300709995575</v>
      </c>
      <c r="S70" s="156">
        <f t="shared" si="9"/>
        <v>1131.9509606011959</v>
      </c>
      <c r="T70" s="153"/>
      <c r="U70" s="153"/>
      <c r="V70"/>
      <c r="W70" s="1">
        <v>304</v>
      </c>
      <c r="X70" s="66">
        <v>8</v>
      </c>
      <c r="Y70" s="164">
        <v>0.8</v>
      </c>
      <c r="Z70" s="150">
        <v>806</v>
      </c>
      <c r="AA70" s="150">
        <v>4123</v>
      </c>
      <c r="AB70" s="150">
        <v>905</v>
      </c>
      <c r="AC70" s="150">
        <v>1330</v>
      </c>
      <c r="AD70" s="27">
        <f t="shared" si="28"/>
        <v>0.12363723285314926</v>
      </c>
      <c r="AE70" s="27">
        <f t="shared" si="29"/>
        <v>4.6135301349162848E-2</v>
      </c>
      <c r="AF70" s="29">
        <f t="shared" si="30"/>
        <v>2.6798835000000003</v>
      </c>
      <c r="AG70" s="29">
        <f t="shared" si="31"/>
        <v>0.75195775804218601</v>
      </c>
      <c r="AH70" s="29">
        <f t="shared" si="32"/>
        <v>5.115384615384615</v>
      </c>
      <c r="AI70"/>
      <c r="AJ70" s="51">
        <f t="shared" si="15"/>
        <v>31.062524514456069</v>
      </c>
      <c r="AK70" s="29">
        <f t="shared" si="16"/>
        <v>5.115384615384615</v>
      </c>
      <c r="AL70" s="58">
        <f t="shared" si="17"/>
        <v>0.75195775804218601</v>
      </c>
    </row>
    <row r="71" spans="1:38" x14ac:dyDescent="0.2">
      <c r="A71" s="1">
        <v>304</v>
      </c>
      <c r="B71" s="1">
        <v>397</v>
      </c>
      <c r="C71" s="1" t="s">
        <v>107</v>
      </c>
      <c r="D71" s="66">
        <v>8</v>
      </c>
      <c r="E71" s="150">
        <v>1099</v>
      </c>
      <c r="F71" s="150">
        <v>454</v>
      </c>
      <c r="G71" s="150">
        <v>2830</v>
      </c>
      <c r="H71" s="150">
        <v>0.66100000000000003</v>
      </c>
      <c r="I71" s="25">
        <f t="shared" si="0"/>
        <v>0.12428830757127465</v>
      </c>
      <c r="J71" s="25">
        <f t="shared" si="1"/>
        <v>4.6059160540518979E-2</v>
      </c>
      <c r="K71" s="27">
        <f t="shared" si="2"/>
        <v>2.6984492577092509</v>
      </c>
      <c r="L71" s="27">
        <f t="shared" si="3"/>
        <v>0.75915819475609292</v>
      </c>
      <c r="M71" s="27">
        <f t="shared" si="4"/>
        <v>6.2334801762114536</v>
      </c>
      <c r="N71"/>
      <c r="O71" s="51">
        <f t="shared" si="5"/>
        <v>21.321111902961601</v>
      </c>
      <c r="P71" s="27">
        <f t="shared" si="6"/>
        <v>6.2334801762114536</v>
      </c>
      <c r="Q71" s="93">
        <f t="shared" si="7"/>
        <v>0.75915819475609292</v>
      </c>
      <c r="R71" s="156">
        <f t="shared" si="8"/>
        <v>748.06557069728956</v>
      </c>
      <c r="S71" s="156">
        <f t="shared" si="9"/>
        <v>1131.7179586948405</v>
      </c>
      <c r="T71" s="153"/>
      <c r="U71" s="153"/>
      <c r="V71"/>
      <c r="W71" s="1">
        <v>304</v>
      </c>
      <c r="X71" s="66">
        <v>8</v>
      </c>
      <c r="Y71" s="164">
        <v>0.82499999999999996</v>
      </c>
      <c r="Z71" s="150">
        <v>892</v>
      </c>
      <c r="AA71" s="150">
        <v>4409</v>
      </c>
      <c r="AB71" s="150">
        <v>933</v>
      </c>
      <c r="AC71" s="150">
        <v>1371</v>
      </c>
      <c r="AD71" s="27">
        <f t="shared" si="28"/>
        <v>0.12442407273239973</v>
      </c>
      <c r="AE71" s="27">
        <f t="shared" si="29"/>
        <v>4.6612858098976598E-2</v>
      </c>
      <c r="AF71" s="29">
        <f t="shared" si="30"/>
        <v>2.6693079507847539</v>
      </c>
      <c r="AG71" s="29">
        <f t="shared" si="31"/>
        <v>0.75136987346077322</v>
      </c>
      <c r="AH71" s="29">
        <f t="shared" si="32"/>
        <v>4.9428251121076237</v>
      </c>
      <c r="AI71"/>
      <c r="AJ71" s="51">
        <f t="shared" si="15"/>
        <v>33.21723759016173</v>
      </c>
      <c r="AK71" s="29">
        <f t="shared" si="16"/>
        <v>4.9428251121076237</v>
      </c>
      <c r="AL71" s="58">
        <f t="shared" si="17"/>
        <v>0.75136987346077322</v>
      </c>
    </row>
    <row r="72" spans="1:38" x14ac:dyDescent="0.2">
      <c r="A72" s="1">
        <v>304</v>
      </c>
      <c r="B72" s="1">
        <v>397</v>
      </c>
      <c r="C72" s="1" t="s">
        <v>107</v>
      </c>
      <c r="D72" s="66">
        <v>8</v>
      </c>
      <c r="E72" s="150">
        <v>1150</v>
      </c>
      <c r="F72" s="150">
        <v>519</v>
      </c>
      <c r="G72" s="150">
        <v>3124</v>
      </c>
      <c r="H72" s="150">
        <v>0.69199999999999995</v>
      </c>
      <c r="I72" s="25">
        <f t="shared" si="0"/>
        <v>0.12530100897035357</v>
      </c>
      <c r="J72" s="25">
        <f t="shared" si="1"/>
        <v>4.595439782492558E-2</v>
      </c>
      <c r="K72" s="27">
        <f t="shared" si="2"/>
        <v>2.7266380346820807</v>
      </c>
      <c r="L72" s="27">
        <f t="shared" si="3"/>
        <v>0.77020735921512751</v>
      </c>
      <c r="M72" s="27">
        <f t="shared" si="4"/>
        <v>6.0192678227360306</v>
      </c>
      <c r="N72"/>
      <c r="O72" s="51">
        <f t="shared" si="5"/>
        <v>23.536096673092594</v>
      </c>
      <c r="P72" s="27">
        <f t="shared" si="6"/>
        <v>6.0192678227360306</v>
      </c>
      <c r="Q72" s="93">
        <f t="shared" si="7"/>
        <v>0.77020735921512751</v>
      </c>
      <c r="R72" s="156">
        <f t="shared" si="8"/>
        <v>782.78016951945676</v>
      </c>
      <c r="S72" s="156">
        <f t="shared" si="9"/>
        <v>1131.1852160685792</v>
      </c>
      <c r="T72" s="153"/>
      <c r="U72" s="153"/>
      <c r="V72"/>
      <c r="W72" s="1">
        <v>304</v>
      </c>
      <c r="X72" s="66">
        <v>8</v>
      </c>
      <c r="Y72" s="164">
        <v>0.85</v>
      </c>
      <c r="Z72" s="150">
        <v>994</v>
      </c>
      <c r="AA72" s="150">
        <v>4731</v>
      </c>
      <c r="AB72" s="150">
        <v>962</v>
      </c>
      <c r="AC72" s="150">
        <v>1413</v>
      </c>
      <c r="AD72" s="27">
        <f t="shared" si="28"/>
        <v>0.12569206113015449</v>
      </c>
      <c r="AE72" s="27">
        <f t="shared" si="29"/>
        <v>4.7447478934409017E-2</v>
      </c>
      <c r="AF72" s="29">
        <f t="shared" si="30"/>
        <v>2.6490777582494975</v>
      </c>
      <c r="AG72" s="29">
        <f t="shared" si="31"/>
        <v>0.749465285650042</v>
      </c>
      <c r="AH72" s="29">
        <f t="shared" si="32"/>
        <v>4.7595573440643859</v>
      </c>
      <c r="AI72"/>
      <c r="AJ72" s="51">
        <f t="shared" si="15"/>
        <v>35.643173290781391</v>
      </c>
      <c r="AK72" s="29">
        <f t="shared" si="16"/>
        <v>4.7595573440643859</v>
      </c>
      <c r="AL72" s="58">
        <f t="shared" si="17"/>
        <v>0.749465285650042</v>
      </c>
    </row>
    <row r="73" spans="1:38" x14ac:dyDescent="0.2">
      <c r="A73" s="1">
        <v>304</v>
      </c>
      <c r="B73" s="1">
        <v>397</v>
      </c>
      <c r="C73" s="1" t="s">
        <v>107</v>
      </c>
      <c r="D73" s="66">
        <v>8</v>
      </c>
      <c r="E73" s="150">
        <v>1200</v>
      </c>
      <c r="F73" s="150">
        <v>589</v>
      </c>
      <c r="G73" s="150">
        <v>3396</v>
      </c>
      <c r="H73" s="150">
        <v>0.72199999999999998</v>
      </c>
      <c r="I73" s="25">
        <f t="shared" ref="I73:I136" si="33">0.1515*(G73/1000)/(E73/1000)^2/($D$4/10)^4</f>
        <v>0.12509628514407758</v>
      </c>
      <c r="J73" s="25">
        <f t="shared" ref="J73:J136" si="34">0.5*(F73/1000)/(E73/1000)^3/($D$4/10)^5</f>
        <v>4.5901280320593353E-2</v>
      </c>
      <c r="K73" s="27">
        <f t="shared" ref="K73:K136" si="35">I73/J73</f>
        <v>2.725333242784381</v>
      </c>
      <c r="L73" s="27">
        <f t="shared" ref="L73:L136" si="36">0.798*I73^1.5/J73</f>
        <v>0.7692096279695626</v>
      </c>
      <c r="M73" s="27">
        <f t="shared" ref="M73:M136" si="37">G73/F73</f>
        <v>5.7657045840407468</v>
      </c>
      <c r="N73"/>
      <c r="O73" s="51">
        <f t="shared" ref="O73:O136" si="38">G73/(PI()*$D$4^2/4)</f>
        <v>25.585334283553919</v>
      </c>
      <c r="P73" s="27">
        <f t="shared" ref="P73:P136" si="39">M73</f>
        <v>5.7657045840407468</v>
      </c>
      <c r="Q73" s="93">
        <f t="shared" ref="Q73:Q136" si="40">L73</f>
        <v>0.7692096279695626</v>
      </c>
      <c r="R73" s="156">
        <f t="shared" ref="R73:R136" si="41">E73*(PI()/30)*($D$4/2)</f>
        <v>816.81408993334617</v>
      </c>
      <c r="S73" s="156">
        <f t="shared" ref="S73:S136" si="42">R73/H73</f>
        <v>1131.3214542013104</v>
      </c>
      <c r="T73" s="153"/>
      <c r="U73" s="153"/>
      <c r="V73"/>
      <c r="W73" s="1">
        <v>304</v>
      </c>
      <c r="X73" s="66">
        <v>8</v>
      </c>
      <c r="Y73" s="164">
        <v>0.875</v>
      </c>
      <c r="Z73" s="150">
        <v>1097</v>
      </c>
      <c r="AA73" s="150">
        <v>5076</v>
      </c>
      <c r="AB73" s="150">
        <v>990</v>
      </c>
      <c r="AC73" s="150">
        <v>1454</v>
      </c>
      <c r="AD73" s="27">
        <f t="shared" si="28"/>
        <v>0.12735969899937116</v>
      </c>
      <c r="AE73" s="27">
        <f t="shared" si="29"/>
        <v>4.8058105980011437E-2</v>
      </c>
      <c r="AF73" s="29">
        <f t="shared" si="30"/>
        <v>2.65011898413856</v>
      </c>
      <c r="AG73" s="29">
        <f t="shared" si="31"/>
        <v>0.75471725013918789</v>
      </c>
      <c r="AH73" s="29">
        <f t="shared" si="32"/>
        <v>4.627164995442115</v>
      </c>
      <c r="AI73"/>
      <c r="AJ73" s="51">
        <f t="shared" ref="AJ73:AJ136" si="43">AA73/(PI()*$D$4^2/4)</f>
        <v>38.242390112873878</v>
      </c>
      <c r="AK73" s="29">
        <f t="shared" ref="AK73:AK136" si="44">AH73</f>
        <v>4.627164995442115</v>
      </c>
      <c r="AL73" s="58">
        <f t="shared" ref="AL73:AL136" si="45">AG73</f>
        <v>0.75471725013918789</v>
      </c>
    </row>
    <row r="74" spans="1:38" x14ac:dyDescent="0.2">
      <c r="A74" s="1">
        <v>304</v>
      </c>
      <c r="B74" s="1">
        <v>397</v>
      </c>
      <c r="C74" s="1" t="s">
        <v>107</v>
      </c>
      <c r="D74" s="66">
        <v>8</v>
      </c>
      <c r="E74" s="150">
        <v>1253</v>
      </c>
      <c r="F74" s="150">
        <v>674</v>
      </c>
      <c r="G74" s="150">
        <v>3669</v>
      </c>
      <c r="H74" s="150">
        <v>0.754</v>
      </c>
      <c r="I74" s="25">
        <f t="shared" si="33"/>
        <v>0.12396092074175542</v>
      </c>
      <c r="J74" s="25">
        <f t="shared" si="34"/>
        <v>4.6138123410282117E-2</v>
      </c>
      <c r="K74" s="27">
        <f t="shared" si="35"/>
        <v>2.6867352111275964</v>
      </c>
      <c r="L74" s="27">
        <f t="shared" si="36"/>
        <v>0.75486650468053418</v>
      </c>
      <c r="M74" s="27">
        <f t="shared" si="37"/>
        <v>5.4436201780415434</v>
      </c>
      <c r="N74"/>
      <c r="O74" s="51">
        <f t="shared" si="38"/>
        <v>27.642105855818414</v>
      </c>
      <c r="P74" s="27">
        <f t="shared" si="39"/>
        <v>5.4436201780415434</v>
      </c>
      <c r="Q74" s="93">
        <f t="shared" si="40"/>
        <v>0.75486650468053418</v>
      </c>
      <c r="R74" s="156">
        <f t="shared" si="41"/>
        <v>852.89004557206897</v>
      </c>
      <c r="S74" s="156">
        <f t="shared" si="42"/>
        <v>1131.1539065942559</v>
      </c>
      <c r="T74" s="153"/>
      <c r="U74" s="153"/>
      <c r="V74"/>
      <c r="W74" s="1">
        <v>304</v>
      </c>
      <c r="X74" s="66">
        <v>8</v>
      </c>
      <c r="Y74" s="164">
        <v>0.9</v>
      </c>
      <c r="Z74" s="150">
        <v>1204</v>
      </c>
      <c r="AA74" s="150">
        <v>5386</v>
      </c>
      <c r="AB74" s="150">
        <v>1018</v>
      </c>
      <c r="AC74" s="150">
        <v>1496</v>
      </c>
      <c r="AD74" s="27">
        <f t="shared" si="28"/>
        <v>0.12765633908748791</v>
      </c>
      <c r="AE74" s="27">
        <f t="shared" si="29"/>
        <v>4.8426708223042313E-2</v>
      </c>
      <c r="AF74" s="29">
        <f t="shared" si="30"/>
        <v>2.6360730219269106</v>
      </c>
      <c r="AG74" s="29">
        <f t="shared" si="31"/>
        <v>0.75159091294889857</v>
      </c>
      <c r="AH74" s="29">
        <f t="shared" si="32"/>
        <v>4.4734219269102988</v>
      </c>
      <c r="AI74"/>
      <c r="AJ74" s="51">
        <f t="shared" si="43"/>
        <v>40.577918271855538</v>
      </c>
      <c r="AK74" s="29">
        <f t="shared" si="44"/>
        <v>4.4734219269102988</v>
      </c>
      <c r="AL74" s="58">
        <f t="shared" si="45"/>
        <v>0.75159091294889857</v>
      </c>
    </row>
    <row r="75" spans="1:38" x14ac:dyDescent="0.2">
      <c r="A75" s="1">
        <v>304</v>
      </c>
      <c r="B75" s="1">
        <v>397</v>
      </c>
      <c r="C75" s="1" t="s">
        <v>107</v>
      </c>
      <c r="D75" s="66">
        <v>8</v>
      </c>
      <c r="E75" s="150">
        <v>1298</v>
      </c>
      <c r="F75" s="150">
        <v>745</v>
      </c>
      <c r="G75" s="150">
        <v>3941</v>
      </c>
      <c r="H75" s="150">
        <v>0.78100000000000003</v>
      </c>
      <c r="I75" s="25">
        <f t="shared" si="33"/>
        <v>0.12407842541745018</v>
      </c>
      <c r="J75" s="25">
        <f t="shared" si="34"/>
        <v>4.5875988812413365E-2</v>
      </c>
      <c r="K75" s="27">
        <f t="shared" si="35"/>
        <v>2.7046485237583888</v>
      </c>
      <c r="L75" s="27">
        <f t="shared" si="36"/>
        <v>0.7602595137197643</v>
      </c>
      <c r="M75" s="27">
        <f t="shared" si="37"/>
        <v>5.2899328859060404</v>
      </c>
      <c r="N75"/>
      <c r="O75" s="51">
        <f t="shared" si="38"/>
        <v>29.69134346627974</v>
      </c>
      <c r="P75" s="27">
        <f t="shared" si="39"/>
        <v>5.2899328859060404</v>
      </c>
      <c r="Q75" s="93">
        <f t="shared" si="40"/>
        <v>0.7602595137197643</v>
      </c>
      <c r="R75" s="156">
        <f t="shared" si="41"/>
        <v>883.52057394456949</v>
      </c>
      <c r="S75" s="156">
        <f t="shared" si="42"/>
        <v>1131.2683405180146</v>
      </c>
      <c r="T75" s="153"/>
      <c r="U75" s="153"/>
      <c r="V75"/>
      <c r="W75" s="1">
        <v>304</v>
      </c>
      <c r="X75" s="66">
        <v>8</v>
      </c>
      <c r="Y75" s="164">
        <v>0.92500000000000004</v>
      </c>
      <c r="Z75" s="150">
        <v>1313</v>
      </c>
      <c r="AA75" s="150">
        <v>5689</v>
      </c>
      <c r="AB75" s="150">
        <v>1046</v>
      </c>
      <c r="AC75" s="150">
        <v>1537</v>
      </c>
      <c r="AD75" s="27">
        <f t="shared" si="28"/>
        <v>0.12774015017143783</v>
      </c>
      <c r="AE75" s="27">
        <f t="shared" si="29"/>
        <v>4.8696345087588633E-2</v>
      </c>
      <c r="AF75" s="29">
        <f t="shared" si="30"/>
        <v>2.6231979000000005</v>
      </c>
      <c r="AG75" s="29">
        <f t="shared" si="31"/>
        <v>0.74816546681136509</v>
      </c>
      <c r="AH75" s="29">
        <f t="shared" si="32"/>
        <v>4.3328255902513328</v>
      </c>
      <c r="AI75"/>
      <c r="AJ75" s="51">
        <f t="shared" si="43"/>
        <v>42.860708698215035</v>
      </c>
      <c r="AK75" s="29">
        <f t="shared" si="44"/>
        <v>4.3328255902513328</v>
      </c>
      <c r="AL75" s="58">
        <f t="shared" si="45"/>
        <v>0.74816546681136509</v>
      </c>
    </row>
    <row r="76" spans="1:38" x14ac:dyDescent="0.2">
      <c r="A76" s="1">
        <v>304</v>
      </c>
      <c r="B76" s="1">
        <v>397</v>
      </c>
      <c r="C76" s="1" t="s">
        <v>107</v>
      </c>
      <c r="D76" s="66">
        <v>8</v>
      </c>
      <c r="E76" s="150">
        <v>1353</v>
      </c>
      <c r="F76" s="150">
        <v>851</v>
      </c>
      <c r="G76" s="150">
        <v>4256</v>
      </c>
      <c r="H76" s="150">
        <v>0.81399999999999995</v>
      </c>
      <c r="I76" s="25">
        <f t="shared" si="33"/>
        <v>0.1233233318706779</v>
      </c>
      <c r="J76" s="25">
        <f t="shared" si="34"/>
        <v>4.6268925400571488E-2</v>
      </c>
      <c r="K76" s="27">
        <f t="shared" si="35"/>
        <v>2.6653597593419507</v>
      </c>
      <c r="L76" s="27">
        <f t="shared" si="36"/>
        <v>0.74693249354409663</v>
      </c>
      <c r="M76" s="27">
        <f t="shared" si="37"/>
        <v>5.0011750881316095</v>
      </c>
      <c r="N76"/>
      <c r="O76" s="51">
        <f t="shared" si="38"/>
        <v>32.064541434277231</v>
      </c>
      <c r="P76" s="27">
        <f t="shared" si="39"/>
        <v>5.0011750881316095</v>
      </c>
      <c r="Q76" s="93">
        <f t="shared" si="40"/>
        <v>0.74693249354409663</v>
      </c>
      <c r="R76" s="156">
        <f t="shared" si="41"/>
        <v>920.95788639984778</v>
      </c>
      <c r="S76" s="156">
        <f t="shared" si="42"/>
        <v>1131.3978948401079</v>
      </c>
      <c r="T76" s="153"/>
      <c r="U76" s="153"/>
      <c r="V76"/>
      <c r="X76" s="66"/>
      <c r="Y76" s="163"/>
      <c r="Z76" s="150"/>
      <c r="AA76" s="150"/>
      <c r="AC76" s="150"/>
      <c r="AD76" s="27"/>
      <c r="AE76" s="27"/>
      <c r="AF76" s="29"/>
      <c r="AH76" s="29"/>
      <c r="AI76"/>
      <c r="AJ76" s="51"/>
      <c r="AK76" s="29"/>
      <c r="AL76" s="58"/>
    </row>
    <row r="77" spans="1:38" x14ac:dyDescent="0.2">
      <c r="A77" s="1">
        <v>304</v>
      </c>
      <c r="B77" s="1">
        <v>397</v>
      </c>
      <c r="C77" s="1" t="s">
        <v>107</v>
      </c>
      <c r="D77" s="66">
        <v>8</v>
      </c>
      <c r="E77" s="150">
        <v>1401</v>
      </c>
      <c r="F77" s="150">
        <v>964</v>
      </c>
      <c r="G77" s="150">
        <v>4644</v>
      </c>
      <c r="H77" s="150">
        <v>0.84299999999999997</v>
      </c>
      <c r="I77" s="25">
        <f t="shared" si="33"/>
        <v>0.12550330541653576</v>
      </c>
      <c r="J77" s="25">
        <f t="shared" si="34"/>
        <v>4.7208029263949312E-2</v>
      </c>
      <c r="K77" s="27">
        <f t="shared" si="35"/>
        <v>2.6585160908713701</v>
      </c>
      <c r="L77" s="27">
        <f t="shared" si="36"/>
        <v>0.75157057173746755</v>
      </c>
      <c r="M77" s="27">
        <f t="shared" si="37"/>
        <v>4.8174273858921159</v>
      </c>
      <c r="N77"/>
      <c r="O77" s="51">
        <f t="shared" si="38"/>
        <v>34.987718613905891</v>
      </c>
      <c r="P77" s="27">
        <f t="shared" si="39"/>
        <v>4.8174273858921159</v>
      </c>
      <c r="Q77" s="93">
        <f t="shared" si="40"/>
        <v>0.75157057173746755</v>
      </c>
      <c r="R77" s="156">
        <f t="shared" si="41"/>
        <v>953.63044999718159</v>
      </c>
      <c r="S77" s="156">
        <f t="shared" si="42"/>
        <v>1131.2342230097054</v>
      </c>
      <c r="T77" s="153"/>
      <c r="U77" s="153"/>
      <c r="V77"/>
      <c r="X77" s="66"/>
      <c r="Y77" s="163"/>
      <c r="Z77" s="150"/>
      <c r="AA77" s="150"/>
      <c r="AC77" s="150"/>
      <c r="AD77" s="27"/>
      <c r="AE77" s="27"/>
      <c r="AF77" s="29"/>
      <c r="AH77" s="29"/>
      <c r="AI77"/>
      <c r="AJ77" s="51"/>
      <c r="AK77" s="29"/>
      <c r="AL77" s="58"/>
    </row>
    <row r="78" spans="1:38" x14ac:dyDescent="0.2">
      <c r="A78" s="1">
        <v>304</v>
      </c>
      <c r="B78" s="1">
        <v>397</v>
      </c>
      <c r="C78" s="1" t="s">
        <v>107</v>
      </c>
      <c r="D78" s="66">
        <v>8</v>
      </c>
      <c r="E78" s="150">
        <v>1454</v>
      </c>
      <c r="F78" s="150">
        <v>1098</v>
      </c>
      <c r="G78" s="150">
        <v>5084</v>
      </c>
      <c r="H78" s="150">
        <v>0.875</v>
      </c>
      <c r="I78" s="25">
        <f t="shared" si="33"/>
        <v>0.12756042350528032</v>
      </c>
      <c r="J78" s="25">
        <f t="shared" si="34"/>
        <v>4.8101914645444457E-2</v>
      </c>
      <c r="K78" s="27">
        <f t="shared" si="35"/>
        <v>2.6518782972677588</v>
      </c>
      <c r="L78" s="27">
        <f t="shared" si="36"/>
        <v>0.75581317256093761</v>
      </c>
      <c r="M78" s="27">
        <f t="shared" si="37"/>
        <v>4.6302367941712204</v>
      </c>
      <c r="N78"/>
      <c r="O78" s="51">
        <f t="shared" si="38"/>
        <v>38.302661807299216</v>
      </c>
      <c r="P78" s="27">
        <f t="shared" si="39"/>
        <v>4.6302367941712204</v>
      </c>
      <c r="Q78" s="93">
        <f t="shared" si="40"/>
        <v>0.75581317256093761</v>
      </c>
      <c r="R78" s="156">
        <f t="shared" si="41"/>
        <v>989.70640563590439</v>
      </c>
      <c r="S78" s="156">
        <f t="shared" si="42"/>
        <v>1131.0930350124622</v>
      </c>
      <c r="T78" s="153"/>
      <c r="U78" s="153"/>
      <c r="V78"/>
      <c r="X78" s="66"/>
      <c r="Y78" s="163"/>
      <c r="Z78" s="150"/>
      <c r="AA78" s="150"/>
      <c r="AC78" s="150"/>
      <c r="AD78" s="27"/>
      <c r="AE78" s="27"/>
      <c r="AF78" s="29"/>
      <c r="AH78" s="29"/>
      <c r="AI78"/>
      <c r="AJ78" s="51"/>
      <c r="AK78" s="29"/>
      <c r="AL78" s="58"/>
    </row>
    <row r="79" spans="1:38" x14ac:dyDescent="0.2">
      <c r="A79" s="1">
        <v>304</v>
      </c>
      <c r="B79" s="1">
        <v>397</v>
      </c>
      <c r="C79" s="1" t="s">
        <v>107</v>
      </c>
      <c r="D79" s="66">
        <v>8</v>
      </c>
      <c r="E79" s="150">
        <v>1468</v>
      </c>
      <c r="F79" s="150">
        <v>1138</v>
      </c>
      <c r="G79" s="150">
        <v>5178</v>
      </c>
      <c r="H79" s="150">
        <v>0.88300000000000001</v>
      </c>
      <c r="I79" s="25">
        <f t="shared" si="33"/>
        <v>0.12745273474973903</v>
      </c>
      <c r="J79" s="25">
        <f t="shared" si="34"/>
        <v>4.8441472720795582E-2</v>
      </c>
      <c r="K79" s="27">
        <f t="shared" si="35"/>
        <v>2.6310664724077326</v>
      </c>
      <c r="L79" s="27">
        <f t="shared" si="36"/>
        <v>0.74956498539681149</v>
      </c>
      <c r="M79" s="27">
        <f t="shared" si="37"/>
        <v>4.5500878734622141</v>
      </c>
      <c r="N79"/>
      <c r="O79" s="51">
        <f t="shared" si="38"/>
        <v>39.010854216796879</v>
      </c>
      <c r="P79" s="27">
        <f t="shared" si="39"/>
        <v>4.5500878734622141</v>
      </c>
      <c r="Q79" s="93">
        <f t="shared" si="40"/>
        <v>0.74956498539681149</v>
      </c>
      <c r="R79" s="156">
        <f t="shared" si="41"/>
        <v>999.23590335179347</v>
      </c>
      <c r="S79" s="156">
        <f t="shared" si="42"/>
        <v>1131.6374896396303</v>
      </c>
      <c r="T79" s="153"/>
      <c r="U79" s="153"/>
      <c r="V79"/>
      <c r="X79" s="66"/>
      <c r="Y79" s="163"/>
      <c r="Z79" s="150"/>
      <c r="AA79" s="150"/>
      <c r="AC79" s="150"/>
      <c r="AD79" s="27"/>
      <c r="AE79" s="27"/>
      <c r="AF79" s="29"/>
      <c r="AH79" s="29"/>
      <c r="AI79"/>
      <c r="AJ79" s="51"/>
      <c r="AK79" s="29"/>
      <c r="AL79" s="58"/>
    </row>
    <row r="80" spans="1:38" x14ac:dyDescent="0.2">
      <c r="A80" s="1">
        <v>304</v>
      </c>
      <c r="B80" s="1">
        <v>397</v>
      </c>
      <c r="C80" s="1" t="s">
        <v>107</v>
      </c>
      <c r="D80" s="66">
        <v>8</v>
      </c>
      <c r="E80" s="150">
        <v>1502</v>
      </c>
      <c r="F80" s="150">
        <v>1212</v>
      </c>
      <c r="G80" s="150">
        <v>5430</v>
      </c>
      <c r="H80" s="150">
        <v>0.90400000000000003</v>
      </c>
      <c r="I80" s="25">
        <f t="shared" si="33"/>
        <v>0.12767303660439613</v>
      </c>
      <c r="J80" s="25">
        <f t="shared" si="34"/>
        <v>4.8166608135611841E-2</v>
      </c>
      <c r="K80" s="27">
        <f t="shared" si="35"/>
        <v>2.6506544999999999</v>
      </c>
      <c r="L80" s="27">
        <f t="shared" si="36"/>
        <v>0.7557977740584908</v>
      </c>
      <c r="M80" s="27">
        <f t="shared" si="37"/>
        <v>4.4801980198019802</v>
      </c>
      <c r="N80"/>
      <c r="O80" s="51">
        <f t="shared" si="38"/>
        <v>40.909412591194872</v>
      </c>
      <c r="P80" s="27">
        <f t="shared" si="39"/>
        <v>4.4801980198019802</v>
      </c>
      <c r="Q80" s="93">
        <f t="shared" si="40"/>
        <v>0.7557977740584908</v>
      </c>
      <c r="R80" s="156">
        <f t="shared" si="41"/>
        <v>1022.3789692332382</v>
      </c>
      <c r="S80" s="156">
        <f t="shared" si="42"/>
        <v>1130.9501872049095</v>
      </c>
      <c r="T80" s="153"/>
      <c r="U80" s="153"/>
      <c r="V80"/>
      <c r="X80" s="66"/>
      <c r="Y80" s="163"/>
      <c r="Z80" s="150"/>
      <c r="AA80" s="150"/>
      <c r="AC80" s="150"/>
      <c r="AD80" s="27"/>
      <c r="AE80" s="27"/>
      <c r="AF80" s="29"/>
      <c r="AH80" s="29"/>
      <c r="AI80"/>
      <c r="AJ80" s="51"/>
      <c r="AK80" s="29"/>
      <c r="AL80" s="58"/>
    </row>
    <row r="81" spans="1:38" x14ac:dyDescent="0.2">
      <c r="A81" s="1">
        <v>304</v>
      </c>
      <c r="B81" s="1">
        <v>397</v>
      </c>
      <c r="C81" s="1" t="s">
        <v>107</v>
      </c>
      <c r="D81" s="66">
        <v>8</v>
      </c>
      <c r="E81" s="150">
        <v>1550</v>
      </c>
      <c r="F81" s="150">
        <v>1349</v>
      </c>
      <c r="G81" s="150">
        <v>5765</v>
      </c>
      <c r="H81" s="150">
        <v>0.93300000000000005</v>
      </c>
      <c r="I81" s="25">
        <f t="shared" si="33"/>
        <v>0.12728438804200989</v>
      </c>
      <c r="J81" s="25">
        <f t="shared" si="34"/>
        <v>4.8783178985408737E-2</v>
      </c>
      <c r="K81" s="27">
        <f t="shared" si="35"/>
        <v>2.6091860081541878</v>
      </c>
      <c r="L81" s="27">
        <f t="shared" si="36"/>
        <v>0.74284037700941374</v>
      </c>
      <c r="M81" s="27">
        <f t="shared" si="37"/>
        <v>4.2735359525574497</v>
      </c>
      <c r="N81"/>
      <c r="O81" s="51">
        <f t="shared" si="38"/>
        <v>43.433289795255696</v>
      </c>
      <c r="P81" s="27">
        <f t="shared" si="39"/>
        <v>4.2735359525574497</v>
      </c>
      <c r="Q81" s="93">
        <f t="shared" si="40"/>
        <v>0.74284037700941374</v>
      </c>
      <c r="R81" s="156">
        <f t="shared" si="41"/>
        <v>1055.0515328305721</v>
      </c>
      <c r="S81" s="156">
        <f t="shared" si="42"/>
        <v>1130.8162195397342</v>
      </c>
      <c r="T81" s="153"/>
      <c r="U81" s="153"/>
      <c r="V81"/>
      <c r="X81" s="66"/>
      <c r="Y81" s="163"/>
      <c r="Z81" s="150"/>
      <c r="AA81" s="150"/>
      <c r="AC81" s="150"/>
      <c r="AD81" s="27"/>
      <c r="AE81" s="27"/>
      <c r="AF81" s="29"/>
      <c r="AH81" s="29"/>
      <c r="AI81"/>
      <c r="AJ81" s="51"/>
      <c r="AK81" s="29"/>
      <c r="AL81" s="58"/>
    </row>
    <row r="82" spans="1:38" x14ac:dyDescent="0.2">
      <c r="E82" s="179"/>
      <c r="F82" s="171"/>
      <c r="G82" s="171"/>
      <c r="H82" s="62"/>
      <c r="I82" s="25"/>
      <c r="J82" s="25"/>
      <c r="K82" s="27"/>
      <c r="L82" s="27"/>
      <c r="M82" s="27"/>
      <c r="O82" s="51"/>
      <c r="P82" s="27"/>
      <c r="Q82" s="93"/>
      <c r="R82" s="156"/>
      <c r="T82" s="153"/>
      <c r="U82" s="153"/>
      <c r="AD82" s="27"/>
      <c r="AE82" s="27"/>
      <c r="AF82" s="29"/>
      <c r="AH82" s="29"/>
      <c r="AJ82" s="51"/>
      <c r="AK82" s="29"/>
      <c r="AL82" s="58"/>
    </row>
    <row r="83" spans="1:38" x14ac:dyDescent="0.2">
      <c r="E83" s="179"/>
      <c r="F83" s="171"/>
      <c r="G83" s="171"/>
      <c r="H83" s="62"/>
      <c r="I83" s="25"/>
      <c r="J83" s="25"/>
      <c r="K83" s="27"/>
      <c r="L83" s="27"/>
      <c r="M83" s="27"/>
      <c r="O83" s="51"/>
      <c r="P83" s="27"/>
      <c r="Q83" s="93"/>
      <c r="R83" s="156"/>
      <c r="T83" s="153"/>
      <c r="U83" s="153"/>
      <c r="AD83" s="27"/>
      <c r="AE83" s="27"/>
      <c r="AF83" s="29"/>
      <c r="AH83" s="29"/>
      <c r="AJ83" s="51"/>
      <c r="AK83" s="29"/>
      <c r="AL83" s="58"/>
    </row>
    <row r="84" spans="1:38" x14ac:dyDescent="0.2">
      <c r="A84" s="1">
        <v>305</v>
      </c>
      <c r="B84" s="1">
        <v>383</v>
      </c>
      <c r="C84" s="1" t="s">
        <v>107</v>
      </c>
      <c r="D84" s="66">
        <v>10</v>
      </c>
      <c r="E84" s="150">
        <v>701</v>
      </c>
      <c r="F84" s="150">
        <v>149</v>
      </c>
      <c r="G84" s="150">
        <v>1412</v>
      </c>
      <c r="H84" s="150">
        <v>0.41899999999999998</v>
      </c>
      <c r="I84" s="25">
        <f t="shared" si="33"/>
        <v>0.15241857058262198</v>
      </c>
      <c r="J84" s="25">
        <f t="shared" si="34"/>
        <v>5.82485954023498E-2</v>
      </c>
      <c r="K84" s="27">
        <f t="shared" si="35"/>
        <v>2.6166909181208049</v>
      </c>
      <c r="L84" s="27">
        <f t="shared" si="36"/>
        <v>0.81521893913220789</v>
      </c>
      <c r="M84" s="27">
        <f t="shared" si="37"/>
        <v>9.4765100671140932</v>
      </c>
      <c r="N84"/>
      <c r="O84" s="51">
        <f t="shared" si="38"/>
        <v>10.6379540660713</v>
      </c>
      <c r="P84" s="27">
        <f t="shared" si="39"/>
        <v>9.4765100671140932</v>
      </c>
      <c r="Q84" s="93">
        <f t="shared" si="40"/>
        <v>0.81521893913220789</v>
      </c>
      <c r="R84" s="156">
        <f t="shared" si="41"/>
        <v>477.15556420272975</v>
      </c>
      <c r="S84" s="156">
        <f t="shared" si="42"/>
        <v>1138.7960959492357</v>
      </c>
      <c r="T84" s="153"/>
      <c r="U84" s="153"/>
      <c r="V84"/>
      <c r="W84" s="1">
        <v>305</v>
      </c>
      <c r="X84" s="66">
        <v>10</v>
      </c>
      <c r="Y84" s="164">
        <v>0.72499999999999998</v>
      </c>
      <c r="Z84" s="150">
        <v>814</v>
      </c>
      <c r="AA84" s="150">
        <v>4265</v>
      </c>
      <c r="AB84" s="150">
        <v>826</v>
      </c>
      <c r="AC84" s="150">
        <v>1213</v>
      </c>
      <c r="AD84" s="27">
        <f t="shared" ref="AD84:AD141" si="46">0.1515*(AA84/1000)/(AC84/1000)^2/($D$4/10)^4</f>
        <v>0.1537576233311809</v>
      </c>
      <c r="AE84" s="27">
        <f t="shared" ref="AE84:AE141" si="47">0.5*(Z84/1000)/(AC84/1000)^3/($D$4/10)^5</f>
        <v>6.1417939897606931E-2</v>
      </c>
      <c r="AF84" s="29">
        <f t="shared" ref="AF84:AF141" si="48">AD84/AE84</f>
        <v>2.503464355651106</v>
      </c>
      <c r="AG84" s="29">
        <f t="shared" ref="AG84:AG141" si="49">0.798*AD84^1.5/AE84</f>
        <v>0.78336223762748247</v>
      </c>
      <c r="AH84" s="29">
        <f t="shared" ref="AH84:AH141" si="50">AA84/Z84</f>
        <v>5.23955773955774</v>
      </c>
      <c r="AI84"/>
      <c r="AJ84" s="51">
        <f t="shared" si="43"/>
        <v>32.132347090505732</v>
      </c>
      <c r="AK84" s="29">
        <f t="shared" si="44"/>
        <v>5.23955773955774</v>
      </c>
      <c r="AL84" s="58">
        <f t="shared" si="45"/>
        <v>0.78336223762748247</v>
      </c>
    </row>
    <row r="85" spans="1:38" x14ac:dyDescent="0.2">
      <c r="A85" s="1">
        <v>305</v>
      </c>
      <c r="B85" s="1">
        <v>383</v>
      </c>
      <c r="C85" s="1" t="s">
        <v>107</v>
      </c>
      <c r="D85" s="66">
        <v>10</v>
      </c>
      <c r="E85" s="150">
        <v>801</v>
      </c>
      <c r="F85" s="150">
        <v>226</v>
      </c>
      <c r="G85" s="150">
        <v>1855</v>
      </c>
      <c r="H85" s="150">
        <v>0.47899999999999998</v>
      </c>
      <c r="I85" s="25">
        <f t="shared" si="33"/>
        <v>0.15336212071186597</v>
      </c>
      <c r="J85" s="25">
        <f t="shared" si="34"/>
        <v>5.9219417837262527E-2</v>
      </c>
      <c r="K85" s="27">
        <f t="shared" si="35"/>
        <v>2.5897269225663715</v>
      </c>
      <c r="L85" s="27">
        <f t="shared" si="36"/>
        <v>0.80931188044164093</v>
      </c>
      <c r="M85" s="27">
        <f t="shared" si="37"/>
        <v>8.2079646017699108</v>
      </c>
      <c r="N85"/>
      <c r="O85" s="51">
        <f t="shared" si="38"/>
        <v>13.975499144874123</v>
      </c>
      <c r="P85" s="27">
        <f t="shared" si="39"/>
        <v>8.2079646017699108</v>
      </c>
      <c r="Q85" s="93">
        <f t="shared" si="40"/>
        <v>0.80931188044164093</v>
      </c>
      <c r="R85" s="156">
        <f t="shared" si="41"/>
        <v>545.2234050305085</v>
      </c>
      <c r="S85" s="156">
        <f t="shared" si="42"/>
        <v>1138.2534551785147</v>
      </c>
      <c r="T85" s="153"/>
      <c r="U85" s="153"/>
      <c r="V85"/>
      <c r="W85" s="1">
        <v>305</v>
      </c>
      <c r="X85" s="66">
        <v>10</v>
      </c>
      <c r="Y85" s="164">
        <v>0.75</v>
      </c>
      <c r="Z85" s="150">
        <v>912</v>
      </c>
      <c r="AA85" s="150">
        <v>4594</v>
      </c>
      <c r="AB85" s="150">
        <v>854</v>
      </c>
      <c r="AC85" s="150">
        <v>1255</v>
      </c>
      <c r="AD85" s="27">
        <f t="shared" si="46"/>
        <v>0.15471868403059641</v>
      </c>
      <c r="AE85" s="27">
        <f t="shared" si="47"/>
        <v>6.2132224626227417E-2</v>
      </c>
      <c r="AF85" s="29">
        <f t="shared" si="48"/>
        <v>2.4901520098684209</v>
      </c>
      <c r="AG85" s="29">
        <f t="shared" si="49"/>
        <v>0.78162804202311942</v>
      </c>
      <c r="AH85" s="29">
        <f t="shared" si="50"/>
        <v>5.0372807017543861</v>
      </c>
      <c r="AI85"/>
      <c r="AJ85" s="51">
        <f t="shared" si="43"/>
        <v>34.611020523747555</v>
      </c>
      <c r="AK85" s="29">
        <f t="shared" si="44"/>
        <v>5.0372807017543861</v>
      </c>
      <c r="AL85" s="58">
        <f t="shared" si="45"/>
        <v>0.78162804202311942</v>
      </c>
    </row>
    <row r="86" spans="1:38" x14ac:dyDescent="0.2">
      <c r="A86" s="1">
        <v>305</v>
      </c>
      <c r="B86" s="1">
        <v>383</v>
      </c>
      <c r="C86" s="1" t="s">
        <v>107</v>
      </c>
      <c r="D86" s="66">
        <v>10</v>
      </c>
      <c r="E86" s="150">
        <v>1001</v>
      </c>
      <c r="F86" s="150">
        <v>444</v>
      </c>
      <c r="G86" s="150">
        <v>2866</v>
      </c>
      <c r="H86" s="150">
        <v>0.59799999999999998</v>
      </c>
      <c r="I86" s="25">
        <f t="shared" si="33"/>
        <v>0.15172154436552376</v>
      </c>
      <c r="J86" s="25">
        <f t="shared" si="34"/>
        <v>5.9612039489924509E-2</v>
      </c>
      <c r="K86" s="27">
        <f t="shared" si="35"/>
        <v>2.545149363513513</v>
      </c>
      <c r="L86" s="27">
        <f t="shared" si="36"/>
        <v>0.79111531673404401</v>
      </c>
      <c r="M86" s="27">
        <f t="shared" si="37"/>
        <v>6.454954954954955</v>
      </c>
      <c r="N86"/>
      <c r="O86" s="51">
        <f t="shared" si="38"/>
        <v>21.5923345278756</v>
      </c>
      <c r="P86" s="27">
        <f t="shared" si="39"/>
        <v>6.454954954954955</v>
      </c>
      <c r="Q86" s="93">
        <f t="shared" si="40"/>
        <v>0.79111531673404401</v>
      </c>
      <c r="R86" s="156">
        <f t="shared" si="41"/>
        <v>681.35908668606623</v>
      </c>
      <c r="S86" s="156">
        <f t="shared" si="42"/>
        <v>1139.3964660302111</v>
      </c>
      <c r="T86" s="153"/>
      <c r="U86" s="153"/>
      <c r="V86"/>
      <c r="W86" s="1">
        <v>305</v>
      </c>
      <c r="X86" s="66">
        <v>10</v>
      </c>
      <c r="Y86" s="164">
        <v>0.77500000000000002</v>
      </c>
      <c r="Z86" s="150">
        <v>1015</v>
      </c>
      <c r="AA86" s="150">
        <v>4928</v>
      </c>
      <c r="AB86" s="150">
        <v>883</v>
      </c>
      <c r="AC86" s="150">
        <v>1297</v>
      </c>
      <c r="AD86" s="27">
        <f t="shared" si="46"/>
        <v>0.15539247023013367</v>
      </c>
      <c r="AE86" s="27">
        <f t="shared" si="47"/>
        <v>6.2646867029116746E-2</v>
      </c>
      <c r="AF86" s="29">
        <f t="shared" si="48"/>
        <v>2.4804507806896554</v>
      </c>
      <c r="AG86" s="29">
        <f t="shared" si="49"/>
        <v>0.78027643390971035</v>
      </c>
      <c r="AH86" s="29">
        <f t="shared" si="50"/>
        <v>4.8551724137931034</v>
      </c>
      <c r="AI86"/>
      <c r="AJ86" s="51">
        <f t="shared" si="43"/>
        <v>37.127363766005217</v>
      </c>
      <c r="AK86" s="29">
        <f t="shared" si="44"/>
        <v>4.8551724137931034</v>
      </c>
      <c r="AL86" s="58">
        <f t="shared" si="45"/>
        <v>0.78027643390971035</v>
      </c>
    </row>
    <row r="87" spans="1:38" x14ac:dyDescent="0.2">
      <c r="A87" s="1">
        <v>305</v>
      </c>
      <c r="B87" s="1">
        <v>383</v>
      </c>
      <c r="C87" s="1" t="s">
        <v>107</v>
      </c>
      <c r="D87" s="66">
        <v>10</v>
      </c>
      <c r="E87" s="150">
        <v>1052</v>
      </c>
      <c r="F87" s="150">
        <v>517</v>
      </c>
      <c r="G87" s="150">
        <v>3119</v>
      </c>
      <c r="H87" s="150">
        <v>0.629</v>
      </c>
      <c r="I87" s="25">
        <f t="shared" si="33"/>
        <v>0.14949377842434236</v>
      </c>
      <c r="J87" s="25">
        <f t="shared" si="34"/>
        <v>5.9799364192311737E-2</v>
      </c>
      <c r="K87" s="27">
        <f t="shared" si="35"/>
        <v>2.4999225400386851</v>
      </c>
      <c r="L87" s="27">
        <f t="shared" si="36"/>
        <v>0.77133138519453404</v>
      </c>
      <c r="M87" s="27">
        <f t="shared" si="37"/>
        <v>6.032882011605416</v>
      </c>
      <c r="N87"/>
      <c r="O87" s="51">
        <f t="shared" si="38"/>
        <v>23.498426864076759</v>
      </c>
      <c r="P87" s="27">
        <f t="shared" si="39"/>
        <v>6.032882011605416</v>
      </c>
      <c r="Q87" s="93">
        <f t="shared" si="40"/>
        <v>0.77133138519453404</v>
      </c>
      <c r="R87" s="156">
        <f t="shared" si="41"/>
        <v>716.07368550823344</v>
      </c>
      <c r="S87" s="156">
        <f t="shared" si="42"/>
        <v>1138.4319324455221</v>
      </c>
      <c r="T87" s="153"/>
      <c r="U87" s="153"/>
      <c r="V87"/>
      <c r="W87" s="1">
        <v>305</v>
      </c>
      <c r="X87" s="66">
        <v>10</v>
      </c>
      <c r="Y87" s="164">
        <v>0.8</v>
      </c>
      <c r="Z87" s="150">
        <v>1120</v>
      </c>
      <c r="AA87" s="150">
        <v>5246</v>
      </c>
      <c r="AB87" s="150">
        <v>911</v>
      </c>
      <c r="AC87" s="150">
        <v>1339</v>
      </c>
      <c r="AD87" s="27">
        <f t="shared" si="46"/>
        <v>0.15520523146996798</v>
      </c>
      <c r="AE87" s="27">
        <f t="shared" si="47"/>
        <v>6.2824571398944443E-2</v>
      </c>
      <c r="AF87" s="29">
        <f t="shared" si="48"/>
        <v>2.4704542826785714</v>
      </c>
      <c r="AG87" s="29">
        <f t="shared" si="49"/>
        <v>0.77666349124164891</v>
      </c>
      <c r="AH87" s="29">
        <f t="shared" si="50"/>
        <v>4.683928571428571</v>
      </c>
      <c r="AI87"/>
      <c r="AJ87" s="51">
        <f t="shared" si="43"/>
        <v>39.523163619412209</v>
      </c>
      <c r="AK87" s="29">
        <f t="shared" si="44"/>
        <v>4.683928571428571</v>
      </c>
      <c r="AL87" s="58">
        <f t="shared" si="45"/>
        <v>0.77666349124164891</v>
      </c>
    </row>
    <row r="88" spans="1:38" x14ac:dyDescent="0.2">
      <c r="A88" s="1">
        <v>305</v>
      </c>
      <c r="B88" s="1">
        <v>383</v>
      </c>
      <c r="C88" s="1" t="s">
        <v>107</v>
      </c>
      <c r="D88" s="66">
        <v>10</v>
      </c>
      <c r="E88" s="150">
        <v>1100</v>
      </c>
      <c r="F88" s="150">
        <v>602</v>
      </c>
      <c r="G88" s="150">
        <v>3477</v>
      </c>
      <c r="H88" s="150">
        <v>0.65700000000000003</v>
      </c>
      <c r="I88" s="25">
        <f t="shared" si="33"/>
        <v>0.15242582137521513</v>
      </c>
      <c r="J88" s="25">
        <f t="shared" si="34"/>
        <v>6.0907626879950542E-2</v>
      </c>
      <c r="K88" s="27">
        <f t="shared" si="35"/>
        <v>2.5025736378737546</v>
      </c>
      <c r="L88" s="27">
        <f t="shared" si="36"/>
        <v>0.77968473002875449</v>
      </c>
      <c r="M88" s="27">
        <f t="shared" si="37"/>
        <v>5.7757475083056482</v>
      </c>
      <c r="N88"/>
      <c r="O88" s="51">
        <f t="shared" si="38"/>
        <v>26.195585189610419</v>
      </c>
      <c r="P88" s="27">
        <f t="shared" si="39"/>
        <v>5.7757475083056482</v>
      </c>
      <c r="Q88" s="93">
        <f t="shared" si="40"/>
        <v>0.77968473002875449</v>
      </c>
      <c r="R88" s="156">
        <f t="shared" si="41"/>
        <v>748.74624910556736</v>
      </c>
      <c r="S88" s="156">
        <f t="shared" si="42"/>
        <v>1139.6442147725529</v>
      </c>
      <c r="T88" s="153"/>
      <c r="U88" s="153"/>
      <c r="V88"/>
      <c r="W88" s="1">
        <v>305</v>
      </c>
      <c r="X88" s="66">
        <v>10</v>
      </c>
      <c r="Y88" s="164">
        <v>0.82499999999999996</v>
      </c>
      <c r="Z88" s="150">
        <v>1237</v>
      </c>
      <c r="AA88" s="150">
        <v>5597</v>
      </c>
      <c r="AB88" s="150">
        <v>940</v>
      </c>
      <c r="AC88" s="150">
        <v>1380</v>
      </c>
      <c r="AD88" s="27">
        <f t="shared" si="46"/>
        <v>0.15589649736961805</v>
      </c>
      <c r="AE88" s="27">
        <f t="shared" si="47"/>
        <v>6.338488157139012E-2</v>
      </c>
      <c r="AF88" s="29">
        <f t="shared" si="48"/>
        <v>2.4595217898140662</v>
      </c>
      <c r="AG88" s="29">
        <f t="shared" si="49"/>
        <v>0.77494654202862767</v>
      </c>
      <c r="AH88" s="29">
        <f t="shared" si="50"/>
        <v>4.5246564268391269</v>
      </c>
      <c r="AI88"/>
      <c r="AJ88" s="51">
        <f t="shared" si="43"/>
        <v>42.167584212323703</v>
      </c>
      <c r="AK88" s="29">
        <f t="shared" si="44"/>
        <v>4.5246564268391269</v>
      </c>
      <c r="AL88" s="58">
        <f t="shared" si="45"/>
        <v>0.77494654202862767</v>
      </c>
    </row>
    <row r="89" spans="1:38" x14ac:dyDescent="0.2">
      <c r="A89" s="1">
        <v>305</v>
      </c>
      <c r="B89" s="1">
        <v>383</v>
      </c>
      <c r="C89" s="1" t="s">
        <v>107</v>
      </c>
      <c r="D89" s="66">
        <v>10</v>
      </c>
      <c r="E89" s="150">
        <v>1152</v>
      </c>
      <c r="F89" s="150">
        <v>680</v>
      </c>
      <c r="G89" s="150">
        <v>3751</v>
      </c>
      <c r="H89" s="150">
        <v>0.68799999999999994</v>
      </c>
      <c r="I89" s="25">
        <f t="shared" si="33"/>
        <v>0.14992751045176048</v>
      </c>
      <c r="J89" s="25">
        <f t="shared" si="34"/>
        <v>5.9896951367065243E-2</v>
      </c>
      <c r="K89" s="27">
        <f t="shared" si="35"/>
        <v>2.503090842352941</v>
      </c>
      <c r="L89" s="27">
        <f t="shared" si="36"/>
        <v>0.77342849318534657</v>
      </c>
      <c r="M89" s="27">
        <f t="shared" si="37"/>
        <v>5.5161764705882357</v>
      </c>
      <c r="N89"/>
      <c r="O89" s="51">
        <f t="shared" si="38"/>
        <v>28.25989072367808</v>
      </c>
      <c r="P89" s="27">
        <f t="shared" si="39"/>
        <v>5.5161764705882357</v>
      </c>
      <c r="Q89" s="93">
        <f t="shared" si="40"/>
        <v>0.77342849318534657</v>
      </c>
      <c r="R89" s="156">
        <f t="shared" si="41"/>
        <v>784.14152633601236</v>
      </c>
      <c r="S89" s="156">
        <f t="shared" si="42"/>
        <v>1139.7405906046693</v>
      </c>
      <c r="T89" s="153"/>
      <c r="U89" s="153"/>
      <c r="V89"/>
      <c r="W89" s="1">
        <v>305</v>
      </c>
      <c r="X89" s="66">
        <v>10</v>
      </c>
      <c r="Y89" s="164">
        <v>0.85</v>
      </c>
      <c r="Z89" s="150">
        <v>1361</v>
      </c>
      <c r="AA89" s="150">
        <v>5960</v>
      </c>
      <c r="AB89" s="150">
        <v>968</v>
      </c>
      <c r="AC89" s="150">
        <v>1422</v>
      </c>
      <c r="AD89" s="27">
        <f t="shared" si="46"/>
        <v>0.15634582574380523</v>
      </c>
      <c r="AE89" s="27">
        <f t="shared" si="47"/>
        <v>6.3740076272714552E-2</v>
      </c>
      <c r="AF89" s="29">
        <f t="shared" si="48"/>
        <v>2.4528653695811902</v>
      </c>
      <c r="AG89" s="29">
        <f t="shared" si="49"/>
        <v>0.77396219632515162</v>
      </c>
      <c r="AH89" s="29">
        <f t="shared" si="50"/>
        <v>4.3791329904482001</v>
      </c>
      <c r="AI89"/>
      <c r="AJ89" s="51">
        <f t="shared" si="43"/>
        <v>44.902412346873191</v>
      </c>
      <c r="AK89" s="29">
        <f t="shared" si="44"/>
        <v>4.3791329904482001</v>
      </c>
      <c r="AL89" s="58">
        <f t="shared" si="45"/>
        <v>0.77396219632515162</v>
      </c>
    </row>
    <row r="90" spans="1:38" x14ac:dyDescent="0.2">
      <c r="A90" s="1">
        <v>305</v>
      </c>
      <c r="B90" s="1">
        <v>383</v>
      </c>
      <c r="C90" s="1" t="s">
        <v>107</v>
      </c>
      <c r="D90" s="66">
        <v>10</v>
      </c>
      <c r="E90" s="150">
        <v>1201</v>
      </c>
      <c r="F90" s="150">
        <v>795</v>
      </c>
      <c r="G90" s="150">
        <v>4215</v>
      </c>
      <c r="H90" s="150">
        <v>0.71799999999999997</v>
      </c>
      <c r="I90" s="25">
        <f t="shared" si="33"/>
        <v>0.15500681323958077</v>
      </c>
      <c r="J90" s="25">
        <f t="shared" si="34"/>
        <v>6.1800408993737677E-2</v>
      </c>
      <c r="K90" s="27">
        <f t="shared" si="35"/>
        <v>2.5081842622641513</v>
      </c>
      <c r="L90" s="27">
        <f t="shared" si="36"/>
        <v>0.78802087766191842</v>
      </c>
      <c r="M90" s="27">
        <f t="shared" si="37"/>
        <v>5.3018867924528301</v>
      </c>
      <c r="N90"/>
      <c r="O90" s="51">
        <f t="shared" si="38"/>
        <v>31.7556490003474</v>
      </c>
      <c r="P90" s="27">
        <f t="shared" si="39"/>
        <v>5.3018867924528301</v>
      </c>
      <c r="Q90" s="93">
        <f t="shared" si="40"/>
        <v>0.78802087766191842</v>
      </c>
      <c r="R90" s="156">
        <f t="shared" si="41"/>
        <v>817.49476834162397</v>
      </c>
      <c r="S90" s="156">
        <f t="shared" si="42"/>
        <v>1138.5721007543509</v>
      </c>
      <c r="T90" s="153"/>
      <c r="U90" s="153"/>
      <c r="V90"/>
      <c r="W90" s="1">
        <v>305</v>
      </c>
      <c r="X90" s="66">
        <v>10</v>
      </c>
      <c r="Y90" s="164">
        <v>0.875</v>
      </c>
      <c r="Z90" s="150">
        <v>1502</v>
      </c>
      <c r="AA90" s="150">
        <v>6357</v>
      </c>
      <c r="AB90" s="150">
        <v>997</v>
      </c>
      <c r="AC90" s="150">
        <v>1464</v>
      </c>
      <c r="AD90" s="27">
        <f t="shared" si="46"/>
        <v>0.15732918089545037</v>
      </c>
      <c r="AE90" s="27">
        <f t="shared" si="47"/>
        <v>6.4461431441857481E-2</v>
      </c>
      <c r="AF90" s="29">
        <f t="shared" si="48"/>
        <v>2.4406715360852194</v>
      </c>
      <c r="AG90" s="29">
        <f t="shared" si="49"/>
        <v>0.77253269467691199</v>
      </c>
      <c r="AH90" s="29">
        <f t="shared" si="50"/>
        <v>4.2323568575233024</v>
      </c>
      <c r="AI90"/>
      <c r="AJ90" s="51">
        <f t="shared" si="43"/>
        <v>47.893395182730352</v>
      </c>
      <c r="AK90" s="29">
        <f t="shared" si="44"/>
        <v>4.2323568575233024</v>
      </c>
      <c r="AL90" s="58">
        <f t="shared" si="45"/>
        <v>0.77253269467691199</v>
      </c>
    </row>
    <row r="91" spans="1:38" x14ac:dyDescent="0.2">
      <c r="A91" s="1">
        <v>305</v>
      </c>
      <c r="B91" s="1">
        <v>383</v>
      </c>
      <c r="C91" s="1" t="s">
        <v>107</v>
      </c>
      <c r="D91" s="66">
        <v>10</v>
      </c>
      <c r="E91" s="150">
        <v>1251</v>
      </c>
      <c r="F91" s="150">
        <v>897</v>
      </c>
      <c r="G91" s="150">
        <v>4552</v>
      </c>
      <c r="H91" s="150">
        <v>0.748</v>
      </c>
      <c r="I91" s="25">
        <f t="shared" si="33"/>
        <v>0.15428612003777187</v>
      </c>
      <c r="J91" s="25">
        <f t="shared" si="34"/>
        <v>6.1698379396480256E-2</v>
      </c>
      <c r="K91" s="27">
        <f t="shared" si="35"/>
        <v>2.5006510956521741</v>
      </c>
      <c r="L91" s="27">
        <f t="shared" si="36"/>
        <v>0.78382555926239561</v>
      </c>
      <c r="M91" s="27">
        <f t="shared" si="37"/>
        <v>5.0746934225195091</v>
      </c>
      <c r="N91"/>
      <c r="O91" s="51">
        <f t="shared" si="38"/>
        <v>34.294594128014559</v>
      </c>
      <c r="P91" s="27">
        <f t="shared" si="39"/>
        <v>5.0746934225195091</v>
      </c>
      <c r="Q91" s="93">
        <f t="shared" si="40"/>
        <v>0.78382555926239561</v>
      </c>
      <c r="R91" s="156">
        <f t="shared" si="41"/>
        <v>851.52868875551337</v>
      </c>
      <c r="S91" s="156">
        <f t="shared" si="42"/>
        <v>1138.4073379084402</v>
      </c>
      <c r="T91" s="153"/>
      <c r="U91" s="153"/>
      <c r="V91"/>
      <c r="W91" s="1">
        <v>305</v>
      </c>
      <c r="X91" s="66">
        <v>10</v>
      </c>
      <c r="Y91" s="164">
        <v>0.9</v>
      </c>
      <c r="Z91" s="150">
        <v>1655</v>
      </c>
      <c r="AA91" s="150">
        <v>6781</v>
      </c>
      <c r="AB91" s="150">
        <v>1025</v>
      </c>
      <c r="AC91" s="150">
        <v>1506</v>
      </c>
      <c r="AD91" s="27">
        <f t="shared" si="46"/>
        <v>0.1585926384069006</v>
      </c>
      <c r="AE91" s="27">
        <f t="shared" si="47"/>
        <v>6.524937037824273E-2</v>
      </c>
      <c r="AF91" s="29">
        <f t="shared" si="48"/>
        <v>2.4305619730513599</v>
      </c>
      <c r="AG91" s="29">
        <f t="shared" si="49"/>
        <v>0.77241571746672488</v>
      </c>
      <c r="AH91" s="29">
        <f t="shared" si="50"/>
        <v>4.0972809667673715</v>
      </c>
      <c r="AI91"/>
      <c r="AJ91" s="51">
        <f t="shared" si="43"/>
        <v>51.087794987273007</v>
      </c>
      <c r="AK91" s="29">
        <f t="shared" si="44"/>
        <v>4.0972809667673715</v>
      </c>
      <c r="AL91" s="58">
        <f t="shared" si="45"/>
        <v>0.77241571746672488</v>
      </c>
    </row>
    <row r="92" spans="1:38" x14ac:dyDescent="0.2">
      <c r="A92" s="1">
        <v>305</v>
      </c>
      <c r="B92" s="1">
        <v>383</v>
      </c>
      <c r="C92" s="1" t="s">
        <v>107</v>
      </c>
      <c r="D92" s="66">
        <v>10</v>
      </c>
      <c r="E92" s="150">
        <v>1301</v>
      </c>
      <c r="F92" s="150">
        <v>1027</v>
      </c>
      <c r="G92" s="150">
        <v>4953</v>
      </c>
      <c r="H92" s="150">
        <v>0.77800000000000002</v>
      </c>
      <c r="I92" s="25">
        <f t="shared" si="33"/>
        <v>0.15522188689665126</v>
      </c>
      <c r="J92" s="25">
        <f t="shared" si="34"/>
        <v>6.2804649567971688E-2</v>
      </c>
      <c r="K92" s="27">
        <f t="shared" si="35"/>
        <v>2.4715031126582279</v>
      </c>
      <c r="L92" s="27">
        <f t="shared" si="36"/>
        <v>0.77703491262842417</v>
      </c>
      <c r="M92" s="27">
        <f t="shared" si="37"/>
        <v>4.8227848101265822</v>
      </c>
      <c r="N92"/>
      <c r="O92" s="51">
        <f t="shared" si="38"/>
        <v>37.315712811084381</v>
      </c>
      <c r="P92" s="27">
        <f t="shared" si="39"/>
        <v>4.8227848101265822</v>
      </c>
      <c r="Q92" s="93">
        <f t="shared" si="40"/>
        <v>0.77703491262842417</v>
      </c>
      <c r="R92" s="156">
        <f t="shared" si="41"/>
        <v>885.56260916940278</v>
      </c>
      <c r="S92" s="156">
        <f t="shared" si="42"/>
        <v>1138.255281708744</v>
      </c>
      <c r="T92" s="153"/>
      <c r="U92" s="153"/>
      <c r="V92"/>
      <c r="W92" s="1">
        <v>305</v>
      </c>
      <c r="X92" s="66">
        <v>10</v>
      </c>
      <c r="Y92" s="164">
        <v>0.92500000000000004</v>
      </c>
      <c r="Z92" s="150">
        <v>1822</v>
      </c>
      <c r="AA92" s="150">
        <v>7230</v>
      </c>
      <c r="AB92" s="150">
        <v>1054</v>
      </c>
      <c r="AC92" s="150">
        <v>1548</v>
      </c>
      <c r="AD92" s="27">
        <f t="shared" si="46"/>
        <v>0.16004260370010112</v>
      </c>
      <c r="AE92" s="27">
        <f t="shared" si="47"/>
        <v>6.6143739784759972E-2</v>
      </c>
      <c r="AF92" s="29">
        <f t="shared" si="48"/>
        <v>2.4196183073545559</v>
      </c>
      <c r="AG92" s="29">
        <f t="shared" si="49"/>
        <v>0.77244498384446392</v>
      </c>
      <c r="AH92" s="29">
        <f t="shared" si="50"/>
        <v>3.9681668496158067</v>
      </c>
      <c r="AI92"/>
      <c r="AJ92" s="51">
        <f t="shared" si="43"/>
        <v>54.470543836894826</v>
      </c>
      <c r="AK92" s="29">
        <f t="shared" si="44"/>
        <v>3.9681668496158067</v>
      </c>
      <c r="AL92" s="58">
        <f t="shared" si="45"/>
        <v>0.77244498384446392</v>
      </c>
    </row>
    <row r="93" spans="1:38" x14ac:dyDescent="0.2">
      <c r="A93" s="1">
        <v>305</v>
      </c>
      <c r="B93" s="1">
        <v>383</v>
      </c>
      <c r="C93" s="1" t="s">
        <v>107</v>
      </c>
      <c r="D93" s="66">
        <v>10</v>
      </c>
      <c r="E93" s="150">
        <v>1355</v>
      </c>
      <c r="F93" s="150">
        <v>1166</v>
      </c>
      <c r="G93" s="150">
        <v>5374</v>
      </c>
      <c r="H93" s="150">
        <v>0.81</v>
      </c>
      <c r="I93" s="25">
        <f t="shared" si="33"/>
        <v>0.15525954006340945</v>
      </c>
      <c r="J93" s="25">
        <f t="shared" si="34"/>
        <v>6.311519198433331E-2</v>
      </c>
      <c r="K93" s="27">
        <f t="shared" si="35"/>
        <v>2.4599392821612356</v>
      </c>
      <c r="L93" s="27">
        <f t="shared" si="36"/>
        <v>0.77349306934862139</v>
      </c>
      <c r="M93" s="27">
        <f t="shared" si="37"/>
        <v>4.608919382504288</v>
      </c>
      <c r="N93"/>
      <c r="O93" s="51">
        <f t="shared" si="38"/>
        <v>40.487510730217544</v>
      </c>
      <c r="P93" s="27">
        <f t="shared" si="39"/>
        <v>4.608919382504288</v>
      </c>
      <c r="Q93" s="93">
        <f t="shared" si="40"/>
        <v>0.77349306934862139</v>
      </c>
      <c r="R93" s="156">
        <f t="shared" si="41"/>
        <v>922.31924321640338</v>
      </c>
      <c r="S93" s="156">
        <f t="shared" si="42"/>
        <v>1138.6657323659301</v>
      </c>
      <c r="T93" s="153"/>
      <c r="U93" s="153"/>
      <c r="V93"/>
      <c r="X93" s="66"/>
      <c r="Y93" s="163"/>
      <c r="Z93" s="150"/>
      <c r="AA93" s="150"/>
      <c r="AC93" s="150"/>
      <c r="AD93" s="27"/>
      <c r="AE93" s="27"/>
      <c r="AF93" s="29"/>
      <c r="AH93" s="29"/>
      <c r="AI93"/>
      <c r="AJ93" s="51"/>
      <c r="AK93" s="29"/>
      <c r="AL93" s="58"/>
    </row>
    <row r="94" spans="1:38" x14ac:dyDescent="0.2">
      <c r="A94" s="1">
        <v>305</v>
      </c>
      <c r="B94" s="1">
        <v>383</v>
      </c>
      <c r="C94" s="1" t="s">
        <v>107</v>
      </c>
      <c r="D94" s="66">
        <v>10</v>
      </c>
      <c r="E94" s="150">
        <v>1401</v>
      </c>
      <c r="F94" s="150">
        <v>1295</v>
      </c>
      <c r="G94" s="150">
        <v>5785</v>
      </c>
      <c r="H94" s="150">
        <v>0.83699999999999997</v>
      </c>
      <c r="I94" s="25">
        <f t="shared" si="33"/>
        <v>0.15633863519264843</v>
      </c>
      <c r="J94" s="25">
        <f t="shared" si="34"/>
        <v>6.3417425204164282E-2</v>
      </c>
      <c r="K94" s="27">
        <f t="shared" si="35"/>
        <v>2.4652315146718147</v>
      </c>
      <c r="L94" s="27">
        <f t="shared" si="36"/>
        <v>0.77784624670936142</v>
      </c>
      <c r="M94" s="27">
        <f t="shared" si="37"/>
        <v>4.4671814671814669</v>
      </c>
      <c r="N94"/>
      <c r="O94" s="51">
        <f t="shared" si="38"/>
        <v>43.583969031319029</v>
      </c>
      <c r="P94" s="27">
        <f t="shared" si="39"/>
        <v>4.4671814671814669</v>
      </c>
      <c r="Q94" s="93">
        <f t="shared" si="40"/>
        <v>0.77784624670936142</v>
      </c>
      <c r="R94" s="156">
        <f t="shared" si="41"/>
        <v>953.63044999718159</v>
      </c>
      <c r="S94" s="156">
        <f t="shared" si="42"/>
        <v>1139.3434289094166</v>
      </c>
      <c r="T94" s="153"/>
      <c r="U94" s="153"/>
      <c r="V94"/>
      <c r="X94" s="66"/>
      <c r="Y94" s="163"/>
      <c r="Z94" s="150"/>
      <c r="AA94" s="150"/>
      <c r="AC94" s="150"/>
      <c r="AD94" s="27"/>
      <c r="AE94" s="27"/>
      <c r="AF94" s="29"/>
      <c r="AH94" s="29"/>
      <c r="AI94"/>
      <c r="AJ94" s="51"/>
      <c r="AK94" s="29"/>
      <c r="AL94" s="58"/>
    </row>
    <row r="95" spans="1:38" x14ac:dyDescent="0.2">
      <c r="A95" s="1">
        <v>305</v>
      </c>
      <c r="B95" s="1">
        <v>383</v>
      </c>
      <c r="C95" s="1" t="s">
        <v>107</v>
      </c>
      <c r="D95" s="66">
        <v>10</v>
      </c>
      <c r="E95" s="150">
        <v>1469</v>
      </c>
      <c r="F95" s="150">
        <v>1516</v>
      </c>
      <c r="G95" s="150">
        <v>6386</v>
      </c>
      <c r="H95" s="150">
        <v>0.878</v>
      </c>
      <c r="I95" s="25">
        <f t="shared" si="33"/>
        <v>0.15697285102513822</v>
      </c>
      <c r="J95" s="25">
        <f t="shared" si="34"/>
        <v>6.4400176367330045E-2</v>
      </c>
      <c r="K95" s="27">
        <f t="shared" si="35"/>
        <v>2.4374599555408971</v>
      </c>
      <c r="L95" s="27">
        <f t="shared" si="36"/>
        <v>0.77064196379553873</v>
      </c>
      <c r="M95" s="27">
        <f t="shared" si="37"/>
        <v>4.2124010554089706</v>
      </c>
      <c r="N95"/>
      <c r="O95" s="51">
        <f t="shared" si="38"/>
        <v>48.111880075022185</v>
      </c>
      <c r="P95" s="27">
        <f t="shared" si="39"/>
        <v>4.2124010554089706</v>
      </c>
      <c r="Q95" s="93">
        <f t="shared" si="40"/>
        <v>0.77064196379553873</v>
      </c>
      <c r="R95" s="156">
        <f t="shared" si="41"/>
        <v>999.91658176007138</v>
      </c>
      <c r="S95" s="156">
        <f t="shared" si="42"/>
        <v>1138.8571546242272</v>
      </c>
      <c r="T95" s="153"/>
      <c r="U95" s="153"/>
      <c r="V95"/>
      <c r="X95" s="66"/>
      <c r="Y95" s="163"/>
      <c r="Z95" s="150"/>
      <c r="AA95" s="150"/>
      <c r="AC95" s="150"/>
      <c r="AD95" s="27"/>
      <c r="AE95" s="27"/>
      <c r="AF95" s="29"/>
      <c r="AH95" s="29"/>
      <c r="AI95"/>
      <c r="AJ95" s="51"/>
      <c r="AK95" s="29"/>
      <c r="AL95" s="58"/>
    </row>
    <row r="96" spans="1:38" x14ac:dyDescent="0.2">
      <c r="A96" s="1">
        <v>305</v>
      </c>
      <c r="B96" s="1">
        <v>383</v>
      </c>
      <c r="C96" s="1" t="s">
        <v>107</v>
      </c>
      <c r="D96" s="66">
        <v>10</v>
      </c>
      <c r="E96" s="150">
        <v>1502</v>
      </c>
      <c r="F96" s="150">
        <v>1641</v>
      </c>
      <c r="G96" s="150">
        <v>6744</v>
      </c>
      <c r="H96" s="150">
        <v>0.89800000000000002</v>
      </c>
      <c r="I96" s="25">
        <f t="shared" si="33"/>
        <v>0.1585685007108743</v>
      </c>
      <c r="J96" s="25">
        <f t="shared" si="34"/>
        <v>6.5215679827177422E-2</v>
      </c>
      <c r="K96" s="27">
        <f t="shared" si="35"/>
        <v>2.4314474851919559</v>
      </c>
      <c r="L96" s="27">
        <f t="shared" si="36"/>
        <v>0.77263832283938805</v>
      </c>
      <c r="M96" s="27">
        <f t="shared" si="37"/>
        <v>4.1096892138939669</v>
      </c>
      <c r="N96"/>
      <c r="O96" s="51">
        <f t="shared" si="38"/>
        <v>50.809038400555842</v>
      </c>
      <c r="P96" s="27">
        <f t="shared" si="39"/>
        <v>4.1096892138939669</v>
      </c>
      <c r="Q96" s="93">
        <f t="shared" si="40"/>
        <v>0.77263832283938805</v>
      </c>
      <c r="R96" s="156">
        <f t="shared" si="41"/>
        <v>1022.3789692332382</v>
      </c>
      <c r="S96" s="156">
        <f t="shared" si="42"/>
        <v>1138.5066472530491</v>
      </c>
      <c r="T96" s="153"/>
      <c r="U96" s="153"/>
      <c r="V96"/>
      <c r="X96" s="66"/>
      <c r="Y96" s="163"/>
      <c r="Z96" s="150"/>
      <c r="AA96" s="150"/>
      <c r="AC96" s="150"/>
      <c r="AD96" s="27"/>
      <c r="AE96" s="27"/>
      <c r="AF96" s="29"/>
      <c r="AH96" s="29"/>
      <c r="AI96"/>
      <c r="AJ96" s="51"/>
      <c r="AK96" s="29"/>
      <c r="AL96" s="58"/>
    </row>
    <row r="97" spans="1:38" x14ac:dyDescent="0.2">
      <c r="A97" s="1">
        <v>305</v>
      </c>
      <c r="B97" s="1">
        <v>383</v>
      </c>
      <c r="C97" s="1" t="s">
        <v>107</v>
      </c>
      <c r="D97" s="66">
        <v>10</v>
      </c>
      <c r="E97" s="150">
        <v>1553</v>
      </c>
      <c r="F97" s="150">
        <v>1845</v>
      </c>
      <c r="G97" s="150">
        <v>7292</v>
      </c>
      <c r="H97" s="150">
        <v>0.92800000000000005</v>
      </c>
      <c r="I97" s="25">
        <f t="shared" si="33"/>
        <v>0.16037732747944008</v>
      </c>
      <c r="J97" s="25">
        <f t="shared" si="34"/>
        <v>6.6333856375134642E-2</v>
      </c>
      <c r="K97" s="27">
        <f t="shared" si="35"/>
        <v>2.4177295915447155</v>
      </c>
      <c r="L97" s="27">
        <f t="shared" si="36"/>
        <v>0.77264874486634538</v>
      </c>
      <c r="M97" s="27">
        <f t="shared" si="37"/>
        <v>3.9523035230352304</v>
      </c>
      <c r="N97"/>
      <c r="O97" s="51">
        <f t="shared" si="38"/>
        <v>54.937649468691163</v>
      </c>
      <c r="P97" s="27">
        <f t="shared" si="39"/>
        <v>3.9523035230352304</v>
      </c>
      <c r="Q97" s="93">
        <f t="shared" si="40"/>
        <v>0.77264874486634538</v>
      </c>
      <c r="R97" s="156">
        <f t="shared" si="41"/>
        <v>1057.0935680554055</v>
      </c>
      <c r="S97" s="156">
        <f t="shared" si="42"/>
        <v>1139.1094483355662</v>
      </c>
      <c r="T97" s="153"/>
      <c r="U97" s="153"/>
      <c r="V97"/>
      <c r="X97" s="66"/>
      <c r="Y97" s="163"/>
      <c r="Z97" s="150"/>
      <c r="AA97" s="150"/>
      <c r="AC97" s="150"/>
      <c r="AD97" s="27"/>
      <c r="AE97" s="27"/>
      <c r="AF97" s="29"/>
      <c r="AH97" s="29"/>
      <c r="AI97"/>
      <c r="AJ97" s="51"/>
      <c r="AK97" s="29"/>
      <c r="AL97" s="58"/>
    </row>
    <row r="98" spans="1:38" x14ac:dyDescent="0.2">
      <c r="E98" s="179"/>
      <c r="F98" s="171"/>
      <c r="G98" s="171"/>
      <c r="H98" s="62"/>
      <c r="I98" s="25"/>
      <c r="J98" s="25"/>
      <c r="K98" s="27"/>
      <c r="L98" s="27"/>
      <c r="M98" s="27"/>
      <c r="O98" s="51"/>
      <c r="P98" s="27"/>
      <c r="Q98" s="93"/>
      <c r="R98" s="156"/>
      <c r="T98" s="153"/>
      <c r="U98" s="153"/>
      <c r="AD98" s="27"/>
      <c r="AE98" s="27"/>
      <c r="AF98" s="29"/>
      <c r="AH98" s="29"/>
      <c r="AJ98" s="51"/>
      <c r="AK98" s="29"/>
      <c r="AL98" s="58"/>
    </row>
    <row r="99" spans="1:38" x14ac:dyDescent="0.2">
      <c r="E99" s="179"/>
      <c r="F99" s="171"/>
      <c r="G99" s="171"/>
      <c r="H99" s="62"/>
      <c r="I99" s="25"/>
      <c r="J99" s="25"/>
      <c r="K99" s="27"/>
      <c r="L99" s="27"/>
      <c r="M99" s="27"/>
      <c r="O99" s="51"/>
      <c r="P99" s="27"/>
      <c r="Q99" s="93"/>
      <c r="R99" s="156"/>
      <c r="T99" s="153"/>
      <c r="U99" s="153"/>
      <c r="AD99" s="27"/>
      <c r="AE99" s="27"/>
      <c r="AF99" s="29"/>
      <c r="AH99" s="29"/>
      <c r="AJ99" s="51"/>
      <c r="AK99" s="29"/>
      <c r="AL99" s="58"/>
    </row>
    <row r="100" spans="1:38" x14ac:dyDescent="0.2">
      <c r="A100" s="1">
        <v>306</v>
      </c>
      <c r="B100" s="1">
        <v>384</v>
      </c>
      <c r="C100" s="1" t="s">
        <v>107</v>
      </c>
      <c r="D100" s="66">
        <v>12</v>
      </c>
      <c r="E100" s="150">
        <v>697</v>
      </c>
      <c r="F100" s="150">
        <v>181</v>
      </c>
      <c r="G100" s="150">
        <v>1602</v>
      </c>
      <c r="H100" s="150">
        <v>0.41699999999999998</v>
      </c>
      <c r="I100" s="25">
        <f t="shared" si="33"/>
        <v>0.1749186750951911</v>
      </c>
      <c r="J100" s="25">
        <f t="shared" si="34"/>
        <v>7.1983586880290773E-2</v>
      </c>
      <c r="K100" s="27">
        <f t="shared" si="35"/>
        <v>2.4299799812154697</v>
      </c>
      <c r="L100" s="27">
        <f t="shared" si="36"/>
        <v>0.8110052707574984</v>
      </c>
      <c r="M100" s="27">
        <f t="shared" si="37"/>
        <v>8.8508287292817673</v>
      </c>
      <c r="N100"/>
      <c r="O100" s="51">
        <f t="shared" si="38"/>
        <v>12.069406808672962</v>
      </c>
      <c r="P100" s="27">
        <f t="shared" si="39"/>
        <v>8.8508287292817673</v>
      </c>
      <c r="Q100" s="93">
        <f t="shared" si="40"/>
        <v>0.8110052707574984</v>
      </c>
      <c r="R100" s="156">
        <f t="shared" si="41"/>
        <v>474.43285056961861</v>
      </c>
      <c r="S100" s="156">
        <f t="shared" si="42"/>
        <v>1137.7286584403325</v>
      </c>
      <c r="T100" s="153"/>
      <c r="U100" s="153"/>
      <c r="V100"/>
      <c r="W100" s="1">
        <v>306</v>
      </c>
      <c r="X100" s="66">
        <v>12</v>
      </c>
      <c r="Y100" s="164">
        <v>0.72499999999999998</v>
      </c>
      <c r="Z100" s="150">
        <v>989</v>
      </c>
      <c r="AA100" s="150">
        <v>4862</v>
      </c>
      <c r="AB100" s="150">
        <v>826</v>
      </c>
      <c r="AC100" s="150">
        <v>1213</v>
      </c>
      <c r="AD100" s="27">
        <f t="shared" si="46"/>
        <v>0.17528008549500618</v>
      </c>
      <c r="AE100" s="27">
        <f t="shared" si="47"/>
        <v>7.4622042455446264E-2</v>
      </c>
      <c r="AF100" s="29">
        <f t="shared" si="48"/>
        <v>2.34890495793731</v>
      </c>
      <c r="AG100" s="29">
        <f t="shared" si="49"/>
        <v>0.78475596253074864</v>
      </c>
      <c r="AH100" s="29">
        <f t="shared" si="50"/>
        <v>4.9160768452982815</v>
      </c>
      <c r="AI100"/>
      <c r="AJ100" s="51">
        <f t="shared" si="43"/>
        <v>36.630122286996219</v>
      </c>
      <c r="AK100" s="29">
        <f t="shared" si="44"/>
        <v>4.9160768452982815</v>
      </c>
      <c r="AL100" s="58">
        <f t="shared" si="45"/>
        <v>0.78475596253074864</v>
      </c>
    </row>
    <row r="101" spans="1:38" x14ac:dyDescent="0.2">
      <c r="A101" s="1">
        <v>306</v>
      </c>
      <c r="B101" s="1">
        <v>384</v>
      </c>
      <c r="C101" s="1" t="s">
        <v>107</v>
      </c>
      <c r="D101" s="66">
        <v>12</v>
      </c>
      <c r="E101" s="150">
        <v>799</v>
      </c>
      <c r="F101" s="150">
        <v>271</v>
      </c>
      <c r="G101" s="150">
        <v>2065</v>
      </c>
      <c r="H101" s="150">
        <v>0.47799999999999998</v>
      </c>
      <c r="I101" s="25">
        <f t="shared" si="33"/>
        <v>0.17157962763394682</v>
      </c>
      <c r="J101" s="25">
        <f t="shared" si="34"/>
        <v>7.1545479014780769E-2</v>
      </c>
      <c r="K101" s="27">
        <f t="shared" si="35"/>
        <v>2.3981896549815502</v>
      </c>
      <c r="L101" s="27">
        <f t="shared" si="36"/>
        <v>0.79271901739601103</v>
      </c>
      <c r="M101" s="27">
        <f t="shared" si="37"/>
        <v>7.6199261992619922</v>
      </c>
      <c r="N101"/>
      <c r="O101" s="51">
        <f t="shared" si="38"/>
        <v>15.557631123539117</v>
      </c>
      <c r="P101" s="27">
        <f t="shared" si="39"/>
        <v>7.6199261992619922</v>
      </c>
      <c r="Q101" s="93">
        <f t="shared" si="40"/>
        <v>0.79271901739601103</v>
      </c>
      <c r="R101" s="156">
        <f t="shared" si="41"/>
        <v>543.8620482139529</v>
      </c>
      <c r="S101" s="156">
        <f t="shared" si="42"/>
        <v>1137.7867117446715</v>
      </c>
      <c r="T101" s="153"/>
      <c r="U101" s="153"/>
      <c r="V101"/>
      <c r="W101" s="1">
        <v>306</v>
      </c>
      <c r="X101" s="66">
        <v>12</v>
      </c>
      <c r="Y101" s="164">
        <v>0.75</v>
      </c>
      <c r="Z101" s="150">
        <v>1104</v>
      </c>
      <c r="AA101" s="150">
        <v>5223</v>
      </c>
      <c r="AB101" s="150">
        <v>854</v>
      </c>
      <c r="AC101" s="150">
        <v>1255</v>
      </c>
      <c r="AD101" s="27">
        <f t="shared" si="46"/>
        <v>0.17590241329817258</v>
      </c>
      <c r="AE101" s="27">
        <f t="shared" si="47"/>
        <v>7.5212692968591094E-2</v>
      </c>
      <c r="AF101" s="29">
        <f t="shared" si="48"/>
        <v>2.338733082880434</v>
      </c>
      <c r="AG101" s="29">
        <f t="shared" si="49"/>
        <v>0.78274346297913522</v>
      </c>
      <c r="AH101" s="29">
        <f t="shared" si="50"/>
        <v>4.7309782608695654</v>
      </c>
      <c r="AI101"/>
      <c r="AJ101" s="51">
        <f t="shared" si="43"/>
        <v>39.349882497939376</v>
      </c>
      <c r="AK101" s="29">
        <f t="shared" si="44"/>
        <v>4.7309782608695654</v>
      </c>
      <c r="AL101" s="58">
        <f t="shared" si="45"/>
        <v>0.78274346297913522</v>
      </c>
    </row>
    <row r="102" spans="1:38" x14ac:dyDescent="0.2">
      <c r="A102" s="1">
        <v>306</v>
      </c>
      <c r="B102" s="1">
        <v>384</v>
      </c>
      <c r="C102" s="1" t="s">
        <v>107</v>
      </c>
      <c r="D102" s="66">
        <v>12</v>
      </c>
      <c r="E102" s="150">
        <v>1002</v>
      </c>
      <c r="F102" s="150">
        <v>541</v>
      </c>
      <c r="G102" s="150">
        <v>3235</v>
      </c>
      <c r="H102" s="150">
        <v>0.59899999999999998</v>
      </c>
      <c r="I102" s="25">
        <f t="shared" si="33"/>
        <v>0.17091416812640811</v>
      </c>
      <c r="J102" s="25">
        <f t="shared" si="34"/>
        <v>7.2418136195602584E-2</v>
      </c>
      <c r="K102" s="27">
        <f t="shared" si="35"/>
        <v>2.3601017245841032</v>
      </c>
      <c r="L102" s="27">
        <f t="shared" si="36"/>
        <v>0.77861478527304206</v>
      </c>
      <c r="M102" s="27">
        <f t="shared" si="37"/>
        <v>5.9796672828096122</v>
      </c>
      <c r="N102"/>
      <c r="O102" s="51">
        <f t="shared" si="38"/>
        <v>24.372366433244089</v>
      </c>
      <c r="P102" s="27">
        <f t="shared" si="39"/>
        <v>5.9796672828096122</v>
      </c>
      <c r="Q102" s="93">
        <f t="shared" si="40"/>
        <v>0.77861478527304206</v>
      </c>
      <c r="R102" s="156">
        <f t="shared" si="41"/>
        <v>682.03976509434403</v>
      </c>
      <c r="S102" s="156">
        <f t="shared" si="42"/>
        <v>1138.63065958989</v>
      </c>
      <c r="T102" s="153"/>
      <c r="U102" s="153"/>
      <c r="V102"/>
      <c r="W102" s="1">
        <v>306</v>
      </c>
      <c r="X102" s="66">
        <v>12</v>
      </c>
      <c r="Y102" s="164">
        <v>0.77500000000000002</v>
      </c>
      <c r="Z102" s="150">
        <v>1235</v>
      </c>
      <c r="AA102" s="150">
        <v>5612</v>
      </c>
      <c r="AB102" s="150">
        <v>883</v>
      </c>
      <c r="AC102" s="150">
        <v>1297</v>
      </c>
      <c r="AD102" s="27">
        <f t="shared" si="46"/>
        <v>0.17696074328967334</v>
      </c>
      <c r="AE102" s="27">
        <f t="shared" si="47"/>
        <v>7.6225498306363743E-2</v>
      </c>
      <c r="AF102" s="29">
        <f t="shared" si="48"/>
        <v>2.3215426231578946</v>
      </c>
      <c r="AG102" s="29">
        <f t="shared" si="49"/>
        <v>0.77932394430116081</v>
      </c>
      <c r="AH102" s="29">
        <f t="shared" si="50"/>
        <v>4.5441295546558704</v>
      </c>
      <c r="AI102"/>
      <c r="AJ102" s="51">
        <f t="shared" si="43"/>
        <v>42.280593639371205</v>
      </c>
      <c r="AK102" s="29">
        <f t="shared" si="44"/>
        <v>4.5441295546558704</v>
      </c>
      <c r="AL102" s="58">
        <f t="shared" si="45"/>
        <v>0.77932394430116081</v>
      </c>
    </row>
    <row r="103" spans="1:38" x14ac:dyDescent="0.2">
      <c r="A103" s="1">
        <v>306</v>
      </c>
      <c r="B103" s="1">
        <v>384</v>
      </c>
      <c r="C103" s="1" t="s">
        <v>107</v>
      </c>
      <c r="D103" s="66">
        <v>12</v>
      </c>
      <c r="E103" s="150">
        <v>1051</v>
      </c>
      <c r="F103" s="150">
        <v>639</v>
      </c>
      <c r="G103" s="150">
        <v>3604</v>
      </c>
      <c r="H103" s="150">
        <v>0.628</v>
      </c>
      <c r="I103" s="25">
        <f t="shared" si="33"/>
        <v>0.17306871688091299</v>
      </c>
      <c r="J103" s="25">
        <f t="shared" si="34"/>
        <v>7.4121799238774461E-2</v>
      </c>
      <c r="K103" s="27">
        <f t="shared" si="35"/>
        <v>2.3349233107981222</v>
      </c>
      <c r="L103" s="27">
        <f t="shared" si="36"/>
        <v>0.77514830064405349</v>
      </c>
      <c r="M103" s="27">
        <f t="shared" si="37"/>
        <v>5.6400625978090764</v>
      </c>
      <c r="N103"/>
      <c r="O103" s="51">
        <f t="shared" si="38"/>
        <v>27.152398338612581</v>
      </c>
      <c r="P103" s="27">
        <f t="shared" si="39"/>
        <v>5.6400625978090764</v>
      </c>
      <c r="Q103" s="93">
        <f t="shared" si="40"/>
        <v>0.77514830064405349</v>
      </c>
      <c r="R103" s="156">
        <f t="shared" si="41"/>
        <v>715.39300709995575</v>
      </c>
      <c r="S103" s="156">
        <f t="shared" si="42"/>
        <v>1139.1608393311396</v>
      </c>
      <c r="T103" s="153"/>
      <c r="U103" s="153"/>
      <c r="V103"/>
      <c r="W103" s="1">
        <v>306</v>
      </c>
      <c r="X103" s="66">
        <v>12</v>
      </c>
      <c r="Y103" s="164">
        <v>0.8</v>
      </c>
      <c r="Z103" s="150">
        <v>1381</v>
      </c>
      <c r="AA103" s="150">
        <v>6035</v>
      </c>
      <c r="AB103" s="150">
        <v>911</v>
      </c>
      <c r="AC103" s="150">
        <v>1339</v>
      </c>
      <c r="AD103" s="27">
        <f t="shared" si="46"/>
        <v>0.17854814561975921</v>
      </c>
      <c r="AE103" s="27">
        <f t="shared" si="47"/>
        <v>7.7464940269591304E-2</v>
      </c>
      <c r="AF103" s="29">
        <f t="shared" si="48"/>
        <v>2.3048897346125998</v>
      </c>
      <c r="AG103" s="29">
        <f t="shared" si="49"/>
        <v>0.77719628684804287</v>
      </c>
      <c r="AH103" s="29">
        <f t="shared" si="50"/>
        <v>4.3700217233888488</v>
      </c>
      <c r="AI103"/>
      <c r="AJ103" s="51">
        <f t="shared" si="43"/>
        <v>45.467459482110691</v>
      </c>
      <c r="AK103" s="29">
        <f t="shared" si="44"/>
        <v>4.3700217233888488</v>
      </c>
      <c r="AL103" s="58">
        <f t="shared" si="45"/>
        <v>0.77719628684804287</v>
      </c>
    </row>
    <row r="104" spans="1:38" x14ac:dyDescent="0.2">
      <c r="A104" s="1">
        <v>306</v>
      </c>
      <c r="B104" s="1">
        <v>384</v>
      </c>
      <c r="C104" s="1" t="s">
        <v>107</v>
      </c>
      <c r="D104" s="66">
        <v>12</v>
      </c>
      <c r="E104" s="150">
        <v>1097</v>
      </c>
      <c r="F104" s="150">
        <v>737</v>
      </c>
      <c r="G104" s="150">
        <v>3962</v>
      </c>
      <c r="H104" s="150">
        <v>0.65600000000000003</v>
      </c>
      <c r="I104" s="25">
        <f t="shared" si="33"/>
        <v>0.17463867981879005</v>
      </c>
      <c r="J104" s="25">
        <f t="shared" si="34"/>
        <v>7.517974493548929E-2</v>
      </c>
      <c r="K104" s="27">
        <f t="shared" si="35"/>
        <v>2.3229485544097699</v>
      </c>
      <c r="L104" s="27">
        <f t="shared" si="36"/>
        <v>0.77466280294638767</v>
      </c>
      <c r="M104" s="27">
        <f t="shared" si="37"/>
        <v>5.3758480325644502</v>
      </c>
      <c r="N104"/>
      <c r="O104" s="51">
        <f t="shared" si="38"/>
        <v>29.849556664146242</v>
      </c>
      <c r="P104" s="27">
        <f t="shared" si="39"/>
        <v>5.3758480325644502</v>
      </c>
      <c r="Q104" s="93">
        <f t="shared" si="40"/>
        <v>0.77466280294638767</v>
      </c>
      <c r="R104" s="156">
        <f t="shared" si="41"/>
        <v>746.70421388073396</v>
      </c>
      <c r="S104" s="156">
        <f t="shared" si="42"/>
        <v>1138.2686187206309</v>
      </c>
      <c r="T104" s="153"/>
      <c r="U104" s="153"/>
      <c r="V104"/>
      <c r="W104" s="1">
        <v>306</v>
      </c>
      <c r="X104" s="66">
        <v>12</v>
      </c>
      <c r="Y104" s="164">
        <v>0.82499999999999996</v>
      </c>
      <c r="Z104" s="150">
        <v>1541</v>
      </c>
      <c r="AA104" s="150">
        <v>6489</v>
      </c>
      <c r="AB104" s="150">
        <v>940</v>
      </c>
      <c r="AC104" s="150">
        <v>1380</v>
      </c>
      <c r="AD104" s="27">
        <f t="shared" si="46"/>
        <v>0.1807418923407989</v>
      </c>
      <c r="AE104" s="27">
        <f t="shared" si="47"/>
        <v>7.8962087713429399E-2</v>
      </c>
      <c r="AF104" s="29">
        <f t="shared" si="48"/>
        <v>2.2889705373134328</v>
      </c>
      <c r="AG104" s="29">
        <f t="shared" si="49"/>
        <v>0.77655551165908576</v>
      </c>
      <c r="AH104" s="29">
        <f t="shared" si="50"/>
        <v>4.2109020116807265</v>
      </c>
      <c r="AI104"/>
      <c r="AJ104" s="51">
        <f t="shared" si="43"/>
        <v>48.887878140748349</v>
      </c>
      <c r="AK104" s="29">
        <f t="shared" si="44"/>
        <v>4.2109020116807265</v>
      </c>
      <c r="AL104" s="58">
        <f t="shared" si="45"/>
        <v>0.77655551165908576</v>
      </c>
    </row>
    <row r="105" spans="1:38" x14ac:dyDescent="0.2">
      <c r="A105" s="1">
        <v>306</v>
      </c>
      <c r="B105" s="1">
        <v>384</v>
      </c>
      <c r="C105" s="1" t="s">
        <v>107</v>
      </c>
      <c r="D105" s="66">
        <v>12</v>
      </c>
      <c r="E105" s="150">
        <v>1148</v>
      </c>
      <c r="F105" s="150">
        <v>839</v>
      </c>
      <c r="G105" s="150">
        <v>4362</v>
      </c>
      <c r="H105" s="150">
        <v>0.68600000000000005</v>
      </c>
      <c r="I105" s="25">
        <f t="shared" si="33"/>
        <v>0.17556628063863858</v>
      </c>
      <c r="J105" s="25">
        <f t="shared" si="34"/>
        <v>7.4677460266313528E-2</v>
      </c>
      <c r="K105" s="27">
        <f t="shared" si="35"/>
        <v>2.3509942626936828</v>
      </c>
      <c r="L105" s="27">
        <f t="shared" si="36"/>
        <v>0.78609496573547744</v>
      </c>
      <c r="M105" s="27">
        <f t="shared" si="37"/>
        <v>5.1990464839094157</v>
      </c>
      <c r="N105"/>
      <c r="O105" s="51">
        <f t="shared" si="38"/>
        <v>32.863141385412895</v>
      </c>
      <c r="P105" s="27">
        <f t="shared" si="39"/>
        <v>5.1990464839094157</v>
      </c>
      <c r="Q105" s="93">
        <f t="shared" si="40"/>
        <v>0.78609496573547744</v>
      </c>
      <c r="R105" s="156">
        <f t="shared" si="41"/>
        <v>781.41881270290116</v>
      </c>
      <c r="S105" s="156">
        <f t="shared" si="42"/>
        <v>1139.0944791587481</v>
      </c>
      <c r="T105" s="153"/>
      <c r="U105" s="153"/>
      <c r="V105"/>
      <c r="W105" s="1">
        <v>306</v>
      </c>
      <c r="X105" s="66">
        <v>12</v>
      </c>
      <c r="Y105" s="164">
        <v>0.85</v>
      </c>
      <c r="Z105" s="150">
        <v>1696</v>
      </c>
      <c r="AA105" s="150">
        <v>6929</v>
      </c>
      <c r="AB105" s="150">
        <v>968</v>
      </c>
      <c r="AC105" s="150">
        <v>1422</v>
      </c>
      <c r="AD105" s="27">
        <f t="shared" si="46"/>
        <v>0.18176513868772257</v>
      </c>
      <c r="AE105" s="27">
        <f t="shared" si="47"/>
        <v>7.9429220689584037E-2</v>
      </c>
      <c r="AF105" s="29">
        <f t="shared" si="48"/>
        <v>2.2883913137971699</v>
      </c>
      <c r="AG105" s="29">
        <f t="shared" si="49"/>
        <v>0.7785535298010392</v>
      </c>
      <c r="AH105" s="29">
        <f t="shared" si="50"/>
        <v>4.0854952830188678</v>
      </c>
      <c r="AI105"/>
      <c r="AJ105" s="51">
        <f t="shared" si="43"/>
        <v>52.202821334141667</v>
      </c>
      <c r="AK105" s="29">
        <f t="shared" si="44"/>
        <v>4.0854952830188678</v>
      </c>
      <c r="AL105" s="58">
        <f t="shared" si="45"/>
        <v>0.7785535298010392</v>
      </c>
    </row>
    <row r="106" spans="1:38" x14ac:dyDescent="0.2">
      <c r="A106" s="1">
        <v>306</v>
      </c>
      <c r="B106" s="1">
        <v>384</v>
      </c>
      <c r="C106" s="1" t="s">
        <v>107</v>
      </c>
      <c r="D106" s="66">
        <v>12</v>
      </c>
      <c r="E106" s="150">
        <v>1199</v>
      </c>
      <c r="F106" s="150">
        <v>958</v>
      </c>
      <c r="G106" s="150">
        <v>4763</v>
      </c>
      <c r="H106" s="150">
        <v>0.71699999999999997</v>
      </c>
      <c r="I106" s="25">
        <f t="shared" si="33"/>
        <v>0.17574437716495056</v>
      </c>
      <c r="J106" s="25">
        <f t="shared" si="34"/>
        <v>7.4844725960782982E-2</v>
      </c>
      <c r="K106" s="27">
        <f t="shared" si="35"/>
        <v>2.348119722651357</v>
      </c>
      <c r="L106" s="27">
        <f t="shared" si="36"/>
        <v>0.78553193792998843</v>
      </c>
      <c r="M106" s="27">
        <f t="shared" si="37"/>
        <v>4.9718162839248432</v>
      </c>
      <c r="N106"/>
      <c r="O106" s="51">
        <f t="shared" si="38"/>
        <v>35.884260068482725</v>
      </c>
      <c r="P106" s="27">
        <f t="shared" si="39"/>
        <v>4.9718162839248432</v>
      </c>
      <c r="Q106" s="93">
        <f t="shared" si="40"/>
        <v>0.78553193792998843</v>
      </c>
      <c r="R106" s="156">
        <f t="shared" si="41"/>
        <v>816.13341152506837</v>
      </c>
      <c r="S106" s="156">
        <f t="shared" si="42"/>
        <v>1138.2613828801511</v>
      </c>
      <c r="T106" s="153"/>
      <c r="U106" s="153"/>
      <c r="V106"/>
      <c r="W106" s="1">
        <v>306</v>
      </c>
      <c r="X106" s="66">
        <v>12</v>
      </c>
      <c r="Y106" s="164">
        <v>0.875</v>
      </c>
      <c r="Z106" s="150">
        <v>1876</v>
      </c>
      <c r="AA106" s="150">
        <v>7399</v>
      </c>
      <c r="AB106" s="150">
        <v>997</v>
      </c>
      <c r="AC106" s="150">
        <v>1464</v>
      </c>
      <c r="AD106" s="27">
        <f t="shared" si="46"/>
        <v>0.18311760412858852</v>
      </c>
      <c r="AE106" s="27">
        <f t="shared" si="47"/>
        <v>8.0512413705009736E-2</v>
      </c>
      <c r="AF106" s="29">
        <f t="shared" si="48"/>
        <v>2.2744021164179102</v>
      </c>
      <c r="AG106" s="29">
        <f t="shared" si="49"/>
        <v>0.77666760482825381</v>
      </c>
      <c r="AH106" s="29">
        <f t="shared" si="50"/>
        <v>3.9440298507462686</v>
      </c>
      <c r="AI106"/>
      <c r="AJ106" s="51">
        <f t="shared" si="43"/>
        <v>55.743783381629996</v>
      </c>
      <c r="AK106" s="29">
        <f t="shared" si="44"/>
        <v>3.9440298507462686</v>
      </c>
      <c r="AL106" s="58">
        <f t="shared" si="45"/>
        <v>0.77666760482825381</v>
      </c>
    </row>
    <row r="107" spans="1:38" x14ac:dyDescent="0.2">
      <c r="A107" s="1">
        <v>306</v>
      </c>
      <c r="B107" s="1">
        <v>384</v>
      </c>
      <c r="C107" s="1" t="s">
        <v>107</v>
      </c>
      <c r="D107" s="66">
        <v>12</v>
      </c>
      <c r="E107" s="150">
        <v>1248</v>
      </c>
      <c r="F107" s="150">
        <v>1075</v>
      </c>
      <c r="G107" s="150">
        <v>5121</v>
      </c>
      <c r="H107" s="150">
        <v>0.746</v>
      </c>
      <c r="I107" s="25">
        <f t="shared" si="33"/>
        <v>0.17440736824007327</v>
      </c>
      <c r="J107" s="25">
        <f t="shared" si="34"/>
        <v>7.4476275709831827E-2</v>
      </c>
      <c r="K107" s="27">
        <f t="shared" si="35"/>
        <v>2.341784233674419</v>
      </c>
      <c r="L107" s="27">
        <f t="shared" si="36"/>
        <v>0.78042681569553707</v>
      </c>
      <c r="M107" s="27">
        <f t="shared" si="37"/>
        <v>4.7637209302325578</v>
      </c>
      <c r="N107"/>
      <c r="O107" s="51">
        <f t="shared" si="38"/>
        <v>38.581418394016382</v>
      </c>
      <c r="P107" s="27">
        <f t="shared" si="39"/>
        <v>4.7637209302325578</v>
      </c>
      <c r="Q107" s="93">
        <f t="shared" si="40"/>
        <v>0.78042681569553707</v>
      </c>
      <c r="R107" s="156">
        <f t="shared" si="41"/>
        <v>849.48665353068009</v>
      </c>
      <c r="S107" s="156">
        <f t="shared" si="42"/>
        <v>1138.7220556711529</v>
      </c>
      <c r="T107" s="153"/>
      <c r="U107" s="153"/>
      <c r="V107"/>
      <c r="W107" s="1">
        <v>306</v>
      </c>
      <c r="X107" s="66">
        <v>12</v>
      </c>
      <c r="Y107" s="164">
        <v>0.9</v>
      </c>
      <c r="Z107" s="150">
        <v>2071</v>
      </c>
      <c r="AA107" s="150">
        <v>7889</v>
      </c>
      <c r="AB107" s="150">
        <v>1025</v>
      </c>
      <c r="AC107" s="150">
        <v>1506</v>
      </c>
      <c r="AD107" s="27">
        <f t="shared" si="46"/>
        <v>0.18450631535054399</v>
      </c>
      <c r="AE107" s="27">
        <f t="shared" si="47"/>
        <v>8.1650420576036678E-2</v>
      </c>
      <c r="AF107" s="29">
        <f t="shared" si="48"/>
        <v>2.259710532399807</v>
      </c>
      <c r="AG107" s="29">
        <f t="shared" si="49"/>
        <v>0.7745711537890696</v>
      </c>
      <c r="AH107" s="29">
        <f t="shared" si="50"/>
        <v>3.809270883631096</v>
      </c>
      <c r="AI107"/>
      <c r="AJ107" s="51">
        <f t="shared" si="43"/>
        <v>59.43542466518165</v>
      </c>
      <c r="AK107" s="29">
        <f t="shared" si="44"/>
        <v>3.809270883631096</v>
      </c>
      <c r="AL107" s="58">
        <f t="shared" si="45"/>
        <v>0.7745711537890696</v>
      </c>
    </row>
    <row r="108" spans="1:38" x14ac:dyDescent="0.2">
      <c r="A108" s="1">
        <v>306</v>
      </c>
      <c r="B108" s="1">
        <v>384</v>
      </c>
      <c r="C108" s="1" t="s">
        <v>107</v>
      </c>
      <c r="D108" s="66">
        <v>12</v>
      </c>
      <c r="E108" s="150">
        <v>1304</v>
      </c>
      <c r="F108" s="150">
        <v>1265</v>
      </c>
      <c r="G108" s="150">
        <v>5711</v>
      </c>
      <c r="H108" s="150">
        <v>0.77900000000000003</v>
      </c>
      <c r="I108" s="25">
        <f t="shared" si="33"/>
        <v>0.1781542556448362</v>
      </c>
      <c r="J108" s="25">
        <f t="shared" si="34"/>
        <v>7.6826490399043282E-2</v>
      </c>
      <c r="K108" s="27">
        <f t="shared" si="35"/>
        <v>2.3189170131225301</v>
      </c>
      <c r="L108" s="27">
        <f t="shared" si="36"/>
        <v>0.78106324012876804</v>
      </c>
      <c r="M108" s="27">
        <f t="shared" si="37"/>
        <v>4.5146245059288539</v>
      </c>
      <c r="N108"/>
      <c r="O108" s="51">
        <f t="shared" si="38"/>
        <v>43.026455857884699</v>
      </c>
      <c r="P108" s="27">
        <f t="shared" si="39"/>
        <v>4.5146245059288539</v>
      </c>
      <c r="Q108" s="93">
        <f t="shared" si="40"/>
        <v>0.78106324012876804</v>
      </c>
      <c r="R108" s="156">
        <f t="shared" si="41"/>
        <v>887.60464439423629</v>
      </c>
      <c r="S108" s="156">
        <f t="shared" si="42"/>
        <v>1139.4154613533199</v>
      </c>
      <c r="T108" s="153"/>
      <c r="U108" s="153"/>
      <c r="V108"/>
      <c r="W108" s="1">
        <v>306</v>
      </c>
      <c r="X108" s="66">
        <v>12</v>
      </c>
      <c r="Y108" s="164">
        <v>0.92500000000000004</v>
      </c>
      <c r="Z108" s="150">
        <v>2281</v>
      </c>
      <c r="AA108" s="150">
        <v>8399</v>
      </c>
      <c r="AB108" s="150">
        <v>1054</v>
      </c>
      <c r="AC108" s="150">
        <v>1548</v>
      </c>
      <c r="AD108" s="27">
        <f t="shared" si="46"/>
        <v>0.18591947835091968</v>
      </c>
      <c r="AE108" s="27">
        <f t="shared" si="47"/>
        <v>8.2806734604301602E-2</v>
      </c>
      <c r="AF108" s="29">
        <f t="shared" si="48"/>
        <v>2.2452217110039459</v>
      </c>
      <c r="AG108" s="29">
        <f t="shared" si="49"/>
        <v>0.77254639552940618</v>
      </c>
      <c r="AH108" s="29">
        <f t="shared" si="50"/>
        <v>3.6821569487067074</v>
      </c>
      <c r="AI108"/>
      <c r="AJ108" s="51">
        <f t="shared" si="43"/>
        <v>63.277745184796636</v>
      </c>
      <c r="AK108" s="29">
        <f t="shared" si="44"/>
        <v>3.6821569487067074</v>
      </c>
      <c r="AL108" s="58">
        <f t="shared" si="45"/>
        <v>0.77254639552940618</v>
      </c>
    </row>
    <row r="109" spans="1:38" x14ac:dyDescent="0.2">
      <c r="A109" s="1">
        <v>306</v>
      </c>
      <c r="B109" s="1">
        <v>384</v>
      </c>
      <c r="C109" s="1" t="s">
        <v>107</v>
      </c>
      <c r="D109" s="66">
        <v>12</v>
      </c>
      <c r="E109" s="150">
        <v>1350</v>
      </c>
      <c r="F109" s="150">
        <v>1422</v>
      </c>
      <c r="G109" s="150">
        <v>6154</v>
      </c>
      <c r="H109" s="150">
        <v>0.80700000000000005</v>
      </c>
      <c r="I109" s="25">
        <f t="shared" si="33"/>
        <v>0.17911385392293694</v>
      </c>
      <c r="J109" s="25">
        <f t="shared" si="34"/>
        <v>7.7830807034620711E-2</v>
      </c>
      <c r="K109" s="27">
        <f t="shared" si="35"/>
        <v>2.3013233544303797</v>
      </c>
      <c r="L109" s="27">
        <f t="shared" si="36"/>
        <v>0.77722207198405957</v>
      </c>
      <c r="M109" s="27">
        <f t="shared" si="37"/>
        <v>4.3277074542897331</v>
      </c>
      <c r="N109"/>
      <c r="O109" s="51">
        <f t="shared" si="38"/>
        <v>46.364000936687525</v>
      </c>
      <c r="P109" s="27">
        <f t="shared" si="39"/>
        <v>4.3277074542897331</v>
      </c>
      <c r="Q109" s="93">
        <f t="shared" si="40"/>
        <v>0.77722207198405957</v>
      </c>
      <c r="R109" s="156">
        <f t="shared" si="41"/>
        <v>918.9158511750145</v>
      </c>
      <c r="S109" s="156">
        <f t="shared" si="42"/>
        <v>1138.6813521375643</v>
      </c>
      <c r="T109" s="153"/>
      <c r="U109" s="153"/>
      <c r="V109"/>
      <c r="X109" s="66"/>
      <c r="Y109" s="163"/>
      <c r="Z109" s="150"/>
      <c r="AA109" s="150"/>
      <c r="AC109" s="150"/>
      <c r="AD109" s="27"/>
      <c r="AE109" s="27"/>
      <c r="AF109" s="29"/>
      <c r="AH109" s="29"/>
      <c r="AI109"/>
      <c r="AJ109" s="51"/>
      <c r="AK109" s="29"/>
      <c r="AL109" s="58"/>
    </row>
    <row r="110" spans="1:38" x14ac:dyDescent="0.2">
      <c r="A110" s="1">
        <v>306</v>
      </c>
      <c r="B110" s="1">
        <v>384</v>
      </c>
      <c r="C110" s="1" t="s">
        <v>107</v>
      </c>
      <c r="D110" s="66">
        <v>12</v>
      </c>
      <c r="E110" s="150">
        <v>1399</v>
      </c>
      <c r="F110" s="150">
        <v>1614</v>
      </c>
      <c r="G110" s="150">
        <v>6681</v>
      </c>
      <c r="H110" s="150">
        <v>0.83599999999999997</v>
      </c>
      <c r="I110" s="25">
        <f t="shared" si="33"/>
        <v>0.18106948500570441</v>
      </c>
      <c r="J110" s="25">
        <f t="shared" si="34"/>
        <v>7.9378635590782357E-2</v>
      </c>
      <c r="K110" s="27">
        <f t="shared" si="35"/>
        <v>2.281085882342007</v>
      </c>
      <c r="L110" s="27">
        <f t="shared" si="36"/>
        <v>0.77458157324412702</v>
      </c>
      <c r="M110" s="27">
        <f t="shared" si="37"/>
        <v>4.1394052044609664</v>
      </c>
      <c r="N110"/>
      <c r="O110" s="51">
        <f t="shared" si="38"/>
        <v>50.334398806956344</v>
      </c>
      <c r="P110" s="27">
        <f t="shared" si="39"/>
        <v>4.1394052044609664</v>
      </c>
      <c r="Q110" s="93">
        <f t="shared" si="40"/>
        <v>0.77458157324412702</v>
      </c>
      <c r="R110" s="156">
        <f t="shared" si="41"/>
        <v>952.2690931806261</v>
      </c>
      <c r="S110" s="156">
        <f t="shared" si="42"/>
        <v>1139.0778626562515</v>
      </c>
      <c r="T110" s="153"/>
      <c r="U110" s="153"/>
      <c r="V110"/>
      <c r="X110" s="66"/>
      <c r="Y110" s="163"/>
      <c r="Z110" s="150"/>
      <c r="AA110" s="150"/>
      <c r="AC110" s="150"/>
      <c r="AD110" s="27"/>
      <c r="AE110" s="27"/>
      <c r="AF110" s="29"/>
      <c r="AH110" s="29"/>
      <c r="AI110"/>
      <c r="AJ110" s="51"/>
      <c r="AK110" s="29"/>
      <c r="AL110" s="58"/>
    </row>
    <row r="111" spans="1:38" x14ac:dyDescent="0.2">
      <c r="A111" s="1">
        <v>306</v>
      </c>
      <c r="B111" s="1">
        <v>384</v>
      </c>
      <c r="C111" s="1" t="s">
        <v>107</v>
      </c>
      <c r="D111" s="66">
        <v>12</v>
      </c>
      <c r="E111" s="150">
        <v>1477</v>
      </c>
      <c r="F111" s="150">
        <v>1933</v>
      </c>
      <c r="G111" s="150">
        <v>7566</v>
      </c>
      <c r="H111" s="150">
        <v>0.88300000000000001</v>
      </c>
      <c r="I111" s="25">
        <f t="shared" si="33"/>
        <v>0.18396896707649707</v>
      </c>
      <c r="J111" s="25">
        <f t="shared" si="34"/>
        <v>8.0787396194122646E-2</v>
      </c>
      <c r="K111" s="27">
        <f t="shared" si="35"/>
        <v>2.2771988669425762</v>
      </c>
      <c r="L111" s="27">
        <f t="shared" si="36"/>
        <v>0.77942823714363108</v>
      </c>
      <c r="M111" s="27">
        <f t="shared" si="37"/>
        <v>3.9141231246766686</v>
      </c>
      <c r="N111"/>
      <c r="O111" s="51">
        <f t="shared" si="38"/>
        <v>57.00195500275882</v>
      </c>
      <c r="P111" s="27">
        <f t="shared" si="39"/>
        <v>3.9141231246766686</v>
      </c>
      <c r="Q111" s="93">
        <f t="shared" si="40"/>
        <v>0.77942823714363108</v>
      </c>
      <c r="R111" s="156">
        <f t="shared" si="41"/>
        <v>1005.3620090262934</v>
      </c>
      <c r="S111" s="156">
        <f t="shared" si="42"/>
        <v>1138.5753216605815</v>
      </c>
      <c r="T111" s="153"/>
      <c r="U111" s="153"/>
      <c r="V111"/>
      <c r="X111" s="66"/>
      <c r="Y111" s="163"/>
      <c r="Z111" s="150"/>
      <c r="AA111" s="150"/>
      <c r="AC111" s="150"/>
      <c r="AD111" s="27"/>
      <c r="AE111" s="27"/>
      <c r="AF111" s="29"/>
      <c r="AH111" s="29"/>
      <c r="AI111"/>
      <c r="AJ111" s="51"/>
      <c r="AK111" s="29"/>
      <c r="AL111" s="58"/>
    </row>
    <row r="112" spans="1:38" x14ac:dyDescent="0.2">
      <c r="A112" s="1">
        <v>306</v>
      </c>
      <c r="B112" s="1">
        <v>384</v>
      </c>
      <c r="C112" s="1" t="s">
        <v>107</v>
      </c>
      <c r="D112" s="66">
        <v>12</v>
      </c>
      <c r="E112" s="150">
        <v>1499</v>
      </c>
      <c r="F112" s="150">
        <v>2022</v>
      </c>
      <c r="G112" s="150">
        <v>7787</v>
      </c>
      <c r="H112" s="150">
        <v>0.89600000000000002</v>
      </c>
      <c r="I112" s="25">
        <f t="shared" si="33"/>
        <v>0.18382565944599896</v>
      </c>
      <c r="J112" s="25">
        <f t="shared" si="34"/>
        <v>8.0840593916379169E-2</v>
      </c>
      <c r="K112" s="27">
        <f t="shared" si="35"/>
        <v>2.2739276215133537</v>
      </c>
      <c r="L112" s="27">
        <f t="shared" si="36"/>
        <v>0.77800537024817684</v>
      </c>
      <c r="M112" s="27">
        <f t="shared" si="37"/>
        <v>3.8511374876360041</v>
      </c>
      <c r="N112"/>
      <c r="O112" s="51">
        <f t="shared" si="38"/>
        <v>58.666960561258648</v>
      </c>
      <c r="P112" s="27">
        <f t="shared" si="39"/>
        <v>3.8511374876360041</v>
      </c>
      <c r="Q112" s="93">
        <f t="shared" si="40"/>
        <v>0.77800537024817684</v>
      </c>
      <c r="R112" s="156">
        <f t="shared" si="41"/>
        <v>1020.3369340084049</v>
      </c>
      <c r="S112" s="156">
        <f t="shared" si="42"/>
        <v>1138.7688995629519</v>
      </c>
      <c r="T112" s="153"/>
      <c r="U112" s="153"/>
      <c r="V112"/>
      <c r="X112" s="66"/>
      <c r="Y112" s="163"/>
      <c r="Z112" s="150"/>
      <c r="AA112" s="150"/>
      <c r="AC112" s="150"/>
      <c r="AD112" s="27"/>
      <c r="AE112" s="27"/>
      <c r="AF112" s="29"/>
      <c r="AH112" s="29"/>
      <c r="AI112"/>
      <c r="AJ112" s="51"/>
      <c r="AK112" s="29"/>
      <c r="AL112" s="58"/>
    </row>
    <row r="113" spans="1:38" x14ac:dyDescent="0.2">
      <c r="A113" s="1">
        <v>306</v>
      </c>
      <c r="B113" s="1">
        <v>384</v>
      </c>
      <c r="C113" s="1" t="s">
        <v>107</v>
      </c>
      <c r="D113" s="66">
        <v>12</v>
      </c>
      <c r="E113" s="150">
        <v>1550</v>
      </c>
      <c r="F113" s="150">
        <v>2301</v>
      </c>
      <c r="G113" s="150">
        <v>8430</v>
      </c>
      <c r="H113" s="150">
        <v>0.92600000000000005</v>
      </c>
      <c r="I113" s="25">
        <f t="shared" si="33"/>
        <v>0.18612443906229723</v>
      </c>
      <c r="J113" s="25">
        <f t="shared" si="34"/>
        <v>8.3209855333895841E-2</v>
      </c>
      <c r="K113" s="27">
        <f t="shared" si="35"/>
        <v>2.2368076271186443</v>
      </c>
      <c r="L113" s="27">
        <f t="shared" si="36"/>
        <v>0.77007535943936922</v>
      </c>
      <c r="M113" s="27">
        <f t="shared" si="37"/>
        <v>3.6636245110821384</v>
      </c>
      <c r="N113"/>
      <c r="O113" s="51">
        <f t="shared" si="38"/>
        <v>63.511298000694801</v>
      </c>
      <c r="P113" s="27">
        <f t="shared" si="39"/>
        <v>3.6636245110821384</v>
      </c>
      <c r="Q113" s="93">
        <f t="shared" si="40"/>
        <v>0.77007535943936922</v>
      </c>
      <c r="R113" s="156">
        <f t="shared" si="41"/>
        <v>1055.0515328305721</v>
      </c>
      <c r="S113" s="156">
        <f t="shared" si="42"/>
        <v>1139.364506296514</v>
      </c>
      <c r="T113" s="153"/>
      <c r="U113" s="153"/>
      <c r="V113"/>
      <c r="X113" s="66"/>
      <c r="Y113" s="163"/>
      <c r="Z113" s="150"/>
      <c r="AA113" s="150"/>
      <c r="AC113" s="150"/>
      <c r="AD113" s="27"/>
      <c r="AE113" s="27"/>
      <c r="AF113" s="29"/>
      <c r="AH113" s="29"/>
      <c r="AI113"/>
      <c r="AJ113" s="51"/>
      <c r="AK113" s="29"/>
      <c r="AL113" s="58"/>
    </row>
    <row r="114" spans="1:38" x14ac:dyDescent="0.2">
      <c r="E114" s="179"/>
      <c r="F114" s="171"/>
      <c r="G114" s="171"/>
      <c r="H114" s="62"/>
      <c r="I114" s="25"/>
      <c r="J114" s="25"/>
      <c r="K114" s="27"/>
      <c r="L114" s="27"/>
      <c r="M114" s="27"/>
      <c r="O114" s="51"/>
      <c r="P114" s="27"/>
      <c r="Q114" s="93"/>
      <c r="R114" s="156"/>
      <c r="T114" s="153"/>
      <c r="U114" s="153"/>
      <c r="AD114" s="27"/>
      <c r="AE114" s="27"/>
      <c r="AF114" s="29"/>
      <c r="AH114" s="29"/>
      <c r="AJ114" s="51"/>
      <c r="AK114" s="29"/>
      <c r="AL114" s="58"/>
    </row>
    <row r="115" spans="1:38" x14ac:dyDescent="0.2">
      <c r="E115" s="179"/>
      <c r="F115" s="171"/>
      <c r="G115" s="171"/>
      <c r="H115" s="62"/>
      <c r="I115" s="25"/>
      <c r="J115" s="25"/>
      <c r="K115" s="27"/>
      <c r="L115" s="27"/>
      <c r="M115" s="27"/>
      <c r="O115" s="51"/>
      <c r="P115" s="27"/>
      <c r="Q115" s="93"/>
      <c r="R115" s="156"/>
      <c r="T115" s="153"/>
      <c r="U115" s="153"/>
      <c r="AD115" s="27"/>
      <c r="AE115" s="27"/>
      <c r="AF115" s="29"/>
      <c r="AH115" s="29"/>
      <c r="AJ115" s="51"/>
      <c r="AK115" s="29"/>
      <c r="AL115" s="58"/>
    </row>
    <row r="116" spans="1:38" x14ac:dyDescent="0.2">
      <c r="A116" s="1">
        <v>307</v>
      </c>
      <c r="B116" s="1">
        <v>385</v>
      </c>
      <c r="C116" s="1" t="s">
        <v>107</v>
      </c>
      <c r="D116" s="66">
        <v>14</v>
      </c>
      <c r="E116" s="150">
        <v>702</v>
      </c>
      <c r="F116" s="150">
        <v>224</v>
      </c>
      <c r="G116" s="150">
        <v>1862</v>
      </c>
      <c r="H116" s="150">
        <v>0.41799999999999998</v>
      </c>
      <c r="I116" s="25">
        <f t="shared" si="33"/>
        <v>0.20042166974942732</v>
      </c>
      <c r="J116" s="25">
        <f t="shared" si="34"/>
        <v>8.7194667264967704E-2</v>
      </c>
      <c r="K116" s="27">
        <f t="shared" si="35"/>
        <v>2.2985542124999996</v>
      </c>
      <c r="L116" s="27">
        <f t="shared" si="36"/>
        <v>0.82116414945529925</v>
      </c>
      <c r="M116" s="27">
        <f t="shared" si="37"/>
        <v>8.3125</v>
      </c>
      <c r="N116" t="s">
        <v>286</v>
      </c>
      <c r="O116" s="51">
        <f t="shared" si="38"/>
        <v>14.028236877496289</v>
      </c>
      <c r="P116" s="27">
        <f t="shared" si="39"/>
        <v>8.3125</v>
      </c>
      <c r="Q116" s="93">
        <f t="shared" si="40"/>
        <v>0.82116414945529925</v>
      </c>
      <c r="R116" s="156">
        <f t="shared" si="41"/>
        <v>477.83624261100755</v>
      </c>
      <c r="S116" s="156">
        <f t="shared" si="42"/>
        <v>1143.1489057679607</v>
      </c>
      <c r="T116" s="153"/>
      <c r="U116" s="153"/>
      <c r="V116"/>
      <c r="W116" s="1">
        <v>307</v>
      </c>
      <c r="X116" s="66">
        <v>14</v>
      </c>
      <c r="Y116" s="164">
        <v>0.72499999999999998</v>
      </c>
      <c r="Z116" s="150">
        <v>1239</v>
      </c>
      <c r="AA116" s="150">
        <v>5582</v>
      </c>
      <c r="AB116" s="150">
        <v>829</v>
      </c>
      <c r="AC116" s="150">
        <v>1218</v>
      </c>
      <c r="AD116" s="27">
        <f t="shared" si="46"/>
        <v>0.19958802430754277</v>
      </c>
      <c r="AE116" s="27">
        <f t="shared" si="47"/>
        <v>9.2338472135588795E-2</v>
      </c>
      <c r="AF116" s="29">
        <f t="shared" si="48"/>
        <v>2.1614828542372884</v>
      </c>
      <c r="AG116" s="29">
        <f t="shared" si="49"/>
        <v>0.77058743957306208</v>
      </c>
      <c r="AH116" s="29">
        <f t="shared" si="50"/>
        <v>4.5052461662631158</v>
      </c>
      <c r="AI116"/>
      <c r="AJ116" s="51">
        <f t="shared" si="43"/>
        <v>42.054574785276202</v>
      </c>
      <c r="AK116" s="29">
        <f t="shared" si="44"/>
        <v>4.5052461662631158</v>
      </c>
      <c r="AL116" s="58">
        <f t="shared" si="45"/>
        <v>0.77058743957306208</v>
      </c>
    </row>
    <row r="117" spans="1:38" x14ac:dyDescent="0.2">
      <c r="A117" s="1">
        <v>307</v>
      </c>
      <c r="B117" s="1">
        <v>385</v>
      </c>
      <c r="C117" s="1" t="s">
        <v>107</v>
      </c>
      <c r="D117" s="66">
        <v>14</v>
      </c>
      <c r="E117" s="150">
        <v>807</v>
      </c>
      <c r="F117" s="150">
        <v>342</v>
      </c>
      <c r="G117" s="150">
        <v>2404</v>
      </c>
      <c r="H117" s="150">
        <v>0.48</v>
      </c>
      <c r="I117" s="25">
        <f t="shared" si="33"/>
        <v>0.19580628040146142</v>
      </c>
      <c r="J117" s="25">
        <f t="shared" si="34"/>
        <v>8.7631197142113454E-2</v>
      </c>
      <c r="K117" s="27">
        <f t="shared" si="35"/>
        <v>2.2344357578947376</v>
      </c>
      <c r="L117" s="27">
        <f t="shared" si="36"/>
        <v>0.78901284390123505</v>
      </c>
      <c r="M117" s="27">
        <f t="shared" si="37"/>
        <v>7.0292397660818713</v>
      </c>
      <c r="N117"/>
      <c r="O117" s="51">
        <f t="shared" si="38"/>
        <v>18.111644174812611</v>
      </c>
      <c r="P117" s="27">
        <f t="shared" si="39"/>
        <v>7.0292397660818713</v>
      </c>
      <c r="Q117" s="93">
        <f t="shared" si="40"/>
        <v>0.78901284390123505</v>
      </c>
      <c r="R117" s="156">
        <f t="shared" si="41"/>
        <v>549.3074754801753</v>
      </c>
      <c r="S117" s="156">
        <f t="shared" si="42"/>
        <v>1144.3905739170318</v>
      </c>
      <c r="T117" s="153"/>
      <c r="U117" s="153"/>
      <c r="V117"/>
      <c r="W117" s="1">
        <v>307</v>
      </c>
      <c r="X117" s="66">
        <v>14</v>
      </c>
      <c r="Y117" s="164">
        <v>0.75</v>
      </c>
      <c r="Z117" s="150">
        <v>1389</v>
      </c>
      <c r="AA117" s="150">
        <v>6026</v>
      </c>
      <c r="AB117" s="150">
        <v>858</v>
      </c>
      <c r="AC117" s="150">
        <v>1260</v>
      </c>
      <c r="AD117" s="27">
        <f t="shared" si="46"/>
        <v>0.20133870026580858</v>
      </c>
      <c r="AE117" s="27">
        <f t="shared" si="47"/>
        <v>9.3506941760522544E-2</v>
      </c>
      <c r="AF117" s="29">
        <f t="shared" si="48"/>
        <v>2.1531952224622026</v>
      </c>
      <c r="AG117" s="29">
        <f t="shared" si="49"/>
        <v>0.77099210208593416</v>
      </c>
      <c r="AH117" s="29">
        <f t="shared" si="50"/>
        <v>4.3383729301655869</v>
      </c>
      <c r="AI117"/>
      <c r="AJ117" s="51">
        <f t="shared" si="43"/>
        <v>45.39965382588219</v>
      </c>
      <c r="AK117" s="29">
        <f t="shared" si="44"/>
        <v>4.3383729301655869</v>
      </c>
      <c r="AL117" s="58">
        <f t="shared" si="45"/>
        <v>0.77099210208593416</v>
      </c>
    </row>
    <row r="118" spans="1:38" x14ac:dyDescent="0.2">
      <c r="A118" s="1">
        <v>307</v>
      </c>
      <c r="B118" s="1">
        <v>385</v>
      </c>
      <c r="C118" s="1" t="s">
        <v>107</v>
      </c>
      <c r="D118" s="66">
        <v>14</v>
      </c>
      <c r="E118" s="150">
        <v>998</v>
      </c>
      <c r="F118" s="150">
        <v>661</v>
      </c>
      <c r="G118" s="150">
        <v>3681</v>
      </c>
      <c r="H118" s="150">
        <v>0.59399999999999997</v>
      </c>
      <c r="I118" s="25">
        <f t="shared" si="33"/>
        <v>0.19603966806071529</v>
      </c>
      <c r="J118" s="25">
        <f t="shared" si="34"/>
        <v>8.9549482085453436E-2</v>
      </c>
      <c r="K118" s="27">
        <f t="shared" si="35"/>
        <v>2.1891770169440243</v>
      </c>
      <c r="L118" s="27">
        <f t="shared" si="36"/>
        <v>0.77349186530250003</v>
      </c>
      <c r="M118" s="27">
        <f t="shared" si="37"/>
        <v>5.568835098335855</v>
      </c>
      <c r="N118" t="s">
        <v>196</v>
      </c>
      <c r="O118" s="51">
        <f t="shared" si="38"/>
        <v>27.732513397456412</v>
      </c>
      <c r="P118" s="27">
        <f t="shared" si="39"/>
        <v>5.568835098335855</v>
      </c>
      <c r="Q118" s="93">
        <f t="shared" si="40"/>
        <v>0.77349186530250003</v>
      </c>
      <c r="R118" s="156">
        <f t="shared" si="41"/>
        <v>679.31705146123295</v>
      </c>
      <c r="S118" s="156">
        <f t="shared" si="42"/>
        <v>1143.6313997663856</v>
      </c>
      <c r="T118" s="153"/>
      <c r="U118" s="153"/>
      <c r="V118"/>
      <c r="W118" s="1">
        <v>307</v>
      </c>
      <c r="X118" s="66">
        <v>14</v>
      </c>
      <c r="Y118" s="164">
        <v>0.77500000000000002</v>
      </c>
      <c r="Z118" s="150">
        <v>1548</v>
      </c>
      <c r="AA118" s="150">
        <v>6484</v>
      </c>
      <c r="AB118" s="150">
        <v>886</v>
      </c>
      <c r="AC118" s="150">
        <v>1302</v>
      </c>
      <c r="AD118" s="27">
        <f t="shared" si="46"/>
        <v>0.20288982209094489</v>
      </c>
      <c r="AE118" s="27">
        <f t="shared" si="47"/>
        <v>9.4447669564314607E-2</v>
      </c>
      <c r="AF118" s="29">
        <f t="shared" si="48"/>
        <v>2.1481718186046512</v>
      </c>
      <c r="AG118" s="29">
        <f t="shared" si="49"/>
        <v>0.77215064201735051</v>
      </c>
      <c r="AH118" s="29">
        <f t="shared" si="50"/>
        <v>4.1886304909560721</v>
      </c>
      <c r="AI118"/>
      <c r="AJ118" s="51">
        <f t="shared" si="43"/>
        <v>48.850208331732517</v>
      </c>
      <c r="AK118" s="29">
        <f t="shared" si="44"/>
        <v>4.1886304909560721</v>
      </c>
      <c r="AL118" s="58">
        <f t="shared" si="45"/>
        <v>0.77215064201735051</v>
      </c>
    </row>
    <row r="119" spans="1:38" x14ac:dyDescent="0.2">
      <c r="A119" s="1">
        <v>307</v>
      </c>
      <c r="B119" s="1">
        <v>385</v>
      </c>
      <c r="C119" s="1" t="s">
        <v>107</v>
      </c>
      <c r="D119" s="66">
        <v>14</v>
      </c>
      <c r="E119" s="150">
        <v>1053</v>
      </c>
      <c r="F119" s="150">
        <v>791</v>
      </c>
      <c r="G119" s="150">
        <v>4141</v>
      </c>
      <c r="H119" s="150">
        <v>0.627</v>
      </c>
      <c r="I119" s="25">
        <f t="shared" si="33"/>
        <v>0.19810147617433552</v>
      </c>
      <c r="J119" s="25">
        <f t="shared" si="34"/>
        <v>9.123145741612361E-2</v>
      </c>
      <c r="K119" s="27">
        <f t="shared" si="35"/>
        <v>2.1714163270543616</v>
      </c>
      <c r="L119" s="27">
        <f t="shared" si="36"/>
        <v>0.77124053322134989</v>
      </c>
      <c r="M119" s="27">
        <f t="shared" si="37"/>
        <v>5.2351453855878631</v>
      </c>
      <c r="N119"/>
      <c r="O119" s="51">
        <f t="shared" si="38"/>
        <v>31.19813582691307</v>
      </c>
      <c r="P119" s="27">
        <f t="shared" si="39"/>
        <v>5.2351453855878631</v>
      </c>
      <c r="Q119" s="93">
        <f t="shared" si="40"/>
        <v>0.77124053322134989</v>
      </c>
      <c r="R119" s="156">
        <f t="shared" si="41"/>
        <v>716.75436391651124</v>
      </c>
      <c r="S119" s="156">
        <f t="shared" si="42"/>
        <v>1143.1489057679605</v>
      </c>
      <c r="T119" s="153"/>
      <c r="U119" s="153"/>
      <c r="V119"/>
      <c r="W119" s="1">
        <v>307</v>
      </c>
      <c r="X119" s="66">
        <v>14</v>
      </c>
      <c r="Y119" s="164">
        <v>0.8</v>
      </c>
      <c r="Z119" s="150">
        <v>1726</v>
      </c>
      <c r="AA119" s="150">
        <v>6974</v>
      </c>
      <c r="AB119" s="150">
        <v>915</v>
      </c>
      <c r="AC119" s="150">
        <v>1344</v>
      </c>
      <c r="AD119" s="27">
        <f t="shared" si="46"/>
        <v>0.20479654668448025</v>
      </c>
      <c r="AE119" s="27">
        <f t="shared" si="47"/>
        <v>9.5740618336750932E-2</v>
      </c>
      <c r="AF119" s="29">
        <f t="shared" si="48"/>
        <v>2.1390769168018542</v>
      </c>
      <c r="AG119" s="29">
        <f t="shared" si="49"/>
        <v>0.77248598190978024</v>
      </c>
      <c r="AH119" s="29">
        <f t="shared" si="50"/>
        <v>4.040556199304751</v>
      </c>
      <c r="AI119"/>
      <c r="AJ119" s="51">
        <f t="shared" si="43"/>
        <v>52.541849615284171</v>
      </c>
      <c r="AK119" s="29">
        <f t="shared" si="44"/>
        <v>4.040556199304751</v>
      </c>
      <c r="AL119" s="58">
        <f t="shared" si="45"/>
        <v>0.77248598190978024</v>
      </c>
    </row>
    <row r="120" spans="1:38" x14ac:dyDescent="0.2">
      <c r="A120" s="1">
        <v>307</v>
      </c>
      <c r="B120" s="1">
        <v>385</v>
      </c>
      <c r="C120" s="1" t="s">
        <v>107</v>
      </c>
      <c r="D120" s="66">
        <v>14</v>
      </c>
      <c r="E120" s="150">
        <v>1100</v>
      </c>
      <c r="F120" s="150">
        <v>898</v>
      </c>
      <c r="G120" s="150">
        <v>4521</v>
      </c>
      <c r="H120" s="150">
        <v>0.65500000000000003</v>
      </c>
      <c r="I120" s="25">
        <f t="shared" si="33"/>
        <v>0.19819302227131078</v>
      </c>
      <c r="J120" s="25">
        <f t="shared" si="34"/>
        <v>9.0855563020258448E-2</v>
      </c>
      <c r="K120" s="27">
        <f t="shared" si="35"/>
        <v>2.1814076726057912</v>
      </c>
      <c r="L120" s="27">
        <f t="shared" si="36"/>
        <v>0.77496824602412018</v>
      </c>
      <c r="M120" s="27">
        <f t="shared" si="37"/>
        <v>5.0345211581291762</v>
      </c>
      <c r="N120" t="s">
        <v>287</v>
      </c>
      <c r="O120" s="51">
        <f t="shared" si="38"/>
        <v>34.061041312116394</v>
      </c>
      <c r="P120" s="27">
        <f t="shared" si="39"/>
        <v>5.0345211581291762</v>
      </c>
      <c r="Q120" s="93">
        <f t="shared" si="40"/>
        <v>0.77496824602412018</v>
      </c>
      <c r="R120" s="156">
        <f t="shared" si="41"/>
        <v>748.74624910556736</v>
      </c>
      <c r="S120" s="156">
        <f t="shared" si="42"/>
        <v>1143.1240444359807</v>
      </c>
      <c r="T120" s="153"/>
      <c r="U120" s="153"/>
      <c r="V120"/>
      <c r="W120" s="1">
        <v>307</v>
      </c>
      <c r="X120" s="66">
        <v>14</v>
      </c>
      <c r="Y120" s="164">
        <v>0.82499999999999996</v>
      </c>
      <c r="Z120" s="150">
        <v>1914</v>
      </c>
      <c r="AA120" s="150">
        <v>7464</v>
      </c>
      <c r="AB120" s="150">
        <v>944</v>
      </c>
      <c r="AC120" s="150">
        <v>1386</v>
      </c>
      <c r="AD120" s="27">
        <f t="shared" si="46"/>
        <v>0.20610303818220163</v>
      </c>
      <c r="AE120" s="27">
        <f t="shared" si="47"/>
        <v>9.6806715493820555E-2</v>
      </c>
      <c r="AF120" s="29">
        <f t="shared" si="48"/>
        <v>2.1290159172413796</v>
      </c>
      <c r="AG120" s="29">
        <f t="shared" si="49"/>
        <v>0.77130118150912919</v>
      </c>
      <c r="AH120" s="29">
        <f t="shared" si="50"/>
        <v>3.8996865203761755</v>
      </c>
      <c r="AI120"/>
      <c r="AJ120" s="51">
        <f t="shared" si="43"/>
        <v>56.233490898835825</v>
      </c>
      <c r="AK120" s="29">
        <f t="shared" si="44"/>
        <v>3.8996865203761755</v>
      </c>
      <c r="AL120" s="58">
        <f t="shared" si="45"/>
        <v>0.77130118150912919</v>
      </c>
    </row>
    <row r="121" spans="1:38" x14ac:dyDescent="0.2">
      <c r="A121" s="1">
        <v>307</v>
      </c>
      <c r="B121" s="1">
        <v>385</v>
      </c>
      <c r="C121" s="1" t="s">
        <v>107</v>
      </c>
      <c r="D121" s="66">
        <v>14</v>
      </c>
      <c r="E121" s="150">
        <v>1151</v>
      </c>
      <c r="F121" s="150">
        <v>1040</v>
      </c>
      <c r="G121" s="150">
        <v>4979</v>
      </c>
      <c r="H121" s="150">
        <v>0.68500000000000005</v>
      </c>
      <c r="I121" s="25">
        <f t="shared" si="33"/>
        <v>0.1993566387511381</v>
      </c>
      <c r="J121" s="25">
        <f t="shared" si="34"/>
        <v>9.1846077019428859E-2</v>
      </c>
      <c r="K121" s="27">
        <f t="shared" si="35"/>
        <v>2.1705514837500002</v>
      </c>
      <c r="L121" s="27">
        <f t="shared" si="36"/>
        <v>0.77337180363135627</v>
      </c>
      <c r="M121" s="27">
        <f t="shared" si="37"/>
        <v>4.7874999999999996</v>
      </c>
      <c r="N121"/>
      <c r="O121" s="51">
        <f t="shared" si="38"/>
        <v>37.511595817966715</v>
      </c>
      <c r="P121" s="27">
        <f t="shared" si="39"/>
        <v>4.7874999999999996</v>
      </c>
      <c r="Q121" s="93">
        <f t="shared" si="40"/>
        <v>0.77337180363135627</v>
      </c>
      <c r="R121" s="156">
        <f t="shared" si="41"/>
        <v>783.46084792773456</v>
      </c>
      <c r="S121" s="156">
        <f t="shared" si="42"/>
        <v>1143.7384641280796</v>
      </c>
      <c r="T121" s="153"/>
      <c r="U121" s="153"/>
      <c r="V121"/>
      <c r="W121" s="1">
        <v>307</v>
      </c>
      <c r="X121" s="66">
        <v>14</v>
      </c>
      <c r="Y121" s="164">
        <v>0.85</v>
      </c>
      <c r="Z121" s="150">
        <v>2115</v>
      </c>
      <c r="AA121" s="150">
        <v>7979</v>
      </c>
      <c r="AB121" s="150">
        <v>972</v>
      </c>
      <c r="AC121" s="150">
        <v>1428</v>
      </c>
      <c r="AD121" s="27">
        <f t="shared" si="46"/>
        <v>0.20755407945023677</v>
      </c>
      <c r="AE121" s="27">
        <f t="shared" si="47"/>
        <v>9.7809039073152956E-2</v>
      </c>
      <c r="AF121" s="29">
        <f t="shared" si="48"/>
        <v>2.1220337242553189</v>
      </c>
      <c r="AG121" s="29">
        <f t="shared" si="49"/>
        <v>0.77147313967744591</v>
      </c>
      <c r="AH121" s="29">
        <f t="shared" si="50"/>
        <v>3.7725768321513002</v>
      </c>
      <c r="AI121"/>
      <c r="AJ121" s="51">
        <f t="shared" si="43"/>
        <v>60.113481227466643</v>
      </c>
      <c r="AK121" s="29">
        <f t="shared" si="44"/>
        <v>3.7725768321513002</v>
      </c>
      <c r="AL121" s="58">
        <f t="shared" si="45"/>
        <v>0.77147313967744591</v>
      </c>
    </row>
    <row r="122" spans="1:38" x14ac:dyDescent="0.2">
      <c r="A122" s="1">
        <v>307</v>
      </c>
      <c r="B122" s="1">
        <v>385</v>
      </c>
      <c r="C122" s="1" t="s">
        <v>107</v>
      </c>
      <c r="D122" s="66">
        <v>14</v>
      </c>
      <c r="E122" s="150">
        <v>1202</v>
      </c>
      <c r="F122" s="150">
        <v>1174</v>
      </c>
      <c r="G122" s="150">
        <v>5362</v>
      </c>
      <c r="H122" s="150">
        <v>0.71499999999999997</v>
      </c>
      <c r="I122" s="25">
        <f t="shared" si="33"/>
        <v>0.19685982646131886</v>
      </c>
      <c r="J122" s="25">
        <f t="shared" si="34"/>
        <v>9.1034903611798404E-2</v>
      </c>
      <c r="K122" s="27">
        <f t="shared" si="35"/>
        <v>2.1624653693356053</v>
      </c>
      <c r="L122" s="27">
        <f t="shared" si="36"/>
        <v>0.76565055474939936</v>
      </c>
      <c r="M122" s="27">
        <f t="shared" si="37"/>
        <v>4.5672913117546852</v>
      </c>
      <c r="N122"/>
      <c r="O122" s="51">
        <f t="shared" si="38"/>
        <v>40.397103188579543</v>
      </c>
      <c r="P122" s="27">
        <f t="shared" si="39"/>
        <v>4.5672913117546852</v>
      </c>
      <c r="Q122" s="93">
        <f t="shared" si="40"/>
        <v>0.76565055474939936</v>
      </c>
      <c r="R122" s="156">
        <f t="shared" si="41"/>
        <v>818.17544674990177</v>
      </c>
      <c r="S122" s="156">
        <f t="shared" si="42"/>
        <v>1144.3013241257368</v>
      </c>
      <c r="T122" s="153"/>
      <c r="U122" s="153"/>
      <c r="V122"/>
      <c r="W122" s="1">
        <v>307</v>
      </c>
      <c r="X122" s="66">
        <v>14</v>
      </c>
      <c r="Y122" s="164">
        <v>0.875</v>
      </c>
      <c r="Z122" s="150">
        <v>2336</v>
      </c>
      <c r="AA122" s="150">
        <v>8502</v>
      </c>
      <c r="AB122" s="150">
        <v>1001</v>
      </c>
      <c r="AC122" s="150">
        <v>1470</v>
      </c>
      <c r="AD122" s="27">
        <f t="shared" si="46"/>
        <v>0.2087015404937671</v>
      </c>
      <c r="AE122" s="27">
        <f t="shared" si="47"/>
        <v>9.9031664128517966E-2</v>
      </c>
      <c r="AF122" s="29">
        <f t="shared" si="48"/>
        <v>2.1074223313356168</v>
      </c>
      <c r="AG122" s="29">
        <f t="shared" si="49"/>
        <v>0.76827605289132272</v>
      </c>
      <c r="AH122" s="29">
        <f t="shared" si="50"/>
        <v>3.639554794520548</v>
      </c>
      <c r="AI122"/>
      <c r="AJ122" s="51">
        <f t="shared" si="43"/>
        <v>64.0537432505228</v>
      </c>
      <c r="AK122" s="29">
        <f t="shared" si="44"/>
        <v>3.639554794520548</v>
      </c>
      <c r="AL122" s="58">
        <f t="shared" si="45"/>
        <v>0.76827605289132272</v>
      </c>
    </row>
    <row r="123" spans="1:38" x14ac:dyDescent="0.2">
      <c r="A123" s="1">
        <v>307</v>
      </c>
      <c r="B123" s="1">
        <v>385</v>
      </c>
      <c r="C123" s="1" t="s">
        <v>107</v>
      </c>
      <c r="D123" s="66">
        <v>14</v>
      </c>
      <c r="E123" s="150">
        <v>1247</v>
      </c>
      <c r="F123" s="150">
        <v>1342</v>
      </c>
      <c r="G123" s="150">
        <v>5915</v>
      </c>
      <c r="H123" s="150">
        <v>0.74199999999999999</v>
      </c>
      <c r="I123" s="25">
        <f t="shared" si="33"/>
        <v>0.20177207749260875</v>
      </c>
      <c r="J123" s="25">
        <f t="shared" si="34"/>
        <v>9.319795827588942E-2</v>
      </c>
      <c r="K123" s="27">
        <f t="shared" si="35"/>
        <v>2.1649838818926979</v>
      </c>
      <c r="L123" s="27">
        <f t="shared" si="36"/>
        <v>0.77604712007761223</v>
      </c>
      <c r="M123" s="27">
        <f t="shared" si="37"/>
        <v>4.4076005961251861</v>
      </c>
      <c r="N123"/>
      <c r="O123" s="51">
        <f t="shared" si="38"/>
        <v>44.563384065730695</v>
      </c>
      <c r="P123" s="27">
        <f t="shared" si="39"/>
        <v>4.4076005961251861</v>
      </c>
      <c r="Q123" s="93">
        <f t="shared" si="40"/>
        <v>0.77604712007761223</v>
      </c>
      <c r="R123" s="156">
        <f t="shared" si="41"/>
        <v>848.80597512240217</v>
      </c>
      <c r="S123" s="156">
        <f t="shared" si="42"/>
        <v>1143.9433626986552</v>
      </c>
      <c r="T123" s="153"/>
      <c r="U123" s="153"/>
      <c r="V123"/>
      <c r="W123" s="1">
        <v>307</v>
      </c>
      <c r="X123" s="66">
        <v>14</v>
      </c>
      <c r="Y123" s="164">
        <v>0.9</v>
      </c>
      <c r="Z123" s="150">
        <v>2612</v>
      </c>
      <c r="AA123" s="150">
        <v>9155</v>
      </c>
      <c r="AB123" s="150">
        <v>1029</v>
      </c>
      <c r="AC123" s="150">
        <v>1512</v>
      </c>
      <c r="AD123" s="27">
        <f t="shared" si="46"/>
        <v>0.21241930810624765</v>
      </c>
      <c r="AE123" s="27">
        <f t="shared" si="47"/>
        <v>0.101758580929561</v>
      </c>
      <c r="AF123" s="29">
        <f t="shared" si="48"/>
        <v>2.0874830030627871</v>
      </c>
      <c r="AG123" s="29">
        <f t="shared" si="49"/>
        <v>0.76775531971809408</v>
      </c>
      <c r="AH123" s="29">
        <f t="shared" si="50"/>
        <v>3.5049770290964779</v>
      </c>
      <c r="AI123"/>
      <c r="AJ123" s="51">
        <f t="shared" si="43"/>
        <v>68.973420307990622</v>
      </c>
      <c r="AK123" s="29">
        <f t="shared" si="44"/>
        <v>3.5049770290964779</v>
      </c>
      <c r="AL123" s="58">
        <f t="shared" si="45"/>
        <v>0.76775531971809408</v>
      </c>
    </row>
    <row r="124" spans="1:38" x14ac:dyDescent="0.2">
      <c r="A124" s="1">
        <v>307</v>
      </c>
      <c r="B124" s="1">
        <v>385</v>
      </c>
      <c r="C124" s="1" t="s">
        <v>107</v>
      </c>
      <c r="D124" s="66">
        <v>14</v>
      </c>
      <c r="E124" s="150">
        <v>1302</v>
      </c>
      <c r="F124" s="150">
        <v>1555</v>
      </c>
      <c r="G124" s="150">
        <v>6489</v>
      </c>
      <c r="H124" s="150">
        <v>0.77500000000000002</v>
      </c>
      <c r="I124" s="25">
        <f t="shared" si="33"/>
        <v>0.20304627630292127</v>
      </c>
      <c r="J124" s="25">
        <f t="shared" si="34"/>
        <v>9.4874758509372881E-2</v>
      </c>
      <c r="K124" s="27">
        <f t="shared" si="35"/>
        <v>2.14015065221865</v>
      </c>
      <c r="L124" s="27">
        <f t="shared" si="36"/>
        <v>0.7695640150910944</v>
      </c>
      <c r="M124" s="27">
        <f t="shared" si="37"/>
        <v>4.1729903536977488</v>
      </c>
      <c r="N124"/>
      <c r="O124" s="51">
        <f t="shared" si="38"/>
        <v>48.887878140748349</v>
      </c>
      <c r="P124" s="27">
        <f t="shared" si="39"/>
        <v>4.1729903536977488</v>
      </c>
      <c r="Q124" s="93">
        <f t="shared" si="40"/>
        <v>0.7695640150910944</v>
      </c>
      <c r="R124" s="156">
        <f t="shared" si="41"/>
        <v>886.24328757768069</v>
      </c>
      <c r="S124" s="156">
        <f t="shared" si="42"/>
        <v>1143.5397259066847</v>
      </c>
      <c r="T124" s="153"/>
      <c r="U124" s="153"/>
      <c r="V124"/>
      <c r="X124" s="66"/>
      <c r="Y124" s="163"/>
      <c r="Z124" s="150"/>
      <c r="AA124" s="150"/>
      <c r="AC124" s="150"/>
      <c r="AD124" s="27"/>
      <c r="AE124" s="27"/>
      <c r="AF124" s="29"/>
      <c r="AH124" s="29"/>
      <c r="AI124"/>
      <c r="AJ124" s="51"/>
      <c r="AK124" s="29"/>
      <c r="AL124" s="58"/>
    </row>
    <row r="125" spans="1:38" x14ac:dyDescent="0.2">
      <c r="A125" s="1">
        <v>307</v>
      </c>
      <c r="B125" s="1">
        <v>385</v>
      </c>
      <c r="C125" s="1" t="s">
        <v>107</v>
      </c>
      <c r="D125" s="66">
        <v>14</v>
      </c>
      <c r="E125" s="150">
        <v>1350</v>
      </c>
      <c r="F125" s="150">
        <v>1753</v>
      </c>
      <c r="G125" s="150">
        <v>7043</v>
      </c>
      <c r="H125" s="150">
        <v>0.80300000000000005</v>
      </c>
      <c r="I125" s="25">
        <f t="shared" si="33"/>
        <v>0.2049884421805728</v>
      </c>
      <c r="J125" s="25">
        <f t="shared" si="34"/>
        <v>9.5947542005407949E-2</v>
      </c>
      <c r="K125" s="27">
        <f t="shared" si="35"/>
        <v>2.1364637164860243</v>
      </c>
      <c r="L125" s="27">
        <f t="shared" si="36"/>
        <v>0.77190366054620396</v>
      </c>
      <c r="M125" s="27">
        <f t="shared" si="37"/>
        <v>4.0176839703365657</v>
      </c>
      <c r="N125"/>
      <c r="O125" s="51">
        <f t="shared" si="38"/>
        <v>53.06169297970267</v>
      </c>
      <c r="P125" s="27">
        <f t="shared" si="39"/>
        <v>4.0176839703365657</v>
      </c>
      <c r="Q125" s="93">
        <f t="shared" si="40"/>
        <v>0.77190366054620396</v>
      </c>
      <c r="R125" s="156">
        <f t="shared" si="41"/>
        <v>918.9158511750145</v>
      </c>
      <c r="S125" s="156">
        <f t="shared" si="42"/>
        <v>1144.3534883873156</v>
      </c>
      <c r="T125" s="153"/>
      <c r="U125" s="153"/>
      <c r="V125"/>
      <c r="X125" s="66"/>
      <c r="Y125" s="163"/>
      <c r="Z125" s="150"/>
      <c r="AA125" s="150"/>
      <c r="AC125" s="150"/>
      <c r="AD125" s="27"/>
      <c r="AE125" s="27"/>
      <c r="AF125" s="29"/>
      <c r="AH125" s="29"/>
      <c r="AI125"/>
      <c r="AJ125" s="51"/>
      <c r="AK125" s="29"/>
      <c r="AL125" s="58"/>
    </row>
    <row r="126" spans="1:38" x14ac:dyDescent="0.2">
      <c r="A126" s="1">
        <v>307</v>
      </c>
      <c r="B126" s="1">
        <v>385</v>
      </c>
      <c r="C126" s="1" t="s">
        <v>107</v>
      </c>
      <c r="D126" s="66">
        <v>14</v>
      </c>
      <c r="E126" s="150">
        <v>1399</v>
      </c>
      <c r="F126" s="150">
        <v>1963</v>
      </c>
      <c r="G126" s="150">
        <v>7596</v>
      </c>
      <c r="H126" s="150">
        <v>0.83299999999999996</v>
      </c>
      <c r="I126" s="25">
        <f t="shared" si="33"/>
        <v>0.20586795511200875</v>
      </c>
      <c r="J126" s="25">
        <f t="shared" si="34"/>
        <v>9.6542913051242712E-2</v>
      </c>
      <c r="K126" s="27">
        <f t="shared" si="35"/>
        <v>2.1323984185430458</v>
      </c>
      <c r="L126" s="27">
        <f t="shared" si="36"/>
        <v>0.77208589487264245</v>
      </c>
      <c r="M126" s="27">
        <f t="shared" si="37"/>
        <v>3.8695873662761078</v>
      </c>
      <c r="N126"/>
      <c r="O126" s="51">
        <f t="shared" si="38"/>
        <v>57.227973856853822</v>
      </c>
      <c r="P126" s="27">
        <f t="shared" si="39"/>
        <v>3.8695873662761078</v>
      </c>
      <c r="Q126" s="93">
        <f t="shared" si="40"/>
        <v>0.77208589487264245</v>
      </c>
      <c r="R126" s="156">
        <f t="shared" si="41"/>
        <v>952.2690931806261</v>
      </c>
      <c r="S126" s="156">
        <f t="shared" si="42"/>
        <v>1143.1801838903075</v>
      </c>
      <c r="T126" s="153"/>
      <c r="U126" s="153"/>
      <c r="V126"/>
      <c r="X126" s="66"/>
      <c r="Y126" s="163"/>
      <c r="Z126" s="150"/>
      <c r="AA126" s="150"/>
      <c r="AC126" s="150"/>
      <c r="AD126" s="27"/>
      <c r="AE126" s="27"/>
      <c r="AF126" s="29"/>
      <c r="AH126" s="29"/>
      <c r="AI126"/>
      <c r="AJ126" s="51"/>
      <c r="AK126" s="29"/>
      <c r="AL126" s="58"/>
    </row>
    <row r="127" spans="1:38" x14ac:dyDescent="0.2">
      <c r="A127" s="1">
        <v>307</v>
      </c>
      <c r="B127" s="1">
        <v>385</v>
      </c>
      <c r="C127" s="1" t="s">
        <v>107</v>
      </c>
      <c r="D127" s="66">
        <v>14</v>
      </c>
      <c r="E127" s="150">
        <v>1453</v>
      </c>
      <c r="F127" s="150">
        <v>2262</v>
      </c>
      <c r="G127" s="150">
        <v>8362</v>
      </c>
      <c r="H127" s="150">
        <v>0.86499999999999999</v>
      </c>
      <c r="I127" s="25">
        <f t="shared" si="33"/>
        <v>0.21009618104419048</v>
      </c>
      <c r="J127" s="25">
        <f t="shared" si="34"/>
        <v>9.9299943296052059E-2</v>
      </c>
      <c r="K127" s="27">
        <f t="shared" si="35"/>
        <v>2.1157734241379313</v>
      </c>
      <c r="L127" s="27">
        <f t="shared" si="36"/>
        <v>0.77389337383806822</v>
      </c>
      <c r="M127" s="27">
        <f t="shared" si="37"/>
        <v>3.6967285587975245</v>
      </c>
      <c r="N127"/>
      <c r="O127" s="51">
        <f t="shared" si="38"/>
        <v>62.998988598079471</v>
      </c>
      <c r="P127" s="27">
        <f t="shared" si="39"/>
        <v>3.6967285587975245</v>
      </c>
      <c r="Q127" s="93">
        <f t="shared" si="40"/>
        <v>0.77389337383806822</v>
      </c>
      <c r="R127" s="156">
        <f t="shared" si="41"/>
        <v>989.0257272276267</v>
      </c>
      <c r="S127" s="156">
        <f t="shared" si="42"/>
        <v>1143.3823436157534</v>
      </c>
      <c r="T127" s="153"/>
      <c r="U127" s="153"/>
      <c r="V127"/>
      <c r="X127" s="66"/>
      <c r="Y127" s="163"/>
      <c r="Z127" s="150"/>
      <c r="AA127" s="150"/>
      <c r="AC127" s="150"/>
      <c r="AD127" s="27"/>
      <c r="AE127" s="27"/>
      <c r="AF127" s="29"/>
      <c r="AH127" s="29"/>
      <c r="AI127"/>
      <c r="AJ127" s="51"/>
      <c r="AK127" s="29"/>
      <c r="AL127" s="58"/>
    </row>
    <row r="128" spans="1:38" x14ac:dyDescent="0.2">
      <c r="A128" s="1">
        <v>307</v>
      </c>
      <c r="B128" s="1">
        <v>385</v>
      </c>
      <c r="C128" s="1" t="s">
        <v>107</v>
      </c>
      <c r="D128" s="66">
        <v>14</v>
      </c>
      <c r="E128" s="150">
        <v>1470</v>
      </c>
      <c r="F128" s="150">
        <v>2324</v>
      </c>
      <c r="G128" s="150">
        <v>8447</v>
      </c>
      <c r="H128" s="150">
        <v>0.875</v>
      </c>
      <c r="I128" s="25">
        <f t="shared" si="33"/>
        <v>0.20735143643270409</v>
      </c>
      <c r="J128" s="25">
        <f t="shared" si="34"/>
        <v>9.852293982648791E-2</v>
      </c>
      <c r="K128" s="27">
        <f t="shared" si="35"/>
        <v>2.1046005813253008</v>
      </c>
      <c r="L128" s="27">
        <f t="shared" si="36"/>
        <v>0.76476164997711205</v>
      </c>
      <c r="M128" s="27">
        <f t="shared" si="37"/>
        <v>3.6346815834767643</v>
      </c>
      <c r="N128"/>
      <c r="O128" s="51">
        <f t="shared" si="38"/>
        <v>63.639375351348633</v>
      </c>
      <c r="P128" s="27">
        <f t="shared" si="39"/>
        <v>3.6346815834767643</v>
      </c>
      <c r="Q128" s="93">
        <f t="shared" si="40"/>
        <v>0.76476164997711205</v>
      </c>
      <c r="R128" s="156">
        <f t="shared" si="41"/>
        <v>1000.5972601683491</v>
      </c>
      <c r="S128" s="156">
        <f t="shared" si="42"/>
        <v>1143.5397259066847</v>
      </c>
      <c r="T128" s="153"/>
      <c r="U128" s="153"/>
      <c r="V128"/>
      <c r="X128" s="66"/>
      <c r="Y128" s="163"/>
      <c r="Z128" s="150"/>
      <c r="AA128" s="150"/>
      <c r="AC128" s="150"/>
      <c r="AD128" s="27"/>
      <c r="AE128" s="27"/>
      <c r="AF128" s="29"/>
      <c r="AH128" s="29"/>
      <c r="AI128"/>
      <c r="AJ128" s="51"/>
      <c r="AK128" s="29"/>
      <c r="AL128" s="58"/>
    </row>
    <row r="129" spans="1:38" x14ac:dyDescent="0.2">
      <c r="A129" s="1">
        <v>307</v>
      </c>
      <c r="B129" s="1">
        <v>385</v>
      </c>
      <c r="C129" s="1" t="s">
        <v>107</v>
      </c>
      <c r="D129" s="66">
        <v>14</v>
      </c>
      <c r="E129" s="150">
        <v>1501</v>
      </c>
      <c r="F129" s="150">
        <v>2519</v>
      </c>
      <c r="G129" s="150">
        <v>8926</v>
      </c>
      <c r="H129" s="150">
        <v>0.89300000000000002</v>
      </c>
      <c r="I129" s="25">
        <f t="shared" si="33"/>
        <v>0.21015257782767044</v>
      </c>
      <c r="J129" s="25">
        <f t="shared" si="34"/>
        <v>0.10030886897158832</v>
      </c>
      <c r="K129" s="27">
        <f t="shared" si="35"/>
        <v>2.0950548040492261</v>
      </c>
      <c r="L129" s="27">
        <f t="shared" si="36"/>
        <v>0.76641790160912282</v>
      </c>
      <c r="M129" s="27">
        <f t="shared" si="37"/>
        <v>3.5434696308058755</v>
      </c>
      <c r="N129"/>
      <c r="O129" s="51">
        <f t="shared" si="38"/>
        <v>67.248143055065455</v>
      </c>
      <c r="P129" s="27">
        <f t="shared" si="39"/>
        <v>3.5434696308058755</v>
      </c>
      <c r="Q129" s="93">
        <f t="shared" si="40"/>
        <v>0.76641790160912282</v>
      </c>
      <c r="R129" s="156">
        <f t="shared" si="41"/>
        <v>1021.6982908249605</v>
      </c>
      <c r="S129" s="156">
        <f t="shared" si="42"/>
        <v>1144.1190266796871</v>
      </c>
      <c r="T129" s="153"/>
      <c r="U129" s="153"/>
      <c r="V129"/>
      <c r="X129" s="66"/>
      <c r="Y129" s="163"/>
      <c r="Z129" s="150"/>
      <c r="AA129" s="150"/>
      <c r="AC129" s="150"/>
      <c r="AD129" s="27"/>
      <c r="AE129" s="27"/>
      <c r="AF129" s="29"/>
      <c r="AH129" s="29"/>
      <c r="AI129"/>
      <c r="AJ129" s="51"/>
      <c r="AK129" s="29"/>
      <c r="AL129" s="58"/>
    </row>
    <row r="130" spans="1:38" x14ac:dyDescent="0.2">
      <c r="A130" s="1">
        <v>307</v>
      </c>
      <c r="B130" s="1">
        <v>385</v>
      </c>
      <c r="C130" s="1" t="s">
        <v>107</v>
      </c>
      <c r="D130" s="66">
        <v>14</v>
      </c>
      <c r="E130" s="150">
        <v>1550</v>
      </c>
      <c r="F130" s="150">
        <v>2876</v>
      </c>
      <c r="G130" s="150">
        <v>9809</v>
      </c>
      <c r="H130" s="150">
        <v>0.92300000000000004</v>
      </c>
      <c r="I130" s="25">
        <f t="shared" si="33"/>
        <v>0.21657112962776667</v>
      </c>
      <c r="J130" s="25">
        <f t="shared" si="34"/>
        <v>0.10400327854858081</v>
      </c>
      <c r="K130" s="27">
        <f t="shared" si="35"/>
        <v>2.0823490629346311</v>
      </c>
      <c r="L130" s="27">
        <f t="shared" si="36"/>
        <v>0.77331548037799824</v>
      </c>
      <c r="M130" s="27">
        <f t="shared" si="37"/>
        <v>3.4106397774687065</v>
      </c>
      <c r="N130"/>
      <c r="O130" s="51">
        <f t="shared" si="38"/>
        <v>73.900631327261607</v>
      </c>
      <c r="P130" s="27">
        <f t="shared" si="39"/>
        <v>3.4106397774687065</v>
      </c>
      <c r="Q130" s="93">
        <f t="shared" si="40"/>
        <v>0.77331548037799824</v>
      </c>
      <c r="R130" s="156">
        <f t="shared" si="41"/>
        <v>1055.0515328305721</v>
      </c>
      <c r="S130" s="156">
        <f t="shared" si="42"/>
        <v>1143.0677495455818</v>
      </c>
      <c r="T130" s="153"/>
      <c r="U130" s="153"/>
      <c r="V130"/>
      <c r="X130" s="66"/>
      <c r="Y130" s="163"/>
      <c r="Z130" s="150"/>
      <c r="AA130" s="150"/>
      <c r="AC130" s="150"/>
      <c r="AD130" s="27"/>
      <c r="AE130" s="27"/>
      <c r="AF130" s="29"/>
      <c r="AH130" s="29"/>
      <c r="AI130"/>
      <c r="AJ130" s="51"/>
      <c r="AK130" s="29"/>
      <c r="AL130" s="58"/>
    </row>
    <row r="131" spans="1:38" x14ac:dyDescent="0.2">
      <c r="A131" s="1">
        <v>307</v>
      </c>
      <c r="B131" s="1">
        <v>385</v>
      </c>
      <c r="C131" s="1" t="s">
        <v>107</v>
      </c>
      <c r="D131" s="66">
        <v>14</v>
      </c>
      <c r="E131" s="150">
        <v>1550</v>
      </c>
      <c r="F131" s="150">
        <v>2926</v>
      </c>
      <c r="G131" s="150">
        <v>9862</v>
      </c>
      <c r="H131" s="150">
        <v>0.92300000000000004</v>
      </c>
      <c r="I131" s="25">
        <f t="shared" si="33"/>
        <v>0.21774130700265421</v>
      </c>
      <c r="J131" s="25">
        <f t="shared" si="34"/>
        <v>0.1058114023063795</v>
      </c>
      <c r="K131" s="27">
        <f t="shared" si="35"/>
        <v>2.0578246035543404</v>
      </c>
      <c r="L131" s="27">
        <f t="shared" si="36"/>
        <v>0.76626971153498868</v>
      </c>
      <c r="M131" s="27">
        <f t="shared" si="37"/>
        <v>3.3704716336295282</v>
      </c>
      <c r="N131"/>
      <c r="O131" s="51">
        <f t="shared" si="38"/>
        <v>74.299931302829435</v>
      </c>
      <c r="P131" s="27">
        <f t="shared" si="39"/>
        <v>3.3704716336295282</v>
      </c>
      <c r="Q131" s="93">
        <f t="shared" si="40"/>
        <v>0.76626971153498868</v>
      </c>
      <c r="R131" s="156">
        <f t="shared" si="41"/>
        <v>1055.0515328305721</v>
      </c>
      <c r="S131" s="156">
        <f t="shared" si="42"/>
        <v>1143.0677495455818</v>
      </c>
      <c r="T131" s="153"/>
      <c r="U131" s="153"/>
      <c r="V131"/>
      <c r="X131" s="66"/>
      <c r="Y131" s="163"/>
      <c r="Z131" s="150"/>
      <c r="AA131" s="150"/>
      <c r="AC131" s="150"/>
      <c r="AD131" s="27"/>
      <c r="AE131" s="27"/>
      <c r="AF131" s="29"/>
      <c r="AH131" s="29"/>
      <c r="AI131"/>
      <c r="AJ131" s="51"/>
      <c r="AK131" s="29"/>
      <c r="AL131" s="58"/>
    </row>
    <row r="132" spans="1:38" x14ac:dyDescent="0.2">
      <c r="E132" s="179"/>
      <c r="F132" s="171"/>
      <c r="G132" s="171"/>
      <c r="H132" s="62"/>
      <c r="I132" s="25"/>
      <c r="J132" s="25"/>
      <c r="K132" s="27"/>
      <c r="L132" s="27"/>
      <c r="M132" s="27"/>
      <c r="O132" s="51"/>
      <c r="P132" s="27"/>
      <c r="Q132" s="93"/>
      <c r="R132" s="156"/>
      <c r="T132" s="153"/>
      <c r="U132" s="153"/>
      <c r="AD132" s="27"/>
      <c r="AE132" s="27"/>
      <c r="AF132" s="29"/>
      <c r="AH132" s="29"/>
      <c r="AJ132" s="51"/>
      <c r="AK132" s="29"/>
      <c r="AL132" s="58"/>
    </row>
    <row r="133" spans="1:38" x14ac:dyDescent="0.2">
      <c r="E133" s="179"/>
      <c r="F133" s="171"/>
      <c r="G133" s="171"/>
      <c r="H133" s="62"/>
      <c r="I133" s="25"/>
      <c r="J133" s="25"/>
      <c r="K133" s="27"/>
      <c r="L133" s="27"/>
      <c r="M133" s="27"/>
      <c r="O133" s="51"/>
      <c r="P133" s="27"/>
      <c r="Q133" s="93"/>
      <c r="R133" s="156"/>
      <c r="T133" s="153"/>
      <c r="U133" s="153"/>
      <c r="AD133" s="27"/>
      <c r="AE133" s="27"/>
      <c r="AF133" s="29"/>
      <c r="AH133" s="29"/>
      <c r="AJ133" s="51"/>
      <c r="AK133" s="29"/>
      <c r="AL133" s="58"/>
    </row>
    <row r="134" spans="1:38" x14ac:dyDescent="0.2">
      <c r="A134" s="1">
        <v>308</v>
      </c>
      <c r="B134" s="1">
        <v>386</v>
      </c>
      <c r="C134" s="1" t="s">
        <v>107</v>
      </c>
      <c r="D134" s="66">
        <v>16</v>
      </c>
      <c r="E134" s="150">
        <v>707</v>
      </c>
      <c r="F134" s="150">
        <v>278</v>
      </c>
      <c r="G134" s="150">
        <v>2085</v>
      </c>
      <c r="H134" s="150">
        <v>0.42099999999999999</v>
      </c>
      <c r="I134" s="25">
        <f t="shared" si="33"/>
        <v>0.22126180723573721</v>
      </c>
      <c r="J134" s="25">
        <f t="shared" si="34"/>
        <v>0.10593507961798725</v>
      </c>
      <c r="K134" s="27">
        <f t="shared" si="35"/>
        <v>2.0886547499999999</v>
      </c>
      <c r="L134" s="27">
        <f t="shared" si="36"/>
        <v>0.78401212097707562</v>
      </c>
      <c r="M134" s="27">
        <f t="shared" si="37"/>
        <v>7.5</v>
      </c>
      <c r="N134"/>
      <c r="O134" s="51">
        <f t="shared" si="38"/>
        <v>15.708310359602452</v>
      </c>
      <c r="P134" s="27">
        <f t="shared" si="39"/>
        <v>7.5</v>
      </c>
      <c r="Q134" s="93">
        <f t="shared" si="40"/>
        <v>0.78401212097707562</v>
      </c>
      <c r="R134" s="156">
        <f t="shared" si="41"/>
        <v>481.23963465239643</v>
      </c>
      <c r="S134" s="156">
        <f t="shared" si="42"/>
        <v>1143.0870181767136</v>
      </c>
      <c r="T134" s="153"/>
      <c r="U134" s="153"/>
      <c r="V134"/>
      <c r="W134" s="1">
        <v>308</v>
      </c>
      <c r="X134" s="66">
        <v>16</v>
      </c>
      <c r="Y134" s="164">
        <v>0.72499999999999998</v>
      </c>
      <c r="Z134" s="150">
        <v>1523</v>
      </c>
      <c r="AA134" s="150">
        <v>6303</v>
      </c>
      <c r="AB134" s="150">
        <v>829</v>
      </c>
      <c r="AC134" s="150">
        <v>1218</v>
      </c>
      <c r="AD134" s="27">
        <f t="shared" si="46"/>
        <v>0.22536784615020458</v>
      </c>
      <c r="AE134" s="27">
        <f t="shared" si="47"/>
        <v>0.11350402991323785</v>
      </c>
      <c r="AF134" s="29">
        <f t="shared" si="48"/>
        <v>1.9855492912672361</v>
      </c>
      <c r="AG134" s="29">
        <f t="shared" si="49"/>
        <v>0.75219343959625184</v>
      </c>
      <c r="AH134" s="29">
        <f t="shared" si="50"/>
        <v>4.1385423506237693</v>
      </c>
      <c r="AI134"/>
      <c r="AJ134" s="51">
        <f t="shared" si="43"/>
        <v>47.486561245359354</v>
      </c>
      <c r="AK134" s="29">
        <f t="shared" si="44"/>
        <v>4.1385423506237693</v>
      </c>
      <c r="AL134" s="58">
        <f t="shared" si="45"/>
        <v>0.75219343959625184</v>
      </c>
    </row>
    <row r="135" spans="1:38" x14ac:dyDescent="0.2">
      <c r="A135" s="1">
        <v>308</v>
      </c>
      <c r="B135" s="1">
        <v>386</v>
      </c>
      <c r="C135" s="1" t="s">
        <v>107</v>
      </c>
      <c r="D135" s="66">
        <v>16</v>
      </c>
      <c r="E135" s="150">
        <v>802</v>
      </c>
      <c r="F135" s="150">
        <v>404</v>
      </c>
      <c r="G135" s="150">
        <v>2638</v>
      </c>
      <c r="H135" s="150">
        <v>0.47699999999999998</v>
      </c>
      <c r="I135" s="25">
        <f t="shared" si="33"/>
        <v>0.21755310107533646</v>
      </c>
      <c r="J135" s="25">
        <f t="shared" si="34"/>
        <v>0.10546576400086488</v>
      </c>
      <c r="K135" s="27">
        <f t="shared" si="35"/>
        <v>2.0627841</v>
      </c>
      <c r="L135" s="27">
        <f t="shared" si="36"/>
        <v>0.76778443868686586</v>
      </c>
      <c r="M135" s="27">
        <f t="shared" si="37"/>
        <v>6.5297029702970297</v>
      </c>
      <c r="N135"/>
      <c r="O135" s="51">
        <f t="shared" si="38"/>
        <v>19.874591236753606</v>
      </c>
      <c r="P135" s="27">
        <f t="shared" si="39"/>
        <v>6.5297029702970297</v>
      </c>
      <c r="Q135" s="93">
        <f t="shared" si="40"/>
        <v>0.76778443868686586</v>
      </c>
      <c r="R135" s="156">
        <f t="shared" si="41"/>
        <v>545.9040834387863</v>
      </c>
      <c r="S135" s="156">
        <f t="shared" si="42"/>
        <v>1144.4530051127597</v>
      </c>
      <c r="T135" s="153"/>
      <c r="U135" s="153"/>
      <c r="V135"/>
      <c r="W135" s="1">
        <v>308</v>
      </c>
      <c r="X135" s="66">
        <v>16</v>
      </c>
      <c r="Y135" s="164">
        <v>0.75</v>
      </c>
      <c r="Z135" s="150">
        <v>1719</v>
      </c>
      <c r="AA135" s="150">
        <v>6862</v>
      </c>
      <c r="AB135" s="150">
        <v>858</v>
      </c>
      <c r="AC135" s="150">
        <v>1260</v>
      </c>
      <c r="AD135" s="27">
        <f t="shared" si="46"/>
        <v>0.22927085317357759</v>
      </c>
      <c r="AE135" s="27">
        <f t="shared" si="47"/>
        <v>0.11572241388505275</v>
      </c>
      <c r="AF135" s="29">
        <f t="shared" si="48"/>
        <v>1.9812138848167538</v>
      </c>
      <c r="AG135" s="29">
        <f t="shared" si="49"/>
        <v>0.75702230859593778</v>
      </c>
      <c r="AH135" s="29">
        <f t="shared" si="50"/>
        <v>3.9918557300756254</v>
      </c>
      <c r="AI135"/>
      <c r="AJ135" s="51">
        <f t="shared" si="43"/>
        <v>51.698045893329507</v>
      </c>
      <c r="AK135" s="29">
        <f t="shared" si="44"/>
        <v>3.9918557300756254</v>
      </c>
      <c r="AL135" s="58">
        <f t="shared" si="45"/>
        <v>0.75702230859593778</v>
      </c>
    </row>
    <row r="136" spans="1:38" x14ac:dyDescent="0.2">
      <c r="A136" s="1">
        <v>308</v>
      </c>
      <c r="B136" s="1">
        <v>386</v>
      </c>
      <c r="C136" s="1" t="s">
        <v>107</v>
      </c>
      <c r="D136" s="66">
        <v>16</v>
      </c>
      <c r="E136" s="150">
        <v>1000</v>
      </c>
      <c r="F136" s="150">
        <v>813</v>
      </c>
      <c r="G136" s="150">
        <v>4128</v>
      </c>
      <c r="H136" s="150">
        <v>0.59499999999999997</v>
      </c>
      <c r="I136" s="25">
        <f t="shared" si="33"/>
        <v>0.2189671229998949</v>
      </c>
      <c r="J136" s="25">
        <f t="shared" si="34"/>
        <v>0.1094822687203906</v>
      </c>
      <c r="K136" s="27">
        <f t="shared" si="35"/>
        <v>2.0000236162361626</v>
      </c>
      <c r="L136" s="27">
        <f t="shared" si="36"/>
        <v>0.74683982979464369</v>
      </c>
      <c r="M136" s="27">
        <f t="shared" si="37"/>
        <v>5.0774907749077487</v>
      </c>
      <c r="N136"/>
      <c r="O136" s="51">
        <f t="shared" si="38"/>
        <v>31.100194323471904</v>
      </c>
      <c r="P136" s="27">
        <f t="shared" si="39"/>
        <v>5.0774907749077487</v>
      </c>
      <c r="Q136" s="93">
        <f t="shared" si="40"/>
        <v>0.74683982979464369</v>
      </c>
      <c r="R136" s="156">
        <f t="shared" si="41"/>
        <v>680.67840827778844</v>
      </c>
      <c r="S136" s="156">
        <f t="shared" si="42"/>
        <v>1143.9973248366193</v>
      </c>
      <c r="T136" s="153"/>
      <c r="U136" s="153"/>
      <c r="V136"/>
      <c r="W136" s="1">
        <v>308</v>
      </c>
      <c r="X136" s="66">
        <v>16</v>
      </c>
      <c r="Y136" s="164">
        <v>0.77500000000000002</v>
      </c>
      <c r="Z136" s="150">
        <v>1925</v>
      </c>
      <c r="AA136" s="150">
        <v>7416</v>
      </c>
      <c r="AB136" s="150">
        <v>886</v>
      </c>
      <c r="AC136" s="150">
        <v>1302</v>
      </c>
      <c r="AD136" s="27">
        <f t="shared" si="46"/>
        <v>0.23205288720333861</v>
      </c>
      <c r="AE136" s="27">
        <f t="shared" si="47"/>
        <v>0.1174494598910243</v>
      </c>
      <c r="AF136" s="29">
        <f t="shared" si="48"/>
        <v>1.9757680232727277</v>
      </c>
      <c r="AG136" s="29">
        <f t="shared" si="49"/>
        <v>0.75950796348503413</v>
      </c>
      <c r="AH136" s="29">
        <f t="shared" si="50"/>
        <v>3.8524675324675326</v>
      </c>
      <c r="AI136"/>
      <c r="AJ136" s="51">
        <f t="shared" si="43"/>
        <v>55.871860732283828</v>
      </c>
      <c r="AK136" s="29">
        <f t="shared" si="44"/>
        <v>3.8524675324675326</v>
      </c>
      <c r="AL136" s="58">
        <f t="shared" si="45"/>
        <v>0.75950796348503413</v>
      </c>
    </row>
    <row r="137" spans="1:38" x14ac:dyDescent="0.2">
      <c r="A137" s="1">
        <v>308</v>
      </c>
      <c r="B137" s="1">
        <v>386</v>
      </c>
      <c r="C137" s="1" t="s">
        <v>107</v>
      </c>
      <c r="D137" s="66">
        <v>16</v>
      </c>
      <c r="E137" s="150">
        <v>1052</v>
      </c>
      <c r="F137" s="150">
        <v>961</v>
      </c>
      <c r="G137" s="150">
        <v>4660</v>
      </c>
      <c r="H137" s="150">
        <v>0.626</v>
      </c>
      <c r="I137" s="25">
        <f t="shared" ref="I137:I178" si="51">0.1515*(G137/1000)/(E137/1000)^2/($D$4/10)^4</f>
        <v>0.22335396199340668</v>
      </c>
      <c r="J137" s="25">
        <f t="shared" ref="J137:J178" si="52">0.5*(F137/1000)/(E137/1000)^3/($D$4/10)^5</f>
        <v>0.11115510442710171</v>
      </c>
      <c r="K137" s="27">
        <f t="shared" ref="K137:K178" si="53">I137/J137</f>
        <v>2.0093900603537986</v>
      </c>
      <c r="L137" s="27">
        <f t="shared" ref="L137:L178" si="54">0.798*I137^1.5/J137</f>
        <v>0.75781635056533192</v>
      </c>
      <c r="M137" s="27">
        <f t="shared" ref="M137:M178" si="55">G137/F137</f>
        <v>4.8491155046826222</v>
      </c>
      <c r="N137"/>
      <c r="O137" s="51">
        <f t="shared" ref="O137:O178" si="56">G137/(PI()*$D$4^2/4)</f>
        <v>35.108262002756554</v>
      </c>
      <c r="P137" s="27">
        <f t="shared" ref="P137:P178" si="57">M137</f>
        <v>4.8491155046826222</v>
      </c>
      <c r="Q137" s="93">
        <f t="shared" ref="Q137:Q178" si="58">L137</f>
        <v>0.75781635056533192</v>
      </c>
      <c r="R137" s="156">
        <f t="shared" ref="R137:R164" si="59">E137*(PI()/30)*($D$4/2)</f>
        <v>716.07368550823344</v>
      </c>
      <c r="S137" s="156">
        <f t="shared" ref="S137:S164" si="60">R137/H137</f>
        <v>1143.8876765307243</v>
      </c>
      <c r="T137" s="153"/>
      <c r="U137" s="153"/>
      <c r="V137"/>
      <c r="W137" s="1">
        <v>308</v>
      </c>
      <c r="X137" s="66">
        <v>16</v>
      </c>
      <c r="Y137" s="164">
        <v>0.8</v>
      </c>
      <c r="Z137" s="150">
        <v>2156</v>
      </c>
      <c r="AA137" s="150">
        <v>8007</v>
      </c>
      <c r="AB137" s="150">
        <v>915</v>
      </c>
      <c r="AC137" s="150">
        <v>1344</v>
      </c>
      <c r="AD137" s="27">
        <f t="shared" si="46"/>
        <v>0.23513133772621642</v>
      </c>
      <c r="AE137" s="27">
        <f t="shared" si="47"/>
        <v>0.11959256844382098</v>
      </c>
      <c r="AF137" s="29">
        <f t="shared" si="48"/>
        <v>1.9661032519480521</v>
      </c>
      <c r="AG137" s="29">
        <f t="shared" si="49"/>
        <v>0.76078943016567047</v>
      </c>
      <c r="AH137" s="29">
        <f t="shared" si="50"/>
        <v>3.7138218923933208</v>
      </c>
      <c r="AI137"/>
      <c r="AJ137" s="51">
        <f t="shared" ref="AJ137:AJ172" si="61">AA137/(PI()*$D$4^2/4)</f>
        <v>60.324432157955314</v>
      </c>
      <c r="AK137" s="29">
        <f t="shared" ref="AK137:AK172" si="62">AH137</f>
        <v>3.7138218923933208</v>
      </c>
      <c r="AL137" s="58">
        <f t="shared" ref="AL137:AL172" si="63">AG137</f>
        <v>0.76078943016567047</v>
      </c>
    </row>
    <row r="138" spans="1:38" x14ac:dyDescent="0.2">
      <c r="A138" s="1">
        <v>308</v>
      </c>
      <c r="B138" s="1">
        <v>386</v>
      </c>
      <c r="C138" s="1" t="s">
        <v>107</v>
      </c>
      <c r="D138" s="66">
        <v>16</v>
      </c>
      <c r="E138" s="150">
        <v>1104</v>
      </c>
      <c r="F138" s="150">
        <v>1107</v>
      </c>
      <c r="G138" s="150">
        <v>5106</v>
      </c>
      <c r="H138" s="150">
        <v>0.65700000000000003</v>
      </c>
      <c r="I138" s="25">
        <f t="shared" si="51"/>
        <v>0.22221935734804066</v>
      </c>
      <c r="J138" s="25">
        <f t="shared" si="52"/>
        <v>0.11078823498687732</v>
      </c>
      <c r="K138" s="27">
        <f t="shared" si="53"/>
        <v>2.0058028487804882</v>
      </c>
      <c r="L138" s="27">
        <f t="shared" si="54"/>
        <v>0.75453967173827741</v>
      </c>
      <c r="M138" s="27">
        <f t="shared" si="55"/>
        <v>4.6124661246612462</v>
      </c>
      <c r="N138"/>
      <c r="O138" s="51">
        <f t="shared" si="56"/>
        <v>38.46840896696888</v>
      </c>
      <c r="P138" s="27">
        <f t="shared" si="57"/>
        <v>4.6124661246612462</v>
      </c>
      <c r="Q138" s="93">
        <f t="shared" si="58"/>
        <v>0.75453967173827741</v>
      </c>
      <c r="R138" s="156">
        <f t="shared" si="59"/>
        <v>751.46896273867856</v>
      </c>
      <c r="S138" s="156">
        <f t="shared" si="60"/>
        <v>1143.7883755535443</v>
      </c>
      <c r="T138" s="153"/>
      <c r="U138" s="153"/>
      <c r="V138"/>
      <c r="W138" s="1">
        <v>308</v>
      </c>
      <c r="X138" s="66">
        <v>16</v>
      </c>
      <c r="Y138" s="164">
        <v>0.82499999999999996</v>
      </c>
      <c r="Z138" s="150">
        <v>2407</v>
      </c>
      <c r="AA138" s="150">
        <v>8614</v>
      </c>
      <c r="AB138" s="150">
        <v>944</v>
      </c>
      <c r="AC138" s="150">
        <v>1386</v>
      </c>
      <c r="AD138" s="27">
        <f t="shared" si="46"/>
        <v>0.23785792750555795</v>
      </c>
      <c r="AE138" s="27">
        <f t="shared" si="47"/>
        <v>0.12174177857556222</v>
      </c>
      <c r="AF138" s="29">
        <f t="shared" si="48"/>
        <v>1.9537904759451596</v>
      </c>
      <c r="AG138" s="29">
        <f t="shared" si="49"/>
        <v>0.76039577448860607</v>
      </c>
      <c r="AH138" s="29">
        <f t="shared" si="50"/>
        <v>3.578728707935189</v>
      </c>
      <c r="AI138"/>
      <c r="AJ138" s="51">
        <f t="shared" si="61"/>
        <v>64.897546972477471</v>
      </c>
      <c r="AK138" s="29">
        <f t="shared" si="62"/>
        <v>3.578728707935189</v>
      </c>
      <c r="AL138" s="58">
        <f t="shared" si="63"/>
        <v>0.76039577448860607</v>
      </c>
    </row>
    <row r="139" spans="1:38" x14ac:dyDescent="0.2">
      <c r="A139" s="1">
        <v>308</v>
      </c>
      <c r="B139" s="1">
        <v>386</v>
      </c>
      <c r="C139" s="1" t="s">
        <v>107</v>
      </c>
      <c r="D139" s="66">
        <v>16</v>
      </c>
      <c r="E139" s="150">
        <v>1156</v>
      </c>
      <c r="F139" s="150">
        <v>1274</v>
      </c>
      <c r="G139" s="150">
        <v>5574</v>
      </c>
      <c r="H139" s="150">
        <v>0.68799999999999994</v>
      </c>
      <c r="I139" s="25">
        <f t="shared" si="51"/>
        <v>0.22125368865561382</v>
      </c>
      <c r="J139" s="25">
        <f t="shared" si="52"/>
        <v>0.11105782620732106</v>
      </c>
      <c r="K139" s="27">
        <f t="shared" si="53"/>
        <v>1.9922386040816322</v>
      </c>
      <c r="L139" s="27">
        <f t="shared" si="54"/>
        <v>0.74780695935070751</v>
      </c>
      <c r="M139" s="27">
        <f t="shared" si="55"/>
        <v>4.3751962323390892</v>
      </c>
      <c r="N139"/>
      <c r="O139" s="51">
        <f t="shared" si="56"/>
        <v>41.99430309085087</v>
      </c>
      <c r="P139" s="27">
        <f t="shared" si="57"/>
        <v>4.3751962323390892</v>
      </c>
      <c r="Q139" s="93">
        <f t="shared" si="58"/>
        <v>0.74780695935070751</v>
      </c>
      <c r="R139" s="156">
        <f t="shared" si="59"/>
        <v>786.86423996912345</v>
      </c>
      <c r="S139" s="156">
        <f t="shared" si="60"/>
        <v>1143.6980232109354</v>
      </c>
      <c r="T139" s="153"/>
      <c r="U139" s="153"/>
      <c r="V139"/>
      <c r="W139" s="1">
        <v>308</v>
      </c>
      <c r="X139" s="66">
        <v>16</v>
      </c>
      <c r="Y139" s="164">
        <v>0.85</v>
      </c>
      <c r="Z139" s="150">
        <v>2679</v>
      </c>
      <c r="AA139" s="150">
        <v>9246</v>
      </c>
      <c r="AB139" s="150">
        <v>972</v>
      </c>
      <c r="AC139" s="150">
        <v>1428</v>
      </c>
      <c r="AD139" s="27">
        <f t="shared" si="46"/>
        <v>0.24051197124914014</v>
      </c>
      <c r="AE139" s="27">
        <f t="shared" si="47"/>
        <v>0.12389144949266039</v>
      </c>
      <c r="AF139" s="29">
        <f t="shared" si="48"/>
        <v>1.9413121101903696</v>
      </c>
      <c r="AG139" s="29">
        <f t="shared" si="49"/>
        <v>0.75974281924379483</v>
      </c>
      <c r="AH139" s="29">
        <f t="shared" si="50"/>
        <v>3.4512877939529676</v>
      </c>
      <c r="AI139"/>
      <c r="AJ139" s="51">
        <f t="shared" si="61"/>
        <v>69.659010832078778</v>
      </c>
      <c r="AK139" s="29">
        <f t="shared" si="62"/>
        <v>3.4512877939529676</v>
      </c>
      <c r="AL139" s="58">
        <f t="shared" si="63"/>
        <v>0.75974281924379483</v>
      </c>
    </row>
    <row r="140" spans="1:38" x14ac:dyDescent="0.2">
      <c r="A140" s="1">
        <v>308</v>
      </c>
      <c r="B140" s="1">
        <v>386</v>
      </c>
      <c r="C140" s="1" t="s">
        <v>107</v>
      </c>
      <c r="D140" s="66">
        <v>16</v>
      </c>
      <c r="E140" s="150">
        <v>1198</v>
      </c>
      <c r="F140" s="150">
        <v>1441</v>
      </c>
      <c r="G140" s="150">
        <v>6043</v>
      </c>
      <c r="H140" s="150">
        <v>0.71299999999999997</v>
      </c>
      <c r="I140" s="25">
        <f t="shared" si="51"/>
        <v>0.22334600146199354</v>
      </c>
      <c r="J140" s="25">
        <f t="shared" si="52"/>
        <v>0.11286174725351068</v>
      </c>
      <c r="K140" s="27">
        <f t="shared" si="53"/>
        <v>1.9789344653712697</v>
      </c>
      <c r="L140" s="27">
        <f t="shared" si="54"/>
        <v>0.74631710345727331</v>
      </c>
      <c r="M140" s="27">
        <f t="shared" si="55"/>
        <v>4.1936155447605827</v>
      </c>
      <c r="N140"/>
      <c r="O140" s="51">
        <f t="shared" si="56"/>
        <v>45.527731176536022</v>
      </c>
      <c r="P140" s="27">
        <f t="shared" si="57"/>
        <v>4.1936155447605827</v>
      </c>
      <c r="Q140" s="93">
        <f t="shared" si="58"/>
        <v>0.74631710345727331</v>
      </c>
      <c r="R140" s="156">
        <f t="shared" si="59"/>
        <v>815.45273311679057</v>
      </c>
      <c r="S140" s="156">
        <f t="shared" si="60"/>
        <v>1143.6924728145732</v>
      </c>
      <c r="T140" s="153"/>
      <c r="U140" s="153"/>
      <c r="V140"/>
      <c r="W140" s="1">
        <v>308</v>
      </c>
      <c r="X140" s="66">
        <v>16</v>
      </c>
      <c r="Y140" s="164">
        <v>0.875</v>
      </c>
      <c r="Z140" s="150">
        <v>2986</v>
      </c>
      <c r="AA140" s="150">
        <v>9920</v>
      </c>
      <c r="AB140" s="150">
        <v>1001</v>
      </c>
      <c r="AC140" s="150">
        <v>1470</v>
      </c>
      <c r="AD140" s="27">
        <f t="shared" si="46"/>
        <v>0.24350967792262637</v>
      </c>
      <c r="AE140" s="27">
        <f t="shared" si="47"/>
        <v>0.1265875638218128</v>
      </c>
      <c r="AF140" s="29">
        <f t="shared" si="48"/>
        <v>1.9236461352980574</v>
      </c>
      <c r="AG140" s="29">
        <f t="shared" si="49"/>
        <v>0.75750619481324588</v>
      </c>
      <c r="AH140" s="29">
        <f t="shared" si="50"/>
        <v>3.3221701272605491</v>
      </c>
      <c r="AI140"/>
      <c r="AJ140" s="51">
        <f t="shared" si="61"/>
        <v>74.736901087413102</v>
      </c>
      <c r="AK140" s="29">
        <f t="shared" si="62"/>
        <v>3.3221701272605491</v>
      </c>
      <c r="AL140" s="58">
        <f t="shared" si="63"/>
        <v>0.75750619481324588</v>
      </c>
    </row>
    <row r="141" spans="1:38" x14ac:dyDescent="0.2">
      <c r="A141" s="1">
        <v>308</v>
      </c>
      <c r="B141" s="1">
        <v>386</v>
      </c>
      <c r="C141" s="1" t="s">
        <v>107</v>
      </c>
      <c r="D141" s="66">
        <v>16</v>
      </c>
      <c r="E141" s="150">
        <v>1248</v>
      </c>
      <c r="F141" s="150">
        <v>1652</v>
      </c>
      <c r="G141" s="150">
        <v>6681</v>
      </c>
      <c r="H141" s="150">
        <v>0.74299999999999999</v>
      </c>
      <c r="I141" s="25">
        <f t="shared" si="51"/>
        <v>0.22753673642099778</v>
      </c>
      <c r="J141" s="25">
        <f t="shared" si="52"/>
        <v>0.11445098369548111</v>
      </c>
      <c r="K141" s="27">
        <f t="shared" si="53"/>
        <v>1.988071478934625</v>
      </c>
      <c r="L141" s="27">
        <f t="shared" si="54"/>
        <v>0.75676432155933493</v>
      </c>
      <c r="M141" s="27">
        <f t="shared" si="55"/>
        <v>4.0441888619854724</v>
      </c>
      <c r="N141"/>
      <c r="O141" s="51">
        <f t="shared" si="56"/>
        <v>50.334398806956344</v>
      </c>
      <c r="P141" s="27">
        <f t="shared" si="57"/>
        <v>4.0441888619854724</v>
      </c>
      <c r="Q141" s="93">
        <f t="shared" si="58"/>
        <v>0.75676432155933493</v>
      </c>
      <c r="R141" s="156">
        <f t="shared" si="59"/>
        <v>849.48665353068009</v>
      </c>
      <c r="S141" s="156">
        <f t="shared" si="60"/>
        <v>1143.3198567034726</v>
      </c>
      <c r="T141" s="153"/>
      <c r="U141" s="153"/>
      <c r="V141"/>
      <c r="W141" s="1">
        <v>308</v>
      </c>
      <c r="X141" s="66">
        <v>16</v>
      </c>
      <c r="Y141" s="164">
        <v>0.9</v>
      </c>
      <c r="Z141" s="150">
        <v>3332</v>
      </c>
      <c r="AA141" s="150">
        <v>10626</v>
      </c>
      <c r="AB141" s="150">
        <v>1029</v>
      </c>
      <c r="AC141" s="150">
        <v>1512</v>
      </c>
      <c r="AD141" s="27">
        <f t="shared" si="46"/>
        <v>0.24655025318809259</v>
      </c>
      <c r="AE141" s="27">
        <f t="shared" si="47"/>
        <v>0.12980841947063446</v>
      </c>
      <c r="AF141" s="29">
        <f t="shared" si="48"/>
        <v>1.8993394588235297</v>
      </c>
      <c r="AG141" s="29">
        <f t="shared" si="49"/>
        <v>0.75258959317363117</v>
      </c>
      <c r="AH141" s="29">
        <f t="shared" si="50"/>
        <v>3.1890756302521011</v>
      </c>
      <c r="AI141"/>
      <c r="AJ141" s="51">
        <f t="shared" si="61"/>
        <v>80.055878120448753</v>
      </c>
      <c r="AK141" s="29">
        <f t="shared" si="62"/>
        <v>3.1890756302521011</v>
      </c>
      <c r="AL141" s="58">
        <f t="shared" si="63"/>
        <v>0.75258959317363117</v>
      </c>
    </row>
    <row r="142" spans="1:38" x14ac:dyDescent="0.2">
      <c r="A142" s="1">
        <v>308</v>
      </c>
      <c r="B142" s="1">
        <v>386</v>
      </c>
      <c r="C142" s="1" t="s">
        <v>107</v>
      </c>
      <c r="D142" s="66">
        <v>16</v>
      </c>
      <c r="E142" s="150">
        <v>1297</v>
      </c>
      <c r="F142" s="150">
        <v>1906</v>
      </c>
      <c r="G142" s="150">
        <v>7383</v>
      </c>
      <c r="H142" s="150">
        <v>0.77200000000000002</v>
      </c>
      <c r="I142" s="25">
        <f t="shared" si="51"/>
        <v>0.23280491227862762</v>
      </c>
      <c r="J142" s="25">
        <f t="shared" si="52"/>
        <v>0.11764032370196702</v>
      </c>
      <c r="K142" s="27">
        <f t="shared" si="53"/>
        <v>1.9789550466421828</v>
      </c>
      <c r="L142" s="27">
        <f t="shared" si="54"/>
        <v>0.76196476722239881</v>
      </c>
      <c r="M142" s="27">
        <f t="shared" si="55"/>
        <v>3.8735571878279118</v>
      </c>
      <c r="N142"/>
      <c r="O142" s="51">
        <f t="shared" si="56"/>
        <v>55.623239992779325</v>
      </c>
      <c r="P142" s="27">
        <f t="shared" si="57"/>
        <v>3.8735571878279118</v>
      </c>
      <c r="Q142" s="93">
        <f t="shared" si="58"/>
        <v>0.76196476722239881</v>
      </c>
      <c r="R142" s="156">
        <f t="shared" si="59"/>
        <v>882.83989553629158</v>
      </c>
      <c r="S142" s="156">
        <f t="shared" si="60"/>
        <v>1143.5749942179943</v>
      </c>
      <c r="T142" s="153"/>
      <c r="U142" s="153"/>
      <c r="V142"/>
      <c r="X142" s="66"/>
      <c r="Y142" s="163"/>
      <c r="Z142" s="150"/>
      <c r="AA142" s="150"/>
      <c r="AC142" s="150"/>
      <c r="AD142" s="27"/>
      <c r="AE142" s="27"/>
      <c r="AF142" s="29"/>
      <c r="AH142" s="29"/>
      <c r="AI142"/>
      <c r="AJ142" s="51"/>
      <c r="AK142" s="29"/>
      <c r="AL142" s="58"/>
    </row>
    <row r="143" spans="1:38" x14ac:dyDescent="0.2">
      <c r="A143" s="1">
        <v>308</v>
      </c>
      <c r="B143" s="1">
        <v>386</v>
      </c>
      <c r="C143" s="1" t="s">
        <v>107</v>
      </c>
      <c r="D143" s="66">
        <v>16</v>
      </c>
      <c r="E143" s="150">
        <v>1349</v>
      </c>
      <c r="F143" s="150">
        <v>2189</v>
      </c>
      <c r="G143" s="150">
        <v>8074</v>
      </c>
      <c r="H143" s="150">
        <v>0.80300000000000005</v>
      </c>
      <c r="I143" s="25">
        <f t="shared" si="51"/>
        <v>0.23534450869236576</v>
      </c>
      <c r="J143" s="25">
        <f t="shared" si="52"/>
        <v>0.12007791970687771</v>
      </c>
      <c r="K143" s="27">
        <f t="shared" si="53"/>
        <v>1.9599315949748746</v>
      </c>
      <c r="L143" s="27">
        <f t="shared" si="54"/>
        <v>0.75874499623087932</v>
      </c>
      <c r="M143" s="27">
        <f t="shared" si="55"/>
        <v>3.6884422110552766</v>
      </c>
      <c r="N143"/>
      <c r="O143" s="51">
        <f t="shared" si="56"/>
        <v>60.829207598767475</v>
      </c>
      <c r="P143" s="27">
        <f t="shared" si="57"/>
        <v>3.6884422110552766</v>
      </c>
      <c r="Q143" s="93">
        <f t="shared" si="58"/>
        <v>0.75874499623087932</v>
      </c>
      <c r="R143" s="156">
        <f t="shared" si="59"/>
        <v>918.23517276673658</v>
      </c>
      <c r="S143" s="156">
        <f t="shared" si="60"/>
        <v>1143.5058191366581</v>
      </c>
      <c r="T143" s="153"/>
      <c r="U143" s="153"/>
      <c r="V143"/>
      <c r="X143" s="66"/>
      <c r="Y143" s="163"/>
      <c r="Z143" s="150"/>
      <c r="AA143" s="150"/>
      <c r="AC143" s="150"/>
      <c r="AD143" s="27"/>
      <c r="AE143" s="27"/>
      <c r="AF143" s="29"/>
      <c r="AH143" s="29"/>
      <c r="AI143"/>
      <c r="AJ143" s="51"/>
      <c r="AK143" s="29"/>
      <c r="AL143" s="58"/>
    </row>
    <row r="144" spans="1:38" x14ac:dyDescent="0.2">
      <c r="A144" s="1">
        <v>308</v>
      </c>
      <c r="B144" s="1">
        <v>386</v>
      </c>
      <c r="C144" s="1" t="s">
        <v>107</v>
      </c>
      <c r="D144" s="66">
        <v>16</v>
      </c>
      <c r="E144" s="150">
        <v>1399</v>
      </c>
      <c r="F144" s="150">
        <v>2473</v>
      </c>
      <c r="G144" s="150">
        <v>8766</v>
      </c>
      <c r="H144" s="150">
        <v>0.83299999999999996</v>
      </c>
      <c r="I144" s="25">
        <f t="shared" si="51"/>
        <v>0.23757747426433243</v>
      </c>
      <c r="J144" s="25">
        <f t="shared" si="52"/>
        <v>0.12162538154647132</v>
      </c>
      <c r="K144" s="27">
        <f t="shared" si="53"/>
        <v>1.9533544005661143</v>
      </c>
      <c r="L144" s="27">
        <f t="shared" si="54"/>
        <v>0.75977774289319977</v>
      </c>
      <c r="M144" s="27">
        <f t="shared" si="55"/>
        <v>3.544682571775172</v>
      </c>
      <c r="N144"/>
      <c r="O144" s="51">
        <f t="shared" si="56"/>
        <v>66.042709166558794</v>
      </c>
      <c r="P144" s="27">
        <f t="shared" si="57"/>
        <v>3.544682571775172</v>
      </c>
      <c r="Q144" s="93">
        <f t="shared" si="58"/>
        <v>0.75977774289319977</v>
      </c>
      <c r="R144" s="156">
        <f t="shared" si="59"/>
        <v>952.2690931806261</v>
      </c>
      <c r="S144" s="156">
        <f t="shared" si="60"/>
        <v>1143.1801838903075</v>
      </c>
      <c r="T144" s="153"/>
      <c r="U144" s="153"/>
      <c r="V144"/>
      <c r="X144" s="66"/>
      <c r="Y144" s="163"/>
      <c r="Z144" s="150"/>
      <c r="AA144" s="150"/>
      <c r="AC144" s="150"/>
      <c r="AD144" s="27"/>
      <c r="AE144" s="27"/>
      <c r="AF144" s="29"/>
      <c r="AH144" s="29"/>
      <c r="AI144"/>
      <c r="AJ144" s="51"/>
      <c r="AK144" s="29"/>
      <c r="AL144" s="58"/>
    </row>
    <row r="145" spans="1:38" x14ac:dyDescent="0.2">
      <c r="A145" s="1">
        <v>308</v>
      </c>
      <c r="B145" s="1">
        <v>386</v>
      </c>
      <c r="C145" s="1" t="s">
        <v>107</v>
      </c>
      <c r="D145" s="66">
        <v>16</v>
      </c>
      <c r="E145" s="150">
        <v>1450</v>
      </c>
      <c r="F145" s="150">
        <v>2833</v>
      </c>
      <c r="G145" s="150">
        <v>9617</v>
      </c>
      <c r="H145" s="150">
        <v>0.86299999999999999</v>
      </c>
      <c r="I145" s="25">
        <f t="shared" si="51"/>
        <v>0.24262907090695712</v>
      </c>
      <c r="J145" s="25">
        <f t="shared" si="52"/>
        <v>0.12513990202360867</v>
      </c>
      <c r="K145" s="27">
        <f t="shared" si="53"/>
        <v>1.9388625608895167</v>
      </c>
      <c r="L145" s="27">
        <f t="shared" si="54"/>
        <v>0.76211644596641825</v>
      </c>
      <c r="M145" s="27">
        <f t="shared" si="55"/>
        <v>3.3946346629015176</v>
      </c>
      <c r="N145"/>
      <c r="O145" s="51">
        <f t="shared" si="56"/>
        <v>72.454110661053605</v>
      </c>
      <c r="P145" s="27">
        <f t="shared" si="57"/>
        <v>3.3946346629015176</v>
      </c>
      <c r="Q145" s="93">
        <f t="shared" si="58"/>
        <v>0.76211644596641825</v>
      </c>
      <c r="R145" s="156">
        <f t="shared" si="59"/>
        <v>986.98369200279342</v>
      </c>
      <c r="S145" s="156">
        <f t="shared" si="60"/>
        <v>1143.6659235258326</v>
      </c>
      <c r="T145" s="153"/>
      <c r="U145" s="153"/>
      <c r="V145"/>
      <c r="X145" s="66"/>
      <c r="Y145" s="163"/>
      <c r="Z145" s="150"/>
      <c r="AA145" s="150"/>
      <c r="AC145" s="150"/>
      <c r="AD145" s="27"/>
      <c r="AE145" s="27"/>
      <c r="AF145" s="29"/>
      <c r="AH145" s="29"/>
      <c r="AI145"/>
      <c r="AJ145" s="51"/>
      <c r="AK145" s="29"/>
      <c r="AL145" s="58"/>
    </row>
    <row r="146" spans="1:38" x14ac:dyDescent="0.2">
      <c r="A146" s="1">
        <v>308</v>
      </c>
      <c r="B146" s="1">
        <v>386</v>
      </c>
      <c r="C146" s="1" t="s">
        <v>107</v>
      </c>
      <c r="D146" s="66">
        <v>16</v>
      </c>
      <c r="E146" s="150">
        <v>1467</v>
      </c>
      <c r="F146" s="150">
        <v>2972</v>
      </c>
      <c r="G146" s="150">
        <v>9894</v>
      </c>
      <c r="H146" s="150">
        <v>0.873</v>
      </c>
      <c r="I146" s="25">
        <f t="shared" si="51"/>
        <v>0.24386580184742154</v>
      </c>
      <c r="J146" s="25">
        <f t="shared" si="52"/>
        <v>0.12676860357365363</v>
      </c>
      <c r="K146" s="27">
        <f t="shared" si="53"/>
        <v>1.9237081972409158</v>
      </c>
      <c r="L146" s="27">
        <f t="shared" si="54"/>
        <v>0.75808436191051487</v>
      </c>
      <c r="M146" s="27">
        <f t="shared" si="55"/>
        <v>3.3290713324360701</v>
      </c>
      <c r="N146"/>
      <c r="O146" s="51">
        <f t="shared" si="56"/>
        <v>74.541018080530762</v>
      </c>
      <c r="P146" s="27">
        <f t="shared" si="57"/>
        <v>3.3290713324360701</v>
      </c>
      <c r="Q146" s="93">
        <f t="shared" si="58"/>
        <v>0.75808436191051487</v>
      </c>
      <c r="R146" s="156">
        <f t="shared" si="59"/>
        <v>998.55522494351578</v>
      </c>
      <c r="S146" s="156">
        <f t="shared" si="60"/>
        <v>1143.8204180338096</v>
      </c>
      <c r="T146" s="153"/>
      <c r="U146" s="153"/>
      <c r="V146"/>
      <c r="X146" s="66"/>
      <c r="Y146" s="163"/>
      <c r="Z146" s="150"/>
      <c r="AA146" s="150"/>
      <c r="AC146" s="150"/>
      <c r="AD146" s="27"/>
      <c r="AE146" s="27"/>
      <c r="AF146" s="29"/>
      <c r="AH146" s="29"/>
      <c r="AI146"/>
      <c r="AJ146" s="51"/>
      <c r="AK146" s="29"/>
      <c r="AL146" s="58"/>
    </row>
    <row r="147" spans="1:38" x14ac:dyDescent="0.2">
      <c r="A147" s="1">
        <v>308</v>
      </c>
      <c r="B147" s="1">
        <v>386</v>
      </c>
      <c r="C147" s="1" t="s">
        <v>107</v>
      </c>
      <c r="D147" s="66">
        <v>16</v>
      </c>
      <c r="E147" s="150">
        <v>1500</v>
      </c>
      <c r="F147" s="150">
        <v>3222</v>
      </c>
      <c r="G147" s="150">
        <v>10383</v>
      </c>
      <c r="H147" s="150">
        <v>0.89300000000000002</v>
      </c>
      <c r="I147" s="25">
        <f t="shared" si="51"/>
        <v>0.24478204544658794</v>
      </c>
      <c r="J147" s="25">
        <f t="shared" si="52"/>
        <v>0.12855974481967966</v>
      </c>
      <c r="K147" s="27">
        <f t="shared" si="53"/>
        <v>1.904033379888268</v>
      </c>
      <c r="L147" s="27">
        <f t="shared" si="54"/>
        <v>0.75173925445085066</v>
      </c>
      <c r="M147" s="27">
        <f t="shared" si="55"/>
        <v>3.2225325884543761</v>
      </c>
      <c r="N147"/>
      <c r="O147" s="51">
        <f t="shared" si="56"/>
        <v>78.225125402279261</v>
      </c>
      <c r="P147" s="27">
        <f t="shared" si="57"/>
        <v>3.2225325884543761</v>
      </c>
      <c r="Q147" s="93">
        <f t="shared" si="58"/>
        <v>0.75173925445085066</v>
      </c>
      <c r="R147" s="156">
        <f t="shared" si="59"/>
        <v>1021.0176124166828</v>
      </c>
      <c r="S147" s="156">
        <f t="shared" si="60"/>
        <v>1143.3567888204734</v>
      </c>
      <c r="T147" s="153"/>
      <c r="U147" s="153"/>
      <c r="V147"/>
      <c r="X147" s="66"/>
      <c r="Y147" s="163"/>
      <c r="Z147" s="150"/>
      <c r="AA147" s="150"/>
      <c r="AC147" s="150"/>
      <c r="AD147" s="27"/>
      <c r="AE147" s="27"/>
      <c r="AF147" s="29"/>
      <c r="AH147" s="29"/>
      <c r="AI147"/>
      <c r="AJ147" s="51"/>
      <c r="AK147" s="29"/>
      <c r="AL147" s="58"/>
    </row>
    <row r="148" spans="1:38" x14ac:dyDescent="0.2">
      <c r="A148" s="1">
        <v>308</v>
      </c>
      <c r="B148" s="1">
        <v>386</v>
      </c>
      <c r="C148" s="1" t="s">
        <v>107</v>
      </c>
      <c r="D148" s="66">
        <v>16</v>
      </c>
      <c r="E148" s="150">
        <v>1549</v>
      </c>
      <c r="F148" s="150">
        <v>3664</v>
      </c>
      <c r="G148" s="150">
        <v>11277</v>
      </c>
      <c r="H148" s="150">
        <v>0.92200000000000004</v>
      </c>
      <c r="I148" s="25">
        <f t="shared" si="51"/>
        <v>0.24930441437688966</v>
      </c>
      <c r="J148" s="25">
        <f t="shared" si="52"/>
        <v>0.13275609050665307</v>
      </c>
      <c r="K148" s="27">
        <f t="shared" si="53"/>
        <v>1.8779131972434497</v>
      </c>
      <c r="L148" s="27">
        <f t="shared" si="54"/>
        <v>0.74824425258192717</v>
      </c>
      <c r="M148" s="27">
        <f t="shared" si="55"/>
        <v>3.0777838427947599</v>
      </c>
      <c r="N148"/>
      <c r="O148" s="51">
        <f t="shared" si="56"/>
        <v>84.960487254310237</v>
      </c>
      <c r="P148" s="27">
        <f t="shared" si="57"/>
        <v>3.0777838427947599</v>
      </c>
      <c r="Q148" s="93">
        <f t="shared" si="58"/>
        <v>0.74824425258192717</v>
      </c>
      <c r="R148" s="156">
        <f t="shared" si="59"/>
        <v>1054.3708544222943</v>
      </c>
      <c r="S148" s="156">
        <f t="shared" si="60"/>
        <v>1143.5692564233127</v>
      </c>
      <c r="T148" s="153"/>
      <c r="U148" s="153"/>
      <c r="V148"/>
      <c r="X148" s="66"/>
      <c r="Y148" s="163"/>
      <c r="Z148" s="150"/>
      <c r="AA148" s="150"/>
      <c r="AC148" s="150"/>
      <c r="AD148" s="27"/>
      <c r="AE148" s="27"/>
      <c r="AF148" s="29"/>
      <c r="AH148" s="29"/>
      <c r="AI148"/>
      <c r="AJ148" s="51"/>
      <c r="AK148" s="29"/>
      <c r="AL148" s="58"/>
    </row>
    <row r="149" spans="1:38" x14ac:dyDescent="0.2">
      <c r="E149" s="179"/>
      <c r="F149" s="171"/>
      <c r="G149" s="171"/>
      <c r="H149" s="62"/>
      <c r="I149" s="25"/>
      <c r="J149" s="25"/>
      <c r="K149" s="27"/>
      <c r="L149" s="27"/>
      <c r="M149" s="27"/>
      <c r="O149" s="51"/>
      <c r="P149" s="27"/>
      <c r="Q149" s="93"/>
      <c r="R149" s="156"/>
      <c r="T149" s="153"/>
      <c r="U149" s="153"/>
      <c r="AD149" s="27"/>
      <c r="AE149" s="27"/>
      <c r="AF149" s="29"/>
      <c r="AH149" s="29"/>
      <c r="AJ149" s="51"/>
      <c r="AK149" s="29"/>
      <c r="AL149" s="58"/>
    </row>
    <row r="150" spans="1:38" x14ac:dyDescent="0.2">
      <c r="E150" s="179"/>
      <c r="F150" s="171"/>
      <c r="G150" s="171"/>
      <c r="H150" s="62"/>
      <c r="I150" s="25"/>
      <c r="J150" s="25"/>
      <c r="K150" s="27"/>
      <c r="L150" s="27"/>
      <c r="M150" s="27"/>
      <c r="O150" s="51"/>
      <c r="P150" s="27"/>
      <c r="Q150" s="93"/>
      <c r="R150" s="156"/>
      <c r="T150" s="153"/>
      <c r="U150" s="153"/>
      <c r="AD150" s="27"/>
      <c r="AE150" s="27"/>
      <c r="AF150" s="29"/>
      <c r="AH150" s="29"/>
      <c r="AJ150" s="51"/>
      <c r="AK150" s="29"/>
      <c r="AL150" s="58"/>
    </row>
    <row r="151" spans="1:38" x14ac:dyDescent="0.2">
      <c r="A151" s="1">
        <v>309</v>
      </c>
      <c r="B151" s="1">
        <v>387</v>
      </c>
      <c r="C151" s="1" t="s">
        <v>107</v>
      </c>
      <c r="D151" s="66">
        <v>18</v>
      </c>
      <c r="E151" s="150">
        <v>710</v>
      </c>
      <c r="F151" s="150">
        <v>337</v>
      </c>
      <c r="G151" s="150">
        <v>2290</v>
      </c>
      <c r="H151" s="150">
        <v>0.42199999999999999</v>
      </c>
      <c r="I151" s="25">
        <f t="shared" si="51"/>
        <v>0.24096724286709414</v>
      </c>
      <c r="J151" s="25">
        <f t="shared" si="52"/>
        <v>0.12679674284048095</v>
      </c>
      <c r="K151" s="27">
        <f t="shared" si="53"/>
        <v>1.9004213946587536</v>
      </c>
      <c r="L151" s="27">
        <f t="shared" si="54"/>
        <v>0.74444361024231909</v>
      </c>
      <c r="M151" s="27">
        <f t="shared" si="55"/>
        <v>6.7952522255192882</v>
      </c>
      <c r="N151"/>
      <c r="O151" s="51">
        <f t="shared" si="56"/>
        <v>17.252772529251612</v>
      </c>
      <c r="P151" s="27">
        <f t="shared" si="57"/>
        <v>6.7952522255192882</v>
      </c>
      <c r="Q151" s="93">
        <f t="shared" si="58"/>
        <v>0.74444361024231909</v>
      </c>
      <c r="R151" s="156">
        <f t="shared" si="59"/>
        <v>483.28166987722977</v>
      </c>
      <c r="S151" s="156">
        <f t="shared" si="60"/>
        <v>1145.217227197227</v>
      </c>
      <c r="T151" s="153"/>
      <c r="U151" s="153"/>
      <c r="V151"/>
      <c r="W151" s="1">
        <v>309</v>
      </c>
      <c r="X151" s="66">
        <v>18</v>
      </c>
      <c r="Y151" s="164">
        <v>0.72499999999999998</v>
      </c>
      <c r="Z151" s="150">
        <v>1827</v>
      </c>
      <c r="AA151" s="150">
        <v>6967</v>
      </c>
      <c r="AB151" s="150">
        <v>830</v>
      </c>
      <c r="AC151" s="150">
        <v>1219</v>
      </c>
      <c r="AD151" s="27">
        <f t="shared" ref="AD151:AD157" si="64">0.1515*(AA151/1000)/(AC151/1000)^2/($D$4/10)^4</f>
        <v>0.24870105233146389</v>
      </c>
      <c r="AE151" s="27">
        <f t="shared" ref="AE151:AE157" si="65">0.5*(Z151/1000)/(AC151/1000)^3/($D$4/10)^5</f>
        <v>0.13582530011186475</v>
      </c>
      <c r="AF151" s="29">
        <f t="shared" ref="AF151:AF157" si="66">AD151/AE151</f>
        <v>1.8310362806239742</v>
      </c>
      <c r="AG151" s="29">
        <f t="shared" ref="AG151:AG157" si="67">0.798*AD151^1.5/AE151</f>
        <v>0.72868302476181668</v>
      </c>
      <c r="AH151" s="29">
        <f t="shared" ref="AH151:AH157" si="68">AA151/Z151</f>
        <v>3.8133552271483304</v>
      </c>
      <c r="AI151"/>
      <c r="AJ151" s="51">
        <f t="shared" si="61"/>
        <v>52.489111882662002</v>
      </c>
      <c r="AK151" s="29">
        <f t="shared" si="62"/>
        <v>3.8133552271483304</v>
      </c>
      <c r="AL151" s="58">
        <f t="shared" si="63"/>
        <v>0.72868302476181668</v>
      </c>
    </row>
    <row r="152" spans="1:38" x14ac:dyDescent="0.2">
      <c r="A152" s="1">
        <v>309</v>
      </c>
      <c r="B152" s="1">
        <v>387</v>
      </c>
      <c r="C152" s="1" t="s">
        <v>107</v>
      </c>
      <c r="D152" s="66">
        <v>18</v>
      </c>
      <c r="E152" s="150">
        <v>800</v>
      </c>
      <c r="F152" s="150">
        <v>488</v>
      </c>
      <c r="G152" s="150">
        <v>2939</v>
      </c>
      <c r="H152" s="150">
        <v>0.47599999999999998</v>
      </c>
      <c r="I152" s="25">
        <f t="shared" si="51"/>
        <v>0.2435896524106298</v>
      </c>
      <c r="J152" s="25">
        <f t="shared" si="52"/>
        <v>0.1283521369915403</v>
      </c>
      <c r="K152" s="27">
        <f t="shared" si="53"/>
        <v>1.8978231147540987</v>
      </c>
      <c r="L152" s="27">
        <f t="shared" si="54"/>
        <v>0.74746014549310336</v>
      </c>
      <c r="M152" s="27">
        <f t="shared" si="55"/>
        <v>6.0225409836065573</v>
      </c>
      <c r="N152"/>
      <c r="O152" s="51">
        <f t="shared" si="56"/>
        <v>22.142313739506765</v>
      </c>
      <c r="P152" s="27">
        <f t="shared" si="57"/>
        <v>6.0225409836065573</v>
      </c>
      <c r="Q152" s="93">
        <f t="shared" si="58"/>
        <v>0.74746014549310336</v>
      </c>
      <c r="R152" s="156">
        <f t="shared" si="59"/>
        <v>544.5427266222307</v>
      </c>
      <c r="S152" s="156">
        <f t="shared" si="60"/>
        <v>1143.9973248366191</v>
      </c>
      <c r="T152" s="153"/>
      <c r="U152" s="153"/>
      <c r="V152"/>
      <c r="W152" s="1">
        <v>309</v>
      </c>
      <c r="X152" s="66">
        <v>18</v>
      </c>
      <c r="Y152" s="164">
        <v>0.75</v>
      </c>
      <c r="Z152" s="150">
        <v>2062</v>
      </c>
      <c r="AA152" s="150">
        <v>7566</v>
      </c>
      <c r="AB152" s="150">
        <v>858</v>
      </c>
      <c r="AC152" s="150">
        <v>1261</v>
      </c>
      <c r="AD152" s="27">
        <f t="shared" si="64"/>
        <v>0.25239188513164956</v>
      </c>
      <c r="AE152" s="27">
        <f t="shared" si="65"/>
        <v>0.13848305765321253</v>
      </c>
      <c r="AF152" s="29">
        <f t="shared" si="66"/>
        <v>1.8225470278370517</v>
      </c>
      <c r="AG152" s="29">
        <f t="shared" si="67"/>
        <v>0.73066672279274503</v>
      </c>
      <c r="AH152" s="29">
        <f t="shared" si="68"/>
        <v>3.6692531522793406</v>
      </c>
      <c r="AI152"/>
      <c r="AJ152" s="51">
        <f t="shared" si="61"/>
        <v>57.00195500275882</v>
      </c>
      <c r="AK152" s="29">
        <f t="shared" si="62"/>
        <v>3.6692531522793406</v>
      </c>
      <c r="AL152" s="58">
        <f t="shared" si="63"/>
        <v>0.73066672279274503</v>
      </c>
    </row>
    <row r="153" spans="1:38" x14ac:dyDescent="0.2">
      <c r="A153" s="1">
        <v>309</v>
      </c>
      <c r="B153" s="1">
        <v>387</v>
      </c>
      <c r="C153" s="1" t="s">
        <v>107</v>
      </c>
      <c r="D153" s="66">
        <v>18</v>
      </c>
      <c r="E153" s="150">
        <v>1002</v>
      </c>
      <c r="F153" s="150">
        <v>988</v>
      </c>
      <c r="G153" s="150">
        <v>4643</v>
      </c>
      <c r="H153" s="150">
        <v>0.59599999999999997</v>
      </c>
      <c r="I153" s="25">
        <f t="shared" si="51"/>
        <v>0.24530277669579997</v>
      </c>
      <c r="J153" s="25">
        <f t="shared" si="52"/>
        <v>0.13225345390250526</v>
      </c>
      <c r="K153" s="27">
        <f t="shared" si="53"/>
        <v>1.8547929710526316</v>
      </c>
      <c r="L153" s="27">
        <f t="shared" si="54"/>
        <v>0.73307695100526926</v>
      </c>
      <c r="M153" s="27">
        <f t="shared" si="55"/>
        <v>4.6993927125506074</v>
      </c>
      <c r="N153"/>
      <c r="O153" s="51">
        <f t="shared" si="56"/>
        <v>34.980184652102722</v>
      </c>
      <c r="P153" s="27">
        <f t="shared" si="57"/>
        <v>4.6993927125506074</v>
      </c>
      <c r="Q153" s="93">
        <f t="shared" si="58"/>
        <v>0.73307695100526926</v>
      </c>
      <c r="R153" s="156">
        <f t="shared" si="59"/>
        <v>682.03976509434403</v>
      </c>
      <c r="S153" s="156">
        <f t="shared" si="60"/>
        <v>1144.362021970376</v>
      </c>
      <c r="T153" s="153"/>
      <c r="U153" s="153"/>
      <c r="V153"/>
      <c r="W153" s="1">
        <v>309</v>
      </c>
      <c r="X153" s="66">
        <v>18</v>
      </c>
      <c r="Y153" s="164">
        <v>0.77500000000000002</v>
      </c>
      <c r="Z153" s="150">
        <v>2324</v>
      </c>
      <c r="AA153" s="150">
        <v>8195</v>
      </c>
      <c r="AB153" s="150">
        <v>887</v>
      </c>
      <c r="AC153" s="150">
        <v>1303</v>
      </c>
      <c r="AD153" s="27">
        <f t="shared" si="64"/>
        <v>0.25603500745200897</v>
      </c>
      <c r="AE153" s="27">
        <f t="shared" si="65"/>
        <v>0.14146731777904592</v>
      </c>
      <c r="AF153" s="29">
        <f t="shared" si="66"/>
        <v>1.8098527028829605</v>
      </c>
      <c r="AG153" s="29">
        <f t="shared" si="67"/>
        <v>0.73079538668855326</v>
      </c>
      <c r="AH153" s="29">
        <f t="shared" si="68"/>
        <v>3.5262478485370052</v>
      </c>
      <c r="AI153"/>
      <c r="AJ153" s="51">
        <f t="shared" si="61"/>
        <v>61.74081697695064</v>
      </c>
      <c r="AK153" s="29">
        <f t="shared" si="62"/>
        <v>3.5262478485370052</v>
      </c>
      <c r="AL153" s="58">
        <f t="shared" si="63"/>
        <v>0.73079538668855326</v>
      </c>
    </row>
    <row r="154" spans="1:38" x14ac:dyDescent="0.2">
      <c r="A154" s="1">
        <v>309</v>
      </c>
      <c r="B154" s="1">
        <v>387</v>
      </c>
      <c r="C154" s="1" t="s">
        <v>107</v>
      </c>
      <c r="D154" s="66">
        <v>18</v>
      </c>
      <c r="E154" s="150">
        <v>1054</v>
      </c>
      <c r="F154" s="150">
        <v>1144</v>
      </c>
      <c r="G154" s="150">
        <v>5112</v>
      </c>
      <c r="H154" s="150">
        <v>0.627</v>
      </c>
      <c r="I154" s="25">
        <f t="shared" si="51"/>
        <v>0.24408935906284596</v>
      </c>
      <c r="J154" s="25">
        <f t="shared" si="52"/>
        <v>0.13157016963424234</v>
      </c>
      <c r="K154" s="27">
        <f t="shared" si="53"/>
        <v>1.8552028909090914</v>
      </c>
      <c r="L154" s="27">
        <f t="shared" si="54"/>
        <v>0.73142319264712186</v>
      </c>
      <c r="M154" s="27">
        <f t="shared" si="55"/>
        <v>4.4685314685314683</v>
      </c>
      <c r="N154"/>
      <c r="O154" s="51">
        <f t="shared" si="56"/>
        <v>38.513612737787881</v>
      </c>
      <c r="P154" s="27">
        <f t="shared" si="57"/>
        <v>4.4685314685314683</v>
      </c>
      <c r="Q154" s="93">
        <f t="shared" si="58"/>
        <v>0.73142319264712186</v>
      </c>
      <c r="R154" s="156">
        <f t="shared" si="59"/>
        <v>717.43504232478904</v>
      </c>
      <c r="S154" s="156">
        <f t="shared" si="60"/>
        <v>1144.2345172644164</v>
      </c>
      <c r="T154" s="153"/>
      <c r="U154" s="153"/>
      <c r="V154"/>
      <c r="W154" s="1">
        <v>309</v>
      </c>
      <c r="X154" s="66">
        <v>18</v>
      </c>
      <c r="Y154" s="164">
        <v>0.8</v>
      </c>
      <c r="Z154" s="150">
        <v>2617</v>
      </c>
      <c r="AA154" s="150">
        <v>8877</v>
      </c>
      <c r="AB154" s="150">
        <v>916</v>
      </c>
      <c r="AC154" s="150">
        <v>1345</v>
      </c>
      <c r="AD154" s="27">
        <f t="shared" si="64"/>
        <v>0.26029203261420902</v>
      </c>
      <c r="AE154" s="27">
        <f t="shared" si="65"/>
        <v>0.14484053237110167</v>
      </c>
      <c r="AF154" s="29">
        <f t="shared" si="66"/>
        <v>1.7970938683607189</v>
      </c>
      <c r="AG154" s="29">
        <f t="shared" si="67"/>
        <v>0.73165120322577037</v>
      </c>
      <c r="AH154" s="29">
        <f t="shared" si="68"/>
        <v>3.3920519679021779</v>
      </c>
      <c r="AI154"/>
      <c r="AJ154" s="51">
        <f t="shared" si="61"/>
        <v>66.878978926710289</v>
      </c>
      <c r="AK154" s="29">
        <f t="shared" si="62"/>
        <v>3.3920519679021779</v>
      </c>
      <c r="AL154" s="58">
        <f t="shared" si="63"/>
        <v>0.73165120322577037</v>
      </c>
    </row>
    <row r="155" spans="1:38" x14ac:dyDescent="0.2">
      <c r="A155" s="1">
        <v>309</v>
      </c>
      <c r="B155" s="1">
        <v>387</v>
      </c>
      <c r="C155" s="1" t="s">
        <v>107</v>
      </c>
      <c r="D155" s="66">
        <v>18</v>
      </c>
      <c r="E155" s="150">
        <v>1100</v>
      </c>
      <c r="F155" s="150">
        <v>1300</v>
      </c>
      <c r="G155" s="150">
        <v>5517</v>
      </c>
      <c r="H155" s="150">
        <v>0.65400000000000003</v>
      </c>
      <c r="I155" s="25">
        <f t="shared" si="51"/>
        <v>0.24185598404574685</v>
      </c>
      <c r="J155" s="25">
        <f t="shared" si="52"/>
        <v>0.13152809791351447</v>
      </c>
      <c r="K155" s="27">
        <f t="shared" si="53"/>
        <v>1.8388161000000003</v>
      </c>
      <c r="L155" s="27">
        <f t="shared" si="54"/>
        <v>0.7216383545735825</v>
      </c>
      <c r="M155" s="27">
        <f t="shared" si="55"/>
        <v>4.243846153846154</v>
      </c>
      <c r="N155"/>
      <c r="O155" s="51">
        <f t="shared" si="56"/>
        <v>41.564867268070373</v>
      </c>
      <c r="P155" s="27">
        <f t="shared" si="57"/>
        <v>4.243846153846154</v>
      </c>
      <c r="Q155" s="93">
        <f t="shared" si="58"/>
        <v>0.7216383545735825</v>
      </c>
      <c r="R155" s="156">
        <f t="shared" si="59"/>
        <v>748.74624910556736</v>
      </c>
      <c r="S155" s="156">
        <f t="shared" si="60"/>
        <v>1144.8719405283905</v>
      </c>
      <c r="T155" s="153"/>
      <c r="U155" s="153"/>
      <c r="V155"/>
      <c r="W155" s="1">
        <v>309</v>
      </c>
      <c r="X155" s="66">
        <v>18</v>
      </c>
      <c r="Y155" s="164">
        <v>0.82499999999999996</v>
      </c>
      <c r="Z155" s="150">
        <v>2931</v>
      </c>
      <c r="AA155" s="150">
        <v>9551</v>
      </c>
      <c r="AB155" s="150">
        <v>944</v>
      </c>
      <c r="AC155" s="150">
        <v>1387</v>
      </c>
      <c r="AD155" s="27">
        <f t="shared" si="64"/>
        <v>0.2633511059504629</v>
      </c>
      <c r="AE155" s="27">
        <f t="shared" si="65"/>
        <v>0.1479243528669138</v>
      </c>
      <c r="AF155" s="29">
        <f t="shared" si="66"/>
        <v>1.7803093327533264</v>
      </c>
      <c r="AG155" s="29">
        <f t="shared" si="67"/>
        <v>0.72906446856442808</v>
      </c>
      <c r="AH155" s="29">
        <f t="shared" si="68"/>
        <v>3.2586148072330263</v>
      </c>
      <c r="AI155"/>
      <c r="AJ155" s="51">
        <f t="shared" si="61"/>
        <v>71.956869182044613</v>
      </c>
      <c r="AK155" s="29">
        <f t="shared" si="62"/>
        <v>3.2586148072330263</v>
      </c>
      <c r="AL155" s="58">
        <f t="shared" si="63"/>
        <v>0.72906446856442808</v>
      </c>
    </row>
    <row r="156" spans="1:38" x14ac:dyDescent="0.2">
      <c r="A156" s="1">
        <v>309</v>
      </c>
      <c r="B156" s="1">
        <v>387</v>
      </c>
      <c r="C156" s="1" t="s">
        <v>107</v>
      </c>
      <c r="D156" s="66">
        <v>18</v>
      </c>
      <c r="E156" s="150">
        <v>1150</v>
      </c>
      <c r="F156" s="150">
        <v>1507</v>
      </c>
      <c r="G156" s="150">
        <v>6113</v>
      </c>
      <c r="H156" s="150">
        <v>0.68400000000000005</v>
      </c>
      <c r="I156" s="25">
        <f t="shared" si="51"/>
        <v>0.24518728163757089</v>
      </c>
      <c r="J156" s="25">
        <f t="shared" si="52"/>
        <v>0.13343598751861821</v>
      </c>
      <c r="K156" s="27">
        <f t="shared" si="53"/>
        <v>1.8374899170537493</v>
      </c>
      <c r="L156" s="27">
        <f t="shared" si="54"/>
        <v>0.72606721226621262</v>
      </c>
      <c r="M156" s="27">
        <f t="shared" si="55"/>
        <v>4.0564034505640345</v>
      </c>
      <c r="N156"/>
      <c r="O156" s="51">
        <f t="shared" si="56"/>
        <v>46.05510850275769</v>
      </c>
      <c r="P156" s="27">
        <f t="shared" si="57"/>
        <v>4.0564034505640345</v>
      </c>
      <c r="Q156" s="93">
        <f t="shared" si="58"/>
        <v>0.72606721226621262</v>
      </c>
      <c r="R156" s="156">
        <f t="shared" si="59"/>
        <v>782.78016951945676</v>
      </c>
      <c r="S156" s="156">
        <f t="shared" si="60"/>
        <v>1144.4154525138256</v>
      </c>
      <c r="T156" s="153"/>
      <c r="U156" s="153"/>
      <c r="V156"/>
      <c r="W156" s="1">
        <v>309</v>
      </c>
      <c r="X156" s="66">
        <v>18</v>
      </c>
      <c r="Y156" s="164">
        <v>0.85</v>
      </c>
      <c r="Z156" s="150">
        <v>3278</v>
      </c>
      <c r="AA156" s="150">
        <v>10309</v>
      </c>
      <c r="AB156" s="150">
        <v>973</v>
      </c>
      <c r="AC156" s="150">
        <v>1429</v>
      </c>
      <c r="AD156" s="27">
        <f t="shared" si="64"/>
        <v>0.26778811959535925</v>
      </c>
      <c r="AE156" s="27">
        <f t="shared" si="65"/>
        <v>0.1512744231978142</v>
      </c>
      <c r="AF156" s="29">
        <f t="shared" si="66"/>
        <v>1.7702141177242221</v>
      </c>
      <c r="AG156" s="29">
        <f t="shared" si="67"/>
        <v>0.73101172722965857</v>
      </c>
      <c r="AH156" s="29">
        <f t="shared" si="68"/>
        <v>3.1449054301403296</v>
      </c>
      <c r="AI156"/>
      <c r="AJ156" s="51">
        <f t="shared" si="61"/>
        <v>77.667612228844931</v>
      </c>
      <c r="AK156" s="29">
        <f t="shared" si="62"/>
        <v>3.1449054301403296</v>
      </c>
      <c r="AL156" s="58">
        <f t="shared" si="63"/>
        <v>0.73101172722965857</v>
      </c>
    </row>
    <row r="157" spans="1:38" x14ac:dyDescent="0.2">
      <c r="A157" s="1">
        <v>309</v>
      </c>
      <c r="B157" s="1">
        <v>387</v>
      </c>
      <c r="C157" s="1" t="s">
        <v>107</v>
      </c>
      <c r="D157" s="66">
        <v>18</v>
      </c>
      <c r="E157" s="150">
        <v>1204</v>
      </c>
      <c r="F157" s="150">
        <v>1743</v>
      </c>
      <c r="G157" s="150">
        <v>6709</v>
      </c>
      <c r="H157" s="150">
        <v>0.71599999999999997</v>
      </c>
      <c r="I157" s="25">
        <f t="shared" si="51"/>
        <v>0.24549578594332644</v>
      </c>
      <c r="J157" s="25">
        <f t="shared" si="52"/>
        <v>0.13448417067440377</v>
      </c>
      <c r="K157" s="27">
        <f t="shared" si="53"/>
        <v>1.8254623180722889</v>
      </c>
      <c r="L157" s="27">
        <f t="shared" si="54"/>
        <v>0.72176826792821991</v>
      </c>
      <c r="M157" s="27">
        <f t="shared" si="55"/>
        <v>3.8491107286288009</v>
      </c>
      <c r="N157"/>
      <c r="O157" s="51">
        <f t="shared" si="56"/>
        <v>50.545349737445008</v>
      </c>
      <c r="P157" s="27">
        <f t="shared" si="57"/>
        <v>3.8491107286288009</v>
      </c>
      <c r="Q157" s="93">
        <f t="shared" si="58"/>
        <v>0.72176826792821991</v>
      </c>
      <c r="R157" s="156">
        <f t="shared" si="59"/>
        <v>819.53680356645725</v>
      </c>
      <c r="S157" s="156">
        <f t="shared" si="60"/>
        <v>1144.6044742548286</v>
      </c>
      <c r="T157" s="153"/>
      <c r="U157" s="153"/>
      <c r="V157"/>
      <c r="W157" s="1">
        <v>309</v>
      </c>
      <c r="X157" s="66">
        <v>18</v>
      </c>
      <c r="Y157" s="164">
        <v>0.875</v>
      </c>
      <c r="Z157" s="150">
        <v>3642</v>
      </c>
      <c r="AA157" s="150">
        <v>11007</v>
      </c>
      <c r="AB157" s="150">
        <v>1002</v>
      </c>
      <c r="AC157" s="150">
        <v>1471</v>
      </c>
      <c r="AD157" s="27">
        <f t="shared" si="64"/>
        <v>0.26982540937089555</v>
      </c>
      <c r="AE157" s="27">
        <f t="shared" si="65"/>
        <v>0.15408315628138095</v>
      </c>
      <c r="AF157" s="29">
        <f t="shared" si="66"/>
        <v>1.7511674597199345</v>
      </c>
      <c r="AG157" s="29">
        <f t="shared" si="67"/>
        <v>0.72589197010875328</v>
      </c>
      <c r="AH157" s="29">
        <f t="shared" si="68"/>
        <v>3.0222405271828667</v>
      </c>
      <c r="AI157"/>
      <c r="AJ157" s="51">
        <f t="shared" si="61"/>
        <v>82.926317567455243</v>
      </c>
      <c r="AK157" s="29">
        <f t="shared" si="62"/>
        <v>3.0222405271828667</v>
      </c>
      <c r="AL157" s="58">
        <f t="shared" si="63"/>
        <v>0.72589197010875328</v>
      </c>
    </row>
    <row r="158" spans="1:38" x14ac:dyDescent="0.2">
      <c r="A158" s="1">
        <v>309</v>
      </c>
      <c r="B158" s="1">
        <v>387</v>
      </c>
      <c r="C158" s="1" t="s">
        <v>107</v>
      </c>
      <c r="D158" s="66">
        <v>18</v>
      </c>
      <c r="E158" s="150">
        <v>1250</v>
      </c>
      <c r="F158" s="150">
        <v>2011</v>
      </c>
      <c r="G158" s="150">
        <v>7476</v>
      </c>
      <c r="H158" s="150">
        <v>0.74299999999999999</v>
      </c>
      <c r="I158" s="25">
        <f t="shared" si="51"/>
        <v>0.25379817233290147</v>
      </c>
      <c r="J158" s="25">
        <f t="shared" si="52"/>
        <v>0.13865491673691666</v>
      </c>
      <c r="K158" s="27">
        <f t="shared" si="53"/>
        <v>1.8304303828940824</v>
      </c>
      <c r="L158" s="27">
        <f t="shared" si="54"/>
        <v>0.73586873680631226</v>
      </c>
      <c r="M158" s="27">
        <f t="shared" si="55"/>
        <v>3.7175534559920438</v>
      </c>
      <c r="N158"/>
      <c r="O158" s="51">
        <f t="shared" si="56"/>
        <v>56.323898440473826</v>
      </c>
      <c r="P158" s="27">
        <f t="shared" si="57"/>
        <v>3.7175534559920438</v>
      </c>
      <c r="Q158" s="93">
        <f t="shared" si="58"/>
        <v>0.73586873680631226</v>
      </c>
      <c r="R158" s="156">
        <f t="shared" si="59"/>
        <v>850.84801034723569</v>
      </c>
      <c r="S158" s="156">
        <f t="shared" si="60"/>
        <v>1145.1521000635744</v>
      </c>
      <c r="T158" s="153"/>
      <c r="U158" s="153"/>
      <c r="V158"/>
      <c r="X158" s="66"/>
      <c r="Y158" s="163"/>
      <c r="Z158" s="150"/>
      <c r="AA158" s="150"/>
      <c r="AC158" s="150"/>
      <c r="AD158" s="27"/>
      <c r="AE158" s="27"/>
      <c r="AF158" s="29"/>
      <c r="AH158" s="29"/>
      <c r="AI158"/>
      <c r="AJ158" s="51"/>
      <c r="AK158" s="29"/>
      <c r="AL158" s="58"/>
    </row>
    <row r="159" spans="1:38" x14ac:dyDescent="0.2">
      <c r="A159" s="1">
        <v>309</v>
      </c>
      <c r="B159" s="1">
        <v>387</v>
      </c>
      <c r="C159" s="1" t="s">
        <v>107</v>
      </c>
      <c r="D159" s="66">
        <v>18</v>
      </c>
      <c r="E159" s="150">
        <v>1306</v>
      </c>
      <c r="F159" s="150">
        <v>2324</v>
      </c>
      <c r="G159" s="150">
        <v>8179</v>
      </c>
      <c r="H159" s="150">
        <v>0.77700000000000002</v>
      </c>
      <c r="I159" s="25">
        <f t="shared" si="51"/>
        <v>0.2543624959768781</v>
      </c>
      <c r="J159" s="25">
        <f t="shared" si="52"/>
        <v>0.14049466584143214</v>
      </c>
      <c r="K159" s="27">
        <f t="shared" si="53"/>
        <v>1.8104779598106715</v>
      </c>
      <c r="L159" s="27">
        <f t="shared" si="54"/>
        <v>0.72865621333658148</v>
      </c>
      <c r="M159" s="27">
        <f t="shared" si="55"/>
        <v>3.5193631669535286</v>
      </c>
      <c r="N159"/>
      <c r="O159" s="51">
        <f t="shared" si="56"/>
        <v>61.620273588099977</v>
      </c>
      <c r="P159" s="27">
        <f t="shared" si="57"/>
        <v>3.5193631669535286</v>
      </c>
      <c r="Q159" s="93">
        <f t="shared" si="58"/>
        <v>0.72865621333658148</v>
      </c>
      <c r="R159" s="156">
        <f t="shared" si="59"/>
        <v>888.96600121079177</v>
      </c>
      <c r="S159" s="156">
        <f t="shared" si="60"/>
        <v>1144.1003876586767</v>
      </c>
      <c r="T159" s="153"/>
      <c r="U159" s="153"/>
      <c r="V159"/>
      <c r="X159" s="66"/>
      <c r="Y159" s="163"/>
      <c r="Z159" s="150"/>
      <c r="AA159" s="150"/>
      <c r="AC159" s="150"/>
      <c r="AD159" s="27"/>
      <c r="AE159" s="27"/>
      <c r="AF159" s="29"/>
      <c r="AH159" s="29"/>
      <c r="AI159"/>
      <c r="AJ159" s="51"/>
      <c r="AK159" s="29"/>
      <c r="AL159" s="58"/>
    </row>
    <row r="160" spans="1:38" x14ac:dyDescent="0.2">
      <c r="A160" s="1">
        <v>309</v>
      </c>
      <c r="B160" s="1">
        <v>387</v>
      </c>
      <c r="C160" s="1" t="s">
        <v>107</v>
      </c>
      <c r="D160" s="66">
        <v>18</v>
      </c>
      <c r="E160" s="150">
        <v>1350</v>
      </c>
      <c r="F160" s="150">
        <v>2663</v>
      </c>
      <c r="G160" s="150">
        <v>8988</v>
      </c>
      <c r="H160" s="150">
        <v>0.80300000000000005</v>
      </c>
      <c r="I160" s="25">
        <f t="shared" si="51"/>
        <v>0.26159819939216072</v>
      </c>
      <c r="J160" s="25">
        <f t="shared" si="52"/>
        <v>0.14575487984050278</v>
      </c>
      <c r="K160" s="27">
        <f t="shared" si="53"/>
        <v>1.7947817574164475</v>
      </c>
      <c r="L160" s="27">
        <f t="shared" si="54"/>
        <v>0.73254095980178946</v>
      </c>
      <c r="M160" s="27">
        <f t="shared" si="55"/>
        <v>3.37514081862561</v>
      </c>
      <c r="N160"/>
      <c r="O160" s="51">
        <f t="shared" si="56"/>
        <v>67.715248686861784</v>
      </c>
      <c r="P160" s="27">
        <f t="shared" si="57"/>
        <v>3.37514081862561</v>
      </c>
      <c r="Q160" s="93">
        <f t="shared" si="58"/>
        <v>0.73254095980178946</v>
      </c>
      <c r="R160" s="156">
        <f t="shared" si="59"/>
        <v>918.9158511750145</v>
      </c>
      <c r="S160" s="156">
        <f t="shared" si="60"/>
        <v>1144.3534883873156</v>
      </c>
      <c r="T160" s="153"/>
      <c r="U160" s="153"/>
      <c r="V160"/>
      <c r="X160" s="66"/>
      <c r="Y160" s="163"/>
      <c r="Z160" s="150"/>
      <c r="AA160" s="150"/>
      <c r="AC160" s="150"/>
      <c r="AD160" s="27"/>
      <c r="AE160" s="27"/>
      <c r="AF160" s="29"/>
      <c r="AH160" s="29"/>
      <c r="AI160"/>
      <c r="AJ160" s="51"/>
      <c r="AK160" s="29"/>
      <c r="AL160" s="58"/>
    </row>
    <row r="161" spans="1:38" x14ac:dyDescent="0.2">
      <c r="A161" s="1">
        <v>309</v>
      </c>
      <c r="B161" s="1">
        <v>387</v>
      </c>
      <c r="C161" s="1" t="s">
        <v>107</v>
      </c>
      <c r="D161" s="66">
        <v>18</v>
      </c>
      <c r="E161" s="150">
        <v>1400</v>
      </c>
      <c r="F161" s="150">
        <v>3034</v>
      </c>
      <c r="G161" s="150">
        <v>9776</v>
      </c>
      <c r="H161" s="150">
        <v>0.83299999999999996</v>
      </c>
      <c r="I161" s="25">
        <f t="shared" si="51"/>
        <v>0.264572283169071</v>
      </c>
      <c r="J161" s="25">
        <f t="shared" si="52"/>
        <v>0.14889657644977622</v>
      </c>
      <c r="K161" s="27">
        <f t="shared" si="53"/>
        <v>1.7768862755438366</v>
      </c>
      <c r="L161" s="27">
        <f t="shared" si="54"/>
        <v>0.72934783286987614</v>
      </c>
      <c r="M161" s="27">
        <f t="shared" si="55"/>
        <v>3.2221489782465391</v>
      </c>
      <c r="N161"/>
      <c r="O161" s="51">
        <f t="shared" si="56"/>
        <v>73.652010587757104</v>
      </c>
      <c r="P161" s="27">
        <f t="shared" si="57"/>
        <v>3.2221489782465391</v>
      </c>
      <c r="Q161" s="93">
        <f t="shared" si="58"/>
        <v>0.72934783286987614</v>
      </c>
      <c r="R161" s="156">
        <f t="shared" si="59"/>
        <v>952.9497715889039</v>
      </c>
      <c r="S161" s="156">
        <f t="shared" si="60"/>
        <v>1143.9973248366193</v>
      </c>
      <c r="T161" s="153"/>
      <c r="U161" s="153"/>
      <c r="V161"/>
      <c r="X161" s="66"/>
      <c r="Y161" s="163"/>
      <c r="Z161" s="150"/>
      <c r="AA161" s="150"/>
      <c r="AC161" s="150"/>
      <c r="AD161" s="27"/>
      <c r="AE161" s="27"/>
      <c r="AF161" s="29"/>
      <c r="AH161" s="29"/>
      <c r="AI161"/>
      <c r="AJ161" s="51"/>
      <c r="AK161" s="29"/>
      <c r="AL161" s="58"/>
    </row>
    <row r="162" spans="1:38" x14ac:dyDescent="0.2">
      <c r="A162" s="1">
        <v>309</v>
      </c>
      <c r="B162" s="1">
        <v>387</v>
      </c>
      <c r="C162" s="1" t="s">
        <v>107</v>
      </c>
      <c r="D162" s="66">
        <v>18</v>
      </c>
      <c r="E162" s="150">
        <v>1451</v>
      </c>
      <c r="F162" s="150">
        <v>3465</v>
      </c>
      <c r="G162" s="150">
        <v>10671</v>
      </c>
      <c r="H162" s="150">
        <v>0.86299999999999999</v>
      </c>
      <c r="I162" s="25">
        <f t="shared" si="51"/>
        <v>0.26884967674949872</v>
      </c>
      <c r="J162" s="25">
        <f t="shared" si="52"/>
        <v>0.15274051283460774</v>
      </c>
      <c r="K162" s="27">
        <f t="shared" si="53"/>
        <v>1.7601726729870133</v>
      </c>
      <c r="L162" s="27">
        <f t="shared" si="54"/>
        <v>0.72830438516510954</v>
      </c>
      <c r="M162" s="27">
        <f t="shared" si="55"/>
        <v>3.0796536796536795</v>
      </c>
      <c r="N162"/>
      <c r="O162" s="51">
        <f t="shared" si="56"/>
        <v>80.394906401591243</v>
      </c>
      <c r="P162" s="27">
        <f t="shared" si="57"/>
        <v>3.0796536796536795</v>
      </c>
      <c r="Q162" s="93">
        <f t="shared" si="58"/>
        <v>0.72830438516510954</v>
      </c>
      <c r="R162" s="156">
        <f t="shared" si="59"/>
        <v>987.6643704110711</v>
      </c>
      <c r="S162" s="156">
        <f t="shared" si="60"/>
        <v>1144.4546586455053</v>
      </c>
      <c r="T162" s="153"/>
      <c r="U162" s="153"/>
      <c r="V162"/>
      <c r="X162" s="66"/>
      <c r="Y162" s="163"/>
      <c r="Z162" s="150"/>
      <c r="AA162" s="150"/>
      <c r="AC162" s="150"/>
      <c r="AD162" s="27"/>
      <c r="AE162" s="27"/>
      <c r="AF162" s="29"/>
      <c r="AH162" s="29"/>
      <c r="AI162"/>
      <c r="AJ162" s="51"/>
      <c r="AK162" s="29"/>
      <c r="AL162" s="58"/>
    </row>
    <row r="163" spans="1:38" x14ac:dyDescent="0.2">
      <c r="A163" s="1">
        <v>309</v>
      </c>
      <c r="B163" s="1">
        <v>387</v>
      </c>
      <c r="C163" s="1" t="s">
        <v>107</v>
      </c>
      <c r="D163" s="66">
        <v>18</v>
      </c>
      <c r="E163" s="150">
        <v>1470</v>
      </c>
      <c r="F163" s="150">
        <v>3614</v>
      </c>
      <c r="G163" s="150">
        <v>11012</v>
      </c>
      <c r="H163" s="150">
        <v>0.874</v>
      </c>
      <c r="I163" s="25">
        <f t="shared" si="51"/>
        <v>0.2703153803713671</v>
      </c>
      <c r="J163" s="25">
        <f t="shared" si="52"/>
        <v>0.15321080229471917</v>
      </c>
      <c r="K163" s="27">
        <f t="shared" si="53"/>
        <v>1.7643363021582732</v>
      </c>
      <c r="L163" s="27">
        <f t="shared" si="54"/>
        <v>0.73201442587285359</v>
      </c>
      <c r="M163" s="27">
        <f t="shared" si="55"/>
        <v>3.0470392916436082</v>
      </c>
      <c r="N163"/>
      <c r="O163" s="51">
        <f t="shared" si="56"/>
        <v>82.963987376471081</v>
      </c>
      <c r="P163" s="27">
        <f t="shared" si="57"/>
        <v>3.0470392916436082</v>
      </c>
      <c r="Q163" s="93">
        <f t="shared" si="58"/>
        <v>0.73201442587285359</v>
      </c>
      <c r="R163" s="156">
        <f t="shared" si="59"/>
        <v>1000.5972601683491</v>
      </c>
      <c r="S163" s="156">
        <f t="shared" si="60"/>
        <v>1144.848123762413</v>
      </c>
      <c r="T163" s="153"/>
      <c r="U163" s="153"/>
      <c r="V163"/>
      <c r="X163" s="66"/>
      <c r="Y163" s="163"/>
      <c r="Z163" s="150"/>
      <c r="AA163" s="150"/>
      <c r="AC163" s="150"/>
      <c r="AD163" s="27"/>
      <c r="AE163" s="27"/>
      <c r="AF163" s="29"/>
      <c r="AH163" s="29"/>
      <c r="AI163"/>
      <c r="AJ163" s="51"/>
      <c r="AK163" s="29"/>
      <c r="AL163" s="58"/>
    </row>
    <row r="164" spans="1:38" x14ac:dyDescent="0.2">
      <c r="A164" s="1">
        <v>309</v>
      </c>
      <c r="B164" s="1">
        <v>387</v>
      </c>
      <c r="C164" s="1" t="s">
        <v>107</v>
      </c>
      <c r="D164" s="66">
        <v>18</v>
      </c>
      <c r="E164" s="150">
        <v>1505</v>
      </c>
      <c r="F164" s="150">
        <v>3956</v>
      </c>
      <c r="G164" s="150">
        <v>11544</v>
      </c>
      <c r="H164" s="150">
        <v>0.89500000000000002</v>
      </c>
      <c r="I164" s="25">
        <f t="shared" si="51"/>
        <v>0.27034761452899786</v>
      </c>
      <c r="J164" s="25">
        <f t="shared" si="52"/>
        <v>0.15627878493644634</v>
      </c>
      <c r="K164" s="27">
        <f t="shared" si="53"/>
        <v>1.7299060434782605</v>
      </c>
      <c r="L164" s="27">
        <f t="shared" si="54"/>
        <v>0.71777227351974493</v>
      </c>
      <c r="M164" s="27">
        <f t="shared" si="55"/>
        <v>2.9180990899898887</v>
      </c>
      <c r="N164"/>
      <c r="O164" s="51">
        <f t="shared" si="56"/>
        <v>86.972055055755732</v>
      </c>
      <c r="P164" s="27">
        <f t="shared" si="57"/>
        <v>2.9180990899898887</v>
      </c>
      <c r="Q164" s="93">
        <f t="shared" si="58"/>
        <v>0.71777227351974493</v>
      </c>
      <c r="R164" s="156">
        <f t="shared" si="59"/>
        <v>1024.4210044580716</v>
      </c>
      <c r="S164" s="156">
        <f t="shared" si="60"/>
        <v>1144.6044742548286</v>
      </c>
      <c r="T164" s="153"/>
      <c r="U164" s="153"/>
      <c r="V164"/>
      <c r="X164" s="66"/>
      <c r="Y164" s="163"/>
      <c r="Z164" s="150"/>
      <c r="AA164" s="150"/>
      <c r="AC164" s="150"/>
      <c r="AD164" s="27"/>
      <c r="AE164" s="27"/>
      <c r="AF164" s="29"/>
      <c r="AH164" s="29"/>
      <c r="AI164"/>
      <c r="AJ164" s="51"/>
      <c r="AK164" s="29"/>
      <c r="AL164" s="58"/>
    </row>
    <row r="165" spans="1:38" x14ac:dyDescent="0.2">
      <c r="E165" s="179"/>
      <c r="F165" s="171"/>
      <c r="G165" s="171"/>
      <c r="H165" s="62"/>
      <c r="I165" s="25"/>
      <c r="J165" s="25"/>
      <c r="K165" s="27"/>
      <c r="L165" s="27"/>
      <c r="M165" s="27"/>
      <c r="O165" s="51"/>
      <c r="P165" s="27"/>
      <c r="Q165" s="93"/>
      <c r="R165" s="156"/>
      <c r="T165" s="153"/>
      <c r="U165" s="153"/>
      <c r="AD165" s="27"/>
      <c r="AE165" s="27"/>
      <c r="AF165" s="29"/>
      <c r="AH165" s="29"/>
      <c r="AJ165" s="51"/>
      <c r="AK165" s="29"/>
      <c r="AL165" s="58"/>
    </row>
    <row r="166" spans="1:38" x14ac:dyDescent="0.2">
      <c r="E166" s="179"/>
      <c r="F166" s="171"/>
      <c r="G166" s="171"/>
      <c r="H166" s="62"/>
      <c r="I166" s="25"/>
      <c r="J166" s="25"/>
      <c r="K166" s="27"/>
      <c r="L166" s="27"/>
      <c r="M166" s="27"/>
      <c r="O166" s="51"/>
      <c r="P166" s="27"/>
      <c r="Q166" s="93"/>
      <c r="R166" s="156"/>
      <c r="T166" s="153"/>
      <c r="U166" s="153"/>
      <c r="AD166" s="27"/>
      <c r="AE166" s="27"/>
      <c r="AF166" s="29"/>
      <c r="AH166" s="29"/>
      <c r="AJ166" s="51"/>
      <c r="AK166" s="29"/>
      <c r="AL166" s="58"/>
    </row>
    <row r="167" spans="1:38" x14ac:dyDescent="0.2">
      <c r="A167" s="1">
        <v>310</v>
      </c>
      <c r="B167" s="1">
        <v>388</v>
      </c>
      <c r="C167" s="1" t="s">
        <v>107</v>
      </c>
      <c r="D167" s="66">
        <v>20</v>
      </c>
      <c r="E167" s="150">
        <v>706</v>
      </c>
      <c r="F167" s="150">
        <v>400</v>
      </c>
      <c r="G167" s="150">
        <v>2451</v>
      </c>
      <c r="H167" s="150">
        <v>0.42199999999999999</v>
      </c>
      <c r="I167" s="25">
        <f t="shared" si="51"/>
        <v>0.26083936409325897</v>
      </c>
      <c r="J167" s="25">
        <f t="shared" si="52"/>
        <v>0.15307318933448441</v>
      </c>
      <c r="K167" s="27">
        <f t="shared" si="53"/>
        <v>1.7040173084999997</v>
      </c>
      <c r="L167" s="27">
        <f t="shared" si="54"/>
        <v>0.69448594276215003</v>
      </c>
      <c r="M167" s="27">
        <f t="shared" si="55"/>
        <v>6.1275000000000004</v>
      </c>
      <c r="N167"/>
      <c r="O167" s="51">
        <f t="shared" si="56"/>
        <v>18.465740379561442</v>
      </c>
      <c r="P167" s="27">
        <f t="shared" si="57"/>
        <v>6.1275000000000004</v>
      </c>
      <c r="Q167" s="93">
        <f t="shared" si="58"/>
        <v>0.69448594276215003</v>
      </c>
      <c r="R167" s="156">
        <f t="shared" ref="R167:R178" si="69">E167*(PI()/30)*($D$4/2)</f>
        <v>480.55895624411863</v>
      </c>
      <c r="S167" s="156">
        <f t="shared" ref="S167:S178" si="70">R167/H167</f>
        <v>1138.7652991566792</v>
      </c>
      <c r="T167" s="153"/>
      <c r="U167" s="153"/>
      <c r="V167" s="153"/>
      <c r="W167" s="1">
        <v>310</v>
      </c>
      <c r="X167" s="66">
        <v>20</v>
      </c>
      <c r="Y167" s="180">
        <v>0.72499999999999998</v>
      </c>
      <c r="Z167" s="150">
        <v>2203</v>
      </c>
      <c r="AA167" s="150">
        <v>7598</v>
      </c>
      <c r="AB167" s="150">
        <v>825</v>
      </c>
      <c r="AC167" s="150">
        <v>1212</v>
      </c>
      <c r="AD167" s="27">
        <f t="shared" ref="AD167:AD172" si="71">0.1515*(AA167/1000)/(AC167/1000)^2/($D$4/10)^4</f>
        <v>0.27436788355142361</v>
      </c>
      <c r="AE167" s="27">
        <f t="shared" ref="AE167:AE172" si="72">0.5*(Z167/1000)/(AC167/1000)^3/($D$4/10)^5</f>
        <v>0.16663256535742252</v>
      </c>
      <c r="AF167" s="29">
        <f t="shared" ref="AF167:AF172" si="73">AD167/AE167</f>
        <v>1.646544197185656</v>
      </c>
      <c r="AG167" s="29">
        <f t="shared" ref="AG167:AG172" si="74">0.798*AD167^1.5/AE167</f>
        <v>0.68824477124587513</v>
      </c>
      <c r="AH167" s="29">
        <f t="shared" ref="AH167:AH172" si="75">AA167/Z167</f>
        <v>3.4489332728098048</v>
      </c>
      <c r="AJ167" s="51">
        <f t="shared" si="61"/>
        <v>57.243041780460153</v>
      </c>
      <c r="AK167" s="29">
        <f t="shared" si="62"/>
        <v>3.4489332728098048</v>
      </c>
      <c r="AL167" s="58">
        <f t="shared" si="63"/>
        <v>0.68824477124587513</v>
      </c>
    </row>
    <row r="168" spans="1:38" x14ac:dyDescent="0.2">
      <c r="A168" s="1">
        <v>310</v>
      </c>
      <c r="B168" s="1">
        <v>388</v>
      </c>
      <c r="C168" s="1" t="s">
        <v>107</v>
      </c>
      <c r="D168" s="66">
        <v>20</v>
      </c>
      <c r="E168" s="150">
        <v>800</v>
      </c>
      <c r="F168" s="150">
        <v>594</v>
      </c>
      <c r="G168" s="150">
        <v>3212</v>
      </c>
      <c r="H168" s="150">
        <v>0.47899999999999998</v>
      </c>
      <c r="I168" s="25">
        <f t="shared" si="51"/>
        <v>0.2662163877315219</v>
      </c>
      <c r="J168" s="25">
        <f t="shared" si="52"/>
        <v>0.15623190445281751</v>
      </c>
      <c r="K168" s="27">
        <f t="shared" si="53"/>
        <v>1.7039822222222223</v>
      </c>
      <c r="L168" s="27">
        <f t="shared" si="54"/>
        <v>0.70159315605271055</v>
      </c>
      <c r="M168" s="27">
        <f t="shared" si="55"/>
        <v>5.4074074074074074</v>
      </c>
      <c r="N168"/>
      <c r="O168" s="51">
        <f t="shared" si="56"/>
        <v>24.199085311771256</v>
      </c>
      <c r="P168" s="27">
        <f t="shared" si="57"/>
        <v>5.4074074074074074</v>
      </c>
      <c r="Q168" s="93">
        <f t="shared" si="58"/>
        <v>0.70159315605271055</v>
      </c>
      <c r="R168" s="156">
        <f t="shared" si="69"/>
        <v>544.5427266222307</v>
      </c>
      <c r="S168" s="156">
        <f t="shared" si="70"/>
        <v>1136.8324146601894</v>
      </c>
      <c r="T168" s="153"/>
      <c r="U168" s="153"/>
      <c r="V168" s="153"/>
      <c r="W168" s="1">
        <v>310</v>
      </c>
      <c r="X168" s="66">
        <v>20</v>
      </c>
      <c r="Y168" s="180">
        <v>0.75</v>
      </c>
      <c r="Z168" s="150">
        <v>2495</v>
      </c>
      <c r="AA168" s="150">
        <v>8246</v>
      </c>
      <c r="AB168" s="150">
        <v>853</v>
      </c>
      <c r="AC168" s="150">
        <v>1254</v>
      </c>
      <c r="AD168" s="27">
        <f t="shared" si="71"/>
        <v>0.27815539071645151</v>
      </c>
      <c r="AE168" s="27">
        <f t="shared" si="72"/>
        <v>0.17038493121636239</v>
      </c>
      <c r="AF168" s="29">
        <f t="shared" si="73"/>
        <v>1.6325116824048096</v>
      </c>
      <c r="AG168" s="29">
        <f t="shared" si="74"/>
        <v>0.68707307491981584</v>
      </c>
      <c r="AH168" s="29">
        <f t="shared" si="75"/>
        <v>3.30501002004008</v>
      </c>
      <c r="AJ168" s="51">
        <f t="shared" si="61"/>
        <v>62.125049028912137</v>
      </c>
      <c r="AK168" s="29">
        <f t="shared" si="62"/>
        <v>3.30501002004008</v>
      </c>
      <c r="AL168" s="58">
        <f t="shared" si="63"/>
        <v>0.68707307491981584</v>
      </c>
    </row>
    <row r="169" spans="1:38" x14ac:dyDescent="0.2">
      <c r="A169" s="1">
        <v>310</v>
      </c>
      <c r="B169" s="1">
        <v>388</v>
      </c>
      <c r="C169" s="1" t="s">
        <v>107</v>
      </c>
      <c r="D169" s="66">
        <v>20</v>
      </c>
      <c r="E169" s="150">
        <v>1004</v>
      </c>
      <c r="F169" s="150">
        <v>1226</v>
      </c>
      <c r="G169" s="150">
        <v>5092</v>
      </c>
      <c r="H169" s="150">
        <v>0.60099999999999998</v>
      </c>
      <c r="I169" s="25">
        <f t="shared" si="51"/>
        <v>0.26795396817989381</v>
      </c>
      <c r="J169" s="25">
        <f t="shared" si="52"/>
        <v>0.16313328234596608</v>
      </c>
      <c r="K169" s="27">
        <f t="shared" si="53"/>
        <v>1.6425462929853181</v>
      </c>
      <c r="L169" s="27">
        <f t="shared" si="54"/>
        <v>0.67850117838385571</v>
      </c>
      <c r="M169" s="27">
        <f t="shared" si="55"/>
        <v>4.153344208809135</v>
      </c>
      <c r="N169"/>
      <c r="O169" s="51">
        <f t="shared" si="56"/>
        <v>38.362933501724548</v>
      </c>
      <c r="P169" s="27">
        <f t="shared" si="57"/>
        <v>4.153344208809135</v>
      </c>
      <c r="Q169" s="93">
        <f t="shared" si="58"/>
        <v>0.67850117838385571</v>
      </c>
      <c r="R169" s="156">
        <f t="shared" si="69"/>
        <v>683.40112191089963</v>
      </c>
      <c r="S169" s="156">
        <f t="shared" si="70"/>
        <v>1137.106692031447</v>
      </c>
      <c r="T169" s="153"/>
      <c r="U169" s="153"/>
      <c r="V169" s="153"/>
      <c r="W169" s="1">
        <v>310</v>
      </c>
      <c r="X169" s="66">
        <v>20</v>
      </c>
      <c r="Y169" s="180">
        <v>0.77500000000000002</v>
      </c>
      <c r="Z169" s="150">
        <v>2817</v>
      </c>
      <c r="AA169" s="150">
        <v>8919</v>
      </c>
      <c r="AB169" s="150">
        <v>882</v>
      </c>
      <c r="AC169" s="150">
        <v>1296</v>
      </c>
      <c r="AD169" s="27">
        <f t="shared" si="71"/>
        <v>0.28167310710899185</v>
      </c>
      <c r="AE169" s="27">
        <f t="shared" si="72"/>
        <v>0.17427098471823541</v>
      </c>
      <c r="AF169" s="29">
        <f t="shared" si="73"/>
        <v>1.6162937712460064</v>
      </c>
      <c r="AG169" s="29">
        <f t="shared" si="74"/>
        <v>0.68453535389816433</v>
      </c>
      <c r="AH169" s="29">
        <f t="shared" si="75"/>
        <v>3.1661341853035143</v>
      </c>
      <c r="AJ169" s="51">
        <f t="shared" si="61"/>
        <v>67.195405322443293</v>
      </c>
      <c r="AK169" s="29">
        <f t="shared" si="62"/>
        <v>3.1661341853035143</v>
      </c>
      <c r="AL169" s="58">
        <f t="shared" si="63"/>
        <v>0.68453535389816433</v>
      </c>
    </row>
    <row r="170" spans="1:38" x14ac:dyDescent="0.2">
      <c r="A170" s="1">
        <v>310</v>
      </c>
      <c r="B170" s="1">
        <v>388</v>
      </c>
      <c r="C170" s="1" t="s">
        <v>107</v>
      </c>
      <c r="D170" s="66">
        <v>20</v>
      </c>
      <c r="E170" s="150">
        <v>1057</v>
      </c>
      <c r="F170" s="150">
        <v>1435</v>
      </c>
      <c r="G170" s="150">
        <v>5663</v>
      </c>
      <c r="H170" s="150">
        <v>0.63200000000000001</v>
      </c>
      <c r="I170" s="25">
        <f t="shared" si="51"/>
        <v>0.26886595327394491</v>
      </c>
      <c r="J170" s="25">
        <f t="shared" si="52"/>
        <v>0.16363650003487873</v>
      </c>
      <c r="K170" s="27">
        <f t="shared" si="53"/>
        <v>1.6430683448780485</v>
      </c>
      <c r="L170" s="27">
        <f t="shared" si="54"/>
        <v>0.67987085701481409</v>
      </c>
      <c r="M170" s="27">
        <f t="shared" si="55"/>
        <v>3.9463414634146341</v>
      </c>
      <c r="N170"/>
      <c r="O170" s="51">
        <f t="shared" si="56"/>
        <v>42.664825691332702</v>
      </c>
      <c r="P170" s="27">
        <f t="shared" si="57"/>
        <v>3.9463414634146341</v>
      </c>
      <c r="Q170" s="93">
        <f t="shared" si="58"/>
        <v>0.67987085701481409</v>
      </c>
      <c r="R170" s="156">
        <f t="shared" si="69"/>
        <v>719.47707754962244</v>
      </c>
      <c r="S170" s="156">
        <f t="shared" si="70"/>
        <v>1138.4130973886431</v>
      </c>
      <c r="T170" s="153"/>
      <c r="U170" s="153"/>
      <c r="V170" s="153"/>
      <c r="W170" s="1">
        <v>310</v>
      </c>
      <c r="X170" s="66">
        <v>20</v>
      </c>
      <c r="Y170" s="180">
        <v>0.8</v>
      </c>
      <c r="Z170" s="150">
        <v>3173</v>
      </c>
      <c r="AA170" s="150">
        <v>9640</v>
      </c>
      <c r="AB170" s="150">
        <v>910</v>
      </c>
      <c r="AC170" s="150">
        <v>1337</v>
      </c>
      <c r="AD170" s="27">
        <f t="shared" si="71"/>
        <v>0.2860575686249256</v>
      </c>
      <c r="AE170" s="27">
        <f t="shared" si="72"/>
        <v>0.1787841825474317</v>
      </c>
      <c r="AF170" s="29">
        <f t="shared" si="73"/>
        <v>1.6000160895052007</v>
      </c>
      <c r="AG170" s="29">
        <f t="shared" si="74"/>
        <v>0.68289504684781888</v>
      </c>
      <c r="AH170" s="29">
        <f t="shared" si="75"/>
        <v>3.0381342578001891</v>
      </c>
      <c r="AJ170" s="51">
        <f t="shared" si="61"/>
        <v>72.627391782526445</v>
      </c>
      <c r="AK170" s="29">
        <f t="shared" si="62"/>
        <v>3.0381342578001891</v>
      </c>
      <c r="AL170" s="58">
        <f t="shared" si="63"/>
        <v>0.68289504684781888</v>
      </c>
    </row>
    <row r="171" spans="1:38" x14ac:dyDescent="0.2">
      <c r="A171" s="1">
        <v>310</v>
      </c>
      <c r="B171" s="1">
        <v>388</v>
      </c>
      <c r="C171" s="1" t="s">
        <v>107</v>
      </c>
      <c r="D171" s="66">
        <v>20</v>
      </c>
      <c r="E171" s="150">
        <v>1098</v>
      </c>
      <c r="F171" s="150">
        <v>1614</v>
      </c>
      <c r="G171" s="150">
        <v>6149</v>
      </c>
      <c r="H171" s="150">
        <v>0.65700000000000003</v>
      </c>
      <c r="I171" s="25">
        <f t="shared" si="51"/>
        <v>0.27054470370751377</v>
      </c>
      <c r="J171" s="25">
        <f t="shared" si="52"/>
        <v>0.16419115308522236</v>
      </c>
      <c r="K171" s="27">
        <f t="shared" si="53"/>
        <v>1.6477422724907065</v>
      </c>
      <c r="L171" s="27">
        <f t="shared" si="54"/>
        <v>0.68393006148406688</v>
      </c>
      <c r="M171" s="27">
        <f t="shared" si="55"/>
        <v>3.8097893432465924</v>
      </c>
      <c r="N171"/>
      <c r="O171" s="51">
        <f t="shared" si="56"/>
        <v>46.326331127671686</v>
      </c>
      <c r="P171" s="27">
        <f t="shared" si="57"/>
        <v>3.8097893432465924</v>
      </c>
      <c r="Q171" s="93">
        <f t="shared" si="58"/>
        <v>0.68393006148406688</v>
      </c>
      <c r="R171" s="156">
        <f t="shared" si="69"/>
        <v>747.38489228901176</v>
      </c>
      <c r="S171" s="156">
        <f t="shared" si="70"/>
        <v>1137.5721343820574</v>
      </c>
      <c r="T171" s="153"/>
      <c r="U171" s="153"/>
      <c r="V171" s="153"/>
      <c r="W171" s="1">
        <v>310</v>
      </c>
      <c r="X171" s="66">
        <v>20</v>
      </c>
      <c r="Y171" s="180">
        <v>0.82499999999999996</v>
      </c>
      <c r="Z171" s="150">
        <v>3567</v>
      </c>
      <c r="AA171" s="150">
        <v>10383</v>
      </c>
      <c r="AB171" s="150">
        <v>939</v>
      </c>
      <c r="AC171" s="150">
        <v>1379</v>
      </c>
      <c r="AD171" s="27">
        <f t="shared" si="71"/>
        <v>0.28962333177230765</v>
      </c>
      <c r="AE171" s="27">
        <f t="shared" si="72"/>
        <v>0.18317388373164845</v>
      </c>
      <c r="AF171" s="29">
        <f t="shared" si="73"/>
        <v>1.5811387839360806</v>
      </c>
      <c r="AG171" s="29">
        <f t="shared" si="74"/>
        <v>0.67903108433996073</v>
      </c>
      <c r="AH171" s="29">
        <f t="shared" si="75"/>
        <v>2.9108494533221196</v>
      </c>
      <c r="AJ171" s="51">
        <f t="shared" si="61"/>
        <v>78.225125402279261</v>
      </c>
      <c r="AK171" s="29">
        <f t="shared" si="62"/>
        <v>2.9108494533221196</v>
      </c>
      <c r="AL171" s="58">
        <f t="shared" si="63"/>
        <v>0.67903108433996073</v>
      </c>
    </row>
    <row r="172" spans="1:38" x14ac:dyDescent="0.2">
      <c r="A172" s="1">
        <v>310</v>
      </c>
      <c r="B172" s="1">
        <v>388</v>
      </c>
      <c r="C172" s="1" t="s">
        <v>107</v>
      </c>
      <c r="D172" s="66">
        <v>20</v>
      </c>
      <c r="E172" s="150">
        <v>1153</v>
      </c>
      <c r="F172" s="150">
        <v>1861</v>
      </c>
      <c r="G172" s="150">
        <v>6793</v>
      </c>
      <c r="H172" s="150">
        <v>0.69</v>
      </c>
      <c r="I172" s="25">
        <f t="shared" si="51"/>
        <v>0.27104551389086073</v>
      </c>
      <c r="J172" s="25">
        <f t="shared" si="52"/>
        <v>0.1634977174818304</v>
      </c>
      <c r="K172" s="27">
        <f t="shared" si="53"/>
        <v>1.6577938705534663</v>
      </c>
      <c r="L172" s="27">
        <f t="shared" si="54"/>
        <v>0.6887387732458955</v>
      </c>
      <c r="M172" s="27">
        <f t="shared" si="55"/>
        <v>3.650188070929608</v>
      </c>
      <c r="N172"/>
      <c r="O172" s="51">
        <f t="shared" si="56"/>
        <v>51.178202528911008</v>
      </c>
      <c r="P172" s="27">
        <f t="shared" si="57"/>
        <v>3.650188070929608</v>
      </c>
      <c r="Q172" s="93">
        <f t="shared" si="58"/>
        <v>0.6887387732458955</v>
      </c>
      <c r="R172" s="156">
        <f t="shared" si="69"/>
        <v>784.82220474429016</v>
      </c>
      <c r="S172" s="156">
        <f t="shared" si="70"/>
        <v>1137.4234851366525</v>
      </c>
      <c r="T172" s="153"/>
      <c r="U172" s="153"/>
      <c r="V172" s="153"/>
      <c r="W172" s="1">
        <v>310</v>
      </c>
      <c r="X172" s="66">
        <v>20</v>
      </c>
      <c r="Y172" s="180">
        <v>0.85</v>
      </c>
      <c r="Z172" s="150">
        <v>3998</v>
      </c>
      <c r="AA172" s="150">
        <v>11158</v>
      </c>
      <c r="AB172" s="150">
        <v>967</v>
      </c>
      <c r="AC172" s="150">
        <v>1421</v>
      </c>
      <c r="AD172" s="27">
        <f t="shared" si="71"/>
        <v>0.29311458225070464</v>
      </c>
      <c r="AE172" s="27">
        <f t="shared" si="72"/>
        <v>0.18763497719920402</v>
      </c>
      <c r="AF172" s="29">
        <f t="shared" si="73"/>
        <v>1.5621532116558281</v>
      </c>
      <c r="AG172" s="29">
        <f t="shared" si="74"/>
        <v>0.67490901591476515</v>
      </c>
      <c r="AH172" s="29">
        <f t="shared" si="75"/>
        <v>2.7908954477238619</v>
      </c>
      <c r="AJ172" s="51">
        <f t="shared" si="61"/>
        <v>84.063945799733403</v>
      </c>
      <c r="AK172" s="29">
        <f t="shared" si="62"/>
        <v>2.7908954477238619</v>
      </c>
      <c r="AL172" s="58">
        <f t="shared" si="63"/>
        <v>0.67490901591476515</v>
      </c>
    </row>
    <row r="173" spans="1:38" x14ac:dyDescent="0.2">
      <c r="A173" s="1">
        <v>310</v>
      </c>
      <c r="B173" s="1">
        <v>388</v>
      </c>
      <c r="C173" s="1" t="s">
        <v>107</v>
      </c>
      <c r="D173" s="66">
        <v>20</v>
      </c>
      <c r="E173" s="150">
        <v>1200</v>
      </c>
      <c r="F173" s="150">
        <v>2129</v>
      </c>
      <c r="G173" s="150">
        <v>7406</v>
      </c>
      <c r="H173" s="150">
        <v>0.71799999999999997</v>
      </c>
      <c r="I173" s="25">
        <f t="shared" si="51"/>
        <v>0.27281009651856253</v>
      </c>
      <c r="J173" s="25">
        <f t="shared" si="52"/>
        <v>0.16591481460533661</v>
      </c>
      <c r="K173" s="27">
        <f t="shared" si="53"/>
        <v>1.6442781023954907</v>
      </c>
      <c r="L173" s="27">
        <f t="shared" si="54"/>
        <v>0.68534363562381595</v>
      </c>
      <c r="M173" s="27">
        <f t="shared" si="55"/>
        <v>3.4786284640676373</v>
      </c>
      <c r="N173"/>
      <c r="O173" s="51">
        <f t="shared" si="56"/>
        <v>55.796521114252158</v>
      </c>
      <c r="P173" s="27">
        <f t="shared" si="57"/>
        <v>3.4786284640676373</v>
      </c>
      <c r="Q173" s="93">
        <f t="shared" si="58"/>
        <v>0.68534363562381595</v>
      </c>
      <c r="R173" s="156">
        <f t="shared" si="69"/>
        <v>816.81408993334617</v>
      </c>
      <c r="S173" s="156">
        <f t="shared" si="70"/>
        <v>1137.6240806871117</v>
      </c>
      <c r="T173" s="153"/>
      <c r="U173" s="153"/>
      <c r="V173" s="153"/>
      <c r="W173" s="265"/>
      <c r="X173" s="66"/>
      <c r="Y173" s="148"/>
      <c r="AA173" s="62"/>
      <c r="AB173" s="69"/>
      <c r="AC173" s="150"/>
      <c r="AD173" s="45"/>
      <c r="AE173" s="34"/>
      <c r="AG173" s="24"/>
      <c r="AH173" s="29"/>
      <c r="AK173" s="24"/>
      <c r="AL173" s="51"/>
    </row>
    <row r="174" spans="1:38" x14ac:dyDescent="0.2">
      <c r="A174" s="1">
        <v>310</v>
      </c>
      <c r="B174" s="1">
        <v>388</v>
      </c>
      <c r="C174" s="1" t="s">
        <v>107</v>
      </c>
      <c r="D174" s="66">
        <v>20</v>
      </c>
      <c r="E174" s="150">
        <v>1249</v>
      </c>
      <c r="F174" s="150">
        <v>2466</v>
      </c>
      <c r="G174" s="150">
        <v>8220</v>
      </c>
      <c r="H174" s="150">
        <v>0.747</v>
      </c>
      <c r="I174" s="25">
        <f t="shared" si="51"/>
        <v>0.27950280095774538</v>
      </c>
      <c r="J174" s="25">
        <f t="shared" si="52"/>
        <v>0.17043508437076871</v>
      </c>
      <c r="K174" s="27">
        <f t="shared" si="53"/>
        <v>1.6399370000000004</v>
      </c>
      <c r="L174" s="27">
        <f t="shared" si="54"/>
        <v>0.6918678307524766</v>
      </c>
      <c r="M174" s="27">
        <f t="shared" si="55"/>
        <v>3.3333333333333335</v>
      </c>
      <c r="N174"/>
      <c r="O174" s="51">
        <f t="shared" si="56"/>
        <v>61.929166022029804</v>
      </c>
      <c r="P174" s="27">
        <f t="shared" si="57"/>
        <v>3.3333333333333335</v>
      </c>
      <c r="Q174" s="93">
        <f t="shared" si="58"/>
        <v>0.6918678307524766</v>
      </c>
      <c r="R174" s="156">
        <f t="shared" si="69"/>
        <v>850.16733193895777</v>
      </c>
      <c r="S174" s="156">
        <f t="shared" si="70"/>
        <v>1138.1088780976677</v>
      </c>
      <c r="T174" s="153"/>
      <c r="U174" s="153"/>
      <c r="V174" s="153"/>
      <c r="W174" s="265"/>
      <c r="X174" s="66"/>
      <c r="Y174" s="148"/>
      <c r="AA174" s="62"/>
      <c r="AB174" s="69"/>
      <c r="AC174" s="150"/>
      <c r="AD174" s="45"/>
      <c r="AE174" s="34"/>
      <c r="AG174" s="24"/>
      <c r="AH174" s="29"/>
      <c r="AK174" s="24"/>
      <c r="AL174" s="51"/>
    </row>
    <row r="175" spans="1:38" x14ac:dyDescent="0.2">
      <c r="A175" s="1">
        <v>310</v>
      </c>
      <c r="B175" s="1">
        <v>388</v>
      </c>
      <c r="C175" s="1" t="s">
        <v>107</v>
      </c>
      <c r="D175" s="66">
        <v>20</v>
      </c>
      <c r="E175" s="150">
        <v>1299</v>
      </c>
      <c r="F175" s="150">
        <v>2826</v>
      </c>
      <c r="G175" s="150">
        <v>8906</v>
      </c>
      <c r="H175" s="150">
        <v>0.77700000000000002</v>
      </c>
      <c r="I175" s="25">
        <f t="shared" si="51"/>
        <v>0.27996491691926378</v>
      </c>
      <c r="J175" s="25">
        <f t="shared" si="52"/>
        <v>0.17361927849199427</v>
      </c>
      <c r="K175" s="27">
        <f t="shared" si="53"/>
        <v>1.6125220617834395</v>
      </c>
      <c r="L175" s="27">
        <f t="shared" si="54"/>
        <v>0.68086398548998228</v>
      </c>
      <c r="M175" s="27">
        <f t="shared" si="55"/>
        <v>3.1514508138711959</v>
      </c>
      <c r="N175"/>
      <c r="O175" s="51">
        <f t="shared" si="56"/>
        <v>67.09746381900213</v>
      </c>
      <c r="P175" s="27">
        <f t="shared" si="57"/>
        <v>3.1514508138711959</v>
      </c>
      <c r="Q175" s="93">
        <f t="shared" si="58"/>
        <v>0.68086398548998228</v>
      </c>
      <c r="R175" s="156">
        <f t="shared" si="69"/>
        <v>884.20125235284718</v>
      </c>
      <c r="S175" s="156">
        <f t="shared" si="70"/>
        <v>1137.9681497462641</v>
      </c>
      <c r="T175" s="153"/>
      <c r="U175" s="153"/>
      <c r="V175" s="153"/>
      <c r="W175" s="265"/>
      <c r="X175" s="66"/>
      <c r="Y175" s="148"/>
      <c r="AA175" s="62"/>
      <c r="AB175" s="69"/>
      <c r="AC175" s="150"/>
      <c r="AD175" s="45"/>
      <c r="AE175" s="34"/>
      <c r="AG175" s="24"/>
      <c r="AH175" s="29"/>
      <c r="AK175" s="24"/>
      <c r="AL175" s="51"/>
    </row>
    <row r="176" spans="1:38" x14ac:dyDescent="0.2">
      <c r="A176" s="1">
        <v>310</v>
      </c>
      <c r="B176" s="1">
        <v>388</v>
      </c>
      <c r="C176" s="1" t="s">
        <v>107</v>
      </c>
      <c r="D176" s="66">
        <v>20</v>
      </c>
      <c r="E176" s="150">
        <v>1350</v>
      </c>
      <c r="F176" s="150">
        <v>3305</v>
      </c>
      <c r="G176" s="150">
        <v>9910</v>
      </c>
      <c r="H176" s="150">
        <v>0.80700000000000005</v>
      </c>
      <c r="I176" s="25">
        <f t="shared" si="51"/>
        <v>0.28843326167960764</v>
      </c>
      <c r="J176" s="25">
        <f t="shared" si="52"/>
        <v>0.1808936830164708</v>
      </c>
      <c r="K176" s="27">
        <f t="shared" si="53"/>
        <v>1.5944905143721637</v>
      </c>
      <c r="L176" s="27">
        <f t="shared" si="54"/>
        <v>0.68335677086459434</v>
      </c>
      <c r="M176" s="27">
        <f t="shared" si="55"/>
        <v>2.9984871406959153</v>
      </c>
      <c r="N176"/>
      <c r="O176" s="51">
        <f t="shared" si="56"/>
        <v>74.661561469381439</v>
      </c>
      <c r="P176" s="27">
        <f t="shared" si="57"/>
        <v>2.9984871406959153</v>
      </c>
      <c r="Q176" s="93">
        <f t="shared" si="58"/>
        <v>0.68335677086459434</v>
      </c>
      <c r="R176" s="156">
        <f t="shared" si="69"/>
        <v>918.9158511750145</v>
      </c>
      <c r="S176" s="156">
        <f t="shared" si="70"/>
        <v>1138.6813521375643</v>
      </c>
      <c r="T176" s="153"/>
      <c r="U176" s="153"/>
      <c r="V176" s="153"/>
      <c r="W176" s="265"/>
      <c r="X176" s="66"/>
      <c r="Y176" s="148"/>
      <c r="AA176" s="62"/>
      <c r="AB176" s="69"/>
      <c r="AC176" s="150"/>
      <c r="AD176" s="45"/>
      <c r="AE176" s="34"/>
      <c r="AG176" s="24"/>
      <c r="AH176" s="29"/>
      <c r="AK176" s="24"/>
      <c r="AL176" s="51"/>
    </row>
    <row r="177" spans="1:38" x14ac:dyDescent="0.2">
      <c r="A177" s="1">
        <v>310</v>
      </c>
      <c r="B177" s="1">
        <v>388</v>
      </c>
      <c r="C177" s="1" t="s">
        <v>107</v>
      </c>
      <c r="D177" s="66">
        <v>20</v>
      </c>
      <c r="E177" s="150">
        <v>1400</v>
      </c>
      <c r="F177" s="150">
        <v>3765</v>
      </c>
      <c r="G177" s="150">
        <v>10755</v>
      </c>
      <c r="H177" s="150">
        <v>0.83699999999999997</v>
      </c>
      <c r="I177" s="25">
        <f t="shared" si="51"/>
        <v>0.29106740031540085</v>
      </c>
      <c r="J177" s="25">
        <f t="shared" si="52"/>
        <v>0.18477113063065506</v>
      </c>
      <c r="K177" s="27">
        <f t="shared" si="53"/>
        <v>1.5752861354581675</v>
      </c>
      <c r="L177" s="27">
        <f t="shared" si="54"/>
        <v>0.67820209267704579</v>
      </c>
      <c r="M177" s="27">
        <f t="shared" si="55"/>
        <v>2.856573705179283</v>
      </c>
      <c r="N177"/>
      <c r="O177" s="51">
        <f t="shared" si="56"/>
        <v>81.02775919305725</v>
      </c>
      <c r="P177" s="27">
        <f t="shared" si="57"/>
        <v>2.856573705179283</v>
      </c>
      <c r="Q177" s="93">
        <f t="shared" si="58"/>
        <v>0.67820209267704579</v>
      </c>
      <c r="R177" s="156">
        <f t="shared" si="69"/>
        <v>952.9497715889039</v>
      </c>
      <c r="S177" s="156">
        <f t="shared" si="70"/>
        <v>1138.530193057233</v>
      </c>
      <c r="T177" s="153"/>
      <c r="U177" s="153"/>
      <c r="V177" s="153"/>
      <c r="W177" s="265"/>
      <c r="X177" s="66"/>
      <c r="Y177" s="148"/>
      <c r="AA177" s="62"/>
      <c r="AB177" s="69"/>
      <c r="AC177" s="150"/>
      <c r="AD177" s="45"/>
      <c r="AE177" s="34"/>
      <c r="AG177" s="24"/>
      <c r="AH177" s="29"/>
      <c r="AK177" s="24"/>
      <c r="AL177" s="51"/>
    </row>
    <row r="178" spans="1:38" x14ac:dyDescent="0.2">
      <c r="A178" s="1">
        <v>310</v>
      </c>
      <c r="B178" s="1">
        <v>388</v>
      </c>
      <c r="C178" s="1" t="s">
        <v>107</v>
      </c>
      <c r="D178" s="66">
        <v>20</v>
      </c>
      <c r="E178" s="150">
        <v>1440</v>
      </c>
      <c r="F178" s="150">
        <v>4208</v>
      </c>
      <c r="G178" s="150">
        <v>11516</v>
      </c>
      <c r="H178" s="150">
        <v>0.86099999999999999</v>
      </c>
      <c r="I178" s="25">
        <f t="shared" si="51"/>
        <v>0.29458857228258684</v>
      </c>
      <c r="J178" s="25">
        <f t="shared" si="52"/>
        <v>0.18977609137137735</v>
      </c>
      <c r="K178" s="27">
        <f t="shared" si="53"/>
        <v>1.5522954980988592</v>
      </c>
      <c r="L178" s="27">
        <f t="shared" si="54"/>
        <v>0.67233425234409294</v>
      </c>
      <c r="M178" s="27">
        <f t="shared" si="55"/>
        <v>2.7366920152091256</v>
      </c>
      <c r="N178"/>
      <c r="O178" s="51">
        <f t="shared" si="56"/>
        <v>86.761104125267067</v>
      </c>
      <c r="P178" s="27">
        <f t="shared" si="57"/>
        <v>2.7366920152091256</v>
      </c>
      <c r="Q178" s="93">
        <f t="shared" si="58"/>
        <v>0.67233425234409294</v>
      </c>
      <c r="R178" s="156">
        <f t="shared" si="69"/>
        <v>980.17690792001542</v>
      </c>
      <c r="S178" s="156">
        <f t="shared" si="70"/>
        <v>1138.4168500813187</v>
      </c>
      <c r="T178" s="153"/>
      <c r="U178" s="153"/>
      <c r="V178" s="153"/>
      <c r="W178" s="265"/>
      <c r="X178" s="66"/>
      <c r="Y178" s="148"/>
      <c r="AA178" s="62"/>
      <c r="AB178" s="69"/>
      <c r="AC178" s="150"/>
      <c r="AD178" s="45"/>
      <c r="AE178" s="34"/>
      <c r="AG178" s="24"/>
      <c r="AH178" s="29"/>
      <c r="AK178" s="24"/>
      <c r="AL178" s="51"/>
    </row>
    <row r="179" spans="1:38" x14ac:dyDescent="0.2">
      <c r="D179" s="1"/>
      <c r="E179"/>
      <c r="F179"/>
      <c r="G179"/>
      <c r="H179"/>
      <c r="N179"/>
      <c r="O179"/>
      <c r="P179" s="76"/>
      <c r="Q179" s="16"/>
      <c r="R179" s="59"/>
      <c r="T179" s="156"/>
      <c r="U179" s="153"/>
      <c r="V179" s="153"/>
      <c r="W179" s="265"/>
      <c r="X179" s="66"/>
      <c r="Y179" s="148"/>
      <c r="AA179" s="62"/>
      <c r="AB179" s="69"/>
      <c r="AC179" s="150"/>
      <c r="AD179" s="45"/>
      <c r="AE179" s="34"/>
      <c r="AG179" s="24"/>
      <c r="AH179" s="29"/>
      <c r="AK179" s="24"/>
      <c r="AL179" s="51"/>
    </row>
    <row r="180" spans="1:38" x14ac:dyDescent="0.2">
      <c r="D180" s="1"/>
      <c r="E180"/>
      <c r="F180"/>
      <c r="G180"/>
      <c r="H180"/>
      <c r="N180"/>
      <c r="O180"/>
      <c r="P180" s="76"/>
      <c r="Q180" s="16"/>
      <c r="R180" s="59"/>
      <c r="T180" s="156"/>
      <c r="U180" s="153"/>
      <c r="V180" s="153"/>
      <c r="W180" s="265"/>
      <c r="X180" s="66"/>
      <c r="Y180" s="148"/>
      <c r="AA180" s="62"/>
      <c r="AB180" s="69"/>
      <c r="AC180" s="150"/>
      <c r="AD180" s="45"/>
      <c r="AE180" s="34"/>
      <c r="AG180" s="24"/>
      <c r="AH180" s="29"/>
      <c r="AK180" s="24"/>
      <c r="AL180" s="51"/>
    </row>
    <row r="181" spans="1:38" x14ac:dyDescent="0.2">
      <c r="D181" s="1"/>
      <c r="E181"/>
      <c r="F181"/>
      <c r="G181"/>
      <c r="H181"/>
      <c r="N181"/>
      <c r="O181"/>
      <c r="P181" s="76"/>
      <c r="Q181" s="16"/>
      <c r="R181" s="59"/>
      <c r="T181" s="156"/>
      <c r="U181" s="153"/>
      <c r="V181" s="153"/>
      <c r="W181" s="265"/>
      <c r="X181" s="66"/>
      <c r="Y181" s="148"/>
      <c r="AA181" s="62"/>
      <c r="AB181" s="69"/>
      <c r="AC181" s="150"/>
      <c r="AD181" s="45"/>
      <c r="AE181" s="34"/>
      <c r="AG181" s="24"/>
      <c r="AH181" s="29"/>
      <c r="AK181" s="24"/>
      <c r="AL181" s="51"/>
    </row>
    <row r="182" spans="1:38" x14ac:dyDescent="0.2">
      <c r="D182" s="1"/>
      <c r="E182"/>
      <c r="F182"/>
      <c r="G182"/>
      <c r="H182"/>
      <c r="N182"/>
      <c r="O182"/>
      <c r="P182" s="76"/>
      <c r="Q182" s="16"/>
      <c r="R182" s="59"/>
      <c r="T182" s="156"/>
      <c r="U182" s="153"/>
      <c r="V182" s="153"/>
      <c r="W182" s="265"/>
      <c r="X182" s="66"/>
      <c r="Y182" s="148"/>
      <c r="AA182" s="62"/>
      <c r="AB182" s="69"/>
      <c r="AC182" s="150"/>
      <c r="AD182" s="45"/>
      <c r="AE182" s="34"/>
      <c r="AG182" s="24"/>
      <c r="AH182" s="29"/>
      <c r="AK182" s="24"/>
      <c r="AL182" s="51"/>
    </row>
    <row r="183" spans="1:38" x14ac:dyDescent="0.2">
      <c r="D183" s="1"/>
      <c r="E183"/>
      <c r="F183"/>
      <c r="G183"/>
      <c r="H183"/>
      <c r="N183"/>
      <c r="O183"/>
      <c r="P183" s="76"/>
      <c r="Q183" s="16"/>
      <c r="R183" s="59"/>
      <c r="T183" s="156"/>
      <c r="U183" s="153"/>
      <c r="V183" s="153"/>
      <c r="W183" s="265"/>
      <c r="X183" s="66"/>
      <c r="Y183" s="148"/>
      <c r="AA183" s="62"/>
      <c r="AB183" s="69"/>
      <c r="AC183" s="150"/>
      <c r="AD183" s="45"/>
      <c r="AE183" s="34"/>
      <c r="AG183" s="24"/>
      <c r="AH183" s="29"/>
      <c r="AK183" s="24"/>
      <c r="AL183" s="51"/>
    </row>
    <row r="184" spans="1:38" x14ac:dyDescent="0.2">
      <c r="D184" s="1"/>
      <c r="E184"/>
      <c r="F184"/>
      <c r="G184"/>
      <c r="H184"/>
      <c r="N184"/>
      <c r="O184"/>
      <c r="P184" s="76"/>
      <c r="Q184" s="16"/>
      <c r="R184" s="59"/>
      <c r="T184" s="156"/>
      <c r="U184" s="153"/>
      <c r="V184" s="153"/>
      <c r="W184" s="265"/>
      <c r="X184" s="66"/>
      <c r="Y184" s="148"/>
      <c r="AA184" s="62"/>
      <c r="AB184" s="69"/>
      <c r="AC184" s="150"/>
      <c r="AD184" s="45"/>
      <c r="AE184" s="34"/>
      <c r="AG184" s="24"/>
      <c r="AH184" s="29"/>
      <c r="AK184" s="24"/>
      <c r="AL184" s="51"/>
    </row>
    <row r="185" spans="1:38" x14ac:dyDescent="0.2">
      <c r="D185" s="1"/>
      <c r="E185"/>
      <c r="F185"/>
      <c r="G185"/>
      <c r="H185"/>
      <c r="N185"/>
      <c r="O185"/>
      <c r="P185" s="76"/>
      <c r="Q185" s="16"/>
      <c r="R185" s="59"/>
      <c r="T185" s="156"/>
      <c r="U185" s="153"/>
      <c r="V185" s="153"/>
      <c r="W185" s="265"/>
      <c r="X185" s="66"/>
      <c r="Y185" s="148"/>
      <c r="AA185" s="62"/>
      <c r="AB185" s="69"/>
      <c r="AC185" s="150"/>
      <c r="AD185" s="45"/>
      <c r="AE185" s="34"/>
      <c r="AG185" s="24"/>
      <c r="AH185" s="29"/>
      <c r="AK185" s="24"/>
      <c r="AL185" s="51"/>
    </row>
    <row r="186" spans="1:38" x14ac:dyDescent="0.2">
      <c r="D186" s="1"/>
      <c r="E186"/>
      <c r="F186"/>
      <c r="G186"/>
      <c r="H186"/>
      <c r="N186"/>
      <c r="O186"/>
      <c r="P186" s="76"/>
      <c r="Q186" s="16"/>
      <c r="R186" s="59"/>
      <c r="T186" s="156"/>
      <c r="U186" s="153"/>
      <c r="V186" s="153"/>
      <c r="W186" s="265"/>
      <c r="X186" s="66"/>
      <c r="Y186" s="148"/>
      <c r="AA186" s="62"/>
      <c r="AB186" s="69"/>
      <c r="AC186" s="150"/>
      <c r="AD186" s="45"/>
      <c r="AE186" s="34"/>
      <c r="AG186" s="24"/>
      <c r="AH186" s="29"/>
      <c r="AK186" s="24"/>
      <c r="AL186" s="51"/>
    </row>
    <row r="187" spans="1:38" x14ac:dyDescent="0.2">
      <c r="D187" s="1"/>
      <c r="E187"/>
      <c r="F187"/>
      <c r="G187"/>
      <c r="H187"/>
      <c r="N187"/>
      <c r="O187"/>
      <c r="P187" s="76"/>
      <c r="Q187" s="16"/>
      <c r="R187" s="59"/>
      <c r="T187" s="156"/>
      <c r="U187" s="153"/>
      <c r="V187" s="153"/>
      <c r="W187" s="265"/>
      <c r="X187" s="66"/>
      <c r="Y187" s="148"/>
      <c r="AA187" s="62"/>
      <c r="AB187" s="69"/>
      <c r="AC187" s="150"/>
      <c r="AD187" s="45"/>
      <c r="AE187" s="34"/>
      <c r="AG187" s="24"/>
      <c r="AH187" s="29"/>
      <c r="AK187" s="24"/>
      <c r="AL187" s="51"/>
    </row>
    <row r="188" spans="1:38" x14ac:dyDescent="0.2">
      <c r="D188" s="1"/>
      <c r="E188"/>
      <c r="F188"/>
      <c r="G188"/>
      <c r="H188"/>
      <c r="N188"/>
      <c r="O188"/>
      <c r="P188" s="76"/>
      <c r="Q188" s="16"/>
      <c r="R188" s="59"/>
      <c r="T188" s="156"/>
      <c r="U188" s="153"/>
      <c r="V188" s="153"/>
      <c r="W188" s="265"/>
      <c r="X188" s="66"/>
      <c r="Y188" s="148"/>
      <c r="AA188" s="62"/>
      <c r="AB188" s="69"/>
      <c r="AC188" s="150"/>
      <c r="AD188" s="45"/>
      <c r="AE188" s="34"/>
      <c r="AG188" s="24"/>
      <c r="AH188" s="29"/>
      <c r="AK188" s="24"/>
      <c r="AL188" s="51"/>
    </row>
    <row r="189" spans="1:38" x14ac:dyDescent="0.2">
      <c r="D189" s="1"/>
      <c r="E189" s="66"/>
      <c r="F189" s="167"/>
      <c r="H189" s="47"/>
      <c r="I189" s="50"/>
      <c r="N189"/>
      <c r="O189" s="52"/>
      <c r="P189" s="76"/>
      <c r="Q189" s="16"/>
      <c r="R189" s="59"/>
      <c r="T189" s="156"/>
      <c r="U189" s="153"/>
      <c r="V189" s="153"/>
      <c r="W189" s="265"/>
      <c r="X189" s="66"/>
      <c r="Y189" s="148"/>
      <c r="AA189" s="62"/>
      <c r="AB189" s="69"/>
      <c r="AC189" s="150"/>
      <c r="AD189" s="45"/>
      <c r="AE189" s="34"/>
      <c r="AG189" s="24"/>
      <c r="AH189" s="29"/>
      <c r="AK189" s="24"/>
      <c r="AL189" s="51"/>
    </row>
    <row r="190" spans="1:38" x14ac:dyDescent="0.2">
      <c r="R190" s="156"/>
      <c r="T190" s="153"/>
      <c r="U190" s="153"/>
    </row>
    <row r="191" spans="1:38" x14ac:dyDescent="0.2">
      <c r="R191" s="156"/>
      <c r="T191" s="153"/>
      <c r="U191" s="153"/>
    </row>
    <row r="192" spans="1:38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67937" r:id="rId3">
          <objectPr defaultSize="0" r:id="rId4">
            <anchor moveWithCells="1">
              <from>
                <xdr:col>11</xdr:col>
                <xdr:colOff>368300</xdr:colOff>
                <xdr:row>0</xdr:row>
                <xdr:rowOff>101600</xdr:rowOff>
              </from>
              <to>
                <xdr:col>19</xdr:col>
                <xdr:colOff>673100</xdr:colOff>
                <xdr:row>2</xdr:row>
                <xdr:rowOff>152400</xdr:rowOff>
              </to>
            </anchor>
          </objectPr>
        </oleObject>
      </mc:Choice>
      <mc:Fallback>
        <oleObject progId="Equation.DSMT4" shapeId="167937" r:id="rId3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.6640625" style="66" customWidth="1"/>
    <col min="5" max="5" width="8.83203125" style="179"/>
    <col min="6" max="6" width="12.83203125" style="171" customWidth="1"/>
    <col min="7" max="7" width="12.1640625" style="171" customWidth="1"/>
    <col min="8" max="8" width="13.1640625" style="62" customWidth="1"/>
    <col min="9" max="9" width="13.6640625" customWidth="1"/>
    <col min="10" max="10" width="10.832031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1640625" style="159" customWidth="1"/>
    <col min="19" max="19" width="14.6640625" style="156" customWidth="1"/>
    <col min="20" max="21" width="13.5" style="100" customWidth="1"/>
    <col min="22" max="22" width="8.83203125" style="113"/>
    <col min="23" max="23" width="9.33203125" customWidth="1"/>
    <col min="24" max="24" width="11.33203125" style="94" customWidth="1"/>
    <col min="25" max="25" width="11.83203125" style="50" customWidth="1"/>
    <col min="26" max="26" width="8.83203125" style="62"/>
    <col min="27" max="27" width="12.5" style="68" customWidth="1"/>
    <col min="28" max="28" width="13.332031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5" width="8.83203125" style="24"/>
    <col min="36" max="36" width="14.1640625" style="24" customWidth="1"/>
    <col min="37" max="37" width="14.1640625" style="51" customWidth="1"/>
    <col min="38" max="38" width="13.6640625" style="29" customWidth="1"/>
  </cols>
  <sheetData>
    <row r="1" spans="1:38" ht="20" x14ac:dyDescent="0.2">
      <c r="A1" s="31" t="s">
        <v>190</v>
      </c>
      <c r="B1" s="20"/>
      <c r="C1" s="20"/>
      <c r="E1" s="244"/>
      <c r="F1" s="241"/>
      <c r="G1" s="241"/>
      <c r="H1" s="65"/>
      <c r="I1" s="25"/>
      <c r="J1" s="25"/>
      <c r="K1" s="27"/>
      <c r="L1" s="27"/>
      <c r="M1" s="27"/>
      <c r="O1" s="51"/>
      <c r="P1" s="27"/>
      <c r="Q1" s="61"/>
      <c r="R1" s="155"/>
      <c r="V1" s="100"/>
      <c r="W1" s="29"/>
      <c r="AA1" s="54"/>
      <c r="AB1" s="36"/>
      <c r="AC1" s="54"/>
      <c r="AE1" s="27"/>
      <c r="AF1" s="27"/>
      <c r="AH1" s="29"/>
      <c r="AI1" s="29"/>
    </row>
    <row r="2" spans="1:38" x14ac:dyDescent="0.2">
      <c r="A2" s="42"/>
      <c r="E2" s="244"/>
      <c r="F2" s="15" t="s">
        <v>157</v>
      </c>
      <c r="G2" s="15" t="s">
        <v>157</v>
      </c>
      <c r="H2" s="60" t="s">
        <v>157</v>
      </c>
      <c r="I2" s="25"/>
      <c r="J2" s="283" t="s">
        <v>82</v>
      </c>
      <c r="K2" s="282">
        <v>0.19067999999999999</v>
      </c>
      <c r="L2" s="27"/>
      <c r="M2" s="27"/>
      <c r="O2" s="51"/>
      <c r="P2" s="27"/>
      <c r="Q2" s="61"/>
      <c r="R2" s="155"/>
      <c r="V2" s="100"/>
      <c r="W2" s="29"/>
      <c r="AA2" s="54"/>
      <c r="AB2" s="36"/>
      <c r="AC2" s="54"/>
      <c r="AE2" s="27"/>
      <c r="AF2" s="27"/>
      <c r="AH2" s="29"/>
      <c r="AI2" s="29"/>
    </row>
    <row r="3" spans="1:38" ht="18" x14ac:dyDescent="0.2">
      <c r="A3" s="32" t="s">
        <v>421</v>
      </c>
      <c r="B3" s="13"/>
      <c r="C3" s="13" t="s">
        <v>26</v>
      </c>
      <c r="D3" s="82" t="s">
        <v>401</v>
      </c>
      <c r="E3" s="64" t="s">
        <v>402</v>
      </c>
      <c r="F3" s="15" t="s">
        <v>403</v>
      </c>
      <c r="G3" s="60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100"/>
      <c r="W3" s="29"/>
      <c r="AA3" s="54"/>
      <c r="AB3" s="34"/>
      <c r="AC3" s="54"/>
      <c r="AE3" s="27"/>
      <c r="AH3" s="29"/>
    </row>
    <row r="4" spans="1:38" x14ac:dyDescent="0.2">
      <c r="A4" s="42"/>
      <c r="B4" s="85"/>
      <c r="C4" s="135">
        <v>117</v>
      </c>
      <c r="D4" s="94">
        <v>13</v>
      </c>
      <c r="E4" s="64">
        <v>4</v>
      </c>
      <c r="F4" s="242">
        <v>26</v>
      </c>
      <c r="G4" s="60">
        <v>539.49</v>
      </c>
      <c r="H4" s="60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29"/>
      <c r="AA4" s="54"/>
      <c r="AB4" s="34"/>
      <c r="AC4" s="54"/>
      <c r="AE4" s="27"/>
      <c r="AH4" s="29"/>
    </row>
    <row r="5" spans="1:38" x14ac:dyDescent="0.2">
      <c r="A5" s="42"/>
      <c r="C5" s="41" t="s">
        <v>379</v>
      </c>
      <c r="E5" s="64"/>
      <c r="F5" s="15"/>
      <c r="G5" s="15"/>
      <c r="H5" s="60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29"/>
      <c r="AA5" s="54"/>
      <c r="AB5" s="36"/>
      <c r="AC5" s="54"/>
      <c r="AE5" s="27"/>
      <c r="AF5" s="27"/>
      <c r="AH5" s="29"/>
      <c r="AI5" s="29"/>
    </row>
    <row r="6" spans="1:38" x14ac:dyDescent="0.2">
      <c r="A6" s="14" t="s">
        <v>151</v>
      </c>
      <c r="B6" s="13"/>
      <c r="C6" s="13"/>
      <c r="E6" s="64"/>
      <c r="F6" s="15"/>
      <c r="G6" s="15"/>
      <c r="H6" s="60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165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64" t="s">
        <v>9</v>
      </c>
      <c r="F7" s="15" t="s">
        <v>85</v>
      </c>
      <c r="G7" s="15" t="s">
        <v>405</v>
      </c>
      <c r="H7" s="60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166" t="s">
        <v>400</v>
      </c>
      <c r="Y7" s="65" t="s">
        <v>42</v>
      </c>
      <c r="Z7" s="92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311</v>
      </c>
      <c r="B8" s="1">
        <v>414</v>
      </c>
      <c r="C8" s="1" t="s">
        <v>107</v>
      </c>
      <c r="D8" s="66">
        <v>4</v>
      </c>
      <c r="E8" s="168">
        <v>906</v>
      </c>
      <c r="F8" s="171">
        <v>172</v>
      </c>
      <c r="G8" s="150">
        <v>1406</v>
      </c>
      <c r="H8" s="163">
        <v>0.54700000000000004</v>
      </c>
      <c r="I8" s="25">
        <f>0.1515*(G8/1000)/(E8/1000)^2/($D$4/10)^4</f>
        <v>9.0859041069982327E-2</v>
      </c>
      <c r="J8" s="25">
        <f>0.5*(F8/1000)/(E8/1000)^3/($D$4/10)^5</f>
        <v>3.1145628326421801E-2</v>
      </c>
      <c r="K8" s="27">
        <f>I8/J8</f>
        <v>2.9172325604651164</v>
      </c>
      <c r="L8" s="27">
        <f>0.798*I8^1.5/J8</f>
        <v>0.70171056942626775</v>
      </c>
      <c r="M8" s="27">
        <f>G8/F8</f>
        <v>8.1744186046511622</v>
      </c>
      <c r="N8" s="27"/>
      <c r="O8" s="51">
        <f>G8/(PI()*$D$4^2/4)</f>
        <v>10.5927502952523</v>
      </c>
      <c r="P8" s="27">
        <f>M8</f>
        <v>8.1744186046511622</v>
      </c>
      <c r="Q8" s="93">
        <f>L8</f>
        <v>0.70171056942626775</v>
      </c>
      <c r="R8" s="156">
        <f>E8*(PI()/30)*($D$4/2)</f>
        <v>616.69463789967631</v>
      </c>
      <c r="S8" s="156">
        <f>R8/H8</f>
        <v>1127.4125007306695</v>
      </c>
      <c r="T8" s="153"/>
      <c r="U8" s="153"/>
      <c r="V8" s="151"/>
      <c r="W8">
        <v>311</v>
      </c>
      <c r="X8" s="76">
        <v>4</v>
      </c>
      <c r="Y8" s="163">
        <v>0.72499999999999998</v>
      </c>
      <c r="Z8" s="150">
        <v>394</v>
      </c>
      <c r="AA8" s="150">
        <v>2385</v>
      </c>
      <c r="AB8" s="150">
        <v>817</v>
      </c>
      <c r="AC8" s="150">
        <v>1200</v>
      </c>
      <c r="AD8" s="27">
        <f>0.1515*(AA8/1000)/(AC8/1000)^2/($D$4/10)^4</f>
        <v>8.7854723223976722E-2</v>
      </c>
      <c r="AE8" s="27">
        <f>0.5*(Z8/1000)/(AC8/1000)^3/($D$4/10)^5</f>
        <v>3.0704761368953792E-2</v>
      </c>
      <c r="AF8" s="29">
        <f>AD8/AE8</f>
        <v>2.8612736040609135</v>
      </c>
      <c r="AG8" s="29">
        <f>0.798*AD8^1.5/AE8</f>
        <v>0.67677582540365999</v>
      </c>
      <c r="AH8" s="29">
        <f>AA8/Z8</f>
        <v>6.0532994923857872</v>
      </c>
      <c r="AJ8" s="51">
        <f>AA8/(PI()*$D$4^2/4)</f>
        <v>17.968498900552444</v>
      </c>
      <c r="AK8" s="29">
        <f>AH8</f>
        <v>6.0532994923857872</v>
      </c>
      <c r="AL8" s="58">
        <f>AG8</f>
        <v>0.67677582540365999</v>
      </c>
    </row>
    <row r="9" spans="1:38" x14ac:dyDescent="0.2">
      <c r="A9" s="1">
        <v>311</v>
      </c>
      <c r="B9" s="1">
        <v>414</v>
      </c>
      <c r="C9" s="1" t="s">
        <v>107</v>
      </c>
      <c r="D9" s="66">
        <v>4</v>
      </c>
      <c r="E9" s="171">
        <v>951</v>
      </c>
      <c r="F9" s="171">
        <v>194</v>
      </c>
      <c r="G9" s="150">
        <v>1510</v>
      </c>
      <c r="H9" s="163">
        <v>0.57499999999999996</v>
      </c>
      <c r="I9" s="25">
        <f t="shared" ref="I9:I70" si="0">0.1515*(G9/1000)/(E9/1000)^2/($D$4/10)^4</f>
        <v>8.8563574564458541E-2</v>
      </c>
      <c r="J9" s="25">
        <f t="shared" ref="J9:J70" si="1">0.5*(F9/1000)/(E9/1000)^3/($D$4/10)^5</f>
        <v>3.0374799641555254E-2</v>
      </c>
      <c r="K9" s="27">
        <f t="shared" ref="K9:K70" si="2">I9/J9</f>
        <v>2.9156924690721646</v>
      </c>
      <c r="L9" s="27">
        <f t="shared" ref="L9:L70" si="3">0.798*I9^1.5/J9</f>
        <v>0.6924240996438723</v>
      </c>
      <c r="M9" s="27">
        <f t="shared" ref="M9:M70" si="4">G9/F9</f>
        <v>7.7835051546391751</v>
      </c>
      <c r="N9" s="27"/>
      <c r="O9" s="51">
        <f t="shared" ref="O9:O70" si="5">G9/(PI()*$D$4^2/4)</f>
        <v>11.376282322781631</v>
      </c>
      <c r="P9" s="27">
        <f t="shared" ref="P9:P70" si="6">M9</f>
        <v>7.7835051546391751</v>
      </c>
      <c r="Q9" s="93">
        <f t="shared" ref="Q9:Q70" si="7">L9</f>
        <v>0.6924240996438723</v>
      </c>
      <c r="R9" s="156">
        <f t="shared" ref="R9:R70" si="8">E9*(PI()/30)*($D$4/2)</f>
        <v>647.32516627217683</v>
      </c>
      <c r="S9" s="156">
        <f t="shared" ref="S9:S70" si="9">R9/H9</f>
        <v>1125.7828978646555</v>
      </c>
      <c r="T9" s="153"/>
      <c r="U9" s="153"/>
      <c r="V9" s="151"/>
      <c r="W9">
        <v>311</v>
      </c>
      <c r="X9" s="76">
        <v>4</v>
      </c>
      <c r="Y9" s="163">
        <v>0.75</v>
      </c>
      <c r="Z9" s="150">
        <v>438</v>
      </c>
      <c r="AA9" s="150">
        <v>2561</v>
      </c>
      <c r="AB9" s="150">
        <v>845</v>
      </c>
      <c r="AC9" s="150">
        <v>1241</v>
      </c>
      <c r="AD9" s="27">
        <f t="shared" ref="AD9:AD65" si="10">0.1515*(AA9/1000)/(AC9/1000)^2/($D$4/10)^4</f>
        <v>8.8207444291754408E-2</v>
      </c>
      <c r="AE9" s="27">
        <f t="shared" ref="AE9:AE65" si="11">0.5*(Z9/1000)/(AC9/1000)^3/($D$4/10)^5</f>
        <v>3.0861143133484262E-2</v>
      </c>
      <c r="AF9" s="29">
        <f t="shared" ref="AF9:AF65" si="12">AD9/AE9</f>
        <v>2.8582040499999999</v>
      </c>
      <c r="AG9" s="29">
        <f t="shared" ref="AG9:AG65" si="13">0.798*AD9^1.5/AE9</f>
        <v>0.67740553542468973</v>
      </c>
      <c r="AH9" s="29">
        <f t="shared" ref="AH9:AH65" si="14">AA9/Z9</f>
        <v>5.8470319634703198</v>
      </c>
      <c r="AJ9" s="51">
        <f t="shared" ref="AJ9:AJ65" si="15">AA9/(PI()*$D$4^2/4)</f>
        <v>19.294476177909772</v>
      </c>
      <c r="AK9" s="29">
        <f t="shared" ref="AK9:AK65" si="16">AH9</f>
        <v>5.8470319634703198</v>
      </c>
      <c r="AL9" s="58">
        <f t="shared" ref="AL9:AL65" si="17">AG9</f>
        <v>0.67740553542468973</v>
      </c>
    </row>
    <row r="10" spans="1:38" x14ac:dyDescent="0.2">
      <c r="A10" s="1">
        <v>311</v>
      </c>
      <c r="B10" s="1">
        <v>414</v>
      </c>
      <c r="C10" s="1" t="s">
        <v>107</v>
      </c>
      <c r="D10" s="66">
        <v>4</v>
      </c>
      <c r="E10" s="171">
        <v>1005</v>
      </c>
      <c r="F10" s="171">
        <v>228</v>
      </c>
      <c r="G10" s="150">
        <v>1706</v>
      </c>
      <c r="H10" s="163">
        <v>0.60699999999999998</v>
      </c>
      <c r="I10" s="25">
        <f t="shared" si="0"/>
        <v>8.9595485451618079E-2</v>
      </c>
      <c r="J10" s="25">
        <f t="shared" si="1"/>
        <v>3.0247529191586787E-2</v>
      </c>
      <c r="K10" s="27">
        <f t="shared" si="2"/>
        <v>2.9620761710526313</v>
      </c>
      <c r="L10" s="27">
        <f t="shared" si="3"/>
        <v>0.7075256307892227</v>
      </c>
      <c r="M10" s="27">
        <f t="shared" si="4"/>
        <v>7.4824561403508776</v>
      </c>
      <c r="N10" s="27"/>
      <c r="O10" s="51">
        <f t="shared" si="5"/>
        <v>12.852938836202293</v>
      </c>
      <c r="P10" s="27">
        <f t="shared" si="6"/>
        <v>7.4824561403508776</v>
      </c>
      <c r="Q10" s="93">
        <f t="shared" si="7"/>
        <v>0.7075256307892227</v>
      </c>
      <c r="R10" s="156">
        <f t="shared" si="8"/>
        <v>684.08180031917743</v>
      </c>
      <c r="S10" s="156">
        <f t="shared" si="9"/>
        <v>1126.9881389113302</v>
      </c>
      <c r="T10" s="153"/>
      <c r="U10" s="153"/>
      <c r="V10" s="151"/>
      <c r="W10">
        <v>311</v>
      </c>
      <c r="X10" s="76">
        <v>4</v>
      </c>
      <c r="Y10" s="163">
        <v>0.77500000000000002</v>
      </c>
      <c r="Z10" s="150">
        <v>482</v>
      </c>
      <c r="AA10" s="150">
        <v>2736</v>
      </c>
      <c r="AB10" s="150">
        <v>873</v>
      </c>
      <c r="AC10" s="150">
        <v>1283</v>
      </c>
      <c r="AD10" s="27">
        <f t="shared" si="10"/>
        <v>8.8166175839131791E-2</v>
      </c>
      <c r="AE10" s="27">
        <f t="shared" si="11"/>
        <v>3.0734086689043844E-2</v>
      </c>
      <c r="AF10" s="29">
        <f t="shared" si="12"/>
        <v>2.8686772680497925</v>
      </c>
      <c r="AG10" s="29">
        <f t="shared" si="13"/>
        <v>0.67972866539719401</v>
      </c>
      <c r="AH10" s="29">
        <f t="shared" si="14"/>
        <v>5.6763485477178426</v>
      </c>
      <c r="AJ10" s="51">
        <f t="shared" si="15"/>
        <v>20.612919493463934</v>
      </c>
      <c r="AK10" s="29">
        <f t="shared" si="16"/>
        <v>5.6763485477178426</v>
      </c>
      <c r="AL10" s="58">
        <f t="shared" si="17"/>
        <v>0.67972866539719401</v>
      </c>
    </row>
    <row r="11" spans="1:38" x14ac:dyDescent="0.2">
      <c r="A11" s="1">
        <v>311</v>
      </c>
      <c r="B11" s="1">
        <v>414</v>
      </c>
      <c r="C11" s="1" t="s">
        <v>107</v>
      </c>
      <c r="D11" s="66">
        <v>4</v>
      </c>
      <c r="E11" s="171">
        <v>1059</v>
      </c>
      <c r="F11" s="171">
        <v>265</v>
      </c>
      <c r="G11" s="150">
        <v>1882</v>
      </c>
      <c r="H11" s="163">
        <v>0.64</v>
      </c>
      <c r="I11" s="25">
        <f t="shared" si="0"/>
        <v>8.901576376508695E-2</v>
      </c>
      <c r="J11" s="25">
        <f t="shared" si="1"/>
        <v>3.0047700128621006E-2</v>
      </c>
      <c r="K11" s="27">
        <f t="shared" si="2"/>
        <v>2.9624817667924521</v>
      </c>
      <c r="L11" s="27">
        <f t="shared" si="3"/>
        <v>0.70532948428609565</v>
      </c>
      <c r="M11" s="27">
        <f t="shared" si="4"/>
        <v>7.1018867924528299</v>
      </c>
      <c r="N11" s="27"/>
      <c r="O11" s="51">
        <f t="shared" si="5"/>
        <v>14.178916113559623</v>
      </c>
      <c r="P11" s="27">
        <f t="shared" si="6"/>
        <v>7.1018867924528299</v>
      </c>
      <c r="Q11" s="93">
        <f t="shared" si="7"/>
        <v>0.70532948428609565</v>
      </c>
      <c r="R11" s="156">
        <f t="shared" si="8"/>
        <v>720.83843436617803</v>
      </c>
      <c r="S11" s="156">
        <f t="shared" si="9"/>
        <v>1126.3100536971531</v>
      </c>
      <c r="T11" s="153"/>
      <c r="U11" s="153"/>
      <c r="V11" s="151"/>
      <c r="W11">
        <v>311</v>
      </c>
      <c r="X11" s="76">
        <v>4</v>
      </c>
      <c r="Y11" s="163">
        <v>0.8</v>
      </c>
      <c r="Z11" s="150">
        <v>530</v>
      </c>
      <c r="AA11" s="150">
        <v>2904</v>
      </c>
      <c r="AB11" s="150">
        <v>901</v>
      </c>
      <c r="AC11" s="150">
        <v>1324</v>
      </c>
      <c r="AD11" s="27">
        <f t="shared" si="10"/>
        <v>8.7873892683692667E-2</v>
      </c>
      <c r="AE11" s="27">
        <f t="shared" si="11"/>
        <v>3.0751418740920425E-2</v>
      </c>
      <c r="AF11" s="29">
        <f t="shared" si="12"/>
        <v>2.8575557252830182</v>
      </c>
      <c r="AG11" s="29">
        <f t="shared" si="13"/>
        <v>0.67597017170519713</v>
      </c>
      <c r="AH11" s="29">
        <f t="shared" si="14"/>
        <v>5.4792452830188676</v>
      </c>
      <c r="AJ11" s="51">
        <f t="shared" si="15"/>
        <v>21.878625076395931</v>
      </c>
      <c r="AK11" s="29">
        <f t="shared" si="16"/>
        <v>5.4792452830188676</v>
      </c>
      <c r="AL11" s="58">
        <f t="shared" si="17"/>
        <v>0.67597017170519713</v>
      </c>
    </row>
    <row r="12" spans="1:38" x14ac:dyDescent="0.2">
      <c r="A12" s="1">
        <v>311</v>
      </c>
      <c r="B12" s="1">
        <v>414</v>
      </c>
      <c r="C12" s="1" t="s">
        <v>107</v>
      </c>
      <c r="D12" s="66">
        <v>4</v>
      </c>
      <c r="E12" s="171">
        <v>1100</v>
      </c>
      <c r="F12" s="171">
        <v>301</v>
      </c>
      <c r="G12" s="150">
        <v>1986</v>
      </c>
      <c r="H12" s="163">
        <v>0.66500000000000004</v>
      </c>
      <c r="I12" s="25">
        <f t="shared" si="0"/>
        <v>8.7062893658664722E-2</v>
      </c>
      <c r="J12" s="25">
        <f t="shared" si="1"/>
        <v>3.0453813439975271E-2</v>
      </c>
      <c r="K12" s="27">
        <f t="shared" si="2"/>
        <v>2.8588502990033229</v>
      </c>
      <c r="L12" s="27">
        <f t="shared" si="3"/>
        <v>0.67314845696404302</v>
      </c>
      <c r="M12" s="27">
        <f t="shared" si="4"/>
        <v>6.5980066445182723</v>
      </c>
      <c r="N12" s="27"/>
      <c r="O12" s="51">
        <f t="shared" si="5"/>
        <v>14.962448141088954</v>
      </c>
      <c r="P12" s="27">
        <f t="shared" si="6"/>
        <v>6.5980066445182723</v>
      </c>
      <c r="Q12" s="93">
        <f t="shared" si="7"/>
        <v>0.67314845696404302</v>
      </c>
      <c r="R12" s="156">
        <f t="shared" si="8"/>
        <v>748.74624910556736</v>
      </c>
      <c r="S12" s="156">
        <f t="shared" si="9"/>
        <v>1125.9342091813041</v>
      </c>
      <c r="T12" s="153"/>
      <c r="U12" s="153"/>
      <c r="V12" s="151"/>
      <c r="W12">
        <v>311</v>
      </c>
      <c r="X12" s="76">
        <v>4</v>
      </c>
      <c r="Y12" s="163">
        <v>0.82499999999999996</v>
      </c>
      <c r="Z12" s="150">
        <v>584</v>
      </c>
      <c r="AA12" s="69">
        <v>3076</v>
      </c>
      <c r="AB12" s="150">
        <v>929</v>
      </c>
      <c r="AC12" s="150">
        <v>1365</v>
      </c>
      <c r="AD12" s="27">
        <f t="shared" si="10"/>
        <v>8.7570988488284832E-2</v>
      </c>
      <c r="AE12" s="27">
        <f t="shared" si="11"/>
        <v>3.0922039868986492E-2</v>
      </c>
      <c r="AF12" s="29">
        <f t="shared" si="12"/>
        <v>2.831992613013699</v>
      </c>
      <c r="AG12" s="29">
        <f t="shared" si="13"/>
        <v>0.66876745988737074</v>
      </c>
      <c r="AH12" s="29">
        <f t="shared" si="14"/>
        <v>5.2671232876712333</v>
      </c>
      <c r="AJ12" s="51">
        <f t="shared" si="15"/>
        <v>23.174466506540593</v>
      </c>
      <c r="AK12" s="29">
        <f t="shared" si="16"/>
        <v>5.2671232876712333</v>
      </c>
      <c r="AL12" s="58">
        <f t="shared" si="17"/>
        <v>0.66876745988737074</v>
      </c>
    </row>
    <row r="13" spans="1:38" x14ac:dyDescent="0.2">
      <c r="A13" s="1">
        <v>311</v>
      </c>
      <c r="B13" s="1">
        <v>414</v>
      </c>
      <c r="C13" s="1" t="s">
        <v>107</v>
      </c>
      <c r="D13" s="66">
        <v>4</v>
      </c>
      <c r="E13" s="171">
        <v>1148</v>
      </c>
      <c r="F13" s="171">
        <v>339</v>
      </c>
      <c r="G13" s="150">
        <v>2172</v>
      </c>
      <c r="H13" s="163">
        <v>0.69399999999999995</v>
      </c>
      <c r="I13" s="25">
        <f t="shared" si="0"/>
        <v>8.7420899025016749E-2</v>
      </c>
      <c r="J13" s="25">
        <f t="shared" si="1"/>
        <v>3.0173610286388902E-2</v>
      </c>
      <c r="K13" s="27">
        <f t="shared" si="2"/>
        <v>2.8972634761061951</v>
      </c>
      <c r="L13" s="27">
        <f t="shared" si="3"/>
        <v>0.68359443275759457</v>
      </c>
      <c r="M13" s="27">
        <f t="shared" si="4"/>
        <v>6.4070796460176993</v>
      </c>
      <c r="N13" s="27"/>
      <c r="O13" s="51">
        <f t="shared" si="5"/>
        <v>16.36376503647795</v>
      </c>
      <c r="P13" s="27">
        <f t="shared" si="6"/>
        <v>6.4070796460176993</v>
      </c>
      <c r="Q13" s="93">
        <f t="shared" si="7"/>
        <v>0.68359443275759457</v>
      </c>
      <c r="R13" s="156">
        <f t="shared" si="8"/>
        <v>781.41881270290116</v>
      </c>
      <c r="S13" s="156">
        <f t="shared" si="9"/>
        <v>1125.9637070646991</v>
      </c>
      <c r="T13" s="153"/>
      <c r="U13" s="153"/>
      <c r="V13" s="151"/>
      <c r="W13">
        <v>311</v>
      </c>
      <c r="X13" s="76">
        <v>4</v>
      </c>
      <c r="Y13" s="163">
        <v>0.85</v>
      </c>
      <c r="Z13" s="150">
        <v>643</v>
      </c>
      <c r="AA13" s="150">
        <v>3266</v>
      </c>
      <c r="AB13" s="150">
        <v>958</v>
      </c>
      <c r="AC13" s="150">
        <v>1407</v>
      </c>
      <c r="AD13" s="27">
        <f t="shared" si="10"/>
        <v>8.7511919361731874E-2</v>
      </c>
      <c r="AE13" s="27">
        <f t="shared" si="11"/>
        <v>3.1087222632778206E-2</v>
      </c>
      <c r="AF13" s="29">
        <f t="shared" si="12"/>
        <v>2.8150446373250393</v>
      </c>
      <c r="AG13" s="29">
        <f t="shared" si="13"/>
        <v>0.66454100151748485</v>
      </c>
      <c r="AH13" s="29">
        <f t="shared" si="14"/>
        <v>5.0793157076205286</v>
      </c>
      <c r="AJ13" s="51">
        <f t="shared" si="15"/>
        <v>24.605919249142257</v>
      </c>
      <c r="AK13" s="29">
        <f t="shared" si="16"/>
        <v>5.0793157076205286</v>
      </c>
      <c r="AL13" s="58">
        <f t="shared" si="17"/>
        <v>0.66454100151748485</v>
      </c>
    </row>
    <row r="14" spans="1:38" x14ac:dyDescent="0.2">
      <c r="A14" s="1">
        <v>311</v>
      </c>
      <c r="B14" s="1">
        <v>414</v>
      </c>
      <c r="C14" s="1" t="s">
        <v>107</v>
      </c>
      <c r="D14" s="66">
        <v>4</v>
      </c>
      <c r="E14" s="171">
        <v>1200</v>
      </c>
      <c r="F14" s="171">
        <v>392</v>
      </c>
      <c r="G14" s="150">
        <v>2389</v>
      </c>
      <c r="H14" s="163">
        <v>0.72499999999999998</v>
      </c>
      <c r="I14" s="25">
        <f t="shared" si="0"/>
        <v>8.8002068671731826E-2</v>
      </c>
      <c r="J14" s="25">
        <f t="shared" si="1"/>
        <v>3.0548899636116462E-2</v>
      </c>
      <c r="K14" s="27">
        <f t="shared" si="2"/>
        <v>2.8806952040816327</v>
      </c>
      <c r="L14" s="27">
        <f t="shared" si="3"/>
        <v>0.68194074792947079</v>
      </c>
      <c r="M14" s="27">
        <f t="shared" si="4"/>
        <v>6.0943877551020407</v>
      </c>
      <c r="N14" s="27"/>
      <c r="O14" s="51">
        <f t="shared" si="5"/>
        <v>17.998634747765109</v>
      </c>
      <c r="P14" s="27">
        <f t="shared" si="6"/>
        <v>6.0943877551020407</v>
      </c>
      <c r="Q14" s="93">
        <f t="shared" si="7"/>
        <v>0.68194074792947079</v>
      </c>
      <c r="R14" s="156">
        <f t="shared" si="8"/>
        <v>816.81408993334617</v>
      </c>
      <c r="S14" s="156">
        <f t="shared" si="9"/>
        <v>1126.6401240459948</v>
      </c>
      <c r="T14" s="153"/>
      <c r="U14" s="153"/>
      <c r="V14" s="151"/>
      <c r="W14">
        <v>311</v>
      </c>
      <c r="X14" s="76">
        <v>4</v>
      </c>
      <c r="Y14" s="163">
        <v>0.875</v>
      </c>
      <c r="Z14" s="150">
        <v>706</v>
      </c>
      <c r="AA14" s="150">
        <v>3449</v>
      </c>
      <c r="AB14" s="150">
        <v>986</v>
      </c>
      <c r="AC14" s="150">
        <v>1448</v>
      </c>
      <c r="AD14" s="27">
        <f t="shared" si="10"/>
        <v>8.7255998820357533E-2</v>
      </c>
      <c r="AE14" s="27">
        <f t="shared" si="11"/>
        <v>3.1314988624135981E-2</v>
      </c>
      <c r="AF14" s="29">
        <f t="shared" si="12"/>
        <v>2.7863972702549571</v>
      </c>
      <c r="AG14" s="29">
        <f t="shared" si="13"/>
        <v>0.65681577440785222</v>
      </c>
      <c r="AH14" s="29">
        <f t="shared" si="14"/>
        <v>4.8852691218130309</v>
      </c>
      <c r="AJ14" s="51">
        <f t="shared" si="15"/>
        <v>25.984634259121751</v>
      </c>
      <c r="AK14" s="29">
        <f t="shared" si="16"/>
        <v>4.8852691218130309</v>
      </c>
      <c r="AL14" s="58">
        <f t="shared" si="17"/>
        <v>0.65681577440785222</v>
      </c>
    </row>
    <row r="15" spans="1:38" x14ac:dyDescent="0.2">
      <c r="A15" s="1">
        <v>311</v>
      </c>
      <c r="B15" s="1">
        <v>414</v>
      </c>
      <c r="C15" s="1" t="s">
        <v>107</v>
      </c>
      <c r="D15" s="66">
        <v>4</v>
      </c>
      <c r="E15" s="171">
        <v>1251</v>
      </c>
      <c r="F15" s="171">
        <v>457</v>
      </c>
      <c r="G15" s="150">
        <v>2627</v>
      </c>
      <c r="H15" s="163">
        <v>0.75600000000000001</v>
      </c>
      <c r="I15" s="25">
        <f t="shared" si="0"/>
        <v>8.9039902754663156E-2</v>
      </c>
      <c r="J15" s="25">
        <f t="shared" si="1"/>
        <v>3.1433845467326069E-2</v>
      </c>
      <c r="K15" s="27">
        <f t="shared" si="2"/>
        <v>2.8326124733041569</v>
      </c>
      <c r="L15" s="27">
        <f t="shared" si="3"/>
        <v>0.6745006819120335</v>
      </c>
      <c r="M15" s="27">
        <f t="shared" si="4"/>
        <v>5.7483588621444204</v>
      </c>
      <c r="N15" s="27"/>
      <c r="O15" s="51">
        <f t="shared" si="5"/>
        <v>19.79171765691877</v>
      </c>
      <c r="P15" s="27">
        <f t="shared" si="6"/>
        <v>5.7483588621444204</v>
      </c>
      <c r="Q15" s="93">
        <f t="shared" si="7"/>
        <v>0.6745006819120335</v>
      </c>
      <c r="R15" s="156">
        <f t="shared" si="8"/>
        <v>851.52868875551337</v>
      </c>
      <c r="S15" s="156">
        <f t="shared" si="9"/>
        <v>1126.3606994120548</v>
      </c>
      <c r="T15" s="153"/>
      <c r="U15" s="153"/>
      <c r="V15" s="151"/>
      <c r="W15">
        <v>311</v>
      </c>
      <c r="X15" s="76">
        <v>4</v>
      </c>
      <c r="Y15" s="163">
        <v>0.9</v>
      </c>
      <c r="Z15" s="150">
        <v>771</v>
      </c>
      <c r="AA15" s="150">
        <v>3631</v>
      </c>
      <c r="AB15" s="150">
        <v>1014</v>
      </c>
      <c r="AC15" s="150">
        <v>1489</v>
      </c>
      <c r="AD15" s="27">
        <f t="shared" si="10"/>
        <v>8.6871251270252234E-2</v>
      </c>
      <c r="AE15" s="27">
        <f t="shared" si="11"/>
        <v>3.1450208401406471E-2</v>
      </c>
      <c r="AF15" s="29">
        <f t="shared" si="12"/>
        <v>2.7621836447470822</v>
      </c>
      <c r="AG15" s="29">
        <f t="shared" si="13"/>
        <v>0.64967099717774368</v>
      </c>
      <c r="AH15" s="29">
        <f t="shared" si="14"/>
        <v>4.7094682230869003</v>
      </c>
      <c r="AJ15" s="51">
        <f t="shared" si="15"/>
        <v>27.35581530729808</v>
      </c>
      <c r="AK15" s="29">
        <f t="shared" si="16"/>
        <v>4.7094682230869003</v>
      </c>
      <c r="AL15" s="58">
        <f t="shared" si="17"/>
        <v>0.64967099717774368</v>
      </c>
    </row>
    <row r="16" spans="1:38" x14ac:dyDescent="0.2">
      <c r="A16" s="1">
        <v>311</v>
      </c>
      <c r="B16" s="1">
        <v>414</v>
      </c>
      <c r="C16" s="1" t="s">
        <v>107</v>
      </c>
      <c r="D16" s="66">
        <v>4</v>
      </c>
      <c r="E16" s="168">
        <v>1298</v>
      </c>
      <c r="F16" s="171">
        <v>494</v>
      </c>
      <c r="G16" s="150">
        <v>2771</v>
      </c>
      <c r="H16" s="163">
        <v>0.78400000000000003</v>
      </c>
      <c r="I16" s="25">
        <f t="shared" si="0"/>
        <v>8.7242150934218332E-2</v>
      </c>
      <c r="J16" s="25">
        <f t="shared" si="1"/>
        <v>3.0419783185680806E-2</v>
      </c>
      <c r="K16" s="27">
        <f t="shared" si="2"/>
        <v>2.8679412473684209</v>
      </c>
      <c r="L16" s="27">
        <f t="shared" si="3"/>
        <v>0.67598385532920879</v>
      </c>
      <c r="M16" s="27">
        <f t="shared" si="4"/>
        <v>5.6093117408906883</v>
      </c>
      <c r="N16" s="27"/>
      <c r="O16" s="51">
        <f t="shared" si="5"/>
        <v>20.876608156574768</v>
      </c>
      <c r="P16" s="27">
        <f t="shared" si="6"/>
        <v>5.6093117408906883</v>
      </c>
      <c r="Q16" s="93">
        <f t="shared" si="7"/>
        <v>0.67598385532920879</v>
      </c>
      <c r="R16" s="156">
        <f t="shared" si="8"/>
        <v>883.52057394456949</v>
      </c>
      <c r="S16" s="156">
        <f t="shared" si="9"/>
        <v>1126.9395075823591</v>
      </c>
      <c r="T16" s="153"/>
      <c r="U16" s="153"/>
      <c r="V16" s="151"/>
      <c r="W16">
        <v>311</v>
      </c>
      <c r="X16" s="76">
        <v>4</v>
      </c>
      <c r="Y16" s="163">
        <v>0.92500000000000004</v>
      </c>
      <c r="Z16" s="150">
        <v>839</v>
      </c>
      <c r="AA16" s="150">
        <v>3811</v>
      </c>
      <c r="AB16" s="150">
        <v>1042</v>
      </c>
      <c r="AC16" s="150">
        <v>1531</v>
      </c>
      <c r="AD16" s="27">
        <f t="shared" si="10"/>
        <v>8.6243781574046344E-2</v>
      </c>
      <c r="AE16" s="27">
        <f t="shared" si="11"/>
        <v>3.148398026781727E-2</v>
      </c>
      <c r="AF16" s="29">
        <f t="shared" si="12"/>
        <v>2.7392909295589987</v>
      </c>
      <c r="AG16" s="29">
        <f t="shared" si="13"/>
        <v>0.6419555328680342</v>
      </c>
      <c r="AH16" s="29">
        <f t="shared" si="14"/>
        <v>4.5423122765196666</v>
      </c>
      <c r="AJ16" s="51">
        <f t="shared" si="15"/>
        <v>28.711928431868078</v>
      </c>
      <c r="AK16" s="29">
        <f t="shared" si="16"/>
        <v>4.5423122765196666</v>
      </c>
      <c r="AL16" s="58">
        <f t="shared" si="17"/>
        <v>0.6419555328680342</v>
      </c>
    </row>
    <row r="17" spans="1:38" x14ac:dyDescent="0.2">
      <c r="A17" s="1">
        <v>311</v>
      </c>
      <c r="B17" s="1">
        <v>414</v>
      </c>
      <c r="C17" s="1" t="s">
        <v>107</v>
      </c>
      <c r="D17" s="66">
        <v>4</v>
      </c>
      <c r="E17" s="168">
        <v>1353</v>
      </c>
      <c r="F17" s="171">
        <v>560</v>
      </c>
      <c r="G17" s="150">
        <v>3040</v>
      </c>
      <c r="H17" s="62">
        <v>0.81799999999999995</v>
      </c>
      <c r="I17" s="25">
        <f t="shared" si="0"/>
        <v>8.8088094193341349E-2</v>
      </c>
      <c r="J17" s="25">
        <f t="shared" si="1"/>
        <v>3.0447236456310266E-2</v>
      </c>
      <c r="K17" s="27">
        <f t="shared" si="2"/>
        <v>2.8931392285714281</v>
      </c>
      <c r="L17" s="27">
        <f t="shared" si="3"/>
        <v>0.68522126511686376</v>
      </c>
      <c r="M17" s="27">
        <f t="shared" si="4"/>
        <v>5.4285714285714288</v>
      </c>
      <c r="N17" s="27"/>
      <c r="O17" s="51">
        <f t="shared" si="5"/>
        <v>22.903243881626594</v>
      </c>
      <c r="P17" s="27">
        <f t="shared" si="6"/>
        <v>5.4285714285714288</v>
      </c>
      <c r="Q17" s="93">
        <f t="shared" si="7"/>
        <v>0.68522126511686376</v>
      </c>
      <c r="R17" s="156">
        <f t="shared" si="8"/>
        <v>920.95788639984778</v>
      </c>
      <c r="S17" s="156">
        <f t="shared" si="9"/>
        <v>1125.8653867968801</v>
      </c>
      <c r="T17" s="153"/>
      <c r="U17" s="153"/>
      <c r="V17" s="151"/>
      <c r="X17" s="76"/>
      <c r="Y17" s="163"/>
      <c r="Z17" s="150"/>
      <c r="AA17" s="150"/>
      <c r="AB17" s="150"/>
      <c r="AC17" s="150"/>
      <c r="AD17" s="27"/>
      <c r="AE17" s="27"/>
      <c r="AF17" s="29"/>
      <c r="AH17" s="29"/>
      <c r="AJ17" s="51"/>
      <c r="AK17" s="29"/>
      <c r="AL17" s="58"/>
    </row>
    <row r="18" spans="1:38" x14ac:dyDescent="0.2">
      <c r="A18" s="1">
        <v>311</v>
      </c>
      <c r="B18" s="1">
        <v>414</v>
      </c>
      <c r="C18" s="1" t="s">
        <v>107</v>
      </c>
      <c r="D18" s="66">
        <v>4</v>
      </c>
      <c r="E18" s="169">
        <v>1401</v>
      </c>
      <c r="F18" s="172">
        <v>642</v>
      </c>
      <c r="G18" s="150">
        <v>3226</v>
      </c>
      <c r="H18" s="62">
        <v>0.84699999999999998</v>
      </c>
      <c r="I18" s="25">
        <f t="shared" si="0"/>
        <v>8.7182098034828667E-2</v>
      </c>
      <c r="J18" s="25">
        <f t="shared" si="1"/>
        <v>3.1439372186157118E-2</v>
      </c>
      <c r="K18" s="27">
        <f t="shared" si="2"/>
        <v>2.7730228682242992</v>
      </c>
      <c r="L18" s="27">
        <f t="shared" si="3"/>
        <v>0.65338626448256254</v>
      </c>
      <c r="M18" s="27">
        <f t="shared" si="4"/>
        <v>5.0249221183800623</v>
      </c>
      <c r="N18" s="27"/>
      <c r="O18" s="51">
        <f t="shared" si="5"/>
        <v>24.304560777015592</v>
      </c>
      <c r="P18" s="27">
        <f t="shared" si="6"/>
        <v>5.0249221183800623</v>
      </c>
      <c r="Q18" s="93">
        <f t="shared" si="7"/>
        <v>0.65338626448256254</v>
      </c>
      <c r="R18" s="156">
        <f t="shared" si="8"/>
        <v>953.63044999718159</v>
      </c>
      <c r="S18" s="156">
        <f t="shared" si="9"/>
        <v>1125.8919126294943</v>
      </c>
      <c r="T18" s="153"/>
      <c r="U18" s="153"/>
      <c r="V18" s="151"/>
      <c r="X18" s="76"/>
      <c r="Y18" s="163"/>
      <c r="Z18" s="150"/>
      <c r="AA18" s="150"/>
      <c r="AB18" s="150"/>
      <c r="AC18" s="150"/>
      <c r="AD18" s="27"/>
      <c r="AE18" s="27"/>
      <c r="AF18" s="29"/>
      <c r="AH18" s="29"/>
      <c r="AJ18" s="51"/>
      <c r="AK18" s="29"/>
      <c r="AL18" s="58"/>
    </row>
    <row r="19" spans="1:38" x14ac:dyDescent="0.2">
      <c r="A19" s="1">
        <v>311</v>
      </c>
      <c r="B19" s="1">
        <v>414</v>
      </c>
      <c r="C19" s="1" t="s">
        <v>107</v>
      </c>
      <c r="D19" s="66">
        <v>4</v>
      </c>
      <c r="E19" s="169">
        <v>1449</v>
      </c>
      <c r="F19" s="172">
        <v>709</v>
      </c>
      <c r="G19" s="150">
        <v>3454</v>
      </c>
      <c r="H19" s="163">
        <v>0.876</v>
      </c>
      <c r="I19" s="25">
        <f t="shared" si="0"/>
        <v>8.7261924316381106E-2</v>
      </c>
      <c r="J19" s="25">
        <f t="shared" si="1"/>
        <v>3.1382990227001313E-2</v>
      </c>
      <c r="K19" s="27">
        <f t="shared" si="2"/>
        <v>2.7805484335684065</v>
      </c>
      <c r="L19" s="27">
        <f t="shared" si="3"/>
        <v>0.65545932835613385</v>
      </c>
      <c r="M19" s="27">
        <f t="shared" si="4"/>
        <v>4.8716502115655853</v>
      </c>
      <c r="N19" s="27"/>
      <c r="O19" s="51">
        <f t="shared" si="5"/>
        <v>26.022304068137586</v>
      </c>
      <c r="P19" s="27">
        <f t="shared" si="6"/>
        <v>4.8716502115655853</v>
      </c>
      <c r="Q19" s="93">
        <f t="shared" si="7"/>
        <v>0.65545932835613385</v>
      </c>
      <c r="R19" s="156">
        <f t="shared" si="8"/>
        <v>986.30301359451551</v>
      </c>
      <c r="S19" s="156">
        <f t="shared" si="9"/>
        <v>1125.9166821855199</v>
      </c>
      <c r="T19" s="153"/>
      <c r="U19" s="153"/>
      <c r="V19" s="151"/>
      <c r="X19" s="76"/>
      <c r="Y19" s="163"/>
      <c r="Z19" s="150"/>
      <c r="AA19" s="150"/>
      <c r="AB19" s="150"/>
      <c r="AC19" s="150"/>
      <c r="AD19" s="27"/>
      <c r="AE19" s="27"/>
      <c r="AF19" s="29"/>
      <c r="AH19" s="29"/>
      <c r="AJ19" s="51"/>
      <c r="AK19" s="29"/>
      <c r="AL19" s="58"/>
    </row>
    <row r="20" spans="1:38" x14ac:dyDescent="0.2">
      <c r="A20" s="1">
        <v>311</v>
      </c>
      <c r="B20" s="1">
        <v>414</v>
      </c>
      <c r="C20" s="1" t="s">
        <v>107</v>
      </c>
      <c r="D20" s="66">
        <v>4</v>
      </c>
      <c r="E20" s="169">
        <v>1500</v>
      </c>
      <c r="F20" s="172">
        <v>781</v>
      </c>
      <c r="G20" s="150">
        <v>3681</v>
      </c>
      <c r="H20" s="164">
        <v>0.90600000000000003</v>
      </c>
      <c r="I20" s="25">
        <f t="shared" si="0"/>
        <v>8.6780574909842076E-2</v>
      </c>
      <c r="J20" s="25">
        <f t="shared" si="1"/>
        <v>3.1162371416564191E-2</v>
      </c>
      <c r="K20" s="27">
        <f t="shared" si="2"/>
        <v>2.7847872599231756</v>
      </c>
      <c r="L20" s="27">
        <f t="shared" si="3"/>
        <v>0.6546454839500031</v>
      </c>
      <c r="M20" s="27">
        <f t="shared" si="4"/>
        <v>4.7131882202304736</v>
      </c>
      <c r="N20" s="27"/>
      <c r="O20" s="51">
        <f t="shared" si="5"/>
        <v>27.732513397456412</v>
      </c>
      <c r="P20" s="27">
        <f t="shared" si="6"/>
        <v>4.7131882202304736</v>
      </c>
      <c r="Q20" s="93">
        <f t="shared" si="7"/>
        <v>0.6546454839500031</v>
      </c>
      <c r="R20" s="156">
        <f t="shared" si="8"/>
        <v>1021.0176124166828</v>
      </c>
      <c r="S20" s="156">
        <f t="shared" si="9"/>
        <v>1126.9510070824313</v>
      </c>
      <c r="T20" s="153"/>
      <c r="U20" s="153"/>
      <c r="V20" s="151"/>
      <c r="X20" s="76"/>
      <c r="Y20" s="163"/>
      <c r="Z20" s="150"/>
      <c r="AA20" s="150"/>
      <c r="AB20" s="150"/>
      <c r="AC20" s="150"/>
      <c r="AD20" s="27"/>
      <c r="AE20" s="27"/>
      <c r="AF20" s="29"/>
      <c r="AH20" s="29"/>
      <c r="AJ20" s="51"/>
      <c r="AK20" s="29"/>
      <c r="AL20" s="58"/>
    </row>
    <row r="21" spans="1:38" x14ac:dyDescent="0.2">
      <c r="A21" s="1">
        <v>311</v>
      </c>
      <c r="B21" s="1">
        <v>414</v>
      </c>
      <c r="C21" s="1" t="s">
        <v>107</v>
      </c>
      <c r="D21" s="66">
        <v>4</v>
      </c>
      <c r="E21" s="169">
        <v>1554</v>
      </c>
      <c r="F21" s="172">
        <v>881</v>
      </c>
      <c r="G21" s="150">
        <v>3909</v>
      </c>
      <c r="H21" s="164">
        <v>0.93899999999999995</v>
      </c>
      <c r="I21" s="25">
        <f t="shared" si="0"/>
        <v>8.5862368669917713E-2</v>
      </c>
      <c r="J21" s="25">
        <f t="shared" si="1"/>
        <v>3.161375678644178E-2</v>
      </c>
      <c r="K21" s="27">
        <f t="shared" si="2"/>
        <v>2.715981186606129</v>
      </c>
      <c r="L21" s="27">
        <f t="shared" si="3"/>
        <v>0.63508386799577488</v>
      </c>
      <c r="M21" s="27">
        <f t="shared" si="4"/>
        <v>4.437003405221339</v>
      </c>
      <c r="N21" s="27"/>
      <c r="O21" s="51">
        <f t="shared" si="5"/>
        <v>29.45025668857841</v>
      </c>
      <c r="P21" s="27">
        <f t="shared" si="6"/>
        <v>4.437003405221339</v>
      </c>
      <c r="Q21" s="93">
        <f t="shared" si="7"/>
        <v>0.63508386799577488</v>
      </c>
      <c r="R21" s="156">
        <f t="shared" si="8"/>
        <v>1057.7742464636833</v>
      </c>
      <c r="S21" s="156">
        <f t="shared" si="9"/>
        <v>1126.4901453287364</v>
      </c>
      <c r="T21" s="153"/>
      <c r="U21" s="153"/>
      <c r="V21" s="151"/>
      <c r="X21" s="76"/>
      <c r="Y21" s="163"/>
      <c r="Z21" s="150"/>
      <c r="AA21" s="150"/>
      <c r="AB21" s="150"/>
      <c r="AC21" s="150"/>
      <c r="AD21" s="27"/>
      <c r="AE21" s="27"/>
      <c r="AF21" s="29"/>
      <c r="AH21" s="29"/>
      <c r="AJ21" s="51"/>
      <c r="AK21" s="29"/>
      <c r="AL21" s="58"/>
    </row>
    <row r="22" spans="1:38" x14ac:dyDescent="0.2">
      <c r="E22" s="169"/>
      <c r="F22" s="172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151"/>
      <c r="X22" s="76"/>
      <c r="Y22" s="163"/>
      <c r="Z22" s="150"/>
      <c r="AA22" s="150"/>
      <c r="AB22" s="150"/>
      <c r="AC22" s="150"/>
      <c r="AD22" s="27"/>
      <c r="AE22" s="27"/>
      <c r="AF22" s="29"/>
      <c r="AH22" s="29"/>
      <c r="AJ22" s="51"/>
      <c r="AK22" s="29"/>
      <c r="AL22" s="58"/>
    </row>
    <row r="23" spans="1:38" x14ac:dyDescent="0.2">
      <c r="E23" s="169"/>
      <c r="F23" s="172"/>
      <c r="G23" s="150"/>
      <c r="H23" s="164"/>
      <c r="I23" s="25"/>
      <c r="J23" s="25"/>
      <c r="K23" s="27"/>
      <c r="L23" s="27"/>
      <c r="M23" s="27"/>
      <c r="N23" s="27"/>
      <c r="O23" s="51"/>
      <c r="P23" s="27"/>
      <c r="Q23" s="93"/>
      <c r="R23" s="156"/>
      <c r="T23" s="153"/>
      <c r="U23" s="153"/>
      <c r="V23"/>
      <c r="X23" s="76"/>
      <c r="Y23" s="163"/>
      <c r="Z23" s="150"/>
      <c r="AA23" s="150"/>
      <c r="AB23" s="150"/>
      <c r="AC23" s="150"/>
      <c r="AD23" s="27"/>
      <c r="AE23" s="27"/>
      <c r="AF23" s="29"/>
      <c r="AH23" s="29"/>
      <c r="AJ23" s="51"/>
      <c r="AK23" s="29"/>
      <c r="AL23" s="58"/>
    </row>
    <row r="24" spans="1:38" x14ac:dyDescent="0.2">
      <c r="A24" s="1">
        <v>312</v>
      </c>
      <c r="B24" s="1">
        <v>415</v>
      </c>
      <c r="C24" s="1" t="s">
        <v>107</v>
      </c>
      <c r="D24" s="66">
        <v>6</v>
      </c>
      <c r="E24" s="245">
        <v>903</v>
      </c>
      <c r="F24" s="245">
        <v>210</v>
      </c>
      <c r="G24" s="245">
        <v>1651</v>
      </c>
      <c r="H24" s="246">
        <v>0.54600000000000004</v>
      </c>
      <c r="I24" s="25">
        <f t="shared" si="0"/>
        <v>0.10740161112732331</v>
      </c>
      <c r="J24" s="25">
        <f t="shared" si="1"/>
        <v>3.8406902825354028E-2</v>
      </c>
      <c r="K24" s="27">
        <f t="shared" si="2"/>
        <v>2.7964142699999996</v>
      </c>
      <c r="L24" s="27">
        <f t="shared" si="3"/>
        <v>0.73132395477318013</v>
      </c>
      <c r="M24" s="27">
        <f t="shared" si="4"/>
        <v>7.8619047619047615</v>
      </c>
      <c r="N24" s="27"/>
      <c r="O24" s="51">
        <f t="shared" si="5"/>
        <v>12.438570937028128</v>
      </c>
      <c r="P24" s="27">
        <f t="shared" si="6"/>
        <v>7.8619047619047615</v>
      </c>
      <c r="Q24" s="93">
        <f t="shared" si="7"/>
        <v>0.73132395477318013</v>
      </c>
      <c r="R24" s="156">
        <f>E24*(PI()/30)*($D$4/2)</f>
        <v>614.65260267484302</v>
      </c>
      <c r="S24" s="156">
        <f>R24/H24</f>
        <v>1125.7373675363424</v>
      </c>
      <c r="T24" s="153"/>
      <c r="U24" s="153"/>
      <c r="V24"/>
      <c r="W24">
        <v>312</v>
      </c>
      <c r="X24" s="76">
        <v>6</v>
      </c>
      <c r="Y24" s="163">
        <v>0.72499999999999998</v>
      </c>
      <c r="Z24" s="245">
        <v>486</v>
      </c>
      <c r="AA24" s="245">
        <v>2877</v>
      </c>
      <c r="AB24" s="245">
        <v>816</v>
      </c>
      <c r="AC24" s="245">
        <v>1199</v>
      </c>
      <c r="AD24" s="27">
        <f t="shared" si="10"/>
        <v>0.10615506468687022</v>
      </c>
      <c r="AE24" s="27">
        <f t="shared" si="11"/>
        <v>3.7969245111628948E-2</v>
      </c>
      <c r="AF24" s="29">
        <f t="shared" si="12"/>
        <v>2.7958170981481487</v>
      </c>
      <c r="AG24" s="29">
        <f t="shared" si="13"/>
        <v>0.72691228321517642</v>
      </c>
      <c r="AH24" s="29">
        <f t="shared" si="14"/>
        <v>5.9197530864197532</v>
      </c>
      <c r="AJ24" s="51">
        <f t="shared" si="15"/>
        <v>21.675208107710432</v>
      </c>
      <c r="AK24" s="29">
        <f t="shared" si="16"/>
        <v>5.9197530864197532</v>
      </c>
      <c r="AL24" s="58">
        <f t="shared" si="17"/>
        <v>0.72691228321517642</v>
      </c>
    </row>
    <row r="25" spans="1:38" x14ac:dyDescent="0.2">
      <c r="A25" s="1">
        <v>312</v>
      </c>
      <c r="B25" s="1">
        <v>415</v>
      </c>
      <c r="C25" s="1" t="s">
        <v>107</v>
      </c>
      <c r="D25" s="66">
        <v>6</v>
      </c>
      <c r="E25" s="245">
        <v>950</v>
      </c>
      <c r="F25" s="245">
        <v>245</v>
      </c>
      <c r="G25" s="245">
        <v>1837</v>
      </c>
      <c r="H25" s="246">
        <v>0.57499999999999996</v>
      </c>
      <c r="I25" s="25">
        <f t="shared" si="0"/>
        <v>0.10796951967800654</v>
      </c>
      <c r="J25" s="25">
        <f t="shared" si="1"/>
        <v>3.848119155212805E-2</v>
      </c>
      <c r="K25" s="27">
        <f t="shared" si="2"/>
        <v>2.8057738163265298</v>
      </c>
      <c r="L25" s="27">
        <f t="shared" si="3"/>
        <v>0.73570911048102061</v>
      </c>
      <c r="M25" s="27">
        <f t="shared" si="4"/>
        <v>7.4979591836734691</v>
      </c>
      <c r="N25" s="27"/>
      <c r="O25" s="51">
        <f t="shared" si="5"/>
        <v>13.839887832417123</v>
      </c>
      <c r="P25" s="27">
        <f t="shared" si="6"/>
        <v>7.4979591836734691</v>
      </c>
      <c r="Q25" s="93">
        <f t="shared" si="7"/>
        <v>0.73570911048102061</v>
      </c>
      <c r="R25" s="156">
        <f>E25*(PI()/30)*($D$4/2)</f>
        <v>646.64448786389903</v>
      </c>
      <c r="S25" s="156">
        <f>R25/H25</f>
        <v>1124.5991093285202</v>
      </c>
      <c r="T25" s="153"/>
      <c r="U25" s="153"/>
      <c r="V25"/>
      <c r="W25">
        <v>312</v>
      </c>
      <c r="X25" s="76">
        <v>6</v>
      </c>
      <c r="Y25" s="163">
        <v>0.75</v>
      </c>
      <c r="Z25" s="245">
        <v>539</v>
      </c>
      <c r="AA25" s="245">
        <v>3096</v>
      </c>
      <c r="AB25" s="245">
        <v>844</v>
      </c>
      <c r="AC25" s="245">
        <v>1240</v>
      </c>
      <c r="AD25" s="27">
        <f t="shared" si="10"/>
        <v>0.10680628398147839</v>
      </c>
      <c r="AE25" s="27">
        <f t="shared" si="11"/>
        <v>3.8069480681777172E-2</v>
      </c>
      <c r="AF25" s="29">
        <f t="shared" si="12"/>
        <v>2.8055618849721702</v>
      </c>
      <c r="AG25" s="29">
        <f t="shared" si="13"/>
        <v>0.73167993725683955</v>
      </c>
      <c r="AH25" s="29">
        <f t="shared" si="14"/>
        <v>5.7439703153988866</v>
      </c>
      <c r="AJ25" s="51">
        <f t="shared" si="15"/>
        <v>23.325145742603926</v>
      </c>
      <c r="AK25" s="29">
        <f t="shared" si="16"/>
        <v>5.7439703153988866</v>
      </c>
      <c r="AL25" s="58">
        <f t="shared" si="17"/>
        <v>0.73167993725683955</v>
      </c>
    </row>
    <row r="26" spans="1:38" x14ac:dyDescent="0.2">
      <c r="A26" s="1">
        <v>312</v>
      </c>
      <c r="B26" s="1">
        <v>415</v>
      </c>
      <c r="C26" s="1" t="s">
        <v>107</v>
      </c>
      <c r="D26" s="66">
        <v>6</v>
      </c>
      <c r="E26" s="245">
        <v>1008</v>
      </c>
      <c r="F26" s="245">
        <v>292</v>
      </c>
      <c r="G26" s="245">
        <v>2043</v>
      </c>
      <c r="H26" s="246">
        <v>0.61</v>
      </c>
      <c r="I26" s="25">
        <f t="shared" si="0"/>
        <v>0.10665630306252256</v>
      </c>
      <c r="J26" s="25">
        <f t="shared" si="1"/>
        <v>3.8393216503094317E-2</v>
      </c>
      <c r="K26" s="27">
        <f t="shared" si="2"/>
        <v>2.7779986356164392</v>
      </c>
      <c r="L26" s="27">
        <f t="shared" si="3"/>
        <v>0.72398268978292102</v>
      </c>
      <c r="M26" s="27">
        <f t="shared" si="4"/>
        <v>6.9965753424657535</v>
      </c>
      <c r="N26" s="27"/>
      <c r="O26" s="51">
        <f t="shared" si="5"/>
        <v>15.391883963869452</v>
      </c>
      <c r="P26" s="27">
        <f t="shared" si="6"/>
        <v>6.9965753424657535</v>
      </c>
      <c r="Q26" s="93">
        <f t="shared" si="7"/>
        <v>0.72398268978292102</v>
      </c>
      <c r="R26" s="156">
        <f t="shared" si="8"/>
        <v>686.12383554401083</v>
      </c>
      <c r="S26" s="156">
        <f t="shared" si="9"/>
        <v>1124.7931730229686</v>
      </c>
      <c r="T26" s="153"/>
      <c r="U26" s="153"/>
      <c r="V26"/>
      <c r="W26">
        <v>312</v>
      </c>
      <c r="X26" s="76">
        <v>6</v>
      </c>
      <c r="Y26" s="163">
        <v>0.77500000000000002</v>
      </c>
      <c r="Z26" s="245">
        <v>599</v>
      </c>
      <c r="AA26" s="245">
        <v>3311</v>
      </c>
      <c r="AB26" s="245">
        <v>872</v>
      </c>
      <c r="AC26" s="245">
        <v>1282</v>
      </c>
      <c r="AD26" s="27">
        <f t="shared" si="10"/>
        <v>0.10686176770534882</v>
      </c>
      <c r="AE26" s="27">
        <f t="shared" si="11"/>
        <v>3.8283883823126974E-2</v>
      </c>
      <c r="AF26" s="29">
        <f t="shared" si="12"/>
        <v>2.7912990280467449</v>
      </c>
      <c r="AG26" s="29">
        <f t="shared" si="13"/>
        <v>0.72814929389796401</v>
      </c>
      <c r="AH26" s="29">
        <f t="shared" si="14"/>
        <v>5.5275459098497493</v>
      </c>
      <c r="AJ26" s="51">
        <f t="shared" si="15"/>
        <v>24.944947530284754</v>
      </c>
      <c r="AK26" s="29">
        <f t="shared" si="16"/>
        <v>5.5275459098497493</v>
      </c>
      <c r="AL26" s="58">
        <f t="shared" si="17"/>
        <v>0.72814929389796401</v>
      </c>
    </row>
    <row r="27" spans="1:38" x14ac:dyDescent="0.2">
      <c r="A27" s="1">
        <v>312</v>
      </c>
      <c r="B27" s="1">
        <v>415</v>
      </c>
      <c r="C27" s="1" t="s">
        <v>107</v>
      </c>
      <c r="D27" s="66">
        <v>6</v>
      </c>
      <c r="E27" s="245">
        <v>1049</v>
      </c>
      <c r="F27" s="245">
        <v>311</v>
      </c>
      <c r="G27" s="245">
        <v>2167</v>
      </c>
      <c r="H27" s="246">
        <v>0.63400000000000001</v>
      </c>
      <c r="I27" s="25">
        <f t="shared" si="0"/>
        <v>0.10445931138076614</v>
      </c>
      <c r="J27" s="25">
        <f t="shared" si="1"/>
        <v>3.6281661509393673E-2</v>
      </c>
      <c r="K27" s="27">
        <f t="shared" si="2"/>
        <v>2.8791214909967842</v>
      </c>
      <c r="L27" s="27">
        <f t="shared" si="3"/>
        <v>0.74256839664459429</v>
      </c>
      <c r="M27" s="27">
        <f t="shared" si="4"/>
        <v>6.967845659163987</v>
      </c>
      <c r="N27" s="27"/>
      <c r="O27" s="51">
        <f t="shared" si="5"/>
        <v>16.326095227462115</v>
      </c>
      <c r="P27" s="27">
        <f t="shared" si="6"/>
        <v>6.967845659163987</v>
      </c>
      <c r="Q27" s="93">
        <f t="shared" si="7"/>
        <v>0.74256839664459429</v>
      </c>
      <c r="R27" s="156">
        <f t="shared" si="8"/>
        <v>714.03165028340015</v>
      </c>
      <c r="S27" s="156">
        <f t="shared" si="9"/>
        <v>1126.2328868823347</v>
      </c>
      <c r="T27" s="153"/>
      <c r="U27" s="153"/>
      <c r="V27"/>
      <c r="W27">
        <v>312</v>
      </c>
      <c r="X27" s="76">
        <v>6</v>
      </c>
      <c r="Y27" s="163">
        <v>0.8</v>
      </c>
      <c r="Z27" s="245">
        <v>661</v>
      </c>
      <c r="AA27" s="245">
        <v>3535</v>
      </c>
      <c r="AB27" s="245">
        <v>900</v>
      </c>
      <c r="AC27" s="245">
        <v>1323</v>
      </c>
      <c r="AD27" s="27">
        <f t="shared" si="10"/>
        <v>0.10712946926728448</v>
      </c>
      <c r="AE27" s="27">
        <f t="shared" si="11"/>
        <v>3.8439273392989075E-2</v>
      </c>
      <c r="AF27" s="29">
        <f t="shared" si="12"/>
        <v>2.7869795605143719</v>
      </c>
      <c r="AG27" s="29">
        <f t="shared" si="13"/>
        <v>0.72793257026640057</v>
      </c>
      <c r="AH27" s="29">
        <f t="shared" si="14"/>
        <v>5.3479576399394855</v>
      </c>
      <c r="AJ27" s="51">
        <f t="shared" si="15"/>
        <v>26.632554974194083</v>
      </c>
      <c r="AK27" s="29">
        <f t="shared" si="16"/>
        <v>5.3479576399394855</v>
      </c>
      <c r="AL27" s="58">
        <f t="shared" si="17"/>
        <v>0.72793257026640057</v>
      </c>
    </row>
    <row r="28" spans="1:38" x14ac:dyDescent="0.2">
      <c r="A28" s="1">
        <v>312</v>
      </c>
      <c r="B28" s="1">
        <v>415</v>
      </c>
      <c r="C28" s="1" t="s">
        <v>107</v>
      </c>
      <c r="D28" s="66">
        <v>6</v>
      </c>
      <c r="E28" s="245">
        <v>1100</v>
      </c>
      <c r="F28" s="245">
        <v>369</v>
      </c>
      <c r="G28" s="245">
        <v>2394</v>
      </c>
      <c r="H28" s="246">
        <v>0.66500000000000004</v>
      </c>
      <c r="I28" s="25">
        <f t="shared" si="0"/>
        <v>0.10494892619277107</v>
      </c>
      <c r="J28" s="25">
        <f t="shared" si="1"/>
        <v>3.7333744715451415E-2</v>
      </c>
      <c r="K28" s="27">
        <f t="shared" si="2"/>
        <v>2.8111009756097567</v>
      </c>
      <c r="L28" s="27">
        <f t="shared" si="3"/>
        <v>0.72672204878737778</v>
      </c>
      <c r="M28" s="27">
        <f t="shared" si="4"/>
        <v>6.4878048780487809</v>
      </c>
      <c r="N28" s="27"/>
      <c r="O28" s="51">
        <f t="shared" si="5"/>
        <v>18.036304556780944</v>
      </c>
      <c r="P28" s="27">
        <f t="shared" si="6"/>
        <v>6.4878048780487809</v>
      </c>
      <c r="Q28" s="93">
        <f t="shared" si="7"/>
        <v>0.72672204878737778</v>
      </c>
      <c r="R28" s="156">
        <f t="shared" si="8"/>
        <v>748.74624910556736</v>
      </c>
      <c r="S28" s="156">
        <f t="shared" si="9"/>
        <v>1125.9342091813041</v>
      </c>
      <c r="T28" s="153"/>
      <c r="U28" s="153"/>
      <c r="V28"/>
      <c r="W28">
        <v>312</v>
      </c>
      <c r="X28" s="76">
        <v>6</v>
      </c>
      <c r="Y28" s="163">
        <v>0.82499999999999996</v>
      </c>
      <c r="Z28" s="245">
        <v>727</v>
      </c>
      <c r="AA28" s="245">
        <v>3767</v>
      </c>
      <c r="AB28" s="245">
        <v>929</v>
      </c>
      <c r="AC28" s="245">
        <v>1364</v>
      </c>
      <c r="AD28" s="27">
        <f t="shared" si="10"/>
        <v>0.107400450530204</v>
      </c>
      <c r="AE28" s="27">
        <f t="shared" si="11"/>
        <v>3.857842939752916E-2</v>
      </c>
      <c r="AF28" s="29">
        <f t="shared" si="12"/>
        <v>2.7839508297111415</v>
      </c>
      <c r="AG28" s="29">
        <f t="shared" si="13"/>
        <v>0.72806055669214775</v>
      </c>
      <c r="AH28" s="29">
        <f t="shared" si="14"/>
        <v>5.1815680880330124</v>
      </c>
      <c r="AJ28" s="51">
        <f t="shared" si="15"/>
        <v>28.380434112528746</v>
      </c>
      <c r="AK28" s="29">
        <f t="shared" si="16"/>
        <v>5.1815680880330124</v>
      </c>
      <c r="AL28" s="58">
        <f t="shared" si="17"/>
        <v>0.72806055669214775</v>
      </c>
    </row>
    <row r="29" spans="1:38" x14ac:dyDescent="0.2">
      <c r="A29" s="1">
        <v>312</v>
      </c>
      <c r="B29" s="1">
        <v>415</v>
      </c>
      <c r="C29" s="1" t="s">
        <v>107</v>
      </c>
      <c r="D29" s="66">
        <v>6</v>
      </c>
      <c r="E29" s="245">
        <v>1148</v>
      </c>
      <c r="F29" s="245">
        <v>420</v>
      </c>
      <c r="G29" s="245">
        <v>2621</v>
      </c>
      <c r="H29" s="246">
        <v>0.69399999999999995</v>
      </c>
      <c r="I29" s="25">
        <f t="shared" si="0"/>
        <v>0.10549271470744422</v>
      </c>
      <c r="J29" s="25">
        <f t="shared" si="1"/>
        <v>3.7383233983136692E-2</v>
      </c>
      <c r="K29" s="27">
        <f t="shared" si="2"/>
        <v>2.8219258599999995</v>
      </c>
      <c r="L29" s="27">
        <f t="shared" si="3"/>
        <v>0.73140803154350287</v>
      </c>
      <c r="M29" s="27">
        <f t="shared" si="4"/>
        <v>6.2404761904761905</v>
      </c>
      <c r="N29" s="27"/>
      <c r="O29" s="51">
        <f t="shared" si="5"/>
        <v>19.746513886099773</v>
      </c>
      <c r="P29" s="27">
        <f t="shared" si="6"/>
        <v>6.2404761904761905</v>
      </c>
      <c r="Q29" s="93">
        <f t="shared" si="7"/>
        <v>0.73140803154350287</v>
      </c>
      <c r="R29" s="156">
        <f t="shared" si="8"/>
        <v>781.41881270290116</v>
      </c>
      <c r="S29" s="156">
        <f t="shared" si="9"/>
        <v>1125.9637070646991</v>
      </c>
      <c r="T29" s="153"/>
      <c r="U29" s="153"/>
      <c r="V29"/>
      <c r="W29">
        <v>312</v>
      </c>
      <c r="X29" s="76">
        <v>6</v>
      </c>
      <c r="Y29" s="163">
        <v>0.85</v>
      </c>
      <c r="Z29" s="245">
        <v>805</v>
      </c>
      <c r="AA29" s="245">
        <v>4011</v>
      </c>
      <c r="AB29" s="245">
        <v>957</v>
      </c>
      <c r="AC29" s="245">
        <v>1406</v>
      </c>
      <c r="AD29" s="27">
        <f t="shared" si="10"/>
        <v>0.10762700231099101</v>
      </c>
      <c r="AE29" s="27">
        <f t="shared" si="11"/>
        <v>3.9002564265114795E-2</v>
      </c>
      <c r="AF29" s="29">
        <f t="shared" si="12"/>
        <v>2.7594852886956516</v>
      </c>
      <c r="AG29" s="29">
        <f t="shared" si="13"/>
        <v>0.72242305369479309</v>
      </c>
      <c r="AH29" s="29">
        <f t="shared" si="14"/>
        <v>4.982608695652174</v>
      </c>
      <c r="AJ29" s="51">
        <f t="shared" si="15"/>
        <v>30.218720792501404</v>
      </c>
      <c r="AK29" s="29">
        <f t="shared" si="16"/>
        <v>4.982608695652174</v>
      </c>
      <c r="AL29" s="58">
        <f t="shared" si="17"/>
        <v>0.72242305369479309</v>
      </c>
    </row>
    <row r="30" spans="1:38" x14ac:dyDescent="0.2">
      <c r="A30" s="1">
        <v>312</v>
      </c>
      <c r="B30" s="1">
        <v>415</v>
      </c>
      <c r="C30" s="1" t="s">
        <v>107</v>
      </c>
      <c r="D30" s="66">
        <v>6</v>
      </c>
      <c r="E30" s="245">
        <v>1202</v>
      </c>
      <c r="F30" s="245">
        <v>487</v>
      </c>
      <c r="G30" s="245">
        <v>2869</v>
      </c>
      <c r="H30" s="246">
        <v>0.72699999999999998</v>
      </c>
      <c r="I30" s="25">
        <f t="shared" si="0"/>
        <v>0.10533212273732262</v>
      </c>
      <c r="J30" s="25">
        <f t="shared" si="1"/>
        <v>3.7763201072355902E-2</v>
      </c>
      <c r="K30" s="27">
        <f t="shared" si="2"/>
        <v>2.7892795034907603</v>
      </c>
      <c r="L30" s="27">
        <f t="shared" si="3"/>
        <v>0.72239602087919297</v>
      </c>
      <c r="M30" s="27">
        <f t="shared" si="4"/>
        <v>5.8911704312114992</v>
      </c>
      <c r="N30" s="27"/>
      <c r="O30" s="51">
        <f t="shared" si="5"/>
        <v>21.614936413285101</v>
      </c>
      <c r="P30" s="27">
        <f t="shared" si="6"/>
        <v>5.8911704312114992</v>
      </c>
      <c r="Q30" s="93">
        <f t="shared" si="7"/>
        <v>0.72239602087919297</v>
      </c>
      <c r="R30" s="156">
        <f t="shared" si="8"/>
        <v>818.17544674990177</v>
      </c>
      <c r="S30" s="156">
        <f t="shared" si="9"/>
        <v>1125.4132692570863</v>
      </c>
      <c r="T30" s="153"/>
      <c r="U30" s="153"/>
      <c r="V30"/>
      <c r="W30">
        <v>312</v>
      </c>
      <c r="X30" s="76">
        <v>6</v>
      </c>
      <c r="Y30" s="163">
        <v>0.875</v>
      </c>
      <c r="Z30" s="245">
        <v>887</v>
      </c>
      <c r="AA30" s="245">
        <v>4265</v>
      </c>
      <c r="AB30" s="245">
        <v>985</v>
      </c>
      <c r="AC30" s="245">
        <v>1447</v>
      </c>
      <c r="AD30" s="27">
        <f t="shared" si="10"/>
        <v>0.10804911072747146</v>
      </c>
      <c r="AE30" s="27">
        <f t="shared" si="11"/>
        <v>3.9424960717542368E-2</v>
      </c>
      <c r="AF30" s="29">
        <f t="shared" si="12"/>
        <v>2.7406269723788053</v>
      </c>
      <c r="AG30" s="29">
        <f t="shared" si="13"/>
        <v>0.71889161378666377</v>
      </c>
      <c r="AH30" s="29">
        <f t="shared" si="14"/>
        <v>4.8083427282976325</v>
      </c>
      <c r="AJ30" s="51">
        <f t="shared" si="15"/>
        <v>32.132347090505732</v>
      </c>
      <c r="AK30" s="29">
        <f t="shared" si="16"/>
        <v>4.8083427282976325</v>
      </c>
      <c r="AL30" s="58">
        <f t="shared" si="17"/>
        <v>0.71889161378666377</v>
      </c>
    </row>
    <row r="31" spans="1:38" x14ac:dyDescent="0.2">
      <c r="A31" s="1">
        <v>312</v>
      </c>
      <c r="B31" s="1">
        <v>415</v>
      </c>
      <c r="C31" s="1" t="s">
        <v>107</v>
      </c>
      <c r="D31" s="66">
        <v>6</v>
      </c>
      <c r="E31" s="245">
        <v>1249</v>
      </c>
      <c r="F31" s="245">
        <v>558</v>
      </c>
      <c r="G31" s="245">
        <v>3179</v>
      </c>
      <c r="H31" s="246">
        <v>0.755</v>
      </c>
      <c r="I31" s="25">
        <f t="shared" si="0"/>
        <v>0.10809481803463168</v>
      </c>
      <c r="J31" s="25">
        <f t="shared" si="1"/>
        <v>3.8565603032801682E-2</v>
      </c>
      <c r="K31" s="27">
        <f t="shared" si="2"/>
        <v>2.8028815715053761</v>
      </c>
      <c r="L31" s="27">
        <f t="shared" si="3"/>
        <v>0.73537705817219301</v>
      </c>
      <c r="M31" s="27">
        <f t="shared" si="4"/>
        <v>5.6971326164874556</v>
      </c>
      <c r="N31" s="27"/>
      <c r="O31" s="51">
        <f t="shared" si="5"/>
        <v>23.950464572266757</v>
      </c>
      <c r="P31" s="27">
        <f t="shared" si="6"/>
        <v>5.6971326164874556</v>
      </c>
      <c r="Q31" s="93">
        <f t="shared" si="7"/>
        <v>0.73537705817219301</v>
      </c>
      <c r="R31" s="156">
        <f t="shared" si="8"/>
        <v>850.16733193895777</v>
      </c>
      <c r="S31" s="156">
        <f t="shared" si="9"/>
        <v>1126.0494462767654</v>
      </c>
      <c r="T31" s="153"/>
      <c r="U31" s="153"/>
      <c r="V31"/>
      <c r="W31">
        <v>312</v>
      </c>
      <c r="X31" s="76">
        <v>6</v>
      </c>
      <c r="Y31" s="163">
        <v>0.9</v>
      </c>
      <c r="Z31" s="245">
        <v>975</v>
      </c>
      <c r="AA31" s="245">
        <v>4526</v>
      </c>
      <c r="AB31" s="245">
        <v>1013</v>
      </c>
      <c r="AC31" s="245">
        <v>1488</v>
      </c>
      <c r="AD31" s="27">
        <f t="shared" si="10"/>
        <v>0.10842961377139212</v>
      </c>
      <c r="AE31" s="27">
        <f t="shared" si="11"/>
        <v>3.9851903027654026E-2</v>
      </c>
      <c r="AF31" s="29">
        <f t="shared" si="12"/>
        <v>2.7208139520000003</v>
      </c>
      <c r="AG31" s="29">
        <f t="shared" si="13"/>
        <v>0.71495003654513167</v>
      </c>
      <c r="AH31" s="29">
        <f t="shared" si="14"/>
        <v>4.6420512820512823</v>
      </c>
      <c r="AJ31" s="51">
        <f t="shared" si="15"/>
        <v>34.098711121132226</v>
      </c>
      <c r="AK31" s="29">
        <f t="shared" si="16"/>
        <v>4.6420512820512823</v>
      </c>
      <c r="AL31" s="58">
        <f t="shared" si="17"/>
        <v>0.71495003654513167</v>
      </c>
    </row>
    <row r="32" spans="1:38" x14ac:dyDescent="0.2">
      <c r="A32" s="1">
        <v>312</v>
      </c>
      <c r="B32" s="1">
        <v>415</v>
      </c>
      <c r="C32" s="1" t="s">
        <v>107</v>
      </c>
      <c r="D32" s="66">
        <v>6</v>
      </c>
      <c r="E32" s="245">
        <v>1301</v>
      </c>
      <c r="F32" s="245">
        <v>622</v>
      </c>
      <c r="G32" s="245">
        <v>3406</v>
      </c>
      <c r="H32" s="246">
        <v>0.78700000000000003</v>
      </c>
      <c r="I32" s="25">
        <f t="shared" si="0"/>
        <v>0.10674051014940325</v>
      </c>
      <c r="J32" s="25">
        <f t="shared" si="1"/>
        <v>3.8037480069404474E-2</v>
      </c>
      <c r="K32" s="27">
        <f t="shared" si="2"/>
        <v>2.8061929958199361</v>
      </c>
      <c r="L32" s="27">
        <f t="shared" si="3"/>
        <v>0.73161915030509772</v>
      </c>
      <c r="M32" s="27">
        <f t="shared" si="4"/>
        <v>5.47588424437299</v>
      </c>
      <c r="N32" s="27"/>
      <c r="O32" s="51">
        <f t="shared" si="5"/>
        <v>25.660673901585586</v>
      </c>
      <c r="P32" s="27">
        <f t="shared" si="6"/>
        <v>5.47588424437299</v>
      </c>
      <c r="Q32" s="93">
        <f t="shared" si="7"/>
        <v>0.73161915030509772</v>
      </c>
      <c r="R32" s="156">
        <f t="shared" si="8"/>
        <v>885.56260916940278</v>
      </c>
      <c r="S32" s="156">
        <f t="shared" si="9"/>
        <v>1125.2383852216044</v>
      </c>
      <c r="T32" s="153"/>
      <c r="U32" s="153"/>
      <c r="V32"/>
      <c r="W32">
        <v>312</v>
      </c>
      <c r="X32" s="76">
        <v>6</v>
      </c>
      <c r="Y32" s="163">
        <v>0.92500000000000004</v>
      </c>
      <c r="Z32" s="245">
        <v>1070</v>
      </c>
      <c r="AA32" s="245">
        <v>4795</v>
      </c>
      <c r="AB32" s="245">
        <v>1041</v>
      </c>
      <c r="AC32" s="245">
        <v>1530</v>
      </c>
      <c r="AD32" s="27">
        <f t="shared" si="10"/>
        <v>0.10865381345416245</v>
      </c>
      <c r="AE32" s="27">
        <f t="shared" si="11"/>
        <v>4.0231176035990239E-2</v>
      </c>
      <c r="AF32" s="29">
        <f t="shared" si="12"/>
        <v>2.7007366962616826</v>
      </c>
      <c r="AG32" s="29">
        <f t="shared" si="13"/>
        <v>0.71040764028263237</v>
      </c>
      <c r="AH32" s="29">
        <f t="shared" si="14"/>
        <v>4.481308411214953</v>
      </c>
      <c r="AJ32" s="51">
        <f t="shared" si="15"/>
        <v>36.125346846184051</v>
      </c>
      <c r="AK32" s="29">
        <f t="shared" si="16"/>
        <v>4.481308411214953</v>
      </c>
      <c r="AL32" s="58">
        <f t="shared" si="17"/>
        <v>0.71040764028263237</v>
      </c>
    </row>
    <row r="33" spans="1:38" x14ac:dyDescent="0.2">
      <c r="A33" s="1">
        <v>312</v>
      </c>
      <c r="B33" s="1">
        <v>415</v>
      </c>
      <c r="C33" s="1" t="s">
        <v>107</v>
      </c>
      <c r="D33" s="66">
        <v>6</v>
      </c>
      <c r="E33" s="245">
        <v>1355</v>
      </c>
      <c r="F33" s="245">
        <v>716</v>
      </c>
      <c r="G33" s="245">
        <v>3695</v>
      </c>
      <c r="H33" s="246">
        <v>0.81899999999999995</v>
      </c>
      <c r="I33" s="25">
        <f t="shared" si="0"/>
        <v>0.10675176787017079</v>
      </c>
      <c r="J33" s="25">
        <f t="shared" si="1"/>
        <v>3.8756841733089756E-2</v>
      </c>
      <c r="K33" s="27">
        <f t="shared" si="2"/>
        <v>2.7543980132681565</v>
      </c>
      <c r="L33" s="27">
        <f t="shared" si="3"/>
        <v>0.71815324262484426</v>
      </c>
      <c r="M33" s="27">
        <f t="shared" si="4"/>
        <v>5.1606145251396649</v>
      </c>
      <c r="N33" s="27"/>
      <c r="O33" s="51">
        <f t="shared" si="5"/>
        <v>27.837988862700747</v>
      </c>
      <c r="P33" s="27">
        <f t="shared" si="6"/>
        <v>5.1606145251396649</v>
      </c>
      <c r="Q33" s="93">
        <f t="shared" si="7"/>
        <v>0.71815324262484426</v>
      </c>
      <c r="R33" s="156">
        <f t="shared" si="8"/>
        <v>922.31924321640338</v>
      </c>
      <c r="S33" s="156">
        <f t="shared" si="9"/>
        <v>1126.1529221201506</v>
      </c>
      <c r="T33" s="153"/>
      <c r="U33" s="153"/>
      <c r="V33"/>
      <c r="X33" s="76"/>
      <c r="Y33" s="246"/>
      <c r="AA33" s="69"/>
      <c r="AB33" s="150"/>
      <c r="AC33" s="171"/>
      <c r="AD33" s="27"/>
      <c r="AE33" s="27"/>
      <c r="AF33" s="29"/>
      <c r="AH33" s="29"/>
      <c r="AJ33" s="51"/>
      <c r="AK33" s="29"/>
      <c r="AL33" s="58"/>
    </row>
    <row r="34" spans="1:38" x14ac:dyDescent="0.2">
      <c r="A34" s="1">
        <v>312</v>
      </c>
      <c r="B34" s="1">
        <v>415</v>
      </c>
      <c r="C34" s="1" t="s">
        <v>107</v>
      </c>
      <c r="D34" s="66">
        <v>6</v>
      </c>
      <c r="E34" s="245">
        <v>1403</v>
      </c>
      <c r="F34" s="245">
        <v>796</v>
      </c>
      <c r="G34" s="245">
        <v>4004</v>
      </c>
      <c r="H34" s="246">
        <v>0.84799999999999998</v>
      </c>
      <c r="I34" s="25">
        <f t="shared" si="0"/>
        <v>0.10789913184308104</v>
      </c>
      <c r="J34" s="25">
        <f t="shared" si="1"/>
        <v>3.8814437564181493E-2</v>
      </c>
      <c r="K34" s="27">
        <f t="shared" si="2"/>
        <v>2.7798710638190949</v>
      </c>
      <c r="L34" s="27">
        <f t="shared" si="3"/>
        <v>0.72867944594675482</v>
      </c>
      <c r="M34" s="27">
        <f t="shared" si="4"/>
        <v>5.0301507537688446</v>
      </c>
      <c r="N34" s="27"/>
      <c r="O34" s="51">
        <f t="shared" si="5"/>
        <v>30.165983059879238</v>
      </c>
      <c r="P34" s="27">
        <f t="shared" si="6"/>
        <v>5.0301507537688446</v>
      </c>
      <c r="Q34" s="93">
        <f t="shared" si="7"/>
        <v>0.72867944594675482</v>
      </c>
      <c r="R34" s="156">
        <f t="shared" si="8"/>
        <v>954.99180681373718</v>
      </c>
      <c r="S34" s="156">
        <f t="shared" si="9"/>
        <v>1126.1695835067655</v>
      </c>
      <c r="T34" s="153"/>
      <c r="U34" s="153"/>
      <c r="V34"/>
      <c r="X34" s="76"/>
      <c r="Y34" s="246"/>
      <c r="AA34" s="69"/>
      <c r="AB34" s="150"/>
      <c r="AC34" s="171"/>
      <c r="AD34" s="27"/>
      <c r="AE34" s="27"/>
      <c r="AF34" s="29"/>
      <c r="AH34" s="29"/>
      <c r="AJ34" s="51"/>
      <c r="AK34" s="29"/>
      <c r="AL34" s="58"/>
    </row>
    <row r="35" spans="1:38" x14ac:dyDescent="0.2">
      <c r="A35" s="1">
        <v>312</v>
      </c>
      <c r="B35" s="1">
        <v>415</v>
      </c>
      <c r="C35" s="1" t="s">
        <v>107</v>
      </c>
      <c r="D35" s="66">
        <v>6</v>
      </c>
      <c r="E35" s="245">
        <v>1452</v>
      </c>
      <c r="F35" s="245">
        <v>897</v>
      </c>
      <c r="G35" s="245">
        <v>4314</v>
      </c>
      <c r="H35" s="246">
        <v>0.878</v>
      </c>
      <c r="I35" s="25">
        <f t="shared" si="0"/>
        <v>0.108539078890699</v>
      </c>
      <c r="J35" s="25">
        <f t="shared" si="1"/>
        <v>3.9458978368536006E-2</v>
      </c>
      <c r="K35" s="27">
        <f t="shared" si="2"/>
        <v>2.7506814260869565</v>
      </c>
      <c r="L35" s="27">
        <f t="shared" si="3"/>
        <v>0.72316309046931215</v>
      </c>
      <c r="M35" s="27">
        <f t="shared" si="4"/>
        <v>4.8093645484949832</v>
      </c>
      <c r="N35" s="27"/>
      <c r="O35" s="51">
        <f t="shared" si="5"/>
        <v>32.501511218860898</v>
      </c>
      <c r="P35" s="27">
        <f t="shared" si="6"/>
        <v>4.8093645484949832</v>
      </c>
      <c r="Q35" s="93">
        <f t="shared" si="7"/>
        <v>0.72316309046931215</v>
      </c>
      <c r="R35" s="156">
        <f t="shared" si="8"/>
        <v>988.3450488193489</v>
      </c>
      <c r="S35" s="156">
        <f t="shared" si="9"/>
        <v>1125.6777321404884</v>
      </c>
      <c r="T35" s="153"/>
      <c r="U35" s="153"/>
      <c r="V35"/>
      <c r="X35" s="76"/>
      <c r="Y35" s="163"/>
      <c r="Z35" s="150"/>
      <c r="AA35" s="150"/>
      <c r="AB35" s="150"/>
      <c r="AC35" s="150"/>
      <c r="AD35" s="27"/>
      <c r="AE35" s="27"/>
      <c r="AF35" s="29"/>
      <c r="AH35" s="29"/>
      <c r="AJ35" s="51"/>
      <c r="AK35" s="29"/>
      <c r="AL35" s="58"/>
    </row>
    <row r="36" spans="1:38" x14ac:dyDescent="0.2">
      <c r="A36" s="1">
        <v>312</v>
      </c>
      <c r="B36" s="1">
        <v>415</v>
      </c>
      <c r="C36" s="1" t="s">
        <v>107</v>
      </c>
      <c r="D36" s="66">
        <v>6</v>
      </c>
      <c r="E36" s="245">
        <v>1507</v>
      </c>
      <c r="F36" s="245">
        <v>1020</v>
      </c>
      <c r="G36" s="245">
        <v>4623</v>
      </c>
      <c r="H36" s="246">
        <v>0.91100000000000003</v>
      </c>
      <c r="I36" s="25">
        <f t="shared" si="0"/>
        <v>0.10797833150665322</v>
      </c>
      <c r="J36" s="25">
        <f t="shared" si="1"/>
        <v>4.0134111937233888E-2</v>
      </c>
      <c r="K36" s="27">
        <f t="shared" si="2"/>
        <v>2.6904377920588236</v>
      </c>
      <c r="L36" s="27">
        <f t="shared" si="3"/>
        <v>0.70549534471242625</v>
      </c>
      <c r="M36" s="27">
        <f t="shared" si="4"/>
        <v>4.5323529411764705</v>
      </c>
      <c r="N36" s="27"/>
      <c r="O36" s="51">
        <f t="shared" si="5"/>
        <v>34.829505416039389</v>
      </c>
      <c r="P36" s="27">
        <f t="shared" si="6"/>
        <v>4.5323529411764705</v>
      </c>
      <c r="Q36" s="93">
        <f t="shared" si="7"/>
        <v>0.70549534471242625</v>
      </c>
      <c r="R36" s="156">
        <f t="shared" si="8"/>
        <v>1025.7823612746272</v>
      </c>
      <c r="S36" s="156">
        <f t="shared" si="9"/>
        <v>1125.9960057899309</v>
      </c>
      <c r="T36" s="153"/>
      <c r="U36" s="153"/>
      <c r="V36"/>
      <c r="X36" s="76"/>
      <c r="Y36" s="163"/>
      <c r="Z36" s="150"/>
      <c r="AA36" s="150"/>
      <c r="AB36" s="150"/>
      <c r="AC36" s="150"/>
      <c r="AD36" s="27"/>
      <c r="AE36" s="27"/>
      <c r="AF36" s="29"/>
      <c r="AH36" s="29"/>
      <c r="AJ36" s="51"/>
      <c r="AK36" s="29"/>
      <c r="AL36" s="58"/>
    </row>
    <row r="37" spans="1:38" x14ac:dyDescent="0.2">
      <c r="A37" s="1">
        <v>312</v>
      </c>
      <c r="B37" s="1">
        <v>415</v>
      </c>
      <c r="C37" s="1" t="s">
        <v>107</v>
      </c>
      <c r="D37" s="66">
        <v>6</v>
      </c>
      <c r="E37" s="245">
        <v>1552</v>
      </c>
      <c r="F37" s="245">
        <v>1122</v>
      </c>
      <c r="G37" s="245">
        <v>4954</v>
      </c>
      <c r="H37" s="246">
        <v>0.93899999999999995</v>
      </c>
      <c r="I37" s="25">
        <f t="shared" si="0"/>
        <v>0.1090967446993697</v>
      </c>
      <c r="J37" s="25">
        <f t="shared" si="1"/>
        <v>4.0417639780468688E-2</v>
      </c>
      <c r="K37" s="27">
        <f t="shared" si="2"/>
        <v>2.6992359101604273</v>
      </c>
      <c r="L37" s="27">
        <f t="shared" si="3"/>
        <v>0.71145859508060583</v>
      </c>
      <c r="M37" s="27">
        <f t="shared" si="4"/>
        <v>4.4153297682709445</v>
      </c>
      <c r="N37" s="27"/>
      <c r="O37" s="51">
        <f t="shared" si="5"/>
        <v>37.323246772887551</v>
      </c>
      <c r="P37" s="27">
        <f t="shared" si="6"/>
        <v>4.4153297682709445</v>
      </c>
      <c r="Q37" s="93">
        <f t="shared" si="7"/>
        <v>0.71145859508060583</v>
      </c>
      <c r="R37" s="156">
        <f t="shared" si="8"/>
        <v>1056.4128896471277</v>
      </c>
      <c r="S37" s="156">
        <f t="shared" si="9"/>
        <v>1125.0403510619039</v>
      </c>
      <c r="T37" s="153"/>
      <c r="U37" s="153"/>
      <c r="V37"/>
      <c r="X37" s="76"/>
      <c r="Y37" s="163"/>
      <c r="Z37" s="150"/>
      <c r="AA37" s="150"/>
      <c r="AB37" s="150"/>
      <c r="AC37" s="150"/>
      <c r="AD37" s="27"/>
      <c r="AE37" s="27"/>
      <c r="AF37" s="29"/>
      <c r="AH37" s="29"/>
      <c r="AJ37" s="51"/>
      <c r="AK37" s="29"/>
      <c r="AL37" s="58"/>
    </row>
    <row r="38" spans="1:38" x14ac:dyDescent="0.2">
      <c r="I38" s="25"/>
      <c r="J38" s="25"/>
      <c r="K38" s="27"/>
      <c r="L38" s="27"/>
      <c r="M38" s="27"/>
      <c r="N38" s="27"/>
      <c r="O38" s="51"/>
      <c r="P38" s="27"/>
      <c r="Q38" s="93"/>
      <c r="R38" s="156"/>
      <c r="T38" s="153"/>
      <c r="U38" s="153"/>
      <c r="Y38" s="62"/>
      <c r="AA38" s="69"/>
      <c r="AB38" s="150"/>
      <c r="AC38" s="171"/>
      <c r="AD38" s="27"/>
      <c r="AE38" s="27"/>
      <c r="AF38" s="29"/>
      <c r="AH38" s="29"/>
      <c r="AJ38" s="51"/>
      <c r="AK38" s="29"/>
      <c r="AL38" s="58"/>
    </row>
    <row r="39" spans="1:38" x14ac:dyDescent="0.2">
      <c r="I39" s="25"/>
      <c r="J39" s="25"/>
      <c r="K39" s="27"/>
      <c r="L39" s="27"/>
      <c r="M39" s="27"/>
      <c r="N39" s="27"/>
      <c r="O39" s="51"/>
      <c r="P39" s="27"/>
      <c r="Q39" s="93"/>
      <c r="R39" s="156"/>
      <c r="T39" s="153"/>
      <c r="U39" s="153"/>
      <c r="Y39" s="62"/>
      <c r="AA39" s="69"/>
      <c r="AB39" s="150"/>
      <c r="AC39" s="171"/>
      <c r="AD39" s="27"/>
      <c r="AE39" s="27"/>
      <c r="AF39" s="29"/>
      <c r="AH39" s="29"/>
      <c r="AJ39" s="51"/>
      <c r="AK39" s="29"/>
      <c r="AL39" s="58"/>
    </row>
    <row r="40" spans="1:38" x14ac:dyDescent="0.2">
      <c r="A40" s="1">
        <v>313</v>
      </c>
      <c r="B40" s="1">
        <v>416</v>
      </c>
      <c r="C40" s="1" t="s">
        <v>107</v>
      </c>
      <c r="D40" s="66">
        <v>8</v>
      </c>
      <c r="E40" s="245">
        <v>903</v>
      </c>
      <c r="F40" s="245">
        <v>262</v>
      </c>
      <c r="G40" s="245">
        <v>1935</v>
      </c>
      <c r="H40" s="246">
        <v>0.54700000000000004</v>
      </c>
      <c r="I40" s="25">
        <f t="shared" ref="I40:I54" si="18">0.1515*(G40/1000)/(E40/1000)^2/($D$4/10)^4</f>
        <v>0.12587650971009731</v>
      </c>
      <c r="J40" s="25">
        <f t="shared" ref="J40:J54" si="19">0.5*(F40/1000)/(E40/1000)^3/($D$4/10)^5</f>
        <v>4.7917183524965504E-2</v>
      </c>
      <c r="K40" s="27">
        <f t="shared" si="2"/>
        <v>2.626959692748092</v>
      </c>
      <c r="L40" s="27">
        <f t="shared" si="3"/>
        <v>0.74375285643463773</v>
      </c>
      <c r="M40" s="27">
        <f t="shared" ref="M40:M54" si="20">G40/F40</f>
        <v>7.385496183206107</v>
      </c>
      <c r="N40" s="27"/>
      <c r="O40" s="51">
        <f t="shared" ref="O40:O54" si="21">G40/(PI()*$D$4^2/4)</f>
        <v>14.578216089127455</v>
      </c>
      <c r="P40" s="27">
        <f t="shared" si="6"/>
        <v>7.385496183206107</v>
      </c>
      <c r="Q40" s="93">
        <f t="shared" si="7"/>
        <v>0.74375285643463773</v>
      </c>
      <c r="R40" s="156">
        <f t="shared" si="8"/>
        <v>614.65260267484302</v>
      </c>
      <c r="S40" s="156">
        <f t="shared" si="9"/>
        <v>1123.6793467547404</v>
      </c>
      <c r="T40" s="153"/>
      <c r="U40" s="153"/>
      <c r="V40"/>
      <c r="W40">
        <v>313</v>
      </c>
      <c r="X40" s="76">
        <v>8</v>
      </c>
      <c r="Y40" s="246">
        <v>0.72499999999999998</v>
      </c>
      <c r="Z40" s="245">
        <v>607</v>
      </c>
      <c r="AA40" s="245">
        <v>3418</v>
      </c>
      <c r="AB40" s="245">
        <v>815</v>
      </c>
      <c r="AC40" s="245">
        <v>1197</v>
      </c>
      <c r="AD40" s="27">
        <f t="shared" si="10"/>
        <v>0.12653858717644295</v>
      </c>
      <c r="AE40" s="27">
        <f t="shared" si="11"/>
        <v>4.7660597505917286E-2</v>
      </c>
      <c r="AF40" s="29">
        <f t="shared" si="12"/>
        <v>2.654993722240528</v>
      </c>
      <c r="AG40" s="29">
        <f t="shared" si="13"/>
        <v>0.753664190006058</v>
      </c>
      <c r="AH40" s="29">
        <f t="shared" si="14"/>
        <v>5.6309719934102143</v>
      </c>
      <c r="AJ40" s="51">
        <f t="shared" si="15"/>
        <v>25.751081443223587</v>
      </c>
      <c r="AK40" s="29">
        <f t="shared" si="16"/>
        <v>5.6309719934102143</v>
      </c>
      <c r="AL40" s="58">
        <f t="shared" si="17"/>
        <v>0.753664190006058</v>
      </c>
    </row>
    <row r="41" spans="1:38" x14ac:dyDescent="0.2">
      <c r="A41" s="1">
        <v>313</v>
      </c>
      <c r="B41" s="1">
        <v>416</v>
      </c>
      <c r="C41" s="1" t="s">
        <v>107</v>
      </c>
      <c r="D41" s="66">
        <v>8</v>
      </c>
      <c r="E41" s="245">
        <v>951</v>
      </c>
      <c r="F41" s="245">
        <v>305</v>
      </c>
      <c r="G41" s="245">
        <v>2182</v>
      </c>
      <c r="H41" s="246">
        <v>0.57599999999999996</v>
      </c>
      <c r="I41" s="25">
        <f t="shared" si="18"/>
        <v>0.12797729781433678</v>
      </c>
      <c r="J41" s="25">
        <f t="shared" si="19"/>
        <v>4.7754195312754391E-2</v>
      </c>
      <c r="K41" s="27">
        <f t="shared" si="2"/>
        <v>2.6799173763934427</v>
      </c>
      <c r="L41" s="27">
        <f t="shared" si="3"/>
        <v>0.76505166384510759</v>
      </c>
      <c r="M41" s="27">
        <f t="shared" si="20"/>
        <v>7.1540983606557376</v>
      </c>
      <c r="N41" s="27"/>
      <c r="O41" s="51">
        <f t="shared" si="21"/>
        <v>16.439104654509617</v>
      </c>
      <c r="P41" s="27">
        <f t="shared" si="6"/>
        <v>7.1540983606557376</v>
      </c>
      <c r="Q41" s="93">
        <f t="shared" si="7"/>
        <v>0.76505166384510759</v>
      </c>
      <c r="R41" s="156">
        <f>E41*(PI()/30)*($D$4/2)</f>
        <v>647.32516627217683</v>
      </c>
      <c r="S41" s="156">
        <f>R41/H41</f>
        <v>1123.8284136669738</v>
      </c>
      <c r="T41" s="153"/>
      <c r="U41" s="153"/>
      <c r="V41"/>
      <c r="W41">
        <v>313</v>
      </c>
      <c r="X41" s="76">
        <v>8</v>
      </c>
      <c r="Y41" s="246">
        <v>0.75</v>
      </c>
      <c r="Z41" s="245">
        <v>676</v>
      </c>
      <c r="AA41" s="245">
        <v>3665</v>
      </c>
      <c r="AB41" s="245">
        <v>843</v>
      </c>
      <c r="AC41" s="245">
        <v>1238</v>
      </c>
      <c r="AD41" s="27">
        <f t="shared" si="10"/>
        <v>0.12684457954233033</v>
      </c>
      <c r="AE41" s="27">
        <f t="shared" si="11"/>
        <v>4.7977543148492154E-2</v>
      </c>
      <c r="AF41" s="29">
        <f t="shared" si="12"/>
        <v>2.6438323269230768</v>
      </c>
      <c r="AG41" s="29">
        <f t="shared" si="13"/>
        <v>0.75140270902761896</v>
      </c>
      <c r="AH41" s="29">
        <f t="shared" si="14"/>
        <v>5.4215976331360949</v>
      </c>
      <c r="AJ41" s="51">
        <f t="shared" si="15"/>
        <v>27.611970008605748</v>
      </c>
      <c r="AK41" s="29">
        <f t="shared" si="16"/>
        <v>5.4215976331360949</v>
      </c>
      <c r="AL41" s="58">
        <f t="shared" si="17"/>
        <v>0.75140270902761896</v>
      </c>
    </row>
    <row r="42" spans="1:38" x14ac:dyDescent="0.2">
      <c r="A42" s="1">
        <v>313</v>
      </c>
      <c r="B42" s="1">
        <v>416</v>
      </c>
      <c r="C42" s="1" t="s">
        <v>107</v>
      </c>
      <c r="D42" s="66">
        <v>8</v>
      </c>
      <c r="E42" s="245">
        <v>1002</v>
      </c>
      <c r="F42" s="245">
        <v>348</v>
      </c>
      <c r="G42" s="245">
        <v>2367</v>
      </c>
      <c r="H42" s="246">
        <v>0.60699999999999998</v>
      </c>
      <c r="I42" s="25">
        <f t="shared" si="18"/>
        <v>0.12505528159357279</v>
      </c>
      <c r="J42" s="25">
        <f t="shared" si="19"/>
        <v>4.6583200362420876E-2</v>
      </c>
      <c r="K42" s="27">
        <f t="shared" si="2"/>
        <v>2.6845575362068965</v>
      </c>
      <c r="L42" s="27">
        <f t="shared" si="3"/>
        <v>0.75757673114817747</v>
      </c>
      <c r="M42" s="27">
        <f t="shared" si="20"/>
        <v>6.8017241379310347</v>
      </c>
      <c r="N42" s="27"/>
      <c r="O42" s="51">
        <f t="shared" si="21"/>
        <v>17.832887588095446</v>
      </c>
      <c r="P42" s="27">
        <f t="shared" si="6"/>
        <v>6.8017241379310347</v>
      </c>
      <c r="Q42" s="93">
        <f t="shared" si="7"/>
        <v>0.75757673114817747</v>
      </c>
      <c r="R42" s="156">
        <f>E42*(PI()/30)*($D$4/2)</f>
        <v>682.03976509434403</v>
      </c>
      <c r="S42" s="156">
        <f>R42/H42</f>
        <v>1123.6239952130875</v>
      </c>
      <c r="T42" s="153"/>
      <c r="U42" s="153"/>
      <c r="V42"/>
      <c r="W42">
        <v>313</v>
      </c>
      <c r="X42" s="76">
        <v>8</v>
      </c>
      <c r="Y42" s="246">
        <v>0.77500000000000002</v>
      </c>
      <c r="Z42" s="245">
        <v>749</v>
      </c>
      <c r="AA42" s="245">
        <v>3927</v>
      </c>
      <c r="AB42" s="245">
        <v>871</v>
      </c>
      <c r="AC42" s="245">
        <v>1279</v>
      </c>
      <c r="AD42" s="27">
        <f t="shared" si="10"/>
        <v>0.1273382965705934</v>
      </c>
      <c r="AE42" s="27">
        <f t="shared" si="11"/>
        <v>4.8208478729113186E-2</v>
      </c>
      <c r="AF42" s="29">
        <f t="shared" si="12"/>
        <v>2.6414087299065416</v>
      </c>
      <c r="AG42" s="29">
        <f t="shared" si="13"/>
        <v>0.75217348189390354</v>
      </c>
      <c r="AH42" s="29">
        <f t="shared" si="14"/>
        <v>5.2429906542056077</v>
      </c>
      <c r="AJ42" s="51">
        <f t="shared" si="15"/>
        <v>29.585868001035408</v>
      </c>
      <c r="AK42" s="29">
        <f t="shared" si="16"/>
        <v>5.2429906542056077</v>
      </c>
      <c r="AL42" s="58">
        <f t="shared" si="17"/>
        <v>0.75217348189390354</v>
      </c>
    </row>
    <row r="43" spans="1:38" x14ac:dyDescent="0.2">
      <c r="A43" s="1">
        <v>313</v>
      </c>
      <c r="B43" s="1">
        <v>416</v>
      </c>
      <c r="C43" s="1" t="s">
        <v>107</v>
      </c>
      <c r="D43" s="66">
        <v>8</v>
      </c>
      <c r="E43" s="245">
        <v>1055</v>
      </c>
      <c r="F43" s="245">
        <v>412</v>
      </c>
      <c r="G43" s="245">
        <v>2635</v>
      </c>
      <c r="H43" s="246">
        <v>0.63900000000000001</v>
      </c>
      <c r="I43" s="25">
        <f t="shared" si="18"/>
        <v>0.12557839378314525</v>
      </c>
      <c r="J43" s="25">
        <f t="shared" si="19"/>
        <v>4.7249049893713965E-2</v>
      </c>
      <c r="K43" s="27">
        <f t="shared" si="2"/>
        <v>2.6577972269417476</v>
      </c>
      <c r="L43" s="27">
        <f t="shared" si="3"/>
        <v>0.7515920838721718</v>
      </c>
      <c r="M43" s="27">
        <f t="shared" si="20"/>
        <v>6.3956310679611654</v>
      </c>
      <c r="N43" s="27"/>
      <c r="O43" s="51">
        <f t="shared" si="21"/>
        <v>19.851989351344105</v>
      </c>
      <c r="P43" s="27">
        <f t="shared" si="6"/>
        <v>6.3956310679611654</v>
      </c>
      <c r="Q43" s="93">
        <f t="shared" si="7"/>
        <v>0.7515920838721718</v>
      </c>
      <c r="R43" s="156">
        <f t="shared" si="8"/>
        <v>718.11572073306684</v>
      </c>
      <c r="S43" s="156">
        <f t="shared" si="9"/>
        <v>1123.8117695353158</v>
      </c>
      <c r="T43" s="153"/>
      <c r="U43" s="153"/>
      <c r="V43"/>
      <c r="W43">
        <v>313</v>
      </c>
      <c r="X43" s="76">
        <v>8</v>
      </c>
      <c r="Y43" s="246">
        <v>0.8</v>
      </c>
      <c r="Z43" s="245">
        <v>830</v>
      </c>
      <c r="AA43" s="245">
        <v>4202</v>
      </c>
      <c r="AB43" s="245">
        <v>899</v>
      </c>
      <c r="AC43" s="245">
        <v>1321</v>
      </c>
      <c r="AD43" s="27">
        <f t="shared" si="10"/>
        <v>0.1277290365831466</v>
      </c>
      <c r="AE43" s="27">
        <f t="shared" si="11"/>
        <v>4.84867284976013E-2</v>
      </c>
      <c r="AF43" s="29">
        <f t="shared" si="12"/>
        <v>2.6343092334939762</v>
      </c>
      <c r="AG43" s="29">
        <f t="shared" si="13"/>
        <v>0.75130185942756644</v>
      </c>
      <c r="AH43" s="29">
        <f t="shared" si="14"/>
        <v>5.0626506024096383</v>
      </c>
      <c r="AJ43" s="51">
        <f t="shared" si="15"/>
        <v>31.657707496906234</v>
      </c>
      <c r="AK43" s="29">
        <f t="shared" si="16"/>
        <v>5.0626506024096383</v>
      </c>
      <c r="AL43" s="58">
        <f t="shared" si="17"/>
        <v>0.75130185942756644</v>
      </c>
    </row>
    <row r="44" spans="1:38" x14ac:dyDescent="0.2">
      <c r="A44" s="1">
        <v>313</v>
      </c>
      <c r="B44" s="1">
        <v>416</v>
      </c>
      <c r="C44" s="1" t="s">
        <v>107</v>
      </c>
      <c r="D44" s="66">
        <v>8</v>
      </c>
      <c r="E44" s="245">
        <v>1101</v>
      </c>
      <c r="F44" s="245">
        <v>468</v>
      </c>
      <c r="G44" s="245">
        <v>2882</v>
      </c>
      <c r="H44" s="246">
        <v>0.66700000000000004</v>
      </c>
      <c r="I44" s="25">
        <f t="shared" si="18"/>
        <v>0.12611262402429013</v>
      </c>
      <c r="J44" s="25">
        <f t="shared" si="19"/>
        <v>4.7221213009609762E-2</v>
      </c>
      <c r="K44" s="27">
        <f t="shared" si="2"/>
        <v>2.6706773500000001</v>
      </c>
      <c r="L44" s="27">
        <f t="shared" si="3"/>
        <v>0.75683916101314119</v>
      </c>
      <c r="M44" s="27">
        <f t="shared" si="20"/>
        <v>6.1581196581196584</v>
      </c>
      <c r="N44" s="27"/>
      <c r="O44" s="51">
        <f t="shared" si="21"/>
        <v>21.712877916726267</v>
      </c>
      <c r="P44" s="27">
        <f t="shared" si="6"/>
        <v>6.1581196581196584</v>
      </c>
      <c r="Q44" s="93">
        <f t="shared" si="7"/>
        <v>0.75683916101314119</v>
      </c>
      <c r="R44" s="156">
        <f t="shared" si="8"/>
        <v>749.42692751384516</v>
      </c>
      <c r="S44" s="156">
        <f t="shared" si="9"/>
        <v>1123.5786019697828</v>
      </c>
      <c r="T44" s="153"/>
      <c r="U44" s="153"/>
      <c r="V44"/>
      <c r="W44">
        <v>313</v>
      </c>
      <c r="X44" s="76">
        <v>8</v>
      </c>
      <c r="Y44" s="246">
        <v>0.82499999999999996</v>
      </c>
      <c r="Z44" s="245">
        <v>915</v>
      </c>
      <c r="AA44" s="245">
        <v>4470</v>
      </c>
      <c r="AB44" s="245">
        <v>927</v>
      </c>
      <c r="AC44" s="245">
        <v>1362</v>
      </c>
      <c r="AD44" s="27">
        <f t="shared" si="10"/>
        <v>0.12781815122848969</v>
      </c>
      <c r="AE44" s="27">
        <f t="shared" si="11"/>
        <v>4.8768906075525288E-2</v>
      </c>
      <c r="AF44" s="29">
        <f t="shared" si="12"/>
        <v>2.6208943672131149</v>
      </c>
      <c r="AG44" s="29">
        <f t="shared" si="13"/>
        <v>0.74773666147628204</v>
      </c>
      <c r="AH44" s="29">
        <f t="shared" si="14"/>
        <v>4.8852459016393439</v>
      </c>
      <c r="AJ44" s="51">
        <f t="shared" si="15"/>
        <v>33.676809260154897</v>
      </c>
      <c r="AK44" s="29">
        <f t="shared" si="16"/>
        <v>4.8852459016393439</v>
      </c>
      <c r="AL44" s="58">
        <f t="shared" si="17"/>
        <v>0.74773666147628204</v>
      </c>
    </row>
    <row r="45" spans="1:38" x14ac:dyDescent="0.2">
      <c r="A45" s="1">
        <v>313</v>
      </c>
      <c r="B45" s="1">
        <v>416</v>
      </c>
      <c r="C45" s="1" t="s">
        <v>107</v>
      </c>
      <c r="D45" s="66">
        <v>8</v>
      </c>
      <c r="E45" s="245">
        <v>1149</v>
      </c>
      <c r="F45" s="245">
        <v>536</v>
      </c>
      <c r="G45" s="245">
        <v>3150</v>
      </c>
      <c r="H45" s="246">
        <v>0.69599999999999995</v>
      </c>
      <c r="I45" s="25">
        <f t="shared" si="18"/>
        <v>0.12656386243782594</v>
      </c>
      <c r="J45" s="25">
        <f t="shared" si="19"/>
        <v>4.7583671257354979E-2</v>
      </c>
      <c r="K45" s="27">
        <f t="shared" si="2"/>
        <v>2.6598170988805965</v>
      </c>
      <c r="L45" s="27">
        <f t="shared" si="3"/>
        <v>0.75510878854788233</v>
      </c>
      <c r="M45" s="27">
        <f t="shared" si="20"/>
        <v>5.8768656716417906</v>
      </c>
      <c r="N45" s="27"/>
      <c r="O45" s="51">
        <f t="shared" si="21"/>
        <v>23.731979679974927</v>
      </c>
      <c r="P45" s="27">
        <f t="shared" si="6"/>
        <v>5.8768656716417906</v>
      </c>
      <c r="Q45" s="93">
        <f t="shared" si="7"/>
        <v>0.75510878854788233</v>
      </c>
      <c r="R45" s="156">
        <f t="shared" si="8"/>
        <v>782.09949111117896</v>
      </c>
      <c r="S45" s="156">
        <f t="shared" si="9"/>
        <v>1123.7061653896251</v>
      </c>
      <c r="T45" s="153"/>
      <c r="U45" s="153"/>
      <c r="V45"/>
      <c r="W45">
        <v>313</v>
      </c>
      <c r="X45" s="76">
        <v>8</v>
      </c>
      <c r="Y45" s="246">
        <v>0.85</v>
      </c>
      <c r="Z45" s="245">
        <v>1002</v>
      </c>
      <c r="AA45" s="245">
        <v>4737</v>
      </c>
      <c r="AB45" s="245">
        <v>955</v>
      </c>
      <c r="AC45" s="245">
        <v>1403</v>
      </c>
      <c r="AD45" s="27">
        <f t="shared" si="10"/>
        <v>0.12765189499017857</v>
      </c>
      <c r="AE45" s="27">
        <f t="shared" si="11"/>
        <v>4.8859379948881725E-2</v>
      </c>
      <c r="AF45" s="29">
        <f t="shared" si="12"/>
        <v>2.6126384559880238</v>
      </c>
      <c r="AG45" s="29">
        <f t="shared" si="13"/>
        <v>0.74489633849827275</v>
      </c>
      <c r="AH45" s="29">
        <f t="shared" si="14"/>
        <v>4.727544910179641</v>
      </c>
      <c r="AJ45" s="51">
        <f t="shared" si="15"/>
        <v>35.688377061600391</v>
      </c>
      <c r="AK45" s="29">
        <f t="shared" si="16"/>
        <v>4.727544910179641</v>
      </c>
      <c r="AL45" s="58">
        <f t="shared" si="17"/>
        <v>0.74489633849827275</v>
      </c>
    </row>
    <row r="46" spans="1:38" x14ac:dyDescent="0.2">
      <c r="A46" s="1">
        <v>313</v>
      </c>
      <c r="B46" s="1">
        <v>416</v>
      </c>
      <c r="C46" s="1" t="s">
        <v>107</v>
      </c>
      <c r="D46" s="66">
        <v>8</v>
      </c>
      <c r="E46" s="245">
        <v>1198</v>
      </c>
      <c r="F46" s="245">
        <v>606</v>
      </c>
      <c r="G46" s="245">
        <v>3397</v>
      </c>
      <c r="H46" s="246">
        <v>0.72599999999999998</v>
      </c>
      <c r="I46" s="25">
        <f t="shared" si="18"/>
        <v>0.12555127700916632</v>
      </c>
      <c r="J46" s="25">
        <f t="shared" si="19"/>
        <v>4.7463024868582566E-2</v>
      </c>
      <c r="K46" s="27">
        <f t="shared" si="2"/>
        <v>2.6452438999999996</v>
      </c>
      <c r="L46" s="27">
        <f t="shared" si="3"/>
        <v>0.74796139013351437</v>
      </c>
      <c r="M46" s="27">
        <f t="shared" si="20"/>
        <v>5.605610561056106</v>
      </c>
      <c r="N46" s="27"/>
      <c r="O46" s="51">
        <f t="shared" si="21"/>
        <v>25.592868245357085</v>
      </c>
      <c r="P46" s="27">
        <f t="shared" si="6"/>
        <v>5.605610561056106</v>
      </c>
      <c r="Q46" s="93">
        <f t="shared" si="7"/>
        <v>0.74796139013351437</v>
      </c>
      <c r="R46" s="156">
        <f t="shared" si="8"/>
        <v>815.45273311679057</v>
      </c>
      <c r="S46" s="156">
        <f t="shared" si="9"/>
        <v>1123.2131310148632</v>
      </c>
      <c r="T46" s="153"/>
      <c r="U46" s="153"/>
      <c r="V46"/>
      <c r="W46">
        <v>313</v>
      </c>
      <c r="X46" s="76">
        <v>8</v>
      </c>
      <c r="Y46" s="246">
        <v>0.875</v>
      </c>
      <c r="Z46" s="245">
        <v>1104</v>
      </c>
      <c r="AA46" s="245">
        <v>5061</v>
      </c>
      <c r="AB46" s="245">
        <v>983</v>
      </c>
      <c r="AC46" s="245">
        <v>1444</v>
      </c>
      <c r="AD46" s="27">
        <f t="shared" si="10"/>
        <v>0.12874820251143188</v>
      </c>
      <c r="AE46" s="27">
        <f t="shared" si="11"/>
        <v>4.9376549377565061E-2</v>
      </c>
      <c r="AF46" s="29">
        <f t="shared" si="12"/>
        <v>2.6074767097826088</v>
      </c>
      <c r="AG46" s="29">
        <f t="shared" si="13"/>
        <v>0.74661019601678968</v>
      </c>
      <c r="AH46" s="29">
        <f t="shared" si="14"/>
        <v>4.5842391304347823</v>
      </c>
      <c r="AJ46" s="51">
        <f t="shared" si="15"/>
        <v>38.129380685826384</v>
      </c>
      <c r="AK46" s="29">
        <f t="shared" si="16"/>
        <v>4.5842391304347823</v>
      </c>
      <c r="AL46" s="58">
        <f t="shared" si="17"/>
        <v>0.74661019601678968</v>
      </c>
    </row>
    <row r="47" spans="1:38" x14ac:dyDescent="0.2">
      <c r="A47" s="1">
        <v>313</v>
      </c>
      <c r="B47" s="1">
        <v>416</v>
      </c>
      <c r="C47" s="1" t="s">
        <v>107</v>
      </c>
      <c r="D47" s="66">
        <v>8</v>
      </c>
      <c r="E47" s="245">
        <v>1247</v>
      </c>
      <c r="F47" s="245">
        <v>693</v>
      </c>
      <c r="G47" s="245">
        <v>3747</v>
      </c>
      <c r="H47" s="246">
        <v>0.755</v>
      </c>
      <c r="I47" s="25">
        <f t="shared" si="18"/>
        <v>0.12781740902194505</v>
      </c>
      <c r="J47" s="25">
        <f t="shared" si="19"/>
        <v>4.8126814519516656E-2</v>
      </c>
      <c r="K47" s="27">
        <f t="shared" si="2"/>
        <v>2.6558460246753257</v>
      </c>
      <c r="L47" s="27">
        <f t="shared" si="3"/>
        <v>0.75770610940930283</v>
      </c>
      <c r="M47" s="27">
        <f t="shared" si="20"/>
        <v>5.4069264069264067</v>
      </c>
      <c r="N47" s="27"/>
      <c r="O47" s="51">
        <f t="shared" si="21"/>
        <v>28.22975487646541</v>
      </c>
      <c r="P47" s="27">
        <f t="shared" si="6"/>
        <v>5.4069264069264067</v>
      </c>
      <c r="Q47" s="93">
        <f t="shared" si="7"/>
        <v>0.75770610940930283</v>
      </c>
      <c r="R47" s="156">
        <f t="shared" si="8"/>
        <v>848.80597512240217</v>
      </c>
      <c r="S47" s="156">
        <f t="shared" si="9"/>
        <v>1124.2463246654333</v>
      </c>
      <c r="T47" s="153"/>
      <c r="U47" s="153"/>
      <c r="V47"/>
      <c r="W47">
        <v>313</v>
      </c>
      <c r="X47" s="76">
        <v>8</v>
      </c>
      <c r="Y47" s="246">
        <v>0.9</v>
      </c>
      <c r="Z47" s="245">
        <v>1215</v>
      </c>
      <c r="AA47" s="245">
        <v>5390</v>
      </c>
      <c r="AB47" s="245">
        <v>1011</v>
      </c>
      <c r="AC47" s="245">
        <v>1486</v>
      </c>
      <c r="AD47" s="27">
        <f t="shared" si="10"/>
        <v>0.12947632674997631</v>
      </c>
      <c r="AE47" s="27">
        <f t="shared" si="11"/>
        <v>4.9862390141017697E-2</v>
      </c>
      <c r="AF47" s="29">
        <f t="shared" si="12"/>
        <v>2.5966730913580247</v>
      </c>
      <c r="AG47" s="29">
        <f t="shared" si="13"/>
        <v>0.74561623167294566</v>
      </c>
      <c r="AH47" s="29">
        <f t="shared" si="14"/>
        <v>4.4362139917695469</v>
      </c>
      <c r="AJ47" s="51">
        <f t="shared" si="15"/>
        <v>40.608054119068207</v>
      </c>
      <c r="AK47" s="29">
        <f t="shared" si="16"/>
        <v>4.4362139917695469</v>
      </c>
      <c r="AL47" s="58">
        <f t="shared" si="17"/>
        <v>0.74561623167294566</v>
      </c>
    </row>
    <row r="48" spans="1:38" x14ac:dyDescent="0.2">
      <c r="A48" s="1">
        <v>313</v>
      </c>
      <c r="B48" s="1">
        <v>416</v>
      </c>
      <c r="C48" s="1" t="s">
        <v>107</v>
      </c>
      <c r="D48" s="66">
        <v>8</v>
      </c>
      <c r="E48" s="245">
        <v>1304</v>
      </c>
      <c r="F48" s="245">
        <v>796</v>
      </c>
      <c r="G48" s="245">
        <v>4076</v>
      </c>
      <c r="H48" s="246">
        <v>0.79</v>
      </c>
      <c r="I48" s="25">
        <f t="shared" si="18"/>
        <v>0.1271505421131767</v>
      </c>
      <c r="J48" s="25">
        <f t="shared" si="19"/>
        <v>4.8342993168093637E-2</v>
      </c>
      <c r="K48" s="27">
        <f t="shared" si="2"/>
        <v>2.630175208040201</v>
      </c>
      <c r="L48" s="27">
        <f t="shared" si="3"/>
        <v>0.74842223100713912</v>
      </c>
      <c r="M48" s="27">
        <f t="shared" si="20"/>
        <v>5.1206030150753765</v>
      </c>
      <c r="N48" s="27"/>
      <c r="O48" s="51">
        <f t="shared" si="21"/>
        <v>30.708428309707237</v>
      </c>
      <c r="P48" s="27">
        <f t="shared" si="6"/>
        <v>5.1206030150753765</v>
      </c>
      <c r="Q48" s="93">
        <f t="shared" si="7"/>
        <v>0.74842223100713912</v>
      </c>
      <c r="R48" s="156">
        <f t="shared" si="8"/>
        <v>887.60464439423629</v>
      </c>
      <c r="S48" s="156">
        <f t="shared" si="9"/>
        <v>1123.5501827775142</v>
      </c>
      <c r="T48" s="153"/>
      <c r="U48" s="153"/>
      <c r="V48"/>
      <c r="W48">
        <v>313</v>
      </c>
      <c r="X48" s="76">
        <v>8</v>
      </c>
      <c r="Y48" s="246">
        <v>0.92500000000000004</v>
      </c>
      <c r="Z48" s="245">
        <v>1339</v>
      </c>
      <c r="AA48" s="245">
        <v>5749</v>
      </c>
      <c r="AB48" s="245">
        <v>1039</v>
      </c>
      <c r="AC48" s="245">
        <v>1527</v>
      </c>
      <c r="AD48" s="27">
        <f t="shared" si="10"/>
        <v>0.13078365131276382</v>
      </c>
      <c r="AE48" s="27">
        <f t="shared" si="11"/>
        <v>5.0642683294705428E-2</v>
      </c>
      <c r="AF48" s="29">
        <f t="shared" si="12"/>
        <v>2.5824787077669904</v>
      </c>
      <c r="AG48" s="29">
        <f t="shared" si="13"/>
        <v>0.74527468546446751</v>
      </c>
      <c r="AH48" s="29">
        <f t="shared" si="14"/>
        <v>4.2935026138909631</v>
      </c>
      <c r="AJ48" s="51">
        <f t="shared" si="15"/>
        <v>43.312746406405033</v>
      </c>
      <c r="AK48" s="29">
        <f t="shared" si="16"/>
        <v>4.2935026138909631</v>
      </c>
      <c r="AL48" s="58">
        <f t="shared" si="17"/>
        <v>0.74527468546446751</v>
      </c>
    </row>
    <row r="49" spans="1:38" x14ac:dyDescent="0.2">
      <c r="A49" s="1">
        <v>313</v>
      </c>
      <c r="B49" s="1">
        <v>416</v>
      </c>
      <c r="C49" s="1" t="s">
        <v>107</v>
      </c>
      <c r="D49" s="66">
        <v>8</v>
      </c>
      <c r="E49" s="245">
        <v>1360</v>
      </c>
      <c r="F49" s="245">
        <v>909</v>
      </c>
      <c r="G49" s="245">
        <v>4467</v>
      </c>
      <c r="H49" s="246">
        <v>0.82399999999999995</v>
      </c>
      <c r="I49" s="25">
        <f t="shared" si="18"/>
        <v>0.1281083269052373</v>
      </c>
      <c r="J49" s="25">
        <f t="shared" si="19"/>
        <v>4.8663170530054985E-2</v>
      </c>
      <c r="K49" s="27">
        <f t="shared" si="2"/>
        <v>2.6325519999999996</v>
      </c>
      <c r="L49" s="27">
        <f t="shared" si="3"/>
        <v>0.75191462043826518</v>
      </c>
      <c r="M49" s="27">
        <f t="shared" si="20"/>
        <v>4.9141914191419138</v>
      </c>
      <c r="N49" s="27"/>
      <c r="O49" s="51">
        <f t="shared" si="21"/>
        <v>33.654207374745397</v>
      </c>
      <c r="P49" s="27">
        <f t="shared" si="6"/>
        <v>4.9141914191419138</v>
      </c>
      <c r="Q49" s="93">
        <f t="shared" si="7"/>
        <v>0.75191462043826518</v>
      </c>
      <c r="R49" s="156">
        <f t="shared" si="8"/>
        <v>925.72263525779226</v>
      </c>
      <c r="S49" s="156">
        <f t="shared" si="9"/>
        <v>1123.4498000701362</v>
      </c>
      <c r="T49" s="153"/>
      <c r="U49" s="153"/>
      <c r="V49"/>
      <c r="X49" s="76"/>
      <c r="Y49" s="163"/>
      <c r="Z49" s="150"/>
      <c r="AA49" s="150"/>
      <c r="AB49" s="150"/>
      <c r="AC49" s="150"/>
      <c r="AD49" s="27"/>
      <c r="AE49" s="27"/>
      <c r="AF49" s="29"/>
      <c r="AH49" s="29"/>
      <c r="AJ49" s="51"/>
      <c r="AK49" s="29"/>
      <c r="AL49" s="58"/>
    </row>
    <row r="50" spans="1:38" x14ac:dyDescent="0.2">
      <c r="A50" s="1">
        <v>313</v>
      </c>
      <c r="B50" s="1">
        <v>416</v>
      </c>
      <c r="C50" s="1" t="s">
        <v>107</v>
      </c>
      <c r="D50" s="66">
        <v>8</v>
      </c>
      <c r="E50" s="245">
        <v>1400</v>
      </c>
      <c r="F50" s="245">
        <v>1001</v>
      </c>
      <c r="G50" s="245">
        <v>4735</v>
      </c>
      <c r="H50" s="246">
        <v>0.84799999999999998</v>
      </c>
      <c r="I50" s="25">
        <f t="shared" si="18"/>
        <v>0.12814543379762186</v>
      </c>
      <c r="J50" s="25">
        <f t="shared" si="19"/>
        <v>4.9125073508973625E-2</v>
      </c>
      <c r="K50" s="27">
        <f t="shared" si="2"/>
        <v>2.6085545454545462</v>
      </c>
      <c r="L50" s="27">
        <f t="shared" si="3"/>
        <v>0.74516831729555888</v>
      </c>
      <c r="M50" s="27">
        <f t="shared" si="20"/>
        <v>4.7302697302697299</v>
      </c>
      <c r="N50" s="27"/>
      <c r="O50" s="51">
        <f t="shared" si="21"/>
        <v>35.673309137994053</v>
      </c>
      <c r="P50" s="27">
        <f t="shared" si="6"/>
        <v>4.7302697302697299</v>
      </c>
      <c r="Q50" s="93">
        <f t="shared" si="7"/>
        <v>0.74516831729555888</v>
      </c>
      <c r="R50" s="156">
        <f t="shared" si="8"/>
        <v>952.9497715889039</v>
      </c>
      <c r="S50" s="156">
        <f t="shared" si="9"/>
        <v>1123.7615231001225</v>
      </c>
      <c r="T50" s="153"/>
      <c r="U50" s="153"/>
      <c r="V50"/>
      <c r="X50" s="76"/>
      <c r="Y50" s="163"/>
      <c r="Z50" s="150"/>
      <c r="AA50" s="150"/>
      <c r="AB50" s="150"/>
      <c r="AC50" s="150"/>
      <c r="AD50" s="27"/>
      <c r="AE50" s="27"/>
      <c r="AF50" s="29"/>
      <c r="AH50" s="29"/>
      <c r="AJ50" s="51"/>
      <c r="AK50" s="29"/>
      <c r="AL50" s="58"/>
    </row>
    <row r="51" spans="1:38" x14ac:dyDescent="0.2">
      <c r="A51" s="1">
        <v>313</v>
      </c>
      <c r="B51" s="1">
        <v>416</v>
      </c>
      <c r="C51" s="1" t="s">
        <v>107</v>
      </c>
      <c r="D51" s="66">
        <v>8</v>
      </c>
      <c r="E51" s="245">
        <v>1450</v>
      </c>
      <c r="F51" s="245">
        <v>1110</v>
      </c>
      <c r="G51" s="245">
        <v>5085</v>
      </c>
      <c r="H51" s="246">
        <v>0.878</v>
      </c>
      <c r="I51" s="25">
        <f t="shared" si="18"/>
        <v>0.12829040507038333</v>
      </c>
      <c r="J51" s="25">
        <f t="shared" si="19"/>
        <v>4.9031165282811734E-2</v>
      </c>
      <c r="K51" s="27">
        <f t="shared" si="2"/>
        <v>2.616507364864864</v>
      </c>
      <c r="L51" s="27">
        <f t="shared" si="3"/>
        <v>0.74786281699825408</v>
      </c>
      <c r="M51" s="27">
        <f t="shared" si="20"/>
        <v>4.5810810810810807</v>
      </c>
      <c r="N51" s="27"/>
      <c r="O51" s="51">
        <f t="shared" si="21"/>
        <v>38.310195769102378</v>
      </c>
      <c r="P51" s="27">
        <f t="shared" si="6"/>
        <v>4.5810810810810807</v>
      </c>
      <c r="Q51" s="93">
        <f t="shared" si="7"/>
        <v>0.74786281699825408</v>
      </c>
      <c r="R51" s="156">
        <f t="shared" si="8"/>
        <v>986.98369200279342</v>
      </c>
      <c r="S51" s="156">
        <f t="shared" si="9"/>
        <v>1124.1272118482841</v>
      </c>
      <c r="T51" s="153"/>
      <c r="U51" s="153"/>
      <c r="V51"/>
      <c r="X51" s="76"/>
      <c r="Y51" s="163"/>
      <c r="Z51" s="150"/>
      <c r="AA51" s="150"/>
      <c r="AB51" s="150"/>
      <c r="AC51" s="150"/>
      <c r="AD51" s="27"/>
      <c r="AE51" s="27"/>
      <c r="AF51" s="29"/>
      <c r="AH51" s="29"/>
      <c r="AJ51" s="51"/>
      <c r="AK51" s="29"/>
      <c r="AL51" s="58"/>
    </row>
    <row r="52" spans="1:38" x14ac:dyDescent="0.2">
      <c r="A52" s="1">
        <v>313</v>
      </c>
      <c r="B52" s="1">
        <v>416</v>
      </c>
      <c r="C52" s="1" t="s">
        <v>107</v>
      </c>
      <c r="D52" s="66">
        <v>8</v>
      </c>
      <c r="E52" s="245">
        <v>1450</v>
      </c>
      <c r="F52" s="245">
        <v>1115</v>
      </c>
      <c r="G52" s="245">
        <v>5064</v>
      </c>
      <c r="H52" s="246">
        <v>0.878</v>
      </c>
      <c r="I52" s="25">
        <f t="shared" si="18"/>
        <v>0.12776059218808677</v>
      </c>
      <c r="J52" s="25">
        <f t="shared" si="19"/>
        <v>4.925202638768926E-2</v>
      </c>
      <c r="K52" s="27">
        <f t="shared" si="2"/>
        <v>2.5940169686098651</v>
      </c>
      <c r="L52" s="27">
        <f t="shared" si="3"/>
        <v>0.73990193329642395</v>
      </c>
      <c r="M52" s="27">
        <f t="shared" si="20"/>
        <v>4.5417040358744396</v>
      </c>
      <c r="N52" s="27"/>
      <c r="O52" s="51">
        <f t="shared" si="21"/>
        <v>38.151982571235884</v>
      </c>
      <c r="P52" s="27">
        <f t="shared" si="6"/>
        <v>4.5417040358744396</v>
      </c>
      <c r="Q52" s="93">
        <f t="shared" si="7"/>
        <v>0.73990193329642395</v>
      </c>
      <c r="R52" s="156">
        <f t="shared" si="8"/>
        <v>986.98369200279342</v>
      </c>
      <c r="S52" s="156">
        <f t="shared" si="9"/>
        <v>1124.1272118482841</v>
      </c>
      <c r="T52" s="153"/>
      <c r="U52" s="153"/>
      <c r="V52"/>
      <c r="X52" s="76"/>
      <c r="Y52" s="163"/>
      <c r="Z52" s="150"/>
      <c r="AA52" s="150"/>
      <c r="AB52" s="150"/>
      <c r="AC52" s="150"/>
      <c r="AD52" s="27"/>
      <c r="AE52" s="27"/>
      <c r="AF52" s="29"/>
      <c r="AH52" s="29"/>
      <c r="AJ52" s="51"/>
      <c r="AK52" s="29"/>
      <c r="AL52" s="58"/>
    </row>
    <row r="53" spans="1:38" x14ac:dyDescent="0.2">
      <c r="A53" s="1">
        <v>313</v>
      </c>
      <c r="B53" s="1">
        <v>416</v>
      </c>
      <c r="C53" s="1" t="s">
        <v>107</v>
      </c>
      <c r="D53" s="66">
        <v>8</v>
      </c>
      <c r="E53" s="245">
        <v>1498</v>
      </c>
      <c r="F53" s="245">
        <v>1258</v>
      </c>
      <c r="G53" s="245">
        <v>5558</v>
      </c>
      <c r="H53" s="246">
        <v>0.90700000000000003</v>
      </c>
      <c r="I53" s="25">
        <f t="shared" si="18"/>
        <v>0.13138147681742945</v>
      </c>
      <c r="J53" s="25">
        <f t="shared" si="19"/>
        <v>5.0396275779233377E-2</v>
      </c>
      <c r="K53" s="27">
        <f t="shared" si="2"/>
        <v>2.606967971065183</v>
      </c>
      <c r="L53" s="27">
        <f t="shared" si="3"/>
        <v>0.75405957075645047</v>
      </c>
      <c r="M53" s="27">
        <f t="shared" si="20"/>
        <v>4.4181240063593004</v>
      </c>
      <c r="N53" s="27"/>
      <c r="O53" s="51">
        <f t="shared" si="21"/>
        <v>41.8737597020002</v>
      </c>
      <c r="P53" s="27">
        <f t="shared" si="6"/>
        <v>4.4181240063593004</v>
      </c>
      <c r="Q53" s="93">
        <f t="shared" si="7"/>
        <v>0.75405957075645047</v>
      </c>
      <c r="R53" s="156">
        <f t="shared" si="8"/>
        <v>1019.6562556001272</v>
      </c>
      <c r="S53" s="156">
        <f t="shared" si="9"/>
        <v>1124.2075585447928</v>
      </c>
      <c r="T53" s="153"/>
      <c r="U53" s="153"/>
      <c r="V53"/>
      <c r="X53" s="76"/>
      <c r="Y53" s="163"/>
      <c r="Z53" s="150"/>
      <c r="AA53" s="150"/>
      <c r="AB53" s="150"/>
      <c r="AC53" s="150"/>
      <c r="AD53" s="27"/>
      <c r="AE53" s="27"/>
      <c r="AF53" s="29"/>
      <c r="AH53" s="29"/>
      <c r="AJ53" s="51"/>
      <c r="AK53" s="29"/>
      <c r="AL53" s="58"/>
    </row>
    <row r="54" spans="1:38" x14ac:dyDescent="0.2">
      <c r="A54" s="1">
        <v>313</v>
      </c>
      <c r="B54" s="1">
        <v>416</v>
      </c>
      <c r="C54" s="1" t="s">
        <v>107</v>
      </c>
      <c r="D54" s="66">
        <v>8</v>
      </c>
      <c r="E54" s="245">
        <v>1549</v>
      </c>
      <c r="F54" s="245">
        <v>1409</v>
      </c>
      <c r="G54" s="245">
        <v>5929</v>
      </c>
      <c r="H54" s="246">
        <v>0.93799999999999994</v>
      </c>
      <c r="I54" s="25">
        <f t="shared" si="18"/>
        <v>0.13107438794365336</v>
      </c>
      <c r="J54" s="25">
        <f t="shared" si="19"/>
        <v>5.1051673450839025E-2</v>
      </c>
      <c r="K54" s="27">
        <f t="shared" si="2"/>
        <v>2.5674846500354862</v>
      </c>
      <c r="L54" s="27">
        <f t="shared" si="3"/>
        <v>0.74177068583678818</v>
      </c>
      <c r="M54" s="27">
        <f t="shared" si="20"/>
        <v>4.2079488999290273</v>
      </c>
      <c r="N54" s="27"/>
      <c r="O54" s="51">
        <f t="shared" si="21"/>
        <v>44.668859530975027</v>
      </c>
      <c r="P54" s="27">
        <f t="shared" si="6"/>
        <v>4.2079488999290273</v>
      </c>
      <c r="Q54" s="93">
        <f t="shared" si="7"/>
        <v>0.74177068583678818</v>
      </c>
      <c r="R54" s="156">
        <f t="shared" si="8"/>
        <v>1054.3708544222943</v>
      </c>
      <c r="S54" s="156">
        <f t="shared" si="9"/>
        <v>1124.0627445866678</v>
      </c>
      <c r="T54" s="153"/>
      <c r="U54" s="153"/>
      <c r="V54"/>
      <c r="X54" s="76"/>
      <c r="Y54" s="163"/>
      <c r="Z54" s="150"/>
      <c r="AA54" s="150"/>
      <c r="AB54" s="150"/>
      <c r="AC54" s="150"/>
      <c r="AD54" s="27"/>
      <c r="AE54" s="27"/>
      <c r="AF54" s="29"/>
      <c r="AH54" s="29"/>
      <c r="AJ54" s="51"/>
      <c r="AK54" s="29"/>
      <c r="AL54" s="58"/>
    </row>
    <row r="55" spans="1:38" x14ac:dyDescent="0.2">
      <c r="I55" s="25"/>
      <c r="J55" s="25"/>
      <c r="K55" s="27"/>
      <c r="L55" s="27"/>
      <c r="M55" s="27"/>
      <c r="N55" s="27"/>
      <c r="O55" s="51"/>
      <c r="P55" s="27"/>
      <c r="Q55" s="93"/>
      <c r="R55" s="156"/>
      <c r="T55" s="153"/>
      <c r="U55" s="153"/>
      <c r="Y55" s="62"/>
      <c r="AA55" s="69"/>
      <c r="AB55" s="150"/>
      <c r="AC55" s="171"/>
      <c r="AD55" s="27"/>
      <c r="AE55" s="27"/>
      <c r="AF55" s="29"/>
      <c r="AH55" s="29"/>
      <c r="AJ55" s="51"/>
      <c r="AK55" s="29"/>
      <c r="AL55" s="58"/>
    </row>
    <row r="56" spans="1:38" x14ac:dyDescent="0.2">
      <c r="I56" s="25"/>
      <c r="J56" s="25"/>
      <c r="K56" s="27"/>
      <c r="L56" s="27"/>
      <c r="M56" s="27"/>
      <c r="N56" s="27"/>
      <c r="O56" s="51"/>
      <c r="P56" s="27"/>
      <c r="Q56" s="93"/>
      <c r="R56" s="156"/>
      <c r="T56" s="153"/>
      <c r="U56" s="153"/>
      <c r="Y56" s="62"/>
      <c r="AA56" s="69"/>
      <c r="AB56" s="150"/>
      <c r="AC56" s="171"/>
      <c r="AD56" s="27"/>
      <c r="AE56" s="27"/>
      <c r="AF56" s="29"/>
      <c r="AH56" s="29"/>
      <c r="AJ56" s="51"/>
      <c r="AK56" s="29"/>
      <c r="AL56" s="58"/>
    </row>
    <row r="57" spans="1:38" x14ac:dyDescent="0.2">
      <c r="A57" s="1">
        <v>314</v>
      </c>
      <c r="B57" s="1">
        <v>408</v>
      </c>
      <c r="C57" s="1" t="s">
        <v>107</v>
      </c>
      <c r="D57" s="66">
        <v>10</v>
      </c>
      <c r="E57" s="245">
        <v>906</v>
      </c>
      <c r="F57" s="245">
        <v>327</v>
      </c>
      <c r="G57" s="245">
        <v>2271</v>
      </c>
      <c r="H57" s="246">
        <v>0.54300000000000004</v>
      </c>
      <c r="I57" s="25">
        <f t="shared" si="0"/>
        <v>0.14675738426026308</v>
      </c>
      <c r="J57" s="25">
        <f t="shared" si="1"/>
        <v>5.9212909667092611E-2</v>
      </c>
      <c r="K57" s="27">
        <f t="shared" si="2"/>
        <v>2.4784693926605508</v>
      </c>
      <c r="L57" s="27">
        <f t="shared" si="3"/>
        <v>0.75768106252977974</v>
      </c>
      <c r="M57" s="27">
        <f t="shared" si="4"/>
        <v>6.9449541284403669</v>
      </c>
      <c r="N57" s="27"/>
      <c r="O57" s="51">
        <f t="shared" si="5"/>
        <v>17.109627254991448</v>
      </c>
      <c r="P57" s="27">
        <f t="shared" si="6"/>
        <v>6.9449541284403669</v>
      </c>
      <c r="Q57" s="93">
        <f t="shared" si="7"/>
        <v>0.75768106252977974</v>
      </c>
      <c r="R57" s="156">
        <f t="shared" si="8"/>
        <v>616.69463789967631</v>
      </c>
      <c r="S57" s="156">
        <f t="shared" si="9"/>
        <v>1135.7175651927739</v>
      </c>
      <c r="T57" s="153"/>
      <c r="U57" s="153"/>
      <c r="V57"/>
      <c r="W57">
        <v>314</v>
      </c>
      <c r="X57" s="76">
        <v>10</v>
      </c>
      <c r="Y57" s="246">
        <v>0.72499999999999998</v>
      </c>
      <c r="Z57" s="245">
        <v>814</v>
      </c>
      <c r="AA57" s="245">
        <v>4229</v>
      </c>
      <c r="AB57" s="245">
        <v>824</v>
      </c>
      <c r="AC57" s="245">
        <v>1210</v>
      </c>
      <c r="AD57" s="27">
        <f t="shared" si="10"/>
        <v>0.15321672254645877</v>
      </c>
      <c r="AE57" s="27">
        <f t="shared" si="11"/>
        <v>6.1875901116338672E-2</v>
      </c>
      <c r="AF57" s="29">
        <f t="shared" si="12"/>
        <v>2.4761937972972978</v>
      </c>
      <c r="AG57" s="29">
        <f t="shared" si="13"/>
        <v>0.77346489410316277</v>
      </c>
      <c r="AH57" s="29">
        <f t="shared" si="14"/>
        <v>5.1953316953316957</v>
      </c>
      <c r="AJ57" s="51">
        <f t="shared" si="15"/>
        <v>31.861124465591733</v>
      </c>
      <c r="AK57" s="29">
        <f t="shared" si="16"/>
        <v>5.1953316953316957</v>
      </c>
      <c r="AL57" s="58">
        <f t="shared" si="17"/>
        <v>0.77346489410316277</v>
      </c>
    </row>
    <row r="58" spans="1:38" x14ac:dyDescent="0.2">
      <c r="A58" s="1">
        <v>314</v>
      </c>
      <c r="B58" s="1">
        <v>408</v>
      </c>
      <c r="C58" s="1" t="s">
        <v>107</v>
      </c>
      <c r="D58" s="66">
        <v>10</v>
      </c>
      <c r="E58" s="245">
        <v>956</v>
      </c>
      <c r="F58" s="245">
        <v>386</v>
      </c>
      <c r="G58" s="245">
        <v>2545</v>
      </c>
      <c r="H58" s="246">
        <v>0.57299999999999995</v>
      </c>
      <c r="I58" s="25">
        <f t="shared" si="0"/>
        <v>0.14771045153404624</v>
      </c>
      <c r="J58" s="25">
        <f t="shared" si="1"/>
        <v>5.9493137178393822E-2</v>
      </c>
      <c r="K58" s="27">
        <f t="shared" si="2"/>
        <v>2.4828149689119168</v>
      </c>
      <c r="L58" s="27">
        <f t="shared" si="3"/>
        <v>0.76147010765978806</v>
      </c>
      <c r="M58" s="27">
        <f t="shared" si="4"/>
        <v>6.5932642487046635</v>
      </c>
      <c r="N58" s="27"/>
      <c r="O58" s="51">
        <f t="shared" si="5"/>
        <v>19.173932789059108</v>
      </c>
      <c r="P58" s="27">
        <f t="shared" si="6"/>
        <v>6.5932642487046635</v>
      </c>
      <c r="Q58" s="93">
        <f t="shared" si="7"/>
        <v>0.76147010765978806</v>
      </c>
      <c r="R58" s="156">
        <f t="shared" si="8"/>
        <v>650.72855831356583</v>
      </c>
      <c r="S58" s="156">
        <f t="shared" si="9"/>
        <v>1135.651934229609</v>
      </c>
      <c r="T58" s="153"/>
      <c r="U58" s="153"/>
      <c r="V58"/>
      <c r="W58">
        <v>314</v>
      </c>
      <c r="X58" s="76">
        <v>10</v>
      </c>
      <c r="Y58" s="246">
        <v>0.75</v>
      </c>
      <c r="Z58" s="245">
        <v>909</v>
      </c>
      <c r="AA58" s="245">
        <v>4553</v>
      </c>
      <c r="AB58" s="245">
        <v>852</v>
      </c>
      <c r="AC58" s="245">
        <v>1252</v>
      </c>
      <c r="AD58" s="27">
        <f t="shared" si="10"/>
        <v>0.15407359503160745</v>
      </c>
      <c r="AE58" s="27">
        <f t="shared" si="11"/>
        <v>6.2374078052833938E-2</v>
      </c>
      <c r="AF58" s="29">
        <f t="shared" si="12"/>
        <v>2.4701542666666665</v>
      </c>
      <c r="AG58" s="29">
        <f t="shared" si="13"/>
        <v>0.77373292184540166</v>
      </c>
      <c r="AH58" s="29">
        <f t="shared" si="14"/>
        <v>5.0088008800880086</v>
      </c>
      <c r="AJ58" s="51">
        <f t="shared" si="15"/>
        <v>34.302128089817728</v>
      </c>
      <c r="AK58" s="29">
        <f t="shared" si="16"/>
        <v>5.0088008800880086</v>
      </c>
      <c r="AL58" s="58">
        <f t="shared" si="17"/>
        <v>0.77373292184540166</v>
      </c>
    </row>
    <row r="59" spans="1:38" x14ac:dyDescent="0.2">
      <c r="A59" s="1">
        <v>314</v>
      </c>
      <c r="B59" s="1">
        <v>408</v>
      </c>
      <c r="C59" s="1" t="s">
        <v>107</v>
      </c>
      <c r="D59" s="66">
        <v>10</v>
      </c>
      <c r="E59" s="245">
        <v>1004</v>
      </c>
      <c r="F59" s="245">
        <v>449</v>
      </c>
      <c r="G59" s="245">
        <v>2818</v>
      </c>
      <c r="H59" s="246">
        <v>0.60199999999999998</v>
      </c>
      <c r="I59" s="25">
        <f t="shared" si="0"/>
        <v>0.14829031467614706</v>
      </c>
      <c r="J59" s="25">
        <f t="shared" si="1"/>
        <v>5.9744570777600953E-2</v>
      </c>
      <c r="K59" s="27">
        <f t="shared" si="2"/>
        <v>2.4820718057906461</v>
      </c>
      <c r="L59" s="27">
        <f t="shared" si="3"/>
        <v>0.76273491322195386</v>
      </c>
      <c r="M59" s="27">
        <f t="shared" si="4"/>
        <v>6.276169265033408</v>
      </c>
      <c r="N59" s="27"/>
      <c r="O59" s="51">
        <f t="shared" si="5"/>
        <v>21.2307043613236</v>
      </c>
      <c r="P59" s="27">
        <f t="shared" si="6"/>
        <v>6.276169265033408</v>
      </c>
      <c r="Q59" s="93">
        <f t="shared" si="7"/>
        <v>0.76273491322195386</v>
      </c>
      <c r="R59" s="156">
        <f t="shared" si="8"/>
        <v>683.40112191089963</v>
      </c>
      <c r="S59" s="156">
        <f t="shared" si="9"/>
        <v>1135.2178104832219</v>
      </c>
      <c r="T59" s="153"/>
      <c r="U59" s="153"/>
      <c r="V59"/>
      <c r="W59">
        <v>314</v>
      </c>
      <c r="X59" s="76">
        <v>10</v>
      </c>
      <c r="Y59" s="246">
        <v>0.77500000000000002</v>
      </c>
      <c r="Z59" s="245">
        <v>1012</v>
      </c>
      <c r="AA59" s="245">
        <v>4888</v>
      </c>
      <c r="AB59" s="245">
        <v>880</v>
      </c>
      <c r="AC59" s="245">
        <v>1294</v>
      </c>
      <c r="AD59" s="27">
        <f t="shared" si="10"/>
        <v>0.15484666926994495</v>
      </c>
      <c r="AE59" s="27">
        <f t="shared" si="11"/>
        <v>6.289714409080778E-2</v>
      </c>
      <c r="AF59" s="29">
        <f t="shared" si="12"/>
        <v>2.4619030245059297</v>
      </c>
      <c r="AG59" s="29">
        <f t="shared" si="13"/>
        <v>0.77308058623806863</v>
      </c>
      <c r="AH59" s="29">
        <f t="shared" si="14"/>
        <v>4.8300395256916993</v>
      </c>
      <c r="AJ59" s="51">
        <f t="shared" si="15"/>
        <v>36.826005293878552</v>
      </c>
      <c r="AK59" s="29">
        <f t="shared" si="16"/>
        <v>4.8300395256916993</v>
      </c>
      <c r="AL59" s="58">
        <f t="shared" si="17"/>
        <v>0.77308058623806863</v>
      </c>
    </row>
    <row r="60" spans="1:38" x14ac:dyDescent="0.2">
      <c r="A60" s="1">
        <v>314</v>
      </c>
      <c r="B60" s="1">
        <v>408</v>
      </c>
      <c r="C60" s="1" t="s">
        <v>107</v>
      </c>
      <c r="D60" s="66">
        <v>10</v>
      </c>
      <c r="E60" s="245">
        <v>1050</v>
      </c>
      <c r="F60" s="245">
        <v>515</v>
      </c>
      <c r="G60" s="245">
        <v>3113</v>
      </c>
      <c r="H60" s="246">
        <v>0.629</v>
      </c>
      <c r="I60" s="25">
        <f t="shared" si="0"/>
        <v>0.14977514411807924</v>
      </c>
      <c r="J60" s="25">
        <f t="shared" si="1"/>
        <v>5.990906955473306E-2</v>
      </c>
      <c r="K60" s="27">
        <f t="shared" si="2"/>
        <v>2.5000412330097088</v>
      </c>
      <c r="L60" s="27">
        <f t="shared" si="3"/>
        <v>0.77209357050765437</v>
      </c>
      <c r="M60" s="27">
        <f t="shared" si="4"/>
        <v>6.0446601941747575</v>
      </c>
      <c r="N60" s="27"/>
      <c r="O60" s="51">
        <f t="shared" si="5"/>
        <v>23.453223093257762</v>
      </c>
      <c r="P60" s="27">
        <f t="shared" si="6"/>
        <v>6.0446601941747575</v>
      </c>
      <c r="Q60" s="93">
        <f t="shared" si="7"/>
        <v>0.77209357050765437</v>
      </c>
      <c r="R60" s="156">
        <f t="shared" si="8"/>
        <v>714.71232869167795</v>
      </c>
      <c r="S60" s="156">
        <f t="shared" si="9"/>
        <v>1136.267613182318</v>
      </c>
      <c r="T60" s="153"/>
      <c r="U60" s="153"/>
      <c r="V60"/>
      <c r="W60">
        <v>314</v>
      </c>
      <c r="X60" s="76">
        <v>10</v>
      </c>
      <c r="Y60" s="246">
        <v>0.8</v>
      </c>
      <c r="Z60" s="245">
        <v>1122</v>
      </c>
      <c r="AA60" s="245">
        <v>5240</v>
      </c>
      <c r="AB60" s="245">
        <v>909</v>
      </c>
      <c r="AC60" s="245">
        <v>1335</v>
      </c>
      <c r="AD60" s="27">
        <f t="shared" si="10"/>
        <v>0.1559581156392798</v>
      </c>
      <c r="AE60" s="27">
        <f t="shared" si="11"/>
        <v>6.3504178547328538E-2</v>
      </c>
      <c r="AF60" s="29">
        <f t="shared" si="12"/>
        <v>2.4558717112299466</v>
      </c>
      <c r="AG60" s="29">
        <f t="shared" si="13"/>
        <v>0.77394938151530801</v>
      </c>
      <c r="AH60" s="29">
        <f t="shared" si="14"/>
        <v>4.6702317290552582</v>
      </c>
      <c r="AJ60" s="51">
        <f t="shared" si="15"/>
        <v>39.477959848593208</v>
      </c>
      <c r="AK60" s="29">
        <f t="shared" si="16"/>
        <v>4.6702317290552582</v>
      </c>
      <c r="AL60" s="58">
        <f t="shared" si="17"/>
        <v>0.77394938151530801</v>
      </c>
    </row>
    <row r="61" spans="1:38" x14ac:dyDescent="0.2">
      <c r="A61" s="1">
        <v>314</v>
      </c>
      <c r="B61" s="1">
        <v>408</v>
      </c>
      <c r="C61" s="1" t="s">
        <v>107</v>
      </c>
      <c r="D61" s="66">
        <v>10</v>
      </c>
      <c r="E61" s="245">
        <v>1101</v>
      </c>
      <c r="F61" s="245">
        <v>601</v>
      </c>
      <c r="G61" s="245">
        <v>3449</v>
      </c>
      <c r="H61" s="246">
        <v>0.66</v>
      </c>
      <c r="I61" s="25">
        <f t="shared" si="0"/>
        <v>0.15092381688403073</v>
      </c>
      <c r="J61" s="25">
        <f t="shared" si="1"/>
        <v>6.0640916706785189E-2</v>
      </c>
      <c r="K61" s="27">
        <f t="shared" si="2"/>
        <v>2.4888115991680526</v>
      </c>
      <c r="L61" s="27">
        <f t="shared" si="3"/>
        <v>0.77156728241587957</v>
      </c>
      <c r="M61" s="27">
        <f t="shared" si="4"/>
        <v>5.7387687188019969</v>
      </c>
      <c r="N61" s="27"/>
      <c r="O61" s="51">
        <f t="shared" si="5"/>
        <v>25.984634259121751</v>
      </c>
      <c r="P61" s="27">
        <f t="shared" si="6"/>
        <v>5.7387687188019969</v>
      </c>
      <c r="Q61" s="93">
        <f t="shared" si="7"/>
        <v>0.77156728241587957</v>
      </c>
      <c r="R61" s="156">
        <f t="shared" si="8"/>
        <v>749.42692751384516</v>
      </c>
      <c r="S61" s="156">
        <f t="shared" si="9"/>
        <v>1135.4953447179471</v>
      </c>
      <c r="T61" s="153"/>
      <c r="U61" s="153"/>
      <c r="V61"/>
      <c r="W61">
        <v>314</v>
      </c>
      <c r="X61" s="76">
        <v>10</v>
      </c>
      <c r="Y61" s="246">
        <v>0.82499999999999996</v>
      </c>
      <c r="Z61" s="245">
        <v>1243</v>
      </c>
      <c r="AA61" s="245">
        <v>5609</v>
      </c>
      <c r="AB61" s="245">
        <v>937</v>
      </c>
      <c r="AC61" s="245">
        <v>1377</v>
      </c>
      <c r="AD61" s="27">
        <f t="shared" si="10"/>
        <v>0.15691222586912734</v>
      </c>
      <c r="AE61" s="27">
        <f t="shared" si="11"/>
        <v>6.4109523752593961E-2</v>
      </c>
      <c r="AF61" s="29">
        <f t="shared" si="12"/>
        <v>2.4475649901045857</v>
      </c>
      <c r="AG61" s="29">
        <f t="shared" si="13"/>
        <v>0.77368738430424211</v>
      </c>
      <c r="AH61" s="29">
        <f t="shared" si="14"/>
        <v>4.5124698310539015</v>
      </c>
      <c r="AJ61" s="51">
        <f t="shared" si="15"/>
        <v>42.257991753961704</v>
      </c>
      <c r="AK61" s="29">
        <f t="shared" si="16"/>
        <v>4.5124698310539015</v>
      </c>
      <c r="AL61" s="58">
        <f t="shared" si="17"/>
        <v>0.77368738430424211</v>
      </c>
    </row>
    <row r="62" spans="1:38" x14ac:dyDescent="0.2">
      <c r="A62" s="1">
        <v>314</v>
      </c>
      <c r="B62" s="1">
        <v>408</v>
      </c>
      <c r="C62" s="1" t="s">
        <v>107</v>
      </c>
      <c r="D62" s="66">
        <v>10</v>
      </c>
      <c r="E62" s="245">
        <v>1150</v>
      </c>
      <c r="F62" s="245">
        <v>696</v>
      </c>
      <c r="G62" s="245">
        <v>3828</v>
      </c>
      <c r="H62" s="246">
        <v>0.68899999999999995</v>
      </c>
      <c r="I62" s="25">
        <f t="shared" si="0"/>
        <v>0.15353785606226422</v>
      </c>
      <c r="J62" s="25">
        <f t="shared" si="1"/>
        <v>6.1626706909726783E-2</v>
      </c>
      <c r="K62" s="27">
        <f t="shared" si="2"/>
        <v>2.4914174999999998</v>
      </c>
      <c r="L62" s="27">
        <f t="shared" si="3"/>
        <v>0.77903530169605206</v>
      </c>
      <c r="M62" s="27">
        <f t="shared" si="4"/>
        <v>5.5</v>
      </c>
      <c r="N62" s="27"/>
      <c r="O62" s="51">
        <f t="shared" si="5"/>
        <v>28.84000578252191</v>
      </c>
      <c r="P62" s="27">
        <f t="shared" si="6"/>
        <v>5.5</v>
      </c>
      <c r="Q62" s="93">
        <f t="shared" si="7"/>
        <v>0.77903530169605206</v>
      </c>
      <c r="R62" s="156">
        <f t="shared" si="8"/>
        <v>782.78016951945676</v>
      </c>
      <c r="S62" s="156">
        <f t="shared" si="9"/>
        <v>1136.1105508264975</v>
      </c>
      <c r="T62" s="153"/>
      <c r="U62" s="153"/>
      <c r="V62"/>
      <c r="W62">
        <v>314</v>
      </c>
      <c r="X62" s="76">
        <v>10</v>
      </c>
      <c r="Y62" s="246">
        <v>0.85</v>
      </c>
      <c r="Z62" s="245">
        <v>1372</v>
      </c>
      <c r="AA62" s="245">
        <v>6013</v>
      </c>
      <c r="AB62" s="245">
        <v>966</v>
      </c>
      <c r="AC62" s="245">
        <v>1419</v>
      </c>
      <c r="AD62" s="27">
        <f t="shared" si="10"/>
        <v>0.15840381485661667</v>
      </c>
      <c r="AE62" s="27">
        <f t="shared" si="11"/>
        <v>6.4663642953741565E-2</v>
      </c>
      <c r="AF62" s="29">
        <f t="shared" si="12"/>
        <v>2.449658070918368</v>
      </c>
      <c r="AG62" s="29">
        <f t="shared" si="13"/>
        <v>0.77802074727829829</v>
      </c>
      <c r="AH62" s="29">
        <f t="shared" si="14"/>
        <v>4.3826530612244898</v>
      </c>
      <c r="AJ62" s="51">
        <f t="shared" si="15"/>
        <v>45.301712322441027</v>
      </c>
      <c r="AK62" s="29">
        <f t="shared" si="16"/>
        <v>4.3826530612244898</v>
      </c>
      <c r="AL62" s="58">
        <f t="shared" si="17"/>
        <v>0.77802074727829829</v>
      </c>
    </row>
    <row r="63" spans="1:38" x14ac:dyDescent="0.2">
      <c r="A63" s="1">
        <v>314</v>
      </c>
      <c r="B63" s="1">
        <v>408</v>
      </c>
      <c r="C63" s="1" t="s">
        <v>107</v>
      </c>
      <c r="D63" s="66">
        <v>10</v>
      </c>
      <c r="E63" s="245">
        <v>1200</v>
      </c>
      <c r="F63" s="245">
        <v>783</v>
      </c>
      <c r="G63" s="245">
        <v>4122</v>
      </c>
      <c r="H63" s="246">
        <v>0.71899999999999997</v>
      </c>
      <c r="I63" s="25">
        <f t="shared" si="0"/>
        <v>0.15183948391162774</v>
      </c>
      <c r="J63" s="25">
        <f t="shared" si="1"/>
        <v>6.1019868405814262E-2</v>
      </c>
      <c r="K63" s="27">
        <f t="shared" si="2"/>
        <v>2.4883613793103452</v>
      </c>
      <c r="L63" s="27">
        <f t="shared" si="3"/>
        <v>0.77376432625943625</v>
      </c>
      <c r="M63" s="27">
        <f t="shared" si="4"/>
        <v>5.264367816091954</v>
      </c>
      <c r="N63" s="27"/>
      <c r="O63" s="51">
        <f t="shared" si="5"/>
        <v>31.054990552652903</v>
      </c>
      <c r="P63" s="27">
        <f t="shared" si="6"/>
        <v>5.264367816091954</v>
      </c>
      <c r="Q63" s="93">
        <f t="shared" si="7"/>
        <v>0.77376432625943625</v>
      </c>
      <c r="R63" s="156">
        <f t="shared" si="8"/>
        <v>816.81408993334617</v>
      </c>
      <c r="S63" s="156">
        <f t="shared" si="9"/>
        <v>1136.0418496986733</v>
      </c>
      <c r="T63" s="153"/>
      <c r="U63" s="153"/>
      <c r="V63"/>
      <c r="W63">
        <v>314</v>
      </c>
      <c r="X63" s="76">
        <v>10</v>
      </c>
      <c r="Y63" s="246">
        <v>0.875</v>
      </c>
      <c r="Z63" s="245">
        <v>1509</v>
      </c>
      <c r="AA63" s="245">
        <v>6407</v>
      </c>
      <c r="AB63" s="245">
        <v>994</v>
      </c>
      <c r="AC63" s="245">
        <v>1460</v>
      </c>
      <c r="AD63" s="27">
        <f t="shared" si="10"/>
        <v>0.15943667768628586</v>
      </c>
      <c r="AE63" s="27">
        <f t="shared" si="11"/>
        <v>6.5295599739767576E-2</v>
      </c>
      <c r="AF63" s="29">
        <f t="shared" si="12"/>
        <v>2.4417675666003982</v>
      </c>
      <c r="AG63" s="29">
        <f t="shared" si="13"/>
        <v>0.77803893405038715</v>
      </c>
      <c r="AH63" s="29">
        <f t="shared" si="14"/>
        <v>4.2458581842279655</v>
      </c>
      <c r="AJ63" s="51">
        <f t="shared" si="15"/>
        <v>48.27009327288868</v>
      </c>
      <c r="AK63" s="29">
        <f t="shared" si="16"/>
        <v>4.2458581842279655</v>
      </c>
      <c r="AL63" s="58">
        <f t="shared" si="17"/>
        <v>0.77803893405038715</v>
      </c>
    </row>
    <row r="64" spans="1:38" x14ac:dyDescent="0.2">
      <c r="A64" s="1">
        <v>314</v>
      </c>
      <c r="B64" s="1">
        <v>408</v>
      </c>
      <c r="C64" s="1" t="s">
        <v>107</v>
      </c>
      <c r="D64" s="66">
        <v>10</v>
      </c>
      <c r="E64" s="245">
        <v>1253</v>
      </c>
      <c r="F64" s="245">
        <v>917</v>
      </c>
      <c r="G64" s="245">
        <v>4585</v>
      </c>
      <c r="H64" s="246">
        <v>0.751</v>
      </c>
      <c r="I64" s="25">
        <f t="shared" si="0"/>
        <v>0.15490891839764201</v>
      </c>
      <c r="J64" s="25">
        <f t="shared" si="1"/>
        <v>6.2772491346036657E-2</v>
      </c>
      <c r="K64" s="27">
        <f t="shared" si="2"/>
        <v>2.4677834999999995</v>
      </c>
      <c r="L64" s="27">
        <f t="shared" si="3"/>
        <v>0.77508290496585219</v>
      </c>
      <c r="M64" s="27">
        <f t="shared" si="4"/>
        <v>5</v>
      </c>
      <c r="N64" s="27"/>
      <c r="O64" s="51">
        <f t="shared" si="5"/>
        <v>34.543214867519062</v>
      </c>
      <c r="P64" s="27">
        <f t="shared" si="6"/>
        <v>5</v>
      </c>
      <c r="Q64" s="93">
        <f t="shared" si="7"/>
        <v>0.77508290496585219</v>
      </c>
      <c r="R64" s="156">
        <f t="shared" si="8"/>
        <v>852.89004557206897</v>
      </c>
      <c r="S64" s="156">
        <f t="shared" si="9"/>
        <v>1135.6724974328481</v>
      </c>
      <c r="T64" s="153"/>
      <c r="U64" s="153"/>
      <c r="V64"/>
      <c r="W64">
        <v>314</v>
      </c>
      <c r="X64" s="76">
        <v>10</v>
      </c>
      <c r="Y64" s="246">
        <v>0.9</v>
      </c>
      <c r="Z64" s="245">
        <v>1655</v>
      </c>
      <c r="AA64" s="245">
        <v>6806</v>
      </c>
      <c r="AB64" s="245">
        <v>1022</v>
      </c>
      <c r="AC64" s="245">
        <v>1502</v>
      </c>
      <c r="AD64" s="27">
        <f t="shared" si="10"/>
        <v>0.16002627755608106</v>
      </c>
      <c r="AE64" s="27">
        <f t="shared" si="11"/>
        <v>6.5772059789139942E-2</v>
      </c>
      <c r="AF64" s="29">
        <f t="shared" si="12"/>
        <v>2.4330434240483383</v>
      </c>
      <c r="AG64" s="29">
        <f t="shared" si="13"/>
        <v>0.77669123293687925</v>
      </c>
      <c r="AH64" s="29">
        <f t="shared" si="14"/>
        <v>4.1123867069486408</v>
      </c>
      <c r="AJ64" s="51">
        <f t="shared" si="15"/>
        <v>51.276144032352171</v>
      </c>
      <c r="AK64" s="29">
        <f t="shared" si="16"/>
        <v>4.1123867069486408</v>
      </c>
      <c r="AL64" s="58">
        <f t="shared" si="17"/>
        <v>0.77669123293687925</v>
      </c>
    </row>
    <row r="65" spans="1:38" x14ac:dyDescent="0.2">
      <c r="A65" s="1">
        <v>314</v>
      </c>
      <c r="B65" s="1">
        <v>408</v>
      </c>
      <c r="C65" s="1" t="s">
        <v>107</v>
      </c>
      <c r="D65" s="66">
        <v>10</v>
      </c>
      <c r="E65" s="245">
        <v>1302</v>
      </c>
      <c r="F65" s="245">
        <v>1036</v>
      </c>
      <c r="G65" s="245">
        <v>4942</v>
      </c>
      <c r="H65" s="246">
        <v>0.78</v>
      </c>
      <c r="I65" s="25">
        <f t="shared" si="0"/>
        <v>0.15463934311743519</v>
      </c>
      <c r="J65" s="25">
        <f t="shared" si="1"/>
        <v>6.3209163868623991E-2</v>
      </c>
      <c r="K65" s="27">
        <f t="shared" si="2"/>
        <v>2.4464703162162165</v>
      </c>
      <c r="L65" s="27">
        <f t="shared" si="3"/>
        <v>0.76771997441024364</v>
      </c>
      <c r="M65" s="27">
        <f t="shared" si="4"/>
        <v>4.7702702702702702</v>
      </c>
      <c r="N65" s="27"/>
      <c r="O65" s="51">
        <f t="shared" si="5"/>
        <v>37.23283923124955</v>
      </c>
      <c r="P65" s="27">
        <f t="shared" si="6"/>
        <v>4.7702702702702702</v>
      </c>
      <c r="Q65" s="93">
        <f t="shared" si="7"/>
        <v>0.76771997441024364</v>
      </c>
      <c r="R65" s="156">
        <f>E65*(PI()/30)*($D$4/2)</f>
        <v>886.24328757768069</v>
      </c>
      <c r="S65" s="156">
        <f>R65/H65</f>
        <v>1136.2093430483085</v>
      </c>
      <c r="T65" s="153"/>
      <c r="U65" s="153"/>
      <c r="V65"/>
      <c r="W65">
        <v>314</v>
      </c>
      <c r="X65" s="76">
        <v>10</v>
      </c>
      <c r="Y65" s="246">
        <v>0.92500000000000004</v>
      </c>
      <c r="Z65" s="245">
        <v>1809</v>
      </c>
      <c r="AA65" s="245">
        <v>7210</v>
      </c>
      <c r="AB65" s="245">
        <v>1051</v>
      </c>
      <c r="AC65" s="245">
        <v>1544</v>
      </c>
      <c r="AD65" s="27">
        <f t="shared" si="10"/>
        <v>0.16042789915212924</v>
      </c>
      <c r="AE65" s="27">
        <f t="shared" si="11"/>
        <v>6.6183529155611556E-2</v>
      </c>
      <c r="AF65" s="29">
        <f t="shared" si="12"/>
        <v>2.4239852603648426</v>
      </c>
      <c r="AG65" s="29">
        <f t="shared" si="13"/>
        <v>0.77477003247192755</v>
      </c>
      <c r="AH65" s="29">
        <f t="shared" si="14"/>
        <v>3.9856274184632392</v>
      </c>
      <c r="AJ65" s="51">
        <f t="shared" si="15"/>
        <v>54.319864600831494</v>
      </c>
      <c r="AK65" s="29">
        <f t="shared" si="16"/>
        <v>3.9856274184632392</v>
      </c>
      <c r="AL65" s="58">
        <f t="shared" si="17"/>
        <v>0.77477003247192755</v>
      </c>
    </row>
    <row r="66" spans="1:38" x14ac:dyDescent="0.2">
      <c r="A66" s="1">
        <v>314</v>
      </c>
      <c r="B66" s="1">
        <v>408</v>
      </c>
      <c r="C66" s="1" t="s">
        <v>107</v>
      </c>
      <c r="D66" s="66">
        <v>10</v>
      </c>
      <c r="E66" s="245">
        <v>1349</v>
      </c>
      <c r="F66" s="245">
        <v>1158</v>
      </c>
      <c r="G66" s="245">
        <v>5384</v>
      </c>
      <c r="H66" s="246">
        <v>0.80800000000000005</v>
      </c>
      <c r="I66" s="25">
        <f t="shared" si="0"/>
        <v>0.15693520371559294</v>
      </c>
      <c r="J66" s="25">
        <f t="shared" si="1"/>
        <v>6.3522261772756689E-2</v>
      </c>
      <c r="K66" s="27">
        <f t="shared" si="2"/>
        <v>2.4705544062176172</v>
      </c>
      <c r="L66" s="27">
        <f t="shared" si="3"/>
        <v>0.78101163075136704</v>
      </c>
      <c r="M66" s="27">
        <f t="shared" si="4"/>
        <v>4.6493955094991364</v>
      </c>
      <c r="N66" s="27"/>
      <c r="O66" s="51">
        <f t="shared" si="5"/>
        <v>40.562850348249206</v>
      </c>
      <c r="P66" s="27">
        <f t="shared" si="6"/>
        <v>4.6493955094991364</v>
      </c>
      <c r="Q66" s="93">
        <f t="shared" si="7"/>
        <v>0.78101163075136704</v>
      </c>
      <c r="R66" s="156">
        <f>E66*(PI()/30)*($D$4/2)</f>
        <v>918.23517276673658</v>
      </c>
      <c r="S66" s="156">
        <f>R66/H66</f>
        <v>1136.4296692657631</v>
      </c>
      <c r="T66" s="153"/>
      <c r="U66" s="153"/>
      <c r="V66"/>
      <c r="X66" s="76"/>
      <c r="Y66" s="163"/>
      <c r="Z66" s="150"/>
      <c r="AA66" s="150"/>
      <c r="AB66" s="150"/>
      <c r="AC66" s="150"/>
      <c r="AD66" s="27"/>
      <c r="AE66" s="27"/>
      <c r="AF66" s="29"/>
      <c r="AH66" s="29"/>
      <c r="AJ66" s="51"/>
      <c r="AK66" s="29"/>
      <c r="AL66" s="58"/>
    </row>
    <row r="67" spans="1:38" x14ac:dyDescent="0.2">
      <c r="A67" s="1">
        <v>314</v>
      </c>
      <c r="B67" s="1">
        <v>408</v>
      </c>
      <c r="C67" s="1" t="s">
        <v>107</v>
      </c>
      <c r="D67" s="66">
        <v>10</v>
      </c>
      <c r="E67" s="245">
        <v>1404</v>
      </c>
      <c r="F67" s="245">
        <v>1318</v>
      </c>
      <c r="G67" s="245">
        <v>5815</v>
      </c>
      <c r="H67" s="246">
        <v>0.84099999999999997</v>
      </c>
      <c r="I67" s="25">
        <f t="shared" si="0"/>
        <v>0.15647851901086468</v>
      </c>
      <c r="J67" s="25">
        <f t="shared" si="1"/>
        <v>6.4130899249568885E-2</v>
      </c>
      <c r="K67" s="27">
        <f t="shared" si="2"/>
        <v>2.4399863535660091</v>
      </c>
      <c r="L67" s="27">
        <f t="shared" si="3"/>
        <v>0.7702250734896845</v>
      </c>
      <c r="M67" s="27">
        <f t="shared" si="4"/>
        <v>4.4119878603945368</v>
      </c>
      <c r="N67" s="27"/>
      <c r="O67" s="51">
        <f t="shared" si="5"/>
        <v>43.809987885414031</v>
      </c>
      <c r="P67" s="27">
        <f t="shared" si="6"/>
        <v>4.4119878603945368</v>
      </c>
      <c r="Q67" s="93">
        <f t="shared" si="7"/>
        <v>0.7702250734896845</v>
      </c>
      <c r="R67" s="156">
        <f t="shared" si="8"/>
        <v>955.6724852220151</v>
      </c>
      <c r="S67" s="156">
        <f t="shared" si="9"/>
        <v>1136.3525389084602</v>
      </c>
      <c r="T67" s="153"/>
      <c r="U67" s="153"/>
      <c r="V67"/>
      <c r="X67" s="76"/>
      <c r="Y67" s="163"/>
      <c r="Z67" s="150"/>
      <c r="AA67" s="150"/>
      <c r="AB67" s="150"/>
      <c r="AC67" s="150"/>
      <c r="AD67" s="27"/>
      <c r="AE67" s="27"/>
      <c r="AF67" s="29"/>
      <c r="AH67" s="29"/>
      <c r="AJ67" s="51"/>
      <c r="AK67" s="29"/>
      <c r="AL67" s="58"/>
    </row>
    <row r="68" spans="1:38" x14ac:dyDescent="0.2">
      <c r="A68" s="1">
        <v>314</v>
      </c>
      <c r="B68" s="1">
        <v>408</v>
      </c>
      <c r="C68" s="1" t="s">
        <v>107</v>
      </c>
      <c r="D68" s="66">
        <v>10</v>
      </c>
      <c r="E68" s="245">
        <v>1450</v>
      </c>
      <c r="F68" s="245">
        <v>1488</v>
      </c>
      <c r="G68" s="245">
        <v>6351</v>
      </c>
      <c r="H68" s="246">
        <v>0.86899999999999999</v>
      </c>
      <c r="I68" s="25">
        <f t="shared" si="0"/>
        <v>0.16023055311740506</v>
      </c>
      <c r="J68" s="25">
        <f t="shared" si="1"/>
        <v>6.5728264811553014E-2</v>
      </c>
      <c r="K68" s="27">
        <f t="shared" si="2"/>
        <v>2.4377724495967743</v>
      </c>
      <c r="L68" s="27">
        <f t="shared" si="3"/>
        <v>0.77869739504308289</v>
      </c>
      <c r="M68" s="27">
        <f t="shared" si="4"/>
        <v>4.268145161290323</v>
      </c>
      <c r="N68" s="27"/>
      <c r="O68" s="51">
        <f t="shared" si="5"/>
        <v>47.848191411911351</v>
      </c>
      <c r="P68" s="27">
        <f t="shared" si="6"/>
        <v>4.268145161290323</v>
      </c>
      <c r="Q68" s="93">
        <f t="shared" si="7"/>
        <v>0.77869739504308289</v>
      </c>
      <c r="R68" s="156">
        <f t="shared" si="8"/>
        <v>986.98369200279342</v>
      </c>
      <c r="S68" s="156">
        <f t="shared" si="9"/>
        <v>1135.7694959755966</v>
      </c>
      <c r="T68" s="153"/>
      <c r="U68" s="153"/>
      <c r="V68"/>
      <c r="X68" s="76"/>
      <c r="Y68" s="163"/>
      <c r="Z68" s="150"/>
      <c r="AA68" s="150"/>
      <c r="AB68" s="150"/>
      <c r="AC68" s="150"/>
      <c r="AD68" s="27"/>
      <c r="AE68" s="27"/>
      <c r="AF68" s="29"/>
      <c r="AH68" s="29"/>
      <c r="AJ68" s="51"/>
      <c r="AK68" s="29"/>
      <c r="AL68" s="58"/>
    </row>
    <row r="69" spans="1:38" x14ac:dyDescent="0.2">
      <c r="A69" s="1">
        <v>314</v>
      </c>
      <c r="B69" s="1">
        <v>408</v>
      </c>
      <c r="C69" s="1" t="s">
        <v>107</v>
      </c>
      <c r="D69" s="66">
        <v>10</v>
      </c>
      <c r="E69" s="245">
        <v>1502</v>
      </c>
      <c r="F69" s="245">
        <v>1649</v>
      </c>
      <c r="G69" s="245">
        <v>6814</v>
      </c>
      <c r="H69" s="246">
        <v>0.9</v>
      </c>
      <c r="I69" s="25">
        <f t="shared" si="0"/>
        <v>0.16021437779417225</v>
      </c>
      <c r="J69" s="25">
        <f t="shared" si="1"/>
        <v>6.5533611234013148E-2</v>
      </c>
      <c r="K69" s="27">
        <f t="shared" si="2"/>
        <v>2.4447665064887807</v>
      </c>
      <c r="L69" s="27">
        <f t="shared" si="3"/>
        <v>0.78089208726259018</v>
      </c>
      <c r="M69" s="27">
        <f t="shared" si="4"/>
        <v>4.1322013341419046</v>
      </c>
      <c r="N69" s="27"/>
      <c r="O69" s="51">
        <f t="shared" si="5"/>
        <v>51.33641572677751</v>
      </c>
      <c r="P69" s="27">
        <f t="shared" si="6"/>
        <v>4.1322013341419046</v>
      </c>
      <c r="Q69" s="93">
        <f t="shared" si="7"/>
        <v>0.78089208726259018</v>
      </c>
      <c r="R69" s="156">
        <f t="shared" si="8"/>
        <v>1022.3789692332382</v>
      </c>
      <c r="S69" s="156">
        <f t="shared" si="9"/>
        <v>1135.9766324813756</v>
      </c>
      <c r="T69" s="153"/>
      <c r="U69" s="153"/>
      <c r="V69"/>
      <c r="X69" s="76"/>
      <c r="Y69" s="163"/>
      <c r="Z69" s="150"/>
      <c r="AA69" s="150"/>
      <c r="AB69" s="150"/>
      <c r="AC69" s="150"/>
      <c r="AD69" s="27"/>
      <c r="AE69" s="27"/>
      <c r="AF69" s="29"/>
      <c r="AH69" s="29"/>
      <c r="AJ69" s="51"/>
      <c r="AK69" s="29"/>
      <c r="AL69" s="58"/>
    </row>
    <row r="70" spans="1:38" x14ac:dyDescent="0.2">
      <c r="A70" s="1">
        <v>314</v>
      </c>
      <c r="B70" s="1">
        <v>408</v>
      </c>
      <c r="C70" s="1" t="s">
        <v>107</v>
      </c>
      <c r="D70" s="66">
        <v>10</v>
      </c>
      <c r="E70" s="245">
        <v>1552</v>
      </c>
      <c r="F70" s="245">
        <v>1840</v>
      </c>
      <c r="G70" s="245">
        <v>7277</v>
      </c>
      <c r="H70" s="246">
        <v>0.93</v>
      </c>
      <c r="I70" s="25">
        <f t="shared" si="0"/>
        <v>0.16025373661229581</v>
      </c>
      <c r="J70" s="25">
        <f t="shared" si="1"/>
        <v>6.6282047411820297E-2</v>
      </c>
      <c r="K70" s="27">
        <f t="shared" si="2"/>
        <v>2.4177547747826091</v>
      </c>
      <c r="L70" s="27">
        <f t="shared" si="3"/>
        <v>0.77235902091490238</v>
      </c>
      <c r="M70" s="27">
        <f t="shared" si="4"/>
        <v>3.954891304347826</v>
      </c>
      <c r="N70" s="27"/>
      <c r="O70" s="51">
        <f t="shared" si="5"/>
        <v>54.824640041643661</v>
      </c>
      <c r="P70" s="27">
        <f t="shared" si="6"/>
        <v>3.954891304347826</v>
      </c>
      <c r="Q70" s="93">
        <f t="shared" si="7"/>
        <v>0.77235902091490238</v>
      </c>
      <c r="R70" s="156">
        <f t="shared" si="8"/>
        <v>1056.4128896471277</v>
      </c>
      <c r="S70" s="156">
        <f t="shared" si="9"/>
        <v>1135.9278383302449</v>
      </c>
      <c r="T70" s="153"/>
      <c r="U70" s="153"/>
      <c r="V70"/>
      <c r="X70" s="76"/>
      <c r="Y70" s="163"/>
      <c r="Z70" s="150"/>
      <c r="AA70" s="150"/>
      <c r="AB70" s="150"/>
      <c r="AC70" s="150"/>
      <c r="AD70" s="27"/>
      <c r="AE70" s="27"/>
      <c r="AF70" s="29"/>
      <c r="AH70" s="29"/>
      <c r="AJ70" s="51"/>
      <c r="AK70" s="29"/>
      <c r="AL70" s="58"/>
    </row>
    <row r="71" spans="1:38" x14ac:dyDescent="0.2">
      <c r="I71" s="25"/>
      <c r="J71" s="25"/>
      <c r="K71" s="27"/>
      <c r="L71" s="27"/>
      <c r="M71" s="27"/>
      <c r="N71" s="27"/>
      <c r="O71" s="51"/>
      <c r="P71" s="27"/>
      <c r="Q71" s="93"/>
      <c r="R71" s="156"/>
      <c r="T71" s="153"/>
      <c r="U71" s="153"/>
      <c r="Y71" s="62"/>
      <c r="AA71" s="69"/>
      <c r="AB71" s="150"/>
      <c r="AC71" s="171"/>
      <c r="AD71" s="27"/>
      <c r="AE71" s="27"/>
      <c r="AF71" s="29"/>
      <c r="AH71" s="29"/>
      <c r="AJ71" s="51"/>
      <c r="AK71" s="29"/>
      <c r="AL71" s="58"/>
    </row>
    <row r="72" spans="1:38" x14ac:dyDescent="0.2">
      <c r="I72" s="25"/>
      <c r="J72" s="25"/>
      <c r="K72" s="27"/>
      <c r="L72" s="27"/>
      <c r="M72" s="27"/>
      <c r="N72" s="27"/>
      <c r="O72" s="51"/>
      <c r="P72" s="27"/>
      <c r="Q72" s="93"/>
      <c r="R72" s="156"/>
      <c r="T72" s="153"/>
      <c r="U72" s="153"/>
      <c r="Y72" s="62"/>
      <c r="AA72" s="69"/>
      <c r="AB72" s="150"/>
      <c r="AC72" s="171"/>
      <c r="AD72" s="27"/>
      <c r="AE72" s="27"/>
      <c r="AF72" s="29"/>
      <c r="AH72" s="29"/>
      <c r="AJ72" s="51"/>
      <c r="AK72" s="29"/>
      <c r="AL72" s="58"/>
    </row>
    <row r="73" spans="1:38" x14ac:dyDescent="0.2">
      <c r="A73" s="1">
        <v>315</v>
      </c>
      <c r="B73" s="1">
        <v>409</v>
      </c>
      <c r="C73" s="1" t="s">
        <v>107</v>
      </c>
      <c r="D73" s="66">
        <v>11.9</v>
      </c>
      <c r="E73" s="245">
        <v>900</v>
      </c>
      <c r="F73" s="245">
        <v>404</v>
      </c>
      <c r="G73" s="245">
        <v>2674</v>
      </c>
      <c r="H73" s="246">
        <v>0.53900000000000003</v>
      </c>
      <c r="I73" s="25">
        <f t="shared" ref="I73:I134" si="22">0.1515*(G73/1000)/(E73/1000)^2/($D$4/10)^4</f>
        <v>0.17511187879872447</v>
      </c>
      <c r="J73" s="25">
        <f t="shared" ref="J73:J134" si="23">0.5*(F73/1000)/(E73/1000)^3/($D$4/10)^5</f>
        <v>7.4628906745221768E-2</v>
      </c>
      <c r="K73" s="27">
        <f t="shared" ref="K73:K134" si="24">I73/J73</f>
        <v>2.3464350000000005</v>
      </c>
      <c r="L73" s="27">
        <f t="shared" ref="L73:L134" si="25">0.798*I73^1.5/J73</f>
        <v>0.78355452545669735</v>
      </c>
      <c r="M73" s="27">
        <f t="shared" ref="M73:M134" si="26">G73/F73</f>
        <v>6.6188118811881189</v>
      </c>
      <c r="N73" s="27"/>
      <c r="O73" s="51">
        <f t="shared" ref="O73:O134" si="27">G73/(PI()*$D$4^2/4)</f>
        <v>20.145813861667605</v>
      </c>
      <c r="P73" s="27">
        <f t="shared" ref="P73:P134" si="28">M73</f>
        <v>6.6188118811881189</v>
      </c>
      <c r="Q73" s="93">
        <f t="shared" ref="Q73:Q134" si="29">L73</f>
        <v>0.78355452545669735</v>
      </c>
      <c r="R73" s="156">
        <f t="shared" ref="R73:R134" si="30">E73*(PI()/30)*($D$4/2)</f>
        <v>612.61056745000963</v>
      </c>
      <c r="S73" s="156">
        <f t="shared" ref="S73:S134" si="31">R73/H73</f>
        <v>1136.5687707792385</v>
      </c>
      <c r="T73" s="153"/>
      <c r="U73" s="153"/>
      <c r="V73"/>
      <c r="W73">
        <v>315</v>
      </c>
      <c r="X73" s="76">
        <v>11.9</v>
      </c>
      <c r="Y73" s="246">
        <v>0.72499999999999998</v>
      </c>
      <c r="Z73" s="245">
        <v>1014</v>
      </c>
      <c r="AA73" s="245">
        <v>4902</v>
      </c>
      <c r="AB73" s="245">
        <v>824</v>
      </c>
      <c r="AC73" s="245">
        <v>1211</v>
      </c>
      <c r="AD73" s="27">
        <f t="shared" ref="AD73:AD129" si="32">0.1515*(AA73/1000)/(AC73/1000)^2/($D$4/10)^4</f>
        <v>0.17730633148954239</v>
      </c>
      <c r="AE73" s="27">
        <f t="shared" ref="AE73:AE129" si="33">0.5*(Z73/1000)/(AC73/1000)^3/($D$4/10)^5</f>
        <v>7.6888036138896915E-2</v>
      </c>
      <c r="AF73" s="29">
        <f t="shared" ref="AF73:AF129" si="34">AD73/AE73</f>
        <v>2.3060327769230775</v>
      </c>
      <c r="AG73" s="29">
        <f t="shared" ref="AG73:AG129" si="35">0.798*AD73^1.5/AE73</f>
        <v>0.77487293028141879</v>
      </c>
      <c r="AH73" s="29">
        <f t="shared" ref="AH73:AH129" si="36">AA73/Z73</f>
        <v>4.834319526627219</v>
      </c>
      <c r="AJ73" s="51">
        <f t="shared" ref="AJ73:AJ129" si="37">AA73/(PI()*$D$4^2/4)</f>
        <v>36.931480759122884</v>
      </c>
      <c r="AK73" s="29">
        <f t="shared" ref="AK73:AK129" si="38">AH73</f>
        <v>4.834319526627219</v>
      </c>
      <c r="AL73" s="58">
        <f t="shared" ref="AL73:AL129" si="39">AG73</f>
        <v>0.77487293028141879</v>
      </c>
    </row>
    <row r="74" spans="1:38" x14ac:dyDescent="0.2">
      <c r="A74" s="1">
        <v>315</v>
      </c>
      <c r="B74" s="1">
        <v>409</v>
      </c>
      <c r="C74" s="1" t="s">
        <v>107</v>
      </c>
      <c r="D74" s="66">
        <v>11.9</v>
      </c>
      <c r="E74" s="245">
        <v>947</v>
      </c>
      <c r="F74" s="245">
        <v>469</v>
      </c>
      <c r="G74" s="245">
        <v>2968</v>
      </c>
      <c r="H74" s="246">
        <v>0.56699999999999995</v>
      </c>
      <c r="I74" s="25">
        <f t="shared" si="22"/>
        <v>0.17555094118966955</v>
      </c>
      <c r="J74" s="25">
        <f t="shared" si="23"/>
        <v>7.4366295590321096E-2</v>
      </c>
      <c r="K74" s="27">
        <f t="shared" si="24"/>
        <v>2.3606250626865677</v>
      </c>
      <c r="L74" s="27">
        <f t="shared" si="25"/>
        <v>0.78928070522303995</v>
      </c>
      <c r="M74" s="27">
        <f t="shared" si="26"/>
        <v>6.3283582089552235</v>
      </c>
      <c r="N74" s="27"/>
      <c r="O74" s="51">
        <f t="shared" si="27"/>
        <v>22.360798631798598</v>
      </c>
      <c r="P74" s="27">
        <f t="shared" si="28"/>
        <v>6.3283582089552235</v>
      </c>
      <c r="Q74" s="93">
        <f t="shared" si="29"/>
        <v>0.78928070522303995</v>
      </c>
      <c r="R74" s="156">
        <f t="shared" si="30"/>
        <v>644.60245263906563</v>
      </c>
      <c r="S74" s="156">
        <f t="shared" si="31"/>
        <v>1136.8649958360947</v>
      </c>
      <c r="T74" s="153"/>
      <c r="U74" s="153"/>
      <c r="V74"/>
      <c r="W74">
        <v>315</v>
      </c>
      <c r="X74" s="76">
        <v>11.9</v>
      </c>
      <c r="Y74" s="246">
        <v>0.75</v>
      </c>
      <c r="Z74" s="245">
        <v>1134</v>
      </c>
      <c r="AA74" s="245">
        <v>5292</v>
      </c>
      <c r="AB74" s="245">
        <v>853</v>
      </c>
      <c r="AC74" s="245">
        <v>1253</v>
      </c>
      <c r="AD74" s="27">
        <f t="shared" si="32"/>
        <v>0.17879563711239291</v>
      </c>
      <c r="AE74" s="27">
        <f t="shared" si="33"/>
        <v>7.7627050366854466E-2</v>
      </c>
      <c r="AF74" s="29">
        <f t="shared" si="34"/>
        <v>2.3032645999999999</v>
      </c>
      <c r="AG74" s="29">
        <f t="shared" si="35"/>
        <v>0.77718638284737651</v>
      </c>
      <c r="AH74" s="29">
        <f t="shared" si="36"/>
        <v>4.666666666666667</v>
      </c>
      <c r="AJ74" s="51">
        <f t="shared" si="37"/>
        <v>39.869725862357875</v>
      </c>
      <c r="AK74" s="29">
        <f t="shared" si="38"/>
        <v>4.666666666666667</v>
      </c>
      <c r="AL74" s="58">
        <f t="shared" si="39"/>
        <v>0.77718638284737651</v>
      </c>
    </row>
    <row r="75" spans="1:38" x14ac:dyDescent="0.2">
      <c r="A75" s="1">
        <v>315</v>
      </c>
      <c r="B75" s="1">
        <v>409</v>
      </c>
      <c r="C75" s="1" t="s">
        <v>107</v>
      </c>
      <c r="D75" s="66">
        <v>11.9</v>
      </c>
      <c r="E75" s="245">
        <v>1004</v>
      </c>
      <c r="F75" s="245">
        <v>562</v>
      </c>
      <c r="G75" s="245">
        <v>3305</v>
      </c>
      <c r="H75" s="246">
        <v>0.60099999999999998</v>
      </c>
      <c r="I75" s="25">
        <f t="shared" si="22"/>
        <v>0.1739174911301157</v>
      </c>
      <c r="J75" s="25">
        <f t="shared" si="23"/>
        <v>7.4780509525638611E-2</v>
      </c>
      <c r="K75" s="27">
        <f t="shared" si="24"/>
        <v>2.3257061530249112</v>
      </c>
      <c r="L75" s="27">
        <f t="shared" si="25"/>
        <v>0.77397933288720577</v>
      </c>
      <c r="M75" s="27">
        <f t="shared" si="26"/>
        <v>5.8807829181494666</v>
      </c>
      <c r="N75" s="27"/>
      <c r="O75" s="51">
        <f t="shared" si="27"/>
        <v>24.899743759465757</v>
      </c>
      <c r="P75" s="27">
        <f t="shared" si="28"/>
        <v>5.8807829181494666</v>
      </c>
      <c r="Q75" s="93">
        <f t="shared" si="29"/>
        <v>0.77397933288720577</v>
      </c>
      <c r="R75" s="156">
        <f t="shared" si="30"/>
        <v>683.40112191089963</v>
      </c>
      <c r="S75" s="156">
        <f t="shared" si="31"/>
        <v>1137.106692031447</v>
      </c>
      <c r="T75" s="153"/>
      <c r="U75" s="153"/>
      <c r="V75"/>
      <c r="W75">
        <v>315</v>
      </c>
      <c r="X75" s="76">
        <v>11.9</v>
      </c>
      <c r="Y75" s="246">
        <v>0.77500000000000002</v>
      </c>
      <c r="Z75" s="245">
        <v>1266</v>
      </c>
      <c r="AA75" s="245">
        <v>5686</v>
      </c>
      <c r="AB75" s="245">
        <v>881</v>
      </c>
      <c r="AC75" s="245">
        <v>1295</v>
      </c>
      <c r="AD75" s="27">
        <f t="shared" si="32"/>
        <v>0.1798483849297261</v>
      </c>
      <c r="AE75" s="27">
        <f t="shared" si="33"/>
        <v>7.8501443594036116E-2</v>
      </c>
      <c r="AF75" s="29">
        <f t="shared" si="34"/>
        <v>2.2910200971563977</v>
      </c>
      <c r="AG75" s="29">
        <f t="shared" si="35"/>
        <v>0.77532727350978781</v>
      </c>
      <c r="AH75" s="29">
        <f t="shared" si="36"/>
        <v>4.4913112164296995</v>
      </c>
      <c r="AJ75" s="51">
        <f t="shared" si="37"/>
        <v>42.838106812805535</v>
      </c>
      <c r="AK75" s="29">
        <f t="shared" si="38"/>
        <v>4.4913112164296995</v>
      </c>
      <c r="AL75" s="58">
        <f t="shared" si="39"/>
        <v>0.77532727350978781</v>
      </c>
    </row>
    <row r="76" spans="1:38" x14ac:dyDescent="0.2">
      <c r="A76" s="1">
        <v>315</v>
      </c>
      <c r="B76" s="1">
        <v>409</v>
      </c>
      <c r="C76" s="1" t="s">
        <v>107</v>
      </c>
      <c r="D76" s="66">
        <v>11.9</v>
      </c>
      <c r="E76" s="245">
        <v>1054</v>
      </c>
      <c r="F76" s="245">
        <v>657</v>
      </c>
      <c r="G76" s="245">
        <v>3663</v>
      </c>
      <c r="H76" s="246">
        <v>0.63100000000000001</v>
      </c>
      <c r="I76" s="25">
        <f t="shared" si="22"/>
        <v>0.17490205834256742</v>
      </c>
      <c r="J76" s="25">
        <f t="shared" si="23"/>
        <v>7.5560840428057024E-2</v>
      </c>
      <c r="K76" s="27">
        <f t="shared" si="24"/>
        <v>2.3147182767123287</v>
      </c>
      <c r="L76" s="27">
        <f t="shared" si="25"/>
        <v>0.77250000765843796</v>
      </c>
      <c r="M76" s="27">
        <f t="shared" si="26"/>
        <v>5.5753424657534243</v>
      </c>
      <c r="N76" s="27"/>
      <c r="O76" s="51">
        <f t="shared" si="27"/>
        <v>27.596902084999414</v>
      </c>
      <c r="P76" s="27">
        <f t="shared" si="28"/>
        <v>5.5753424657534243</v>
      </c>
      <c r="Q76" s="93">
        <f t="shared" si="29"/>
        <v>0.77250000765843796</v>
      </c>
      <c r="R76" s="156">
        <f t="shared" si="30"/>
        <v>717.43504232478904</v>
      </c>
      <c r="S76" s="156">
        <f t="shared" si="31"/>
        <v>1136.9810496430889</v>
      </c>
      <c r="T76" s="153"/>
      <c r="U76" s="153"/>
      <c r="V76"/>
      <c r="W76">
        <v>315</v>
      </c>
      <c r="X76" s="76">
        <v>11.9</v>
      </c>
      <c r="Y76" s="246">
        <v>0.8</v>
      </c>
      <c r="Z76" s="245">
        <v>1405</v>
      </c>
      <c r="AA76" s="245">
        <v>6084</v>
      </c>
      <c r="AB76" s="245">
        <v>910</v>
      </c>
      <c r="AC76" s="245">
        <v>1336</v>
      </c>
      <c r="AD76" s="27">
        <f t="shared" si="32"/>
        <v>0.18080711340667699</v>
      </c>
      <c r="AE76" s="27">
        <f t="shared" si="33"/>
        <v>7.9343287794021E-2</v>
      </c>
      <c r="AF76" s="29">
        <f t="shared" si="34"/>
        <v>2.2787953264056937</v>
      </c>
      <c r="AG76" s="29">
        <f t="shared" si="35"/>
        <v>0.77324294778947034</v>
      </c>
      <c r="AH76" s="29">
        <f t="shared" si="36"/>
        <v>4.3302491103202847</v>
      </c>
      <c r="AJ76" s="51">
        <f t="shared" si="37"/>
        <v>45.836623610465857</v>
      </c>
      <c r="AK76" s="29">
        <f t="shared" si="38"/>
        <v>4.3302491103202847</v>
      </c>
      <c r="AL76" s="58">
        <f t="shared" si="39"/>
        <v>0.77324294778947034</v>
      </c>
    </row>
    <row r="77" spans="1:38" x14ac:dyDescent="0.2">
      <c r="A77" s="1">
        <v>315</v>
      </c>
      <c r="B77" s="1">
        <v>409</v>
      </c>
      <c r="C77" s="1" t="s">
        <v>107</v>
      </c>
      <c r="D77" s="66">
        <v>11.9</v>
      </c>
      <c r="E77" s="245">
        <v>1103</v>
      </c>
      <c r="F77" s="245">
        <v>762</v>
      </c>
      <c r="G77" s="245">
        <v>4063</v>
      </c>
      <c r="H77" s="246">
        <v>0.66</v>
      </c>
      <c r="I77" s="25">
        <f t="shared" si="22"/>
        <v>0.17714749728337176</v>
      </c>
      <c r="J77" s="25">
        <f t="shared" si="23"/>
        <v>7.646834252452013E-2</v>
      </c>
      <c r="K77" s="27">
        <f t="shared" si="24"/>
        <v>2.3166122271653542</v>
      </c>
      <c r="L77" s="27">
        <f t="shared" si="25"/>
        <v>0.7780790932584587</v>
      </c>
      <c r="M77" s="27">
        <f t="shared" si="26"/>
        <v>5.3320209973753281</v>
      </c>
      <c r="N77" s="27"/>
      <c r="O77" s="51">
        <f t="shared" si="27"/>
        <v>30.610486806266071</v>
      </c>
      <c r="P77" s="27">
        <f t="shared" si="28"/>
        <v>5.3320209973753281</v>
      </c>
      <c r="Q77" s="93">
        <f t="shared" si="29"/>
        <v>0.7780790932584587</v>
      </c>
      <c r="R77" s="156">
        <f t="shared" si="30"/>
        <v>750.78828433040076</v>
      </c>
      <c r="S77" s="156">
        <f t="shared" si="31"/>
        <v>1137.5580065612132</v>
      </c>
      <c r="T77" s="153"/>
      <c r="U77" s="153"/>
      <c r="V77"/>
      <c r="W77">
        <v>315</v>
      </c>
      <c r="X77" s="76">
        <v>11.9</v>
      </c>
      <c r="Y77" s="246">
        <v>0.82499999999999996</v>
      </c>
      <c r="Z77" s="245">
        <v>1557</v>
      </c>
      <c r="AA77" s="245">
        <v>6493</v>
      </c>
      <c r="AB77" s="245">
        <v>938</v>
      </c>
      <c r="AC77" s="245">
        <v>1378</v>
      </c>
      <c r="AD77" s="27">
        <f t="shared" si="32"/>
        <v>0.1813786609495813</v>
      </c>
      <c r="AE77" s="27">
        <f t="shared" si="33"/>
        <v>8.0129826548563557E-2</v>
      </c>
      <c r="AF77" s="29">
        <f t="shared" si="34"/>
        <v>2.2635598847784197</v>
      </c>
      <c r="AG77" s="29">
        <f t="shared" si="35"/>
        <v>0.76928626001387113</v>
      </c>
      <c r="AH77" s="29">
        <f t="shared" si="36"/>
        <v>4.1701991008349388</v>
      </c>
      <c r="AJ77" s="51">
        <f t="shared" si="37"/>
        <v>48.918013987961011</v>
      </c>
      <c r="AK77" s="29">
        <f t="shared" si="38"/>
        <v>4.1701991008349388</v>
      </c>
      <c r="AL77" s="58">
        <f t="shared" si="39"/>
        <v>0.76928626001387113</v>
      </c>
    </row>
    <row r="78" spans="1:38" x14ac:dyDescent="0.2">
      <c r="A78" s="1">
        <v>315</v>
      </c>
      <c r="B78" s="1">
        <v>409</v>
      </c>
      <c r="C78" s="1" t="s">
        <v>107</v>
      </c>
      <c r="D78" s="66">
        <v>11.9</v>
      </c>
      <c r="E78" s="245">
        <v>1152</v>
      </c>
      <c r="F78" s="245">
        <v>855</v>
      </c>
      <c r="G78" s="245">
        <v>4379</v>
      </c>
      <c r="H78" s="246">
        <v>0.69</v>
      </c>
      <c r="I78" s="25">
        <f t="shared" si="22"/>
        <v>0.17502867722427595</v>
      </c>
      <c r="J78" s="25">
        <f t="shared" si="23"/>
        <v>7.5311607968883504E-2</v>
      </c>
      <c r="K78" s="27">
        <f t="shared" si="24"/>
        <v>2.3240597557894733</v>
      </c>
      <c r="L78" s="27">
        <f t="shared" si="25"/>
        <v>0.77589827623730301</v>
      </c>
      <c r="M78" s="27">
        <f t="shared" si="26"/>
        <v>5.1216374269005849</v>
      </c>
      <c r="N78" s="27"/>
      <c r="O78" s="51">
        <f t="shared" si="27"/>
        <v>32.991218736066728</v>
      </c>
      <c r="P78" s="27">
        <f t="shared" si="28"/>
        <v>5.1216374269005849</v>
      </c>
      <c r="Q78" s="93">
        <f t="shared" si="29"/>
        <v>0.77589827623730301</v>
      </c>
      <c r="R78" s="156">
        <f t="shared" si="30"/>
        <v>784.14152633601236</v>
      </c>
      <c r="S78" s="156">
        <f t="shared" si="31"/>
        <v>1136.436994689873</v>
      </c>
      <c r="T78" s="153"/>
      <c r="U78" s="153"/>
      <c r="V78"/>
      <c r="W78">
        <v>315</v>
      </c>
      <c r="X78" s="76">
        <v>11.9</v>
      </c>
      <c r="Y78" s="246">
        <v>0.85</v>
      </c>
      <c r="Z78" s="245">
        <v>1731</v>
      </c>
      <c r="AA78" s="245">
        <v>6992</v>
      </c>
      <c r="AB78" s="245">
        <v>966</v>
      </c>
      <c r="AC78" s="245">
        <v>1420</v>
      </c>
      <c r="AD78" s="27">
        <f t="shared" si="32"/>
        <v>0.18393482119287363</v>
      </c>
      <c r="AE78" s="27">
        <f t="shared" si="33"/>
        <v>8.1411410184299898E-2</v>
      </c>
      <c r="AF78" s="29">
        <f t="shared" si="34"/>
        <v>2.2593248388214908</v>
      </c>
      <c r="AG78" s="29">
        <f t="shared" si="35"/>
        <v>0.77323863505899804</v>
      </c>
      <c r="AH78" s="29">
        <f t="shared" si="36"/>
        <v>4.0392836510687467</v>
      </c>
      <c r="AJ78" s="51">
        <f t="shared" si="37"/>
        <v>52.677460927741166</v>
      </c>
      <c r="AK78" s="29">
        <f t="shared" si="38"/>
        <v>4.0392836510687467</v>
      </c>
      <c r="AL78" s="58">
        <f t="shared" si="39"/>
        <v>0.77323863505899804</v>
      </c>
    </row>
    <row r="79" spans="1:38" x14ac:dyDescent="0.2">
      <c r="A79" s="1">
        <v>315</v>
      </c>
      <c r="B79" s="1">
        <v>409</v>
      </c>
      <c r="C79" s="1" t="s">
        <v>107</v>
      </c>
      <c r="D79" s="66">
        <v>11.9</v>
      </c>
      <c r="E79" s="245">
        <v>1200</v>
      </c>
      <c r="F79" s="245">
        <v>991</v>
      </c>
      <c r="G79" s="245">
        <v>4800</v>
      </c>
      <c r="H79" s="246">
        <v>0.71799999999999997</v>
      </c>
      <c r="I79" s="25">
        <f t="shared" si="22"/>
        <v>0.17681453730611671</v>
      </c>
      <c r="J79" s="25">
        <f t="shared" si="23"/>
        <v>7.7229488620896458E-2</v>
      </c>
      <c r="K79" s="27">
        <f t="shared" si="24"/>
        <v>2.2894692230070639</v>
      </c>
      <c r="L79" s="27">
        <f t="shared" si="25"/>
        <v>0.76823959259198271</v>
      </c>
      <c r="M79" s="27">
        <f t="shared" si="26"/>
        <v>4.8435923309788089</v>
      </c>
      <c r="N79" s="27"/>
      <c r="O79" s="51">
        <f t="shared" si="27"/>
        <v>36.16301665519989</v>
      </c>
      <c r="P79" s="27">
        <f t="shared" si="28"/>
        <v>4.8435923309788089</v>
      </c>
      <c r="Q79" s="93">
        <f t="shared" si="29"/>
        <v>0.76823959259198271</v>
      </c>
      <c r="R79" s="156">
        <f t="shared" si="30"/>
        <v>816.81408993334617</v>
      </c>
      <c r="S79" s="156">
        <f t="shared" si="31"/>
        <v>1137.6240806871117</v>
      </c>
      <c r="T79" s="153"/>
      <c r="U79" s="153"/>
      <c r="V79"/>
      <c r="W79">
        <v>315</v>
      </c>
      <c r="X79" s="76">
        <v>11.9</v>
      </c>
      <c r="Y79" s="246">
        <v>0.875</v>
      </c>
      <c r="Z79" s="245">
        <v>1913</v>
      </c>
      <c r="AA79" s="245">
        <v>7477</v>
      </c>
      <c r="AB79" s="245">
        <v>995</v>
      </c>
      <c r="AC79" s="245">
        <v>1462</v>
      </c>
      <c r="AD79" s="27">
        <f t="shared" si="32"/>
        <v>0.18555465716591893</v>
      </c>
      <c r="AE79" s="27">
        <f t="shared" si="33"/>
        <v>8.2437743362665128E-2</v>
      </c>
      <c r="AF79" s="29">
        <f t="shared" si="34"/>
        <v>2.2508459062205963</v>
      </c>
      <c r="AG79" s="29">
        <f t="shared" si="35"/>
        <v>0.77372135712761692</v>
      </c>
      <c r="AH79" s="29">
        <f t="shared" si="36"/>
        <v>3.90852064819655</v>
      </c>
      <c r="AJ79" s="51">
        <f t="shared" si="37"/>
        <v>56.331432402276988</v>
      </c>
      <c r="AK79" s="29">
        <f t="shared" si="38"/>
        <v>3.90852064819655</v>
      </c>
      <c r="AL79" s="58">
        <f t="shared" si="39"/>
        <v>0.77372135712761692</v>
      </c>
    </row>
    <row r="80" spans="1:38" x14ac:dyDescent="0.2">
      <c r="A80" s="1">
        <v>315</v>
      </c>
      <c r="B80" s="1">
        <v>409</v>
      </c>
      <c r="C80" s="1" t="s">
        <v>107</v>
      </c>
      <c r="D80" s="66">
        <v>11.9</v>
      </c>
      <c r="E80" s="245">
        <v>1248</v>
      </c>
      <c r="F80" s="245">
        <v>1124</v>
      </c>
      <c r="G80" s="245">
        <v>5295</v>
      </c>
      <c r="H80" s="246">
        <v>0.747</v>
      </c>
      <c r="I80" s="25">
        <f t="shared" si="22"/>
        <v>0.18033333622948408</v>
      </c>
      <c r="J80" s="25">
        <f t="shared" si="23"/>
        <v>7.7871008277070691E-2</v>
      </c>
      <c r="K80" s="27">
        <f t="shared" si="24"/>
        <v>2.3157955729537365</v>
      </c>
      <c r="L80" s="27">
        <f t="shared" si="25"/>
        <v>0.7847676993566769</v>
      </c>
      <c r="M80" s="27">
        <f t="shared" si="26"/>
        <v>4.7108540925266906</v>
      </c>
      <c r="N80" s="27"/>
      <c r="O80" s="51">
        <f t="shared" si="27"/>
        <v>39.892327747767375</v>
      </c>
      <c r="P80" s="27">
        <f t="shared" si="28"/>
        <v>4.7108540925266906</v>
      </c>
      <c r="Q80" s="93">
        <f t="shared" si="29"/>
        <v>0.7847676993566769</v>
      </c>
      <c r="R80" s="156">
        <f t="shared" si="30"/>
        <v>849.48665353068009</v>
      </c>
      <c r="S80" s="156">
        <f t="shared" si="31"/>
        <v>1137.1976620223295</v>
      </c>
      <c r="T80" s="153"/>
      <c r="U80" s="153"/>
      <c r="V80"/>
      <c r="W80">
        <v>315</v>
      </c>
      <c r="X80" s="76">
        <v>11.9</v>
      </c>
      <c r="Y80" s="246">
        <v>0.9</v>
      </c>
      <c r="Z80" s="245">
        <v>2106</v>
      </c>
      <c r="AA80" s="245">
        <v>7978</v>
      </c>
      <c r="AB80" s="245">
        <v>1023</v>
      </c>
      <c r="AC80" s="245">
        <v>1503</v>
      </c>
      <c r="AD80" s="27">
        <f t="shared" si="32"/>
        <v>0.18733343408036873</v>
      </c>
      <c r="AE80" s="27">
        <f t="shared" si="33"/>
        <v>8.3528497201582272E-2</v>
      </c>
      <c r="AF80" s="29">
        <f t="shared" si="34"/>
        <v>2.2427487666666663</v>
      </c>
      <c r="AG80" s="29">
        <f t="shared" si="35"/>
        <v>0.7746243862834159</v>
      </c>
      <c r="AH80" s="29">
        <f t="shared" si="36"/>
        <v>3.7882241215574548</v>
      </c>
      <c r="AJ80" s="51">
        <f t="shared" si="37"/>
        <v>60.105947265663481</v>
      </c>
      <c r="AK80" s="29">
        <f t="shared" si="38"/>
        <v>3.7882241215574548</v>
      </c>
      <c r="AL80" s="58">
        <f t="shared" si="39"/>
        <v>0.7746243862834159</v>
      </c>
    </row>
    <row r="81" spans="1:38" x14ac:dyDescent="0.2">
      <c r="A81" s="1">
        <v>315</v>
      </c>
      <c r="B81" s="1">
        <v>409</v>
      </c>
      <c r="C81" s="1" t="s">
        <v>107</v>
      </c>
      <c r="D81" s="66">
        <v>11.9</v>
      </c>
      <c r="E81" s="245">
        <v>1303</v>
      </c>
      <c r="F81" s="245">
        <v>1283</v>
      </c>
      <c r="G81" s="245">
        <v>5705</v>
      </c>
      <c r="H81" s="246">
        <v>0.78</v>
      </c>
      <c r="I81" s="25">
        <f t="shared" si="22"/>
        <v>0.1782403560114352</v>
      </c>
      <c r="J81" s="25">
        <f t="shared" si="23"/>
        <v>7.8099212009688446E-2</v>
      </c>
      <c r="K81" s="27">
        <f t="shared" si="24"/>
        <v>2.2822298897116138</v>
      </c>
      <c r="L81" s="27">
        <f t="shared" si="25"/>
        <v>0.76889192643293069</v>
      </c>
      <c r="M81" s="27">
        <f t="shared" si="26"/>
        <v>4.446609508963367</v>
      </c>
      <c r="N81" s="27"/>
      <c r="O81" s="51">
        <f t="shared" si="27"/>
        <v>42.981252087065698</v>
      </c>
      <c r="P81" s="27">
        <f t="shared" si="28"/>
        <v>4.446609508963367</v>
      </c>
      <c r="Q81" s="93">
        <f t="shared" si="29"/>
        <v>0.76889192643293069</v>
      </c>
      <c r="R81" s="156">
        <f t="shared" si="30"/>
        <v>886.92396598595838</v>
      </c>
      <c r="S81" s="156">
        <f t="shared" si="31"/>
        <v>1137.0820076743055</v>
      </c>
      <c r="T81" s="153"/>
      <c r="U81" s="153"/>
      <c r="V81"/>
      <c r="W81">
        <v>315</v>
      </c>
      <c r="X81" s="76">
        <v>11.9</v>
      </c>
      <c r="Y81" s="246">
        <v>0.92500000000000004</v>
      </c>
      <c r="Z81" s="245">
        <v>2310</v>
      </c>
      <c r="AA81" s="245">
        <v>8495</v>
      </c>
      <c r="AB81" s="245">
        <v>1052</v>
      </c>
      <c r="AC81" s="245">
        <v>1545</v>
      </c>
      <c r="AD81" s="27">
        <f t="shared" si="32"/>
        <v>0.18877550437244617</v>
      </c>
      <c r="AE81" s="27">
        <f t="shared" si="33"/>
        <v>8.4348967611016137E-2</v>
      </c>
      <c r="AF81" s="29">
        <f t="shared" si="34"/>
        <v>2.2380298149350644</v>
      </c>
      <c r="AG81" s="29">
        <f t="shared" si="35"/>
        <v>0.77596401031320006</v>
      </c>
      <c r="AH81" s="29">
        <f t="shared" si="36"/>
        <v>3.6774891774891776</v>
      </c>
      <c r="AJ81" s="51">
        <f t="shared" si="37"/>
        <v>64.001005517900637</v>
      </c>
      <c r="AK81" s="29">
        <f t="shared" si="38"/>
        <v>3.6774891774891776</v>
      </c>
      <c r="AL81" s="58">
        <f t="shared" si="39"/>
        <v>0.77596401031320006</v>
      </c>
    </row>
    <row r="82" spans="1:38" x14ac:dyDescent="0.2">
      <c r="A82" s="1">
        <v>315</v>
      </c>
      <c r="B82" s="1">
        <v>409</v>
      </c>
      <c r="C82" s="1" t="s">
        <v>107</v>
      </c>
      <c r="D82" s="66">
        <v>11.9</v>
      </c>
      <c r="E82" s="245">
        <v>1350</v>
      </c>
      <c r="F82" s="245">
        <v>1458</v>
      </c>
      <c r="G82" s="245">
        <v>6253</v>
      </c>
      <c r="H82" s="246">
        <v>0.80800000000000005</v>
      </c>
      <c r="I82" s="25">
        <f t="shared" si="22"/>
        <v>0.18199527601236995</v>
      </c>
      <c r="J82" s="25">
        <f t="shared" si="23"/>
        <v>7.9801207212712374E-2</v>
      </c>
      <c r="K82" s="27">
        <f t="shared" si="24"/>
        <v>2.2806080555555557</v>
      </c>
      <c r="L82" s="27">
        <f t="shared" si="25"/>
        <v>0.77639656093575216</v>
      </c>
      <c r="M82" s="27">
        <f t="shared" si="26"/>
        <v>4.288751714677641</v>
      </c>
      <c r="N82" s="27"/>
      <c r="O82" s="51">
        <f t="shared" si="27"/>
        <v>47.109863155201019</v>
      </c>
      <c r="P82" s="27">
        <f t="shared" si="28"/>
        <v>4.288751714677641</v>
      </c>
      <c r="Q82" s="93">
        <f t="shared" si="29"/>
        <v>0.77639656093575216</v>
      </c>
      <c r="R82" s="156">
        <f>E82*(PI()/30)*($D$4/2)</f>
        <v>918.9158511750145</v>
      </c>
      <c r="S82" s="156">
        <f>R82/H82</f>
        <v>1137.2720930383841</v>
      </c>
      <c r="T82" s="153"/>
      <c r="U82" s="153"/>
      <c r="V82"/>
      <c r="X82" s="76"/>
      <c r="Y82" s="163"/>
      <c r="Z82" s="150"/>
      <c r="AA82" s="150"/>
      <c r="AB82" s="150"/>
      <c r="AC82" s="150"/>
      <c r="AD82" s="27"/>
      <c r="AE82" s="27"/>
      <c r="AF82" s="29"/>
      <c r="AH82" s="29"/>
      <c r="AJ82" s="51"/>
      <c r="AK82" s="29"/>
      <c r="AL82" s="58"/>
    </row>
    <row r="83" spans="1:38" x14ac:dyDescent="0.2">
      <c r="A83" s="1">
        <v>315</v>
      </c>
      <c r="B83" s="1">
        <v>409</v>
      </c>
      <c r="C83" s="1" t="s">
        <v>107</v>
      </c>
      <c r="D83" s="66">
        <v>11.9</v>
      </c>
      <c r="E83" s="245">
        <v>1402</v>
      </c>
      <c r="F83" s="245">
        <v>1655</v>
      </c>
      <c r="G83" s="245">
        <v>6747</v>
      </c>
      <c r="H83" s="246">
        <v>0.83899999999999997</v>
      </c>
      <c r="I83" s="25">
        <f t="shared" si="22"/>
        <v>0.18207650419988503</v>
      </c>
      <c r="J83" s="25">
        <f t="shared" si="23"/>
        <v>8.0873679019202116E-2</v>
      </c>
      <c r="K83" s="27">
        <f t="shared" si="24"/>
        <v>2.2513691278549843</v>
      </c>
      <c r="L83" s="27">
        <f t="shared" si="25"/>
        <v>0.76661365570974072</v>
      </c>
      <c r="M83" s="27">
        <f t="shared" si="26"/>
        <v>4.076737160120846</v>
      </c>
      <c r="N83" s="27"/>
      <c r="O83" s="51">
        <f t="shared" si="27"/>
        <v>50.831640285965342</v>
      </c>
      <c r="P83" s="27">
        <f t="shared" si="28"/>
        <v>4.076737160120846</v>
      </c>
      <c r="Q83" s="93">
        <f t="shared" si="29"/>
        <v>0.76661365570974072</v>
      </c>
      <c r="R83" s="156">
        <f>E83*(PI()/30)*($D$4/2)</f>
        <v>954.3111284054595</v>
      </c>
      <c r="S83" s="156">
        <f>R83/H83</f>
        <v>1137.4387704475084</v>
      </c>
      <c r="T83" s="153"/>
      <c r="U83" s="153"/>
      <c r="V83"/>
      <c r="X83" s="76"/>
      <c r="Y83" s="163"/>
      <c r="Z83" s="150"/>
      <c r="AA83" s="150"/>
      <c r="AB83" s="150"/>
      <c r="AC83" s="150"/>
      <c r="AD83" s="27"/>
      <c r="AE83" s="27"/>
      <c r="AF83" s="29"/>
      <c r="AH83" s="29"/>
      <c r="AJ83" s="51"/>
      <c r="AK83" s="29"/>
      <c r="AL83" s="58"/>
    </row>
    <row r="84" spans="1:38" x14ac:dyDescent="0.2">
      <c r="A84" s="1">
        <v>315</v>
      </c>
      <c r="B84" s="1">
        <v>409</v>
      </c>
      <c r="C84" s="1" t="s">
        <v>107</v>
      </c>
      <c r="D84" s="66">
        <v>11.9</v>
      </c>
      <c r="E84" s="245">
        <v>1453</v>
      </c>
      <c r="F84" s="245">
        <v>1865</v>
      </c>
      <c r="G84" s="245">
        <v>7347</v>
      </c>
      <c r="H84" s="246">
        <v>0.87</v>
      </c>
      <c r="I84" s="25">
        <f t="shared" si="22"/>
        <v>0.18459419303177083</v>
      </c>
      <c r="J84" s="25">
        <f t="shared" si="23"/>
        <v>8.1871969163190575E-2</v>
      </c>
      <c r="K84" s="27">
        <f t="shared" si="24"/>
        <v>2.2546690267560328</v>
      </c>
      <c r="L84" s="27">
        <f t="shared" si="25"/>
        <v>0.7730270792573487</v>
      </c>
      <c r="M84" s="27">
        <f t="shared" si="26"/>
        <v>3.9394101876675602</v>
      </c>
      <c r="N84" s="27"/>
      <c r="O84" s="51">
        <f t="shared" si="27"/>
        <v>55.352017367865329</v>
      </c>
      <c r="P84" s="27">
        <f t="shared" si="28"/>
        <v>3.9394101876675602</v>
      </c>
      <c r="Q84" s="93">
        <f t="shared" si="29"/>
        <v>0.7730270792573487</v>
      </c>
      <c r="R84" s="156">
        <f t="shared" si="30"/>
        <v>989.0257272276267</v>
      </c>
      <c r="S84" s="156">
        <f t="shared" si="31"/>
        <v>1136.81118072141</v>
      </c>
      <c r="T84" s="153"/>
      <c r="U84" s="153"/>
      <c r="V84"/>
      <c r="X84" s="76"/>
      <c r="Y84" s="163"/>
      <c r="Z84" s="150"/>
      <c r="AA84" s="150"/>
      <c r="AB84" s="150"/>
      <c r="AC84" s="150"/>
      <c r="AD84" s="27"/>
      <c r="AE84" s="27"/>
      <c r="AF84" s="29"/>
      <c r="AH84" s="29"/>
      <c r="AJ84" s="51"/>
      <c r="AK84" s="29"/>
      <c r="AL84" s="58"/>
    </row>
    <row r="85" spans="1:38" x14ac:dyDescent="0.2">
      <c r="A85" s="1">
        <v>315</v>
      </c>
      <c r="B85" s="1">
        <v>409</v>
      </c>
      <c r="C85" s="1" t="s">
        <v>107</v>
      </c>
      <c r="D85" s="66">
        <v>11.9</v>
      </c>
      <c r="E85" s="245">
        <v>1503</v>
      </c>
      <c r="F85" s="245">
        <v>2116</v>
      </c>
      <c r="G85" s="245">
        <v>8042</v>
      </c>
      <c r="H85" s="246">
        <v>0.9</v>
      </c>
      <c r="I85" s="25">
        <f t="shared" si="22"/>
        <v>0.18883623425348778</v>
      </c>
      <c r="J85" s="25">
        <f t="shared" si="23"/>
        <v>8.392511874574933E-2</v>
      </c>
      <c r="K85" s="27">
        <f t="shared" si="24"/>
        <v>2.2500562057655955</v>
      </c>
      <c r="L85" s="27">
        <f t="shared" si="25"/>
        <v>0.78025924606322006</v>
      </c>
      <c r="M85" s="27">
        <f t="shared" si="26"/>
        <v>3.8005671077504726</v>
      </c>
      <c r="N85" s="27"/>
      <c r="O85" s="51">
        <f t="shared" si="27"/>
        <v>60.588120821066141</v>
      </c>
      <c r="P85" s="27">
        <f t="shared" si="28"/>
        <v>3.8005671077504726</v>
      </c>
      <c r="Q85" s="93">
        <f t="shared" si="29"/>
        <v>0.78025924606322006</v>
      </c>
      <c r="R85" s="156">
        <f t="shared" si="30"/>
        <v>1023.0596476415161</v>
      </c>
      <c r="S85" s="156">
        <f t="shared" si="31"/>
        <v>1136.7329418239067</v>
      </c>
      <c r="T85" s="153"/>
      <c r="U85" s="153"/>
      <c r="V85"/>
      <c r="X85" s="76"/>
      <c r="Y85" s="163"/>
      <c r="Z85" s="150"/>
      <c r="AA85" s="150"/>
      <c r="AB85" s="150"/>
      <c r="AC85" s="150"/>
      <c r="AD85" s="27"/>
      <c r="AE85" s="27"/>
      <c r="AF85" s="29"/>
      <c r="AH85" s="29"/>
      <c r="AJ85" s="51"/>
      <c r="AK85" s="29"/>
      <c r="AL85" s="58"/>
    </row>
    <row r="86" spans="1:38" x14ac:dyDescent="0.2">
      <c r="A86" s="1">
        <v>315</v>
      </c>
      <c r="B86" s="1">
        <v>409</v>
      </c>
      <c r="C86" s="1" t="s">
        <v>107</v>
      </c>
      <c r="D86" s="66">
        <v>11.9</v>
      </c>
      <c r="E86" s="245">
        <v>1550</v>
      </c>
      <c r="F86" s="245">
        <v>2330</v>
      </c>
      <c r="G86" s="245">
        <v>8526</v>
      </c>
      <c r="H86" s="246">
        <v>0.92800000000000005</v>
      </c>
      <c r="I86" s="25">
        <f t="shared" si="22"/>
        <v>0.18824400562813121</v>
      </c>
      <c r="J86" s="25">
        <f t="shared" si="23"/>
        <v>8.4258567113419086E-2</v>
      </c>
      <c r="K86" s="27">
        <f t="shared" si="24"/>
        <v>2.2341230343347638</v>
      </c>
      <c r="L86" s="27">
        <f t="shared" si="25"/>
        <v>0.77351823347944537</v>
      </c>
      <c r="M86" s="27">
        <f t="shared" si="26"/>
        <v>3.6592274678111587</v>
      </c>
      <c r="N86" s="27"/>
      <c r="O86" s="51">
        <f t="shared" si="27"/>
        <v>64.234558333798802</v>
      </c>
      <c r="P86" s="27">
        <f t="shared" si="28"/>
        <v>3.6592274678111587</v>
      </c>
      <c r="Q86" s="93">
        <f t="shared" si="29"/>
        <v>0.77351823347944537</v>
      </c>
      <c r="R86" s="156">
        <f t="shared" si="30"/>
        <v>1055.0515328305721</v>
      </c>
      <c r="S86" s="156">
        <f t="shared" si="31"/>
        <v>1136.9089793432888</v>
      </c>
      <c r="T86" s="153"/>
      <c r="U86" s="153"/>
      <c r="V86"/>
      <c r="X86" s="76"/>
      <c r="Y86" s="163"/>
      <c r="Z86" s="150"/>
      <c r="AA86" s="150"/>
      <c r="AB86" s="150"/>
      <c r="AC86" s="150"/>
      <c r="AD86" s="27"/>
      <c r="AE86" s="27"/>
      <c r="AF86" s="29"/>
      <c r="AH86" s="29"/>
      <c r="AJ86" s="51"/>
      <c r="AK86" s="29"/>
      <c r="AL86" s="58"/>
    </row>
    <row r="87" spans="1:38" x14ac:dyDescent="0.2">
      <c r="I87" s="25"/>
      <c r="J87" s="25"/>
      <c r="K87" s="27"/>
      <c r="L87" s="27"/>
      <c r="M87" s="27"/>
      <c r="N87" s="27"/>
      <c r="O87" s="51"/>
      <c r="P87" s="27"/>
      <c r="Q87" s="93"/>
      <c r="R87" s="156"/>
      <c r="T87" s="153"/>
      <c r="U87" s="153"/>
      <c r="Y87" s="62"/>
      <c r="AA87" s="69"/>
      <c r="AB87" s="150"/>
      <c r="AC87" s="171"/>
      <c r="AD87" s="27"/>
      <c r="AE87" s="27"/>
      <c r="AF87" s="29"/>
      <c r="AH87" s="29"/>
      <c r="AJ87" s="51"/>
      <c r="AK87" s="29"/>
      <c r="AL87" s="58"/>
    </row>
    <row r="88" spans="1:38" x14ac:dyDescent="0.2">
      <c r="I88" s="25"/>
      <c r="J88" s="25"/>
      <c r="K88" s="27"/>
      <c r="L88" s="27"/>
      <c r="M88" s="27"/>
      <c r="N88" s="27"/>
      <c r="O88" s="51"/>
      <c r="P88" s="27"/>
      <c r="Q88" s="93"/>
      <c r="R88" s="156"/>
      <c r="T88" s="153"/>
      <c r="U88" s="153"/>
      <c r="Y88" s="62"/>
      <c r="AA88" s="69"/>
      <c r="AB88" s="150"/>
      <c r="AC88" s="171"/>
      <c r="AD88" s="27"/>
      <c r="AE88" s="27"/>
      <c r="AF88" s="29"/>
      <c r="AH88" s="29"/>
      <c r="AJ88" s="51"/>
      <c r="AK88" s="29"/>
      <c r="AL88" s="58"/>
    </row>
    <row r="89" spans="1:38" x14ac:dyDescent="0.2">
      <c r="A89" s="1">
        <v>316</v>
      </c>
      <c r="B89" s="1">
        <v>433</v>
      </c>
      <c r="C89" s="1" t="s">
        <v>107</v>
      </c>
      <c r="D89" s="66">
        <v>12.2</v>
      </c>
      <c r="E89" s="245">
        <v>906</v>
      </c>
      <c r="F89" s="245">
        <v>430</v>
      </c>
      <c r="G89" s="245">
        <v>2748</v>
      </c>
      <c r="H89" s="246">
        <v>0.55500000000000005</v>
      </c>
      <c r="I89" s="25">
        <f t="shared" si="22"/>
        <v>0.1775822509675046</v>
      </c>
      <c r="J89" s="25">
        <f t="shared" si="23"/>
        <v>7.7864070816054509E-2</v>
      </c>
      <c r="K89" s="27">
        <f t="shared" si="24"/>
        <v>2.2806700074418607</v>
      </c>
      <c r="L89" s="27">
        <f t="shared" si="25"/>
        <v>0.76694659025046585</v>
      </c>
      <c r="M89" s="27">
        <f t="shared" si="26"/>
        <v>6.3906976744186048</v>
      </c>
      <c r="N89" s="27"/>
      <c r="O89" s="51">
        <f t="shared" si="27"/>
        <v>20.703327035101935</v>
      </c>
      <c r="P89" s="27">
        <f t="shared" si="28"/>
        <v>6.3906976744186048</v>
      </c>
      <c r="Q89" s="93">
        <f t="shared" si="29"/>
        <v>0.76694659025046585</v>
      </c>
      <c r="R89" s="156">
        <f t="shared" si="30"/>
        <v>616.69463789967631</v>
      </c>
      <c r="S89" s="156">
        <f t="shared" si="31"/>
        <v>1111.1615097291465</v>
      </c>
      <c r="T89" s="153"/>
      <c r="U89" s="153"/>
      <c r="V89"/>
      <c r="W89">
        <v>316</v>
      </c>
      <c r="X89" s="76">
        <v>12.2</v>
      </c>
      <c r="Y89" s="246">
        <v>0.72499999999999998</v>
      </c>
      <c r="Z89" s="245">
        <v>988</v>
      </c>
      <c r="AA89" s="245">
        <v>4784</v>
      </c>
      <c r="AB89" s="245">
        <v>806</v>
      </c>
      <c r="AC89" s="245">
        <v>1183</v>
      </c>
      <c r="AD89" s="27">
        <f t="shared" si="32"/>
        <v>0.18132634407397172</v>
      </c>
      <c r="AE89" s="27">
        <f t="shared" si="33"/>
        <v>8.036296533187802E-2</v>
      </c>
      <c r="AF89" s="29">
        <f t="shared" si="34"/>
        <v>2.2563421263157895</v>
      </c>
      <c r="AG89" s="29">
        <f t="shared" si="35"/>
        <v>0.76672265488989189</v>
      </c>
      <c r="AH89" s="29">
        <f t="shared" si="36"/>
        <v>4.8421052631578947</v>
      </c>
      <c r="AJ89" s="51">
        <f t="shared" si="37"/>
        <v>36.042473266349219</v>
      </c>
      <c r="AK89" s="29">
        <f t="shared" si="38"/>
        <v>4.8421052631578947</v>
      </c>
      <c r="AL89" s="58">
        <f t="shared" si="39"/>
        <v>0.76672265488989189</v>
      </c>
    </row>
    <row r="90" spans="1:38" x14ac:dyDescent="0.2">
      <c r="A90" s="1">
        <v>316</v>
      </c>
      <c r="B90" s="1">
        <v>433</v>
      </c>
      <c r="C90" s="1" t="s">
        <v>107</v>
      </c>
      <c r="D90" s="66">
        <v>12.2</v>
      </c>
      <c r="E90" s="245">
        <v>949</v>
      </c>
      <c r="F90" s="245">
        <v>492</v>
      </c>
      <c r="G90" s="245">
        <v>2989</v>
      </c>
      <c r="H90" s="246">
        <v>0.58099999999999996</v>
      </c>
      <c r="I90" s="25">
        <f t="shared" si="22"/>
        <v>0.17604865595573937</v>
      </c>
      <c r="J90" s="25">
        <f t="shared" si="23"/>
        <v>7.7521061033503189E-2</v>
      </c>
      <c r="K90" s="27">
        <f t="shared" si="24"/>
        <v>2.2709784103658532</v>
      </c>
      <c r="L90" s="27">
        <f t="shared" si="25"/>
        <v>0.76038274620378077</v>
      </c>
      <c r="M90" s="27">
        <f t="shared" si="26"/>
        <v>6.0752032520325203</v>
      </c>
      <c r="N90" s="27"/>
      <c r="O90" s="51">
        <f t="shared" si="27"/>
        <v>22.519011829665097</v>
      </c>
      <c r="P90" s="27">
        <f t="shared" si="28"/>
        <v>6.0752032520325203</v>
      </c>
      <c r="Q90" s="93">
        <f t="shared" si="29"/>
        <v>0.76038274620378077</v>
      </c>
      <c r="R90" s="156">
        <f t="shared" si="30"/>
        <v>645.96380945562123</v>
      </c>
      <c r="S90" s="156">
        <f t="shared" si="31"/>
        <v>1111.8137856379024</v>
      </c>
      <c r="T90" s="153"/>
      <c r="U90" s="153"/>
      <c r="V90"/>
      <c r="W90">
        <v>316</v>
      </c>
      <c r="X90" s="76">
        <v>12.2</v>
      </c>
      <c r="Y90" s="246">
        <v>0.75</v>
      </c>
      <c r="Z90" s="245">
        <v>1101</v>
      </c>
      <c r="AA90" s="245">
        <v>5156</v>
      </c>
      <c r="AB90" s="245">
        <v>833</v>
      </c>
      <c r="AC90" s="245">
        <v>1224</v>
      </c>
      <c r="AD90" s="27">
        <f t="shared" si="32"/>
        <v>0.1825531354828146</v>
      </c>
      <c r="AE90" s="27">
        <f t="shared" si="33"/>
        <v>8.0853031570577633E-2</v>
      </c>
      <c r="AF90" s="29">
        <f t="shared" si="34"/>
        <v>2.2578390931880108</v>
      </c>
      <c r="AG90" s="29">
        <f t="shared" si="35"/>
        <v>0.76982237188195513</v>
      </c>
      <c r="AH90" s="29">
        <f t="shared" si="36"/>
        <v>4.6830154405086288</v>
      </c>
      <c r="AJ90" s="51">
        <f t="shared" si="37"/>
        <v>38.845107057127215</v>
      </c>
      <c r="AK90" s="29">
        <f t="shared" si="38"/>
        <v>4.6830154405086288</v>
      </c>
      <c r="AL90" s="58">
        <f t="shared" si="39"/>
        <v>0.76982237188195513</v>
      </c>
    </row>
    <row r="91" spans="1:38" x14ac:dyDescent="0.2">
      <c r="A91" s="1">
        <v>316</v>
      </c>
      <c r="B91" s="1">
        <v>433</v>
      </c>
      <c r="C91" s="1" t="s">
        <v>107</v>
      </c>
      <c r="D91" s="66">
        <v>12.2</v>
      </c>
      <c r="E91" s="245">
        <v>998</v>
      </c>
      <c r="F91" s="245">
        <v>570</v>
      </c>
      <c r="G91" s="245">
        <v>3330</v>
      </c>
      <c r="H91" s="246">
        <v>0.61099999999999999</v>
      </c>
      <c r="I91" s="25">
        <f t="shared" si="22"/>
        <v>0.17734639897913121</v>
      </c>
      <c r="J91" s="25">
        <f t="shared" si="23"/>
        <v>7.7221187274899322E-2</v>
      </c>
      <c r="K91" s="27">
        <f t="shared" si="24"/>
        <v>2.2966028526315796</v>
      </c>
      <c r="L91" s="27">
        <f t="shared" si="25"/>
        <v>0.7717914774700555</v>
      </c>
      <c r="M91" s="27">
        <f t="shared" si="26"/>
        <v>5.8421052631578947</v>
      </c>
      <c r="N91" s="27"/>
      <c r="O91" s="51">
        <f t="shared" si="27"/>
        <v>25.088092804544921</v>
      </c>
      <c r="P91" s="27">
        <f t="shared" si="28"/>
        <v>5.8421052631578947</v>
      </c>
      <c r="Q91" s="93">
        <f t="shared" si="29"/>
        <v>0.7717914774700555</v>
      </c>
      <c r="R91" s="156">
        <f t="shared" si="30"/>
        <v>679.31705146123295</v>
      </c>
      <c r="S91" s="156">
        <f t="shared" si="31"/>
        <v>1111.8118681853241</v>
      </c>
      <c r="T91" s="153"/>
      <c r="U91" s="153"/>
      <c r="V91"/>
      <c r="W91">
        <v>316</v>
      </c>
      <c r="X91" s="76">
        <v>12.2</v>
      </c>
      <c r="Y91" s="246">
        <v>0.77500000000000002</v>
      </c>
      <c r="Z91" s="245">
        <v>1230</v>
      </c>
      <c r="AA91" s="245">
        <v>5561</v>
      </c>
      <c r="AB91" s="245">
        <v>861</v>
      </c>
      <c r="AC91" s="245">
        <v>1265</v>
      </c>
      <c r="AD91" s="27">
        <f t="shared" si="32"/>
        <v>0.18433638556315174</v>
      </c>
      <c r="AE91" s="27">
        <f t="shared" si="33"/>
        <v>8.1825143892937574E-2</v>
      </c>
      <c r="AF91" s="29">
        <f t="shared" si="34"/>
        <v>2.2528085719512192</v>
      </c>
      <c r="AG91" s="29">
        <f t="shared" si="35"/>
        <v>0.77184965636408709</v>
      </c>
      <c r="AH91" s="29">
        <f t="shared" si="36"/>
        <v>4.5211382113821141</v>
      </c>
      <c r="AJ91" s="51">
        <f t="shared" si="37"/>
        <v>41.8963615874097</v>
      </c>
      <c r="AK91" s="29">
        <f t="shared" si="38"/>
        <v>4.5211382113821141</v>
      </c>
      <c r="AL91" s="58">
        <f t="shared" si="39"/>
        <v>0.77184965636408709</v>
      </c>
    </row>
    <row r="92" spans="1:38" x14ac:dyDescent="0.2">
      <c r="A92" s="1">
        <v>316</v>
      </c>
      <c r="B92" s="1">
        <v>433</v>
      </c>
      <c r="C92" s="1" t="s">
        <v>107</v>
      </c>
      <c r="D92" s="66">
        <v>12.2</v>
      </c>
      <c r="E92" s="245">
        <v>1049</v>
      </c>
      <c r="F92" s="245">
        <v>659</v>
      </c>
      <c r="G92" s="245">
        <v>3631</v>
      </c>
      <c r="H92" s="246">
        <v>0.64300000000000002</v>
      </c>
      <c r="I92" s="25">
        <f t="shared" si="22"/>
        <v>0.17503080739435253</v>
      </c>
      <c r="J92" s="25">
        <f t="shared" si="23"/>
        <v>7.6879790786785945E-2</v>
      </c>
      <c r="K92" s="27">
        <f t="shared" si="24"/>
        <v>2.2766816298937789</v>
      </c>
      <c r="L92" s="27">
        <f t="shared" si="25"/>
        <v>0.7600854913870112</v>
      </c>
      <c r="M92" s="27">
        <f t="shared" si="26"/>
        <v>5.5098634294385436</v>
      </c>
      <c r="N92" s="27"/>
      <c r="O92" s="51">
        <f t="shared" si="27"/>
        <v>27.35581530729808</v>
      </c>
      <c r="P92" s="27">
        <f t="shared" si="28"/>
        <v>5.5098634294385436</v>
      </c>
      <c r="Q92" s="93">
        <f t="shared" si="29"/>
        <v>0.7600854913870112</v>
      </c>
      <c r="R92" s="156">
        <f t="shared" si="30"/>
        <v>714.03165028340015</v>
      </c>
      <c r="S92" s="156">
        <f t="shared" si="31"/>
        <v>1110.4691295231728</v>
      </c>
      <c r="T92" s="153"/>
      <c r="U92" s="153"/>
      <c r="V92"/>
      <c r="W92">
        <v>316</v>
      </c>
      <c r="X92" s="76">
        <v>12.2</v>
      </c>
      <c r="Y92" s="246">
        <v>0.8</v>
      </c>
      <c r="Z92" s="245">
        <v>1363</v>
      </c>
      <c r="AA92" s="245">
        <v>5945</v>
      </c>
      <c r="AB92" s="245">
        <v>889</v>
      </c>
      <c r="AC92" s="245">
        <v>1306</v>
      </c>
      <c r="AD92" s="27">
        <f t="shared" si="32"/>
        <v>0.18488629888525987</v>
      </c>
      <c r="AE92" s="27">
        <f t="shared" si="33"/>
        <v>8.2398549716812403E-2</v>
      </c>
      <c r="AF92" s="29">
        <f t="shared" si="34"/>
        <v>2.2438052553191494</v>
      </c>
      <c r="AG92" s="29">
        <f t="shared" si="35"/>
        <v>0.76991080847785931</v>
      </c>
      <c r="AH92" s="29">
        <f t="shared" si="36"/>
        <v>4.3617021276595747</v>
      </c>
      <c r="AJ92" s="51">
        <f t="shared" si="37"/>
        <v>44.78940291982569</v>
      </c>
      <c r="AK92" s="29">
        <f t="shared" si="38"/>
        <v>4.3617021276595747</v>
      </c>
      <c r="AL92" s="58">
        <f t="shared" si="39"/>
        <v>0.76991080847785931</v>
      </c>
    </row>
    <row r="93" spans="1:38" x14ac:dyDescent="0.2">
      <c r="A93" s="1">
        <v>316</v>
      </c>
      <c r="B93" s="1">
        <v>433</v>
      </c>
      <c r="C93" s="1" t="s">
        <v>107</v>
      </c>
      <c r="D93" s="66">
        <v>12.2</v>
      </c>
      <c r="E93" s="245">
        <v>1102</v>
      </c>
      <c r="F93" s="245">
        <v>789</v>
      </c>
      <c r="G93" s="245">
        <v>4092</v>
      </c>
      <c r="H93" s="246">
        <v>0.67500000000000004</v>
      </c>
      <c r="I93" s="25">
        <f t="shared" si="22"/>
        <v>0.17873584572925386</v>
      </c>
      <c r="J93" s="25">
        <f t="shared" si="23"/>
        <v>7.9393594068182027E-2</v>
      </c>
      <c r="K93" s="27">
        <f t="shared" si="24"/>
        <v>2.2512628106463879</v>
      </c>
      <c r="L93" s="27">
        <f t="shared" si="25"/>
        <v>0.7595124868353329</v>
      </c>
      <c r="M93" s="27">
        <f t="shared" si="26"/>
        <v>5.1863117870722437</v>
      </c>
      <c r="N93" s="27"/>
      <c r="O93" s="51">
        <f t="shared" si="27"/>
        <v>30.828971698557904</v>
      </c>
      <c r="P93" s="27">
        <f t="shared" si="28"/>
        <v>5.1863117870722437</v>
      </c>
      <c r="Q93" s="93">
        <f t="shared" si="29"/>
        <v>0.7595124868353329</v>
      </c>
      <c r="R93" s="156">
        <f t="shared" si="30"/>
        <v>750.10760592212296</v>
      </c>
      <c r="S93" s="156">
        <f t="shared" si="31"/>
        <v>1111.2705272920339</v>
      </c>
      <c r="T93" s="153"/>
      <c r="U93" s="153"/>
      <c r="V93"/>
      <c r="W93">
        <v>316</v>
      </c>
      <c r="X93" s="76">
        <v>12.2</v>
      </c>
      <c r="Y93" s="246">
        <v>0.82499999999999996</v>
      </c>
      <c r="Z93" s="245">
        <v>1509</v>
      </c>
      <c r="AA93" s="245">
        <v>6362</v>
      </c>
      <c r="AB93" s="245">
        <v>917</v>
      </c>
      <c r="AC93" s="245">
        <v>1347</v>
      </c>
      <c r="AD93" s="27">
        <f t="shared" si="32"/>
        <v>0.18599346999626565</v>
      </c>
      <c r="AE93" s="27">
        <f t="shared" si="33"/>
        <v>8.3145681130445404E-2</v>
      </c>
      <c r="AF93" s="29">
        <f t="shared" si="34"/>
        <v>2.236958883101392</v>
      </c>
      <c r="AG93" s="29">
        <f t="shared" si="35"/>
        <v>0.76985642983097424</v>
      </c>
      <c r="AH93" s="29">
        <f t="shared" si="36"/>
        <v>4.2160371106693173</v>
      </c>
      <c r="AJ93" s="51">
        <f t="shared" si="37"/>
        <v>47.931064991746183</v>
      </c>
      <c r="AK93" s="29">
        <f t="shared" si="38"/>
        <v>4.2160371106693173</v>
      </c>
      <c r="AL93" s="58">
        <f t="shared" si="39"/>
        <v>0.76985642983097424</v>
      </c>
    </row>
    <row r="94" spans="1:38" x14ac:dyDescent="0.2">
      <c r="A94" s="1">
        <v>316</v>
      </c>
      <c r="B94" s="1">
        <v>433</v>
      </c>
      <c r="C94" s="1" t="s">
        <v>107</v>
      </c>
      <c r="D94" s="66">
        <v>12.2</v>
      </c>
      <c r="E94" s="245">
        <v>1152</v>
      </c>
      <c r="F94" s="245">
        <v>898</v>
      </c>
      <c r="G94" s="245">
        <v>4493</v>
      </c>
      <c r="H94" s="246">
        <v>0.70599999999999996</v>
      </c>
      <c r="I94" s="25">
        <f t="shared" si="22"/>
        <v>0.17958525845368167</v>
      </c>
      <c r="J94" s="25">
        <f t="shared" si="23"/>
        <v>7.9099209305330279E-2</v>
      </c>
      <c r="K94" s="27">
        <f t="shared" si="24"/>
        <v>2.2703799447661472</v>
      </c>
      <c r="L94" s="27">
        <f t="shared" si="25"/>
        <v>0.76777996508739477</v>
      </c>
      <c r="M94" s="27">
        <f t="shared" si="26"/>
        <v>5.0033407572383073</v>
      </c>
      <c r="N94" s="27"/>
      <c r="O94" s="51">
        <f t="shared" si="27"/>
        <v>33.85009038162773</v>
      </c>
      <c r="P94" s="27">
        <f t="shared" si="28"/>
        <v>5.0033407572383073</v>
      </c>
      <c r="Q94" s="93">
        <f t="shared" si="29"/>
        <v>0.76777996508739477</v>
      </c>
      <c r="R94" s="156">
        <f t="shared" si="30"/>
        <v>784.14152633601236</v>
      </c>
      <c r="S94" s="156">
        <f t="shared" si="31"/>
        <v>1110.6820486345785</v>
      </c>
      <c r="T94" s="153"/>
      <c r="U94" s="153"/>
      <c r="V94"/>
      <c r="W94">
        <v>316</v>
      </c>
      <c r="X94" s="76">
        <v>12.2</v>
      </c>
      <c r="Y94" s="246">
        <v>0.85</v>
      </c>
      <c r="Z94" s="245">
        <v>1664</v>
      </c>
      <c r="AA94" s="245">
        <v>6776</v>
      </c>
      <c r="AB94" s="245">
        <v>944</v>
      </c>
      <c r="AC94" s="245">
        <v>1387</v>
      </c>
      <c r="AD94" s="27">
        <f t="shared" si="32"/>
        <v>0.18683562914043944</v>
      </c>
      <c r="AE94" s="27">
        <f t="shared" si="33"/>
        <v>8.3980253555286433E-2</v>
      </c>
      <c r="AF94" s="29">
        <f t="shared" si="34"/>
        <v>2.2247566687500004</v>
      </c>
      <c r="AG94" s="29">
        <f t="shared" si="35"/>
        <v>0.76738844941691742</v>
      </c>
      <c r="AH94" s="29">
        <f t="shared" si="36"/>
        <v>4.072115384615385</v>
      </c>
      <c r="AJ94" s="51">
        <f t="shared" si="37"/>
        <v>51.050125178257176</v>
      </c>
      <c r="AK94" s="29">
        <f t="shared" si="38"/>
        <v>4.072115384615385</v>
      </c>
      <c r="AL94" s="58">
        <f t="shared" si="39"/>
        <v>0.76738844941691742</v>
      </c>
    </row>
    <row r="95" spans="1:38" x14ac:dyDescent="0.2">
      <c r="A95" s="1">
        <v>316</v>
      </c>
      <c r="B95" s="1">
        <v>433</v>
      </c>
      <c r="C95" s="1" t="s">
        <v>107</v>
      </c>
      <c r="D95" s="66">
        <v>12.2</v>
      </c>
      <c r="E95" s="245">
        <v>1201</v>
      </c>
      <c r="F95" s="245">
        <v>1041</v>
      </c>
      <c r="G95" s="245">
        <v>4935</v>
      </c>
      <c r="H95" s="246">
        <v>0.73599999999999999</v>
      </c>
      <c r="I95" s="25">
        <f t="shared" si="22"/>
        <v>0.18148484539438459</v>
      </c>
      <c r="J95" s="25">
        <f t="shared" si="23"/>
        <v>8.0923554418214985E-2</v>
      </c>
      <c r="K95" s="27">
        <f t="shared" si="24"/>
        <v>2.2426702175792514</v>
      </c>
      <c r="L95" s="27">
        <f t="shared" si="25"/>
        <v>0.76240983490795855</v>
      </c>
      <c r="M95" s="27">
        <f t="shared" si="26"/>
        <v>4.7406340057636891</v>
      </c>
      <c r="N95" s="27"/>
      <c r="O95" s="51">
        <f t="shared" si="27"/>
        <v>37.180101498627387</v>
      </c>
      <c r="P95" s="27">
        <f t="shared" si="28"/>
        <v>4.7406340057636891</v>
      </c>
      <c r="Q95" s="93">
        <f t="shared" si="29"/>
        <v>0.76240983490795855</v>
      </c>
      <c r="R95" s="156">
        <f t="shared" si="30"/>
        <v>817.49476834162397</v>
      </c>
      <c r="S95" s="156">
        <f t="shared" si="31"/>
        <v>1110.7265874206848</v>
      </c>
      <c r="T95" s="153"/>
      <c r="U95" s="153"/>
      <c r="V95"/>
      <c r="W95">
        <v>316</v>
      </c>
      <c r="X95" s="76">
        <v>12.2</v>
      </c>
      <c r="Y95" s="246">
        <v>0.875</v>
      </c>
      <c r="Z95" s="245">
        <v>1839</v>
      </c>
      <c r="AA95" s="245">
        <v>7263</v>
      </c>
      <c r="AB95" s="245">
        <v>972</v>
      </c>
      <c r="AC95" s="245">
        <v>1428</v>
      </c>
      <c r="AD95" s="27">
        <f t="shared" si="32"/>
        <v>0.18892909876514219</v>
      </c>
      <c r="AE95" s="27">
        <f t="shared" si="33"/>
        <v>8.5045306314670568E-2</v>
      </c>
      <c r="AF95" s="29">
        <f t="shared" si="34"/>
        <v>2.2215111797716149</v>
      </c>
      <c r="AG95" s="29">
        <f t="shared" si="35"/>
        <v>0.77054999323893947</v>
      </c>
      <c r="AH95" s="29">
        <f t="shared" si="36"/>
        <v>3.9494290375203915</v>
      </c>
      <c r="AJ95" s="51">
        <f t="shared" si="37"/>
        <v>54.719164576399329</v>
      </c>
      <c r="AK95" s="29">
        <f t="shared" si="38"/>
        <v>3.9494290375203915</v>
      </c>
      <c r="AL95" s="58">
        <f t="shared" si="39"/>
        <v>0.77054999323893947</v>
      </c>
    </row>
    <row r="96" spans="1:38" x14ac:dyDescent="0.2">
      <c r="A96" s="1">
        <v>316</v>
      </c>
      <c r="B96" s="1">
        <v>433</v>
      </c>
      <c r="C96" s="1" t="s">
        <v>107</v>
      </c>
      <c r="D96" s="66">
        <v>12.2</v>
      </c>
      <c r="E96" s="245">
        <v>1248</v>
      </c>
      <c r="F96" s="245">
        <v>1171</v>
      </c>
      <c r="G96" s="245">
        <v>5396</v>
      </c>
      <c r="H96" s="246">
        <v>0.76500000000000001</v>
      </c>
      <c r="I96" s="25">
        <f t="shared" si="22"/>
        <v>0.183773122246326</v>
      </c>
      <c r="J96" s="25">
        <f t="shared" si="23"/>
        <v>8.1127180331361001E-2</v>
      </c>
      <c r="K96" s="27">
        <f t="shared" si="24"/>
        <v>2.2652472512382582</v>
      </c>
      <c r="L96" s="27">
        <f t="shared" si="25"/>
        <v>0.77492469384191887</v>
      </c>
      <c r="M96" s="27">
        <f t="shared" si="26"/>
        <v>4.6080273270708796</v>
      </c>
      <c r="N96" s="27"/>
      <c r="O96" s="51">
        <f t="shared" si="27"/>
        <v>40.653257889887207</v>
      </c>
      <c r="P96" s="27">
        <f t="shared" si="28"/>
        <v>4.6080273270708796</v>
      </c>
      <c r="Q96" s="93">
        <f t="shared" si="29"/>
        <v>0.77492469384191887</v>
      </c>
      <c r="R96" s="156">
        <f t="shared" si="30"/>
        <v>849.48665353068009</v>
      </c>
      <c r="S96" s="156">
        <f t="shared" si="31"/>
        <v>1110.4400699747453</v>
      </c>
      <c r="T96" s="153"/>
      <c r="U96" s="153"/>
      <c r="V96"/>
      <c r="W96">
        <v>316</v>
      </c>
      <c r="X96" s="76">
        <v>12.2</v>
      </c>
      <c r="Y96" s="246">
        <v>0.9</v>
      </c>
      <c r="Z96" s="245">
        <v>2053</v>
      </c>
      <c r="AA96" s="245">
        <v>7802</v>
      </c>
      <c r="AB96" s="245">
        <v>1000</v>
      </c>
      <c r="AC96" s="245">
        <v>1469</v>
      </c>
      <c r="AD96" s="27">
        <f t="shared" si="32"/>
        <v>0.19177923327562302</v>
      </c>
      <c r="AE96" s="27">
        <f t="shared" si="33"/>
        <v>8.72121121913777E-2</v>
      </c>
      <c r="AF96" s="29">
        <f t="shared" si="34"/>
        <v>2.198997690306868</v>
      </c>
      <c r="AG96" s="29">
        <f t="shared" si="35"/>
        <v>0.76847271727756195</v>
      </c>
      <c r="AH96" s="29">
        <f t="shared" si="36"/>
        <v>3.8002922552362395</v>
      </c>
      <c r="AJ96" s="51">
        <f t="shared" si="37"/>
        <v>58.779969988306149</v>
      </c>
      <c r="AK96" s="29">
        <f t="shared" si="38"/>
        <v>3.8002922552362395</v>
      </c>
      <c r="AL96" s="58">
        <f t="shared" si="39"/>
        <v>0.76847271727756195</v>
      </c>
    </row>
    <row r="97" spans="1:38" x14ac:dyDescent="0.2">
      <c r="A97" s="1">
        <v>316</v>
      </c>
      <c r="B97" s="1">
        <v>433</v>
      </c>
      <c r="C97" s="1" t="s">
        <v>107</v>
      </c>
      <c r="D97" s="66">
        <v>12.2</v>
      </c>
      <c r="E97" s="245">
        <v>1300</v>
      </c>
      <c r="F97" s="245">
        <v>1344</v>
      </c>
      <c r="G97" s="245">
        <v>5898</v>
      </c>
      <c r="H97" s="246">
        <v>0.79600000000000004</v>
      </c>
      <c r="I97" s="25">
        <f t="shared" si="22"/>
        <v>0.18512168183990702</v>
      </c>
      <c r="J97" s="25">
        <f t="shared" si="23"/>
        <v>8.2380126517265215E-2</v>
      </c>
      <c r="K97" s="27">
        <f t="shared" si="24"/>
        <v>2.2471643303571431</v>
      </c>
      <c r="L97" s="27">
        <f t="shared" si="25"/>
        <v>0.77155407183859404</v>
      </c>
      <c r="M97" s="27">
        <f t="shared" si="26"/>
        <v>4.3883928571428568</v>
      </c>
      <c r="N97" s="27"/>
      <c r="O97" s="51">
        <f t="shared" si="27"/>
        <v>44.435306715076862</v>
      </c>
      <c r="P97" s="27">
        <f t="shared" si="28"/>
        <v>4.3883928571428568</v>
      </c>
      <c r="Q97" s="93">
        <f t="shared" si="29"/>
        <v>0.77155407183859404</v>
      </c>
      <c r="R97" s="156">
        <f t="shared" si="30"/>
        <v>884.88193076112509</v>
      </c>
      <c r="S97" s="156">
        <f t="shared" si="31"/>
        <v>1111.6607170365892</v>
      </c>
      <c r="T97" s="153"/>
      <c r="U97" s="153"/>
      <c r="V97"/>
      <c r="W97">
        <v>316</v>
      </c>
      <c r="X97" s="76">
        <v>12.2</v>
      </c>
      <c r="Y97" s="246">
        <v>0.92500000000000004</v>
      </c>
      <c r="Z97" s="245">
        <v>2295</v>
      </c>
      <c r="AA97" s="245">
        <v>8393</v>
      </c>
      <c r="AB97" s="245">
        <v>1028</v>
      </c>
      <c r="AC97" s="245">
        <v>1510</v>
      </c>
      <c r="AD97" s="27">
        <f t="shared" si="32"/>
        <v>0.1952551745463231</v>
      </c>
      <c r="AE97" s="27">
        <f t="shared" si="33"/>
        <v>8.9764598104498938E-2</v>
      </c>
      <c r="AF97" s="29">
        <f t="shared" si="34"/>
        <v>2.1751913189542487</v>
      </c>
      <c r="AG97" s="29">
        <f t="shared" si="35"/>
        <v>0.76701106425764631</v>
      </c>
      <c r="AH97" s="29">
        <f t="shared" si="36"/>
        <v>3.6570806100217865</v>
      </c>
      <c r="AJ97" s="51">
        <f t="shared" si="37"/>
        <v>63.232541413977636</v>
      </c>
      <c r="AK97" s="29">
        <f t="shared" si="38"/>
        <v>3.6570806100217865</v>
      </c>
      <c r="AL97" s="58">
        <f t="shared" si="39"/>
        <v>0.76701106425764631</v>
      </c>
    </row>
    <row r="98" spans="1:38" x14ac:dyDescent="0.2">
      <c r="A98" s="1">
        <v>316</v>
      </c>
      <c r="B98" s="1">
        <v>433</v>
      </c>
      <c r="C98" s="1" t="s">
        <v>107</v>
      </c>
      <c r="D98" s="66">
        <v>12.2</v>
      </c>
      <c r="E98" s="245">
        <v>1347</v>
      </c>
      <c r="F98" s="245">
        <v>1515</v>
      </c>
      <c r="G98" s="245">
        <v>6379</v>
      </c>
      <c r="H98" s="246">
        <v>0.82499999999999996</v>
      </c>
      <c r="I98" s="25">
        <f t="shared" si="22"/>
        <v>0.18649046606510192</v>
      </c>
      <c r="J98" s="25">
        <f t="shared" si="23"/>
        <v>8.3476280260188732E-2</v>
      </c>
      <c r="K98" s="27">
        <f t="shared" si="24"/>
        <v>2.2340533800000002</v>
      </c>
      <c r="L98" s="27">
        <f t="shared" si="25"/>
        <v>0.7698830432451621</v>
      </c>
      <c r="M98" s="27">
        <f t="shared" si="26"/>
        <v>4.2105610561056102</v>
      </c>
      <c r="N98" s="27"/>
      <c r="O98" s="51">
        <f t="shared" si="27"/>
        <v>48.059142342400015</v>
      </c>
      <c r="P98" s="27">
        <f t="shared" si="28"/>
        <v>4.2105610561056102</v>
      </c>
      <c r="Q98" s="93">
        <f t="shared" si="29"/>
        <v>0.7698830432451621</v>
      </c>
      <c r="R98" s="156">
        <f>E98*(PI()/30)*($D$4/2)</f>
        <v>916.8738159501811</v>
      </c>
      <c r="S98" s="156">
        <f>R98/H98</f>
        <v>1111.3622011517348</v>
      </c>
      <c r="T98" s="153"/>
      <c r="U98" s="153"/>
      <c r="V98"/>
      <c r="W98">
        <v>316</v>
      </c>
      <c r="X98" s="76">
        <v>12.2</v>
      </c>
      <c r="Y98" s="246">
        <v>0.95</v>
      </c>
      <c r="Z98" s="245">
        <v>2566</v>
      </c>
      <c r="AA98" s="245">
        <v>9036</v>
      </c>
      <c r="AB98" s="245">
        <v>1055</v>
      </c>
      <c r="AC98" s="245">
        <v>1551</v>
      </c>
      <c r="AD98" s="27">
        <f t="shared" si="32"/>
        <v>0.19924702713767628</v>
      </c>
      <c r="AE98" s="27">
        <f t="shared" si="33"/>
        <v>9.2613543559102535E-2</v>
      </c>
      <c r="AF98" s="29">
        <f t="shared" si="34"/>
        <v>2.1513810991426348</v>
      </c>
      <c r="AG98" s="29">
        <f t="shared" si="35"/>
        <v>0.76633059608239007</v>
      </c>
      <c r="AH98" s="29">
        <f t="shared" si="36"/>
        <v>3.5214341387373342</v>
      </c>
      <c r="AJ98" s="51">
        <f t="shared" si="37"/>
        <v>68.076878853413788</v>
      </c>
      <c r="AK98" s="29">
        <f t="shared" si="38"/>
        <v>3.5214341387373342</v>
      </c>
      <c r="AL98" s="58">
        <f t="shared" si="39"/>
        <v>0.76633059608239007</v>
      </c>
    </row>
    <row r="99" spans="1:38" x14ac:dyDescent="0.2">
      <c r="A99" s="1">
        <v>316</v>
      </c>
      <c r="B99" s="1">
        <v>433</v>
      </c>
      <c r="C99" s="1" t="s">
        <v>107</v>
      </c>
      <c r="D99" s="66">
        <v>12.2</v>
      </c>
      <c r="E99" s="245">
        <v>1400</v>
      </c>
      <c r="F99" s="245">
        <v>1713</v>
      </c>
      <c r="G99" s="245">
        <v>6881</v>
      </c>
      <c r="H99" s="246">
        <v>0.85799999999999998</v>
      </c>
      <c r="I99" s="25">
        <f t="shared" si="22"/>
        <v>0.18622359661276364</v>
      </c>
      <c r="J99" s="25">
        <f t="shared" si="23"/>
        <v>8.4067183737134704E-2</v>
      </c>
      <c r="K99" s="27">
        <f t="shared" si="24"/>
        <v>2.2151758669001747</v>
      </c>
      <c r="L99" s="27">
        <f t="shared" si="25"/>
        <v>0.76283121804225629</v>
      </c>
      <c r="M99" s="27">
        <f t="shared" si="26"/>
        <v>4.0169293636894334</v>
      </c>
      <c r="N99" s="27"/>
      <c r="O99" s="51">
        <f t="shared" si="27"/>
        <v>51.84119116758967</v>
      </c>
      <c r="P99" s="27">
        <f t="shared" si="28"/>
        <v>4.0169293636894334</v>
      </c>
      <c r="Q99" s="93">
        <f t="shared" si="29"/>
        <v>0.76283121804225629</v>
      </c>
      <c r="R99" s="156">
        <f>E99*(PI()/30)*($D$4/2)</f>
        <v>952.9497715889039</v>
      </c>
      <c r="S99" s="156">
        <f>R99/H99</f>
        <v>1110.6640694509369</v>
      </c>
      <c r="T99" s="153"/>
      <c r="U99" s="153"/>
      <c r="V99"/>
      <c r="X99" s="76"/>
      <c r="Y99" s="163"/>
      <c r="Z99" s="150"/>
      <c r="AA99" s="150"/>
      <c r="AB99" s="150"/>
      <c r="AC99" s="150"/>
      <c r="AD99" s="27"/>
      <c r="AE99" s="27"/>
      <c r="AF99" s="29"/>
      <c r="AH99" s="29"/>
      <c r="AJ99" s="51"/>
      <c r="AK99" s="29"/>
      <c r="AL99" s="58"/>
    </row>
    <row r="100" spans="1:38" x14ac:dyDescent="0.2">
      <c r="A100" s="1">
        <v>316</v>
      </c>
      <c r="B100" s="1">
        <v>433</v>
      </c>
      <c r="C100" s="1" t="s">
        <v>107</v>
      </c>
      <c r="D100" s="66">
        <v>12.2</v>
      </c>
      <c r="E100" s="245">
        <v>1449</v>
      </c>
      <c r="F100" s="245">
        <v>1927</v>
      </c>
      <c r="G100" s="245">
        <v>7503</v>
      </c>
      <c r="H100" s="246">
        <v>0.88800000000000001</v>
      </c>
      <c r="I100" s="25">
        <f t="shared" si="22"/>
        <v>0.18955594040121815</v>
      </c>
      <c r="J100" s="25">
        <f t="shared" si="23"/>
        <v>8.5296223085234879E-2</v>
      </c>
      <c r="K100" s="27">
        <f t="shared" si="24"/>
        <v>2.2223251340425536</v>
      </c>
      <c r="L100" s="27">
        <f t="shared" si="25"/>
        <v>0.77211002083558822</v>
      </c>
      <c r="M100" s="27">
        <f t="shared" si="26"/>
        <v>3.8936170212765959</v>
      </c>
      <c r="N100" s="27"/>
      <c r="O100" s="51">
        <f t="shared" si="27"/>
        <v>56.527315409159321</v>
      </c>
      <c r="P100" s="27">
        <f t="shared" si="28"/>
        <v>3.8936170212765959</v>
      </c>
      <c r="Q100" s="93">
        <f t="shared" si="29"/>
        <v>0.77211002083558822</v>
      </c>
      <c r="R100" s="156">
        <f t="shared" si="30"/>
        <v>986.30301359451551</v>
      </c>
      <c r="S100" s="156">
        <f t="shared" si="31"/>
        <v>1110.7015918857157</v>
      </c>
      <c r="T100" s="153"/>
      <c r="U100" s="153"/>
      <c r="V100"/>
      <c r="X100" s="76"/>
      <c r="Y100" s="163"/>
      <c r="Z100" s="150"/>
      <c r="AA100" s="150"/>
      <c r="AB100" s="150"/>
      <c r="AC100" s="150"/>
      <c r="AD100" s="27"/>
      <c r="AE100" s="27"/>
      <c r="AF100" s="29"/>
      <c r="AH100" s="29"/>
      <c r="AJ100" s="51"/>
      <c r="AK100" s="29"/>
      <c r="AL100" s="58"/>
    </row>
    <row r="101" spans="1:38" x14ac:dyDescent="0.2">
      <c r="A101" s="1">
        <v>316</v>
      </c>
      <c r="B101" s="1">
        <v>433</v>
      </c>
      <c r="C101" s="1" t="s">
        <v>107</v>
      </c>
      <c r="D101" s="66">
        <v>12.2</v>
      </c>
      <c r="E101" s="245">
        <v>1497</v>
      </c>
      <c r="F101" s="245">
        <v>2220</v>
      </c>
      <c r="G101" s="245">
        <v>8265</v>
      </c>
      <c r="H101" s="246">
        <v>0.91700000000000004</v>
      </c>
      <c r="I101" s="25">
        <f t="shared" si="22"/>
        <v>0.19563136303804057</v>
      </c>
      <c r="J101" s="25">
        <f t="shared" si="23"/>
        <v>8.911294905797347E-2</v>
      </c>
      <c r="K101" s="27">
        <f t="shared" si="24"/>
        <v>2.195319143918919</v>
      </c>
      <c r="L101" s="27">
        <f t="shared" si="25"/>
        <v>0.77485385200986734</v>
      </c>
      <c r="M101" s="27">
        <f t="shared" si="26"/>
        <v>3.7229729729729728</v>
      </c>
      <c r="N101" s="27"/>
      <c r="O101" s="51">
        <f t="shared" si="27"/>
        <v>62.268194303172308</v>
      </c>
      <c r="P101" s="27">
        <f t="shared" si="28"/>
        <v>3.7229729729729728</v>
      </c>
      <c r="Q101" s="93">
        <f t="shared" si="29"/>
        <v>0.77485385200986734</v>
      </c>
      <c r="R101" s="156">
        <f t="shared" si="30"/>
        <v>1018.9755771918493</v>
      </c>
      <c r="S101" s="156">
        <f t="shared" si="31"/>
        <v>1111.2056457926383</v>
      </c>
      <c r="T101" s="153"/>
      <c r="U101" s="153"/>
      <c r="V101"/>
      <c r="X101" s="76"/>
      <c r="Y101" s="163"/>
      <c r="Z101" s="150"/>
      <c r="AA101" s="150"/>
      <c r="AB101" s="150"/>
      <c r="AC101" s="150"/>
      <c r="AD101" s="27"/>
      <c r="AE101" s="27"/>
      <c r="AF101" s="29"/>
      <c r="AH101" s="29"/>
      <c r="AJ101" s="51"/>
      <c r="AK101" s="29"/>
      <c r="AL101" s="58"/>
    </row>
    <row r="102" spans="1:38" x14ac:dyDescent="0.2">
      <c r="A102" s="1">
        <v>316</v>
      </c>
      <c r="B102" s="1">
        <v>433</v>
      </c>
      <c r="C102" s="1" t="s">
        <v>107</v>
      </c>
      <c r="D102" s="66">
        <v>12.2</v>
      </c>
      <c r="E102" s="245">
        <v>1551</v>
      </c>
      <c r="F102" s="245">
        <v>2571</v>
      </c>
      <c r="G102" s="245">
        <v>9017</v>
      </c>
      <c r="H102" s="246">
        <v>0.95</v>
      </c>
      <c r="I102" s="25">
        <f t="shared" si="22"/>
        <v>0.19882807035197284</v>
      </c>
      <c r="J102" s="25">
        <f t="shared" si="23"/>
        <v>9.27940064265209E-2</v>
      </c>
      <c r="K102" s="27">
        <f t="shared" si="24"/>
        <v>2.142682248658109</v>
      </c>
      <c r="L102" s="27">
        <f t="shared" si="25"/>
        <v>0.7624291841983506</v>
      </c>
      <c r="M102" s="27">
        <f t="shared" si="26"/>
        <v>3.5071956437183975</v>
      </c>
      <c r="N102" s="27"/>
      <c r="O102" s="51">
        <f t="shared" si="27"/>
        <v>67.933733579153625</v>
      </c>
      <c r="P102" s="27">
        <f t="shared" si="28"/>
        <v>3.5071956437183975</v>
      </c>
      <c r="Q102" s="93">
        <f t="shared" si="29"/>
        <v>0.7624291841983506</v>
      </c>
      <c r="R102" s="156">
        <f t="shared" si="30"/>
        <v>1055.7322112388499</v>
      </c>
      <c r="S102" s="156">
        <f t="shared" si="31"/>
        <v>1111.2970644619472</v>
      </c>
      <c r="T102" s="153"/>
      <c r="U102" s="153"/>
      <c r="V102"/>
      <c r="X102" s="76"/>
      <c r="Y102" s="163"/>
      <c r="Z102" s="150"/>
      <c r="AA102" s="150"/>
      <c r="AB102" s="150"/>
      <c r="AC102" s="150"/>
      <c r="AD102" s="27"/>
      <c r="AE102" s="27"/>
      <c r="AF102" s="29"/>
      <c r="AH102" s="29"/>
      <c r="AJ102" s="51"/>
      <c r="AK102" s="29"/>
      <c r="AL102" s="58"/>
    </row>
    <row r="103" spans="1:38" x14ac:dyDescent="0.2">
      <c r="I103" s="25"/>
      <c r="J103" s="25"/>
      <c r="K103" s="27"/>
      <c r="L103" s="27"/>
      <c r="M103" s="27"/>
      <c r="N103" s="27"/>
      <c r="O103" s="51"/>
      <c r="P103" s="27"/>
      <c r="Q103" s="93"/>
      <c r="R103" s="156"/>
      <c r="T103" s="153"/>
      <c r="U103" s="153"/>
      <c r="Y103" s="62"/>
      <c r="AA103" s="69"/>
      <c r="AB103" s="150"/>
      <c r="AC103" s="171"/>
      <c r="AD103" s="27"/>
      <c r="AE103" s="27"/>
      <c r="AF103" s="29"/>
      <c r="AH103" s="29"/>
      <c r="AJ103" s="51"/>
      <c r="AK103" s="29"/>
      <c r="AL103" s="58"/>
    </row>
    <row r="104" spans="1:38" x14ac:dyDescent="0.2">
      <c r="I104" s="25"/>
      <c r="J104" s="25"/>
      <c r="K104" s="27"/>
      <c r="L104" s="27"/>
      <c r="M104" s="27"/>
      <c r="N104" s="27"/>
      <c r="O104" s="51"/>
      <c r="P104" s="27"/>
      <c r="Q104" s="93"/>
      <c r="R104" s="156"/>
      <c r="T104" s="153"/>
      <c r="U104" s="153"/>
      <c r="Y104" s="62"/>
      <c r="AA104" s="69"/>
      <c r="AB104" s="150"/>
      <c r="AC104" s="171"/>
      <c r="AD104" s="27"/>
      <c r="AE104" s="27"/>
      <c r="AF104" s="29"/>
      <c r="AH104" s="29"/>
      <c r="AJ104" s="51"/>
      <c r="AK104" s="29"/>
      <c r="AL104" s="58"/>
    </row>
    <row r="105" spans="1:38" x14ac:dyDescent="0.2">
      <c r="A105" s="1">
        <v>317</v>
      </c>
      <c r="B105" s="1">
        <v>410</v>
      </c>
      <c r="C105" s="1" t="s">
        <v>107</v>
      </c>
      <c r="D105" s="66">
        <v>14</v>
      </c>
      <c r="E105" s="245">
        <v>905</v>
      </c>
      <c r="F105" s="245">
        <v>517</v>
      </c>
      <c r="G105" s="245">
        <v>3113</v>
      </c>
      <c r="H105" s="246">
        <v>0.54700000000000004</v>
      </c>
      <c r="I105" s="25">
        <f t="shared" si="22"/>
        <v>0.2016142320322119</v>
      </c>
      <c r="J105" s="25">
        <f t="shared" si="23"/>
        <v>9.3928643045476379E-2</v>
      </c>
      <c r="K105" s="27">
        <f t="shared" si="24"/>
        <v>2.1464616702127657</v>
      </c>
      <c r="L105" s="27">
        <f t="shared" si="25"/>
        <v>0.76910674818460734</v>
      </c>
      <c r="M105" s="27">
        <f t="shared" si="26"/>
        <v>6.0212765957446805</v>
      </c>
      <c r="N105" s="27"/>
      <c r="O105" s="51">
        <f t="shared" si="27"/>
        <v>23.453223093257762</v>
      </c>
      <c r="P105" s="27">
        <f t="shared" si="28"/>
        <v>6.0212765957446805</v>
      </c>
      <c r="Q105" s="93">
        <f t="shared" si="29"/>
        <v>0.76910674818460734</v>
      </c>
      <c r="R105" s="156">
        <f t="shared" si="30"/>
        <v>616.01395949139862</v>
      </c>
      <c r="S105" s="156">
        <f t="shared" si="31"/>
        <v>1126.1681160720266</v>
      </c>
      <c r="T105" s="153"/>
      <c r="U105" s="153"/>
      <c r="V105"/>
      <c r="W105">
        <v>317</v>
      </c>
      <c r="X105" s="76">
        <v>14</v>
      </c>
      <c r="Y105" s="246">
        <v>0.72499999999999998</v>
      </c>
      <c r="Z105" s="245">
        <v>1255</v>
      </c>
      <c r="AA105" s="245">
        <v>5628</v>
      </c>
      <c r="AB105" s="245">
        <v>817</v>
      </c>
      <c r="AC105" s="245">
        <v>1200</v>
      </c>
      <c r="AD105" s="27">
        <f t="shared" si="32"/>
        <v>0.20731504499142184</v>
      </c>
      <c r="AE105" s="27">
        <f t="shared" si="33"/>
        <v>9.7803237355423872E-2</v>
      </c>
      <c r="AF105" s="29">
        <f t="shared" si="34"/>
        <v>2.1197155697211159</v>
      </c>
      <c r="AG105" s="29">
        <f t="shared" si="35"/>
        <v>0.77018648111140309</v>
      </c>
      <c r="AH105" s="29">
        <f t="shared" si="36"/>
        <v>4.4844621513944221</v>
      </c>
      <c r="AJ105" s="51">
        <f t="shared" si="37"/>
        <v>42.401137028221868</v>
      </c>
      <c r="AK105" s="29">
        <f t="shared" si="38"/>
        <v>4.4844621513944221</v>
      </c>
      <c r="AL105" s="58">
        <f t="shared" si="39"/>
        <v>0.77018648111140309</v>
      </c>
    </row>
    <row r="106" spans="1:38" x14ac:dyDescent="0.2">
      <c r="A106" s="1">
        <v>317</v>
      </c>
      <c r="B106" s="1">
        <v>410</v>
      </c>
      <c r="C106" s="1" t="s">
        <v>107</v>
      </c>
      <c r="D106" s="66">
        <v>14</v>
      </c>
      <c r="E106" s="245">
        <v>950</v>
      </c>
      <c r="F106" s="245">
        <v>608</v>
      </c>
      <c r="G106" s="245">
        <v>3454</v>
      </c>
      <c r="H106" s="246">
        <v>0.57399999999999995</v>
      </c>
      <c r="I106" s="25">
        <f t="shared" si="22"/>
        <v>0.20300855795744943</v>
      </c>
      <c r="J106" s="25">
        <f t="shared" si="23"/>
        <v>9.5496181484464704E-2</v>
      </c>
      <c r="K106" s="27">
        <f t="shared" si="24"/>
        <v>2.1258290624999998</v>
      </c>
      <c r="L106" s="27">
        <f t="shared" si="25"/>
        <v>0.76434319704687292</v>
      </c>
      <c r="M106" s="27">
        <f t="shared" si="26"/>
        <v>5.6809210526315788</v>
      </c>
      <c r="N106" s="27"/>
      <c r="O106" s="51">
        <f t="shared" si="27"/>
        <v>26.022304068137586</v>
      </c>
      <c r="P106" s="27">
        <f t="shared" si="28"/>
        <v>5.6809210526315788</v>
      </c>
      <c r="Q106" s="93">
        <f t="shared" si="29"/>
        <v>0.76434319704687292</v>
      </c>
      <c r="R106" s="156">
        <f t="shared" si="30"/>
        <v>646.64448786389903</v>
      </c>
      <c r="S106" s="156">
        <f t="shared" si="31"/>
        <v>1126.5583412263049</v>
      </c>
      <c r="T106" s="153"/>
      <c r="U106" s="153"/>
      <c r="V106"/>
      <c r="W106">
        <v>317</v>
      </c>
      <c r="X106" s="76">
        <v>14</v>
      </c>
      <c r="Y106" s="246">
        <v>0.75</v>
      </c>
      <c r="Z106" s="245">
        <v>1405</v>
      </c>
      <c r="AA106" s="245">
        <v>6063</v>
      </c>
      <c r="AB106" s="245">
        <v>845</v>
      </c>
      <c r="AC106" s="245">
        <v>1241</v>
      </c>
      <c r="AD106" s="27">
        <f t="shared" si="32"/>
        <v>0.20882535522878054</v>
      </c>
      <c r="AE106" s="27">
        <f t="shared" si="33"/>
        <v>9.8995219412204086E-2</v>
      </c>
      <c r="AF106" s="29">
        <f t="shared" si="34"/>
        <v>2.1094488851957296</v>
      </c>
      <c r="AG106" s="29">
        <f t="shared" si="35"/>
        <v>0.76924292765549307</v>
      </c>
      <c r="AH106" s="29">
        <f t="shared" si="36"/>
        <v>4.3153024911032025</v>
      </c>
      <c r="AJ106" s="51">
        <f t="shared" si="37"/>
        <v>45.678410412599355</v>
      </c>
      <c r="AK106" s="29">
        <f t="shared" si="38"/>
        <v>4.3153024911032025</v>
      </c>
      <c r="AL106" s="58">
        <f t="shared" si="39"/>
        <v>0.76924292765549307</v>
      </c>
    </row>
    <row r="107" spans="1:38" x14ac:dyDescent="0.2">
      <c r="A107" s="1">
        <v>317</v>
      </c>
      <c r="B107" s="1">
        <v>410</v>
      </c>
      <c r="C107" s="1" t="s">
        <v>107</v>
      </c>
      <c r="D107" s="66">
        <v>14</v>
      </c>
      <c r="E107" s="245">
        <v>1000</v>
      </c>
      <c r="F107" s="245">
        <v>703</v>
      </c>
      <c r="G107" s="245">
        <v>3826</v>
      </c>
      <c r="H107" s="246">
        <v>0.60399999999999998</v>
      </c>
      <c r="I107" s="25">
        <f t="shared" si="22"/>
        <v>0.20294772591996074</v>
      </c>
      <c r="J107" s="25">
        <f t="shared" si="23"/>
        <v>9.4669169631530867E-2</v>
      </c>
      <c r="K107" s="27">
        <f t="shared" si="24"/>
        <v>2.1437573257467997</v>
      </c>
      <c r="L107" s="27">
        <f t="shared" si="25"/>
        <v>0.77067382239198312</v>
      </c>
      <c r="M107" s="27">
        <f t="shared" si="26"/>
        <v>5.4423897581792318</v>
      </c>
      <c r="N107" s="27"/>
      <c r="O107" s="51">
        <f t="shared" si="27"/>
        <v>28.824937858915575</v>
      </c>
      <c r="P107" s="27">
        <f t="shared" si="28"/>
        <v>5.4423897581792318</v>
      </c>
      <c r="Q107" s="93">
        <f t="shared" si="29"/>
        <v>0.77067382239198312</v>
      </c>
      <c r="R107" s="156">
        <f t="shared" si="30"/>
        <v>680.67840827778844</v>
      </c>
      <c r="S107" s="156">
        <f t="shared" si="31"/>
        <v>1126.9510070824313</v>
      </c>
      <c r="T107" s="153"/>
      <c r="U107" s="153"/>
      <c r="V107"/>
      <c r="W107">
        <v>317</v>
      </c>
      <c r="X107" s="76">
        <v>14</v>
      </c>
      <c r="Y107" s="246">
        <v>0.77500000000000002</v>
      </c>
      <c r="Z107" s="245">
        <v>1569</v>
      </c>
      <c r="AA107" s="245">
        <v>6514</v>
      </c>
      <c r="AB107" s="245">
        <v>873</v>
      </c>
      <c r="AC107" s="245">
        <v>1283</v>
      </c>
      <c r="AD107" s="27">
        <f t="shared" si="32"/>
        <v>0.20991025928951187</v>
      </c>
      <c r="AE107" s="27">
        <f t="shared" si="33"/>
        <v>0.10004519090271742</v>
      </c>
      <c r="AF107" s="29">
        <f t="shared" si="34"/>
        <v>2.0981544179732312</v>
      </c>
      <c r="AG107" s="29">
        <f t="shared" si="35"/>
        <v>0.76710916541013019</v>
      </c>
      <c r="AH107" s="29">
        <f t="shared" si="36"/>
        <v>4.1516889738687066</v>
      </c>
      <c r="AJ107" s="51">
        <f t="shared" si="37"/>
        <v>49.076227185827513</v>
      </c>
      <c r="AK107" s="29">
        <f t="shared" si="38"/>
        <v>4.1516889738687066</v>
      </c>
      <c r="AL107" s="58">
        <f t="shared" si="39"/>
        <v>0.76710916541013019</v>
      </c>
    </row>
    <row r="108" spans="1:38" x14ac:dyDescent="0.2">
      <c r="A108" s="1">
        <v>317</v>
      </c>
      <c r="B108" s="1">
        <v>410</v>
      </c>
      <c r="C108" s="1" t="s">
        <v>107</v>
      </c>
      <c r="D108" s="66">
        <v>14</v>
      </c>
      <c r="E108" s="245">
        <v>1050</v>
      </c>
      <c r="F108" s="245">
        <v>825</v>
      </c>
      <c r="G108" s="245">
        <v>4261</v>
      </c>
      <c r="H108" s="246">
        <v>0.63400000000000001</v>
      </c>
      <c r="I108" s="25">
        <f t="shared" si="22"/>
        <v>0.20500863767656141</v>
      </c>
      <c r="J108" s="25">
        <f t="shared" si="23"/>
        <v>9.5970839577970438E-2</v>
      </c>
      <c r="K108" s="27">
        <f t="shared" si="24"/>
        <v>2.136155509090909</v>
      </c>
      <c r="L108" s="27">
        <f t="shared" si="25"/>
        <v>0.77183032293034248</v>
      </c>
      <c r="M108" s="27">
        <f t="shared" si="26"/>
        <v>5.164848484848485</v>
      </c>
      <c r="N108" s="27"/>
      <c r="O108" s="51">
        <f t="shared" si="27"/>
        <v>32.10221124329307</v>
      </c>
      <c r="P108" s="27">
        <f t="shared" si="28"/>
        <v>5.164848484848485</v>
      </c>
      <c r="Q108" s="93">
        <f t="shared" si="29"/>
        <v>0.77183032293034248</v>
      </c>
      <c r="R108" s="156">
        <f t="shared" si="30"/>
        <v>714.71232869167795</v>
      </c>
      <c r="S108" s="156">
        <f t="shared" si="31"/>
        <v>1127.3065121319842</v>
      </c>
      <c r="T108" s="153"/>
      <c r="U108" s="153"/>
      <c r="V108"/>
      <c r="W108">
        <v>317</v>
      </c>
      <c r="X108" s="76">
        <v>14</v>
      </c>
      <c r="Y108" s="246">
        <v>0.8</v>
      </c>
      <c r="Z108" s="245">
        <v>1741</v>
      </c>
      <c r="AA108" s="245">
        <v>6976</v>
      </c>
      <c r="AB108" s="245">
        <v>901</v>
      </c>
      <c r="AC108" s="245">
        <v>1324</v>
      </c>
      <c r="AD108" s="27">
        <f t="shared" si="32"/>
        <v>0.21109100391234167</v>
      </c>
      <c r="AE108" s="27">
        <f t="shared" si="33"/>
        <v>0.10101550948668389</v>
      </c>
      <c r="AF108" s="29">
        <f t="shared" si="34"/>
        <v>2.0896890485927631</v>
      </c>
      <c r="AG108" s="29">
        <f t="shared" si="35"/>
        <v>0.7661599053055379</v>
      </c>
      <c r="AH108" s="29">
        <f t="shared" si="36"/>
        <v>4.0068925904652497</v>
      </c>
      <c r="AJ108" s="51">
        <f t="shared" si="37"/>
        <v>52.556917538890502</v>
      </c>
      <c r="AK108" s="29">
        <f t="shared" si="38"/>
        <v>4.0068925904652497</v>
      </c>
      <c r="AL108" s="58">
        <f t="shared" si="39"/>
        <v>0.7661599053055379</v>
      </c>
    </row>
    <row r="109" spans="1:38" x14ac:dyDescent="0.2">
      <c r="A109" s="1">
        <v>317</v>
      </c>
      <c r="B109" s="1">
        <v>410</v>
      </c>
      <c r="C109" s="1" t="s">
        <v>107</v>
      </c>
      <c r="D109" s="66">
        <v>14</v>
      </c>
      <c r="E109" s="245">
        <v>1099</v>
      </c>
      <c r="F109" s="245">
        <v>950</v>
      </c>
      <c r="G109" s="245">
        <v>4654</v>
      </c>
      <c r="H109" s="246">
        <v>0.66400000000000003</v>
      </c>
      <c r="I109" s="25">
        <f t="shared" si="22"/>
        <v>0.20439497647940358</v>
      </c>
      <c r="J109" s="25">
        <f t="shared" si="23"/>
        <v>9.6379300690513273E-2</v>
      </c>
      <c r="K109" s="27">
        <f t="shared" si="24"/>
        <v>2.1207352098947365</v>
      </c>
      <c r="L109" s="27">
        <f t="shared" si="25"/>
        <v>0.76511100218886352</v>
      </c>
      <c r="M109" s="27">
        <f t="shared" si="26"/>
        <v>4.8989473684210525</v>
      </c>
      <c r="N109" s="27"/>
      <c r="O109" s="51">
        <f t="shared" si="27"/>
        <v>35.063058231937561</v>
      </c>
      <c r="P109" s="27">
        <f t="shared" si="28"/>
        <v>4.8989473684210525</v>
      </c>
      <c r="Q109" s="93">
        <f t="shared" si="29"/>
        <v>0.76511100218886352</v>
      </c>
      <c r="R109" s="156">
        <f t="shared" si="30"/>
        <v>748.06557069728956</v>
      </c>
      <c r="S109" s="156">
        <f t="shared" si="31"/>
        <v>1126.6047751465203</v>
      </c>
      <c r="T109" s="153"/>
      <c r="U109" s="153"/>
      <c r="V109"/>
      <c r="W109">
        <v>317</v>
      </c>
      <c r="X109" s="76">
        <v>14</v>
      </c>
      <c r="Y109" s="246">
        <v>0.82499999999999996</v>
      </c>
      <c r="Z109" s="245">
        <v>1927</v>
      </c>
      <c r="AA109" s="245">
        <v>7475</v>
      </c>
      <c r="AB109" s="245">
        <v>929</v>
      </c>
      <c r="AC109" s="245">
        <v>1365</v>
      </c>
      <c r="AD109" s="27">
        <f t="shared" si="32"/>
        <v>0.21280661214236965</v>
      </c>
      <c r="AE109" s="27">
        <f t="shared" si="33"/>
        <v>0.10203214182797428</v>
      </c>
      <c r="AF109" s="29">
        <f t="shared" si="34"/>
        <v>2.0856821030098596</v>
      </c>
      <c r="AG109" s="29">
        <f t="shared" si="35"/>
        <v>0.76779196840053821</v>
      </c>
      <c r="AH109" s="29">
        <f t="shared" si="36"/>
        <v>3.8790866632070578</v>
      </c>
      <c r="AJ109" s="51">
        <f t="shared" si="37"/>
        <v>56.316364478670657</v>
      </c>
      <c r="AK109" s="29">
        <f t="shared" si="38"/>
        <v>3.8790866632070578</v>
      </c>
      <c r="AL109" s="58">
        <f t="shared" si="39"/>
        <v>0.76779196840053821</v>
      </c>
    </row>
    <row r="110" spans="1:38" x14ac:dyDescent="0.2">
      <c r="A110" s="1">
        <v>317</v>
      </c>
      <c r="B110" s="1">
        <v>410</v>
      </c>
      <c r="C110" s="1" t="s">
        <v>107</v>
      </c>
      <c r="D110" s="66">
        <v>14</v>
      </c>
      <c r="E110" s="245">
        <v>1150</v>
      </c>
      <c r="F110" s="245">
        <v>1092</v>
      </c>
      <c r="G110" s="245">
        <v>5129</v>
      </c>
      <c r="H110" s="246">
        <v>0.69499999999999995</v>
      </c>
      <c r="I110" s="25">
        <f t="shared" si="22"/>
        <v>0.20571987036137751</v>
      </c>
      <c r="J110" s="25">
        <f t="shared" si="23"/>
        <v>9.6690178082502382E-2</v>
      </c>
      <c r="K110" s="27">
        <f t="shared" si="24"/>
        <v>2.1276191071428565</v>
      </c>
      <c r="L110" s="27">
        <f t="shared" si="25"/>
        <v>0.77007831524113168</v>
      </c>
      <c r="M110" s="27">
        <f t="shared" si="26"/>
        <v>4.6968864468864471</v>
      </c>
      <c r="N110" s="27"/>
      <c r="O110" s="51">
        <f t="shared" si="27"/>
        <v>38.641690088441713</v>
      </c>
      <c r="P110" s="27">
        <f t="shared" si="28"/>
        <v>4.6968864468864471</v>
      </c>
      <c r="Q110" s="93">
        <f t="shared" si="29"/>
        <v>0.77007831524113168</v>
      </c>
      <c r="R110" s="156">
        <f t="shared" si="30"/>
        <v>782.78016951945676</v>
      </c>
      <c r="S110" s="156">
        <f t="shared" si="31"/>
        <v>1126.3024021862689</v>
      </c>
      <c r="T110" s="153"/>
      <c r="U110" s="153"/>
      <c r="V110"/>
      <c r="W110">
        <v>317</v>
      </c>
      <c r="X110" s="76">
        <v>14</v>
      </c>
      <c r="Y110" s="246">
        <v>0.85</v>
      </c>
      <c r="Z110" s="245">
        <v>2145</v>
      </c>
      <c r="AA110" s="245">
        <v>8018</v>
      </c>
      <c r="AB110" s="245">
        <v>958</v>
      </c>
      <c r="AC110" s="245">
        <v>1407</v>
      </c>
      <c r="AD110" s="27">
        <f t="shared" si="32"/>
        <v>0.21484095818810969</v>
      </c>
      <c r="AE110" s="27">
        <f t="shared" si="33"/>
        <v>0.1037046540393612</v>
      </c>
      <c r="AF110" s="29">
        <f t="shared" si="34"/>
        <v>2.0716616836363642</v>
      </c>
      <c r="AG110" s="29">
        <f t="shared" si="35"/>
        <v>0.76626725169479248</v>
      </c>
      <c r="AH110" s="29">
        <f t="shared" si="36"/>
        <v>3.7379953379953381</v>
      </c>
      <c r="AJ110" s="51">
        <f t="shared" si="37"/>
        <v>60.407305737790146</v>
      </c>
      <c r="AK110" s="29">
        <f t="shared" si="38"/>
        <v>3.7379953379953381</v>
      </c>
      <c r="AL110" s="58">
        <f t="shared" si="39"/>
        <v>0.76626725169479248</v>
      </c>
    </row>
    <row r="111" spans="1:38" x14ac:dyDescent="0.2">
      <c r="A111" s="1">
        <v>317</v>
      </c>
      <c r="B111" s="1">
        <v>410</v>
      </c>
      <c r="C111" s="1" t="s">
        <v>107</v>
      </c>
      <c r="D111" s="66">
        <v>14</v>
      </c>
      <c r="E111" s="245">
        <v>1202</v>
      </c>
      <c r="F111" s="245">
        <v>1264</v>
      </c>
      <c r="G111" s="245">
        <v>5667</v>
      </c>
      <c r="H111" s="246">
        <v>0.72599999999999998</v>
      </c>
      <c r="I111" s="25">
        <f t="shared" si="22"/>
        <v>0.20805755996946923</v>
      </c>
      <c r="J111" s="25">
        <f t="shared" si="23"/>
        <v>9.8013729271987399E-2</v>
      </c>
      <c r="K111" s="27">
        <f t="shared" si="24"/>
        <v>2.1227389419303799</v>
      </c>
      <c r="L111" s="27">
        <f t="shared" si="25"/>
        <v>0.77266498018300822</v>
      </c>
      <c r="M111" s="27">
        <f t="shared" si="26"/>
        <v>4.4833860759493671</v>
      </c>
      <c r="N111" s="27"/>
      <c r="O111" s="51">
        <f t="shared" si="27"/>
        <v>42.694961538545364</v>
      </c>
      <c r="P111" s="27">
        <f t="shared" si="28"/>
        <v>4.4833860759493671</v>
      </c>
      <c r="Q111" s="93">
        <f t="shared" si="29"/>
        <v>0.77266498018300822</v>
      </c>
      <c r="R111" s="156">
        <f t="shared" si="30"/>
        <v>818.17544674990177</v>
      </c>
      <c r="S111" s="156">
        <f t="shared" si="31"/>
        <v>1126.9634252753467</v>
      </c>
      <c r="T111" s="153"/>
      <c r="U111" s="153"/>
      <c r="V111"/>
      <c r="W111">
        <v>317</v>
      </c>
      <c r="X111" s="76">
        <v>14</v>
      </c>
      <c r="Y111" s="246">
        <v>0.875</v>
      </c>
      <c r="Z111" s="245">
        <v>2404</v>
      </c>
      <c r="AA111" s="245">
        <v>8618</v>
      </c>
      <c r="AB111" s="245">
        <v>986</v>
      </c>
      <c r="AC111" s="245">
        <v>1448</v>
      </c>
      <c r="AD111" s="27">
        <f t="shared" si="32"/>
        <v>0.21802615187991922</v>
      </c>
      <c r="AE111" s="27">
        <f t="shared" si="33"/>
        <v>0.10663064115074064</v>
      </c>
      <c r="AF111" s="29">
        <f t="shared" si="34"/>
        <v>2.0446857444259572</v>
      </c>
      <c r="AG111" s="29">
        <f t="shared" si="35"/>
        <v>0.76187505666458155</v>
      </c>
      <c r="AH111" s="29">
        <f t="shared" si="36"/>
        <v>3.5848585690515806</v>
      </c>
      <c r="AJ111" s="51">
        <f t="shared" si="37"/>
        <v>64.927682819690133</v>
      </c>
      <c r="AK111" s="29">
        <f t="shared" si="38"/>
        <v>3.5848585690515806</v>
      </c>
      <c r="AL111" s="58">
        <f t="shared" si="39"/>
        <v>0.76187505666458155</v>
      </c>
    </row>
    <row r="112" spans="1:38" x14ac:dyDescent="0.2">
      <c r="A112" s="1">
        <v>317</v>
      </c>
      <c r="B112" s="1">
        <v>410</v>
      </c>
      <c r="C112" s="1" t="s">
        <v>107</v>
      </c>
      <c r="D112" s="66">
        <v>14</v>
      </c>
      <c r="E112" s="245">
        <v>1249</v>
      </c>
      <c r="F112" s="245">
        <v>1430</v>
      </c>
      <c r="G112" s="245">
        <v>6143</v>
      </c>
      <c r="H112" s="246">
        <v>0.755</v>
      </c>
      <c r="I112" s="25">
        <f t="shared" si="22"/>
        <v>0.20887903969384788</v>
      </c>
      <c r="J112" s="25">
        <f t="shared" si="23"/>
        <v>9.8832997019545524E-2</v>
      </c>
      <c r="K112" s="27">
        <f t="shared" si="24"/>
        <v>2.1134544736363639</v>
      </c>
      <c r="L112" s="27">
        <f t="shared" si="25"/>
        <v>0.77080268620710912</v>
      </c>
      <c r="M112" s="27">
        <f t="shared" si="26"/>
        <v>4.2958041958041955</v>
      </c>
      <c r="N112" s="27"/>
      <c r="O112" s="51">
        <f t="shared" si="27"/>
        <v>46.281127356852686</v>
      </c>
      <c r="P112" s="27">
        <f t="shared" si="28"/>
        <v>4.2958041958041955</v>
      </c>
      <c r="Q112" s="93">
        <f t="shared" si="29"/>
        <v>0.77080268620710912</v>
      </c>
      <c r="R112" s="156">
        <f t="shared" si="30"/>
        <v>850.16733193895777</v>
      </c>
      <c r="S112" s="156">
        <f t="shared" si="31"/>
        <v>1126.0494462767654</v>
      </c>
      <c r="T112" s="153"/>
      <c r="U112" s="153"/>
      <c r="V112"/>
      <c r="W112">
        <v>317</v>
      </c>
      <c r="X112" s="76">
        <v>14</v>
      </c>
      <c r="Y112" s="246">
        <v>0.9</v>
      </c>
      <c r="Z112" s="245">
        <v>2701</v>
      </c>
      <c r="AA112" s="245">
        <v>9271</v>
      </c>
      <c r="AB112" s="245">
        <v>1014</v>
      </c>
      <c r="AC112" s="245">
        <v>1489</v>
      </c>
      <c r="AD112" s="27">
        <f t="shared" si="32"/>
        <v>0.22180759309460438</v>
      </c>
      <c r="AE112" s="27">
        <f t="shared" si="33"/>
        <v>0.11017770803138636</v>
      </c>
      <c r="AF112" s="29">
        <f t="shared" si="34"/>
        <v>2.0131803162162165</v>
      </c>
      <c r="AG112" s="29">
        <f t="shared" si="35"/>
        <v>0.75661295190822719</v>
      </c>
      <c r="AH112" s="29">
        <f t="shared" si="36"/>
        <v>3.4324324324324325</v>
      </c>
      <c r="AJ112" s="51">
        <f t="shared" si="37"/>
        <v>69.847359877157942</v>
      </c>
      <c r="AK112" s="29">
        <f t="shared" si="38"/>
        <v>3.4324324324324325</v>
      </c>
      <c r="AL112" s="58">
        <f t="shared" si="39"/>
        <v>0.75661295190822719</v>
      </c>
    </row>
    <row r="113" spans="1:38" x14ac:dyDescent="0.2">
      <c r="A113" s="1">
        <v>317</v>
      </c>
      <c r="B113" s="1">
        <v>410</v>
      </c>
      <c r="C113" s="1" t="s">
        <v>107</v>
      </c>
      <c r="D113" s="66">
        <v>14</v>
      </c>
      <c r="E113" s="245">
        <v>1302</v>
      </c>
      <c r="F113" s="245">
        <v>1655</v>
      </c>
      <c r="G113" s="245">
        <v>6722</v>
      </c>
      <c r="H113" s="246">
        <v>0.78700000000000003</v>
      </c>
      <c r="I113" s="25">
        <f t="shared" si="22"/>
        <v>0.21033704258101968</v>
      </c>
      <c r="J113" s="25">
        <f t="shared" si="23"/>
        <v>0.10097602915306246</v>
      </c>
      <c r="K113" s="27">
        <f t="shared" si="24"/>
        <v>2.0830393544410879</v>
      </c>
      <c r="L113" s="27">
        <f t="shared" si="25"/>
        <v>0.76235674667535724</v>
      </c>
      <c r="M113" s="27">
        <f t="shared" si="26"/>
        <v>4.0616314199395767</v>
      </c>
      <c r="N113" s="27"/>
      <c r="O113" s="51">
        <f t="shared" si="27"/>
        <v>50.643291240886178</v>
      </c>
      <c r="P113" s="27">
        <f t="shared" si="28"/>
        <v>4.0616314199395767</v>
      </c>
      <c r="Q113" s="93">
        <f t="shared" si="29"/>
        <v>0.76235674667535724</v>
      </c>
      <c r="R113" s="156">
        <f t="shared" si="30"/>
        <v>886.24328757768069</v>
      </c>
      <c r="S113" s="156">
        <f t="shared" si="31"/>
        <v>1126.1032879004836</v>
      </c>
      <c r="T113" s="153"/>
      <c r="U113" s="153"/>
      <c r="V113"/>
      <c r="W113">
        <v>317</v>
      </c>
      <c r="X113" s="76">
        <v>14</v>
      </c>
      <c r="Y113" s="246">
        <v>0.92500000000000004</v>
      </c>
      <c r="Z113" s="245">
        <v>3037</v>
      </c>
      <c r="AA113" s="245">
        <v>9975</v>
      </c>
      <c r="AB113" s="245">
        <v>1042</v>
      </c>
      <c r="AC113" s="245">
        <v>1531</v>
      </c>
      <c r="AD113" s="27">
        <f t="shared" si="32"/>
        <v>0.22573647892970669</v>
      </c>
      <c r="AE113" s="27">
        <f t="shared" si="33"/>
        <v>0.11396525396109779</v>
      </c>
      <c r="AF113" s="29">
        <f t="shared" si="34"/>
        <v>1.9807482639117548</v>
      </c>
      <c r="AG113" s="29">
        <f t="shared" si="35"/>
        <v>0.75098808835529884</v>
      </c>
      <c r="AH113" s="29">
        <f t="shared" si="36"/>
        <v>3.2844912742838326</v>
      </c>
      <c r="AJ113" s="51">
        <f t="shared" si="37"/>
        <v>75.151268986587269</v>
      </c>
      <c r="AK113" s="29">
        <f t="shared" si="38"/>
        <v>3.2844912742838326</v>
      </c>
      <c r="AL113" s="58">
        <f t="shared" si="39"/>
        <v>0.75098808835529884</v>
      </c>
    </row>
    <row r="114" spans="1:38" x14ac:dyDescent="0.2">
      <c r="A114" s="1">
        <v>317</v>
      </c>
      <c r="B114" s="1">
        <v>410</v>
      </c>
      <c r="C114" s="1" t="s">
        <v>107</v>
      </c>
      <c r="D114" s="66">
        <v>14</v>
      </c>
      <c r="E114" s="245">
        <v>1350</v>
      </c>
      <c r="F114" s="245">
        <v>1863</v>
      </c>
      <c r="G114" s="245">
        <v>7301</v>
      </c>
      <c r="H114" s="246">
        <v>0.81599999999999995</v>
      </c>
      <c r="I114" s="25">
        <f t="shared" si="22"/>
        <v>0.21249760277727703</v>
      </c>
      <c r="J114" s="25">
        <f t="shared" si="23"/>
        <v>0.1019682092162436</v>
      </c>
      <c r="K114" s="27">
        <f t="shared" si="24"/>
        <v>2.0839593478260872</v>
      </c>
      <c r="L114" s="27">
        <f t="shared" si="25"/>
        <v>0.76660059452782248</v>
      </c>
      <c r="M114" s="27">
        <f t="shared" si="26"/>
        <v>3.9189479334406871</v>
      </c>
      <c r="N114" s="27"/>
      <c r="O114" s="51">
        <f t="shared" si="27"/>
        <v>55.005455124919663</v>
      </c>
      <c r="P114" s="27">
        <f t="shared" si="28"/>
        <v>3.9189479334406871</v>
      </c>
      <c r="Q114" s="93">
        <f t="shared" si="29"/>
        <v>0.76660059452782248</v>
      </c>
      <c r="R114" s="156">
        <f>E114*(PI()/30)*($D$4/2)</f>
        <v>918.9158511750145</v>
      </c>
      <c r="S114" s="156">
        <f>R114/H114</f>
        <v>1126.1223666360472</v>
      </c>
      <c r="T114" s="153"/>
      <c r="U114" s="153"/>
      <c r="V114"/>
      <c r="X114" s="76"/>
      <c r="Y114" s="163"/>
      <c r="Z114" s="150"/>
      <c r="AA114" s="150"/>
      <c r="AB114" s="150"/>
      <c r="AC114" s="150"/>
      <c r="AD114" s="27"/>
      <c r="AE114" s="27"/>
      <c r="AF114" s="29"/>
      <c r="AH114" s="29"/>
      <c r="AJ114" s="51"/>
      <c r="AK114" s="29"/>
      <c r="AL114" s="58"/>
    </row>
    <row r="115" spans="1:38" x14ac:dyDescent="0.2">
      <c r="A115" s="1">
        <v>317</v>
      </c>
      <c r="B115" s="1">
        <v>410</v>
      </c>
      <c r="C115" s="1" t="s">
        <v>107</v>
      </c>
      <c r="D115" s="66">
        <v>14</v>
      </c>
      <c r="E115" s="245">
        <v>1402</v>
      </c>
      <c r="F115" s="245">
        <v>2112</v>
      </c>
      <c r="G115" s="245">
        <v>7942</v>
      </c>
      <c r="H115" s="246">
        <v>0.84699999999999998</v>
      </c>
      <c r="I115" s="25">
        <f t="shared" si="22"/>
        <v>0.21432512173639948</v>
      </c>
      <c r="J115" s="25">
        <f t="shared" si="23"/>
        <v>0.10320556500819025</v>
      </c>
      <c r="K115" s="27">
        <f t="shared" si="24"/>
        <v>2.0766818312500002</v>
      </c>
      <c r="L115" s="27">
        <f t="shared" si="25"/>
        <v>0.7672014132938253</v>
      </c>
      <c r="M115" s="27">
        <f t="shared" si="26"/>
        <v>3.7604166666666665</v>
      </c>
      <c r="N115" s="27"/>
      <c r="O115" s="51">
        <f t="shared" si="27"/>
        <v>59.834724640749478</v>
      </c>
      <c r="P115" s="27">
        <f t="shared" si="28"/>
        <v>3.7604166666666665</v>
      </c>
      <c r="Q115" s="93">
        <f t="shared" si="29"/>
        <v>0.7672014132938253</v>
      </c>
      <c r="R115" s="156">
        <f>E115*(PI()/30)*($D$4/2)</f>
        <v>954.3111284054595</v>
      </c>
      <c r="S115" s="156">
        <f>R115/H115</f>
        <v>1126.6955471138838</v>
      </c>
      <c r="T115" s="153"/>
      <c r="U115" s="153"/>
      <c r="V115"/>
      <c r="X115" s="76"/>
      <c r="Y115" s="163"/>
      <c r="Z115" s="150"/>
      <c r="AA115" s="150"/>
      <c r="AB115" s="150"/>
      <c r="AC115" s="150"/>
      <c r="AD115" s="27"/>
      <c r="AE115" s="27"/>
      <c r="AF115" s="29"/>
      <c r="AH115" s="29"/>
      <c r="AJ115" s="51"/>
      <c r="AK115" s="29"/>
      <c r="AL115" s="58"/>
    </row>
    <row r="116" spans="1:38" x14ac:dyDescent="0.2">
      <c r="A116" s="1">
        <v>317</v>
      </c>
      <c r="B116" s="1">
        <v>410</v>
      </c>
      <c r="C116" s="1" t="s">
        <v>107</v>
      </c>
      <c r="D116" s="66">
        <v>14</v>
      </c>
      <c r="E116" s="245">
        <v>1450</v>
      </c>
      <c r="F116" s="245">
        <v>2411</v>
      </c>
      <c r="G116" s="245">
        <v>8645</v>
      </c>
      <c r="H116" s="246">
        <v>0.876</v>
      </c>
      <c r="I116" s="25">
        <f t="shared" si="22"/>
        <v>0.21810630321208735</v>
      </c>
      <c r="J116" s="25">
        <f t="shared" si="23"/>
        <v>0.10649922477194512</v>
      </c>
      <c r="K116" s="27">
        <f t="shared" si="24"/>
        <v>2.04796141642472</v>
      </c>
      <c r="L116" s="27">
        <f t="shared" si="25"/>
        <v>0.76323586503248908</v>
      </c>
      <c r="M116" s="27">
        <f t="shared" si="26"/>
        <v>3.5856491082538366</v>
      </c>
      <c r="N116" s="27"/>
      <c r="O116" s="51">
        <f t="shared" si="27"/>
        <v>65.131099788375636</v>
      </c>
      <c r="P116" s="27">
        <f t="shared" si="28"/>
        <v>3.5856491082538366</v>
      </c>
      <c r="Q116" s="93">
        <f t="shared" si="29"/>
        <v>0.76323586503248908</v>
      </c>
      <c r="R116" s="156">
        <f t="shared" si="30"/>
        <v>986.98369200279342</v>
      </c>
      <c r="S116" s="156">
        <f t="shared" si="31"/>
        <v>1126.693712331956</v>
      </c>
      <c r="T116" s="153"/>
      <c r="U116" s="153"/>
      <c r="V116"/>
      <c r="X116" s="76"/>
      <c r="Y116" s="163"/>
      <c r="Z116" s="150"/>
      <c r="AA116" s="150"/>
      <c r="AB116" s="150"/>
      <c r="AC116" s="150"/>
      <c r="AD116" s="27"/>
      <c r="AE116" s="27"/>
      <c r="AF116" s="29"/>
      <c r="AH116" s="29"/>
      <c r="AJ116" s="51"/>
      <c r="AK116" s="29"/>
      <c r="AL116" s="58"/>
    </row>
    <row r="117" spans="1:38" x14ac:dyDescent="0.2">
      <c r="A117" s="1">
        <v>317</v>
      </c>
      <c r="B117" s="1">
        <v>410</v>
      </c>
      <c r="C117" s="1" t="s">
        <v>107</v>
      </c>
      <c r="D117" s="66">
        <v>14</v>
      </c>
      <c r="E117" s="245">
        <v>1508</v>
      </c>
      <c r="F117" s="245">
        <v>2852</v>
      </c>
      <c r="G117" s="245">
        <v>9576</v>
      </c>
      <c r="H117" s="246">
        <v>0.91100000000000003</v>
      </c>
      <c r="I117" s="25">
        <f t="shared" si="22"/>
        <v>0.22336785718124558</v>
      </c>
      <c r="J117" s="25">
        <f t="shared" si="23"/>
        <v>0.11199502715185415</v>
      </c>
      <c r="K117" s="27">
        <f t="shared" si="24"/>
        <v>1.9944444218793831</v>
      </c>
      <c r="L117" s="27">
        <f t="shared" si="25"/>
        <v>0.75220318654289586</v>
      </c>
      <c r="M117" s="27">
        <f t="shared" si="26"/>
        <v>3.3576437587657786</v>
      </c>
      <c r="N117" s="27"/>
      <c r="O117" s="51">
        <f t="shared" si="27"/>
        <v>72.145218227123777</v>
      </c>
      <c r="P117" s="27">
        <f t="shared" si="28"/>
        <v>3.3576437587657786</v>
      </c>
      <c r="Q117" s="93">
        <f t="shared" si="29"/>
        <v>0.75220318654289586</v>
      </c>
      <c r="R117" s="156">
        <f t="shared" si="30"/>
        <v>1026.463039682905</v>
      </c>
      <c r="S117" s="156">
        <f t="shared" si="31"/>
        <v>1126.7431829669649</v>
      </c>
      <c r="T117" s="153"/>
      <c r="U117" s="153"/>
      <c r="V117"/>
      <c r="X117" s="76"/>
      <c r="Y117" s="163"/>
      <c r="Z117" s="150"/>
      <c r="AA117" s="150"/>
      <c r="AB117" s="150"/>
      <c r="AC117" s="150"/>
      <c r="AD117" s="27"/>
      <c r="AE117" s="27"/>
      <c r="AF117" s="29"/>
      <c r="AH117" s="29"/>
      <c r="AJ117" s="51"/>
      <c r="AK117" s="29"/>
      <c r="AL117" s="58"/>
    </row>
    <row r="118" spans="1:38" x14ac:dyDescent="0.2">
      <c r="A118" s="1">
        <v>317</v>
      </c>
      <c r="B118" s="1">
        <v>410</v>
      </c>
      <c r="C118" s="1" t="s">
        <v>107</v>
      </c>
      <c r="D118" s="66">
        <v>14</v>
      </c>
      <c r="E118" s="245">
        <v>1551</v>
      </c>
      <c r="F118" s="245">
        <v>3213</v>
      </c>
      <c r="G118" s="245">
        <v>10341</v>
      </c>
      <c r="H118" s="246">
        <v>0.93700000000000006</v>
      </c>
      <c r="I118" s="25">
        <f t="shared" si="22"/>
        <v>0.22802274320835658</v>
      </c>
      <c r="J118" s="25">
        <f t="shared" si="23"/>
        <v>0.11596543860303836</v>
      </c>
      <c r="K118" s="27">
        <f t="shared" si="24"/>
        <v>1.9662991487394956</v>
      </c>
      <c r="L118" s="27">
        <f t="shared" si="25"/>
        <v>0.74927555770325716</v>
      </c>
      <c r="M118" s="27">
        <f t="shared" si="26"/>
        <v>3.2184873949579833</v>
      </c>
      <c r="N118" s="27"/>
      <c r="O118" s="51">
        <f t="shared" si="27"/>
        <v>77.908699006546257</v>
      </c>
      <c r="P118" s="27">
        <f t="shared" si="28"/>
        <v>3.2184873949579833</v>
      </c>
      <c r="Q118" s="93">
        <f t="shared" si="29"/>
        <v>0.74927555770325716</v>
      </c>
      <c r="R118" s="156">
        <f t="shared" si="30"/>
        <v>1055.7322112388499</v>
      </c>
      <c r="S118" s="156">
        <f t="shared" si="31"/>
        <v>1126.7152734672891</v>
      </c>
      <c r="T118" s="153"/>
      <c r="U118" s="153"/>
      <c r="V118"/>
      <c r="X118" s="76"/>
      <c r="Y118" s="163"/>
      <c r="Z118" s="150"/>
      <c r="AA118" s="150"/>
      <c r="AB118" s="150"/>
      <c r="AC118" s="150"/>
      <c r="AD118" s="27"/>
      <c r="AE118" s="27"/>
      <c r="AF118" s="29"/>
      <c r="AH118" s="29"/>
      <c r="AJ118" s="51"/>
      <c r="AK118" s="29"/>
      <c r="AL118" s="58"/>
    </row>
    <row r="119" spans="1:38" x14ac:dyDescent="0.2">
      <c r="I119" s="25"/>
      <c r="J119" s="25"/>
      <c r="K119" s="27"/>
      <c r="L119" s="27"/>
      <c r="M119" s="27"/>
      <c r="N119" s="27"/>
      <c r="O119" s="51"/>
      <c r="P119" s="27"/>
      <c r="Q119" s="93"/>
      <c r="R119" s="156"/>
      <c r="T119" s="153"/>
      <c r="U119" s="153"/>
      <c r="Y119" s="62"/>
      <c r="AA119" s="69"/>
      <c r="AB119" s="150"/>
      <c r="AC119" s="171"/>
      <c r="AD119" s="27"/>
      <c r="AE119" s="27"/>
      <c r="AF119" s="29"/>
      <c r="AH119" s="29"/>
      <c r="AJ119" s="51"/>
      <c r="AK119" s="29"/>
      <c r="AL119" s="58"/>
    </row>
    <row r="120" spans="1:38" x14ac:dyDescent="0.2">
      <c r="I120" s="25"/>
      <c r="J120" s="25"/>
      <c r="K120" s="27"/>
      <c r="L120" s="27"/>
      <c r="M120" s="27"/>
      <c r="N120" s="27"/>
      <c r="O120" s="51"/>
      <c r="P120" s="27"/>
      <c r="Q120" s="93"/>
      <c r="R120" s="156"/>
      <c r="T120" s="153"/>
      <c r="U120" s="153"/>
      <c r="Y120" s="62"/>
      <c r="AA120" s="69"/>
      <c r="AB120" s="150"/>
      <c r="AC120" s="171"/>
      <c r="AD120" s="27"/>
      <c r="AE120" s="27"/>
      <c r="AF120" s="29"/>
      <c r="AH120" s="29"/>
      <c r="AJ120" s="51"/>
      <c r="AK120" s="29"/>
      <c r="AL120" s="58"/>
    </row>
    <row r="121" spans="1:38" x14ac:dyDescent="0.2">
      <c r="A121" s="1">
        <v>318</v>
      </c>
      <c r="B121" s="1">
        <v>411</v>
      </c>
      <c r="C121" s="1" t="s">
        <v>107</v>
      </c>
      <c r="D121" s="66">
        <v>16</v>
      </c>
      <c r="E121" s="245">
        <v>900</v>
      </c>
      <c r="F121" s="245">
        <v>627</v>
      </c>
      <c r="G121" s="245">
        <v>3472</v>
      </c>
      <c r="H121" s="246">
        <v>0.54200000000000004</v>
      </c>
      <c r="I121" s="25">
        <f t="shared" si="22"/>
        <v>0.2273703976025323</v>
      </c>
      <c r="J121" s="25">
        <f t="shared" si="23"/>
        <v>0.1158225854684506</v>
      </c>
      <c r="K121" s="27">
        <f t="shared" si="24"/>
        <v>1.9630920574162685</v>
      </c>
      <c r="L121" s="27">
        <f t="shared" si="25"/>
        <v>0.74698265553870313</v>
      </c>
      <c r="M121" s="27">
        <f t="shared" si="26"/>
        <v>5.5374800637958534</v>
      </c>
      <c r="N121" s="27"/>
      <c r="O121" s="51">
        <f t="shared" si="27"/>
        <v>26.157915380594584</v>
      </c>
      <c r="P121" s="27">
        <f t="shared" si="28"/>
        <v>5.5374800637958534</v>
      </c>
      <c r="Q121" s="93">
        <f t="shared" si="29"/>
        <v>0.74698265553870313</v>
      </c>
      <c r="R121" s="156">
        <f t="shared" si="30"/>
        <v>612.61056745000963</v>
      </c>
      <c r="S121" s="156">
        <f t="shared" si="31"/>
        <v>1130.2777997232649</v>
      </c>
      <c r="T121" s="153"/>
      <c r="U121" s="153"/>
      <c r="V121"/>
      <c r="W121">
        <v>318</v>
      </c>
      <c r="X121" s="76">
        <v>16</v>
      </c>
      <c r="Y121" s="246">
        <v>0.72499999999999998</v>
      </c>
      <c r="Z121" s="245">
        <v>1580</v>
      </c>
      <c r="AA121" s="245">
        <v>6431</v>
      </c>
      <c r="AB121" s="245">
        <v>819</v>
      </c>
      <c r="AC121" s="245">
        <v>1203</v>
      </c>
      <c r="AD121" s="27">
        <f t="shared" si="32"/>
        <v>0.23571459742489917</v>
      </c>
      <c r="AE121" s="27">
        <f t="shared" si="33"/>
        <v>0.12221188641097655</v>
      </c>
      <c r="AF121" s="29">
        <f t="shared" si="34"/>
        <v>1.9287370839873419</v>
      </c>
      <c r="AG121" s="29">
        <f t="shared" si="35"/>
        <v>0.74725557078398164</v>
      </c>
      <c r="AH121" s="29">
        <f t="shared" si="36"/>
        <v>4.070253164556962</v>
      </c>
      <c r="AJ121" s="51">
        <f t="shared" si="37"/>
        <v>48.450908356164682</v>
      </c>
      <c r="AK121" s="29">
        <f t="shared" si="38"/>
        <v>4.070253164556962</v>
      </c>
      <c r="AL121" s="58">
        <f t="shared" si="39"/>
        <v>0.74725557078398164</v>
      </c>
    </row>
    <row r="122" spans="1:38" x14ac:dyDescent="0.2">
      <c r="A122" s="1">
        <v>318</v>
      </c>
      <c r="B122" s="1">
        <v>411</v>
      </c>
      <c r="C122" s="1" t="s">
        <v>107</v>
      </c>
      <c r="D122" s="66">
        <v>16</v>
      </c>
      <c r="E122" s="245">
        <v>957</v>
      </c>
      <c r="F122" s="245">
        <v>757</v>
      </c>
      <c r="G122" s="245">
        <v>3929</v>
      </c>
      <c r="H122" s="246">
        <v>0.57699999999999996</v>
      </c>
      <c r="I122" s="25">
        <f t="shared" si="22"/>
        <v>0.22756076069605333</v>
      </c>
      <c r="J122" s="25">
        <f t="shared" si="23"/>
        <v>0.11630899657198045</v>
      </c>
      <c r="K122" s="27">
        <f t="shared" si="24"/>
        <v>1.9565189916776748</v>
      </c>
      <c r="L122" s="27">
        <f t="shared" si="25"/>
        <v>0.74479310537325749</v>
      </c>
      <c r="M122" s="27">
        <f t="shared" si="26"/>
        <v>5.1902245706737125</v>
      </c>
      <c r="N122" s="27"/>
      <c r="O122" s="51">
        <f t="shared" si="27"/>
        <v>29.600935924641743</v>
      </c>
      <c r="P122" s="27">
        <f t="shared" si="28"/>
        <v>5.1902245706737125</v>
      </c>
      <c r="Q122" s="93">
        <f t="shared" si="29"/>
        <v>0.74479310537325749</v>
      </c>
      <c r="R122" s="156">
        <f t="shared" si="30"/>
        <v>651.40923672184363</v>
      </c>
      <c r="S122" s="156">
        <f t="shared" si="31"/>
        <v>1128.9588158090878</v>
      </c>
      <c r="T122" s="153"/>
      <c r="U122" s="153"/>
      <c r="V122"/>
      <c r="W122">
        <v>318</v>
      </c>
      <c r="X122" s="76">
        <v>16</v>
      </c>
      <c r="Y122" s="246">
        <v>0.75</v>
      </c>
      <c r="Z122" s="245">
        <v>1765</v>
      </c>
      <c r="AA122" s="245">
        <v>6944</v>
      </c>
      <c r="AB122" s="245">
        <v>847</v>
      </c>
      <c r="AC122" s="245">
        <v>1244</v>
      </c>
      <c r="AD122" s="27">
        <f t="shared" si="32"/>
        <v>0.23801710856232253</v>
      </c>
      <c r="AE122" s="27">
        <f t="shared" si="33"/>
        <v>0.12346299598501934</v>
      </c>
      <c r="AF122" s="29">
        <f t="shared" si="34"/>
        <v>1.9278416716147313</v>
      </c>
      <c r="AG122" s="29">
        <f t="shared" si="35"/>
        <v>0.75054777615278212</v>
      </c>
      <c r="AH122" s="29">
        <f t="shared" si="36"/>
        <v>3.9342776203966006</v>
      </c>
      <c r="AJ122" s="51">
        <f t="shared" si="37"/>
        <v>52.315830761189169</v>
      </c>
      <c r="AK122" s="29">
        <f t="shared" si="38"/>
        <v>3.9342776203966006</v>
      </c>
      <c r="AL122" s="58">
        <f t="shared" si="39"/>
        <v>0.75054777615278212</v>
      </c>
    </row>
    <row r="123" spans="1:38" x14ac:dyDescent="0.2">
      <c r="A123" s="1">
        <v>318</v>
      </c>
      <c r="B123" s="1">
        <v>411</v>
      </c>
      <c r="C123" s="1" t="s">
        <v>107</v>
      </c>
      <c r="D123" s="66">
        <v>16</v>
      </c>
      <c r="E123" s="245">
        <v>1003</v>
      </c>
      <c r="F123" s="245">
        <v>880</v>
      </c>
      <c r="G123" s="245">
        <v>4304</v>
      </c>
      <c r="H123" s="246">
        <v>0.60399999999999998</v>
      </c>
      <c r="I123" s="25">
        <f t="shared" si="22"/>
        <v>0.22693925260077985</v>
      </c>
      <c r="J123" s="25">
        <f t="shared" si="23"/>
        <v>0.11744461698237341</v>
      </c>
      <c r="K123" s="27">
        <f t="shared" si="24"/>
        <v>1.932308678181818</v>
      </c>
      <c r="L123" s="27">
        <f t="shared" si="25"/>
        <v>0.73457172204877297</v>
      </c>
      <c r="M123" s="27">
        <f t="shared" si="26"/>
        <v>4.8909090909090907</v>
      </c>
      <c r="N123" s="27"/>
      <c r="O123" s="51">
        <f t="shared" si="27"/>
        <v>32.426171600829235</v>
      </c>
      <c r="P123" s="27">
        <f t="shared" si="28"/>
        <v>4.8909090909090907</v>
      </c>
      <c r="Q123" s="93">
        <f t="shared" si="29"/>
        <v>0.73457172204877297</v>
      </c>
      <c r="R123" s="156">
        <f t="shared" si="30"/>
        <v>682.72044350262183</v>
      </c>
      <c r="S123" s="156">
        <f t="shared" si="31"/>
        <v>1130.3318601036785</v>
      </c>
      <c r="T123" s="153"/>
      <c r="U123" s="153"/>
      <c r="V123"/>
      <c r="W123">
        <v>318</v>
      </c>
      <c r="X123" s="76">
        <v>16</v>
      </c>
      <c r="Y123" s="246">
        <v>0.77500000000000002</v>
      </c>
      <c r="Z123" s="245">
        <v>1963</v>
      </c>
      <c r="AA123" s="245">
        <v>7463</v>
      </c>
      <c r="AB123" s="245">
        <v>875</v>
      </c>
      <c r="AC123" s="245">
        <v>1286</v>
      </c>
      <c r="AD123" s="27">
        <f t="shared" si="32"/>
        <v>0.23937055572432434</v>
      </c>
      <c r="AE123" s="27">
        <f t="shared" si="33"/>
        <v>0.12429413509459036</v>
      </c>
      <c r="AF123" s="29">
        <f t="shared" si="34"/>
        <v>1.9258395059602649</v>
      </c>
      <c r="AG123" s="29">
        <f t="shared" si="35"/>
        <v>0.75189699093136741</v>
      </c>
      <c r="AH123" s="29">
        <f t="shared" si="36"/>
        <v>3.8018339276617423</v>
      </c>
      <c r="AJ123" s="51">
        <f t="shared" si="37"/>
        <v>56.225956937032656</v>
      </c>
      <c r="AK123" s="29">
        <f t="shared" si="38"/>
        <v>3.8018339276617423</v>
      </c>
      <c r="AL123" s="58">
        <f t="shared" si="39"/>
        <v>0.75189699093136741</v>
      </c>
    </row>
    <row r="124" spans="1:38" x14ac:dyDescent="0.2">
      <c r="A124" s="1">
        <v>318</v>
      </c>
      <c r="B124" s="1">
        <v>411</v>
      </c>
      <c r="C124" s="1" t="s">
        <v>107</v>
      </c>
      <c r="D124" s="66">
        <v>16</v>
      </c>
      <c r="E124" s="245">
        <v>1055</v>
      </c>
      <c r="F124" s="245">
        <v>1042</v>
      </c>
      <c r="G124" s="245">
        <v>4886</v>
      </c>
      <c r="H124" s="246">
        <v>0.63600000000000001</v>
      </c>
      <c r="I124" s="25">
        <f t="shared" si="22"/>
        <v>0.23285617913641282</v>
      </c>
      <c r="J124" s="25">
        <f t="shared" si="23"/>
        <v>0.11949881065351933</v>
      </c>
      <c r="K124" s="27">
        <f t="shared" si="24"/>
        <v>1.948606666986564</v>
      </c>
      <c r="L124" s="27">
        <f t="shared" si="25"/>
        <v>0.75036221885391863</v>
      </c>
      <c r="M124" s="27">
        <f t="shared" si="26"/>
        <v>4.6890595009596927</v>
      </c>
      <c r="N124" s="27"/>
      <c r="O124" s="51">
        <f t="shared" si="27"/>
        <v>36.810937370272221</v>
      </c>
      <c r="P124" s="27">
        <f t="shared" si="28"/>
        <v>4.6890595009596927</v>
      </c>
      <c r="Q124" s="93">
        <f t="shared" si="29"/>
        <v>0.75036221885391863</v>
      </c>
      <c r="R124" s="156">
        <f t="shared" si="30"/>
        <v>718.11572073306684</v>
      </c>
      <c r="S124" s="156">
        <f t="shared" si="31"/>
        <v>1129.1127684482183</v>
      </c>
      <c r="T124" s="153"/>
      <c r="U124" s="153"/>
      <c r="V124"/>
      <c r="W124">
        <v>318</v>
      </c>
      <c r="X124" s="76">
        <v>16</v>
      </c>
      <c r="Y124" s="246">
        <v>0.8</v>
      </c>
      <c r="Z124" s="245">
        <v>2188</v>
      </c>
      <c r="AA124" s="245">
        <v>8036</v>
      </c>
      <c r="AB124" s="245">
        <v>904</v>
      </c>
      <c r="AC124" s="245">
        <v>1327</v>
      </c>
      <c r="AD124" s="27">
        <f t="shared" si="32"/>
        <v>0.24206795761645475</v>
      </c>
      <c r="AE124" s="27">
        <f t="shared" si="33"/>
        <v>0.12609207506874612</v>
      </c>
      <c r="AF124" s="29">
        <f t="shared" si="34"/>
        <v>1.9197713851919553</v>
      </c>
      <c r="AG124" s="29">
        <f t="shared" si="35"/>
        <v>0.75373912370799567</v>
      </c>
      <c r="AH124" s="29">
        <f t="shared" si="36"/>
        <v>3.672760511882998</v>
      </c>
      <c r="AJ124" s="51">
        <f t="shared" si="37"/>
        <v>60.542917050247148</v>
      </c>
      <c r="AK124" s="29">
        <f t="shared" si="38"/>
        <v>3.672760511882998</v>
      </c>
      <c r="AL124" s="58">
        <f t="shared" si="39"/>
        <v>0.75373912370799567</v>
      </c>
    </row>
    <row r="125" spans="1:38" x14ac:dyDescent="0.2">
      <c r="A125" s="1">
        <v>318</v>
      </c>
      <c r="B125" s="1">
        <v>411</v>
      </c>
      <c r="C125" s="1" t="s">
        <v>107</v>
      </c>
      <c r="D125" s="66">
        <v>16</v>
      </c>
      <c r="E125" s="245">
        <v>1097</v>
      </c>
      <c r="F125" s="245">
        <v>1170</v>
      </c>
      <c r="G125" s="245">
        <v>5239</v>
      </c>
      <c r="H125" s="246">
        <v>0.66100000000000003</v>
      </c>
      <c r="I125" s="25">
        <f t="shared" si="22"/>
        <v>0.23092681564125214</v>
      </c>
      <c r="J125" s="25">
        <f t="shared" si="23"/>
        <v>0.11934912018252711</v>
      </c>
      <c r="K125" s="27">
        <f t="shared" si="24"/>
        <v>1.9348849433333333</v>
      </c>
      <c r="L125" s="27">
        <f t="shared" si="25"/>
        <v>0.74198516100559331</v>
      </c>
      <c r="M125" s="27">
        <f t="shared" si="26"/>
        <v>4.4777777777777779</v>
      </c>
      <c r="N125" s="27"/>
      <c r="O125" s="51">
        <f t="shared" si="27"/>
        <v>39.470425886790046</v>
      </c>
      <c r="P125" s="27">
        <f t="shared" si="28"/>
        <v>4.4777777777777779</v>
      </c>
      <c r="Q125" s="93">
        <f t="shared" si="29"/>
        <v>0.74198516100559331</v>
      </c>
      <c r="R125" s="156">
        <f t="shared" si="30"/>
        <v>746.70421388073396</v>
      </c>
      <c r="S125" s="156">
        <f t="shared" si="31"/>
        <v>1129.6584173687352</v>
      </c>
      <c r="T125" s="153"/>
      <c r="U125" s="153"/>
      <c r="V125"/>
      <c r="W125">
        <v>318</v>
      </c>
      <c r="X125" s="76">
        <v>16</v>
      </c>
      <c r="Y125" s="246">
        <v>0.82499999999999996</v>
      </c>
      <c r="Z125" s="245">
        <v>2444</v>
      </c>
      <c r="AA125" s="245">
        <v>8642</v>
      </c>
      <c r="AB125" s="245">
        <v>932</v>
      </c>
      <c r="AC125" s="245">
        <v>1369</v>
      </c>
      <c r="AD125" s="27">
        <f t="shared" si="32"/>
        <v>0.24459444488485146</v>
      </c>
      <c r="AE125" s="27">
        <f t="shared" si="33"/>
        <v>0.12827561336725093</v>
      </c>
      <c r="AF125" s="29">
        <f t="shared" si="34"/>
        <v>1.90678834787234</v>
      </c>
      <c r="AG125" s="29">
        <f t="shared" si="35"/>
        <v>0.75253841672672706</v>
      </c>
      <c r="AH125" s="29">
        <f t="shared" si="36"/>
        <v>3.5360065466448445</v>
      </c>
      <c r="AJ125" s="51">
        <f t="shared" si="37"/>
        <v>65.108497902966135</v>
      </c>
      <c r="AK125" s="29">
        <f t="shared" si="38"/>
        <v>3.5360065466448445</v>
      </c>
      <c r="AL125" s="58">
        <f t="shared" si="39"/>
        <v>0.75253841672672706</v>
      </c>
    </row>
    <row r="126" spans="1:38" x14ac:dyDescent="0.2">
      <c r="A126" s="1">
        <v>318</v>
      </c>
      <c r="B126" s="1">
        <v>411</v>
      </c>
      <c r="C126" s="1" t="s">
        <v>107</v>
      </c>
      <c r="D126" s="66">
        <v>16</v>
      </c>
      <c r="E126" s="245">
        <v>1149</v>
      </c>
      <c r="F126" s="245">
        <v>1351</v>
      </c>
      <c r="G126" s="245">
        <v>5780</v>
      </c>
      <c r="H126" s="246">
        <v>0.69199999999999995</v>
      </c>
      <c r="I126" s="25">
        <f t="shared" si="22"/>
        <v>0.23223464282242354</v>
      </c>
      <c r="J126" s="25">
        <f t="shared" si="23"/>
        <v>0.11993570871023615</v>
      </c>
      <c r="K126" s="27">
        <f t="shared" si="24"/>
        <v>1.9363260977054035</v>
      </c>
      <c r="L126" s="27">
        <f t="shared" si="25"/>
        <v>0.74463748120557305</v>
      </c>
      <c r="M126" s="27">
        <f t="shared" si="26"/>
        <v>4.2783123612139153</v>
      </c>
      <c r="N126" s="27"/>
      <c r="O126" s="51">
        <f t="shared" si="27"/>
        <v>43.546299222303197</v>
      </c>
      <c r="P126" s="27">
        <f t="shared" si="28"/>
        <v>4.2783123612139153</v>
      </c>
      <c r="Q126" s="93">
        <f t="shared" si="29"/>
        <v>0.74463748120557305</v>
      </c>
      <c r="R126" s="156">
        <f t="shared" si="30"/>
        <v>782.09949111117896</v>
      </c>
      <c r="S126" s="156">
        <f t="shared" si="31"/>
        <v>1130.2015767502587</v>
      </c>
      <c r="T126" s="153"/>
      <c r="U126" s="153"/>
      <c r="V126"/>
      <c r="W126">
        <v>318</v>
      </c>
      <c r="X126" s="76">
        <v>16</v>
      </c>
      <c r="Y126" s="246">
        <v>0.85</v>
      </c>
      <c r="Z126" s="245">
        <v>2732</v>
      </c>
      <c r="AA126" s="245">
        <v>9294</v>
      </c>
      <c r="AB126" s="245">
        <v>960</v>
      </c>
      <c r="AC126" s="245">
        <v>1410</v>
      </c>
      <c r="AD126" s="27">
        <f t="shared" si="32"/>
        <v>0.24797258332926647</v>
      </c>
      <c r="AE126" s="27">
        <f t="shared" si="33"/>
        <v>0.13124313621808892</v>
      </c>
      <c r="AF126" s="29">
        <f t="shared" si="34"/>
        <v>1.8894137284040993</v>
      </c>
      <c r="AG126" s="29">
        <f t="shared" si="35"/>
        <v>0.75081301302828085</v>
      </c>
      <c r="AH126" s="29">
        <f t="shared" si="36"/>
        <v>3.4019033674963395</v>
      </c>
      <c r="AJ126" s="51">
        <f t="shared" si="37"/>
        <v>70.020640998630782</v>
      </c>
      <c r="AK126" s="29">
        <f t="shared" si="38"/>
        <v>3.4019033674963395</v>
      </c>
      <c r="AL126" s="58">
        <f t="shared" si="39"/>
        <v>0.75081301302828085</v>
      </c>
    </row>
    <row r="127" spans="1:38" x14ac:dyDescent="0.2">
      <c r="A127" s="1">
        <v>318</v>
      </c>
      <c r="B127" s="1">
        <v>411</v>
      </c>
      <c r="C127" s="1" t="s">
        <v>107</v>
      </c>
      <c r="D127" s="66">
        <v>16</v>
      </c>
      <c r="E127" s="245">
        <v>1204</v>
      </c>
      <c r="F127" s="245">
        <v>1597</v>
      </c>
      <c r="G127" s="245">
        <v>6486</v>
      </c>
      <c r="H127" s="246">
        <v>0.72599999999999998</v>
      </c>
      <c r="I127" s="25">
        <f t="shared" si="22"/>
        <v>0.23733576801735209</v>
      </c>
      <c r="J127" s="25">
        <f t="shared" si="23"/>
        <v>0.12321928890821732</v>
      </c>
      <c r="K127" s="27">
        <f t="shared" si="24"/>
        <v>1.9261251231058234</v>
      </c>
      <c r="L127" s="27">
        <f t="shared" si="25"/>
        <v>0.74880542876323808</v>
      </c>
      <c r="M127" s="27">
        <f t="shared" si="26"/>
        <v>4.0613650594865369</v>
      </c>
      <c r="N127" s="27"/>
      <c r="O127" s="51">
        <f t="shared" si="27"/>
        <v>48.865276255338848</v>
      </c>
      <c r="P127" s="27">
        <f t="shared" si="28"/>
        <v>4.0613650594865369</v>
      </c>
      <c r="Q127" s="93">
        <f t="shared" si="29"/>
        <v>0.74880542876323808</v>
      </c>
      <c r="R127" s="156">
        <f t="shared" si="30"/>
        <v>819.53680356645725</v>
      </c>
      <c r="S127" s="156">
        <f t="shared" si="31"/>
        <v>1128.8385724055886</v>
      </c>
      <c r="T127" s="153"/>
      <c r="U127" s="153"/>
      <c r="V127"/>
      <c r="W127">
        <v>318</v>
      </c>
      <c r="X127" s="76">
        <v>16</v>
      </c>
      <c r="Y127" s="246">
        <v>0.875</v>
      </c>
      <c r="Z127" s="245">
        <v>3066</v>
      </c>
      <c r="AA127" s="245">
        <v>9968</v>
      </c>
      <c r="AB127" s="245">
        <v>988</v>
      </c>
      <c r="AC127" s="245">
        <v>1452</v>
      </c>
      <c r="AD127" s="27">
        <f t="shared" si="32"/>
        <v>0.25079219712157802</v>
      </c>
      <c r="AE127" s="27">
        <f t="shared" si="33"/>
        <v>0.13487316352054782</v>
      </c>
      <c r="AF127" s="29">
        <f t="shared" si="34"/>
        <v>1.8594670027397262</v>
      </c>
      <c r="AG127" s="29">
        <f t="shared" si="35"/>
        <v>0.74310190973065904</v>
      </c>
      <c r="AH127" s="29">
        <f t="shared" si="36"/>
        <v>3.2511415525114153</v>
      </c>
      <c r="AJ127" s="51">
        <f t="shared" si="37"/>
        <v>75.098531253965092</v>
      </c>
      <c r="AK127" s="29">
        <f t="shared" si="38"/>
        <v>3.2511415525114153</v>
      </c>
      <c r="AL127" s="58">
        <f t="shared" si="39"/>
        <v>0.74310190973065904</v>
      </c>
    </row>
    <row r="128" spans="1:38" x14ac:dyDescent="0.2">
      <c r="A128" s="1">
        <v>318</v>
      </c>
      <c r="B128" s="1">
        <v>411</v>
      </c>
      <c r="C128" s="1" t="s">
        <v>107</v>
      </c>
      <c r="D128" s="66">
        <v>16</v>
      </c>
      <c r="E128" s="245">
        <v>1252</v>
      </c>
      <c r="F128" s="245">
        <v>1798</v>
      </c>
      <c r="G128" s="245">
        <v>7048</v>
      </c>
      <c r="H128" s="246">
        <v>0.755</v>
      </c>
      <c r="I128" s="25">
        <f t="shared" si="22"/>
        <v>0.23850443614820321</v>
      </c>
      <c r="J128" s="25">
        <f t="shared" si="23"/>
        <v>0.12337578915181015</v>
      </c>
      <c r="K128" s="27">
        <f t="shared" si="24"/>
        <v>1.9331542905450498</v>
      </c>
      <c r="L128" s="27">
        <f t="shared" si="25"/>
        <v>0.7533861632856077</v>
      </c>
      <c r="M128" s="27">
        <f t="shared" si="26"/>
        <v>3.9199110122358176</v>
      </c>
      <c r="N128" s="27"/>
      <c r="O128" s="51">
        <f t="shared" si="27"/>
        <v>53.099362788718501</v>
      </c>
      <c r="P128" s="27">
        <f t="shared" si="28"/>
        <v>3.9199110122358176</v>
      </c>
      <c r="Q128" s="93">
        <f t="shared" si="29"/>
        <v>0.7533861632856077</v>
      </c>
      <c r="R128" s="156">
        <f t="shared" si="30"/>
        <v>852.20936716379128</v>
      </c>
      <c r="S128" s="156">
        <f t="shared" si="31"/>
        <v>1128.7541286937633</v>
      </c>
      <c r="T128" s="153"/>
      <c r="U128" s="153"/>
      <c r="V128"/>
      <c r="W128">
        <v>318</v>
      </c>
      <c r="X128" s="76">
        <v>16</v>
      </c>
      <c r="Y128" s="246">
        <v>0.9</v>
      </c>
      <c r="Z128" s="245">
        <v>3440</v>
      </c>
      <c r="AA128" s="245">
        <v>10667</v>
      </c>
      <c r="AB128" s="245">
        <v>1016</v>
      </c>
      <c r="AC128" s="245">
        <v>1493</v>
      </c>
      <c r="AD128" s="27">
        <f t="shared" si="32"/>
        <v>0.25384107789164972</v>
      </c>
      <c r="AE128" s="27">
        <f t="shared" si="33"/>
        <v>0.13919776500862274</v>
      </c>
      <c r="AF128" s="29">
        <f t="shared" si="34"/>
        <v>1.8236002415406978</v>
      </c>
      <c r="AG128" s="29">
        <f t="shared" si="35"/>
        <v>0.73318485268978006</v>
      </c>
      <c r="AH128" s="29">
        <f t="shared" si="36"/>
        <v>3.1008720930232556</v>
      </c>
      <c r="AJ128" s="51">
        <f t="shared" si="37"/>
        <v>80.36477055437858</v>
      </c>
      <c r="AK128" s="29">
        <f t="shared" si="38"/>
        <v>3.1008720930232556</v>
      </c>
      <c r="AL128" s="58">
        <f t="shared" si="39"/>
        <v>0.73318485268978006</v>
      </c>
    </row>
    <row r="129" spans="1:38" x14ac:dyDescent="0.2">
      <c r="A129" s="1">
        <v>318</v>
      </c>
      <c r="B129" s="1">
        <v>411</v>
      </c>
      <c r="C129" s="1" t="s">
        <v>107</v>
      </c>
      <c r="D129" s="66">
        <v>16</v>
      </c>
      <c r="E129" s="245">
        <v>1298</v>
      </c>
      <c r="F129" s="245">
        <v>2018</v>
      </c>
      <c r="G129" s="245">
        <v>7588</v>
      </c>
      <c r="H129" s="246">
        <v>0.78200000000000003</v>
      </c>
      <c r="I129" s="25">
        <f t="shared" si="22"/>
        <v>0.23890055622116516</v>
      </c>
      <c r="J129" s="25">
        <f t="shared" si="23"/>
        <v>0.12426543009859081</v>
      </c>
      <c r="K129" s="27">
        <f t="shared" si="24"/>
        <v>1.9225021474727453</v>
      </c>
      <c r="L129" s="27">
        <f t="shared" si="25"/>
        <v>0.74985675028749088</v>
      </c>
      <c r="M129" s="27">
        <f t="shared" si="26"/>
        <v>3.7601585728444005</v>
      </c>
      <c r="N129" s="27"/>
      <c r="O129" s="51">
        <f t="shared" si="27"/>
        <v>57.16770216242849</v>
      </c>
      <c r="P129" s="27">
        <f t="shared" si="28"/>
        <v>3.7601585728444005</v>
      </c>
      <c r="Q129" s="93">
        <f t="shared" si="29"/>
        <v>0.74985675028749088</v>
      </c>
      <c r="R129" s="156">
        <f t="shared" si="30"/>
        <v>883.52057394456949</v>
      </c>
      <c r="S129" s="156">
        <f t="shared" si="31"/>
        <v>1129.8217058114699</v>
      </c>
      <c r="T129" s="153"/>
      <c r="U129" s="153"/>
      <c r="V129"/>
      <c r="W129">
        <v>318</v>
      </c>
      <c r="X129" s="76">
        <v>16</v>
      </c>
      <c r="Y129" s="246">
        <v>0.92500000000000004</v>
      </c>
      <c r="Z129" s="245">
        <v>3853</v>
      </c>
      <c r="AA129" s="245">
        <v>11391</v>
      </c>
      <c r="AB129" s="245">
        <v>1045</v>
      </c>
      <c r="AC129" s="245">
        <v>1535</v>
      </c>
      <c r="AD129" s="27">
        <f t="shared" si="32"/>
        <v>0.2564391424147493</v>
      </c>
      <c r="AE129" s="27">
        <f t="shared" si="33"/>
        <v>0.14345877312284333</v>
      </c>
      <c r="AF129" s="29">
        <f t="shared" si="34"/>
        <v>1.7875459048793148</v>
      </c>
      <c r="AG129" s="29">
        <f t="shared" si="35"/>
        <v>0.72235761053942493</v>
      </c>
      <c r="AH129" s="29">
        <f t="shared" si="36"/>
        <v>2.9563976122501945</v>
      </c>
      <c r="AJ129" s="51">
        <f t="shared" si="37"/>
        <v>85.819358899871233</v>
      </c>
      <c r="AK129" s="29">
        <f t="shared" si="38"/>
        <v>2.9563976122501945</v>
      </c>
      <c r="AL129" s="58">
        <f t="shared" si="39"/>
        <v>0.72235761053942493</v>
      </c>
    </row>
    <row r="130" spans="1:38" x14ac:dyDescent="0.2">
      <c r="A130" s="1">
        <v>318</v>
      </c>
      <c r="B130" s="1">
        <v>411</v>
      </c>
      <c r="C130" s="1" t="s">
        <v>107</v>
      </c>
      <c r="D130" s="66">
        <v>16</v>
      </c>
      <c r="E130" s="245">
        <v>1352</v>
      </c>
      <c r="F130" s="245">
        <v>2325</v>
      </c>
      <c r="G130" s="245">
        <v>8358</v>
      </c>
      <c r="H130" s="246">
        <v>0.81499999999999995</v>
      </c>
      <c r="I130" s="25">
        <f t="shared" si="22"/>
        <v>0.24254269963923542</v>
      </c>
      <c r="J130" s="25">
        <f t="shared" si="23"/>
        <v>0.12669110533044867</v>
      </c>
      <c r="K130" s="27">
        <f t="shared" si="24"/>
        <v>1.9144414203870965</v>
      </c>
      <c r="L130" s="27">
        <f t="shared" si="25"/>
        <v>0.75238317807819743</v>
      </c>
      <c r="M130" s="27">
        <f t="shared" si="26"/>
        <v>3.5948387096774193</v>
      </c>
      <c r="N130" s="27"/>
      <c r="O130" s="51">
        <f t="shared" si="27"/>
        <v>62.968852750866802</v>
      </c>
      <c r="P130" s="27">
        <f t="shared" si="28"/>
        <v>3.5948387096774193</v>
      </c>
      <c r="Q130" s="93">
        <f t="shared" si="29"/>
        <v>0.75238317807819743</v>
      </c>
      <c r="R130" s="156">
        <f t="shared" si="30"/>
        <v>920.27720799157009</v>
      </c>
      <c r="S130" s="156">
        <f t="shared" si="31"/>
        <v>1129.1744883332149</v>
      </c>
      <c r="T130" s="153"/>
      <c r="U130" s="153"/>
      <c r="V130"/>
      <c r="X130" s="76"/>
      <c r="Y130" s="163"/>
      <c r="Z130" s="150"/>
      <c r="AA130" s="150"/>
      <c r="AB130" s="150"/>
      <c r="AC130" s="150"/>
      <c r="AD130" s="27"/>
      <c r="AE130" s="27"/>
      <c r="AF130" s="29"/>
      <c r="AH130" s="29"/>
      <c r="AJ130" s="51"/>
      <c r="AK130" s="29"/>
      <c r="AL130" s="58"/>
    </row>
    <row r="131" spans="1:38" x14ac:dyDescent="0.2">
      <c r="A131" s="1">
        <v>318</v>
      </c>
      <c r="B131" s="1">
        <v>411</v>
      </c>
      <c r="C131" s="1" t="s">
        <v>107</v>
      </c>
      <c r="D131" s="66">
        <v>16</v>
      </c>
      <c r="E131" s="245">
        <v>1396</v>
      </c>
      <c r="F131" s="245">
        <v>2655</v>
      </c>
      <c r="G131" s="245">
        <v>9148</v>
      </c>
      <c r="H131" s="246">
        <v>0.84099999999999997</v>
      </c>
      <c r="I131" s="25">
        <f t="shared" si="22"/>
        <v>0.24899724560087086</v>
      </c>
      <c r="J131" s="25">
        <f t="shared" si="23"/>
        <v>0.13142001528261907</v>
      </c>
      <c r="K131" s="27">
        <f t="shared" si="24"/>
        <v>1.8946676049717515</v>
      </c>
      <c r="L131" s="27">
        <f t="shared" si="25"/>
        <v>0.75445474179383376</v>
      </c>
      <c r="M131" s="27">
        <f t="shared" si="26"/>
        <v>3.4455743879472691</v>
      </c>
      <c r="N131" s="27"/>
      <c r="O131" s="51">
        <f t="shared" si="27"/>
        <v>68.920682575368446</v>
      </c>
      <c r="P131" s="27">
        <f t="shared" si="28"/>
        <v>3.4455743879472691</v>
      </c>
      <c r="Q131" s="93">
        <f t="shared" si="29"/>
        <v>0.75445474179383376</v>
      </c>
      <c r="R131" s="156">
        <f t="shared" si="30"/>
        <v>950.22705795579282</v>
      </c>
      <c r="S131" s="156">
        <f t="shared" si="31"/>
        <v>1129.8775956668167</v>
      </c>
      <c r="T131" s="153"/>
      <c r="U131" s="153"/>
      <c r="V131"/>
      <c r="X131" s="76"/>
      <c r="Y131" s="163"/>
      <c r="Z131" s="150"/>
      <c r="AA131" s="150"/>
      <c r="AB131" s="150"/>
      <c r="AC131" s="150"/>
      <c r="AD131" s="27"/>
      <c r="AE131" s="27"/>
      <c r="AF131" s="29"/>
      <c r="AH131" s="29"/>
      <c r="AJ131" s="51"/>
      <c r="AK131" s="29"/>
      <c r="AL131" s="58"/>
    </row>
    <row r="132" spans="1:38" x14ac:dyDescent="0.2">
      <c r="A132" s="1">
        <v>318</v>
      </c>
      <c r="B132" s="1">
        <v>411</v>
      </c>
      <c r="C132" s="1" t="s">
        <v>107</v>
      </c>
      <c r="D132" s="66">
        <v>16</v>
      </c>
      <c r="E132" s="245">
        <v>1450</v>
      </c>
      <c r="F132" s="245">
        <v>3032</v>
      </c>
      <c r="G132" s="245">
        <v>9875</v>
      </c>
      <c r="H132" s="246">
        <v>0.874</v>
      </c>
      <c r="I132" s="25">
        <f t="shared" si="22"/>
        <v>0.2491382006037435</v>
      </c>
      <c r="J132" s="25">
        <f t="shared" si="23"/>
        <v>0.13393017399773438</v>
      </c>
      <c r="K132" s="27">
        <f t="shared" si="24"/>
        <v>1.8602096388522427</v>
      </c>
      <c r="L132" s="27">
        <f t="shared" si="25"/>
        <v>0.7409432457214975</v>
      </c>
      <c r="M132" s="27">
        <f t="shared" si="26"/>
        <v>3.2569261213720315</v>
      </c>
      <c r="N132" s="27"/>
      <c r="O132" s="51">
        <f t="shared" si="27"/>
        <v>74.397872806270598</v>
      </c>
      <c r="P132" s="27">
        <f t="shared" si="28"/>
        <v>3.2569261213720315</v>
      </c>
      <c r="Q132" s="93">
        <f t="shared" si="29"/>
        <v>0.7409432457214975</v>
      </c>
      <c r="R132" s="156">
        <f>E132*(PI()/30)*($D$4/2)</f>
        <v>986.98369200279342</v>
      </c>
      <c r="S132" s="156">
        <f>R132/H132</f>
        <v>1129.2719588132647</v>
      </c>
      <c r="T132" s="153"/>
      <c r="U132" s="153"/>
      <c r="V132"/>
      <c r="X132" s="76"/>
      <c r="Y132" s="163"/>
      <c r="Z132" s="150"/>
      <c r="AA132" s="150"/>
      <c r="AB132" s="150"/>
      <c r="AC132" s="150"/>
      <c r="AD132" s="27"/>
      <c r="AE132" s="27"/>
      <c r="AF132" s="29"/>
      <c r="AH132" s="29"/>
      <c r="AJ132" s="51"/>
      <c r="AK132" s="29"/>
      <c r="AL132" s="58"/>
    </row>
    <row r="133" spans="1:38" x14ac:dyDescent="0.2">
      <c r="A133" s="1">
        <v>318</v>
      </c>
      <c r="B133" s="1">
        <v>411</v>
      </c>
      <c r="C133" s="1" t="s">
        <v>107</v>
      </c>
      <c r="D133" s="66">
        <v>16</v>
      </c>
      <c r="E133" s="245">
        <v>1505</v>
      </c>
      <c r="F133" s="245">
        <v>3540</v>
      </c>
      <c r="G133" s="245">
        <v>10873</v>
      </c>
      <c r="H133" s="246">
        <v>0.90700000000000003</v>
      </c>
      <c r="I133" s="25">
        <f t="shared" si="22"/>
        <v>0.25463354234007224</v>
      </c>
      <c r="J133" s="25">
        <f t="shared" si="23"/>
        <v>0.13984501988751769</v>
      </c>
      <c r="K133" s="27">
        <f t="shared" si="24"/>
        <v>1.8208266733050846</v>
      </c>
      <c r="L133" s="27">
        <f t="shared" si="25"/>
        <v>0.73321156075276495</v>
      </c>
      <c r="M133" s="27">
        <f t="shared" si="26"/>
        <v>3.0714689265536723</v>
      </c>
      <c r="N133" s="27"/>
      <c r="O133" s="51">
        <f t="shared" si="27"/>
        <v>81.916766685830908</v>
      </c>
      <c r="P133" s="27">
        <f t="shared" si="28"/>
        <v>3.0714689265536723</v>
      </c>
      <c r="Q133" s="93">
        <f t="shared" si="29"/>
        <v>0.73321156075276495</v>
      </c>
      <c r="R133" s="156">
        <f>E133*(PI()/30)*($D$4/2)</f>
        <v>1024.4210044580716</v>
      </c>
      <c r="S133" s="156">
        <f>R133/H133</f>
        <v>1129.460864893133</v>
      </c>
      <c r="T133" s="153"/>
      <c r="U133" s="153"/>
      <c r="V133"/>
      <c r="X133" s="76"/>
      <c r="Y133" s="163"/>
      <c r="Z133" s="150"/>
      <c r="AA133" s="150"/>
      <c r="AB133" s="150"/>
      <c r="AC133" s="150"/>
      <c r="AD133" s="27"/>
      <c r="AE133" s="27"/>
      <c r="AF133" s="29"/>
      <c r="AH133" s="29"/>
      <c r="AJ133" s="51"/>
      <c r="AK133" s="29"/>
      <c r="AL133" s="58"/>
    </row>
    <row r="134" spans="1:38" x14ac:dyDescent="0.2">
      <c r="A134" s="1">
        <v>318</v>
      </c>
      <c r="B134" s="1">
        <v>411</v>
      </c>
      <c r="C134" s="1" t="s">
        <v>107</v>
      </c>
      <c r="D134" s="66">
        <v>16</v>
      </c>
      <c r="E134" s="245">
        <v>1553</v>
      </c>
      <c r="F134" s="245">
        <v>4058</v>
      </c>
      <c r="G134" s="245">
        <v>11726</v>
      </c>
      <c r="H134" s="246">
        <v>0.93600000000000005</v>
      </c>
      <c r="I134" s="25">
        <f t="shared" si="22"/>
        <v>0.25789694761710291</v>
      </c>
      <c r="J134" s="25">
        <f t="shared" si="23"/>
        <v>0.14589853071560779</v>
      </c>
      <c r="K134" s="27">
        <f t="shared" si="24"/>
        <v>1.767645954706752</v>
      </c>
      <c r="L134" s="27">
        <f t="shared" si="25"/>
        <v>0.71634342004258522</v>
      </c>
      <c r="M134" s="27">
        <f t="shared" si="26"/>
        <v>2.8896007885657959</v>
      </c>
      <c r="N134" s="27"/>
      <c r="O134" s="51">
        <f t="shared" si="27"/>
        <v>88.343236103932057</v>
      </c>
      <c r="P134" s="27">
        <f t="shared" si="28"/>
        <v>2.8896007885657959</v>
      </c>
      <c r="Q134" s="93">
        <f t="shared" si="29"/>
        <v>0.71634342004258522</v>
      </c>
      <c r="R134" s="156">
        <f t="shared" si="30"/>
        <v>1057.0935680554055</v>
      </c>
      <c r="S134" s="156">
        <f t="shared" si="31"/>
        <v>1129.373470144664</v>
      </c>
      <c r="T134" s="153"/>
      <c r="U134" s="153"/>
      <c r="V134"/>
      <c r="X134" s="76"/>
      <c r="Y134" s="163"/>
      <c r="Z134" s="150"/>
      <c r="AA134" s="150"/>
      <c r="AB134" s="150"/>
      <c r="AC134" s="150"/>
      <c r="AD134" s="27"/>
      <c r="AE134" s="27"/>
      <c r="AF134" s="29"/>
      <c r="AH134" s="29"/>
      <c r="AJ134" s="51"/>
      <c r="AK134" s="29"/>
      <c r="AL134" s="58"/>
    </row>
    <row r="135" spans="1:38" x14ac:dyDescent="0.2">
      <c r="I135" s="25"/>
      <c r="J135" s="25"/>
      <c r="K135" s="27"/>
      <c r="L135" s="27"/>
      <c r="M135" s="27"/>
      <c r="N135" s="27"/>
      <c r="O135" s="51"/>
      <c r="P135" s="27"/>
      <c r="Q135" s="93"/>
      <c r="R135" s="156"/>
      <c r="T135" s="153"/>
      <c r="U135" s="153"/>
      <c r="Y135" s="62"/>
      <c r="AA135" s="69"/>
      <c r="AB135" s="150"/>
      <c r="AC135" s="171"/>
      <c r="AD135" s="27"/>
      <c r="AE135" s="27"/>
      <c r="AF135" s="29"/>
      <c r="AH135" s="29"/>
      <c r="AJ135" s="51"/>
      <c r="AK135" s="29"/>
      <c r="AL135" s="58"/>
    </row>
    <row r="136" spans="1:38" x14ac:dyDescent="0.2">
      <c r="I136" s="25"/>
      <c r="J136" s="25"/>
      <c r="K136" s="27"/>
      <c r="L136" s="27"/>
      <c r="M136" s="27"/>
      <c r="N136" s="27"/>
      <c r="O136" s="51"/>
      <c r="P136" s="27"/>
      <c r="Q136" s="93"/>
      <c r="R136" s="156"/>
      <c r="T136" s="153"/>
      <c r="U136" s="153"/>
      <c r="Y136" s="62"/>
      <c r="AA136" s="69"/>
      <c r="AB136" s="150"/>
      <c r="AC136" s="171"/>
      <c r="AD136" s="27"/>
      <c r="AE136" s="27"/>
      <c r="AF136" s="29"/>
      <c r="AH136" s="29"/>
      <c r="AJ136" s="51"/>
      <c r="AK136" s="29"/>
      <c r="AL136" s="58"/>
    </row>
    <row r="137" spans="1:38" x14ac:dyDescent="0.2">
      <c r="A137" s="1">
        <v>319</v>
      </c>
      <c r="B137" s="1">
        <v>434</v>
      </c>
      <c r="C137" s="1" t="s">
        <v>107</v>
      </c>
      <c r="D137" s="66">
        <v>16</v>
      </c>
      <c r="E137" s="245">
        <v>903</v>
      </c>
      <c r="F137" s="245">
        <v>623</v>
      </c>
      <c r="G137" s="245">
        <v>3430</v>
      </c>
      <c r="H137" s="246">
        <v>0.55300000000000005</v>
      </c>
      <c r="I137" s="25">
        <f t="shared" ref="I137:I179" si="40">0.1515*(G137/1000)/(E137/1000)^2/($D$4/10)^4</f>
        <v>0.22312993710885468</v>
      </c>
      <c r="J137" s="25">
        <f t="shared" ref="J137:J179" si="41">0.5*(F137/1000)/(E137/1000)^3/($D$4/10)^5</f>
        <v>0.11394047838188361</v>
      </c>
      <c r="K137" s="27">
        <f t="shared" ref="K137:K179" si="42">I137/J137</f>
        <v>1.9583026179775287</v>
      </c>
      <c r="L137" s="27">
        <f t="shared" ref="L137:L179" si="43">0.798*I137^1.5/J137</f>
        <v>0.73817888324856673</v>
      </c>
      <c r="M137" s="27">
        <f t="shared" ref="M137:M179" si="44">G137/F137</f>
        <v>5.5056179775280896</v>
      </c>
      <c r="N137" s="27"/>
      <c r="O137" s="51">
        <f t="shared" ref="O137:O179" si="45">G137/(PI()*$D$4^2/4)</f>
        <v>25.841488984861584</v>
      </c>
      <c r="P137" s="27">
        <f t="shared" ref="P137:P179" si="46">M137</f>
        <v>5.5056179775280896</v>
      </c>
      <c r="Q137" s="93">
        <f t="shared" ref="Q137:Q179" si="47">L137</f>
        <v>0.73817888324856673</v>
      </c>
      <c r="R137" s="156">
        <f t="shared" ref="R137:R164" si="48">E137*(PI()/30)*($D$4/2)</f>
        <v>614.65260267484302</v>
      </c>
      <c r="S137" s="156">
        <f t="shared" ref="S137:S164" si="49">R137/H137</f>
        <v>1111.4875274409458</v>
      </c>
      <c r="T137" s="153"/>
      <c r="U137" s="153"/>
      <c r="V137"/>
      <c r="W137">
        <v>319</v>
      </c>
      <c r="X137" s="76">
        <v>16</v>
      </c>
      <c r="Y137" s="246">
        <v>0.72499999999999998</v>
      </c>
      <c r="Z137" s="245">
        <v>1453</v>
      </c>
      <c r="AA137" s="245">
        <v>6054</v>
      </c>
      <c r="AB137" s="245">
        <v>806</v>
      </c>
      <c r="AC137" s="245">
        <v>1183</v>
      </c>
      <c r="AD137" s="27">
        <f t="shared" ref="AD137:AD173" si="50">0.1515*(AA137/1000)/(AC137/1000)^2/($D$4/10)^4</f>
        <v>0.22946272722069921</v>
      </c>
      <c r="AE137" s="27">
        <f t="shared" ref="AE137:AE173" si="51">0.5*(Z137/1000)/(AC137/1000)^3/($D$4/10)^5</f>
        <v>0.1181856160194522</v>
      </c>
      <c r="AF137" s="29">
        <f t="shared" ref="AF137:AF173" si="52">AD137/AE137</f>
        <v>1.9415452992429458</v>
      </c>
      <c r="AG137" s="29">
        <f t="shared" ref="AG137:AG173" si="53">0.798*AD137^1.5/AE137</f>
        <v>0.74217529641612245</v>
      </c>
      <c r="AH137" s="29">
        <f t="shared" ref="AH137:AH173" si="54">AA137/Z137</f>
        <v>4.1665519614590503</v>
      </c>
      <c r="AJ137" s="51">
        <f t="shared" ref="AJ137:AJ173" si="55">AA137/(PI()*$D$4^2/4)</f>
        <v>45.610604756370854</v>
      </c>
      <c r="AK137" s="29">
        <f t="shared" ref="AK137:AK173" si="56">AH137</f>
        <v>4.1665519614590503</v>
      </c>
      <c r="AL137" s="58">
        <f t="shared" ref="AL137:AL173" si="57">AG137</f>
        <v>0.74217529641612245</v>
      </c>
    </row>
    <row r="138" spans="1:38" x14ac:dyDescent="0.2">
      <c r="A138" s="1">
        <v>319</v>
      </c>
      <c r="B138" s="1">
        <v>434</v>
      </c>
      <c r="C138" s="1" t="s">
        <v>107</v>
      </c>
      <c r="D138" s="66">
        <v>16</v>
      </c>
      <c r="E138" s="245">
        <v>949</v>
      </c>
      <c r="F138" s="245">
        <v>709</v>
      </c>
      <c r="G138" s="245">
        <v>3711</v>
      </c>
      <c r="H138" s="246">
        <v>0.58099999999999996</v>
      </c>
      <c r="I138" s="25">
        <f t="shared" si="40"/>
        <v>0.21857362403872499</v>
      </c>
      <c r="J138" s="25">
        <f t="shared" si="41"/>
        <v>0.11171226071697919</v>
      </c>
      <c r="K138" s="27">
        <f t="shared" si="42"/>
        <v>1.9565768576868832</v>
      </c>
      <c r="L138" s="27">
        <f t="shared" si="43"/>
        <v>0.72995935759188912</v>
      </c>
      <c r="M138" s="27">
        <f t="shared" si="44"/>
        <v>5.2341325811001411</v>
      </c>
      <c r="N138" s="27"/>
      <c r="O138" s="51">
        <f t="shared" si="45"/>
        <v>27.958532251551414</v>
      </c>
      <c r="P138" s="27">
        <f t="shared" si="46"/>
        <v>5.2341325811001411</v>
      </c>
      <c r="Q138" s="93">
        <f t="shared" si="47"/>
        <v>0.72995935759188912</v>
      </c>
      <c r="R138" s="156">
        <f t="shared" si="48"/>
        <v>645.96380945562123</v>
      </c>
      <c r="S138" s="156">
        <f t="shared" si="49"/>
        <v>1111.8137856379024</v>
      </c>
      <c r="T138" s="153"/>
      <c r="U138" s="153"/>
      <c r="V138"/>
      <c r="W138">
        <v>319</v>
      </c>
      <c r="X138" s="76">
        <v>16</v>
      </c>
      <c r="Y138" s="246">
        <v>0.75</v>
      </c>
      <c r="Z138" s="245">
        <v>1628</v>
      </c>
      <c r="AA138" s="245">
        <v>6541</v>
      </c>
      <c r="AB138" s="245">
        <v>833</v>
      </c>
      <c r="AC138" s="245">
        <v>1224</v>
      </c>
      <c r="AD138" s="27">
        <f t="shared" si="50"/>
        <v>0.23159039162007189</v>
      </c>
      <c r="AE138" s="27">
        <f t="shared" si="51"/>
        <v>0.11955380145040907</v>
      </c>
      <c r="AF138" s="29">
        <f t="shared" si="52"/>
        <v>1.9371227749385753</v>
      </c>
      <c r="AG138" s="29">
        <f t="shared" si="53"/>
        <v>0.74390984646256364</v>
      </c>
      <c r="AH138" s="29">
        <f t="shared" si="54"/>
        <v>4.0178132678132679</v>
      </c>
      <c r="AJ138" s="51">
        <f t="shared" si="55"/>
        <v>49.279644154513015</v>
      </c>
      <c r="AK138" s="29">
        <f t="shared" si="56"/>
        <v>4.0178132678132679</v>
      </c>
      <c r="AL138" s="58">
        <f t="shared" si="57"/>
        <v>0.74390984646256364</v>
      </c>
    </row>
    <row r="139" spans="1:38" x14ac:dyDescent="0.2">
      <c r="A139" s="1">
        <v>319</v>
      </c>
      <c r="B139" s="1">
        <v>434</v>
      </c>
      <c r="C139" s="1" t="s">
        <v>107</v>
      </c>
      <c r="D139" s="66">
        <v>16</v>
      </c>
      <c r="E139" s="245">
        <v>1006</v>
      </c>
      <c r="F139" s="245">
        <v>848</v>
      </c>
      <c r="G139" s="245">
        <v>4193</v>
      </c>
      <c r="H139" s="246">
        <v>0.61599999999999999</v>
      </c>
      <c r="I139" s="25">
        <f t="shared" si="40"/>
        <v>0.21976985648471417</v>
      </c>
      <c r="J139" s="25">
        <f t="shared" si="41"/>
        <v>0.11216442979907298</v>
      </c>
      <c r="K139" s="27">
        <f t="shared" si="42"/>
        <v>1.9593542879716981</v>
      </c>
      <c r="L139" s="27">
        <f t="shared" si="43"/>
        <v>0.73299316559829197</v>
      </c>
      <c r="M139" s="27">
        <f t="shared" si="44"/>
        <v>4.944575471698113</v>
      </c>
      <c r="N139" s="27"/>
      <c r="O139" s="51">
        <f t="shared" si="45"/>
        <v>31.589901840677733</v>
      </c>
      <c r="P139" s="27">
        <f t="shared" si="46"/>
        <v>4.944575471698113</v>
      </c>
      <c r="Q139" s="93">
        <f t="shared" si="47"/>
        <v>0.73299316559829197</v>
      </c>
      <c r="R139" s="156">
        <f t="shared" si="48"/>
        <v>684.76247872745523</v>
      </c>
      <c r="S139" s="156">
        <f t="shared" si="49"/>
        <v>1111.6274005315831</v>
      </c>
      <c r="T139" s="153"/>
      <c r="U139" s="153"/>
      <c r="V139"/>
      <c r="W139">
        <v>319</v>
      </c>
      <c r="X139" s="76">
        <v>16</v>
      </c>
      <c r="Y139" s="246">
        <v>0.77500000000000002</v>
      </c>
      <c r="Z139" s="245">
        <v>1807</v>
      </c>
      <c r="AA139" s="245">
        <v>7021</v>
      </c>
      <c r="AB139" s="245">
        <v>861</v>
      </c>
      <c r="AC139" s="245">
        <v>1265</v>
      </c>
      <c r="AD139" s="27">
        <f t="shared" si="50"/>
        <v>0.23273255943874996</v>
      </c>
      <c r="AE139" s="27">
        <f t="shared" si="51"/>
        <v>0.12020978456466522</v>
      </c>
      <c r="AF139" s="29">
        <f t="shared" si="52"/>
        <v>1.9360533776978417</v>
      </c>
      <c r="AG139" s="29">
        <f t="shared" si="53"/>
        <v>0.74533032392854115</v>
      </c>
      <c r="AH139" s="29">
        <f t="shared" si="54"/>
        <v>3.8854454897620365</v>
      </c>
      <c r="AJ139" s="51">
        <f t="shared" si="55"/>
        <v>52.895945820032999</v>
      </c>
      <c r="AK139" s="29">
        <f t="shared" si="56"/>
        <v>3.8854454897620365</v>
      </c>
      <c r="AL139" s="58">
        <f t="shared" si="57"/>
        <v>0.74533032392854115</v>
      </c>
    </row>
    <row r="140" spans="1:38" x14ac:dyDescent="0.2">
      <c r="A140" s="1">
        <v>319</v>
      </c>
      <c r="B140" s="1">
        <v>434</v>
      </c>
      <c r="C140" s="1" t="s">
        <v>107</v>
      </c>
      <c r="D140" s="66">
        <v>16</v>
      </c>
      <c r="E140" s="245">
        <v>1053</v>
      </c>
      <c r="F140" s="245">
        <v>996</v>
      </c>
      <c r="G140" s="245">
        <v>4694</v>
      </c>
      <c r="H140" s="246">
        <v>0.64500000000000002</v>
      </c>
      <c r="I140" s="25">
        <f t="shared" si="40"/>
        <v>0.22455646683466093</v>
      </c>
      <c r="J140" s="25">
        <f t="shared" si="41"/>
        <v>0.11487551401575109</v>
      </c>
      <c r="K140" s="27">
        <f t="shared" si="42"/>
        <v>1.9547809536144578</v>
      </c>
      <c r="L140" s="27">
        <f t="shared" si="43"/>
        <v>0.73920308964550574</v>
      </c>
      <c r="M140" s="27">
        <f t="shared" si="44"/>
        <v>4.7128514056224899</v>
      </c>
      <c r="N140" s="27"/>
      <c r="O140" s="51">
        <f t="shared" si="45"/>
        <v>35.364416704064226</v>
      </c>
      <c r="P140" s="27">
        <f t="shared" si="46"/>
        <v>4.7128514056224899</v>
      </c>
      <c r="Q140" s="93">
        <f t="shared" si="47"/>
        <v>0.73920308964550574</v>
      </c>
      <c r="R140" s="156">
        <f t="shared" si="48"/>
        <v>716.75436391651124</v>
      </c>
      <c r="S140" s="156">
        <f t="shared" si="49"/>
        <v>1111.2470758395523</v>
      </c>
      <c r="T140" s="153"/>
      <c r="U140" s="153"/>
      <c r="V140"/>
      <c r="W140">
        <v>319</v>
      </c>
      <c r="X140" s="76">
        <v>16</v>
      </c>
      <c r="Y140" s="246">
        <v>0.8</v>
      </c>
      <c r="Z140" s="245">
        <v>2015</v>
      </c>
      <c r="AA140" s="245">
        <v>7543</v>
      </c>
      <c r="AB140" s="245">
        <v>889</v>
      </c>
      <c r="AC140" s="245">
        <v>1306</v>
      </c>
      <c r="AD140" s="27">
        <f t="shared" si="50"/>
        <v>0.23458323843423298</v>
      </c>
      <c r="AE140" s="27">
        <f t="shared" si="51"/>
        <v>0.12181443703549304</v>
      </c>
      <c r="AF140" s="29">
        <f t="shared" si="52"/>
        <v>1.9257424993548387</v>
      </c>
      <c r="AG140" s="29">
        <f t="shared" si="53"/>
        <v>0.74430270109633812</v>
      </c>
      <c r="AH140" s="29">
        <f t="shared" si="54"/>
        <v>3.7434243176178659</v>
      </c>
      <c r="AJ140" s="51">
        <f t="shared" si="55"/>
        <v>56.828673881285987</v>
      </c>
      <c r="AK140" s="29">
        <f t="shared" si="56"/>
        <v>3.7434243176178659</v>
      </c>
      <c r="AL140" s="58">
        <f t="shared" si="57"/>
        <v>0.74430270109633812</v>
      </c>
    </row>
    <row r="141" spans="1:38" x14ac:dyDescent="0.2">
      <c r="A141" s="1">
        <v>319</v>
      </c>
      <c r="B141" s="1">
        <v>434</v>
      </c>
      <c r="C141" s="1" t="s">
        <v>107</v>
      </c>
      <c r="D141" s="66">
        <v>16</v>
      </c>
      <c r="E141" s="245">
        <v>1097</v>
      </c>
      <c r="F141" s="245">
        <v>1125</v>
      </c>
      <c r="G141" s="245">
        <v>5075</v>
      </c>
      <c r="H141" s="246">
        <v>0.67200000000000004</v>
      </c>
      <c r="I141" s="25">
        <f t="shared" si="40"/>
        <v>0.22369795559827349</v>
      </c>
      <c r="J141" s="25">
        <f t="shared" si="41"/>
        <v>0.11475876940627608</v>
      </c>
      <c r="K141" s="27">
        <f t="shared" si="42"/>
        <v>1.9492885533333333</v>
      </c>
      <c r="L141" s="27">
        <f t="shared" si="43"/>
        <v>0.73571571272631331</v>
      </c>
      <c r="M141" s="27">
        <f t="shared" si="44"/>
        <v>4.5111111111111111</v>
      </c>
      <c r="N141" s="27"/>
      <c r="O141" s="51">
        <f t="shared" si="45"/>
        <v>38.234856151070716</v>
      </c>
      <c r="P141" s="27">
        <f t="shared" si="46"/>
        <v>4.5111111111111111</v>
      </c>
      <c r="Q141" s="93">
        <f t="shared" si="47"/>
        <v>0.73571571272631331</v>
      </c>
      <c r="R141" s="156">
        <f t="shared" si="48"/>
        <v>746.70421388073396</v>
      </c>
      <c r="S141" s="156">
        <f t="shared" si="49"/>
        <v>1111.1669849415682</v>
      </c>
      <c r="T141" s="153"/>
      <c r="U141" s="153"/>
      <c r="V141"/>
      <c r="W141">
        <v>319</v>
      </c>
      <c r="X141" s="76">
        <v>16</v>
      </c>
      <c r="Y141" s="246">
        <v>0.82499999999999996</v>
      </c>
      <c r="Z141" s="245">
        <v>2256</v>
      </c>
      <c r="AA141" s="245">
        <v>8115</v>
      </c>
      <c r="AB141" s="245">
        <v>917</v>
      </c>
      <c r="AC141" s="245">
        <v>1347</v>
      </c>
      <c r="AD141" s="27">
        <f t="shared" si="50"/>
        <v>0.23724253521214961</v>
      </c>
      <c r="AE141" s="27">
        <f t="shared" si="51"/>
        <v>0.12430527278348898</v>
      </c>
      <c r="AF141" s="29">
        <f t="shared" si="52"/>
        <v>1.9085476416223406</v>
      </c>
      <c r="AG141" s="29">
        <f t="shared" si="53"/>
        <v>0.74182621215283129</v>
      </c>
      <c r="AH141" s="29">
        <f t="shared" si="54"/>
        <v>3.5970744680851063</v>
      </c>
      <c r="AJ141" s="51">
        <f t="shared" si="55"/>
        <v>61.138100032697309</v>
      </c>
      <c r="AK141" s="29">
        <f t="shared" si="56"/>
        <v>3.5970744680851063</v>
      </c>
      <c r="AL141" s="58">
        <f t="shared" si="57"/>
        <v>0.74182621215283129</v>
      </c>
    </row>
    <row r="142" spans="1:38" x14ac:dyDescent="0.2">
      <c r="A142" s="1">
        <v>319</v>
      </c>
      <c r="B142" s="1">
        <v>434</v>
      </c>
      <c r="C142" s="1" t="s">
        <v>107</v>
      </c>
      <c r="D142" s="66">
        <v>16</v>
      </c>
      <c r="E142" s="245">
        <v>1148</v>
      </c>
      <c r="F142" s="245">
        <v>1320</v>
      </c>
      <c r="G142" s="245">
        <v>5677</v>
      </c>
      <c r="H142" s="246">
        <v>0.70299999999999996</v>
      </c>
      <c r="I142" s="25">
        <f t="shared" si="40"/>
        <v>0.22849375863951199</v>
      </c>
      <c r="J142" s="25">
        <f t="shared" si="41"/>
        <v>0.11749016394700104</v>
      </c>
      <c r="K142" s="27">
        <f t="shared" si="42"/>
        <v>1.9447905336363636</v>
      </c>
      <c r="L142" s="27">
        <f t="shared" si="43"/>
        <v>0.7418445220373564</v>
      </c>
      <c r="M142" s="27">
        <f t="shared" si="44"/>
        <v>4.3007575757575758</v>
      </c>
      <c r="N142" s="27"/>
      <c r="O142" s="51">
        <f t="shared" si="45"/>
        <v>42.770301156577034</v>
      </c>
      <c r="P142" s="27">
        <f t="shared" si="46"/>
        <v>4.3007575757575758</v>
      </c>
      <c r="Q142" s="93">
        <f t="shared" si="47"/>
        <v>0.7418445220373564</v>
      </c>
      <c r="R142" s="156">
        <f t="shared" si="48"/>
        <v>781.41881270290116</v>
      </c>
      <c r="S142" s="156">
        <f t="shared" si="49"/>
        <v>1111.5488089657201</v>
      </c>
      <c r="T142" s="153"/>
      <c r="U142" s="153"/>
      <c r="V142"/>
      <c r="W142">
        <v>319</v>
      </c>
      <c r="X142" s="76">
        <v>16</v>
      </c>
      <c r="Y142" s="246">
        <v>0.85</v>
      </c>
      <c r="Z142" s="245">
        <v>2515</v>
      </c>
      <c r="AA142" s="245">
        <v>8709</v>
      </c>
      <c r="AB142" s="245">
        <v>944</v>
      </c>
      <c r="AC142" s="245">
        <v>1387</v>
      </c>
      <c r="AD142" s="27">
        <f t="shared" si="50"/>
        <v>0.24013451803189004</v>
      </c>
      <c r="AE142" s="27">
        <f t="shared" si="51"/>
        <v>0.12692928947809218</v>
      </c>
      <c r="AF142" s="29">
        <f t="shared" si="52"/>
        <v>1.8918763275149109</v>
      </c>
      <c r="AG142" s="29">
        <f t="shared" si="53"/>
        <v>0.73981465566383309</v>
      </c>
      <c r="AH142" s="29">
        <f t="shared" si="54"/>
        <v>3.4628230616302185</v>
      </c>
      <c r="AJ142" s="51">
        <f t="shared" si="55"/>
        <v>65.613273343778289</v>
      </c>
      <c r="AK142" s="29">
        <f t="shared" si="56"/>
        <v>3.4628230616302185</v>
      </c>
      <c r="AL142" s="58">
        <f t="shared" si="57"/>
        <v>0.73981465566383309</v>
      </c>
    </row>
    <row r="143" spans="1:38" x14ac:dyDescent="0.2">
      <c r="A143" s="1">
        <v>319</v>
      </c>
      <c r="B143" s="1">
        <v>434</v>
      </c>
      <c r="C143" s="1" t="s">
        <v>107</v>
      </c>
      <c r="D143" s="66">
        <v>16</v>
      </c>
      <c r="E143" s="245">
        <v>1199</v>
      </c>
      <c r="F143" s="245">
        <v>1516</v>
      </c>
      <c r="G143" s="245">
        <v>6229</v>
      </c>
      <c r="H143" s="246">
        <v>0.73499999999999999</v>
      </c>
      <c r="I143" s="25">
        <f t="shared" si="40"/>
        <v>0.22983659990772146</v>
      </c>
      <c r="J143" s="25">
        <f t="shared" si="41"/>
        <v>0.11843904442228288</v>
      </c>
      <c r="K143" s="27">
        <f t="shared" si="42"/>
        <v>1.9405475705145123</v>
      </c>
      <c r="L143" s="27">
        <f t="shared" si="43"/>
        <v>0.7423979756331478</v>
      </c>
      <c r="M143" s="27">
        <f t="shared" si="44"/>
        <v>4.1088390501319259</v>
      </c>
      <c r="N143" s="27"/>
      <c r="O143" s="51">
        <f t="shared" si="45"/>
        <v>46.929048071925017</v>
      </c>
      <c r="P143" s="27">
        <f t="shared" si="46"/>
        <v>4.1088390501319259</v>
      </c>
      <c r="Q143" s="93">
        <f t="shared" si="47"/>
        <v>0.7423979756331478</v>
      </c>
      <c r="R143" s="156">
        <f t="shared" si="48"/>
        <v>816.13341152506837</v>
      </c>
      <c r="S143" s="156">
        <f t="shared" si="49"/>
        <v>1110.3855939116577</v>
      </c>
      <c r="T143" s="153"/>
      <c r="U143" s="153"/>
      <c r="V143"/>
      <c r="W143">
        <v>319</v>
      </c>
      <c r="X143" s="76">
        <v>16</v>
      </c>
      <c r="Y143" s="246">
        <v>0.875</v>
      </c>
      <c r="Z143" s="245">
        <v>2839</v>
      </c>
      <c r="AA143" s="245">
        <v>9428</v>
      </c>
      <c r="AB143" s="245">
        <v>972</v>
      </c>
      <c r="AC143" s="245">
        <v>1428</v>
      </c>
      <c r="AD143" s="27">
        <f t="shared" si="50"/>
        <v>0.24524625404898259</v>
      </c>
      <c r="AE143" s="27">
        <f t="shared" si="51"/>
        <v>0.13129071485989655</v>
      </c>
      <c r="AF143" s="29">
        <f t="shared" si="52"/>
        <v>1.8679634299401198</v>
      </c>
      <c r="AG143" s="29">
        <f t="shared" si="53"/>
        <v>0.73819729968210102</v>
      </c>
      <c r="AH143" s="29">
        <f t="shared" si="54"/>
        <v>3.3208876364917224</v>
      </c>
      <c r="AJ143" s="51">
        <f t="shared" si="55"/>
        <v>71.030191880255117</v>
      </c>
      <c r="AK143" s="29">
        <f t="shared" si="56"/>
        <v>3.3208876364917224</v>
      </c>
      <c r="AL143" s="58">
        <f t="shared" si="57"/>
        <v>0.73819729968210102</v>
      </c>
    </row>
    <row r="144" spans="1:38" x14ac:dyDescent="0.2">
      <c r="A144" s="1">
        <v>319</v>
      </c>
      <c r="B144" s="1">
        <v>434</v>
      </c>
      <c r="C144" s="1" t="s">
        <v>107</v>
      </c>
      <c r="D144" s="66">
        <v>16</v>
      </c>
      <c r="E144" s="245">
        <v>1258</v>
      </c>
      <c r="F144" s="245">
        <v>1782</v>
      </c>
      <c r="G144" s="245">
        <v>6961</v>
      </c>
      <c r="H144" s="246">
        <v>0.77100000000000002</v>
      </c>
      <c r="I144" s="25">
        <f t="shared" si="40"/>
        <v>0.23331871460260914</v>
      </c>
      <c r="J144" s="25">
        <f t="shared" si="41"/>
        <v>0.12053662278696792</v>
      </c>
      <c r="K144" s="27">
        <f t="shared" si="42"/>
        <v>1.9356665983164987</v>
      </c>
      <c r="L144" s="27">
        <f t="shared" si="43"/>
        <v>0.74611923265179425</v>
      </c>
      <c r="M144" s="27">
        <f t="shared" si="44"/>
        <v>3.9062850729517398</v>
      </c>
      <c r="N144" s="27"/>
      <c r="O144" s="51">
        <f t="shared" si="45"/>
        <v>52.443908111843001</v>
      </c>
      <c r="P144" s="27">
        <f t="shared" si="46"/>
        <v>3.9062850729517398</v>
      </c>
      <c r="Q144" s="93">
        <f t="shared" si="47"/>
        <v>0.74611923265179425</v>
      </c>
      <c r="R144" s="156">
        <f t="shared" si="48"/>
        <v>856.29343761345797</v>
      </c>
      <c r="S144" s="156">
        <f t="shared" si="49"/>
        <v>1110.6270267360026</v>
      </c>
      <c r="T144" s="153"/>
      <c r="U144" s="153"/>
      <c r="V144"/>
      <c r="W144">
        <v>319</v>
      </c>
      <c r="X144" s="76">
        <v>16</v>
      </c>
      <c r="Y144" s="246">
        <v>0.9</v>
      </c>
      <c r="Z144" s="245">
        <v>3180</v>
      </c>
      <c r="AA144" s="245">
        <v>10093</v>
      </c>
      <c r="AB144" s="245">
        <v>1000</v>
      </c>
      <c r="AC144" s="245">
        <v>1469</v>
      </c>
      <c r="AD144" s="27">
        <f t="shared" si="50"/>
        <v>0.24809379664840595</v>
      </c>
      <c r="AE144" s="27">
        <f t="shared" si="51"/>
        <v>0.1350874411926844</v>
      </c>
      <c r="AF144" s="29">
        <f t="shared" si="52"/>
        <v>1.8365422755660381</v>
      </c>
      <c r="AG144" s="29">
        <f t="shared" si="53"/>
        <v>0.72998136548678383</v>
      </c>
      <c r="AH144" s="29">
        <f t="shared" si="54"/>
        <v>3.1738993710691825</v>
      </c>
      <c r="AJ144" s="51">
        <f t="shared" si="55"/>
        <v>76.040276479360926</v>
      </c>
      <c r="AK144" s="29">
        <f t="shared" si="56"/>
        <v>3.1738993710691825</v>
      </c>
      <c r="AL144" s="58">
        <f t="shared" si="57"/>
        <v>0.72998136548678383</v>
      </c>
    </row>
    <row r="145" spans="1:38" x14ac:dyDescent="0.2">
      <c r="A145" s="1">
        <v>319</v>
      </c>
      <c r="B145" s="1">
        <v>434</v>
      </c>
      <c r="C145" s="1" t="s">
        <v>107</v>
      </c>
      <c r="D145" s="66">
        <v>16</v>
      </c>
      <c r="E145" s="245">
        <v>1300</v>
      </c>
      <c r="F145" s="245">
        <v>1990</v>
      </c>
      <c r="G145" s="245">
        <v>7462</v>
      </c>
      <c r="H145" s="246">
        <v>0.79600000000000004</v>
      </c>
      <c r="I145" s="25">
        <f t="shared" si="40"/>
        <v>0.23421125633933301</v>
      </c>
      <c r="J145" s="25">
        <f t="shared" si="41"/>
        <v>0.12197652661410548</v>
      </c>
      <c r="K145" s="27">
        <f t="shared" si="42"/>
        <v>1.9201338391959804</v>
      </c>
      <c r="L145" s="27">
        <f t="shared" si="43"/>
        <v>0.74154630395143006</v>
      </c>
      <c r="M145" s="27">
        <f t="shared" si="44"/>
        <v>3.7497487437185928</v>
      </c>
      <c r="N145" s="27"/>
      <c r="O145" s="51">
        <f t="shared" si="45"/>
        <v>56.218422975229494</v>
      </c>
      <c r="P145" s="27">
        <f t="shared" si="46"/>
        <v>3.7497487437185928</v>
      </c>
      <c r="Q145" s="93">
        <f t="shared" si="47"/>
        <v>0.74154630395143006</v>
      </c>
      <c r="R145" s="156">
        <f t="shared" si="48"/>
        <v>884.88193076112509</v>
      </c>
      <c r="S145" s="156">
        <f t="shared" si="49"/>
        <v>1111.6607170365892</v>
      </c>
      <c r="T145" s="153"/>
      <c r="U145" s="153"/>
      <c r="V145"/>
      <c r="W145">
        <v>319</v>
      </c>
      <c r="X145" s="76">
        <v>16</v>
      </c>
      <c r="Y145" s="246">
        <v>0.92500000000000004</v>
      </c>
      <c r="Z145" s="245">
        <v>3554</v>
      </c>
      <c r="AA145" s="245">
        <v>10770</v>
      </c>
      <c r="AB145" s="245">
        <v>1028</v>
      </c>
      <c r="AC145" s="245">
        <v>1510</v>
      </c>
      <c r="AD145" s="27">
        <f t="shared" si="50"/>
        <v>0.25055382221659706</v>
      </c>
      <c r="AE145" s="27">
        <f t="shared" si="51"/>
        <v>0.13900800943938529</v>
      </c>
      <c r="AF145" s="29">
        <f t="shared" si="52"/>
        <v>1.8024416235227907</v>
      </c>
      <c r="AG145" s="29">
        <f t="shared" si="53"/>
        <v>0.71997035641247076</v>
      </c>
      <c r="AH145" s="29">
        <f t="shared" si="54"/>
        <v>3.0303882948790095</v>
      </c>
      <c r="AJ145" s="51">
        <f t="shared" si="55"/>
        <v>81.140768620104751</v>
      </c>
      <c r="AK145" s="29">
        <f t="shared" si="56"/>
        <v>3.0303882948790095</v>
      </c>
      <c r="AL145" s="58">
        <f t="shared" si="57"/>
        <v>0.71997035641247076</v>
      </c>
    </row>
    <row r="146" spans="1:38" x14ac:dyDescent="0.2">
      <c r="A146" s="1">
        <v>319</v>
      </c>
      <c r="B146" s="1">
        <v>434</v>
      </c>
      <c r="C146" s="1" t="s">
        <v>107</v>
      </c>
      <c r="D146" s="66">
        <v>16</v>
      </c>
      <c r="E146" s="245">
        <v>1350</v>
      </c>
      <c r="F146" s="245">
        <v>2261</v>
      </c>
      <c r="G146" s="245">
        <v>8144</v>
      </c>
      <c r="H146" s="246">
        <v>0.82699999999999996</v>
      </c>
      <c r="I146" s="25">
        <f t="shared" si="40"/>
        <v>0.23703334844790355</v>
      </c>
      <c r="J146" s="25">
        <f t="shared" si="41"/>
        <v>0.12375207785181255</v>
      </c>
      <c r="K146" s="27">
        <f t="shared" si="42"/>
        <v>1.9153888367978769</v>
      </c>
      <c r="L146" s="27">
        <f t="shared" si="43"/>
        <v>0.74415699615497677</v>
      </c>
      <c r="M146" s="27">
        <f t="shared" si="44"/>
        <v>3.6019460415745246</v>
      </c>
      <c r="N146" s="27"/>
      <c r="O146" s="51">
        <f t="shared" si="45"/>
        <v>61.356584924989143</v>
      </c>
      <c r="P146" s="27">
        <f t="shared" si="46"/>
        <v>3.6019460415745246</v>
      </c>
      <c r="Q146" s="93">
        <f t="shared" si="47"/>
        <v>0.74415699615497677</v>
      </c>
      <c r="R146" s="156">
        <f t="shared" si="48"/>
        <v>918.9158511750145</v>
      </c>
      <c r="S146" s="156">
        <f t="shared" si="49"/>
        <v>1111.1437136336331</v>
      </c>
      <c r="T146" s="153"/>
      <c r="U146" s="153"/>
      <c r="V146"/>
      <c r="X146" s="76"/>
      <c r="Y146" s="163"/>
      <c r="Z146" s="150"/>
      <c r="AA146" s="150"/>
      <c r="AB146" s="150"/>
      <c r="AC146" s="150"/>
      <c r="AD146" s="27"/>
      <c r="AE146" s="27"/>
      <c r="AF146" s="29"/>
      <c r="AH146" s="29"/>
      <c r="AJ146" s="51"/>
      <c r="AK146" s="29"/>
      <c r="AL146" s="58"/>
    </row>
    <row r="147" spans="1:38" x14ac:dyDescent="0.2">
      <c r="A147" s="1">
        <v>319</v>
      </c>
      <c r="B147" s="1">
        <v>434</v>
      </c>
      <c r="C147" s="1" t="s">
        <v>107</v>
      </c>
      <c r="D147" s="66">
        <v>16</v>
      </c>
      <c r="E147" s="245">
        <v>1399</v>
      </c>
      <c r="F147" s="245">
        <v>2610</v>
      </c>
      <c r="G147" s="245">
        <v>8907</v>
      </c>
      <c r="H147" s="246">
        <v>0.85699999999999998</v>
      </c>
      <c r="I147" s="25">
        <f t="shared" si="40"/>
        <v>0.24139887785448427</v>
      </c>
      <c r="J147" s="25">
        <f t="shared" si="41"/>
        <v>0.12836322112264059</v>
      </c>
      <c r="K147" s="27">
        <f t="shared" si="42"/>
        <v>1.8805922424137933</v>
      </c>
      <c r="L147" s="27">
        <f t="shared" si="43"/>
        <v>0.73733551868866232</v>
      </c>
      <c r="M147" s="27">
        <f t="shared" si="44"/>
        <v>3.4126436781609195</v>
      </c>
      <c r="N147" s="27"/>
      <c r="O147" s="51">
        <f t="shared" si="45"/>
        <v>67.104997780805292</v>
      </c>
      <c r="P147" s="27">
        <f t="shared" si="46"/>
        <v>3.4126436781609195</v>
      </c>
      <c r="Q147" s="93">
        <f t="shared" si="47"/>
        <v>0.73733551868866232</v>
      </c>
      <c r="R147" s="156">
        <f t="shared" si="48"/>
        <v>952.2690931806261</v>
      </c>
      <c r="S147" s="156">
        <f t="shared" si="49"/>
        <v>1111.1658030112324</v>
      </c>
      <c r="T147" s="153"/>
      <c r="U147" s="153"/>
      <c r="V147"/>
      <c r="X147" s="76"/>
      <c r="Y147" s="163"/>
      <c r="Z147" s="150"/>
      <c r="AA147" s="150"/>
      <c r="AB147" s="150"/>
      <c r="AC147" s="150"/>
      <c r="AD147" s="27"/>
      <c r="AE147" s="27"/>
      <c r="AF147" s="29"/>
      <c r="AH147" s="29"/>
      <c r="AJ147" s="51"/>
      <c r="AK147" s="29"/>
      <c r="AL147" s="58"/>
    </row>
    <row r="148" spans="1:38" x14ac:dyDescent="0.2">
      <c r="A148" s="1">
        <v>319</v>
      </c>
      <c r="B148" s="1">
        <v>434</v>
      </c>
      <c r="C148" s="1" t="s">
        <v>107</v>
      </c>
      <c r="D148" s="66">
        <v>16</v>
      </c>
      <c r="E148" s="245">
        <v>1454</v>
      </c>
      <c r="F148" s="245">
        <v>3034</v>
      </c>
      <c r="G148" s="245">
        <v>9829</v>
      </c>
      <c r="H148" s="246">
        <v>0.89100000000000001</v>
      </c>
      <c r="I148" s="25">
        <f t="shared" si="40"/>
        <v>0.24661514607265941</v>
      </c>
      <c r="J148" s="25">
        <f t="shared" si="41"/>
        <v>0.13291549092375088</v>
      </c>
      <c r="K148" s="27">
        <f t="shared" si="42"/>
        <v>1.8554281698747528</v>
      </c>
      <c r="L148" s="27">
        <f t="shared" si="43"/>
        <v>0.73528703805571061</v>
      </c>
      <c r="M148" s="27">
        <f t="shared" si="44"/>
        <v>3.2396176664469349</v>
      </c>
      <c r="N148" s="27"/>
      <c r="O148" s="51">
        <f t="shared" si="45"/>
        <v>74.051310563324932</v>
      </c>
      <c r="P148" s="27">
        <f t="shared" si="46"/>
        <v>3.2396176664469349</v>
      </c>
      <c r="Q148" s="93">
        <f t="shared" si="47"/>
        <v>0.73528703805571061</v>
      </c>
      <c r="R148" s="156">
        <f t="shared" si="48"/>
        <v>989.70640563590439</v>
      </c>
      <c r="S148" s="156">
        <f t="shared" si="49"/>
        <v>1110.7816000402968</v>
      </c>
      <c r="T148" s="153"/>
      <c r="U148" s="153"/>
      <c r="V148"/>
      <c r="X148" s="76"/>
      <c r="Y148" s="163"/>
      <c r="Z148" s="150"/>
      <c r="AA148" s="150"/>
      <c r="AB148" s="150"/>
      <c r="AC148" s="150"/>
      <c r="AD148" s="27"/>
      <c r="AE148" s="27"/>
      <c r="AF148" s="29"/>
      <c r="AH148" s="29"/>
      <c r="AJ148" s="51"/>
      <c r="AK148" s="29"/>
      <c r="AL148" s="58"/>
    </row>
    <row r="149" spans="1:38" x14ac:dyDescent="0.2">
      <c r="A149" s="1">
        <v>319</v>
      </c>
      <c r="B149" s="1">
        <v>434</v>
      </c>
      <c r="C149" s="1" t="s">
        <v>107</v>
      </c>
      <c r="D149" s="66">
        <v>16</v>
      </c>
      <c r="E149" s="245">
        <v>1506</v>
      </c>
      <c r="F149" s="245">
        <v>3568</v>
      </c>
      <c r="G149" s="245">
        <v>10873</v>
      </c>
      <c r="H149" s="246">
        <v>0.92300000000000004</v>
      </c>
      <c r="I149" s="25">
        <f t="shared" si="40"/>
        <v>0.25429549585580741</v>
      </c>
      <c r="J149" s="25">
        <f t="shared" si="41"/>
        <v>0.14067054592723269</v>
      </c>
      <c r="K149" s="27">
        <f t="shared" si="42"/>
        <v>1.8077380320067262</v>
      </c>
      <c r="L149" s="27">
        <f t="shared" si="43"/>
        <v>0.72745765837017606</v>
      </c>
      <c r="M149" s="27">
        <f t="shared" si="44"/>
        <v>3.0473654708520179</v>
      </c>
      <c r="N149" s="27"/>
      <c r="O149" s="51">
        <f t="shared" si="45"/>
        <v>81.916766685830908</v>
      </c>
      <c r="P149" s="27">
        <f t="shared" si="46"/>
        <v>3.0473654708520179</v>
      </c>
      <c r="Q149" s="93">
        <f t="shared" si="47"/>
        <v>0.72745765837017606</v>
      </c>
      <c r="R149" s="156">
        <f>E149*(PI()/30)*($D$4/2)</f>
        <v>1025.1016828663494</v>
      </c>
      <c r="S149" s="156">
        <f>R149/H149</f>
        <v>1110.6193747197717</v>
      </c>
      <c r="T149" s="153"/>
      <c r="U149" s="153"/>
      <c r="V149"/>
      <c r="X149" s="76"/>
      <c r="Y149" s="163"/>
      <c r="Z149" s="150"/>
      <c r="AA149" s="150"/>
      <c r="AB149" s="150"/>
      <c r="AC149" s="150"/>
      <c r="AD149" s="27"/>
      <c r="AE149" s="27"/>
      <c r="AF149" s="29"/>
      <c r="AH149" s="29"/>
      <c r="AJ149" s="51"/>
      <c r="AK149" s="29"/>
      <c r="AL149" s="58"/>
    </row>
    <row r="150" spans="1:38" x14ac:dyDescent="0.2">
      <c r="A150" s="1">
        <v>319</v>
      </c>
      <c r="B150" s="1">
        <v>434</v>
      </c>
      <c r="C150" s="1" t="s">
        <v>107</v>
      </c>
      <c r="D150" s="66">
        <v>16</v>
      </c>
      <c r="E150" s="245">
        <v>1549</v>
      </c>
      <c r="F150" s="245">
        <v>3917</v>
      </c>
      <c r="G150" s="245">
        <v>11334</v>
      </c>
      <c r="H150" s="246">
        <v>0.94899999999999995</v>
      </c>
      <c r="I150" s="25">
        <f t="shared" si="40"/>
        <v>0.25056453245966726</v>
      </c>
      <c r="J150" s="25">
        <f t="shared" si="41"/>
        <v>0.14192292754218341</v>
      </c>
      <c r="K150" s="27">
        <f t="shared" si="42"/>
        <v>1.7654972089354102</v>
      </c>
      <c r="L150" s="27">
        <f t="shared" si="43"/>
        <v>0.70522828889454903</v>
      </c>
      <c r="M150" s="27">
        <f t="shared" si="44"/>
        <v>2.8935409752361503</v>
      </c>
      <c r="N150" s="27"/>
      <c r="O150" s="51">
        <f t="shared" si="45"/>
        <v>85.389923077090728</v>
      </c>
      <c r="P150" s="27">
        <f t="shared" si="46"/>
        <v>2.8935409752361503</v>
      </c>
      <c r="Q150" s="93">
        <f t="shared" si="47"/>
        <v>0.70522828889454903</v>
      </c>
      <c r="R150" s="156">
        <f>E150*(PI()/30)*($D$4/2)</f>
        <v>1054.3708544222943</v>
      </c>
      <c r="S150" s="156">
        <f>R150/H150</f>
        <v>1111.0335663037874</v>
      </c>
      <c r="T150" s="153"/>
      <c r="U150" s="153"/>
      <c r="V150"/>
      <c r="X150" s="76"/>
      <c r="Y150" s="163"/>
      <c r="Z150" s="150"/>
      <c r="AA150" s="150"/>
      <c r="AB150" s="150"/>
      <c r="AC150" s="150"/>
      <c r="AD150" s="27"/>
      <c r="AE150" s="27"/>
      <c r="AF150" s="29"/>
      <c r="AH150" s="29"/>
      <c r="AJ150" s="51"/>
      <c r="AK150" s="29"/>
      <c r="AL150" s="58"/>
    </row>
    <row r="151" spans="1:38" x14ac:dyDescent="0.2">
      <c r="I151" s="25"/>
      <c r="J151" s="25"/>
      <c r="K151" s="27"/>
      <c r="L151" s="27"/>
      <c r="M151" s="27"/>
      <c r="N151" s="27"/>
      <c r="O151" s="51"/>
      <c r="P151" s="27"/>
      <c r="Q151" s="93"/>
      <c r="R151" s="156"/>
      <c r="T151" s="153"/>
      <c r="U151" s="153"/>
      <c r="Y151" s="62"/>
      <c r="AA151" s="69"/>
      <c r="AB151" s="150"/>
      <c r="AC151" s="171"/>
      <c r="AD151" s="27"/>
      <c r="AE151" s="27"/>
      <c r="AF151" s="29"/>
      <c r="AH151" s="29"/>
      <c r="AJ151" s="51"/>
      <c r="AK151" s="29"/>
      <c r="AL151" s="58"/>
    </row>
    <row r="152" spans="1:38" x14ac:dyDescent="0.2">
      <c r="I152" s="25"/>
      <c r="J152" s="25"/>
      <c r="K152" s="27"/>
      <c r="L152" s="27"/>
      <c r="M152" s="27"/>
      <c r="N152" s="27"/>
      <c r="O152" s="51"/>
      <c r="P152" s="27"/>
      <c r="Q152" s="93"/>
      <c r="R152" s="156"/>
      <c r="T152" s="153"/>
      <c r="U152" s="153"/>
      <c r="Y152" s="62"/>
      <c r="AA152" s="69"/>
      <c r="AB152" s="150"/>
      <c r="AC152" s="171"/>
      <c r="AD152" s="27"/>
      <c r="AE152" s="27"/>
      <c r="AF152" s="29"/>
      <c r="AH152" s="29"/>
      <c r="AJ152" s="51"/>
      <c r="AK152" s="29"/>
      <c r="AL152" s="58"/>
    </row>
    <row r="153" spans="1:38" x14ac:dyDescent="0.2">
      <c r="A153" s="1">
        <v>320</v>
      </c>
      <c r="B153" s="1">
        <v>412</v>
      </c>
      <c r="C153" s="1" t="s">
        <v>107</v>
      </c>
      <c r="D153" s="66">
        <v>18</v>
      </c>
      <c r="E153" s="245">
        <v>903</v>
      </c>
      <c r="F153" s="245">
        <v>765</v>
      </c>
      <c r="G153" s="245">
        <v>3846</v>
      </c>
      <c r="H153" s="246">
        <v>0.54400000000000004</v>
      </c>
      <c r="I153" s="25">
        <f t="shared" si="40"/>
        <v>0.2501917603850306</v>
      </c>
      <c r="J153" s="25">
        <f t="shared" si="41"/>
        <v>0.13991086029236111</v>
      </c>
      <c r="K153" s="27">
        <f t="shared" si="42"/>
        <v>1.7882225858823531</v>
      </c>
      <c r="L153" s="27">
        <f t="shared" si="43"/>
        <v>0.71377440169417372</v>
      </c>
      <c r="M153" s="27">
        <f t="shared" si="44"/>
        <v>5.0274509803921568</v>
      </c>
      <c r="N153" s="27"/>
      <c r="O153" s="51">
        <f t="shared" si="45"/>
        <v>28.975617094978908</v>
      </c>
      <c r="P153" s="27">
        <f t="shared" si="46"/>
        <v>5.0274509803921568</v>
      </c>
      <c r="Q153" s="93">
        <f t="shared" si="47"/>
        <v>0.71377440169417372</v>
      </c>
      <c r="R153" s="156">
        <f t="shared" si="48"/>
        <v>614.65260267484302</v>
      </c>
      <c r="S153" s="156">
        <f t="shared" si="49"/>
        <v>1129.8761078581672</v>
      </c>
      <c r="T153" s="153"/>
      <c r="U153" s="153"/>
      <c r="V153"/>
      <c r="W153">
        <v>320</v>
      </c>
      <c r="X153" s="76">
        <v>18</v>
      </c>
      <c r="Y153" s="246">
        <v>0.72499999999999998</v>
      </c>
      <c r="Z153" s="245">
        <v>1849</v>
      </c>
      <c r="AA153" s="245">
        <v>7077</v>
      </c>
      <c r="AB153" s="245">
        <v>819</v>
      </c>
      <c r="AC153" s="245">
        <v>1203</v>
      </c>
      <c r="AD153" s="27">
        <f t="shared" si="50"/>
        <v>0.25939235048608478</v>
      </c>
      <c r="AE153" s="27">
        <f t="shared" si="51"/>
        <v>0.1430188468189213</v>
      </c>
      <c r="AF153" s="29">
        <f t="shared" si="52"/>
        <v>1.8136934834505136</v>
      </c>
      <c r="AG153" s="29">
        <f t="shared" si="53"/>
        <v>0.73713217182476698</v>
      </c>
      <c r="AH153" s="29">
        <f t="shared" si="54"/>
        <v>3.8274743104380748</v>
      </c>
      <c r="AJ153" s="51">
        <f t="shared" si="55"/>
        <v>53.317847681010335</v>
      </c>
      <c r="AK153" s="29">
        <f t="shared" si="56"/>
        <v>3.8274743104380748</v>
      </c>
      <c r="AL153" s="58">
        <f t="shared" si="57"/>
        <v>0.73713217182476698</v>
      </c>
    </row>
    <row r="154" spans="1:38" x14ac:dyDescent="0.2">
      <c r="A154" s="1">
        <v>320</v>
      </c>
      <c r="B154" s="1">
        <v>412</v>
      </c>
      <c r="C154" s="1" t="s">
        <v>107</v>
      </c>
      <c r="D154" s="66">
        <v>18</v>
      </c>
      <c r="E154" s="245">
        <v>951</v>
      </c>
      <c r="F154" s="245">
        <v>902</v>
      </c>
      <c r="G154" s="245">
        <v>4324</v>
      </c>
      <c r="H154" s="246">
        <v>0.57299999999999995</v>
      </c>
      <c r="I154" s="25">
        <f t="shared" si="40"/>
        <v>0.25360854067332367</v>
      </c>
      <c r="J154" s="25">
        <f t="shared" si="41"/>
        <v>0.14122716122001464</v>
      </c>
      <c r="K154" s="27">
        <f t="shared" si="42"/>
        <v>1.7957490505543237</v>
      </c>
      <c r="L154" s="27">
        <f t="shared" si="43"/>
        <v>0.72165641135801195</v>
      </c>
      <c r="M154" s="27">
        <f t="shared" si="44"/>
        <v>4.7937915742793793</v>
      </c>
      <c r="N154" s="27"/>
      <c r="O154" s="51">
        <f t="shared" si="45"/>
        <v>32.576850836892568</v>
      </c>
      <c r="P154" s="27">
        <f t="shared" si="46"/>
        <v>4.7937915742793793</v>
      </c>
      <c r="Q154" s="93">
        <f t="shared" si="47"/>
        <v>0.72165641135801195</v>
      </c>
      <c r="R154" s="156">
        <f t="shared" si="48"/>
        <v>647.32516627217683</v>
      </c>
      <c r="S154" s="156">
        <f t="shared" si="49"/>
        <v>1129.7123320631358</v>
      </c>
      <c r="T154" s="153"/>
      <c r="U154" s="153"/>
      <c r="V154"/>
      <c r="W154">
        <v>320</v>
      </c>
      <c r="X154" s="76">
        <v>18</v>
      </c>
      <c r="Y154" s="246">
        <v>0.75</v>
      </c>
      <c r="Z154" s="245">
        <v>2076</v>
      </c>
      <c r="AA154" s="245">
        <v>7628</v>
      </c>
      <c r="AB154" s="245">
        <v>847</v>
      </c>
      <c r="AC154" s="245">
        <v>1244</v>
      </c>
      <c r="AD154" s="27">
        <f t="shared" si="50"/>
        <v>0.26146234218222869</v>
      </c>
      <c r="AE154" s="27">
        <f t="shared" si="51"/>
        <v>0.14521766553252133</v>
      </c>
      <c r="AF154" s="29">
        <f t="shared" si="52"/>
        <v>1.8004857826589595</v>
      </c>
      <c r="AG154" s="29">
        <f t="shared" si="53"/>
        <v>0.73467821365454944</v>
      </c>
      <c r="AH154" s="29">
        <f t="shared" si="54"/>
        <v>3.6743737957610789</v>
      </c>
      <c r="AJ154" s="51">
        <f t="shared" si="55"/>
        <v>57.469060634555156</v>
      </c>
      <c r="AK154" s="29">
        <f t="shared" si="56"/>
        <v>3.6743737957610789</v>
      </c>
      <c r="AL154" s="58">
        <f t="shared" si="57"/>
        <v>0.73467821365454944</v>
      </c>
    </row>
    <row r="155" spans="1:38" x14ac:dyDescent="0.2">
      <c r="A155" s="1">
        <v>320</v>
      </c>
      <c r="B155" s="1">
        <v>412</v>
      </c>
      <c r="C155" s="1" t="s">
        <v>107</v>
      </c>
      <c r="D155" s="66">
        <v>18</v>
      </c>
      <c r="E155" s="245">
        <v>1000</v>
      </c>
      <c r="F155" s="245">
        <v>1043</v>
      </c>
      <c r="G155" s="245">
        <v>4761</v>
      </c>
      <c r="H155" s="246">
        <v>0.60299999999999998</v>
      </c>
      <c r="I155" s="25">
        <f t="shared" si="40"/>
        <v>0.25254420363432645</v>
      </c>
      <c r="J155" s="25">
        <f t="shared" si="41"/>
        <v>0.1404551122698246</v>
      </c>
      <c r="K155" s="27">
        <f t="shared" si="42"/>
        <v>1.7980420901246403</v>
      </c>
      <c r="L155" s="27">
        <f t="shared" si="43"/>
        <v>0.72106007226280944</v>
      </c>
      <c r="M155" s="27">
        <f t="shared" si="44"/>
        <v>4.5647171620325979</v>
      </c>
      <c r="N155" s="27"/>
      <c r="O155" s="51">
        <f t="shared" si="45"/>
        <v>35.869192144876386</v>
      </c>
      <c r="P155" s="27">
        <f t="shared" si="46"/>
        <v>4.5647171620325979</v>
      </c>
      <c r="Q155" s="93">
        <f t="shared" si="47"/>
        <v>0.72106007226280944</v>
      </c>
      <c r="R155" s="156">
        <f t="shared" si="48"/>
        <v>680.67840827778844</v>
      </c>
      <c r="S155" s="156">
        <f t="shared" si="49"/>
        <v>1128.8199142251881</v>
      </c>
      <c r="T155" s="153"/>
      <c r="U155" s="153"/>
      <c r="V155"/>
      <c r="W155">
        <v>320</v>
      </c>
      <c r="X155" s="76">
        <v>18</v>
      </c>
      <c r="Y155" s="246">
        <v>0.77500000000000002</v>
      </c>
      <c r="Z155" s="245">
        <v>2325</v>
      </c>
      <c r="AA155" s="245">
        <v>8204</v>
      </c>
      <c r="AB155" s="245">
        <v>875</v>
      </c>
      <c r="AC155" s="245">
        <v>1286</v>
      </c>
      <c r="AD155" s="27">
        <f t="shared" si="50"/>
        <v>0.26313761746782216</v>
      </c>
      <c r="AE155" s="27">
        <f t="shared" si="51"/>
        <v>0.14721541726689893</v>
      </c>
      <c r="AF155" s="29">
        <f t="shared" si="52"/>
        <v>1.7874324738064515</v>
      </c>
      <c r="AG155" s="29">
        <f t="shared" si="53"/>
        <v>0.73168475144242184</v>
      </c>
      <c r="AH155" s="29">
        <f t="shared" si="54"/>
        <v>3.5286021505376346</v>
      </c>
      <c r="AJ155" s="51">
        <f t="shared" si="55"/>
        <v>61.808622633179141</v>
      </c>
      <c r="AK155" s="29">
        <f t="shared" si="56"/>
        <v>3.5286021505376346</v>
      </c>
      <c r="AL155" s="58">
        <f t="shared" si="57"/>
        <v>0.73168475144242184</v>
      </c>
    </row>
    <row r="156" spans="1:38" x14ac:dyDescent="0.2">
      <c r="A156" s="1">
        <v>320</v>
      </c>
      <c r="B156" s="1">
        <v>412</v>
      </c>
      <c r="C156" s="1" t="s">
        <v>107</v>
      </c>
      <c r="D156" s="66">
        <v>18</v>
      </c>
      <c r="E156" s="245">
        <v>1048</v>
      </c>
      <c r="F156" s="245">
        <v>1201</v>
      </c>
      <c r="G156" s="245">
        <v>5218</v>
      </c>
      <c r="H156" s="246">
        <v>0.63200000000000001</v>
      </c>
      <c r="I156" s="25">
        <f t="shared" si="40"/>
        <v>0.25201171688257079</v>
      </c>
      <c r="J156" s="25">
        <f t="shared" si="41"/>
        <v>0.14051167220088243</v>
      </c>
      <c r="K156" s="27">
        <f t="shared" si="42"/>
        <v>1.7935287007493754</v>
      </c>
      <c r="L156" s="27">
        <f t="shared" si="43"/>
        <v>0.71849142399787169</v>
      </c>
      <c r="M156" s="27">
        <f t="shared" si="44"/>
        <v>4.3447127393838469</v>
      </c>
      <c r="N156" s="27"/>
      <c r="O156" s="51">
        <f t="shared" si="45"/>
        <v>39.312212688923545</v>
      </c>
      <c r="P156" s="27">
        <f t="shared" si="46"/>
        <v>4.3447127393838469</v>
      </c>
      <c r="Q156" s="93">
        <f t="shared" si="47"/>
        <v>0.71849142399787169</v>
      </c>
      <c r="R156" s="156">
        <f t="shared" si="48"/>
        <v>713.35097187512235</v>
      </c>
      <c r="S156" s="156">
        <f t="shared" si="49"/>
        <v>1128.719892207472</v>
      </c>
      <c r="T156" s="153"/>
      <c r="U156" s="153"/>
      <c r="V156"/>
      <c r="W156">
        <v>320</v>
      </c>
      <c r="X156" s="76">
        <v>18</v>
      </c>
      <c r="Y156" s="246">
        <v>0.8</v>
      </c>
      <c r="Z156" s="245">
        <v>2623</v>
      </c>
      <c r="AA156" s="245">
        <v>8810</v>
      </c>
      <c r="AB156" s="245">
        <v>904</v>
      </c>
      <c r="AC156" s="245">
        <v>1327</v>
      </c>
      <c r="AD156" s="27">
        <f t="shared" si="50"/>
        <v>0.26538311431072265</v>
      </c>
      <c r="AE156" s="27">
        <f t="shared" si="51"/>
        <v>0.15116065489274272</v>
      </c>
      <c r="AF156" s="29">
        <f t="shared" si="52"/>
        <v>1.7556361772779261</v>
      </c>
      <c r="AG156" s="29">
        <f t="shared" si="53"/>
        <v>0.72172883353913608</v>
      </c>
      <c r="AH156" s="29">
        <f t="shared" si="54"/>
        <v>3.3587495234464355</v>
      </c>
      <c r="AJ156" s="51">
        <f t="shared" si="55"/>
        <v>66.374203485898121</v>
      </c>
      <c r="AK156" s="29">
        <f t="shared" si="56"/>
        <v>3.3587495234464355</v>
      </c>
      <c r="AL156" s="58">
        <f t="shared" si="57"/>
        <v>0.72172883353913608</v>
      </c>
    </row>
    <row r="157" spans="1:38" x14ac:dyDescent="0.2">
      <c r="A157" s="1">
        <v>320</v>
      </c>
      <c r="B157" s="1">
        <v>412</v>
      </c>
      <c r="C157" s="1" t="s">
        <v>107</v>
      </c>
      <c r="D157" s="66">
        <v>18</v>
      </c>
      <c r="E157" s="245">
        <v>1100</v>
      </c>
      <c r="F157" s="245">
        <v>1408</v>
      </c>
      <c r="G157" s="245">
        <v>5842</v>
      </c>
      <c r="H157" s="246">
        <v>0.66300000000000003</v>
      </c>
      <c r="I157" s="25">
        <f t="shared" si="40"/>
        <v>0.25610343643198352</v>
      </c>
      <c r="J157" s="25">
        <f t="shared" si="41"/>
        <v>0.14245504758632951</v>
      </c>
      <c r="K157" s="27">
        <f t="shared" si="42"/>
        <v>1.7977842187500004</v>
      </c>
      <c r="L157" s="27">
        <f t="shared" si="43"/>
        <v>0.72601928708569985</v>
      </c>
      <c r="M157" s="27">
        <f t="shared" si="44"/>
        <v>4.1491477272727275</v>
      </c>
      <c r="N157" s="27"/>
      <c r="O157" s="51">
        <f t="shared" si="45"/>
        <v>44.013404854099527</v>
      </c>
      <c r="P157" s="27">
        <f t="shared" si="46"/>
        <v>4.1491477272727275</v>
      </c>
      <c r="Q157" s="93">
        <f t="shared" si="47"/>
        <v>0.72601928708569985</v>
      </c>
      <c r="R157" s="156">
        <f t="shared" si="48"/>
        <v>748.74624910556736</v>
      </c>
      <c r="S157" s="156">
        <f t="shared" si="49"/>
        <v>1129.3306924669191</v>
      </c>
      <c r="T157" s="153"/>
      <c r="U157" s="153"/>
      <c r="V157"/>
      <c r="W157">
        <v>320</v>
      </c>
      <c r="X157" s="76">
        <v>18</v>
      </c>
      <c r="Y157" s="246">
        <v>0.82499999999999996</v>
      </c>
      <c r="Z157" s="245">
        <v>2940</v>
      </c>
      <c r="AA157" s="245">
        <v>9490</v>
      </c>
      <c r="AB157" s="245">
        <v>932</v>
      </c>
      <c r="AC157" s="245">
        <v>1369</v>
      </c>
      <c r="AD157" s="27">
        <f t="shared" si="50"/>
        <v>0.26859538092539237</v>
      </c>
      <c r="AE157" s="27">
        <f t="shared" si="51"/>
        <v>0.1543086347380187</v>
      </c>
      <c r="AF157" s="29">
        <f t="shared" si="52"/>
        <v>1.7406374010204084</v>
      </c>
      <c r="AG157" s="29">
        <f t="shared" si="53"/>
        <v>0.71988060370771456</v>
      </c>
      <c r="AH157" s="29">
        <f t="shared" si="54"/>
        <v>3.2278911564625852</v>
      </c>
      <c r="AJ157" s="51">
        <f t="shared" si="55"/>
        <v>71.497297512051446</v>
      </c>
      <c r="AK157" s="29">
        <f t="shared" si="56"/>
        <v>3.2278911564625852</v>
      </c>
      <c r="AL157" s="58">
        <f t="shared" si="57"/>
        <v>0.71988060370771456</v>
      </c>
    </row>
    <row r="158" spans="1:38" x14ac:dyDescent="0.2">
      <c r="A158" s="1">
        <v>320</v>
      </c>
      <c r="B158" s="1">
        <v>412</v>
      </c>
      <c r="C158" s="1" t="s">
        <v>107</v>
      </c>
      <c r="D158" s="66">
        <v>18</v>
      </c>
      <c r="E158" s="245">
        <v>1155</v>
      </c>
      <c r="F158" s="245">
        <v>1660</v>
      </c>
      <c r="G158" s="245">
        <v>6486</v>
      </c>
      <c r="H158" s="246">
        <v>0.69599999999999995</v>
      </c>
      <c r="I158" s="25">
        <f t="shared" si="40"/>
        <v>0.25790050912857093</v>
      </c>
      <c r="J158" s="25">
        <f t="shared" si="41"/>
        <v>0.14508261612315271</v>
      </c>
      <c r="K158" s="27">
        <f t="shared" si="42"/>
        <v>1.7776113777108435</v>
      </c>
      <c r="L158" s="27">
        <f t="shared" si="43"/>
        <v>0.72038690947884998</v>
      </c>
      <c r="M158" s="27">
        <f t="shared" si="44"/>
        <v>3.9072289156626505</v>
      </c>
      <c r="N158" s="27"/>
      <c r="O158" s="51">
        <f t="shared" si="45"/>
        <v>48.865276255338848</v>
      </c>
      <c r="P158" s="27">
        <f t="shared" si="46"/>
        <v>3.9072289156626505</v>
      </c>
      <c r="Q158" s="93">
        <f t="shared" si="47"/>
        <v>0.72038690947884998</v>
      </c>
      <c r="R158" s="156">
        <f t="shared" si="48"/>
        <v>786.18356156084565</v>
      </c>
      <c r="S158" s="156">
        <f t="shared" si="49"/>
        <v>1129.5740827023644</v>
      </c>
      <c r="T158" s="153"/>
      <c r="U158" s="153"/>
      <c r="V158"/>
      <c r="W158">
        <v>320</v>
      </c>
      <c r="X158" s="76">
        <v>18</v>
      </c>
      <c r="Y158" s="246">
        <v>0.85</v>
      </c>
      <c r="Z158" s="245">
        <v>3323</v>
      </c>
      <c r="AA158" s="245">
        <v>10238</v>
      </c>
      <c r="AB158" s="245">
        <v>960</v>
      </c>
      <c r="AC158" s="245">
        <v>1410</v>
      </c>
      <c r="AD158" s="27">
        <f t="shared" si="50"/>
        <v>0.27315938327146866</v>
      </c>
      <c r="AE158" s="27">
        <f t="shared" si="51"/>
        <v>0.15963431246438853</v>
      </c>
      <c r="AF158" s="29">
        <f t="shared" si="52"/>
        <v>1.7111570755341554</v>
      </c>
      <c r="AG158" s="29">
        <f t="shared" si="53"/>
        <v>0.71367556989389058</v>
      </c>
      <c r="AH158" s="29">
        <f t="shared" si="54"/>
        <v>3.0809509479386099</v>
      </c>
      <c r="AJ158" s="51">
        <f t="shared" si="55"/>
        <v>77.132700940820087</v>
      </c>
      <c r="AK158" s="29">
        <f t="shared" si="56"/>
        <v>3.0809509479386099</v>
      </c>
      <c r="AL158" s="58">
        <f t="shared" si="57"/>
        <v>0.71367556989389058</v>
      </c>
    </row>
    <row r="159" spans="1:38" x14ac:dyDescent="0.2">
      <c r="A159" s="1">
        <v>320</v>
      </c>
      <c r="B159" s="1">
        <v>412</v>
      </c>
      <c r="C159" s="1" t="s">
        <v>107</v>
      </c>
      <c r="D159" s="66">
        <v>18</v>
      </c>
      <c r="E159" s="245">
        <v>1199</v>
      </c>
      <c r="F159" s="245">
        <v>1800</v>
      </c>
      <c r="G159" s="245">
        <v>7089</v>
      </c>
      <c r="H159" s="246">
        <v>0.72299999999999998</v>
      </c>
      <c r="I159" s="25">
        <f t="shared" si="40"/>
        <v>0.26156873603240283</v>
      </c>
      <c r="J159" s="25">
        <f t="shared" si="41"/>
        <v>0.1406268337467739</v>
      </c>
      <c r="K159" s="27">
        <f t="shared" si="42"/>
        <v>1.8600200904999999</v>
      </c>
      <c r="L159" s="27">
        <f t="shared" si="43"/>
        <v>0.75912526089814059</v>
      </c>
      <c r="M159" s="27">
        <f t="shared" si="44"/>
        <v>3.9383333333333335</v>
      </c>
      <c r="N159" s="27"/>
      <c r="O159" s="51">
        <f t="shared" si="45"/>
        <v>53.408255222648336</v>
      </c>
      <c r="P159" s="27">
        <f t="shared" si="46"/>
        <v>3.9383333333333335</v>
      </c>
      <c r="Q159" s="93">
        <f t="shared" si="47"/>
        <v>0.75912526089814059</v>
      </c>
      <c r="R159" s="156">
        <f t="shared" si="48"/>
        <v>816.13341152506837</v>
      </c>
      <c r="S159" s="156">
        <f t="shared" si="49"/>
        <v>1128.8152303251293</v>
      </c>
      <c r="T159" s="153"/>
      <c r="U159" s="153"/>
      <c r="V159"/>
      <c r="W159">
        <v>320</v>
      </c>
      <c r="X159" s="76">
        <v>18</v>
      </c>
      <c r="Y159" s="246">
        <v>0.875</v>
      </c>
      <c r="Z159" s="245">
        <v>3758</v>
      </c>
      <c r="AA159" s="245">
        <v>11047</v>
      </c>
      <c r="AB159" s="245">
        <v>988</v>
      </c>
      <c r="AC159" s="245">
        <v>1452</v>
      </c>
      <c r="AD159" s="27">
        <f t="shared" si="50"/>
        <v>0.27793954670967819</v>
      </c>
      <c r="AE159" s="27">
        <f t="shared" si="51"/>
        <v>0.16531420368891672</v>
      </c>
      <c r="AF159" s="29">
        <f t="shared" si="52"/>
        <v>1.6812804980308675</v>
      </c>
      <c r="AG159" s="29">
        <f t="shared" si="53"/>
        <v>0.70732374749763316</v>
      </c>
      <c r="AH159" s="29">
        <f t="shared" si="54"/>
        <v>2.9395955295369878</v>
      </c>
      <c r="AJ159" s="51">
        <f t="shared" si="55"/>
        <v>83.227676039581908</v>
      </c>
      <c r="AK159" s="29">
        <f t="shared" si="56"/>
        <v>2.9395955295369878</v>
      </c>
      <c r="AL159" s="58">
        <f t="shared" si="57"/>
        <v>0.70732374749763316</v>
      </c>
    </row>
    <row r="160" spans="1:38" x14ac:dyDescent="0.2">
      <c r="A160" s="1">
        <v>320</v>
      </c>
      <c r="B160" s="1">
        <v>412</v>
      </c>
      <c r="C160" s="1" t="s">
        <v>107</v>
      </c>
      <c r="D160" s="66">
        <v>18</v>
      </c>
      <c r="E160" s="245">
        <v>1252</v>
      </c>
      <c r="F160" s="245">
        <v>2125</v>
      </c>
      <c r="G160" s="245">
        <v>7692</v>
      </c>
      <c r="H160" s="246">
        <v>0.755</v>
      </c>
      <c r="I160" s="25">
        <f t="shared" si="40"/>
        <v>0.260297406761064</v>
      </c>
      <c r="J160" s="25">
        <f t="shared" si="41"/>
        <v>0.14581398884738406</v>
      </c>
      <c r="K160" s="27">
        <f t="shared" si="42"/>
        <v>1.7851332976941177</v>
      </c>
      <c r="L160" s="27">
        <f t="shared" si="43"/>
        <v>0.72678919633246208</v>
      </c>
      <c r="M160" s="27">
        <f t="shared" si="44"/>
        <v>3.619764705882353</v>
      </c>
      <c r="N160" s="27"/>
      <c r="O160" s="51">
        <f t="shared" si="45"/>
        <v>57.951234189957816</v>
      </c>
      <c r="P160" s="27">
        <f t="shared" si="46"/>
        <v>3.619764705882353</v>
      </c>
      <c r="Q160" s="93">
        <f t="shared" si="47"/>
        <v>0.72678919633246208</v>
      </c>
      <c r="R160" s="156">
        <f t="shared" si="48"/>
        <v>852.20936716379128</v>
      </c>
      <c r="S160" s="156">
        <f t="shared" si="49"/>
        <v>1128.7541286937633</v>
      </c>
      <c r="T160" s="153"/>
      <c r="U160" s="153"/>
      <c r="V160"/>
      <c r="X160" s="76"/>
      <c r="Y160" s="163"/>
      <c r="Z160" s="150"/>
      <c r="AA160" s="150"/>
      <c r="AB160" s="150"/>
      <c r="AC160" s="150"/>
      <c r="AD160" s="27"/>
      <c r="AE160" s="27"/>
      <c r="AF160" s="29"/>
      <c r="AH160" s="29"/>
      <c r="AJ160" s="51"/>
      <c r="AK160" s="29"/>
      <c r="AL160" s="58"/>
    </row>
    <row r="161" spans="1:38" x14ac:dyDescent="0.2">
      <c r="A161" s="1">
        <v>320</v>
      </c>
      <c r="B161" s="1">
        <v>412</v>
      </c>
      <c r="C161" s="1" t="s">
        <v>107</v>
      </c>
      <c r="D161" s="66">
        <v>18</v>
      </c>
      <c r="E161" s="245">
        <v>1301</v>
      </c>
      <c r="F161" s="245">
        <v>2434</v>
      </c>
      <c r="G161" s="245">
        <v>8399</v>
      </c>
      <c r="H161" s="246">
        <v>0.78400000000000003</v>
      </c>
      <c r="I161" s="25">
        <f t="shared" si="40"/>
        <v>0.26321595559155542</v>
      </c>
      <c r="J161" s="25">
        <f t="shared" si="41"/>
        <v>0.14884763101114229</v>
      </c>
      <c r="K161" s="27">
        <f t="shared" si="42"/>
        <v>1.7683583796631057</v>
      </c>
      <c r="L161" s="27">
        <f t="shared" si="43"/>
        <v>0.72398452267977598</v>
      </c>
      <c r="M161" s="27">
        <f t="shared" si="44"/>
        <v>3.450698438783895</v>
      </c>
      <c r="N161" s="27"/>
      <c r="O161" s="51">
        <f t="shared" si="45"/>
        <v>63.277745184796636</v>
      </c>
      <c r="P161" s="27">
        <f t="shared" si="46"/>
        <v>3.450698438783895</v>
      </c>
      <c r="Q161" s="93">
        <f t="shared" si="47"/>
        <v>0.72398452267977598</v>
      </c>
      <c r="R161" s="156">
        <f t="shared" si="48"/>
        <v>885.56260916940278</v>
      </c>
      <c r="S161" s="156">
        <f t="shared" si="49"/>
        <v>1129.544144348728</v>
      </c>
      <c r="T161" s="153"/>
      <c r="U161" s="153"/>
      <c r="V161"/>
      <c r="X161" s="76"/>
      <c r="Y161" s="163"/>
      <c r="Z161" s="150"/>
      <c r="AA161" s="150"/>
      <c r="AB161" s="150"/>
      <c r="AC161" s="150"/>
      <c r="AD161" s="27"/>
      <c r="AE161" s="27"/>
      <c r="AF161" s="29"/>
      <c r="AH161" s="29"/>
      <c r="AJ161" s="51"/>
      <c r="AK161" s="29"/>
      <c r="AL161" s="58"/>
    </row>
    <row r="162" spans="1:38" x14ac:dyDescent="0.2">
      <c r="A162" s="1">
        <v>320</v>
      </c>
      <c r="B162" s="1">
        <v>412</v>
      </c>
      <c r="C162" s="1" t="s">
        <v>107</v>
      </c>
      <c r="D162" s="66">
        <v>18</v>
      </c>
      <c r="E162" s="245">
        <v>1348</v>
      </c>
      <c r="F162" s="245">
        <v>2777</v>
      </c>
      <c r="G162" s="245">
        <v>9189</v>
      </c>
      <c r="H162" s="246">
        <v>0.81200000000000006</v>
      </c>
      <c r="I162" s="25">
        <f t="shared" si="40"/>
        <v>0.26824256343707997</v>
      </c>
      <c r="J162" s="25">
        <f t="shared" si="41"/>
        <v>0.15267201795504598</v>
      </c>
      <c r="K162" s="27">
        <f t="shared" si="42"/>
        <v>1.7569857727043574</v>
      </c>
      <c r="L162" s="27">
        <f t="shared" si="43"/>
        <v>0.72616444609397934</v>
      </c>
      <c r="M162" s="27">
        <f t="shared" si="44"/>
        <v>3.3089665106229744</v>
      </c>
      <c r="N162" s="27"/>
      <c r="O162" s="51">
        <f t="shared" si="45"/>
        <v>69.229575009298287</v>
      </c>
      <c r="P162" s="27">
        <f t="shared" si="46"/>
        <v>3.3089665106229744</v>
      </c>
      <c r="Q162" s="93">
        <f t="shared" si="47"/>
        <v>0.72616444609397934</v>
      </c>
      <c r="R162" s="156">
        <f t="shared" si="48"/>
        <v>917.5544943584589</v>
      </c>
      <c r="S162" s="156">
        <f t="shared" si="49"/>
        <v>1129.9932196532745</v>
      </c>
      <c r="T162" s="153"/>
      <c r="U162" s="153"/>
      <c r="V162"/>
      <c r="X162" s="76"/>
      <c r="Y162" s="163"/>
      <c r="Z162" s="150"/>
      <c r="AA162" s="150"/>
      <c r="AB162" s="150"/>
      <c r="AC162" s="150"/>
      <c r="AD162" s="27"/>
      <c r="AE162" s="27"/>
      <c r="AF162" s="29"/>
      <c r="AH162" s="29"/>
      <c r="AJ162" s="51"/>
      <c r="AK162" s="29"/>
      <c r="AL162" s="58"/>
    </row>
    <row r="163" spans="1:38" x14ac:dyDescent="0.2">
      <c r="A163" s="1">
        <v>320</v>
      </c>
      <c r="B163" s="1">
        <v>412</v>
      </c>
      <c r="C163" s="1" t="s">
        <v>107</v>
      </c>
      <c r="D163" s="66">
        <v>18</v>
      </c>
      <c r="E163" s="245">
        <v>1399</v>
      </c>
      <c r="F163" s="245">
        <v>3203</v>
      </c>
      <c r="G163" s="245">
        <v>9990</v>
      </c>
      <c r="H163" s="246">
        <v>0.84299999999999997</v>
      </c>
      <c r="I163" s="25">
        <f t="shared" si="40"/>
        <v>0.27075050968522485</v>
      </c>
      <c r="J163" s="25">
        <f t="shared" si="41"/>
        <v>0.15752773841219073</v>
      </c>
      <c r="K163" s="27">
        <f t="shared" si="42"/>
        <v>1.7187481545426164</v>
      </c>
      <c r="L163" s="27">
        <f t="shared" si="43"/>
        <v>0.71367383972020126</v>
      </c>
      <c r="M163" s="27">
        <f t="shared" si="44"/>
        <v>3.1189509834530127</v>
      </c>
      <c r="N163" s="27"/>
      <c r="O163" s="51">
        <f t="shared" si="45"/>
        <v>75.26427841363477</v>
      </c>
      <c r="P163" s="27">
        <f t="shared" si="46"/>
        <v>3.1189509834530127</v>
      </c>
      <c r="Q163" s="93">
        <f t="shared" si="47"/>
        <v>0.71367383972020126</v>
      </c>
      <c r="R163" s="156">
        <f t="shared" si="48"/>
        <v>952.2690931806261</v>
      </c>
      <c r="S163" s="156">
        <f t="shared" si="49"/>
        <v>1129.6193276164011</v>
      </c>
      <c r="T163" s="153"/>
      <c r="U163" s="153"/>
      <c r="V163"/>
      <c r="X163" s="76"/>
      <c r="Y163" s="163"/>
      <c r="Z163" s="150"/>
      <c r="AA163" s="150"/>
      <c r="AB163" s="150"/>
      <c r="AC163" s="150"/>
      <c r="AD163" s="27"/>
      <c r="AE163" s="27"/>
      <c r="AF163" s="29"/>
      <c r="AH163" s="29"/>
      <c r="AJ163" s="51"/>
      <c r="AK163" s="29"/>
      <c r="AL163" s="58"/>
    </row>
    <row r="164" spans="1:38" x14ac:dyDescent="0.2">
      <c r="A164" s="1">
        <v>320</v>
      </c>
      <c r="B164" s="1">
        <v>412</v>
      </c>
      <c r="C164" s="1" t="s">
        <v>107</v>
      </c>
      <c r="D164" s="66">
        <v>18</v>
      </c>
      <c r="E164" s="245">
        <v>1450</v>
      </c>
      <c r="F164" s="245">
        <v>3721</v>
      </c>
      <c r="G164" s="245">
        <v>10977</v>
      </c>
      <c r="H164" s="246">
        <v>0.874</v>
      </c>
      <c r="I164" s="25">
        <f t="shared" si="40"/>
        <v>0.2769407623318777</v>
      </c>
      <c r="J164" s="25">
        <f t="shared" si="41"/>
        <v>0.16436483424985807</v>
      </c>
      <c r="K164" s="27">
        <f t="shared" si="42"/>
        <v>1.6849149247514108</v>
      </c>
      <c r="L164" s="27">
        <f t="shared" si="43"/>
        <v>0.70757798188321075</v>
      </c>
      <c r="M164" s="27">
        <f t="shared" si="44"/>
        <v>2.9500134372480518</v>
      </c>
      <c r="N164" s="27"/>
      <c r="O164" s="51">
        <f t="shared" si="45"/>
        <v>82.70029871336024</v>
      </c>
      <c r="P164" s="27">
        <f t="shared" si="46"/>
        <v>2.9500134372480518</v>
      </c>
      <c r="Q164" s="93">
        <f t="shared" si="47"/>
        <v>0.70757798188321075</v>
      </c>
      <c r="R164" s="156">
        <f t="shared" si="48"/>
        <v>986.98369200279342</v>
      </c>
      <c r="S164" s="156">
        <f t="shared" si="49"/>
        <v>1129.2719588132647</v>
      </c>
      <c r="T164" s="153"/>
      <c r="U164" s="153"/>
      <c r="V164"/>
      <c r="X164" s="76"/>
      <c r="Y164" s="163"/>
      <c r="Z164" s="150"/>
      <c r="AA164" s="150"/>
      <c r="AB164" s="150"/>
      <c r="AC164" s="150"/>
      <c r="AD164" s="27"/>
      <c r="AE164" s="27"/>
      <c r="AF164" s="29"/>
      <c r="AH164" s="29"/>
      <c r="AJ164" s="51"/>
      <c r="AK164" s="29"/>
      <c r="AL164" s="58"/>
    </row>
    <row r="165" spans="1:38" x14ac:dyDescent="0.2">
      <c r="A165" s="1">
        <v>320</v>
      </c>
      <c r="B165" s="1">
        <v>412</v>
      </c>
      <c r="C165" s="1" t="s">
        <v>107</v>
      </c>
      <c r="D165" s="66">
        <v>18</v>
      </c>
      <c r="E165" s="245">
        <v>1487</v>
      </c>
      <c r="F165" s="245">
        <v>4180</v>
      </c>
      <c r="G165" s="245">
        <v>11809</v>
      </c>
      <c r="H165" s="246">
        <v>0.89600000000000002</v>
      </c>
      <c r="I165" s="25">
        <f t="shared" si="40"/>
        <v>0.28328945517704868</v>
      </c>
      <c r="J165" s="25">
        <f t="shared" si="41"/>
        <v>0.17119718489247074</v>
      </c>
      <c r="K165" s="27">
        <f t="shared" si="42"/>
        <v>1.6547553358133973</v>
      </c>
      <c r="L165" s="27">
        <f t="shared" si="43"/>
        <v>0.70283258155982609</v>
      </c>
      <c r="M165" s="27">
        <f t="shared" si="44"/>
        <v>2.8251196172248805</v>
      </c>
      <c r="N165" s="27"/>
      <c r="O165" s="51">
        <f t="shared" si="45"/>
        <v>88.968554933594888</v>
      </c>
      <c r="P165" s="27">
        <f t="shared" si="46"/>
        <v>2.8251196172248805</v>
      </c>
      <c r="Q165" s="93">
        <f t="shared" si="47"/>
        <v>0.70283258155982609</v>
      </c>
      <c r="R165" s="156">
        <f>E165*(PI()/30)*($D$4/2)</f>
        <v>1012.1687931090714</v>
      </c>
      <c r="S165" s="156">
        <f>R165/H165</f>
        <v>1129.65267088066</v>
      </c>
      <c r="T165" s="153"/>
      <c r="U165" s="153"/>
      <c r="V165"/>
      <c r="X165" s="76"/>
      <c r="Y165" s="163"/>
      <c r="Z165" s="150"/>
      <c r="AA165" s="150"/>
      <c r="AB165" s="150"/>
      <c r="AC165" s="150"/>
      <c r="AD165" s="27"/>
      <c r="AE165" s="27"/>
      <c r="AF165" s="29"/>
      <c r="AH165" s="29"/>
      <c r="AJ165" s="51"/>
      <c r="AK165" s="29"/>
      <c r="AL165" s="58"/>
    </row>
    <row r="166" spans="1:38" x14ac:dyDescent="0.2">
      <c r="I166" s="25"/>
      <c r="J166" s="25"/>
      <c r="K166" s="27"/>
      <c r="L166" s="27"/>
      <c r="M166" s="27"/>
      <c r="N166" s="27"/>
      <c r="O166" s="51"/>
      <c r="P166" s="27"/>
      <c r="Q166" s="93"/>
      <c r="R166" s="156"/>
      <c r="T166" s="153"/>
      <c r="U166" s="153"/>
      <c r="Y166" s="62"/>
      <c r="AA166" s="69"/>
      <c r="AB166" s="150"/>
      <c r="AC166" s="171"/>
      <c r="AD166" s="27"/>
      <c r="AE166" s="27"/>
      <c r="AF166" s="29"/>
      <c r="AH166" s="29"/>
      <c r="AJ166" s="51"/>
      <c r="AK166" s="29"/>
      <c r="AL166" s="58"/>
    </row>
    <row r="167" spans="1:38" x14ac:dyDescent="0.2">
      <c r="I167" s="25"/>
      <c r="J167" s="25"/>
      <c r="K167" s="27"/>
      <c r="L167" s="27"/>
      <c r="M167" s="27"/>
      <c r="N167" s="27"/>
      <c r="O167" s="51"/>
      <c r="P167" s="27"/>
      <c r="Q167" s="93"/>
      <c r="R167" s="156"/>
      <c r="T167" s="153"/>
      <c r="U167" s="153"/>
      <c r="Y167" s="62"/>
      <c r="AA167" s="69"/>
      <c r="AB167" s="150"/>
      <c r="AC167" s="171"/>
      <c r="AD167" s="27"/>
      <c r="AE167" s="27"/>
      <c r="AF167" s="29"/>
      <c r="AH167" s="29"/>
      <c r="AJ167" s="51"/>
      <c r="AK167" s="29"/>
      <c r="AL167" s="58"/>
    </row>
    <row r="168" spans="1:38" x14ac:dyDescent="0.2">
      <c r="A168" s="1">
        <v>321</v>
      </c>
      <c r="B168" s="1">
        <v>413</v>
      </c>
      <c r="C168" s="1" t="s">
        <v>107</v>
      </c>
      <c r="D168" s="66">
        <v>20</v>
      </c>
      <c r="E168" s="245">
        <v>901</v>
      </c>
      <c r="F168" s="245">
        <v>884</v>
      </c>
      <c r="G168" s="245">
        <v>4071</v>
      </c>
      <c r="H168" s="246">
        <v>0.54300000000000004</v>
      </c>
      <c r="I168" s="25">
        <f t="shared" si="40"/>
        <v>0.26600557822909843</v>
      </c>
      <c r="J168" s="25">
        <f t="shared" si="41"/>
        <v>0.16275379908063983</v>
      </c>
      <c r="K168" s="27">
        <f t="shared" si="42"/>
        <v>1.6344047250000002</v>
      </c>
      <c r="L168" s="27">
        <f t="shared" si="43"/>
        <v>0.67267900407405024</v>
      </c>
      <c r="M168" s="27">
        <f t="shared" si="44"/>
        <v>4.6052036199095019</v>
      </c>
      <c r="N168" s="27"/>
      <c r="O168" s="51">
        <f t="shared" si="45"/>
        <v>30.670758500691406</v>
      </c>
      <c r="P168" s="27">
        <f t="shared" si="46"/>
        <v>4.6052036199095019</v>
      </c>
      <c r="Q168" s="93">
        <f t="shared" si="47"/>
        <v>0.67267900407405024</v>
      </c>
      <c r="R168" s="156">
        <f t="shared" ref="R168:R178" si="58">E168*(PI()/30)*($D$4/2)</f>
        <v>613.29124585828743</v>
      </c>
      <c r="S168" s="156">
        <f t="shared" ref="S168:S178" si="59">R168/H168</f>
        <v>1129.449808210474</v>
      </c>
      <c r="T168" s="153"/>
      <c r="U168" s="153"/>
      <c r="V168"/>
      <c r="W168">
        <v>321</v>
      </c>
      <c r="X168" s="76">
        <v>20</v>
      </c>
      <c r="Y168" s="246">
        <v>0.72499999999999998</v>
      </c>
      <c r="Z168" s="245">
        <v>2233</v>
      </c>
      <c r="AA168" s="245">
        <v>7624</v>
      </c>
      <c r="AB168" s="245">
        <v>818</v>
      </c>
      <c r="AC168" s="245">
        <v>1202</v>
      </c>
      <c r="AD168" s="27">
        <f t="shared" si="50"/>
        <v>0.27990662382340453</v>
      </c>
      <c r="AE168" s="27">
        <f t="shared" si="51"/>
        <v>0.17315241888002206</v>
      </c>
      <c r="AF168" s="29">
        <f t="shared" si="52"/>
        <v>1.6165331424988805</v>
      </c>
      <c r="AG168" s="29">
        <f t="shared" si="53"/>
        <v>0.68248654266859354</v>
      </c>
      <c r="AH168" s="29">
        <f t="shared" si="54"/>
        <v>3.4142409314823108</v>
      </c>
      <c r="AJ168" s="51">
        <f t="shared" si="55"/>
        <v>57.438924787342486</v>
      </c>
      <c r="AK168" s="29">
        <f t="shared" si="56"/>
        <v>3.4142409314823108</v>
      </c>
      <c r="AL168" s="58">
        <f t="shared" si="57"/>
        <v>0.68248654266859354</v>
      </c>
    </row>
    <row r="169" spans="1:38" x14ac:dyDescent="0.2">
      <c r="A169" s="1">
        <v>321</v>
      </c>
      <c r="B169" s="1">
        <v>413</v>
      </c>
      <c r="C169" s="1" t="s">
        <v>107</v>
      </c>
      <c r="D169" s="66">
        <v>20</v>
      </c>
      <c r="E169" s="245">
        <v>952</v>
      </c>
      <c r="F169" s="245">
        <v>1053</v>
      </c>
      <c r="G169" s="245">
        <v>4590</v>
      </c>
      <c r="H169" s="246">
        <v>0.57399999999999995</v>
      </c>
      <c r="I169" s="25">
        <f t="shared" si="40"/>
        <v>0.26864453634820401</v>
      </c>
      <c r="J169" s="25">
        <f t="shared" si="41"/>
        <v>0.16435040129366496</v>
      </c>
      <c r="K169" s="27">
        <f t="shared" si="42"/>
        <v>1.6345839999999998</v>
      </c>
      <c r="L169" s="27">
        <f t="shared" si="43"/>
        <v>0.67608163828837653</v>
      </c>
      <c r="M169" s="27">
        <f t="shared" si="44"/>
        <v>4.3589743589743586</v>
      </c>
      <c r="N169" s="27"/>
      <c r="O169" s="51">
        <f t="shared" si="45"/>
        <v>34.580884676534893</v>
      </c>
      <c r="P169" s="27">
        <f t="shared" si="46"/>
        <v>4.3589743589743586</v>
      </c>
      <c r="Q169" s="93">
        <f t="shared" si="47"/>
        <v>0.67608163828837653</v>
      </c>
      <c r="R169" s="156">
        <f t="shared" si="58"/>
        <v>648.00584468045463</v>
      </c>
      <c r="S169" s="156">
        <f t="shared" si="59"/>
        <v>1128.9300429973077</v>
      </c>
      <c r="T169" s="153"/>
      <c r="U169" s="153"/>
      <c r="V169"/>
      <c r="W169">
        <v>321</v>
      </c>
      <c r="X169" s="76">
        <v>20</v>
      </c>
      <c r="Y169" s="246">
        <v>0.75</v>
      </c>
      <c r="Z169" s="245">
        <v>2520</v>
      </c>
      <c r="AA169" s="245">
        <v>8248</v>
      </c>
      <c r="AB169" s="245">
        <v>846</v>
      </c>
      <c r="AC169" s="245">
        <v>1243</v>
      </c>
      <c r="AD169" s="27">
        <f t="shared" si="50"/>
        <v>0.28316894228613787</v>
      </c>
      <c r="AE169" s="27">
        <f t="shared" si="51"/>
        <v>0.17670156569204257</v>
      </c>
      <c r="AF169" s="29">
        <f t="shared" si="52"/>
        <v>1.6025265038095238</v>
      </c>
      <c r="AG169" s="29">
        <f t="shared" si="53"/>
        <v>0.68050437491476168</v>
      </c>
      <c r="AH169" s="29">
        <f t="shared" si="54"/>
        <v>3.2730158730158729</v>
      </c>
      <c r="AJ169" s="51">
        <f t="shared" si="55"/>
        <v>62.140116952518476</v>
      </c>
      <c r="AK169" s="29">
        <f t="shared" si="56"/>
        <v>3.2730158730158729</v>
      </c>
      <c r="AL169" s="58">
        <f t="shared" si="57"/>
        <v>0.68050437491476168</v>
      </c>
    </row>
    <row r="170" spans="1:38" x14ac:dyDescent="0.2">
      <c r="A170" s="1">
        <v>321</v>
      </c>
      <c r="B170" s="1">
        <v>413</v>
      </c>
      <c r="C170" s="1" t="s">
        <v>107</v>
      </c>
      <c r="D170" s="66">
        <v>20</v>
      </c>
      <c r="E170" s="245">
        <v>1002</v>
      </c>
      <c r="F170" s="245">
        <v>1251</v>
      </c>
      <c r="G170" s="245">
        <v>5130</v>
      </c>
      <c r="H170" s="246">
        <v>0.60399999999999998</v>
      </c>
      <c r="I170" s="25">
        <f t="shared" si="40"/>
        <v>0.27103235934728709</v>
      </c>
      <c r="J170" s="25">
        <f t="shared" si="41"/>
        <v>0.16745857371663367</v>
      </c>
      <c r="K170" s="27">
        <f t="shared" si="42"/>
        <v>1.6185039280575542</v>
      </c>
      <c r="L170" s="27">
        <f t="shared" si="43"/>
        <v>0.67239925245835452</v>
      </c>
      <c r="M170" s="27">
        <f t="shared" si="44"/>
        <v>4.1007194244604319</v>
      </c>
      <c r="N170" s="27"/>
      <c r="O170" s="51">
        <f t="shared" si="45"/>
        <v>38.649224050244882</v>
      </c>
      <c r="P170" s="27">
        <f t="shared" si="46"/>
        <v>4.1007194244604319</v>
      </c>
      <c r="Q170" s="93">
        <f t="shared" si="47"/>
        <v>0.67239925245835452</v>
      </c>
      <c r="R170" s="156">
        <f t="shared" si="58"/>
        <v>682.03976509434403</v>
      </c>
      <c r="S170" s="156">
        <f t="shared" si="59"/>
        <v>1129.2049090965961</v>
      </c>
      <c r="T170" s="153"/>
      <c r="U170" s="153"/>
      <c r="V170"/>
      <c r="W170">
        <v>321</v>
      </c>
      <c r="X170" s="76">
        <v>20</v>
      </c>
      <c r="Y170" s="246">
        <v>0.77500000000000002</v>
      </c>
      <c r="Z170" s="245">
        <v>2841</v>
      </c>
      <c r="AA170" s="245">
        <v>8912</v>
      </c>
      <c r="AB170" s="245">
        <v>875</v>
      </c>
      <c r="AC170" s="245">
        <v>1285</v>
      </c>
      <c r="AD170" s="27">
        <f t="shared" si="50"/>
        <v>0.28629129703198153</v>
      </c>
      <c r="AE170" s="27">
        <f t="shared" si="51"/>
        <v>0.18030804042446061</v>
      </c>
      <c r="AF170" s="29">
        <f t="shared" si="52"/>
        <v>1.5877899640971487</v>
      </c>
      <c r="AG170" s="29">
        <f t="shared" si="53"/>
        <v>0.6779536714415334</v>
      </c>
      <c r="AH170" s="29">
        <f t="shared" si="54"/>
        <v>3.13692361844421</v>
      </c>
      <c r="AJ170" s="51">
        <f t="shared" si="55"/>
        <v>67.14266758982113</v>
      </c>
      <c r="AK170" s="29">
        <f t="shared" si="56"/>
        <v>3.13692361844421</v>
      </c>
      <c r="AL170" s="58">
        <f t="shared" si="57"/>
        <v>0.6779536714415334</v>
      </c>
    </row>
    <row r="171" spans="1:38" x14ac:dyDescent="0.2">
      <c r="A171" s="1">
        <v>321</v>
      </c>
      <c r="B171" s="1">
        <v>413</v>
      </c>
      <c r="C171" s="1" t="s">
        <v>107</v>
      </c>
      <c r="D171" s="66">
        <v>20</v>
      </c>
      <c r="E171" s="245">
        <v>1048</v>
      </c>
      <c r="F171" s="245">
        <v>1457</v>
      </c>
      <c r="G171" s="245">
        <v>5711</v>
      </c>
      <c r="H171" s="246">
        <v>0.63200000000000001</v>
      </c>
      <c r="I171" s="25">
        <f t="shared" si="40"/>
        <v>0.27582194617024952</v>
      </c>
      <c r="J171" s="25">
        <f t="shared" si="41"/>
        <v>0.17046253655011298</v>
      </c>
      <c r="K171" s="27">
        <f t="shared" si="42"/>
        <v>1.6180795601921758</v>
      </c>
      <c r="L171" s="27">
        <f t="shared" si="43"/>
        <v>0.67813658116876552</v>
      </c>
      <c r="M171" s="27">
        <f t="shared" si="44"/>
        <v>3.9196980096087852</v>
      </c>
      <c r="N171" s="27"/>
      <c r="O171" s="51">
        <f t="shared" si="45"/>
        <v>43.026455857884699</v>
      </c>
      <c r="P171" s="27">
        <f t="shared" si="46"/>
        <v>3.9196980096087852</v>
      </c>
      <c r="Q171" s="93">
        <f t="shared" si="47"/>
        <v>0.67813658116876552</v>
      </c>
      <c r="R171" s="156">
        <f t="shared" si="58"/>
        <v>713.35097187512235</v>
      </c>
      <c r="S171" s="156">
        <f t="shared" si="59"/>
        <v>1128.719892207472</v>
      </c>
      <c r="T171" s="153"/>
      <c r="U171" s="153"/>
      <c r="V171"/>
      <c r="W171">
        <v>321</v>
      </c>
      <c r="X171" s="76">
        <v>20</v>
      </c>
      <c r="Y171" s="246">
        <v>0.8</v>
      </c>
      <c r="Z171" s="245">
        <v>3210</v>
      </c>
      <c r="AA171" s="245">
        <v>9646</v>
      </c>
      <c r="AB171" s="245">
        <v>903</v>
      </c>
      <c r="AC171" s="245">
        <v>1326</v>
      </c>
      <c r="AD171" s="27">
        <f t="shared" si="50"/>
        <v>0.29100431789800946</v>
      </c>
      <c r="AE171" s="27">
        <f t="shared" si="51"/>
        <v>0.18540767290141152</v>
      </c>
      <c r="AF171" s="29">
        <f t="shared" si="52"/>
        <v>1.5695376213084113</v>
      </c>
      <c r="AG171" s="29">
        <f t="shared" si="53"/>
        <v>0.67565397779118586</v>
      </c>
      <c r="AH171" s="29">
        <f t="shared" si="54"/>
        <v>3.0049844236760124</v>
      </c>
      <c r="AJ171" s="51">
        <f t="shared" si="55"/>
        <v>72.672595553345445</v>
      </c>
      <c r="AK171" s="29">
        <f t="shared" si="56"/>
        <v>3.0049844236760124</v>
      </c>
      <c r="AL171" s="58">
        <f t="shared" si="57"/>
        <v>0.67565397779118586</v>
      </c>
    </row>
    <row r="172" spans="1:38" x14ac:dyDescent="0.2">
      <c r="A172" s="1">
        <v>321</v>
      </c>
      <c r="B172" s="1">
        <v>413</v>
      </c>
      <c r="C172" s="1" t="s">
        <v>107</v>
      </c>
      <c r="D172" s="66">
        <v>20</v>
      </c>
      <c r="E172" s="245">
        <v>1099</v>
      </c>
      <c r="F172" s="245">
        <v>1675</v>
      </c>
      <c r="G172" s="245">
        <v>6251</v>
      </c>
      <c r="H172" s="246">
        <v>0.66300000000000003</v>
      </c>
      <c r="I172" s="25">
        <f t="shared" si="40"/>
        <v>0.27453222990390025</v>
      </c>
      <c r="J172" s="25">
        <f t="shared" si="41"/>
        <v>0.16993192490169445</v>
      </c>
      <c r="K172" s="27">
        <f t="shared" si="42"/>
        <v>1.6155424006567161</v>
      </c>
      <c r="L172" s="27">
        <f t="shared" si="43"/>
        <v>0.67548843975432538</v>
      </c>
      <c r="M172" s="27">
        <f t="shared" si="44"/>
        <v>3.7319402985074626</v>
      </c>
      <c r="N172" s="27"/>
      <c r="O172" s="51">
        <f t="shared" si="45"/>
        <v>47.094795231594688</v>
      </c>
      <c r="P172" s="27">
        <f t="shared" si="46"/>
        <v>3.7319402985074626</v>
      </c>
      <c r="Q172" s="93">
        <f t="shared" si="47"/>
        <v>0.67548843975432538</v>
      </c>
      <c r="R172" s="156">
        <f t="shared" si="58"/>
        <v>748.06557069728956</v>
      </c>
      <c r="S172" s="156">
        <f t="shared" si="59"/>
        <v>1128.30402820104</v>
      </c>
      <c r="T172" s="153"/>
      <c r="U172" s="153"/>
      <c r="V172"/>
      <c r="W172">
        <v>321</v>
      </c>
      <c r="X172" s="76">
        <v>20</v>
      </c>
      <c r="Y172" s="246">
        <v>0.82499999999999996</v>
      </c>
      <c r="Z172" s="245">
        <v>3597</v>
      </c>
      <c r="AA172" s="245">
        <v>10357</v>
      </c>
      <c r="AB172" s="245">
        <v>931</v>
      </c>
      <c r="AC172" s="245">
        <v>1368</v>
      </c>
      <c r="AD172" s="27">
        <f t="shared" si="50"/>
        <v>0.29356278901191557</v>
      </c>
      <c r="AE172" s="27">
        <f t="shared" si="51"/>
        <v>0.18920621089075718</v>
      </c>
      <c r="AF172" s="29">
        <f t="shared" si="52"/>
        <v>1.5515494318598833</v>
      </c>
      <c r="AG172" s="29">
        <f t="shared" si="53"/>
        <v>0.67084009306321901</v>
      </c>
      <c r="AH172" s="29">
        <f t="shared" si="54"/>
        <v>2.8793438976925216</v>
      </c>
      <c r="AJ172" s="51">
        <f t="shared" si="55"/>
        <v>78.029242395396921</v>
      </c>
      <c r="AK172" s="29">
        <f t="shared" si="56"/>
        <v>2.8793438976925216</v>
      </c>
      <c r="AL172" s="58">
        <f t="shared" si="57"/>
        <v>0.67084009306321901</v>
      </c>
    </row>
    <row r="173" spans="1:38" x14ac:dyDescent="0.2">
      <c r="A173" s="1">
        <v>321</v>
      </c>
      <c r="B173" s="1">
        <v>413</v>
      </c>
      <c r="C173" s="1" t="s">
        <v>107</v>
      </c>
      <c r="D173" s="66">
        <v>20</v>
      </c>
      <c r="E173" s="245">
        <v>1149</v>
      </c>
      <c r="F173" s="245">
        <v>1913</v>
      </c>
      <c r="G173" s="245">
        <v>6864</v>
      </c>
      <c r="H173" s="246">
        <v>0.69299999999999995</v>
      </c>
      <c r="I173" s="25">
        <f t="shared" si="40"/>
        <v>0.27578868310261506</v>
      </c>
      <c r="J173" s="25">
        <f t="shared" si="41"/>
        <v>0.16982754312559717</v>
      </c>
      <c r="K173" s="27">
        <f t="shared" si="42"/>
        <v>1.6239337743857813</v>
      </c>
      <c r="L173" s="27">
        <f t="shared" si="43"/>
        <v>0.68054904078960132</v>
      </c>
      <c r="M173" s="27">
        <f t="shared" si="44"/>
        <v>3.5880815473078935</v>
      </c>
      <c r="N173" s="27"/>
      <c r="O173" s="51">
        <f t="shared" si="45"/>
        <v>51.713113816935838</v>
      </c>
      <c r="P173" s="27">
        <f t="shared" si="46"/>
        <v>3.5880815473078935</v>
      </c>
      <c r="Q173" s="93">
        <f t="shared" si="47"/>
        <v>0.68054904078960132</v>
      </c>
      <c r="R173" s="156">
        <f t="shared" si="58"/>
        <v>782.09949111117896</v>
      </c>
      <c r="S173" s="156">
        <f t="shared" si="59"/>
        <v>1128.5706942441257</v>
      </c>
      <c r="T173" s="153"/>
      <c r="U173" s="153"/>
      <c r="V173"/>
      <c r="W173">
        <v>321</v>
      </c>
      <c r="X173" s="76">
        <v>20</v>
      </c>
      <c r="Y173" s="246">
        <v>0.85</v>
      </c>
      <c r="Z173" s="245">
        <v>4012</v>
      </c>
      <c r="AA173" s="245">
        <v>11080</v>
      </c>
      <c r="AB173" s="245">
        <v>959</v>
      </c>
      <c r="AC173" s="245">
        <v>1409</v>
      </c>
      <c r="AD173" s="27">
        <f t="shared" si="50"/>
        <v>0.29604450050422682</v>
      </c>
      <c r="AE173" s="27">
        <f t="shared" si="51"/>
        <v>0.19314398507864977</v>
      </c>
      <c r="AF173" s="29">
        <f t="shared" si="52"/>
        <v>1.5327658295114659</v>
      </c>
      <c r="AG173" s="29">
        <f t="shared" si="53"/>
        <v>0.66551400661779814</v>
      </c>
      <c r="AH173" s="29">
        <f t="shared" si="54"/>
        <v>2.761714855433699</v>
      </c>
      <c r="AJ173" s="51">
        <f t="shared" si="55"/>
        <v>83.476296779086411</v>
      </c>
      <c r="AK173" s="29">
        <f t="shared" si="56"/>
        <v>2.761714855433699</v>
      </c>
      <c r="AL173" s="58">
        <f t="shared" si="57"/>
        <v>0.66551400661779814</v>
      </c>
    </row>
    <row r="174" spans="1:38" x14ac:dyDescent="0.2">
      <c r="A174" s="1">
        <v>321</v>
      </c>
      <c r="B174" s="1">
        <v>413</v>
      </c>
      <c r="C174" s="1" t="s">
        <v>107</v>
      </c>
      <c r="D174" s="66">
        <v>20</v>
      </c>
      <c r="E174" s="245">
        <v>1200</v>
      </c>
      <c r="F174" s="245">
        <v>2207</v>
      </c>
      <c r="G174" s="245">
        <v>7539</v>
      </c>
      <c r="H174" s="246">
        <v>0.72399999999999998</v>
      </c>
      <c r="I174" s="25">
        <f t="shared" si="40"/>
        <v>0.27770933265641951</v>
      </c>
      <c r="J174" s="25">
        <f t="shared" si="41"/>
        <v>0.17199342218599242</v>
      </c>
      <c r="K174" s="27">
        <f t="shared" si="42"/>
        <v>1.6146508926144088</v>
      </c>
      <c r="L174" s="27">
        <f t="shared" si="43"/>
        <v>0.6790109309723682</v>
      </c>
      <c r="M174" s="27">
        <f t="shared" si="44"/>
        <v>3.4159492523787947</v>
      </c>
      <c r="N174" s="27"/>
      <c r="O174" s="51">
        <f t="shared" si="45"/>
        <v>56.798538034073324</v>
      </c>
      <c r="P174" s="27">
        <f t="shared" si="46"/>
        <v>3.4159492523787947</v>
      </c>
      <c r="Q174" s="93">
        <f t="shared" si="47"/>
        <v>0.6790109309723682</v>
      </c>
      <c r="R174" s="156">
        <f t="shared" si="58"/>
        <v>816.81408993334617</v>
      </c>
      <c r="S174" s="156">
        <f t="shared" si="59"/>
        <v>1128.1962568140141</v>
      </c>
      <c r="T174" s="153"/>
      <c r="U174" s="153"/>
      <c r="V174"/>
      <c r="X174" s="76"/>
      <c r="Y174" s="17"/>
      <c r="Z174"/>
      <c r="AA174"/>
      <c r="AC174"/>
      <c r="AD174"/>
      <c r="AE174"/>
      <c r="AF174"/>
      <c r="AG174"/>
      <c r="AH174"/>
      <c r="AI174"/>
      <c r="AJ174"/>
      <c r="AK174"/>
      <c r="AL174"/>
    </row>
    <row r="175" spans="1:38" x14ac:dyDescent="0.2">
      <c r="A175" s="1">
        <v>321</v>
      </c>
      <c r="B175" s="1">
        <v>413</v>
      </c>
      <c r="C175" s="1" t="s">
        <v>107</v>
      </c>
      <c r="D175" s="66">
        <v>20</v>
      </c>
      <c r="E175" s="245">
        <v>1255</v>
      </c>
      <c r="F175" s="245">
        <v>2614</v>
      </c>
      <c r="G175" s="245">
        <v>8494</v>
      </c>
      <c r="H175" s="246">
        <v>0.75700000000000001</v>
      </c>
      <c r="I175" s="25">
        <f t="shared" si="40"/>
        <v>0.28606454117455066</v>
      </c>
      <c r="J175" s="25">
        <f t="shared" si="41"/>
        <v>0.17808512628613865</v>
      </c>
      <c r="K175" s="27">
        <f t="shared" si="42"/>
        <v>1.606335953710788</v>
      </c>
      <c r="L175" s="27">
        <f t="shared" si="43"/>
        <v>0.68560075268240495</v>
      </c>
      <c r="M175" s="27">
        <f t="shared" si="44"/>
        <v>3.2494261667941853</v>
      </c>
      <c r="N175" s="27"/>
      <c r="O175" s="51">
        <f t="shared" si="45"/>
        <v>63.993471556097468</v>
      </c>
      <c r="P175" s="27">
        <f t="shared" si="46"/>
        <v>3.2494261667941853</v>
      </c>
      <c r="Q175" s="93">
        <f t="shared" si="47"/>
        <v>0.68560075268240495</v>
      </c>
      <c r="R175" s="156">
        <f t="shared" si="58"/>
        <v>854.25140238862446</v>
      </c>
      <c r="S175" s="156">
        <f t="shared" si="59"/>
        <v>1128.4694879638369</v>
      </c>
      <c r="T175" s="153"/>
      <c r="U175" s="153"/>
      <c r="V175"/>
      <c r="X175" s="76"/>
      <c r="Y175" s="17"/>
      <c r="Z175"/>
      <c r="AA175"/>
      <c r="AC175"/>
      <c r="AD175"/>
      <c r="AE175"/>
      <c r="AF175"/>
      <c r="AG175"/>
      <c r="AH175"/>
      <c r="AI175"/>
      <c r="AJ175"/>
      <c r="AK175"/>
      <c r="AL175"/>
    </row>
    <row r="176" spans="1:38" x14ac:dyDescent="0.2">
      <c r="A176" s="1">
        <v>321</v>
      </c>
      <c r="B176" s="1">
        <v>413</v>
      </c>
      <c r="C176" s="1" t="s">
        <v>107</v>
      </c>
      <c r="D176" s="66">
        <v>20</v>
      </c>
      <c r="E176" s="245">
        <v>1301</v>
      </c>
      <c r="F176" s="245">
        <v>2988</v>
      </c>
      <c r="G176" s="245">
        <v>9180</v>
      </c>
      <c r="H176" s="246">
        <v>0.78500000000000003</v>
      </c>
      <c r="I176" s="25">
        <f t="shared" si="40"/>
        <v>0.28769168619246083</v>
      </c>
      <c r="J176" s="25">
        <f t="shared" si="41"/>
        <v>0.18272667274498486</v>
      </c>
      <c r="K176" s="27">
        <f t="shared" si="42"/>
        <v>1.5744372831325297</v>
      </c>
      <c r="L176" s="27">
        <f t="shared" si="43"/>
        <v>0.67389450114605209</v>
      </c>
      <c r="M176" s="27">
        <f t="shared" si="44"/>
        <v>3.072289156626506</v>
      </c>
      <c r="N176" s="27"/>
      <c r="O176" s="51">
        <f t="shared" si="45"/>
        <v>69.161769353069786</v>
      </c>
      <c r="P176" s="27">
        <f t="shared" si="46"/>
        <v>3.072289156626506</v>
      </c>
      <c r="Q176" s="93">
        <f t="shared" si="47"/>
        <v>0.67389450114605209</v>
      </c>
      <c r="R176" s="156">
        <f t="shared" si="58"/>
        <v>885.56260916940278</v>
      </c>
      <c r="S176" s="156">
        <f t="shared" si="59"/>
        <v>1128.1052346107042</v>
      </c>
      <c r="T176" s="153"/>
      <c r="U176" s="153"/>
      <c r="V176"/>
      <c r="X176" s="76"/>
      <c r="Y176" s="17"/>
      <c r="Z176"/>
      <c r="AA176"/>
      <c r="AC176"/>
      <c r="AD176"/>
      <c r="AE176"/>
      <c r="AF176"/>
      <c r="AG176"/>
      <c r="AH176"/>
      <c r="AI176"/>
      <c r="AJ176"/>
      <c r="AK176"/>
      <c r="AL176"/>
    </row>
    <row r="177" spans="1:38" x14ac:dyDescent="0.2">
      <c r="A177" s="1">
        <v>321</v>
      </c>
      <c r="B177" s="1">
        <v>413</v>
      </c>
      <c r="C177" s="1" t="s">
        <v>107</v>
      </c>
      <c r="D177" s="66">
        <v>20</v>
      </c>
      <c r="E177" s="245">
        <v>1352</v>
      </c>
      <c r="F177" s="245">
        <v>3424</v>
      </c>
      <c r="G177" s="245">
        <v>10031</v>
      </c>
      <c r="H177" s="246">
        <v>0.81599999999999995</v>
      </c>
      <c r="I177" s="25">
        <f t="shared" si="40"/>
        <v>0.29109186648494501</v>
      </c>
      <c r="J177" s="25">
        <f t="shared" si="41"/>
        <v>0.18657649232320694</v>
      </c>
      <c r="K177" s="27">
        <f t="shared" si="42"/>
        <v>1.5601743974299067</v>
      </c>
      <c r="L177" s="27">
        <f t="shared" si="43"/>
        <v>0.67172432188652209</v>
      </c>
      <c r="M177" s="27">
        <f t="shared" si="44"/>
        <v>2.9296144859813085</v>
      </c>
      <c r="N177" s="27"/>
      <c r="O177" s="51">
        <f t="shared" si="45"/>
        <v>75.573170847564597</v>
      </c>
      <c r="P177" s="27">
        <f t="shared" si="46"/>
        <v>2.9296144859813085</v>
      </c>
      <c r="Q177" s="93">
        <f t="shared" si="47"/>
        <v>0.67172432188652209</v>
      </c>
      <c r="R177" s="156">
        <f t="shared" si="58"/>
        <v>920.27720799157009</v>
      </c>
      <c r="S177" s="156">
        <f t="shared" si="59"/>
        <v>1127.7906960681007</v>
      </c>
      <c r="T177" s="153"/>
      <c r="U177" s="153"/>
      <c r="V177"/>
      <c r="X177" s="76"/>
      <c r="Y177" s="17"/>
      <c r="Z177"/>
      <c r="AA177"/>
      <c r="AC177"/>
      <c r="AD177"/>
      <c r="AE177"/>
      <c r="AF177"/>
      <c r="AG177"/>
      <c r="AH177"/>
      <c r="AI177"/>
      <c r="AJ177"/>
      <c r="AK177"/>
      <c r="AL177"/>
    </row>
    <row r="178" spans="1:38" x14ac:dyDescent="0.2">
      <c r="A178" s="1">
        <v>321</v>
      </c>
      <c r="B178" s="1">
        <v>413</v>
      </c>
      <c r="C178" s="1" t="s">
        <v>107</v>
      </c>
      <c r="D178" s="66">
        <v>20</v>
      </c>
      <c r="E178" s="245">
        <v>1400</v>
      </c>
      <c r="F178" s="245">
        <v>3955</v>
      </c>
      <c r="G178" s="245">
        <v>11028</v>
      </c>
      <c r="H178" s="246">
        <v>0.84399999999999997</v>
      </c>
      <c r="I178" s="25">
        <f t="shared" si="40"/>
        <v>0.29845572205283499</v>
      </c>
      <c r="J178" s="25">
        <f t="shared" si="41"/>
        <v>0.19409557015783291</v>
      </c>
      <c r="K178" s="27">
        <f t="shared" si="42"/>
        <v>1.537674053097345</v>
      </c>
      <c r="L178" s="27">
        <f t="shared" si="43"/>
        <v>0.67035851817034076</v>
      </c>
      <c r="M178" s="27">
        <f t="shared" si="44"/>
        <v>2.7883691529709229</v>
      </c>
      <c r="N178" s="27"/>
      <c r="O178" s="51">
        <f t="shared" si="45"/>
        <v>83.084530765321745</v>
      </c>
      <c r="P178" s="27">
        <f t="shared" si="46"/>
        <v>2.7883691529709229</v>
      </c>
      <c r="Q178" s="93">
        <f t="shared" si="47"/>
        <v>0.67035851817034076</v>
      </c>
      <c r="R178" s="156">
        <f t="shared" si="58"/>
        <v>952.9497715889039</v>
      </c>
      <c r="S178" s="156">
        <f t="shared" si="59"/>
        <v>1129.0874070958578</v>
      </c>
      <c r="T178" s="153"/>
      <c r="U178" s="153"/>
      <c r="V178"/>
      <c r="X178" s="76"/>
      <c r="Y178" s="17"/>
      <c r="Z178"/>
      <c r="AA178"/>
      <c r="AC178"/>
      <c r="AD178"/>
      <c r="AE178"/>
      <c r="AF178"/>
      <c r="AG178"/>
      <c r="AH178"/>
      <c r="AI178"/>
      <c r="AJ178"/>
      <c r="AK178"/>
      <c r="AL178"/>
    </row>
    <row r="179" spans="1:38" x14ac:dyDescent="0.2">
      <c r="A179" s="1">
        <v>321</v>
      </c>
      <c r="B179" s="1">
        <v>413</v>
      </c>
      <c r="C179" s="1" t="s">
        <v>107</v>
      </c>
      <c r="D179" s="66">
        <v>20</v>
      </c>
      <c r="E179" s="245">
        <v>1435</v>
      </c>
      <c r="F179" s="245">
        <v>4269</v>
      </c>
      <c r="G179" s="245">
        <v>11485</v>
      </c>
      <c r="H179" s="246">
        <v>0.86599999999999999</v>
      </c>
      <c r="I179" s="25">
        <f t="shared" si="40"/>
        <v>0.29584648996016705</v>
      </c>
      <c r="J179" s="25">
        <f t="shared" si="41"/>
        <v>0.19454662201784137</v>
      </c>
      <c r="K179" s="27">
        <f t="shared" si="42"/>
        <v>1.5206971310611384</v>
      </c>
      <c r="L179" s="27">
        <f t="shared" si="43"/>
        <v>0.6600530291098573</v>
      </c>
      <c r="M179" s="27">
        <f t="shared" si="44"/>
        <v>2.6903256031857579</v>
      </c>
      <c r="N179" s="27"/>
      <c r="O179" s="51">
        <f t="shared" si="45"/>
        <v>86.527551309368903</v>
      </c>
      <c r="P179" s="27">
        <f t="shared" si="46"/>
        <v>2.6903256031857579</v>
      </c>
      <c r="Q179" s="93">
        <f t="shared" si="47"/>
        <v>0.6600530291098573</v>
      </c>
      <c r="R179" s="156">
        <f>E179*(PI()/30)*($D$4/2)</f>
        <v>976.77351587862643</v>
      </c>
      <c r="S179" s="156">
        <f>R179/H179</f>
        <v>1127.9139906219705</v>
      </c>
      <c r="T179" s="153"/>
      <c r="U179" s="153"/>
      <c r="V179"/>
      <c r="X179" s="76"/>
      <c r="Y179" s="17"/>
      <c r="Z179"/>
      <c r="AA179"/>
      <c r="AC179"/>
      <c r="AD179"/>
      <c r="AE179"/>
      <c r="AF179"/>
      <c r="AG179"/>
      <c r="AH179"/>
      <c r="AI179"/>
      <c r="AJ179"/>
      <c r="AK179"/>
      <c r="AL179"/>
    </row>
    <row r="180" spans="1:38" x14ac:dyDescent="0.2">
      <c r="R180" s="59"/>
      <c r="T180" s="156"/>
      <c r="U180" s="153"/>
    </row>
    <row r="181" spans="1:38" x14ac:dyDescent="0.2">
      <c r="R181" s="59"/>
      <c r="T181" s="156"/>
      <c r="U181" s="153"/>
    </row>
    <row r="182" spans="1:38" x14ac:dyDescent="0.2">
      <c r="R182" s="59"/>
      <c r="T182" s="156"/>
      <c r="U182" s="153"/>
    </row>
    <row r="183" spans="1:38" x14ac:dyDescent="0.2">
      <c r="R183" s="59"/>
      <c r="T183" s="156"/>
      <c r="U183" s="153"/>
    </row>
    <row r="184" spans="1:38" x14ac:dyDescent="0.2">
      <c r="R184" s="59"/>
      <c r="T184" s="156"/>
      <c r="U184" s="153"/>
    </row>
    <row r="185" spans="1:38" x14ac:dyDescent="0.2">
      <c r="R185" s="59"/>
      <c r="T185" s="156"/>
      <c r="U185" s="153"/>
    </row>
    <row r="186" spans="1:38" x14ac:dyDescent="0.2">
      <c r="R186" s="59"/>
      <c r="T186" s="156"/>
      <c r="U186" s="153"/>
    </row>
    <row r="187" spans="1:38" x14ac:dyDescent="0.2">
      <c r="R187" s="59"/>
      <c r="T187" s="156"/>
      <c r="U187" s="153"/>
    </row>
    <row r="188" spans="1:38" x14ac:dyDescent="0.2">
      <c r="R188" s="59"/>
      <c r="T188" s="156"/>
      <c r="U188" s="153"/>
    </row>
    <row r="189" spans="1:38" x14ac:dyDescent="0.2">
      <c r="R189" s="59"/>
      <c r="T189" s="156"/>
      <c r="U189" s="153"/>
    </row>
    <row r="190" spans="1:38" x14ac:dyDescent="0.2">
      <c r="R190" s="156"/>
      <c r="T190" s="153"/>
      <c r="U190" s="153"/>
    </row>
    <row r="191" spans="1:38" x14ac:dyDescent="0.2">
      <c r="R191" s="156"/>
      <c r="T191" s="153"/>
      <c r="U191" s="153"/>
    </row>
    <row r="192" spans="1:38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73057" r:id="rId3">
          <objectPr defaultSize="0" r:id="rId4">
            <anchor moveWithCells="1">
              <from>
                <xdr:col>12</xdr:col>
                <xdr:colOff>546100</xdr:colOff>
                <xdr:row>1</xdr:row>
                <xdr:rowOff>63500</xdr:rowOff>
              </from>
              <to>
                <xdr:col>20</xdr:col>
                <xdr:colOff>723900</xdr:colOff>
                <xdr:row>3</xdr:row>
                <xdr:rowOff>127000</xdr:rowOff>
              </to>
            </anchor>
          </objectPr>
        </oleObject>
      </mc:Choice>
      <mc:Fallback>
        <oleObject progId="Equation.DSMT4" shapeId="173057" r:id="rId3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.6640625" style="66" customWidth="1"/>
    <col min="5" max="5" width="8.83203125" style="167"/>
    <col min="6" max="6" width="12.83203125" style="47" customWidth="1"/>
    <col min="7" max="7" width="12.1640625" style="47" customWidth="1"/>
    <col min="8" max="8" width="13.1640625" style="50" customWidth="1"/>
    <col min="9" max="9" width="12.1640625" customWidth="1"/>
    <col min="10" max="10" width="13.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8.83203125" style="113"/>
    <col min="23" max="23" width="9.33203125" customWidth="1"/>
    <col min="24" max="24" width="11.33203125" style="94" customWidth="1"/>
    <col min="25" max="25" width="11.83203125" style="50" customWidth="1"/>
    <col min="26" max="26" width="8.83203125" style="62"/>
    <col min="27" max="27" width="12.5" style="68" customWidth="1"/>
    <col min="28" max="28" width="13.332031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5" width="8.83203125" style="24"/>
    <col min="36" max="36" width="14.1640625" style="24" customWidth="1"/>
    <col min="37" max="37" width="14.1640625" style="51" customWidth="1"/>
    <col min="38" max="38" width="13.6640625" style="29" customWidth="1"/>
  </cols>
  <sheetData>
    <row r="1" spans="1:38" ht="20" x14ac:dyDescent="0.2">
      <c r="A1" s="31" t="s">
        <v>191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100"/>
      <c r="W1" s="29"/>
      <c r="AA1" s="54"/>
      <c r="AB1" s="36"/>
      <c r="AC1" s="54"/>
      <c r="AE1" s="27"/>
      <c r="AF1" s="27"/>
      <c r="AH1" s="29"/>
      <c r="AI1" s="29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0.16786000000000001</v>
      </c>
      <c r="L2" s="27"/>
      <c r="M2" s="27"/>
      <c r="O2" s="51"/>
      <c r="P2" s="27"/>
      <c r="Q2" s="61"/>
      <c r="R2" s="155"/>
      <c r="V2" s="100"/>
      <c r="W2" s="29"/>
      <c r="AA2" s="54"/>
      <c r="AB2" s="36"/>
      <c r="AC2" s="54"/>
      <c r="AE2" s="27"/>
      <c r="AF2" s="27"/>
      <c r="AH2" s="29"/>
      <c r="AI2" s="29"/>
    </row>
    <row r="3" spans="1:38" ht="18" x14ac:dyDescent="0.2">
      <c r="A3" s="32" t="s">
        <v>422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30.3</v>
      </c>
      <c r="L3" s="27"/>
      <c r="M3" s="24"/>
      <c r="O3" s="51"/>
      <c r="P3" s="27"/>
      <c r="Q3" s="61"/>
      <c r="R3" s="155"/>
      <c r="V3" s="100"/>
      <c r="W3" s="29"/>
      <c r="AA3" s="54"/>
      <c r="AB3" s="34"/>
      <c r="AC3" s="54"/>
      <c r="AE3" s="27"/>
      <c r="AH3" s="29"/>
    </row>
    <row r="4" spans="1:38" x14ac:dyDescent="0.2">
      <c r="A4" s="42"/>
      <c r="B4" s="85"/>
      <c r="C4" s="135">
        <v>103</v>
      </c>
      <c r="D4" s="94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29"/>
      <c r="AA4" s="54"/>
      <c r="AB4" s="34"/>
      <c r="AC4" s="54"/>
      <c r="AE4" s="27"/>
      <c r="AH4" s="2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29"/>
      <c r="AA5" s="54"/>
      <c r="AB5" s="36"/>
      <c r="AC5" s="54"/>
      <c r="AE5" s="27"/>
      <c r="AF5" s="27"/>
      <c r="AH5" s="29"/>
      <c r="AI5" s="29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165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166" t="s">
        <v>400</v>
      </c>
      <c r="Y7" s="65" t="s">
        <v>42</v>
      </c>
      <c r="Z7" s="92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322</v>
      </c>
      <c r="B8" s="1">
        <v>448</v>
      </c>
      <c r="C8" s="1" t="s">
        <v>107</v>
      </c>
      <c r="D8" s="66">
        <v>0</v>
      </c>
      <c r="E8" s="168">
        <v>899</v>
      </c>
      <c r="F8" s="171">
        <v>102</v>
      </c>
      <c r="G8" s="150">
        <v>793</v>
      </c>
      <c r="H8" s="163">
        <v>0.55400000000000005</v>
      </c>
      <c r="I8" s="25">
        <f t="shared" ref="I8:I21" si="0">0.1515*(G8/1000)/(E8/1000)^2/($D$4/10)^4</f>
        <v>5.2046679508099047E-2</v>
      </c>
      <c r="J8" s="25">
        <f t="shared" ref="J8:J21" si="1">0.5*(F8/1000)/(E8/1000)^3/($D$4/10)^5</f>
        <v>1.8904898037585247E-2</v>
      </c>
      <c r="K8" s="27">
        <f t="shared" ref="K8:K21" si="2">I8/J8</f>
        <v>2.7530790911764713</v>
      </c>
      <c r="L8" s="27">
        <f t="shared" ref="L8:L21" si="3">0.798*I8^1.5/J8</f>
        <v>0.50120811406676358</v>
      </c>
      <c r="M8" s="27">
        <f t="shared" ref="M8:M21" si="4">G8/F8</f>
        <v>7.7745098039215685</v>
      </c>
      <c r="N8" s="27"/>
      <c r="O8" s="51">
        <f t="shared" ref="O8:O21" si="5">G8/(PI()*$D$4^2/4)</f>
        <v>5.9744317099111477</v>
      </c>
      <c r="P8" s="27">
        <f t="shared" ref="P8:P21" si="6">M8</f>
        <v>7.7745098039215685</v>
      </c>
      <c r="Q8" s="93">
        <f t="shared" ref="Q8:Q21" si="7">L8</f>
        <v>0.50120811406676358</v>
      </c>
      <c r="R8" s="156">
        <f>E8*(PI()/30)*($D$4/2)</f>
        <v>611.92988904173183</v>
      </c>
      <c r="S8" s="156">
        <f>R8/H8</f>
        <v>1104.5665867179273</v>
      </c>
      <c r="T8" s="153"/>
      <c r="U8" s="153"/>
      <c r="V8" s="151"/>
      <c r="W8">
        <v>322</v>
      </c>
      <c r="X8" s="76">
        <v>0</v>
      </c>
      <c r="Y8" s="163">
        <v>0.72499999999999998</v>
      </c>
      <c r="Z8" s="150">
        <v>224</v>
      </c>
      <c r="AA8" s="150">
        <v>1191</v>
      </c>
      <c r="AB8" s="150">
        <v>801</v>
      </c>
      <c r="AC8" s="150">
        <v>1177</v>
      </c>
      <c r="AD8" s="27">
        <f>0.1515*(AA8/1000)/(AC8/1000)^2/($D$4/10)^4</f>
        <v>4.560348782092593E-2</v>
      </c>
      <c r="AE8" s="27">
        <f>0.5*(Z8/1000)/(AC8/1000)^3/($D$4/10)^5</f>
        <v>1.8500006142721428E-2</v>
      </c>
      <c r="AF8" s="29">
        <f>AD8/AE8</f>
        <v>2.465052577232143</v>
      </c>
      <c r="AG8" s="29">
        <f>0.798*AD8^1.5/AE8</f>
        <v>0.42007623015616469</v>
      </c>
      <c r="AH8" s="29">
        <f>AA8/Z8</f>
        <v>5.3169642857142856</v>
      </c>
      <c r="AJ8" s="51">
        <f>AA8/(PI()*$D$4^2/4)</f>
        <v>8.9729485075714717</v>
      </c>
      <c r="AK8" s="29">
        <f>AH8</f>
        <v>5.3169642857142856</v>
      </c>
      <c r="AL8" s="58">
        <f>AG8</f>
        <v>0.42007623015616469</v>
      </c>
    </row>
    <row r="9" spans="1:38" x14ac:dyDescent="0.2">
      <c r="A9" s="1">
        <v>322</v>
      </c>
      <c r="B9" s="1">
        <v>448</v>
      </c>
      <c r="C9" s="1" t="s">
        <v>107</v>
      </c>
      <c r="D9" s="66">
        <v>0</v>
      </c>
      <c r="E9" s="171">
        <v>951</v>
      </c>
      <c r="F9" s="171">
        <v>121</v>
      </c>
      <c r="G9" s="150">
        <v>833</v>
      </c>
      <c r="H9" s="163">
        <v>0.58599999999999997</v>
      </c>
      <c r="I9" s="25">
        <f t="shared" si="0"/>
        <v>4.8856594445161564E-2</v>
      </c>
      <c r="J9" s="25">
        <f t="shared" si="1"/>
        <v>1.8945106992928791E-2</v>
      </c>
      <c r="K9" s="27">
        <f t="shared" si="2"/>
        <v>2.5788502785123963</v>
      </c>
      <c r="L9" s="27">
        <f t="shared" si="3"/>
        <v>0.45487347831981739</v>
      </c>
      <c r="M9" s="27">
        <f t="shared" si="4"/>
        <v>6.884297520661157</v>
      </c>
      <c r="N9" s="27"/>
      <c r="O9" s="51">
        <f t="shared" si="5"/>
        <v>6.2757901820378139</v>
      </c>
      <c r="P9" s="27">
        <f t="shared" si="6"/>
        <v>6.884297520661157</v>
      </c>
      <c r="Q9" s="93">
        <f t="shared" si="7"/>
        <v>0.45487347831981739</v>
      </c>
      <c r="R9" s="156">
        <f t="shared" ref="R9:R70" si="8">E9*(PI()/30)*($D$4/2)</f>
        <v>647.32516627217683</v>
      </c>
      <c r="S9" s="156">
        <f t="shared" ref="S9:S70" si="9">R9/H9</f>
        <v>1104.6504543893802</v>
      </c>
      <c r="T9" s="153"/>
      <c r="U9" s="153"/>
      <c r="V9" s="151"/>
      <c r="W9">
        <v>322</v>
      </c>
      <c r="X9" s="76">
        <v>0</v>
      </c>
      <c r="Y9" s="163">
        <v>0.75</v>
      </c>
      <c r="Z9" s="150">
        <v>249</v>
      </c>
      <c r="AA9" s="150">
        <v>1271</v>
      </c>
      <c r="AB9" s="150">
        <v>829</v>
      </c>
      <c r="AC9" s="150">
        <v>1219</v>
      </c>
      <c r="AD9" s="27">
        <f t="shared" ref="AD9:AD68" si="10">0.1515*(AA9/1000)/(AC9/1000)^2/($D$4/10)^4</f>
        <v>4.537089672933696E-2</v>
      </c>
      <c r="AE9" s="27">
        <f t="shared" ref="AE9:AE68" si="11">0.5*(Z9/1000)/(AC9/1000)^3/($D$4/10)^5</f>
        <v>1.851149410391589E-2</v>
      </c>
      <c r="AF9" s="29">
        <f t="shared" ref="AF9:AF68" si="12">AD9/AE9</f>
        <v>2.4509581168674699</v>
      </c>
      <c r="AG9" s="29">
        <f t="shared" ref="AG9:AG68" si="13">0.798*AD9^1.5/AE9</f>
        <v>0.41660786318870935</v>
      </c>
      <c r="AH9" s="29">
        <f t="shared" ref="AH9:AH68" si="14">AA9/Z9</f>
        <v>5.1044176706827313</v>
      </c>
      <c r="AJ9" s="51">
        <f t="shared" ref="AJ9:AJ68" si="15">AA9/(PI()*$D$4^2/4)</f>
        <v>9.5756654518248041</v>
      </c>
      <c r="AK9" s="29">
        <f t="shared" ref="AK9:AK68" si="16">AH9</f>
        <v>5.1044176706827313</v>
      </c>
      <c r="AL9" s="58">
        <f t="shared" ref="AL9:AL68" si="17">AG9</f>
        <v>0.41660786318870935</v>
      </c>
    </row>
    <row r="10" spans="1:38" x14ac:dyDescent="0.2">
      <c r="A10" s="1">
        <v>322</v>
      </c>
      <c r="B10" s="1">
        <v>448</v>
      </c>
      <c r="C10" s="1" t="s">
        <v>107</v>
      </c>
      <c r="D10" s="66">
        <v>0</v>
      </c>
      <c r="E10" s="171">
        <v>1005</v>
      </c>
      <c r="F10" s="171">
        <v>139</v>
      </c>
      <c r="G10" s="150">
        <v>922</v>
      </c>
      <c r="H10" s="163">
        <v>0.61899999999999999</v>
      </c>
      <c r="I10" s="25">
        <f t="shared" si="0"/>
        <v>4.8421475724731454E-2</v>
      </c>
      <c r="J10" s="25">
        <f t="shared" si="1"/>
        <v>1.844037963873054E-2</v>
      </c>
      <c r="K10" s="27">
        <f t="shared" si="2"/>
        <v>2.6258394172661865</v>
      </c>
      <c r="L10" s="27">
        <f t="shared" si="3"/>
        <v>0.46109463097993664</v>
      </c>
      <c r="M10" s="27">
        <f t="shared" si="4"/>
        <v>6.6330935251798557</v>
      </c>
      <c r="N10" s="27"/>
      <c r="O10" s="51">
        <f t="shared" si="5"/>
        <v>6.9463127825196453</v>
      </c>
      <c r="P10" s="27">
        <f t="shared" si="6"/>
        <v>6.6330935251798557</v>
      </c>
      <c r="Q10" s="93">
        <f t="shared" si="7"/>
        <v>0.46109463097993664</v>
      </c>
      <c r="R10" s="156">
        <f t="shared" si="8"/>
        <v>684.08180031917743</v>
      </c>
      <c r="S10" s="156">
        <f t="shared" si="9"/>
        <v>1105.1402266868779</v>
      </c>
      <c r="T10" s="153"/>
      <c r="U10" s="153"/>
      <c r="V10" s="151"/>
      <c r="W10">
        <v>322</v>
      </c>
      <c r="X10" s="76">
        <v>0</v>
      </c>
      <c r="Y10" s="163">
        <v>0.77500000000000002</v>
      </c>
      <c r="Z10" s="150">
        <v>273</v>
      </c>
      <c r="AA10" s="150">
        <v>1335</v>
      </c>
      <c r="AB10" s="150">
        <v>857</v>
      </c>
      <c r="AC10" s="150">
        <v>1258</v>
      </c>
      <c r="AD10" s="27">
        <f t="shared" si="10"/>
        <v>4.474651400581571E-2</v>
      </c>
      <c r="AE10" s="27">
        <f t="shared" si="11"/>
        <v>1.8466048272077578E-2</v>
      </c>
      <c r="AF10" s="29">
        <f t="shared" si="12"/>
        <v>2.423177571428571</v>
      </c>
      <c r="AG10" s="29">
        <f t="shared" si="13"/>
        <v>0.40904184203273047</v>
      </c>
      <c r="AH10" s="29">
        <f t="shared" si="14"/>
        <v>4.8901098901098905</v>
      </c>
      <c r="AJ10" s="51">
        <f t="shared" si="15"/>
        <v>10.057839007227468</v>
      </c>
      <c r="AK10" s="29">
        <f t="shared" si="16"/>
        <v>4.8901098901098905</v>
      </c>
      <c r="AL10" s="58">
        <f t="shared" si="17"/>
        <v>0.40904184203273047</v>
      </c>
    </row>
    <row r="11" spans="1:38" x14ac:dyDescent="0.2">
      <c r="A11" s="1">
        <v>322</v>
      </c>
      <c r="B11" s="1">
        <v>448</v>
      </c>
      <c r="C11" s="1" t="s">
        <v>107</v>
      </c>
      <c r="D11" s="66">
        <v>0</v>
      </c>
      <c r="E11" s="171">
        <v>1048</v>
      </c>
      <c r="F11" s="171">
        <v>156</v>
      </c>
      <c r="G11" s="150">
        <v>1001</v>
      </c>
      <c r="H11" s="163">
        <v>0.64500000000000002</v>
      </c>
      <c r="I11" s="25">
        <f t="shared" si="0"/>
        <v>4.8344907742325277E-2</v>
      </c>
      <c r="J11" s="25">
        <f t="shared" si="1"/>
        <v>1.8251307962812373E-2</v>
      </c>
      <c r="K11" s="27">
        <f t="shared" si="2"/>
        <v>2.648846199999999</v>
      </c>
      <c r="L11" s="27">
        <f t="shared" si="3"/>
        <v>0.46476669789552638</v>
      </c>
      <c r="M11" s="27">
        <f t="shared" si="4"/>
        <v>6.416666666666667</v>
      </c>
      <c r="N11" s="27"/>
      <c r="O11" s="51">
        <f t="shared" si="5"/>
        <v>7.5414957649698096</v>
      </c>
      <c r="P11" s="27">
        <f t="shared" si="6"/>
        <v>6.416666666666667</v>
      </c>
      <c r="Q11" s="93">
        <f t="shared" si="7"/>
        <v>0.46476669789552638</v>
      </c>
      <c r="R11" s="156">
        <f t="shared" si="8"/>
        <v>713.35097187512235</v>
      </c>
      <c r="S11" s="156">
        <f t="shared" si="9"/>
        <v>1105.9704990311975</v>
      </c>
      <c r="T11" s="153"/>
      <c r="U11" s="153"/>
      <c r="V11" s="151"/>
      <c r="W11">
        <v>322</v>
      </c>
      <c r="X11" s="76">
        <v>0</v>
      </c>
      <c r="Y11" s="163">
        <v>0.8</v>
      </c>
      <c r="Z11" s="150">
        <v>301</v>
      </c>
      <c r="AA11" s="150">
        <v>1407</v>
      </c>
      <c r="AB11" s="150">
        <v>884</v>
      </c>
      <c r="AC11" s="150">
        <v>1299</v>
      </c>
      <c r="AD11" s="27">
        <f t="shared" si="10"/>
        <v>4.4229804413362245E-2</v>
      </c>
      <c r="AE11" s="27">
        <f t="shared" si="11"/>
        <v>1.8492357687930033E-2</v>
      </c>
      <c r="AF11" s="29">
        <f t="shared" si="12"/>
        <v>2.3917882813953488</v>
      </c>
      <c r="AG11" s="29">
        <f t="shared" si="13"/>
        <v>0.40140532964900794</v>
      </c>
      <c r="AH11" s="29">
        <f t="shared" si="14"/>
        <v>4.6744186046511631</v>
      </c>
      <c r="AJ11" s="51">
        <f t="shared" si="15"/>
        <v>10.600284257055467</v>
      </c>
      <c r="AK11" s="29">
        <f t="shared" si="16"/>
        <v>4.6744186046511631</v>
      </c>
      <c r="AL11" s="58">
        <f t="shared" si="17"/>
        <v>0.40140532964900794</v>
      </c>
    </row>
    <row r="12" spans="1:38" x14ac:dyDescent="0.2">
      <c r="A12" s="1">
        <v>322</v>
      </c>
      <c r="B12" s="1">
        <v>448</v>
      </c>
      <c r="C12" s="1" t="s">
        <v>107</v>
      </c>
      <c r="D12" s="66">
        <v>0</v>
      </c>
      <c r="E12" s="171">
        <v>1097</v>
      </c>
      <c r="F12" s="171">
        <v>175</v>
      </c>
      <c r="G12" s="150">
        <v>1051</v>
      </c>
      <c r="H12" s="163">
        <v>0.67600000000000005</v>
      </c>
      <c r="I12" s="25">
        <f t="shared" si="0"/>
        <v>4.6326414055918315E-2</v>
      </c>
      <c r="J12" s="25">
        <f t="shared" si="1"/>
        <v>1.7851364129865162E-2</v>
      </c>
      <c r="K12" s="27">
        <f t="shared" si="2"/>
        <v>2.5951189902857155</v>
      </c>
      <c r="L12" s="27">
        <f t="shared" si="3"/>
        <v>0.44573271354878691</v>
      </c>
      <c r="M12" s="27">
        <f t="shared" si="4"/>
        <v>6.0057142857142853</v>
      </c>
      <c r="N12" s="27"/>
      <c r="O12" s="51">
        <f t="shared" si="5"/>
        <v>7.9181938551281421</v>
      </c>
      <c r="P12" s="27">
        <f t="shared" si="6"/>
        <v>6.0057142857142853</v>
      </c>
      <c r="Q12" s="93">
        <f t="shared" si="7"/>
        <v>0.44573271354878691</v>
      </c>
      <c r="R12" s="156">
        <f t="shared" si="8"/>
        <v>746.70421388073396</v>
      </c>
      <c r="S12" s="156">
        <f t="shared" si="9"/>
        <v>1104.5920323679495</v>
      </c>
      <c r="T12" s="153"/>
      <c r="U12" s="153"/>
      <c r="V12" s="151"/>
      <c r="W12">
        <v>322</v>
      </c>
      <c r="X12" s="76">
        <v>0</v>
      </c>
      <c r="Y12" s="163">
        <v>0.82499999999999996</v>
      </c>
      <c r="Z12" s="150">
        <v>331</v>
      </c>
      <c r="AA12" s="69">
        <v>1485</v>
      </c>
      <c r="AB12" s="150">
        <v>912</v>
      </c>
      <c r="AC12" s="150">
        <v>1340</v>
      </c>
      <c r="AD12" s="27">
        <f t="shared" si="10"/>
        <v>4.3868832908150468E-2</v>
      </c>
      <c r="AE12" s="27">
        <f t="shared" si="11"/>
        <v>1.8525367899205798E-2</v>
      </c>
      <c r="AF12" s="29">
        <f t="shared" si="12"/>
        <v>2.3680411178247733</v>
      </c>
      <c r="AG12" s="29">
        <f t="shared" si="13"/>
        <v>0.39579487890033943</v>
      </c>
      <c r="AH12" s="29">
        <f t="shared" si="14"/>
        <v>4.4864048338368576</v>
      </c>
      <c r="AJ12" s="51">
        <f t="shared" si="15"/>
        <v>11.187933277702465</v>
      </c>
      <c r="AK12" s="29">
        <f t="shared" si="16"/>
        <v>4.4864048338368576</v>
      </c>
      <c r="AL12" s="58">
        <f t="shared" si="17"/>
        <v>0.39579487890033943</v>
      </c>
    </row>
    <row r="13" spans="1:38" x14ac:dyDescent="0.2">
      <c r="A13" s="1">
        <v>322</v>
      </c>
      <c r="B13" s="1">
        <v>448</v>
      </c>
      <c r="C13" s="1" t="s">
        <v>107</v>
      </c>
      <c r="D13" s="66">
        <v>0</v>
      </c>
      <c r="E13" s="171">
        <v>1156</v>
      </c>
      <c r="F13" s="171">
        <v>214</v>
      </c>
      <c r="G13" s="150">
        <v>1169</v>
      </c>
      <c r="H13" s="163">
        <v>0.71199999999999997</v>
      </c>
      <c r="I13" s="25">
        <f t="shared" si="0"/>
        <v>4.6402146042054643E-2</v>
      </c>
      <c r="J13" s="25">
        <f t="shared" si="1"/>
        <v>1.8654925281292544E-2</v>
      </c>
      <c r="K13" s="27">
        <f t="shared" si="2"/>
        <v>2.4873938299065421</v>
      </c>
      <c r="L13" s="27">
        <f t="shared" si="3"/>
        <v>0.42757910841800334</v>
      </c>
      <c r="M13" s="27">
        <f t="shared" si="4"/>
        <v>5.462616822429907</v>
      </c>
      <c r="N13" s="27"/>
      <c r="O13" s="51">
        <f t="shared" si="5"/>
        <v>8.8072013479018061</v>
      </c>
      <c r="P13" s="27">
        <f t="shared" si="6"/>
        <v>5.462616822429907</v>
      </c>
      <c r="Q13" s="93">
        <f t="shared" si="7"/>
        <v>0.42757910841800334</v>
      </c>
      <c r="R13" s="156">
        <f t="shared" si="8"/>
        <v>786.86423996912345</v>
      </c>
      <c r="S13" s="156">
        <f t="shared" si="9"/>
        <v>1105.1464044510162</v>
      </c>
      <c r="T13" s="153"/>
      <c r="U13" s="153"/>
      <c r="V13" s="151"/>
      <c r="W13">
        <v>322</v>
      </c>
      <c r="X13" s="76">
        <v>0</v>
      </c>
      <c r="Y13" s="163">
        <v>0.85</v>
      </c>
      <c r="Z13" s="150">
        <v>362</v>
      </c>
      <c r="AA13" s="150">
        <v>1556</v>
      </c>
      <c r="AB13" s="150">
        <v>939</v>
      </c>
      <c r="AC13" s="150">
        <v>1380</v>
      </c>
      <c r="AD13" s="27">
        <f t="shared" si="10"/>
        <v>4.334017329053523E-2</v>
      </c>
      <c r="AE13" s="27">
        <f t="shared" si="11"/>
        <v>1.8549173103349411E-2</v>
      </c>
      <c r="AF13" s="29">
        <f t="shared" si="12"/>
        <v>2.3365016353591161</v>
      </c>
      <c r="AG13" s="29">
        <f t="shared" si="13"/>
        <v>0.38816314897170906</v>
      </c>
      <c r="AH13" s="29">
        <f t="shared" si="14"/>
        <v>4.2983425414364644</v>
      </c>
      <c r="AJ13" s="51">
        <f t="shared" si="15"/>
        <v>11.722844565727296</v>
      </c>
      <c r="AK13" s="29">
        <f t="shared" si="16"/>
        <v>4.2983425414364644</v>
      </c>
      <c r="AL13" s="58">
        <f t="shared" si="17"/>
        <v>0.38816314897170906</v>
      </c>
    </row>
    <row r="14" spans="1:38" x14ac:dyDescent="0.2">
      <c r="A14" s="1">
        <v>322</v>
      </c>
      <c r="B14" s="1">
        <v>448</v>
      </c>
      <c r="C14" s="1" t="s">
        <v>107</v>
      </c>
      <c r="D14" s="66">
        <v>0</v>
      </c>
      <c r="E14" s="171">
        <v>1200</v>
      </c>
      <c r="F14" s="171">
        <v>240</v>
      </c>
      <c r="G14" s="150">
        <v>1239</v>
      </c>
      <c r="H14" s="163">
        <v>0.73899999999999999</v>
      </c>
      <c r="I14" s="25">
        <f t="shared" si="0"/>
        <v>4.5640252442141378E-2</v>
      </c>
      <c r="J14" s="25">
        <f t="shared" si="1"/>
        <v>1.8703407940479467E-2</v>
      </c>
      <c r="K14" s="27">
        <f t="shared" si="2"/>
        <v>2.4402105000000005</v>
      </c>
      <c r="L14" s="27">
        <f t="shared" si="3"/>
        <v>0.41601041337684719</v>
      </c>
      <c r="M14" s="27">
        <f t="shared" si="4"/>
        <v>5.1624999999999996</v>
      </c>
      <c r="N14" s="27"/>
      <c r="O14" s="51">
        <f t="shared" si="5"/>
        <v>9.3345786741234704</v>
      </c>
      <c r="P14" s="27">
        <f t="shared" si="6"/>
        <v>5.1624999999999996</v>
      </c>
      <c r="Q14" s="93">
        <f t="shared" si="7"/>
        <v>0.41601041337684719</v>
      </c>
      <c r="R14" s="156">
        <f t="shared" si="8"/>
        <v>816.81408993334617</v>
      </c>
      <c r="S14" s="156">
        <f t="shared" si="9"/>
        <v>1105.2964681100759</v>
      </c>
      <c r="T14" s="153"/>
      <c r="U14" s="153"/>
      <c r="V14" s="151"/>
      <c r="W14">
        <v>322</v>
      </c>
      <c r="X14" s="76">
        <v>0</v>
      </c>
      <c r="Y14" s="163">
        <v>0.875</v>
      </c>
      <c r="Z14" s="150">
        <v>394</v>
      </c>
      <c r="AA14" s="150">
        <v>1608</v>
      </c>
      <c r="AB14" s="150">
        <v>967</v>
      </c>
      <c r="AC14" s="150">
        <v>1421</v>
      </c>
      <c r="AD14" s="27">
        <f t="shared" si="10"/>
        <v>4.2241284124317352E-2</v>
      </c>
      <c r="AE14" s="27">
        <f t="shared" si="11"/>
        <v>1.849129089957138E-2</v>
      </c>
      <c r="AF14" s="29">
        <f t="shared" si="12"/>
        <v>2.2843880588832493</v>
      </c>
      <c r="AG14" s="29">
        <f t="shared" si="13"/>
        <v>0.37466345073926316</v>
      </c>
      <c r="AH14" s="29">
        <f t="shared" si="14"/>
        <v>4.0812182741116754</v>
      </c>
      <c r="AJ14" s="51">
        <f t="shared" si="15"/>
        <v>12.114610579491963</v>
      </c>
      <c r="AK14" s="29">
        <f t="shared" si="16"/>
        <v>4.0812182741116754</v>
      </c>
      <c r="AL14" s="58">
        <f t="shared" si="17"/>
        <v>0.37466345073926316</v>
      </c>
    </row>
    <row r="15" spans="1:38" x14ac:dyDescent="0.2">
      <c r="A15" s="1">
        <v>322</v>
      </c>
      <c r="B15" s="1">
        <v>448</v>
      </c>
      <c r="C15" s="1" t="s">
        <v>107</v>
      </c>
      <c r="D15" s="66">
        <v>0</v>
      </c>
      <c r="E15" s="171">
        <v>1252</v>
      </c>
      <c r="F15" s="171">
        <v>268</v>
      </c>
      <c r="G15" s="150">
        <v>1308</v>
      </c>
      <c r="H15" s="163">
        <v>0.77100000000000002</v>
      </c>
      <c r="I15" s="25">
        <f t="shared" si="0"/>
        <v>4.4262741555313539E-2</v>
      </c>
      <c r="J15" s="25">
        <f t="shared" si="1"/>
        <v>1.8389717181693615E-2</v>
      </c>
      <c r="K15" s="27">
        <f t="shared" si="2"/>
        <v>2.4069288895522387</v>
      </c>
      <c r="L15" s="27">
        <f t="shared" si="3"/>
        <v>0.40409670192405484</v>
      </c>
      <c r="M15" s="27">
        <f t="shared" si="4"/>
        <v>4.8805970149253728</v>
      </c>
      <c r="N15" s="27"/>
      <c r="O15" s="51">
        <f t="shared" si="5"/>
        <v>9.8544220385419692</v>
      </c>
      <c r="P15" s="27">
        <f t="shared" si="6"/>
        <v>4.8805970149253728</v>
      </c>
      <c r="Q15" s="93">
        <f t="shared" si="7"/>
        <v>0.40409670192405484</v>
      </c>
      <c r="R15" s="156">
        <f t="shared" si="8"/>
        <v>852.20936716379128</v>
      </c>
      <c r="S15" s="156">
        <f t="shared" si="9"/>
        <v>1105.3299185003777</v>
      </c>
      <c r="T15" s="153"/>
      <c r="U15" s="153"/>
      <c r="V15" s="151"/>
      <c r="W15">
        <v>322</v>
      </c>
      <c r="X15" s="76">
        <v>0</v>
      </c>
      <c r="Y15" s="163">
        <v>0.9</v>
      </c>
      <c r="Z15" s="150">
        <v>434</v>
      </c>
      <c r="AA15" s="150">
        <v>1685</v>
      </c>
      <c r="AB15" s="150">
        <v>995</v>
      </c>
      <c r="AC15" s="150">
        <v>1461</v>
      </c>
      <c r="AD15" s="27">
        <f t="shared" si="10"/>
        <v>4.1873445427916607E-2</v>
      </c>
      <c r="AE15" s="27">
        <f t="shared" si="11"/>
        <v>1.8740981178756253E-2</v>
      </c>
      <c r="AF15" s="29">
        <f t="shared" si="12"/>
        <v>2.2343251417050696</v>
      </c>
      <c r="AG15" s="29">
        <f t="shared" si="13"/>
        <v>0.36485358024310671</v>
      </c>
      <c r="AH15" s="29">
        <f t="shared" si="14"/>
        <v>3.8824884792626726</v>
      </c>
      <c r="AJ15" s="51">
        <f t="shared" si="15"/>
        <v>12.694725638335793</v>
      </c>
      <c r="AK15" s="29">
        <f t="shared" si="16"/>
        <v>3.8824884792626726</v>
      </c>
      <c r="AL15" s="58">
        <f t="shared" si="17"/>
        <v>0.36485358024310671</v>
      </c>
    </row>
    <row r="16" spans="1:38" x14ac:dyDescent="0.2">
      <c r="A16" s="1">
        <v>322</v>
      </c>
      <c r="B16" s="1">
        <v>448</v>
      </c>
      <c r="C16" s="1" t="s">
        <v>107</v>
      </c>
      <c r="D16" s="66">
        <v>0</v>
      </c>
      <c r="E16" s="168">
        <v>1301</v>
      </c>
      <c r="F16" s="171">
        <v>303</v>
      </c>
      <c r="G16" s="150">
        <v>1437</v>
      </c>
      <c r="H16" s="163">
        <v>0.80100000000000005</v>
      </c>
      <c r="I16" s="25">
        <f t="shared" si="0"/>
        <v>4.503409074712051E-2</v>
      </c>
      <c r="J16" s="25">
        <f t="shared" si="1"/>
        <v>1.8529511995224367E-2</v>
      </c>
      <c r="K16" s="27">
        <f t="shared" si="2"/>
        <v>2.4303981000000001</v>
      </c>
      <c r="L16" s="27">
        <f t="shared" si="3"/>
        <v>0.41157691509470723</v>
      </c>
      <c r="M16" s="27">
        <f t="shared" si="4"/>
        <v>4.7425742574257423</v>
      </c>
      <c r="N16" s="27"/>
      <c r="O16" s="51">
        <f t="shared" si="5"/>
        <v>10.826303111150466</v>
      </c>
      <c r="P16" s="27">
        <f t="shared" si="6"/>
        <v>4.7425742574257423</v>
      </c>
      <c r="Q16" s="93">
        <f t="shared" si="7"/>
        <v>0.41157691509470723</v>
      </c>
      <c r="R16" s="156">
        <f t="shared" si="8"/>
        <v>885.56260916940278</v>
      </c>
      <c r="S16" s="156">
        <f t="shared" si="9"/>
        <v>1105.5712973400782</v>
      </c>
      <c r="T16" s="153"/>
      <c r="U16" s="153"/>
      <c r="V16" s="151"/>
      <c r="W16">
        <v>322</v>
      </c>
      <c r="X16" s="76">
        <v>0</v>
      </c>
      <c r="Y16" s="163">
        <v>0.92500000000000004</v>
      </c>
      <c r="Z16" s="150">
        <v>479</v>
      </c>
      <c r="AA16" s="150">
        <v>1772</v>
      </c>
      <c r="AB16" s="150">
        <v>1022</v>
      </c>
      <c r="AC16" s="150">
        <v>1502</v>
      </c>
      <c r="AD16" s="27">
        <f t="shared" si="10"/>
        <v>4.166420273719889E-2</v>
      </c>
      <c r="AE16" s="27">
        <f t="shared" si="11"/>
        <v>1.9036142984288837E-2</v>
      </c>
      <c r="AF16" s="29">
        <f t="shared" si="12"/>
        <v>2.1886893144050106</v>
      </c>
      <c r="AG16" s="29">
        <f t="shared" si="13"/>
        <v>0.35650739833745454</v>
      </c>
      <c r="AH16" s="29">
        <f t="shared" si="14"/>
        <v>3.69937369519833</v>
      </c>
      <c r="AJ16" s="51">
        <f t="shared" si="15"/>
        <v>13.350180315211292</v>
      </c>
      <c r="AK16" s="29">
        <f t="shared" si="16"/>
        <v>3.69937369519833</v>
      </c>
      <c r="AL16" s="58">
        <f t="shared" si="17"/>
        <v>0.35650739833745454</v>
      </c>
    </row>
    <row r="17" spans="1:38" x14ac:dyDescent="0.2">
      <c r="A17" s="1">
        <v>322</v>
      </c>
      <c r="B17" s="1">
        <v>448</v>
      </c>
      <c r="C17" s="1" t="s">
        <v>107</v>
      </c>
      <c r="D17" s="66">
        <v>0</v>
      </c>
      <c r="E17" s="168">
        <v>1352</v>
      </c>
      <c r="F17" s="171">
        <v>339</v>
      </c>
      <c r="G17" s="150">
        <v>1487</v>
      </c>
      <c r="H17" s="62">
        <v>0.83299999999999996</v>
      </c>
      <c r="I17" s="25">
        <f t="shared" si="0"/>
        <v>4.3151590615403579E-2</v>
      </c>
      <c r="J17" s="25">
        <f t="shared" si="1"/>
        <v>1.847238051914929E-2</v>
      </c>
      <c r="K17" s="27">
        <f t="shared" si="2"/>
        <v>2.3360059398230089</v>
      </c>
      <c r="L17" s="27">
        <f t="shared" si="3"/>
        <v>0.38723556591829067</v>
      </c>
      <c r="M17" s="27">
        <f t="shared" si="4"/>
        <v>4.3864306784660769</v>
      </c>
      <c r="N17" s="27"/>
      <c r="O17" s="51">
        <f t="shared" si="5"/>
        <v>11.203001201308798</v>
      </c>
      <c r="P17" s="27">
        <f t="shared" si="6"/>
        <v>4.3864306784660769</v>
      </c>
      <c r="Q17" s="93">
        <f t="shared" si="7"/>
        <v>0.38723556591829067</v>
      </c>
      <c r="R17" s="156">
        <f t="shared" si="8"/>
        <v>920.27720799157009</v>
      </c>
      <c r="S17" s="156">
        <f t="shared" si="9"/>
        <v>1104.7745594136495</v>
      </c>
      <c r="T17" s="153"/>
      <c r="U17" s="153"/>
      <c r="V17" s="151"/>
      <c r="W17">
        <v>322</v>
      </c>
      <c r="X17" s="76">
        <v>0</v>
      </c>
      <c r="Y17" s="163">
        <v>0.95</v>
      </c>
      <c r="Z17" s="150">
        <v>529</v>
      </c>
      <c r="AA17" s="150">
        <v>1870</v>
      </c>
      <c r="AB17" s="150">
        <v>1050</v>
      </c>
      <c r="AC17" s="150">
        <v>1542</v>
      </c>
      <c r="AD17" s="27">
        <f t="shared" si="10"/>
        <v>4.1716905222188357E-2</v>
      </c>
      <c r="AE17" s="27">
        <f t="shared" si="11"/>
        <v>1.9429239138975991E-2</v>
      </c>
      <c r="AF17" s="29">
        <f t="shared" si="12"/>
        <v>2.1471198601134223</v>
      </c>
      <c r="AG17" s="29">
        <f t="shared" si="13"/>
        <v>0.34995743259041906</v>
      </c>
      <c r="AH17" s="29">
        <f t="shared" si="14"/>
        <v>3.5349716446124764</v>
      </c>
      <c r="AJ17" s="51">
        <f t="shared" si="15"/>
        <v>14.088508571921622</v>
      </c>
      <c r="AK17" s="29">
        <f t="shared" si="16"/>
        <v>3.5349716446124764</v>
      </c>
      <c r="AL17" s="58">
        <f t="shared" si="17"/>
        <v>0.34995743259041906</v>
      </c>
    </row>
    <row r="18" spans="1:38" x14ac:dyDescent="0.2">
      <c r="A18" s="1">
        <v>322</v>
      </c>
      <c r="B18" s="1">
        <v>448</v>
      </c>
      <c r="C18" s="1" t="s">
        <v>107</v>
      </c>
      <c r="D18" s="66">
        <v>0</v>
      </c>
      <c r="E18" s="169">
        <v>1400</v>
      </c>
      <c r="F18" s="172">
        <v>383</v>
      </c>
      <c r="G18" s="150">
        <v>1606</v>
      </c>
      <c r="H18" s="62">
        <v>0.86199999999999999</v>
      </c>
      <c r="I18" s="25">
        <f t="shared" si="0"/>
        <v>4.3463900037799506E-2</v>
      </c>
      <c r="J18" s="25">
        <f t="shared" si="1"/>
        <v>1.8796107046890012E-2</v>
      </c>
      <c r="K18" s="27">
        <f t="shared" si="2"/>
        <v>2.3123884073107046</v>
      </c>
      <c r="L18" s="27">
        <f t="shared" si="3"/>
        <v>0.38470516879594296</v>
      </c>
      <c r="M18" s="27">
        <f t="shared" si="4"/>
        <v>4.193211488250653</v>
      </c>
      <c r="N18" s="27"/>
      <c r="O18" s="51">
        <f t="shared" si="5"/>
        <v>12.099542655885628</v>
      </c>
      <c r="P18" s="27">
        <f t="shared" si="6"/>
        <v>4.193211488250653</v>
      </c>
      <c r="Q18" s="93">
        <f t="shared" si="7"/>
        <v>0.38470516879594296</v>
      </c>
      <c r="R18" s="156">
        <f t="shared" si="8"/>
        <v>952.9497715889039</v>
      </c>
      <c r="S18" s="156">
        <f t="shared" si="9"/>
        <v>1105.5101758571971</v>
      </c>
      <c r="T18" s="153"/>
      <c r="U18" s="153"/>
      <c r="V18" s="151"/>
      <c r="X18" s="76"/>
      <c r="Y18" s="163"/>
      <c r="Z18" s="150"/>
      <c r="AA18" s="150"/>
      <c r="AB18" s="150"/>
      <c r="AC18" s="150"/>
      <c r="AD18" s="27"/>
      <c r="AE18" s="27"/>
      <c r="AF18" s="29"/>
      <c r="AH18" s="29"/>
      <c r="AJ18" s="51"/>
      <c r="AK18" s="29"/>
      <c r="AL18" s="58"/>
    </row>
    <row r="19" spans="1:38" x14ac:dyDescent="0.2">
      <c r="A19" s="1">
        <v>322</v>
      </c>
      <c r="B19" s="1">
        <v>448</v>
      </c>
      <c r="C19" s="1" t="s">
        <v>107</v>
      </c>
      <c r="D19" s="66">
        <v>0</v>
      </c>
      <c r="E19" s="169">
        <v>1454</v>
      </c>
      <c r="F19" s="172">
        <v>418</v>
      </c>
      <c r="G19" s="150">
        <v>1655</v>
      </c>
      <c r="H19" s="163">
        <v>0.89600000000000002</v>
      </c>
      <c r="I19" s="25">
        <f t="shared" si="0"/>
        <v>4.1524882159960461E-2</v>
      </c>
      <c r="J19" s="25">
        <f t="shared" si="1"/>
        <v>1.8312022150997975E-2</v>
      </c>
      <c r="K19" s="27">
        <f t="shared" si="2"/>
        <v>2.2676295287081345</v>
      </c>
      <c r="L19" s="27">
        <f t="shared" si="3"/>
        <v>0.36874759743198282</v>
      </c>
      <c r="M19" s="27">
        <f t="shared" si="4"/>
        <v>3.95933014354067</v>
      </c>
      <c r="N19" s="27"/>
      <c r="O19" s="51">
        <f t="shared" si="5"/>
        <v>12.468706784240794</v>
      </c>
      <c r="P19" s="27">
        <f t="shared" si="6"/>
        <v>3.95933014354067</v>
      </c>
      <c r="Q19" s="93">
        <f t="shared" si="7"/>
        <v>0.36874759743198282</v>
      </c>
      <c r="R19" s="156">
        <f t="shared" si="8"/>
        <v>989.70640563590439</v>
      </c>
      <c r="S19" s="156">
        <f t="shared" si="9"/>
        <v>1104.5830420043576</v>
      </c>
      <c r="T19" s="153"/>
      <c r="U19" s="153"/>
      <c r="V19" s="151"/>
      <c r="X19" s="76"/>
      <c r="Y19" s="163"/>
      <c r="Z19" s="150"/>
      <c r="AA19" s="150"/>
      <c r="AB19" s="150"/>
      <c r="AC19" s="150"/>
      <c r="AD19" s="27"/>
      <c r="AE19" s="27"/>
      <c r="AF19" s="29"/>
      <c r="AH19" s="29"/>
      <c r="AJ19" s="51"/>
      <c r="AK19" s="29"/>
      <c r="AL19" s="58"/>
    </row>
    <row r="20" spans="1:38" x14ac:dyDescent="0.2">
      <c r="A20" s="1">
        <v>322</v>
      </c>
      <c r="B20" s="1">
        <v>448</v>
      </c>
      <c r="C20" s="1" t="s">
        <v>107</v>
      </c>
      <c r="D20" s="66">
        <v>0</v>
      </c>
      <c r="E20" s="169">
        <v>1501</v>
      </c>
      <c r="F20" s="172">
        <v>477</v>
      </c>
      <c r="G20" s="150">
        <v>1754</v>
      </c>
      <c r="H20" s="164">
        <v>0.92400000000000004</v>
      </c>
      <c r="I20" s="25">
        <f t="shared" si="0"/>
        <v>4.1295946841780631E-2</v>
      </c>
      <c r="J20" s="25">
        <f t="shared" si="1"/>
        <v>1.8994573441622718E-2</v>
      </c>
      <c r="K20" s="27">
        <f t="shared" si="2"/>
        <v>2.1740918251572325</v>
      </c>
      <c r="L20" s="27">
        <f t="shared" si="3"/>
        <v>0.35256117789725772</v>
      </c>
      <c r="M20" s="27">
        <f t="shared" si="4"/>
        <v>3.6771488469601676</v>
      </c>
      <c r="N20" s="27"/>
      <c r="O20" s="51">
        <f t="shared" si="5"/>
        <v>13.214569002754292</v>
      </c>
      <c r="P20" s="27">
        <f t="shared" si="6"/>
        <v>3.6771488469601676</v>
      </c>
      <c r="Q20" s="93">
        <f t="shared" si="7"/>
        <v>0.35256117789725772</v>
      </c>
      <c r="R20" s="156">
        <f t="shared" si="8"/>
        <v>1021.6982908249605</v>
      </c>
      <c r="S20" s="156">
        <f t="shared" si="9"/>
        <v>1105.7340809793945</v>
      </c>
      <c r="T20" s="153"/>
      <c r="U20" s="153"/>
      <c r="V20" s="151"/>
      <c r="X20" s="76"/>
      <c r="Y20" s="163"/>
      <c r="Z20" s="150"/>
      <c r="AA20" s="150"/>
      <c r="AB20" s="150"/>
      <c r="AC20" s="150"/>
      <c r="AD20" s="27"/>
      <c r="AE20" s="27"/>
      <c r="AF20" s="29"/>
      <c r="AH20" s="29"/>
      <c r="AJ20" s="51"/>
      <c r="AK20" s="29"/>
      <c r="AL20" s="58"/>
    </row>
    <row r="21" spans="1:38" x14ac:dyDescent="0.2">
      <c r="A21" s="1">
        <v>322</v>
      </c>
      <c r="B21" s="1">
        <v>448</v>
      </c>
      <c r="C21" s="1" t="s">
        <v>107</v>
      </c>
      <c r="D21" s="66">
        <v>0</v>
      </c>
      <c r="E21" s="169">
        <v>1547</v>
      </c>
      <c r="F21" s="172">
        <v>537</v>
      </c>
      <c r="G21" s="150">
        <v>1893</v>
      </c>
      <c r="H21" s="164">
        <v>0.95299999999999996</v>
      </c>
      <c r="I21" s="25">
        <f t="shared" si="0"/>
        <v>4.1957462025315667E-2</v>
      </c>
      <c r="J21" s="25">
        <f t="shared" si="1"/>
        <v>1.9532443979892043E-2</v>
      </c>
      <c r="K21" s="27">
        <f t="shared" si="2"/>
        <v>2.148090739106145</v>
      </c>
      <c r="L21" s="27">
        <f t="shared" si="3"/>
        <v>0.35112367973134301</v>
      </c>
      <c r="M21" s="27">
        <f t="shared" si="4"/>
        <v>3.5251396648044691</v>
      </c>
      <c r="N21" s="27"/>
      <c r="O21" s="51">
        <f t="shared" si="5"/>
        <v>14.261789693394455</v>
      </c>
      <c r="P21" s="27">
        <f t="shared" si="6"/>
        <v>3.5251396648044691</v>
      </c>
      <c r="Q21" s="93">
        <f t="shared" si="7"/>
        <v>0.35112367973134301</v>
      </c>
      <c r="R21" s="156">
        <f t="shared" si="8"/>
        <v>1053.0094976057387</v>
      </c>
      <c r="S21" s="156">
        <f t="shared" si="9"/>
        <v>1104.9417603418035</v>
      </c>
      <c r="T21" s="153"/>
      <c r="U21" s="153"/>
      <c r="V21" s="151"/>
      <c r="X21" s="76"/>
      <c r="Y21" s="163"/>
      <c r="Z21" s="150"/>
      <c r="AA21" s="150"/>
      <c r="AB21" s="150"/>
      <c r="AC21" s="150"/>
      <c r="AD21" s="27"/>
      <c r="AE21" s="27"/>
      <c r="AF21" s="29"/>
      <c r="AH21" s="29"/>
      <c r="AJ21" s="51"/>
      <c r="AK21" s="29"/>
      <c r="AL21" s="58"/>
    </row>
    <row r="22" spans="1:38" x14ac:dyDescent="0.2">
      <c r="E22" s="169"/>
      <c r="F22" s="172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151"/>
      <c r="X22" s="76"/>
      <c r="Y22" s="163"/>
      <c r="Z22" s="150"/>
      <c r="AA22" s="150"/>
      <c r="AB22" s="150"/>
      <c r="AC22" s="150"/>
      <c r="AD22" s="27"/>
      <c r="AE22" s="27"/>
      <c r="AF22" s="29"/>
      <c r="AH22" s="29"/>
      <c r="AJ22" s="51"/>
      <c r="AK22" s="29"/>
      <c r="AL22" s="58"/>
    </row>
    <row r="23" spans="1:38" x14ac:dyDescent="0.2">
      <c r="E23" s="77"/>
      <c r="F23" s="77"/>
      <c r="G23" s="77"/>
      <c r="H23" s="220"/>
      <c r="I23" s="25"/>
      <c r="J23" s="25"/>
      <c r="K23" s="27"/>
      <c r="L23" s="27"/>
      <c r="M23" s="27"/>
      <c r="N23" s="27"/>
      <c r="O23" s="51"/>
      <c r="P23" s="27"/>
      <c r="Q23" s="93"/>
      <c r="R23" s="156"/>
      <c r="T23" s="153"/>
      <c r="U23" s="153"/>
      <c r="V23"/>
      <c r="X23" s="76"/>
      <c r="Y23" s="163"/>
      <c r="Z23" s="150"/>
      <c r="AA23" s="150"/>
      <c r="AB23" s="150"/>
      <c r="AC23" s="150"/>
      <c r="AD23" s="27"/>
      <c r="AE23" s="27"/>
      <c r="AF23" s="29"/>
      <c r="AH23" s="29"/>
      <c r="AJ23" s="51"/>
      <c r="AK23" s="29"/>
      <c r="AL23" s="58"/>
    </row>
    <row r="24" spans="1:38" x14ac:dyDescent="0.2">
      <c r="A24" s="1">
        <v>323</v>
      </c>
      <c r="B24" s="1">
        <v>449</v>
      </c>
      <c r="C24" s="1" t="s">
        <v>107</v>
      </c>
      <c r="D24" s="66">
        <v>2</v>
      </c>
      <c r="E24" s="245">
        <v>902</v>
      </c>
      <c r="F24" s="245">
        <v>116</v>
      </c>
      <c r="G24" s="245">
        <v>1068</v>
      </c>
      <c r="H24" s="246">
        <v>0.56200000000000006</v>
      </c>
      <c r="I24" s="25">
        <f t="shared" ref="I24:I85" si="18">0.1515*(G24/1000)/(E24/1000)^2/($D$4/10)^4</f>
        <v>6.9630161298223456E-2</v>
      </c>
      <c r="J24" s="25">
        <f t="shared" ref="J24:J85" si="19">0.5*(F24/1000)/(E24/1000)^3/($D$4/10)^5</f>
        <v>2.1285880486866908E-2</v>
      </c>
      <c r="K24" s="27">
        <f t="shared" ref="K24:K85" si="20">I24/J24</f>
        <v>3.2711900896551729</v>
      </c>
      <c r="L24" s="27">
        <f t="shared" ref="L24:L85" si="21">0.798*I24^1.5/J24</f>
        <v>0.68882257789944301</v>
      </c>
      <c r="M24" s="27">
        <f t="shared" ref="M24:M85" si="22">G24/F24</f>
        <v>9.2068965517241388</v>
      </c>
      <c r="N24" s="27"/>
      <c r="O24" s="51">
        <f t="shared" ref="O24:O85" si="23">G24/(PI()*$D$4^2/4)</f>
        <v>8.0462712057819754</v>
      </c>
      <c r="P24" s="27">
        <f t="shared" ref="P24:P85" si="24">M24</f>
        <v>9.2068965517241388</v>
      </c>
      <c r="Q24" s="93">
        <f t="shared" ref="Q24:Q85" si="25">L24</f>
        <v>0.68882257789944301</v>
      </c>
      <c r="R24" s="156">
        <f>E24*(PI()/30)*($D$4/2)</f>
        <v>613.97192426656522</v>
      </c>
      <c r="S24" s="156">
        <f>R24/H24</f>
        <v>1092.4767335704007</v>
      </c>
      <c r="T24" s="153"/>
      <c r="U24" s="153"/>
      <c r="V24"/>
      <c r="W24">
        <v>323</v>
      </c>
      <c r="X24" s="76">
        <v>2</v>
      </c>
      <c r="Y24" s="246">
        <v>0.72499999999999998</v>
      </c>
      <c r="Z24" s="245">
        <v>245</v>
      </c>
      <c r="AA24" s="245">
        <v>1612</v>
      </c>
      <c r="AB24" s="245">
        <v>792</v>
      </c>
      <c r="AC24" s="245">
        <v>1164</v>
      </c>
      <c r="AD24" s="27">
        <f t="shared" si="10"/>
        <v>6.3110017478269956E-2</v>
      </c>
      <c r="AE24" s="27">
        <f t="shared" si="11"/>
        <v>2.0919937669431208E-2</v>
      </c>
      <c r="AF24" s="29">
        <f t="shared" si="12"/>
        <v>3.0167402253061231</v>
      </c>
      <c r="AG24" s="29">
        <f t="shared" si="13"/>
        <v>0.60476960484148568</v>
      </c>
      <c r="AH24" s="29">
        <f t="shared" si="14"/>
        <v>6.5795918367346937</v>
      </c>
      <c r="AJ24" s="51">
        <f t="shared" si="15"/>
        <v>12.144746426704629</v>
      </c>
      <c r="AK24" s="29">
        <f t="shared" si="16"/>
        <v>6.5795918367346937</v>
      </c>
      <c r="AL24" s="58">
        <f t="shared" si="17"/>
        <v>0.60476960484148568</v>
      </c>
    </row>
    <row r="25" spans="1:38" x14ac:dyDescent="0.2">
      <c r="A25" s="1">
        <v>323</v>
      </c>
      <c r="B25" s="1">
        <v>449</v>
      </c>
      <c r="C25" s="1" t="s">
        <v>107</v>
      </c>
      <c r="D25" s="66">
        <v>2</v>
      </c>
      <c r="E25" s="245">
        <v>955</v>
      </c>
      <c r="F25" s="245">
        <v>136</v>
      </c>
      <c r="G25" s="245">
        <v>1147</v>
      </c>
      <c r="H25" s="246">
        <v>0.59499999999999997</v>
      </c>
      <c r="I25" s="25">
        <f t="shared" si="18"/>
        <v>6.6710761532890822E-2</v>
      </c>
      <c r="J25" s="25">
        <f t="shared" si="19"/>
        <v>2.1027228610079027E-2</v>
      </c>
      <c r="K25" s="27">
        <f t="shared" si="20"/>
        <v>3.1725893492647055</v>
      </c>
      <c r="L25" s="27">
        <f t="shared" si="21"/>
        <v>0.65390506669374537</v>
      </c>
      <c r="M25" s="27">
        <f t="shared" si="22"/>
        <v>8.4338235294117645</v>
      </c>
      <c r="N25" s="27"/>
      <c r="O25" s="51">
        <f t="shared" si="23"/>
        <v>8.6414541882321405</v>
      </c>
      <c r="P25" s="27">
        <f t="shared" si="24"/>
        <v>8.4338235294117645</v>
      </c>
      <c r="Q25" s="93">
        <f t="shared" si="25"/>
        <v>0.65390506669374537</v>
      </c>
      <c r="R25" s="156">
        <f>E25*(PI()/30)*($D$4/2)</f>
        <v>650.04787990528803</v>
      </c>
      <c r="S25" s="156">
        <f>R25/H25</f>
        <v>1092.5174452189715</v>
      </c>
      <c r="T25" s="153"/>
      <c r="U25" s="153"/>
      <c r="V25"/>
      <c r="W25">
        <v>323</v>
      </c>
      <c r="X25" s="76">
        <v>2</v>
      </c>
      <c r="Y25" s="246">
        <v>0.75</v>
      </c>
      <c r="Z25" s="245">
        <v>271</v>
      </c>
      <c r="AA25" s="245">
        <v>1716</v>
      </c>
      <c r="AB25" s="245">
        <v>820</v>
      </c>
      <c r="AC25" s="245">
        <v>1204</v>
      </c>
      <c r="AD25" s="27">
        <f t="shared" si="10"/>
        <v>6.2791886820502046E-2</v>
      </c>
      <c r="AE25" s="27">
        <f t="shared" si="11"/>
        <v>2.0909472319428236E-2</v>
      </c>
      <c r="AF25" s="29">
        <f t="shared" si="12"/>
        <v>3.0030354597785984</v>
      </c>
      <c r="AG25" s="29">
        <f t="shared" si="13"/>
        <v>0.60050291283694979</v>
      </c>
      <c r="AH25" s="29">
        <f>AA25/Z25</f>
        <v>6.3321033210332107</v>
      </c>
      <c r="AJ25" s="51">
        <f t="shared" si="15"/>
        <v>12.928278454233959</v>
      </c>
      <c r="AK25" s="29">
        <f t="shared" si="16"/>
        <v>6.3321033210332107</v>
      </c>
      <c r="AL25" s="58">
        <f t="shared" si="17"/>
        <v>0.60050291283694979</v>
      </c>
    </row>
    <row r="26" spans="1:38" x14ac:dyDescent="0.2">
      <c r="A26" s="1">
        <v>323</v>
      </c>
      <c r="B26" s="1">
        <v>449</v>
      </c>
      <c r="C26" s="1" t="s">
        <v>107</v>
      </c>
      <c r="D26" s="66">
        <v>2</v>
      </c>
      <c r="E26" s="245">
        <v>999</v>
      </c>
      <c r="F26" s="245">
        <v>156</v>
      </c>
      <c r="G26" s="245">
        <v>1246</v>
      </c>
      <c r="H26" s="246">
        <v>0.622</v>
      </c>
      <c r="I26" s="25">
        <f t="shared" si="18"/>
        <v>6.6225659137642556E-2</v>
      </c>
      <c r="J26" s="25">
        <f t="shared" si="19"/>
        <v>2.1070817058541805E-2</v>
      </c>
      <c r="K26" s="27">
        <f t="shared" si="20"/>
        <v>3.1430038499999995</v>
      </c>
      <c r="L26" s="27">
        <f t="shared" si="21"/>
        <v>0.6454475387882852</v>
      </c>
      <c r="M26" s="27">
        <f t="shared" si="22"/>
        <v>7.9871794871794872</v>
      </c>
      <c r="N26" s="27"/>
      <c r="O26" s="51">
        <f t="shared" si="23"/>
        <v>9.3873164067456365</v>
      </c>
      <c r="P26" s="27">
        <f t="shared" si="24"/>
        <v>7.9871794871794872</v>
      </c>
      <c r="Q26" s="93">
        <f t="shared" si="25"/>
        <v>0.6454475387882852</v>
      </c>
      <c r="R26" s="156">
        <f t="shared" si="8"/>
        <v>679.99772986951064</v>
      </c>
      <c r="S26" s="156">
        <f t="shared" si="9"/>
        <v>1093.2439386969625</v>
      </c>
      <c r="T26" s="153"/>
      <c r="U26" s="153"/>
      <c r="V26"/>
      <c r="W26">
        <v>323</v>
      </c>
      <c r="X26" s="76">
        <v>2</v>
      </c>
      <c r="Y26" s="246">
        <v>0.77500000000000002</v>
      </c>
      <c r="Z26" s="245">
        <v>300</v>
      </c>
      <c r="AA26" s="245">
        <v>1822</v>
      </c>
      <c r="AB26" s="245">
        <v>847</v>
      </c>
      <c r="AC26" s="245">
        <v>1244</v>
      </c>
      <c r="AD26" s="27">
        <f t="shared" si="10"/>
        <v>6.2452069671738428E-2</v>
      </c>
      <c r="AE26" s="27">
        <f t="shared" si="11"/>
        <v>2.0985211782156264E-2</v>
      </c>
      <c r="AF26" s="29">
        <f t="shared" si="12"/>
        <v>2.976003784</v>
      </c>
      <c r="AG26" s="29">
        <f t="shared" si="13"/>
        <v>0.59348505646709693</v>
      </c>
      <c r="AH26" s="29">
        <f t="shared" si="14"/>
        <v>6.0733333333333333</v>
      </c>
      <c r="AJ26" s="51">
        <f t="shared" si="15"/>
        <v>13.726878405369623</v>
      </c>
      <c r="AK26" s="29">
        <f t="shared" si="16"/>
        <v>6.0733333333333333</v>
      </c>
      <c r="AL26" s="58">
        <f t="shared" si="17"/>
        <v>0.59348505646709693</v>
      </c>
    </row>
    <row r="27" spans="1:38" x14ac:dyDescent="0.2">
      <c r="A27" s="1">
        <v>323</v>
      </c>
      <c r="B27" s="1">
        <v>449</v>
      </c>
      <c r="C27" s="1" t="s">
        <v>107</v>
      </c>
      <c r="D27" s="66">
        <v>2</v>
      </c>
      <c r="E27" s="245">
        <v>1047</v>
      </c>
      <c r="F27" s="245">
        <v>179</v>
      </c>
      <c r="G27" s="245">
        <v>1365</v>
      </c>
      <c r="H27" s="246">
        <v>0.65200000000000002</v>
      </c>
      <c r="I27" s="25">
        <f t="shared" si="18"/>
        <v>6.6050865324819269E-2</v>
      </c>
      <c r="J27" s="25">
        <f t="shared" si="19"/>
        <v>2.1002269583283592E-2</v>
      </c>
      <c r="K27" s="27">
        <f t="shared" si="20"/>
        <v>3.144939410614525</v>
      </c>
      <c r="L27" s="27">
        <f t="shared" si="21"/>
        <v>0.64499215155500167</v>
      </c>
      <c r="M27" s="27">
        <f t="shared" si="22"/>
        <v>7.6256983240223466</v>
      </c>
      <c r="N27" s="27"/>
      <c r="O27" s="51">
        <f t="shared" si="23"/>
        <v>10.283857861322469</v>
      </c>
      <c r="P27" s="27">
        <f t="shared" si="24"/>
        <v>7.6256983240223466</v>
      </c>
      <c r="Q27" s="93">
        <f t="shared" si="25"/>
        <v>0.64499215155500167</v>
      </c>
      <c r="R27" s="156">
        <f t="shared" si="8"/>
        <v>712.67029346684456</v>
      </c>
      <c r="S27" s="156">
        <f t="shared" si="9"/>
        <v>1093.0525973417862</v>
      </c>
      <c r="T27" s="153"/>
      <c r="U27" s="153"/>
      <c r="V27"/>
      <c r="W27">
        <v>323</v>
      </c>
      <c r="X27" s="76">
        <v>2</v>
      </c>
      <c r="Y27" s="246">
        <v>0.8</v>
      </c>
      <c r="Z27" s="245">
        <v>333</v>
      </c>
      <c r="AA27" s="245">
        <v>1926</v>
      </c>
      <c r="AB27" s="245">
        <v>874</v>
      </c>
      <c r="AC27" s="245">
        <v>1285</v>
      </c>
      <c r="AD27" s="27">
        <f t="shared" si="10"/>
        <v>6.1871301400762607E-2</v>
      </c>
      <c r="AE27" s="27">
        <f t="shared" si="11"/>
        <v>2.1134310968442583E-2</v>
      </c>
      <c r="AF27" s="29">
        <f t="shared" si="12"/>
        <v>2.9275286756756751</v>
      </c>
      <c r="AG27" s="29">
        <f t="shared" si="13"/>
        <v>0.58109705527026845</v>
      </c>
      <c r="AH27" s="29">
        <f t="shared" si="14"/>
        <v>5.7837837837837842</v>
      </c>
      <c r="AJ27" s="51">
        <f t="shared" si="15"/>
        <v>14.510410432898954</v>
      </c>
      <c r="AK27" s="29">
        <f t="shared" si="16"/>
        <v>5.7837837837837842</v>
      </c>
      <c r="AL27" s="58">
        <f t="shared" si="17"/>
        <v>0.58109705527026845</v>
      </c>
    </row>
    <row r="28" spans="1:38" x14ac:dyDescent="0.2">
      <c r="A28" s="1">
        <v>323</v>
      </c>
      <c r="B28" s="1">
        <v>449</v>
      </c>
      <c r="C28" s="1" t="s">
        <v>107</v>
      </c>
      <c r="D28" s="66">
        <v>2</v>
      </c>
      <c r="E28" s="245">
        <v>1104</v>
      </c>
      <c r="F28" s="245">
        <v>214</v>
      </c>
      <c r="G28" s="245">
        <v>1464</v>
      </c>
      <c r="H28" s="246">
        <v>0.68799999999999994</v>
      </c>
      <c r="I28" s="25">
        <f t="shared" si="18"/>
        <v>6.3715068381811887E-2</v>
      </c>
      <c r="J28" s="25">
        <f t="shared" si="19"/>
        <v>2.1417057170001579E-2</v>
      </c>
      <c r="K28" s="27">
        <f t="shared" si="20"/>
        <v>2.9749684037383175</v>
      </c>
      <c r="L28" s="27">
        <f t="shared" si="21"/>
        <v>0.59924763083844623</v>
      </c>
      <c r="M28" s="27">
        <f t="shared" si="22"/>
        <v>6.8411214953271031</v>
      </c>
      <c r="N28" s="27"/>
      <c r="O28" s="51">
        <f t="shared" si="23"/>
        <v>11.029720079835965</v>
      </c>
      <c r="P28" s="27">
        <f t="shared" si="24"/>
        <v>6.8411214953271031</v>
      </c>
      <c r="Q28" s="93">
        <f t="shared" si="25"/>
        <v>0.59924763083844623</v>
      </c>
      <c r="R28" s="156">
        <f t="shared" si="8"/>
        <v>751.46896273867856</v>
      </c>
      <c r="S28" s="156">
        <f t="shared" si="9"/>
        <v>1092.2513993294747</v>
      </c>
      <c r="T28" s="153"/>
      <c r="U28" s="153"/>
      <c r="V28"/>
      <c r="W28">
        <v>323</v>
      </c>
      <c r="X28" s="76">
        <v>2</v>
      </c>
      <c r="Y28" s="246">
        <v>0.82499999999999996</v>
      </c>
      <c r="Z28" s="245">
        <v>373</v>
      </c>
      <c r="AA28" s="245">
        <v>2063</v>
      </c>
      <c r="AB28" s="245">
        <v>902</v>
      </c>
      <c r="AC28" s="245">
        <v>1325</v>
      </c>
      <c r="AD28" s="27">
        <f t="shared" si="10"/>
        <v>6.233137323674226E-2</v>
      </c>
      <c r="AE28" s="27">
        <f t="shared" si="11"/>
        <v>2.1593072343994751E-2</v>
      </c>
      <c r="AF28" s="29">
        <f t="shared" si="12"/>
        <v>2.886637540214477</v>
      </c>
      <c r="AG28" s="29">
        <f t="shared" si="13"/>
        <v>0.57510678866164222</v>
      </c>
      <c r="AH28" s="29">
        <f t="shared" si="14"/>
        <v>5.5308310991957104</v>
      </c>
      <c r="AJ28" s="51">
        <f t="shared" si="15"/>
        <v>15.542563199932784</v>
      </c>
      <c r="AK28" s="29">
        <f t="shared" si="16"/>
        <v>5.5308310991957104</v>
      </c>
      <c r="AL28" s="58">
        <f t="shared" si="17"/>
        <v>0.57510678866164222</v>
      </c>
    </row>
    <row r="29" spans="1:38" x14ac:dyDescent="0.2">
      <c r="A29" s="1">
        <v>323</v>
      </c>
      <c r="B29" s="1">
        <v>449</v>
      </c>
      <c r="C29" s="1" t="s">
        <v>107</v>
      </c>
      <c r="D29" s="66">
        <v>2</v>
      </c>
      <c r="E29" s="245">
        <v>1149</v>
      </c>
      <c r="F29" s="245">
        <v>238</v>
      </c>
      <c r="G29" s="245">
        <v>1583</v>
      </c>
      <c r="H29" s="246">
        <v>0.71599999999999997</v>
      </c>
      <c r="I29" s="25">
        <f t="shared" si="18"/>
        <v>6.3603363250501116E-2</v>
      </c>
      <c r="J29" s="25">
        <f t="shared" si="19"/>
        <v>2.1128570446362845E-2</v>
      </c>
      <c r="K29" s="27">
        <f t="shared" si="20"/>
        <v>3.0103013079831933</v>
      </c>
      <c r="L29" s="27">
        <f t="shared" si="21"/>
        <v>0.60583296281341537</v>
      </c>
      <c r="M29" s="27">
        <f t="shared" si="22"/>
        <v>6.651260504201681</v>
      </c>
      <c r="N29" s="27"/>
      <c r="O29" s="51">
        <f t="shared" si="23"/>
        <v>11.926261534412797</v>
      </c>
      <c r="P29" s="27">
        <f t="shared" si="24"/>
        <v>6.651260504201681</v>
      </c>
      <c r="Q29" s="93">
        <f t="shared" si="25"/>
        <v>0.60583296281341537</v>
      </c>
      <c r="R29" s="156">
        <f t="shared" si="8"/>
        <v>782.09949111117896</v>
      </c>
      <c r="S29" s="156">
        <f t="shared" si="9"/>
        <v>1092.3177250156132</v>
      </c>
      <c r="T29" s="153"/>
      <c r="U29" s="153"/>
      <c r="V29"/>
      <c r="W29">
        <v>323</v>
      </c>
      <c r="X29" s="76">
        <v>2</v>
      </c>
      <c r="Y29" s="246">
        <v>0.85</v>
      </c>
      <c r="Z29" s="245">
        <v>411</v>
      </c>
      <c r="AA29" s="245">
        <v>2185</v>
      </c>
      <c r="AB29" s="245">
        <v>929</v>
      </c>
      <c r="AC29" s="245">
        <v>1365</v>
      </c>
      <c r="AD29" s="27">
        <f t="shared" si="10"/>
        <v>6.22050097031542E-2</v>
      </c>
      <c r="AE29" s="27">
        <f t="shared" si="11"/>
        <v>2.1761915044783302E-2</v>
      </c>
      <c r="AF29" s="29">
        <f t="shared" si="12"/>
        <v>2.85843454379562</v>
      </c>
      <c r="AG29" s="29">
        <f t="shared" si="13"/>
        <v>0.56891033589402251</v>
      </c>
      <c r="AH29" s="29">
        <f t="shared" si="14"/>
        <v>5.3163017031630169</v>
      </c>
      <c r="AJ29" s="51">
        <f t="shared" si="15"/>
        <v>16.461706539919117</v>
      </c>
      <c r="AK29" s="29">
        <f t="shared" si="16"/>
        <v>5.3163017031630169</v>
      </c>
      <c r="AL29" s="58">
        <f t="shared" si="17"/>
        <v>0.56891033589402251</v>
      </c>
    </row>
    <row r="30" spans="1:38" x14ac:dyDescent="0.2">
      <c r="A30" s="1">
        <v>323</v>
      </c>
      <c r="B30" s="1">
        <v>449</v>
      </c>
      <c r="C30" s="1" t="s">
        <v>107</v>
      </c>
      <c r="D30" s="66">
        <v>2</v>
      </c>
      <c r="E30" s="245">
        <v>1200</v>
      </c>
      <c r="F30" s="245">
        <v>267</v>
      </c>
      <c r="G30" s="245">
        <v>1711</v>
      </c>
      <c r="H30" s="246">
        <v>0.747</v>
      </c>
      <c r="I30" s="25">
        <f t="shared" si="18"/>
        <v>6.3027015277242859E-2</v>
      </c>
      <c r="J30" s="25">
        <f t="shared" si="19"/>
        <v>2.0807541333783406E-2</v>
      </c>
      <c r="K30" s="27">
        <f t="shared" si="20"/>
        <v>3.0290467415730347</v>
      </c>
      <c r="L30" s="27">
        <f t="shared" si="21"/>
        <v>0.60683725742939398</v>
      </c>
      <c r="M30" s="27">
        <f t="shared" si="22"/>
        <v>6.4082397003745317</v>
      </c>
      <c r="N30" s="27"/>
      <c r="O30" s="51">
        <f t="shared" si="23"/>
        <v>12.890608645218126</v>
      </c>
      <c r="P30" s="27">
        <f t="shared" si="24"/>
        <v>6.4082397003745317</v>
      </c>
      <c r="Q30" s="93">
        <f t="shared" si="25"/>
        <v>0.60683725742939398</v>
      </c>
      <c r="R30" s="156">
        <f t="shared" si="8"/>
        <v>816.81408993334617</v>
      </c>
      <c r="S30" s="156">
        <f t="shared" si="9"/>
        <v>1093.459290406086</v>
      </c>
      <c r="T30" s="153"/>
      <c r="U30" s="153"/>
      <c r="V30"/>
      <c r="W30">
        <v>323</v>
      </c>
      <c r="X30" s="76">
        <v>2</v>
      </c>
      <c r="Y30" s="246">
        <v>0.875</v>
      </c>
      <c r="Z30" s="245">
        <v>444</v>
      </c>
      <c r="AA30" s="245">
        <v>2271</v>
      </c>
      <c r="AB30" s="245">
        <v>956</v>
      </c>
      <c r="AC30" s="245">
        <v>1405</v>
      </c>
      <c r="AD30" s="27">
        <f t="shared" si="10"/>
        <v>6.1024426877398869E-2</v>
      </c>
      <c r="AE30" s="27">
        <f t="shared" si="11"/>
        <v>2.1557939073260143E-2</v>
      </c>
      <c r="AF30" s="29">
        <f t="shared" si="12"/>
        <v>2.8307171047297301</v>
      </c>
      <c r="AG30" s="29">
        <f t="shared" si="13"/>
        <v>0.55802186361990525</v>
      </c>
      <c r="AH30" s="29">
        <f t="shared" si="14"/>
        <v>5.1148648648648649</v>
      </c>
      <c r="AJ30" s="51">
        <f t="shared" si="15"/>
        <v>17.109627254991448</v>
      </c>
      <c r="AK30" s="29">
        <f t="shared" si="16"/>
        <v>5.1148648648648649</v>
      </c>
      <c r="AL30" s="58">
        <f t="shared" si="17"/>
        <v>0.55802186361990525</v>
      </c>
    </row>
    <row r="31" spans="1:38" x14ac:dyDescent="0.2">
      <c r="A31" s="1">
        <v>323</v>
      </c>
      <c r="B31" s="1">
        <v>449</v>
      </c>
      <c r="C31" s="1" t="s">
        <v>107</v>
      </c>
      <c r="D31" s="66">
        <v>2</v>
      </c>
      <c r="E31" s="245">
        <v>1249</v>
      </c>
      <c r="F31" s="245">
        <v>300</v>
      </c>
      <c r="G31" s="245">
        <v>1820</v>
      </c>
      <c r="H31" s="246">
        <v>0.77800000000000002</v>
      </c>
      <c r="I31" s="25">
        <f t="shared" si="18"/>
        <v>6.1885048387238024E-2</v>
      </c>
      <c r="J31" s="25">
        <f t="shared" si="19"/>
        <v>2.0734195178925632E-2</v>
      </c>
      <c r="K31" s="27">
        <f t="shared" si="20"/>
        <v>2.9846853400000009</v>
      </c>
      <c r="L31" s="27">
        <f t="shared" si="21"/>
        <v>0.59250812645564677</v>
      </c>
      <c r="M31" s="27">
        <f t="shared" si="22"/>
        <v>6.0666666666666664</v>
      </c>
      <c r="N31" s="27"/>
      <c r="O31" s="51">
        <f t="shared" si="23"/>
        <v>13.71181048176329</v>
      </c>
      <c r="P31" s="27">
        <f t="shared" si="24"/>
        <v>6.0666666666666664</v>
      </c>
      <c r="Q31" s="93">
        <f t="shared" si="25"/>
        <v>0.59250812645564677</v>
      </c>
      <c r="R31" s="156">
        <f t="shared" si="8"/>
        <v>850.16733193895777</v>
      </c>
      <c r="S31" s="156">
        <f t="shared" si="9"/>
        <v>1092.7600667595857</v>
      </c>
      <c r="T31" s="153"/>
      <c r="U31" s="153"/>
      <c r="V31"/>
      <c r="W31">
        <v>323</v>
      </c>
      <c r="X31" s="76">
        <v>2</v>
      </c>
      <c r="Y31" s="246">
        <v>0.9</v>
      </c>
      <c r="Z31" s="245">
        <v>487</v>
      </c>
      <c r="AA31" s="245">
        <v>2375</v>
      </c>
      <c r="AB31" s="245">
        <v>984</v>
      </c>
      <c r="AC31" s="245">
        <v>1445</v>
      </c>
      <c r="AD31" s="27">
        <f t="shared" si="10"/>
        <v>6.0334698018753671E-2</v>
      </c>
      <c r="AE31" s="27">
        <f t="shared" si="11"/>
        <v>2.1735951819339287E-2</v>
      </c>
      <c r="AF31" s="29">
        <f t="shared" si="12"/>
        <v>2.7758019763860369</v>
      </c>
      <c r="AG31" s="29">
        <f t="shared" si="13"/>
        <v>0.54409526152488374</v>
      </c>
      <c r="AH31" s="29">
        <f t="shared" si="14"/>
        <v>4.8767967145790552</v>
      </c>
      <c r="AJ31" s="51">
        <f t="shared" si="15"/>
        <v>17.893159282520777</v>
      </c>
      <c r="AK31" s="29">
        <f t="shared" si="16"/>
        <v>4.8767967145790552</v>
      </c>
      <c r="AL31" s="58">
        <f t="shared" si="17"/>
        <v>0.54409526152488374</v>
      </c>
    </row>
    <row r="32" spans="1:38" x14ac:dyDescent="0.2">
      <c r="A32" s="1">
        <v>323</v>
      </c>
      <c r="B32" s="1">
        <v>449</v>
      </c>
      <c r="C32" s="1" t="s">
        <v>107</v>
      </c>
      <c r="D32" s="66">
        <v>2</v>
      </c>
      <c r="E32" s="245">
        <v>1299</v>
      </c>
      <c r="F32" s="245">
        <v>351</v>
      </c>
      <c r="G32" s="245">
        <v>1978</v>
      </c>
      <c r="H32" s="246">
        <v>0.80900000000000005</v>
      </c>
      <c r="I32" s="25">
        <f t="shared" si="18"/>
        <v>6.2179497604570366E-2</v>
      </c>
      <c r="J32" s="25">
        <f t="shared" si="19"/>
        <v>2.1564177901871897E-2</v>
      </c>
      <c r="K32" s="27">
        <f t="shared" si="20"/>
        <v>2.8834624666666668</v>
      </c>
      <c r="L32" s="27">
        <f t="shared" si="21"/>
        <v>0.57377391235314945</v>
      </c>
      <c r="M32" s="27">
        <f t="shared" si="22"/>
        <v>5.6353276353276351</v>
      </c>
      <c r="N32" s="27"/>
      <c r="O32" s="51">
        <f t="shared" si="23"/>
        <v>14.902176446663621</v>
      </c>
      <c r="P32" s="27">
        <f t="shared" si="24"/>
        <v>5.6353276353276351</v>
      </c>
      <c r="Q32" s="93">
        <f t="shared" si="25"/>
        <v>0.57377391235314945</v>
      </c>
      <c r="R32" s="156">
        <f t="shared" si="8"/>
        <v>884.20125235284718</v>
      </c>
      <c r="S32" s="156">
        <f t="shared" si="9"/>
        <v>1092.9558125498729</v>
      </c>
      <c r="T32" s="153"/>
      <c r="U32" s="153"/>
      <c r="V32"/>
      <c r="W32">
        <v>323</v>
      </c>
      <c r="X32" s="76">
        <v>2</v>
      </c>
      <c r="Y32" s="246">
        <v>0.92500000000000004</v>
      </c>
      <c r="Z32" s="245">
        <v>535</v>
      </c>
      <c r="AA32" s="245">
        <v>2477</v>
      </c>
      <c r="AB32" s="245">
        <v>1011</v>
      </c>
      <c r="AC32" s="245">
        <v>1485</v>
      </c>
      <c r="AD32" s="27">
        <f t="shared" si="10"/>
        <v>5.958162213478229E-2</v>
      </c>
      <c r="AE32" s="27">
        <f t="shared" si="11"/>
        <v>2.200025242672677E-2</v>
      </c>
      <c r="AF32" s="29">
        <f t="shared" si="12"/>
        <v>2.7082244775700937</v>
      </c>
      <c r="AG32" s="29">
        <f t="shared" si="13"/>
        <v>0.52752580856352793</v>
      </c>
      <c r="AH32" s="29">
        <f t="shared" si="14"/>
        <v>4.6299065420560748</v>
      </c>
      <c r="AJ32" s="51">
        <f t="shared" si="15"/>
        <v>18.661623386443775</v>
      </c>
      <c r="AK32" s="29">
        <f t="shared" si="16"/>
        <v>4.6299065420560748</v>
      </c>
      <c r="AL32" s="58">
        <f t="shared" si="17"/>
        <v>0.52752580856352793</v>
      </c>
    </row>
    <row r="33" spans="1:38" x14ac:dyDescent="0.2">
      <c r="A33" s="1">
        <v>323</v>
      </c>
      <c r="B33" s="1">
        <v>449</v>
      </c>
      <c r="C33" s="1" t="s">
        <v>107</v>
      </c>
      <c r="D33" s="66">
        <v>2</v>
      </c>
      <c r="E33" s="245">
        <v>1350</v>
      </c>
      <c r="F33" s="245">
        <v>394</v>
      </c>
      <c r="G33" s="245">
        <v>2117</v>
      </c>
      <c r="H33" s="246">
        <v>0.84099999999999997</v>
      </c>
      <c r="I33" s="25">
        <f t="shared" si="18"/>
        <v>6.1615864276057447E-2</v>
      </c>
      <c r="J33" s="25">
        <f t="shared" si="19"/>
        <v>2.1564935282447652E-2</v>
      </c>
      <c r="K33" s="27">
        <f t="shared" si="20"/>
        <v>2.8572246319796957</v>
      </c>
      <c r="L33" s="27">
        <f t="shared" si="21"/>
        <v>0.56597017949266626</v>
      </c>
      <c r="M33" s="27">
        <f t="shared" si="22"/>
        <v>5.373096446700508</v>
      </c>
      <c r="N33" s="27"/>
      <c r="O33" s="51">
        <f t="shared" si="23"/>
        <v>15.949397137303784</v>
      </c>
      <c r="P33" s="27">
        <f t="shared" si="24"/>
        <v>5.373096446700508</v>
      </c>
      <c r="Q33" s="93">
        <f t="shared" si="25"/>
        <v>0.56597017949266626</v>
      </c>
      <c r="R33" s="156">
        <f t="shared" si="8"/>
        <v>918.9158511750145</v>
      </c>
      <c r="S33" s="156">
        <f t="shared" si="9"/>
        <v>1092.6466720273656</v>
      </c>
      <c r="T33" s="153"/>
      <c r="U33" s="153"/>
      <c r="V33"/>
      <c r="W33">
        <v>323</v>
      </c>
      <c r="X33" s="76">
        <v>2</v>
      </c>
      <c r="Y33" s="246">
        <v>0.95</v>
      </c>
      <c r="Z33" s="245">
        <v>592</v>
      </c>
      <c r="AA33" s="245">
        <v>2592</v>
      </c>
      <c r="AB33" s="245">
        <v>1038</v>
      </c>
      <c r="AC33" s="245">
        <v>1525</v>
      </c>
      <c r="AD33" s="27">
        <f t="shared" si="10"/>
        <v>5.9120014709695828E-2</v>
      </c>
      <c r="AE33" s="27">
        <f t="shared" si="11"/>
        <v>2.2478401206937941E-2</v>
      </c>
      <c r="AF33" s="29">
        <f t="shared" si="12"/>
        <v>2.6300809459459455</v>
      </c>
      <c r="AG33" s="29">
        <f t="shared" si="13"/>
        <v>0.51031610341174227</v>
      </c>
      <c r="AH33" s="29">
        <f t="shared" si="14"/>
        <v>4.3783783783783781</v>
      </c>
      <c r="AJ33" s="51">
        <f t="shared" si="15"/>
        <v>19.52802899380794</v>
      </c>
      <c r="AK33" s="29">
        <f t="shared" si="16"/>
        <v>4.3783783783783781</v>
      </c>
      <c r="AL33" s="58">
        <f t="shared" si="17"/>
        <v>0.51031610341174227</v>
      </c>
    </row>
    <row r="34" spans="1:38" x14ac:dyDescent="0.2">
      <c r="A34" s="1">
        <v>323</v>
      </c>
      <c r="B34" s="1">
        <v>449</v>
      </c>
      <c r="C34" s="1" t="s">
        <v>107</v>
      </c>
      <c r="D34" s="66">
        <v>2</v>
      </c>
      <c r="E34" s="245">
        <v>1399</v>
      </c>
      <c r="F34" s="245">
        <v>445</v>
      </c>
      <c r="G34" s="245">
        <v>2315</v>
      </c>
      <c r="H34" s="246">
        <v>0.871</v>
      </c>
      <c r="I34" s="25">
        <f t="shared" si="18"/>
        <v>6.2741484476606157E-2</v>
      </c>
      <c r="J34" s="25">
        <f t="shared" si="19"/>
        <v>2.1885683294856344E-2</v>
      </c>
      <c r="K34" s="27">
        <f t="shared" si="20"/>
        <v>2.8667820707865173</v>
      </c>
      <c r="L34" s="27">
        <f t="shared" si="21"/>
        <v>0.57302684218433486</v>
      </c>
      <c r="M34" s="27">
        <f t="shared" si="22"/>
        <v>5.202247191011236</v>
      </c>
      <c r="N34" s="27"/>
      <c r="O34" s="51">
        <f t="shared" si="23"/>
        <v>17.441121574330779</v>
      </c>
      <c r="P34" s="27">
        <f t="shared" si="24"/>
        <v>5.202247191011236</v>
      </c>
      <c r="Q34" s="93">
        <f t="shared" si="25"/>
        <v>0.57302684218433486</v>
      </c>
      <c r="R34" s="156">
        <f t="shared" si="8"/>
        <v>952.2690931806261</v>
      </c>
      <c r="S34" s="156">
        <f t="shared" si="9"/>
        <v>1093.305503077642</v>
      </c>
      <c r="T34" s="153"/>
      <c r="U34" s="153"/>
      <c r="V34"/>
      <c r="X34" s="76"/>
      <c r="Y34" s="163"/>
      <c r="Z34" s="150"/>
      <c r="AA34" s="150"/>
      <c r="AB34" s="150"/>
      <c r="AC34" s="150"/>
      <c r="AD34" s="27"/>
      <c r="AE34" s="27"/>
      <c r="AF34" s="29"/>
      <c r="AH34" s="29"/>
      <c r="AJ34" s="51"/>
      <c r="AK34" s="29"/>
      <c r="AL34" s="58"/>
    </row>
    <row r="35" spans="1:38" x14ac:dyDescent="0.2">
      <c r="A35" s="1">
        <v>323</v>
      </c>
      <c r="B35" s="1">
        <v>449</v>
      </c>
      <c r="C35" s="1" t="s">
        <v>107</v>
      </c>
      <c r="D35" s="66">
        <v>2</v>
      </c>
      <c r="E35" s="245">
        <v>1450</v>
      </c>
      <c r="F35" s="245">
        <v>482</v>
      </c>
      <c r="G35" s="245">
        <v>2334</v>
      </c>
      <c r="H35" s="246">
        <v>0.90300000000000002</v>
      </c>
      <c r="I35" s="25">
        <f t="shared" si="18"/>
        <v>5.8884917489532902E-2</v>
      </c>
      <c r="J35" s="25">
        <f t="shared" si="19"/>
        <v>2.1291010510193921E-2</v>
      </c>
      <c r="K35" s="27">
        <f t="shared" si="20"/>
        <v>2.7657173651452287</v>
      </c>
      <c r="L35" s="27">
        <f t="shared" si="21"/>
        <v>0.53556566078777257</v>
      </c>
      <c r="M35" s="27">
        <f t="shared" si="22"/>
        <v>4.8423236514522818</v>
      </c>
      <c r="N35" s="27"/>
      <c r="O35" s="51">
        <f t="shared" si="23"/>
        <v>17.584266848590946</v>
      </c>
      <c r="P35" s="27">
        <f t="shared" si="24"/>
        <v>4.8423236514522818</v>
      </c>
      <c r="Q35" s="93">
        <f t="shared" si="25"/>
        <v>0.53556566078777257</v>
      </c>
      <c r="R35" s="156">
        <f t="shared" si="8"/>
        <v>986.98369200279342</v>
      </c>
      <c r="S35" s="156">
        <f t="shared" si="9"/>
        <v>1093.0051960163826</v>
      </c>
      <c r="T35" s="153"/>
      <c r="U35" s="153"/>
      <c r="V35"/>
      <c r="X35" s="76"/>
      <c r="Y35" s="163"/>
      <c r="Z35" s="150"/>
      <c r="AA35" s="150"/>
      <c r="AB35" s="150"/>
      <c r="AC35" s="150"/>
      <c r="AD35" s="27"/>
      <c r="AE35" s="27"/>
      <c r="AF35" s="29"/>
      <c r="AH35" s="29"/>
      <c r="AJ35" s="51"/>
      <c r="AK35" s="29"/>
      <c r="AL35" s="58"/>
    </row>
    <row r="36" spans="1:38" x14ac:dyDescent="0.2">
      <c r="A36" s="1">
        <v>323</v>
      </c>
      <c r="B36" s="1">
        <v>449</v>
      </c>
      <c r="C36" s="1" t="s">
        <v>107</v>
      </c>
      <c r="D36" s="66">
        <v>2</v>
      </c>
      <c r="E36" s="245">
        <v>1450</v>
      </c>
      <c r="F36" s="245">
        <v>493</v>
      </c>
      <c r="G36" s="245">
        <v>2374</v>
      </c>
      <c r="H36" s="246">
        <v>0.90300000000000002</v>
      </c>
      <c r="I36" s="25">
        <f t="shared" si="18"/>
        <v>5.9894084884383504E-2</v>
      </c>
      <c r="J36" s="25">
        <f t="shared" si="19"/>
        <v>2.1776904940924487E-2</v>
      </c>
      <c r="K36" s="27">
        <f t="shared" si="20"/>
        <v>2.750348823529412</v>
      </c>
      <c r="L36" s="27">
        <f t="shared" si="21"/>
        <v>0.53713399134294759</v>
      </c>
      <c r="M36" s="27">
        <f t="shared" si="22"/>
        <v>4.8154158215010145</v>
      </c>
      <c r="N36" s="27"/>
      <c r="O36" s="51">
        <f t="shared" si="23"/>
        <v>17.885625320717612</v>
      </c>
      <c r="P36" s="27">
        <f t="shared" si="24"/>
        <v>4.8154158215010145</v>
      </c>
      <c r="Q36" s="93">
        <f t="shared" si="25"/>
        <v>0.53713399134294759</v>
      </c>
      <c r="R36" s="156">
        <f t="shared" si="8"/>
        <v>986.98369200279342</v>
      </c>
      <c r="S36" s="156">
        <f t="shared" si="9"/>
        <v>1093.0051960163826</v>
      </c>
      <c r="T36" s="153"/>
      <c r="U36" s="153"/>
      <c r="V36"/>
      <c r="X36" s="76"/>
      <c r="Y36" s="163"/>
      <c r="Z36" s="150"/>
      <c r="AA36" s="150"/>
      <c r="AB36" s="150"/>
      <c r="AC36" s="150"/>
      <c r="AD36" s="27"/>
      <c r="AE36" s="27"/>
      <c r="AF36" s="29"/>
      <c r="AH36" s="29"/>
      <c r="AJ36" s="51"/>
      <c r="AK36" s="29"/>
      <c r="AL36" s="58"/>
    </row>
    <row r="37" spans="1:38" x14ac:dyDescent="0.2">
      <c r="A37" s="1">
        <v>323</v>
      </c>
      <c r="B37" s="1">
        <v>449</v>
      </c>
      <c r="C37" s="1" t="s">
        <v>107</v>
      </c>
      <c r="D37" s="66">
        <v>2</v>
      </c>
      <c r="E37" s="245">
        <v>1507</v>
      </c>
      <c r="F37" s="245">
        <v>569</v>
      </c>
      <c r="G37" s="245">
        <v>2552</v>
      </c>
      <c r="H37" s="246">
        <v>0.93899999999999995</v>
      </c>
      <c r="I37" s="25">
        <f t="shared" si="18"/>
        <v>5.9606468095388061E-2</v>
      </c>
      <c r="J37" s="25">
        <f t="shared" si="19"/>
        <v>2.2388538914005961E-2</v>
      </c>
      <c r="K37" s="27">
        <f t="shared" si="20"/>
        <v>2.6623652541300529</v>
      </c>
      <c r="L37" s="27">
        <f t="shared" si="21"/>
        <v>0.51870116407586542</v>
      </c>
      <c r="M37" s="27">
        <f t="shared" si="22"/>
        <v>4.4850615114235497</v>
      </c>
      <c r="N37" s="27"/>
      <c r="O37" s="51">
        <f t="shared" si="23"/>
        <v>19.226670521681275</v>
      </c>
      <c r="P37" s="27">
        <f t="shared" si="24"/>
        <v>4.4850615114235497</v>
      </c>
      <c r="Q37" s="93">
        <f t="shared" si="25"/>
        <v>0.51870116407586542</v>
      </c>
      <c r="R37" s="156">
        <f t="shared" si="8"/>
        <v>1025.7823612746272</v>
      </c>
      <c r="S37" s="156">
        <f t="shared" si="9"/>
        <v>1092.419980058176</v>
      </c>
      <c r="T37" s="153"/>
      <c r="U37" s="153"/>
      <c r="V37"/>
      <c r="X37" s="76"/>
      <c r="Y37" s="163"/>
      <c r="Z37" s="150"/>
      <c r="AA37" s="150"/>
      <c r="AB37" s="150"/>
      <c r="AC37" s="150"/>
      <c r="AD37" s="27"/>
      <c r="AE37" s="27"/>
      <c r="AF37" s="29"/>
      <c r="AH37" s="29"/>
      <c r="AJ37" s="51"/>
      <c r="AK37" s="29"/>
      <c r="AL37" s="58"/>
    </row>
    <row r="38" spans="1:38" x14ac:dyDescent="0.2">
      <c r="A38" s="1">
        <v>323</v>
      </c>
      <c r="B38" s="1">
        <v>449</v>
      </c>
      <c r="C38" s="1" t="s">
        <v>107</v>
      </c>
      <c r="D38" s="66">
        <v>2</v>
      </c>
      <c r="E38" s="245">
        <v>1551</v>
      </c>
      <c r="F38" s="245">
        <v>631</v>
      </c>
      <c r="G38" s="245">
        <v>2671</v>
      </c>
      <c r="H38" s="246">
        <v>0.96599999999999997</v>
      </c>
      <c r="I38" s="25">
        <f t="shared" si="18"/>
        <v>5.8896503927039982E-2</v>
      </c>
      <c r="J38" s="25">
        <f t="shared" si="19"/>
        <v>2.277441386819708E-2</v>
      </c>
      <c r="K38" s="27">
        <f t="shared" si="20"/>
        <v>2.5860820949286842</v>
      </c>
      <c r="L38" s="27">
        <f t="shared" si="21"/>
        <v>0.50082956326681016</v>
      </c>
      <c r="M38" s="27">
        <f t="shared" si="22"/>
        <v>4.2329635499207603</v>
      </c>
      <c r="N38" s="27"/>
      <c r="O38" s="51">
        <f t="shared" si="23"/>
        <v>20.123211976258105</v>
      </c>
      <c r="P38" s="27">
        <f t="shared" si="24"/>
        <v>4.2329635499207603</v>
      </c>
      <c r="Q38" s="93">
        <f t="shared" si="25"/>
        <v>0.50082956326681016</v>
      </c>
      <c r="R38" s="156">
        <f>E38*(PI()/30)*($D$4/2)</f>
        <v>1055.7322112388499</v>
      </c>
      <c r="S38" s="156">
        <f>R38/H38</f>
        <v>1092.8904878248964</v>
      </c>
      <c r="T38" s="153"/>
      <c r="U38" s="153"/>
      <c r="V38"/>
      <c r="X38" s="76"/>
      <c r="Y38" s="163"/>
      <c r="Z38" s="150"/>
      <c r="AA38" s="150"/>
      <c r="AB38" s="150"/>
      <c r="AC38" s="150"/>
      <c r="AD38" s="27"/>
      <c r="AE38" s="27"/>
      <c r="AF38" s="29"/>
      <c r="AH38" s="29"/>
      <c r="AJ38" s="51"/>
      <c r="AK38" s="29"/>
      <c r="AL38" s="58"/>
    </row>
    <row r="39" spans="1:38" x14ac:dyDescent="0.2">
      <c r="E39" s="77"/>
      <c r="F39" s="77"/>
      <c r="G39" s="77"/>
      <c r="H39" s="220"/>
      <c r="I39" s="25"/>
      <c r="J39" s="25"/>
      <c r="K39" s="27"/>
      <c r="L39" s="27"/>
      <c r="M39" s="27"/>
      <c r="N39" s="27"/>
      <c r="O39" s="51"/>
      <c r="P39" s="27"/>
      <c r="Q39" s="93"/>
      <c r="R39" s="156"/>
      <c r="T39" s="153"/>
      <c r="U39" s="153"/>
      <c r="Y39" s="62"/>
      <c r="AA39" s="69"/>
      <c r="AB39" s="150"/>
      <c r="AC39" s="171"/>
      <c r="AD39" s="27"/>
      <c r="AE39" s="27"/>
      <c r="AF39" s="29"/>
      <c r="AH39" s="29"/>
      <c r="AJ39" s="51"/>
      <c r="AK39" s="29"/>
      <c r="AL39" s="58"/>
    </row>
    <row r="40" spans="1:38" x14ac:dyDescent="0.2">
      <c r="E40" s="77"/>
      <c r="F40" s="77"/>
      <c r="G40" s="77"/>
      <c r="H40" s="220"/>
      <c r="I40" s="25"/>
      <c r="J40" s="25"/>
      <c r="K40" s="27"/>
      <c r="L40" s="27"/>
      <c r="M40" s="27"/>
      <c r="N40" s="27"/>
      <c r="O40" s="51"/>
      <c r="P40" s="27"/>
      <c r="Q40" s="93"/>
      <c r="R40" s="156"/>
      <c r="T40" s="153"/>
      <c r="U40" s="153"/>
      <c r="Y40" s="62"/>
      <c r="AA40" s="69"/>
      <c r="AB40" s="150"/>
      <c r="AC40" s="171"/>
      <c r="AD40" s="27"/>
      <c r="AE40" s="27"/>
      <c r="AF40" s="29"/>
      <c r="AH40" s="29"/>
      <c r="AJ40" s="51"/>
      <c r="AK40" s="29"/>
      <c r="AL40" s="58"/>
    </row>
    <row r="41" spans="1:38" x14ac:dyDescent="0.2">
      <c r="A41" s="1">
        <v>324</v>
      </c>
      <c r="B41" s="1">
        <v>450</v>
      </c>
      <c r="C41" s="1" t="s">
        <v>107</v>
      </c>
      <c r="D41" s="66">
        <v>4</v>
      </c>
      <c r="E41" s="150">
        <v>902</v>
      </c>
      <c r="F41" s="150">
        <v>150</v>
      </c>
      <c r="G41" s="150">
        <v>1304</v>
      </c>
      <c r="H41" s="164">
        <v>0.56299999999999994</v>
      </c>
      <c r="I41" s="25">
        <f t="shared" si="18"/>
        <v>8.501660143528407E-2</v>
      </c>
      <c r="J41" s="25">
        <f t="shared" si="19"/>
        <v>2.7524845457155483E-2</v>
      </c>
      <c r="K41" s="27">
        <f t="shared" si="20"/>
        <v>3.0887222080000005</v>
      </c>
      <c r="L41" s="27">
        <f t="shared" si="21"/>
        <v>0.71867677785675343</v>
      </c>
      <c r="M41" s="27">
        <f t="shared" si="22"/>
        <v>8.6933333333333334</v>
      </c>
      <c r="N41" s="27"/>
      <c r="O41" s="51">
        <f t="shared" si="23"/>
        <v>9.8242861913293034</v>
      </c>
      <c r="P41" s="27">
        <f t="shared" si="24"/>
        <v>8.6933333333333334</v>
      </c>
      <c r="Q41" s="93">
        <f t="shared" si="25"/>
        <v>0.71867677785675343</v>
      </c>
      <c r="R41" s="156">
        <f t="shared" si="8"/>
        <v>613.97192426656522</v>
      </c>
      <c r="S41" s="156">
        <f t="shared" si="9"/>
        <v>1090.5362775605067</v>
      </c>
      <c r="T41" s="153"/>
      <c r="U41" s="153"/>
      <c r="V41"/>
      <c r="W41">
        <v>324</v>
      </c>
      <c r="X41" s="76">
        <v>4</v>
      </c>
      <c r="Y41" s="164">
        <v>0.72499999999999998</v>
      </c>
      <c r="Z41" s="150">
        <v>317</v>
      </c>
      <c r="AA41" s="150">
        <v>2056</v>
      </c>
      <c r="AB41" s="150">
        <v>791</v>
      </c>
      <c r="AC41" s="150">
        <v>1162</v>
      </c>
      <c r="AD41" s="27">
        <f t="shared" si="10"/>
        <v>8.0769999059734976E-2</v>
      </c>
      <c r="AE41" s="27">
        <f t="shared" si="11"/>
        <v>2.7207843499648481E-2</v>
      </c>
      <c r="AF41" s="29">
        <f t="shared" si="12"/>
        <v>2.9686292138801265</v>
      </c>
      <c r="AG41" s="29">
        <f t="shared" si="13"/>
        <v>0.67326166570291024</v>
      </c>
      <c r="AH41" s="29">
        <f t="shared" si="14"/>
        <v>6.4858044164037851</v>
      </c>
      <c r="AJ41" s="51">
        <f t="shared" si="15"/>
        <v>15.489825467310618</v>
      </c>
      <c r="AK41" s="29">
        <f t="shared" si="16"/>
        <v>6.4858044164037851</v>
      </c>
      <c r="AL41" s="58">
        <f t="shared" si="17"/>
        <v>0.67326166570291024</v>
      </c>
    </row>
    <row r="42" spans="1:38" x14ac:dyDescent="0.2">
      <c r="A42" s="1">
        <v>324</v>
      </c>
      <c r="B42" s="1">
        <v>450</v>
      </c>
      <c r="C42" s="1" t="s">
        <v>107</v>
      </c>
      <c r="D42" s="66">
        <v>4</v>
      </c>
      <c r="E42" s="150">
        <v>950</v>
      </c>
      <c r="F42" s="150">
        <v>171</v>
      </c>
      <c r="G42" s="150">
        <v>1443</v>
      </c>
      <c r="H42" s="164">
        <v>0.59299999999999997</v>
      </c>
      <c r="I42" s="25">
        <f t="shared" si="18"/>
        <v>8.4812202991487992E-2</v>
      </c>
      <c r="J42" s="25">
        <f t="shared" si="19"/>
        <v>2.6858301042505698E-2</v>
      </c>
      <c r="K42" s="27">
        <f t="shared" si="20"/>
        <v>3.1577649999999995</v>
      </c>
      <c r="L42" s="27">
        <f t="shared" si="21"/>
        <v>0.73385772498831714</v>
      </c>
      <c r="M42" s="27">
        <f t="shared" si="22"/>
        <v>8.4385964912280702</v>
      </c>
      <c r="N42" s="27"/>
      <c r="O42" s="51">
        <f t="shared" si="23"/>
        <v>10.871506881969466</v>
      </c>
      <c r="P42" s="27">
        <f t="shared" si="24"/>
        <v>8.4385964912280702</v>
      </c>
      <c r="Q42" s="93">
        <f t="shared" si="25"/>
        <v>0.73385772498831714</v>
      </c>
      <c r="R42" s="156">
        <f t="shared" si="8"/>
        <v>646.64448786389903</v>
      </c>
      <c r="S42" s="156">
        <f t="shared" si="9"/>
        <v>1090.462880040302</v>
      </c>
      <c r="T42" s="153"/>
      <c r="U42" s="153"/>
      <c r="V42"/>
      <c r="W42">
        <v>324</v>
      </c>
      <c r="X42" s="76">
        <v>4</v>
      </c>
      <c r="Y42" s="164">
        <v>0.75</v>
      </c>
      <c r="Z42" s="150">
        <v>350</v>
      </c>
      <c r="AA42" s="150">
        <v>2173</v>
      </c>
      <c r="AB42" s="150">
        <v>818</v>
      </c>
      <c r="AC42" s="150">
        <v>1202</v>
      </c>
      <c r="AD42" s="27">
        <f t="shared" si="10"/>
        <v>7.9779262010527013E-2</v>
      </c>
      <c r="AE42" s="27">
        <f t="shared" si="11"/>
        <v>2.713987756740157E-2</v>
      </c>
      <c r="AF42" s="29">
        <f t="shared" si="12"/>
        <v>2.9395586554285718</v>
      </c>
      <c r="AG42" s="29">
        <f t="shared" si="13"/>
        <v>0.66256734723884336</v>
      </c>
      <c r="AH42" s="29">
        <f t="shared" si="14"/>
        <v>6.2085714285714282</v>
      </c>
      <c r="AJ42" s="51">
        <f t="shared" si="15"/>
        <v>16.371298998281116</v>
      </c>
      <c r="AK42" s="29">
        <f t="shared" si="16"/>
        <v>6.2085714285714282</v>
      </c>
      <c r="AL42" s="58">
        <f t="shared" si="17"/>
        <v>0.66256734723884336</v>
      </c>
    </row>
    <row r="43" spans="1:38" x14ac:dyDescent="0.2">
      <c r="A43" s="1">
        <v>324</v>
      </c>
      <c r="B43" s="1">
        <v>450</v>
      </c>
      <c r="C43" s="1" t="s">
        <v>107</v>
      </c>
      <c r="D43" s="66">
        <v>4</v>
      </c>
      <c r="E43" s="150">
        <v>1005</v>
      </c>
      <c r="F43" s="150">
        <v>203</v>
      </c>
      <c r="G43" s="150">
        <v>1561</v>
      </c>
      <c r="H43" s="164">
        <v>0.627</v>
      </c>
      <c r="I43" s="25">
        <f t="shared" si="18"/>
        <v>8.1980394366926043E-2</v>
      </c>
      <c r="J43" s="25">
        <f t="shared" si="19"/>
        <v>2.6930914148649638E-2</v>
      </c>
      <c r="K43" s="27">
        <f t="shared" si="20"/>
        <v>3.0440999482758619</v>
      </c>
      <c r="L43" s="27">
        <f t="shared" si="21"/>
        <v>0.69553149529692782</v>
      </c>
      <c r="M43" s="27">
        <f t="shared" si="22"/>
        <v>7.6896551724137927</v>
      </c>
      <c r="N43" s="27"/>
      <c r="O43" s="51">
        <f t="shared" si="23"/>
        <v>11.76051437474313</v>
      </c>
      <c r="P43" s="27">
        <f t="shared" si="24"/>
        <v>7.6896551724137927</v>
      </c>
      <c r="Q43" s="93">
        <f t="shared" si="25"/>
        <v>0.69553149529692782</v>
      </c>
      <c r="R43" s="156">
        <f t="shared" si="8"/>
        <v>684.08180031917743</v>
      </c>
      <c r="S43" s="156">
        <f t="shared" si="9"/>
        <v>1091.039553938082</v>
      </c>
      <c r="T43" s="153"/>
      <c r="U43" s="153"/>
      <c r="V43"/>
      <c r="W43">
        <v>324</v>
      </c>
      <c r="X43" s="76">
        <v>4</v>
      </c>
      <c r="Y43" s="164">
        <v>0.77500000000000002</v>
      </c>
      <c r="Z43" s="150">
        <v>386</v>
      </c>
      <c r="AA43" s="150">
        <v>2298</v>
      </c>
      <c r="AB43" s="150">
        <v>845</v>
      </c>
      <c r="AC43" s="150">
        <v>1242</v>
      </c>
      <c r="AD43" s="27">
        <f t="shared" si="10"/>
        <v>7.9021643198490851E-2</v>
      </c>
      <c r="AE43" s="27">
        <f t="shared" si="11"/>
        <v>2.7131622133903521E-2</v>
      </c>
      <c r="AF43" s="29">
        <f t="shared" si="12"/>
        <v>2.9125292549222794</v>
      </c>
      <c r="AG43" s="29">
        <f t="shared" si="13"/>
        <v>0.65335048198639734</v>
      </c>
      <c r="AH43" s="29">
        <f t="shared" si="14"/>
        <v>5.9533678756476682</v>
      </c>
      <c r="AJ43" s="51">
        <f t="shared" si="15"/>
        <v>17.313044223676947</v>
      </c>
      <c r="AK43" s="29">
        <f t="shared" si="16"/>
        <v>5.9533678756476682</v>
      </c>
      <c r="AL43" s="58">
        <f t="shared" si="17"/>
        <v>0.65335048198639734</v>
      </c>
    </row>
    <row r="44" spans="1:38" x14ac:dyDescent="0.2">
      <c r="A44" s="1">
        <v>324</v>
      </c>
      <c r="B44" s="1">
        <v>450</v>
      </c>
      <c r="C44" s="1" t="s">
        <v>107</v>
      </c>
      <c r="D44" s="66">
        <v>4</v>
      </c>
      <c r="E44" s="150">
        <v>1050</v>
      </c>
      <c r="F44" s="150">
        <v>235</v>
      </c>
      <c r="G44" s="150">
        <v>1739</v>
      </c>
      <c r="H44" s="164">
        <v>0.65500000000000003</v>
      </c>
      <c r="I44" s="25">
        <f t="shared" si="18"/>
        <v>8.3668157925261749E-2</v>
      </c>
      <c r="J44" s="25">
        <f t="shared" si="19"/>
        <v>2.7337148243421878E-2</v>
      </c>
      <c r="K44" s="27">
        <f t="shared" si="20"/>
        <v>3.0606030000000009</v>
      </c>
      <c r="L44" s="27">
        <f t="shared" si="21"/>
        <v>0.70646393286973985</v>
      </c>
      <c r="M44" s="27">
        <f t="shared" si="22"/>
        <v>7.4</v>
      </c>
      <c r="N44" s="27"/>
      <c r="O44" s="51">
        <f t="shared" si="23"/>
        <v>13.101559575706792</v>
      </c>
      <c r="P44" s="27">
        <f t="shared" si="24"/>
        <v>7.4</v>
      </c>
      <c r="Q44" s="93">
        <f t="shared" si="25"/>
        <v>0.70646393286973985</v>
      </c>
      <c r="R44" s="156">
        <f t="shared" si="8"/>
        <v>714.71232869167795</v>
      </c>
      <c r="S44" s="156">
        <f t="shared" si="9"/>
        <v>1091.1638605979815</v>
      </c>
      <c r="T44" s="153"/>
      <c r="U44" s="153"/>
      <c r="V44"/>
      <c r="W44">
        <v>324</v>
      </c>
      <c r="X44" s="76">
        <v>4</v>
      </c>
      <c r="Y44" s="164">
        <v>0.8</v>
      </c>
      <c r="Z44" s="150">
        <v>421</v>
      </c>
      <c r="AA44" s="150">
        <v>2408</v>
      </c>
      <c r="AB44" s="150">
        <v>873</v>
      </c>
      <c r="AC44" s="150">
        <v>1282</v>
      </c>
      <c r="AD44" s="27">
        <f t="shared" si="10"/>
        <v>7.7717649240253692E-2</v>
      </c>
      <c r="AE44" s="27">
        <f t="shared" si="11"/>
        <v>2.6907370767172718E-2</v>
      </c>
      <c r="AF44" s="29">
        <f t="shared" si="12"/>
        <v>2.8883405187648457</v>
      </c>
      <c r="AG44" s="29">
        <f t="shared" si="13"/>
        <v>0.64255619049123791</v>
      </c>
      <c r="AH44" s="29">
        <f t="shared" si="14"/>
        <v>5.7197149643705467</v>
      </c>
      <c r="AJ44" s="51">
        <f t="shared" si="15"/>
        <v>18.141780022025277</v>
      </c>
      <c r="AK44" s="29">
        <f t="shared" si="16"/>
        <v>5.7197149643705467</v>
      </c>
      <c r="AL44" s="58">
        <f t="shared" si="17"/>
        <v>0.64255619049123791</v>
      </c>
    </row>
    <row r="45" spans="1:38" x14ac:dyDescent="0.2">
      <c r="A45" s="1">
        <v>324</v>
      </c>
      <c r="B45" s="1">
        <v>450</v>
      </c>
      <c r="C45" s="1" t="s">
        <v>107</v>
      </c>
      <c r="D45" s="66">
        <v>4</v>
      </c>
      <c r="E45" s="150">
        <v>1102</v>
      </c>
      <c r="F45" s="150">
        <v>271</v>
      </c>
      <c r="G45" s="150">
        <v>1858</v>
      </c>
      <c r="H45" s="164">
        <v>0.68799999999999994</v>
      </c>
      <c r="I45" s="25">
        <f t="shared" si="18"/>
        <v>8.1156207567192981E-2</v>
      </c>
      <c r="J45" s="25">
        <f t="shared" si="19"/>
        <v>2.7269536112138566E-2</v>
      </c>
      <c r="K45" s="27">
        <f t="shared" si="20"/>
        <v>2.9760758391143916</v>
      </c>
      <c r="L45" s="27">
        <f t="shared" si="21"/>
        <v>0.67656224327989012</v>
      </c>
      <c r="M45" s="27">
        <f t="shared" si="22"/>
        <v>6.8560885608856088</v>
      </c>
      <c r="N45" s="27"/>
      <c r="O45" s="51">
        <f t="shared" si="23"/>
        <v>13.998101030283623</v>
      </c>
      <c r="P45" s="27">
        <f t="shared" si="24"/>
        <v>6.8560885608856088</v>
      </c>
      <c r="Q45" s="93">
        <f t="shared" si="25"/>
        <v>0.67656224327989012</v>
      </c>
      <c r="R45" s="156">
        <f t="shared" si="8"/>
        <v>750.10760592212296</v>
      </c>
      <c r="S45" s="156">
        <f t="shared" si="9"/>
        <v>1090.2726830263416</v>
      </c>
      <c r="T45" s="153"/>
      <c r="U45" s="153"/>
      <c r="V45"/>
      <c r="W45">
        <v>324</v>
      </c>
      <c r="X45" s="76">
        <v>4</v>
      </c>
      <c r="Y45" s="164">
        <v>0.82499999999999996</v>
      </c>
      <c r="Z45" s="150">
        <v>462</v>
      </c>
      <c r="AA45" s="150">
        <v>2573</v>
      </c>
      <c r="AB45" s="150">
        <v>900</v>
      </c>
      <c r="AC45" s="150">
        <v>1322</v>
      </c>
      <c r="AD45" s="27">
        <f t="shared" si="10"/>
        <v>7.8093717941339194E-2</v>
      </c>
      <c r="AE45" s="27">
        <f t="shared" si="11"/>
        <v>2.6927798752927713E-2</v>
      </c>
      <c r="AF45" s="29">
        <f t="shared" si="12"/>
        <v>2.9001151805194803</v>
      </c>
      <c r="AG45" s="29">
        <f t="shared" si="13"/>
        <v>0.64673473641242796</v>
      </c>
      <c r="AH45" s="29">
        <f t="shared" si="14"/>
        <v>5.5692640692640696</v>
      </c>
      <c r="AJ45" s="51">
        <f t="shared" si="15"/>
        <v>19.384883719547773</v>
      </c>
      <c r="AK45" s="29">
        <f t="shared" si="16"/>
        <v>5.5692640692640696</v>
      </c>
      <c r="AL45" s="58">
        <f t="shared" si="17"/>
        <v>0.64673473641242796</v>
      </c>
    </row>
    <row r="46" spans="1:38" x14ac:dyDescent="0.2">
      <c r="A46" s="1">
        <v>324</v>
      </c>
      <c r="B46" s="1">
        <v>450</v>
      </c>
      <c r="C46" s="1" t="s">
        <v>107</v>
      </c>
      <c r="D46" s="66">
        <v>4</v>
      </c>
      <c r="E46" s="150">
        <v>1147</v>
      </c>
      <c r="F46" s="150">
        <v>298</v>
      </c>
      <c r="G46" s="150">
        <v>1996</v>
      </c>
      <c r="H46" s="164">
        <v>0.71599999999999997</v>
      </c>
      <c r="I46" s="25">
        <f t="shared" si="18"/>
        <v>8.0477212408019916E-2</v>
      </c>
      <c r="J46" s="25">
        <f t="shared" si="19"/>
        <v>2.659372987898103E-2</v>
      </c>
      <c r="K46" s="27">
        <f t="shared" si="20"/>
        <v>3.0261724389261748</v>
      </c>
      <c r="L46" s="27">
        <f t="shared" si="21"/>
        <v>0.68506696444895498</v>
      </c>
      <c r="M46" s="27">
        <f t="shared" si="22"/>
        <v>6.6979865771812079</v>
      </c>
      <c r="N46" s="27"/>
      <c r="O46" s="51">
        <f t="shared" si="23"/>
        <v>15.03778775912062</v>
      </c>
      <c r="P46" s="27">
        <f t="shared" si="24"/>
        <v>6.6979865771812079</v>
      </c>
      <c r="Q46" s="93">
        <f t="shared" si="25"/>
        <v>0.68506696444895498</v>
      </c>
      <c r="R46" s="156">
        <f t="shared" si="8"/>
        <v>780.73813429462336</v>
      </c>
      <c r="S46" s="156">
        <f t="shared" si="9"/>
        <v>1090.4163886796416</v>
      </c>
      <c r="T46" s="153"/>
      <c r="U46" s="153"/>
      <c r="V46"/>
      <c r="W46">
        <v>324</v>
      </c>
      <c r="X46" s="76">
        <v>4</v>
      </c>
      <c r="Y46" s="164">
        <v>0.85</v>
      </c>
      <c r="Z46" s="150">
        <v>510</v>
      </c>
      <c r="AA46" s="150">
        <v>2720</v>
      </c>
      <c r="AB46" s="150">
        <v>927</v>
      </c>
      <c r="AC46" s="150">
        <v>1362</v>
      </c>
      <c r="AD46" s="27">
        <f t="shared" si="10"/>
        <v>7.7777487995859512E-2</v>
      </c>
      <c r="AE46" s="27">
        <f t="shared" si="11"/>
        <v>2.7182668960128852E-2</v>
      </c>
      <c r="AF46" s="29">
        <f t="shared" si="12"/>
        <v>2.8612896000000005</v>
      </c>
      <c r="AG46" s="29">
        <f t="shared" si="13"/>
        <v>0.63678329803036215</v>
      </c>
      <c r="AH46" s="29">
        <f t="shared" si="14"/>
        <v>5.333333333333333</v>
      </c>
      <c r="AJ46" s="51">
        <f t="shared" si="15"/>
        <v>20.492376104613271</v>
      </c>
      <c r="AK46" s="29">
        <f t="shared" si="16"/>
        <v>5.333333333333333</v>
      </c>
      <c r="AL46" s="58">
        <f t="shared" si="17"/>
        <v>0.63678329803036215</v>
      </c>
    </row>
    <row r="47" spans="1:38" x14ac:dyDescent="0.2">
      <c r="A47" s="1">
        <v>324</v>
      </c>
      <c r="B47" s="1">
        <v>450</v>
      </c>
      <c r="C47" s="1" t="s">
        <v>107</v>
      </c>
      <c r="D47" s="66">
        <v>4</v>
      </c>
      <c r="E47" s="150">
        <v>1198</v>
      </c>
      <c r="F47" s="150">
        <v>356</v>
      </c>
      <c r="G47" s="150">
        <v>2213</v>
      </c>
      <c r="H47" s="164">
        <v>0.748</v>
      </c>
      <c r="I47" s="25">
        <f t="shared" si="18"/>
        <v>8.1791279370410669E-2</v>
      </c>
      <c r="J47" s="25">
        <f t="shared" si="19"/>
        <v>2.7882569064711864E-2</v>
      </c>
      <c r="K47" s="27">
        <f t="shared" si="20"/>
        <v>2.9334197713483148</v>
      </c>
      <c r="L47" s="27">
        <f t="shared" si="21"/>
        <v>0.66946920845849966</v>
      </c>
      <c r="M47" s="27">
        <f t="shared" si="22"/>
        <v>6.2162921348314608</v>
      </c>
      <c r="N47" s="27"/>
      <c r="O47" s="51">
        <f t="shared" si="23"/>
        <v>16.672657470407781</v>
      </c>
      <c r="P47" s="27">
        <f t="shared" si="24"/>
        <v>6.2162921348314608</v>
      </c>
      <c r="Q47" s="93">
        <f t="shared" si="25"/>
        <v>0.66946920845849966</v>
      </c>
      <c r="R47" s="156">
        <f t="shared" si="8"/>
        <v>815.45273311679057</v>
      </c>
      <c r="S47" s="156">
        <f t="shared" si="9"/>
        <v>1090.1774506908964</v>
      </c>
      <c r="T47" s="153"/>
      <c r="U47" s="153"/>
      <c r="V47"/>
      <c r="W47">
        <v>324</v>
      </c>
      <c r="X47" s="76">
        <v>4</v>
      </c>
      <c r="Y47" s="164">
        <v>0.875</v>
      </c>
      <c r="Z47" s="150">
        <v>558</v>
      </c>
      <c r="AA47" s="150">
        <v>2870</v>
      </c>
      <c r="AB47" s="150">
        <v>954</v>
      </c>
      <c r="AC47" s="150">
        <v>1403</v>
      </c>
      <c r="AD47" s="27">
        <f t="shared" si="10"/>
        <v>7.7340286810600067E-2</v>
      </c>
      <c r="AE47" s="27">
        <f t="shared" si="11"/>
        <v>2.7209115779916172E-2</v>
      </c>
      <c r="AF47" s="29">
        <f t="shared" si="12"/>
        <v>2.8424402849462367</v>
      </c>
      <c r="AG47" s="29">
        <f t="shared" si="13"/>
        <v>0.63080790943784815</v>
      </c>
      <c r="AH47" s="29">
        <f t="shared" si="14"/>
        <v>5.1433691756272397</v>
      </c>
      <c r="AJ47" s="51">
        <f t="shared" si="15"/>
        <v>21.622470375088266</v>
      </c>
      <c r="AK47" s="29">
        <f t="shared" si="16"/>
        <v>5.1433691756272397</v>
      </c>
      <c r="AL47" s="58">
        <f t="shared" si="17"/>
        <v>0.63080790943784815</v>
      </c>
    </row>
    <row r="48" spans="1:38" x14ac:dyDescent="0.2">
      <c r="A48" s="1">
        <v>324</v>
      </c>
      <c r="B48" s="1">
        <v>450</v>
      </c>
      <c r="C48" s="1" t="s">
        <v>107</v>
      </c>
      <c r="D48" s="66">
        <v>4</v>
      </c>
      <c r="E48" s="150">
        <v>1252</v>
      </c>
      <c r="F48" s="150">
        <v>390</v>
      </c>
      <c r="G48" s="150">
        <v>2273</v>
      </c>
      <c r="H48" s="164">
        <v>0.78100000000000003</v>
      </c>
      <c r="I48" s="25">
        <f t="shared" si="18"/>
        <v>7.6918357458125128E-2</v>
      </c>
      <c r="J48" s="25">
        <f t="shared" si="19"/>
        <v>2.6761155600225781E-2</v>
      </c>
      <c r="K48" s="27">
        <f t="shared" si="20"/>
        <v>2.8742539599999999</v>
      </c>
      <c r="L48" s="27">
        <f t="shared" si="21"/>
        <v>0.63612582998352263</v>
      </c>
      <c r="M48" s="27">
        <f t="shared" si="22"/>
        <v>5.8282051282051279</v>
      </c>
      <c r="N48" s="27"/>
      <c r="O48" s="51">
        <f t="shared" si="23"/>
        <v>17.124695178597779</v>
      </c>
      <c r="P48" s="27">
        <f t="shared" si="24"/>
        <v>5.8282051282051279</v>
      </c>
      <c r="Q48" s="93">
        <f t="shared" si="25"/>
        <v>0.63612582998352263</v>
      </c>
      <c r="R48" s="156">
        <f t="shared" si="8"/>
        <v>852.20936716379128</v>
      </c>
      <c r="S48" s="156">
        <f t="shared" si="9"/>
        <v>1091.177166662985</v>
      </c>
      <c r="T48" s="153"/>
      <c r="U48" s="153"/>
      <c r="V48"/>
      <c r="W48">
        <v>324</v>
      </c>
      <c r="X48" s="76">
        <v>4</v>
      </c>
      <c r="Y48" s="164">
        <v>0.9</v>
      </c>
      <c r="Z48" s="150">
        <v>615</v>
      </c>
      <c r="AA48" s="150">
        <v>3042</v>
      </c>
      <c r="AB48" s="150">
        <v>982</v>
      </c>
      <c r="AC48" s="150">
        <v>1442</v>
      </c>
      <c r="AD48" s="27">
        <f t="shared" si="10"/>
        <v>7.7601106273630829E-2</v>
      </c>
      <c r="AE48" s="27">
        <f t="shared" si="11"/>
        <v>2.7620566225186369E-2</v>
      </c>
      <c r="AF48" s="29">
        <f t="shared" si="12"/>
        <v>2.8095407473170733</v>
      </c>
      <c r="AG48" s="29">
        <f t="shared" si="13"/>
        <v>0.62455714739893275</v>
      </c>
      <c r="AH48" s="29">
        <f t="shared" si="14"/>
        <v>4.9463414634146341</v>
      </c>
      <c r="AJ48" s="51">
        <f t="shared" si="15"/>
        <v>22.918311805232928</v>
      </c>
      <c r="AK48" s="29">
        <f t="shared" si="16"/>
        <v>4.9463414634146341</v>
      </c>
      <c r="AL48" s="58">
        <f t="shared" si="17"/>
        <v>0.62455714739893275</v>
      </c>
    </row>
    <row r="49" spans="1:38" x14ac:dyDescent="0.2">
      <c r="A49" s="1">
        <v>324</v>
      </c>
      <c r="B49" s="1">
        <v>450</v>
      </c>
      <c r="C49" s="1" t="s">
        <v>107</v>
      </c>
      <c r="D49" s="66">
        <v>4</v>
      </c>
      <c r="E49" s="150">
        <v>1276</v>
      </c>
      <c r="F49" s="150">
        <v>416</v>
      </c>
      <c r="G49" s="150">
        <v>2391</v>
      </c>
      <c r="H49" s="164">
        <v>0.79600000000000004</v>
      </c>
      <c r="I49" s="25">
        <f t="shared" si="18"/>
        <v>7.789641145040678E-2</v>
      </c>
      <c r="J49" s="25">
        <f t="shared" si="19"/>
        <v>2.6964635268669174E-2</v>
      </c>
      <c r="K49" s="27">
        <f t="shared" si="20"/>
        <v>2.8888360875000005</v>
      </c>
      <c r="L49" s="27">
        <f t="shared" si="21"/>
        <v>0.64340512735444033</v>
      </c>
      <c r="M49" s="27">
        <f t="shared" si="22"/>
        <v>5.7475961538461542</v>
      </c>
      <c r="N49" s="27"/>
      <c r="O49" s="51">
        <f t="shared" si="23"/>
        <v>18.013702671371444</v>
      </c>
      <c r="P49" s="27">
        <f t="shared" si="24"/>
        <v>5.7475961538461542</v>
      </c>
      <c r="Q49" s="93">
        <f t="shared" si="25"/>
        <v>0.64340512735444033</v>
      </c>
      <c r="R49" s="156">
        <f t="shared" si="8"/>
        <v>868.54564896245802</v>
      </c>
      <c r="S49" s="156">
        <f t="shared" si="9"/>
        <v>1091.1377499528367</v>
      </c>
      <c r="T49" s="153"/>
      <c r="U49" s="153"/>
      <c r="V49"/>
      <c r="W49">
        <v>324</v>
      </c>
      <c r="X49" s="76">
        <v>4</v>
      </c>
      <c r="Y49" s="164">
        <v>0.92500000000000004</v>
      </c>
      <c r="Z49" s="150">
        <v>674</v>
      </c>
      <c r="AA49" s="150">
        <v>3207</v>
      </c>
      <c r="AB49" s="150">
        <v>1009</v>
      </c>
      <c r="AC49" s="150">
        <v>1482</v>
      </c>
      <c r="AD49" s="27">
        <f t="shared" si="10"/>
        <v>7.7453629948138272E-2</v>
      </c>
      <c r="AE49" s="27">
        <f t="shared" si="11"/>
        <v>2.788486385326162E-2</v>
      </c>
      <c r="AF49" s="29">
        <f t="shared" si="12"/>
        <v>2.7776226685459942</v>
      </c>
      <c r="AG49" s="29">
        <f t="shared" si="13"/>
        <v>0.61687479732069639</v>
      </c>
      <c r="AH49" s="29">
        <f t="shared" si="14"/>
        <v>4.758160237388724</v>
      </c>
      <c r="AJ49" s="51">
        <f t="shared" si="15"/>
        <v>24.161415502755425</v>
      </c>
      <c r="AK49" s="29">
        <f t="shared" si="16"/>
        <v>4.758160237388724</v>
      </c>
      <c r="AL49" s="58">
        <f t="shared" si="17"/>
        <v>0.61687479732069639</v>
      </c>
    </row>
    <row r="50" spans="1:38" x14ac:dyDescent="0.2">
      <c r="A50" s="1">
        <v>324</v>
      </c>
      <c r="B50" s="1">
        <v>450</v>
      </c>
      <c r="C50" s="1" t="s">
        <v>107</v>
      </c>
      <c r="D50" s="66">
        <v>4</v>
      </c>
      <c r="E50" s="150">
        <v>1299</v>
      </c>
      <c r="F50" s="150">
        <v>443</v>
      </c>
      <c r="G50" s="150">
        <v>2510</v>
      </c>
      <c r="H50" s="164">
        <v>0.81100000000000005</v>
      </c>
      <c r="I50" s="25">
        <f t="shared" si="18"/>
        <v>7.8903204745941175E-2</v>
      </c>
      <c r="J50" s="25">
        <f t="shared" si="19"/>
        <v>2.7216327095524934E-2</v>
      </c>
      <c r="K50" s="27">
        <f t="shared" si="20"/>
        <v>2.8991128916478557</v>
      </c>
      <c r="L50" s="27">
        <f t="shared" si="21"/>
        <v>0.64985331691963566</v>
      </c>
      <c r="M50" s="27">
        <f t="shared" si="22"/>
        <v>5.6659142212189613</v>
      </c>
      <c r="N50" s="27"/>
      <c r="O50" s="51">
        <f t="shared" si="23"/>
        <v>18.910244125948275</v>
      </c>
      <c r="P50" s="27">
        <f t="shared" si="24"/>
        <v>5.6659142212189613</v>
      </c>
      <c r="Q50" s="93">
        <f t="shared" si="25"/>
        <v>0.64985331691963566</v>
      </c>
      <c r="R50" s="156">
        <f t="shared" si="8"/>
        <v>884.20125235284718</v>
      </c>
      <c r="S50" s="156">
        <f t="shared" si="9"/>
        <v>1090.2604837889608</v>
      </c>
      <c r="T50" s="153"/>
      <c r="U50" s="153"/>
      <c r="V50"/>
      <c r="W50">
        <v>324</v>
      </c>
      <c r="X50" s="76">
        <v>4</v>
      </c>
      <c r="Y50" s="164">
        <v>0.95</v>
      </c>
      <c r="Z50" s="150">
        <v>737</v>
      </c>
      <c r="AA50" s="150">
        <v>3376</v>
      </c>
      <c r="AB50" s="150">
        <v>1036</v>
      </c>
      <c r="AC50" s="150">
        <v>1522</v>
      </c>
      <c r="AD50" s="27">
        <f t="shared" si="10"/>
        <v>7.7305849461353923E-2</v>
      </c>
      <c r="AE50" s="27">
        <f t="shared" si="11"/>
        <v>2.8149894617512532E-2</v>
      </c>
      <c r="AF50" s="29">
        <f t="shared" si="12"/>
        <v>2.7462216293080055</v>
      </c>
      <c r="AG50" s="29">
        <f t="shared" si="13"/>
        <v>0.60931890512487952</v>
      </c>
      <c r="AH50" s="29">
        <f t="shared" si="14"/>
        <v>4.5807327001356848</v>
      </c>
      <c r="AJ50" s="51">
        <f t="shared" si="15"/>
        <v>25.434655047490587</v>
      </c>
      <c r="AK50" s="29">
        <f t="shared" si="16"/>
        <v>4.5807327001356848</v>
      </c>
      <c r="AL50" s="58">
        <f t="shared" si="17"/>
        <v>0.60931890512487952</v>
      </c>
    </row>
    <row r="51" spans="1:38" x14ac:dyDescent="0.2">
      <c r="A51" s="1">
        <v>324</v>
      </c>
      <c r="B51" s="1">
        <v>450</v>
      </c>
      <c r="C51" s="1" t="s">
        <v>107</v>
      </c>
      <c r="D51" s="66">
        <v>4</v>
      </c>
      <c r="E51" s="150">
        <v>1326</v>
      </c>
      <c r="F51" s="150">
        <v>462</v>
      </c>
      <c r="G51" s="150">
        <v>2569</v>
      </c>
      <c r="H51" s="164">
        <v>0.82699999999999996</v>
      </c>
      <c r="I51" s="25">
        <f t="shared" si="18"/>
        <v>7.7502601356001052E-2</v>
      </c>
      <c r="J51" s="25">
        <f t="shared" si="19"/>
        <v>2.6684842641885396E-2</v>
      </c>
      <c r="K51" s="27">
        <f t="shared" si="20"/>
        <v>2.9043679363636365</v>
      </c>
      <c r="L51" s="27">
        <f t="shared" si="21"/>
        <v>0.64522719661398098</v>
      </c>
      <c r="M51" s="27">
        <f t="shared" si="22"/>
        <v>5.5606060606060606</v>
      </c>
      <c r="N51" s="27"/>
      <c r="O51" s="51">
        <f t="shared" si="23"/>
        <v>19.354747872335107</v>
      </c>
      <c r="P51" s="27">
        <f t="shared" si="24"/>
        <v>5.5606060606060606</v>
      </c>
      <c r="Q51" s="93">
        <f t="shared" si="25"/>
        <v>0.64522719661398098</v>
      </c>
      <c r="R51" s="156">
        <f t="shared" si="8"/>
        <v>902.57956937634754</v>
      </c>
      <c r="S51" s="156">
        <f t="shared" si="9"/>
        <v>1091.3900476134795</v>
      </c>
      <c r="T51" s="153"/>
      <c r="U51" s="153"/>
      <c r="V51"/>
      <c r="X51" s="76"/>
      <c r="Y51" s="163"/>
      <c r="Z51" s="150"/>
      <c r="AA51" s="150"/>
      <c r="AB51" s="150"/>
      <c r="AC51" s="150"/>
      <c r="AD51" s="27"/>
      <c r="AE51" s="27"/>
      <c r="AF51" s="29"/>
      <c r="AH51" s="29"/>
      <c r="AJ51" s="51"/>
      <c r="AK51" s="29"/>
      <c r="AL51" s="58"/>
    </row>
    <row r="52" spans="1:38" x14ac:dyDescent="0.2">
      <c r="A52" s="1">
        <v>324</v>
      </c>
      <c r="B52" s="1">
        <v>450</v>
      </c>
      <c r="C52" s="1" t="s">
        <v>107</v>
      </c>
      <c r="D52" s="66">
        <v>4</v>
      </c>
      <c r="E52" s="150">
        <v>1356</v>
      </c>
      <c r="F52" s="150">
        <v>503</v>
      </c>
      <c r="G52" s="150">
        <v>2699</v>
      </c>
      <c r="H52" s="164">
        <v>0.84599999999999997</v>
      </c>
      <c r="I52" s="25">
        <f t="shared" si="18"/>
        <v>7.7861493361071218E-2</v>
      </c>
      <c r="J52" s="25">
        <f t="shared" si="19"/>
        <v>2.7167029807802084E-2</v>
      </c>
      <c r="K52" s="27">
        <f t="shared" si="20"/>
        <v>2.8660289296222667</v>
      </c>
      <c r="L52" s="27">
        <f t="shared" si="21"/>
        <v>0.63818240416567817</v>
      </c>
      <c r="M52" s="27">
        <f t="shared" si="22"/>
        <v>5.3658051689860837</v>
      </c>
      <c r="N52" s="27"/>
      <c r="O52" s="51">
        <f t="shared" si="23"/>
        <v>20.334162906746769</v>
      </c>
      <c r="P52" s="27">
        <f t="shared" si="24"/>
        <v>5.3658051689860837</v>
      </c>
      <c r="Q52" s="93">
        <f t="shared" si="25"/>
        <v>0.63818240416567817</v>
      </c>
      <c r="R52" s="156">
        <f t="shared" si="8"/>
        <v>922.99992162468129</v>
      </c>
      <c r="S52" s="156">
        <f t="shared" si="9"/>
        <v>1091.0164558211363</v>
      </c>
      <c r="T52" s="153"/>
      <c r="U52" s="153"/>
      <c r="V52"/>
      <c r="X52" s="76"/>
      <c r="Y52" s="163"/>
      <c r="Z52" s="150"/>
      <c r="AA52" s="150"/>
      <c r="AB52" s="150"/>
      <c r="AC52" s="150"/>
      <c r="AD52" s="27"/>
      <c r="AE52" s="27"/>
      <c r="AF52" s="29"/>
      <c r="AH52" s="29"/>
      <c r="AJ52" s="51"/>
      <c r="AK52" s="29"/>
      <c r="AL52" s="58"/>
    </row>
    <row r="53" spans="1:38" x14ac:dyDescent="0.2">
      <c r="A53" s="1">
        <v>324</v>
      </c>
      <c r="B53" s="1">
        <v>450</v>
      </c>
      <c r="C53" s="1" t="s">
        <v>107</v>
      </c>
      <c r="D53" s="66">
        <v>4</v>
      </c>
      <c r="E53" s="150">
        <v>1398</v>
      </c>
      <c r="F53" s="150">
        <v>560</v>
      </c>
      <c r="G53" s="150">
        <v>2885</v>
      </c>
      <c r="H53" s="164">
        <v>0.872</v>
      </c>
      <c r="I53" s="25">
        <f t="shared" si="18"/>
        <v>7.8301611150224826E-2</v>
      </c>
      <c r="J53" s="25">
        <f t="shared" si="19"/>
        <v>2.7600678324533279E-2</v>
      </c>
      <c r="K53" s="27">
        <f t="shared" si="20"/>
        <v>2.8369451732142852</v>
      </c>
      <c r="L53" s="27">
        <f t="shared" si="21"/>
        <v>0.63348915325836985</v>
      </c>
      <c r="M53" s="27">
        <f t="shared" si="22"/>
        <v>5.1517857142857144</v>
      </c>
      <c r="N53" s="27"/>
      <c r="O53" s="51">
        <f t="shared" si="23"/>
        <v>21.735479802135764</v>
      </c>
      <c r="P53" s="27">
        <f t="shared" si="24"/>
        <v>5.1517857142857144</v>
      </c>
      <c r="Q53" s="93">
        <f t="shared" si="25"/>
        <v>0.63348915325836985</v>
      </c>
      <c r="R53" s="156">
        <f t="shared" si="8"/>
        <v>951.58841477234841</v>
      </c>
      <c r="S53" s="156">
        <f t="shared" si="9"/>
        <v>1091.2711178581978</v>
      </c>
      <c r="T53" s="153"/>
      <c r="U53" s="153"/>
      <c r="V53"/>
      <c r="X53" s="76"/>
      <c r="Y53" s="163"/>
      <c r="Z53" s="150"/>
      <c r="AA53" s="150"/>
      <c r="AB53" s="150"/>
      <c r="AC53" s="150"/>
      <c r="AD53" s="27"/>
      <c r="AE53" s="27"/>
      <c r="AF53" s="29"/>
      <c r="AH53" s="29"/>
      <c r="AJ53" s="51"/>
      <c r="AK53" s="29"/>
      <c r="AL53" s="58"/>
    </row>
    <row r="54" spans="1:38" x14ac:dyDescent="0.2">
      <c r="A54" s="1">
        <v>324</v>
      </c>
      <c r="B54" s="1">
        <v>450</v>
      </c>
      <c r="C54" s="1" t="s">
        <v>107</v>
      </c>
      <c r="D54" s="66">
        <v>4</v>
      </c>
      <c r="E54" s="150">
        <v>1448</v>
      </c>
      <c r="F54" s="150">
        <v>617</v>
      </c>
      <c r="G54" s="150">
        <v>3034</v>
      </c>
      <c r="H54" s="164">
        <v>0.90400000000000003</v>
      </c>
      <c r="I54" s="25">
        <f t="shared" si="18"/>
        <v>7.6756944163805393E-2</v>
      </c>
      <c r="J54" s="25">
        <f t="shared" si="19"/>
        <v>2.7367348415144335E-2</v>
      </c>
      <c r="K54" s="27">
        <f t="shared" si="20"/>
        <v>2.8046905750405187</v>
      </c>
      <c r="L54" s="27">
        <f t="shared" si="21"/>
        <v>0.62007851614177656</v>
      </c>
      <c r="M54" s="27">
        <f t="shared" si="22"/>
        <v>4.9173419773095626</v>
      </c>
      <c r="N54" s="27"/>
      <c r="O54" s="51">
        <f t="shared" si="23"/>
        <v>22.858040110807597</v>
      </c>
      <c r="P54" s="27">
        <f t="shared" si="24"/>
        <v>4.9173419773095626</v>
      </c>
      <c r="Q54" s="93">
        <f t="shared" si="25"/>
        <v>0.62007851614177656</v>
      </c>
      <c r="R54" s="156">
        <f t="shared" si="8"/>
        <v>985.62233518623782</v>
      </c>
      <c r="S54" s="156">
        <f t="shared" si="9"/>
        <v>1090.2901937900861</v>
      </c>
      <c r="T54" s="153"/>
      <c r="U54" s="153"/>
      <c r="V54"/>
      <c r="X54" s="76"/>
      <c r="Y54" s="163"/>
      <c r="Z54" s="150"/>
      <c r="AA54" s="150"/>
      <c r="AB54" s="150"/>
      <c r="AC54" s="150"/>
      <c r="AD54" s="27"/>
      <c r="AE54" s="27"/>
      <c r="AF54" s="29"/>
      <c r="AH54" s="29"/>
      <c r="AJ54" s="51"/>
      <c r="AK54" s="29"/>
      <c r="AL54" s="58"/>
    </row>
    <row r="55" spans="1:38" x14ac:dyDescent="0.2">
      <c r="A55" s="1">
        <v>324</v>
      </c>
      <c r="B55" s="1">
        <v>450</v>
      </c>
      <c r="C55" s="1" t="s">
        <v>107</v>
      </c>
      <c r="D55" s="66">
        <v>4</v>
      </c>
      <c r="E55" s="150">
        <v>1501</v>
      </c>
      <c r="F55" s="150">
        <v>702</v>
      </c>
      <c r="G55" s="150">
        <v>3300</v>
      </c>
      <c r="H55" s="164">
        <v>0.93700000000000006</v>
      </c>
      <c r="I55" s="25">
        <f t="shared" si="18"/>
        <v>7.7694768858538238E-2</v>
      </c>
      <c r="J55" s="25">
        <f t="shared" si="19"/>
        <v>2.795427789521834E-2</v>
      </c>
      <c r="K55" s="27">
        <f t="shared" si="20"/>
        <v>2.779351666666666</v>
      </c>
      <c r="L55" s="27">
        <f t="shared" si="21"/>
        <v>0.61821890512952959</v>
      </c>
      <c r="M55" s="27">
        <f t="shared" si="22"/>
        <v>4.700854700854701</v>
      </c>
      <c r="N55" s="27"/>
      <c r="O55" s="51">
        <f t="shared" si="23"/>
        <v>24.862073950449922</v>
      </c>
      <c r="P55" s="27">
        <f t="shared" si="24"/>
        <v>4.700854700854701</v>
      </c>
      <c r="Q55" s="93">
        <f t="shared" si="25"/>
        <v>0.61821890512952959</v>
      </c>
      <c r="R55" s="156">
        <f>E55*(PI()/30)*($D$4/2)</f>
        <v>1021.6982908249605</v>
      </c>
      <c r="S55" s="156">
        <f>R55/H55</f>
        <v>1090.3930531749845</v>
      </c>
      <c r="T55" s="153"/>
      <c r="U55" s="153"/>
      <c r="V55"/>
      <c r="X55" s="76"/>
      <c r="Y55" s="163"/>
      <c r="Z55" s="150"/>
      <c r="AA55" s="150"/>
      <c r="AB55" s="150"/>
      <c r="AC55" s="150"/>
      <c r="AD55" s="27"/>
      <c r="AE55" s="27"/>
      <c r="AF55" s="29"/>
      <c r="AH55" s="29"/>
      <c r="AJ55" s="51"/>
      <c r="AK55" s="29"/>
      <c r="AL55" s="58"/>
    </row>
    <row r="56" spans="1:38" x14ac:dyDescent="0.2">
      <c r="A56" s="1">
        <v>324</v>
      </c>
      <c r="B56" s="1">
        <v>450</v>
      </c>
      <c r="C56" s="1" t="s">
        <v>107</v>
      </c>
      <c r="D56" s="66">
        <v>4</v>
      </c>
      <c r="E56" s="150">
        <v>1547</v>
      </c>
      <c r="F56" s="150">
        <v>780</v>
      </c>
      <c r="G56" s="150">
        <v>3478</v>
      </c>
      <c r="H56" s="164">
        <v>0.96499999999999997</v>
      </c>
      <c r="I56" s="25">
        <f t="shared" si="18"/>
        <v>7.7088247714763816E-2</v>
      </c>
      <c r="J56" s="25">
        <f t="shared" si="19"/>
        <v>2.8371147680290115E-2</v>
      </c>
      <c r="K56" s="27">
        <f t="shared" si="20"/>
        <v>2.7171353300000001</v>
      </c>
      <c r="L56" s="27">
        <f t="shared" si="21"/>
        <v>0.60201629658994338</v>
      </c>
      <c r="M56" s="27">
        <f t="shared" si="22"/>
        <v>4.4589743589743591</v>
      </c>
      <c r="N56" s="27"/>
      <c r="O56" s="51">
        <f t="shared" si="23"/>
        <v>26.203119151413585</v>
      </c>
      <c r="P56" s="27">
        <f t="shared" si="24"/>
        <v>4.4589743589743591</v>
      </c>
      <c r="Q56" s="93">
        <f t="shared" si="25"/>
        <v>0.60201629658994338</v>
      </c>
      <c r="R56" s="156">
        <f>E56*(PI()/30)*($D$4/2)</f>
        <v>1053.0094976057387</v>
      </c>
      <c r="S56" s="156">
        <f>R56/H56</f>
        <v>1091.2015519230454</v>
      </c>
      <c r="T56" s="153"/>
      <c r="U56" s="153"/>
      <c r="V56"/>
      <c r="X56" s="76"/>
      <c r="Y56" s="163"/>
      <c r="Z56" s="150"/>
      <c r="AA56" s="150"/>
      <c r="AB56" s="150"/>
      <c r="AC56" s="150"/>
      <c r="AD56" s="27"/>
      <c r="AE56" s="27"/>
      <c r="AF56" s="29"/>
      <c r="AH56" s="29"/>
      <c r="AJ56" s="51"/>
      <c r="AK56" s="29"/>
      <c r="AL56" s="58"/>
    </row>
    <row r="57" spans="1:38" x14ac:dyDescent="0.2">
      <c r="E57" s="77"/>
      <c r="F57" s="77"/>
      <c r="G57" s="77"/>
      <c r="H57" s="220"/>
      <c r="I57" s="25"/>
      <c r="J57" s="25"/>
      <c r="K57" s="27"/>
      <c r="L57" s="27"/>
      <c r="M57" s="27"/>
      <c r="N57" s="27"/>
      <c r="O57" s="51"/>
      <c r="P57" s="27"/>
      <c r="Q57" s="93"/>
      <c r="R57" s="156"/>
      <c r="T57" s="153"/>
      <c r="U57" s="153"/>
      <c r="Y57" s="62"/>
      <c r="AA57" s="69"/>
      <c r="AB57" s="150"/>
      <c r="AC57" s="171"/>
      <c r="AD57" s="27"/>
      <c r="AE57" s="27"/>
      <c r="AF57" s="29"/>
      <c r="AH57" s="29"/>
      <c r="AJ57" s="51"/>
      <c r="AK57" s="29"/>
      <c r="AL57" s="58"/>
    </row>
    <row r="58" spans="1:38" x14ac:dyDescent="0.2">
      <c r="E58" s="77"/>
      <c r="F58" s="77"/>
      <c r="G58" s="77"/>
      <c r="H58" s="220"/>
      <c r="I58" s="25"/>
      <c r="J58" s="25"/>
      <c r="K58" s="27"/>
      <c r="L58" s="27"/>
      <c r="M58" s="27"/>
      <c r="N58" s="27"/>
      <c r="O58" s="51"/>
      <c r="P58" s="27"/>
      <c r="Q58" s="93"/>
      <c r="R58" s="156"/>
      <c r="T58" s="153"/>
      <c r="U58" s="153"/>
      <c r="Y58" s="62"/>
      <c r="AA58" s="69"/>
      <c r="AB58" s="150"/>
      <c r="AC58" s="171"/>
      <c r="AD58" s="27"/>
      <c r="AE58" s="27"/>
      <c r="AF58" s="29"/>
      <c r="AH58" s="29"/>
      <c r="AJ58" s="51"/>
      <c r="AK58" s="29"/>
      <c r="AL58" s="58"/>
    </row>
    <row r="59" spans="1:38" x14ac:dyDescent="0.2">
      <c r="A59" s="1">
        <v>325</v>
      </c>
      <c r="B59" s="1" t="s">
        <v>390</v>
      </c>
      <c r="C59" s="1" t="s">
        <v>107</v>
      </c>
      <c r="D59" s="66">
        <v>6</v>
      </c>
      <c r="E59" s="150">
        <v>900</v>
      </c>
      <c r="F59" s="150">
        <v>197</v>
      </c>
      <c r="G59" s="150">
        <v>1566</v>
      </c>
      <c r="H59" s="164">
        <v>0.56200000000000006</v>
      </c>
      <c r="I59" s="25">
        <f t="shared" si="18"/>
        <v>0.10255243163754768</v>
      </c>
      <c r="J59" s="25">
        <f t="shared" si="19"/>
        <v>3.6390828289130414E-2</v>
      </c>
      <c r="K59" s="27">
        <f t="shared" si="20"/>
        <v>2.8180845685279192</v>
      </c>
      <c r="L59" s="27">
        <f t="shared" si="21"/>
        <v>0.72016149040552779</v>
      </c>
      <c r="M59" s="27">
        <f t="shared" si="22"/>
        <v>7.9492385786802027</v>
      </c>
      <c r="N59" s="27"/>
      <c r="O59" s="51">
        <f t="shared" si="23"/>
        <v>11.798184183758963</v>
      </c>
      <c r="P59" s="27">
        <f t="shared" si="24"/>
        <v>7.9492385786802027</v>
      </c>
      <c r="Q59" s="93">
        <f t="shared" si="25"/>
        <v>0.72016149040552779</v>
      </c>
      <c r="R59" s="156">
        <f t="shared" si="8"/>
        <v>612.61056745000963</v>
      </c>
      <c r="S59" s="156">
        <f t="shared" si="9"/>
        <v>1090.054390480444</v>
      </c>
      <c r="T59" s="153"/>
      <c r="U59" s="153"/>
      <c r="V59"/>
      <c r="W59">
        <v>325</v>
      </c>
      <c r="X59" s="76">
        <v>6</v>
      </c>
      <c r="Y59" s="164">
        <v>0.72499999999999998</v>
      </c>
      <c r="Z59" s="150">
        <v>412</v>
      </c>
      <c r="AA59" s="150">
        <v>2576</v>
      </c>
      <c r="AB59" s="150">
        <v>790</v>
      </c>
      <c r="AC59" s="150">
        <v>1160</v>
      </c>
      <c r="AD59" s="27">
        <f t="shared" si="10"/>
        <v>0.1015474691068423</v>
      </c>
      <c r="AE59" s="27">
        <f t="shared" si="11"/>
        <v>3.5544834066227535E-2</v>
      </c>
      <c r="AF59" s="29">
        <f t="shared" si="12"/>
        <v>2.8568840388349517</v>
      </c>
      <c r="AG59" s="29">
        <f t="shared" si="13"/>
        <v>0.72649069466881644</v>
      </c>
      <c r="AH59" s="29">
        <f t="shared" si="14"/>
        <v>6.2524271844660193</v>
      </c>
      <c r="AJ59" s="51">
        <f t="shared" si="15"/>
        <v>19.407485604957273</v>
      </c>
      <c r="AK59" s="29">
        <f t="shared" si="16"/>
        <v>6.2524271844660193</v>
      </c>
      <c r="AL59" s="58">
        <f t="shared" si="17"/>
        <v>0.72649069466881644</v>
      </c>
    </row>
    <row r="60" spans="1:38" x14ac:dyDescent="0.2">
      <c r="A60" s="1">
        <v>325</v>
      </c>
      <c r="B60" s="1" t="s">
        <v>390</v>
      </c>
      <c r="C60" s="1" t="s">
        <v>107</v>
      </c>
      <c r="D60" s="66">
        <v>6</v>
      </c>
      <c r="E60" s="150">
        <v>953</v>
      </c>
      <c r="F60" s="150">
        <v>226</v>
      </c>
      <c r="G60" s="150">
        <v>1744</v>
      </c>
      <c r="H60" s="164">
        <v>0.59499999999999997</v>
      </c>
      <c r="I60" s="25">
        <f t="shared" si="18"/>
        <v>0.10185911603888563</v>
      </c>
      <c r="J60" s="25">
        <f t="shared" si="19"/>
        <v>3.5162761910358629E-2</v>
      </c>
      <c r="K60" s="27">
        <f t="shared" si="20"/>
        <v>2.8967894017699121</v>
      </c>
      <c r="L60" s="27">
        <f t="shared" si="21"/>
        <v>0.73776791766423699</v>
      </c>
      <c r="M60" s="27">
        <f t="shared" si="22"/>
        <v>7.716814159292035</v>
      </c>
      <c r="N60" s="27"/>
      <c r="O60" s="51">
        <f t="shared" si="23"/>
        <v>13.139229384722626</v>
      </c>
      <c r="P60" s="27">
        <f t="shared" si="24"/>
        <v>7.716814159292035</v>
      </c>
      <c r="Q60" s="93">
        <f t="shared" si="25"/>
        <v>0.73776791766423699</v>
      </c>
      <c r="R60" s="156">
        <f t="shared" si="8"/>
        <v>648.68652308873243</v>
      </c>
      <c r="S60" s="156">
        <f t="shared" si="9"/>
        <v>1090.2294505692983</v>
      </c>
      <c r="T60" s="153"/>
      <c r="U60" s="153"/>
      <c r="V60"/>
      <c r="W60">
        <v>325</v>
      </c>
      <c r="X60" s="76">
        <v>6</v>
      </c>
      <c r="Y60" s="164">
        <v>0.75</v>
      </c>
      <c r="Z60" s="150">
        <v>456</v>
      </c>
      <c r="AA60" s="150">
        <v>2749</v>
      </c>
      <c r="AB60" s="150">
        <v>817</v>
      </c>
      <c r="AC60" s="150">
        <v>1200</v>
      </c>
      <c r="AD60" s="27">
        <f t="shared" si="10"/>
        <v>0.10126315896969058</v>
      </c>
      <c r="AE60" s="27">
        <f t="shared" si="11"/>
        <v>3.553647508691099E-2</v>
      </c>
      <c r="AF60" s="29">
        <f t="shared" si="12"/>
        <v>2.8495555263157892</v>
      </c>
      <c r="AG60" s="29">
        <f t="shared" si="13"/>
        <v>0.72361198451763342</v>
      </c>
      <c r="AH60" s="29">
        <f t="shared" si="14"/>
        <v>6.0285087719298245</v>
      </c>
      <c r="AJ60" s="51">
        <f t="shared" si="15"/>
        <v>20.710860996905101</v>
      </c>
      <c r="AK60" s="29">
        <f t="shared" si="16"/>
        <v>6.0285087719298245</v>
      </c>
      <c r="AL60" s="58">
        <f t="shared" si="17"/>
        <v>0.72361198451763342</v>
      </c>
    </row>
    <row r="61" spans="1:38" x14ac:dyDescent="0.2">
      <c r="A61" s="1">
        <v>325</v>
      </c>
      <c r="B61" s="1" t="s">
        <v>390</v>
      </c>
      <c r="C61" s="1" t="s">
        <v>107</v>
      </c>
      <c r="D61" s="66">
        <v>6</v>
      </c>
      <c r="E61" s="150">
        <v>1002</v>
      </c>
      <c r="F61" s="150">
        <v>267</v>
      </c>
      <c r="G61" s="150">
        <v>1962</v>
      </c>
      <c r="H61" s="164">
        <v>0.626</v>
      </c>
      <c r="I61" s="25">
        <f t="shared" si="18"/>
        <v>0.10365799006615541</v>
      </c>
      <c r="J61" s="25">
        <f t="shared" si="19"/>
        <v>3.5740558898753952E-2</v>
      </c>
      <c r="K61" s="27">
        <f t="shared" si="20"/>
        <v>2.9002901258426963</v>
      </c>
      <c r="L61" s="27">
        <f t="shared" si="21"/>
        <v>0.74515346823053208</v>
      </c>
      <c r="M61" s="27">
        <f t="shared" si="22"/>
        <v>7.3483146067415728</v>
      </c>
      <c r="N61" s="27"/>
      <c r="O61" s="51">
        <f t="shared" si="23"/>
        <v>14.781633057812954</v>
      </c>
      <c r="P61" s="27">
        <f t="shared" si="24"/>
        <v>7.3483146067415728</v>
      </c>
      <c r="Q61" s="93">
        <f t="shared" si="25"/>
        <v>0.74515346823053208</v>
      </c>
      <c r="R61" s="156">
        <f t="shared" si="8"/>
        <v>682.03976509434403</v>
      </c>
      <c r="S61" s="156">
        <f t="shared" si="9"/>
        <v>1089.5203915245113</v>
      </c>
      <c r="T61" s="153"/>
      <c r="U61" s="153"/>
      <c r="V61"/>
      <c r="W61">
        <v>325</v>
      </c>
      <c r="X61" s="76">
        <v>6</v>
      </c>
      <c r="Y61" s="164">
        <v>0.77500000000000002</v>
      </c>
      <c r="Z61" s="150">
        <v>501</v>
      </c>
      <c r="AA61" s="150">
        <v>2929</v>
      </c>
      <c r="AB61" s="150">
        <v>844</v>
      </c>
      <c r="AC61" s="150">
        <v>1240</v>
      </c>
      <c r="AD61" s="27">
        <f t="shared" si="10"/>
        <v>0.10104509230676686</v>
      </c>
      <c r="AE61" s="27">
        <f t="shared" si="11"/>
        <v>3.5385546978794737E-2</v>
      </c>
      <c r="AF61" s="29">
        <f t="shared" si="12"/>
        <v>2.8555469940119758</v>
      </c>
      <c r="AG61" s="29">
        <f t="shared" si="13"/>
        <v>0.72435225358036404</v>
      </c>
      <c r="AH61" s="29">
        <f t="shared" si="14"/>
        <v>5.8463073852295411</v>
      </c>
      <c r="AJ61" s="51">
        <f t="shared" si="15"/>
        <v>22.066974121475099</v>
      </c>
      <c r="AK61" s="29">
        <f t="shared" si="16"/>
        <v>5.8463073852295411</v>
      </c>
      <c r="AL61" s="58">
        <f t="shared" si="17"/>
        <v>0.72435225358036404</v>
      </c>
    </row>
    <row r="62" spans="1:38" x14ac:dyDescent="0.2">
      <c r="A62" s="1">
        <v>325</v>
      </c>
      <c r="B62" s="1" t="s">
        <v>390</v>
      </c>
      <c r="C62" s="1" t="s">
        <v>107</v>
      </c>
      <c r="D62" s="66">
        <v>6</v>
      </c>
      <c r="E62" s="150">
        <v>1054</v>
      </c>
      <c r="F62" s="150">
        <v>308</v>
      </c>
      <c r="G62" s="150">
        <v>2161</v>
      </c>
      <c r="H62" s="164">
        <v>0.65900000000000003</v>
      </c>
      <c r="I62" s="25">
        <f t="shared" si="18"/>
        <v>0.10318409720946989</v>
      </c>
      <c r="J62" s="25">
        <f t="shared" si="19"/>
        <v>3.5422737978449866E-2</v>
      </c>
      <c r="K62" s="27">
        <f t="shared" si="20"/>
        <v>2.9129339824675329</v>
      </c>
      <c r="L62" s="27">
        <f t="shared" si="21"/>
        <v>0.7466892825030671</v>
      </c>
      <c r="M62" s="27">
        <f t="shared" si="22"/>
        <v>7.0162337662337659</v>
      </c>
      <c r="N62" s="27"/>
      <c r="O62" s="51">
        <f t="shared" si="23"/>
        <v>16.280891456643115</v>
      </c>
      <c r="P62" s="27">
        <f t="shared" si="24"/>
        <v>7.0162337662337659</v>
      </c>
      <c r="Q62" s="93">
        <f t="shared" si="25"/>
        <v>0.7466892825030671</v>
      </c>
      <c r="R62" s="156">
        <f t="shared" si="8"/>
        <v>717.43504232478904</v>
      </c>
      <c r="S62" s="156">
        <f t="shared" si="9"/>
        <v>1088.6722948782838</v>
      </c>
      <c r="T62" s="153"/>
      <c r="U62" s="153"/>
      <c r="V62"/>
      <c r="W62">
        <v>325</v>
      </c>
      <c r="X62" s="76">
        <v>6</v>
      </c>
      <c r="Y62" s="164">
        <v>0.8</v>
      </c>
      <c r="Z62" s="150">
        <v>553</v>
      </c>
      <c r="AA62" s="150">
        <v>3126</v>
      </c>
      <c r="AB62" s="150">
        <v>872</v>
      </c>
      <c r="AC62" s="150">
        <v>1280</v>
      </c>
      <c r="AD62" s="27">
        <f t="shared" si="10"/>
        <v>0.10120646550639417</v>
      </c>
      <c r="AE62" s="27">
        <f t="shared" si="11"/>
        <v>3.550981953421261E-2</v>
      </c>
      <c r="AF62" s="29">
        <f t="shared" si="12"/>
        <v>2.8500979963833633</v>
      </c>
      <c r="AG62" s="29">
        <f t="shared" si="13"/>
        <v>0.72354710997915062</v>
      </c>
      <c r="AH62" s="29">
        <f t="shared" si="14"/>
        <v>5.6528028933092225</v>
      </c>
      <c r="AJ62" s="51">
        <f t="shared" si="15"/>
        <v>23.551164596698925</v>
      </c>
      <c r="AK62" s="29">
        <f t="shared" si="16"/>
        <v>5.6528028933092225</v>
      </c>
      <c r="AL62" s="58">
        <f t="shared" si="17"/>
        <v>0.72354710997915062</v>
      </c>
    </row>
    <row r="63" spans="1:38" x14ac:dyDescent="0.2">
      <c r="A63" s="1">
        <v>325</v>
      </c>
      <c r="B63" s="1" t="s">
        <v>390</v>
      </c>
      <c r="C63" s="1" t="s">
        <v>107</v>
      </c>
      <c r="D63" s="66">
        <v>6</v>
      </c>
      <c r="E63" s="150">
        <v>1100</v>
      </c>
      <c r="F63" s="150">
        <v>359</v>
      </c>
      <c r="G63" s="150">
        <v>2349</v>
      </c>
      <c r="H63" s="164">
        <v>0.68700000000000006</v>
      </c>
      <c r="I63" s="25">
        <f t="shared" si="18"/>
        <v>0.10297620201621523</v>
      </c>
      <c r="J63" s="25">
        <f t="shared" si="19"/>
        <v>3.6321990116116684E-2</v>
      </c>
      <c r="K63" s="27">
        <f t="shared" si="20"/>
        <v>2.8350925069637891</v>
      </c>
      <c r="L63" s="27">
        <f t="shared" si="21"/>
        <v>0.72600324281504847</v>
      </c>
      <c r="M63" s="27">
        <f t="shared" si="22"/>
        <v>6.5431754874651809</v>
      </c>
      <c r="N63" s="27"/>
      <c r="O63" s="51">
        <f t="shared" si="23"/>
        <v>17.697276275638444</v>
      </c>
      <c r="P63" s="27">
        <f t="shared" si="24"/>
        <v>6.5431754874651809</v>
      </c>
      <c r="Q63" s="93">
        <f t="shared" si="25"/>
        <v>0.72600324281504847</v>
      </c>
      <c r="R63" s="156">
        <f t="shared" si="8"/>
        <v>748.74624910556736</v>
      </c>
      <c r="S63" s="156">
        <f t="shared" si="9"/>
        <v>1089.8780918567209</v>
      </c>
      <c r="T63" s="153"/>
      <c r="U63" s="153"/>
      <c r="V63"/>
      <c r="W63">
        <v>325</v>
      </c>
      <c r="X63" s="76">
        <v>6</v>
      </c>
      <c r="Y63" s="164">
        <v>0.82499999999999996</v>
      </c>
      <c r="Z63" s="150">
        <v>608</v>
      </c>
      <c r="AA63" s="150">
        <v>3313</v>
      </c>
      <c r="AB63" s="150">
        <v>898</v>
      </c>
      <c r="AC63" s="150">
        <v>1320</v>
      </c>
      <c r="AD63" s="27">
        <f t="shared" si="10"/>
        <v>0.10085856785385064</v>
      </c>
      <c r="AE63" s="27">
        <f t="shared" si="11"/>
        <v>3.5598772939555205E-2</v>
      </c>
      <c r="AF63" s="29">
        <f t="shared" si="12"/>
        <v>2.8332034934210526</v>
      </c>
      <c r="AG63" s="29">
        <f t="shared" si="13"/>
        <v>0.71802085492704915</v>
      </c>
      <c r="AH63" s="29">
        <f t="shared" si="14"/>
        <v>5.4490131578947372</v>
      </c>
      <c r="AJ63" s="51">
        <f t="shared" si="15"/>
        <v>24.960015453891089</v>
      </c>
      <c r="AK63" s="29">
        <f t="shared" si="16"/>
        <v>5.4490131578947372</v>
      </c>
      <c r="AL63" s="58">
        <f t="shared" si="17"/>
        <v>0.71802085492704915</v>
      </c>
    </row>
    <row r="64" spans="1:38" x14ac:dyDescent="0.2">
      <c r="A64" s="1">
        <v>325</v>
      </c>
      <c r="B64" s="1" t="s">
        <v>390</v>
      </c>
      <c r="C64" s="1" t="s">
        <v>107</v>
      </c>
      <c r="D64" s="66">
        <v>6</v>
      </c>
      <c r="E64" s="150">
        <v>1153</v>
      </c>
      <c r="F64" s="150">
        <v>405</v>
      </c>
      <c r="G64" s="150">
        <v>2557</v>
      </c>
      <c r="H64" s="164">
        <v>0.72</v>
      </c>
      <c r="I64" s="25">
        <f t="shared" si="18"/>
        <v>0.10202611202987352</v>
      </c>
      <c r="J64" s="25">
        <f t="shared" si="19"/>
        <v>3.5581179785137723E-2</v>
      </c>
      <c r="K64" s="27">
        <f t="shared" si="20"/>
        <v>2.8674179059259268</v>
      </c>
      <c r="L64" s="27">
        <f t="shared" si="21"/>
        <v>0.73088584797321676</v>
      </c>
      <c r="M64" s="27">
        <f t="shared" si="22"/>
        <v>6.3135802469135802</v>
      </c>
      <c r="N64" s="27"/>
      <c r="O64" s="51">
        <f t="shared" si="23"/>
        <v>19.264340330697106</v>
      </c>
      <c r="P64" s="27">
        <f t="shared" si="24"/>
        <v>6.3135802469135802</v>
      </c>
      <c r="Q64" s="93">
        <f t="shared" si="25"/>
        <v>0.73088584797321676</v>
      </c>
      <c r="R64" s="156">
        <f t="shared" si="8"/>
        <v>784.82220474429016</v>
      </c>
      <c r="S64" s="156">
        <f t="shared" si="9"/>
        <v>1090.0308399226253</v>
      </c>
      <c r="T64" s="153"/>
      <c r="U64" s="153"/>
      <c r="V64"/>
      <c r="W64">
        <v>325</v>
      </c>
      <c r="X64" s="76">
        <v>6</v>
      </c>
      <c r="Y64" s="164">
        <v>0.85</v>
      </c>
      <c r="Z64" s="150">
        <v>669</v>
      </c>
      <c r="AA64" s="150">
        <v>3531</v>
      </c>
      <c r="AB64" s="150">
        <v>926</v>
      </c>
      <c r="AC64" s="150">
        <v>1360</v>
      </c>
      <c r="AD64" s="27">
        <f t="shared" si="10"/>
        <v>0.1012649434301305</v>
      </c>
      <c r="AE64" s="27">
        <f t="shared" si="11"/>
        <v>3.5814808673934849E-2</v>
      </c>
      <c r="AF64" s="29">
        <f t="shared" si="12"/>
        <v>2.8274601255605387</v>
      </c>
      <c r="AG64" s="29">
        <f t="shared" si="13"/>
        <v>0.71800743688021895</v>
      </c>
      <c r="AH64" s="29">
        <f t="shared" si="14"/>
        <v>5.2780269058295968</v>
      </c>
      <c r="AJ64" s="51">
        <f t="shared" si="15"/>
        <v>26.602419126981417</v>
      </c>
      <c r="AK64" s="29">
        <f t="shared" si="16"/>
        <v>5.2780269058295968</v>
      </c>
      <c r="AL64" s="58">
        <f t="shared" si="17"/>
        <v>0.71800743688021895</v>
      </c>
    </row>
    <row r="65" spans="1:38" x14ac:dyDescent="0.2">
      <c r="A65" s="1">
        <v>325</v>
      </c>
      <c r="B65" s="1" t="s">
        <v>390</v>
      </c>
      <c r="C65" s="1" t="s">
        <v>107</v>
      </c>
      <c r="D65" s="66">
        <v>6</v>
      </c>
      <c r="E65" s="150">
        <v>1201</v>
      </c>
      <c r="F65" s="150">
        <v>449</v>
      </c>
      <c r="G65" s="150">
        <v>2716</v>
      </c>
      <c r="H65" s="164">
        <v>0.75</v>
      </c>
      <c r="I65" s="25">
        <f t="shared" si="18"/>
        <v>9.988102129506557E-2</v>
      </c>
      <c r="J65" s="25">
        <f t="shared" si="19"/>
        <v>3.490362721784681E-2</v>
      </c>
      <c r="K65" s="27">
        <f t="shared" si="20"/>
        <v>2.8616229674832971</v>
      </c>
      <c r="L65" s="27">
        <f t="shared" si="21"/>
        <v>0.72170014304061025</v>
      </c>
      <c r="M65" s="27">
        <f t="shared" si="22"/>
        <v>6.0489977728285078</v>
      </c>
      <c r="N65" s="27"/>
      <c r="O65" s="51">
        <f t="shared" si="23"/>
        <v>20.462240257400602</v>
      </c>
      <c r="P65" s="27">
        <f t="shared" si="24"/>
        <v>6.0489977728285078</v>
      </c>
      <c r="Q65" s="93">
        <f t="shared" si="25"/>
        <v>0.72170014304061025</v>
      </c>
      <c r="R65" s="156">
        <f t="shared" si="8"/>
        <v>817.49476834162397</v>
      </c>
      <c r="S65" s="156">
        <f t="shared" si="9"/>
        <v>1089.9930244554987</v>
      </c>
      <c r="T65" s="153"/>
      <c r="U65" s="153"/>
      <c r="V65"/>
      <c r="W65">
        <v>325</v>
      </c>
      <c r="X65" s="76">
        <v>6</v>
      </c>
      <c r="Y65" s="164">
        <v>0.875</v>
      </c>
      <c r="Z65" s="150">
        <v>732</v>
      </c>
      <c r="AA65" s="150">
        <v>3751</v>
      </c>
      <c r="AB65" s="150">
        <v>953</v>
      </c>
      <c r="AC65" s="150">
        <v>1400</v>
      </c>
      <c r="AD65" s="27">
        <f t="shared" si="10"/>
        <v>0.10151499940335364</v>
      </c>
      <c r="AE65" s="27">
        <f t="shared" si="11"/>
        <v>3.5923630178390308E-2</v>
      </c>
      <c r="AF65" s="29">
        <f t="shared" si="12"/>
        <v>2.8258558196721308</v>
      </c>
      <c r="AG65" s="29">
        <f t="shared" si="13"/>
        <v>0.71848548547272661</v>
      </c>
      <c r="AH65" s="29">
        <f t="shared" si="14"/>
        <v>5.1243169398907105</v>
      </c>
      <c r="AJ65" s="51">
        <f t="shared" si="15"/>
        <v>28.25989072367808</v>
      </c>
      <c r="AK65" s="29">
        <f t="shared" si="16"/>
        <v>5.1243169398907105</v>
      </c>
      <c r="AL65" s="58">
        <f t="shared" si="17"/>
        <v>0.71848548547272661</v>
      </c>
    </row>
    <row r="66" spans="1:38" x14ac:dyDescent="0.2">
      <c r="A66" s="1">
        <v>325</v>
      </c>
      <c r="B66" s="1" t="s">
        <v>390</v>
      </c>
      <c r="C66" s="1" t="s">
        <v>107</v>
      </c>
      <c r="D66" s="66">
        <v>6</v>
      </c>
      <c r="E66" s="150">
        <v>1250</v>
      </c>
      <c r="F66" s="150">
        <v>518</v>
      </c>
      <c r="G66" s="150">
        <v>3003</v>
      </c>
      <c r="H66" s="164">
        <v>0.78100000000000003</v>
      </c>
      <c r="I66" s="25">
        <f t="shared" si="18"/>
        <v>0.10194701866181154</v>
      </c>
      <c r="J66" s="25">
        <f t="shared" si="19"/>
        <v>3.5715189890463857E-2</v>
      </c>
      <c r="K66" s="27">
        <f t="shared" si="20"/>
        <v>2.8544442567567567</v>
      </c>
      <c r="L66" s="27">
        <f t="shared" si="21"/>
        <v>0.72729687665841614</v>
      </c>
      <c r="M66" s="27">
        <f t="shared" si="22"/>
        <v>5.7972972972972974</v>
      </c>
      <c r="N66" s="27"/>
      <c r="O66" s="51">
        <f t="shared" si="23"/>
        <v>22.624487294909429</v>
      </c>
      <c r="P66" s="27">
        <f t="shared" si="24"/>
        <v>5.7972972972972974</v>
      </c>
      <c r="Q66" s="93">
        <f t="shared" si="25"/>
        <v>0.72729687665841614</v>
      </c>
      <c r="R66" s="156">
        <f t="shared" si="8"/>
        <v>850.84801034723569</v>
      </c>
      <c r="S66" s="156">
        <f t="shared" si="9"/>
        <v>1089.4340721475489</v>
      </c>
      <c r="T66" s="153"/>
      <c r="U66" s="153"/>
      <c r="V66"/>
      <c r="W66">
        <v>325</v>
      </c>
      <c r="X66" s="76">
        <v>6</v>
      </c>
      <c r="Y66" s="164">
        <v>0.9</v>
      </c>
      <c r="Z66" s="150">
        <v>805</v>
      </c>
      <c r="AA66" s="150">
        <v>3976</v>
      </c>
      <c r="AB66" s="150">
        <v>980</v>
      </c>
      <c r="AC66" s="150">
        <v>1440</v>
      </c>
      <c r="AD66" s="27">
        <f t="shared" si="10"/>
        <v>0.1017092882420602</v>
      </c>
      <c r="AE66" s="27">
        <f t="shared" si="11"/>
        <v>3.6304599228602366E-2</v>
      </c>
      <c r="AF66" s="29">
        <f t="shared" si="12"/>
        <v>2.8015538086956524</v>
      </c>
      <c r="AG66" s="29">
        <f t="shared" si="13"/>
        <v>0.71298791249507598</v>
      </c>
      <c r="AH66" s="29">
        <f t="shared" si="14"/>
        <v>4.9391304347826086</v>
      </c>
      <c r="AJ66" s="51">
        <f t="shared" si="15"/>
        <v>29.955032129390574</v>
      </c>
      <c r="AK66" s="29">
        <f t="shared" si="16"/>
        <v>4.9391304347826086</v>
      </c>
      <c r="AL66" s="58">
        <f t="shared" si="17"/>
        <v>0.71298791249507598</v>
      </c>
    </row>
    <row r="67" spans="1:38" x14ac:dyDescent="0.2">
      <c r="A67" s="1">
        <v>325</v>
      </c>
      <c r="B67" s="1" t="s">
        <v>390</v>
      </c>
      <c r="C67" s="1" t="s">
        <v>107</v>
      </c>
      <c r="D67" s="66">
        <v>6</v>
      </c>
      <c r="E67" s="150">
        <v>1298</v>
      </c>
      <c r="F67" s="150">
        <v>577</v>
      </c>
      <c r="G67" s="150">
        <v>3211</v>
      </c>
      <c r="H67" s="164">
        <v>0.81100000000000005</v>
      </c>
      <c r="I67" s="25">
        <f t="shared" si="18"/>
        <v>0.10109510885953631</v>
      </c>
      <c r="J67" s="25">
        <f t="shared" si="19"/>
        <v>3.5530799388942963E-2</v>
      </c>
      <c r="K67" s="27">
        <f t="shared" si="20"/>
        <v>2.845281012478337</v>
      </c>
      <c r="L67" s="27">
        <f t="shared" si="21"/>
        <v>0.72192674146389035</v>
      </c>
      <c r="M67" s="27">
        <f t="shared" si="22"/>
        <v>5.5649913344887345</v>
      </c>
      <c r="N67" s="27"/>
      <c r="O67" s="51">
        <f t="shared" si="23"/>
        <v>24.191551349968091</v>
      </c>
      <c r="P67" s="27">
        <f t="shared" si="24"/>
        <v>5.5649913344887345</v>
      </c>
      <c r="Q67" s="93">
        <f t="shared" si="25"/>
        <v>0.72192674146389035</v>
      </c>
      <c r="R67" s="156">
        <f t="shared" si="8"/>
        <v>883.52057394456949</v>
      </c>
      <c r="S67" s="156">
        <f t="shared" si="9"/>
        <v>1089.4211762571756</v>
      </c>
      <c r="T67" s="153"/>
      <c r="U67" s="153"/>
      <c r="V67"/>
      <c r="W67">
        <v>325</v>
      </c>
      <c r="X67" s="76">
        <v>6</v>
      </c>
      <c r="Y67" s="164">
        <v>0.92500000000000004</v>
      </c>
      <c r="Z67" s="150">
        <v>887</v>
      </c>
      <c r="AA67" s="150">
        <v>4205</v>
      </c>
      <c r="AB67" s="150">
        <v>1008</v>
      </c>
      <c r="AC67" s="150">
        <v>1480</v>
      </c>
      <c r="AD67" s="27">
        <f t="shared" si="10"/>
        <v>0.10183141837639983</v>
      </c>
      <c r="AE67" s="27">
        <f t="shared" si="11"/>
        <v>3.684611612067587E-2</v>
      </c>
      <c r="AF67" s="29">
        <f t="shared" si="12"/>
        <v>2.763694768883878</v>
      </c>
      <c r="AG67" s="29">
        <f t="shared" si="13"/>
        <v>0.70377504680209002</v>
      </c>
      <c r="AH67" s="29">
        <f t="shared" si="14"/>
        <v>4.7406989853438555</v>
      </c>
      <c r="AJ67" s="51">
        <f t="shared" si="15"/>
        <v>31.680309382315734</v>
      </c>
      <c r="AK67" s="29">
        <f t="shared" si="16"/>
        <v>4.7406989853438555</v>
      </c>
      <c r="AL67" s="58">
        <f t="shared" si="17"/>
        <v>0.70377504680209002</v>
      </c>
    </row>
    <row r="68" spans="1:38" x14ac:dyDescent="0.2">
      <c r="A68" s="1">
        <v>325</v>
      </c>
      <c r="B68" s="1" t="s">
        <v>390</v>
      </c>
      <c r="C68" s="1" t="s">
        <v>107</v>
      </c>
      <c r="D68" s="66">
        <v>6</v>
      </c>
      <c r="E68" s="150">
        <v>1354</v>
      </c>
      <c r="F68" s="150">
        <v>657</v>
      </c>
      <c r="G68" s="150">
        <v>3489</v>
      </c>
      <c r="H68" s="164">
        <v>0.84599999999999997</v>
      </c>
      <c r="I68" s="25">
        <f t="shared" si="18"/>
        <v>0.10094919599147792</v>
      </c>
      <c r="J68" s="25">
        <f t="shared" si="19"/>
        <v>3.5642045420983773E-2</v>
      </c>
      <c r="K68" s="27">
        <f t="shared" si="20"/>
        <v>2.8323064739726034</v>
      </c>
      <c r="L68" s="27">
        <f t="shared" si="21"/>
        <v>0.7181159428453403</v>
      </c>
      <c r="M68" s="27">
        <f t="shared" si="22"/>
        <v>5.3105022831050226</v>
      </c>
      <c r="N68" s="27"/>
      <c r="O68" s="51">
        <f t="shared" si="23"/>
        <v>26.285992731248417</v>
      </c>
      <c r="P68" s="27">
        <f t="shared" si="24"/>
        <v>5.3105022831050226</v>
      </c>
      <c r="Q68" s="93">
        <f t="shared" si="25"/>
        <v>0.7181159428453403</v>
      </c>
      <c r="R68" s="156">
        <f t="shared" si="8"/>
        <v>921.63856480812569</v>
      </c>
      <c r="S68" s="156">
        <f t="shared" si="9"/>
        <v>1089.4072870072407</v>
      </c>
      <c r="T68" s="153"/>
      <c r="U68" s="153"/>
      <c r="V68"/>
      <c r="W68">
        <v>325</v>
      </c>
      <c r="X68" s="76">
        <v>6</v>
      </c>
      <c r="Y68" s="164">
        <v>0.95</v>
      </c>
      <c r="Z68" s="150">
        <v>976</v>
      </c>
      <c r="AA68" s="150">
        <v>4440</v>
      </c>
      <c r="AB68" s="150">
        <v>1035</v>
      </c>
      <c r="AC68" s="150">
        <v>1520</v>
      </c>
      <c r="AD68" s="27">
        <f t="shared" si="10"/>
        <v>0.10193774398015386</v>
      </c>
      <c r="AE68" s="27">
        <f t="shared" si="11"/>
        <v>3.7425903773593915E-2</v>
      </c>
      <c r="AF68" s="29">
        <f t="shared" si="12"/>
        <v>2.7237216393442631</v>
      </c>
      <c r="AG68" s="29">
        <f t="shared" si="13"/>
        <v>0.69395789575707534</v>
      </c>
      <c r="AH68" s="29">
        <f t="shared" si="14"/>
        <v>4.5491803278688527</v>
      </c>
      <c r="AJ68" s="51">
        <f t="shared" si="15"/>
        <v>33.450790406059895</v>
      </c>
      <c r="AK68" s="29">
        <f t="shared" si="16"/>
        <v>4.5491803278688527</v>
      </c>
      <c r="AL68" s="58">
        <f t="shared" si="17"/>
        <v>0.69395789575707534</v>
      </c>
    </row>
    <row r="69" spans="1:38" x14ac:dyDescent="0.2">
      <c r="A69" s="1">
        <v>325</v>
      </c>
      <c r="B69" s="1" t="s">
        <v>390</v>
      </c>
      <c r="C69" s="1" t="s">
        <v>107</v>
      </c>
      <c r="D69" s="66">
        <v>6</v>
      </c>
      <c r="E69" s="150">
        <v>1400</v>
      </c>
      <c r="F69" s="150">
        <v>731</v>
      </c>
      <c r="G69" s="150">
        <v>3707</v>
      </c>
      <c r="H69" s="164">
        <v>0.875</v>
      </c>
      <c r="I69" s="25">
        <f t="shared" si="18"/>
        <v>0.10032420762149613</v>
      </c>
      <c r="J69" s="25">
        <f t="shared" si="19"/>
        <v>3.5874554180878843E-2</v>
      </c>
      <c r="K69" s="27">
        <f t="shared" si="20"/>
        <v>2.7965283447332423</v>
      </c>
      <c r="L69" s="27">
        <f t="shared" si="21"/>
        <v>0.7068462951723492</v>
      </c>
      <c r="M69" s="27">
        <f t="shared" si="22"/>
        <v>5.0711354309165531</v>
      </c>
      <c r="N69" s="27"/>
      <c r="O69" s="51">
        <f t="shared" si="23"/>
        <v>27.928396404338745</v>
      </c>
      <c r="P69" s="27">
        <f t="shared" si="24"/>
        <v>5.0711354309165531</v>
      </c>
      <c r="Q69" s="93">
        <f t="shared" si="25"/>
        <v>0.7068462951723492</v>
      </c>
      <c r="R69" s="156">
        <f t="shared" si="8"/>
        <v>952.9497715889039</v>
      </c>
      <c r="S69" s="156">
        <f t="shared" si="9"/>
        <v>1089.0854532444616</v>
      </c>
      <c r="T69" s="153"/>
      <c r="U69" s="153"/>
      <c r="V69"/>
      <c r="X69" s="76"/>
      <c r="Y69" s="163"/>
      <c r="Z69" s="150"/>
      <c r="AA69" s="150"/>
      <c r="AB69" s="150"/>
      <c r="AC69" s="150"/>
      <c r="AD69" s="27"/>
      <c r="AE69" s="27"/>
      <c r="AF69" s="29"/>
      <c r="AH69" s="29"/>
      <c r="AJ69" s="51"/>
      <c r="AK69" s="29"/>
      <c r="AL69" s="58"/>
    </row>
    <row r="70" spans="1:38" x14ac:dyDescent="0.2">
      <c r="A70" s="1">
        <v>325</v>
      </c>
      <c r="B70" s="1" t="s">
        <v>390</v>
      </c>
      <c r="C70" s="1" t="s">
        <v>107</v>
      </c>
      <c r="D70" s="66">
        <v>6</v>
      </c>
      <c r="E70" s="150">
        <v>1452</v>
      </c>
      <c r="F70" s="150">
        <v>834</v>
      </c>
      <c r="G70" s="150">
        <v>4103</v>
      </c>
      <c r="H70" s="164">
        <v>0.90700000000000003</v>
      </c>
      <c r="I70" s="25">
        <f t="shared" si="18"/>
        <v>0.10323037568116315</v>
      </c>
      <c r="J70" s="25">
        <f t="shared" si="19"/>
        <v>3.6687611994826112E-2</v>
      </c>
      <c r="K70" s="27">
        <f t="shared" si="20"/>
        <v>2.813766556834532</v>
      </c>
      <c r="L70" s="27">
        <f t="shared" si="21"/>
        <v>0.72143084832751436</v>
      </c>
      <c r="M70" s="27">
        <f t="shared" si="22"/>
        <v>4.9196642685851319</v>
      </c>
      <c r="N70" s="27"/>
      <c r="O70" s="51">
        <f t="shared" si="23"/>
        <v>30.911845278392736</v>
      </c>
      <c r="P70" s="27">
        <f t="shared" si="24"/>
        <v>4.9196642685851319</v>
      </c>
      <c r="Q70" s="93">
        <f t="shared" si="25"/>
        <v>0.72143084832751436</v>
      </c>
      <c r="R70" s="156">
        <f t="shared" si="8"/>
        <v>988.3450488193489</v>
      </c>
      <c r="S70" s="156">
        <f t="shared" si="9"/>
        <v>1089.6858311128433</v>
      </c>
      <c r="T70" s="153"/>
      <c r="U70" s="153"/>
      <c r="V70"/>
      <c r="X70" s="76"/>
      <c r="Y70" s="163"/>
      <c r="Z70" s="150"/>
      <c r="AA70" s="150"/>
      <c r="AB70" s="150"/>
      <c r="AC70" s="150"/>
      <c r="AD70" s="27"/>
      <c r="AE70" s="27"/>
      <c r="AF70" s="29"/>
      <c r="AH70" s="29"/>
      <c r="AJ70" s="51"/>
      <c r="AK70" s="29"/>
      <c r="AL70" s="58"/>
    </row>
    <row r="71" spans="1:38" x14ac:dyDescent="0.2">
      <c r="A71" s="1">
        <v>325</v>
      </c>
      <c r="B71" s="1" t="s">
        <v>390</v>
      </c>
      <c r="C71" s="1" t="s">
        <v>107</v>
      </c>
      <c r="D71" s="66">
        <v>6</v>
      </c>
      <c r="E71" s="150">
        <v>1511</v>
      </c>
      <c r="F71" s="150">
        <v>942</v>
      </c>
      <c r="G71" s="150">
        <v>4361</v>
      </c>
      <c r="H71" s="164">
        <v>0.94399999999999995</v>
      </c>
      <c r="I71" s="25">
        <f t="shared" si="18"/>
        <v>0.10132028007170558</v>
      </c>
      <c r="J71" s="25">
        <f t="shared" si="19"/>
        <v>3.6771449740762345E-2</v>
      </c>
      <c r="K71" s="27">
        <f t="shared" si="20"/>
        <v>2.7554061856687899</v>
      </c>
      <c r="L71" s="27">
        <f t="shared" si="21"/>
        <v>0.69990115658179852</v>
      </c>
      <c r="M71" s="27">
        <f t="shared" si="22"/>
        <v>4.6295116772823777</v>
      </c>
      <c r="N71" s="27"/>
      <c r="O71" s="51">
        <f t="shared" si="23"/>
        <v>32.855607423609733</v>
      </c>
      <c r="P71" s="27">
        <f t="shared" si="24"/>
        <v>4.6295116772823777</v>
      </c>
      <c r="Q71" s="93">
        <f t="shared" si="25"/>
        <v>0.69990115658179852</v>
      </c>
      <c r="R71" s="156">
        <f>E71*(PI()/30)*($D$4/2)</f>
        <v>1028.5050749077384</v>
      </c>
      <c r="S71" s="156">
        <f>R71/H71</f>
        <v>1089.5180878259941</v>
      </c>
      <c r="T71" s="153"/>
      <c r="U71" s="153"/>
      <c r="V71"/>
      <c r="X71" s="76"/>
      <c r="Y71" s="163"/>
      <c r="Z71" s="150"/>
      <c r="AA71" s="150"/>
      <c r="AB71" s="150"/>
      <c r="AC71" s="150"/>
      <c r="AD71" s="27"/>
      <c r="AE71" s="27"/>
      <c r="AF71" s="29"/>
      <c r="AH71" s="29"/>
      <c r="AJ71" s="51"/>
      <c r="AK71" s="29"/>
      <c r="AL71" s="58"/>
    </row>
    <row r="72" spans="1:38" x14ac:dyDescent="0.2">
      <c r="A72" s="1">
        <v>325</v>
      </c>
      <c r="B72" s="1" t="s">
        <v>390</v>
      </c>
      <c r="C72" s="1" t="s">
        <v>107</v>
      </c>
      <c r="D72" s="66">
        <v>6</v>
      </c>
      <c r="E72" s="150">
        <v>1550</v>
      </c>
      <c r="F72" s="150">
        <v>1053</v>
      </c>
      <c r="G72" s="150">
        <v>4618</v>
      </c>
      <c r="H72" s="164">
        <v>0.96799999999999997</v>
      </c>
      <c r="I72" s="25">
        <f t="shared" si="18"/>
        <v>0.10195998334397254</v>
      </c>
      <c r="J72" s="25">
        <f t="shared" si="19"/>
        <v>3.8079086339240467E-2</v>
      </c>
      <c r="K72" s="27">
        <f t="shared" si="20"/>
        <v>2.6775848148148151</v>
      </c>
      <c r="L72" s="27">
        <f t="shared" si="21"/>
        <v>0.6822774311982146</v>
      </c>
      <c r="M72" s="27">
        <f t="shared" si="22"/>
        <v>4.3855650522317191</v>
      </c>
      <c r="N72" s="27"/>
      <c r="O72" s="51">
        <f t="shared" si="23"/>
        <v>34.791835607023557</v>
      </c>
      <c r="P72" s="27">
        <f t="shared" si="24"/>
        <v>4.3855650522317191</v>
      </c>
      <c r="Q72" s="93">
        <f t="shared" si="25"/>
        <v>0.6822774311982146</v>
      </c>
      <c r="R72" s="156">
        <f>E72*(PI()/30)*($D$4/2)</f>
        <v>1055.0515328305721</v>
      </c>
      <c r="S72" s="156">
        <f>R72/H72</f>
        <v>1089.9292694530704</v>
      </c>
      <c r="T72" s="153"/>
      <c r="U72" s="153"/>
      <c r="V72"/>
      <c r="X72" s="76"/>
      <c r="Y72" s="163"/>
      <c r="Z72" s="150"/>
      <c r="AA72" s="150"/>
      <c r="AB72" s="150"/>
      <c r="AC72" s="150"/>
      <c r="AD72" s="27"/>
      <c r="AE72" s="27"/>
      <c r="AF72" s="29"/>
      <c r="AH72" s="29"/>
      <c r="AJ72" s="51"/>
      <c r="AK72" s="29"/>
      <c r="AL72" s="58"/>
    </row>
    <row r="73" spans="1:38" x14ac:dyDescent="0.2">
      <c r="E73" s="77"/>
      <c r="F73" s="77"/>
      <c r="G73" s="77"/>
      <c r="H73" s="220"/>
      <c r="I73" s="25"/>
      <c r="J73" s="25"/>
      <c r="K73" s="27"/>
      <c r="L73" s="27"/>
      <c r="M73" s="27"/>
      <c r="N73" s="27"/>
      <c r="O73" s="51"/>
      <c r="P73" s="27"/>
      <c r="Q73" s="93"/>
      <c r="R73" s="156"/>
      <c r="T73" s="153"/>
      <c r="U73" s="153"/>
      <c r="Y73" s="62"/>
      <c r="AA73" s="69"/>
      <c r="AB73" s="150"/>
      <c r="AC73" s="171"/>
      <c r="AD73" s="27"/>
      <c r="AE73" s="27"/>
      <c r="AF73" s="29"/>
      <c r="AH73" s="29"/>
      <c r="AJ73" s="51"/>
      <c r="AK73" s="29"/>
      <c r="AL73" s="58"/>
    </row>
    <row r="74" spans="1:38" x14ac:dyDescent="0.2">
      <c r="E74" s="77"/>
      <c r="F74" s="77"/>
      <c r="G74" s="77"/>
      <c r="H74" s="220"/>
      <c r="I74" s="25"/>
      <c r="J74" s="25"/>
      <c r="K74" s="27"/>
      <c r="L74" s="27"/>
      <c r="M74" s="27"/>
      <c r="N74" s="27"/>
      <c r="O74" s="51"/>
      <c r="P74" s="27"/>
      <c r="Q74" s="93"/>
      <c r="R74" s="156"/>
      <c r="T74" s="153"/>
      <c r="U74" s="153"/>
      <c r="Y74" s="62"/>
      <c r="AA74" s="69"/>
      <c r="AB74" s="150"/>
      <c r="AC74" s="171"/>
      <c r="AD74" s="27"/>
      <c r="AE74" s="27"/>
      <c r="AF74" s="29"/>
      <c r="AH74" s="29"/>
      <c r="AJ74" s="51"/>
      <c r="AK74" s="29"/>
      <c r="AL74" s="58"/>
    </row>
    <row r="75" spans="1:38" x14ac:dyDescent="0.2">
      <c r="A75" s="1">
        <v>326</v>
      </c>
      <c r="B75" s="1">
        <v>452</v>
      </c>
      <c r="C75" s="1" t="s">
        <v>107</v>
      </c>
      <c r="D75" s="66">
        <v>8</v>
      </c>
      <c r="E75" s="150">
        <v>911</v>
      </c>
      <c r="F75" s="150">
        <v>263</v>
      </c>
      <c r="G75" s="150">
        <v>1948</v>
      </c>
      <c r="H75" s="164">
        <v>0.56799999999999995</v>
      </c>
      <c r="I75" s="25">
        <f t="shared" si="18"/>
        <v>0.1245063272307781</v>
      </c>
      <c r="J75" s="25">
        <f t="shared" si="19"/>
        <v>4.6843987926757334E-2</v>
      </c>
      <c r="K75" s="27">
        <f t="shared" si="20"/>
        <v>2.6578934190114065</v>
      </c>
      <c r="L75" s="27">
        <f t="shared" si="21"/>
        <v>0.74840411076903424</v>
      </c>
      <c r="M75" s="27">
        <f t="shared" si="22"/>
        <v>7.4068441064638781</v>
      </c>
      <c r="N75" s="27"/>
      <c r="O75" s="51">
        <f t="shared" si="23"/>
        <v>14.676157592568622</v>
      </c>
      <c r="P75" s="27">
        <f t="shared" si="24"/>
        <v>7.4068441064638781</v>
      </c>
      <c r="Q75" s="93">
        <f t="shared" si="25"/>
        <v>0.74840411076903424</v>
      </c>
      <c r="R75" s="156">
        <f t="shared" ref="R75:R134" si="26">E75*(PI()/30)*($D$4/2)</f>
        <v>620.09802994106531</v>
      </c>
      <c r="S75" s="156">
        <f t="shared" ref="S75:S134" si="27">R75/H75</f>
        <v>1091.7218836990587</v>
      </c>
      <c r="T75" s="153"/>
      <c r="U75" s="153"/>
      <c r="V75"/>
      <c r="W75">
        <v>326</v>
      </c>
      <c r="X75" s="76">
        <v>8</v>
      </c>
      <c r="Y75" s="164">
        <v>0.72499999999999998</v>
      </c>
      <c r="Z75" s="150">
        <v>546</v>
      </c>
      <c r="AA75" s="150">
        <v>3201</v>
      </c>
      <c r="AB75" s="150">
        <v>791</v>
      </c>
      <c r="AC75" s="150">
        <v>1162</v>
      </c>
      <c r="AD75" s="27">
        <f t="shared" ref="AD75:AD133" si="28">0.1515*(AA75/1000)/(AC75/1000)^2/($D$4/10)^4</f>
        <v>0.12575134581235975</v>
      </c>
      <c r="AE75" s="27">
        <f t="shared" ref="AE75:AE133" si="29">0.5*(Z75/1000)/(AC75/1000)^3/($D$4/10)^5</f>
        <v>4.6862720980467107E-2</v>
      </c>
      <c r="AF75" s="29">
        <f t="shared" ref="AF75:AF133" si="30">AD75/AE75</f>
        <v>2.6833982999999995</v>
      </c>
      <c r="AG75" s="29">
        <f t="shared" ref="AG75:AG133" si="31">0.798*AD75^1.5/AE75</f>
        <v>0.75935411799335117</v>
      </c>
      <c r="AH75" s="29">
        <f t="shared" ref="AH75:AH133" si="32">AA75/Z75</f>
        <v>5.8626373626373622</v>
      </c>
      <c r="AJ75" s="51">
        <f t="shared" ref="AJ75:AJ133" si="33">AA75/(PI()*$D$4^2/4)</f>
        <v>24.116211731936424</v>
      </c>
      <c r="AK75" s="29">
        <f t="shared" ref="AK75:AK133" si="34">AH75</f>
        <v>5.8626373626373622</v>
      </c>
      <c r="AL75" s="58">
        <f t="shared" ref="AL75:AL133" si="35">AG75</f>
        <v>0.75935411799335117</v>
      </c>
    </row>
    <row r="76" spans="1:38" x14ac:dyDescent="0.2">
      <c r="A76" s="1">
        <v>326</v>
      </c>
      <c r="B76" s="1">
        <v>452</v>
      </c>
      <c r="C76" s="1" t="s">
        <v>107</v>
      </c>
      <c r="D76" s="66">
        <v>8</v>
      </c>
      <c r="E76" s="150">
        <v>955</v>
      </c>
      <c r="F76" s="150">
        <v>303</v>
      </c>
      <c r="G76" s="150">
        <v>2177</v>
      </c>
      <c r="H76" s="164">
        <v>0.59599999999999997</v>
      </c>
      <c r="I76" s="25">
        <f t="shared" si="18"/>
        <v>0.12661667642293228</v>
      </c>
      <c r="J76" s="25">
        <f t="shared" si="19"/>
        <v>4.6847428447455479E-2</v>
      </c>
      <c r="K76" s="27">
        <f t="shared" si="20"/>
        <v>2.7027455000000002</v>
      </c>
      <c r="L76" s="27">
        <f t="shared" si="21"/>
        <v>0.76745602342031805</v>
      </c>
      <c r="M76" s="27">
        <f t="shared" si="22"/>
        <v>7.1848184818481844</v>
      </c>
      <c r="N76" s="27"/>
      <c r="O76" s="51">
        <f t="shared" si="23"/>
        <v>16.401434845493782</v>
      </c>
      <c r="P76" s="27">
        <f t="shared" si="24"/>
        <v>7.1848184818481844</v>
      </c>
      <c r="Q76" s="93">
        <f t="shared" si="25"/>
        <v>0.76745602342031805</v>
      </c>
      <c r="R76" s="156">
        <f t="shared" si="26"/>
        <v>650.04787990528803</v>
      </c>
      <c r="S76" s="156">
        <f t="shared" si="27"/>
        <v>1090.6843622571948</v>
      </c>
      <c r="T76" s="153"/>
      <c r="U76" s="153"/>
      <c r="V76"/>
      <c r="W76">
        <v>326</v>
      </c>
      <c r="X76" s="76">
        <v>8</v>
      </c>
      <c r="Y76" s="164">
        <v>0.75</v>
      </c>
      <c r="Z76" s="150">
        <v>606</v>
      </c>
      <c r="AA76" s="150">
        <v>3443</v>
      </c>
      <c r="AB76" s="150">
        <v>819</v>
      </c>
      <c r="AC76" s="150">
        <v>1203</v>
      </c>
      <c r="AD76" s="27">
        <f t="shared" si="28"/>
        <v>0.12619582629978662</v>
      </c>
      <c r="AE76" s="27">
        <f t="shared" si="29"/>
        <v>4.6873672889273285E-2</v>
      </c>
      <c r="AF76" s="29">
        <f t="shared" si="30"/>
        <v>2.6922538499999997</v>
      </c>
      <c r="AG76" s="29">
        <f t="shared" si="31"/>
        <v>0.763205328533337</v>
      </c>
      <c r="AH76" s="29">
        <f t="shared" si="32"/>
        <v>5.6815181518151814</v>
      </c>
      <c r="AJ76" s="51">
        <f t="shared" si="33"/>
        <v>25.939430488302751</v>
      </c>
      <c r="AK76" s="29">
        <f t="shared" si="34"/>
        <v>5.6815181518151814</v>
      </c>
      <c r="AL76" s="58">
        <f t="shared" si="35"/>
        <v>0.763205328533337</v>
      </c>
    </row>
    <row r="77" spans="1:38" x14ac:dyDescent="0.2">
      <c r="A77" s="1">
        <v>326</v>
      </c>
      <c r="B77" s="1">
        <v>452</v>
      </c>
      <c r="C77" s="1" t="s">
        <v>107</v>
      </c>
      <c r="D77" s="66">
        <v>8</v>
      </c>
      <c r="E77" s="150">
        <v>1001</v>
      </c>
      <c r="F77" s="150">
        <v>351</v>
      </c>
      <c r="G77" s="150">
        <v>2406</v>
      </c>
      <c r="H77" s="164">
        <v>0.624</v>
      </c>
      <c r="I77" s="25">
        <f t="shared" si="18"/>
        <v>0.12736986592583746</v>
      </c>
      <c r="J77" s="25">
        <f t="shared" si="19"/>
        <v>4.7125733921088965E-2</v>
      </c>
      <c r="K77" s="27">
        <f t="shared" si="20"/>
        <v>2.7027667333333327</v>
      </c>
      <c r="L77" s="27">
        <f t="shared" si="21"/>
        <v>0.76974132306788279</v>
      </c>
      <c r="M77" s="27">
        <f t="shared" si="22"/>
        <v>6.8547008547008543</v>
      </c>
      <c r="N77" s="27"/>
      <c r="O77" s="51">
        <f t="shared" si="23"/>
        <v>18.126712098418942</v>
      </c>
      <c r="P77" s="27">
        <f t="shared" si="24"/>
        <v>6.8547008547008543</v>
      </c>
      <c r="Q77" s="93">
        <f t="shared" si="25"/>
        <v>0.76974132306788279</v>
      </c>
      <c r="R77" s="156">
        <f t="shared" si="26"/>
        <v>681.35908668606623</v>
      </c>
      <c r="S77" s="156">
        <f t="shared" si="27"/>
        <v>1091.9216132789522</v>
      </c>
      <c r="T77" s="153"/>
      <c r="U77" s="153"/>
      <c r="V77"/>
      <c r="W77">
        <v>326</v>
      </c>
      <c r="X77" s="76">
        <v>8</v>
      </c>
      <c r="Y77" s="164">
        <v>0.77500000000000002</v>
      </c>
      <c r="Z77" s="150">
        <v>671</v>
      </c>
      <c r="AA77" s="150">
        <v>3686</v>
      </c>
      <c r="AB77" s="150">
        <v>846</v>
      </c>
      <c r="AC77" s="150">
        <v>1243</v>
      </c>
      <c r="AD77" s="27">
        <f t="shared" si="28"/>
        <v>0.12654712915454705</v>
      </c>
      <c r="AE77" s="27">
        <f t="shared" si="29"/>
        <v>4.7050297848952607E-2</v>
      </c>
      <c r="AF77" s="29">
        <f t="shared" si="30"/>
        <v>2.6896137737704913</v>
      </c>
      <c r="AG77" s="29">
        <f t="shared" si="31"/>
        <v>0.76351743755910284</v>
      </c>
      <c r="AH77" s="29">
        <f t="shared" si="32"/>
        <v>5.4932935916542478</v>
      </c>
      <c r="AJ77" s="51">
        <f t="shared" si="33"/>
        <v>27.770183206472247</v>
      </c>
      <c r="AK77" s="29">
        <f t="shared" si="34"/>
        <v>5.4932935916542478</v>
      </c>
      <c r="AL77" s="58">
        <f t="shared" si="35"/>
        <v>0.76351743755910284</v>
      </c>
    </row>
    <row r="78" spans="1:38" x14ac:dyDescent="0.2">
      <c r="A78" s="1">
        <v>326</v>
      </c>
      <c r="B78" s="1">
        <v>452</v>
      </c>
      <c r="C78" s="1" t="s">
        <v>107</v>
      </c>
      <c r="D78" s="66">
        <v>8</v>
      </c>
      <c r="E78" s="150">
        <v>1048</v>
      </c>
      <c r="F78" s="150">
        <v>399</v>
      </c>
      <c r="G78" s="150">
        <v>2624</v>
      </c>
      <c r="H78" s="164">
        <v>0.65400000000000003</v>
      </c>
      <c r="I78" s="25">
        <f t="shared" si="18"/>
        <v>0.12673030760825332</v>
      </c>
      <c r="J78" s="25">
        <f t="shared" si="19"/>
        <v>4.668122998180857E-2</v>
      </c>
      <c r="K78" s="27">
        <f t="shared" si="20"/>
        <v>2.7148022375939851</v>
      </c>
      <c r="L78" s="27">
        <f t="shared" si="21"/>
        <v>0.77122541756050622</v>
      </c>
      <c r="M78" s="27">
        <f t="shared" si="22"/>
        <v>6.5764411027568919</v>
      </c>
      <c r="N78" s="27"/>
      <c r="O78" s="51">
        <f t="shared" si="23"/>
        <v>19.76911577150927</v>
      </c>
      <c r="P78" s="27">
        <f t="shared" si="24"/>
        <v>6.5764411027568919</v>
      </c>
      <c r="Q78" s="93">
        <f t="shared" si="25"/>
        <v>0.77122541756050622</v>
      </c>
      <c r="R78" s="156">
        <f t="shared" si="26"/>
        <v>713.35097187512235</v>
      </c>
      <c r="S78" s="156">
        <f t="shared" si="27"/>
        <v>1090.7507215215937</v>
      </c>
      <c r="T78" s="153"/>
      <c r="U78" s="153"/>
      <c r="V78"/>
      <c r="W78">
        <v>326</v>
      </c>
      <c r="X78" s="76">
        <v>8</v>
      </c>
      <c r="Y78" s="164">
        <v>0.8</v>
      </c>
      <c r="Z78" s="150">
        <v>740</v>
      </c>
      <c r="AA78" s="150">
        <v>3936</v>
      </c>
      <c r="AB78" s="150">
        <v>873</v>
      </c>
      <c r="AC78" s="150">
        <v>1283</v>
      </c>
      <c r="AD78" s="27">
        <f t="shared" si="28"/>
        <v>0.12683555120717202</v>
      </c>
      <c r="AE78" s="27">
        <f t="shared" si="29"/>
        <v>4.7185112344175204E-2</v>
      </c>
      <c r="AF78" s="29">
        <f t="shared" si="30"/>
        <v>2.6880417340540532</v>
      </c>
      <c r="AG78" s="29">
        <f t="shared" si="31"/>
        <v>0.76394026127591008</v>
      </c>
      <c r="AH78" s="29">
        <f t="shared" si="32"/>
        <v>5.3189189189189188</v>
      </c>
      <c r="AJ78" s="51">
        <f t="shared" si="33"/>
        <v>29.653673657263909</v>
      </c>
      <c r="AK78" s="29">
        <f t="shared" si="34"/>
        <v>5.3189189189189188</v>
      </c>
      <c r="AL78" s="58">
        <f t="shared" si="35"/>
        <v>0.76394026127591008</v>
      </c>
    </row>
    <row r="79" spans="1:38" x14ac:dyDescent="0.2">
      <c r="A79" s="1">
        <v>326</v>
      </c>
      <c r="B79" s="1">
        <v>452</v>
      </c>
      <c r="C79" s="1" t="s">
        <v>107</v>
      </c>
      <c r="D79" s="66">
        <v>8</v>
      </c>
      <c r="E79" s="150">
        <v>1106</v>
      </c>
      <c r="F79" s="150">
        <v>471</v>
      </c>
      <c r="G79" s="150">
        <v>2883</v>
      </c>
      <c r="H79" s="164">
        <v>0.69</v>
      </c>
      <c r="I79" s="25">
        <f t="shared" si="18"/>
        <v>0.12501830661954055</v>
      </c>
      <c r="J79" s="25">
        <f t="shared" si="19"/>
        <v>4.688228482513284E-2</v>
      </c>
      <c r="K79" s="27">
        <f t="shared" si="20"/>
        <v>2.6666427859872615</v>
      </c>
      <c r="L79" s="27">
        <f t="shared" si="21"/>
        <v>0.75240996787359282</v>
      </c>
      <c r="M79" s="27">
        <f t="shared" si="22"/>
        <v>6.1210191082802545</v>
      </c>
      <c r="N79" s="27"/>
      <c r="O79" s="51">
        <f t="shared" si="23"/>
        <v>21.720411878529433</v>
      </c>
      <c r="P79" s="27">
        <f t="shared" si="24"/>
        <v>6.1210191082802545</v>
      </c>
      <c r="Q79" s="93">
        <f t="shared" si="25"/>
        <v>0.75240996787359282</v>
      </c>
      <c r="R79" s="156">
        <f t="shared" si="26"/>
        <v>752.83031955523415</v>
      </c>
      <c r="S79" s="156">
        <f t="shared" si="27"/>
        <v>1091.0584341380206</v>
      </c>
      <c r="T79" s="153"/>
      <c r="U79" s="153"/>
      <c r="V79"/>
      <c r="W79">
        <v>326</v>
      </c>
      <c r="X79" s="76">
        <v>8</v>
      </c>
      <c r="Y79" s="164">
        <v>0.82499999999999996</v>
      </c>
      <c r="Z79" s="150">
        <v>812</v>
      </c>
      <c r="AA79" s="150">
        <v>4172</v>
      </c>
      <c r="AB79" s="150">
        <v>900</v>
      </c>
      <c r="AC79" s="150">
        <v>1323</v>
      </c>
      <c r="AD79" s="27">
        <f t="shared" si="28"/>
        <v>0.12643398749168622</v>
      </c>
      <c r="AE79" s="27">
        <f t="shared" si="29"/>
        <v>4.722040846460987E-2</v>
      </c>
      <c r="AF79" s="29">
        <f t="shared" si="30"/>
        <v>2.6775284586206896</v>
      </c>
      <c r="AG79" s="29">
        <f t="shared" si="31"/>
        <v>0.75974684341590037</v>
      </c>
      <c r="AH79" s="29">
        <f t="shared" si="32"/>
        <v>5.1379310344827589</v>
      </c>
      <c r="AJ79" s="51">
        <f t="shared" si="33"/>
        <v>31.431688642811235</v>
      </c>
      <c r="AK79" s="29">
        <f t="shared" si="34"/>
        <v>5.1379310344827589</v>
      </c>
      <c r="AL79" s="58">
        <f t="shared" si="35"/>
        <v>0.75974684341590037</v>
      </c>
    </row>
    <row r="80" spans="1:38" x14ac:dyDescent="0.2">
      <c r="A80" s="1">
        <v>326</v>
      </c>
      <c r="B80" s="1">
        <v>452</v>
      </c>
      <c r="C80" s="1" t="s">
        <v>107</v>
      </c>
      <c r="D80" s="66">
        <v>8</v>
      </c>
      <c r="E80" s="150">
        <v>1148</v>
      </c>
      <c r="F80" s="150">
        <v>527</v>
      </c>
      <c r="G80" s="150">
        <v>3101</v>
      </c>
      <c r="H80" s="164">
        <v>0.71699999999999997</v>
      </c>
      <c r="I80" s="25">
        <f t="shared" si="18"/>
        <v>0.12481225040358054</v>
      </c>
      <c r="J80" s="25">
        <f t="shared" si="19"/>
        <v>4.6907057878840565E-2</v>
      </c>
      <c r="K80" s="27">
        <f t="shared" si="20"/>
        <v>2.6608415886148009</v>
      </c>
      <c r="L80" s="27">
        <f t="shared" si="21"/>
        <v>0.75015415327579427</v>
      </c>
      <c r="M80" s="27">
        <f t="shared" si="22"/>
        <v>5.8842504743833013</v>
      </c>
      <c r="N80" s="27"/>
      <c r="O80" s="51">
        <f t="shared" si="23"/>
        <v>23.362815551619761</v>
      </c>
      <c r="P80" s="27">
        <f t="shared" si="24"/>
        <v>5.8842504743833013</v>
      </c>
      <c r="Q80" s="93">
        <f t="shared" si="25"/>
        <v>0.75015415327579427</v>
      </c>
      <c r="R80" s="156">
        <f t="shared" si="26"/>
        <v>781.41881270290116</v>
      </c>
      <c r="S80" s="156">
        <f t="shared" si="27"/>
        <v>1089.8449270612291</v>
      </c>
      <c r="T80" s="153"/>
      <c r="U80" s="153"/>
      <c r="V80"/>
      <c r="W80">
        <v>326</v>
      </c>
      <c r="X80" s="76">
        <v>8</v>
      </c>
      <c r="Y80" s="164">
        <v>0.85</v>
      </c>
      <c r="Z80" s="150">
        <v>891</v>
      </c>
      <c r="AA80" s="150">
        <v>4431</v>
      </c>
      <c r="AB80" s="150">
        <v>928</v>
      </c>
      <c r="AC80" s="150">
        <v>1363</v>
      </c>
      <c r="AD80" s="27">
        <f t="shared" si="28"/>
        <v>0.12651710973808958</v>
      </c>
      <c r="AE80" s="27">
        <f t="shared" si="29"/>
        <v>4.7385272156911157E-2</v>
      </c>
      <c r="AF80" s="29">
        <f t="shared" si="30"/>
        <v>2.6699669323232329</v>
      </c>
      <c r="AG80" s="29">
        <f t="shared" si="31"/>
        <v>0.75785026180151327</v>
      </c>
      <c r="AH80" s="29">
        <f t="shared" si="32"/>
        <v>4.9730639730639732</v>
      </c>
      <c r="AJ80" s="51">
        <f t="shared" si="33"/>
        <v>33.382984749831394</v>
      </c>
      <c r="AK80" s="29">
        <f t="shared" si="34"/>
        <v>4.9730639730639732</v>
      </c>
      <c r="AL80" s="58">
        <f t="shared" si="35"/>
        <v>0.75785026180151327</v>
      </c>
    </row>
    <row r="81" spans="1:38" x14ac:dyDescent="0.2">
      <c r="A81" s="1">
        <v>326</v>
      </c>
      <c r="B81" s="1">
        <v>452</v>
      </c>
      <c r="C81" s="1" t="s">
        <v>107</v>
      </c>
      <c r="D81" s="66">
        <v>8</v>
      </c>
      <c r="E81" s="150">
        <v>1200</v>
      </c>
      <c r="F81" s="150">
        <v>609</v>
      </c>
      <c r="G81" s="150">
        <v>3479</v>
      </c>
      <c r="H81" s="164">
        <v>0.748</v>
      </c>
      <c r="I81" s="25">
        <f t="shared" si="18"/>
        <v>0.12815370318499586</v>
      </c>
      <c r="J81" s="25">
        <f t="shared" si="19"/>
        <v>4.7459897648966645E-2</v>
      </c>
      <c r="K81" s="27">
        <f t="shared" si="20"/>
        <v>2.7002524137931041</v>
      </c>
      <c r="L81" s="27">
        <f t="shared" si="21"/>
        <v>0.77138792170313486</v>
      </c>
      <c r="M81" s="27">
        <f t="shared" si="22"/>
        <v>5.7126436781609193</v>
      </c>
      <c r="N81" s="27"/>
      <c r="O81" s="51">
        <f t="shared" si="23"/>
        <v>26.21065311321675</v>
      </c>
      <c r="P81" s="27">
        <f t="shared" si="24"/>
        <v>5.7126436781609193</v>
      </c>
      <c r="Q81" s="93">
        <f t="shared" si="25"/>
        <v>0.77138792170313486</v>
      </c>
      <c r="R81" s="156">
        <f t="shared" si="26"/>
        <v>816.81408993334617</v>
      </c>
      <c r="S81" s="156">
        <f t="shared" si="27"/>
        <v>1091.9974464349548</v>
      </c>
      <c r="T81" s="153"/>
      <c r="U81" s="153"/>
      <c r="V81"/>
      <c r="W81">
        <v>326</v>
      </c>
      <c r="X81" s="76">
        <v>8</v>
      </c>
      <c r="Y81" s="164">
        <v>0.875</v>
      </c>
      <c r="Z81" s="150">
        <v>985</v>
      </c>
      <c r="AA81" s="150">
        <v>4730</v>
      </c>
      <c r="AB81" s="150">
        <v>955</v>
      </c>
      <c r="AC81" s="150">
        <v>1403</v>
      </c>
      <c r="AD81" s="27">
        <f t="shared" si="28"/>
        <v>0.1274632601442991</v>
      </c>
      <c r="AE81" s="27">
        <f t="shared" si="29"/>
        <v>4.8030428392862777E-2</v>
      </c>
      <c r="AF81" s="29">
        <f t="shared" si="30"/>
        <v>2.6538022751269041</v>
      </c>
      <c r="AG81" s="29">
        <f t="shared" si="31"/>
        <v>0.75607340956077895</v>
      </c>
      <c r="AH81" s="29">
        <f t="shared" si="32"/>
        <v>4.8020304568527923</v>
      </c>
      <c r="AI81" s="29"/>
      <c r="AJ81" s="51">
        <f t="shared" si="33"/>
        <v>35.635639328978222</v>
      </c>
      <c r="AK81" s="29">
        <f t="shared" si="34"/>
        <v>4.8020304568527923</v>
      </c>
      <c r="AL81" s="58">
        <f t="shared" si="35"/>
        <v>0.75607340956077895</v>
      </c>
    </row>
    <row r="82" spans="1:38" x14ac:dyDescent="0.2">
      <c r="A82" s="1">
        <v>326</v>
      </c>
      <c r="B82" s="1">
        <v>452</v>
      </c>
      <c r="C82" s="1" t="s">
        <v>107</v>
      </c>
      <c r="D82" s="66">
        <v>8</v>
      </c>
      <c r="E82" s="150">
        <v>1252</v>
      </c>
      <c r="F82" s="150">
        <v>677</v>
      </c>
      <c r="G82" s="150">
        <v>3698</v>
      </c>
      <c r="H82" s="164">
        <v>0.78100000000000003</v>
      </c>
      <c r="I82" s="25">
        <f t="shared" si="18"/>
        <v>0.12514038094155158</v>
      </c>
      <c r="J82" s="25">
        <f t="shared" si="19"/>
        <v>4.6454621388084247E-2</v>
      </c>
      <c r="K82" s="27">
        <f t="shared" si="20"/>
        <v>2.693819844017725</v>
      </c>
      <c r="L82" s="27">
        <f t="shared" si="21"/>
        <v>0.76044914426007137</v>
      </c>
      <c r="M82" s="27">
        <f t="shared" si="22"/>
        <v>5.4623338257016245</v>
      </c>
      <c r="N82" s="27"/>
      <c r="O82" s="51">
        <f t="shared" si="23"/>
        <v>27.860590748110248</v>
      </c>
      <c r="P82" s="27">
        <f t="shared" si="24"/>
        <v>5.4623338257016245</v>
      </c>
      <c r="Q82" s="93">
        <f t="shared" si="25"/>
        <v>0.76044914426007137</v>
      </c>
      <c r="R82" s="156">
        <f t="shared" si="26"/>
        <v>852.20936716379128</v>
      </c>
      <c r="S82" s="156">
        <f t="shared" si="27"/>
        <v>1091.177166662985</v>
      </c>
      <c r="T82" s="153"/>
      <c r="U82" s="153"/>
      <c r="V82"/>
      <c r="W82">
        <v>326</v>
      </c>
      <c r="X82" s="76">
        <v>8</v>
      </c>
      <c r="Y82" s="164">
        <v>0.9</v>
      </c>
      <c r="Z82" s="150">
        <v>1087</v>
      </c>
      <c r="AA82" s="150">
        <v>5044</v>
      </c>
      <c r="AB82" s="150">
        <v>982</v>
      </c>
      <c r="AC82" s="150">
        <v>1443</v>
      </c>
      <c r="AD82" s="27">
        <f t="shared" si="28"/>
        <v>0.1284936421396364</v>
      </c>
      <c r="AE82" s="27">
        <f t="shared" si="29"/>
        <v>4.8717365364135443E-2</v>
      </c>
      <c r="AF82" s="29">
        <f t="shared" si="30"/>
        <v>2.6375326575896967</v>
      </c>
      <c r="AG82" s="29">
        <f t="shared" si="31"/>
        <v>0.75446927233074379</v>
      </c>
      <c r="AH82" s="29">
        <f t="shared" si="32"/>
        <v>4.6402943882244712</v>
      </c>
      <c r="AJ82" s="51">
        <f t="shared" si="33"/>
        <v>38.001303335172551</v>
      </c>
      <c r="AK82" s="29">
        <f t="shared" si="34"/>
        <v>4.6402943882244712</v>
      </c>
      <c r="AL82" s="58">
        <f t="shared" si="35"/>
        <v>0.75446927233074379</v>
      </c>
    </row>
    <row r="83" spans="1:38" x14ac:dyDescent="0.2">
      <c r="A83" s="1">
        <v>326</v>
      </c>
      <c r="B83" s="1">
        <v>452</v>
      </c>
      <c r="C83" s="1" t="s">
        <v>107</v>
      </c>
      <c r="D83" s="66">
        <v>8</v>
      </c>
      <c r="E83" s="150">
        <v>1303</v>
      </c>
      <c r="F83" s="150">
        <v>783</v>
      </c>
      <c r="G83" s="150">
        <v>4076</v>
      </c>
      <c r="H83" s="164">
        <v>0.81299999999999994</v>
      </c>
      <c r="I83" s="25">
        <f t="shared" si="18"/>
        <v>0.12734578284007181</v>
      </c>
      <c r="J83" s="25">
        <f t="shared" si="19"/>
        <v>4.7663042091649302E-2</v>
      </c>
      <c r="K83" s="27">
        <f t="shared" si="20"/>
        <v>2.6717930130268193</v>
      </c>
      <c r="L83" s="27">
        <f t="shared" si="21"/>
        <v>0.76084814288848379</v>
      </c>
      <c r="M83" s="27">
        <f t="shared" si="22"/>
        <v>5.2056194125159641</v>
      </c>
      <c r="N83" s="27"/>
      <c r="O83" s="51">
        <f t="shared" si="23"/>
        <v>30.708428309707237</v>
      </c>
      <c r="P83" s="27">
        <f t="shared" si="24"/>
        <v>5.2056194125159641</v>
      </c>
      <c r="Q83" s="93">
        <f t="shared" si="25"/>
        <v>0.76084814288848379</v>
      </c>
      <c r="R83" s="156">
        <f t="shared" si="26"/>
        <v>886.92396598595838</v>
      </c>
      <c r="S83" s="156">
        <f t="shared" si="27"/>
        <v>1090.9273874366033</v>
      </c>
      <c r="T83" s="153"/>
      <c r="U83" s="153"/>
      <c r="V83"/>
      <c r="W83">
        <v>326</v>
      </c>
      <c r="X83" s="76">
        <v>8</v>
      </c>
      <c r="Y83" s="164">
        <v>0.92500000000000004</v>
      </c>
      <c r="Z83" s="150">
        <v>1196</v>
      </c>
      <c r="AA83" s="150">
        <v>5332</v>
      </c>
      <c r="AB83" s="150">
        <v>1010</v>
      </c>
      <c r="AC83" s="150">
        <v>1483</v>
      </c>
      <c r="AD83" s="27">
        <f t="shared" si="28"/>
        <v>0.1286018044353717</v>
      </c>
      <c r="AE83" s="27">
        <f t="shared" si="29"/>
        <v>4.9381123814124003E-2</v>
      </c>
      <c r="AF83" s="29">
        <f t="shared" si="30"/>
        <v>2.6042705086956519</v>
      </c>
      <c r="AG83" s="29">
        <f t="shared" si="31"/>
        <v>0.7452680709526035</v>
      </c>
      <c r="AH83" s="29">
        <f t="shared" si="32"/>
        <v>4.4581939799331103</v>
      </c>
      <c r="AJ83" s="51">
        <f t="shared" si="33"/>
        <v>40.17108433448454</v>
      </c>
      <c r="AK83" s="29">
        <f t="shared" si="34"/>
        <v>4.4581939799331103</v>
      </c>
      <c r="AL83" s="58">
        <f t="shared" si="35"/>
        <v>0.7452680709526035</v>
      </c>
    </row>
    <row r="84" spans="1:38" x14ac:dyDescent="0.2">
      <c r="A84" s="1">
        <v>326</v>
      </c>
      <c r="B84" s="1">
        <v>452</v>
      </c>
      <c r="C84" s="1" t="s">
        <v>107</v>
      </c>
      <c r="D84" s="66">
        <v>8</v>
      </c>
      <c r="E84" s="150">
        <v>1352</v>
      </c>
      <c r="F84" s="150">
        <v>872</v>
      </c>
      <c r="G84" s="150">
        <v>4374</v>
      </c>
      <c r="H84" s="164">
        <v>0.84299999999999997</v>
      </c>
      <c r="I84" s="25">
        <f t="shared" si="18"/>
        <v>0.12693009909332562</v>
      </c>
      <c r="J84" s="25">
        <f t="shared" si="19"/>
        <v>4.7515975848667187E-2</v>
      </c>
      <c r="K84" s="27">
        <f t="shared" si="20"/>
        <v>2.6713141596330274</v>
      </c>
      <c r="L84" s="27">
        <f t="shared" si="21"/>
        <v>0.75946920207340674</v>
      </c>
      <c r="M84" s="27">
        <f t="shared" si="22"/>
        <v>5.0160550458715596</v>
      </c>
      <c r="N84" s="27"/>
      <c r="O84" s="51">
        <f t="shared" si="23"/>
        <v>32.953548927050896</v>
      </c>
      <c r="P84" s="27">
        <f t="shared" si="24"/>
        <v>5.0160550458715596</v>
      </c>
      <c r="Q84" s="93">
        <f t="shared" si="25"/>
        <v>0.75946920207340674</v>
      </c>
      <c r="R84" s="156">
        <f t="shared" si="26"/>
        <v>920.27720799157009</v>
      </c>
      <c r="S84" s="156">
        <f t="shared" si="27"/>
        <v>1091.6692858737488</v>
      </c>
      <c r="T84" s="153"/>
      <c r="U84" s="153"/>
      <c r="V84"/>
      <c r="W84">
        <v>326</v>
      </c>
      <c r="X84" s="76">
        <v>8</v>
      </c>
      <c r="Y84" s="164">
        <v>0.95</v>
      </c>
      <c r="Z84" s="150">
        <v>1314</v>
      </c>
      <c r="AA84" s="150">
        <v>5622</v>
      </c>
      <c r="AB84" s="150">
        <v>1037</v>
      </c>
      <c r="AC84" s="150">
        <v>1523</v>
      </c>
      <c r="AD84" s="27">
        <f t="shared" si="28"/>
        <v>0.12856722145767371</v>
      </c>
      <c r="AE84" s="27">
        <f t="shared" si="29"/>
        <v>5.0089753910365763E-2</v>
      </c>
      <c r="AF84" s="29">
        <f t="shared" si="30"/>
        <v>2.5667369356164382</v>
      </c>
      <c r="AG84" s="29">
        <f t="shared" si="31"/>
        <v>0.73442826161515296</v>
      </c>
      <c r="AH84" s="29">
        <f t="shared" si="32"/>
        <v>4.2785388127853885</v>
      </c>
      <c r="AJ84" s="51">
        <f t="shared" si="33"/>
        <v>42.355933257402867</v>
      </c>
      <c r="AK84" s="29">
        <f t="shared" si="34"/>
        <v>4.2785388127853885</v>
      </c>
      <c r="AL84" s="58">
        <f t="shared" si="35"/>
        <v>0.73442826161515296</v>
      </c>
    </row>
    <row r="85" spans="1:38" x14ac:dyDescent="0.2">
      <c r="A85" s="1">
        <v>326</v>
      </c>
      <c r="B85" s="1">
        <v>452</v>
      </c>
      <c r="C85" s="1" t="s">
        <v>107</v>
      </c>
      <c r="D85" s="66">
        <v>8</v>
      </c>
      <c r="E85" s="150">
        <v>1404</v>
      </c>
      <c r="F85" s="150">
        <v>980</v>
      </c>
      <c r="G85" s="150">
        <v>4712</v>
      </c>
      <c r="H85" s="164">
        <v>0.876</v>
      </c>
      <c r="I85" s="25">
        <f t="shared" si="18"/>
        <v>0.12679738290269893</v>
      </c>
      <c r="J85" s="25">
        <f t="shared" si="19"/>
        <v>4.768458366052921E-2</v>
      </c>
      <c r="K85" s="27">
        <f t="shared" si="20"/>
        <v>2.6590854563265305</v>
      </c>
      <c r="L85" s="27">
        <f t="shared" si="21"/>
        <v>0.75559718441847168</v>
      </c>
      <c r="M85" s="27">
        <f t="shared" si="22"/>
        <v>4.8081632653061224</v>
      </c>
      <c r="N85" s="27"/>
      <c r="O85" s="51">
        <f t="shared" si="23"/>
        <v>35.50002801652122</v>
      </c>
      <c r="P85" s="27">
        <f t="shared" si="24"/>
        <v>4.8081632653061224</v>
      </c>
      <c r="Q85" s="93">
        <f t="shared" si="25"/>
        <v>0.75559718441847168</v>
      </c>
      <c r="R85" s="156">
        <f t="shared" si="26"/>
        <v>955.6724852220151</v>
      </c>
      <c r="S85" s="156">
        <f t="shared" si="27"/>
        <v>1090.9503255959075</v>
      </c>
      <c r="T85" s="153"/>
      <c r="U85" s="153"/>
      <c r="V85"/>
      <c r="X85" s="76"/>
      <c r="Y85" s="163"/>
      <c r="Z85" s="150"/>
      <c r="AA85" s="150"/>
      <c r="AB85" s="150"/>
      <c r="AC85" s="150"/>
      <c r="AD85" s="27"/>
      <c r="AE85" s="27"/>
      <c r="AF85" s="29"/>
      <c r="AH85" s="29"/>
      <c r="AJ85" s="51"/>
      <c r="AK85" s="29"/>
      <c r="AL85" s="58"/>
    </row>
    <row r="86" spans="1:38" x14ac:dyDescent="0.2">
      <c r="A86" s="1">
        <v>326</v>
      </c>
      <c r="B86" s="1">
        <v>452</v>
      </c>
      <c r="C86" s="1" t="s">
        <v>107</v>
      </c>
      <c r="D86" s="66">
        <v>8</v>
      </c>
      <c r="E86" s="150">
        <v>1455</v>
      </c>
      <c r="F86" s="150">
        <v>1114</v>
      </c>
      <c r="G86" s="150">
        <v>5109</v>
      </c>
      <c r="H86" s="164">
        <v>0.90700000000000003</v>
      </c>
      <c r="I86" s="25">
        <f t="shared" ref="I86:I149" si="36">0.1515*(G86/1000)/(E86/1000)^2/($D$4/10)^4</f>
        <v>0.12801154513011656</v>
      </c>
      <c r="J86" s="25">
        <f t="shared" ref="J86:J149" si="37">0.5*(F86/1000)/(E86/1000)^3/($D$4/10)^5</f>
        <v>4.8702297994441382E-2</v>
      </c>
      <c r="K86" s="27">
        <f t="shared" ref="K86:K149" si="38">I86/J86</f>
        <v>2.6284497939856371</v>
      </c>
      <c r="L86" s="27">
        <f t="shared" ref="L86:L149" si="39">0.798*I86^1.5/J86</f>
        <v>0.75045930556922924</v>
      </c>
      <c r="M86" s="27">
        <f t="shared" ref="M86:M149" si="40">G86/F86</f>
        <v>4.5861759425493718</v>
      </c>
      <c r="N86" s="27"/>
      <c r="O86" s="51">
        <f t="shared" ref="O86:O149" si="41">G86/(PI()*$D$4^2/4)</f>
        <v>38.49101085237838</v>
      </c>
      <c r="P86" s="27">
        <f t="shared" ref="P86:P149" si="42">M86</f>
        <v>4.5861759425493718</v>
      </c>
      <c r="Q86" s="93">
        <f t="shared" ref="Q86:Q149" si="43">L86</f>
        <v>0.75045930556922924</v>
      </c>
      <c r="R86" s="156">
        <f t="shared" si="26"/>
        <v>990.3870840441823</v>
      </c>
      <c r="S86" s="156">
        <f t="shared" si="27"/>
        <v>1091.9372481192747</v>
      </c>
      <c r="T86" s="153"/>
      <c r="U86" s="153"/>
      <c r="V86"/>
      <c r="X86" s="76"/>
      <c r="Y86" s="163"/>
      <c r="Z86" s="150"/>
      <c r="AA86" s="150"/>
      <c r="AB86" s="150"/>
      <c r="AC86" s="150"/>
      <c r="AD86" s="27"/>
      <c r="AE86" s="27"/>
      <c r="AF86" s="29"/>
      <c r="AH86" s="29"/>
      <c r="AJ86" s="51"/>
      <c r="AK86" s="29"/>
      <c r="AL86" s="58"/>
    </row>
    <row r="87" spans="1:38" x14ac:dyDescent="0.2">
      <c r="A87" s="1">
        <v>326</v>
      </c>
      <c r="B87" s="1">
        <v>452</v>
      </c>
      <c r="C87" s="1" t="s">
        <v>107</v>
      </c>
      <c r="D87" s="66">
        <v>8</v>
      </c>
      <c r="E87" s="150">
        <v>1498</v>
      </c>
      <c r="F87" s="150">
        <v>1260</v>
      </c>
      <c r="G87" s="150">
        <v>5567</v>
      </c>
      <c r="H87" s="164">
        <v>0.93400000000000005</v>
      </c>
      <c r="I87" s="25">
        <f t="shared" si="36"/>
        <v>0.13159422120234435</v>
      </c>
      <c r="J87" s="25">
        <f t="shared" si="37"/>
        <v>5.0476397044383198E-2</v>
      </c>
      <c r="K87" s="27">
        <f t="shared" si="38"/>
        <v>2.607044656666667</v>
      </c>
      <c r="L87" s="27">
        <f t="shared" si="39"/>
        <v>0.75469204251612465</v>
      </c>
      <c r="M87" s="27">
        <f t="shared" si="40"/>
        <v>4.4182539682539685</v>
      </c>
      <c r="N87" s="27"/>
      <c r="O87" s="51">
        <f t="shared" si="41"/>
        <v>41.941565358228701</v>
      </c>
      <c r="P87" s="27">
        <f t="shared" si="42"/>
        <v>4.4182539682539685</v>
      </c>
      <c r="Q87" s="93">
        <f t="shared" si="43"/>
        <v>0.75469204251612465</v>
      </c>
      <c r="R87" s="156">
        <f>E87*(PI()/30)*($D$4/2)</f>
        <v>1019.6562556001272</v>
      </c>
      <c r="S87" s="156">
        <f>R87/H87</f>
        <v>1091.7090531050612</v>
      </c>
      <c r="T87" s="153"/>
      <c r="U87" s="153"/>
      <c r="V87"/>
      <c r="X87" s="76"/>
      <c r="Y87" s="163"/>
      <c r="Z87" s="150"/>
      <c r="AA87" s="150"/>
      <c r="AB87" s="150"/>
      <c r="AC87" s="150"/>
      <c r="AD87" s="27"/>
      <c r="AE87" s="27"/>
      <c r="AF87" s="29"/>
      <c r="AH87" s="29"/>
      <c r="AJ87" s="51"/>
      <c r="AK87" s="29"/>
      <c r="AL87" s="58"/>
    </row>
    <row r="88" spans="1:38" x14ac:dyDescent="0.2">
      <c r="A88" s="1">
        <v>326</v>
      </c>
      <c r="B88" s="1">
        <v>452</v>
      </c>
      <c r="C88" s="1" t="s">
        <v>107</v>
      </c>
      <c r="D88" s="66">
        <v>8</v>
      </c>
      <c r="E88" s="150">
        <v>1549</v>
      </c>
      <c r="F88" s="150">
        <v>1384</v>
      </c>
      <c r="G88" s="150">
        <v>5746</v>
      </c>
      <c r="H88" s="164">
        <v>0.96599999999999997</v>
      </c>
      <c r="I88" s="25">
        <f t="shared" si="36"/>
        <v>0.1270287456778938</v>
      </c>
      <c r="J88" s="25">
        <f t="shared" si="37"/>
        <v>5.0145859514521794E-2</v>
      </c>
      <c r="K88" s="27">
        <f t="shared" si="38"/>
        <v>2.5331851304913302</v>
      </c>
      <c r="L88" s="27">
        <f t="shared" si="39"/>
        <v>0.72047816968059575</v>
      </c>
      <c r="M88" s="27">
        <f t="shared" si="40"/>
        <v>4.151734104046243</v>
      </c>
      <c r="N88" s="27"/>
      <c r="O88" s="51">
        <f t="shared" si="41"/>
        <v>43.290144520995533</v>
      </c>
      <c r="P88" s="27">
        <f t="shared" si="42"/>
        <v>4.151734104046243</v>
      </c>
      <c r="Q88" s="93">
        <f t="shared" si="43"/>
        <v>0.72047816968059575</v>
      </c>
      <c r="R88" s="156">
        <f>E88*(PI()/30)*($D$4/2)</f>
        <v>1054.3708544222943</v>
      </c>
      <c r="S88" s="156">
        <f>R88/H88</f>
        <v>1091.4812157580686</v>
      </c>
      <c r="T88" s="153"/>
      <c r="U88" s="153"/>
      <c r="V88"/>
      <c r="X88" s="76"/>
      <c r="Y88" s="163"/>
      <c r="Z88" s="150"/>
      <c r="AA88" s="150"/>
      <c r="AB88" s="150"/>
      <c r="AC88" s="150"/>
      <c r="AD88" s="27"/>
      <c r="AE88" s="27"/>
      <c r="AF88" s="29"/>
      <c r="AH88" s="29"/>
      <c r="AJ88" s="51"/>
      <c r="AK88" s="29"/>
      <c r="AL88" s="58"/>
    </row>
    <row r="89" spans="1:38" x14ac:dyDescent="0.2">
      <c r="E89" s="77"/>
      <c r="F89" s="77"/>
      <c r="G89" s="77"/>
      <c r="H89" s="220"/>
      <c r="I89" s="25"/>
      <c r="J89" s="25"/>
      <c r="K89" s="27"/>
      <c r="L89" s="27"/>
      <c r="M89" s="27"/>
      <c r="N89" s="27"/>
      <c r="O89" s="51"/>
      <c r="P89" s="27"/>
      <c r="Q89" s="93"/>
      <c r="R89" s="156"/>
      <c r="T89" s="153"/>
      <c r="U89" s="153"/>
      <c r="Y89" s="62"/>
      <c r="AA89" s="69"/>
      <c r="AB89" s="150"/>
      <c r="AC89" s="171"/>
      <c r="AD89" s="27"/>
      <c r="AE89" s="27"/>
      <c r="AF89" s="29"/>
      <c r="AH89" s="29"/>
      <c r="AJ89" s="51"/>
      <c r="AK89" s="29"/>
      <c r="AL89" s="58"/>
    </row>
    <row r="90" spans="1:38" x14ac:dyDescent="0.2">
      <c r="E90" s="77"/>
      <c r="F90" s="77"/>
      <c r="G90" s="77"/>
      <c r="H90" s="220"/>
      <c r="I90" s="25"/>
      <c r="J90" s="25"/>
      <c r="K90" s="27"/>
      <c r="L90" s="27"/>
      <c r="M90" s="27"/>
      <c r="N90" s="27"/>
      <c r="O90" s="51"/>
      <c r="P90" s="27"/>
      <c r="Q90" s="93"/>
      <c r="R90" s="156"/>
      <c r="T90" s="153"/>
      <c r="U90" s="153"/>
      <c r="Y90" s="62"/>
      <c r="AA90" s="69"/>
      <c r="AB90" s="150"/>
      <c r="AC90" s="171"/>
      <c r="AD90" s="27"/>
      <c r="AE90" s="27"/>
      <c r="AF90" s="29"/>
      <c r="AH90" s="29"/>
      <c r="AJ90" s="51"/>
      <c r="AK90" s="29"/>
      <c r="AL90" s="58"/>
    </row>
    <row r="91" spans="1:38" x14ac:dyDescent="0.2">
      <c r="A91" s="1">
        <v>327</v>
      </c>
      <c r="B91" s="1">
        <v>453</v>
      </c>
      <c r="C91" s="1" t="s">
        <v>107</v>
      </c>
      <c r="D91" s="66">
        <v>10</v>
      </c>
      <c r="E91" s="150">
        <v>908</v>
      </c>
      <c r="F91" s="150">
        <v>349</v>
      </c>
      <c r="G91" s="150">
        <v>2330</v>
      </c>
      <c r="H91" s="164">
        <v>0.56799999999999995</v>
      </c>
      <c r="I91" s="25">
        <f t="shared" si="36"/>
        <v>0.1499075297126079</v>
      </c>
      <c r="J91" s="25">
        <f t="shared" si="37"/>
        <v>6.2779972943944648E-2</v>
      </c>
      <c r="K91" s="27">
        <f t="shared" si="38"/>
        <v>2.3878240573065908</v>
      </c>
      <c r="L91" s="27">
        <f t="shared" si="39"/>
        <v>0.73776311496277258</v>
      </c>
      <c r="M91" s="27">
        <f t="shared" si="40"/>
        <v>6.6762177650429804</v>
      </c>
      <c r="N91" s="27"/>
      <c r="O91" s="51">
        <f t="shared" si="41"/>
        <v>17.554131001378277</v>
      </c>
      <c r="P91" s="27">
        <f t="shared" si="42"/>
        <v>6.6762177650429804</v>
      </c>
      <c r="Q91" s="93">
        <f t="shared" si="43"/>
        <v>0.73776311496277258</v>
      </c>
      <c r="R91" s="156">
        <f t="shared" si="26"/>
        <v>618.05599471623191</v>
      </c>
      <c r="S91" s="156">
        <f t="shared" si="27"/>
        <v>1088.1267512609718</v>
      </c>
      <c r="T91" s="153"/>
      <c r="U91" s="153"/>
      <c r="V91"/>
      <c r="W91">
        <v>327</v>
      </c>
      <c r="X91" s="76">
        <v>10</v>
      </c>
      <c r="Y91" s="164">
        <v>0.72499999999999998</v>
      </c>
      <c r="Z91" s="150">
        <v>712</v>
      </c>
      <c r="AA91" s="150">
        <v>3755</v>
      </c>
      <c r="AB91" s="150">
        <v>789</v>
      </c>
      <c r="AC91" s="150">
        <v>1159</v>
      </c>
      <c r="AD91" s="27">
        <f t="shared" si="28"/>
        <v>0.14827990292078905</v>
      </c>
      <c r="AE91" s="27">
        <f t="shared" si="29"/>
        <v>6.1586132007262227E-2</v>
      </c>
      <c r="AF91" s="29">
        <f t="shared" si="30"/>
        <v>2.4076833223314611</v>
      </c>
      <c r="AG91" s="29">
        <f t="shared" si="31"/>
        <v>0.73984953015023769</v>
      </c>
      <c r="AH91" s="29">
        <f t="shared" si="32"/>
        <v>5.2738764044943824</v>
      </c>
      <c r="AJ91" s="51">
        <f t="shared" si="33"/>
        <v>28.290026570890745</v>
      </c>
      <c r="AK91" s="29">
        <f t="shared" si="34"/>
        <v>5.2738764044943824</v>
      </c>
      <c r="AL91" s="58">
        <f t="shared" si="35"/>
        <v>0.73984953015023769</v>
      </c>
    </row>
    <row r="92" spans="1:38" x14ac:dyDescent="0.2">
      <c r="A92" s="1">
        <v>327</v>
      </c>
      <c r="B92" s="1">
        <v>453</v>
      </c>
      <c r="C92" s="1" t="s">
        <v>107</v>
      </c>
      <c r="D92" s="66">
        <v>10</v>
      </c>
      <c r="E92" s="150">
        <v>935</v>
      </c>
      <c r="F92" s="150">
        <v>389</v>
      </c>
      <c r="G92" s="150">
        <v>2488</v>
      </c>
      <c r="H92" s="164">
        <v>0.58499999999999996</v>
      </c>
      <c r="I92" s="25">
        <f t="shared" si="36"/>
        <v>0.15096156097719179</v>
      </c>
      <c r="J92" s="25">
        <f t="shared" si="37"/>
        <v>6.4086715105427836E-2</v>
      </c>
      <c r="K92" s="27">
        <f t="shared" si="38"/>
        <v>2.3555827557840625</v>
      </c>
      <c r="L92" s="27">
        <f t="shared" si="39"/>
        <v>0.73035573975224921</v>
      </c>
      <c r="M92" s="27">
        <f t="shared" si="40"/>
        <v>6.3958868894601544</v>
      </c>
      <c r="N92" s="27"/>
      <c r="O92" s="51">
        <f t="shared" si="41"/>
        <v>18.744496966278607</v>
      </c>
      <c r="P92" s="27">
        <f t="shared" si="42"/>
        <v>6.3958868894601544</v>
      </c>
      <c r="Q92" s="93">
        <f t="shared" si="43"/>
        <v>0.73035573975224921</v>
      </c>
      <c r="R92" s="156">
        <f t="shared" si="26"/>
        <v>636.43431173973227</v>
      </c>
      <c r="S92" s="156">
        <f t="shared" si="27"/>
        <v>1087.9219004097988</v>
      </c>
      <c r="T92" s="153"/>
      <c r="U92" s="153"/>
      <c r="V92"/>
      <c r="W92">
        <v>327</v>
      </c>
      <c r="X92" s="76">
        <v>10</v>
      </c>
      <c r="Y92" s="164">
        <v>0.75</v>
      </c>
      <c r="Z92" s="150">
        <v>788</v>
      </c>
      <c r="AA92" s="150">
        <v>4024</v>
      </c>
      <c r="AB92" s="150">
        <v>816</v>
      </c>
      <c r="AC92" s="150">
        <v>1199</v>
      </c>
      <c r="AD92" s="27">
        <f t="shared" si="28"/>
        <v>0.14847687879734645</v>
      </c>
      <c r="AE92" s="27">
        <f t="shared" si="29"/>
        <v>6.156330277358768E-2</v>
      </c>
      <c r="AF92" s="29">
        <f t="shared" si="30"/>
        <v>2.4117757187817257</v>
      </c>
      <c r="AG92" s="29">
        <f t="shared" si="31"/>
        <v>0.74159915202683657</v>
      </c>
      <c r="AH92" s="29">
        <f t="shared" si="32"/>
        <v>5.1065989847715736</v>
      </c>
      <c r="AJ92" s="51">
        <f t="shared" si="33"/>
        <v>30.316662295942571</v>
      </c>
      <c r="AK92" s="29">
        <f t="shared" si="34"/>
        <v>5.1065989847715736</v>
      </c>
      <c r="AL92" s="58">
        <f t="shared" si="35"/>
        <v>0.74159915202683657</v>
      </c>
    </row>
    <row r="93" spans="1:38" x14ac:dyDescent="0.2">
      <c r="A93" s="1">
        <v>327</v>
      </c>
      <c r="B93" s="1">
        <v>453</v>
      </c>
      <c r="C93" s="1" t="s">
        <v>107</v>
      </c>
      <c r="D93" s="66">
        <v>10</v>
      </c>
      <c r="E93" s="150">
        <v>999</v>
      </c>
      <c r="F93" s="150">
        <v>460</v>
      </c>
      <c r="G93" s="150">
        <v>2823</v>
      </c>
      <c r="H93" s="164">
        <v>0.625</v>
      </c>
      <c r="I93" s="25">
        <f t="shared" si="36"/>
        <v>0.15004416994026082</v>
      </c>
      <c r="J93" s="25">
        <f t="shared" si="37"/>
        <v>6.2131896454674554E-2</v>
      </c>
      <c r="K93" s="27">
        <f t="shared" si="38"/>
        <v>2.4149298267391304</v>
      </c>
      <c r="L93" s="27">
        <f t="shared" si="39"/>
        <v>0.74647792551514469</v>
      </c>
      <c r="M93" s="27">
        <f t="shared" si="40"/>
        <v>6.1369565217391306</v>
      </c>
      <c r="N93" s="27"/>
      <c r="O93" s="51">
        <f t="shared" si="41"/>
        <v>21.268374170339435</v>
      </c>
      <c r="P93" s="27">
        <f t="shared" si="42"/>
        <v>6.1369565217391306</v>
      </c>
      <c r="Q93" s="93">
        <f t="shared" si="43"/>
        <v>0.74647792551514469</v>
      </c>
      <c r="R93" s="156">
        <f t="shared" si="26"/>
        <v>679.99772986951064</v>
      </c>
      <c r="S93" s="156">
        <f t="shared" si="27"/>
        <v>1087.9963677912169</v>
      </c>
      <c r="T93" s="153"/>
      <c r="U93" s="153"/>
      <c r="V93"/>
      <c r="W93">
        <v>327</v>
      </c>
      <c r="X93" s="76">
        <v>10</v>
      </c>
      <c r="Y93" s="164">
        <v>0.77500000000000002</v>
      </c>
      <c r="Z93" s="150">
        <v>878</v>
      </c>
      <c r="AA93" s="150">
        <v>4332</v>
      </c>
      <c r="AB93" s="150">
        <v>843</v>
      </c>
      <c r="AC93" s="150">
        <v>1238</v>
      </c>
      <c r="AD93" s="27">
        <f t="shared" si="28"/>
        <v>0.1499292547277967</v>
      </c>
      <c r="AE93" s="27">
        <f t="shared" si="29"/>
        <v>6.2314027935467614E-2</v>
      </c>
      <c r="AF93" s="29">
        <f t="shared" si="30"/>
        <v>2.4060273375854209</v>
      </c>
      <c r="AG93" s="29">
        <f t="shared" si="31"/>
        <v>0.74344122541260105</v>
      </c>
      <c r="AH93" s="29">
        <f t="shared" si="32"/>
        <v>4.9339407744874713</v>
      </c>
      <c r="AJ93" s="51">
        <f t="shared" si="33"/>
        <v>32.6371225313179</v>
      </c>
      <c r="AK93" s="29">
        <f t="shared" si="34"/>
        <v>4.9339407744874713</v>
      </c>
      <c r="AL93" s="58">
        <f t="shared" si="35"/>
        <v>0.74344122541260105</v>
      </c>
    </row>
    <row r="94" spans="1:38" x14ac:dyDescent="0.2">
      <c r="A94" s="1">
        <v>327</v>
      </c>
      <c r="B94" s="1">
        <v>453</v>
      </c>
      <c r="C94" s="1" t="s">
        <v>107</v>
      </c>
      <c r="D94" s="66">
        <v>10</v>
      </c>
      <c r="E94" s="150">
        <v>1053</v>
      </c>
      <c r="F94" s="150">
        <v>532</v>
      </c>
      <c r="G94" s="150">
        <v>3080</v>
      </c>
      <c r="H94" s="164">
        <v>0.65800000000000003</v>
      </c>
      <c r="I94" s="25">
        <f t="shared" si="36"/>
        <v>0.1473442517790276</v>
      </c>
      <c r="J94" s="25">
        <f t="shared" si="37"/>
        <v>6.1359210297569862E-2</v>
      </c>
      <c r="K94" s="27">
        <f t="shared" si="38"/>
        <v>2.4013387894736837</v>
      </c>
      <c r="L94" s="27">
        <f t="shared" si="39"/>
        <v>0.73556816751179344</v>
      </c>
      <c r="M94" s="27">
        <f t="shared" si="40"/>
        <v>5.7894736842105265</v>
      </c>
      <c r="N94" s="27"/>
      <c r="O94" s="51">
        <f t="shared" si="41"/>
        <v>23.204602353753263</v>
      </c>
      <c r="P94" s="27">
        <f t="shared" si="42"/>
        <v>5.7894736842105265</v>
      </c>
      <c r="Q94" s="93">
        <f t="shared" si="43"/>
        <v>0.73556816751179344</v>
      </c>
      <c r="R94" s="156">
        <f t="shared" si="26"/>
        <v>716.75436391651124</v>
      </c>
      <c r="S94" s="156">
        <f t="shared" si="27"/>
        <v>1089.2923463776765</v>
      </c>
      <c r="T94" s="153"/>
      <c r="U94" s="153"/>
      <c r="V94"/>
      <c r="W94">
        <v>327</v>
      </c>
      <c r="X94" s="76">
        <v>10</v>
      </c>
      <c r="Y94" s="164">
        <v>0.8</v>
      </c>
      <c r="Z94" s="150">
        <v>981</v>
      </c>
      <c r="AA94" s="150">
        <v>4678</v>
      </c>
      <c r="AB94" s="150">
        <v>870</v>
      </c>
      <c r="AC94" s="150">
        <v>1379</v>
      </c>
      <c r="AD94" s="27">
        <f t="shared" si="28"/>
        <v>0.13048810035932343</v>
      </c>
      <c r="AE94" s="27">
        <f t="shared" si="29"/>
        <v>5.0376669453531565E-2</v>
      </c>
      <c r="AF94" s="29">
        <f t="shared" si="30"/>
        <v>2.5902486562691136</v>
      </c>
      <c r="AG94" s="29">
        <f t="shared" si="31"/>
        <v>0.74667189183735538</v>
      </c>
      <c r="AH94" s="29">
        <f t="shared" si="32"/>
        <v>4.7686034658511725</v>
      </c>
      <c r="AJ94" s="51">
        <f t="shared" si="33"/>
        <v>35.243873315213555</v>
      </c>
      <c r="AK94" s="29">
        <f t="shared" si="34"/>
        <v>4.7686034658511725</v>
      </c>
      <c r="AL94" s="58">
        <f t="shared" si="35"/>
        <v>0.74667189183735538</v>
      </c>
    </row>
    <row r="95" spans="1:38" x14ac:dyDescent="0.2">
      <c r="A95" s="1">
        <v>327</v>
      </c>
      <c r="B95" s="1">
        <v>453</v>
      </c>
      <c r="C95" s="1" t="s">
        <v>107</v>
      </c>
      <c r="D95" s="66">
        <v>10</v>
      </c>
      <c r="E95" s="150">
        <v>1100</v>
      </c>
      <c r="F95" s="150">
        <v>610</v>
      </c>
      <c r="G95" s="150">
        <v>3376</v>
      </c>
      <c r="H95" s="164">
        <v>0.68799999999999994</v>
      </c>
      <c r="I95" s="25">
        <f t="shared" si="36"/>
        <v>0.14799815155672308</v>
      </c>
      <c r="J95" s="25">
        <f t="shared" si="37"/>
        <v>6.1717030559418323E-2</v>
      </c>
      <c r="K95" s="27">
        <f t="shared" si="38"/>
        <v>2.3980115409836067</v>
      </c>
      <c r="L95" s="27">
        <f t="shared" si="39"/>
        <v>0.73617710340497711</v>
      </c>
      <c r="M95" s="27">
        <f t="shared" si="40"/>
        <v>5.5344262295081963</v>
      </c>
      <c r="N95" s="27"/>
      <c r="O95" s="51">
        <f t="shared" si="41"/>
        <v>25.434655047490587</v>
      </c>
      <c r="P95" s="27">
        <f t="shared" si="42"/>
        <v>5.5344262295081963</v>
      </c>
      <c r="Q95" s="93">
        <f t="shared" si="43"/>
        <v>0.73617710340497711</v>
      </c>
      <c r="R95" s="156">
        <f t="shared" si="26"/>
        <v>748.74624910556736</v>
      </c>
      <c r="S95" s="156">
        <f t="shared" si="27"/>
        <v>1088.2939667232085</v>
      </c>
      <c r="T95" s="153"/>
      <c r="U95" s="153"/>
      <c r="V95"/>
      <c r="W95">
        <v>327</v>
      </c>
      <c r="X95" s="76">
        <v>10</v>
      </c>
      <c r="Y95" s="164">
        <v>0.82499999999999996</v>
      </c>
      <c r="Z95" s="150">
        <v>1085</v>
      </c>
      <c r="AA95" s="150">
        <v>5017</v>
      </c>
      <c r="AB95" s="150">
        <v>898</v>
      </c>
      <c r="AC95" s="150">
        <v>1319</v>
      </c>
      <c r="AD95" s="27">
        <f t="shared" si="28"/>
        <v>0.15296558555999143</v>
      </c>
      <c r="AE95" s="27">
        <f t="shared" si="29"/>
        <v>6.3672015050030062E-2</v>
      </c>
      <c r="AF95" s="29">
        <f t="shared" si="30"/>
        <v>2.4023990043317971</v>
      </c>
      <c r="AG95" s="29">
        <f t="shared" si="31"/>
        <v>0.74979906983778577</v>
      </c>
      <c r="AH95" s="29">
        <f t="shared" si="32"/>
        <v>4.6239631336405527</v>
      </c>
      <c r="AJ95" s="51">
        <f t="shared" si="33"/>
        <v>37.797886366487049</v>
      </c>
      <c r="AK95" s="29">
        <f t="shared" si="34"/>
        <v>4.6239631336405527</v>
      </c>
      <c r="AL95" s="58">
        <f t="shared" si="35"/>
        <v>0.74979906983778577</v>
      </c>
    </row>
    <row r="96" spans="1:38" x14ac:dyDescent="0.2">
      <c r="A96" s="1">
        <v>327</v>
      </c>
      <c r="B96" s="1">
        <v>453</v>
      </c>
      <c r="C96" s="1" t="s">
        <v>107</v>
      </c>
      <c r="D96" s="66">
        <v>10</v>
      </c>
      <c r="E96" s="150">
        <v>1151</v>
      </c>
      <c r="F96" s="150">
        <v>693</v>
      </c>
      <c r="G96" s="150">
        <v>3692</v>
      </c>
      <c r="H96" s="164">
        <v>0.72</v>
      </c>
      <c r="I96" s="25">
        <f t="shared" si="36"/>
        <v>0.14782581045776297</v>
      </c>
      <c r="J96" s="25">
        <f t="shared" si="37"/>
        <v>6.120128016775403E-2</v>
      </c>
      <c r="K96" s="27">
        <f t="shared" si="38"/>
        <v>2.4154038943722949</v>
      </c>
      <c r="L96" s="27">
        <f t="shared" si="39"/>
        <v>0.74108459883402622</v>
      </c>
      <c r="M96" s="27">
        <f t="shared" si="40"/>
        <v>5.3275613275613276</v>
      </c>
      <c r="N96" s="27"/>
      <c r="O96" s="51">
        <f t="shared" si="41"/>
        <v>27.815386977291247</v>
      </c>
      <c r="P96" s="27">
        <f t="shared" si="42"/>
        <v>5.3275613275613276</v>
      </c>
      <c r="Q96" s="93">
        <f t="shared" si="43"/>
        <v>0.74108459883402622</v>
      </c>
      <c r="R96" s="156">
        <f t="shared" si="26"/>
        <v>783.46084792773456</v>
      </c>
      <c r="S96" s="156">
        <f t="shared" si="27"/>
        <v>1088.1400665662979</v>
      </c>
      <c r="T96" s="153"/>
      <c r="U96" s="153"/>
      <c r="V96"/>
      <c r="W96">
        <v>327</v>
      </c>
      <c r="X96" s="76">
        <v>10</v>
      </c>
      <c r="Y96" s="164">
        <v>0.85</v>
      </c>
      <c r="Z96" s="150">
        <v>1194</v>
      </c>
      <c r="AA96" s="150">
        <v>5377</v>
      </c>
      <c r="AB96" s="150">
        <v>925</v>
      </c>
      <c r="AC96" s="150">
        <v>1358</v>
      </c>
      <c r="AD96" s="27">
        <f t="shared" si="28"/>
        <v>0.15466061051430174</v>
      </c>
      <c r="AE96" s="27">
        <f t="shared" si="29"/>
        <v>6.4203434339227525E-2</v>
      </c>
      <c r="AF96" s="29">
        <f t="shared" si="30"/>
        <v>2.4089149140703516</v>
      </c>
      <c r="AG96" s="29">
        <f t="shared" si="31"/>
        <v>0.75598679890718679</v>
      </c>
      <c r="AH96" s="29">
        <f t="shared" si="32"/>
        <v>4.5033500837520934</v>
      </c>
      <c r="AJ96" s="51">
        <f t="shared" si="33"/>
        <v>40.510112615627037</v>
      </c>
      <c r="AK96" s="29">
        <f t="shared" si="34"/>
        <v>4.5033500837520934</v>
      </c>
      <c r="AL96" s="58">
        <f t="shared" si="35"/>
        <v>0.75598679890718679</v>
      </c>
    </row>
    <row r="97" spans="1:38" x14ac:dyDescent="0.2">
      <c r="A97" s="1">
        <v>327</v>
      </c>
      <c r="B97" s="1">
        <v>453</v>
      </c>
      <c r="C97" s="1" t="s">
        <v>107</v>
      </c>
      <c r="D97" s="66">
        <v>10</v>
      </c>
      <c r="E97" s="150">
        <v>1198</v>
      </c>
      <c r="F97" s="150">
        <v>797</v>
      </c>
      <c r="G97" s="150">
        <v>4067</v>
      </c>
      <c r="H97" s="164">
        <v>0.749</v>
      </c>
      <c r="I97" s="25">
        <f t="shared" si="36"/>
        <v>0.15031411351082705</v>
      </c>
      <c r="J97" s="25">
        <f t="shared" si="37"/>
        <v>6.2422493102739771E-2</v>
      </c>
      <c r="K97" s="27">
        <f t="shared" si="38"/>
        <v>2.408012016813049</v>
      </c>
      <c r="L97" s="27">
        <f t="shared" si="39"/>
        <v>0.74500883179877342</v>
      </c>
      <c r="M97" s="27">
        <f t="shared" si="40"/>
        <v>5.1028858218318698</v>
      </c>
      <c r="N97" s="27"/>
      <c r="O97" s="51">
        <f t="shared" si="41"/>
        <v>30.640622653478736</v>
      </c>
      <c r="P97" s="27">
        <f t="shared" si="42"/>
        <v>5.1028858218318698</v>
      </c>
      <c r="Q97" s="93">
        <f t="shared" si="43"/>
        <v>0.74500883179877342</v>
      </c>
      <c r="R97" s="156">
        <f t="shared" si="26"/>
        <v>815.45273311679057</v>
      </c>
      <c r="S97" s="156">
        <f t="shared" si="27"/>
        <v>1088.7219400758217</v>
      </c>
      <c r="T97" s="153"/>
      <c r="U97" s="153"/>
      <c r="V97"/>
      <c r="W97">
        <v>327</v>
      </c>
      <c r="X97" s="76">
        <v>10</v>
      </c>
      <c r="Y97" s="164">
        <v>0.875</v>
      </c>
      <c r="Z97" s="150">
        <v>1322</v>
      </c>
      <c r="AA97" s="150">
        <v>5738</v>
      </c>
      <c r="AB97" s="150">
        <v>962</v>
      </c>
      <c r="AC97" s="150">
        <v>1399</v>
      </c>
      <c r="AD97" s="27">
        <f t="shared" si="28"/>
        <v>0.15551215461199402</v>
      </c>
      <c r="AE97" s="27">
        <f t="shared" si="29"/>
        <v>6.5017692844494587E-2</v>
      </c>
      <c r="AF97" s="29">
        <f t="shared" si="30"/>
        <v>2.3918436322239032</v>
      </c>
      <c r="AG97" s="29">
        <f t="shared" si="31"/>
        <v>0.75269294374303131</v>
      </c>
      <c r="AH97" s="29">
        <f t="shared" si="32"/>
        <v>4.3403933434190618</v>
      </c>
      <c r="AJ97" s="51">
        <f t="shared" si="33"/>
        <v>43.229872826570201</v>
      </c>
      <c r="AK97" s="29">
        <f t="shared" si="34"/>
        <v>4.3403933434190618</v>
      </c>
      <c r="AL97" s="58">
        <f t="shared" si="35"/>
        <v>0.75269294374303131</v>
      </c>
    </row>
    <row r="98" spans="1:38" x14ac:dyDescent="0.2">
      <c r="A98" s="1">
        <v>327</v>
      </c>
      <c r="B98" s="1">
        <v>453</v>
      </c>
      <c r="C98" s="1" t="s">
        <v>107</v>
      </c>
      <c r="D98" s="66">
        <v>10</v>
      </c>
      <c r="E98" s="150">
        <v>1248</v>
      </c>
      <c r="F98" s="150">
        <v>896</v>
      </c>
      <c r="G98" s="150">
        <v>4373</v>
      </c>
      <c r="H98" s="164">
        <v>0.78100000000000003</v>
      </c>
      <c r="I98" s="25">
        <f t="shared" si="36"/>
        <v>0.1489325173430659</v>
      </c>
      <c r="J98" s="25">
        <f t="shared" si="37"/>
        <v>6.2075109800938909E-2</v>
      </c>
      <c r="K98" s="27">
        <f t="shared" si="38"/>
        <v>2.3992308321428575</v>
      </c>
      <c r="L98" s="27">
        <f t="shared" si="39"/>
        <v>0.73887281884572775</v>
      </c>
      <c r="M98" s="27">
        <f t="shared" si="40"/>
        <v>4.8805803571428568</v>
      </c>
      <c r="N98" s="27"/>
      <c r="O98" s="51">
        <f t="shared" si="41"/>
        <v>32.946014965247727</v>
      </c>
      <c r="P98" s="27">
        <f t="shared" si="42"/>
        <v>4.8805803571428568</v>
      </c>
      <c r="Q98" s="93">
        <f t="shared" si="43"/>
        <v>0.73887281884572775</v>
      </c>
      <c r="R98" s="156">
        <f t="shared" si="26"/>
        <v>849.48665353068009</v>
      </c>
      <c r="S98" s="156">
        <f t="shared" si="27"/>
        <v>1087.6909776321127</v>
      </c>
      <c r="T98" s="153"/>
      <c r="U98" s="153"/>
      <c r="V98"/>
      <c r="W98">
        <v>327</v>
      </c>
      <c r="X98" s="76">
        <v>10</v>
      </c>
      <c r="Y98" s="164">
        <v>0.9</v>
      </c>
      <c r="Z98" s="150">
        <v>1458</v>
      </c>
      <c r="AA98" s="150">
        <v>6096</v>
      </c>
      <c r="AB98" s="150">
        <v>979</v>
      </c>
      <c r="AC98" s="150">
        <v>1439</v>
      </c>
      <c r="AD98" s="27">
        <f t="shared" si="28"/>
        <v>0.1561574088568311</v>
      </c>
      <c r="AE98" s="27">
        <f t="shared" si="29"/>
        <v>6.5891346873218001E-2</v>
      </c>
      <c r="AF98" s="29">
        <f t="shared" si="30"/>
        <v>2.369922854320988</v>
      </c>
      <c r="AG98" s="29">
        <f t="shared" si="31"/>
        <v>0.74734029217445064</v>
      </c>
      <c r="AH98" s="29">
        <f t="shared" si="32"/>
        <v>4.1810699588477362</v>
      </c>
      <c r="AJ98" s="51">
        <f t="shared" si="33"/>
        <v>45.927031152103858</v>
      </c>
      <c r="AK98" s="29">
        <f t="shared" si="34"/>
        <v>4.1810699588477362</v>
      </c>
      <c r="AL98" s="58">
        <f t="shared" si="35"/>
        <v>0.74734029217445064</v>
      </c>
    </row>
    <row r="99" spans="1:38" x14ac:dyDescent="0.2">
      <c r="A99" s="1">
        <v>327</v>
      </c>
      <c r="B99" s="1">
        <v>453</v>
      </c>
      <c r="C99" s="1" t="s">
        <v>107</v>
      </c>
      <c r="D99" s="66">
        <v>10</v>
      </c>
      <c r="E99" s="150">
        <v>1296</v>
      </c>
      <c r="F99" s="150">
        <v>1022</v>
      </c>
      <c r="G99" s="150">
        <v>4817</v>
      </c>
      <c r="H99" s="164">
        <v>0.81100000000000005</v>
      </c>
      <c r="I99" s="25">
        <f t="shared" si="36"/>
        <v>0.15212684795874132</v>
      </c>
      <c r="J99" s="25">
        <f t="shared" si="37"/>
        <v>6.3225043089114863E-2</v>
      </c>
      <c r="K99" s="27">
        <f t="shared" si="38"/>
        <v>2.4061169518591004</v>
      </c>
      <c r="L99" s="27">
        <f t="shared" si="39"/>
        <v>0.74889780492375924</v>
      </c>
      <c r="M99" s="27">
        <f t="shared" si="40"/>
        <v>4.7133072407045011</v>
      </c>
      <c r="N99" s="27"/>
      <c r="O99" s="51">
        <f t="shared" si="41"/>
        <v>36.291094005853722</v>
      </c>
      <c r="P99" s="27">
        <f t="shared" si="42"/>
        <v>4.7133072407045011</v>
      </c>
      <c r="Q99" s="93">
        <f t="shared" si="43"/>
        <v>0.74889780492375924</v>
      </c>
      <c r="R99" s="156">
        <f t="shared" si="26"/>
        <v>882.15921712801389</v>
      </c>
      <c r="S99" s="156">
        <f t="shared" si="27"/>
        <v>1087.7425611936053</v>
      </c>
      <c r="T99" s="153"/>
      <c r="U99" s="153"/>
      <c r="V99"/>
      <c r="W99">
        <v>327</v>
      </c>
      <c r="X99" s="76">
        <v>10</v>
      </c>
      <c r="Y99" s="164">
        <v>0.92500000000000004</v>
      </c>
      <c r="Z99" s="150">
        <v>1610</v>
      </c>
      <c r="AA99" s="150">
        <v>6440</v>
      </c>
      <c r="AB99" s="150">
        <v>1006</v>
      </c>
      <c r="AC99" s="150">
        <v>1479</v>
      </c>
      <c r="AD99" s="27">
        <f t="shared" si="28"/>
        <v>0.15616681139076091</v>
      </c>
      <c r="AE99" s="27">
        <f t="shared" si="29"/>
        <v>6.7015397330744533E-2</v>
      </c>
      <c r="AF99" s="29">
        <f t="shared" si="30"/>
        <v>2.3303124000000004</v>
      </c>
      <c r="AG99" s="29">
        <f t="shared" si="31"/>
        <v>0.73487150710979732</v>
      </c>
      <c r="AH99" s="29">
        <f t="shared" si="32"/>
        <v>4</v>
      </c>
      <c r="AJ99" s="51">
        <f t="shared" si="33"/>
        <v>48.518714012393183</v>
      </c>
      <c r="AK99" s="29">
        <f t="shared" si="34"/>
        <v>4</v>
      </c>
      <c r="AL99" s="58">
        <f t="shared" si="35"/>
        <v>0.73487150710979732</v>
      </c>
    </row>
    <row r="100" spans="1:38" x14ac:dyDescent="0.2">
      <c r="A100" s="1">
        <v>327</v>
      </c>
      <c r="B100" s="1">
        <v>453</v>
      </c>
      <c r="C100" s="1" t="s">
        <v>107</v>
      </c>
      <c r="D100" s="66">
        <v>10</v>
      </c>
      <c r="E100" s="150">
        <v>1354</v>
      </c>
      <c r="F100" s="150">
        <v>1199</v>
      </c>
      <c r="G100" s="150">
        <v>5390</v>
      </c>
      <c r="H100" s="164">
        <v>0.84699999999999998</v>
      </c>
      <c r="I100" s="25">
        <f t="shared" si="36"/>
        <v>0.15595189635828774</v>
      </c>
      <c r="J100" s="25">
        <f t="shared" si="37"/>
        <v>6.5045376651079984E-2</v>
      </c>
      <c r="K100" s="27">
        <f t="shared" si="38"/>
        <v>2.3975861834862382</v>
      </c>
      <c r="L100" s="27">
        <f t="shared" si="39"/>
        <v>0.75556607296299338</v>
      </c>
      <c r="M100" s="27">
        <f t="shared" si="40"/>
        <v>4.4954128440366974</v>
      </c>
      <c r="N100" s="27"/>
      <c r="O100" s="51">
        <f t="shared" si="41"/>
        <v>40.608054119068207</v>
      </c>
      <c r="P100" s="27">
        <f t="shared" si="42"/>
        <v>4.4954128440366974</v>
      </c>
      <c r="Q100" s="93">
        <f t="shared" si="43"/>
        <v>0.75556607296299338</v>
      </c>
      <c r="R100" s="156">
        <f t="shared" si="26"/>
        <v>921.63856480812569</v>
      </c>
      <c r="S100" s="156">
        <f t="shared" si="27"/>
        <v>1088.1210918631946</v>
      </c>
      <c r="T100" s="153"/>
      <c r="U100" s="153"/>
      <c r="V100"/>
      <c r="W100">
        <v>327</v>
      </c>
      <c r="X100" s="76">
        <v>10</v>
      </c>
      <c r="Y100" s="164">
        <v>0.95</v>
      </c>
      <c r="Z100" s="150">
        <v>1775</v>
      </c>
      <c r="AA100" s="150">
        <v>6770</v>
      </c>
      <c r="AB100" s="150">
        <v>1034</v>
      </c>
      <c r="AC100" s="150">
        <v>1519</v>
      </c>
      <c r="AD100" s="27">
        <f t="shared" si="28"/>
        <v>0.15563681854236205</v>
      </c>
      <c r="AE100" s="27">
        <f t="shared" si="29"/>
        <v>6.819904270526482E-2</v>
      </c>
      <c r="AF100" s="29">
        <f t="shared" si="30"/>
        <v>2.2820968208450707</v>
      </c>
      <c r="AG100" s="29">
        <f t="shared" si="31"/>
        <v>0.71844434314589056</v>
      </c>
      <c r="AH100" s="29">
        <f t="shared" si="32"/>
        <v>3.8140845070422533</v>
      </c>
      <c r="AJ100" s="51">
        <f t="shared" si="33"/>
        <v>51.004921407438175</v>
      </c>
      <c r="AK100" s="29">
        <f t="shared" si="34"/>
        <v>3.8140845070422533</v>
      </c>
      <c r="AL100" s="58">
        <f t="shared" si="35"/>
        <v>0.71844434314589056</v>
      </c>
    </row>
    <row r="101" spans="1:38" x14ac:dyDescent="0.2">
      <c r="A101" s="1">
        <v>327</v>
      </c>
      <c r="B101" s="1">
        <v>453</v>
      </c>
      <c r="C101" s="1" t="s">
        <v>107</v>
      </c>
      <c r="D101" s="66">
        <v>10</v>
      </c>
      <c r="E101" s="150">
        <v>1408</v>
      </c>
      <c r="F101" s="150">
        <v>1343</v>
      </c>
      <c r="G101" s="150">
        <v>5785</v>
      </c>
      <c r="H101" s="164">
        <v>0.88100000000000001</v>
      </c>
      <c r="I101" s="25">
        <f t="shared" si="36"/>
        <v>0.1547879958953936</v>
      </c>
      <c r="J101" s="25">
        <f t="shared" si="37"/>
        <v>6.4791985841109206E-2</v>
      </c>
      <c r="K101" s="27">
        <f t="shared" si="38"/>
        <v>2.3889991005212212</v>
      </c>
      <c r="L101" s="27">
        <f t="shared" si="39"/>
        <v>0.75004533841297327</v>
      </c>
      <c r="M101" s="27">
        <f t="shared" si="40"/>
        <v>4.3075204765450481</v>
      </c>
      <c r="N101" s="27"/>
      <c r="O101" s="51">
        <f t="shared" si="41"/>
        <v>43.583969031319029</v>
      </c>
      <c r="P101" s="27">
        <f t="shared" si="42"/>
        <v>4.3075204765450481</v>
      </c>
      <c r="Q101" s="93">
        <f t="shared" si="43"/>
        <v>0.75004533841297327</v>
      </c>
      <c r="R101" s="156">
        <f t="shared" si="26"/>
        <v>958.39519885512607</v>
      </c>
      <c r="S101" s="156">
        <f t="shared" si="27"/>
        <v>1087.8492609025268</v>
      </c>
      <c r="T101" s="153"/>
      <c r="U101" s="153"/>
      <c r="V101"/>
      <c r="X101" s="76"/>
      <c r="Y101" s="163"/>
      <c r="Z101" s="150"/>
      <c r="AA101" s="150"/>
      <c r="AB101" s="150"/>
      <c r="AC101" s="150"/>
      <c r="AD101" s="27"/>
      <c r="AE101" s="27"/>
      <c r="AF101" s="29"/>
      <c r="AH101" s="29"/>
      <c r="AJ101" s="51"/>
      <c r="AK101" s="29"/>
      <c r="AL101" s="58"/>
    </row>
    <row r="102" spans="1:38" x14ac:dyDescent="0.2">
      <c r="A102" s="1">
        <v>327</v>
      </c>
      <c r="B102" s="1">
        <v>453</v>
      </c>
      <c r="C102" s="1" t="s">
        <v>107</v>
      </c>
      <c r="D102" s="66">
        <v>10</v>
      </c>
      <c r="E102" s="150">
        <v>1447</v>
      </c>
      <c r="F102" s="150">
        <v>1481</v>
      </c>
      <c r="G102" s="150">
        <v>6160</v>
      </c>
      <c r="H102" s="164">
        <v>0.90500000000000003</v>
      </c>
      <c r="I102" s="25">
        <f t="shared" si="36"/>
        <v>0.15605686332502325</v>
      </c>
      <c r="J102" s="25">
        <f t="shared" si="37"/>
        <v>6.5826794614070178E-2</v>
      </c>
      <c r="K102" s="27">
        <f t="shared" si="38"/>
        <v>2.3707194652261983</v>
      </c>
      <c r="L102" s="27">
        <f t="shared" si="39"/>
        <v>0.74735078269546895</v>
      </c>
      <c r="M102" s="27">
        <f t="shared" si="40"/>
        <v>4.1593517893315326</v>
      </c>
      <c r="N102" s="27"/>
      <c r="O102" s="51">
        <f t="shared" si="41"/>
        <v>46.409204707506525</v>
      </c>
      <c r="P102" s="27">
        <f t="shared" si="42"/>
        <v>4.1593517893315326</v>
      </c>
      <c r="Q102" s="93">
        <f t="shared" si="43"/>
        <v>0.74735078269546895</v>
      </c>
      <c r="R102" s="156">
        <f t="shared" si="26"/>
        <v>984.94165677795991</v>
      </c>
      <c r="S102" s="156">
        <f t="shared" si="27"/>
        <v>1088.3333224065855</v>
      </c>
      <c r="T102" s="153"/>
      <c r="U102" s="153"/>
      <c r="V102"/>
      <c r="X102" s="76"/>
      <c r="Y102" s="163"/>
      <c r="Z102" s="150"/>
      <c r="AA102" s="150"/>
      <c r="AB102" s="150"/>
      <c r="AC102" s="150"/>
      <c r="AD102" s="27"/>
      <c r="AE102" s="27"/>
      <c r="AF102" s="29"/>
      <c r="AH102" s="29"/>
      <c r="AJ102" s="51"/>
      <c r="AK102" s="29"/>
      <c r="AL102" s="58"/>
    </row>
    <row r="103" spans="1:38" x14ac:dyDescent="0.2">
      <c r="A103" s="1">
        <v>327</v>
      </c>
      <c r="B103" s="1">
        <v>453</v>
      </c>
      <c r="C103" s="1" t="s">
        <v>107</v>
      </c>
      <c r="D103" s="66">
        <v>10</v>
      </c>
      <c r="E103" s="150">
        <v>1506</v>
      </c>
      <c r="F103" s="150">
        <v>1734</v>
      </c>
      <c r="G103" s="150">
        <v>6732</v>
      </c>
      <c r="H103" s="164">
        <v>0.94199999999999995</v>
      </c>
      <c r="I103" s="25">
        <f t="shared" si="36"/>
        <v>0.15744663644820156</v>
      </c>
      <c r="J103" s="25">
        <f t="shared" si="37"/>
        <v>6.8363992891766104E-2</v>
      </c>
      <c r="K103" s="27">
        <f t="shared" si="38"/>
        <v>2.3030637882352942</v>
      </c>
      <c r="L103" s="27">
        <f t="shared" si="39"/>
        <v>0.72924851224389919</v>
      </c>
      <c r="M103" s="27">
        <f t="shared" si="40"/>
        <v>3.8823529411764706</v>
      </c>
      <c r="N103" s="27"/>
      <c r="O103" s="51">
        <f t="shared" si="41"/>
        <v>50.718630858917841</v>
      </c>
      <c r="P103" s="27">
        <f t="shared" si="42"/>
        <v>3.8823529411764706</v>
      </c>
      <c r="Q103" s="93">
        <f t="shared" si="43"/>
        <v>0.72924851224389919</v>
      </c>
      <c r="R103" s="156">
        <f>E103*(PI()/30)*($D$4/2)</f>
        <v>1025.1016828663494</v>
      </c>
      <c r="S103" s="156">
        <f>R103/H103</f>
        <v>1088.2183469918784</v>
      </c>
      <c r="T103" s="153"/>
      <c r="U103" s="153"/>
      <c r="V103"/>
      <c r="X103" s="76"/>
      <c r="Y103" s="163"/>
      <c r="Z103" s="150"/>
      <c r="AA103" s="150"/>
      <c r="AB103" s="150"/>
      <c r="AC103" s="150"/>
      <c r="AD103" s="27"/>
      <c r="AE103" s="27"/>
      <c r="AF103" s="29"/>
      <c r="AH103" s="29"/>
      <c r="AJ103" s="51"/>
      <c r="AK103" s="29"/>
      <c r="AL103" s="58"/>
    </row>
    <row r="104" spans="1:38" x14ac:dyDescent="0.2">
      <c r="A104" s="1">
        <v>327</v>
      </c>
      <c r="B104" s="1">
        <v>453</v>
      </c>
      <c r="C104" s="1" t="s">
        <v>107</v>
      </c>
      <c r="D104" s="66">
        <v>10</v>
      </c>
      <c r="E104" s="150">
        <v>1547</v>
      </c>
      <c r="F104" s="150">
        <v>1896</v>
      </c>
      <c r="G104" s="150">
        <v>6989</v>
      </c>
      <c r="H104" s="164">
        <v>0.96799999999999997</v>
      </c>
      <c r="I104" s="25">
        <f t="shared" si="36"/>
        <v>0.15490792503694201</v>
      </c>
      <c r="J104" s="25">
        <f t="shared" si="37"/>
        <v>6.8963712822859027E-2</v>
      </c>
      <c r="K104" s="27">
        <f t="shared" si="38"/>
        <v>2.2462236833860767</v>
      </c>
      <c r="L104" s="27">
        <f t="shared" si="39"/>
        <v>0.70549300437427687</v>
      </c>
      <c r="M104" s="27">
        <f t="shared" si="40"/>
        <v>3.6861814345991561</v>
      </c>
      <c r="N104" s="27"/>
      <c r="O104" s="51">
        <f t="shared" si="41"/>
        <v>52.654859042331672</v>
      </c>
      <c r="P104" s="27">
        <f t="shared" si="42"/>
        <v>3.6861814345991561</v>
      </c>
      <c r="Q104" s="93">
        <f t="shared" si="43"/>
        <v>0.70549300437427687</v>
      </c>
      <c r="R104" s="156">
        <f>E104*(PI()/30)*($D$4/2)</f>
        <v>1053.0094976057387</v>
      </c>
      <c r="S104" s="156">
        <f>R104/H104</f>
        <v>1087.8197289315483</v>
      </c>
      <c r="T104" s="153"/>
      <c r="U104" s="153"/>
      <c r="V104"/>
      <c r="X104" s="76"/>
      <c r="Y104" s="163"/>
      <c r="Z104" s="150"/>
      <c r="AA104" s="150"/>
      <c r="AB104" s="150"/>
      <c r="AC104" s="150"/>
      <c r="AD104" s="27"/>
      <c r="AE104" s="27"/>
      <c r="AF104" s="29"/>
      <c r="AH104" s="29"/>
      <c r="AJ104" s="51"/>
      <c r="AK104" s="29"/>
      <c r="AL104" s="58"/>
    </row>
    <row r="105" spans="1:38" x14ac:dyDescent="0.2">
      <c r="E105" s="77"/>
      <c r="F105" s="77"/>
      <c r="G105" s="77"/>
      <c r="H105" s="220"/>
      <c r="I105" s="25"/>
      <c r="J105" s="25"/>
      <c r="K105" s="27"/>
      <c r="L105" s="27"/>
      <c r="M105" s="27"/>
      <c r="N105" s="27"/>
      <c r="O105" s="51"/>
      <c r="P105" s="27"/>
      <c r="Q105" s="93"/>
      <c r="R105" s="156"/>
      <c r="T105" s="153"/>
      <c r="U105" s="153"/>
      <c r="Y105" s="62"/>
      <c r="AA105" s="69"/>
      <c r="AB105" s="150"/>
      <c r="AC105" s="171"/>
      <c r="AD105" s="27"/>
      <c r="AE105" s="27"/>
      <c r="AF105" s="29"/>
      <c r="AH105" s="29"/>
      <c r="AJ105" s="51"/>
      <c r="AK105" s="29"/>
      <c r="AL105" s="58"/>
    </row>
    <row r="106" spans="1:38" x14ac:dyDescent="0.2">
      <c r="E106" s="77"/>
      <c r="F106" s="77"/>
      <c r="G106" s="77"/>
      <c r="H106" s="220"/>
      <c r="I106" s="25"/>
      <c r="J106" s="25"/>
      <c r="K106" s="27"/>
      <c r="L106" s="27"/>
      <c r="M106" s="27"/>
      <c r="N106" s="27"/>
      <c r="O106" s="51"/>
      <c r="P106" s="27"/>
      <c r="Q106" s="93"/>
      <c r="R106" s="156"/>
      <c r="T106" s="153"/>
      <c r="U106" s="153"/>
      <c r="Y106" s="62"/>
      <c r="AA106" s="69"/>
      <c r="AB106" s="150"/>
      <c r="AC106" s="171"/>
      <c r="AD106" s="27"/>
      <c r="AE106" s="27"/>
      <c r="AF106" s="29"/>
      <c r="AH106" s="29"/>
      <c r="AJ106" s="51"/>
      <c r="AK106" s="29"/>
      <c r="AL106" s="58"/>
    </row>
    <row r="107" spans="1:38" x14ac:dyDescent="0.2">
      <c r="A107" s="1">
        <v>328</v>
      </c>
      <c r="B107" s="1">
        <v>454</v>
      </c>
      <c r="C107" s="1" t="s">
        <v>107</v>
      </c>
      <c r="D107" s="66">
        <v>12</v>
      </c>
      <c r="E107" s="150">
        <v>902</v>
      </c>
      <c r="F107" s="150">
        <v>434</v>
      </c>
      <c r="G107" s="150">
        <v>2586</v>
      </c>
      <c r="H107" s="164">
        <v>0.56399999999999995</v>
      </c>
      <c r="I107" s="25">
        <f t="shared" si="36"/>
        <v>0.1685988737052489</v>
      </c>
      <c r="J107" s="25">
        <f t="shared" si="37"/>
        <v>7.9638552856036521E-2</v>
      </c>
      <c r="K107" s="27">
        <f t="shared" si="38"/>
        <v>2.1170509465437792</v>
      </c>
      <c r="L107" s="27">
        <f t="shared" si="39"/>
        <v>0.69368377281821436</v>
      </c>
      <c r="M107" s="27">
        <f t="shared" si="40"/>
        <v>5.9585253456221201</v>
      </c>
      <c r="N107" s="27"/>
      <c r="O107" s="51">
        <f t="shared" si="41"/>
        <v>19.482825222988939</v>
      </c>
      <c r="P107" s="27">
        <f t="shared" si="42"/>
        <v>5.9585253456221201</v>
      </c>
      <c r="Q107" s="93">
        <f t="shared" si="43"/>
        <v>0.69368377281821436</v>
      </c>
      <c r="R107" s="156">
        <f t="shared" si="26"/>
        <v>613.97192426656522</v>
      </c>
      <c r="S107" s="156">
        <f t="shared" si="27"/>
        <v>1088.602702600293</v>
      </c>
      <c r="T107" s="153"/>
      <c r="U107" s="153"/>
      <c r="V107"/>
      <c r="W107">
        <v>328</v>
      </c>
      <c r="X107" s="76">
        <v>12</v>
      </c>
      <c r="Y107" s="164">
        <v>0.72499999999999998</v>
      </c>
      <c r="Z107" s="150">
        <v>932</v>
      </c>
      <c r="AA107" s="150">
        <v>4442</v>
      </c>
      <c r="AB107" s="150">
        <v>789</v>
      </c>
      <c r="AC107" s="150">
        <v>1159</v>
      </c>
      <c r="AD107" s="27">
        <f t="shared" si="28"/>
        <v>0.17540860952706924</v>
      </c>
      <c r="AE107" s="27">
        <f t="shared" si="29"/>
        <v>8.0615554818494944E-2</v>
      </c>
      <c r="AF107" s="29">
        <f t="shared" si="30"/>
        <v>2.1758655624463521</v>
      </c>
      <c r="AG107" s="29">
        <f t="shared" si="31"/>
        <v>0.72721093872271447</v>
      </c>
      <c r="AH107" s="29">
        <f t="shared" si="32"/>
        <v>4.766094420600858</v>
      </c>
      <c r="AJ107" s="51">
        <f t="shared" si="33"/>
        <v>33.465858329666226</v>
      </c>
      <c r="AK107" s="29">
        <f t="shared" si="34"/>
        <v>4.766094420600858</v>
      </c>
      <c r="AL107" s="58">
        <f t="shared" si="35"/>
        <v>0.72721093872271447</v>
      </c>
    </row>
    <row r="108" spans="1:38" x14ac:dyDescent="0.2">
      <c r="A108" s="1">
        <v>328</v>
      </c>
      <c r="B108" s="1">
        <v>454</v>
      </c>
      <c r="C108" s="1" t="s">
        <v>107</v>
      </c>
      <c r="D108" s="66">
        <v>12</v>
      </c>
      <c r="E108" s="150">
        <v>960</v>
      </c>
      <c r="F108" s="150">
        <v>519</v>
      </c>
      <c r="G108" s="150">
        <v>2962</v>
      </c>
      <c r="H108" s="164">
        <v>0.60099999999999998</v>
      </c>
      <c r="I108" s="25">
        <f t="shared" si="36"/>
        <v>0.17048328759788986</v>
      </c>
      <c r="J108" s="25">
        <f t="shared" si="37"/>
        <v>7.8996327482982118E-2</v>
      </c>
      <c r="K108" s="27">
        <f t="shared" si="38"/>
        <v>2.158116624277457</v>
      </c>
      <c r="L108" s="27">
        <f t="shared" si="39"/>
        <v>0.71108039893260799</v>
      </c>
      <c r="M108" s="27">
        <f t="shared" si="40"/>
        <v>5.7071290944123314</v>
      </c>
      <c r="N108" s="27"/>
      <c r="O108" s="51">
        <f t="shared" si="41"/>
        <v>22.315594860979598</v>
      </c>
      <c r="P108" s="27">
        <f t="shared" si="42"/>
        <v>5.7071290944123314</v>
      </c>
      <c r="Q108" s="93">
        <f t="shared" si="43"/>
        <v>0.71108039893260799</v>
      </c>
      <c r="R108" s="156">
        <f t="shared" si="26"/>
        <v>653.45127194667702</v>
      </c>
      <c r="S108" s="156">
        <f t="shared" si="27"/>
        <v>1087.2733310260849</v>
      </c>
      <c r="T108" s="153"/>
      <c r="U108" s="153"/>
      <c r="V108"/>
      <c r="W108">
        <v>328</v>
      </c>
      <c r="X108" s="76">
        <v>12</v>
      </c>
      <c r="Y108" s="164">
        <v>0.75</v>
      </c>
      <c r="Z108" s="150">
        <v>1043</v>
      </c>
      <c r="AA108" s="150">
        <v>4804</v>
      </c>
      <c r="AB108" s="150">
        <v>816</v>
      </c>
      <c r="AC108" s="150">
        <v>1199</v>
      </c>
      <c r="AD108" s="27">
        <f t="shared" si="28"/>
        <v>0.17725718830577844</v>
      </c>
      <c r="AE108" s="27">
        <f t="shared" si="29"/>
        <v>8.1485437554380633E-2</v>
      </c>
      <c r="AF108" s="29">
        <f t="shared" si="30"/>
        <v>2.1753235133269424</v>
      </c>
      <c r="AG108" s="29">
        <f t="shared" si="31"/>
        <v>0.73085071072702068</v>
      </c>
      <c r="AH108" s="29">
        <f t="shared" si="32"/>
        <v>4.6059443911792908</v>
      </c>
      <c r="AJ108" s="51">
        <f t="shared" si="33"/>
        <v>36.193152502412552</v>
      </c>
      <c r="AK108" s="29">
        <f t="shared" si="34"/>
        <v>4.6059443911792908</v>
      </c>
      <c r="AL108" s="58">
        <f t="shared" si="35"/>
        <v>0.73085071072702068</v>
      </c>
    </row>
    <row r="109" spans="1:38" x14ac:dyDescent="0.2">
      <c r="A109" s="1">
        <v>328</v>
      </c>
      <c r="B109" s="1">
        <v>454</v>
      </c>
      <c r="C109" s="1" t="s">
        <v>107</v>
      </c>
      <c r="D109" s="66">
        <v>12</v>
      </c>
      <c r="E109" s="150">
        <v>1010</v>
      </c>
      <c r="F109" s="150">
        <v>602</v>
      </c>
      <c r="G109" s="150">
        <v>3268</v>
      </c>
      <c r="H109" s="164">
        <v>0.63200000000000001</v>
      </c>
      <c r="I109" s="25">
        <f t="shared" si="36"/>
        <v>0.1699333127878804</v>
      </c>
      <c r="J109" s="25">
        <f t="shared" si="37"/>
        <v>7.8683851978416222E-2</v>
      </c>
      <c r="K109" s="27">
        <f t="shared" si="38"/>
        <v>2.1596974285714281</v>
      </c>
      <c r="L109" s="27">
        <f t="shared" si="39"/>
        <v>0.71045252890744348</v>
      </c>
      <c r="M109" s="27">
        <f t="shared" si="40"/>
        <v>5.4285714285714288</v>
      </c>
      <c r="N109" s="27"/>
      <c r="O109" s="51">
        <f t="shared" si="41"/>
        <v>24.620987172748588</v>
      </c>
      <c r="P109" s="27">
        <f t="shared" si="42"/>
        <v>5.4285714285714288</v>
      </c>
      <c r="Q109" s="93">
        <f t="shared" si="43"/>
        <v>0.71045252890744348</v>
      </c>
      <c r="R109" s="156">
        <f t="shared" si="26"/>
        <v>687.48519236056643</v>
      </c>
      <c r="S109" s="156">
        <f t="shared" si="27"/>
        <v>1087.7930258869721</v>
      </c>
      <c r="T109" s="153"/>
      <c r="U109" s="153"/>
      <c r="V109"/>
      <c r="W109">
        <v>328</v>
      </c>
      <c r="X109" s="76">
        <v>12</v>
      </c>
      <c r="Y109" s="164">
        <v>0.77500000000000002</v>
      </c>
      <c r="Z109" s="150">
        <v>1163</v>
      </c>
      <c r="AA109" s="150">
        <v>5176</v>
      </c>
      <c r="AB109" s="150">
        <v>843</v>
      </c>
      <c r="AC109" s="150">
        <v>1238</v>
      </c>
      <c r="AD109" s="27">
        <f t="shared" si="28"/>
        <v>0.17913984821585313</v>
      </c>
      <c r="AE109" s="27">
        <f t="shared" si="29"/>
        <v>8.2541246570556753E-2</v>
      </c>
      <c r="AF109" s="29">
        <f t="shared" si="30"/>
        <v>2.1703070362854686</v>
      </c>
      <c r="AG109" s="29">
        <f t="shared" si="31"/>
        <v>0.73302733618189975</v>
      </c>
      <c r="AH109" s="29">
        <f t="shared" si="32"/>
        <v>4.450558899398108</v>
      </c>
      <c r="AJ109" s="51">
        <f t="shared" si="33"/>
        <v>38.995786293190548</v>
      </c>
      <c r="AK109" s="29">
        <f t="shared" si="34"/>
        <v>4.450558899398108</v>
      </c>
      <c r="AL109" s="58">
        <f t="shared" si="35"/>
        <v>0.73302733618189975</v>
      </c>
    </row>
    <row r="110" spans="1:38" x14ac:dyDescent="0.2">
      <c r="A110" s="1">
        <v>328</v>
      </c>
      <c r="B110" s="1">
        <v>454</v>
      </c>
      <c r="C110" s="1" t="s">
        <v>107</v>
      </c>
      <c r="D110" s="66">
        <v>12</v>
      </c>
      <c r="E110" s="150">
        <v>1051</v>
      </c>
      <c r="F110" s="150">
        <v>693</v>
      </c>
      <c r="G110" s="150">
        <v>3613</v>
      </c>
      <c r="H110" s="164">
        <v>0.65800000000000003</v>
      </c>
      <c r="I110" s="25">
        <f t="shared" si="36"/>
        <v>0.17350090846024935</v>
      </c>
      <c r="J110" s="25">
        <f t="shared" si="37"/>
        <v>8.0385613258952576E-2</v>
      </c>
      <c r="K110" s="27">
        <f t="shared" si="38"/>
        <v>2.1583577138528143</v>
      </c>
      <c r="L110" s="27">
        <f t="shared" si="39"/>
        <v>0.71742613208336081</v>
      </c>
      <c r="M110" s="27">
        <f t="shared" si="40"/>
        <v>5.2135642135642133</v>
      </c>
      <c r="N110" s="27"/>
      <c r="O110" s="51">
        <f t="shared" si="41"/>
        <v>27.220203994841082</v>
      </c>
      <c r="P110" s="27">
        <f t="shared" si="42"/>
        <v>5.2135642135642133</v>
      </c>
      <c r="Q110" s="93">
        <f t="shared" si="43"/>
        <v>0.71742613208336081</v>
      </c>
      <c r="R110" s="156">
        <f t="shared" si="26"/>
        <v>715.39300709995575</v>
      </c>
      <c r="S110" s="156">
        <f t="shared" si="27"/>
        <v>1087.2234150455254</v>
      </c>
      <c r="T110" s="153"/>
      <c r="U110" s="153"/>
      <c r="V110"/>
      <c r="W110">
        <v>328</v>
      </c>
      <c r="X110" s="76">
        <v>12</v>
      </c>
      <c r="Y110" s="164">
        <v>0.8</v>
      </c>
      <c r="Z110" s="150">
        <v>1294</v>
      </c>
      <c r="AA110" s="150">
        <v>5590</v>
      </c>
      <c r="AB110" s="150">
        <v>870</v>
      </c>
      <c r="AC110" s="150">
        <v>1279</v>
      </c>
      <c r="AD110" s="27">
        <f t="shared" si="28"/>
        <v>0.18126332514123175</v>
      </c>
      <c r="AE110" s="27">
        <f t="shared" si="29"/>
        <v>8.3286744293020631E-2</v>
      </c>
      <c r="AF110" s="29">
        <f t="shared" si="30"/>
        <v>2.1763766452859352</v>
      </c>
      <c r="AG110" s="29">
        <f t="shared" si="31"/>
        <v>0.73942123636278601</v>
      </c>
      <c r="AH110" s="29">
        <f t="shared" si="32"/>
        <v>4.3199381761978364</v>
      </c>
      <c r="AJ110" s="51">
        <f t="shared" si="33"/>
        <v>42.114846479701534</v>
      </c>
      <c r="AK110" s="29">
        <f t="shared" si="34"/>
        <v>4.3199381761978364</v>
      </c>
      <c r="AL110" s="58">
        <f t="shared" si="35"/>
        <v>0.73942123636278601</v>
      </c>
    </row>
    <row r="111" spans="1:38" x14ac:dyDescent="0.2">
      <c r="A111" s="1">
        <v>328</v>
      </c>
      <c r="B111" s="1">
        <v>454</v>
      </c>
      <c r="C111" s="1" t="s">
        <v>107</v>
      </c>
      <c r="D111" s="66">
        <v>12</v>
      </c>
      <c r="E111" s="150">
        <v>1097</v>
      </c>
      <c r="F111" s="150">
        <v>773</v>
      </c>
      <c r="G111" s="150">
        <v>3870</v>
      </c>
      <c r="H111" s="164">
        <v>0.68600000000000005</v>
      </c>
      <c r="I111" s="25">
        <f t="shared" si="36"/>
        <v>0.17058346564833859</v>
      </c>
      <c r="J111" s="25">
        <f t="shared" si="37"/>
        <v>7.8852025556490138E-2</v>
      </c>
      <c r="K111" s="27">
        <f t="shared" si="38"/>
        <v>2.163336508408797</v>
      </c>
      <c r="L111" s="27">
        <f t="shared" si="39"/>
        <v>0.71300969903074174</v>
      </c>
      <c r="M111" s="27">
        <f t="shared" si="40"/>
        <v>5.0064683053040104</v>
      </c>
      <c r="N111" s="27"/>
      <c r="O111" s="51">
        <f t="shared" si="41"/>
        <v>29.15643217825491</v>
      </c>
      <c r="P111" s="27">
        <f t="shared" si="42"/>
        <v>5.0064683053040104</v>
      </c>
      <c r="Q111" s="93">
        <f t="shared" si="43"/>
        <v>0.71300969903074174</v>
      </c>
      <c r="R111" s="156">
        <f t="shared" si="26"/>
        <v>746.70421388073396</v>
      </c>
      <c r="S111" s="156">
        <f t="shared" si="27"/>
        <v>1088.4901076978629</v>
      </c>
      <c r="T111" s="153"/>
      <c r="U111" s="153"/>
      <c r="V111"/>
      <c r="W111">
        <v>328</v>
      </c>
      <c r="X111" s="76">
        <v>12</v>
      </c>
      <c r="Y111" s="164">
        <v>0.82499999999999996</v>
      </c>
      <c r="Z111" s="150">
        <v>1437</v>
      </c>
      <c r="AA111" s="150">
        <v>6000</v>
      </c>
      <c r="AB111" s="150">
        <v>898</v>
      </c>
      <c r="AC111" s="150">
        <v>1319</v>
      </c>
      <c r="AD111" s="27">
        <f t="shared" si="28"/>
        <v>0.18293671783136309</v>
      </c>
      <c r="AE111" s="27">
        <f t="shared" si="29"/>
        <v>8.4328742513265623E-2</v>
      </c>
      <c r="AF111" s="29">
        <f t="shared" si="30"/>
        <v>2.1693281837160754</v>
      </c>
      <c r="AG111" s="29">
        <f t="shared" si="31"/>
        <v>0.74042076742955587</v>
      </c>
      <c r="AH111" s="29">
        <f t="shared" si="32"/>
        <v>4.1753653444676413</v>
      </c>
      <c r="AJ111" s="51">
        <f t="shared" si="33"/>
        <v>45.203770818999857</v>
      </c>
      <c r="AK111" s="29">
        <f t="shared" si="34"/>
        <v>4.1753653444676413</v>
      </c>
      <c r="AL111" s="58">
        <f t="shared" si="35"/>
        <v>0.74042076742955587</v>
      </c>
    </row>
    <row r="112" spans="1:38" x14ac:dyDescent="0.2">
      <c r="A112" s="1">
        <v>328</v>
      </c>
      <c r="B112" s="1">
        <v>454</v>
      </c>
      <c r="C112" s="1" t="s">
        <v>107</v>
      </c>
      <c r="D112" s="66">
        <v>12</v>
      </c>
      <c r="E112" s="150">
        <v>1098</v>
      </c>
      <c r="F112" s="150">
        <v>790</v>
      </c>
      <c r="G112" s="150">
        <v>4008</v>
      </c>
      <c r="H112" s="164">
        <v>0.68700000000000006</v>
      </c>
      <c r="I112" s="25">
        <f t="shared" si="36"/>
        <v>0.17634463692628316</v>
      </c>
      <c r="J112" s="25">
        <f t="shared" si="37"/>
        <v>8.0366177780251347E-2</v>
      </c>
      <c r="K112" s="27">
        <f t="shared" si="38"/>
        <v>2.1942643260759493</v>
      </c>
      <c r="L112" s="27">
        <f t="shared" si="39"/>
        <v>0.73531421531431396</v>
      </c>
      <c r="M112" s="27">
        <f t="shared" si="40"/>
        <v>5.0734177215189877</v>
      </c>
      <c r="N112" s="27"/>
      <c r="O112" s="51">
        <f t="shared" si="41"/>
        <v>30.196118907091904</v>
      </c>
      <c r="P112" s="27">
        <f t="shared" si="42"/>
        <v>5.0734177215189877</v>
      </c>
      <c r="Q112" s="93">
        <f t="shared" si="43"/>
        <v>0.73531421531431396</v>
      </c>
      <c r="R112" s="156">
        <f t="shared" si="26"/>
        <v>747.38489228901176</v>
      </c>
      <c r="S112" s="156">
        <f t="shared" si="27"/>
        <v>1087.8964953260725</v>
      </c>
      <c r="T112" s="153"/>
      <c r="U112" s="153"/>
      <c r="V112"/>
      <c r="W112">
        <v>328</v>
      </c>
      <c r="X112" s="76">
        <v>12</v>
      </c>
      <c r="Y112" s="164">
        <v>0.85</v>
      </c>
      <c r="Z112" s="150">
        <v>1598</v>
      </c>
      <c r="AA112" s="150">
        <v>6466</v>
      </c>
      <c r="AB112" s="150">
        <v>925</v>
      </c>
      <c r="AC112" s="150">
        <v>1358</v>
      </c>
      <c r="AD112" s="27">
        <f t="shared" si="28"/>
        <v>0.18598391437334486</v>
      </c>
      <c r="AE112" s="27">
        <f t="shared" si="29"/>
        <v>8.5927209442282743E-2</v>
      </c>
      <c r="AF112" s="29">
        <f t="shared" si="30"/>
        <v>2.1644356377972467</v>
      </c>
      <c r="AG112" s="29">
        <f t="shared" si="31"/>
        <v>0.74487819182364667</v>
      </c>
      <c r="AH112" s="29">
        <f t="shared" si="32"/>
        <v>4.0463078848560698</v>
      </c>
      <c r="AJ112" s="51">
        <f t="shared" si="33"/>
        <v>48.714597019275516</v>
      </c>
      <c r="AK112" s="29">
        <f t="shared" si="34"/>
        <v>4.0463078848560698</v>
      </c>
      <c r="AL112" s="58">
        <f t="shared" si="35"/>
        <v>0.74487819182364667</v>
      </c>
    </row>
    <row r="113" spans="1:38" x14ac:dyDescent="0.2">
      <c r="A113" s="1">
        <v>328</v>
      </c>
      <c r="B113" s="1">
        <v>454</v>
      </c>
      <c r="C113" s="1" t="s">
        <v>107</v>
      </c>
      <c r="D113" s="66">
        <v>12</v>
      </c>
      <c r="E113" s="150">
        <v>1148</v>
      </c>
      <c r="F113" s="150">
        <v>911</v>
      </c>
      <c r="G113" s="150">
        <v>4363</v>
      </c>
      <c r="H113" s="164">
        <v>0.71799999999999997</v>
      </c>
      <c r="I113" s="25">
        <f t="shared" si="36"/>
        <v>0.17560652967133888</v>
      </c>
      <c r="J113" s="25">
        <f t="shared" si="37"/>
        <v>8.108601466342269E-2</v>
      </c>
      <c r="K113" s="27">
        <f t="shared" si="38"/>
        <v>2.1656820895718987</v>
      </c>
      <c r="L113" s="27">
        <f t="shared" si="39"/>
        <v>0.7242156849630047</v>
      </c>
      <c r="M113" s="27">
        <f t="shared" si="40"/>
        <v>4.7892425905598239</v>
      </c>
      <c r="N113" s="27"/>
      <c r="O113" s="51">
        <f t="shared" si="41"/>
        <v>32.870675347216064</v>
      </c>
      <c r="P113" s="27">
        <f t="shared" si="42"/>
        <v>4.7892425905598239</v>
      </c>
      <c r="Q113" s="93">
        <f t="shared" si="43"/>
        <v>0.7242156849630047</v>
      </c>
      <c r="R113" s="156">
        <f t="shared" si="26"/>
        <v>781.41881270290116</v>
      </c>
      <c r="S113" s="156">
        <f t="shared" si="27"/>
        <v>1088.3270371906701</v>
      </c>
      <c r="T113" s="153"/>
      <c r="U113" s="153"/>
      <c r="V113"/>
      <c r="W113">
        <v>328</v>
      </c>
      <c r="X113" s="76">
        <v>12</v>
      </c>
      <c r="Y113" s="164">
        <v>0.875</v>
      </c>
      <c r="Z113" s="150">
        <v>1776</v>
      </c>
      <c r="AA113" s="150">
        <v>6915</v>
      </c>
      <c r="AB113" s="150">
        <v>952</v>
      </c>
      <c r="AC113" s="150">
        <v>1399</v>
      </c>
      <c r="AD113" s="27">
        <f t="shared" si="28"/>
        <v>0.18741138883616912</v>
      </c>
      <c r="AE113" s="27">
        <f t="shared" si="29"/>
        <v>8.7346007936325548E-2</v>
      </c>
      <c r="AF113" s="29">
        <f t="shared" si="30"/>
        <v>2.145620541385135</v>
      </c>
      <c r="AG113" s="29">
        <f t="shared" si="31"/>
        <v>0.74123138395228472</v>
      </c>
      <c r="AH113" s="29">
        <f t="shared" si="32"/>
        <v>3.8935810810810811</v>
      </c>
      <c r="AJ113" s="51">
        <f t="shared" si="33"/>
        <v>52.097345868897335</v>
      </c>
      <c r="AK113" s="29">
        <f t="shared" si="34"/>
        <v>3.8935810810810811</v>
      </c>
      <c r="AL113" s="58">
        <f t="shared" si="35"/>
        <v>0.74123138395228472</v>
      </c>
    </row>
    <row r="114" spans="1:38" x14ac:dyDescent="0.2">
      <c r="A114" s="1">
        <v>328</v>
      </c>
      <c r="B114" s="1">
        <v>454</v>
      </c>
      <c r="C114" s="1" t="s">
        <v>107</v>
      </c>
      <c r="D114" s="66">
        <v>12</v>
      </c>
      <c r="E114" s="150">
        <v>1198</v>
      </c>
      <c r="F114" s="150">
        <v>1040</v>
      </c>
      <c r="G114" s="150">
        <v>4798</v>
      </c>
      <c r="H114" s="164">
        <v>0.749</v>
      </c>
      <c r="I114" s="25">
        <f t="shared" si="36"/>
        <v>0.17733147691786283</v>
      </c>
      <c r="J114" s="25">
        <f t="shared" si="37"/>
        <v>8.1454696144102084E-2</v>
      </c>
      <c r="K114" s="27">
        <f t="shared" si="38"/>
        <v>2.1770565150000003</v>
      </c>
      <c r="L114" s="27">
        <f t="shared" si="39"/>
        <v>0.73158620906720562</v>
      </c>
      <c r="M114" s="27">
        <f t="shared" si="40"/>
        <v>4.6134615384615385</v>
      </c>
      <c r="N114" s="27"/>
      <c r="O114" s="51">
        <f t="shared" si="41"/>
        <v>36.147948731593551</v>
      </c>
      <c r="P114" s="27">
        <f t="shared" si="42"/>
        <v>4.6134615384615385</v>
      </c>
      <c r="Q114" s="93">
        <f t="shared" si="43"/>
        <v>0.73158620906720562</v>
      </c>
      <c r="R114" s="156">
        <f t="shared" si="26"/>
        <v>815.45273311679057</v>
      </c>
      <c r="S114" s="156">
        <f t="shared" si="27"/>
        <v>1088.7219400758217</v>
      </c>
      <c r="T114" s="153"/>
      <c r="U114" s="153"/>
      <c r="V114"/>
      <c r="W114">
        <v>328</v>
      </c>
      <c r="X114" s="76">
        <v>12</v>
      </c>
      <c r="Y114" s="164">
        <v>0.9</v>
      </c>
      <c r="Z114" s="150">
        <v>1967</v>
      </c>
      <c r="AA114" s="150">
        <v>7381</v>
      </c>
      <c r="AB114" s="150">
        <v>979</v>
      </c>
      <c r="AC114" s="150">
        <v>1439</v>
      </c>
      <c r="AD114" s="27">
        <f t="shared" si="28"/>
        <v>0.18907444796133044</v>
      </c>
      <c r="AE114" s="27">
        <f t="shared" si="29"/>
        <v>8.8894567420864073E-2</v>
      </c>
      <c r="AF114" s="29">
        <f t="shared" si="30"/>
        <v>2.1269516624809355</v>
      </c>
      <c r="AG114" s="29">
        <f t="shared" si="31"/>
        <v>0.73803495595257351</v>
      </c>
      <c r="AH114" s="29">
        <f t="shared" si="32"/>
        <v>3.7524148449415353</v>
      </c>
      <c r="AJ114" s="51">
        <f t="shared" si="33"/>
        <v>55.608172069172994</v>
      </c>
      <c r="AK114" s="29">
        <f t="shared" si="34"/>
        <v>3.7524148449415353</v>
      </c>
      <c r="AL114" s="58">
        <f t="shared" si="35"/>
        <v>0.73803495595257351</v>
      </c>
    </row>
    <row r="115" spans="1:38" x14ac:dyDescent="0.2">
      <c r="A115" s="1">
        <v>328</v>
      </c>
      <c r="B115" s="1">
        <v>454</v>
      </c>
      <c r="C115" s="1" t="s">
        <v>107</v>
      </c>
      <c r="D115" s="66">
        <v>12</v>
      </c>
      <c r="E115" s="150">
        <v>1252</v>
      </c>
      <c r="F115" s="150">
        <v>1199</v>
      </c>
      <c r="G115" s="150">
        <v>5291</v>
      </c>
      <c r="H115" s="164">
        <v>0.78300000000000003</v>
      </c>
      <c r="I115" s="25">
        <f t="shared" si="36"/>
        <v>0.17904752719355041</v>
      </c>
      <c r="J115" s="25">
        <f t="shared" si="37"/>
        <v>8.2273398883771054E-2</v>
      </c>
      <c r="K115" s="27">
        <f t="shared" si="38"/>
        <v>2.1762505211009175</v>
      </c>
      <c r="L115" s="27">
        <f t="shared" si="39"/>
        <v>0.73484533781636685</v>
      </c>
      <c r="M115" s="27">
        <f t="shared" si="40"/>
        <v>4.4128440366972477</v>
      </c>
      <c r="N115" s="27"/>
      <c r="O115" s="51">
        <f t="shared" si="41"/>
        <v>39.862191900554706</v>
      </c>
      <c r="P115" s="27">
        <f t="shared" si="42"/>
        <v>4.4128440366972477</v>
      </c>
      <c r="Q115" s="93">
        <f t="shared" si="43"/>
        <v>0.73484533781636685</v>
      </c>
      <c r="R115" s="156">
        <f t="shared" si="26"/>
        <v>852.20936716379128</v>
      </c>
      <c r="S115" s="156">
        <f t="shared" si="27"/>
        <v>1088.3899963777667</v>
      </c>
      <c r="T115" s="153"/>
      <c r="U115" s="153"/>
      <c r="V115"/>
      <c r="W115">
        <v>328</v>
      </c>
      <c r="X115" s="76">
        <v>12</v>
      </c>
      <c r="Y115" s="164">
        <v>0.92500000000000004</v>
      </c>
      <c r="Z115" s="150">
        <v>2174</v>
      </c>
      <c r="AA115" s="150">
        <v>7793</v>
      </c>
      <c r="AB115" s="150">
        <v>1006</v>
      </c>
      <c r="AC115" s="150">
        <v>1478</v>
      </c>
      <c r="AD115" s="27">
        <f t="shared" si="28"/>
        <v>0.18923219706254213</v>
      </c>
      <c r="AE115" s="27">
        <f t="shared" si="29"/>
        <v>9.0675400062315559E-2</v>
      </c>
      <c r="AF115" s="29">
        <f t="shared" si="30"/>
        <v>2.0869187997240113</v>
      </c>
      <c r="AG115" s="29">
        <f t="shared" si="31"/>
        <v>0.72444589949389981</v>
      </c>
      <c r="AH115" s="29">
        <f t="shared" si="32"/>
        <v>3.5846366145354187</v>
      </c>
      <c r="AJ115" s="51">
        <f t="shared" si="33"/>
        <v>58.712164332077649</v>
      </c>
      <c r="AK115" s="29">
        <f t="shared" si="34"/>
        <v>3.5846366145354187</v>
      </c>
      <c r="AL115" s="58">
        <f t="shared" si="35"/>
        <v>0.72444589949389981</v>
      </c>
    </row>
    <row r="116" spans="1:38" x14ac:dyDescent="0.2">
      <c r="A116" s="1">
        <v>328</v>
      </c>
      <c r="B116" s="1">
        <v>454</v>
      </c>
      <c r="C116" s="1" t="s">
        <v>107</v>
      </c>
      <c r="D116" s="66">
        <v>12</v>
      </c>
      <c r="E116" s="150">
        <v>1300</v>
      </c>
      <c r="F116" s="150">
        <v>1377</v>
      </c>
      <c r="G116" s="150">
        <v>5834</v>
      </c>
      <c r="H116" s="164">
        <v>0.81299999999999994</v>
      </c>
      <c r="I116" s="25">
        <f t="shared" si="36"/>
        <v>0.18311290129773097</v>
      </c>
      <c r="J116" s="25">
        <f t="shared" si="37"/>
        <v>8.4402852838001627E-2</v>
      </c>
      <c r="K116" s="27">
        <f t="shared" si="38"/>
        <v>2.169510806100218</v>
      </c>
      <c r="L116" s="27">
        <f t="shared" si="39"/>
        <v>0.74083958687837104</v>
      </c>
      <c r="M116" s="27">
        <f t="shared" si="40"/>
        <v>4.2367465504720405</v>
      </c>
      <c r="N116" s="27"/>
      <c r="O116" s="51">
        <f t="shared" si="41"/>
        <v>43.953133159674195</v>
      </c>
      <c r="P116" s="27">
        <f t="shared" si="42"/>
        <v>4.2367465504720405</v>
      </c>
      <c r="Q116" s="93">
        <f t="shared" si="43"/>
        <v>0.74083958687837104</v>
      </c>
      <c r="R116" s="156">
        <f t="shared" si="26"/>
        <v>884.88193076112509</v>
      </c>
      <c r="S116" s="156">
        <f t="shared" si="27"/>
        <v>1088.4156589927738</v>
      </c>
      <c r="T116" s="153"/>
      <c r="U116" s="153"/>
      <c r="V116"/>
      <c r="W116">
        <v>328</v>
      </c>
      <c r="X116" s="76">
        <v>12</v>
      </c>
      <c r="Y116" s="164">
        <v>0.95</v>
      </c>
      <c r="Z116" s="150">
        <v>2398</v>
      </c>
      <c r="AA116" s="150">
        <v>8196</v>
      </c>
      <c r="AB116" s="150">
        <v>1034</v>
      </c>
      <c r="AC116" s="150">
        <v>1519</v>
      </c>
      <c r="AD116" s="27">
        <f t="shared" si="28"/>
        <v>0.18841940395468232</v>
      </c>
      <c r="AE116" s="27">
        <f t="shared" si="29"/>
        <v>9.213594614491552E-2</v>
      </c>
      <c r="AF116" s="29">
        <f t="shared" si="30"/>
        <v>2.0450151307756461</v>
      </c>
      <c r="AG116" s="29">
        <f t="shared" si="31"/>
        <v>0.70837337567182534</v>
      </c>
      <c r="AH116" s="29">
        <f t="shared" si="32"/>
        <v>3.4178482068390323</v>
      </c>
      <c r="AJ116" s="51">
        <f t="shared" si="33"/>
        <v>61.748350938753809</v>
      </c>
      <c r="AK116" s="29">
        <f t="shared" si="34"/>
        <v>3.4178482068390323</v>
      </c>
      <c r="AL116" s="58">
        <f t="shared" si="35"/>
        <v>0.70837337567182534</v>
      </c>
    </row>
    <row r="117" spans="1:38" x14ac:dyDescent="0.2">
      <c r="A117" s="1">
        <v>328</v>
      </c>
      <c r="B117" s="1">
        <v>454</v>
      </c>
      <c r="C117" s="1" t="s">
        <v>107</v>
      </c>
      <c r="D117" s="66">
        <v>12</v>
      </c>
      <c r="E117" s="150">
        <v>1352</v>
      </c>
      <c r="F117" s="150">
        <v>1568</v>
      </c>
      <c r="G117" s="150">
        <v>6377</v>
      </c>
      <c r="H117" s="164">
        <v>0.84599999999999997</v>
      </c>
      <c r="I117" s="25">
        <f t="shared" si="36"/>
        <v>0.18505561086377173</v>
      </c>
      <c r="J117" s="25">
        <f t="shared" si="37"/>
        <v>8.5441571250814405E-2</v>
      </c>
      <c r="K117" s="27">
        <f t="shared" si="38"/>
        <v>2.1658732178571429</v>
      </c>
      <c r="L117" s="27">
        <f t="shared" si="39"/>
        <v>0.7435104058493508</v>
      </c>
      <c r="M117" s="27">
        <f t="shared" si="40"/>
        <v>4.0669642857142856</v>
      </c>
      <c r="N117" s="27"/>
      <c r="O117" s="51">
        <f t="shared" si="41"/>
        <v>48.044074418793684</v>
      </c>
      <c r="P117" s="27">
        <f t="shared" si="42"/>
        <v>4.0669642857142856</v>
      </c>
      <c r="Q117" s="93">
        <f t="shared" si="43"/>
        <v>0.7435104058493508</v>
      </c>
      <c r="R117" s="156">
        <f t="shared" si="26"/>
        <v>920.27720799157009</v>
      </c>
      <c r="S117" s="156">
        <f t="shared" si="27"/>
        <v>1087.7981181933453</v>
      </c>
      <c r="T117" s="153"/>
      <c r="U117" s="153"/>
      <c r="V117"/>
      <c r="X117" s="76"/>
      <c r="Y117" s="163"/>
      <c r="Z117" s="150"/>
      <c r="AA117" s="150"/>
      <c r="AB117" s="150"/>
      <c r="AC117" s="150"/>
      <c r="AD117" s="27"/>
      <c r="AE117" s="27"/>
      <c r="AF117" s="29"/>
      <c r="AH117" s="29"/>
      <c r="AJ117" s="51"/>
      <c r="AK117" s="29"/>
      <c r="AL117" s="58"/>
    </row>
    <row r="118" spans="1:38" x14ac:dyDescent="0.2">
      <c r="A118" s="1">
        <v>328</v>
      </c>
      <c r="B118" s="1">
        <v>454</v>
      </c>
      <c r="C118" s="1" t="s">
        <v>107</v>
      </c>
      <c r="D118" s="66">
        <v>12</v>
      </c>
      <c r="E118" s="150">
        <v>1402</v>
      </c>
      <c r="F118" s="150">
        <v>1784</v>
      </c>
      <c r="G118" s="150">
        <v>6910</v>
      </c>
      <c r="H118" s="164">
        <v>0.877</v>
      </c>
      <c r="I118" s="25">
        <f t="shared" si="36"/>
        <v>0.18647526960444727</v>
      </c>
      <c r="J118" s="25">
        <f t="shared" si="37"/>
        <v>8.7177428018281919E-2</v>
      </c>
      <c r="K118" s="27">
        <f t="shared" si="38"/>
        <v>2.1390315571748877</v>
      </c>
      <c r="L118" s="27">
        <f t="shared" si="39"/>
        <v>0.73710728760330813</v>
      </c>
      <c r="M118" s="27">
        <f t="shared" si="40"/>
        <v>3.873318385650224</v>
      </c>
      <c r="N118" s="27"/>
      <c r="O118" s="51">
        <f t="shared" si="41"/>
        <v>52.059676059881504</v>
      </c>
      <c r="P118" s="27">
        <f t="shared" si="42"/>
        <v>3.873318385650224</v>
      </c>
      <c r="Q118" s="93">
        <f t="shared" si="43"/>
        <v>0.73710728760330813</v>
      </c>
      <c r="R118" s="156">
        <f t="shared" si="26"/>
        <v>954.3111284054595</v>
      </c>
      <c r="S118" s="156">
        <f t="shared" si="27"/>
        <v>1088.1540802798854</v>
      </c>
      <c r="T118" s="153"/>
      <c r="U118" s="153"/>
      <c r="V118"/>
      <c r="X118" s="76"/>
      <c r="Y118" s="163"/>
      <c r="Z118" s="150"/>
      <c r="AA118" s="150"/>
      <c r="AB118" s="150"/>
      <c r="AC118" s="150"/>
      <c r="AD118" s="27"/>
      <c r="AE118" s="27"/>
      <c r="AF118" s="29"/>
      <c r="AH118" s="29"/>
      <c r="AJ118" s="51"/>
      <c r="AK118" s="29"/>
      <c r="AL118" s="58"/>
    </row>
    <row r="119" spans="1:38" x14ac:dyDescent="0.2">
      <c r="A119" s="1">
        <v>328</v>
      </c>
      <c r="B119" s="1">
        <v>454</v>
      </c>
      <c r="C119" s="1" t="s">
        <v>107</v>
      </c>
      <c r="D119" s="66">
        <v>12</v>
      </c>
      <c r="E119" s="150">
        <v>1449</v>
      </c>
      <c r="F119" s="150">
        <v>2027</v>
      </c>
      <c r="G119" s="150">
        <v>7562</v>
      </c>
      <c r="H119" s="164">
        <v>0.90700000000000003</v>
      </c>
      <c r="I119" s="25">
        <f t="shared" si="36"/>
        <v>0.19104651756817428</v>
      </c>
      <c r="J119" s="25">
        <f t="shared" si="37"/>
        <v>8.9722596883119426E-2</v>
      </c>
      <c r="K119" s="27">
        <f t="shared" si="38"/>
        <v>2.1293021402072028</v>
      </c>
      <c r="L119" s="27">
        <f t="shared" si="39"/>
        <v>0.74269370828161962</v>
      </c>
      <c r="M119" s="27">
        <f t="shared" si="40"/>
        <v>3.7306364084854464</v>
      </c>
      <c r="N119" s="27"/>
      <c r="O119" s="51">
        <f t="shared" si="41"/>
        <v>56.971819155546157</v>
      </c>
      <c r="P119" s="27">
        <f t="shared" si="42"/>
        <v>3.7306364084854464</v>
      </c>
      <c r="Q119" s="93">
        <f t="shared" si="43"/>
        <v>0.74269370828161962</v>
      </c>
      <c r="R119" s="156">
        <f>E119*(PI()/30)*($D$4/2)</f>
        <v>986.30301359451551</v>
      </c>
      <c r="S119" s="156">
        <f>R119/H119</f>
        <v>1087.4344141064119</v>
      </c>
      <c r="T119" s="153"/>
      <c r="U119" s="153"/>
      <c r="V119"/>
      <c r="X119" s="76"/>
      <c r="Y119" s="163"/>
      <c r="Z119" s="150"/>
      <c r="AA119" s="150"/>
      <c r="AB119" s="150"/>
      <c r="AC119" s="150"/>
      <c r="AD119" s="27"/>
      <c r="AE119" s="27"/>
      <c r="AF119" s="29"/>
      <c r="AH119" s="29"/>
      <c r="AJ119" s="51"/>
      <c r="AK119" s="29"/>
      <c r="AL119" s="58"/>
    </row>
    <row r="120" spans="1:38" x14ac:dyDescent="0.2">
      <c r="A120" s="1">
        <v>328</v>
      </c>
      <c r="B120" s="1">
        <v>454</v>
      </c>
      <c r="C120" s="1" t="s">
        <v>107</v>
      </c>
      <c r="D120" s="66">
        <v>12</v>
      </c>
      <c r="E120" s="150">
        <v>1498</v>
      </c>
      <c r="F120" s="150">
        <v>2287</v>
      </c>
      <c r="G120" s="150">
        <v>8036</v>
      </c>
      <c r="H120" s="164">
        <v>0.93700000000000006</v>
      </c>
      <c r="I120" s="25">
        <f t="shared" si="36"/>
        <v>0.18995709746399117</v>
      </c>
      <c r="J120" s="25">
        <f t="shared" si="37"/>
        <v>9.1618666698812981E-2</v>
      </c>
      <c r="K120" s="27">
        <f t="shared" si="38"/>
        <v>2.0733449231307386</v>
      </c>
      <c r="L120" s="27">
        <f t="shared" si="39"/>
        <v>0.72111115114695923</v>
      </c>
      <c r="M120" s="27">
        <f t="shared" si="40"/>
        <v>3.5137735024048973</v>
      </c>
      <c r="N120" s="27"/>
      <c r="O120" s="51">
        <f t="shared" si="41"/>
        <v>60.542917050247148</v>
      </c>
      <c r="P120" s="27">
        <f t="shared" si="42"/>
        <v>3.5137735024048973</v>
      </c>
      <c r="Q120" s="93">
        <f t="shared" si="43"/>
        <v>0.72111115114695923</v>
      </c>
      <c r="R120" s="156">
        <f>E120*(PI()/30)*($D$4/2)</f>
        <v>1019.6562556001272</v>
      </c>
      <c r="S120" s="156">
        <f>R120/H120</f>
        <v>1088.2137199574463</v>
      </c>
      <c r="T120" s="153"/>
      <c r="U120" s="153"/>
      <c r="V120"/>
      <c r="X120" s="76"/>
      <c r="Y120" s="163"/>
      <c r="Z120" s="150"/>
      <c r="AA120" s="150"/>
      <c r="AB120" s="150"/>
      <c r="AC120" s="150"/>
      <c r="AD120" s="27"/>
      <c r="AE120" s="27"/>
      <c r="AF120" s="29"/>
      <c r="AH120" s="29"/>
      <c r="AJ120" s="51"/>
      <c r="AK120" s="29"/>
      <c r="AL120" s="58"/>
    </row>
    <row r="121" spans="1:38" x14ac:dyDescent="0.2">
      <c r="A121" s="1">
        <v>328</v>
      </c>
      <c r="B121" s="1">
        <v>454</v>
      </c>
      <c r="C121" s="1" t="s">
        <v>107</v>
      </c>
      <c r="D121" s="66">
        <v>12</v>
      </c>
      <c r="E121" s="150">
        <v>1549</v>
      </c>
      <c r="F121" s="150">
        <v>2574</v>
      </c>
      <c r="G121" s="150">
        <v>8430</v>
      </c>
      <c r="H121" s="164">
        <v>0.96899999999999997</v>
      </c>
      <c r="I121" s="25">
        <f t="shared" si="36"/>
        <v>0.18636483224236766</v>
      </c>
      <c r="J121" s="25">
        <f t="shared" si="37"/>
        <v>9.3262602883221885E-2</v>
      </c>
      <c r="K121" s="27">
        <f t="shared" si="38"/>
        <v>1.9982804090909094</v>
      </c>
      <c r="L121" s="27">
        <f t="shared" si="39"/>
        <v>0.68840070010489096</v>
      </c>
      <c r="M121" s="27">
        <f t="shared" si="40"/>
        <v>3.2750582750582748</v>
      </c>
      <c r="N121" s="27"/>
      <c r="O121" s="51">
        <f t="shared" si="41"/>
        <v>63.511298000694801</v>
      </c>
      <c r="P121" s="27">
        <f t="shared" si="42"/>
        <v>3.2750582750582748</v>
      </c>
      <c r="Q121" s="93">
        <f t="shared" si="43"/>
        <v>0.68840070010489096</v>
      </c>
      <c r="R121" s="156">
        <f>E121*(PI()/30)*($D$4/2)</f>
        <v>1054.3708544222943</v>
      </c>
      <c r="S121" s="156">
        <f>R121/H121</f>
        <v>1088.1020169476722</v>
      </c>
      <c r="T121" s="153"/>
      <c r="U121" s="153"/>
      <c r="V121"/>
      <c r="X121" s="76"/>
      <c r="Y121" s="163"/>
      <c r="Z121" s="150"/>
      <c r="AA121" s="150"/>
      <c r="AB121" s="150"/>
      <c r="AC121" s="150"/>
      <c r="AD121" s="27"/>
      <c r="AE121" s="27"/>
      <c r="AF121" s="29"/>
      <c r="AH121" s="29"/>
      <c r="AJ121" s="51"/>
      <c r="AK121" s="29"/>
      <c r="AL121" s="58"/>
    </row>
    <row r="122" spans="1:38" x14ac:dyDescent="0.2">
      <c r="E122" s="77"/>
      <c r="F122" s="77"/>
      <c r="G122" s="77"/>
      <c r="H122" s="220"/>
      <c r="I122" s="25"/>
      <c r="J122" s="25"/>
      <c r="K122" s="27"/>
      <c r="L122" s="27"/>
      <c r="M122" s="27"/>
      <c r="N122" s="27"/>
      <c r="O122" s="51"/>
      <c r="P122" s="27"/>
      <c r="Q122" s="93"/>
      <c r="R122" s="156"/>
      <c r="T122" s="153"/>
      <c r="U122" s="153"/>
      <c r="Y122" s="62"/>
      <c r="AA122" s="69"/>
      <c r="AB122" s="150"/>
      <c r="AC122" s="171"/>
      <c r="AD122" s="27"/>
      <c r="AE122" s="27"/>
      <c r="AF122" s="29"/>
      <c r="AH122" s="29"/>
      <c r="AJ122" s="51"/>
      <c r="AK122" s="29"/>
      <c r="AL122" s="58"/>
    </row>
    <row r="123" spans="1:38" x14ac:dyDescent="0.2">
      <c r="E123" s="77"/>
      <c r="F123" s="77"/>
      <c r="G123" s="77"/>
      <c r="H123" s="220"/>
      <c r="I123" s="25"/>
      <c r="J123" s="25"/>
      <c r="K123" s="27"/>
      <c r="L123" s="27"/>
      <c r="M123" s="27"/>
      <c r="N123" s="27"/>
      <c r="O123" s="51"/>
      <c r="P123" s="27"/>
      <c r="Q123" s="93"/>
      <c r="R123" s="156"/>
      <c r="T123" s="153"/>
      <c r="U123" s="153"/>
      <c r="Y123" s="62"/>
      <c r="AA123" s="69"/>
      <c r="AB123" s="150"/>
      <c r="AC123" s="171"/>
      <c r="AD123" s="27"/>
      <c r="AE123" s="27"/>
      <c r="AF123" s="29"/>
      <c r="AH123" s="29"/>
      <c r="AJ123" s="51"/>
      <c r="AK123" s="29"/>
      <c r="AL123" s="58"/>
    </row>
    <row r="124" spans="1:38" x14ac:dyDescent="0.2">
      <c r="A124" s="1">
        <v>329</v>
      </c>
      <c r="B124" s="1">
        <v>455</v>
      </c>
      <c r="C124" s="1" t="s">
        <v>107</v>
      </c>
      <c r="D124" s="66">
        <v>14</v>
      </c>
      <c r="E124" s="150">
        <v>903</v>
      </c>
      <c r="F124" s="150">
        <v>536</v>
      </c>
      <c r="G124" s="150">
        <v>2949</v>
      </c>
      <c r="H124" s="164">
        <v>0.56499999999999995</v>
      </c>
      <c r="I124" s="25">
        <f t="shared" si="36"/>
        <v>0.19183970394577618</v>
      </c>
      <c r="J124" s="25">
        <f t="shared" si="37"/>
        <v>9.8029047211379811E-2</v>
      </c>
      <c r="K124" s="27">
        <f t="shared" si="38"/>
        <v>1.9569679539179103</v>
      </c>
      <c r="L124" s="27">
        <f t="shared" si="39"/>
        <v>0.68399960843178542</v>
      </c>
      <c r="M124" s="27">
        <f t="shared" si="40"/>
        <v>5.5018656716417906</v>
      </c>
      <c r="N124" s="27"/>
      <c r="O124" s="51">
        <f t="shared" si="41"/>
        <v>22.217653357538431</v>
      </c>
      <c r="P124" s="27">
        <f t="shared" si="42"/>
        <v>5.5018656716417906</v>
      </c>
      <c r="Q124" s="93">
        <f t="shared" si="43"/>
        <v>0.68399960843178542</v>
      </c>
      <c r="R124" s="156">
        <f t="shared" si="26"/>
        <v>614.65260267484302</v>
      </c>
      <c r="S124" s="156">
        <f t="shared" si="27"/>
        <v>1087.8807126988372</v>
      </c>
      <c r="T124" s="153"/>
      <c r="U124" s="153"/>
      <c r="V124"/>
      <c r="W124">
        <v>329</v>
      </c>
      <c r="X124" s="76">
        <v>14</v>
      </c>
      <c r="Y124" s="164">
        <v>0.72499999999999998</v>
      </c>
      <c r="Z124" s="150">
        <v>1139</v>
      </c>
      <c r="AA124" s="150">
        <v>4998</v>
      </c>
      <c r="AB124" s="150">
        <v>789</v>
      </c>
      <c r="AC124" s="150">
        <v>1159</v>
      </c>
      <c r="AD124" s="27">
        <f t="shared" si="28"/>
        <v>0.19736430220988113</v>
      </c>
      <c r="AE124" s="27">
        <f t="shared" si="29"/>
        <v>9.8520511736336636E-2</v>
      </c>
      <c r="AF124" s="29">
        <f t="shared" si="30"/>
        <v>2.0032813343283582</v>
      </c>
      <c r="AG124" s="29">
        <f t="shared" si="31"/>
        <v>0.71019749735783111</v>
      </c>
      <c r="AH124" s="29">
        <f t="shared" si="32"/>
        <v>4.3880597014925371</v>
      </c>
      <c r="AJ124" s="51">
        <f t="shared" si="33"/>
        <v>37.654741092226885</v>
      </c>
      <c r="AK124" s="29">
        <f t="shared" si="34"/>
        <v>4.3880597014925371</v>
      </c>
      <c r="AL124" s="58">
        <f t="shared" si="35"/>
        <v>0.71019749735783111</v>
      </c>
    </row>
    <row r="125" spans="1:38" x14ac:dyDescent="0.2">
      <c r="A125" s="1">
        <v>329</v>
      </c>
      <c r="B125" s="1">
        <v>455</v>
      </c>
      <c r="C125" s="1" t="s">
        <v>107</v>
      </c>
      <c r="D125" s="66">
        <v>14</v>
      </c>
      <c r="E125" s="150">
        <v>951</v>
      </c>
      <c r="F125" s="150">
        <v>620</v>
      </c>
      <c r="G125" s="150">
        <v>3264</v>
      </c>
      <c r="H125" s="164">
        <v>0.59499999999999997</v>
      </c>
      <c r="I125" s="25">
        <f t="shared" si="36"/>
        <v>0.19143808435655141</v>
      </c>
      <c r="J125" s="25">
        <f t="shared" si="37"/>
        <v>9.7074101947238436E-2</v>
      </c>
      <c r="K125" s="27">
        <f t="shared" si="38"/>
        <v>1.9720819509677414</v>
      </c>
      <c r="L125" s="27">
        <f t="shared" si="39"/>
        <v>0.68856036407465726</v>
      </c>
      <c r="M125" s="27">
        <f t="shared" si="40"/>
        <v>5.2645161290322582</v>
      </c>
      <c r="N125" s="27"/>
      <c r="O125" s="51">
        <f t="shared" si="41"/>
        <v>24.590851325535922</v>
      </c>
      <c r="P125" s="27">
        <f t="shared" si="42"/>
        <v>5.2645161290322582</v>
      </c>
      <c r="Q125" s="93">
        <f t="shared" si="43"/>
        <v>0.68856036407465726</v>
      </c>
      <c r="R125" s="156">
        <f t="shared" si="26"/>
        <v>647.32516627217683</v>
      </c>
      <c r="S125" s="156">
        <f t="shared" si="27"/>
        <v>1087.941455919625</v>
      </c>
      <c r="T125" s="153"/>
      <c r="U125" s="153"/>
      <c r="V125"/>
      <c r="W125">
        <v>329</v>
      </c>
      <c r="X125" s="76">
        <v>14</v>
      </c>
      <c r="Y125" s="164">
        <v>0.75</v>
      </c>
      <c r="Z125" s="150">
        <v>1270</v>
      </c>
      <c r="AA125" s="150">
        <v>5403</v>
      </c>
      <c r="AB125" s="150">
        <v>816</v>
      </c>
      <c r="AC125" s="150">
        <v>1199</v>
      </c>
      <c r="AD125" s="27">
        <f t="shared" si="28"/>
        <v>0.19935899009494606</v>
      </c>
      <c r="AE125" s="27">
        <f t="shared" si="29"/>
        <v>9.9220043810223799E-2</v>
      </c>
      <c r="AF125" s="29">
        <f t="shared" si="30"/>
        <v>2.0092612585039373</v>
      </c>
      <c r="AG125" s="29">
        <f t="shared" si="31"/>
        <v>0.71590799801751326</v>
      </c>
      <c r="AH125" s="29">
        <f t="shared" si="32"/>
        <v>4.254330708661417</v>
      </c>
      <c r="AJ125" s="51">
        <f t="shared" si="33"/>
        <v>40.70599562250937</v>
      </c>
      <c r="AK125" s="29">
        <f t="shared" si="34"/>
        <v>4.254330708661417</v>
      </c>
      <c r="AL125" s="58">
        <f t="shared" si="35"/>
        <v>0.71590799801751326</v>
      </c>
    </row>
    <row r="126" spans="1:38" x14ac:dyDescent="0.2">
      <c r="A126" s="1">
        <v>329</v>
      </c>
      <c r="B126" s="1">
        <v>455</v>
      </c>
      <c r="C126" s="1" t="s">
        <v>107</v>
      </c>
      <c r="D126" s="66">
        <v>14</v>
      </c>
      <c r="E126" s="150">
        <v>999</v>
      </c>
      <c r="F126" s="150">
        <v>726</v>
      </c>
      <c r="G126" s="150">
        <v>3649</v>
      </c>
      <c r="H126" s="164">
        <v>0.625</v>
      </c>
      <c r="I126" s="25">
        <f t="shared" si="36"/>
        <v>0.19394657318881039</v>
      </c>
      <c r="J126" s="25">
        <f t="shared" si="37"/>
        <v>9.8060340926290693E-2</v>
      </c>
      <c r="K126" s="27">
        <f t="shared" si="38"/>
        <v>1.9778288690082648</v>
      </c>
      <c r="L126" s="27">
        <f t="shared" si="39"/>
        <v>0.69507658436994335</v>
      </c>
      <c r="M126" s="27">
        <f t="shared" si="40"/>
        <v>5.0261707988980717</v>
      </c>
      <c r="N126" s="27"/>
      <c r="O126" s="51">
        <f t="shared" si="41"/>
        <v>27.491426619755082</v>
      </c>
      <c r="P126" s="27">
        <f t="shared" si="42"/>
        <v>5.0261707988980717</v>
      </c>
      <c r="Q126" s="93">
        <f t="shared" si="43"/>
        <v>0.69507658436994335</v>
      </c>
      <c r="R126" s="156">
        <f t="shared" si="26"/>
        <v>679.99772986951064</v>
      </c>
      <c r="S126" s="156">
        <f t="shared" si="27"/>
        <v>1087.9963677912169</v>
      </c>
      <c r="T126" s="153"/>
      <c r="U126" s="153"/>
      <c r="V126"/>
      <c r="W126">
        <v>329</v>
      </c>
      <c r="X126" s="76">
        <v>14</v>
      </c>
      <c r="Y126" s="164">
        <v>0.77500000000000002</v>
      </c>
      <c r="Z126" s="150">
        <v>1423</v>
      </c>
      <c r="AA126" s="150">
        <v>5850</v>
      </c>
      <c r="AB126" s="150">
        <v>843</v>
      </c>
      <c r="AC126" s="150">
        <v>1238</v>
      </c>
      <c r="AD126" s="27">
        <f t="shared" si="28"/>
        <v>0.20246679135678922</v>
      </c>
      <c r="AE126" s="27">
        <f t="shared" si="29"/>
        <v>0.10099414778151528</v>
      </c>
      <c r="AF126" s="29">
        <f t="shared" si="30"/>
        <v>2.0047378566409</v>
      </c>
      <c r="AG126" s="29">
        <f t="shared" si="31"/>
        <v>0.71984233239930318</v>
      </c>
      <c r="AH126" s="29">
        <f t="shared" si="32"/>
        <v>4.1110330288123684</v>
      </c>
      <c r="AJ126" s="51">
        <f t="shared" si="33"/>
        <v>44.073676548524865</v>
      </c>
      <c r="AK126" s="29">
        <f t="shared" si="34"/>
        <v>4.1110330288123684</v>
      </c>
      <c r="AL126" s="58">
        <f t="shared" si="35"/>
        <v>0.71984233239930318</v>
      </c>
    </row>
    <row r="127" spans="1:38" x14ac:dyDescent="0.2">
      <c r="A127" s="1">
        <v>329</v>
      </c>
      <c r="B127" s="1">
        <v>455</v>
      </c>
      <c r="C127" s="1" t="s">
        <v>107</v>
      </c>
      <c r="D127" s="66">
        <v>14</v>
      </c>
      <c r="E127" s="150">
        <v>1049</v>
      </c>
      <c r="F127" s="150">
        <v>841</v>
      </c>
      <c r="G127" s="150">
        <v>4083</v>
      </c>
      <c r="H127" s="164">
        <v>0.65600000000000003</v>
      </c>
      <c r="I127" s="25">
        <f t="shared" si="36"/>
        <v>0.19681927474280952</v>
      </c>
      <c r="J127" s="25">
        <f t="shared" si="37"/>
        <v>9.8112145753698005E-2</v>
      </c>
      <c r="K127" s="27">
        <f t="shared" si="38"/>
        <v>2.0060643178359094</v>
      </c>
      <c r="L127" s="27">
        <f t="shared" si="39"/>
        <v>0.71020145555607395</v>
      </c>
      <c r="M127" s="27">
        <f t="shared" si="40"/>
        <v>4.8549346016646853</v>
      </c>
      <c r="N127" s="27"/>
      <c r="O127" s="51">
        <f t="shared" si="41"/>
        <v>30.761166042329403</v>
      </c>
      <c r="P127" s="27">
        <f t="shared" si="42"/>
        <v>4.8549346016646853</v>
      </c>
      <c r="Q127" s="93">
        <f t="shared" si="43"/>
        <v>0.71020145555607395</v>
      </c>
      <c r="R127" s="156">
        <f t="shared" si="26"/>
        <v>714.03165028340015</v>
      </c>
      <c r="S127" s="156">
        <f t="shared" si="27"/>
        <v>1088.4628815295735</v>
      </c>
      <c r="T127" s="153"/>
      <c r="U127" s="153"/>
      <c r="V127"/>
      <c r="W127">
        <v>329</v>
      </c>
      <c r="X127" s="76">
        <v>14</v>
      </c>
      <c r="Y127" s="164">
        <v>0.8</v>
      </c>
      <c r="Z127" s="150">
        <v>1588</v>
      </c>
      <c r="AA127" s="150">
        <v>6320</v>
      </c>
      <c r="AB127" s="150">
        <v>870</v>
      </c>
      <c r="AC127" s="150">
        <v>1279</v>
      </c>
      <c r="AD127" s="27">
        <f t="shared" si="28"/>
        <v>0.20493456438149998</v>
      </c>
      <c r="AE127" s="27">
        <f t="shared" si="29"/>
        <v>0.102209698560523</v>
      </c>
      <c r="AF127" s="29">
        <f t="shared" si="30"/>
        <v>2.0050402972292196</v>
      </c>
      <c r="AG127" s="29">
        <f t="shared" si="31"/>
        <v>0.72432521383257042</v>
      </c>
      <c r="AH127" s="29">
        <f t="shared" si="32"/>
        <v>3.9798488664987404</v>
      </c>
      <c r="AJ127" s="51">
        <f t="shared" si="33"/>
        <v>47.614638596013187</v>
      </c>
      <c r="AK127" s="29">
        <f t="shared" si="34"/>
        <v>3.9798488664987404</v>
      </c>
      <c r="AL127" s="58">
        <f t="shared" si="35"/>
        <v>0.72432521383257042</v>
      </c>
    </row>
    <row r="128" spans="1:38" x14ac:dyDescent="0.2">
      <c r="A128" s="1">
        <v>329</v>
      </c>
      <c r="B128" s="1">
        <v>455</v>
      </c>
      <c r="C128" s="1" t="s">
        <v>107</v>
      </c>
      <c r="D128" s="66">
        <v>14</v>
      </c>
      <c r="E128" s="150">
        <v>1098</v>
      </c>
      <c r="F128" s="150">
        <v>962</v>
      </c>
      <c r="G128" s="150">
        <v>4418</v>
      </c>
      <c r="H128" s="164">
        <v>0.68700000000000006</v>
      </c>
      <c r="I128" s="25">
        <f t="shared" si="36"/>
        <v>0.19438388371764448</v>
      </c>
      <c r="J128" s="25">
        <f t="shared" si="37"/>
        <v>9.7863624081774403E-2</v>
      </c>
      <c r="K128" s="27">
        <f t="shared" si="38"/>
        <v>1.986273097297298</v>
      </c>
      <c r="L128" s="27">
        <f t="shared" si="39"/>
        <v>0.69883070597917774</v>
      </c>
      <c r="M128" s="27">
        <f t="shared" si="40"/>
        <v>4.5925155925155927</v>
      </c>
      <c r="N128" s="27"/>
      <c r="O128" s="51">
        <f t="shared" si="41"/>
        <v>33.285043246390231</v>
      </c>
      <c r="P128" s="27">
        <f t="shared" si="42"/>
        <v>4.5925155925155927</v>
      </c>
      <c r="Q128" s="93">
        <f t="shared" si="43"/>
        <v>0.69883070597917774</v>
      </c>
      <c r="R128" s="156">
        <f t="shared" si="26"/>
        <v>747.38489228901176</v>
      </c>
      <c r="S128" s="156">
        <f t="shared" si="27"/>
        <v>1087.8964953260725</v>
      </c>
      <c r="T128" s="153"/>
      <c r="U128" s="153"/>
      <c r="V128"/>
      <c r="W128">
        <v>329</v>
      </c>
      <c r="X128" s="76">
        <v>14</v>
      </c>
      <c r="Y128" s="164">
        <v>0.82499999999999996</v>
      </c>
      <c r="Z128" s="150">
        <v>1790</v>
      </c>
      <c r="AA128" s="150">
        <v>6869</v>
      </c>
      <c r="AB128" s="150">
        <v>898</v>
      </c>
      <c r="AC128" s="150">
        <v>1319</v>
      </c>
      <c r="AD128" s="27">
        <f t="shared" si="28"/>
        <v>0.20943205246393881</v>
      </c>
      <c r="AE128" s="27">
        <f t="shared" si="29"/>
        <v>0.10504415386133992</v>
      </c>
      <c r="AF128" s="29">
        <f t="shared" si="30"/>
        <v>1.993752577039106</v>
      </c>
      <c r="AG128" s="29">
        <f t="shared" si="31"/>
        <v>0.72810787377966868</v>
      </c>
      <c r="AH128" s="29">
        <f t="shared" si="32"/>
        <v>3.8374301675977653</v>
      </c>
      <c r="AJ128" s="51">
        <f t="shared" si="33"/>
        <v>51.750783625951669</v>
      </c>
      <c r="AK128" s="29">
        <f t="shared" si="34"/>
        <v>3.8374301675977653</v>
      </c>
      <c r="AL128" s="58">
        <f t="shared" si="35"/>
        <v>0.72810787377966868</v>
      </c>
    </row>
    <row r="129" spans="1:38" x14ac:dyDescent="0.2">
      <c r="A129" s="1">
        <v>329</v>
      </c>
      <c r="B129" s="1">
        <v>455</v>
      </c>
      <c r="C129" s="1" t="s">
        <v>107</v>
      </c>
      <c r="D129" s="66">
        <v>14</v>
      </c>
      <c r="E129" s="150">
        <v>1149</v>
      </c>
      <c r="F129" s="150">
        <v>1109</v>
      </c>
      <c r="G129" s="150">
        <v>4931</v>
      </c>
      <c r="H129" s="164">
        <v>0.71899999999999997</v>
      </c>
      <c r="I129" s="25">
        <f t="shared" si="36"/>
        <v>0.19812266847013327</v>
      </c>
      <c r="J129" s="25">
        <f t="shared" si="37"/>
        <v>9.845203623956468E-2</v>
      </c>
      <c r="K129" s="27">
        <f t="shared" si="38"/>
        <v>2.0123775600541025</v>
      </c>
      <c r="L129" s="27">
        <f t="shared" si="39"/>
        <v>0.71479160236639994</v>
      </c>
      <c r="M129" s="27">
        <f t="shared" si="40"/>
        <v>4.4463480613165016</v>
      </c>
      <c r="N129" s="27"/>
      <c r="O129" s="51">
        <f t="shared" si="41"/>
        <v>37.149965651414718</v>
      </c>
      <c r="P129" s="27">
        <f t="shared" si="42"/>
        <v>4.4463480613165016</v>
      </c>
      <c r="Q129" s="93">
        <f t="shared" si="43"/>
        <v>0.71479160236639994</v>
      </c>
      <c r="R129" s="156">
        <f t="shared" si="26"/>
        <v>782.09949111117896</v>
      </c>
      <c r="S129" s="156">
        <f t="shared" si="27"/>
        <v>1087.7600710864799</v>
      </c>
      <c r="T129" s="153"/>
      <c r="U129" s="153"/>
      <c r="V129"/>
      <c r="W129">
        <v>329</v>
      </c>
      <c r="X129" s="76">
        <v>14</v>
      </c>
      <c r="Y129" s="164">
        <v>0.85</v>
      </c>
      <c r="Z129" s="150">
        <v>2021</v>
      </c>
      <c r="AA129" s="150">
        <v>7460</v>
      </c>
      <c r="AB129" s="150">
        <v>925</v>
      </c>
      <c r="AC129" s="150">
        <v>1358</v>
      </c>
      <c r="AD129" s="27">
        <f t="shared" si="28"/>
        <v>0.21457469861199388</v>
      </c>
      <c r="AE129" s="27">
        <f t="shared" si="29"/>
        <v>0.10867264723582816</v>
      </c>
      <c r="AF129" s="29">
        <f t="shared" si="30"/>
        <v>1.9745051222167247</v>
      </c>
      <c r="AG129" s="29">
        <f t="shared" si="31"/>
        <v>0.72987823247136252</v>
      </c>
      <c r="AH129" s="29">
        <f t="shared" si="32"/>
        <v>3.6912419594260268</v>
      </c>
      <c r="AJ129" s="51">
        <f t="shared" si="33"/>
        <v>56.203355051623156</v>
      </c>
      <c r="AK129" s="29">
        <f t="shared" si="34"/>
        <v>3.6912419594260268</v>
      </c>
      <c r="AL129" s="58">
        <f t="shared" si="35"/>
        <v>0.72987823247136252</v>
      </c>
    </row>
    <row r="130" spans="1:38" x14ac:dyDescent="0.2">
      <c r="A130" s="1">
        <v>329</v>
      </c>
      <c r="B130" s="1">
        <v>455</v>
      </c>
      <c r="C130" s="1" t="s">
        <v>107</v>
      </c>
      <c r="D130" s="66">
        <v>14</v>
      </c>
      <c r="E130" s="150">
        <v>1198</v>
      </c>
      <c r="F130" s="150">
        <v>1264</v>
      </c>
      <c r="G130" s="150">
        <v>5345</v>
      </c>
      <c r="H130" s="164">
        <v>0.749</v>
      </c>
      <c r="I130" s="25">
        <f t="shared" si="36"/>
        <v>0.1975483001513082</v>
      </c>
      <c r="J130" s="25">
        <f t="shared" si="37"/>
        <v>9.8998784544370222E-2</v>
      </c>
      <c r="K130" s="27">
        <f t="shared" si="38"/>
        <v>1.9954618742088608</v>
      </c>
      <c r="L130" s="27">
        <f t="shared" si="39"/>
        <v>0.70775504591597249</v>
      </c>
      <c r="M130" s="27">
        <f t="shared" si="40"/>
        <v>4.2286392405063289</v>
      </c>
      <c r="N130" s="27"/>
      <c r="O130" s="51">
        <f t="shared" si="41"/>
        <v>40.26902583792571</v>
      </c>
      <c r="P130" s="27">
        <f t="shared" si="42"/>
        <v>4.2286392405063289</v>
      </c>
      <c r="Q130" s="93">
        <f t="shared" si="43"/>
        <v>0.70775504591597249</v>
      </c>
      <c r="R130" s="156">
        <f t="shared" si="26"/>
        <v>815.45273311679057</v>
      </c>
      <c r="S130" s="156">
        <f t="shared" si="27"/>
        <v>1088.7219400758217</v>
      </c>
      <c r="T130" s="153"/>
      <c r="U130" s="153"/>
      <c r="V130"/>
      <c r="W130">
        <v>329</v>
      </c>
      <c r="X130" s="76">
        <v>14</v>
      </c>
      <c r="Y130" s="164">
        <v>0.875</v>
      </c>
      <c r="Z130" s="150">
        <v>2255</v>
      </c>
      <c r="AA130" s="150">
        <v>7980</v>
      </c>
      <c r="AB130" s="150">
        <v>952</v>
      </c>
      <c r="AC130" s="150">
        <v>1399</v>
      </c>
      <c r="AD130" s="27">
        <f t="shared" si="28"/>
        <v>0.21627518191072018</v>
      </c>
      <c r="AE130" s="27">
        <f t="shared" si="29"/>
        <v>0.11090385579753047</v>
      </c>
      <c r="AF130" s="29">
        <f t="shared" si="30"/>
        <v>1.9501141809312643</v>
      </c>
      <c r="AG130" s="29">
        <f t="shared" si="31"/>
        <v>0.723712834831303</v>
      </c>
      <c r="AH130" s="29">
        <f t="shared" si="32"/>
        <v>3.5388026607538801</v>
      </c>
      <c r="AJ130" s="51">
        <f t="shared" si="33"/>
        <v>60.121015189269812</v>
      </c>
      <c r="AK130" s="29">
        <f t="shared" si="34"/>
        <v>3.5388026607538801</v>
      </c>
      <c r="AL130" s="58">
        <f t="shared" si="35"/>
        <v>0.723712834831303</v>
      </c>
    </row>
    <row r="131" spans="1:38" x14ac:dyDescent="0.2">
      <c r="A131" s="1">
        <v>329</v>
      </c>
      <c r="B131" s="1">
        <v>455</v>
      </c>
      <c r="C131" s="1" t="s">
        <v>107</v>
      </c>
      <c r="D131" s="66">
        <v>14</v>
      </c>
      <c r="E131" s="150">
        <v>1253</v>
      </c>
      <c r="F131" s="150">
        <v>1491</v>
      </c>
      <c r="G131" s="150">
        <v>6075</v>
      </c>
      <c r="H131" s="164">
        <v>0.78400000000000003</v>
      </c>
      <c r="I131" s="25">
        <f t="shared" si="36"/>
        <v>0.20525009362392047</v>
      </c>
      <c r="J131" s="25">
        <f t="shared" si="37"/>
        <v>0.10206519585271609</v>
      </c>
      <c r="K131" s="27">
        <f t="shared" si="38"/>
        <v>2.0109704577464784</v>
      </c>
      <c r="L131" s="27">
        <f t="shared" si="39"/>
        <v>0.72702653817771101</v>
      </c>
      <c r="M131" s="27">
        <f t="shared" si="40"/>
        <v>4.0744466800804826</v>
      </c>
      <c r="N131" s="27"/>
      <c r="O131" s="51">
        <f t="shared" si="41"/>
        <v>45.768817954237356</v>
      </c>
      <c r="P131" s="27">
        <f t="shared" si="42"/>
        <v>4.0744466800804826</v>
      </c>
      <c r="Q131" s="93">
        <f t="shared" si="43"/>
        <v>0.72702653817771101</v>
      </c>
      <c r="R131" s="156">
        <f t="shared" si="26"/>
        <v>852.89004557206897</v>
      </c>
      <c r="S131" s="156">
        <f t="shared" si="27"/>
        <v>1087.8699560868226</v>
      </c>
      <c r="T131" s="153"/>
      <c r="U131" s="153"/>
      <c r="V131"/>
      <c r="W131">
        <v>329</v>
      </c>
      <c r="X131" s="76">
        <v>14</v>
      </c>
      <c r="Y131" s="164">
        <v>0.9</v>
      </c>
      <c r="Z131" s="150">
        <v>2514</v>
      </c>
      <c r="AA131" s="150">
        <v>8531</v>
      </c>
      <c r="AB131" s="150">
        <v>979</v>
      </c>
      <c r="AC131" s="150">
        <v>1439</v>
      </c>
      <c r="AD131" s="27">
        <f t="shared" si="28"/>
        <v>0.2185332767318941</v>
      </c>
      <c r="AE131" s="27">
        <f t="shared" si="29"/>
        <v>0.11361512074024009</v>
      </c>
      <c r="AF131" s="29">
        <f t="shared" si="30"/>
        <v>1.9234524005966593</v>
      </c>
      <c r="AG131" s="29">
        <f t="shared" si="31"/>
        <v>0.71753505545334761</v>
      </c>
      <c r="AH131" s="29">
        <f t="shared" si="32"/>
        <v>3.3933969769291963</v>
      </c>
      <c r="AJ131" s="51">
        <f t="shared" si="33"/>
        <v>64.272228142814626</v>
      </c>
      <c r="AK131" s="29">
        <f t="shared" si="34"/>
        <v>3.3933969769291963</v>
      </c>
      <c r="AL131" s="58">
        <f t="shared" si="35"/>
        <v>0.71753505545334761</v>
      </c>
    </row>
    <row r="132" spans="1:38" x14ac:dyDescent="0.2">
      <c r="A132" s="1">
        <v>329</v>
      </c>
      <c r="B132" s="1">
        <v>455</v>
      </c>
      <c r="C132" s="1" t="s">
        <v>107</v>
      </c>
      <c r="D132" s="66">
        <v>14</v>
      </c>
      <c r="E132" s="150">
        <v>1298</v>
      </c>
      <c r="F132" s="150">
        <v>1671</v>
      </c>
      <c r="G132" s="150">
        <v>6529</v>
      </c>
      <c r="H132" s="164">
        <v>0.81200000000000006</v>
      </c>
      <c r="I132" s="25">
        <f t="shared" si="36"/>
        <v>0.20555900521454765</v>
      </c>
      <c r="J132" s="25">
        <f t="shared" si="37"/>
        <v>0.10289768765844662</v>
      </c>
      <c r="K132" s="27">
        <f t="shared" si="38"/>
        <v>1.9977028628366249</v>
      </c>
      <c r="L132" s="27">
        <f t="shared" si="39"/>
        <v>0.72277319362940373</v>
      </c>
      <c r="M132" s="27">
        <f t="shared" si="40"/>
        <v>3.9072411729503291</v>
      </c>
      <c r="N132" s="27"/>
      <c r="O132" s="51">
        <f t="shared" si="41"/>
        <v>49.189236612875014</v>
      </c>
      <c r="P132" s="27">
        <f t="shared" si="42"/>
        <v>3.9072411729503291</v>
      </c>
      <c r="Q132" s="93">
        <f t="shared" si="43"/>
        <v>0.72277319362940373</v>
      </c>
      <c r="R132" s="156">
        <f t="shared" si="26"/>
        <v>883.52057394456949</v>
      </c>
      <c r="S132" s="156">
        <f t="shared" si="27"/>
        <v>1088.0795245622776</v>
      </c>
      <c r="T132" s="153"/>
      <c r="U132" s="153"/>
      <c r="V132"/>
      <c r="W132">
        <v>329</v>
      </c>
      <c r="X132" s="76">
        <v>14</v>
      </c>
      <c r="Y132" s="164">
        <v>0.92500000000000004</v>
      </c>
      <c r="Z132" s="150">
        <v>2766</v>
      </c>
      <c r="AA132" s="150">
        <v>8967</v>
      </c>
      <c r="AB132" s="150">
        <v>1006</v>
      </c>
      <c r="AC132" s="150">
        <v>1478</v>
      </c>
      <c r="AD132" s="27">
        <f t="shared" si="28"/>
        <v>0.21773965238801685</v>
      </c>
      <c r="AE132" s="27">
        <f t="shared" si="29"/>
        <v>0.11536713733779433</v>
      </c>
      <c r="AF132" s="29">
        <f t="shared" si="30"/>
        <v>1.8873628783080261</v>
      </c>
      <c r="AG132" s="29">
        <f t="shared" si="31"/>
        <v>0.70279241042826468</v>
      </c>
      <c r="AH132" s="29">
        <f t="shared" si="32"/>
        <v>3.2418655097613884</v>
      </c>
      <c r="AJ132" s="51">
        <f t="shared" si="33"/>
        <v>67.557035488995282</v>
      </c>
      <c r="AK132" s="29">
        <f t="shared" si="34"/>
        <v>3.2418655097613884</v>
      </c>
      <c r="AL132" s="58">
        <f t="shared" si="35"/>
        <v>0.70279241042826468</v>
      </c>
    </row>
    <row r="133" spans="1:38" x14ac:dyDescent="0.2">
      <c r="A133" s="1">
        <v>329</v>
      </c>
      <c r="B133" s="1">
        <v>455</v>
      </c>
      <c r="C133" s="1" t="s">
        <v>107</v>
      </c>
      <c r="D133" s="66">
        <v>14</v>
      </c>
      <c r="E133" s="150">
        <v>1355</v>
      </c>
      <c r="F133" s="150">
        <v>1977</v>
      </c>
      <c r="G133" s="150">
        <v>7357</v>
      </c>
      <c r="H133" s="164">
        <v>0.84799999999999998</v>
      </c>
      <c r="I133" s="25">
        <f t="shared" si="36"/>
        <v>0.21255013700158232</v>
      </c>
      <c r="J133" s="25">
        <f t="shared" si="37"/>
        <v>0.10701435210379673</v>
      </c>
      <c r="K133" s="27">
        <f t="shared" si="38"/>
        <v>1.9861834681335357</v>
      </c>
      <c r="L133" s="27">
        <f t="shared" si="39"/>
        <v>0.73072328846165779</v>
      </c>
      <c r="M133" s="27">
        <f t="shared" si="40"/>
        <v>3.7212948912493675</v>
      </c>
      <c r="N133" s="27"/>
      <c r="O133" s="51">
        <f t="shared" si="41"/>
        <v>55.427356985896992</v>
      </c>
      <c r="P133" s="27">
        <f t="shared" si="42"/>
        <v>3.7212948912493675</v>
      </c>
      <c r="Q133" s="93">
        <f t="shared" si="43"/>
        <v>0.73072328846165779</v>
      </c>
      <c r="R133" s="156">
        <f t="shared" si="26"/>
        <v>922.31924321640338</v>
      </c>
      <c r="S133" s="156">
        <f t="shared" si="27"/>
        <v>1087.6406170004757</v>
      </c>
      <c r="T133" s="153"/>
      <c r="U133" s="153"/>
      <c r="V133"/>
      <c r="W133">
        <v>329</v>
      </c>
      <c r="X133" s="76">
        <v>14</v>
      </c>
      <c r="Y133" s="164">
        <v>0.95</v>
      </c>
      <c r="Z133" s="150">
        <v>3022</v>
      </c>
      <c r="AA133" s="150">
        <v>9343</v>
      </c>
      <c r="AB133" s="150">
        <v>1034</v>
      </c>
      <c r="AC133" s="150">
        <v>1519</v>
      </c>
      <c r="AD133" s="27">
        <f t="shared" si="28"/>
        <v>0.2147880052645921</v>
      </c>
      <c r="AE133" s="27">
        <f t="shared" si="29"/>
        <v>0.11611127158045649</v>
      </c>
      <c r="AF133" s="29">
        <f t="shared" si="30"/>
        <v>1.849846292620781</v>
      </c>
      <c r="AG133" s="29">
        <f t="shared" si="31"/>
        <v>0.68413773776998021</v>
      </c>
      <c r="AH133" s="29">
        <f t="shared" si="32"/>
        <v>3.0916611515552614</v>
      </c>
      <c r="AJ133" s="51">
        <f t="shared" si="33"/>
        <v>70.389805126985948</v>
      </c>
      <c r="AK133" s="29">
        <f t="shared" si="34"/>
        <v>3.0916611515552614</v>
      </c>
      <c r="AL133" s="58">
        <f t="shared" si="35"/>
        <v>0.68413773776998021</v>
      </c>
    </row>
    <row r="134" spans="1:38" x14ac:dyDescent="0.2">
      <c r="A134" s="1">
        <v>329</v>
      </c>
      <c r="B134" s="1">
        <v>455</v>
      </c>
      <c r="C134" s="1" t="s">
        <v>107</v>
      </c>
      <c r="D134" s="66">
        <v>14</v>
      </c>
      <c r="E134" s="150">
        <v>1401</v>
      </c>
      <c r="F134" s="150">
        <v>2296</v>
      </c>
      <c r="G134" s="150">
        <v>8067</v>
      </c>
      <c r="H134" s="164">
        <v>0.876</v>
      </c>
      <c r="I134" s="25">
        <f t="shared" si="36"/>
        <v>0.21800929474487379</v>
      </c>
      <c r="J134" s="25">
        <f t="shared" si="37"/>
        <v>0.11243738090251829</v>
      </c>
      <c r="K134" s="27">
        <f t="shared" si="38"/>
        <v>1.9389396390679445</v>
      </c>
      <c r="L134" s="27">
        <f t="shared" si="39"/>
        <v>0.72244482693589196</v>
      </c>
      <c r="M134" s="27">
        <f t="shared" si="40"/>
        <v>3.5135017421602788</v>
      </c>
      <c r="N134" s="27"/>
      <c r="O134" s="51">
        <f t="shared" si="41"/>
        <v>60.776469866145312</v>
      </c>
      <c r="P134" s="27">
        <f t="shared" si="42"/>
        <v>3.5135017421602788</v>
      </c>
      <c r="Q134" s="93">
        <f t="shared" si="43"/>
        <v>0.72244482693589196</v>
      </c>
      <c r="R134" s="156">
        <f t="shared" si="26"/>
        <v>953.63044999718159</v>
      </c>
      <c r="S134" s="156">
        <f t="shared" si="27"/>
        <v>1088.6192351565999</v>
      </c>
      <c r="T134" s="153"/>
      <c r="U134" s="153"/>
      <c r="V134"/>
      <c r="X134" s="76"/>
      <c r="Y134" s="163"/>
      <c r="Z134" s="150"/>
      <c r="AA134" s="150"/>
      <c r="AB134" s="150"/>
      <c r="AC134" s="150"/>
      <c r="AD134" s="27"/>
      <c r="AE134" s="27"/>
      <c r="AF134" s="29"/>
      <c r="AH134" s="29"/>
      <c r="AJ134" s="51"/>
      <c r="AK134" s="29"/>
      <c r="AL134" s="58"/>
    </row>
    <row r="135" spans="1:38" x14ac:dyDescent="0.2">
      <c r="A135" s="1">
        <v>329</v>
      </c>
      <c r="B135" s="1">
        <v>455</v>
      </c>
      <c r="C135" s="1" t="s">
        <v>107</v>
      </c>
      <c r="D135" s="66">
        <v>14</v>
      </c>
      <c r="E135" s="150">
        <v>1450</v>
      </c>
      <c r="F135" s="150">
        <v>2593</v>
      </c>
      <c r="G135" s="150">
        <v>8718</v>
      </c>
      <c r="H135" s="164">
        <v>0.90700000000000003</v>
      </c>
      <c r="I135" s="25">
        <f t="shared" si="36"/>
        <v>0.21994803370768967</v>
      </c>
      <c r="J135" s="25">
        <f t="shared" si="37"/>
        <v>0.11453856898948722</v>
      </c>
      <c r="K135" s="27">
        <f t="shared" si="38"/>
        <v>1.9202966795217891</v>
      </c>
      <c r="L135" s="27">
        <f t="shared" si="39"/>
        <v>0.71867289271870494</v>
      </c>
      <c r="M135" s="27">
        <f t="shared" si="40"/>
        <v>3.3621288083301195</v>
      </c>
      <c r="N135" s="27"/>
      <c r="O135" s="51">
        <f t="shared" si="41"/>
        <v>65.68107900000679</v>
      </c>
      <c r="P135" s="27">
        <f t="shared" si="42"/>
        <v>3.3621288083301195</v>
      </c>
      <c r="Q135" s="93">
        <f t="shared" si="43"/>
        <v>0.71867289271870494</v>
      </c>
      <c r="R135" s="156">
        <f>E135*(PI()/30)*($D$4/2)</f>
        <v>986.98369200279342</v>
      </c>
      <c r="S135" s="156">
        <f>R135/H135</f>
        <v>1088.1848864418891</v>
      </c>
      <c r="T135" s="153"/>
      <c r="U135" s="153"/>
      <c r="V135"/>
      <c r="X135" s="76"/>
      <c r="Y135" s="163"/>
      <c r="Z135" s="150"/>
      <c r="AA135" s="150"/>
      <c r="AB135" s="150"/>
      <c r="AC135" s="150"/>
      <c r="AD135" s="27"/>
      <c r="AE135" s="27"/>
      <c r="AF135" s="29"/>
      <c r="AH135" s="29"/>
      <c r="AJ135" s="51"/>
      <c r="AK135" s="29"/>
      <c r="AL135" s="58"/>
    </row>
    <row r="136" spans="1:38" x14ac:dyDescent="0.2">
      <c r="A136" s="1">
        <v>329</v>
      </c>
      <c r="B136" s="1">
        <v>455</v>
      </c>
      <c r="C136" s="1" t="s">
        <v>107</v>
      </c>
      <c r="D136" s="66">
        <v>14</v>
      </c>
      <c r="E136" s="150">
        <v>1500</v>
      </c>
      <c r="F136" s="150">
        <v>2896</v>
      </c>
      <c r="G136" s="150">
        <v>9152</v>
      </c>
      <c r="H136" s="164">
        <v>0.93799999999999994</v>
      </c>
      <c r="I136" s="25">
        <f t="shared" si="36"/>
        <v>0.21576088605674398</v>
      </c>
      <c r="J136" s="25">
        <f t="shared" si="37"/>
        <v>0.11555214804400754</v>
      </c>
      <c r="K136" s="27">
        <f t="shared" si="38"/>
        <v>1.8672165745856353</v>
      </c>
      <c r="L136" s="27">
        <f t="shared" si="39"/>
        <v>0.69212405509965935</v>
      </c>
      <c r="M136" s="27">
        <f t="shared" si="40"/>
        <v>3.160220994475138</v>
      </c>
      <c r="N136" s="27"/>
      <c r="O136" s="51">
        <f t="shared" si="41"/>
        <v>68.950818422581122</v>
      </c>
      <c r="P136" s="27">
        <f t="shared" si="42"/>
        <v>3.160220994475138</v>
      </c>
      <c r="Q136" s="93">
        <f t="shared" si="43"/>
        <v>0.69212405509965935</v>
      </c>
      <c r="R136" s="156">
        <f>E136*(PI()/30)*($D$4/2)</f>
        <v>1021.0176124166828</v>
      </c>
      <c r="S136" s="156">
        <f>R136/H136</f>
        <v>1088.5049172885745</v>
      </c>
      <c r="T136" s="153"/>
      <c r="U136" s="153"/>
      <c r="V136"/>
      <c r="X136" s="76"/>
      <c r="Y136" s="163"/>
      <c r="Z136" s="150"/>
      <c r="AA136" s="150"/>
      <c r="AB136" s="150"/>
      <c r="AC136" s="150"/>
      <c r="AD136" s="27"/>
      <c r="AE136" s="27"/>
      <c r="AF136" s="29"/>
      <c r="AH136" s="29"/>
      <c r="AJ136" s="51"/>
      <c r="AK136" s="29"/>
      <c r="AL136" s="58"/>
    </row>
    <row r="137" spans="1:38" x14ac:dyDescent="0.2">
      <c r="A137" s="1">
        <v>329</v>
      </c>
      <c r="B137" s="1">
        <v>455</v>
      </c>
      <c r="C137" s="1" t="s">
        <v>107</v>
      </c>
      <c r="D137" s="66">
        <v>14</v>
      </c>
      <c r="E137" s="150">
        <v>1552</v>
      </c>
      <c r="F137" s="150">
        <v>3241</v>
      </c>
      <c r="G137" s="150">
        <v>9606</v>
      </c>
      <c r="H137" s="164">
        <v>0.97099999999999997</v>
      </c>
      <c r="I137" s="25">
        <f t="shared" si="36"/>
        <v>0.21154286023055016</v>
      </c>
      <c r="J137" s="25">
        <f t="shared" si="37"/>
        <v>0.11675006285962478</v>
      </c>
      <c r="K137" s="27">
        <f t="shared" si="38"/>
        <v>1.8119293047824749</v>
      </c>
      <c r="L137" s="27">
        <f t="shared" si="39"/>
        <v>0.66503319931903893</v>
      </c>
      <c r="M137" s="27">
        <f t="shared" si="40"/>
        <v>2.9639000308546746</v>
      </c>
      <c r="N137" s="27"/>
      <c r="O137" s="51">
        <f t="shared" si="41"/>
        <v>72.37123708121878</v>
      </c>
      <c r="P137" s="27">
        <f t="shared" si="42"/>
        <v>2.9639000308546746</v>
      </c>
      <c r="Q137" s="93">
        <f t="shared" si="43"/>
        <v>0.66503319931903893</v>
      </c>
      <c r="R137" s="156">
        <f t="shared" ref="R137:R165" si="44">E137*(PI()/30)*($D$4/2)</f>
        <v>1056.4128896471277</v>
      </c>
      <c r="S137" s="156">
        <f t="shared" ref="S137:S165" si="45">R137/H137</f>
        <v>1087.9638410372067</v>
      </c>
      <c r="T137" s="153"/>
      <c r="U137" s="153"/>
      <c r="V137"/>
      <c r="X137" s="76"/>
      <c r="Y137" s="163"/>
      <c r="Z137" s="150"/>
      <c r="AA137" s="150"/>
      <c r="AB137" s="150"/>
      <c r="AC137" s="150"/>
      <c r="AD137" s="27"/>
      <c r="AE137" s="27"/>
      <c r="AF137" s="29"/>
      <c r="AH137" s="29"/>
      <c r="AJ137" s="51"/>
      <c r="AK137" s="29"/>
      <c r="AL137" s="58"/>
    </row>
    <row r="138" spans="1:38" x14ac:dyDescent="0.2">
      <c r="E138" s="77"/>
      <c r="F138" s="77"/>
      <c r="G138" s="77"/>
      <c r="H138" s="220"/>
      <c r="I138" s="25"/>
      <c r="J138" s="25"/>
      <c r="K138" s="27"/>
      <c r="L138" s="27"/>
      <c r="M138" s="27"/>
      <c r="N138" s="27"/>
      <c r="O138" s="51"/>
      <c r="P138" s="27"/>
      <c r="Q138" s="93"/>
      <c r="R138" s="156"/>
      <c r="T138" s="153"/>
      <c r="U138" s="153"/>
      <c r="Y138" s="62"/>
      <c r="AA138" s="69"/>
      <c r="AB138" s="150"/>
      <c r="AC138" s="171"/>
      <c r="AD138" s="27"/>
      <c r="AE138" s="27"/>
      <c r="AF138" s="29"/>
      <c r="AH138" s="29"/>
      <c r="AJ138" s="51"/>
      <c r="AK138" s="29"/>
      <c r="AL138" s="58"/>
    </row>
    <row r="139" spans="1:38" x14ac:dyDescent="0.2">
      <c r="E139" s="77"/>
      <c r="F139" s="77"/>
      <c r="G139" s="77"/>
      <c r="H139" s="220"/>
      <c r="I139" s="25"/>
      <c r="J139" s="25"/>
      <c r="K139" s="27"/>
      <c r="L139" s="27"/>
      <c r="M139" s="27"/>
      <c r="N139" s="27"/>
      <c r="O139" s="51"/>
      <c r="P139" s="27"/>
      <c r="Q139" s="93"/>
      <c r="R139" s="156"/>
      <c r="T139" s="153"/>
      <c r="U139" s="153"/>
      <c r="Y139" s="62"/>
      <c r="AA139" s="69"/>
      <c r="AB139" s="150"/>
      <c r="AC139" s="171"/>
      <c r="AD139" s="27"/>
      <c r="AE139" s="27"/>
      <c r="AF139" s="29"/>
      <c r="AH139" s="29"/>
      <c r="AJ139" s="51"/>
      <c r="AK139" s="29"/>
      <c r="AL139" s="58"/>
    </row>
    <row r="140" spans="1:38" x14ac:dyDescent="0.2">
      <c r="A140" s="1">
        <v>330</v>
      </c>
      <c r="B140" s="1">
        <v>456</v>
      </c>
      <c r="C140" s="1" t="s">
        <v>107</v>
      </c>
      <c r="D140" s="66">
        <v>16</v>
      </c>
      <c r="E140" s="150">
        <v>898</v>
      </c>
      <c r="F140" s="150">
        <v>639</v>
      </c>
      <c r="G140" s="150">
        <v>3275</v>
      </c>
      <c r="H140" s="164">
        <v>0.56100000000000005</v>
      </c>
      <c r="I140" s="25">
        <f t="shared" si="36"/>
        <v>0.21542586954337981</v>
      </c>
      <c r="J140" s="25">
        <f t="shared" si="37"/>
        <v>0.1188297246971152</v>
      </c>
      <c r="K140" s="27">
        <f t="shared" si="38"/>
        <v>1.8128954694835682</v>
      </c>
      <c r="L140" s="27">
        <f t="shared" si="39"/>
        <v>0.67146685877776968</v>
      </c>
      <c r="M140" s="27">
        <f t="shared" si="40"/>
        <v>5.1251956181533647</v>
      </c>
      <c r="N140" s="27"/>
      <c r="O140" s="51">
        <f t="shared" si="41"/>
        <v>24.673724905370758</v>
      </c>
      <c r="P140" s="27">
        <f t="shared" si="42"/>
        <v>5.1251956181533647</v>
      </c>
      <c r="Q140" s="93">
        <f t="shared" si="43"/>
        <v>0.67146685877776968</v>
      </c>
      <c r="R140" s="156">
        <f t="shared" si="44"/>
        <v>611.24921063345403</v>
      </c>
      <c r="S140" s="156">
        <f t="shared" si="45"/>
        <v>1089.570785442877</v>
      </c>
      <c r="T140" s="153"/>
      <c r="U140" s="153"/>
      <c r="V140"/>
      <c r="W140">
        <v>330</v>
      </c>
      <c r="X140" s="76">
        <v>16</v>
      </c>
      <c r="Y140" s="164">
        <v>0.72499999999999998</v>
      </c>
      <c r="Z140" s="150">
        <v>1427</v>
      </c>
      <c r="AA140" s="150">
        <v>5707</v>
      </c>
      <c r="AB140" s="150">
        <v>789</v>
      </c>
      <c r="AC140" s="150">
        <v>1160</v>
      </c>
      <c r="AD140" s="27">
        <f t="shared" ref="AD140:AD175" si="46">0.1515*(AA140/1000)/(AC140/1000)^2/($D$4/10)^4</f>
        <v>0.22497337196923484</v>
      </c>
      <c r="AE140" s="27">
        <f t="shared" ref="AE140:AE175" si="47">0.5*(Z140/1000)/(AC140/1000)^3/($D$4/10)^5</f>
        <v>0.12311281119540461</v>
      </c>
      <c r="AF140" s="29">
        <f t="shared" ref="AF140:AF175" si="48">AD140/AE140</f>
        <v>1.8273758009810788</v>
      </c>
      <c r="AG140" s="29">
        <f t="shared" ref="AG140:AG175" si="49">0.798*AD140^1.5/AE140</f>
        <v>0.69166582790629083</v>
      </c>
      <c r="AH140" s="29">
        <f t="shared" ref="AH140:AH175" si="50">AA140/Z140</f>
        <v>3.9992992291520673</v>
      </c>
      <c r="AJ140" s="51">
        <f t="shared" ref="AJ140:AJ175" si="51">AA140/(PI()*$D$4^2/4)</f>
        <v>42.996320010672029</v>
      </c>
      <c r="AK140" s="29">
        <f t="shared" ref="AK140:AK175" si="52">AH140</f>
        <v>3.9992992291520673</v>
      </c>
      <c r="AL140" s="58">
        <f t="shared" ref="AL140:AL175" si="53">AG140</f>
        <v>0.69166582790629083</v>
      </c>
    </row>
    <row r="141" spans="1:38" x14ac:dyDescent="0.2">
      <c r="A141" s="1">
        <v>330</v>
      </c>
      <c r="B141" s="1">
        <v>456</v>
      </c>
      <c r="C141" s="1" t="s">
        <v>107</v>
      </c>
      <c r="D141" s="66">
        <v>16</v>
      </c>
      <c r="E141" s="150">
        <v>953</v>
      </c>
      <c r="F141" s="150">
        <v>770</v>
      </c>
      <c r="G141" s="150">
        <v>3733</v>
      </c>
      <c r="H141" s="164">
        <v>0.59599999999999997</v>
      </c>
      <c r="I141" s="25">
        <f t="shared" si="36"/>
        <v>0.21802756890662847</v>
      </c>
      <c r="J141" s="25">
        <f t="shared" si="37"/>
        <v>0.11980233040254931</v>
      </c>
      <c r="K141" s="27">
        <f t="shared" si="38"/>
        <v>1.8198942222077927</v>
      </c>
      <c r="L141" s="27">
        <f t="shared" si="39"/>
        <v>0.6781171743452985</v>
      </c>
      <c r="M141" s="27">
        <f t="shared" si="40"/>
        <v>4.8480519480519479</v>
      </c>
      <c r="N141" s="27"/>
      <c r="O141" s="51">
        <f t="shared" si="41"/>
        <v>28.124279411221078</v>
      </c>
      <c r="P141" s="27">
        <f t="shared" si="42"/>
        <v>4.8480519480519479</v>
      </c>
      <c r="Q141" s="93">
        <f t="shared" si="43"/>
        <v>0.6781171743452985</v>
      </c>
      <c r="R141" s="156">
        <f t="shared" si="44"/>
        <v>648.68652308873243</v>
      </c>
      <c r="S141" s="156">
        <f t="shared" si="45"/>
        <v>1088.4002065247189</v>
      </c>
      <c r="T141" s="153"/>
      <c r="U141" s="153"/>
      <c r="V141"/>
      <c r="W141">
        <v>330</v>
      </c>
      <c r="X141" s="76">
        <v>16</v>
      </c>
      <c r="Y141" s="164">
        <v>0.75</v>
      </c>
      <c r="Z141" s="150">
        <v>1606</v>
      </c>
      <c r="AA141" s="150">
        <v>6183</v>
      </c>
      <c r="AB141" s="150">
        <v>817</v>
      </c>
      <c r="AC141" s="150">
        <v>1200</v>
      </c>
      <c r="AD141" s="27">
        <f t="shared" si="46"/>
        <v>0.22775922586744157</v>
      </c>
      <c r="AE141" s="27">
        <f t="shared" si="47"/>
        <v>0.12515697146837512</v>
      </c>
      <c r="AF141" s="29">
        <f t="shared" si="48"/>
        <v>1.8197885678704855</v>
      </c>
      <c r="AG141" s="29">
        <f t="shared" si="49"/>
        <v>0.69304560342527288</v>
      </c>
      <c r="AH141" s="29">
        <f t="shared" si="50"/>
        <v>3.8499377334993774</v>
      </c>
      <c r="AJ141" s="51">
        <f t="shared" si="51"/>
        <v>46.582485828979351</v>
      </c>
      <c r="AK141" s="29">
        <f t="shared" si="52"/>
        <v>3.8499377334993774</v>
      </c>
      <c r="AL141" s="58">
        <f t="shared" si="53"/>
        <v>0.69304560342527288</v>
      </c>
    </row>
    <row r="142" spans="1:38" x14ac:dyDescent="0.2">
      <c r="A142" s="1">
        <v>330</v>
      </c>
      <c r="B142" s="1">
        <v>456</v>
      </c>
      <c r="C142" s="1" t="s">
        <v>107</v>
      </c>
      <c r="D142" s="66">
        <v>16</v>
      </c>
      <c r="E142" s="150">
        <v>999</v>
      </c>
      <c r="F142" s="150">
        <v>888</v>
      </c>
      <c r="G142" s="150">
        <v>4113</v>
      </c>
      <c r="H142" s="164">
        <v>0.625</v>
      </c>
      <c r="I142" s="25">
        <f t="shared" si="36"/>
        <v>0.2186084558853322</v>
      </c>
      <c r="J142" s="25">
        <f t="shared" si="37"/>
        <v>0.11994157402554566</v>
      </c>
      <c r="K142" s="27">
        <f t="shared" si="38"/>
        <v>1.8226245375000003</v>
      </c>
      <c r="L142" s="27">
        <f t="shared" si="39"/>
        <v>0.68003862794320225</v>
      </c>
      <c r="M142" s="27">
        <f t="shared" si="40"/>
        <v>4.631756756756757</v>
      </c>
      <c r="N142" s="27"/>
      <c r="O142" s="51">
        <f t="shared" si="41"/>
        <v>30.987184896424402</v>
      </c>
      <c r="P142" s="27">
        <f t="shared" si="42"/>
        <v>4.631756756756757</v>
      </c>
      <c r="Q142" s="93">
        <f t="shared" si="43"/>
        <v>0.68003862794320225</v>
      </c>
      <c r="R142" s="156">
        <f t="shared" si="44"/>
        <v>679.99772986951064</v>
      </c>
      <c r="S142" s="156">
        <f t="shared" si="45"/>
        <v>1087.9963677912169</v>
      </c>
      <c r="T142" s="153"/>
      <c r="U142" s="153"/>
      <c r="V142"/>
      <c r="W142">
        <v>330</v>
      </c>
      <c r="X142" s="76">
        <v>16</v>
      </c>
      <c r="Y142" s="164">
        <v>0.77500000000000002</v>
      </c>
      <c r="Z142" s="150">
        <v>1807</v>
      </c>
      <c r="AA142" s="150">
        <v>6703</v>
      </c>
      <c r="AB142" s="150">
        <v>844</v>
      </c>
      <c r="AC142" s="150">
        <v>1240</v>
      </c>
      <c r="AD142" s="27">
        <f t="shared" si="46"/>
        <v>0.23124112452449927</v>
      </c>
      <c r="AE142" s="27">
        <f t="shared" si="47"/>
        <v>0.12762811056024367</v>
      </c>
      <c r="AF142" s="29">
        <f t="shared" si="48"/>
        <v>1.8118353669064751</v>
      </c>
      <c r="AG142" s="29">
        <f t="shared" si="49"/>
        <v>0.69527107253531573</v>
      </c>
      <c r="AH142" s="29">
        <f t="shared" si="50"/>
        <v>3.7094631986718318</v>
      </c>
      <c r="AJ142" s="51">
        <f t="shared" si="51"/>
        <v>50.500145966626008</v>
      </c>
      <c r="AK142" s="29">
        <f t="shared" si="52"/>
        <v>3.7094631986718318</v>
      </c>
      <c r="AL142" s="58">
        <f t="shared" si="53"/>
        <v>0.69527107253531573</v>
      </c>
    </row>
    <row r="143" spans="1:38" x14ac:dyDescent="0.2">
      <c r="A143" s="1">
        <v>330</v>
      </c>
      <c r="B143" s="1">
        <v>456</v>
      </c>
      <c r="C143" s="1" t="s">
        <v>107</v>
      </c>
      <c r="D143" s="66">
        <v>16</v>
      </c>
      <c r="E143" s="150">
        <v>1057</v>
      </c>
      <c r="F143" s="150">
        <v>1050</v>
      </c>
      <c r="G143" s="150">
        <v>4620</v>
      </c>
      <c r="H143" s="164">
        <v>0.66100000000000003</v>
      </c>
      <c r="I143" s="25">
        <f t="shared" si="36"/>
        <v>0.21934676039654347</v>
      </c>
      <c r="J143" s="25">
        <f t="shared" si="37"/>
        <v>0.1197340244157649</v>
      </c>
      <c r="K143" s="27">
        <f t="shared" si="38"/>
        <v>1.8319501200000001</v>
      </c>
      <c r="L143" s="27">
        <f t="shared" si="39"/>
        <v>0.68467133894642362</v>
      </c>
      <c r="M143" s="27">
        <f t="shared" si="40"/>
        <v>4.4000000000000004</v>
      </c>
      <c r="N143" s="27"/>
      <c r="O143" s="51">
        <f t="shared" si="41"/>
        <v>34.806903530629889</v>
      </c>
      <c r="P143" s="27">
        <f t="shared" si="42"/>
        <v>4.4000000000000004</v>
      </c>
      <c r="Q143" s="93">
        <f t="shared" si="43"/>
        <v>0.68467133894642362</v>
      </c>
      <c r="R143" s="156">
        <f t="shared" si="44"/>
        <v>719.47707754962244</v>
      </c>
      <c r="S143" s="156">
        <f t="shared" si="45"/>
        <v>1088.4675908466299</v>
      </c>
      <c r="T143" s="153"/>
      <c r="U143" s="153"/>
      <c r="V143"/>
      <c r="W143">
        <v>330</v>
      </c>
      <c r="X143" s="76">
        <v>16</v>
      </c>
      <c r="Y143" s="164">
        <v>0.8</v>
      </c>
      <c r="Z143" s="150">
        <v>2015</v>
      </c>
      <c r="AA143" s="150">
        <v>7222</v>
      </c>
      <c r="AB143" s="150">
        <v>871</v>
      </c>
      <c r="AC143" s="150">
        <v>1280</v>
      </c>
      <c r="AD143" s="27">
        <f t="shared" si="46"/>
        <v>0.23381736848598172</v>
      </c>
      <c r="AE143" s="27">
        <f t="shared" si="47"/>
        <v>0.12938930625938228</v>
      </c>
      <c r="AF143" s="29">
        <f t="shared" si="48"/>
        <v>1.8070841806451619</v>
      </c>
      <c r="AG143" s="29">
        <f t="shared" si="49"/>
        <v>0.6972999910400306</v>
      </c>
      <c r="AH143" s="29">
        <f t="shared" si="50"/>
        <v>3.584119106699752</v>
      </c>
      <c r="AJ143" s="51">
        <f t="shared" si="51"/>
        <v>54.410272142469495</v>
      </c>
      <c r="AK143" s="29">
        <f t="shared" si="52"/>
        <v>3.584119106699752</v>
      </c>
      <c r="AL143" s="58">
        <f t="shared" si="53"/>
        <v>0.6972999910400306</v>
      </c>
    </row>
    <row r="144" spans="1:38" x14ac:dyDescent="0.2">
      <c r="A144" s="1">
        <v>330</v>
      </c>
      <c r="B144" s="1">
        <v>456</v>
      </c>
      <c r="C144" s="1" t="s">
        <v>107</v>
      </c>
      <c r="D144" s="66">
        <v>16</v>
      </c>
      <c r="E144" s="150">
        <v>1099</v>
      </c>
      <c r="F144" s="150">
        <v>1189</v>
      </c>
      <c r="G144" s="150">
        <v>5029</v>
      </c>
      <c r="H144" s="164">
        <v>0.68700000000000006</v>
      </c>
      <c r="I144" s="25">
        <f t="shared" si="36"/>
        <v>0.22086427518584462</v>
      </c>
      <c r="J144" s="25">
        <f t="shared" si="37"/>
        <v>0.12062630370633715</v>
      </c>
      <c r="K144" s="27">
        <f t="shared" si="38"/>
        <v>1.8309793834314549</v>
      </c>
      <c r="L144" s="27">
        <f t="shared" si="39"/>
        <v>0.68667159520261123</v>
      </c>
      <c r="M144" s="27">
        <f t="shared" si="40"/>
        <v>4.2296047098402019</v>
      </c>
      <c r="N144" s="27"/>
      <c r="O144" s="51">
        <f t="shared" si="41"/>
        <v>37.88829390812505</v>
      </c>
      <c r="P144" s="27">
        <f t="shared" si="42"/>
        <v>4.2296047098402019</v>
      </c>
      <c r="Q144" s="93">
        <f t="shared" si="43"/>
        <v>0.68667159520261123</v>
      </c>
      <c r="R144" s="156">
        <f t="shared" si="44"/>
        <v>748.06557069728956</v>
      </c>
      <c r="S144" s="156">
        <f t="shared" si="45"/>
        <v>1088.8872935913967</v>
      </c>
      <c r="T144" s="153"/>
      <c r="U144" s="153"/>
      <c r="V144"/>
      <c r="W144">
        <v>330</v>
      </c>
      <c r="X144" s="76">
        <v>16</v>
      </c>
      <c r="Y144" s="164">
        <v>0.82499999999999996</v>
      </c>
      <c r="Z144" s="150">
        <v>2266</v>
      </c>
      <c r="AA144" s="150">
        <v>7805</v>
      </c>
      <c r="AB144" s="150">
        <v>898</v>
      </c>
      <c r="AC144" s="150">
        <v>1320</v>
      </c>
      <c r="AD144" s="27">
        <f t="shared" si="46"/>
        <v>0.23760975614225904</v>
      </c>
      <c r="AE144" s="27">
        <f t="shared" si="47"/>
        <v>0.13267568993590806</v>
      </c>
      <c r="AF144" s="29">
        <f t="shared" si="48"/>
        <v>1.7909065048543686</v>
      </c>
      <c r="AG144" s="29">
        <f t="shared" si="49"/>
        <v>0.69663924957442447</v>
      </c>
      <c r="AH144" s="29">
        <f t="shared" si="50"/>
        <v>3.444395410414828</v>
      </c>
      <c r="AJ144" s="51">
        <f t="shared" si="51"/>
        <v>58.80257187371565</v>
      </c>
      <c r="AK144" s="29">
        <f t="shared" si="52"/>
        <v>3.444395410414828</v>
      </c>
      <c r="AL144" s="58">
        <f t="shared" si="53"/>
        <v>0.69663924957442447</v>
      </c>
    </row>
    <row r="145" spans="1:38" x14ac:dyDescent="0.2">
      <c r="A145" s="1">
        <v>330</v>
      </c>
      <c r="B145" s="1">
        <v>456</v>
      </c>
      <c r="C145" s="1" t="s">
        <v>107</v>
      </c>
      <c r="D145" s="66">
        <v>16</v>
      </c>
      <c r="E145" s="150">
        <v>1153</v>
      </c>
      <c r="F145" s="150">
        <v>1408</v>
      </c>
      <c r="G145" s="150">
        <v>5634</v>
      </c>
      <c r="H145" s="164">
        <v>0.72099999999999997</v>
      </c>
      <c r="I145" s="25">
        <f t="shared" si="36"/>
        <v>0.2248005925601515</v>
      </c>
      <c r="J145" s="25">
        <f t="shared" si="37"/>
        <v>0.12369950898141707</v>
      </c>
      <c r="K145" s="27">
        <f t="shared" si="38"/>
        <v>1.8173119231534094</v>
      </c>
      <c r="L145" s="27">
        <f t="shared" si="39"/>
        <v>0.68759244017517152</v>
      </c>
      <c r="M145" s="27">
        <f t="shared" si="40"/>
        <v>4.0014204545454541</v>
      </c>
      <c r="N145" s="27"/>
      <c r="O145" s="51">
        <f t="shared" si="41"/>
        <v>42.446340799040868</v>
      </c>
      <c r="P145" s="27">
        <f t="shared" si="42"/>
        <v>4.0014204545454541</v>
      </c>
      <c r="Q145" s="93">
        <f t="shared" si="43"/>
        <v>0.68759244017517152</v>
      </c>
      <c r="R145" s="156">
        <f t="shared" si="44"/>
        <v>784.82220474429016</v>
      </c>
      <c r="S145" s="156">
        <f t="shared" si="45"/>
        <v>1088.5190079671154</v>
      </c>
      <c r="T145" s="153"/>
      <c r="U145" s="153"/>
      <c r="V145"/>
      <c r="W145">
        <v>330</v>
      </c>
      <c r="X145" s="76">
        <v>16</v>
      </c>
      <c r="Y145" s="164">
        <v>0.85</v>
      </c>
      <c r="Z145" s="150">
        <v>2555</v>
      </c>
      <c r="AA145" s="150">
        <v>8470</v>
      </c>
      <c r="AB145" s="150">
        <v>925</v>
      </c>
      <c r="AC145" s="150">
        <v>1360</v>
      </c>
      <c r="AD145" s="27">
        <f t="shared" si="46"/>
        <v>0.24290967738691743</v>
      </c>
      <c r="AE145" s="27">
        <f t="shared" si="47"/>
        <v>0.13678151892661219</v>
      </c>
      <c r="AF145" s="29">
        <f t="shared" si="48"/>
        <v>1.7758954520547947</v>
      </c>
      <c r="AG145" s="29">
        <f t="shared" si="49"/>
        <v>0.69846185814722561</v>
      </c>
      <c r="AH145" s="29">
        <f t="shared" si="50"/>
        <v>3.3150684931506849</v>
      </c>
      <c r="AJ145" s="51">
        <f t="shared" si="51"/>
        <v>63.812656472821466</v>
      </c>
      <c r="AK145" s="29">
        <f t="shared" si="52"/>
        <v>3.3150684931506849</v>
      </c>
      <c r="AL145" s="58">
        <f t="shared" si="53"/>
        <v>0.69846185814722561</v>
      </c>
    </row>
    <row r="146" spans="1:38" x14ac:dyDescent="0.2">
      <c r="A146" s="1">
        <v>330</v>
      </c>
      <c r="B146" s="1">
        <v>456</v>
      </c>
      <c r="C146" s="1" t="s">
        <v>107</v>
      </c>
      <c r="D146" s="66">
        <v>16</v>
      </c>
      <c r="E146" s="150">
        <v>1197</v>
      </c>
      <c r="F146" s="150">
        <v>1595</v>
      </c>
      <c r="G146" s="150">
        <v>6160</v>
      </c>
      <c r="H146" s="164">
        <v>0.748</v>
      </c>
      <c r="I146" s="25">
        <f t="shared" si="36"/>
        <v>0.22805081831681934</v>
      </c>
      <c r="J146" s="25">
        <f t="shared" si="37"/>
        <v>0.12523666066217146</v>
      </c>
      <c r="K146" s="27">
        <f t="shared" si="38"/>
        <v>1.820958951724138</v>
      </c>
      <c r="L146" s="27">
        <f t="shared" si="39"/>
        <v>0.69393511546833186</v>
      </c>
      <c r="M146" s="27">
        <f t="shared" si="40"/>
        <v>3.8620689655172415</v>
      </c>
      <c r="N146" s="27"/>
      <c r="O146" s="51">
        <f t="shared" si="41"/>
        <v>46.409204707506525</v>
      </c>
      <c r="P146" s="27">
        <f t="shared" si="42"/>
        <v>3.8620689655172415</v>
      </c>
      <c r="Q146" s="93">
        <f t="shared" si="43"/>
        <v>0.69393511546833186</v>
      </c>
      <c r="R146" s="156">
        <f t="shared" si="44"/>
        <v>814.77205470851288</v>
      </c>
      <c r="S146" s="156">
        <f t="shared" si="45"/>
        <v>1089.2674528188675</v>
      </c>
      <c r="T146" s="153"/>
      <c r="U146" s="153"/>
      <c r="V146"/>
      <c r="W146">
        <v>330</v>
      </c>
      <c r="X146" s="76">
        <v>16</v>
      </c>
      <c r="Y146" s="164">
        <v>0.875</v>
      </c>
      <c r="Z146" s="150">
        <v>2844</v>
      </c>
      <c r="AA146" s="150">
        <v>9028</v>
      </c>
      <c r="AB146" s="150">
        <v>953</v>
      </c>
      <c r="AC146" s="150">
        <v>1400</v>
      </c>
      <c r="AD146" s="27">
        <f t="shared" si="46"/>
        <v>0.24432882287749313</v>
      </c>
      <c r="AE146" s="27">
        <f t="shared" si="47"/>
        <v>0.1395721369225984</v>
      </c>
      <c r="AF146" s="29">
        <f t="shared" si="48"/>
        <v>1.750555864978903</v>
      </c>
      <c r="AG146" s="29">
        <f t="shared" si="49"/>
        <v>0.69050402986351966</v>
      </c>
      <c r="AH146" s="29">
        <f t="shared" si="50"/>
        <v>3.1744022503516174</v>
      </c>
      <c r="AJ146" s="51">
        <f t="shared" si="51"/>
        <v>68.01660715898845</v>
      </c>
      <c r="AK146" s="29">
        <f t="shared" si="52"/>
        <v>3.1744022503516174</v>
      </c>
      <c r="AL146" s="58">
        <f t="shared" si="53"/>
        <v>0.69050402986351966</v>
      </c>
    </row>
    <row r="147" spans="1:38" x14ac:dyDescent="0.2">
      <c r="A147" s="1">
        <v>330</v>
      </c>
      <c r="B147" s="1">
        <v>456</v>
      </c>
      <c r="C147" s="1" t="s">
        <v>107</v>
      </c>
      <c r="D147" s="66">
        <v>16</v>
      </c>
      <c r="E147" s="150">
        <v>1249</v>
      </c>
      <c r="F147" s="150">
        <v>1849</v>
      </c>
      <c r="G147" s="150">
        <v>6823</v>
      </c>
      <c r="H147" s="164">
        <v>0.78100000000000003</v>
      </c>
      <c r="I147" s="25">
        <f t="shared" si="36"/>
        <v>0.23200092590446433</v>
      </c>
      <c r="J147" s="25">
        <f t="shared" si="37"/>
        <v>0.12779175628611164</v>
      </c>
      <c r="K147" s="27">
        <f t="shared" si="38"/>
        <v>1.8154608141157389</v>
      </c>
      <c r="L147" s="27">
        <f t="shared" si="39"/>
        <v>0.6978058881208774</v>
      </c>
      <c r="M147" s="27">
        <f t="shared" si="40"/>
        <v>3.6901027582477015</v>
      </c>
      <c r="N147" s="27"/>
      <c r="O147" s="51">
        <f t="shared" si="41"/>
        <v>51.404221383006004</v>
      </c>
      <c r="P147" s="27">
        <f t="shared" si="42"/>
        <v>3.6901027582477015</v>
      </c>
      <c r="Q147" s="93">
        <f t="shared" si="43"/>
        <v>0.6978058881208774</v>
      </c>
      <c r="R147" s="156">
        <f t="shared" si="44"/>
        <v>850.16733193895777</v>
      </c>
      <c r="S147" s="156">
        <f t="shared" si="45"/>
        <v>1088.5625248898307</v>
      </c>
      <c r="T147" s="153"/>
      <c r="U147" s="153"/>
      <c r="V147"/>
      <c r="W147">
        <v>330</v>
      </c>
      <c r="X147" s="76">
        <v>16</v>
      </c>
      <c r="Y147" s="164">
        <v>0.9</v>
      </c>
      <c r="Z147" s="150">
        <v>3174</v>
      </c>
      <c r="AA147" s="150">
        <v>9649</v>
      </c>
      <c r="AB147" s="150">
        <v>980</v>
      </c>
      <c r="AC147" s="150">
        <v>1440</v>
      </c>
      <c r="AD147" s="27">
        <f t="shared" si="46"/>
        <v>0.24682920579668979</v>
      </c>
      <c r="AE147" s="27">
        <f t="shared" si="47"/>
        <v>0.14314384838706073</v>
      </c>
      <c r="AF147" s="29">
        <f t="shared" si="48"/>
        <v>1.7243437882797732</v>
      </c>
      <c r="AG147" s="29">
        <f t="shared" si="49"/>
        <v>0.68363615225660102</v>
      </c>
      <c r="AH147" s="29">
        <f t="shared" si="50"/>
        <v>3.0400126023944551</v>
      </c>
      <c r="AJ147" s="51">
        <f t="shared" si="51"/>
        <v>72.695197438754946</v>
      </c>
      <c r="AK147" s="29">
        <f t="shared" si="52"/>
        <v>3.0400126023944551</v>
      </c>
      <c r="AL147" s="58">
        <f t="shared" si="53"/>
        <v>0.68363615225660102</v>
      </c>
    </row>
    <row r="148" spans="1:38" x14ac:dyDescent="0.2">
      <c r="A148" s="1">
        <v>330</v>
      </c>
      <c r="B148" s="1">
        <v>456</v>
      </c>
      <c r="C148" s="1" t="s">
        <v>107</v>
      </c>
      <c r="D148" s="66">
        <v>16</v>
      </c>
      <c r="E148" s="150">
        <v>1352</v>
      </c>
      <c r="F148" s="150">
        <v>2481</v>
      </c>
      <c r="G148" s="150">
        <v>8324</v>
      </c>
      <c r="H148" s="164">
        <v>0.84499999999999997</v>
      </c>
      <c r="I148" s="25">
        <f t="shared" si="36"/>
        <v>0.24155604591971711</v>
      </c>
      <c r="J148" s="25">
        <f t="shared" si="37"/>
        <v>0.13519166981713682</v>
      </c>
      <c r="K148" s="27">
        <f t="shared" si="38"/>
        <v>1.7867672338573157</v>
      </c>
      <c r="L148" s="27">
        <f t="shared" si="39"/>
        <v>0.70077697976976561</v>
      </c>
      <c r="M148" s="27">
        <f t="shared" si="40"/>
        <v>3.3550987505038292</v>
      </c>
      <c r="N148" s="27"/>
      <c r="O148" s="51">
        <f t="shared" si="41"/>
        <v>62.712698049559137</v>
      </c>
      <c r="P148" s="27">
        <f t="shared" si="42"/>
        <v>3.3550987505038292</v>
      </c>
      <c r="Q148" s="93">
        <f t="shared" si="43"/>
        <v>0.70077697976976561</v>
      </c>
      <c r="R148" s="156">
        <f t="shared" si="44"/>
        <v>920.27720799157009</v>
      </c>
      <c r="S148" s="156">
        <f t="shared" si="45"/>
        <v>1089.0854532444616</v>
      </c>
      <c r="T148" s="153"/>
      <c r="U148" s="153"/>
      <c r="V148"/>
      <c r="W148">
        <v>330</v>
      </c>
      <c r="X148" s="76">
        <v>16</v>
      </c>
      <c r="Y148" s="164">
        <v>0.92500000000000004</v>
      </c>
      <c r="Z148" s="150">
        <v>3477</v>
      </c>
      <c r="AA148" s="150">
        <v>10102</v>
      </c>
      <c r="AB148" s="150">
        <v>1007</v>
      </c>
      <c r="AC148" s="150">
        <v>1480</v>
      </c>
      <c r="AD148" s="27">
        <f t="shared" si="46"/>
        <v>0.24463757156679936</v>
      </c>
      <c r="AE148" s="27">
        <f t="shared" si="47"/>
        <v>0.14443511358691091</v>
      </c>
      <c r="AF148" s="29">
        <f t="shared" si="48"/>
        <v>1.6937541397756692</v>
      </c>
      <c r="AG148" s="29">
        <f t="shared" si="49"/>
        <v>0.66852066966720536</v>
      </c>
      <c r="AH148" s="29">
        <f t="shared" si="50"/>
        <v>2.905378199597354</v>
      </c>
      <c r="AJ148" s="51">
        <f t="shared" si="51"/>
        <v>76.108082135589427</v>
      </c>
      <c r="AK148" s="29">
        <f t="shared" si="52"/>
        <v>2.905378199597354</v>
      </c>
      <c r="AL148" s="58">
        <f t="shared" si="53"/>
        <v>0.66852066966720536</v>
      </c>
    </row>
    <row r="149" spans="1:38" x14ac:dyDescent="0.2">
      <c r="A149" s="1">
        <v>330</v>
      </c>
      <c r="B149" s="1">
        <v>456</v>
      </c>
      <c r="C149" s="1" t="s">
        <v>107</v>
      </c>
      <c r="D149" s="66">
        <v>16</v>
      </c>
      <c r="E149" s="150">
        <v>1353</v>
      </c>
      <c r="F149" s="150">
        <v>2493</v>
      </c>
      <c r="G149" s="150">
        <v>8265</v>
      </c>
      <c r="H149" s="164">
        <v>0.84599999999999997</v>
      </c>
      <c r="I149" s="25">
        <f t="shared" si="36"/>
        <v>0.23948950608814684</v>
      </c>
      <c r="J149" s="25">
        <f t="shared" si="37"/>
        <v>0.1355445722956812</v>
      </c>
      <c r="K149" s="27">
        <f t="shared" si="38"/>
        <v>1.7668690234657045</v>
      </c>
      <c r="L149" s="27">
        <f t="shared" si="39"/>
        <v>0.69000222681985779</v>
      </c>
      <c r="M149" s="27">
        <f t="shared" si="40"/>
        <v>3.3152827918170877</v>
      </c>
      <c r="N149" s="27"/>
      <c r="O149" s="51">
        <f t="shared" si="41"/>
        <v>62.268194303172308</v>
      </c>
      <c r="P149" s="27">
        <f t="shared" si="42"/>
        <v>3.3152827918170877</v>
      </c>
      <c r="Q149" s="93">
        <f t="shared" si="43"/>
        <v>0.69000222681985779</v>
      </c>
      <c r="R149" s="156">
        <f t="shared" si="44"/>
        <v>920.95788639984778</v>
      </c>
      <c r="S149" s="156">
        <f t="shared" si="45"/>
        <v>1088.602702600293</v>
      </c>
      <c r="T149" s="153"/>
      <c r="U149" s="153"/>
      <c r="V149"/>
      <c r="W149">
        <v>330</v>
      </c>
      <c r="X149" s="76">
        <v>16</v>
      </c>
      <c r="Y149" s="164">
        <v>0.95</v>
      </c>
      <c r="Z149" s="150">
        <v>3772</v>
      </c>
      <c r="AA149" s="150">
        <v>10451</v>
      </c>
      <c r="AB149" s="150">
        <v>1034</v>
      </c>
      <c r="AC149" s="150">
        <v>1520</v>
      </c>
      <c r="AD149" s="27">
        <f t="shared" si="46"/>
        <v>0.23994400052625853</v>
      </c>
      <c r="AE149" s="27">
        <f t="shared" si="47"/>
        <v>0.14464191499384862</v>
      </c>
      <c r="AF149" s="29">
        <f t="shared" si="48"/>
        <v>1.6588829077412515</v>
      </c>
      <c r="AG149" s="29">
        <f t="shared" si="49"/>
        <v>0.64844563553038959</v>
      </c>
      <c r="AH149" s="29">
        <f t="shared" si="50"/>
        <v>2.7706786850477201</v>
      </c>
      <c r="AJ149" s="51">
        <f t="shared" si="51"/>
        <v>78.73743480489459</v>
      </c>
      <c r="AK149" s="29">
        <f t="shared" si="52"/>
        <v>2.7706786850477201</v>
      </c>
      <c r="AL149" s="58">
        <f t="shared" si="53"/>
        <v>0.64844563553038959</v>
      </c>
    </row>
    <row r="150" spans="1:38" x14ac:dyDescent="0.2">
      <c r="A150" s="1">
        <v>330</v>
      </c>
      <c r="B150" s="1">
        <v>456</v>
      </c>
      <c r="C150" s="1" t="s">
        <v>107</v>
      </c>
      <c r="D150" s="66">
        <v>16</v>
      </c>
      <c r="E150" s="150">
        <v>1402</v>
      </c>
      <c r="F150" s="150">
        <v>2885</v>
      </c>
      <c r="G150" s="150">
        <v>9162</v>
      </c>
      <c r="H150" s="164">
        <v>0.876</v>
      </c>
      <c r="I150" s="25">
        <f t="shared" ref="I150:I180" si="54">0.1515*(G150/1000)/(E150/1000)^2/($D$4/10)^4</f>
        <v>0.24724839654355224</v>
      </c>
      <c r="J150" s="25">
        <f t="shared" ref="J150:J180" si="55">0.5*(F150/1000)/(E150/1000)^3/($D$4/10)^5</f>
        <v>0.14097919273135837</v>
      </c>
      <c r="K150" s="27">
        <f t="shared" ref="K150:K180" si="56">I150/J150</f>
        <v>1.7537935333102255</v>
      </c>
      <c r="L150" s="27">
        <f t="shared" ref="L150:L180" si="57">0.798*I150^1.5/J150</f>
        <v>0.69590202081243591</v>
      </c>
      <c r="M150" s="27">
        <f t="shared" ref="M150:M180" si="58">G150/F150</f>
        <v>3.1757365684575389</v>
      </c>
      <c r="N150" s="27"/>
      <c r="O150" s="51">
        <f t="shared" ref="O150:O180" si="59">G150/(PI()*$D$4^2/4)</f>
        <v>69.026158040612785</v>
      </c>
      <c r="P150" s="27">
        <f t="shared" ref="P150:P180" si="60">M150</f>
        <v>3.1757365684575389</v>
      </c>
      <c r="Q150" s="93">
        <f t="shared" ref="Q150:Q180" si="61">L150</f>
        <v>0.69590202081243591</v>
      </c>
      <c r="R150" s="156">
        <f t="shared" si="44"/>
        <v>954.3111284054595</v>
      </c>
      <c r="S150" s="156">
        <f t="shared" si="45"/>
        <v>1089.396265303036</v>
      </c>
      <c r="T150" s="153"/>
      <c r="U150" s="153"/>
      <c r="V150"/>
      <c r="X150" s="76"/>
      <c r="Y150" s="163"/>
      <c r="Z150" s="150"/>
      <c r="AA150" s="150"/>
      <c r="AB150" s="150"/>
      <c r="AC150" s="150"/>
      <c r="AD150" s="27"/>
      <c r="AE150" s="27"/>
      <c r="AF150" s="29"/>
      <c r="AH150" s="29"/>
      <c r="AJ150" s="51"/>
      <c r="AK150" s="29"/>
      <c r="AL150" s="58"/>
    </row>
    <row r="151" spans="1:38" x14ac:dyDescent="0.2">
      <c r="A151" s="1">
        <v>330</v>
      </c>
      <c r="B151" s="1">
        <v>456</v>
      </c>
      <c r="C151" s="1" t="s">
        <v>107</v>
      </c>
      <c r="D151" s="66">
        <v>16</v>
      </c>
      <c r="E151" s="150">
        <v>1450</v>
      </c>
      <c r="F151" s="150">
        <v>3252</v>
      </c>
      <c r="G151" s="150">
        <v>9766</v>
      </c>
      <c r="H151" s="164">
        <v>0.90600000000000003</v>
      </c>
      <c r="I151" s="25">
        <f t="shared" si="54"/>
        <v>0.24638821945277559</v>
      </c>
      <c r="J151" s="25">
        <f t="shared" si="55"/>
        <v>0.14364806261234569</v>
      </c>
      <c r="K151" s="27">
        <f t="shared" si="56"/>
        <v>1.715221319188192</v>
      </c>
      <c r="L151" s="27">
        <f t="shared" si="57"/>
        <v>0.67941170856820232</v>
      </c>
      <c r="M151" s="27">
        <f t="shared" si="58"/>
        <v>3.0030750307503076</v>
      </c>
      <c r="N151" s="27"/>
      <c r="O151" s="51">
        <f t="shared" si="59"/>
        <v>73.576670969725441</v>
      </c>
      <c r="P151" s="27">
        <f t="shared" si="60"/>
        <v>3.0030750307503076</v>
      </c>
      <c r="Q151" s="93">
        <f t="shared" si="61"/>
        <v>0.67941170856820232</v>
      </c>
      <c r="R151" s="156">
        <f>E151*(PI()/30)*($D$4/2)</f>
        <v>986.98369200279342</v>
      </c>
      <c r="S151" s="156">
        <f>R151/H151</f>
        <v>1089.385973513017</v>
      </c>
      <c r="T151" s="153"/>
      <c r="U151" s="153"/>
      <c r="V151"/>
      <c r="X151" s="76"/>
      <c r="Y151" s="163"/>
      <c r="Z151" s="150"/>
      <c r="AA151" s="150"/>
      <c r="AB151" s="150"/>
      <c r="AC151" s="150"/>
      <c r="AD151" s="27"/>
      <c r="AE151" s="27"/>
      <c r="AF151" s="29"/>
      <c r="AH151" s="29"/>
      <c r="AJ151" s="51"/>
      <c r="AK151" s="29"/>
      <c r="AL151" s="58"/>
    </row>
    <row r="152" spans="1:38" x14ac:dyDescent="0.2">
      <c r="A152" s="1">
        <v>330</v>
      </c>
      <c r="B152" s="1">
        <v>456</v>
      </c>
      <c r="C152" s="1" t="s">
        <v>107</v>
      </c>
      <c r="D152" s="66">
        <v>16</v>
      </c>
      <c r="E152" s="150">
        <v>1501</v>
      </c>
      <c r="F152" s="150">
        <v>3633</v>
      </c>
      <c r="G152" s="150">
        <v>10273</v>
      </c>
      <c r="H152" s="164">
        <v>0.93799999999999994</v>
      </c>
      <c r="I152" s="25">
        <f t="shared" si="54"/>
        <v>0.24186616984356468</v>
      </c>
      <c r="J152" s="25">
        <f t="shared" si="55"/>
        <v>0.14466936124405733</v>
      </c>
      <c r="K152" s="27">
        <f t="shared" si="56"/>
        <v>1.6718548265070188</v>
      </c>
      <c r="L152" s="27">
        <f t="shared" si="57"/>
        <v>0.65612867498797345</v>
      </c>
      <c r="M152" s="27">
        <f t="shared" si="58"/>
        <v>2.8276906138177815</v>
      </c>
      <c r="N152" s="27"/>
      <c r="O152" s="51">
        <f t="shared" si="59"/>
        <v>77.396389603930928</v>
      </c>
      <c r="P152" s="27">
        <f t="shared" si="60"/>
        <v>2.8276906138177815</v>
      </c>
      <c r="Q152" s="93">
        <f t="shared" si="61"/>
        <v>0.65612867498797345</v>
      </c>
      <c r="R152" s="156">
        <f>E152*(PI()/30)*($D$4/2)</f>
        <v>1021.6982908249605</v>
      </c>
      <c r="S152" s="156">
        <f>R152/H152</f>
        <v>1089.2305872334334</v>
      </c>
      <c r="T152" s="153"/>
      <c r="U152" s="153"/>
      <c r="V152"/>
      <c r="X152" s="76"/>
      <c r="Y152" s="163"/>
      <c r="Z152" s="150"/>
      <c r="AA152" s="150"/>
      <c r="AB152" s="150"/>
      <c r="AC152" s="150"/>
      <c r="AD152" s="27"/>
      <c r="AE152" s="27"/>
      <c r="AF152" s="29"/>
      <c r="AH152" s="29"/>
      <c r="AJ152" s="51"/>
      <c r="AK152" s="29"/>
      <c r="AL152" s="58"/>
    </row>
    <row r="153" spans="1:38" x14ac:dyDescent="0.2">
      <c r="A153" s="1">
        <v>330</v>
      </c>
      <c r="B153" s="1">
        <v>456</v>
      </c>
      <c r="C153" s="1" t="s">
        <v>107</v>
      </c>
      <c r="D153" s="66">
        <v>16</v>
      </c>
      <c r="E153" s="150">
        <v>1530</v>
      </c>
      <c r="F153" s="150">
        <v>3850</v>
      </c>
      <c r="G153" s="150">
        <v>10546</v>
      </c>
      <c r="H153" s="164">
        <v>0.95599999999999996</v>
      </c>
      <c r="I153" s="25">
        <f t="shared" si="54"/>
        <v>0.23897041015382631</v>
      </c>
      <c r="J153" s="25">
        <f t="shared" si="55"/>
        <v>0.1447570352696845</v>
      </c>
      <c r="K153" s="27">
        <f t="shared" si="56"/>
        <v>1.6508379693506494</v>
      </c>
      <c r="L153" s="27">
        <f t="shared" si="57"/>
        <v>0.64399041719130456</v>
      </c>
      <c r="M153" s="27">
        <f t="shared" si="58"/>
        <v>2.739220779220779</v>
      </c>
      <c r="N153" s="27"/>
      <c r="O153" s="51">
        <f t="shared" si="59"/>
        <v>79.453161176195422</v>
      </c>
      <c r="P153" s="27">
        <f t="shared" si="60"/>
        <v>2.739220779220779</v>
      </c>
      <c r="Q153" s="93">
        <f t="shared" si="61"/>
        <v>0.64399041719130456</v>
      </c>
      <c r="R153" s="156">
        <f t="shared" si="44"/>
        <v>1041.4379646650164</v>
      </c>
      <c r="S153" s="156">
        <f t="shared" si="45"/>
        <v>1089.3702559257495</v>
      </c>
      <c r="T153" s="153"/>
      <c r="U153" s="153"/>
      <c r="V153"/>
      <c r="X153" s="76"/>
      <c r="Y153" s="163"/>
      <c r="Z153" s="150"/>
      <c r="AA153" s="150"/>
      <c r="AB153" s="150"/>
      <c r="AC153" s="150"/>
      <c r="AD153" s="27"/>
      <c r="AE153" s="27"/>
      <c r="AF153" s="29"/>
      <c r="AH153" s="29"/>
      <c r="AJ153" s="51"/>
      <c r="AK153" s="29"/>
      <c r="AL153" s="58"/>
    </row>
    <row r="154" spans="1:38" x14ac:dyDescent="0.2">
      <c r="E154" s="77"/>
      <c r="F154" s="77"/>
      <c r="G154" s="77"/>
      <c r="H154" s="220"/>
      <c r="I154" s="25"/>
      <c r="J154" s="25"/>
      <c r="K154" s="27"/>
      <c r="L154" s="27"/>
      <c r="M154" s="27"/>
      <c r="N154" s="27"/>
      <c r="O154" s="51"/>
      <c r="P154" s="27"/>
      <c r="Q154" s="93"/>
      <c r="R154" s="156"/>
      <c r="T154" s="153"/>
      <c r="U154" s="153"/>
      <c r="Y154" s="62"/>
      <c r="AA154" s="69"/>
      <c r="AB154" s="150"/>
      <c r="AC154" s="171"/>
      <c r="AD154" s="27"/>
      <c r="AE154" s="27"/>
      <c r="AF154" s="29"/>
      <c r="AH154" s="29"/>
      <c r="AJ154" s="51"/>
      <c r="AK154" s="29"/>
      <c r="AL154" s="58"/>
    </row>
    <row r="155" spans="1:38" x14ac:dyDescent="0.2">
      <c r="E155" s="77"/>
      <c r="F155" s="77"/>
      <c r="G155" s="77"/>
      <c r="H155" s="220"/>
      <c r="I155" s="25"/>
      <c r="J155" s="25"/>
      <c r="K155" s="27"/>
      <c r="L155" s="27"/>
      <c r="M155" s="27"/>
      <c r="N155" s="27"/>
      <c r="O155" s="51"/>
      <c r="P155" s="27"/>
      <c r="Q155" s="93"/>
      <c r="R155" s="156"/>
      <c r="T155" s="153"/>
      <c r="U155" s="153"/>
      <c r="Y155" s="62"/>
      <c r="AA155" s="69"/>
      <c r="AB155" s="150"/>
      <c r="AC155" s="171"/>
      <c r="AD155" s="27"/>
      <c r="AE155" s="27"/>
      <c r="AF155" s="29"/>
      <c r="AH155" s="29"/>
      <c r="AJ155" s="51"/>
      <c r="AK155" s="29"/>
      <c r="AL155" s="58"/>
    </row>
    <row r="156" spans="1:38" x14ac:dyDescent="0.2">
      <c r="A156" s="1">
        <v>331</v>
      </c>
      <c r="B156" s="1">
        <v>457</v>
      </c>
      <c r="C156" s="1" t="s">
        <v>107</v>
      </c>
      <c r="D156" s="66">
        <v>18</v>
      </c>
      <c r="E156" s="150">
        <v>905</v>
      </c>
      <c r="F156" s="150">
        <v>770</v>
      </c>
      <c r="G156" s="150">
        <v>3514</v>
      </c>
      <c r="H156" s="164">
        <v>0.56399999999999995</v>
      </c>
      <c r="I156" s="25">
        <f t="shared" si="54"/>
        <v>0.22758509841348945</v>
      </c>
      <c r="J156" s="25">
        <f t="shared" si="55"/>
        <v>0.13989372368475206</v>
      </c>
      <c r="K156" s="27">
        <f t="shared" si="56"/>
        <v>1.6268428090909088</v>
      </c>
      <c r="L156" s="27">
        <f t="shared" si="57"/>
        <v>0.61932754294631198</v>
      </c>
      <c r="M156" s="27">
        <f t="shared" si="58"/>
        <v>4.5636363636363635</v>
      </c>
      <c r="N156" s="27"/>
      <c r="O156" s="51">
        <f t="shared" si="59"/>
        <v>26.474341776327584</v>
      </c>
      <c r="P156" s="27">
        <f t="shared" si="60"/>
        <v>4.5636363636363635</v>
      </c>
      <c r="Q156" s="93">
        <f t="shared" si="61"/>
        <v>0.61932754294631198</v>
      </c>
      <c r="R156" s="156">
        <f t="shared" si="44"/>
        <v>616.01395949139862</v>
      </c>
      <c r="S156" s="156">
        <f t="shared" si="45"/>
        <v>1092.223332431558</v>
      </c>
      <c r="T156" s="153"/>
      <c r="U156" s="153"/>
      <c r="V156"/>
      <c r="W156">
        <v>331</v>
      </c>
      <c r="X156" s="76">
        <v>18</v>
      </c>
      <c r="Y156" s="164">
        <v>0.72499999999999998</v>
      </c>
      <c r="Z156" s="150">
        <v>1694</v>
      </c>
      <c r="AA156" s="150">
        <v>6150</v>
      </c>
      <c r="AB156" s="150">
        <v>791</v>
      </c>
      <c r="AC156" s="150">
        <v>1162</v>
      </c>
      <c r="AD156" s="27">
        <f t="shared" si="46"/>
        <v>0.24160286683724227</v>
      </c>
      <c r="AE156" s="27">
        <f t="shared" si="47"/>
        <v>0.14539459586247486</v>
      </c>
      <c r="AF156" s="29">
        <f t="shared" si="48"/>
        <v>1.6617045867768596</v>
      </c>
      <c r="AG156" s="29">
        <f t="shared" si="49"/>
        <v>0.65179008788390724</v>
      </c>
      <c r="AH156" s="29">
        <f t="shared" si="50"/>
        <v>3.6304604486422667</v>
      </c>
      <c r="AJ156" s="51">
        <f t="shared" si="51"/>
        <v>46.333865089474855</v>
      </c>
      <c r="AK156" s="29">
        <f t="shared" si="52"/>
        <v>3.6304604486422667</v>
      </c>
      <c r="AL156" s="58">
        <f t="shared" si="53"/>
        <v>0.65179008788390724</v>
      </c>
    </row>
    <row r="157" spans="1:38" x14ac:dyDescent="0.2">
      <c r="A157" s="1">
        <v>331</v>
      </c>
      <c r="B157" s="1">
        <v>457</v>
      </c>
      <c r="C157" s="1" t="s">
        <v>107</v>
      </c>
      <c r="D157" s="66">
        <v>18</v>
      </c>
      <c r="E157" s="150">
        <v>952</v>
      </c>
      <c r="F157" s="150">
        <v>908</v>
      </c>
      <c r="G157" s="150">
        <v>3916</v>
      </c>
      <c r="H157" s="164">
        <v>0.59399999999999997</v>
      </c>
      <c r="I157" s="25">
        <f t="shared" si="54"/>
        <v>0.22919651510665945</v>
      </c>
      <c r="J157" s="25">
        <f t="shared" si="55"/>
        <v>0.14171905448684502</v>
      </c>
      <c r="K157" s="27">
        <f t="shared" si="56"/>
        <v>1.6172596969162991</v>
      </c>
      <c r="L157" s="27">
        <f t="shared" si="57"/>
        <v>0.61785513455639807</v>
      </c>
      <c r="M157" s="27">
        <f t="shared" si="58"/>
        <v>4.3127753303964758</v>
      </c>
      <c r="N157" s="27"/>
      <c r="O157" s="51">
        <f t="shared" si="59"/>
        <v>29.502994421200576</v>
      </c>
      <c r="P157" s="27">
        <f t="shared" si="60"/>
        <v>4.3127753303964758</v>
      </c>
      <c r="Q157" s="93">
        <f t="shared" si="61"/>
        <v>0.61785513455639807</v>
      </c>
      <c r="R157" s="156">
        <f t="shared" si="44"/>
        <v>648.00584468045463</v>
      </c>
      <c r="S157" s="156">
        <f t="shared" si="45"/>
        <v>1090.9189304384759</v>
      </c>
      <c r="T157" s="153"/>
      <c r="U157" s="153"/>
      <c r="V157"/>
      <c r="W157">
        <v>331</v>
      </c>
      <c r="X157" s="76">
        <v>18</v>
      </c>
      <c r="Y157" s="164">
        <v>0.75</v>
      </c>
      <c r="Z157" s="150">
        <v>1897</v>
      </c>
      <c r="AA157" s="150">
        <v>6663</v>
      </c>
      <c r="AB157" s="150">
        <v>819</v>
      </c>
      <c r="AC157" s="150">
        <v>1203</v>
      </c>
      <c r="AD157" s="27">
        <f t="shared" si="46"/>
        <v>0.2442180629205572</v>
      </c>
      <c r="AE157" s="27">
        <f t="shared" si="47"/>
        <v>0.14673161298836868</v>
      </c>
      <c r="AF157" s="29">
        <f t="shared" si="48"/>
        <v>1.6643861397469693</v>
      </c>
      <c r="AG157" s="29">
        <f t="shared" si="49"/>
        <v>0.65636569263756983</v>
      </c>
      <c r="AH157" s="29">
        <f t="shared" si="50"/>
        <v>3.5123879810226675</v>
      </c>
      <c r="AJ157" s="51">
        <f t="shared" si="51"/>
        <v>50.198787494499342</v>
      </c>
      <c r="AK157" s="29">
        <f t="shared" si="52"/>
        <v>3.5123879810226675</v>
      </c>
      <c r="AL157" s="58">
        <f t="shared" si="53"/>
        <v>0.65636569263756983</v>
      </c>
    </row>
    <row r="158" spans="1:38" x14ac:dyDescent="0.2">
      <c r="A158" s="1">
        <v>331</v>
      </c>
      <c r="B158" s="1">
        <v>457</v>
      </c>
      <c r="C158" s="1" t="s">
        <v>107</v>
      </c>
      <c r="D158" s="66">
        <v>18</v>
      </c>
      <c r="E158" s="150">
        <v>1001</v>
      </c>
      <c r="F158" s="150">
        <v>1062</v>
      </c>
      <c r="G158" s="150">
        <v>4444</v>
      </c>
      <c r="H158" s="164">
        <v>0.624</v>
      </c>
      <c r="I158" s="25">
        <f t="shared" si="54"/>
        <v>0.23525838909992589</v>
      </c>
      <c r="J158" s="25">
        <f t="shared" si="55"/>
        <v>0.14258555391508973</v>
      </c>
      <c r="K158" s="27">
        <f t="shared" si="56"/>
        <v>1.6499454723163836</v>
      </c>
      <c r="L158" s="27">
        <f t="shared" si="57"/>
        <v>0.63862371616614655</v>
      </c>
      <c r="M158" s="27">
        <f t="shared" si="58"/>
        <v>4.1845574387947266</v>
      </c>
      <c r="N158" s="27"/>
      <c r="O158" s="51">
        <f t="shared" si="59"/>
        <v>33.480926253272564</v>
      </c>
      <c r="P158" s="27">
        <f t="shared" si="60"/>
        <v>4.1845574387947266</v>
      </c>
      <c r="Q158" s="93">
        <f t="shared" si="61"/>
        <v>0.63862371616614655</v>
      </c>
      <c r="R158" s="156">
        <f t="shared" si="44"/>
        <v>681.35908668606623</v>
      </c>
      <c r="S158" s="156">
        <f t="shared" si="45"/>
        <v>1091.9216132789522</v>
      </c>
      <c r="T158" s="153"/>
      <c r="U158" s="153"/>
      <c r="V158"/>
      <c r="W158">
        <v>331</v>
      </c>
      <c r="X158" s="76">
        <v>18</v>
      </c>
      <c r="Y158" s="164">
        <v>0.77500000000000002</v>
      </c>
      <c r="Z158" s="150">
        <v>2132</v>
      </c>
      <c r="AA158" s="150">
        <v>7217</v>
      </c>
      <c r="AB158" s="150">
        <v>846</v>
      </c>
      <c r="AC158" s="150">
        <v>1243</v>
      </c>
      <c r="AD158" s="27">
        <f t="shared" si="46"/>
        <v>0.24777282450037064</v>
      </c>
      <c r="AE158" s="27">
        <f t="shared" si="47"/>
        <v>0.14949513414898202</v>
      </c>
      <c r="AF158" s="29">
        <f t="shared" si="48"/>
        <v>1.6573972518292686</v>
      </c>
      <c r="AG158" s="29">
        <f t="shared" si="49"/>
        <v>0.65834924455858612</v>
      </c>
      <c r="AH158" s="29">
        <f t="shared" si="50"/>
        <v>3.3850844277673544</v>
      </c>
      <c r="AJ158" s="51">
        <f t="shared" si="51"/>
        <v>54.372602333453663</v>
      </c>
      <c r="AK158" s="29">
        <f t="shared" si="52"/>
        <v>3.3850844277673544</v>
      </c>
      <c r="AL158" s="58">
        <f t="shared" si="53"/>
        <v>0.65834924455858612</v>
      </c>
    </row>
    <row r="159" spans="1:38" x14ac:dyDescent="0.2">
      <c r="A159" s="1">
        <v>331</v>
      </c>
      <c r="B159" s="1">
        <v>457</v>
      </c>
      <c r="C159" s="1" t="s">
        <v>107</v>
      </c>
      <c r="D159" s="66">
        <v>18</v>
      </c>
      <c r="E159" s="150">
        <v>1055</v>
      </c>
      <c r="F159" s="150">
        <v>1249</v>
      </c>
      <c r="G159" s="150">
        <v>4953</v>
      </c>
      <c r="H159" s="164">
        <v>0.65800000000000003</v>
      </c>
      <c r="I159" s="25">
        <f t="shared" si="54"/>
        <v>0.23604925404475086</v>
      </c>
      <c r="J159" s="25">
        <f t="shared" si="55"/>
        <v>0.14323801776031253</v>
      </c>
      <c r="K159" s="27">
        <f t="shared" si="56"/>
        <v>1.6479511357085666</v>
      </c>
      <c r="L159" s="27">
        <f t="shared" si="57"/>
        <v>0.63892302263362011</v>
      </c>
      <c r="M159" s="27">
        <f t="shared" si="58"/>
        <v>3.9655724579663731</v>
      </c>
      <c r="N159" s="27"/>
      <c r="O159" s="51">
        <f t="shared" si="59"/>
        <v>37.315712811084381</v>
      </c>
      <c r="P159" s="27">
        <f t="shared" si="60"/>
        <v>3.9655724579663731</v>
      </c>
      <c r="Q159" s="93">
        <f t="shared" si="61"/>
        <v>0.63892302263362011</v>
      </c>
      <c r="R159" s="156">
        <f t="shared" si="44"/>
        <v>718.11572073306684</v>
      </c>
      <c r="S159" s="156">
        <f t="shared" si="45"/>
        <v>1091.3612777098281</v>
      </c>
      <c r="T159" s="153"/>
      <c r="U159" s="153"/>
      <c r="V159"/>
      <c r="W159">
        <v>331</v>
      </c>
      <c r="X159" s="76">
        <v>18</v>
      </c>
      <c r="Y159" s="164">
        <v>0.8</v>
      </c>
      <c r="Z159" s="150">
        <v>2397</v>
      </c>
      <c r="AA159" s="150">
        <v>7817</v>
      </c>
      <c r="AB159" s="150">
        <v>873</v>
      </c>
      <c r="AC159" s="150">
        <v>1283</v>
      </c>
      <c r="AD159" s="27">
        <f t="shared" si="46"/>
        <v>0.25189875604330897</v>
      </c>
      <c r="AE159" s="27">
        <f t="shared" si="47"/>
        <v>0.15284150579592967</v>
      </c>
      <c r="AF159" s="29">
        <f t="shared" si="48"/>
        <v>1.6481043858573219</v>
      </c>
      <c r="AG159" s="29">
        <f t="shared" si="49"/>
        <v>0.66008614610091942</v>
      </c>
      <c r="AH159" s="29">
        <f t="shared" si="50"/>
        <v>3.261159783062161</v>
      </c>
      <c r="AJ159" s="51">
        <f t="shared" si="51"/>
        <v>58.892979415353651</v>
      </c>
      <c r="AK159" s="29">
        <f t="shared" si="52"/>
        <v>3.261159783062161</v>
      </c>
      <c r="AL159" s="58">
        <f t="shared" si="53"/>
        <v>0.66008614610091942</v>
      </c>
    </row>
    <row r="160" spans="1:38" x14ac:dyDescent="0.2">
      <c r="A160" s="1">
        <v>331</v>
      </c>
      <c r="B160" s="1">
        <v>457</v>
      </c>
      <c r="C160" s="1" t="s">
        <v>107</v>
      </c>
      <c r="D160" s="66">
        <v>18</v>
      </c>
      <c r="E160" s="150">
        <v>1101</v>
      </c>
      <c r="F160" s="150">
        <v>1434</v>
      </c>
      <c r="G160" s="150">
        <v>5423</v>
      </c>
      <c r="H160" s="164">
        <v>0.68700000000000006</v>
      </c>
      <c r="I160" s="25">
        <f t="shared" si="54"/>
        <v>0.23730352535868332</v>
      </c>
      <c r="J160" s="25">
        <f t="shared" si="55"/>
        <v>0.14469063986277861</v>
      </c>
      <c r="K160" s="27">
        <f t="shared" si="56"/>
        <v>1.6400751671548119</v>
      </c>
      <c r="L160" s="27">
        <f t="shared" si="57"/>
        <v>0.63755659024470646</v>
      </c>
      <c r="M160" s="27">
        <f t="shared" si="58"/>
        <v>3.7817294281729428</v>
      </c>
      <c r="N160" s="27"/>
      <c r="O160" s="51">
        <f t="shared" si="59"/>
        <v>40.856674858572703</v>
      </c>
      <c r="P160" s="27">
        <f t="shared" si="60"/>
        <v>3.7817294281729428</v>
      </c>
      <c r="Q160" s="93">
        <f t="shared" si="61"/>
        <v>0.63755659024470646</v>
      </c>
      <c r="R160" s="156">
        <f t="shared" si="44"/>
        <v>749.42692751384516</v>
      </c>
      <c r="S160" s="156">
        <f t="shared" si="45"/>
        <v>1090.8688901220453</v>
      </c>
      <c r="T160" s="153"/>
      <c r="U160" s="153"/>
      <c r="V160"/>
      <c r="W160">
        <v>331</v>
      </c>
      <c r="X160" s="76">
        <v>18</v>
      </c>
      <c r="Y160" s="164">
        <v>0.82499999999999996</v>
      </c>
      <c r="Z160" s="150">
        <v>2681</v>
      </c>
      <c r="AA160" s="150">
        <v>8420</v>
      </c>
      <c r="AB160" s="150">
        <v>900</v>
      </c>
      <c r="AC160" s="150">
        <v>1323</v>
      </c>
      <c r="AD160" s="27">
        <f t="shared" si="46"/>
        <v>0.25517118280920376</v>
      </c>
      <c r="AE160" s="27">
        <f t="shared" si="47"/>
        <v>0.15590876243056537</v>
      </c>
      <c r="AF160" s="29">
        <f t="shared" si="48"/>
        <v>1.6366699268929501</v>
      </c>
      <c r="AG160" s="29">
        <f t="shared" si="49"/>
        <v>0.65975062032184384</v>
      </c>
      <c r="AH160" s="29">
        <f t="shared" si="50"/>
        <v>3.1406191719507648</v>
      </c>
      <c r="AJ160" s="51">
        <f t="shared" si="51"/>
        <v>63.435958382663138</v>
      </c>
      <c r="AK160" s="29">
        <f t="shared" si="52"/>
        <v>3.1406191719507648</v>
      </c>
      <c r="AL160" s="58">
        <f t="shared" si="53"/>
        <v>0.65975062032184384</v>
      </c>
    </row>
    <row r="161" spans="1:38" x14ac:dyDescent="0.2">
      <c r="A161" s="1">
        <v>331</v>
      </c>
      <c r="B161" s="1">
        <v>457</v>
      </c>
      <c r="C161" s="1" t="s">
        <v>107</v>
      </c>
      <c r="D161" s="66">
        <v>18</v>
      </c>
      <c r="E161" s="150">
        <v>1147</v>
      </c>
      <c r="F161" s="150">
        <v>1617</v>
      </c>
      <c r="G161" s="150">
        <v>5913</v>
      </c>
      <c r="H161" s="164">
        <v>0.71499999999999997</v>
      </c>
      <c r="I161" s="25">
        <f t="shared" si="54"/>
        <v>0.23840769387205502</v>
      </c>
      <c r="J161" s="25">
        <f t="shared" si="55"/>
        <v>0.14430221883997427</v>
      </c>
      <c r="K161" s="27">
        <f t="shared" si="56"/>
        <v>1.6521415664192951</v>
      </c>
      <c r="L161" s="27">
        <f t="shared" si="57"/>
        <v>0.64373968410369697</v>
      </c>
      <c r="M161" s="27">
        <f t="shared" si="58"/>
        <v>3.6567717996289426</v>
      </c>
      <c r="N161" s="27"/>
      <c r="O161" s="51">
        <f t="shared" si="59"/>
        <v>44.548316142124364</v>
      </c>
      <c r="P161" s="27">
        <f t="shared" si="60"/>
        <v>3.6567717996289426</v>
      </c>
      <c r="Q161" s="93">
        <f t="shared" si="61"/>
        <v>0.64373968410369697</v>
      </c>
      <c r="R161" s="156">
        <f t="shared" si="44"/>
        <v>780.73813429462336</v>
      </c>
      <c r="S161" s="156">
        <f t="shared" si="45"/>
        <v>1091.9414465659067</v>
      </c>
      <c r="T161" s="153"/>
      <c r="U161" s="153"/>
      <c r="V161"/>
      <c r="W161">
        <v>331</v>
      </c>
      <c r="X161" s="76">
        <v>18</v>
      </c>
      <c r="Y161" s="164">
        <v>0.85</v>
      </c>
      <c r="Z161" s="150">
        <v>3004</v>
      </c>
      <c r="AA161" s="150">
        <v>9043</v>
      </c>
      <c r="AB161" s="150">
        <v>928</v>
      </c>
      <c r="AC161" s="150">
        <v>1363</v>
      </c>
      <c r="AD161" s="27">
        <f t="shared" si="46"/>
        <v>0.25820226209919744</v>
      </c>
      <c r="AE161" s="27">
        <f t="shared" si="47"/>
        <v>0.15975909939322236</v>
      </c>
      <c r="AF161" s="29">
        <f t="shared" si="48"/>
        <v>1.6161975316577897</v>
      </c>
      <c r="AG161" s="29">
        <f t="shared" si="49"/>
        <v>0.65535610865281568</v>
      </c>
      <c r="AH161" s="29">
        <f t="shared" si="50"/>
        <v>3.0103195739014645</v>
      </c>
      <c r="AJ161" s="51">
        <f t="shared" si="51"/>
        <v>68.129616586035951</v>
      </c>
      <c r="AK161" s="29">
        <f t="shared" si="52"/>
        <v>3.0103195739014645</v>
      </c>
      <c r="AL161" s="58">
        <f t="shared" si="53"/>
        <v>0.65535610865281568</v>
      </c>
    </row>
    <row r="162" spans="1:38" x14ac:dyDescent="0.2">
      <c r="A162" s="1">
        <v>331</v>
      </c>
      <c r="B162" s="1">
        <v>457</v>
      </c>
      <c r="C162" s="1" t="s">
        <v>107</v>
      </c>
      <c r="D162" s="66">
        <v>18</v>
      </c>
      <c r="E162" s="150">
        <v>1200</v>
      </c>
      <c r="F162" s="150">
        <v>1883</v>
      </c>
      <c r="G162" s="150">
        <v>6637</v>
      </c>
      <c r="H162" s="164">
        <v>0.748</v>
      </c>
      <c r="I162" s="25">
        <f t="shared" si="54"/>
        <v>0.24448293418764511</v>
      </c>
      <c r="J162" s="25">
        <f t="shared" si="55"/>
        <v>0.14674382146634515</v>
      </c>
      <c r="K162" s="27">
        <f t="shared" si="56"/>
        <v>1.6660526606479023</v>
      </c>
      <c r="L162" s="27">
        <f t="shared" si="57"/>
        <v>0.6573790968752331</v>
      </c>
      <c r="M162" s="27">
        <f t="shared" si="58"/>
        <v>3.5246946362187996</v>
      </c>
      <c r="N162" s="27"/>
      <c r="O162" s="51">
        <f t="shared" si="59"/>
        <v>50.002904487617009</v>
      </c>
      <c r="P162" s="27">
        <f t="shared" si="60"/>
        <v>3.5246946362187996</v>
      </c>
      <c r="Q162" s="93">
        <f t="shared" si="61"/>
        <v>0.6573790968752331</v>
      </c>
      <c r="R162" s="156">
        <f t="shared" si="44"/>
        <v>816.81408993334617</v>
      </c>
      <c r="S162" s="156">
        <f t="shared" si="45"/>
        <v>1091.9974464349548</v>
      </c>
      <c r="T162" s="153"/>
      <c r="U162" s="153"/>
      <c r="V162"/>
      <c r="W162">
        <v>331</v>
      </c>
      <c r="X162" s="76">
        <v>18</v>
      </c>
      <c r="Y162" s="164">
        <v>0.875</v>
      </c>
      <c r="Z162" s="150">
        <v>3359</v>
      </c>
      <c r="AA162" s="150">
        <v>9688</v>
      </c>
      <c r="AB162" s="150">
        <v>955</v>
      </c>
      <c r="AC162" s="150">
        <v>1403</v>
      </c>
      <c r="AD162" s="27">
        <f t="shared" si="46"/>
        <v>0.26107062669724512</v>
      </c>
      <c r="AE162" s="27">
        <f t="shared" si="47"/>
        <v>0.16379107509809751</v>
      </c>
      <c r="AF162" s="29">
        <f t="shared" si="48"/>
        <v>1.5939246173265855</v>
      </c>
      <c r="AG162" s="29">
        <f t="shared" si="49"/>
        <v>0.64990469641463378</v>
      </c>
      <c r="AH162" s="29">
        <f t="shared" si="50"/>
        <v>2.8841917237272998</v>
      </c>
      <c r="AJ162" s="51">
        <f t="shared" si="51"/>
        <v>72.989021949078435</v>
      </c>
      <c r="AK162" s="29">
        <f t="shared" si="52"/>
        <v>2.8841917237272998</v>
      </c>
      <c r="AL162" s="58">
        <f t="shared" si="53"/>
        <v>0.64990469641463378</v>
      </c>
    </row>
    <row r="163" spans="1:38" x14ac:dyDescent="0.2">
      <c r="A163" s="1">
        <v>331</v>
      </c>
      <c r="B163" s="1">
        <v>457</v>
      </c>
      <c r="C163" s="1" t="s">
        <v>107</v>
      </c>
      <c r="D163" s="66">
        <v>18</v>
      </c>
      <c r="E163" s="150">
        <v>1248</v>
      </c>
      <c r="F163" s="150">
        <v>2171</v>
      </c>
      <c r="G163" s="150">
        <v>7342</v>
      </c>
      <c r="H163" s="164">
        <v>0.77800000000000002</v>
      </c>
      <c r="I163" s="25">
        <f t="shared" si="54"/>
        <v>0.2500486033232997</v>
      </c>
      <c r="J163" s="25">
        <f t="shared" si="55"/>
        <v>0.15040743680562316</v>
      </c>
      <c r="K163" s="27">
        <f t="shared" si="56"/>
        <v>1.6624749988023952</v>
      </c>
      <c r="L163" s="27">
        <f t="shared" si="57"/>
        <v>0.66339200123278141</v>
      </c>
      <c r="M163" s="27">
        <f t="shared" si="58"/>
        <v>3.3818516812528787</v>
      </c>
      <c r="N163" s="27"/>
      <c r="O163" s="51">
        <f t="shared" si="59"/>
        <v>55.314347558849491</v>
      </c>
      <c r="P163" s="27">
        <f t="shared" si="60"/>
        <v>3.3818516812528787</v>
      </c>
      <c r="Q163" s="93">
        <f t="shared" si="61"/>
        <v>0.66339200123278141</v>
      </c>
      <c r="R163" s="156">
        <f t="shared" si="44"/>
        <v>849.48665353068009</v>
      </c>
      <c r="S163" s="156">
        <f t="shared" si="45"/>
        <v>1091.8851587797944</v>
      </c>
      <c r="T163" s="153"/>
      <c r="U163" s="153"/>
      <c r="V163"/>
      <c r="W163">
        <v>331</v>
      </c>
      <c r="X163" s="76">
        <v>18</v>
      </c>
      <c r="Y163" s="164">
        <v>0.9</v>
      </c>
      <c r="Z163" s="150">
        <v>3747</v>
      </c>
      <c r="AA163" s="150">
        <v>10353</v>
      </c>
      <c r="AB163" s="150">
        <v>982</v>
      </c>
      <c r="AC163" s="150">
        <v>1443</v>
      </c>
      <c r="AD163" s="27">
        <f t="shared" si="46"/>
        <v>0.26373804065655349</v>
      </c>
      <c r="AE163" s="27">
        <f t="shared" si="47"/>
        <v>0.16793373322853311</v>
      </c>
      <c r="AF163" s="29">
        <f t="shared" si="48"/>
        <v>1.5704887611689355</v>
      </c>
      <c r="AG163" s="29">
        <f t="shared" si="49"/>
        <v>0.64361196897275585</v>
      </c>
      <c r="AH163" s="29">
        <f t="shared" si="50"/>
        <v>2.7630104083266613</v>
      </c>
      <c r="AJ163" s="51">
        <f t="shared" si="51"/>
        <v>77.999106548184258</v>
      </c>
      <c r="AK163" s="29">
        <f t="shared" si="52"/>
        <v>2.7630104083266613</v>
      </c>
      <c r="AL163" s="58">
        <f t="shared" si="53"/>
        <v>0.64361196897275585</v>
      </c>
    </row>
    <row r="164" spans="1:38" x14ac:dyDescent="0.2">
      <c r="A164" s="1">
        <v>331</v>
      </c>
      <c r="B164" s="1">
        <v>457</v>
      </c>
      <c r="C164" s="1" t="s">
        <v>107</v>
      </c>
      <c r="D164" s="66">
        <v>18</v>
      </c>
      <c r="E164" s="150">
        <v>1302</v>
      </c>
      <c r="F164" s="150">
        <v>2527</v>
      </c>
      <c r="G164" s="150">
        <v>8047</v>
      </c>
      <c r="H164" s="164">
        <v>0.81200000000000006</v>
      </c>
      <c r="I164" s="25">
        <f t="shared" si="54"/>
        <v>0.25179740875475537</v>
      </c>
      <c r="J164" s="25">
        <f t="shared" si="55"/>
        <v>0.15417910916603556</v>
      </c>
      <c r="K164" s="27">
        <f t="shared" si="56"/>
        <v>1.6331486808864268</v>
      </c>
      <c r="L164" s="27">
        <f t="shared" si="57"/>
        <v>0.65396460606963847</v>
      </c>
      <c r="M164" s="27">
        <f t="shared" si="58"/>
        <v>3.1844083893945392</v>
      </c>
      <c r="N164" s="27"/>
      <c r="O164" s="51">
        <f t="shared" si="59"/>
        <v>60.62579063008198</v>
      </c>
      <c r="P164" s="27">
        <f t="shared" si="60"/>
        <v>3.1844083893945392</v>
      </c>
      <c r="Q164" s="93">
        <f t="shared" si="61"/>
        <v>0.65396460606963847</v>
      </c>
      <c r="R164" s="156">
        <f t="shared" si="44"/>
        <v>886.24328757768069</v>
      </c>
      <c r="S164" s="156">
        <f t="shared" si="45"/>
        <v>1091.4326201695574</v>
      </c>
      <c r="T164" s="153"/>
      <c r="U164" s="153"/>
      <c r="V164"/>
      <c r="X164" s="76"/>
      <c r="Y164" s="17"/>
      <c r="Z164"/>
      <c r="AA164"/>
      <c r="AC164"/>
      <c r="AD164" s="27"/>
      <c r="AE164" s="27"/>
      <c r="AF164" s="29"/>
      <c r="AH164" s="29"/>
      <c r="AJ164" s="51"/>
      <c r="AK164" s="29"/>
      <c r="AL164" s="58"/>
    </row>
    <row r="165" spans="1:38" x14ac:dyDescent="0.2">
      <c r="A165" s="1">
        <v>331</v>
      </c>
      <c r="B165" s="1">
        <v>457</v>
      </c>
      <c r="C165" s="1" t="s">
        <v>107</v>
      </c>
      <c r="D165" s="66">
        <v>18</v>
      </c>
      <c r="E165" s="150">
        <v>1354</v>
      </c>
      <c r="F165" s="150">
        <v>2828</v>
      </c>
      <c r="G165" s="150">
        <v>8623</v>
      </c>
      <c r="H165" s="164">
        <v>0.84399999999999997</v>
      </c>
      <c r="I165" s="25">
        <f t="shared" si="54"/>
        <v>0.2494941006117839</v>
      </c>
      <c r="J165" s="25">
        <f t="shared" si="55"/>
        <v>0.15341811940721783</v>
      </c>
      <c r="K165" s="27">
        <f t="shared" si="56"/>
        <v>1.6262362071428571</v>
      </c>
      <c r="L165" s="27">
        <f t="shared" si="57"/>
        <v>0.64821139008035478</v>
      </c>
      <c r="M165" s="27">
        <f t="shared" si="58"/>
        <v>3.0491513437057991</v>
      </c>
      <c r="N165" s="27"/>
      <c r="O165" s="51">
        <f t="shared" si="59"/>
        <v>64.965352628705958</v>
      </c>
      <c r="P165" s="27">
        <f t="shared" si="60"/>
        <v>3.0491513437057991</v>
      </c>
      <c r="Q165" s="93">
        <f t="shared" si="61"/>
        <v>0.64821139008035478</v>
      </c>
      <c r="R165" s="156">
        <f t="shared" si="44"/>
        <v>921.63856480812569</v>
      </c>
      <c r="S165" s="156">
        <f t="shared" si="45"/>
        <v>1091.9888208627083</v>
      </c>
      <c r="T165" s="153"/>
      <c r="U165" s="153"/>
      <c r="V165"/>
      <c r="X165" s="76"/>
      <c r="Y165" s="17"/>
      <c r="Z165"/>
      <c r="AA165"/>
      <c r="AC165"/>
      <c r="AD165" s="27"/>
      <c r="AE165" s="27"/>
      <c r="AF165" s="29"/>
      <c r="AH165" s="29"/>
      <c r="AJ165" s="51"/>
      <c r="AK165" s="29"/>
      <c r="AL165" s="58"/>
    </row>
    <row r="166" spans="1:38" x14ac:dyDescent="0.2">
      <c r="A166" s="1">
        <v>331</v>
      </c>
      <c r="B166" s="1">
        <v>457</v>
      </c>
      <c r="C166" s="1" t="s">
        <v>107</v>
      </c>
      <c r="D166" s="66">
        <v>18</v>
      </c>
      <c r="E166" s="150">
        <v>1398</v>
      </c>
      <c r="F166" s="150">
        <v>3296</v>
      </c>
      <c r="G166" s="150">
        <v>9604</v>
      </c>
      <c r="H166" s="164">
        <v>0.872</v>
      </c>
      <c r="I166" s="25">
        <f t="shared" si="54"/>
        <v>0.26066158526404132</v>
      </c>
      <c r="J166" s="25">
        <f t="shared" si="55"/>
        <v>0.16244970671011014</v>
      </c>
      <c r="K166" s="27">
        <f t="shared" si="56"/>
        <v>1.6045679031553395</v>
      </c>
      <c r="L166" s="27">
        <f t="shared" si="57"/>
        <v>0.65373164466093059</v>
      </c>
      <c r="M166" s="27">
        <f t="shared" si="58"/>
        <v>2.9138349514563107</v>
      </c>
      <c r="N166" s="27"/>
      <c r="O166" s="51">
        <f t="shared" si="59"/>
        <v>72.356169157612442</v>
      </c>
      <c r="P166" s="27">
        <f t="shared" si="60"/>
        <v>2.9138349514563107</v>
      </c>
      <c r="Q166" s="93">
        <f t="shared" si="61"/>
        <v>0.65373164466093059</v>
      </c>
      <c r="R166" s="156">
        <f>E166*(PI()/30)*($D$4/2)</f>
        <v>951.58841477234841</v>
      </c>
      <c r="S166" s="156">
        <f>R166/H166</f>
        <v>1091.2711178581978</v>
      </c>
      <c r="T166" s="153"/>
      <c r="U166" s="153"/>
      <c r="V166"/>
      <c r="X166" s="76"/>
      <c r="Y166" s="17"/>
      <c r="Z166"/>
      <c r="AA166"/>
      <c r="AC166"/>
      <c r="AD166" s="27"/>
      <c r="AE166" s="27"/>
      <c r="AF166" s="29"/>
      <c r="AH166" s="29"/>
      <c r="AJ166" s="51"/>
      <c r="AK166" s="29"/>
      <c r="AL166" s="58"/>
    </row>
    <row r="167" spans="1:38" x14ac:dyDescent="0.2">
      <c r="A167" s="1">
        <v>331</v>
      </c>
      <c r="B167" s="1">
        <v>457</v>
      </c>
      <c r="C167" s="1" t="s">
        <v>107</v>
      </c>
      <c r="D167" s="66">
        <v>18</v>
      </c>
      <c r="E167" s="150">
        <v>1462</v>
      </c>
      <c r="F167" s="150">
        <v>3945</v>
      </c>
      <c r="G167" s="150">
        <v>10661</v>
      </c>
      <c r="H167" s="164">
        <v>0.91200000000000003</v>
      </c>
      <c r="I167" s="25">
        <f t="shared" si="54"/>
        <v>0.2645711114144525</v>
      </c>
      <c r="J167" s="25">
        <f t="shared" si="55"/>
        <v>0.17000360562766015</v>
      </c>
      <c r="K167" s="27">
        <f t="shared" si="56"/>
        <v>1.5562676476045629</v>
      </c>
      <c r="L167" s="27">
        <f t="shared" si="57"/>
        <v>0.63879041571281492</v>
      </c>
      <c r="M167" s="27">
        <f t="shared" si="58"/>
        <v>2.702408111533587</v>
      </c>
      <c r="N167" s="27"/>
      <c r="O167" s="51">
        <f t="shared" si="59"/>
        <v>80.31956678355958</v>
      </c>
      <c r="P167" s="27">
        <f t="shared" si="60"/>
        <v>2.702408111533587</v>
      </c>
      <c r="Q167" s="93">
        <f t="shared" si="61"/>
        <v>0.63879041571281492</v>
      </c>
      <c r="R167" s="156">
        <f>E167*(PI()/30)*($D$4/2)</f>
        <v>995.15183290212667</v>
      </c>
      <c r="S167" s="156">
        <f>R167/H167</f>
        <v>1091.1752553751389</v>
      </c>
      <c r="T167" s="153"/>
      <c r="U167" s="153"/>
      <c r="V167"/>
      <c r="X167" s="76"/>
      <c r="Y167" s="17"/>
      <c r="Z167"/>
      <c r="AA167"/>
      <c r="AC167"/>
      <c r="AD167" s="27"/>
      <c r="AE167" s="27"/>
      <c r="AF167" s="29"/>
      <c r="AH167" s="29"/>
      <c r="AJ167" s="51"/>
      <c r="AK167" s="29"/>
      <c r="AL167" s="58"/>
    </row>
    <row r="168" spans="1:38" x14ac:dyDescent="0.2">
      <c r="E168" s="77"/>
      <c r="F168" s="77"/>
      <c r="G168" s="77"/>
      <c r="H168" s="220"/>
      <c r="I168" s="25"/>
      <c r="J168" s="25"/>
      <c r="K168" s="27"/>
      <c r="L168" s="27"/>
      <c r="M168" s="27"/>
      <c r="N168" s="27"/>
      <c r="O168" s="51"/>
      <c r="P168" s="27"/>
      <c r="Q168" s="93"/>
      <c r="R168" s="156"/>
      <c r="T168" s="153"/>
      <c r="U168" s="153"/>
      <c r="AD168" s="27"/>
      <c r="AE168" s="27"/>
      <c r="AF168" s="29"/>
      <c r="AH168" s="29"/>
      <c r="AJ168" s="51"/>
      <c r="AK168" s="29"/>
      <c r="AL168" s="58"/>
    </row>
    <row r="169" spans="1:38" x14ac:dyDescent="0.2">
      <c r="E169" s="77"/>
      <c r="F169" s="77"/>
      <c r="G169" s="77"/>
      <c r="H169" s="220"/>
      <c r="I169" s="25"/>
      <c r="J169" s="25"/>
      <c r="K169" s="27"/>
      <c r="L169" s="27"/>
      <c r="M169" s="27"/>
      <c r="N169" s="27"/>
      <c r="O169" s="51"/>
      <c r="P169" s="27"/>
      <c r="Q169" s="93"/>
      <c r="R169" s="156"/>
      <c r="T169" s="153"/>
      <c r="U169" s="153"/>
      <c r="AD169" s="27"/>
      <c r="AE169" s="27"/>
      <c r="AF169" s="29"/>
      <c r="AH169" s="29"/>
      <c r="AJ169" s="51"/>
      <c r="AK169" s="29"/>
      <c r="AL169" s="58"/>
    </row>
    <row r="170" spans="1:38" s="252" customFormat="1" x14ac:dyDescent="0.2">
      <c r="A170" s="247">
        <v>332</v>
      </c>
      <c r="B170" s="247">
        <v>458</v>
      </c>
      <c r="C170" s="247" t="s">
        <v>107</v>
      </c>
      <c r="D170" s="248">
        <v>20</v>
      </c>
      <c r="E170" s="253">
        <v>894.2</v>
      </c>
      <c r="F170" s="253">
        <v>871</v>
      </c>
      <c r="G170" s="253">
        <v>3720</v>
      </c>
      <c r="H170" s="303">
        <v>0.55800000000000005</v>
      </c>
      <c r="I170" s="249">
        <f t="shared" si="54"/>
        <v>0.24678163227214545</v>
      </c>
      <c r="J170" s="249">
        <f t="shared" si="55"/>
        <v>0.16404666327248013</v>
      </c>
      <c r="K170" s="250">
        <f t="shared" si="56"/>
        <v>1.504338017910448</v>
      </c>
      <c r="L170" s="250">
        <f t="shared" si="57"/>
        <v>0.59635482689177977</v>
      </c>
      <c r="M170" s="250">
        <f t="shared" si="58"/>
        <v>4.2709529276693452</v>
      </c>
      <c r="N170" s="250"/>
      <c r="O170" s="251">
        <f t="shared" si="59"/>
        <v>28.026337907779912</v>
      </c>
      <c r="P170" s="250">
        <f t="shared" si="60"/>
        <v>4.2709529276693452</v>
      </c>
      <c r="Q170" s="301">
        <f t="shared" si="61"/>
        <v>0.59635482689177977</v>
      </c>
      <c r="R170" s="302">
        <f t="shared" ref="R170:R179" si="62">E170*(PI()/30)*($D$4/2)</f>
        <v>608.6626326819985</v>
      </c>
      <c r="S170" s="302">
        <f t="shared" ref="S170:S179" si="63">R170/H170</f>
        <v>1090.7932485340475</v>
      </c>
      <c r="T170" s="249"/>
      <c r="U170" s="249"/>
      <c r="V170" s="253"/>
      <c r="W170" s="252">
        <v>332</v>
      </c>
      <c r="X170" s="251">
        <v>20</v>
      </c>
      <c r="Y170" s="303">
        <v>0.72499999999999998</v>
      </c>
      <c r="Z170" s="253">
        <v>2056</v>
      </c>
      <c r="AA170" s="253">
        <v>6520</v>
      </c>
      <c r="AB170" s="253">
        <v>792</v>
      </c>
      <c r="AC170" s="253">
        <v>1165</v>
      </c>
      <c r="AD170" s="250">
        <f t="shared" si="46"/>
        <v>0.25482085503196905</v>
      </c>
      <c r="AE170" s="250">
        <f t="shared" si="47"/>
        <v>0.17510501201731327</v>
      </c>
      <c r="AF170" s="260">
        <f t="shared" si="48"/>
        <v>1.4552459241245133</v>
      </c>
      <c r="AG170" s="260">
        <f t="shared" si="49"/>
        <v>0.58621478446189768</v>
      </c>
      <c r="AH170" s="260">
        <f t="shared" si="50"/>
        <v>3.1712062256809337</v>
      </c>
      <c r="AJ170" s="251">
        <f t="shared" si="51"/>
        <v>49.121430956646513</v>
      </c>
      <c r="AK170" s="260">
        <f t="shared" si="52"/>
        <v>3.1712062256809337</v>
      </c>
      <c r="AL170" s="301">
        <f t="shared" si="53"/>
        <v>0.58621478446189768</v>
      </c>
    </row>
    <row r="171" spans="1:38" s="252" customFormat="1" x14ac:dyDescent="0.2">
      <c r="A171" s="247">
        <v>332</v>
      </c>
      <c r="B171" s="247">
        <v>458</v>
      </c>
      <c r="C171" s="247" t="s">
        <v>107</v>
      </c>
      <c r="D171" s="248">
        <v>20</v>
      </c>
      <c r="E171" s="253">
        <v>933</v>
      </c>
      <c r="F171" s="253">
        <v>1007</v>
      </c>
      <c r="G171" s="253">
        <v>4014</v>
      </c>
      <c r="H171" s="303">
        <v>0.58199999999999996</v>
      </c>
      <c r="I171" s="249">
        <f t="shared" si="54"/>
        <v>0.24459822677141896</v>
      </c>
      <c r="J171" s="249">
        <f t="shared" si="55"/>
        <v>0.16696974431313658</v>
      </c>
      <c r="K171" s="250">
        <f t="shared" si="56"/>
        <v>1.4649254436941415</v>
      </c>
      <c r="L171" s="250">
        <f t="shared" si="57"/>
        <v>0.57815603808155513</v>
      </c>
      <c r="M171" s="250">
        <f t="shared" si="58"/>
        <v>3.9860973187686195</v>
      </c>
      <c r="N171" s="250"/>
      <c r="O171" s="251">
        <f t="shared" si="59"/>
        <v>30.241322677910905</v>
      </c>
      <c r="P171" s="250">
        <f t="shared" si="60"/>
        <v>3.9860973187686195</v>
      </c>
      <c r="Q171" s="301">
        <f t="shared" si="61"/>
        <v>0.57815603808155513</v>
      </c>
      <c r="R171" s="302">
        <f t="shared" si="62"/>
        <v>635.07295492317667</v>
      </c>
      <c r="S171" s="302">
        <f t="shared" si="63"/>
        <v>1091.1906441978981</v>
      </c>
      <c r="T171" s="249"/>
      <c r="U171" s="249"/>
      <c r="V171" s="253"/>
      <c r="W171" s="252">
        <v>332</v>
      </c>
      <c r="X171" s="251">
        <v>20</v>
      </c>
      <c r="Y171" s="303">
        <v>0.75</v>
      </c>
      <c r="Z171" s="253">
        <v>2320</v>
      </c>
      <c r="AA171" s="253">
        <v>7049</v>
      </c>
      <c r="AB171" s="253">
        <v>820</v>
      </c>
      <c r="AC171" s="253">
        <v>1205</v>
      </c>
      <c r="AD171" s="250">
        <f t="shared" si="46"/>
        <v>0.2575091352016976</v>
      </c>
      <c r="AE171" s="250">
        <f t="shared" si="47"/>
        <v>0.17855831828379834</v>
      </c>
      <c r="AF171" s="260">
        <f t="shared" si="48"/>
        <v>1.4421570368534489</v>
      </c>
      <c r="AG171" s="260">
        <f t="shared" si="49"/>
        <v>0.58399854477563662</v>
      </c>
      <c r="AH171" s="260">
        <f t="shared" si="50"/>
        <v>3.0383620689655171</v>
      </c>
      <c r="AJ171" s="251">
        <f t="shared" si="51"/>
        <v>53.10689675052167</v>
      </c>
      <c r="AK171" s="260">
        <f t="shared" si="52"/>
        <v>3.0383620689655171</v>
      </c>
      <c r="AL171" s="301">
        <f t="shared" si="53"/>
        <v>0.58399854477563662</v>
      </c>
    </row>
    <row r="172" spans="1:38" s="252" customFormat="1" x14ac:dyDescent="0.2">
      <c r="A172" s="247">
        <v>332</v>
      </c>
      <c r="B172" s="247">
        <v>458</v>
      </c>
      <c r="C172" s="247" t="s">
        <v>107</v>
      </c>
      <c r="D172" s="248">
        <v>20</v>
      </c>
      <c r="E172" s="253">
        <v>993</v>
      </c>
      <c r="F172" s="253">
        <v>1234</v>
      </c>
      <c r="G172" s="253">
        <v>4662</v>
      </c>
      <c r="H172" s="303">
        <v>0.62</v>
      </c>
      <c r="I172" s="249">
        <f t="shared" si="54"/>
        <v>0.25079160556558022</v>
      </c>
      <c r="J172" s="249">
        <f t="shared" si="55"/>
        <v>0.16971516746910772</v>
      </c>
      <c r="K172" s="250">
        <f t="shared" si="56"/>
        <v>1.4777206380875203</v>
      </c>
      <c r="L172" s="250">
        <f t="shared" si="57"/>
        <v>0.59054327477959223</v>
      </c>
      <c r="M172" s="250">
        <f t="shared" si="58"/>
        <v>3.7779578606158832</v>
      </c>
      <c r="N172" s="250"/>
      <c r="O172" s="251">
        <f t="shared" si="59"/>
        <v>35.123329926362892</v>
      </c>
      <c r="P172" s="250">
        <f t="shared" si="60"/>
        <v>3.7779578606158832</v>
      </c>
      <c r="Q172" s="301">
        <f t="shared" si="61"/>
        <v>0.59054327477959223</v>
      </c>
      <c r="R172" s="302">
        <f t="shared" si="62"/>
        <v>675.91365941984395</v>
      </c>
      <c r="S172" s="302">
        <f t="shared" si="63"/>
        <v>1090.1833216449097</v>
      </c>
      <c r="T172" s="249"/>
      <c r="U172" s="249"/>
      <c r="V172" s="253"/>
      <c r="W172" s="252">
        <v>332</v>
      </c>
      <c r="X172" s="251">
        <v>20</v>
      </c>
      <c r="Y172" s="303">
        <v>0.77500000000000002</v>
      </c>
      <c r="Z172" s="253">
        <v>2592</v>
      </c>
      <c r="AA172" s="253">
        <v>7621</v>
      </c>
      <c r="AB172" s="253">
        <v>848</v>
      </c>
      <c r="AC172" s="253">
        <v>1245</v>
      </c>
      <c r="AD172" s="250">
        <f t="shared" si="46"/>
        <v>0.26080293972224611</v>
      </c>
      <c r="AE172" s="250">
        <f t="shared" si="47"/>
        <v>0.18087568368583973</v>
      </c>
      <c r="AF172" s="260">
        <f t="shared" si="48"/>
        <v>1.4418905538194444</v>
      </c>
      <c r="AG172" s="260">
        <f t="shared" si="49"/>
        <v>0.58761304588102325</v>
      </c>
      <c r="AH172" s="260">
        <f t="shared" si="50"/>
        <v>2.9402006172839505</v>
      </c>
      <c r="AJ172" s="251">
        <f t="shared" si="51"/>
        <v>57.416322901932986</v>
      </c>
      <c r="AK172" s="260">
        <f t="shared" si="52"/>
        <v>2.9402006172839505</v>
      </c>
      <c r="AL172" s="301">
        <f t="shared" si="53"/>
        <v>0.58761304588102325</v>
      </c>
    </row>
    <row r="173" spans="1:38" s="252" customFormat="1" x14ac:dyDescent="0.2">
      <c r="A173" s="247">
        <v>332</v>
      </c>
      <c r="B173" s="247">
        <v>458</v>
      </c>
      <c r="C173" s="247" t="s">
        <v>107</v>
      </c>
      <c r="D173" s="248">
        <v>20</v>
      </c>
      <c r="E173" s="253">
        <v>1050</v>
      </c>
      <c r="F173" s="253">
        <v>1479</v>
      </c>
      <c r="G173" s="253">
        <v>5290</v>
      </c>
      <c r="H173" s="303">
        <v>0.65300000000000002</v>
      </c>
      <c r="I173" s="249">
        <f t="shared" si="54"/>
        <v>0.25451670812227406</v>
      </c>
      <c r="J173" s="249">
        <f t="shared" si="55"/>
        <v>0.17204954149796156</v>
      </c>
      <c r="K173" s="250">
        <f t="shared" si="56"/>
        <v>1.4793222109533466</v>
      </c>
      <c r="L173" s="250">
        <f t="shared" si="57"/>
        <v>0.59555766432694524</v>
      </c>
      <c r="M173" s="250">
        <f t="shared" si="58"/>
        <v>3.5767410412440839</v>
      </c>
      <c r="N173" s="250"/>
      <c r="O173" s="251">
        <f t="shared" si="59"/>
        <v>39.854657938751544</v>
      </c>
      <c r="P173" s="250">
        <f t="shared" si="60"/>
        <v>3.5767410412440839</v>
      </c>
      <c r="Q173" s="301">
        <f t="shared" si="61"/>
        <v>0.59555766432694524</v>
      </c>
      <c r="R173" s="302">
        <f t="shared" si="62"/>
        <v>714.71232869167795</v>
      </c>
      <c r="S173" s="302">
        <f t="shared" si="63"/>
        <v>1094.50586323381</v>
      </c>
      <c r="T173" s="249"/>
      <c r="U173" s="249"/>
      <c r="V173" s="253"/>
      <c r="W173" s="252">
        <v>332</v>
      </c>
      <c r="X173" s="251">
        <v>20</v>
      </c>
      <c r="Y173" s="303">
        <v>0.8</v>
      </c>
      <c r="Z173" s="253">
        <v>2886</v>
      </c>
      <c r="AA173" s="253">
        <v>8178</v>
      </c>
      <c r="AB173" s="253">
        <v>875</v>
      </c>
      <c r="AC173" s="253">
        <v>1286</v>
      </c>
      <c r="AD173" s="250">
        <f t="shared" si="46"/>
        <v>0.26230368547682226</v>
      </c>
      <c r="AE173" s="250">
        <f t="shared" si="47"/>
        <v>0.18273707278807325</v>
      </c>
      <c r="AF173" s="260">
        <f t="shared" si="48"/>
        <v>1.4354158216216217</v>
      </c>
      <c r="AG173" s="260">
        <f t="shared" si="49"/>
        <v>0.58665505412037811</v>
      </c>
      <c r="AH173" s="260">
        <f t="shared" si="50"/>
        <v>2.8336798336798337</v>
      </c>
      <c r="AJ173" s="251">
        <f t="shared" si="51"/>
        <v>61.612739626296808</v>
      </c>
      <c r="AK173" s="260">
        <f t="shared" si="52"/>
        <v>2.8336798336798337</v>
      </c>
      <c r="AL173" s="301">
        <f t="shared" si="53"/>
        <v>0.58665505412037811</v>
      </c>
    </row>
    <row r="174" spans="1:38" s="252" customFormat="1" x14ac:dyDescent="0.2">
      <c r="A174" s="247">
        <v>332</v>
      </c>
      <c r="B174" s="247">
        <v>458</v>
      </c>
      <c r="C174" s="247" t="s">
        <v>107</v>
      </c>
      <c r="D174" s="248">
        <v>20</v>
      </c>
      <c r="E174" s="253">
        <v>1097</v>
      </c>
      <c r="F174" s="253">
        <v>1711</v>
      </c>
      <c r="G174" s="253">
        <v>5731</v>
      </c>
      <c r="H174" s="303">
        <v>0.68300000000000005</v>
      </c>
      <c r="I174" s="249">
        <f t="shared" si="54"/>
        <v>0.25261339577018821</v>
      </c>
      <c r="J174" s="249">
        <f t="shared" si="55"/>
        <v>0.17453533729256743</v>
      </c>
      <c r="K174" s="250">
        <f t="shared" si="56"/>
        <v>1.447348139859731</v>
      </c>
      <c r="L174" s="250">
        <f t="shared" si="57"/>
        <v>0.58050249023400413</v>
      </c>
      <c r="M174" s="250">
        <f t="shared" si="58"/>
        <v>3.3495032144944479</v>
      </c>
      <c r="N174" s="250"/>
      <c r="O174" s="251">
        <f t="shared" si="59"/>
        <v>43.177135093948031</v>
      </c>
      <c r="P174" s="250">
        <f t="shared" si="60"/>
        <v>3.3495032144944479</v>
      </c>
      <c r="Q174" s="301">
        <f t="shared" si="61"/>
        <v>0.58050249023400413</v>
      </c>
      <c r="R174" s="302">
        <f t="shared" si="62"/>
        <v>746.70421388073396</v>
      </c>
      <c r="S174" s="302">
        <f t="shared" si="63"/>
        <v>1093.2711769849691</v>
      </c>
      <c r="T174" s="249"/>
      <c r="U174" s="249"/>
      <c r="V174" s="253"/>
      <c r="W174" s="252">
        <v>332</v>
      </c>
      <c r="X174" s="251">
        <v>20</v>
      </c>
      <c r="Y174" s="303">
        <v>0.82499999999999996</v>
      </c>
      <c r="Z174" s="253">
        <v>3228</v>
      </c>
      <c r="AA174" s="253">
        <v>8805</v>
      </c>
      <c r="AB174" s="253">
        <v>902</v>
      </c>
      <c r="AC174" s="253">
        <v>1326</v>
      </c>
      <c r="AD174" s="250">
        <f t="shared" si="46"/>
        <v>0.26563269947045126</v>
      </c>
      <c r="AE174" s="250">
        <f t="shared" si="47"/>
        <v>0.18644734209525124</v>
      </c>
      <c r="AF174" s="260">
        <f t="shared" si="48"/>
        <v>1.4247062815985128</v>
      </c>
      <c r="AG174" s="260">
        <f t="shared" si="49"/>
        <v>0.58596138705461465</v>
      </c>
      <c r="AH174" s="260">
        <f t="shared" si="50"/>
        <v>2.7276951672862455</v>
      </c>
      <c r="AJ174" s="251">
        <f t="shared" si="51"/>
        <v>66.336533676882297</v>
      </c>
      <c r="AK174" s="260">
        <f t="shared" si="52"/>
        <v>2.7276951672862455</v>
      </c>
      <c r="AL174" s="301">
        <f t="shared" si="53"/>
        <v>0.58596138705461465</v>
      </c>
    </row>
    <row r="175" spans="1:38" s="252" customFormat="1" x14ac:dyDescent="0.2">
      <c r="A175" s="247">
        <v>332</v>
      </c>
      <c r="B175" s="247">
        <v>458</v>
      </c>
      <c r="C175" s="247" t="s">
        <v>107</v>
      </c>
      <c r="D175" s="248">
        <v>20</v>
      </c>
      <c r="E175" s="253">
        <v>1147</v>
      </c>
      <c r="F175" s="253">
        <v>1963</v>
      </c>
      <c r="G175" s="253">
        <v>6340</v>
      </c>
      <c r="H175" s="303">
        <v>0.71399999999999997</v>
      </c>
      <c r="I175" s="249">
        <f t="shared" si="54"/>
        <v>0.25562401135613538</v>
      </c>
      <c r="J175" s="249">
        <f t="shared" si="55"/>
        <v>0.17517950252496567</v>
      </c>
      <c r="K175" s="250">
        <f t="shared" si="56"/>
        <v>1.4592118807947019</v>
      </c>
      <c r="L175" s="250">
        <f t="shared" si="57"/>
        <v>0.58873800407128074</v>
      </c>
      <c r="M175" s="250">
        <f t="shared" si="58"/>
        <v>3.2297503820682629</v>
      </c>
      <c r="N175" s="250"/>
      <c r="O175" s="251">
        <f t="shared" si="59"/>
        <v>47.765317832076519</v>
      </c>
      <c r="P175" s="250">
        <f t="shared" si="60"/>
        <v>3.2297503820682629</v>
      </c>
      <c r="Q175" s="301">
        <f t="shared" si="61"/>
        <v>0.58873800407128074</v>
      </c>
      <c r="R175" s="302">
        <f t="shared" si="62"/>
        <v>780.73813429462336</v>
      </c>
      <c r="S175" s="302">
        <f t="shared" si="63"/>
        <v>1093.4707763230019</v>
      </c>
      <c r="T175" s="249"/>
      <c r="U175" s="249"/>
      <c r="V175" s="253"/>
      <c r="W175" s="252">
        <v>332</v>
      </c>
      <c r="X175" s="251">
        <v>20</v>
      </c>
      <c r="Y175" s="303">
        <v>0.85</v>
      </c>
      <c r="Z175" s="253">
        <v>3604</v>
      </c>
      <c r="AA175" s="253">
        <v>9474</v>
      </c>
      <c r="AB175" s="253">
        <v>930</v>
      </c>
      <c r="AC175" s="253">
        <v>1366</v>
      </c>
      <c r="AD175" s="250">
        <f t="shared" si="46"/>
        <v>0.26932161204843241</v>
      </c>
      <c r="AE175" s="250">
        <f t="shared" si="47"/>
        <v>0.19040832257117551</v>
      </c>
      <c r="AF175" s="260">
        <f t="shared" si="48"/>
        <v>1.4144424382907881</v>
      </c>
      <c r="AG175" s="260">
        <f t="shared" si="49"/>
        <v>0.58576547695629866</v>
      </c>
      <c r="AH175" s="260">
        <f t="shared" si="50"/>
        <v>2.6287458379578248</v>
      </c>
      <c r="AJ175" s="251">
        <f t="shared" si="51"/>
        <v>71.376754123200783</v>
      </c>
      <c r="AK175" s="260">
        <f t="shared" si="52"/>
        <v>2.6287458379578248</v>
      </c>
      <c r="AL175" s="301">
        <f t="shared" si="53"/>
        <v>0.58576547695629866</v>
      </c>
    </row>
    <row r="176" spans="1:38" s="252" customFormat="1" x14ac:dyDescent="0.2">
      <c r="A176" s="247">
        <v>332</v>
      </c>
      <c r="B176" s="247">
        <v>458</v>
      </c>
      <c r="C176" s="247" t="s">
        <v>107</v>
      </c>
      <c r="D176" s="248">
        <v>20</v>
      </c>
      <c r="E176" s="253">
        <v>1200</v>
      </c>
      <c r="F176" s="253">
        <v>2265</v>
      </c>
      <c r="G176" s="253">
        <v>6948</v>
      </c>
      <c r="H176" s="303">
        <v>0.747</v>
      </c>
      <c r="I176" s="249">
        <f t="shared" si="54"/>
        <v>0.25593904275060392</v>
      </c>
      <c r="J176" s="249">
        <f t="shared" si="55"/>
        <v>0.17651341243827498</v>
      </c>
      <c r="K176" s="250">
        <f t="shared" si="56"/>
        <v>1.4499693774834437</v>
      </c>
      <c r="L176" s="250">
        <f t="shared" si="57"/>
        <v>0.58536936791340266</v>
      </c>
      <c r="M176" s="250">
        <f t="shared" si="58"/>
        <v>3.0675496688741721</v>
      </c>
      <c r="N176" s="250"/>
      <c r="O176" s="251">
        <f t="shared" si="59"/>
        <v>52.345966608401838</v>
      </c>
      <c r="P176" s="250">
        <f t="shared" si="60"/>
        <v>3.0675496688741721</v>
      </c>
      <c r="Q176" s="301">
        <f t="shared" si="61"/>
        <v>0.58536936791340266</v>
      </c>
      <c r="R176" s="302">
        <f t="shared" si="62"/>
        <v>816.81408993334617</v>
      </c>
      <c r="S176" s="302">
        <f t="shared" si="63"/>
        <v>1093.459290406086</v>
      </c>
      <c r="T176" s="249"/>
      <c r="U176" s="249"/>
      <c r="V176" s="253"/>
      <c r="X176" s="251"/>
      <c r="Y176" s="260"/>
    </row>
    <row r="177" spans="1:38" s="252" customFormat="1" x14ac:dyDescent="0.2">
      <c r="A177" s="247">
        <v>332</v>
      </c>
      <c r="B177" s="247">
        <v>458</v>
      </c>
      <c r="C177" s="247" t="s">
        <v>107</v>
      </c>
      <c r="D177" s="248">
        <v>20</v>
      </c>
      <c r="E177" s="253">
        <v>1249</v>
      </c>
      <c r="F177" s="253">
        <v>2617</v>
      </c>
      <c r="G177" s="253">
        <v>7674</v>
      </c>
      <c r="H177" s="303">
        <v>0.77700000000000002</v>
      </c>
      <c r="I177" s="249">
        <f t="shared" si="54"/>
        <v>0.26093728644157399</v>
      </c>
      <c r="J177" s="249">
        <f t="shared" si="55"/>
        <v>0.18087129594416126</v>
      </c>
      <c r="K177" s="250">
        <f t="shared" si="56"/>
        <v>1.4426683077569742</v>
      </c>
      <c r="L177" s="250">
        <f t="shared" si="57"/>
        <v>0.58808141352048648</v>
      </c>
      <c r="M177" s="250">
        <f t="shared" si="58"/>
        <v>2.9323653037829578</v>
      </c>
      <c r="N177" s="250"/>
      <c r="O177" s="251">
        <f t="shared" si="59"/>
        <v>57.815622877500822</v>
      </c>
      <c r="P177" s="250">
        <f t="shared" si="60"/>
        <v>2.9323653037829578</v>
      </c>
      <c r="Q177" s="301">
        <f t="shared" si="61"/>
        <v>0.58808141352048648</v>
      </c>
      <c r="R177" s="302">
        <f t="shared" si="62"/>
        <v>850.16733193895777</v>
      </c>
      <c r="S177" s="302">
        <f t="shared" si="63"/>
        <v>1094.1664503718889</v>
      </c>
      <c r="T177" s="249"/>
      <c r="U177" s="249"/>
      <c r="V177" s="253"/>
      <c r="X177" s="251"/>
      <c r="Y177" s="260" t="s">
        <v>130</v>
      </c>
    </row>
    <row r="178" spans="1:38" s="252" customFormat="1" x14ac:dyDescent="0.2">
      <c r="A178" s="247">
        <v>332</v>
      </c>
      <c r="B178" s="247">
        <v>458</v>
      </c>
      <c r="C178" s="247" t="s">
        <v>107</v>
      </c>
      <c r="D178" s="248">
        <v>20</v>
      </c>
      <c r="E178" s="253">
        <v>1300</v>
      </c>
      <c r="F178" s="253">
        <v>3048</v>
      </c>
      <c r="G178" s="253">
        <v>8499</v>
      </c>
      <c r="H178" s="303">
        <v>0.81</v>
      </c>
      <c r="I178" s="249">
        <f t="shared" si="54"/>
        <v>0.26675977856177857</v>
      </c>
      <c r="J178" s="249">
        <f t="shared" si="55"/>
        <v>0.18682635835165501</v>
      </c>
      <c r="K178" s="250">
        <f t="shared" si="56"/>
        <v>1.4278487303149614</v>
      </c>
      <c r="L178" s="250">
        <f t="shared" si="57"/>
        <v>0.58849837117737513</v>
      </c>
      <c r="M178" s="250">
        <f t="shared" si="58"/>
        <v>2.7883858267716537</v>
      </c>
      <c r="N178" s="250"/>
      <c r="O178" s="251">
        <f t="shared" si="59"/>
        <v>64.031141365113299</v>
      </c>
      <c r="P178" s="250">
        <f t="shared" si="60"/>
        <v>2.7883858267716537</v>
      </c>
      <c r="Q178" s="301">
        <f t="shared" si="61"/>
        <v>0.58849837117737513</v>
      </c>
      <c r="R178" s="302">
        <f t="shared" si="62"/>
        <v>884.88193076112509</v>
      </c>
      <c r="S178" s="302">
        <f t="shared" si="63"/>
        <v>1092.4468281001543</v>
      </c>
      <c r="T178" s="249"/>
      <c r="U178" s="249"/>
      <c r="V178" s="253"/>
      <c r="X178" s="251"/>
      <c r="Y178" s="260"/>
    </row>
    <row r="179" spans="1:38" s="252" customFormat="1" x14ac:dyDescent="0.2">
      <c r="A179" s="247">
        <v>332</v>
      </c>
      <c r="B179" s="247">
        <v>458</v>
      </c>
      <c r="C179" s="247" t="s">
        <v>107</v>
      </c>
      <c r="D179" s="248">
        <v>20</v>
      </c>
      <c r="E179" s="253">
        <v>1351</v>
      </c>
      <c r="F179" s="253">
        <v>3500</v>
      </c>
      <c r="G179" s="253">
        <v>9300</v>
      </c>
      <c r="H179" s="303">
        <v>0.84199999999999997</v>
      </c>
      <c r="I179" s="249">
        <f t="shared" si="54"/>
        <v>0.2702784838952344</v>
      </c>
      <c r="J179" s="249">
        <f t="shared" si="55"/>
        <v>0.1911416101334209</v>
      </c>
      <c r="K179" s="250">
        <f t="shared" si="56"/>
        <v>1.4140222200000003</v>
      </c>
      <c r="L179" s="250">
        <f t="shared" si="57"/>
        <v>0.58663080182154337</v>
      </c>
      <c r="M179" s="250">
        <f t="shared" si="58"/>
        <v>2.657142857142857</v>
      </c>
      <c r="N179" s="250"/>
      <c r="O179" s="251">
        <f t="shared" si="59"/>
        <v>70.065844769449782</v>
      </c>
      <c r="P179" s="250">
        <f t="shared" si="60"/>
        <v>2.657142857142857</v>
      </c>
      <c r="Q179" s="301">
        <f t="shared" si="61"/>
        <v>0.58663080182154337</v>
      </c>
      <c r="R179" s="302">
        <f t="shared" si="62"/>
        <v>919.59652958329218</v>
      </c>
      <c r="S179" s="302">
        <f t="shared" si="63"/>
        <v>1092.157398554979</v>
      </c>
      <c r="T179" s="249"/>
      <c r="U179" s="249"/>
      <c r="V179" s="253"/>
      <c r="X179" s="251"/>
      <c r="Y179" s="260"/>
    </row>
    <row r="180" spans="1:38" s="252" customFormat="1" x14ac:dyDescent="0.2">
      <c r="A180" s="247">
        <v>332</v>
      </c>
      <c r="B180" s="247">
        <v>458</v>
      </c>
      <c r="C180" s="247" t="s">
        <v>107</v>
      </c>
      <c r="D180" s="248">
        <v>20</v>
      </c>
      <c r="E180" s="253">
        <v>1394</v>
      </c>
      <c r="F180" s="253">
        <v>3906</v>
      </c>
      <c r="G180" s="253">
        <v>10010</v>
      </c>
      <c r="H180" s="303">
        <v>0.86699999999999999</v>
      </c>
      <c r="I180" s="249">
        <f t="shared" si="54"/>
        <v>0.27324218753165774</v>
      </c>
      <c r="J180" s="249">
        <f t="shared" si="55"/>
        <v>0.19417671985802196</v>
      </c>
      <c r="K180" s="250">
        <f t="shared" si="56"/>
        <v>1.4071830430107524</v>
      </c>
      <c r="L180" s="250">
        <f t="shared" si="57"/>
        <v>0.58698548378765725</v>
      </c>
      <c r="M180" s="250">
        <f t="shared" si="58"/>
        <v>2.5627240143369177</v>
      </c>
      <c r="N180" s="250"/>
      <c r="O180" s="251">
        <f t="shared" si="59"/>
        <v>75.414957649698096</v>
      </c>
      <c r="P180" s="250">
        <f t="shared" si="60"/>
        <v>2.5627240143369177</v>
      </c>
      <c r="Q180" s="301">
        <f t="shared" si="61"/>
        <v>0.58698548378765725</v>
      </c>
      <c r="R180" s="302">
        <f>E180*(PI()/30)*($D$4/2)</f>
        <v>948.86570113923722</v>
      </c>
      <c r="S180" s="302">
        <f>R180/H180</f>
        <v>1094.4241074270326</v>
      </c>
      <c r="T180" s="249"/>
      <c r="U180" s="249"/>
      <c r="V180" s="253"/>
      <c r="X180" s="251"/>
      <c r="Y180" s="260"/>
    </row>
    <row r="181" spans="1:38" s="252" customFormat="1" x14ac:dyDescent="0.2">
      <c r="A181" s="247"/>
      <c r="B181" s="247"/>
      <c r="C181" s="247"/>
      <c r="D181" s="248"/>
      <c r="E181" s="254"/>
      <c r="F181" s="255"/>
      <c r="G181" s="255"/>
      <c r="H181" s="256"/>
      <c r="N181" s="250"/>
      <c r="O181" s="251"/>
      <c r="P181" s="250"/>
      <c r="Q181" s="257"/>
      <c r="R181" s="59"/>
      <c r="S181" s="156"/>
      <c r="T181" s="156"/>
      <c r="U181" s="153"/>
      <c r="X181" s="248"/>
      <c r="Y181" s="256"/>
      <c r="Z181" s="256"/>
      <c r="AA181" s="258"/>
      <c r="AC181" s="255"/>
      <c r="AD181" s="259"/>
      <c r="AG181" s="260"/>
      <c r="AK181" s="251"/>
      <c r="AL181" s="260"/>
    </row>
    <row r="182" spans="1:38" x14ac:dyDescent="0.2">
      <c r="R182" s="59"/>
      <c r="T182" s="156"/>
      <c r="U182" s="153"/>
    </row>
    <row r="183" spans="1:38" x14ac:dyDescent="0.2">
      <c r="R183" s="59"/>
      <c r="T183" s="156"/>
      <c r="U183" s="153"/>
    </row>
    <row r="184" spans="1:38" x14ac:dyDescent="0.2">
      <c r="R184" s="59"/>
      <c r="T184" s="156"/>
      <c r="U184" s="153"/>
    </row>
    <row r="185" spans="1:38" x14ac:dyDescent="0.2">
      <c r="R185" s="59"/>
      <c r="T185" s="156"/>
      <c r="U185" s="153"/>
    </row>
    <row r="186" spans="1:38" x14ac:dyDescent="0.2">
      <c r="R186" s="59"/>
      <c r="T186" s="156"/>
      <c r="U186" s="153"/>
    </row>
    <row r="187" spans="1:38" x14ac:dyDescent="0.2">
      <c r="R187" s="59"/>
      <c r="T187" s="156"/>
      <c r="U187" s="153"/>
    </row>
    <row r="188" spans="1:38" x14ac:dyDescent="0.2">
      <c r="R188" s="59"/>
      <c r="T188" s="156"/>
      <c r="U188" s="153"/>
    </row>
    <row r="189" spans="1:38" x14ac:dyDescent="0.2">
      <c r="R189" s="59"/>
      <c r="T189" s="156"/>
      <c r="U189" s="153"/>
    </row>
    <row r="190" spans="1:38" x14ac:dyDescent="0.2">
      <c r="R190" s="156"/>
      <c r="T190" s="153"/>
      <c r="U190" s="153"/>
    </row>
    <row r="191" spans="1:38" x14ac:dyDescent="0.2">
      <c r="R191" s="156"/>
      <c r="T191" s="153"/>
      <c r="U191" s="153"/>
    </row>
    <row r="192" spans="1:38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74081" r:id="rId3">
          <objectPr defaultSize="0" r:id="rId4">
            <anchor moveWithCells="1">
              <from>
                <xdr:col>12</xdr:col>
                <xdr:colOff>647700</xdr:colOff>
                <xdr:row>0</xdr:row>
                <xdr:rowOff>177800</xdr:rowOff>
              </from>
              <to>
                <xdr:col>20</xdr:col>
                <xdr:colOff>901700</xdr:colOff>
                <xdr:row>2</xdr:row>
                <xdr:rowOff>215900</xdr:rowOff>
              </to>
            </anchor>
          </objectPr>
        </oleObject>
      </mc:Choice>
      <mc:Fallback>
        <oleObject progId="Equation.DSMT4" shapeId="174081" r:id="rId3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O208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8.83203125" style="150"/>
    <col min="2" max="2" width="15.6640625" style="1" customWidth="1"/>
    <col min="3" max="3" width="12.83203125" style="1" customWidth="1"/>
    <col min="4" max="4" width="10" style="77" customWidth="1"/>
    <col min="5" max="5" width="8.83203125" style="171"/>
    <col min="6" max="6" width="12.83203125" style="150" customWidth="1"/>
    <col min="7" max="7" width="12.1640625" style="171" customWidth="1"/>
    <col min="8" max="8" width="13.1640625" style="163" customWidth="1"/>
    <col min="9" max="9" width="11.6640625" customWidth="1"/>
    <col min="10" max="10" width="13.6640625" customWidth="1"/>
    <col min="11" max="11" width="12.1640625" customWidth="1"/>
    <col min="12" max="12" width="11.5" customWidth="1"/>
    <col min="13" max="13" width="11.6640625" customWidth="1"/>
    <col min="14" max="14" width="12.33203125" bestFit="1" customWidth="1"/>
    <col min="15" max="16" width="12.6640625" style="7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4" width="8.83203125" style="24"/>
    <col min="35" max="35" width="8.83203125" style="36"/>
    <col min="36" max="37" width="11.5" style="51" customWidth="1"/>
    <col min="38" max="38" width="10.83203125" style="59" customWidth="1"/>
  </cols>
  <sheetData>
    <row r="1" spans="1:38" ht="20" x14ac:dyDescent="0.2">
      <c r="A1" s="306" t="s">
        <v>380</v>
      </c>
      <c r="B1" s="20"/>
      <c r="C1" s="20"/>
      <c r="D1" s="15"/>
      <c r="E1" s="241"/>
      <c r="F1" s="152"/>
      <c r="G1" s="241"/>
      <c r="H1" s="304"/>
      <c r="I1" s="25"/>
      <c r="J1" s="25"/>
      <c r="K1" s="27"/>
      <c r="L1" s="27"/>
      <c r="M1" s="27"/>
      <c r="N1" s="27"/>
      <c r="O1" s="51"/>
      <c r="P1" s="51"/>
      <c r="Q1" s="61"/>
      <c r="R1" s="155"/>
      <c r="V1" s="29"/>
      <c r="Z1" s="34"/>
      <c r="AA1" s="36"/>
      <c r="AB1" s="34"/>
      <c r="AC1" s="21"/>
      <c r="AD1" s="27"/>
      <c r="AE1" s="27"/>
      <c r="AG1" s="29"/>
      <c r="AH1" s="29"/>
      <c r="AL1" s="61"/>
    </row>
    <row r="2" spans="1:38" x14ac:dyDescent="0.2">
      <c r="A2" s="15"/>
      <c r="D2" s="15"/>
      <c r="E2" s="241"/>
      <c r="F2" s="15" t="s">
        <v>157</v>
      </c>
      <c r="G2" s="15" t="s">
        <v>157</v>
      </c>
      <c r="H2" s="60" t="s">
        <v>157</v>
      </c>
      <c r="J2" s="283" t="s">
        <v>82</v>
      </c>
      <c r="K2" s="282">
        <v>0.15972</v>
      </c>
      <c r="L2" s="27"/>
      <c r="M2" s="27"/>
      <c r="N2" s="27"/>
      <c r="O2" s="51"/>
      <c r="P2" s="51"/>
      <c r="Q2" s="61"/>
      <c r="R2" s="155"/>
      <c r="V2" s="29"/>
      <c r="Z2" s="34"/>
      <c r="AA2" s="36"/>
      <c r="AB2" s="34"/>
      <c r="AC2" s="21"/>
      <c r="AD2" s="27"/>
      <c r="AE2" s="27"/>
      <c r="AG2" s="29"/>
      <c r="AH2" s="29"/>
      <c r="AL2" s="61"/>
    </row>
    <row r="3" spans="1:38" ht="18" x14ac:dyDescent="0.2">
      <c r="A3" s="307" t="s">
        <v>143</v>
      </c>
      <c r="B3" s="13"/>
      <c r="C3" s="13" t="s">
        <v>26</v>
      </c>
      <c r="D3" s="15" t="s">
        <v>401</v>
      </c>
      <c r="E3" s="15" t="s">
        <v>402</v>
      </c>
      <c r="F3" s="15" t="s">
        <v>403</v>
      </c>
      <c r="G3" s="60" t="s">
        <v>404</v>
      </c>
      <c r="H3" s="60" t="s">
        <v>158</v>
      </c>
      <c r="I3" s="25"/>
      <c r="J3" s="283" t="s">
        <v>83</v>
      </c>
      <c r="K3" s="288">
        <v>32</v>
      </c>
      <c r="L3" s="27"/>
      <c r="M3" s="24"/>
      <c r="N3" s="24"/>
      <c r="O3" s="51"/>
      <c r="P3" s="51"/>
      <c r="Q3" s="61"/>
      <c r="R3" s="155"/>
      <c r="V3" s="29"/>
      <c r="Z3" s="34"/>
      <c r="AA3" s="34"/>
      <c r="AB3" s="34"/>
      <c r="AC3" s="16"/>
      <c r="AD3" s="27"/>
      <c r="AF3" s="29"/>
      <c r="AG3" s="29"/>
      <c r="AL3" s="61"/>
    </row>
    <row r="4" spans="1:38" x14ac:dyDescent="0.2">
      <c r="A4" s="15"/>
      <c r="B4" s="87" t="s">
        <v>431</v>
      </c>
      <c r="C4" s="7">
        <v>98</v>
      </c>
      <c r="D4" s="148">
        <v>13</v>
      </c>
      <c r="E4" s="77">
        <v>4</v>
      </c>
      <c r="F4" s="77">
        <v>25</v>
      </c>
      <c r="G4" s="220">
        <v>536.69000000000005</v>
      </c>
      <c r="H4" s="220">
        <v>0.95099999999999996</v>
      </c>
      <c r="I4" s="25"/>
      <c r="J4" s="25"/>
      <c r="K4" s="27"/>
      <c r="L4" s="27"/>
      <c r="M4" s="24"/>
      <c r="N4" s="24"/>
      <c r="O4" s="51"/>
      <c r="P4" s="51"/>
      <c r="Q4" s="61"/>
      <c r="R4" s="157"/>
      <c r="V4" s="29"/>
      <c r="Z4" s="34"/>
      <c r="AA4" s="34"/>
      <c r="AB4" s="34"/>
      <c r="AC4" s="16"/>
      <c r="AD4" s="27"/>
      <c r="AF4" s="29"/>
      <c r="AG4" s="29"/>
      <c r="AL4" s="61"/>
    </row>
    <row r="5" spans="1:38" x14ac:dyDescent="0.2">
      <c r="A5" s="15"/>
      <c r="C5" s="41" t="s">
        <v>379</v>
      </c>
      <c r="D5" s="15"/>
      <c r="E5" s="15"/>
      <c r="F5" s="152"/>
      <c r="G5" s="15"/>
      <c r="H5" s="304"/>
      <c r="I5" s="25"/>
      <c r="J5" s="25"/>
      <c r="K5" s="27"/>
      <c r="L5" s="27"/>
      <c r="M5" s="27"/>
      <c r="N5" s="27"/>
      <c r="O5" s="51"/>
      <c r="P5" s="51"/>
      <c r="Q5" s="61"/>
      <c r="R5" s="215" t="s">
        <v>426</v>
      </c>
      <c r="S5" s="215" t="s">
        <v>186</v>
      </c>
      <c r="V5" s="29"/>
      <c r="Z5" s="34"/>
      <c r="AA5" s="36"/>
      <c r="AB5" s="34"/>
      <c r="AC5" s="21"/>
      <c r="AD5" s="27"/>
      <c r="AE5" s="27"/>
      <c r="AG5" s="29"/>
      <c r="AH5" s="29"/>
      <c r="AL5" s="61"/>
    </row>
    <row r="6" spans="1:38" x14ac:dyDescent="0.2">
      <c r="A6" s="23" t="s">
        <v>151</v>
      </c>
      <c r="B6" s="13"/>
      <c r="C6" s="13"/>
      <c r="D6" s="15"/>
      <c r="E6" s="15"/>
      <c r="F6" s="152"/>
      <c r="G6" s="15"/>
      <c r="H6" s="304"/>
      <c r="I6" s="33" t="s">
        <v>378</v>
      </c>
      <c r="J6" s="25"/>
      <c r="K6" s="27"/>
      <c r="L6" s="27"/>
      <c r="M6" s="27"/>
      <c r="N6" s="27"/>
      <c r="O6" s="51"/>
      <c r="P6" s="51"/>
      <c r="Q6" s="61"/>
      <c r="R6" s="336" t="s">
        <v>427</v>
      </c>
      <c r="S6" s="215" t="s">
        <v>428</v>
      </c>
      <c r="V6" s="29"/>
      <c r="W6" s="86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15" t="s">
        <v>400</v>
      </c>
      <c r="E7" s="15" t="s">
        <v>408</v>
      </c>
      <c r="F7" s="15" t="s">
        <v>85</v>
      </c>
      <c r="G7" s="15" t="s">
        <v>405</v>
      </c>
      <c r="H7" s="60" t="s">
        <v>375</v>
      </c>
      <c r="I7" s="26" t="s">
        <v>43</v>
      </c>
      <c r="J7" s="26" t="s">
        <v>44</v>
      </c>
      <c r="K7" s="28" t="s">
        <v>409</v>
      </c>
      <c r="L7" s="28" t="s">
        <v>11</v>
      </c>
      <c r="M7" s="28" t="s">
        <v>159</v>
      </c>
      <c r="N7" s="28"/>
      <c r="O7" s="55" t="s">
        <v>123</v>
      </c>
      <c r="P7" s="80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8</v>
      </c>
      <c r="Z7" s="39" t="s">
        <v>85</v>
      </c>
      <c r="AA7" s="38" t="s">
        <v>405</v>
      </c>
      <c r="AB7" s="39" t="s">
        <v>406</v>
      </c>
      <c r="AC7" s="22" t="s">
        <v>408</v>
      </c>
      <c r="AD7" s="28" t="s">
        <v>43</v>
      </c>
      <c r="AE7" s="28" t="s">
        <v>44</v>
      </c>
      <c r="AF7" s="79" t="s">
        <v>409</v>
      </c>
      <c r="AG7" s="30" t="s">
        <v>11</v>
      </c>
      <c r="AH7" s="30" t="s">
        <v>70</v>
      </c>
      <c r="AI7" s="38"/>
      <c r="AJ7" s="55" t="s">
        <v>123</v>
      </c>
      <c r="AK7" s="81" t="s">
        <v>124</v>
      </c>
      <c r="AL7" s="61" t="s">
        <v>353</v>
      </c>
    </row>
    <row r="8" spans="1:38" x14ac:dyDescent="0.2">
      <c r="A8" s="149">
        <v>333</v>
      </c>
      <c r="B8" s="149" t="s">
        <v>390</v>
      </c>
      <c r="C8" s="1" t="s">
        <v>107</v>
      </c>
      <c r="D8" s="150">
        <v>21.1</v>
      </c>
      <c r="E8" s="150">
        <v>715</v>
      </c>
      <c r="F8" s="150">
        <v>305</v>
      </c>
      <c r="G8" s="150">
        <v>2035</v>
      </c>
      <c r="H8" s="164">
        <v>0.433</v>
      </c>
      <c r="I8" s="25">
        <f t="shared" ref="I8:I62" si="0">0.1515*(G8/1000)/(E8/1000)^2/($D$4/10)^4</f>
        <v>0.21115022744463643</v>
      </c>
      <c r="J8" s="25">
        <f t="shared" ref="J8:J62" si="1">0.5*(F8/1000)/(E8/1000)^3/($D$4/10)^5</f>
        <v>0.11236600921150361</v>
      </c>
      <c r="K8" s="27">
        <f t="shared" ref="K8:K62" si="2">I8/J8</f>
        <v>1.8791290081967214</v>
      </c>
      <c r="L8" s="27">
        <f t="shared" ref="L8:L62" si="3">0.798*I8^1.5/J8</f>
        <v>0.68905718399599114</v>
      </c>
      <c r="M8" s="27">
        <f t="shared" ref="M8:M62" si="4">G8/F8</f>
        <v>6.6721311475409832</v>
      </c>
      <c r="N8" s="309"/>
      <c r="O8" s="51">
        <f t="shared" ref="O8:O62" si="5">G8/(PI()*$D$4^2/4)</f>
        <v>15.331612269444118</v>
      </c>
      <c r="P8" s="51">
        <f t="shared" ref="P8:P62" si="6">M8</f>
        <v>6.6721311475409832</v>
      </c>
      <c r="Q8" s="58">
        <f t="shared" ref="Q8:Q62" si="7">L8</f>
        <v>0.68905718399599114</v>
      </c>
      <c r="R8" s="156">
        <f t="shared" ref="R8:R62" si="8">E8*(PI()/30)*($D$4/2)</f>
        <v>486.68506191861877</v>
      </c>
      <c r="S8" s="156">
        <f t="shared" ref="S8:S62" si="9">R8/H8</f>
        <v>1123.9839767173644</v>
      </c>
      <c r="T8" s="153"/>
      <c r="U8" s="153"/>
      <c r="V8" s="150"/>
      <c r="W8" s="1">
        <v>333</v>
      </c>
      <c r="X8" s="1">
        <v>21.1</v>
      </c>
      <c r="Y8" s="139">
        <v>0.52500000000000002</v>
      </c>
      <c r="Z8" s="136">
        <v>537</v>
      </c>
      <c r="AA8" s="136">
        <v>3023</v>
      </c>
      <c r="AB8" s="136">
        <v>590</v>
      </c>
      <c r="AC8" s="136">
        <v>867</v>
      </c>
      <c r="AD8" s="27">
        <f>0.1515*(AA8/1000)/(AC8/1000)^2/($D$4/10)^4</f>
        <v>0.21332373346279812</v>
      </c>
      <c r="AE8" s="27">
        <f t="shared" ref="AE8:AE62" si="10">0.5*(Z8/1000)/(AC8/1000)^3/($D$4/10)^5</f>
        <v>0.11096096782060612</v>
      </c>
      <c r="AF8" s="24">
        <f t="shared" ref="AF8:AF62" si="11">AD8/AE8</f>
        <v>1.9225114709497209</v>
      </c>
      <c r="AG8" s="29">
        <f t="shared" ref="AG8:AG62" si="12">0.798*AD8^1.5/AE8</f>
        <v>0.70858412628434042</v>
      </c>
      <c r="AH8" s="29">
        <f t="shared" ref="AH8:AH62" si="13">AA8/Z8</f>
        <v>5.6294227188081933</v>
      </c>
      <c r="AI8" s="36">
        <v>3023</v>
      </c>
      <c r="AJ8" s="51">
        <f t="shared" ref="AJ8:AJ62" si="14">AA8/(PI()*$D$4^2/4)</f>
        <v>22.775166530972761</v>
      </c>
      <c r="AK8" s="51">
        <f t="shared" ref="AK8:AK62" si="15">AH8</f>
        <v>5.6294227188081933</v>
      </c>
      <c r="AL8" s="58">
        <f t="shared" ref="AL8:AL62" si="16">AG8</f>
        <v>0.70858412628434042</v>
      </c>
    </row>
    <row r="9" spans="1:38" x14ac:dyDescent="0.2">
      <c r="A9" s="149">
        <v>333</v>
      </c>
      <c r="B9" s="149" t="s">
        <v>390</v>
      </c>
      <c r="C9" s="1" t="s">
        <v>107</v>
      </c>
      <c r="D9" s="150">
        <v>21.1</v>
      </c>
      <c r="E9" s="150">
        <v>802</v>
      </c>
      <c r="F9" s="150">
        <v>425</v>
      </c>
      <c r="G9" s="150">
        <v>2549</v>
      </c>
      <c r="H9" s="164">
        <v>0.48499999999999999</v>
      </c>
      <c r="I9" s="25">
        <f t="shared" si="0"/>
        <v>0.21021336415505412</v>
      </c>
      <c r="J9" s="25">
        <f t="shared" si="1"/>
        <v>0.11094789529793954</v>
      </c>
      <c r="K9" s="27">
        <f t="shared" si="2"/>
        <v>1.8947034875294122</v>
      </c>
      <c r="L9" s="27">
        <f t="shared" si="3"/>
        <v>0.69322514476129082</v>
      </c>
      <c r="M9" s="27">
        <f t="shared" si="4"/>
        <v>5.9976470588235298</v>
      </c>
      <c r="N9" s="309"/>
      <c r="O9" s="51">
        <f t="shared" si="5"/>
        <v>19.204068636271774</v>
      </c>
      <c r="P9" s="51">
        <f t="shared" si="6"/>
        <v>5.9976470588235298</v>
      </c>
      <c r="Q9" s="58">
        <f t="shared" si="7"/>
        <v>0.69322514476129082</v>
      </c>
      <c r="R9" s="156">
        <f t="shared" si="8"/>
        <v>545.9040834387863</v>
      </c>
      <c r="S9" s="156">
        <f t="shared" si="9"/>
        <v>1125.5754297706935</v>
      </c>
      <c r="T9" s="153"/>
      <c r="U9" s="153"/>
      <c r="V9" s="150"/>
      <c r="W9" s="1">
        <v>333</v>
      </c>
      <c r="X9" s="1">
        <v>21.1</v>
      </c>
      <c r="Y9" s="139">
        <v>0.55000000000000004</v>
      </c>
      <c r="Z9" s="136">
        <v>626</v>
      </c>
      <c r="AA9" s="136">
        <v>3339</v>
      </c>
      <c r="AB9" s="136">
        <v>619</v>
      </c>
      <c r="AC9" s="136">
        <v>909</v>
      </c>
      <c r="AD9" s="27">
        <f t="shared" ref="AD9:AD62" si="17">0.1515*(AA9/1000)/(AC9/1000)^2/($D$4/10)^4</f>
        <v>0.21435216593330486</v>
      </c>
      <c r="AE9" s="27">
        <f t="shared" si="10"/>
        <v>0.11223696808190471</v>
      </c>
      <c r="AF9" s="24">
        <f t="shared" si="11"/>
        <v>1.9098178576677318</v>
      </c>
      <c r="AG9" s="29">
        <f t="shared" si="12"/>
        <v>0.70560033665942845</v>
      </c>
      <c r="AH9" s="29">
        <f t="shared" si="13"/>
        <v>5.3338658146964857</v>
      </c>
      <c r="AI9" s="36">
        <v>3339</v>
      </c>
      <c r="AJ9" s="51">
        <f t="shared" si="14"/>
        <v>25.155898460773422</v>
      </c>
      <c r="AK9" s="51">
        <f t="shared" si="15"/>
        <v>5.3338658146964857</v>
      </c>
      <c r="AL9" s="58">
        <f t="shared" si="16"/>
        <v>0.70560033665942845</v>
      </c>
    </row>
    <row r="10" spans="1:38" x14ac:dyDescent="0.2">
      <c r="A10" s="149">
        <v>333</v>
      </c>
      <c r="B10" s="149" t="s">
        <v>390</v>
      </c>
      <c r="C10" s="1" t="s">
        <v>107</v>
      </c>
      <c r="D10" s="150">
        <v>21.1</v>
      </c>
      <c r="E10" s="150">
        <v>900</v>
      </c>
      <c r="F10" s="150">
        <v>620</v>
      </c>
      <c r="G10" s="150">
        <v>3299</v>
      </c>
      <c r="H10" s="164">
        <v>0.54500000000000004</v>
      </c>
      <c r="I10" s="25">
        <f t="shared" si="0"/>
        <v>0.21604116984180699</v>
      </c>
      <c r="J10" s="25">
        <f t="shared" si="1"/>
        <v>0.11452951035157796</v>
      </c>
      <c r="K10" s="27">
        <f t="shared" si="2"/>
        <v>1.8863362741935483</v>
      </c>
      <c r="L10" s="27">
        <f t="shared" si="3"/>
        <v>0.69966519082867407</v>
      </c>
      <c r="M10" s="27">
        <f t="shared" si="4"/>
        <v>5.3209677419354842</v>
      </c>
      <c r="N10" s="309"/>
      <c r="O10" s="51">
        <f t="shared" si="5"/>
        <v>24.854539988646756</v>
      </c>
      <c r="P10" s="51">
        <f t="shared" si="6"/>
        <v>5.3209677419354842</v>
      </c>
      <c r="Q10" s="58">
        <f t="shared" si="7"/>
        <v>0.69966519082867407</v>
      </c>
      <c r="R10" s="156">
        <f t="shared" si="8"/>
        <v>612.61056745000963</v>
      </c>
      <c r="S10" s="156">
        <f t="shared" si="9"/>
        <v>1124.0560870642378</v>
      </c>
      <c r="T10" s="153"/>
      <c r="U10" s="153"/>
      <c r="V10" s="150"/>
      <c r="W10" s="1">
        <v>333</v>
      </c>
      <c r="X10" s="1">
        <v>21.1</v>
      </c>
      <c r="Y10" s="139">
        <v>0.57499999999999996</v>
      </c>
      <c r="Z10" s="136">
        <v>728</v>
      </c>
      <c r="AA10" s="136">
        <v>3676</v>
      </c>
      <c r="AB10" s="136">
        <v>647</v>
      </c>
      <c r="AC10" s="136">
        <v>950</v>
      </c>
      <c r="AD10" s="27">
        <f t="shared" si="17"/>
        <v>0.21605658918690915</v>
      </c>
      <c r="AE10" s="27">
        <f t="shared" si="10"/>
        <v>0.11434411204060904</v>
      </c>
      <c r="AF10" s="24">
        <f t="shared" si="11"/>
        <v>1.8895296428571431</v>
      </c>
      <c r="AG10" s="29">
        <f t="shared" si="12"/>
        <v>0.70087466047868829</v>
      </c>
      <c r="AH10" s="29">
        <f t="shared" si="13"/>
        <v>5.0494505494505493</v>
      </c>
      <c r="AI10" s="36">
        <v>3676</v>
      </c>
      <c r="AJ10" s="51">
        <f t="shared" si="14"/>
        <v>27.69484358844058</v>
      </c>
      <c r="AK10" s="51">
        <f t="shared" si="15"/>
        <v>5.0494505494505493</v>
      </c>
      <c r="AL10" s="58">
        <f t="shared" si="16"/>
        <v>0.70087466047868829</v>
      </c>
    </row>
    <row r="11" spans="1:38" x14ac:dyDescent="0.2">
      <c r="A11" s="149">
        <v>333</v>
      </c>
      <c r="B11" s="149" t="s">
        <v>390</v>
      </c>
      <c r="C11" s="1" t="s">
        <v>107</v>
      </c>
      <c r="D11" s="150">
        <v>21.1</v>
      </c>
      <c r="E11" s="150">
        <v>1003</v>
      </c>
      <c r="F11" s="150">
        <v>878</v>
      </c>
      <c r="G11" s="150">
        <v>4152</v>
      </c>
      <c r="H11" s="164">
        <v>0.60699999999999998</v>
      </c>
      <c r="I11" s="25">
        <f t="shared" si="0"/>
        <v>0.21892466933049212</v>
      </c>
      <c r="J11" s="25">
        <f t="shared" si="1"/>
        <v>0.11717769739832254</v>
      </c>
      <c r="K11" s="27">
        <f t="shared" si="2"/>
        <v>1.8683134605922556</v>
      </c>
      <c r="L11" s="27">
        <f t="shared" si="3"/>
        <v>0.69758958075269095</v>
      </c>
      <c r="M11" s="27">
        <f t="shared" si="4"/>
        <v>4.7289293849658316</v>
      </c>
      <c r="N11" s="309"/>
      <c r="O11" s="51">
        <f t="shared" si="5"/>
        <v>31.281009406747902</v>
      </c>
      <c r="P11" s="51">
        <f t="shared" si="6"/>
        <v>4.7289293849658316</v>
      </c>
      <c r="Q11" s="58">
        <f t="shared" si="7"/>
        <v>0.69758958075269095</v>
      </c>
      <c r="R11" s="156">
        <f t="shared" si="8"/>
        <v>682.72044350262183</v>
      </c>
      <c r="S11" s="156">
        <f t="shared" si="9"/>
        <v>1124.7453764458351</v>
      </c>
      <c r="T11" s="153"/>
      <c r="U11" s="153"/>
      <c r="V11" s="150"/>
      <c r="W11" s="1">
        <v>333</v>
      </c>
      <c r="X11" s="1">
        <v>21.1</v>
      </c>
      <c r="Y11" s="139">
        <v>0.6</v>
      </c>
      <c r="Z11" s="136">
        <v>843</v>
      </c>
      <c r="AA11" s="136">
        <v>4033</v>
      </c>
      <c r="AB11" s="136">
        <v>675</v>
      </c>
      <c r="AC11" s="136">
        <v>991</v>
      </c>
      <c r="AD11" s="27">
        <f t="shared" si="17"/>
        <v>0.21783122643312577</v>
      </c>
      <c r="AE11" s="27">
        <f t="shared" si="10"/>
        <v>0.11664331504928456</v>
      </c>
      <c r="AF11" s="24">
        <f t="shared" si="11"/>
        <v>1.8674985903914589</v>
      </c>
      <c r="AG11" s="29">
        <f t="shared" si="12"/>
        <v>0.69554181189778419</v>
      </c>
      <c r="AH11" s="29">
        <f t="shared" si="13"/>
        <v>4.7841043890865951</v>
      </c>
      <c r="AI11" s="36">
        <v>4033</v>
      </c>
      <c r="AJ11" s="51">
        <f t="shared" si="14"/>
        <v>30.384467952171072</v>
      </c>
      <c r="AK11" s="51">
        <f t="shared" si="15"/>
        <v>4.7841043890865951</v>
      </c>
      <c r="AL11" s="58">
        <f t="shared" si="16"/>
        <v>0.69554181189778419</v>
      </c>
    </row>
    <row r="12" spans="1:38" x14ac:dyDescent="0.2">
      <c r="A12" s="149">
        <v>333</v>
      </c>
      <c r="B12" s="149" t="s">
        <v>390</v>
      </c>
      <c r="C12" s="1" t="s">
        <v>107</v>
      </c>
      <c r="D12" s="150">
        <v>21.1</v>
      </c>
      <c r="E12" s="150">
        <v>1099</v>
      </c>
      <c r="F12" s="150">
        <v>1176</v>
      </c>
      <c r="G12" s="150">
        <v>5015</v>
      </c>
      <c r="H12" s="164">
        <v>0.66500000000000004</v>
      </c>
      <c r="I12" s="25">
        <f t="shared" si="0"/>
        <v>0.22024942136747078</v>
      </c>
      <c r="J12" s="25">
        <f t="shared" si="1"/>
        <v>0.11930742906530906</v>
      </c>
      <c r="K12" s="27">
        <f t="shared" si="2"/>
        <v>1.8460662767857141</v>
      </c>
      <c r="L12" s="27">
        <f t="shared" si="3"/>
        <v>0.6913652840528588</v>
      </c>
      <c r="M12" s="27">
        <f t="shared" si="4"/>
        <v>4.2644557823129254</v>
      </c>
      <c r="N12" s="309"/>
      <c r="O12" s="51">
        <f t="shared" si="5"/>
        <v>37.782818442880718</v>
      </c>
      <c r="P12" s="51">
        <f t="shared" si="6"/>
        <v>4.2644557823129254</v>
      </c>
      <c r="Q12" s="58">
        <f t="shared" si="7"/>
        <v>0.6913652840528588</v>
      </c>
      <c r="R12" s="156">
        <f t="shared" si="8"/>
        <v>748.06557069728956</v>
      </c>
      <c r="S12" s="156">
        <f t="shared" si="9"/>
        <v>1124.910632627503</v>
      </c>
      <c r="T12" s="153"/>
      <c r="U12" s="153"/>
      <c r="V12" s="150"/>
      <c r="W12" s="1">
        <v>333</v>
      </c>
      <c r="X12" s="1">
        <v>21.1</v>
      </c>
      <c r="Y12" s="139">
        <v>0.625</v>
      </c>
      <c r="Z12" s="136">
        <v>955</v>
      </c>
      <c r="AA12" s="136">
        <v>4405</v>
      </c>
      <c r="AB12" s="136">
        <v>703</v>
      </c>
      <c r="AC12" s="136">
        <v>1033</v>
      </c>
      <c r="AD12" s="27">
        <f t="shared" si="17"/>
        <v>0.21896993694999506</v>
      </c>
      <c r="AE12" s="27">
        <f t="shared" si="10"/>
        <v>0.11666904684908487</v>
      </c>
      <c r="AF12" s="24">
        <f t="shared" si="11"/>
        <v>1.8768468832460734</v>
      </c>
      <c r="AG12" s="29">
        <f t="shared" si="12"/>
        <v>0.70084823103422833</v>
      </c>
      <c r="AH12" s="29">
        <f t="shared" si="13"/>
        <v>4.6125654450261777</v>
      </c>
      <c r="AI12" s="36">
        <v>4405</v>
      </c>
      <c r="AJ12" s="51">
        <f t="shared" si="14"/>
        <v>33.187101742949061</v>
      </c>
      <c r="AK12" s="51">
        <f t="shared" si="15"/>
        <v>4.6125654450261777</v>
      </c>
      <c r="AL12" s="58">
        <f t="shared" si="16"/>
        <v>0.70084823103422833</v>
      </c>
    </row>
    <row r="13" spans="1:38" x14ac:dyDescent="0.2">
      <c r="A13" s="149">
        <v>333</v>
      </c>
      <c r="B13" s="149" t="s">
        <v>390</v>
      </c>
      <c r="C13" s="1" t="s">
        <v>107</v>
      </c>
      <c r="D13" s="150">
        <v>21.1</v>
      </c>
      <c r="E13" s="150">
        <v>1205</v>
      </c>
      <c r="F13" s="150">
        <v>1646</v>
      </c>
      <c r="G13" s="150">
        <v>6228</v>
      </c>
      <c r="H13" s="164">
        <v>0.72899999999999998</v>
      </c>
      <c r="I13" s="25">
        <f t="shared" si="0"/>
        <v>0.22751693772679424</v>
      </c>
      <c r="J13" s="25">
        <f t="shared" si="1"/>
        <v>0.12668404823066037</v>
      </c>
      <c r="K13" s="27">
        <f t="shared" si="2"/>
        <v>1.7959399064398547</v>
      </c>
      <c r="L13" s="27">
        <f t="shared" si="3"/>
        <v>0.6835992206653454</v>
      </c>
      <c r="M13" s="27">
        <f t="shared" si="4"/>
        <v>3.7837181044957471</v>
      </c>
      <c r="N13" s="309"/>
      <c r="O13" s="51">
        <f t="shared" si="5"/>
        <v>46.921514110121855</v>
      </c>
      <c r="P13" s="51">
        <f t="shared" si="6"/>
        <v>3.7837181044957471</v>
      </c>
      <c r="Q13" s="58">
        <f t="shared" si="7"/>
        <v>0.6835992206653454</v>
      </c>
      <c r="R13" s="156">
        <f t="shared" si="8"/>
        <v>820.21748197473505</v>
      </c>
      <c r="S13" s="156">
        <f t="shared" si="9"/>
        <v>1125.1268614193896</v>
      </c>
      <c r="T13" s="153"/>
      <c r="U13" s="153"/>
      <c r="V13" s="150"/>
      <c r="W13" s="1">
        <v>333</v>
      </c>
      <c r="X13" s="1">
        <v>21.1</v>
      </c>
      <c r="Y13" s="139">
        <v>0.65</v>
      </c>
      <c r="Z13" s="136">
        <v>1100</v>
      </c>
      <c r="AA13" s="136">
        <v>4806</v>
      </c>
      <c r="AB13" s="136">
        <v>731</v>
      </c>
      <c r="AC13" s="136">
        <v>1074</v>
      </c>
      <c r="AD13" s="27">
        <f t="shared" si="17"/>
        <v>0.22101127365281897</v>
      </c>
      <c r="AE13" s="27">
        <f t="shared" si="10"/>
        <v>0.11957298853376358</v>
      </c>
      <c r="AF13" s="24">
        <f t="shared" si="11"/>
        <v>1.8483377923636364</v>
      </c>
      <c r="AG13" s="29">
        <f t="shared" si="12"/>
        <v>0.69341215222533692</v>
      </c>
      <c r="AH13" s="29">
        <f t="shared" si="13"/>
        <v>4.3690909090909091</v>
      </c>
      <c r="AI13" s="36">
        <v>4806</v>
      </c>
      <c r="AJ13" s="51">
        <f t="shared" si="14"/>
        <v>36.20822042601889</v>
      </c>
      <c r="AK13" s="51">
        <f t="shared" si="15"/>
        <v>4.3690909090909091</v>
      </c>
      <c r="AL13" s="58">
        <f t="shared" si="16"/>
        <v>0.69341215222533692</v>
      </c>
    </row>
    <row r="14" spans="1:38" x14ac:dyDescent="0.2">
      <c r="A14" s="149">
        <v>333</v>
      </c>
      <c r="B14" s="149" t="s">
        <v>390</v>
      </c>
      <c r="C14" s="1" t="s">
        <v>107</v>
      </c>
      <c r="D14" s="150">
        <v>21.1</v>
      </c>
      <c r="E14" s="150">
        <v>1301</v>
      </c>
      <c r="F14" s="150">
        <v>2193</v>
      </c>
      <c r="G14" s="150">
        <v>7410</v>
      </c>
      <c r="H14" s="164">
        <v>0.78700000000000003</v>
      </c>
      <c r="I14" s="25">
        <f t="shared" si="0"/>
        <v>0.23222172055404519</v>
      </c>
      <c r="J14" s="25">
        <f t="shared" si="1"/>
        <v>0.13410963632187139</v>
      </c>
      <c r="K14" s="27">
        <f t="shared" si="2"/>
        <v>1.7315811668946648</v>
      </c>
      <c r="L14" s="27">
        <f t="shared" si="3"/>
        <v>0.66588182976992083</v>
      </c>
      <c r="M14" s="27">
        <f t="shared" si="4"/>
        <v>3.3789329685362519</v>
      </c>
      <c r="N14" s="309"/>
      <c r="O14" s="51">
        <f t="shared" si="5"/>
        <v>55.826656961464828</v>
      </c>
      <c r="P14" s="51">
        <f t="shared" si="6"/>
        <v>3.3789329685362519</v>
      </c>
      <c r="Q14" s="58">
        <f t="shared" si="7"/>
        <v>0.66588182976992083</v>
      </c>
      <c r="R14" s="156">
        <f t="shared" si="8"/>
        <v>885.56260916940278</v>
      </c>
      <c r="S14" s="156">
        <f t="shared" si="9"/>
        <v>1125.2383852216044</v>
      </c>
      <c r="T14" s="153"/>
      <c r="U14" s="153"/>
      <c r="V14" s="150"/>
      <c r="W14" s="1">
        <v>333</v>
      </c>
      <c r="X14" s="1">
        <v>21.1</v>
      </c>
      <c r="Y14" s="139">
        <v>0.67500000000000004</v>
      </c>
      <c r="Z14" s="136">
        <v>1239</v>
      </c>
      <c r="AA14" s="136">
        <v>5234</v>
      </c>
      <c r="AB14" s="136">
        <v>759</v>
      </c>
      <c r="AC14" s="136">
        <v>1115</v>
      </c>
      <c r="AD14" s="27">
        <f t="shared" si="17"/>
        <v>0.22331773128602178</v>
      </c>
      <c r="AE14" s="27">
        <f t="shared" si="10"/>
        <v>0.12036492429717353</v>
      </c>
      <c r="AF14" s="24">
        <f t="shared" si="11"/>
        <v>1.8553389418886199</v>
      </c>
      <c r="AG14" s="29">
        <f t="shared" si="12"/>
        <v>0.6996611427191044</v>
      </c>
      <c r="AH14" s="29">
        <f t="shared" si="13"/>
        <v>4.2243744955609364</v>
      </c>
      <c r="AI14" s="36">
        <v>5234</v>
      </c>
      <c r="AJ14" s="51">
        <f t="shared" si="14"/>
        <v>39.432756077774208</v>
      </c>
      <c r="AK14" s="51">
        <f t="shared" si="15"/>
        <v>4.2243744955609364</v>
      </c>
      <c r="AL14" s="58">
        <f t="shared" si="16"/>
        <v>0.6996611427191044</v>
      </c>
    </row>
    <row r="15" spans="1:38" x14ac:dyDescent="0.2">
      <c r="A15" s="149">
        <v>333</v>
      </c>
      <c r="B15" s="149" t="s">
        <v>390</v>
      </c>
      <c r="C15" s="1" t="s">
        <v>107</v>
      </c>
      <c r="D15" s="150">
        <v>21.1</v>
      </c>
      <c r="E15" s="150">
        <v>1399</v>
      </c>
      <c r="F15" s="150">
        <v>2893</v>
      </c>
      <c r="G15" s="150">
        <v>8613</v>
      </c>
      <c r="H15" s="164">
        <v>0.84699999999999998</v>
      </c>
      <c r="I15" s="25">
        <f t="shared" si="0"/>
        <v>0.23343084483672086</v>
      </c>
      <c r="J15" s="25">
        <f t="shared" si="1"/>
        <v>0.14228153207195371</v>
      </c>
      <c r="K15" s="27">
        <f t="shared" si="2"/>
        <v>1.6406264498098861</v>
      </c>
      <c r="L15" s="27">
        <f t="shared" si="3"/>
        <v>0.63254542816592696</v>
      </c>
      <c r="M15" s="27">
        <f t="shared" si="4"/>
        <v>2.9771863117870723</v>
      </c>
      <c r="N15" s="309"/>
      <c r="O15" s="51">
        <f t="shared" si="5"/>
        <v>64.890013010674295</v>
      </c>
      <c r="P15" s="51">
        <f t="shared" si="6"/>
        <v>2.9771863117870723</v>
      </c>
      <c r="Q15" s="58">
        <f t="shared" si="7"/>
        <v>0.63254542816592696</v>
      </c>
      <c r="R15" s="156">
        <f t="shared" si="8"/>
        <v>952.2690931806261</v>
      </c>
      <c r="S15" s="156">
        <f t="shared" si="9"/>
        <v>1124.2846436607156</v>
      </c>
      <c r="T15" s="153"/>
      <c r="U15" s="153"/>
      <c r="V15" s="150"/>
      <c r="W15" s="1">
        <v>333</v>
      </c>
      <c r="X15" s="1">
        <v>21.1</v>
      </c>
      <c r="Y15" s="139">
        <v>0.7</v>
      </c>
      <c r="Z15" s="136">
        <v>1419</v>
      </c>
      <c r="AA15" s="136">
        <v>5671</v>
      </c>
      <c r="AB15" s="136">
        <v>787</v>
      </c>
      <c r="AC15" s="136">
        <v>1157</v>
      </c>
      <c r="AD15" s="27">
        <f t="shared" si="17"/>
        <v>0.22471504652742902</v>
      </c>
      <c r="AE15" s="27">
        <f t="shared" si="10"/>
        <v>0.12337738509305543</v>
      </c>
      <c r="AF15" s="24">
        <f t="shared" si="11"/>
        <v>1.8213633427061311</v>
      </c>
      <c r="AG15" s="29">
        <f t="shared" si="12"/>
        <v>0.68899418958378178</v>
      </c>
      <c r="AH15" s="29">
        <f t="shared" si="13"/>
        <v>3.9964763918252291</v>
      </c>
      <c r="AI15" s="36">
        <v>5671</v>
      </c>
      <c r="AJ15" s="51">
        <f t="shared" si="14"/>
        <v>42.725097385758033</v>
      </c>
      <c r="AK15" s="51">
        <f t="shared" si="15"/>
        <v>3.9964763918252291</v>
      </c>
      <c r="AL15" s="58">
        <f t="shared" si="16"/>
        <v>0.68899418958378178</v>
      </c>
    </row>
    <row r="16" spans="1:38" x14ac:dyDescent="0.2">
      <c r="B16" s="149"/>
      <c r="D16" s="150"/>
      <c r="E16" s="150"/>
      <c r="G16" s="150"/>
      <c r="I16" s="25"/>
      <c r="J16" s="25"/>
      <c r="K16" s="27"/>
      <c r="L16" s="27"/>
      <c r="M16" s="27"/>
      <c r="N16" s="309"/>
      <c r="O16" s="51"/>
      <c r="P16" s="51"/>
      <c r="Q16" s="58"/>
      <c r="R16" s="156"/>
      <c r="T16" s="153"/>
      <c r="U16" s="153"/>
      <c r="V16" s="150"/>
      <c r="W16" s="1">
        <v>333</v>
      </c>
      <c r="X16" s="1">
        <v>21.1</v>
      </c>
      <c r="Y16" s="139">
        <v>0.72499999999999998</v>
      </c>
      <c r="Z16" s="136">
        <v>1618</v>
      </c>
      <c r="AA16" s="136">
        <v>6128</v>
      </c>
      <c r="AB16" s="136">
        <v>815</v>
      </c>
      <c r="AC16" s="136">
        <v>1198</v>
      </c>
      <c r="AD16" s="27">
        <f t="shared" si="17"/>
        <v>0.22648755534653259</v>
      </c>
      <c r="AE16" s="27">
        <f t="shared" si="10"/>
        <v>0.12672470996265114</v>
      </c>
      <c r="AF16" s="24">
        <f t="shared" si="11"/>
        <v>1.7872406684796043</v>
      </c>
      <c r="AG16" s="29">
        <f t="shared" si="12"/>
        <v>0.67874727907737553</v>
      </c>
      <c r="AH16" s="29">
        <f t="shared" si="13"/>
        <v>3.7873918417799755</v>
      </c>
      <c r="AI16" s="36">
        <v>6128</v>
      </c>
      <c r="AJ16" s="51">
        <f t="shared" si="14"/>
        <v>46.168117929805192</v>
      </c>
      <c r="AK16" s="51">
        <f t="shared" si="15"/>
        <v>3.7873918417799755</v>
      </c>
      <c r="AL16" s="58">
        <f t="shared" si="16"/>
        <v>0.67874727907737553</v>
      </c>
    </row>
    <row r="17" spans="1:38" x14ac:dyDescent="0.2">
      <c r="B17" s="149"/>
      <c r="D17" s="150"/>
      <c r="E17" s="150"/>
      <c r="G17" s="150"/>
      <c r="I17" s="25"/>
      <c r="J17" s="25"/>
      <c r="K17" s="27"/>
      <c r="L17" s="27"/>
      <c r="M17" s="27"/>
      <c r="N17" s="309"/>
      <c r="O17" s="51"/>
      <c r="P17" s="51"/>
      <c r="Q17" s="58"/>
      <c r="R17" s="156"/>
      <c r="T17" s="153"/>
      <c r="U17" s="153"/>
      <c r="V17" s="150"/>
      <c r="W17" s="1">
        <v>333</v>
      </c>
      <c r="X17" s="1">
        <v>21.1</v>
      </c>
      <c r="Y17" s="139">
        <v>0.75</v>
      </c>
      <c r="Z17" s="136">
        <v>1838</v>
      </c>
      <c r="AA17" s="136">
        <v>6606</v>
      </c>
      <c r="AB17" s="136">
        <v>843</v>
      </c>
      <c r="AC17" s="136">
        <v>1239</v>
      </c>
      <c r="AD17" s="27">
        <f t="shared" si="17"/>
        <v>0.22826282099799436</v>
      </c>
      <c r="AE17" s="27">
        <f t="shared" si="10"/>
        <v>0.13013221760177426</v>
      </c>
      <c r="AF17" s="24">
        <f t="shared" si="11"/>
        <v>1.7540838479869427</v>
      </c>
      <c r="AG17" s="29">
        <f t="shared" si="12"/>
        <v>0.66876083437435319</v>
      </c>
      <c r="AH17" s="29">
        <f t="shared" si="13"/>
        <v>3.5941240478781284</v>
      </c>
      <c r="AI17" s="36">
        <v>6606</v>
      </c>
      <c r="AJ17" s="51">
        <f t="shared" si="14"/>
        <v>49.769351671718844</v>
      </c>
      <c r="AK17" s="51">
        <f t="shared" si="15"/>
        <v>3.5941240478781284</v>
      </c>
      <c r="AL17" s="58">
        <f t="shared" si="16"/>
        <v>0.66876083437435319</v>
      </c>
    </row>
    <row r="18" spans="1:38" x14ac:dyDescent="0.2">
      <c r="B18" s="149"/>
      <c r="D18" s="150"/>
      <c r="E18" s="150"/>
      <c r="G18" s="150"/>
      <c r="I18" s="25"/>
      <c r="J18" s="25"/>
      <c r="K18" s="27"/>
      <c r="L18" s="27"/>
      <c r="M18" s="27"/>
      <c r="N18" s="309"/>
      <c r="O18" s="51"/>
      <c r="P18" s="51"/>
      <c r="Q18" s="58"/>
      <c r="R18" s="156"/>
      <c r="T18" s="153"/>
      <c r="U18" s="153"/>
      <c r="V18" s="150"/>
      <c r="W18" s="1">
        <v>333</v>
      </c>
      <c r="X18" s="1">
        <v>21.1</v>
      </c>
      <c r="Y18" s="139">
        <v>0.77500000000000002</v>
      </c>
      <c r="Z18" s="136">
        <v>2079</v>
      </c>
      <c r="AA18" s="136">
        <v>7103</v>
      </c>
      <c r="AB18" s="136">
        <v>872</v>
      </c>
      <c r="AC18" s="136">
        <v>1280</v>
      </c>
      <c r="AD18" s="27">
        <f t="shared" si="17"/>
        <v>0.22996465914648687</v>
      </c>
      <c r="AE18" s="27">
        <f t="shared" si="10"/>
        <v>0.13349894179317903</v>
      </c>
      <c r="AF18" s="24">
        <f t="shared" si="11"/>
        <v>1.7225953708513713</v>
      </c>
      <c r="AG18" s="29">
        <f t="shared" si="12"/>
        <v>0.65919926831844233</v>
      </c>
      <c r="AH18" s="29">
        <f t="shared" si="13"/>
        <v>3.4165464165464163</v>
      </c>
      <c r="AI18" s="36">
        <v>7103</v>
      </c>
      <c r="AJ18" s="51">
        <f t="shared" si="14"/>
        <v>53.513730687892668</v>
      </c>
      <c r="AK18" s="51">
        <f t="shared" si="15"/>
        <v>3.4165464165464163</v>
      </c>
      <c r="AL18" s="58">
        <f t="shared" si="16"/>
        <v>0.65919926831844233</v>
      </c>
    </row>
    <row r="19" spans="1:38" x14ac:dyDescent="0.2">
      <c r="B19" s="149"/>
      <c r="D19" s="150"/>
      <c r="E19" s="150"/>
      <c r="G19" s="150"/>
      <c r="I19" s="25"/>
      <c r="J19" s="25"/>
      <c r="K19" s="27"/>
      <c r="L19" s="27"/>
      <c r="M19" s="27"/>
      <c r="N19" s="309"/>
      <c r="O19" s="51"/>
      <c r="P19" s="51"/>
      <c r="Q19" s="58"/>
      <c r="R19" s="156"/>
      <c r="T19" s="153"/>
      <c r="U19" s="153"/>
      <c r="V19" s="150"/>
      <c r="W19" s="1">
        <v>333</v>
      </c>
      <c r="X19" s="1">
        <v>21.1</v>
      </c>
      <c r="Y19" s="139">
        <v>0.8</v>
      </c>
      <c r="Z19" s="136">
        <v>2340</v>
      </c>
      <c r="AA19" s="136">
        <v>7621</v>
      </c>
      <c r="AB19" s="136">
        <v>900</v>
      </c>
      <c r="AC19" s="136">
        <v>1322</v>
      </c>
      <c r="AD19" s="27">
        <f t="shared" si="17"/>
        <v>0.23130673316398989</v>
      </c>
      <c r="AE19" s="27">
        <f t="shared" si="10"/>
        <v>0.13638755212521825</v>
      </c>
      <c r="AF19" s="24">
        <f t="shared" si="11"/>
        <v>1.6959519366666671</v>
      </c>
      <c r="AG19" s="29">
        <f t="shared" si="12"/>
        <v>0.65089445082205655</v>
      </c>
      <c r="AH19" s="29">
        <f t="shared" si="13"/>
        <v>3.2568376068376068</v>
      </c>
      <c r="AI19" s="36">
        <v>7621</v>
      </c>
      <c r="AJ19" s="51">
        <f t="shared" si="14"/>
        <v>57.416322901932986</v>
      </c>
      <c r="AK19" s="51">
        <f t="shared" si="15"/>
        <v>3.2568376068376068</v>
      </c>
      <c r="AL19" s="58">
        <f t="shared" si="16"/>
        <v>0.65089445082205655</v>
      </c>
    </row>
    <row r="20" spans="1:38" x14ac:dyDescent="0.2">
      <c r="B20" s="149"/>
      <c r="D20" s="150"/>
      <c r="E20" s="150"/>
      <c r="G20" s="150"/>
      <c r="I20" s="25"/>
      <c r="J20" s="25"/>
      <c r="K20" s="27"/>
      <c r="L20" s="27"/>
      <c r="M20" s="27"/>
      <c r="N20" s="309"/>
      <c r="O20" s="51"/>
      <c r="P20" s="51"/>
      <c r="Q20" s="58"/>
      <c r="R20" s="156"/>
      <c r="T20" s="153"/>
      <c r="U20" s="153"/>
      <c r="V20" s="150"/>
      <c r="W20" s="1">
        <v>333</v>
      </c>
      <c r="X20" s="1">
        <v>21.1</v>
      </c>
      <c r="Y20" s="17">
        <v>0.82499999999999996</v>
      </c>
      <c r="Z20" s="136">
        <v>2621</v>
      </c>
      <c r="AA20" s="136">
        <v>8159</v>
      </c>
      <c r="AB20" s="136">
        <v>928</v>
      </c>
      <c r="AC20" s="136">
        <v>1363</v>
      </c>
      <c r="AD20" s="27">
        <f t="shared" si="17"/>
        <v>0.23296165613926267</v>
      </c>
      <c r="AE20" s="27">
        <f t="shared" si="10"/>
        <v>0.13939034604182285</v>
      </c>
      <c r="AF20" s="24">
        <f t="shared" si="11"/>
        <v>1.6712897467760399</v>
      </c>
      <c r="AG20" s="29">
        <f t="shared" si="12"/>
        <v>0.64371979263955559</v>
      </c>
      <c r="AH20" s="29">
        <f t="shared" si="13"/>
        <v>3.1129339946585275</v>
      </c>
      <c r="AI20" s="36">
        <v>8159</v>
      </c>
      <c r="AJ20" s="51">
        <f t="shared" si="14"/>
        <v>61.469594352036644</v>
      </c>
      <c r="AK20" s="51">
        <f t="shared" si="15"/>
        <v>3.1129339946585275</v>
      </c>
      <c r="AL20" s="58">
        <f t="shared" si="16"/>
        <v>0.64371979263955559</v>
      </c>
    </row>
    <row r="21" spans="1:38" x14ac:dyDescent="0.2">
      <c r="B21" s="149"/>
      <c r="D21" s="150"/>
      <c r="E21" s="150"/>
      <c r="G21" s="150"/>
      <c r="I21" s="25"/>
      <c r="J21" s="25"/>
      <c r="K21" s="27"/>
      <c r="L21" s="27"/>
      <c r="M21" s="27"/>
      <c r="N21" s="309"/>
      <c r="O21" s="51"/>
      <c r="P21" s="51"/>
      <c r="Q21" s="58"/>
      <c r="R21" s="156"/>
      <c r="T21" s="153"/>
      <c r="U21" s="153"/>
      <c r="V21" s="150"/>
      <c r="W21" s="1"/>
      <c r="X21" s="1"/>
      <c r="Y21" s="17"/>
      <c r="Z21"/>
      <c r="AD21" s="27"/>
      <c r="AE21" s="27"/>
      <c r="AG21" s="29"/>
      <c r="AH21" s="29"/>
      <c r="AL21" s="58"/>
    </row>
    <row r="22" spans="1:38" x14ac:dyDescent="0.2">
      <c r="B22" s="149"/>
      <c r="D22" s="150"/>
      <c r="E22" s="150"/>
      <c r="G22" s="150"/>
      <c r="I22" s="25"/>
      <c r="J22" s="25"/>
      <c r="K22" s="27"/>
      <c r="L22" s="27"/>
      <c r="M22" s="27"/>
      <c r="N22" s="309"/>
      <c r="O22" s="51"/>
      <c r="P22" s="51"/>
      <c r="Q22" s="58"/>
      <c r="R22" s="156"/>
      <c r="T22" s="153"/>
      <c r="U22" s="153"/>
      <c r="V22" s="150"/>
      <c r="W22" s="1"/>
      <c r="X22" s="1"/>
      <c r="Y22" s="17"/>
      <c r="Z22"/>
      <c r="AD22" s="27"/>
      <c r="AE22" s="27"/>
      <c r="AG22" s="29"/>
      <c r="AH22" s="29"/>
      <c r="AL22" s="58"/>
    </row>
    <row r="23" spans="1:38" x14ac:dyDescent="0.2">
      <c r="B23" s="149"/>
      <c r="D23" s="150"/>
      <c r="E23" s="150"/>
      <c r="G23" s="150"/>
      <c r="I23" s="25"/>
      <c r="J23" s="25"/>
      <c r="K23" s="27"/>
      <c r="L23" s="27"/>
      <c r="M23" s="27"/>
      <c r="N23" s="309"/>
      <c r="O23" s="51"/>
      <c r="P23" s="51"/>
      <c r="Q23" s="58"/>
      <c r="R23" s="156"/>
      <c r="T23" s="153"/>
      <c r="U23" s="153"/>
      <c r="V23" s="150"/>
      <c r="W23" s="1"/>
      <c r="X23" s="1"/>
      <c r="Y23" s="17"/>
      <c r="Z23"/>
      <c r="AD23" s="27"/>
      <c r="AE23" s="27"/>
      <c r="AG23" s="29"/>
      <c r="AH23" s="29"/>
      <c r="AL23" s="58"/>
    </row>
    <row r="24" spans="1:38" x14ac:dyDescent="0.2">
      <c r="B24" s="149"/>
      <c r="D24" s="150"/>
      <c r="E24" s="150"/>
      <c r="G24" s="150"/>
      <c r="H24" s="164"/>
      <c r="I24" s="25"/>
      <c r="J24" s="25"/>
      <c r="K24" s="27"/>
      <c r="L24" s="27"/>
      <c r="M24" s="27"/>
      <c r="N24" s="309"/>
      <c r="O24" s="51"/>
      <c r="P24" s="51"/>
      <c r="Q24" s="58"/>
      <c r="R24" s="156"/>
      <c r="T24" s="153"/>
      <c r="U24" s="153"/>
      <c r="V24" s="150"/>
      <c r="W24" s="1"/>
      <c r="X24" s="1"/>
      <c r="Y24" s="139"/>
      <c r="Z24" s="136"/>
      <c r="AA24" s="136"/>
      <c r="AB24" s="136"/>
      <c r="AC24" s="136"/>
      <c r="AD24" s="27"/>
      <c r="AE24" s="27"/>
      <c r="AG24" s="29"/>
      <c r="AH24" s="29"/>
      <c r="AL24" s="58"/>
    </row>
    <row r="25" spans="1:38" x14ac:dyDescent="0.2">
      <c r="A25" s="149">
        <v>334</v>
      </c>
      <c r="B25" s="149" t="s">
        <v>390</v>
      </c>
      <c r="C25" s="1" t="s">
        <v>107</v>
      </c>
      <c r="D25" s="150">
        <v>21.1</v>
      </c>
      <c r="E25" s="150">
        <v>701</v>
      </c>
      <c r="F25" s="150">
        <v>282</v>
      </c>
      <c r="G25" s="150">
        <v>1953</v>
      </c>
      <c r="H25" s="164">
        <v>0.42399999999999999</v>
      </c>
      <c r="I25" s="25">
        <f t="shared" si="0"/>
        <v>0.2108169039290799</v>
      </c>
      <c r="J25" s="25">
        <f t="shared" si="1"/>
        <v>0.11024230807693049</v>
      </c>
      <c r="K25" s="27">
        <f t="shared" si="2"/>
        <v>1.9123048819148938</v>
      </c>
      <c r="L25" s="27">
        <f t="shared" si="3"/>
        <v>0.70066873756730408</v>
      </c>
      <c r="M25" s="27">
        <f t="shared" si="4"/>
        <v>6.9255319148936172</v>
      </c>
      <c r="N25" s="309"/>
      <c r="O25" s="51">
        <f t="shared" si="5"/>
        <v>14.713827401584455</v>
      </c>
      <c r="P25" s="51">
        <f t="shared" si="6"/>
        <v>6.9255319148936172</v>
      </c>
      <c r="Q25" s="58">
        <f t="shared" si="7"/>
        <v>0.70066873756730408</v>
      </c>
      <c r="R25" s="156">
        <f t="shared" si="8"/>
        <v>477.15556420272975</v>
      </c>
      <c r="S25" s="156">
        <f t="shared" si="9"/>
        <v>1125.3668967045514</v>
      </c>
      <c r="T25" s="153"/>
      <c r="U25" s="153"/>
      <c r="V25" s="150"/>
      <c r="W25" s="1">
        <v>334</v>
      </c>
      <c r="X25" s="1">
        <v>21.1</v>
      </c>
      <c r="Y25" s="139">
        <v>0.52500000000000002</v>
      </c>
      <c r="Z25" s="136">
        <v>529</v>
      </c>
      <c r="AA25" s="136">
        <v>3040</v>
      </c>
      <c r="AB25" s="136">
        <v>590</v>
      </c>
      <c r="AC25" s="136">
        <v>867</v>
      </c>
      <c r="AD25" s="27">
        <f t="shared" si="17"/>
        <v>0.21452337073334643</v>
      </c>
      <c r="AE25" s="27">
        <f t="shared" si="10"/>
        <v>0.10930791802067158</v>
      </c>
      <c r="AF25" s="24">
        <f t="shared" si="11"/>
        <v>1.962560211720227</v>
      </c>
      <c r="AG25" s="29">
        <f t="shared" si="12"/>
        <v>0.72537600844129257</v>
      </c>
      <c r="AH25" s="29">
        <f t="shared" si="13"/>
        <v>5.7466918714555764</v>
      </c>
      <c r="AI25" s="36">
        <v>3040</v>
      </c>
      <c r="AJ25" s="51">
        <f t="shared" si="14"/>
        <v>22.903243881626594</v>
      </c>
      <c r="AK25" s="51">
        <f t="shared" si="15"/>
        <v>5.7466918714555764</v>
      </c>
      <c r="AL25" s="58">
        <f t="shared" si="16"/>
        <v>0.72537600844129257</v>
      </c>
    </row>
    <row r="26" spans="1:38" x14ac:dyDescent="0.2">
      <c r="A26" s="149">
        <v>334</v>
      </c>
      <c r="B26" s="149" t="s">
        <v>390</v>
      </c>
      <c r="C26" s="1" t="s">
        <v>107</v>
      </c>
      <c r="D26" s="150">
        <v>21.1</v>
      </c>
      <c r="E26" s="150">
        <v>800</v>
      </c>
      <c r="F26" s="150">
        <v>427</v>
      </c>
      <c r="G26" s="150">
        <v>2590</v>
      </c>
      <c r="H26" s="164">
        <v>0.48399999999999999</v>
      </c>
      <c r="I26" s="25">
        <f t="shared" si="0"/>
        <v>0.21466389919820725</v>
      </c>
      <c r="J26" s="25">
        <f t="shared" si="1"/>
        <v>0.11230811986759777</v>
      </c>
      <c r="K26" s="27">
        <f t="shared" si="2"/>
        <v>1.9113836065573773</v>
      </c>
      <c r="L26" s="27">
        <f t="shared" si="3"/>
        <v>0.70669213031534883</v>
      </c>
      <c r="M26" s="27">
        <f t="shared" si="4"/>
        <v>6.0655737704918034</v>
      </c>
      <c r="N26" s="309"/>
      <c r="O26" s="51">
        <f t="shared" si="5"/>
        <v>19.512961070201605</v>
      </c>
      <c r="P26" s="51">
        <f t="shared" si="6"/>
        <v>6.0655737704918034</v>
      </c>
      <c r="Q26" s="58">
        <f t="shared" si="7"/>
        <v>0.70669213031534883</v>
      </c>
      <c r="R26" s="156">
        <f t="shared" si="8"/>
        <v>544.5427266222307</v>
      </c>
      <c r="S26" s="156">
        <f t="shared" si="9"/>
        <v>1125.0882781451048</v>
      </c>
      <c r="T26" s="153"/>
      <c r="U26" s="153"/>
      <c r="V26" s="150"/>
      <c r="W26" s="1">
        <v>334</v>
      </c>
      <c r="X26" s="1">
        <v>21.1</v>
      </c>
      <c r="Y26" s="139">
        <v>0.55000000000000004</v>
      </c>
      <c r="Z26" s="136">
        <v>619</v>
      </c>
      <c r="AA26" s="136">
        <v>3354</v>
      </c>
      <c r="AB26" s="136">
        <v>619</v>
      </c>
      <c r="AC26" s="136">
        <v>909</v>
      </c>
      <c r="AD26" s="27">
        <f t="shared" si="17"/>
        <v>0.21531511366885431</v>
      </c>
      <c r="AE26" s="27">
        <f t="shared" si="10"/>
        <v>0.11098192211293774</v>
      </c>
      <c r="AF26" s="24">
        <f t="shared" si="11"/>
        <v>1.940091769628433</v>
      </c>
      <c r="AG26" s="29">
        <f t="shared" si="12"/>
        <v>0.71839354657301335</v>
      </c>
      <c r="AH26" s="29">
        <f t="shared" si="13"/>
        <v>5.4184168012924072</v>
      </c>
      <c r="AI26" s="36">
        <v>3354</v>
      </c>
      <c r="AJ26" s="51">
        <f t="shared" si="14"/>
        <v>25.268907887820919</v>
      </c>
      <c r="AK26" s="51">
        <f t="shared" si="15"/>
        <v>5.4184168012924072</v>
      </c>
      <c r="AL26" s="58">
        <f t="shared" si="16"/>
        <v>0.71839354657301335</v>
      </c>
    </row>
    <row r="27" spans="1:38" x14ac:dyDescent="0.2">
      <c r="A27" s="149">
        <v>334</v>
      </c>
      <c r="B27" s="149" t="s">
        <v>390</v>
      </c>
      <c r="C27" s="1" t="s">
        <v>107</v>
      </c>
      <c r="D27" s="150">
        <v>21.1</v>
      </c>
      <c r="E27" s="150">
        <v>899</v>
      </c>
      <c r="F27" s="150">
        <v>620</v>
      </c>
      <c r="G27" s="150">
        <v>3350</v>
      </c>
      <c r="H27" s="164">
        <v>0.54400000000000004</v>
      </c>
      <c r="I27" s="25">
        <f t="shared" si="0"/>
        <v>0.2198693270518686</v>
      </c>
      <c r="J27" s="25">
        <f t="shared" si="1"/>
        <v>0.11491212532649858</v>
      </c>
      <c r="K27" s="27">
        <f t="shared" si="2"/>
        <v>1.9133692499999999</v>
      </c>
      <c r="L27" s="27">
        <f t="shared" si="3"/>
        <v>0.71595216222355607</v>
      </c>
      <c r="M27" s="27">
        <f t="shared" si="4"/>
        <v>5.403225806451613</v>
      </c>
      <c r="N27" s="309"/>
      <c r="O27" s="51">
        <f t="shared" si="5"/>
        <v>25.238772040608254</v>
      </c>
      <c r="P27" s="51">
        <f t="shared" si="6"/>
        <v>5.403225806451613</v>
      </c>
      <c r="Q27" s="58">
        <f t="shared" si="7"/>
        <v>0.71595216222355607</v>
      </c>
      <c r="R27" s="156">
        <f t="shared" si="8"/>
        <v>611.92988904173183</v>
      </c>
      <c r="S27" s="156">
        <f t="shared" si="9"/>
        <v>1124.8711195620069</v>
      </c>
      <c r="T27" s="153"/>
      <c r="U27" s="153"/>
      <c r="V27" s="150"/>
      <c r="W27" s="1">
        <v>334</v>
      </c>
      <c r="X27" s="1">
        <v>21.1</v>
      </c>
      <c r="Y27" s="139">
        <v>0.57499999999999996</v>
      </c>
      <c r="Z27" s="136">
        <v>722</v>
      </c>
      <c r="AA27" s="136">
        <v>3689</v>
      </c>
      <c r="AB27" s="136">
        <v>647</v>
      </c>
      <c r="AC27" s="136">
        <v>950</v>
      </c>
      <c r="AD27" s="27">
        <f t="shared" si="17"/>
        <v>0.21682066308773335</v>
      </c>
      <c r="AE27" s="27">
        <f t="shared" si="10"/>
        <v>0.11340171551280183</v>
      </c>
      <c r="AF27" s="24">
        <f t="shared" si="11"/>
        <v>1.9119698684210524</v>
      </c>
      <c r="AG27" s="29">
        <f t="shared" si="12"/>
        <v>0.71045122795721172</v>
      </c>
      <c r="AH27" s="29">
        <f t="shared" si="13"/>
        <v>5.1094182825484769</v>
      </c>
      <c r="AI27" s="36">
        <v>3689</v>
      </c>
      <c r="AJ27" s="51">
        <f t="shared" si="14"/>
        <v>27.792785091881747</v>
      </c>
      <c r="AK27" s="51">
        <f t="shared" si="15"/>
        <v>5.1094182825484769</v>
      </c>
      <c r="AL27" s="58">
        <f t="shared" si="16"/>
        <v>0.71045122795721172</v>
      </c>
    </row>
    <row r="28" spans="1:38" x14ac:dyDescent="0.2">
      <c r="A28" s="149">
        <v>334</v>
      </c>
      <c r="B28" s="149" t="s">
        <v>390</v>
      </c>
      <c r="C28" s="1" t="s">
        <v>107</v>
      </c>
      <c r="D28" s="150">
        <v>21.1</v>
      </c>
      <c r="E28" s="150">
        <v>1010</v>
      </c>
      <c r="F28" s="150">
        <v>872</v>
      </c>
      <c r="G28" s="150">
        <v>4152</v>
      </c>
      <c r="H28" s="164">
        <v>0.61099999999999999</v>
      </c>
      <c r="I28" s="25">
        <f t="shared" si="0"/>
        <v>0.2159005858920684</v>
      </c>
      <c r="J28" s="25">
        <f t="shared" si="1"/>
        <v>0.11397395170295506</v>
      </c>
      <c r="K28" s="27">
        <f t="shared" si="2"/>
        <v>1.894297623853211</v>
      </c>
      <c r="L28" s="27">
        <f t="shared" si="3"/>
        <v>0.7023895090606217</v>
      </c>
      <c r="M28" s="27">
        <f t="shared" si="4"/>
        <v>4.761467889908257</v>
      </c>
      <c r="N28" s="309"/>
      <c r="O28" s="51">
        <f t="shared" si="5"/>
        <v>31.281009406747902</v>
      </c>
      <c r="P28" s="51">
        <f t="shared" si="6"/>
        <v>4.761467889908257</v>
      </c>
      <c r="Q28" s="58">
        <f t="shared" si="7"/>
        <v>0.7023895090606217</v>
      </c>
      <c r="R28" s="156">
        <f t="shared" si="8"/>
        <v>687.48519236056643</v>
      </c>
      <c r="S28" s="156">
        <f t="shared" si="9"/>
        <v>1125.1803475623019</v>
      </c>
      <c r="T28" s="153"/>
      <c r="U28" s="153"/>
      <c r="V28" s="150"/>
      <c r="W28" s="1">
        <v>334</v>
      </c>
      <c r="X28" s="1">
        <v>21.1</v>
      </c>
      <c r="Y28" s="139">
        <v>0.6</v>
      </c>
      <c r="Z28" s="136">
        <v>837</v>
      </c>
      <c r="AA28" s="136">
        <v>4044</v>
      </c>
      <c r="AB28" s="136">
        <v>675</v>
      </c>
      <c r="AC28" s="136">
        <v>991</v>
      </c>
      <c r="AD28" s="27">
        <f t="shared" si="17"/>
        <v>0.21842536069813057</v>
      </c>
      <c r="AE28" s="27">
        <f t="shared" si="10"/>
        <v>0.11581311351868466</v>
      </c>
      <c r="AF28" s="24">
        <f t="shared" si="11"/>
        <v>1.8860157892473117</v>
      </c>
      <c r="AG28" s="29">
        <f t="shared" si="12"/>
        <v>0.70339576039821705</v>
      </c>
      <c r="AH28" s="29">
        <f t="shared" si="13"/>
        <v>4.8315412186379927</v>
      </c>
      <c r="AI28" s="36">
        <v>4044</v>
      </c>
      <c r="AJ28" s="51">
        <f t="shared" si="14"/>
        <v>30.467341532005904</v>
      </c>
      <c r="AK28" s="51">
        <f t="shared" si="15"/>
        <v>4.8315412186379927</v>
      </c>
      <c r="AL28" s="58">
        <f t="shared" si="16"/>
        <v>0.70339576039821705</v>
      </c>
    </row>
    <row r="29" spans="1:38" x14ac:dyDescent="0.2">
      <c r="A29" s="149">
        <v>334</v>
      </c>
      <c r="B29" s="149" t="s">
        <v>390</v>
      </c>
      <c r="C29" s="1" t="s">
        <v>107</v>
      </c>
      <c r="D29" s="150">
        <v>21.1</v>
      </c>
      <c r="E29" s="150">
        <v>1102</v>
      </c>
      <c r="F29" s="150">
        <v>1188</v>
      </c>
      <c r="G29" s="150">
        <v>5057</v>
      </c>
      <c r="H29" s="164">
        <v>0.66700000000000004</v>
      </c>
      <c r="I29" s="25">
        <f t="shared" si="0"/>
        <v>0.2208864056336356</v>
      </c>
      <c r="J29" s="25">
        <f t="shared" si="1"/>
        <v>0.11954320627756683</v>
      </c>
      <c r="K29" s="27">
        <f t="shared" si="2"/>
        <v>1.8477537328282834</v>
      </c>
      <c r="L29" s="27">
        <f t="shared" si="3"/>
        <v>0.69299719024385287</v>
      </c>
      <c r="M29" s="27">
        <f t="shared" si="4"/>
        <v>4.2567340067340069</v>
      </c>
      <c r="N29" s="309"/>
      <c r="O29" s="51">
        <f t="shared" si="5"/>
        <v>38.099244838613714</v>
      </c>
      <c r="P29" s="51">
        <f t="shared" si="6"/>
        <v>4.2567340067340069</v>
      </c>
      <c r="Q29" s="58">
        <f t="shared" si="7"/>
        <v>0.69299719024385287</v>
      </c>
      <c r="R29" s="156">
        <f t="shared" si="8"/>
        <v>750.10760592212296</v>
      </c>
      <c r="S29" s="156">
        <f t="shared" si="9"/>
        <v>1124.5991093285202</v>
      </c>
      <c r="T29" s="153"/>
      <c r="U29" s="153"/>
      <c r="V29" s="150"/>
      <c r="W29" s="1">
        <v>334</v>
      </c>
      <c r="X29" s="1">
        <v>21.1</v>
      </c>
      <c r="Y29" s="139">
        <v>0.625</v>
      </c>
      <c r="Z29" s="136">
        <v>944</v>
      </c>
      <c r="AA29" s="136">
        <v>4394</v>
      </c>
      <c r="AB29" s="136">
        <v>703</v>
      </c>
      <c r="AC29" s="136">
        <v>1033</v>
      </c>
      <c r="AD29" s="27">
        <f t="shared" si="17"/>
        <v>0.21842313347520506</v>
      </c>
      <c r="AE29" s="27">
        <f t="shared" si="10"/>
        <v>0.11532521489584933</v>
      </c>
      <c r="AF29" s="24">
        <f t="shared" si="11"/>
        <v>1.8939755167372883</v>
      </c>
      <c r="AG29" s="29">
        <f t="shared" si="12"/>
        <v>0.70636076550290183</v>
      </c>
      <c r="AH29" s="29">
        <f t="shared" si="13"/>
        <v>4.6546610169491522</v>
      </c>
      <c r="AI29" s="36">
        <v>4394</v>
      </c>
      <c r="AJ29" s="51">
        <f t="shared" si="14"/>
        <v>33.104228163114229</v>
      </c>
      <c r="AK29" s="51">
        <f t="shared" si="15"/>
        <v>4.6546610169491522</v>
      </c>
      <c r="AL29" s="58">
        <f t="shared" si="16"/>
        <v>0.70636076550290183</v>
      </c>
    </row>
    <row r="30" spans="1:38" x14ac:dyDescent="0.2">
      <c r="A30" s="149">
        <v>334</v>
      </c>
      <c r="B30" s="149" t="s">
        <v>390</v>
      </c>
      <c r="C30" s="1" t="s">
        <v>107</v>
      </c>
      <c r="D30" s="150">
        <v>21.1</v>
      </c>
      <c r="E30" s="150">
        <v>1200</v>
      </c>
      <c r="F30" s="150">
        <v>1630</v>
      </c>
      <c r="G30" s="150">
        <v>6187</v>
      </c>
      <c r="H30" s="164">
        <v>0.72599999999999998</v>
      </c>
      <c r="I30" s="25">
        <f t="shared" si="0"/>
        <v>0.22790657131519668</v>
      </c>
      <c r="J30" s="25">
        <f t="shared" si="1"/>
        <v>0.12702731226242303</v>
      </c>
      <c r="K30" s="27">
        <f t="shared" si="2"/>
        <v>1.7941540858895708</v>
      </c>
      <c r="L30" s="27">
        <f t="shared" si="3"/>
        <v>0.68350398914579025</v>
      </c>
      <c r="M30" s="27">
        <f t="shared" si="4"/>
        <v>3.7957055214723927</v>
      </c>
      <c r="N30" s="309"/>
      <c r="O30" s="51">
        <f t="shared" si="5"/>
        <v>46.61262167619202</v>
      </c>
      <c r="P30" s="51">
        <f t="shared" si="6"/>
        <v>3.7957055214723927</v>
      </c>
      <c r="Q30" s="58">
        <f t="shared" si="7"/>
        <v>0.68350398914579025</v>
      </c>
      <c r="R30" s="156">
        <f t="shared" si="8"/>
        <v>816.81408993334617</v>
      </c>
      <c r="S30" s="156">
        <f t="shared" si="9"/>
        <v>1125.0882781451051</v>
      </c>
      <c r="T30" s="153"/>
      <c r="U30" s="153"/>
      <c r="V30" s="150"/>
      <c r="W30" s="1">
        <v>334</v>
      </c>
      <c r="X30" s="1">
        <v>21.1</v>
      </c>
      <c r="Y30" s="139">
        <v>0.65</v>
      </c>
      <c r="Z30" s="136">
        <v>1090</v>
      </c>
      <c r="AA30" s="136">
        <v>4794</v>
      </c>
      <c r="AB30" s="136">
        <v>731</v>
      </c>
      <c r="AC30" s="136">
        <v>1074</v>
      </c>
      <c r="AD30" s="27">
        <f t="shared" si="17"/>
        <v>0.22045943526666958</v>
      </c>
      <c r="AE30" s="27">
        <f t="shared" si="10"/>
        <v>0.11848596136527483</v>
      </c>
      <c r="AF30" s="24">
        <f t="shared" si="11"/>
        <v>1.860637604036697</v>
      </c>
      <c r="AG30" s="29">
        <f t="shared" si="12"/>
        <v>0.69715449288786324</v>
      </c>
      <c r="AH30" s="29">
        <f t="shared" si="13"/>
        <v>4.3981651376146793</v>
      </c>
      <c r="AI30" s="36">
        <v>4794</v>
      </c>
      <c r="AJ30" s="51">
        <f t="shared" si="14"/>
        <v>36.117812884380889</v>
      </c>
      <c r="AK30" s="51">
        <f t="shared" si="15"/>
        <v>4.3981651376146793</v>
      </c>
      <c r="AL30" s="58">
        <f t="shared" si="16"/>
        <v>0.69715449288786324</v>
      </c>
    </row>
    <row r="31" spans="1:38" x14ac:dyDescent="0.2">
      <c r="A31" s="149">
        <v>334</v>
      </c>
      <c r="B31" s="149" t="s">
        <v>390</v>
      </c>
      <c r="C31" s="1" t="s">
        <v>107</v>
      </c>
      <c r="D31" s="150">
        <v>21.1</v>
      </c>
      <c r="E31" s="150">
        <v>1303</v>
      </c>
      <c r="F31" s="150">
        <v>2227</v>
      </c>
      <c r="G31" s="150">
        <v>7482</v>
      </c>
      <c r="H31" s="164">
        <v>0.78900000000000003</v>
      </c>
      <c r="I31" s="25">
        <f t="shared" si="0"/>
        <v>0.23375886830456757</v>
      </c>
      <c r="J31" s="25">
        <f t="shared" si="1"/>
        <v>0.13556270081494634</v>
      </c>
      <c r="K31" s="27">
        <f t="shared" si="2"/>
        <v>1.7243597752132915</v>
      </c>
      <c r="L31" s="27">
        <f t="shared" si="3"/>
        <v>0.66529586275104169</v>
      </c>
      <c r="M31" s="27">
        <f t="shared" si="4"/>
        <v>3.3596766951055232</v>
      </c>
      <c r="N31" s="309"/>
      <c r="O31" s="51">
        <f t="shared" si="5"/>
        <v>56.369102211292827</v>
      </c>
      <c r="P31" s="51">
        <f t="shared" si="6"/>
        <v>3.3596766951055232</v>
      </c>
      <c r="Q31" s="58">
        <f t="shared" si="7"/>
        <v>0.66529586275104169</v>
      </c>
      <c r="R31" s="156">
        <f t="shared" si="8"/>
        <v>886.92396598595838</v>
      </c>
      <c r="S31" s="156">
        <f t="shared" si="9"/>
        <v>1124.1114904764997</v>
      </c>
      <c r="T31" s="153"/>
      <c r="U31" s="153"/>
      <c r="V31" s="150"/>
      <c r="W31" s="1">
        <v>334</v>
      </c>
      <c r="X31" s="1">
        <v>21.1</v>
      </c>
      <c r="Y31" s="139">
        <v>0.67500000000000004</v>
      </c>
      <c r="Z31" s="136">
        <v>1243</v>
      </c>
      <c r="AA31" s="136">
        <v>5241</v>
      </c>
      <c r="AB31" s="136">
        <v>759</v>
      </c>
      <c r="AC31" s="136">
        <v>1115</v>
      </c>
      <c r="AD31" s="27">
        <f t="shared" si="17"/>
        <v>0.22361639848491408</v>
      </c>
      <c r="AE31" s="27">
        <f t="shared" si="10"/>
        <v>0.12075351162339523</v>
      </c>
      <c r="AF31" s="24">
        <f t="shared" si="11"/>
        <v>1.8518417847948516</v>
      </c>
      <c r="AG31" s="29">
        <f t="shared" si="12"/>
        <v>0.69880916931876869</v>
      </c>
      <c r="AH31" s="29">
        <f t="shared" si="13"/>
        <v>4.2164119066773935</v>
      </c>
      <c r="AI31" s="36">
        <v>5241</v>
      </c>
      <c r="AJ31" s="51">
        <f t="shared" si="14"/>
        <v>39.485493810396378</v>
      </c>
      <c r="AK31" s="51">
        <f t="shared" si="15"/>
        <v>4.2164119066773935</v>
      </c>
      <c r="AL31" s="58">
        <f t="shared" si="16"/>
        <v>0.69880916931876869</v>
      </c>
    </row>
    <row r="32" spans="1:38" x14ac:dyDescent="0.2">
      <c r="A32" s="149">
        <v>334</v>
      </c>
      <c r="B32" s="149" t="s">
        <v>390</v>
      </c>
      <c r="C32" s="1" t="s">
        <v>107</v>
      </c>
      <c r="D32" s="150">
        <v>21.1</v>
      </c>
      <c r="E32" s="150">
        <v>1399</v>
      </c>
      <c r="F32" s="150">
        <v>2871</v>
      </c>
      <c r="G32" s="150">
        <v>8551</v>
      </c>
      <c r="H32" s="164">
        <v>0.84699999999999998</v>
      </c>
      <c r="I32" s="25">
        <f t="shared" si="0"/>
        <v>0.23175051134317892</v>
      </c>
      <c r="J32" s="25">
        <f t="shared" si="1"/>
        <v>0.14119954323490463</v>
      </c>
      <c r="K32" s="27">
        <f t="shared" si="2"/>
        <v>1.6412978826541276</v>
      </c>
      <c r="L32" s="27">
        <f t="shared" si="3"/>
        <v>0.63052259040635739</v>
      </c>
      <c r="M32" s="27">
        <f t="shared" si="4"/>
        <v>2.9784047370254267</v>
      </c>
      <c r="N32" s="309"/>
      <c r="O32" s="51">
        <f t="shared" si="5"/>
        <v>64.422907378877966</v>
      </c>
      <c r="P32" s="51">
        <f t="shared" si="6"/>
        <v>2.9784047370254267</v>
      </c>
      <c r="Q32" s="58">
        <f t="shared" si="7"/>
        <v>0.63052259040635739</v>
      </c>
      <c r="R32" s="156">
        <f t="shared" si="8"/>
        <v>952.2690931806261</v>
      </c>
      <c r="S32" s="156">
        <f t="shared" si="9"/>
        <v>1124.2846436607156</v>
      </c>
      <c r="T32" s="153"/>
      <c r="U32" s="153"/>
      <c r="V32" s="150"/>
      <c r="W32" s="1">
        <v>334</v>
      </c>
      <c r="X32" s="1">
        <v>21.1</v>
      </c>
      <c r="Y32" s="139">
        <v>0.7</v>
      </c>
      <c r="Z32" s="136">
        <v>1423</v>
      </c>
      <c r="AA32" s="136">
        <v>5675</v>
      </c>
      <c r="AB32" s="136">
        <v>787</v>
      </c>
      <c r="AC32" s="136">
        <v>1157</v>
      </c>
      <c r="AD32" s="27">
        <f t="shared" si="17"/>
        <v>0.22487354770642914</v>
      </c>
      <c r="AE32" s="27">
        <f t="shared" si="10"/>
        <v>0.12372517194321203</v>
      </c>
      <c r="AF32" s="24">
        <f t="shared" si="11"/>
        <v>1.8175246328179901</v>
      </c>
      <c r="AG32" s="29">
        <f t="shared" si="12"/>
        <v>0.68778449746431913</v>
      </c>
      <c r="AH32" s="29">
        <f t="shared" si="13"/>
        <v>3.9880534082923402</v>
      </c>
      <c r="AI32" s="36">
        <v>5675</v>
      </c>
      <c r="AJ32" s="51">
        <f t="shared" si="14"/>
        <v>42.755233232970703</v>
      </c>
      <c r="AK32" s="51">
        <f t="shared" si="15"/>
        <v>3.9880534082923402</v>
      </c>
      <c r="AL32" s="58">
        <f t="shared" si="16"/>
        <v>0.68778449746431913</v>
      </c>
    </row>
    <row r="33" spans="1:38" x14ac:dyDescent="0.2">
      <c r="B33" s="149"/>
      <c r="D33" s="150"/>
      <c r="E33" s="150"/>
      <c r="G33" s="150"/>
      <c r="I33" s="25"/>
      <c r="J33" s="25"/>
      <c r="K33" s="27"/>
      <c r="L33" s="27"/>
      <c r="M33" s="27"/>
      <c r="N33" s="309"/>
      <c r="O33" s="51"/>
      <c r="P33" s="51"/>
      <c r="Q33" s="58"/>
      <c r="R33" s="156"/>
      <c r="T33" s="153"/>
      <c r="U33" s="153"/>
      <c r="V33" s="150"/>
      <c r="W33" s="1">
        <v>334</v>
      </c>
      <c r="X33" s="1">
        <v>21.1</v>
      </c>
      <c r="Y33" s="139">
        <v>0.72499999999999998</v>
      </c>
      <c r="Z33" s="136">
        <v>1623</v>
      </c>
      <c r="AA33" s="136">
        <v>6129</v>
      </c>
      <c r="AB33" s="136">
        <v>815</v>
      </c>
      <c r="AC33" s="136">
        <v>1198</v>
      </c>
      <c r="AD33" s="27">
        <f t="shared" si="17"/>
        <v>0.22652451480399771</v>
      </c>
      <c r="AE33" s="27">
        <f t="shared" si="10"/>
        <v>0.12711631907872856</v>
      </c>
      <c r="AF33" s="24">
        <f t="shared" si="11"/>
        <v>1.7820254428835485</v>
      </c>
      <c r="AG33" s="29">
        <f t="shared" si="12"/>
        <v>0.67682188970662349</v>
      </c>
      <c r="AH33" s="29">
        <f t="shared" si="13"/>
        <v>3.7763401109057302</v>
      </c>
      <c r="AI33" s="36">
        <v>6129</v>
      </c>
      <c r="AJ33" s="51">
        <f t="shared" si="14"/>
        <v>46.175651891608354</v>
      </c>
      <c r="AK33" s="51">
        <f t="shared" si="15"/>
        <v>3.7763401109057302</v>
      </c>
      <c r="AL33" s="58">
        <f t="shared" si="16"/>
        <v>0.67682188970662349</v>
      </c>
    </row>
    <row r="34" spans="1:38" x14ac:dyDescent="0.2">
      <c r="B34" s="149"/>
      <c r="D34" s="150"/>
      <c r="E34" s="150"/>
      <c r="G34" s="150"/>
      <c r="I34" s="25"/>
      <c r="J34" s="25"/>
      <c r="K34" s="27"/>
      <c r="L34" s="27"/>
      <c r="M34" s="27"/>
      <c r="N34" s="309"/>
      <c r="O34" s="51"/>
      <c r="P34" s="51"/>
      <c r="Q34" s="58"/>
      <c r="R34" s="156"/>
      <c r="T34" s="153"/>
      <c r="U34" s="153"/>
      <c r="V34" s="150"/>
      <c r="W34" s="1">
        <v>334</v>
      </c>
      <c r="X34" s="1">
        <v>21.1</v>
      </c>
      <c r="Y34" s="139">
        <v>0.75</v>
      </c>
      <c r="Z34" s="136">
        <v>1842</v>
      </c>
      <c r="AA34" s="136">
        <v>6602</v>
      </c>
      <c r="AB34" s="136">
        <v>843</v>
      </c>
      <c r="AC34" s="136">
        <v>1239</v>
      </c>
      <c r="AD34" s="27">
        <f t="shared" si="17"/>
        <v>0.22812460554477118</v>
      </c>
      <c r="AE34" s="27">
        <f t="shared" si="10"/>
        <v>0.13041542155738203</v>
      </c>
      <c r="AF34" s="24">
        <f t="shared" si="11"/>
        <v>1.7492149534201955</v>
      </c>
      <c r="AG34" s="29">
        <f t="shared" si="12"/>
        <v>0.66670258358922252</v>
      </c>
      <c r="AH34" s="29">
        <f t="shared" si="13"/>
        <v>3.5841476655808902</v>
      </c>
      <c r="AI34" s="36">
        <v>6602</v>
      </c>
      <c r="AJ34" s="51">
        <f t="shared" si="14"/>
        <v>49.739215824506175</v>
      </c>
      <c r="AK34" s="51">
        <f t="shared" si="15"/>
        <v>3.5841476655808902</v>
      </c>
      <c r="AL34" s="58">
        <f t="shared" si="16"/>
        <v>0.66670258358922252</v>
      </c>
    </row>
    <row r="35" spans="1:38" x14ac:dyDescent="0.2">
      <c r="B35" s="149"/>
      <c r="D35" s="150"/>
      <c r="E35" s="150"/>
      <c r="G35" s="150"/>
      <c r="I35" s="25"/>
      <c r="J35" s="25"/>
      <c r="K35" s="27"/>
      <c r="L35" s="27"/>
      <c r="M35" s="27"/>
      <c r="N35" s="309"/>
      <c r="O35" s="51"/>
      <c r="P35" s="51"/>
      <c r="Q35" s="58"/>
      <c r="R35" s="156"/>
      <c r="T35" s="153"/>
      <c r="U35" s="153"/>
      <c r="V35" s="150"/>
      <c r="W35" s="1">
        <v>334</v>
      </c>
      <c r="X35" s="1">
        <v>21.1</v>
      </c>
      <c r="Y35" s="139">
        <v>0.77500000000000002</v>
      </c>
      <c r="Z35" s="136">
        <v>2080</v>
      </c>
      <c r="AA35" s="136">
        <v>7095</v>
      </c>
      <c r="AB35" s="136">
        <v>872</v>
      </c>
      <c r="AC35" s="136">
        <v>1280</v>
      </c>
      <c r="AD35" s="27">
        <f t="shared" si="17"/>
        <v>0.22970565347660485</v>
      </c>
      <c r="AE35" s="27">
        <f t="shared" si="10"/>
        <v>0.13356315484839462</v>
      </c>
      <c r="AF35" s="24">
        <f t="shared" si="11"/>
        <v>1.7198280000000001</v>
      </c>
      <c r="AG35" s="29">
        <f t="shared" si="12"/>
        <v>0.65776952545225187</v>
      </c>
      <c r="AH35" s="29">
        <f t="shared" si="13"/>
        <v>3.4110576923076925</v>
      </c>
      <c r="AI35" s="36">
        <v>7095</v>
      </c>
      <c r="AJ35" s="51">
        <f t="shared" si="14"/>
        <v>53.453458993467336</v>
      </c>
      <c r="AK35" s="51">
        <f t="shared" si="15"/>
        <v>3.4110576923076925</v>
      </c>
      <c r="AL35" s="58">
        <f t="shared" si="16"/>
        <v>0.65776952545225187</v>
      </c>
    </row>
    <row r="36" spans="1:38" x14ac:dyDescent="0.2">
      <c r="B36" s="149"/>
      <c r="D36" s="150"/>
      <c r="E36" s="150"/>
      <c r="G36" s="150"/>
      <c r="I36" s="25"/>
      <c r="J36" s="25"/>
      <c r="K36" s="27"/>
      <c r="L36" s="27"/>
      <c r="M36" s="27"/>
      <c r="N36" s="309"/>
      <c r="O36" s="51"/>
      <c r="P36" s="51"/>
      <c r="Q36" s="58"/>
      <c r="R36" s="156"/>
      <c r="T36" s="153"/>
      <c r="U36" s="153"/>
      <c r="V36" s="150"/>
      <c r="W36" s="1">
        <v>334</v>
      </c>
      <c r="X36" s="1">
        <v>21.1</v>
      </c>
      <c r="Y36" s="139">
        <v>0.8</v>
      </c>
      <c r="Z36" s="136">
        <v>2339</v>
      </c>
      <c r="AA36" s="136">
        <v>7639</v>
      </c>
      <c r="AB36" s="136">
        <v>900</v>
      </c>
      <c r="AC36" s="136">
        <v>1322</v>
      </c>
      <c r="AD36" s="27">
        <f t="shared" si="17"/>
        <v>0.23185305532603584</v>
      </c>
      <c r="AE36" s="27">
        <f t="shared" si="10"/>
        <v>0.13632926684653229</v>
      </c>
      <c r="AF36" s="24">
        <f t="shared" si="11"/>
        <v>1.7006843848653272</v>
      </c>
      <c r="AG36" s="29">
        <f t="shared" si="12"/>
        <v>0.65348109364653495</v>
      </c>
      <c r="AH36" s="29">
        <f t="shared" si="13"/>
        <v>3.2659256092347158</v>
      </c>
      <c r="AI36" s="36">
        <v>7639</v>
      </c>
      <c r="AJ36" s="51">
        <f t="shared" si="14"/>
        <v>57.551934214389988</v>
      </c>
      <c r="AK36" s="51">
        <f t="shared" si="15"/>
        <v>3.2659256092347158</v>
      </c>
      <c r="AL36" s="58">
        <f t="shared" si="16"/>
        <v>0.65348109364653495</v>
      </c>
    </row>
    <row r="37" spans="1:38" x14ac:dyDescent="0.2">
      <c r="B37" s="149"/>
      <c r="D37" s="150"/>
      <c r="E37" s="150"/>
      <c r="G37" s="150"/>
      <c r="I37" s="25"/>
      <c r="J37" s="25"/>
      <c r="K37" s="27"/>
      <c r="L37" s="27"/>
      <c r="M37" s="27"/>
      <c r="N37" s="309"/>
      <c r="O37" s="51"/>
      <c r="P37" s="51"/>
      <c r="Q37" s="58"/>
      <c r="R37" s="156"/>
      <c r="T37" s="153"/>
      <c r="U37" s="153"/>
      <c r="V37" s="150"/>
      <c r="W37" s="1">
        <v>334</v>
      </c>
      <c r="X37" s="1">
        <v>21.1</v>
      </c>
      <c r="Y37" s="17">
        <v>0.82499999999999996</v>
      </c>
      <c r="Z37" s="136">
        <v>2617</v>
      </c>
      <c r="AA37" s="136">
        <v>8142</v>
      </c>
      <c r="AB37" s="136">
        <v>928</v>
      </c>
      <c r="AC37" s="136">
        <v>1363</v>
      </c>
      <c r="AD37" s="27">
        <f t="shared" si="17"/>
        <v>0.23247625987080237</v>
      </c>
      <c r="AE37" s="27">
        <f t="shared" si="10"/>
        <v>0.13917761754729124</v>
      </c>
      <c r="AF37" s="24">
        <f t="shared" si="11"/>
        <v>1.670356656247612</v>
      </c>
      <c r="AG37" s="29">
        <f t="shared" si="12"/>
        <v>0.64268980151751698</v>
      </c>
      <c r="AH37" s="29">
        <f t="shared" si="13"/>
        <v>3.1111960259839511</v>
      </c>
      <c r="AI37" s="36">
        <v>8142</v>
      </c>
      <c r="AJ37" s="51">
        <f t="shared" si="14"/>
        <v>61.341517001382812</v>
      </c>
      <c r="AK37" s="51">
        <f t="shared" si="15"/>
        <v>3.1111960259839511</v>
      </c>
      <c r="AL37" s="58">
        <f t="shared" si="16"/>
        <v>0.64268980151751698</v>
      </c>
    </row>
    <row r="38" spans="1:38" x14ac:dyDescent="0.2">
      <c r="B38" s="149"/>
      <c r="D38" s="150"/>
      <c r="E38" s="150"/>
      <c r="G38" s="150"/>
      <c r="I38" s="25"/>
      <c r="J38" s="25"/>
      <c r="K38" s="27"/>
      <c r="L38" s="27"/>
      <c r="M38" s="27"/>
      <c r="N38" s="309"/>
      <c r="O38" s="51"/>
      <c r="P38" s="51"/>
      <c r="Q38" s="58"/>
      <c r="R38" s="156"/>
      <c r="T38" s="153"/>
      <c r="U38" s="153"/>
      <c r="V38" s="150"/>
      <c r="W38" s="1"/>
      <c r="X38" s="1"/>
      <c r="Y38" s="17"/>
      <c r="Z38"/>
      <c r="AD38" s="27"/>
      <c r="AE38" s="27"/>
      <c r="AG38" s="29"/>
      <c r="AH38" s="29"/>
      <c r="AL38" s="58"/>
    </row>
    <row r="39" spans="1:38" x14ac:dyDescent="0.2">
      <c r="B39" s="149"/>
      <c r="D39" s="150"/>
      <c r="E39" s="150"/>
      <c r="G39" s="150"/>
      <c r="I39" s="25"/>
      <c r="J39" s="25"/>
      <c r="K39" s="27"/>
      <c r="L39" s="27"/>
      <c r="M39" s="27"/>
      <c r="N39" s="309"/>
      <c r="O39" s="51"/>
      <c r="P39" s="51"/>
      <c r="Q39" s="58"/>
      <c r="R39" s="156"/>
      <c r="T39" s="153"/>
      <c r="U39" s="153"/>
      <c r="V39" s="150"/>
      <c r="W39" s="1"/>
      <c r="X39" s="1"/>
      <c r="Y39" s="17"/>
      <c r="Z39"/>
      <c r="AD39" s="27"/>
      <c r="AE39" s="27"/>
      <c r="AG39" s="29"/>
      <c r="AH39" s="29"/>
      <c r="AL39" s="58"/>
    </row>
    <row r="40" spans="1:38" x14ac:dyDescent="0.2">
      <c r="B40" s="149"/>
      <c r="D40" s="150"/>
      <c r="E40" s="150"/>
      <c r="G40" s="150"/>
      <c r="I40" s="25"/>
      <c r="J40" s="25"/>
      <c r="K40" s="27"/>
      <c r="L40" s="27"/>
      <c r="M40" s="27"/>
      <c r="N40" s="309"/>
      <c r="O40" s="51"/>
      <c r="P40" s="51"/>
      <c r="Q40" s="58"/>
      <c r="R40" s="156"/>
      <c r="T40" s="153"/>
      <c r="U40" s="153"/>
      <c r="V40" s="150"/>
      <c r="W40" s="1"/>
      <c r="X40" s="1"/>
      <c r="Y40" s="17"/>
      <c r="Z40"/>
      <c r="AD40" s="27"/>
      <c r="AE40" s="27"/>
      <c r="AG40" s="29"/>
      <c r="AH40" s="29"/>
      <c r="AL40" s="58"/>
    </row>
    <row r="41" spans="1:38" x14ac:dyDescent="0.2">
      <c r="B41" s="149"/>
      <c r="D41" s="150"/>
      <c r="E41" s="150"/>
      <c r="G41" s="150"/>
      <c r="I41" s="25"/>
      <c r="J41" s="25"/>
      <c r="K41" s="27"/>
      <c r="L41" s="27"/>
      <c r="M41" s="27"/>
      <c r="N41" s="309"/>
      <c r="O41" s="51"/>
      <c r="P41" s="51"/>
      <c r="Q41" s="58"/>
      <c r="R41" s="156"/>
      <c r="T41" s="153"/>
      <c r="U41" s="153"/>
      <c r="V41" s="150"/>
      <c r="W41" s="1"/>
      <c r="X41" s="1"/>
      <c r="Y41" s="17"/>
      <c r="Z41"/>
      <c r="AD41" s="27"/>
      <c r="AE41" s="27"/>
      <c r="AG41" s="29"/>
      <c r="AH41" s="29"/>
      <c r="AL41" s="58"/>
    </row>
    <row r="42" spans="1:38" x14ac:dyDescent="0.2">
      <c r="B42" s="149"/>
      <c r="D42" s="150"/>
      <c r="E42" s="150"/>
      <c r="G42" s="150"/>
      <c r="I42" s="25"/>
      <c r="J42" s="25"/>
      <c r="K42" s="27"/>
      <c r="L42" s="27"/>
      <c r="M42" s="27"/>
      <c r="N42" s="309"/>
      <c r="O42" s="51"/>
      <c r="P42" s="51"/>
      <c r="Q42" s="58"/>
      <c r="R42" s="156"/>
      <c r="T42" s="153"/>
      <c r="U42" s="153"/>
      <c r="V42" s="150"/>
      <c r="W42" s="1"/>
      <c r="X42" s="1"/>
      <c r="Y42" s="17"/>
      <c r="Z42"/>
      <c r="AD42" s="27"/>
      <c r="AE42" s="27"/>
      <c r="AG42" s="29"/>
      <c r="AH42" s="29"/>
      <c r="AL42" s="58"/>
    </row>
    <row r="43" spans="1:38" x14ac:dyDescent="0.2">
      <c r="B43" s="149"/>
      <c r="D43" s="150"/>
      <c r="E43" s="150"/>
      <c r="G43" s="150"/>
      <c r="H43" s="164"/>
      <c r="I43" s="25"/>
      <c r="J43" s="25"/>
      <c r="K43" s="27"/>
      <c r="L43" s="27"/>
      <c r="M43" s="27"/>
      <c r="N43" s="309"/>
      <c r="O43" s="51"/>
      <c r="P43" s="51"/>
      <c r="Q43" s="58"/>
      <c r="R43" s="156"/>
      <c r="T43" s="153"/>
      <c r="U43" s="153"/>
      <c r="V43" s="150"/>
      <c r="W43" s="1"/>
      <c r="X43" s="1"/>
      <c r="Y43" s="139"/>
      <c r="Z43" s="136"/>
      <c r="AA43" s="136"/>
      <c r="AB43" s="136"/>
      <c r="AC43" s="136"/>
      <c r="AD43" s="27"/>
      <c r="AE43" s="27"/>
      <c r="AG43" s="29"/>
      <c r="AH43" s="29"/>
      <c r="AL43" s="58"/>
    </row>
    <row r="44" spans="1:38" x14ac:dyDescent="0.2">
      <c r="A44" s="149">
        <v>335</v>
      </c>
      <c r="B44" s="149" t="s">
        <v>390</v>
      </c>
      <c r="C44" s="1" t="s">
        <v>107</v>
      </c>
      <c r="D44" s="150">
        <v>21.1</v>
      </c>
      <c r="E44" s="150">
        <v>756</v>
      </c>
      <c r="F44" s="150">
        <v>345</v>
      </c>
      <c r="G44" s="150">
        <v>2179</v>
      </c>
      <c r="H44" s="164">
        <v>0.45800000000000002</v>
      </c>
      <c r="I44" s="25">
        <f t="shared" si="0"/>
        <v>0.2022333904373626</v>
      </c>
      <c r="J44" s="25">
        <f t="shared" si="1"/>
        <v>0.10752438107411498</v>
      </c>
      <c r="K44" s="27">
        <f t="shared" si="2"/>
        <v>1.8808142713043481</v>
      </c>
      <c r="L44" s="27">
        <f t="shared" si="3"/>
        <v>0.67495564553007348</v>
      </c>
      <c r="M44" s="27">
        <f t="shared" si="4"/>
        <v>6.3159420289855071</v>
      </c>
      <c r="N44" s="309"/>
      <c r="O44" s="51">
        <f t="shared" si="5"/>
        <v>16.416502769100116</v>
      </c>
      <c r="P44" s="51">
        <f t="shared" si="6"/>
        <v>6.3159420289855071</v>
      </c>
      <c r="Q44" s="58">
        <f t="shared" si="7"/>
        <v>0.67495564553007348</v>
      </c>
      <c r="R44" s="156">
        <f t="shared" si="8"/>
        <v>514.59287665800809</v>
      </c>
      <c r="S44" s="156">
        <f t="shared" si="9"/>
        <v>1123.5652328777469</v>
      </c>
      <c r="T44" s="153"/>
      <c r="U44" s="153"/>
      <c r="V44" s="150"/>
      <c r="W44" s="1">
        <v>335</v>
      </c>
      <c r="X44" s="1">
        <v>21.1</v>
      </c>
      <c r="Y44" s="139">
        <v>0.52500000000000002</v>
      </c>
      <c r="Z44" s="136">
        <v>522</v>
      </c>
      <c r="AA44" s="136">
        <v>2980</v>
      </c>
      <c r="AB44" s="136">
        <v>590</v>
      </c>
      <c r="AC44" s="136">
        <v>867</v>
      </c>
      <c r="AD44" s="27">
        <f t="shared" si="17"/>
        <v>0.21028935683729352</v>
      </c>
      <c r="AE44" s="27">
        <f t="shared" si="10"/>
        <v>0.10786149944572886</v>
      </c>
      <c r="AF44" s="24">
        <f t="shared" si="11"/>
        <v>1.9496238965517241</v>
      </c>
      <c r="AG44" s="29">
        <f t="shared" si="12"/>
        <v>0.71344808581056507</v>
      </c>
      <c r="AH44" s="29">
        <f t="shared" si="13"/>
        <v>5.7088122605363987</v>
      </c>
      <c r="AI44" s="36">
        <v>2980</v>
      </c>
      <c r="AJ44" s="51">
        <f t="shared" si="14"/>
        <v>22.451206173436596</v>
      </c>
      <c r="AK44" s="51">
        <f t="shared" si="15"/>
        <v>5.7088122605363987</v>
      </c>
      <c r="AL44" s="58">
        <f t="shared" si="16"/>
        <v>0.71344808581056507</v>
      </c>
    </row>
    <row r="45" spans="1:38" x14ac:dyDescent="0.2">
      <c r="A45" s="149">
        <v>335</v>
      </c>
      <c r="B45" s="149" t="s">
        <v>390</v>
      </c>
      <c r="C45" s="1" t="s">
        <v>107</v>
      </c>
      <c r="D45" s="150">
        <v>21.1</v>
      </c>
      <c r="E45" s="150">
        <v>856</v>
      </c>
      <c r="F45" s="150">
        <v>517</v>
      </c>
      <c r="G45" s="150">
        <v>2939</v>
      </c>
      <c r="H45" s="164">
        <v>0.51800000000000002</v>
      </c>
      <c r="I45" s="25">
        <f t="shared" si="0"/>
        <v>0.21276063622205421</v>
      </c>
      <c r="J45" s="25">
        <f t="shared" si="1"/>
        <v>0.11099987554907635</v>
      </c>
      <c r="K45" s="27">
        <f t="shared" si="2"/>
        <v>1.916764637524178</v>
      </c>
      <c r="L45" s="27">
        <f t="shared" si="3"/>
        <v>0.70553298065886727</v>
      </c>
      <c r="M45" s="27">
        <f t="shared" si="4"/>
        <v>5.6847195357833655</v>
      </c>
      <c r="N45" s="309"/>
      <c r="O45" s="51">
        <f t="shared" si="5"/>
        <v>22.142313739506765</v>
      </c>
      <c r="P45" s="51">
        <f t="shared" si="6"/>
        <v>5.6847195357833655</v>
      </c>
      <c r="Q45" s="58">
        <f t="shared" si="7"/>
        <v>0.70553298065886727</v>
      </c>
      <c r="R45" s="156">
        <f t="shared" si="8"/>
        <v>582.6607174857869</v>
      </c>
      <c r="S45" s="156">
        <f t="shared" si="9"/>
        <v>1124.8276399339516</v>
      </c>
      <c r="T45" s="153"/>
      <c r="U45" s="153"/>
      <c r="V45" s="150"/>
      <c r="W45" s="1">
        <v>335</v>
      </c>
      <c r="X45" s="1">
        <v>21.1</v>
      </c>
      <c r="Y45" s="139">
        <v>0.55000000000000004</v>
      </c>
      <c r="Z45" s="136">
        <v>618</v>
      </c>
      <c r="AA45" s="136">
        <v>3361</v>
      </c>
      <c r="AB45" s="136">
        <v>619</v>
      </c>
      <c r="AC45" s="136">
        <v>909</v>
      </c>
      <c r="AD45" s="27">
        <f t="shared" si="17"/>
        <v>0.21576448927877739</v>
      </c>
      <c r="AE45" s="27">
        <f t="shared" si="10"/>
        <v>0.11080262983165673</v>
      </c>
      <c r="AF45" s="24">
        <f t="shared" si="11"/>
        <v>1.9472867169902917</v>
      </c>
      <c r="AG45" s="29">
        <f t="shared" si="12"/>
        <v>0.72180980566431785</v>
      </c>
      <c r="AH45" s="29">
        <f t="shared" si="13"/>
        <v>5.4385113268608416</v>
      </c>
      <c r="AI45" s="36">
        <v>3361</v>
      </c>
      <c r="AJ45" s="51">
        <f t="shared" si="14"/>
        <v>25.321645620443089</v>
      </c>
      <c r="AK45" s="51">
        <f t="shared" si="15"/>
        <v>5.4385113268608416</v>
      </c>
      <c r="AL45" s="58">
        <f t="shared" si="16"/>
        <v>0.72180980566431785</v>
      </c>
    </row>
    <row r="46" spans="1:38" x14ac:dyDescent="0.2">
      <c r="A46" s="149">
        <v>335</v>
      </c>
      <c r="B46" s="149" t="s">
        <v>390</v>
      </c>
      <c r="C46" s="1" t="s">
        <v>107</v>
      </c>
      <c r="D46" s="150">
        <v>21.1</v>
      </c>
      <c r="E46" s="150">
        <v>955</v>
      </c>
      <c r="F46" s="150">
        <v>735</v>
      </c>
      <c r="G46" s="150">
        <v>3700</v>
      </c>
      <c r="H46" s="164">
        <v>0.57799999999999996</v>
      </c>
      <c r="I46" s="25">
        <f t="shared" si="0"/>
        <v>0.21519600494480912</v>
      </c>
      <c r="J46" s="25">
        <f t="shared" si="1"/>
        <v>0.1136398016794712</v>
      </c>
      <c r="K46" s="27">
        <f t="shared" si="2"/>
        <v>1.8936675510204084</v>
      </c>
      <c r="L46" s="27">
        <f t="shared" si="3"/>
        <v>0.70100922150757627</v>
      </c>
      <c r="M46" s="27">
        <f t="shared" si="4"/>
        <v>5.0340136054421771</v>
      </c>
      <c r="N46" s="309"/>
      <c r="O46" s="51">
        <f t="shared" si="5"/>
        <v>27.875658671716579</v>
      </c>
      <c r="P46" s="51">
        <f t="shared" si="6"/>
        <v>5.0340136054421771</v>
      </c>
      <c r="Q46" s="58">
        <f t="shared" si="7"/>
        <v>0.70100922150757627</v>
      </c>
      <c r="R46" s="156">
        <f t="shared" si="8"/>
        <v>650.04787990528803</v>
      </c>
      <c r="S46" s="156">
        <f t="shared" si="9"/>
        <v>1124.6503112548237</v>
      </c>
      <c r="T46" s="153"/>
      <c r="U46" s="153"/>
      <c r="V46" s="150"/>
      <c r="W46" s="1">
        <v>335</v>
      </c>
      <c r="X46" s="1">
        <v>21.1</v>
      </c>
      <c r="Y46" s="139">
        <v>0.57499999999999996</v>
      </c>
      <c r="Z46" s="136">
        <v>708</v>
      </c>
      <c r="AA46" s="136">
        <v>3642</v>
      </c>
      <c r="AB46" s="136">
        <v>647</v>
      </c>
      <c r="AC46" s="136">
        <v>950</v>
      </c>
      <c r="AD46" s="27">
        <f t="shared" si="17"/>
        <v>0.21405824206167659</v>
      </c>
      <c r="AE46" s="27">
        <f t="shared" si="10"/>
        <v>0.11120279028125166</v>
      </c>
      <c r="AF46" s="24">
        <f t="shared" si="11"/>
        <v>1.9249358898305087</v>
      </c>
      <c r="AG46" s="29">
        <f t="shared" si="12"/>
        <v>0.71069807393943352</v>
      </c>
      <c r="AH46" s="29">
        <f t="shared" si="13"/>
        <v>5.1440677966101696</v>
      </c>
      <c r="AI46" s="36">
        <v>3642</v>
      </c>
      <c r="AJ46" s="51">
        <f t="shared" si="14"/>
        <v>27.438688887132916</v>
      </c>
      <c r="AK46" s="51">
        <f t="shared" si="15"/>
        <v>5.1440677966101696</v>
      </c>
      <c r="AL46" s="58">
        <f t="shared" si="16"/>
        <v>0.71069807393943352</v>
      </c>
    </row>
    <row r="47" spans="1:38" x14ac:dyDescent="0.2">
      <c r="A47" s="149">
        <v>335</v>
      </c>
      <c r="B47" s="149" t="s">
        <v>390</v>
      </c>
      <c r="C47" s="1" t="s">
        <v>107</v>
      </c>
      <c r="D47" s="150">
        <v>21.1</v>
      </c>
      <c r="E47" s="150">
        <v>1051</v>
      </c>
      <c r="F47" s="150">
        <v>1010</v>
      </c>
      <c r="G47" s="150">
        <v>4563</v>
      </c>
      <c r="H47" s="164">
        <v>0.63600000000000001</v>
      </c>
      <c r="I47" s="25">
        <f t="shared" si="0"/>
        <v>0.21912113072353107</v>
      </c>
      <c r="J47" s="25">
        <f t="shared" si="1"/>
        <v>0.11715652148851675</v>
      </c>
      <c r="K47" s="27">
        <f t="shared" si="2"/>
        <v>1.87032807</v>
      </c>
      <c r="L47" s="27">
        <f t="shared" si="3"/>
        <v>0.69865506734881055</v>
      </c>
      <c r="M47" s="27">
        <f t="shared" si="4"/>
        <v>4.5178217821782178</v>
      </c>
      <c r="N47" s="309"/>
      <c r="O47" s="51">
        <f t="shared" si="5"/>
        <v>34.377467707849391</v>
      </c>
      <c r="P47" s="51">
        <f t="shared" si="6"/>
        <v>4.5178217821782178</v>
      </c>
      <c r="Q47" s="58">
        <f t="shared" si="7"/>
        <v>0.69865506734881055</v>
      </c>
      <c r="R47" s="156">
        <f t="shared" si="8"/>
        <v>715.39300709995575</v>
      </c>
      <c r="S47" s="156">
        <f t="shared" si="9"/>
        <v>1124.8317721697417</v>
      </c>
      <c r="T47" s="153"/>
      <c r="U47" s="153"/>
      <c r="V47" s="150"/>
      <c r="W47" s="1">
        <v>335</v>
      </c>
      <c r="X47" s="1">
        <v>21.1</v>
      </c>
      <c r="Y47" s="139">
        <v>0.6</v>
      </c>
      <c r="Z47" s="136">
        <v>822</v>
      </c>
      <c r="AA47" s="136">
        <v>4002</v>
      </c>
      <c r="AB47" s="136">
        <v>675</v>
      </c>
      <c r="AC47" s="136">
        <v>991</v>
      </c>
      <c r="AD47" s="27">
        <f t="shared" si="17"/>
        <v>0.21615684804993041</v>
      </c>
      <c r="AE47" s="27">
        <f t="shared" si="10"/>
        <v>0.11373760969218494</v>
      </c>
      <c r="AF47" s="24">
        <f t="shared" si="11"/>
        <v>1.900486994890511</v>
      </c>
      <c r="AG47" s="29">
        <f t="shared" si="12"/>
        <v>0.70510256229325896</v>
      </c>
      <c r="AH47" s="29">
        <f t="shared" si="13"/>
        <v>4.8686131386861318</v>
      </c>
      <c r="AI47" s="36">
        <v>4002</v>
      </c>
      <c r="AJ47" s="51">
        <f t="shared" si="14"/>
        <v>30.150915136272907</v>
      </c>
      <c r="AK47" s="51">
        <f t="shared" si="15"/>
        <v>4.8686131386861318</v>
      </c>
      <c r="AL47" s="58">
        <f t="shared" si="16"/>
        <v>0.70510256229325896</v>
      </c>
    </row>
    <row r="48" spans="1:38" x14ac:dyDescent="0.2">
      <c r="A48" s="149">
        <v>335</v>
      </c>
      <c r="B48" s="149" t="s">
        <v>390</v>
      </c>
      <c r="C48" s="1" t="s">
        <v>107</v>
      </c>
      <c r="D48" s="150">
        <v>21.1</v>
      </c>
      <c r="E48" s="150">
        <v>1150</v>
      </c>
      <c r="F48" s="150">
        <v>1355</v>
      </c>
      <c r="G48" s="150">
        <v>5488</v>
      </c>
      <c r="H48" s="164">
        <v>0.69599999999999995</v>
      </c>
      <c r="I48" s="25">
        <f t="shared" si="0"/>
        <v>0.22011905801193998</v>
      </c>
      <c r="J48" s="25">
        <f t="shared" si="1"/>
        <v>0.11997728141189627</v>
      </c>
      <c r="K48" s="27">
        <f t="shared" si="2"/>
        <v>1.8346728265682657</v>
      </c>
      <c r="L48" s="27">
        <f t="shared" si="3"/>
        <v>0.68689498054952869</v>
      </c>
      <c r="M48" s="27">
        <f t="shared" si="4"/>
        <v>4.0501845018450187</v>
      </c>
      <c r="N48" s="309"/>
      <c r="O48" s="51">
        <f t="shared" si="5"/>
        <v>41.346382375778539</v>
      </c>
      <c r="P48" s="51">
        <f t="shared" si="6"/>
        <v>4.0501845018450187</v>
      </c>
      <c r="Q48" s="58">
        <f t="shared" si="7"/>
        <v>0.68689498054952869</v>
      </c>
      <c r="R48" s="156">
        <f t="shared" si="8"/>
        <v>782.78016951945676</v>
      </c>
      <c r="S48" s="156">
        <f t="shared" si="9"/>
        <v>1124.684151608415</v>
      </c>
      <c r="T48" s="153"/>
      <c r="U48" s="153"/>
      <c r="V48" s="150"/>
      <c r="W48" s="1">
        <v>335</v>
      </c>
      <c r="X48" s="1">
        <v>21.1</v>
      </c>
      <c r="Y48" s="139">
        <v>0.625</v>
      </c>
      <c r="Z48" s="136">
        <v>950</v>
      </c>
      <c r="AA48" s="136">
        <v>4381</v>
      </c>
      <c r="AB48" s="136">
        <v>703</v>
      </c>
      <c r="AC48" s="136">
        <v>1033</v>
      </c>
      <c r="AD48" s="27">
        <f t="shared" si="17"/>
        <v>0.21777691118681688</v>
      </c>
      <c r="AE48" s="27">
        <f t="shared" si="10"/>
        <v>0.11605821414306872</v>
      </c>
      <c r="AF48" s="24">
        <f t="shared" si="11"/>
        <v>1.8764454786315792</v>
      </c>
      <c r="AG48" s="29">
        <f t="shared" si="12"/>
        <v>0.69878690591637671</v>
      </c>
      <c r="AH48" s="29">
        <f t="shared" si="13"/>
        <v>4.6115789473684208</v>
      </c>
      <c r="AI48" s="36">
        <v>4381</v>
      </c>
      <c r="AJ48" s="51">
        <f t="shared" si="14"/>
        <v>33.006286659673066</v>
      </c>
      <c r="AK48" s="51">
        <f t="shared" si="15"/>
        <v>4.6115789473684208</v>
      </c>
      <c r="AL48" s="58">
        <f t="shared" si="16"/>
        <v>0.69878690591637671</v>
      </c>
    </row>
    <row r="49" spans="1:40" x14ac:dyDescent="0.2">
      <c r="A49" s="149">
        <v>335</v>
      </c>
      <c r="B49" s="149" t="s">
        <v>390</v>
      </c>
      <c r="C49" s="1" t="s">
        <v>107</v>
      </c>
      <c r="D49" s="150">
        <v>21.1</v>
      </c>
      <c r="E49" s="150">
        <v>1254</v>
      </c>
      <c r="F49" s="150">
        <v>1893</v>
      </c>
      <c r="G49" s="150">
        <v>6783</v>
      </c>
      <c r="H49" s="164">
        <v>0.75900000000000001</v>
      </c>
      <c r="I49" s="25">
        <f t="shared" si="0"/>
        <v>0.22880524075062947</v>
      </c>
      <c r="J49" s="25">
        <f t="shared" si="1"/>
        <v>0.12927401795293547</v>
      </c>
      <c r="K49" s="27">
        <f t="shared" si="2"/>
        <v>1.7699244161648175</v>
      </c>
      <c r="L49" s="27">
        <f t="shared" si="3"/>
        <v>0.67560148515843577</v>
      </c>
      <c r="M49" s="27">
        <f t="shared" si="4"/>
        <v>3.583201267828843</v>
      </c>
      <c r="N49" s="309"/>
      <c r="O49" s="51">
        <f t="shared" si="5"/>
        <v>51.102862910879338</v>
      </c>
      <c r="P49" s="51">
        <f t="shared" si="6"/>
        <v>3.583201267828843</v>
      </c>
      <c r="Q49" s="58">
        <f t="shared" si="7"/>
        <v>0.67560148515843577</v>
      </c>
      <c r="R49" s="156">
        <f t="shared" si="8"/>
        <v>853.57072398034677</v>
      </c>
      <c r="S49" s="156">
        <f t="shared" si="9"/>
        <v>1124.5991093285202</v>
      </c>
      <c r="T49" s="153"/>
      <c r="U49" s="153"/>
      <c r="V49" s="150"/>
      <c r="W49" s="1">
        <v>335</v>
      </c>
      <c r="X49" s="1">
        <v>21.1</v>
      </c>
      <c r="Y49" s="139">
        <v>0.65</v>
      </c>
      <c r="Z49" s="136">
        <v>1069</v>
      </c>
      <c r="AA49" s="136">
        <v>4756</v>
      </c>
      <c r="AB49" s="136">
        <v>731</v>
      </c>
      <c r="AC49" s="136">
        <v>1074</v>
      </c>
      <c r="AD49" s="27">
        <f t="shared" si="17"/>
        <v>0.21871194704386329</v>
      </c>
      <c r="AE49" s="27">
        <f t="shared" si="10"/>
        <v>0.11620320431144841</v>
      </c>
      <c r="AF49" s="24">
        <f t="shared" si="11"/>
        <v>1.882150740505145</v>
      </c>
      <c r="AG49" s="29">
        <f t="shared" si="12"/>
        <v>0.70241462859614956</v>
      </c>
      <c r="AH49" s="29">
        <f t="shared" si="13"/>
        <v>4.4490177736202057</v>
      </c>
      <c r="AI49" s="36">
        <v>4756</v>
      </c>
      <c r="AJ49" s="51">
        <f t="shared" si="14"/>
        <v>35.831522335860555</v>
      </c>
      <c r="AK49" s="51">
        <f t="shared" si="15"/>
        <v>4.4490177736202057</v>
      </c>
      <c r="AL49" s="58">
        <f t="shared" si="16"/>
        <v>0.70241462859614956</v>
      </c>
    </row>
    <row r="50" spans="1:40" x14ac:dyDescent="0.2">
      <c r="A50" s="149">
        <v>335</v>
      </c>
      <c r="B50" s="149" t="s">
        <v>390</v>
      </c>
      <c r="C50" s="1" t="s">
        <v>107</v>
      </c>
      <c r="D50" s="150">
        <v>21.1</v>
      </c>
      <c r="E50" s="150">
        <v>1354</v>
      </c>
      <c r="F50" s="150">
        <v>2546</v>
      </c>
      <c r="G50" s="150">
        <v>8058</v>
      </c>
      <c r="H50" s="164">
        <v>0.82</v>
      </c>
      <c r="I50" s="25">
        <f t="shared" si="0"/>
        <v>0.23314663837756636</v>
      </c>
      <c r="J50" s="25">
        <f t="shared" si="1"/>
        <v>0.13811970721738917</v>
      </c>
      <c r="K50" s="27">
        <f t="shared" si="2"/>
        <v>1.6880041456402202</v>
      </c>
      <c r="L50" s="27">
        <f t="shared" si="3"/>
        <v>0.6504156450906482</v>
      </c>
      <c r="M50" s="27">
        <f t="shared" si="4"/>
        <v>3.1649646504320503</v>
      </c>
      <c r="N50" s="309"/>
      <c r="O50" s="51">
        <f t="shared" si="5"/>
        <v>60.708664209916812</v>
      </c>
      <c r="P50" s="51">
        <f t="shared" si="6"/>
        <v>3.1649646504320503</v>
      </c>
      <c r="Q50" s="58">
        <f t="shared" si="7"/>
        <v>0.6504156450906482</v>
      </c>
      <c r="R50" s="156">
        <f t="shared" si="8"/>
        <v>921.63856480812569</v>
      </c>
      <c r="S50" s="156">
        <f t="shared" si="9"/>
        <v>1123.9494692782021</v>
      </c>
      <c r="T50" s="153"/>
      <c r="U50" s="153"/>
      <c r="V50" s="150"/>
      <c r="W50" s="1">
        <v>335</v>
      </c>
      <c r="X50" s="1">
        <v>21.1</v>
      </c>
      <c r="Y50" s="139">
        <v>0.67500000000000004</v>
      </c>
      <c r="Z50" s="136">
        <v>1230</v>
      </c>
      <c r="AA50" s="136">
        <v>5173</v>
      </c>
      <c r="AB50" s="136">
        <v>759</v>
      </c>
      <c r="AC50" s="136">
        <v>1115</v>
      </c>
      <c r="AD50" s="27">
        <f t="shared" si="17"/>
        <v>0.2207150599813891</v>
      </c>
      <c r="AE50" s="27">
        <f t="shared" si="10"/>
        <v>0.11949060281317468</v>
      </c>
      <c r="AF50" s="24">
        <f t="shared" si="11"/>
        <v>1.8471332036585366</v>
      </c>
      <c r="AG50" s="29">
        <f t="shared" si="12"/>
        <v>0.69249571453202252</v>
      </c>
      <c r="AH50" s="29">
        <f t="shared" si="13"/>
        <v>4.2056910569105694</v>
      </c>
      <c r="AI50" s="36">
        <v>5173</v>
      </c>
      <c r="AJ50" s="51">
        <f t="shared" si="14"/>
        <v>38.973184407781048</v>
      </c>
      <c r="AK50" s="51">
        <f t="shared" si="15"/>
        <v>4.2056910569105694</v>
      </c>
      <c r="AL50" s="58">
        <f t="shared" si="16"/>
        <v>0.69249571453202252</v>
      </c>
    </row>
    <row r="51" spans="1:40" x14ac:dyDescent="0.2">
      <c r="A51" s="149">
        <v>335</v>
      </c>
      <c r="B51" s="149" t="s">
        <v>390</v>
      </c>
      <c r="C51" s="1" t="s">
        <v>107</v>
      </c>
      <c r="D51" s="150">
        <v>21.1</v>
      </c>
      <c r="E51" s="150">
        <v>1400</v>
      </c>
      <c r="F51" s="150">
        <v>2917</v>
      </c>
      <c r="G51" s="150">
        <v>8695</v>
      </c>
      <c r="H51" s="164">
        <v>0.84699999999999998</v>
      </c>
      <c r="I51" s="25">
        <f t="shared" si="0"/>
        <v>0.2353166941647987</v>
      </c>
      <c r="J51" s="25">
        <f t="shared" si="1"/>
        <v>0.14315468474093512</v>
      </c>
      <c r="K51" s="27">
        <f t="shared" si="2"/>
        <v>1.6437931779225232</v>
      </c>
      <c r="L51" s="27">
        <f t="shared" si="3"/>
        <v>0.63632126109687648</v>
      </c>
      <c r="M51" s="27">
        <f t="shared" si="4"/>
        <v>2.9808021940349674</v>
      </c>
      <c r="N51" s="309"/>
      <c r="O51" s="51">
        <f t="shared" si="5"/>
        <v>65.507797878533964</v>
      </c>
      <c r="P51" s="51">
        <f t="shared" si="6"/>
        <v>2.9808021940349674</v>
      </c>
      <c r="Q51" s="58">
        <f t="shared" si="7"/>
        <v>0.63632126109687648</v>
      </c>
      <c r="R51" s="156">
        <f t="shared" si="8"/>
        <v>952.9497715889039</v>
      </c>
      <c r="S51" s="156">
        <f t="shared" si="9"/>
        <v>1125.0882781451051</v>
      </c>
      <c r="T51" s="153"/>
      <c r="U51" s="153"/>
      <c r="V51" s="150"/>
      <c r="W51" s="1">
        <v>335</v>
      </c>
      <c r="X51" s="1">
        <v>21.1</v>
      </c>
      <c r="Y51" s="139">
        <v>0.7</v>
      </c>
      <c r="Z51" s="136">
        <v>1391</v>
      </c>
      <c r="AA51" s="136">
        <v>5611</v>
      </c>
      <c r="AB51" s="136">
        <v>787</v>
      </c>
      <c r="AC51" s="136">
        <v>1157</v>
      </c>
      <c r="AD51" s="27">
        <f t="shared" si="17"/>
        <v>0.22233752884242713</v>
      </c>
      <c r="AE51" s="27">
        <f t="shared" si="10"/>
        <v>0.12094287714195921</v>
      </c>
      <c r="AF51" s="24">
        <f t="shared" si="11"/>
        <v>1.8383681130841121</v>
      </c>
      <c r="AG51" s="29">
        <f t="shared" si="12"/>
        <v>0.6917381961050697</v>
      </c>
      <c r="AH51" s="29">
        <f t="shared" si="13"/>
        <v>4.0337886412652768</v>
      </c>
      <c r="AI51" s="36">
        <v>5611</v>
      </c>
      <c r="AJ51" s="51">
        <f t="shared" si="14"/>
        <v>42.273059677568035</v>
      </c>
      <c r="AK51" s="51">
        <f t="shared" si="15"/>
        <v>4.0337886412652768</v>
      </c>
      <c r="AL51" s="58">
        <f t="shared" si="16"/>
        <v>0.6917381961050697</v>
      </c>
    </row>
    <row r="52" spans="1:40" x14ac:dyDescent="0.2">
      <c r="B52" s="149"/>
      <c r="D52" s="150"/>
      <c r="E52" s="150"/>
      <c r="G52" s="150"/>
      <c r="H52" s="164"/>
      <c r="I52" s="25"/>
      <c r="J52" s="25"/>
      <c r="K52" s="27"/>
      <c r="L52" s="27"/>
      <c r="M52" s="27"/>
      <c r="N52" s="309"/>
      <c r="O52" s="51"/>
      <c r="P52" s="51"/>
      <c r="Q52" s="58"/>
      <c r="R52" s="156"/>
      <c r="T52" s="153"/>
      <c r="U52" s="153"/>
      <c r="V52" s="150"/>
      <c r="W52" s="1">
        <v>335</v>
      </c>
      <c r="X52" s="1">
        <v>21.1</v>
      </c>
      <c r="Y52" s="139">
        <v>0.72499999999999998</v>
      </c>
      <c r="Z52" s="136">
        <v>1591</v>
      </c>
      <c r="AA52" s="136">
        <v>6175</v>
      </c>
      <c r="AB52" s="136">
        <v>815</v>
      </c>
      <c r="AC52" s="136">
        <v>1198</v>
      </c>
      <c r="AD52" s="27">
        <f t="shared" si="17"/>
        <v>0.22822464984739535</v>
      </c>
      <c r="AE52" s="27">
        <f t="shared" si="10"/>
        <v>0.12461002073583309</v>
      </c>
      <c r="AF52" s="24">
        <f t="shared" si="11"/>
        <v>1.831511209930861</v>
      </c>
      <c r="AG52" s="29">
        <f t="shared" si="12"/>
        <v>0.69822235130209609</v>
      </c>
      <c r="AH52" s="29">
        <f t="shared" si="13"/>
        <v>3.8812067881835324</v>
      </c>
      <c r="AI52" s="36">
        <v>6175</v>
      </c>
      <c r="AJ52" s="51">
        <f t="shared" si="14"/>
        <v>46.522214134554019</v>
      </c>
      <c r="AK52" s="51">
        <f t="shared" si="15"/>
        <v>3.8812067881835324</v>
      </c>
      <c r="AL52" s="58">
        <f t="shared" si="16"/>
        <v>0.69822235130209609</v>
      </c>
    </row>
    <row r="53" spans="1:40" x14ac:dyDescent="0.2">
      <c r="B53" s="149"/>
      <c r="D53" s="150"/>
      <c r="E53" s="150"/>
      <c r="G53" s="150"/>
      <c r="I53" s="25"/>
      <c r="J53" s="25"/>
      <c r="K53" s="27"/>
      <c r="L53" s="27"/>
      <c r="M53" s="27"/>
      <c r="N53" s="309"/>
      <c r="O53" s="51"/>
      <c r="P53" s="51"/>
      <c r="Q53" s="58"/>
      <c r="R53" s="156"/>
      <c r="T53" s="153"/>
      <c r="U53" s="153"/>
      <c r="V53" s="150"/>
      <c r="W53" s="1">
        <v>335</v>
      </c>
      <c r="X53" s="1">
        <v>21.1</v>
      </c>
      <c r="Y53" s="139">
        <v>0.75</v>
      </c>
      <c r="Z53" s="136">
        <v>1814</v>
      </c>
      <c r="AA53" s="136">
        <v>6564</v>
      </c>
      <c r="AB53" s="136">
        <v>843</v>
      </c>
      <c r="AC53" s="136">
        <v>1239</v>
      </c>
      <c r="AD53" s="27">
        <f t="shared" si="17"/>
        <v>0.22681155873915146</v>
      </c>
      <c r="AE53" s="27">
        <f t="shared" si="10"/>
        <v>0.12843299386812759</v>
      </c>
      <c r="AF53" s="24">
        <f t="shared" si="11"/>
        <v>1.7659913695700109</v>
      </c>
      <c r="AG53" s="29">
        <f t="shared" si="12"/>
        <v>0.67115690060404742</v>
      </c>
      <c r="AH53" s="29">
        <f t="shared" si="13"/>
        <v>3.6185226019845644</v>
      </c>
      <c r="AI53" s="36">
        <v>6564</v>
      </c>
      <c r="AJ53" s="51">
        <f t="shared" si="14"/>
        <v>49.452925275985848</v>
      </c>
      <c r="AK53" s="51">
        <f t="shared" si="15"/>
        <v>3.6185226019845644</v>
      </c>
      <c r="AL53" s="58">
        <f t="shared" si="16"/>
        <v>0.67115690060404742</v>
      </c>
    </row>
    <row r="54" spans="1:40" x14ac:dyDescent="0.2">
      <c r="B54" s="149"/>
      <c r="D54" s="150"/>
      <c r="E54" s="150"/>
      <c r="G54" s="150"/>
      <c r="I54" s="25"/>
      <c r="J54" s="25"/>
      <c r="K54" s="27"/>
      <c r="L54" s="27"/>
      <c r="M54" s="27"/>
      <c r="N54" s="309"/>
      <c r="O54" s="51"/>
      <c r="P54" s="51"/>
      <c r="Q54" s="58"/>
      <c r="R54" s="156"/>
      <c r="T54" s="153"/>
      <c r="U54" s="153"/>
      <c r="V54" s="150"/>
      <c r="W54" s="1">
        <v>335</v>
      </c>
      <c r="X54" s="1">
        <v>21.1</v>
      </c>
      <c r="Y54" s="139">
        <v>0.77500000000000002</v>
      </c>
      <c r="Z54" s="136">
        <v>2061</v>
      </c>
      <c r="AA54" s="136">
        <v>7078</v>
      </c>
      <c r="AB54" s="136">
        <v>872</v>
      </c>
      <c r="AC54" s="136">
        <v>1280</v>
      </c>
      <c r="AD54" s="27">
        <f t="shared" si="17"/>
        <v>0.22915526642810555</v>
      </c>
      <c r="AE54" s="27">
        <f t="shared" si="10"/>
        <v>0.1323431067992987</v>
      </c>
      <c r="AF54" s="24">
        <f t="shared" si="11"/>
        <v>1.7315240058224164</v>
      </c>
      <c r="AG54" s="29">
        <f t="shared" si="12"/>
        <v>0.66144894734376858</v>
      </c>
      <c r="AH54" s="29">
        <f t="shared" si="13"/>
        <v>3.4342552159146047</v>
      </c>
      <c r="AI54" s="36">
        <v>7078</v>
      </c>
      <c r="AJ54" s="51">
        <f t="shared" si="14"/>
        <v>53.325381642813497</v>
      </c>
      <c r="AK54" s="51">
        <f t="shared" si="15"/>
        <v>3.4342552159146047</v>
      </c>
      <c r="AL54" s="58">
        <f t="shared" si="16"/>
        <v>0.66144894734376858</v>
      </c>
    </row>
    <row r="55" spans="1:40" x14ac:dyDescent="0.2">
      <c r="B55" s="149"/>
      <c r="D55" s="150"/>
      <c r="E55" s="150"/>
      <c r="G55" s="150"/>
      <c r="I55" s="25"/>
      <c r="J55" s="25"/>
      <c r="K55" s="27"/>
      <c r="L55" s="27"/>
      <c r="M55" s="27"/>
      <c r="N55" s="309"/>
      <c r="O55" s="51"/>
      <c r="P55" s="51"/>
      <c r="Q55" s="58"/>
      <c r="R55" s="156"/>
      <c r="T55" s="153"/>
      <c r="U55" s="153"/>
      <c r="V55" s="150"/>
      <c r="W55" s="1">
        <v>335</v>
      </c>
      <c r="X55" s="1">
        <v>21.1</v>
      </c>
      <c r="Y55" s="139">
        <v>0.8</v>
      </c>
      <c r="Z55" s="136">
        <v>2330</v>
      </c>
      <c r="AA55" s="136">
        <v>7615</v>
      </c>
      <c r="AB55" s="136">
        <v>900</v>
      </c>
      <c r="AC55" s="136">
        <v>1322</v>
      </c>
      <c r="AD55" s="27">
        <f t="shared" si="17"/>
        <v>0.23112462577664128</v>
      </c>
      <c r="AE55" s="27">
        <f t="shared" si="10"/>
        <v>0.13580469933835837</v>
      </c>
      <c r="AF55" s="24">
        <f t="shared" si="11"/>
        <v>1.701889749785408</v>
      </c>
      <c r="AG55" s="29">
        <f t="shared" si="12"/>
        <v>0.65291617008073644</v>
      </c>
      <c r="AH55" s="29">
        <f t="shared" si="13"/>
        <v>3.2682403433476397</v>
      </c>
      <c r="AI55" s="36">
        <v>7615</v>
      </c>
      <c r="AJ55" s="51">
        <f t="shared" si="14"/>
        <v>57.371119131113986</v>
      </c>
      <c r="AK55" s="51">
        <f t="shared" si="15"/>
        <v>3.2682403433476397</v>
      </c>
      <c r="AL55" s="58">
        <f t="shared" si="16"/>
        <v>0.65291617008073644</v>
      </c>
    </row>
    <row r="56" spans="1:40" x14ac:dyDescent="0.2">
      <c r="B56" s="149"/>
      <c r="D56" s="150"/>
      <c r="E56" s="150"/>
      <c r="G56" s="150"/>
      <c r="I56" s="25"/>
      <c r="J56" s="25"/>
      <c r="K56" s="27"/>
      <c r="L56" s="27"/>
      <c r="M56" s="27"/>
      <c r="N56" s="309"/>
      <c r="O56" s="51"/>
      <c r="P56" s="51"/>
      <c r="Q56" s="58"/>
      <c r="R56" s="156"/>
      <c r="T56" s="153"/>
      <c r="U56" s="153"/>
      <c r="V56" s="150"/>
      <c r="W56" s="1">
        <v>335</v>
      </c>
      <c r="X56" s="1">
        <v>21.1</v>
      </c>
      <c r="Y56" s="139">
        <v>0.82499999999999996</v>
      </c>
      <c r="Z56" s="136">
        <v>2623</v>
      </c>
      <c r="AA56" s="136">
        <v>8180</v>
      </c>
      <c r="AB56" s="136">
        <v>928</v>
      </c>
      <c r="AC56" s="136">
        <v>1363</v>
      </c>
      <c r="AD56" s="27">
        <f t="shared" si="17"/>
        <v>0.23356126329441945</v>
      </c>
      <c r="AE56" s="27">
        <f t="shared" si="10"/>
        <v>0.13949671028908864</v>
      </c>
      <c r="AF56" s="24">
        <f t="shared" si="11"/>
        <v>1.6743137727792603</v>
      </c>
      <c r="AG56" s="29">
        <f t="shared" si="12"/>
        <v>0.645713920084794</v>
      </c>
      <c r="AH56" s="29">
        <f t="shared" si="13"/>
        <v>3.118566526877621</v>
      </c>
      <c r="AI56" s="36">
        <v>8180</v>
      </c>
      <c r="AJ56" s="51">
        <f t="shared" si="14"/>
        <v>61.627807549903139</v>
      </c>
      <c r="AK56" s="51">
        <f t="shared" si="15"/>
        <v>3.118566526877621</v>
      </c>
      <c r="AL56" s="58">
        <f t="shared" si="16"/>
        <v>0.645713920084794</v>
      </c>
    </row>
    <row r="57" spans="1:40" x14ac:dyDescent="0.2">
      <c r="B57" s="149"/>
      <c r="E57" s="150"/>
      <c r="F57" s="77"/>
      <c r="G57" s="77"/>
      <c r="H57" s="220"/>
      <c r="I57" s="25"/>
      <c r="J57" s="25"/>
      <c r="K57" s="27"/>
      <c r="L57" s="27"/>
      <c r="M57" s="27"/>
      <c r="N57" s="309"/>
      <c r="O57" s="51"/>
      <c r="P57" s="51"/>
      <c r="Q57" s="58"/>
      <c r="R57" s="156"/>
      <c r="T57" s="153"/>
      <c r="U57" s="153"/>
      <c r="V57" s="77"/>
      <c r="W57" s="1"/>
      <c r="X57" s="1"/>
      <c r="Y57" s="5"/>
      <c r="Z57" s="7"/>
      <c r="AA57" s="17"/>
      <c r="AB57" s="68"/>
      <c r="AC57" s="69"/>
      <c r="AD57" s="27"/>
      <c r="AE57" s="27"/>
      <c r="AG57" s="29"/>
      <c r="AH57" s="29"/>
      <c r="AL57" s="58"/>
      <c r="AM57" s="160"/>
      <c r="AN57" s="128"/>
    </row>
    <row r="58" spans="1:40" x14ac:dyDescent="0.2">
      <c r="B58" s="149"/>
      <c r="D58" s="150"/>
      <c r="E58" s="150"/>
      <c r="G58" s="150"/>
      <c r="I58" s="25"/>
      <c r="J58" s="25"/>
      <c r="K58" s="27"/>
      <c r="L58" s="27"/>
      <c r="M58" s="27"/>
      <c r="N58" s="309"/>
      <c r="O58" s="51"/>
      <c r="P58" s="51"/>
      <c r="Q58" s="58"/>
      <c r="R58" s="156"/>
      <c r="T58" s="153"/>
      <c r="U58" s="153"/>
      <c r="V58" s="150"/>
      <c r="W58" s="1"/>
      <c r="X58" s="1"/>
      <c r="Y58" s="17"/>
      <c r="Z58"/>
      <c r="AD58" s="27"/>
      <c r="AE58" s="27"/>
      <c r="AG58" s="29"/>
      <c r="AH58" s="29"/>
      <c r="AL58" s="58"/>
    </row>
    <row r="59" spans="1:40" x14ac:dyDescent="0.2">
      <c r="A59" s="149">
        <v>336</v>
      </c>
      <c r="B59" s="149" t="s">
        <v>390</v>
      </c>
      <c r="C59" s="1" t="s">
        <v>107</v>
      </c>
      <c r="D59" s="150">
        <v>21.1</v>
      </c>
      <c r="E59" s="150">
        <v>719</v>
      </c>
      <c r="F59" s="150">
        <v>321</v>
      </c>
      <c r="G59" s="150">
        <v>2124</v>
      </c>
      <c r="H59" s="164">
        <v>0.44900000000000001</v>
      </c>
      <c r="I59" s="25">
        <f t="shared" si="0"/>
        <v>0.21793950253782696</v>
      </c>
      <c r="J59" s="25">
        <f t="shared" si="1"/>
        <v>0.11629782805861552</v>
      </c>
      <c r="K59" s="27">
        <f t="shared" si="2"/>
        <v>1.8739774093457944</v>
      </c>
      <c r="L59" s="27">
        <f t="shared" si="3"/>
        <v>0.69812826275861184</v>
      </c>
      <c r="M59" s="27">
        <f t="shared" si="4"/>
        <v>6.6168224299065423</v>
      </c>
      <c r="N59" s="309"/>
      <c r="O59" s="51">
        <f t="shared" si="5"/>
        <v>16.00213486992595</v>
      </c>
      <c r="P59" s="51">
        <f t="shared" si="6"/>
        <v>6.6168224299065423</v>
      </c>
      <c r="Q59" s="58">
        <f t="shared" si="7"/>
        <v>0.69812826275861184</v>
      </c>
      <c r="R59" s="156">
        <f t="shared" si="8"/>
        <v>489.40777555172991</v>
      </c>
      <c r="S59" s="156">
        <f t="shared" si="9"/>
        <v>1089.9950457722271</v>
      </c>
      <c r="T59" s="153"/>
      <c r="U59" s="153"/>
      <c r="V59" s="150"/>
      <c r="W59" s="1">
        <v>336</v>
      </c>
      <c r="X59" s="1">
        <v>21.1</v>
      </c>
      <c r="Y59" s="139">
        <v>0.52500000000000002</v>
      </c>
      <c r="Z59" s="136">
        <v>504</v>
      </c>
      <c r="AA59" s="136">
        <v>2842</v>
      </c>
      <c r="AB59" s="136">
        <v>572</v>
      </c>
      <c r="AC59" s="136">
        <v>841</v>
      </c>
      <c r="AD59" s="27">
        <f t="shared" si="17"/>
        <v>0.21314311356758503</v>
      </c>
      <c r="AE59" s="27">
        <f t="shared" si="10"/>
        <v>0.11410266601569898</v>
      </c>
      <c r="AF59" s="24">
        <f t="shared" si="11"/>
        <v>1.8679941583333333</v>
      </c>
      <c r="AG59" s="29">
        <f t="shared" si="12"/>
        <v>0.68819903277201622</v>
      </c>
      <c r="AH59" s="29">
        <f t="shared" si="13"/>
        <v>5.6388888888888893</v>
      </c>
      <c r="AI59" s="36">
        <v>2842</v>
      </c>
      <c r="AJ59" s="51">
        <f t="shared" si="14"/>
        <v>21.411519444599598</v>
      </c>
      <c r="AK59" s="51">
        <f t="shared" si="15"/>
        <v>5.6388888888888893</v>
      </c>
      <c r="AL59" s="58">
        <f t="shared" si="16"/>
        <v>0.68819903277201622</v>
      </c>
    </row>
    <row r="60" spans="1:40" x14ac:dyDescent="0.2">
      <c r="A60" s="149">
        <v>336</v>
      </c>
      <c r="B60" s="149" t="s">
        <v>390</v>
      </c>
      <c r="C60" s="1" t="s">
        <v>107</v>
      </c>
      <c r="D60" s="150">
        <v>21.1</v>
      </c>
      <c r="E60" s="150">
        <v>800</v>
      </c>
      <c r="F60" s="150">
        <v>443</v>
      </c>
      <c r="G60" s="150">
        <v>2604</v>
      </c>
      <c r="H60" s="164">
        <v>0.499</v>
      </c>
      <c r="I60" s="25">
        <f t="shared" si="0"/>
        <v>0.21582424459927865</v>
      </c>
      <c r="J60" s="25">
        <f t="shared" si="1"/>
        <v>0.11651638665420565</v>
      </c>
      <c r="K60" s="27">
        <f t="shared" si="2"/>
        <v>1.8523080812641086</v>
      </c>
      <c r="L60" s="27">
        <f t="shared" si="3"/>
        <v>0.68669870373346076</v>
      </c>
      <c r="M60" s="27">
        <f t="shared" si="4"/>
        <v>5.8781038374717829</v>
      </c>
      <c r="N60" s="309"/>
      <c r="O60" s="51">
        <f t="shared" si="5"/>
        <v>19.618436535445937</v>
      </c>
      <c r="P60" s="51">
        <f t="shared" si="6"/>
        <v>5.8781038374717829</v>
      </c>
      <c r="Q60" s="58">
        <f t="shared" si="7"/>
        <v>0.68669870373346076</v>
      </c>
      <c r="R60" s="156">
        <f t="shared" si="8"/>
        <v>544.5427266222307</v>
      </c>
      <c r="S60" s="156">
        <f t="shared" si="9"/>
        <v>1091.2679892229073</v>
      </c>
      <c r="T60" s="153"/>
      <c r="U60" s="153"/>
      <c r="V60" s="150"/>
      <c r="W60" s="1">
        <v>336</v>
      </c>
      <c r="X60" s="1">
        <v>21.1</v>
      </c>
      <c r="Y60" s="139">
        <v>0.55000000000000004</v>
      </c>
      <c r="Z60" s="136">
        <v>585</v>
      </c>
      <c r="AA60" s="136">
        <v>3125</v>
      </c>
      <c r="AB60" s="136">
        <v>600</v>
      </c>
      <c r="AC60" s="136">
        <v>881</v>
      </c>
      <c r="AD60" s="27">
        <f t="shared" si="17"/>
        <v>0.21356861363104357</v>
      </c>
      <c r="AE60" s="27">
        <f t="shared" si="10"/>
        <v>0.11520766741540431</v>
      </c>
      <c r="AF60" s="24">
        <f t="shared" si="11"/>
        <v>1.8537708333333334</v>
      </c>
      <c r="AG60" s="29">
        <f t="shared" si="12"/>
        <v>0.68364029105686352</v>
      </c>
      <c r="AH60" s="29">
        <f t="shared" si="13"/>
        <v>5.3418803418803416</v>
      </c>
      <c r="AI60" s="36">
        <v>3125</v>
      </c>
      <c r="AJ60" s="51">
        <f t="shared" si="14"/>
        <v>23.543630634895759</v>
      </c>
      <c r="AK60" s="51">
        <f t="shared" si="15"/>
        <v>5.3418803418803416</v>
      </c>
      <c r="AL60" s="58">
        <f t="shared" si="16"/>
        <v>0.68364029105686352</v>
      </c>
    </row>
    <row r="61" spans="1:40" x14ac:dyDescent="0.2">
      <c r="A61" s="149">
        <v>336</v>
      </c>
      <c r="B61" s="149" t="s">
        <v>390</v>
      </c>
      <c r="C61" s="1" t="s">
        <v>107</v>
      </c>
      <c r="D61" s="150">
        <v>21.1</v>
      </c>
      <c r="E61" s="150">
        <v>902</v>
      </c>
      <c r="F61" s="150">
        <v>637</v>
      </c>
      <c r="G61" s="150">
        <v>3294</v>
      </c>
      <c r="H61" s="164">
        <v>0.56299999999999994</v>
      </c>
      <c r="I61" s="25">
        <f t="shared" si="0"/>
        <v>0.21475819411643074</v>
      </c>
      <c r="J61" s="25">
        <f t="shared" si="1"/>
        <v>0.11688884370805361</v>
      </c>
      <c r="K61" s="27">
        <f t="shared" si="2"/>
        <v>1.8372856408163267</v>
      </c>
      <c r="L61" s="27">
        <f t="shared" si="3"/>
        <v>0.67944521408644876</v>
      </c>
      <c r="M61" s="27">
        <f t="shared" si="4"/>
        <v>5.1711145996860282</v>
      </c>
      <c r="N61" s="309"/>
      <c r="O61" s="51">
        <f t="shared" si="5"/>
        <v>24.816870179630921</v>
      </c>
      <c r="P61" s="51">
        <f t="shared" si="6"/>
        <v>5.1711145996860282</v>
      </c>
      <c r="Q61" s="58">
        <f t="shared" si="7"/>
        <v>0.67944521408644876</v>
      </c>
      <c r="R61" s="156">
        <f t="shared" si="8"/>
        <v>613.97192426656522</v>
      </c>
      <c r="S61" s="156">
        <f t="shared" si="9"/>
        <v>1090.5362775605067</v>
      </c>
      <c r="T61" s="153"/>
      <c r="U61" s="153"/>
      <c r="V61" s="150"/>
      <c r="W61" s="1">
        <v>336</v>
      </c>
      <c r="X61" s="1">
        <v>21.1</v>
      </c>
      <c r="Y61" s="139">
        <v>0.57499999999999996</v>
      </c>
      <c r="Z61" s="136">
        <v>677</v>
      </c>
      <c r="AA61" s="136">
        <v>3428</v>
      </c>
      <c r="AB61" s="136">
        <v>627</v>
      </c>
      <c r="AC61" s="136">
        <v>921</v>
      </c>
      <c r="AD61" s="27">
        <f t="shared" si="17"/>
        <v>0.21436840492927176</v>
      </c>
      <c r="AE61" s="27">
        <f t="shared" si="10"/>
        <v>0.11669789462295482</v>
      </c>
      <c r="AF61" s="24">
        <f t="shared" si="11"/>
        <v>1.8369517772525852</v>
      </c>
      <c r="AG61" s="29">
        <f t="shared" si="12"/>
        <v>0.67870497893203574</v>
      </c>
      <c r="AH61" s="29">
        <f t="shared" si="13"/>
        <v>5.0635155096011815</v>
      </c>
      <c r="AI61" s="36">
        <v>3428</v>
      </c>
      <c r="AJ61" s="51">
        <f t="shared" si="14"/>
        <v>25.826421061255253</v>
      </c>
      <c r="AK61" s="51">
        <f t="shared" si="15"/>
        <v>5.0635155096011815</v>
      </c>
      <c r="AL61" s="58">
        <f t="shared" si="16"/>
        <v>0.67870497893203574</v>
      </c>
    </row>
    <row r="62" spans="1:40" x14ac:dyDescent="0.2">
      <c r="A62" s="149">
        <v>336</v>
      </c>
      <c r="B62" s="149" t="s">
        <v>390</v>
      </c>
      <c r="C62" s="1" t="s">
        <v>107</v>
      </c>
      <c r="D62" s="150">
        <v>21.1</v>
      </c>
      <c r="E62" s="150">
        <v>1002</v>
      </c>
      <c r="F62" s="150">
        <v>894</v>
      </c>
      <c r="G62" s="150">
        <v>4083</v>
      </c>
      <c r="H62" s="164">
        <v>0.625</v>
      </c>
      <c r="I62" s="25">
        <f t="shared" si="0"/>
        <v>0.21571639828751915</v>
      </c>
      <c r="J62" s="25">
        <f t="shared" si="1"/>
        <v>0.11967063541380536</v>
      </c>
      <c r="K62" s="27">
        <f t="shared" si="2"/>
        <v>1.8025842140939599</v>
      </c>
      <c r="L62" s="27">
        <f t="shared" si="3"/>
        <v>0.66809778984637402</v>
      </c>
      <c r="M62" s="27">
        <f t="shared" si="4"/>
        <v>4.5671140939597317</v>
      </c>
      <c r="N62" s="309"/>
      <c r="O62" s="51">
        <f t="shared" si="5"/>
        <v>30.761166042329403</v>
      </c>
      <c r="P62" s="51">
        <f t="shared" si="6"/>
        <v>4.5671140939597317</v>
      </c>
      <c r="Q62" s="58">
        <f t="shared" si="7"/>
        <v>0.66809778984637402</v>
      </c>
      <c r="R62" s="156">
        <f t="shared" si="8"/>
        <v>682.03976509434403</v>
      </c>
      <c r="S62" s="156">
        <f t="shared" si="9"/>
        <v>1091.2636241509504</v>
      </c>
      <c r="T62" s="153"/>
      <c r="U62" s="153"/>
      <c r="V62" s="150"/>
      <c r="W62" s="1">
        <v>336</v>
      </c>
      <c r="X62" s="1">
        <v>21.1</v>
      </c>
      <c r="Y62" s="139">
        <v>0.6</v>
      </c>
      <c r="Z62" s="136">
        <v>780</v>
      </c>
      <c r="AA62" s="136">
        <v>3753</v>
      </c>
      <c r="AB62" s="136">
        <v>654</v>
      </c>
      <c r="AC62" s="136">
        <v>961</v>
      </c>
      <c r="AD62" s="27">
        <f t="shared" si="17"/>
        <v>0.21556140851475691</v>
      </c>
      <c r="AE62" s="27">
        <f t="shared" si="10"/>
        <v>0.11835256714133303</v>
      </c>
      <c r="AF62" s="24">
        <f t="shared" si="11"/>
        <v>1.8213496649999998</v>
      </c>
      <c r="AG62" s="29">
        <f t="shared" si="12"/>
        <v>0.67481033892564646</v>
      </c>
      <c r="AH62" s="29">
        <f t="shared" si="13"/>
        <v>4.8115384615384613</v>
      </c>
      <c r="AI62" s="36">
        <v>3753</v>
      </c>
      <c r="AJ62" s="51">
        <f t="shared" si="14"/>
        <v>28.274958647284411</v>
      </c>
      <c r="AK62" s="51">
        <f t="shared" si="15"/>
        <v>4.8115384615384613</v>
      </c>
      <c r="AL62" s="58">
        <f t="shared" si="16"/>
        <v>0.67481033892564646</v>
      </c>
    </row>
    <row r="63" spans="1:40" x14ac:dyDescent="0.2">
      <c r="A63" s="149">
        <v>336</v>
      </c>
      <c r="B63" s="149" t="s">
        <v>390</v>
      </c>
      <c r="C63" s="1" t="s">
        <v>107</v>
      </c>
      <c r="D63" s="150">
        <v>21.1</v>
      </c>
      <c r="E63" s="150">
        <v>1102</v>
      </c>
      <c r="F63" s="150">
        <v>1223</v>
      </c>
      <c r="G63" s="150">
        <v>5049</v>
      </c>
      <c r="H63" s="164">
        <v>0.68799999999999994</v>
      </c>
      <c r="I63" s="25">
        <f t="shared" ref="I63:I100" si="18">0.1515*(G63/1000)/(E63/1000)^2/($D$4/10)^4</f>
        <v>0.22053697094012778</v>
      </c>
      <c r="J63" s="25">
        <f t="shared" ref="J63:J100" si="19">0.5*(F63/1000)/(E63/1000)^3/($D$4/10)^5</f>
        <v>0.12306510208540763</v>
      </c>
      <c r="K63" s="27">
        <f t="shared" ref="K63:K100" si="20">I63/J63</f>
        <v>1.792035005887163</v>
      </c>
      <c r="L63" s="27">
        <f t="shared" ref="L63:L100" si="21">0.798*I63^1.5/J63</f>
        <v>0.67156813763403855</v>
      </c>
      <c r="M63" s="27">
        <f t="shared" ref="M63:M100" si="22">G63/F63</f>
        <v>4.1283728536385933</v>
      </c>
      <c r="N63" s="309"/>
      <c r="O63" s="51">
        <f>G63/(PI()*$D$4^2/4)</f>
        <v>38.038973144188382</v>
      </c>
      <c r="P63" s="51">
        <f>M63</f>
        <v>4.1283728536385933</v>
      </c>
      <c r="Q63" s="58">
        <f>L63</f>
        <v>0.67156813763403855</v>
      </c>
      <c r="R63" s="156">
        <f>E63*(PI()/30)*($D$4/2)</f>
        <v>750.10760592212296</v>
      </c>
      <c r="S63" s="156">
        <f>R63/H63</f>
        <v>1090.2726830263416</v>
      </c>
      <c r="T63" s="153"/>
      <c r="U63" s="153"/>
      <c r="V63" s="150"/>
      <c r="W63" s="1">
        <v>336</v>
      </c>
      <c r="X63" s="1">
        <v>21.1</v>
      </c>
      <c r="Y63" s="139">
        <v>0.625</v>
      </c>
      <c r="Z63" s="136">
        <v>895</v>
      </c>
      <c r="AA63" s="136">
        <v>4098</v>
      </c>
      <c r="AB63" s="136">
        <v>681</v>
      </c>
      <c r="AC63" s="136">
        <v>1001</v>
      </c>
      <c r="AD63" s="27">
        <f t="shared" ref="AD63:AD107" si="23">0.1515*(AA63/1000)/(AC63/1000)^2/($D$4/10)^4</f>
        <v>0.21694169183877055</v>
      </c>
      <c r="AE63" s="27">
        <f t="shared" ref="AE63:AE107" si="24">0.5*(Z63/1000)/(AC63/1000)^3/($D$4/10)^5</f>
        <v>0.12016390843126674</v>
      </c>
      <c r="AF63" s="24">
        <f t="shared" ref="AF63:AF107" si="25">AD63/AE63</f>
        <v>1.8053814549720666</v>
      </c>
      <c r="AG63" s="29">
        <f t="shared" ref="AG63:AG107" si="26">0.798*AD63^1.5/AE63</f>
        <v>0.67103222954403841</v>
      </c>
      <c r="AH63" s="29">
        <f t="shared" ref="AH63:AH107" si="27">AA63/Z63</f>
        <v>4.5787709497206706</v>
      </c>
      <c r="AI63" s="36">
        <v>4098</v>
      </c>
      <c r="AJ63" s="51">
        <f t="shared" ref="AJ63:AJ107" si="28">AA63/(PI()*$D$4^2/4)</f>
        <v>30.874175469376905</v>
      </c>
      <c r="AK63" s="51">
        <f t="shared" ref="AK63:AK107" si="29">AH63</f>
        <v>4.5787709497206706</v>
      </c>
      <c r="AL63" s="58">
        <f t="shared" ref="AL63:AL107" si="30">AG63</f>
        <v>0.67103222954403841</v>
      </c>
    </row>
    <row r="64" spans="1:40" x14ac:dyDescent="0.2">
      <c r="A64" s="149">
        <v>336</v>
      </c>
      <c r="B64" s="149" t="s">
        <v>390</v>
      </c>
      <c r="C64" s="1" t="s">
        <v>107</v>
      </c>
      <c r="D64" s="150">
        <v>21.1</v>
      </c>
      <c r="E64" s="150">
        <v>1199</v>
      </c>
      <c r="F64" s="150">
        <v>1633</v>
      </c>
      <c r="G64" s="150">
        <v>6114</v>
      </c>
      <c r="H64" s="164">
        <v>0.748</v>
      </c>
      <c r="I64" s="25">
        <f t="shared" si="18"/>
        <v>0.22559334914686288</v>
      </c>
      <c r="J64" s="25">
        <f t="shared" si="19"/>
        <v>0.1275797886158232</v>
      </c>
      <c r="K64" s="27">
        <f t="shared" si="20"/>
        <v>1.7682530406613597</v>
      </c>
      <c r="L64" s="27">
        <f t="shared" si="21"/>
        <v>0.67020930137131973</v>
      </c>
      <c r="M64" s="27">
        <f t="shared" si="22"/>
        <v>3.7440293937538272</v>
      </c>
      <c r="N64" s="309"/>
      <c r="O64" s="51">
        <f>G64/(PI()*$D$4^2/4)</f>
        <v>46.062642464560859</v>
      </c>
      <c r="P64" s="51">
        <f>M64</f>
        <v>3.7440293937538272</v>
      </c>
      <c r="Q64" s="58">
        <f>L64</f>
        <v>0.67020930137131973</v>
      </c>
      <c r="R64" s="156">
        <f>E64*(PI()/30)*($D$4/2)</f>
        <v>816.13341152506837</v>
      </c>
      <c r="S64" s="156">
        <f>R64/H64</f>
        <v>1091.0874485629256</v>
      </c>
      <c r="T64" s="153"/>
      <c r="U64" s="153"/>
      <c r="V64" s="150"/>
      <c r="W64" s="1">
        <v>336</v>
      </c>
      <c r="X64" s="1">
        <v>21.1</v>
      </c>
      <c r="Y64" s="139">
        <v>0.65</v>
      </c>
      <c r="Z64" s="136">
        <v>1000</v>
      </c>
      <c r="AA64" s="136">
        <v>4440</v>
      </c>
      <c r="AB64" s="136">
        <v>709</v>
      </c>
      <c r="AC64" s="136">
        <v>1041</v>
      </c>
      <c r="AD64" s="27">
        <f t="shared" si="23"/>
        <v>0.21733052779530829</v>
      </c>
      <c r="AE64" s="27">
        <f t="shared" si="24"/>
        <v>0.1193716107991134</v>
      </c>
      <c r="AF64" s="24">
        <f t="shared" si="25"/>
        <v>1.8206215560000003</v>
      </c>
      <c r="AG64" s="29">
        <f t="shared" si="26"/>
        <v>0.67730290625890543</v>
      </c>
      <c r="AH64" s="29">
        <f t="shared" si="27"/>
        <v>4.4400000000000004</v>
      </c>
      <c r="AI64" s="36">
        <v>4440</v>
      </c>
      <c r="AJ64" s="51">
        <f t="shared" si="28"/>
        <v>33.450790406059895</v>
      </c>
      <c r="AK64" s="51">
        <f t="shared" si="29"/>
        <v>4.4400000000000004</v>
      </c>
      <c r="AL64" s="58">
        <f t="shared" si="30"/>
        <v>0.67730290625890543</v>
      </c>
    </row>
    <row r="65" spans="1:40" x14ac:dyDescent="0.2">
      <c r="A65" s="149">
        <v>336</v>
      </c>
      <c r="B65" s="149" t="s">
        <v>390</v>
      </c>
      <c r="C65" s="1" t="s">
        <v>107</v>
      </c>
      <c r="D65" s="150">
        <v>21.1</v>
      </c>
      <c r="E65" s="150">
        <v>1299</v>
      </c>
      <c r="F65" s="150">
        <v>2277</v>
      </c>
      <c r="G65" s="150">
        <v>7475</v>
      </c>
      <c r="H65" s="164">
        <v>0.81100000000000005</v>
      </c>
      <c r="I65" s="25">
        <f t="shared" si="18"/>
        <v>0.23498065955215544</v>
      </c>
      <c r="J65" s="25">
        <f t="shared" si="19"/>
        <v>0.13989069254291259</v>
      </c>
      <c r="K65" s="27">
        <f t="shared" si="20"/>
        <v>1.6797447727272723</v>
      </c>
      <c r="L65" s="27">
        <f t="shared" si="21"/>
        <v>0.64977387927441266</v>
      </c>
      <c r="M65" s="27">
        <f t="shared" si="22"/>
        <v>3.2828282828282829</v>
      </c>
      <c r="N65" s="309"/>
      <c r="O65" s="51">
        <f>G65/(PI()*$D$4^2/4)</f>
        <v>56.316364478670657</v>
      </c>
      <c r="P65" s="51">
        <f>M65</f>
        <v>3.2828282828282829</v>
      </c>
      <c r="Q65" s="58">
        <f>L65</f>
        <v>0.64977387927441266</v>
      </c>
      <c r="R65" s="156">
        <f>E65*(PI()/30)*($D$4/2)</f>
        <v>884.20125235284718</v>
      </c>
      <c r="S65" s="156">
        <f>R65/H65</f>
        <v>1090.2604837889608</v>
      </c>
      <c r="T65" s="153"/>
      <c r="U65" s="153"/>
      <c r="V65" s="150"/>
      <c r="W65" s="1">
        <v>336</v>
      </c>
      <c r="X65" s="1">
        <v>21.1</v>
      </c>
      <c r="Y65" s="139">
        <v>0.67500000000000004</v>
      </c>
      <c r="Z65" s="136">
        <v>1148</v>
      </c>
      <c r="AA65" s="136">
        <v>4836</v>
      </c>
      <c r="AB65" s="136">
        <v>736</v>
      </c>
      <c r="AC65" s="136">
        <v>1081</v>
      </c>
      <c r="AD65" s="27">
        <f t="shared" si="23"/>
        <v>0.21952001711824551</v>
      </c>
      <c r="AE65" s="27">
        <f t="shared" si="24"/>
        <v>0.12238214166586391</v>
      </c>
      <c r="AF65" s="24">
        <f t="shared" si="25"/>
        <v>1.793725899303136</v>
      </c>
      <c r="AG65" s="29">
        <f t="shared" si="26"/>
        <v>0.67065016254984511</v>
      </c>
      <c r="AH65" s="29">
        <f t="shared" si="27"/>
        <v>4.2125435540069684</v>
      </c>
      <c r="AI65" s="36">
        <v>4836</v>
      </c>
      <c r="AJ65" s="51">
        <f t="shared" si="28"/>
        <v>36.434239280113886</v>
      </c>
      <c r="AK65" s="51">
        <f t="shared" si="29"/>
        <v>4.2125435540069684</v>
      </c>
      <c r="AL65" s="58">
        <f t="shared" si="30"/>
        <v>0.67065016254984511</v>
      </c>
    </row>
    <row r="66" spans="1:40" x14ac:dyDescent="0.2">
      <c r="A66" s="149">
        <v>336</v>
      </c>
      <c r="B66" s="149" t="s">
        <v>390</v>
      </c>
      <c r="C66" s="1" t="s">
        <v>107</v>
      </c>
      <c r="D66" s="150">
        <v>21.1</v>
      </c>
      <c r="E66" s="150">
        <v>1403</v>
      </c>
      <c r="F66" s="150">
        <v>3069</v>
      </c>
      <c r="G66" s="150">
        <v>8734</v>
      </c>
      <c r="H66" s="164">
        <v>0.876</v>
      </c>
      <c r="I66" s="25">
        <f t="shared" si="18"/>
        <v>0.23536239198738015</v>
      </c>
      <c r="J66" s="25">
        <f t="shared" si="19"/>
        <v>0.14965013678953895</v>
      </c>
      <c r="K66" s="27">
        <f t="shared" si="20"/>
        <v>1.5727509311827959</v>
      </c>
      <c r="L66" s="27">
        <f t="shared" si="21"/>
        <v>0.60887953450624976</v>
      </c>
      <c r="M66" s="27">
        <f t="shared" si="22"/>
        <v>2.8458781362007168</v>
      </c>
      <c r="N66" s="309"/>
      <c r="O66" s="51">
        <f>G66/(PI()*$D$4^2/4)</f>
        <v>65.801622388857467</v>
      </c>
      <c r="P66" s="51">
        <f>M66</f>
        <v>2.8458781362007168</v>
      </c>
      <c r="Q66" s="58">
        <f>L66</f>
        <v>0.60887953450624976</v>
      </c>
      <c r="R66" s="156">
        <f>E66*(PI()/30)*($D$4/2)</f>
        <v>954.99180681373718</v>
      </c>
      <c r="S66" s="156">
        <f>R66/H66</f>
        <v>1090.1732954494717</v>
      </c>
      <c r="T66" s="153"/>
      <c r="U66" s="153"/>
      <c r="V66" s="150"/>
      <c r="W66" s="1">
        <v>336</v>
      </c>
      <c r="X66" s="1">
        <v>21.1</v>
      </c>
      <c r="Y66" s="139">
        <v>0.7</v>
      </c>
      <c r="Z66" s="136">
        <v>1290</v>
      </c>
      <c r="AA66" s="136">
        <v>5284</v>
      </c>
      <c r="AB66" s="136">
        <v>763</v>
      </c>
      <c r="AC66" s="136">
        <v>1121</v>
      </c>
      <c r="AD66" s="27">
        <f t="shared" si="23"/>
        <v>0.22304413475101975</v>
      </c>
      <c r="AE66" s="27">
        <f t="shared" si="24"/>
        <v>0.12331789854278659</v>
      </c>
      <c r="AF66" s="24">
        <f t="shared" si="25"/>
        <v>1.8086923097674421</v>
      </c>
      <c r="AG66" s="29">
        <f t="shared" si="26"/>
        <v>0.68165242973048101</v>
      </c>
      <c r="AH66" s="29">
        <f t="shared" si="27"/>
        <v>4.0961240310077516</v>
      </c>
      <c r="AI66" s="36">
        <v>5284</v>
      </c>
      <c r="AJ66" s="51">
        <f t="shared" si="28"/>
        <v>39.809454167932543</v>
      </c>
      <c r="AK66" s="51">
        <f t="shared" si="29"/>
        <v>4.0961240310077516</v>
      </c>
      <c r="AL66" s="58">
        <f t="shared" si="30"/>
        <v>0.68165242973048101</v>
      </c>
    </row>
    <row r="67" spans="1:40" x14ac:dyDescent="0.2">
      <c r="B67" s="149"/>
      <c r="D67" s="150"/>
      <c r="E67" s="150"/>
      <c r="G67" s="150"/>
      <c r="I67" s="25"/>
      <c r="J67" s="25"/>
      <c r="K67" s="27"/>
      <c r="L67" s="27"/>
      <c r="M67" s="27"/>
      <c r="N67" s="309"/>
      <c r="O67" s="51"/>
      <c r="P67" s="51"/>
      <c r="Q67" s="58"/>
      <c r="R67" s="156"/>
      <c r="T67" s="153"/>
      <c r="U67" s="153"/>
      <c r="V67" s="150"/>
      <c r="W67" s="1">
        <v>336</v>
      </c>
      <c r="X67" s="1">
        <v>21.1</v>
      </c>
      <c r="Y67" s="139">
        <v>0.72499999999999998</v>
      </c>
      <c r="Z67" s="136">
        <v>1476</v>
      </c>
      <c r="AA67" s="136">
        <v>5719</v>
      </c>
      <c r="AB67" s="136">
        <v>791</v>
      </c>
      <c r="AC67" s="136">
        <v>1161</v>
      </c>
      <c r="AD67" s="27">
        <f t="shared" si="23"/>
        <v>0.22505822051596822</v>
      </c>
      <c r="AE67" s="27">
        <f t="shared" si="24"/>
        <v>0.1270114695903477</v>
      </c>
      <c r="AF67" s="24">
        <f t="shared" si="25"/>
        <v>1.7719519445121956</v>
      </c>
      <c r="AG67" s="29">
        <f t="shared" si="26"/>
        <v>0.67081423705306431</v>
      </c>
      <c r="AH67" s="29">
        <f t="shared" si="27"/>
        <v>3.8746612466124661</v>
      </c>
      <c r="AI67" s="36">
        <v>5719</v>
      </c>
      <c r="AJ67" s="51">
        <f t="shared" si="28"/>
        <v>43.08672755231003</v>
      </c>
      <c r="AK67" s="51">
        <f t="shared" si="29"/>
        <v>3.8746612466124661</v>
      </c>
      <c r="AL67" s="58">
        <f t="shared" si="30"/>
        <v>0.67081423705306431</v>
      </c>
    </row>
    <row r="68" spans="1:40" x14ac:dyDescent="0.2">
      <c r="B68" s="149"/>
      <c r="D68" s="150"/>
      <c r="E68" s="150"/>
      <c r="G68" s="150"/>
      <c r="I68" s="25"/>
      <c r="J68" s="25"/>
      <c r="K68" s="27"/>
      <c r="L68" s="27"/>
      <c r="M68" s="27"/>
      <c r="N68" s="309"/>
      <c r="O68" s="51"/>
      <c r="P68" s="51"/>
      <c r="Q68" s="58"/>
      <c r="R68" s="156"/>
      <c r="T68" s="153"/>
      <c r="U68" s="153"/>
      <c r="V68" s="150"/>
      <c r="W68" s="1">
        <v>336</v>
      </c>
      <c r="X68" s="1">
        <v>21.1</v>
      </c>
      <c r="Y68" s="139">
        <v>0.75</v>
      </c>
      <c r="Z68" s="136">
        <v>1686</v>
      </c>
      <c r="AA68" s="136">
        <v>6175</v>
      </c>
      <c r="AB68" s="136">
        <v>818</v>
      </c>
      <c r="AC68" s="136">
        <v>1201</v>
      </c>
      <c r="AD68" s="27">
        <f t="shared" si="23"/>
        <v>0.22708590077210231</v>
      </c>
      <c r="AE68" s="27">
        <f t="shared" si="24"/>
        <v>0.13106350888483234</v>
      </c>
      <c r="AF68" s="24">
        <f t="shared" si="25"/>
        <v>1.732640173487545</v>
      </c>
      <c r="AG68" s="29">
        <f t="shared" si="26"/>
        <v>0.65888004799622513</v>
      </c>
      <c r="AH68" s="29">
        <f t="shared" si="27"/>
        <v>3.6625148279952549</v>
      </c>
      <c r="AI68" s="36">
        <v>6175</v>
      </c>
      <c r="AJ68" s="51">
        <f t="shared" si="28"/>
        <v>46.522214134554019</v>
      </c>
      <c r="AK68" s="51">
        <f t="shared" si="29"/>
        <v>3.6625148279952549</v>
      </c>
      <c r="AL68" s="58">
        <f t="shared" si="30"/>
        <v>0.65888004799622513</v>
      </c>
    </row>
    <row r="69" spans="1:40" x14ac:dyDescent="0.2">
      <c r="B69" s="149"/>
      <c r="D69" s="150"/>
      <c r="E69" s="150"/>
      <c r="G69" s="150"/>
      <c r="I69" s="25"/>
      <c r="J69" s="25"/>
      <c r="K69" s="27"/>
      <c r="L69" s="27"/>
      <c r="M69" s="27"/>
      <c r="N69" s="309"/>
      <c r="O69" s="51"/>
      <c r="P69" s="51"/>
      <c r="Q69" s="58"/>
      <c r="R69" s="156"/>
      <c r="T69" s="153"/>
      <c r="U69" s="153"/>
      <c r="V69" s="150"/>
      <c r="W69" s="1">
        <v>336</v>
      </c>
      <c r="X69" s="1">
        <v>21.1</v>
      </c>
      <c r="Y69" s="139">
        <v>0.77500000000000002</v>
      </c>
      <c r="Z69" s="136">
        <v>1913</v>
      </c>
      <c r="AA69" s="136">
        <v>6652</v>
      </c>
      <c r="AB69" s="136">
        <v>845</v>
      </c>
      <c r="AC69" s="136">
        <v>1241</v>
      </c>
      <c r="AD69" s="27">
        <f t="shared" si="23"/>
        <v>0.22911203413852027</v>
      </c>
      <c r="AE69" s="27">
        <f t="shared" si="24"/>
        <v>0.13478850870857395</v>
      </c>
      <c r="AF69" s="24">
        <f t="shared" si="25"/>
        <v>1.6997890720334556</v>
      </c>
      <c r="AG69" s="29">
        <f t="shared" si="26"/>
        <v>0.64926482481149139</v>
      </c>
      <c r="AH69" s="29">
        <f t="shared" si="27"/>
        <v>3.477260846837428</v>
      </c>
      <c r="AI69" s="36">
        <v>6652</v>
      </c>
      <c r="AJ69" s="51">
        <f t="shared" si="28"/>
        <v>50.11591391466451</v>
      </c>
      <c r="AK69" s="51">
        <f t="shared" si="29"/>
        <v>3.477260846837428</v>
      </c>
      <c r="AL69" s="58">
        <f t="shared" si="30"/>
        <v>0.64926482481149139</v>
      </c>
    </row>
    <row r="70" spans="1:40" x14ac:dyDescent="0.2">
      <c r="B70" s="149"/>
      <c r="D70" s="150"/>
      <c r="E70" s="150"/>
      <c r="G70" s="150"/>
      <c r="I70" s="25"/>
      <c r="J70" s="25"/>
      <c r="K70" s="27"/>
      <c r="L70" s="27"/>
      <c r="M70" s="27"/>
      <c r="N70" s="309"/>
      <c r="O70" s="51"/>
      <c r="P70" s="51"/>
      <c r="Q70" s="58"/>
      <c r="R70" s="156"/>
      <c r="T70" s="153"/>
      <c r="U70" s="153"/>
      <c r="V70" s="150"/>
      <c r="W70" s="1">
        <v>336</v>
      </c>
      <c r="X70" s="1">
        <v>21.1</v>
      </c>
      <c r="Y70" s="139">
        <v>0.8</v>
      </c>
      <c r="Z70" s="136">
        <v>2164</v>
      </c>
      <c r="AA70" s="136">
        <v>7149</v>
      </c>
      <c r="AB70" s="136">
        <v>872</v>
      </c>
      <c r="AC70" s="136">
        <v>1282</v>
      </c>
      <c r="AD70" s="27">
        <f t="shared" si="23"/>
        <v>0.23073233987482292</v>
      </c>
      <c r="AE70" s="27">
        <f t="shared" si="24"/>
        <v>0.13830772052294957</v>
      </c>
      <c r="AF70" s="24">
        <f t="shared" si="25"/>
        <v>1.6682535074861364</v>
      </c>
      <c r="AG70" s="29">
        <f t="shared" si="26"/>
        <v>0.63946852501122675</v>
      </c>
      <c r="AH70" s="29">
        <f t="shared" si="27"/>
        <v>3.3036044362292052</v>
      </c>
      <c r="AI70" s="36">
        <v>7149</v>
      </c>
      <c r="AJ70" s="51">
        <f t="shared" si="28"/>
        <v>53.860292930838334</v>
      </c>
      <c r="AK70" s="51">
        <f t="shared" si="29"/>
        <v>3.3036044362292052</v>
      </c>
      <c r="AL70" s="58">
        <f t="shared" si="30"/>
        <v>0.63946852501122675</v>
      </c>
    </row>
    <row r="71" spans="1:40" x14ac:dyDescent="0.2">
      <c r="B71" s="149"/>
      <c r="D71" s="150"/>
      <c r="E71" s="150"/>
      <c r="G71" s="150"/>
      <c r="I71" s="25"/>
      <c r="J71" s="25"/>
      <c r="K71" s="27"/>
      <c r="L71" s="27"/>
      <c r="M71" s="27"/>
      <c r="N71" s="309"/>
      <c r="O71" s="51"/>
      <c r="P71" s="51"/>
      <c r="Q71" s="58"/>
      <c r="R71" s="156"/>
      <c r="T71" s="153"/>
      <c r="U71" s="153"/>
      <c r="V71" s="150"/>
      <c r="W71" s="1">
        <v>336</v>
      </c>
      <c r="X71" s="1">
        <v>21.1</v>
      </c>
      <c r="Y71" s="139">
        <v>0.82499999999999996</v>
      </c>
      <c r="Z71" s="136">
        <v>2437</v>
      </c>
      <c r="AA71" s="136">
        <v>7668</v>
      </c>
      <c r="AB71" s="136">
        <v>900</v>
      </c>
      <c r="AC71" s="136">
        <v>1322</v>
      </c>
      <c r="AD71" s="27">
        <f t="shared" si="23"/>
        <v>0.23273324103155421</v>
      </c>
      <c r="AE71" s="27">
        <f t="shared" si="24"/>
        <v>0.14204122415775935</v>
      </c>
      <c r="AF71" s="24">
        <f t="shared" si="25"/>
        <v>1.6384908142798527</v>
      </c>
      <c r="AG71" s="29">
        <f t="shared" si="26"/>
        <v>0.63077738025589036</v>
      </c>
      <c r="AH71" s="29">
        <f t="shared" si="27"/>
        <v>3.1464915880180548</v>
      </c>
      <c r="AI71" s="36">
        <v>7668</v>
      </c>
      <c r="AJ71" s="51">
        <f t="shared" si="28"/>
        <v>57.770419106681821</v>
      </c>
      <c r="AK71" s="51">
        <f t="shared" si="29"/>
        <v>3.1464915880180548</v>
      </c>
      <c r="AL71" s="58">
        <f t="shared" si="30"/>
        <v>0.63077738025589036</v>
      </c>
    </row>
    <row r="72" spans="1:40" x14ac:dyDescent="0.2">
      <c r="B72" s="149"/>
      <c r="D72" s="150"/>
      <c r="E72" s="150"/>
      <c r="G72" s="150"/>
      <c r="I72" s="25"/>
      <c r="J72" s="25"/>
      <c r="K72" s="27"/>
      <c r="L72" s="27"/>
      <c r="M72" s="27"/>
      <c r="N72" s="309"/>
      <c r="O72" s="51"/>
      <c r="P72" s="51"/>
      <c r="Q72" s="58"/>
      <c r="R72" s="156"/>
      <c r="T72" s="153"/>
      <c r="U72" s="153"/>
      <c r="V72" s="150"/>
      <c r="W72" s="1">
        <v>336</v>
      </c>
      <c r="X72" s="1">
        <v>21.1</v>
      </c>
      <c r="Y72" s="139">
        <v>0.85</v>
      </c>
      <c r="Z72" s="136">
        <v>2732</v>
      </c>
      <c r="AA72" s="136">
        <v>8206</v>
      </c>
      <c r="AB72" s="136">
        <v>927</v>
      </c>
      <c r="AC72" s="136">
        <v>1362</v>
      </c>
      <c r="AD72" s="27">
        <f t="shared" si="23"/>
        <v>0.23464781856397904</v>
      </c>
      <c r="AE72" s="27">
        <f t="shared" si="24"/>
        <v>0.14561382666484712</v>
      </c>
      <c r="AF72" s="24">
        <f t="shared" si="25"/>
        <v>1.6114391327964857</v>
      </c>
      <c r="AG72" s="29">
        <f t="shared" si="26"/>
        <v>0.62290964851824882</v>
      </c>
      <c r="AH72" s="29">
        <f t="shared" si="27"/>
        <v>3.0036603221083453</v>
      </c>
      <c r="AI72" s="36">
        <v>8206</v>
      </c>
      <c r="AJ72" s="51">
        <f t="shared" si="28"/>
        <v>61.823690556785472</v>
      </c>
      <c r="AK72" s="51">
        <f t="shared" si="29"/>
        <v>3.0036603221083453</v>
      </c>
      <c r="AL72" s="58">
        <f t="shared" si="30"/>
        <v>0.62290964851824882</v>
      </c>
    </row>
    <row r="73" spans="1:40" x14ac:dyDescent="0.2">
      <c r="B73" s="149"/>
      <c r="D73" s="150"/>
      <c r="E73" s="150"/>
      <c r="G73" s="150"/>
      <c r="I73" s="25"/>
      <c r="J73" s="25"/>
      <c r="K73" s="27"/>
      <c r="L73" s="27"/>
      <c r="M73" s="27"/>
      <c r="N73" s="309"/>
      <c r="O73" s="51"/>
      <c r="P73" s="51"/>
      <c r="Q73" s="58"/>
      <c r="R73" s="156"/>
      <c r="T73" s="153"/>
      <c r="U73" s="153"/>
      <c r="V73" s="150"/>
      <c r="W73" s="1">
        <v>336</v>
      </c>
      <c r="X73" s="1">
        <v>21.1</v>
      </c>
      <c r="Y73" s="139">
        <v>0.875</v>
      </c>
      <c r="Z73" s="136">
        <v>3048</v>
      </c>
      <c r="AA73" s="136">
        <v>8766</v>
      </c>
      <c r="AB73" s="136">
        <v>954</v>
      </c>
      <c r="AC73" s="136">
        <v>1402</v>
      </c>
      <c r="AD73" s="27">
        <f t="shared" si="23"/>
        <v>0.23656182537664036</v>
      </c>
      <c r="AE73" s="27">
        <f t="shared" si="24"/>
        <v>0.14894439495500184</v>
      </c>
      <c r="AF73" s="24">
        <f t="shared" si="25"/>
        <v>1.5882559759842521</v>
      </c>
      <c r="AG73" s="29">
        <f t="shared" si="26"/>
        <v>0.6164469679051453</v>
      </c>
      <c r="AH73" s="29">
        <f t="shared" si="27"/>
        <v>2.8759842519685042</v>
      </c>
      <c r="AI73" s="36">
        <v>8766</v>
      </c>
      <c r="AJ73" s="51">
        <f t="shared" si="28"/>
        <v>66.042709166558794</v>
      </c>
      <c r="AK73" s="51">
        <f t="shared" si="29"/>
        <v>2.8759842519685042</v>
      </c>
      <c r="AL73" s="58">
        <f t="shared" si="30"/>
        <v>0.6164469679051453</v>
      </c>
    </row>
    <row r="74" spans="1:40" x14ac:dyDescent="0.2">
      <c r="B74" s="149"/>
      <c r="D74" s="150"/>
      <c r="E74" s="150"/>
      <c r="G74" s="150"/>
      <c r="I74" s="25"/>
      <c r="J74" s="25"/>
      <c r="K74" s="27"/>
      <c r="L74" s="27"/>
      <c r="M74" s="27"/>
      <c r="N74" s="309"/>
      <c r="O74" s="51"/>
      <c r="P74" s="51"/>
      <c r="Q74" s="58"/>
      <c r="R74" s="156"/>
      <c r="T74" s="153"/>
      <c r="U74" s="153"/>
      <c r="V74" s="150"/>
      <c r="W74" s="1"/>
      <c r="X74" s="1"/>
      <c r="Y74" s="17"/>
      <c r="Z74"/>
      <c r="AD74" s="27"/>
      <c r="AE74" s="27"/>
      <c r="AG74" s="29"/>
      <c r="AH74" s="29"/>
      <c r="AL74" s="58"/>
    </row>
    <row r="75" spans="1:40" x14ac:dyDescent="0.2">
      <c r="B75" s="149"/>
      <c r="E75" s="150"/>
      <c r="F75" s="77"/>
      <c r="G75" s="77"/>
      <c r="H75" s="220"/>
      <c r="I75" s="25"/>
      <c r="J75" s="25"/>
      <c r="K75" s="27"/>
      <c r="L75" s="27"/>
      <c r="M75" s="27"/>
      <c r="N75" s="309"/>
      <c r="O75" s="51"/>
      <c r="P75" s="51"/>
      <c r="Q75" s="58"/>
      <c r="R75" s="156"/>
      <c r="T75" s="153"/>
      <c r="U75" s="153"/>
      <c r="V75" s="77"/>
      <c r="W75" s="1"/>
      <c r="X75" s="1"/>
      <c r="Y75" s="5"/>
      <c r="Z75" s="7"/>
      <c r="AA75" s="17"/>
      <c r="AB75" s="21"/>
      <c r="AC75" s="69"/>
      <c r="AD75" s="27"/>
      <c r="AE75" s="27"/>
      <c r="AG75" s="29"/>
      <c r="AH75" s="29"/>
      <c r="AL75" s="58"/>
      <c r="AM75" s="160"/>
      <c r="AN75" s="128"/>
    </row>
    <row r="76" spans="1:40" x14ac:dyDescent="0.2">
      <c r="A76" s="149">
        <v>337</v>
      </c>
      <c r="B76" s="149" t="s">
        <v>390</v>
      </c>
      <c r="C76" s="1" t="s">
        <v>107</v>
      </c>
      <c r="D76" s="150">
        <v>21.1</v>
      </c>
      <c r="E76" s="150">
        <v>710</v>
      </c>
      <c r="F76" s="150">
        <v>307</v>
      </c>
      <c r="G76" s="150">
        <v>2012</v>
      </c>
      <c r="H76" s="164">
        <v>0.443</v>
      </c>
      <c r="I76" s="25">
        <f t="shared" si="18"/>
        <v>0.21171445093825042</v>
      </c>
      <c r="J76" s="25">
        <f t="shared" si="19"/>
        <v>0.11550919896744112</v>
      </c>
      <c r="K76" s="27">
        <f t="shared" si="20"/>
        <v>1.8328795700325731</v>
      </c>
      <c r="L76" s="27">
        <f t="shared" si="21"/>
        <v>0.67299536479552269</v>
      </c>
      <c r="M76" s="27">
        <f t="shared" si="22"/>
        <v>6.5537459283387625</v>
      </c>
      <c r="N76" s="309"/>
      <c r="O76" s="51">
        <f t="shared" ref="O76:O83" si="31">G76/(PI()*$D$4^2/4)</f>
        <v>15.158331147971285</v>
      </c>
      <c r="P76" s="51">
        <f t="shared" ref="P76:P83" si="32">M76</f>
        <v>6.5537459283387625</v>
      </c>
      <c r="Q76" s="58">
        <f t="shared" ref="Q76:Q83" si="33">L76</f>
        <v>0.67299536479552269</v>
      </c>
      <c r="R76" s="156">
        <f t="shared" ref="R76:R83" si="34">E76*(PI()/30)*($D$4/2)</f>
        <v>483.28166987722977</v>
      </c>
      <c r="S76" s="156">
        <f t="shared" ref="S76:S83" si="35">R76/H76</f>
        <v>1090.9292773752366</v>
      </c>
      <c r="T76" s="153"/>
      <c r="U76" s="153"/>
      <c r="V76" s="150"/>
      <c r="W76" s="1">
        <v>337</v>
      </c>
      <c r="X76" s="1">
        <v>21.1</v>
      </c>
      <c r="Y76" s="139">
        <v>0.52500000000000002</v>
      </c>
      <c r="Z76" s="136">
        <v>498</v>
      </c>
      <c r="AA76" s="136">
        <v>2826</v>
      </c>
      <c r="AB76" s="136">
        <v>572</v>
      </c>
      <c r="AC76" s="136">
        <v>841</v>
      </c>
      <c r="AD76" s="27">
        <f t="shared" si="23"/>
        <v>0.21194315233708491</v>
      </c>
      <c r="AE76" s="27">
        <f t="shared" si="24"/>
        <v>0.11274430094408351</v>
      </c>
      <c r="AF76" s="24">
        <f t="shared" si="25"/>
        <v>1.8798569024096385</v>
      </c>
      <c r="AG76" s="29">
        <f t="shared" si="26"/>
        <v>0.69061717950212931</v>
      </c>
      <c r="AH76" s="29">
        <f t="shared" si="27"/>
        <v>5.6746987951807233</v>
      </c>
      <c r="AI76" s="36">
        <v>2826</v>
      </c>
      <c r="AJ76" s="51">
        <f t="shared" si="28"/>
        <v>21.290976055748935</v>
      </c>
      <c r="AK76" s="51">
        <f t="shared" si="29"/>
        <v>5.6746987951807233</v>
      </c>
      <c r="AL76" s="58">
        <f t="shared" si="30"/>
        <v>0.69061717950212931</v>
      </c>
    </row>
    <row r="77" spans="1:40" x14ac:dyDescent="0.2">
      <c r="A77" s="149">
        <v>337</v>
      </c>
      <c r="B77" s="149" t="s">
        <v>390</v>
      </c>
      <c r="C77" s="1" t="s">
        <v>107</v>
      </c>
      <c r="D77" s="150">
        <v>21.1</v>
      </c>
      <c r="E77" s="150">
        <v>799</v>
      </c>
      <c r="F77" s="150">
        <v>439</v>
      </c>
      <c r="G77" s="150">
        <v>2594</v>
      </c>
      <c r="H77" s="164">
        <v>0.499</v>
      </c>
      <c r="I77" s="25">
        <f t="shared" si="18"/>
        <v>0.21553392449513703</v>
      </c>
      <c r="J77" s="25">
        <f t="shared" si="19"/>
        <v>0.11589839589479246</v>
      </c>
      <c r="K77" s="27">
        <f t="shared" si="20"/>
        <v>1.8596799621867879</v>
      </c>
      <c r="L77" s="27">
        <f t="shared" si="21"/>
        <v>0.68896779429372212</v>
      </c>
      <c r="M77" s="27">
        <f t="shared" si="22"/>
        <v>5.9088838268792712</v>
      </c>
      <c r="N77" s="309"/>
      <c r="O77" s="51">
        <f t="shared" si="31"/>
        <v>19.543096917414271</v>
      </c>
      <c r="P77" s="51">
        <f t="shared" si="32"/>
        <v>5.9088838268792712</v>
      </c>
      <c r="Q77" s="58">
        <f t="shared" si="33"/>
        <v>0.68896779429372212</v>
      </c>
      <c r="R77" s="156">
        <f t="shared" si="34"/>
        <v>543.8620482139529</v>
      </c>
      <c r="S77" s="156">
        <f t="shared" si="35"/>
        <v>1089.9039042363786</v>
      </c>
      <c r="T77" s="153"/>
      <c r="U77" s="153"/>
      <c r="V77" s="150"/>
      <c r="W77" s="1">
        <v>337</v>
      </c>
      <c r="X77" s="1">
        <v>21.1</v>
      </c>
      <c r="Y77" s="139">
        <v>0.55000000000000004</v>
      </c>
      <c r="Z77" s="136">
        <v>579</v>
      </c>
      <c r="AA77" s="136">
        <v>3111</v>
      </c>
      <c r="AB77" s="136">
        <v>600</v>
      </c>
      <c r="AC77" s="136">
        <v>881</v>
      </c>
      <c r="AD77" s="27">
        <f t="shared" si="23"/>
        <v>0.2126118262419765</v>
      </c>
      <c r="AE77" s="27">
        <f t="shared" si="24"/>
        <v>0.11402605031370786</v>
      </c>
      <c r="AF77" s="24">
        <f t="shared" si="25"/>
        <v>1.8645899393782384</v>
      </c>
      <c r="AG77" s="29">
        <f t="shared" si="26"/>
        <v>0.68608817933895239</v>
      </c>
      <c r="AH77" s="29">
        <f t="shared" si="27"/>
        <v>5.3730569948186533</v>
      </c>
      <c r="AI77" s="36">
        <v>3111</v>
      </c>
      <c r="AJ77" s="51">
        <f t="shared" si="28"/>
        <v>23.438155169651427</v>
      </c>
      <c r="AK77" s="51">
        <f t="shared" si="29"/>
        <v>5.3730569948186533</v>
      </c>
      <c r="AL77" s="58">
        <f t="shared" si="30"/>
        <v>0.68608817933895239</v>
      </c>
    </row>
    <row r="78" spans="1:40" x14ac:dyDescent="0.2">
      <c r="A78" s="149">
        <v>337</v>
      </c>
      <c r="B78" s="149" t="s">
        <v>390</v>
      </c>
      <c r="C78" s="1" t="s">
        <v>107</v>
      </c>
      <c r="D78" s="150">
        <v>21.1</v>
      </c>
      <c r="E78" s="150">
        <v>902</v>
      </c>
      <c r="F78" s="150">
        <v>637</v>
      </c>
      <c r="G78" s="150">
        <v>3294</v>
      </c>
      <c r="H78" s="164">
        <v>0.56299999999999994</v>
      </c>
      <c r="I78" s="25">
        <f t="shared" si="18"/>
        <v>0.21475819411643074</v>
      </c>
      <c r="J78" s="25">
        <f t="shared" si="19"/>
        <v>0.11688884370805361</v>
      </c>
      <c r="K78" s="27">
        <f t="shared" si="20"/>
        <v>1.8372856408163267</v>
      </c>
      <c r="L78" s="27">
        <f t="shared" si="21"/>
        <v>0.67944521408644876</v>
      </c>
      <c r="M78" s="27">
        <f t="shared" si="22"/>
        <v>5.1711145996860282</v>
      </c>
      <c r="N78" s="309"/>
      <c r="O78" s="51">
        <f t="shared" si="31"/>
        <v>24.816870179630921</v>
      </c>
      <c r="P78" s="51">
        <f t="shared" si="32"/>
        <v>5.1711145996860282</v>
      </c>
      <c r="Q78" s="58">
        <f t="shared" si="33"/>
        <v>0.67944521408644876</v>
      </c>
      <c r="R78" s="156">
        <f t="shared" si="34"/>
        <v>613.97192426656522</v>
      </c>
      <c r="S78" s="156">
        <f t="shared" si="35"/>
        <v>1090.5362775605067</v>
      </c>
      <c r="T78" s="153"/>
      <c r="U78" s="153"/>
      <c r="V78" s="150"/>
      <c r="W78" s="1">
        <v>337</v>
      </c>
      <c r="X78" s="1">
        <v>21.1</v>
      </c>
      <c r="Y78" s="139">
        <v>0.57499999999999996</v>
      </c>
      <c r="Z78" s="136">
        <v>672</v>
      </c>
      <c r="AA78" s="136">
        <v>3418</v>
      </c>
      <c r="AB78" s="136">
        <v>627</v>
      </c>
      <c r="AC78" s="136">
        <v>921</v>
      </c>
      <c r="AD78" s="27">
        <f t="shared" si="23"/>
        <v>0.21374305952399386</v>
      </c>
      <c r="AE78" s="27">
        <f t="shared" si="24"/>
        <v>0.11583601947802902</v>
      </c>
      <c r="AF78" s="24">
        <f t="shared" si="25"/>
        <v>1.8452210330357146</v>
      </c>
      <c r="AG78" s="29">
        <f t="shared" si="26"/>
        <v>0.68076512400844802</v>
      </c>
      <c r="AH78" s="29">
        <f t="shared" si="27"/>
        <v>5.0863095238095237</v>
      </c>
      <c r="AI78" s="36">
        <v>3418</v>
      </c>
      <c r="AJ78" s="51">
        <f t="shared" si="28"/>
        <v>25.751081443223587</v>
      </c>
      <c r="AK78" s="51">
        <f t="shared" si="29"/>
        <v>5.0863095238095237</v>
      </c>
      <c r="AL78" s="58">
        <f t="shared" si="30"/>
        <v>0.68076512400844802</v>
      </c>
    </row>
    <row r="79" spans="1:40" x14ac:dyDescent="0.2">
      <c r="A79" s="149">
        <v>337</v>
      </c>
      <c r="B79" s="149" t="s">
        <v>390</v>
      </c>
      <c r="C79" s="1" t="s">
        <v>107</v>
      </c>
      <c r="D79" s="150">
        <v>21.1</v>
      </c>
      <c r="E79" s="150">
        <v>1010</v>
      </c>
      <c r="F79" s="150">
        <v>913</v>
      </c>
      <c r="G79" s="150">
        <v>4191</v>
      </c>
      <c r="H79" s="164">
        <v>0.63</v>
      </c>
      <c r="I79" s="25">
        <f t="shared" si="18"/>
        <v>0.21792855382313547</v>
      </c>
      <c r="J79" s="25">
        <f t="shared" si="19"/>
        <v>0.1193328186981628</v>
      </c>
      <c r="K79" s="27">
        <f t="shared" si="20"/>
        <v>1.8262248072289153</v>
      </c>
      <c r="L79" s="27">
        <f t="shared" si="21"/>
        <v>0.68032150254364487</v>
      </c>
      <c r="M79" s="27">
        <f t="shared" si="22"/>
        <v>4.5903614457831328</v>
      </c>
      <c r="N79" s="309"/>
      <c r="O79" s="51">
        <f t="shared" si="31"/>
        <v>31.574833917071402</v>
      </c>
      <c r="P79" s="51">
        <f t="shared" si="32"/>
        <v>4.5903614457831328</v>
      </c>
      <c r="Q79" s="58">
        <f t="shared" si="33"/>
        <v>0.68032150254364487</v>
      </c>
      <c r="R79" s="156">
        <f t="shared" si="34"/>
        <v>687.48519236056643</v>
      </c>
      <c r="S79" s="156">
        <f t="shared" si="35"/>
        <v>1091.2463370802641</v>
      </c>
      <c r="T79" s="153"/>
      <c r="U79" s="153"/>
      <c r="V79" s="150"/>
      <c r="W79" s="1">
        <v>337</v>
      </c>
      <c r="X79" s="1">
        <v>21.1</v>
      </c>
      <c r="Y79" s="139">
        <v>0.6</v>
      </c>
      <c r="Z79" s="136">
        <v>777</v>
      </c>
      <c r="AA79" s="136">
        <v>3747</v>
      </c>
      <c r="AB79" s="136">
        <v>654</v>
      </c>
      <c r="AC79" s="136">
        <v>961</v>
      </c>
      <c r="AD79" s="27">
        <f t="shared" si="23"/>
        <v>0.21521678595917773</v>
      </c>
      <c r="AE79" s="27">
        <f t="shared" si="24"/>
        <v>0.11789736496002021</v>
      </c>
      <c r="AF79" s="24">
        <f t="shared" si="25"/>
        <v>1.8254588305019301</v>
      </c>
      <c r="AG79" s="29">
        <f t="shared" si="26"/>
        <v>0.67579193541910776</v>
      </c>
      <c r="AH79" s="29">
        <f t="shared" si="27"/>
        <v>4.8223938223938223</v>
      </c>
      <c r="AI79" s="36">
        <v>3747</v>
      </c>
      <c r="AJ79" s="51">
        <f t="shared" si="28"/>
        <v>28.22975487646541</v>
      </c>
      <c r="AK79" s="51">
        <f t="shared" si="29"/>
        <v>4.8223938223938223</v>
      </c>
      <c r="AL79" s="58">
        <f t="shared" si="30"/>
        <v>0.67579193541910776</v>
      </c>
    </row>
    <row r="80" spans="1:40" x14ac:dyDescent="0.2">
      <c r="A80" s="149">
        <v>337</v>
      </c>
      <c r="B80" s="149" t="s">
        <v>390</v>
      </c>
      <c r="C80" s="1" t="s">
        <v>107</v>
      </c>
      <c r="D80" s="150">
        <v>21.1</v>
      </c>
      <c r="E80" s="150">
        <v>1109</v>
      </c>
      <c r="F80" s="150">
        <v>1256</v>
      </c>
      <c r="G80" s="150">
        <v>5049</v>
      </c>
      <c r="H80" s="164">
        <v>0.69199999999999995</v>
      </c>
      <c r="I80" s="25">
        <f t="shared" si="18"/>
        <v>0.21776170186999796</v>
      </c>
      <c r="J80" s="25">
        <f t="shared" si="19"/>
        <v>0.12400758325607468</v>
      </c>
      <c r="K80" s="27">
        <f t="shared" si="20"/>
        <v>1.7560353661624206</v>
      </c>
      <c r="L80" s="27">
        <f t="shared" si="21"/>
        <v>0.65392343338091474</v>
      </c>
      <c r="M80" s="27">
        <f t="shared" si="22"/>
        <v>4.0199044585987265</v>
      </c>
      <c r="N80" s="309"/>
      <c r="O80" s="51">
        <f t="shared" si="31"/>
        <v>38.038973144188382</v>
      </c>
      <c r="P80" s="51">
        <f t="shared" si="32"/>
        <v>4.0199044585987265</v>
      </c>
      <c r="Q80" s="58">
        <f t="shared" si="33"/>
        <v>0.65392343338091474</v>
      </c>
      <c r="R80" s="156">
        <f t="shared" si="34"/>
        <v>754.87235478006733</v>
      </c>
      <c r="S80" s="156">
        <f t="shared" si="35"/>
        <v>1090.8560040174384</v>
      </c>
      <c r="T80" s="153"/>
      <c r="U80" s="153"/>
      <c r="V80" s="150"/>
      <c r="W80" s="1">
        <v>337</v>
      </c>
      <c r="X80" s="1">
        <v>21.1</v>
      </c>
      <c r="Y80" s="139">
        <v>0.625</v>
      </c>
      <c r="Z80" s="136">
        <v>895</v>
      </c>
      <c r="AA80" s="136">
        <v>4099</v>
      </c>
      <c r="AB80" s="136">
        <v>681</v>
      </c>
      <c r="AC80" s="136">
        <v>1001</v>
      </c>
      <c r="AD80" s="27">
        <f t="shared" si="23"/>
        <v>0.21699463027016117</v>
      </c>
      <c r="AE80" s="27">
        <f t="shared" si="24"/>
        <v>0.12016390843126674</v>
      </c>
      <c r="AF80" s="24">
        <f t="shared" si="25"/>
        <v>1.8058220068156421</v>
      </c>
      <c r="AG80" s="29">
        <f t="shared" si="26"/>
        <v>0.67127786393805278</v>
      </c>
      <c r="AH80" s="29">
        <f t="shared" si="27"/>
        <v>4.5798882681564246</v>
      </c>
      <c r="AI80" s="36">
        <v>4099</v>
      </c>
      <c r="AJ80" s="51">
        <f t="shared" si="28"/>
        <v>30.88170943118007</v>
      </c>
      <c r="AK80" s="51">
        <f t="shared" si="29"/>
        <v>4.5798882681564246</v>
      </c>
      <c r="AL80" s="58">
        <f t="shared" si="30"/>
        <v>0.67127786393805278</v>
      </c>
    </row>
    <row r="81" spans="1:38" x14ac:dyDescent="0.2">
      <c r="A81" s="149">
        <v>337</v>
      </c>
      <c r="B81" s="149" t="s">
        <v>390</v>
      </c>
      <c r="C81" s="1" t="s">
        <v>107</v>
      </c>
      <c r="D81" s="150">
        <v>21.1</v>
      </c>
      <c r="E81" s="150">
        <v>1201</v>
      </c>
      <c r="F81" s="150">
        <v>1673</v>
      </c>
      <c r="G81" s="150">
        <v>6233</v>
      </c>
      <c r="H81" s="164">
        <v>0.75</v>
      </c>
      <c r="I81" s="25">
        <f t="shared" si="18"/>
        <v>0.2292188533623504</v>
      </c>
      <c r="J81" s="25">
        <f t="shared" si="19"/>
        <v>0.13005293615914859</v>
      </c>
      <c r="K81" s="27">
        <f t="shared" si="20"/>
        <v>1.7625042550508074</v>
      </c>
      <c r="L81" s="27">
        <f t="shared" si="21"/>
        <v>0.67337693004896382</v>
      </c>
      <c r="M81" s="27">
        <f t="shared" si="22"/>
        <v>3.7256425582785417</v>
      </c>
      <c r="N81" s="309"/>
      <c r="O81" s="51">
        <f t="shared" si="31"/>
        <v>46.959183919137686</v>
      </c>
      <c r="P81" s="51">
        <f t="shared" si="32"/>
        <v>3.7256425582785417</v>
      </c>
      <c r="Q81" s="58">
        <f t="shared" si="33"/>
        <v>0.67337693004896382</v>
      </c>
      <c r="R81" s="156">
        <f t="shared" si="34"/>
        <v>817.49476834162397</v>
      </c>
      <c r="S81" s="156">
        <f t="shared" si="35"/>
        <v>1089.9930244554987</v>
      </c>
      <c r="T81" s="153"/>
      <c r="U81" s="153"/>
      <c r="V81" s="150"/>
      <c r="W81" s="1">
        <v>337</v>
      </c>
      <c r="X81" s="1">
        <v>21.1</v>
      </c>
      <c r="Y81" s="139">
        <v>0.65</v>
      </c>
      <c r="Z81" s="136">
        <v>1031</v>
      </c>
      <c r="AA81" s="136">
        <v>4433</v>
      </c>
      <c r="AB81" s="136">
        <v>709</v>
      </c>
      <c r="AC81" s="136">
        <v>1041</v>
      </c>
      <c r="AD81" s="27">
        <f t="shared" si="23"/>
        <v>0.21698788957581114</v>
      </c>
      <c r="AE81" s="27">
        <f t="shared" si="24"/>
        <v>0.12307213073388591</v>
      </c>
      <c r="AF81" s="24">
        <f t="shared" si="25"/>
        <v>1.7630952538312319</v>
      </c>
      <c r="AG81" s="29">
        <f t="shared" si="26"/>
        <v>0.65538487671333234</v>
      </c>
      <c r="AH81" s="29">
        <f t="shared" si="27"/>
        <v>4.2997090203685744</v>
      </c>
      <c r="AI81" s="36">
        <v>4433</v>
      </c>
      <c r="AJ81" s="51">
        <f t="shared" si="28"/>
        <v>33.398052673437732</v>
      </c>
      <c r="AK81" s="51">
        <f t="shared" si="29"/>
        <v>4.2997090203685744</v>
      </c>
      <c r="AL81" s="58">
        <f t="shared" si="30"/>
        <v>0.65538487671333234</v>
      </c>
    </row>
    <row r="82" spans="1:38" x14ac:dyDescent="0.2">
      <c r="A82" s="149">
        <v>337</v>
      </c>
      <c r="B82" s="149" t="s">
        <v>390</v>
      </c>
      <c r="C82" s="1" t="s">
        <v>107</v>
      </c>
      <c r="D82" s="150">
        <v>21.1</v>
      </c>
      <c r="E82" s="150">
        <v>1299</v>
      </c>
      <c r="F82" s="150">
        <v>2306</v>
      </c>
      <c r="G82" s="150">
        <v>7574</v>
      </c>
      <c r="H82" s="164">
        <v>0.81100000000000005</v>
      </c>
      <c r="I82" s="25">
        <f t="shared" si="18"/>
        <v>0.23809277798635792</v>
      </c>
      <c r="J82" s="25">
        <f t="shared" si="19"/>
        <v>0.14167234826699884</v>
      </c>
      <c r="K82" s="27">
        <f t="shared" si="20"/>
        <v>1.6805875027753687</v>
      </c>
      <c r="L82" s="27">
        <f t="shared" si="21"/>
        <v>0.65439072039710966</v>
      </c>
      <c r="M82" s="27">
        <f t="shared" si="22"/>
        <v>3.284475281873374</v>
      </c>
      <c r="N82" s="309"/>
      <c r="O82" s="51">
        <f t="shared" si="31"/>
        <v>57.062226697184158</v>
      </c>
      <c r="P82" s="51">
        <f t="shared" si="32"/>
        <v>3.284475281873374</v>
      </c>
      <c r="Q82" s="58">
        <f t="shared" si="33"/>
        <v>0.65439072039710966</v>
      </c>
      <c r="R82" s="156">
        <f t="shared" si="34"/>
        <v>884.20125235284718</v>
      </c>
      <c r="S82" s="156">
        <f t="shared" si="35"/>
        <v>1090.2604837889608</v>
      </c>
      <c r="T82" s="153"/>
      <c r="U82" s="153"/>
      <c r="V82" s="150"/>
      <c r="W82" s="1">
        <v>337</v>
      </c>
      <c r="X82" s="1">
        <v>21.1</v>
      </c>
      <c r="Y82" s="139">
        <v>0.67500000000000004</v>
      </c>
      <c r="Z82" s="136">
        <v>1153</v>
      </c>
      <c r="AA82" s="136">
        <v>4837</v>
      </c>
      <c r="AB82" s="136">
        <v>736</v>
      </c>
      <c r="AC82" s="136">
        <v>1081</v>
      </c>
      <c r="AD82" s="27">
        <f t="shared" si="23"/>
        <v>0.21956541000846844</v>
      </c>
      <c r="AE82" s="27">
        <f t="shared" si="24"/>
        <v>0.12291516493095914</v>
      </c>
      <c r="AF82" s="24">
        <f t="shared" si="25"/>
        <v>1.7863166854293144</v>
      </c>
      <c r="AG82" s="29">
        <f t="shared" si="26"/>
        <v>0.6679490057783517</v>
      </c>
      <c r="AH82" s="29">
        <f t="shared" si="27"/>
        <v>4.1951431049436252</v>
      </c>
      <c r="AI82" s="36">
        <v>4837</v>
      </c>
      <c r="AJ82" s="51">
        <f t="shared" si="28"/>
        <v>36.441773241917055</v>
      </c>
      <c r="AK82" s="51">
        <f t="shared" si="29"/>
        <v>4.1951431049436252</v>
      </c>
      <c r="AL82" s="58">
        <f t="shared" si="30"/>
        <v>0.6679490057783517</v>
      </c>
    </row>
    <row r="83" spans="1:38" x14ac:dyDescent="0.2">
      <c r="A83" s="149">
        <v>337</v>
      </c>
      <c r="B83" s="149" t="s">
        <v>390</v>
      </c>
      <c r="C83" s="1" t="s">
        <v>107</v>
      </c>
      <c r="D83" s="150">
        <v>21.1</v>
      </c>
      <c r="E83" s="150">
        <v>1407</v>
      </c>
      <c r="F83" s="150">
        <v>3088</v>
      </c>
      <c r="G83" s="150">
        <v>8778</v>
      </c>
      <c r="H83" s="164">
        <v>0.878</v>
      </c>
      <c r="I83" s="25">
        <f t="shared" si="18"/>
        <v>0.2352050300542812</v>
      </c>
      <c r="J83" s="25">
        <f t="shared" si="19"/>
        <v>0.14929602409023188</v>
      </c>
      <c r="K83" s="27">
        <f t="shared" si="20"/>
        <v>1.5754272860751297</v>
      </c>
      <c r="L83" s="27">
        <f t="shared" si="21"/>
        <v>0.609711739469456</v>
      </c>
      <c r="M83" s="27">
        <f t="shared" si="22"/>
        <v>2.8426165803108807</v>
      </c>
      <c r="N83" s="309"/>
      <c r="O83" s="51">
        <f t="shared" si="31"/>
        <v>66.133116708196795</v>
      </c>
      <c r="P83" s="51">
        <f t="shared" si="32"/>
        <v>2.8426165803108807</v>
      </c>
      <c r="Q83" s="58">
        <f t="shared" si="33"/>
        <v>0.609711739469456</v>
      </c>
      <c r="R83" s="156">
        <f t="shared" si="34"/>
        <v>957.71452044684838</v>
      </c>
      <c r="S83" s="156">
        <f t="shared" si="35"/>
        <v>1090.7910255658865</v>
      </c>
      <c r="T83" s="153"/>
      <c r="U83" s="153"/>
      <c r="V83" s="150"/>
      <c r="W83" s="1">
        <v>337</v>
      </c>
      <c r="X83" s="1">
        <v>21.1</v>
      </c>
      <c r="Y83" s="139">
        <v>0.7</v>
      </c>
      <c r="Z83" s="136">
        <v>1306</v>
      </c>
      <c r="AA83" s="136">
        <v>5316</v>
      </c>
      <c r="AB83" s="136">
        <v>763</v>
      </c>
      <c r="AC83" s="136">
        <v>1121</v>
      </c>
      <c r="AD83" s="27">
        <f t="shared" si="23"/>
        <v>0.22439489408334989</v>
      </c>
      <c r="AE83" s="27">
        <f t="shared" si="24"/>
        <v>0.12484742286579791</v>
      </c>
      <c r="AF83" s="24">
        <f t="shared" si="25"/>
        <v>1.7973530324655433</v>
      </c>
      <c r="AG83" s="29">
        <f t="shared" si="26"/>
        <v>0.67942694362843592</v>
      </c>
      <c r="AH83" s="29">
        <f t="shared" si="27"/>
        <v>4.0704441041347623</v>
      </c>
      <c r="AI83" s="36">
        <v>5316</v>
      </c>
      <c r="AJ83" s="51">
        <f t="shared" si="28"/>
        <v>40.050540945633877</v>
      </c>
      <c r="AK83" s="51">
        <f t="shared" si="29"/>
        <v>4.0704441041347623</v>
      </c>
      <c r="AL83" s="58">
        <f t="shared" si="30"/>
        <v>0.67942694362843592</v>
      </c>
    </row>
    <row r="84" spans="1:38" x14ac:dyDescent="0.2">
      <c r="B84" s="149"/>
      <c r="D84" s="150"/>
      <c r="E84" s="150"/>
      <c r="G84" s="150"/>
      <c r="I84" s="25"/>
      <c r="J84" s="25"/>
      <c r="K84" s="27"/>
      <c r="L84" s="27"/>
      <c r="M84" s="27"/>
      <c r="N84" s="309"/>
      <c r="O84" s="51"/>
      <c r="P84" s="51"/>
      <c r="Q84" s="58"/>
      <c r="R84" s="156"/>
      <c r="T84" s="153"/>
      <c r="U84" s="153"/>
      <c r="V84" s="150"/>
      <c r="W84" s="1">
        <v>337</v>
      </c>
      <c r="X84" s="1">
        <v>21.1</v>
      </c>
      <c r="Y84" s="139">
        <v>0.72499999999999998</v>
      </c>
      <c r="Z84" s="136">
        <v>1493</v>
      </c>
      <c r="AA84" s="136">
        <v>5755</v>
      </c>
      <c r="AB84" s="136">
        <v>791</v>
      </c>
      <c r="AC84" s="136">
        <v>1161</v>
      </c>
      <c r="AD84" s="27">
        <f t="shared" si="23"/>
        <v>0.22647491852935775</v>
      </c>
      <c r="AE84" s="27">
        <f t="shared" si="24"/>
        <v>0.12847433882004686</v>
      </c>
      <c r="AF84" s="24">
        <f t="shared" si="25"/>
        <v>1.7628027558606831</v>
      </c>
      <c r="AG84" s="29">
        <f t="shared" si="26"/>
        <v>0.66944772216913417</v>
      </c>
      <c r="AH84" s="29">
        <f t="shared" si="27"/>
        <v>3.854655056932351</v>
      </c>
      <c r="AI84" s="36">
        <v>5755</v>
      </c>
      <c r="AJ84" s="51">
        <f t="shared" si="28"/>
        <v>43.357950177224033</v>
      </c>
      <c r="AK84" s="51">
        <f t="shared" si="29"/>
        <v>3.854655056932351</v>
      </c>
      <c r="AL84" s="58">
        <f t="shared" si="30"/>
        <v>0.66944772216913417</v>
      </c>
    </row>
    <row r="85" spans="1:38" x14ac:dyDescent="0.2">
      <c r="B85" s="149"/>
      <c r="D85" s="150"/>
      <c r="E85" s="150"/>
      <c r="G85" s="150"/>
      <c r="I85" s="25"/>
      <c r="J85" s="25"/>
      <c r="K85" s="27"/>
      <c r="L85" s="27"/>
      <c r="M85" s="27"/>
      <c r="N85" s="309"/>
      <c r="O85" s="51"/>
      <c r="P85" s="51"/>
      <c r="Q85" s="58"/>
      <c r="R85" s="156"/>
      <c r="T85" s="153"/>
      <c r="U85" s="153"/>
      <c r="V85" s="150"/>
      <c r="W85" s="1">
        <v>337</v>
      </c>
      <c r="X85" s="1">
        <v>21.1</v>
      </c>
      <c r="Y85" s="139">
        <v>0.75</v>
      </c>
      <c r="Z85" s="136">
        <v>1701</v>
      </c>
      <c r="AA85" s="136">
        <v>6213</v>
      </c>
      <c r="AB85" s="136">
        <v>818</v>
      </c>
      <c r="AC85" s="136">
        <v>1201</v>
      </c>
      <c r="AD85" s="27">
        <f t="shared" si="23"/>
        <v>0.22848335246916138</v>
      </c>
      <c r="AE85" s="27">
        <f t="shared" si="24"/>
        <v>0.13222955433754441</v>
      </c>
      <c r="AF85" s="24">
        <f t="shared" si="25"/>
        <v>1.7279295359788358</v>
      </c>
      <c r="AG85" s="29">
        <f t="shared" si="26"/>
        <v>0.65910741995435218</v>
      </c>
      <c r="AH85" s="29">
        <f t="shared" si="27"/>
        <v>3.6525573192239857</v>
      </c>
      <c r="AI85" s="36">
        <v>6213</v>
      </c>
      <c r="AJ85" s="51">
        <f t="shared" si="28"/>
        <v>46.808504683074354</v>
      </c>
      <c r="AK85" s="51">
        <f t="shared" si="29"/>
        <v>3.6525573192239857</v>
      </c>
      <c r="AL85" s="58">
        <f t="shared" si="30"/>
        <v>0.65910741995435218</v>
      </c>
    </row>
    <row r="86" spans="1:38" x14ac:dyDescent="0.2">
      <c r="B86" s="149"/>
      <c r="D86" s="150"/>
      <c r="E86" s="150"/>
      <c r="G86" s="150"/>
      <c r="I86" s="25"/>
      <c r="J86" s="25"/>
      <c r="K86" s="27"/>
      <c r="L86" s="27"/>
      <c r="M86" s="27"/>
      <c r="N86" s="309"/>
      <c r="O86" s="51"/>
      <c r="P86" s="51"/>
      <c r="Q86" s="58"/>
      <c r="R86" s="156"/>
      <c r="T86" s="153"/>
      <c r="U86" s="153"/>
      <c r="V86" s="150"/>
      <c r="W86" s="1">
        <v>337</v>
      </c>
      <c r="X86" s="1">
        <v>21.1</v>
      </c>
      <c r="Y86" s="139">
        <v>0.77500000000000002</v>
      </c>
      <c r="Z86" s="136">
        <v>1929</v>
      </c>
      <c r="AA86" s="136">
        <v>6690</v>
      </c>
      <c r="AB86" s="136">
        <v>845</v>
      </c>
      <c r="AC86" s="136">
        <v>1241</v>
      </c>
      <c r="AD86" s="27">
        <f t="shared" si="23"/>
        <v>0.23042085213269703</v>
      </c>
      <c r="AE86" s="27">
        <f t="shared" si="24"/>
        <v>0.13591585640294782</v>
      </c>
      <c r="AF86" s="24">
        <f t="shared" si="25"/>
        <v>1.6953198709175741</v>
      </c>
      <c r="AG86" s="29">
        <f t="shared" si="26"/>
        <v>0.64940470823919083</v>
      </c>
      <c r="AH86" s="29">
        <f t="shared" si="27"/>
        <v>3.4681181959564542</v>
      </c>
      <c r="AI86" s="36">
        <v>6690</v>
      </c>
      <c r="AJ86" s="51">
        <f t="shared" si="28"/>
        <v>50.402204463184844</v>
      </c>
      <c r="AK86" s="51">
        <f t="shared" si="29"/>
        <v>3.4681181959564542</v>
      </c>
      <c r="AL86" s="58">
        <f t="shared" si="30"/>
        <v>0.64940470823919083</v>
      </c>
    </row>
    <row r="87" spans="1:38" x14ac:dyDescent="0.2">
      <c r="B87" s="149"/>
      <c r="D87" s="150"/>
      <c r="E87" s="150"/>
      <c r="G87" s="150"/>
      <c r="I87" s="25"/>
      <c r="J87" s="25"/>
      <c r="K87" s="27"/>
      <c r="L87" s="27"/>
      <c r="M87" s="27"/>
      <c r="N87" s="309"/>
      <c r="O87" s="51"/>
      <c r="P87" s="51"/>
      <c r="Q87" s="58"/>
      <c r="R87" s="156"/>
      <c r="T87" s="153"/>
      <c r="U87" s="153"/>
      <c r="V87" s="150"/>
      <c r="W87" s="1">
        <v>337</v>
      </c>
      <c r="X87" s="1">
        <v>21.1</v>
      </c>
      <c r="Y87" s="139">
        <v>0.8</v>
      </c>
      <c r="Z87" s="136">
        <v>2178</v>
      </c>
      <c r="AA87" s="136">
        <v>7186</v>
      </c>
      <c r="AB87" s="136">
        <v>872</v>
      </c>
      <c r="AC87" s="136">
        <v>1282</v>
      </c>
      <c r="AD87" s="27">
        <f t="shared" si="23"/>
        <v>0.2319265064121524</v>
      </c>
      <c r="AE87" s="27">
        <f t="shared" si="24"/>
        <v>0.13920250244869875</v>
      </c>
      <c r="AF87" s="24">
        <f t="shared" si="25"/>
        <v>1.6661087432506887</v>
      </c>
      <c r="AG87" s="29">
        <f t="shared" si="26"/>
        <v>0.64029694225123091</v>
      </c>
      <c r="AH87" s="29">
        <f t="shared" si="27"/>
        <v>3.2993572084481175</v>
      </c>
      <c r="AI87" s="36">
        <v>7186</v>
      </c>
      <c r="AJ87" s="51">
        <f t="shared" si="28"/>
        <v>54.139049517555499</v>
      </c>
      <c r="AK87" s="51">
        <f t="shared" si="29"/>
        <v>3.2993572084481175</v>
      </c>
      <c r="AL87" s="58">
        <f t="shared" si="30"/>
        <v>0.64029694225123091</v>
      </c>
    </row>
    <row r="88" spans="1:38" x14ac:dyDescent="0.2">
      <c r="B88" s="149"/>
      <c r="D88" s="150"/>
      <c r="E88" s="150"/>
      <c r="G88" s="150"/>
      <c r="I88" s="25"/>
      <c r="J88" s="25"/>
      <c r="K88" s="27"/>
      <c r="L88" s="27"/>
      <c r="M88" s="27"/>
      <c r="N88" s="309"/>
      <c r="O88" s="51"/>
      <c r="P88" s="51"/>
      <c r="Q88" s="58"/>
      <c r="R88" s="156"/>
      <c r="T88" s="153"/>
      <c r="U88" s="153"/>
      <c r="V88" s="150"/>
      <c r="W88" s="1">
        <v>337</v>
      </c>
      <c r="X88" s="1">
        <v>21.1</v>
      </c>
      <c r="Y88" s="139">
        <v>0.82499999999999996</v>
      </c>
      <c r="Z88" s="136">
        <v>2447</v>
      </c>
      <c r="AA88" s="136">
        <v>7702</v>
      </c>
      <c r="AB88" s="136">
        <v>900</v>
      </c>
      <c r="AC88" s="136">
        <v>1322</v>
      </c>
      <c r="AD88" s="27">
        <f t="shared" si="23"/>
        <v>0.23376518289319645</v>
      </c>
      <c r="AE88" s="27">
        <f t="shared" si="24"/>
        <v>0.14262407694461929</v>
      </c>
      <c r="AF88" s="24">
        <f t="shared" si="25"/>
        <v>1.6390302948917042</v>
      </c>
      <c r="AG88" s="29">
        <f t="shared" si="26"/>
        <v>0.63238241685977425</v>
      </c>
      <c r="AH88" s="29">
        <f t="shared" si="27"/>
        <v>3.1475275847977113</v>
      </c>
      <c r="AI88" s="36">
        <v>7702</v>
      </c>
      <c r="AJ88" s="51">
        <f t="shared" si="28"/>
        <v>58.026573807989486</v>
      </c>
      <c r="AK88" s="51">
        <f t="shared" si="29"/>
        <v>3.1475275847977113</v>
      </c>
      <c r="AL88" s="58">
        <f t="shared" si="30"/>
        <v>0.63238241685977425</v>
      </c>
    </row>
    <row r="89" spans="1:38" x14ac:dyDescent="0.2">
      <c r="B89" s="149"/>
      <c r="D89" s="150"/>
      <c r="E89" s="150"/>
      <c r="G89" s="150"/>
      <c r="I89" s="25"/>
      <c r="J89" s="25"/>
      <c r="K89" s="27"/>
      <c r="L89" s="27"/>
      <c r="M89" s="27"/>
      <c r="N89" s="309"/>
      <c r="O89" s="51"/>
      <c r="P89" s="51"/>
      <c r="Q89" s="58"/>
      <c r="R89" s="156"/>
      <c r="T89" s="153"/>
      <c r="U89" s="153"/>
      <c r="V89" s="150"/>
      <c r="W89" s="1">
        <v>337</v>
      </c>
      <c r="X89" s="1">
        <v>21.1</v>
      </c>
      <c r="Y89" s="139">
        <v>0.85</v>
      </c>
      <c r="Z89" s="136">
        <v>2736</v>
      </c>
      <c r="AA89" s="136">
        <v>8237</v>
      </c>
      <c r="AB89" s="136">
        <v>927</v>
      </c>
      <c r="AC89" s="136">
        <v>1362</v>
      </c>
      <c r="AD89" s="27">
        <f t="shared" si="23"/>
        <v>0.23553425316981422</v>
      </c>
      <c r="AE89" s="27">
        <f t="shared" si="24"/>
        <v>0.14582702406845596</v>
      </c>
      <c r="AF89" s="24">
        <f t="shared" si="25"/>
        <v>1.6151618993421051</v>
      </c>
      <c r="AG89" s="29">
        <f t="shared" si="26"/>
        <v>0.62552689880760892</v>
      </c>
      <c r="AH89" s="29">
        <f t="shared" si="27"/>
        <v>3.0105994152046782</v>
      </c>
      <c r="AI89" s="36">
        <v>8237</v>
      </c>
      <c r="AJ89" s="51">
        <f t="shared" si="28"/>
        <v>62.057243372683637</v>
      </c>
      <c r="AK89" s="51">
        <f t="shared" si="29"/>
        <v>3.0105994152046782</v>
      </c>
      <c r="AL89" s="58">
        <f t="shared" si="30"/>
        <v>0.62552689880760892</v>
      </c>
    </row>
    <row r="90" spans="1:38" x14ac:dyDescent="0.2">
      <c r="B90" s="149"/>
      <c r="D90" s="150"/>
      <c r="E90" s="150"/>
      <c r="G90" s="150"/>
      <c r="I90" s="25"/>
      <c r="J90" s="25"/>
      <c r="K90" s="27"/>
      <c r="L90" s="27"/>
      <c r="M90" s="27"/>
      <c r="N90" s="309"/>
      <c r="O90" s="51"/>
      <c r="P90" s="51"/>
      <c r="Q90" s="58"/>
      <c r="R90" s="156"/>
      <c r="T90" s="153"/>
      <c r="U90" s="153"/>
      <c r="V90" s="150"/>
      <c r="W90" s="1">
        <v>337</v>
      </c>
      <c r="X90" s="1">
        <v>21.1</v>
      </c>
      <c r="Y90" s="139">
        <v>0.875</v>
      </c>
      <c r="Z90" s="136">
        <v>3046</v>
      </c>
      <c r="AA90" s="136">
        <v>8791</v>
      </c>
      <c r="AB90" s="136">
        <v>954</v>
      </c>
      <c r="AC90" s="136">
        <v>1402</v>
      </c>
      <c r="AD90" s="27">
        <f t="shared" si="23"/>
        <v>0.23723648264727873</v>
      </c>
      <c r="AE90" s="27">
        <f t="shared" si="24"/>
        <v>0.14884666241238043</v>
      </c>
      <c r="AF90" s="24">
        <f t="shared" si="25"/>
        <v>1.5938313886408408</v>
      </c>
      <c r="AG90" s="29">
        <f t="shared" si="26"/>
        <v>0.61949243177244728</v>
      </c>
      <c r="AH90" s="29">
        <f t="shared" si="27"/>
        <v>2.8860801050558109</v>
      </c>
      <c r="AI90" s="36">
        <v>8791</v>
      </c>
      <c r="AJ90" s="51">
        <f t="shared" si="28"/>
        <v>66.231058211637958</v>
      </c>
      <c r="AK90" s="51">
        <f t="shared" si="29"/>
        <v>2.8860801050558109</v>
      </c>
      <c r="AL90" s="58">
        <f t="shared" si="30"/>
        <v>0.61949243177244728</v>
      </c>
    </row>
    <row r="91" spans="1:38" x14ac:dyDescent="0.2">
      <c r="B91" s="149"/>
      <c r="D91" s="150"/>
      <c r="E91" s="150"/>
      <c r="G91" s="150"/>
      <c r="I91" s="25"/>
      <c r="J91" s="25"/>
      <c r="K91" s="27"/>
      <c r="L91" s="27"/>
      <c r="M91" s="27"/>
      <c r="N91" s="309"/>
      <c r="O91" s="51"/>
      <c r="P91" s="51"/>
      <c r="Q91" s="58"/>
      <c r="R91" s="156"/>
      <c r="T91" s="153"/>
      <c r="U91" s="153"/>
      <c r="V91" s="150"/>
      <c r="W91" s="1"/>
      <c r="X91" s="1"/>
      <c r="Y91" s="17"/>
      <c r="Z91"/>
      <c r="AD91" s="27"/>
      <c r="AE91" s="27"/>
      <c r="AG91" s="29"/>
      <c r="AH91" s="29"/>
      <c r="AL91" s="58"/>
    </row>
    <row r="92" spans="1:38" x14ac:dyDescent="0.2">
      <c r="B92" s="149"/>
      <c r="D92" s="150"/>
      <c r="E92" s="150"/>
      <c r="G92" s="150"/>
      <c r="I92" s="25"/>
      <c r="J92" s="25"/>
      <c r="K92" s="27"/>
      <c r="L92" s="27"/>
      <c r="M92" s="27"/>
      <c r="N92" s="309"/>
      <c r="O92" s="51"/>
      <c r="P92" s="51"/>
      <c r="Q92" s="58"/>
      <c r="R92" s="156"/>
      <c r="T92" s="153"/>
      <c r="U92" s="153"/>
      <c r="V92" s="150"/>
      <c r="W92" s="1"/>
      <c r="X92" s="1"/>
      <c r="Y92" s="17"/>
      <c r="Z92"/>
      <c r="AD92" s="27"/>
      <c r="AE92" s="27"/>
      <c r="AG92" s="29"/>
      <c r="AH92" s="29"/>
      <c r="AL92" s="58"/>
    </row>
    <row r="93" spans="1:38" x14ac:dyDescent="0.2">
      <c r="A93" s="149">
        <v>338</v>
      </c>
      <c r="B93" s="149" t="s">
        <v>390</v>
      </c>
      <c r="C93" s="1" t="s">
        <v>107</v>
      </c>
      <c r="D93" s="150">
        <v>21.1</v>
      </c>
      <c r="E93" s="150">
        <v>707</v>
      </c>
      <c r="F93" s="150">
        <v>300</v>
      </c>
      <c r="G93" s="150">
        <v>2002</v>
      </c>
      <c r="H93" s="164">
        <v>0.441</v>
      </c>
      <c r="I93" s="25">
        <f t="shared" si="18"/>
        <v>0.21245378325465028</v>
      </c>
      <c r="J93" s="25">
        <f t="shared" si="19"/>
        <v>0.11431843124243227</v>
      </c>
      <c r="K93" s="27">
        <f t="shared" si="20"/>
        <v>1.8584385819999996</v>
      </c>
      <c r="L93" s="27">
        <f t="shared" si="21"/>
        <v>0.68357054220334112</v>
      </c>
      <c r="M93" s="27">
        <f t="shared" si="22"/>
        <v>6.6733333333333329</v>
      </c>
      <c r="N93" s="309"/>
      <c r="O93" s="51">
        <f t="shared" ref="O93:O100" si="36">G93/(PI()*$D$4^2/4)</f>
        <v>15.082991529939619</v>
      </c>
      <c r="P93" s="51">
        <f t="shared" ref="P93:P100" si="37">M93</f>
        <v>6.6733333333333329</v>
      </c>
      <c r="Q93" s="58">
        <f t="shared" ref="Q93:Q100" si="38">L93</f>
        <v>0.68357054220334112</v>
      </c>
      <c r="R93" s="156">
        <f t="shared" ref="R93:R100" si="39">E93*(PI()/30)*($D$4/2)</f>
        <v>481.23963465239643</v>
      </c>
      <c r="S93" s="156">
        <f t="shared" ref="S93:S100" si="40">R93/H93</f>
        <v>1091.2463370802641</v>
      </c>
      <c r="T93" s="153"/>
      <c r="U93" s="153"/>
      <c r="V93" s="150"/>
      <c r="W93" s="1">
        <v>338</v>
      </c>
      <c r="X93" s="1">
        <v>21.1</v>
      </c>
      <c r="Y93" s="139">
        <v>0.52500000000000002</v>
      </c>
      <c r="Z93" s="136">
        <v>505</v>
      </c>
      <c r="AA93" s="136">
        <v>2876</v>
      </c>
      <c r="AB93" s="136">
        <v>572</v>
      </c>
      <c r="AC93" s="136">
        <v>841</v>
      </c>
      <c r="AD93" s="27">
        <f t="shared" si="23"/>
        <v>0.21569303118239783</v>
      </c>
      <c r="AE93" s="27">
        <f t="shared" si="24"/>
        <v>0.11432906019430154</v>
      </c>
      <c r="AF93" s="24">
        <f t="shared" si="25"/>
        <v>1.8865984800000002</v>
      </c>
      <c r="AG93" s="29">
        <f t="shared" si="26"/>
        <v>0.69919840418049517</v>
      </c>
      <c r="AH93" s="29">
        <f t="shared" si="27"/>
        <v>5.6950495049504948</v>
      </c>
      <c r="AI93" s="36">
        <v>2876</v>
      </c>
      <c r="AJ93" s="51">
        <f t="shared" si="28"/>
        <v>21.667674145907267</v>
      </c>
      <c r="AK93" s="51">
        <f t="shared" si="29"/>
        <v>5.6950495049504948</v>
      </c>
      <c r="AL93" s="58">
        <f t="shared" si="30"/>
        <v>0.69919840418049517</v>
      </c>
    </row>
    <row r="94" spans="1:38" x14ac:dyDescent="0.2">
      <c r="A94" s="149">
        <v>338</v>
      </c>
      <c r="B94" s="149" t="s">
        <v>390</v>
      </c>
      <c r="C94" s="1" t="s">
        <v>107</v>
      </c>
      <c r="D94" s="150">
        <v>21.1</v>
      </c>
      <c r="E94" s="150">
        <v>798</v>
      </c>
      <c r="F94" s="150">
        <v>439</v>
      </c>
      <c r="G94" s="150">
        <v>2623</v>
      </c>
      <c r="H94" s="164">
        <v>0.498</v>
      </c>
      <c r="I94" s="25">
        <f t="shared" si="18"/>
        <v>0.21849008392878064</v>
      </c>
      <c r="J94" s="25">
        <f t="shared" si="19"/>
        <v>0.11633465037842622</v>
      </c>
      <c r="K94" s="27">
        <f t="shared" si="20"/>
        <v>1.8781169945330296</v>
      </c>
      <c r="L94" s="27">
        <f t="shared" si="21"/>
        <v>0.70055364911142093</v>
      </c>
      <c r="M94" s="27">
        <f t="shared" si="22"/>
        <v>5.9749430523917999</v>
      </c>
      <c r="N94" s="309"/>
      <c r="O94" s="51">
        <f t="shared" si="36"/>
        <v>19.761581809706104</v>
      </c>
      <c r="P94" s="51">
        <f t="shared" si="37"/>
        <v>5.9749430523917999</v>
      </c>
      <c r="Q94" s="58">
        <f t="shared" si="38"/>
        <v>0.70055364911142093</v>
      </c>
      <c r="R94" s="156">
        <f t="shared" si="39"/>
        <v>543.1813698056751</v>
      </c>
      <c r="S94" s="156">
        <f t="shared" si="40"/>
        <v>1090.7256421800705</v>
      </c>
      <c r="T94" s="153"/>
      <c r="U94" s="153"/>
      <c r="V94" s="150"/>
      <c r="W94" s="1">
        <v>338</v>
      </c>
      <c r="X94" s="1">
        <v>21.1</v>
      </c>
      <c r="Y94" s="139">
        <v>0.55000000000000004</v>
      </c>
      <c r="Z94" s="136">
        <v>587</v>
      </c>
      <c r="AA94" s="136">
        <v>3168</v>
      </c>
      <c r="AB94" s="136">
        <v>600</v>
      </c>
      <c r="AC94" s="136">
        <v>881</v>
      </c>
      <c r="AD94" s="27">
        <f t="shared" si="23"/>
        <v>0.21650731775460672</v>
      </c>
      <c r="AE94" s="27">
        <f t="shared" si="24"/>
        <v>0.11560153978263644</v>
      </c>
      <c r="AF94" s="24">
        <f t="shared" si="25"/>
        <v>1.8728757260647362</v>
      </c>
      <c r="AG94" s="29">
        <f t="shared" si="26"/>
        <v>0.69542154591318806</v>
      </c>
      <c r="AH94" s="29">
        <f t="shared" si="27"/>
        <v>5.3969335604770015</v>
      </c>
      <c r="AI94" s="36">
        <v>3168</v>
      </c>
      <c r="AJ94" s="51">
        <f t="shared" si="28"/>
        <v>23.867590992431925</v>
      </c>
      <c r="AK94" s="51">
        <f t="shared" si="29"/>
        <v>5.3969335604770015</v>
      </c>
      <c r="AL94" s="58">
        <f t="shared" si="30"/>
        <v>0.69542154591318806</v>
      </c>
    </row>
    <row r="95" spans="1:38" x14ac:dyDescent="0.2">
      <c r="A95" s="149">
        <v>338</v>
      </c>
      <c r="B95" s="149" t="s">
        <v>390</v>
      </c>
      <c r="C95" s="1" t="s">
        <v>107</v>
      </c>
      <c r="D95" s="150">
        <v>21.1</v>
      </c>
      <c r="E95" s="150">
        <v>898</v>
      </c>
      <c r="F95" s="150">
        <v>651</v>
      </c>
      <c r="G95" s="150">
        <v>3373</v>
      </c>
      <c r="H95" s="164">
        <v>0.56100000000000005</v>
      </c>
      <c r="I95" s="25">
        <f t="shared" si="18"/>
        <v>0.22187220090681531</v>
      </c>
      <c r="J95" s="25">
        <f t="shared" si="19"/>
        <v>0.12106126882288262</v>
      </c>
      <c r="K95" s="27">
        <f t="shared" si="20"/>
        <v>1.832726544700461</v>
      </c>
      <c r="L95" s="27">
        <f t="shared" si="21"/>
        <v>0.68889337335595358</v>
      </c>
      <c r="M95" s="27">
        <f t="shared" si="22"/>
        <v>5.1812596006144389</v>
      </c>
      <c r="N95" s="309"/>
      <c r="O95" s="51">
        <f t="shared" si="36"/>
        <v>25.412053162081087</v>
      </c>
      <c r="P95" s="51">
        <f t="shared" si="37"/>
        <v>5.1812596006144389</v>
      </c>
      <c r="Q95" s="58">
        <f t="shared" si="38"/>
        <v>0.68889337335595358</v>
      </c>
      <c r="R95" s="156">
        <f t="shared" si="39"/>
        <v>611.24921063345403</v>
      </c>
      <c r="S95" s="156">
        <f t="shared" si="40"/>
        <v>1089.570785442877</v>
      </c>
      <c r="T95" s="153"/>
      <c r="U95" s="153"/>
      <c r="V95" s="150"/>
      <c r="W95" s="1">
        <v>338</v>
      </c>
      <c r="X95" s="1">
        <v>21.1</v>
      </c>
      <c r="Y95" s="139">
        <v>0.57499999999999996</v>
      </c>
      <c r="Z95" s="136">
        <v>680</v>
      </c>
      <c r="AA95" s="136">
        <v>3481</v>
      </c>
      <c r="AB95" s="136">
        <v>627</v>
      </c>
      <c r="AC95" s="136">
        <v>921</v>
      </c>
      <c r="AD95" s="27">
        <f t="shared" si="23"/>
        <v>0.21768273557724474</v>
      </c>
      <c r="AE95" s="27">
        <f t="shared" si="24"/>
        <v>0.11721501970991031</v>
      </c>
      <c r="AF95" s="24">
        <f t="shared" si="25"/>
        <v>1.8571232263235296</v>
      </c>
      <c r="AG95" s="29">
        <f t="shared" si="26"/>
        <v>0.6914417611723499</v>
      </c>
      <c r="AH95" s="29">
        <f t="shared" si="27"/>
        <v>5.1191176470588236</v>
      </c>
      <c r="AI95" s="36">
        <v>3481</v>
      </c>
      <c r="AJ95" s="51">
        <f t="shared" si="28"/>
        <v>26.225721036823085</v>
      </c>
      <c r="AK95" s="51">
        <f t="shared" si="29"/>
        <v>5.1191176470588236</v>
      </c>
      <c r="AL95" s="58">
        <f t="shared" si="30"/>
        <v>0.6914417611723499</v>
      </c>
    </row>
    <row r="96" spans="1:38" x14ac:dyDescent="0.2">
      <c r="A96" s="149">
        <v>338</v>
      </c>
      <c r="B96" s="149" t="s">
        <v>390</v>
      </c>
      <c r="C96" s="1" t="s">
        <v>107</v>
      </c>
      <c r="D96" s="150">
        <v>21.1</v>
      </c>
      <c r="E96" s="150">
        <v>1004</v>
      </c>
      <c r="F96" s="150">
        <v>881</v>
      </c>
      <c r="G96" s="150">
        <v>4083</v>
      </c>
      <c r="H96" s="164">
        <v>0.627</v>
      </c>
      <c r="I96" s="25">
        <f t="shared" si="18"/>
        <v>0.2148578264097617</v>
      </c>
      <c r="J96" s="25">
        <f t="shared" si="19"/>
        <v>0.11722709767275376</v>
      </c>
      <c r="K96" s="27">
        <f t="shared" si="20"/>
        <v>1.8328341371169128</v>
      </c>
      <c r="L96" s="27">
        <f t="shared" si="21"/>
        <v>0.67795621353309654</v>
      </c>
      <c r="M96" s="27">
        <f t="shared" si="22"/>
        <v>4.6345062429057888</v>
      </c>
      <c r="N96" s="309"/>
      <c r="O96" s="51">
        <f t="shared" si="36"/>
        <v>30.761166042329403</v>
      </c>
      <c r="P96" s="51">
        <f t="shared" si="37"/>
        <v>4.6345062429057888</v>
      </c>
      <c r="Q96" s="58">
        <f t="shared" si="38"/>
        <v>0.67795621353309654</v>
      </c>
      <c r="R96" s="156">
        <f t="shared" si="39"/>
        <v>683.40112191089963</v>
      </c>
      <c r="S96" s="156">
        <f t="shared" si="40"/>
        <v>1089.9539424416262</v>
      </c>
      <c r="T96" s="153"/>
      <c r="U96" s="153"/>
      <c r="V96" s="150"/>
      <c r="W96" s="1">
        <v>338</v>
      </c>
      <c r="X96" s="1">
        <v>21.1</v>
      </c>
      <c r="Y96" s="139">
        <v>0.6</v>
      </c>
      <c r="Z96" s="136">
        <v>785</v>
      </c>
      <c r="AA96" s="136">
        <v>3813</v>
      </c>
      <c r="AB96" s="136">
        <v>656</v>
      </c>
      <c r="AC96" s="136">
        <v>961</v>
      </c>
      <c r="AD96" s="27">
        <f t="shared" si="23"/>
        <v>0.21900763407054841</v>
      </c>
      <c r="AE96" s="27">
        <f t="shared" si="24"/>
        <v>0.11911123744352105</v>
      </c>
      <c r="AF96" s="24">
        <f t="shared" si="25"/>
        <v>1.8386815448407645</v>
      </c>
      <c r="AG96" s="29">
        <f t="shared" si="26"/>
        <v>0.686655708852274</v>
      </c>
      <c r="AH96" s="29">
        <f t="shared" si="27"/>
        <v>4.8573248407643312</v>
      </c>
      <c r="AI96" s="36">
        <v>3813</v>
      </c>
      <c r="AJ96" s="51">
        <f t="shared" si="28"/>
        <v>28.726996355474409</v>
      </c>
      <c r="AK96" s="51">
        <f t="shared" si="29"/>
        <v>4.8573248407643312</v>
      </c>
      <c r="AL96" s="58">
        <f t="shared" si="30"/>
        <v>0.686655708852274</v>
      </c>
    </row>
    <row r="97" spans="1:41" x14ac:dyDescent="0.2">
      <c r="A97" s="149">
        <v>338</v>
      </c>
      <c r="B97" s="149" t="s">
        <v>390</v>
      </c>
      <c r="C97" s="1" t="s">
        <v>107</v>
      </c>
      <c r="D97" s="150">
        <v>21.1</v>
      </c>
      <c r="E97" s="150">
        <v>1100</v>
      </c>
      <c r="F97" s="150">
        <v>1233</v>
      </c>
      <c r="G97" s="150">
        <v>5128</v>
      </c>
      <c r="H97" s="164">
        <v>0.68700000000000006</v>
      </c>
      <c r="I97" s="25">
        <f t="shared" si="18"/>
        <v>0.22480287949729744</v>
      </c>
      <c r="J97" s="25">
        <f t="shared" si="19"/>
        <v>0.1247493420979718</v>
      </c>
      <c r="K97" s="27">
        <f t="shared" si="20"/>
        <v>1.8020365936739664</v>
      </c>
      <c r="L97" s="27">
        <f t="shared" si="21"/>
        <v>0.68181638251090249</v>
      </c>
      <c r="M97" s="27">
        <f t="shared" si="22"/>
        <v>4.1589618815896188</v>
      </c>
      <c r="N97" s="309"/>
      <c r="O97" s="51">
        <f t="shared" si="36"/>
        <v>38.634156126638544</v>
      </c>
      <c r="P97" s="51">
        <f t="shared" si="37"/>
        <v>4.1589618815896188</v>
      </c>
      <c r="Q97" s="58">
        <f t="shared" si="38"/>
        <v>0.68181638251090249</v>
      </c>
      <c r="R97" s="156">
        <f t="shared" si="39"/>
        <v>748.74624910556736</v>
      </c>
      <c r="S97" s="156">
        <f t="shared" si="40"/>
        <v>1089.8780918567209</v>
      </c>
      <c r="T97" s="153"/>
      <c r="U97" s="153"/>
      <c r="V97" s="150"/>
      <c r="W97" s="1">
        <v>338</v>
      </c>
      <c r="X97" s="1">
        <v>21.1</v>
      </c>
      <c r="Y97" s="139">
        <v>0.625</v>
      </c>
      <c r="Z97" s="136">
        <v>902</v>
      </c>
      <c r="AA97" s="136">
        <v>4164</v>
      </c>
      <c r="AB97" s="136">
        <v>681</v>
      </c>
      <c r="AC97" s="136">
        <v>1001</v>
      </c>
      <c r="AD97" s="27">
        <f t="shared" si="23"/>
        <v>0.22043562831055158</v>
      </c>
      <c r="AE97" s="27">
        <f t="shared" si="24"/>
        <v>0.12110373788268447</v>
      </c>
      <c r="AF97" s="24">
        <f t="shared" si="25"/>
        <v>1.8202215073170724</v>
      </c>
      <c r="AG97" s="29">
        <f t="shared" si="26"/>
        <v>0.6819743297973796</v>
      </c>
      <c r="AH97" s="29">
        <f t="shared" si="27"/>
        <v>4.6164079822616406</v>
      </c>
      <c r="AI97" s="36">
        <v>4164</v>
      </c>
      <c r="AJ97" s="51">
        <f t="shared" si="28"/>
        <v>31.371416948385903</v>
      </c>
      <c r="AK97" s="51">
        <f t="shared" si="29"/>
        <v>4.6164079822616406</v>
      </c>
      <c r="AL97" s="58">
        <f t="shared" si="30"/>
        <v>0.6819743297973796</v>
      </c>
    </row>
    <row r="98" spans="1:41" x14ac:dyDescent="0.2">
      <c r="A98" s="149">
        <v>338</v>
      </c>
      <c r="B98" s="149" t="s">
        <v>390</v>
      </c>
      <c r="C98" s="1" t="s">
        <v>107</v>
      </c>
      <c r="D98" s="150">
        <v>21.1</v>
      </c>
      <c r="E98" s="150">
        <v>1201</v>
      </c>
      <c r="F98" s="150">
        <v>1660</v>
      </c>
      <c r="G98" s="150">
        <v>6233</v>
      </c>
      <c r="H98" s="164">
        <v>0.75</v>
      </c>
      <c r="I98" s="25">
        <f t="shared" si="18"/>
        <v>0.2292188533623504</v>
      </c>
      <c r="J98" s="25">
        <f t="shared" si="19"/>
        <v>0.12904236343346481</v>
      </c>
      <c r="K98" s="27">
        <f t="shared" si="20"/>
        <v>1.7763069992168681</v>
      </c>
      <c r="L98" s="27">
        <f t="shared" si="21"/>
        <v>0.67865036383850397</v>
      </c>
      <c r="M98" s="27">
        <f t="shared" si="22"/>
        <v>3.7548192771084339</v>
      </c>
      <c r="N98" s="309"/>
      <c r="O98" s="51">
        <f t="shared" si="36"/>
        <v>46.959183919137686</v>
      </c>
      <c r="P98" s="51">
        <f t="shared" si="37"/>
        <v>3.7548192771084339</v>
      </c>
      <c r="Q98" s="58">
        <f t="shared" si="38"/>
        <v>0.67865036383850397</v>
      </c>
      <c r="R98" s="156">
        <f t="shared" si="39"/>
        <v>817.49476834162397</v>
      </c>
      <c r="S98" s="156">
        <f t="shared" si="40"/>
        <v>1089.9930244554987</v>
      </c>
      <c r="T98" s="153"/>
      <c r="U98" s="153"/>
      <c r="V98" s="150"/>
      <c r="W98" s="1">
        <v>338</v>
      </c>
      <c r="X98" s="1">
        <v>21.1</v>
      </c>
      <c r="Y98" s="139">
        <v>0.65</v>
      </c>
      <c r="Z98" s="136">
        <v>1009</v>
      </c>
      <c r="AA98" s="136">
        <v>4511</v>
      </c>
      <c r="AB98" s="136">
        <v>709</v>
      </c>
      <c r="AC98" s="136">
        <v>1041</v>
      </c>
      <c r="AD98" s="27">
        <f t="shared" si="23"/>
        <v>0.22080585830735033</v>
      </c>
      <c r="AE98" s="27">
        <f t="shared" si="24"/>
        <v>0.12044595529630542</v>
      </c>
      <c r="AF98" s="24">
        <f t="shared" si="25"/>
        <v>1.8332359751238851</v>
      </c>
      <c r="AG98" s="29">
        <f t="shared" si="26"/>
        <v>0.68742695646954821</v>
      </c>
      <c r="AH98" s="29">
        <f t="shared" si="27"/>
        <v>4.4707631318136771</v>
      </c>
      <c r="AI98" s="36">
        <v>4511</v>
      </c>
      <c r="AJ98" s="51">
        <f t="shared" si="28"/>
        <v>33.985701694084725</v>
      </c>
      <c r="AK98" s="51">
        <f t="shared" si="29"/>
        <v>4.4707631318136771</v>
      </c>
      <c r="AL98" s="58">
        <f t="shared" si="30"/>
        <v>0.68742695646954821</v>
      </c>
    </row>
    <row r="99" spans="1:41" x14ac:dyDescent="0.2">
      <c r="A99" s="149">
        <v>338</v>
      </c>
      <c r="B99" s="149" t="s">
        <v>390</v>
      </c>
      <c r="C99" s="1" t="s">
        <v>107</v>
      </c>
      <c r="D99" s="150">
        <v>21.1</v>
      </c>
      <c r="E99" s="150">
        <v>1299</v>
      </c>
      <c r="F99" s="150">
        <v>2257</v>
      </c>
      <c r="G99" s="150">
        <v>7456</v>
      </c>
      <c r="H99" s="164">
        <v>0.81100000000000005</v>
      </c>
      <c r="I99" s="25">
        <f t="shared" si="18"/>
        <v>0.23438338429710651</v>
      </c>
      <c r="J99" s="25">
        <f t="shared" si="19"/>
        <v>0.13866196445733583</v>
      </c>
      <c r="K99" s="27">
        <f t="shared" si="20"/>
        <v>1.6903221097031456</v>
      </c>
      <c r="L99" s="27">
        <f t="shared" si="21"/>
        <v>0.65303397089456283</v>
      </c>
      <c r="M99" s="27">
        <f t="shared" si="22"/>
        <v>3.3035002215330085</v>
      </c>
      <c r="N99" s="309"/>
      <c r="O99" s="51">
        <f t="shared" si="36"/>
        <v>56.173219204410493</v>
      </c>
      <c r="P99" s="51">
        <f t="shared" si="37"/>
        <v>3.3035002215330085</v>
      </c>
      <c r="Q99" s="58">
        <f t="shared" si="38"/>
        <v>0.65303397089456283</v>
      </c>
      <c r="R99" s="156">
        <f t="shared" si="39"/>
        <v>884.20125235284718</v>
      </c>
      <c r="S99" s="156">
        <f t="shared" si="40"/>
        <v>1090.2604837889608</v>
      </c>
      <c r="T99" s="153"/>
      <c r="U99" s="153"/>
      <c r="V99" s="150"/>
      <c r="W99" s="1">
        <v>338</v>
      </c>
      <c r="X99" s="1">
        <v>21.1</v>
      </c>
      <c r="Y99" s="139">
        <v>0.67500000000000004</v>
      </c>
      <c r="Z99" s="136">
        <v>1156</v>
      </c>
      <c r="AA99" s="136">
        <v>4904</v>
      </c>
      <c r="AB99" s="136">
        <v>736</v>
      </c>
      <c r="AC99" s="136">
        <v>1081</v>
      </c>
      <c r="AD99" s="27">
        <f t="shared" si="23"/>
        <v>0.22260673365340697</v>
      </c>
      <c r="AE99" s="27">
        <f t="shared" si="24"/>
        <v>0.12323497889001626</v>
      </c>
      <c r="AF99" s="24">
        <f t="shared" si="25"/>
        <v>1.80635997716263</v>
      </c>
      <c r="AG99" s="29">
        <f t="shared" si="26"/>
        <v>0.68010558637269503</v>
      </c>
      <c r="AH99" s="29">
        <f t="shared" si="27"/>
        <v>4.242214532871972</v>
      </c>
      <c r="AI99" s="36">
        <v>4904</v>
      </c>
      <c r="AJ99" s="51">
        <f t="shared" si="28"/>
        <v>36.946548682729215</v>
      </c>
      <c r="AK99" s="51">
        <f t="shared" si="29"/>
        <v>4.242214532871972</v>
      </c>
      <c r="AL99" s="58">
        <f t="shared" si="30"/>
        <v>0.68010558637269503</v>
      </c>
    </row>
    <row r="100" spans="1:41" x14ac:dyDescent="0.2">
      <c r="A100" s="149">
        <v>338</v>
      </c>
      <c r="B100" s="149" t="s">
        <v>390</v>
      </c>
      <c r="C100" s="1" t="s">
        <v>107</v>
      </c>
      <c r="D100" s="150">
        <v>21.1</v>
      </c>
      <c r="E100" s="150">
        <v>1404</v>
      </c>
      <c r="F100" s="150">
        <v>3040</v>
      </c>
      <c r="G100" s="150">
        <v>8659</v>
      </c>
      <c r="H100" s="164">
        <v>0.876</v>
      </c>
      <c r="I100" s="25">
        <f t="shared" si="18"/>
        <v>0.23300902770680607</v>
      </c>
      <c r="J100" s="25">
        <f t="shared" si="19"/>
        <v>0.14791952482449877</v>
      </c>
      <c r="K100" s="27">
        <f t="shared" si="20"/>
        <v>1.5752418619736843</v>
      </c>
      <c r="L100" s="27">
        <f t="shared" si="21"/>
        <v>0.60678733821804898</v>
      </c>
      <c r="M100" s="27">
        <f t="shared" si="22"/>
        <v>2.8483552631578948</v>
      </c>
      <c r="N100" s="309"/>
      <c r="O100" s="51">
        <f t="shared" si="36"/>
        <v>65.236575253619961</v>
      </c>
      <c r="P100" s="51">
        <f t="shared" si="37"/>
        <v>2.8483552631578948</v>
      </c>
      <c r="Q100" s="58">
        <f t="shared" si="38"/>
        <v>0.60678733821804898</v>
      </c>
      <c r="R100" s="156">
        <f t="shared" si="39"/>
        <v>955.6724852220151</v>
      </c>
      <c r="S100" s="156">
        <f t="shared" si="40"/>
        <v>1090.9503255959075</v>
      </c>
      <c r="T100" s="153"/>
      <c r="U100" s="153"/>
      <c r="V100" s="150"/>
      <c r="W100" s="1">
        <v>338</v>
      </c>
      <c r="X100" s="1">
        <v>21.1</v>
      </c>
      <c r="Y100" s="139">
        <v>0.7</v>
      </c>
      <c r="Z100" s="136">
        <v>1296</v>
      </c>
      <c r="AA100" s="136">
        <v>5348</v>
      </c>
      <c r="AB100" s="136">
        <v>763</v>
      </c>
      <c r="AC100" s="136">
        <v>1121</v>
      </c>
      <c r="AD100" s="27">
        <f t="shared" si="23"/>
        <v>0.22574565341568012</v>
      </c>
      <c r="AE100" s="27">
        <f t="shared" si="24"/>
        <v>0.12389147016391583</v>
      </c>
      <c r="AF100" s="24">
        <f t="shared" si="25"/>
        <v>1.8221242601851855</v>
      </c>
      <c r="AG100" s="29">
        <f t="shared" si="26"/>
        <v>0.69086084637485956</v>
      </c>
      <c r="AH100" s="29">
        <f t="shared" si="27"/>
        <v>4.1265432098765435</v>
      </c>
      <c r="AI100" s="36">
        <v>5348</v>
      </c>
      <c r="AJ100" s="51">
        <f t="shared" si="28"/>
        <v>40.29162772333521</v>
      </c>
      <c r="AK100" s="51">
        <f t="shared" si="29"/>
        <v>4.1265432098765435</v>
      </c>
      <c r="AL100" s="58">
        <f t="shared" si="30"/>
        <v>0.69086084637485956</v>
      </c>
    </row>
    <row r="101" spans="1:41" x14ac:dyDescent="0.2">
      <c r="B101" s="149"/>
      <c r="D101" s="150"/>
      <c r="E101" s="150"/>
      <c r="G101" s="150"/>
      <c r="O101" s="51"/>
      <c r="P101" s="51"/>
      <c r="Q101" s="58"/>
      <c r="R101" s="156"/>
      <c r="T101" s="153"/>
      <c r="U101" s="153"/>
      <c r="W101" s="1">
        <v>338</v>
      </c>
      <c r="X101" s="1">
        <v>21.1</v>
      </c>
      <c r="Y101" s="139">
        <v>0.72499999999999998</v>
      </c>
      <c r="Z101" s="136">
        <v>1479</v>
      </c>
      <c r="AA101" s="136">
        <v>5773</v>
      </c>
      <c r="AB101" s="136">
        <v>791</v>
      </c>
      <c r="AC101" s="136">
        <v>1161</v>
      </c>
      <c r="AD101" s="27">
        <f t="shared" si="23"/>
        <v>0.22718326753605253</v>
      </c>
      <c r="AE101" s="27">
        <f t="shared" si="24"/>
        <v>0.12726962298382405</v>
      </c>
      <c r="AF101" s="24">
        <f t="shared" si="25"/>
        <v>1.7850549267748479</v>
      </c>
      <c r="AG101" s="29">
        <f t="shared" si="26"/>
        <v>0.67895758780966131</v>
      </c>
      <c r="AH101" s="29">
        <f t="shared" si="27"/>
        <v>3.9033130493576742</v>
      </c>
      <c r="AI101" s="36">
        <v>5773</v>
      </c>
      <c r="AJ101" s="51">
        <f t="shared" si="28"/>
        <v>43.493561489681028</v>
      </c>
      <c r="AK101" s="51">
        <f t="shared" si="29"/>
        <v>3.9033130493576742</v>
      </c>
      <c r="AL101" s="58">
        <f t="shared" si="30"/>
        <v>0.67895758780966131</v>
      </c>
    </row>
    <row r="102" spans="1:41" x14ac:dyDescent="0.2">
      <c r="B102" s="149"/>
      <c r="D102" s="150"/>
      <c r="E102" s="150"/>
      <c r="G102" s="150"/>
      <c r="O102" s="51"/>
      <c r="P102" s="51"/>
      <c r="Q102" s="58"/>
      <c r="R102" s="156"/>
      <c r="T102" s="153"/>
      <c r="U102" s="153"/>
      <c r="W102" s="1">
        <v>338</v>
      </c>
      <c r="X102" s="1">
        <v>21.1</v>
      </c>
      <c r="Y102" s="139">
        <v>0.75</v>
      </c>
      <c r="Z102" s="136">
        <v>1683</v>
      </c>
      <c r="AA102" s="136">
        <v>6215</v>
      </c>
      <c r="AB102" s="136">
        <v>818</v>
      </c>
      <c r="AC102" s="136">
        <v>1201</v>
      </c>
      <c r="AD102" s="27">
        <f t="shared" si="23"/>
        <v>0.22855690255848027</v>
      </c>
      <c r="AE102" s="27">
        <f t="shared" si="24"/>
        <v>0.13083029979428995</v>
      </c>
      <c r="AF102" s="24">
        <f t="shared" si="25"/>
        <v>1.7469722450980394</v>
      </c>
      <c r="AG102" s="29">
        <f t="shared" si="26"/>
        <v>0.66647838249624602</v>
      </c>
      <c r="AH102" s="29">
        <f t="shared" si="27"/>
        <v>3.6928104575163401</v>
      </c>
      <c r="AI102" s="36">
        <v>6215</v>
      </c>
      <c r="AJ102" s="51">
        <f t="shared" si="28"/>
        <v>46.823572606680685</v>
      </c>
      <c r="AK102" s="51">
        <f t="shared" si="29"/>
        <v>3.6928104575163401</v>
      </c>
      <c r="AL102" s="58">
        <f t="shared" si="30"/>
        <v>0.66647838249624602</v>
      </c>
    </row>
    <row r="103" spans="1:41" x14ac:dyDescent="0.2">
      <c r="B103"/>
      <c r="C103"/>
      <c r="D103" s="150"/>
      <c r="E103" s="150"/>
      <c r="G103" s="150"/>
      <c r="O103" s="51"/>
      <c r="P103" s="51"/>
      <c r="Q103" s="58"/>
      <c r="R103" s="156"/>
      <c r="T103" s="153"/>
      <c r="U103" s="153"/>
      <c r="W103" s="1">
        <v>338</v>
      </c>
      <c r="X103" s="1">
        <v>21.1</v>
      </c>
      <c r="Y103" s="139">
        <v>0.77500000000000002</v>
      </c>
      <c r="Z103" s="136">
        <v>1907</v>
      </c>
      <c r="AA103" s="136">
        <v>6676</v>
      </c>
      <c r="AB103" s="136">
        <v>845</v>
      </c>
      <c r="AC103" s="136">
        <v>1241</v>
      </c>
      <c r="AD103" s="27">
        <f t="shared" si="23"/>
        <v>0.22993865602957927</v>
      </c>
      <c r="AE103" s="27">
        <f t="shared" si="24"/>
        <v>0.13436575332318376</v>
      </c>
      <c r="AF103" s="24">
        <f t="shared" si="25"/>
        <v>1.7112891517566862</v>
      </c>
      <c r="AG103" s="29">
        <f t="shared" si="26"/>
        <v>0.65483560183963641</v>
      </c>
      <c r="AH103" s="29">
        <f t="shared" si="27"/>
        <v>3.500786575773466</v>
      </c>
      <c r="AI103" s="36">
        <v>6676</v>
      </c>
      <c r="AJ103" s="51">
        <f t="shared" si="28"/>
        <v>50.296728997940512</v>
      </c>
      <c r="AK103" s="51">
        <f t="shared" si="29"/>
        <v>3.500786575773466</v>
      </c>
      <c r="AL103" s="58">
        <f t="shared" si="30"/>
        <v>0.65483560183963641</v>
      </c>
    </row>
    <row r="104" spans="1:41" x14ac:dyDescent="0.2">
      <c r="B104"/>
      <c r="C104"/>
      <c r="D104" s="150"/>
      <c r="E104" s="150"/>
      <c r="G104" s="150"/>
      <c r="O104" s="51"/>
      <c r="P104" s="51"/>
      <c r="Q104" s="58"/>
      <c r="R104" s="156"/>
      <c r="T104" s="153"/>
      <c r="U104" s="153"/>
      <c r="W104" s="1">
        <v>338</v>
      </c>
      <c r="X104" s="1">
        <v>21.1</v>
      </c>
      <c r="Y104" s="139">
        <v>0.8</v>
      </c>
      <c r="Z104" s="136">
        <v>2152</v>
      </c>
      <c r="AA104" s="136">
        <v>7151</v>
      </c>
      <c r="AB104" s="136">
        <v>872</v>
      </c>
      <c r="AC104" s="136">
        <v>1282</v>
      </c>
      <c r="AD104" s="27">
        <f t="shared" si="23"/>
        <v>0.23079688941738127</v>
      </c>
      <c r="AE104" s="27">
        <f t="shared" si="24"/>
        <v>0.13754076458659309</v>
      </c>
      <c r="AF104" s="24">
        <f t="shared" si="25"/>
        <v>1.6780253484200742</v>
      </c>
      <c r="AG104" s="29">
        <f t="shared" si="26"/>
        <v>0.64330419585822141</v>
      </c>
      <c r="AH104" s="29">
        <f t="shared" si="27"/>
        <v>3.3229553903345725</v>
      </c>
      <c r="AI104" s="36">
        <v>7151</v>
      </c>
      <c r="AJ104" s="51">
        <f t="shared" si="28"/>
        <v>53.875360854444665</v>
      </c>
      <c r="AK104" s="51">
        <f t="shared" si="29"/>
        <v>3.3229553903345725</v>
      </c>
      <c r="AL104" s="58">
        <f t="shared" si="30"/>
        <v>0.64330419585822141</v>
      </c>
    </row>
    <row r="105" spans="1:41" x14ac:dyDescent="0.2">
      <c r="B105"/>
      <c r="C105"/>
      <c r="D105" s="150"/>
      <c r="E105" s="150"/>
      <c r="G105" s="150"/>
      <c r="O105" s="51"/>
      <c r="P105" s="51"/>
      <c r="Q105" s="58"/>
      <c r="R105" s="156"/>
      <c r="T105" s="153"/>
      <c r="U105" s="153"/>
      <c r="W105" s="1">
        <v>338</v>
      </c>
      <c r="X105" s="1">
        <v>21.1</v>
      </c>
      <c r="Y105" s="139">
        <v>0.82499999999999996</v>
      </c>
      <c r="Z105" s="136">
        <v>2418</v>
      </c>
      <c r="AA105" s="136">
        <v>7646</v>
      </c>
      <c r="AB105" s="136">
        <v>900</v>
      </c>
      <c r="AC105" s="136">
        <v>1322</v>
      </c>
      <c r="AD105" s="27">
        <f t="shared" si="23"/>
        <v>0.23206551394460923</v>
      </c>
      <c r="AE105" s="27">
        <f t="shared" si="24"/>
        <v>0.14093380386272558</v>
      </c>
      <c r="AF105" s="24">
        <f t="shared" si="25"/>
        <v>1.6466277612903224</v>
      </c>
      <c r="AG105" s="29">
        <f t="shared" si="26"/>
        <v>0.63299988040589561</v>
      </c>
      <c r="AH105" s="29">
        <f t="shared" si="27"/>
        <v>3.1621174524400333</v>
      </c>
      <c r="AI105" s="36">
        <v>7646</v>
      </c>
      <c r="AJ105" s="51">
        <f t="shared" si="28"/>
        <v>57.60467194701215</v>
      </c>
      <c r="AK105" s="51">
        <f t="shared" si="29"/>
        <v>3.1621174524400333</v>
      </c>
      <c r="AL105" s="58">
        <f t="shared" si="30"/>
        <v>0.63299988040589561</v>
      </c>
    </row>
    <row r="106" spans="1:41" x14ac:dyDescent="0.2">
      <c r="B106"/>
      <c r="C106"/>
      <c r="D106" s="150"/>
      <c r="E106" s="150"/>
      <c r="G106" s="150"/>
      <c r="O106" s="51"/>
      <c r="P106" s="51"/>
      <c r="Q106" s="58"/>
      <c r="R106" s="156"/>
      <c r="T106" s="153"/>
      <c r="U106" s="153"/>
      <c r="W106" s="1">
        <v>338</v>
      </c>
      <c r="X106" s="1">
        <v>21.1</v>
      </c>
      <c r="Y106" s="139">
        <v>0.85</v>
      </c>
      <c r="Z106" s="136">
        <v>2705</v>
      </c>
      <c r="AA106" s="136">
        <v>8158</v>
      </c>
      <c r="AB106" s="136">
        <v>927</v>
      </c>
      <c r="AC106" s="136">
        <v>1362</v>
      </c>
      <c r="AD106" s="27">
        <f t="shared" si="23"/>
        <v>0.23327527465816975</v>
      </c>
      <c r="AE106" s="27">
        <f t="shared" si="24"/>
        <v>0.14417474419048731</v>
      </c>
      <c r="AF106" s="24">
        <f t="shared" si="25"/>
        <v>1.6180037354528651</v>
      </c>
      <c r="AG106" s="29">
        <f t="shared" si="26"/>
        <v>0.62361530604710236</v>
      </c>
      <c r="AH106" s="29">
        <f t="shared" si="27"/>
        <v>3.0158964879852124</v>
      </c>
      <c r="AI106" s="36">
        <v>8158</v>
      </c>
      <c r="AJ106" s="51">
        <f t="shared" si="28"/>
        <v>61.462060390233475</v>
      </c>
      <c r="AK106" s="51">
        <f t="shared" si="29"/>
        <v>3.0158964879852124</v>
      </c>
      <c r="AL106" s="58">
        <f t="shared" si="30"/>
        <v>0.62361530604710236</v>
      </c>
    </row>
    <row r="107" spans="1:41" x14ac:dyDescent="0.2">
      <c r="B107"/>
      <c r="C107"/>
      <c r="D107" s="150"/>
      <c r="E107" s="150"/>
      <c r="G107" s="150"/>
      <c r="O107" s="51"/>
      <c r="P107" s="51"/>
      <c r="Q107" s="58"/>
      <c r="R107" s="156"/>
      <c r="T107" s="153"/>
      <c r="U107" s="153"/>
      <c r="W107" s="1">
        <v>338</v>
      </c>
      <c r="X107" s="1">
        <v>21.1</v>
      </c>
      <c r="Y107" s="139">
        <v>0.875</v>
      </c>
      <c r="Z107" s="136">
        <v>3013</v>
      </c>
      <c r="AA107" s="136">
        <v>8688</v>
      </c>
      <c r="AB107" s="136">
        <v>954</v>
      </c>
      <c r="AC107" s="136">
        <v>1402</v>
      </c>
      <c r="AD107" s="27">
        <f t="shared" si="23"/>
        <v>0.23445689469224862</v>
      </c>
      <c r="AE107" s="27">
        <f t="shared" si="24"/>
        <v>0.14723407545912748</v>
      </c>
      <c r="AF107" s="24">
        <f t="shared" si="25"/>
        <v>1.5924091889810821</v>
      </c>
      <c r="AG107" s="29">
        <f t="shared" si="26"/>
        <v>0.61530305397895624</v>
      </c>
      <c r="AH107" s="29">
        <f t="shared" si="27"/>
        <v>2.8835048124792566</v>
      </c>
      <c r="AI107" s="36">
        <v>8688</v>
      </c>
      <c r="AJ107" s="51">
        <f t="shared" si="28"/>
        <v>65.455060145911801</v>
      </c>
      <c r="AK107" s="51">
        <f t="shared" si="29"/>
        <v>2.8835048124792566</v>
      </c>
      <c r="AL107" s="58">
        <f t="shared" si="30"/>
        <v>0.61530305397895624</v>
      </c>
    </row>
    <row r="108" spans="1:41" x14ac:dyDescent="0.2">
      <c r="B108"/>
      <c r="C108"/>
      <c r="D108" s="150"/>
      <c r="E108" s="150"/>
      <c r="G108" s="150"/>
      <c r="O108"/>
      <c r="P108"/>
      <c r="Q108"/>
      <c r="R108"/>
      <c r="S108"/>
      <c r="T108"/>
      <c r="U108"/>
      <c r="W108" s="1"/>
      <c r="X108" s="1"/>
      <c r="Y108" s="17"/>
      <c r="Z108"/>
      <c r="AD108" s="27"/>
      <c r="AE108" s="27"/>
      <c r="AG108" s="29"/>
      <c r="AH108" s="29"/>
      <c r="AL108" s="58"/>
    </row>
    <row r="109" spans="1:41" x14ac:dyDescent="0.2">
      <c r="E109" s="150"/>
      <c r="F109" s="77"/>
      <c r="G109" s="77"/>
      <c r="H109" s="220"/>
      <c r="I109" s="25"/>
      <c r="J109" s="25"/>
      <c r="K109" s="27"/>
      <c r="L109" s="27"/>
      <c r="M109" s="27"/>
      <c r="N109" s="27"/>
      <c r="O109" s="51"/>
      <c r="P109" s="51"/>
      <c r="Q109" s="58"/>
      <c r="R109" s="156"/>
      <c r="T109" s="153"/>
      <c r="U109" s="153"/>
      <c r="V109" s="153"/>
      <c r="W109" s="305"/>
      <c r="X109" s="305"/>
      <c r="Y109" s="17"/>
      <c r="Z109" s="9"/>
      <c r="AA109" s="7"/>
      <c r="AB109" s="17"/>
      <c r="AC109" s="21"/>
      <c r="AD109"/>
      <c r="AE109"/>
      <c r="AF109"/>
      <c r="AG109" s="27"/>
      <c r="AH109" s="27"/>
      <c r="AJ109" s="29"/>
      <c r="AK109" s="29"/>
      <c r="AL109" s="24"/>
      <c r="AM109" s="160"/>
      <c r="AN109" s="160"/>
      <c r="AO109" s="128"/>
    </row>
    <row r="110" spans="1:41" x14ac:dyDescent="0.2">
      <c r="E110" s="150"/>
      <c r="F110" s="77"/>
      <c r="G110" s="77"/>
      <c r="H110" s="220"/>
      <c r="I110" s="25"/>
      <c r="J110" s="25"/>
      <c r="K110" s="27"/>
      <c r="L110" s="27"/>
      <c r="M110" s="27"/>
      <c r="N110" s="27"/>
      <c r="O110" s="51"/>
      <c r="P110" s="51"/>
      <c r="Q110" s="58"/>
      <c r="R110" s="156"/>
      <c r="T110" s="153"/>
      <c r="U110" s="153"/>
      <c r="W110" s="1"/>
      <c r="X110" s="1"/>
      <c r="Y110" s="5"/>
      <c r="Z110" s="7"/>
      <c r="AA110" s="17"/>
      <c r="AB110" s="21"/>
      <c r="AD110"/>
      <c r="AE110"/>
      <c r="AF110" s="27"/>
      <c r="AG110" s="27"/>
      <c r="AI110" s="35"/>
      <c r="AJ110" s="29"/>
      <c r="AK110" s="24"/>
      <c r="AL110" s="51"/>
      <c r="AM110" s="160"/>
      <c r="AN110" s="128"/>
    </row>
    <row r="111" spans="1:41" x14ac:dyDescent="0.2">
      <c r="E111" s="150"/>
      <c r="F111" s="77"/>
      <c r="G111" s="77"/>
      <c r="H111" s="220"/>
      <c r="I111" s="25"/>
      <c r="J111" s="25"/>
      <c r="K111" s="27"/>
      <c r="L111" s="27"/>
      <c r="M111" s="27"/>
      <c r="N111" s="27"/>
      <c r="O111" s="51"/>
      <c r="P111" s="51"/>
      <c r="Q111" s="58"/>
      <c r="R111" s="156"/>
      <c r="T111" s="153"/>
      <c r="U111" s="153"/>
      <c r="W111" s="1"/>
      <c r="X111" s="1"/>
      <c r="Y111" s="5"/>
      <c r="Z111" s="7"/>
      <c r="AA111" s="17"/>
      <c r="AB111" s="21"/>
      <c r="AD111"/>
      <c r="AE111"/>
      <c r="AF111" s="27"/>
      <c r="AG111" s="27"/>
      <c r="AI111" s="35"/>
      <c r="AJ111" s="29"/>
      <c r="AK111" s="24"/>
      <c r="AL111" s="51"/>
      <c r="AM111" s="160"/>
      <c r="AN111" s="128"/>
    </row>
    <row r="112" spans="1:41" x14ac:dyDescent="0.2">
      <c r="E112" s="150"/>
      <c r="F112" s="77"/>
      <c r="G112" s="77"/>
      <c r="H112" s="220"/>
      <c r="I112" s="25"/>
      <c r="J112" s="25"/>
      <c r="K112" s="27"/>
      <c r="L112" s="27"/>
      <c r="M112" s="27"/>
      <c r="N112" s="27"/>
      <c r="O112" s="51"/>
      <c r="P112" s="51"/>
      <c r="Q112" s="58"/>
      <c r="R112" s="156"/>
      <c r="T112" s="153"/>
      <c r="U112" s="153"/>
      <c r="W112" s="1"/>
      <c r="X112" s="1"/>
      <c r="Y112" s="5"/>
      <c r="Z112" s="7"/>
      <c r="AA112" s="17"/>
      <c r="AB112" s="21"/>
      <c r="AD112"/>
      <c r="AE112"/>
      <c r="AF112" s="27"/>
      <c r="AG112" s="27"/>
      <c r="AI112" s="35"/>
      <c r="AJ112" s="29"/>
      <c r="AK112" s="24"/>
      <c r="AL112" s="51"/>
      <c r="AM112" s="160"/>
      <c r="AN112" s="128"/>
    </row>
    <row r="113" spans="5:40" x14ac:dyDescent="0.2">
      <c r="E113" s="150"/>
      <c r="F113" s="77"/>
      <c r="G113" s="77"/>
      <c r="H113" s="220"/>
      <c r="I113" s="25"/>
      <c r="J113" s="25"/>
      <c r="K113" s="27"/>
      <c r="L113" s="27"/>
      <c r="M113" s="27"/>
      <c r="N113" s="27"/>
      <c r="O113" s="51"/>
      <c r="P113" s="51"/>
      <c r="Q113" s="58"/>
      <c r="R113" s="156"/>
      <c r="T113" s="153"/>
      <c r="U113" s="153"/>
      <c r="W113" s="1"/>
      <c r="X113" s="1"/>
      <c r="Y113" s="5"/>
      <c r="Z113" s="7"/>
      <c r="AA113" s="17"/>
      <c r="AB113" s="21"/>
      <c r="AD113"/>
      <c r="AE113"/>
      <c r="AF113" s="27"/>
      <c r="AG113" s="27"/>
      <c r="AI113" s="35"/>
      <c r="AJ113" s="29"/>
      <c r="AK113" s="24"/>
      <c r="AL113" s="51"/>
      <c r="AM113" s="160"/>
      <c r="AN113" s="128"/>
    </row>
    <row r="114" spans="5:40" x14ac:dyDescent="0.2">
      <c r="E114" s="150"/>
      <c r="F114" s="77"/>
      <c r="G114" s="77"/>
      <c r="H114" s="220"/>
      <c r="I114" s="25"/>
      <c r="J114" s="25"/>
      <c r="K114" s="27"/>
      <c r="L114" s="27"/>
      <c r="M114" s="27"/>
      <c r="N114" s="27"/>
      <c r="O114" s="51"/>
      <c r="P114" s="51"/>
      <c r="Q114" s="58"/>
      <c r="R114" s="156"/>
      <c r="T114" s="153"/>
      <c r="U114" s="153"/>
      <c r="W114" s="1"/>
      <c r="X114" s="1"/>
      <c r="Y114" s="5"/>
      <c r="Z114" s="7"/>
      <c r="AA114" s="17"/>
      <c r="AB114" s="21"/>
      <c r="AD114"/>
      <c r="AE114"/>
      <c r="AF114" s="27"/>
      <c r="AG114" s="27"/>
      <c r="AI114" s="35"/>
      <c r="AJ114" s="29"/>
      <c r="AK114" s="24"/>
      <c r="AL114" s="51"/>
      <c r="AM114" s="160"/>
      <c r="AN114" s="128"/>
    </row>
    <row r="115" spans="5:40" x14ac:dyDescent="0.2">
      <c r="E115" s="150"/>
      <c r="F115" s="77"/>
      <c r="G115" s="77"/>
      <c r="H115" s="220"/>
      <c r="I115" s="25"/>
      <c r="J115" s="25"/>
      <c r="K115" s="27"/>
      <c r="L115" s="27"/>
      <c r="M115" s="27"/>
      <c r="N115" s="27"/>
      <c r="O115" s="51"/>
      <c r="P115" s="51"/>
      <c r="Q115" s="58"/>
      <c r="R115" s="156"/>
      <c r="T115" s="153"/>
      <c r="U115" s="153"/>
      <c r="W115" s="1"/>
      <c r="X115" s="1"/>
      <c r="Y115" s="5"/>
      <c r="Z115" s="7"/>
      <c r="AA115" s="17"/>
      <c r="AB115" s="21"/>
      <c r="AD115"/>
      <c r="AE115"/>
      <c r="AF115" s="27"/>
      <c r="AG115" s="27"/>
      <c r="AI115" s="35"/>
      <c r="AJ115" s="29"/>
      <c r="AK115" s="24"/>
      <c r="AL115" s="51"/>
      <c r="AM115" s="160"/>
      <c r="AN115" s="128"/>
    </row>
    <row r="116" spans="5:40" x14ac:dyDescent="0.2">
      <c r="E116" s="150"/>
      <c r="F116" s="77"/>
      <c r="G116" s="77"/>
      <c r="H116" s="220"/>
      <c r="I116" s="25"/>
      <c r="J116" s="25"/>
      <c r="K116" s="27"/>
      <c r="L116" s="27"/>
      <c r="M116" s="27"/>
      <c r="N116" s="27"/>
      <c r="O116" s="51"/>
      <c r="P116" s="51"/>
      <c r="Q116" s="58"/>
      <c r="R116" s="156"/>
      <c r="T116" s="153"/>
      <c r="U116" s="153"/>
      <c r="W116" s="1"/>
      <c r="X116" s="1"/>
      <c r="Y116" s="5"/>
      <c r="Z116" s="7"/>
      <c r="AA116" s="17"/>
      <c r="AB116" s="21"/>
      <c r="AD116"/>
      <c r="AE116"/>
      <c r="AF116" s="27"/>
      <c r="AG116" s="27"/>
      <c r="AI116" s="35"/>
      <c r="AJ116" s="29"/>
      <c r="AK116" s="24"/>
      <c r="AL116" s="51"/>
      <c r="AM116" s="160"/>
      <c r="AN116" s="128"/>
    </row>
    <row r="117" spans="5:40" x14ac:dyDescent="0.2">
      <c r="E117" s="150"/>
      <c r="F117" s="77"/>
      <c r="G117" s="77"/>
      <c r="H117" s="220"/>
      <c r="I117" s="25"/>
      <c r="J117" s="25"/>
      <c r="K117" s="27"/>
      <c r="L117" s="27"/>
      <c r="M117" s="27"/>
      <c r="N117" s="27"/>
      <c r="O117" s="51"/>
      <c r="P117" s="51"/>
      <c r="Q117" s="58"/>
      <c r="R117" s="156"/>
      <c r="T117" s="153"/>
      <c r="U117" s="153"/>
      <c r="W117" s="1"/>
      <c r="X117" s="1"/>
      <c r="Y117" s="5"/>
      <c r="Z117" s="7"/>
      <c r="AA117" s="17"/>
      <c r="AB117" s="21"/>
      <c r="AD117"/>
      <c r="AE117"/>
      <c r="AF117" s="27"/>
      <c r="AG117" s="27"/>
      <c r="AI117" s="35"/>
      <c r="AJ117" s="29"/>
      <c r="AK117" s="24"/>
      <c r="AL117" s="51"/>
      <c r="AM117" s="160"/>
      <c r="AN117" s="128"/>
    </row>
    <row r="118" spans="5:40" x14ac:dyDescent="0.2">
      <c r="E118" s="150"/>
      <c r="F118" s="77"/>
      <c r="G118" s="77"/>
      <c r="H118" s="220"/>
      <c r="I118" s="25"/>
      <c r="J118" s="25"/>
      <c r="K118" s="27"/>
      <c r="L118" s="27"/>
      <c r="M118" s="27"/>
      <c r="N118" s="27"/>
      <c r="O118" s="51"/>
      <c r="P118" s="51"/>
      <c r="Q118" s="58"/>
      <c r="R118" s="156"/>
      <c r="T118" s="153"/>
      <c r="U118" s="153"/>
      <c r="Y118" s="17"/>
      <c r="AD118" s="27"/>
      <c r="AE118" s="27"/>
      <c r="AG118" s="29"/>
      <c r="AH118" s="29"/>
      <c r="AL118" s="58"/>
    </row>
    <row r="119" spans="5:40" x14ac:dyDescent="0.2">
      <c r="I119" s="25"/>
      <c r="J119" s="25"/>
      <c r="K119" s="27"/>
      <c r="L119" s="27"/>
      <c r="M119" s="27"/>
      <c r="N119" s="27"/>
      <c r="O119" s="51"/>
      <c r="P119" s="51"/>
      <c r="Q119" s="58"/>
      <c r="R119" s="156"/>
      <c r="T119" s="153"/>
      <c r="U119" s="153"/>
      <c r="Y119" s="17"/>
      <c r="AD119" s="27"/>
      <c r="AE119" s="27"/>
      <c r="AG119" s="29"/>
      <c r="AH119" s="29"/>
      <c r="AL119" s="58"/>
    </row>
    <row r="120" spans="5:40" x14ac:dyDescent="0.2">
      <c r="I120" s="25"/>
      <c r="J120" s="25"/>
      <c r="K120" s="27"/>
      <c r="L120" s="27"/>
      <c r="M120" s="27"/>
      <c r="N120" s="27"/>
      <c r="O120" s="51"/>
      <c r="P120" s="51"/>
      <c r="Q120" s="58"/>
      <c r="R120" s="156"/>
      <c r="T120" s="153"/>
      <c r="U120" s="153"/>
      <c r="AD120" s="27"/>
      <c r="AE120" s="27"/>
      <c r="AG120" s="29"/>
      <c r="AH120" s="29"/>
      <c r="AL120" s="58"/>
    </row>
    <row r="121" spans="5:40" x14ac:dyDescent="0.2">
      <c r="I121" s="25"/>
      <c r="J121" s="25"/>
      <c r="K121" s="27"/>
      <c r="L121" s="27"/>
      <c r="M121" s="27"/>
      <c r="N121" s="27"/>
      <c r="O121" s="51"/>
      <c r="P121" s="51"/>
      <c r="Q121" s="58"/>
      <c r="R121" s="156"/>
      <c r="T121" s="153"/>
      <c r="U121" s="153"/>
      <c r="AD121" s="27"/>
      <c r="AE121" s="27"/>
      <c r="AG121" s="29"/>
      <c r="AH121" s="29"/>
      <c r="AL121" s="58"/>
    </row>
    <row r="122" spans="5:40" x14ac:dyDescent="0.2">
      <c r="G122" s="150"/>
      <c r="I122" s="25"/>
      <c r="J122" s="25"/>
      <c r="K122" s="27"/>
      <c r="L122" s="27"/>
      <c r="M122" s="27"/>
      <c r="N122" s="27"/>
      <c r="O122" s="51"/>
      <c r="P122" s="51"/>
      <c r="Q122" s="58"/>
      <c r="R122" s="156"/>
      <c r="T122" s="153"/>
      <c r="U122" s="153"/>
      <c r="W122" s="1"/>
      <c r="X122" s="77"/>
      <c r="Y122" s="17"/>
      <c r="Z122"/>
      <c r="AB122" s="68"/>
      <c r="AC122" s="68"/>
      <c r="AD122" s="27"/>
      <c r="AE122" s="27"/>
      <c r="AG122" s="29"/>
      <c r="AH122" s="29"/>
      <c r="AL122" s="58"/>
    </row>
    <row r="123" spans="5:40" x14ac:dyDescent="0.2">
      <c r="G123" s="150"/>
      <c r="I123" s="25"/>
      <c r="J123" s="25"/>
      <c r="K123" s="27"/>
      <c r="L123" s="27"/>
      <c r="M123" s="27"/>
      <c r="N123" s="27"/>
      <c r="O123" s="51"/>
      <c r="P123" s="51"/>
      <c r="Q123" s="58"/>
      <c r="R123" s="156"/>
      <c r="T123" s="153"/>
      <c r="U123" s="153"/>
      <c r="W123" s="1"/>
      <c r="X123" s="77"/>
      <c r="Y123" s="17"/>
      <c r="Z123"/>
      <c r="AB123" s="68"/>
      <c r="AC123" s="68"/>
      <c r="AD123" s="27"/>
      <c r="AE123" s="27"/>
      <c r="AG123" s="29"/>
      <c r="AH123" s="29"/>
      <c r="AL123" s="58"/>
    </row>
    <row r="124" spans="5:40" x14ac:dyDescent="0.2">
      <c r="G124" s="150"/>
      <c r="I124" s="25"/>
      <c r="J124" s="25"/>
      <c r="K124" s="27"/>
      <c r="L124" s="27"/>
      <c r="M124" s="27"/>
      <c r="N124" s="27"/>
      <c r="O124" s="51"/>
      <c r="P124" s="51"/>
      <c r="Q124" s="58"/>
      <c r="R124" s="156"/>
      <c r="T124" s="153"/>
      <c r="U124" s="153"/>
      <c r="W124" s="1"/>
      <c r="X124" s="77"/>
      <c r="Y124" s="17"/>
      <c r="Z124"/>
      <c r="AB124" s="68"/>
      <c r="AC124" s="68"/>
      <c r="AD124" s="27"/>
      <c r="AE124" s="27"/>
      <c r="AG124" s="29"/>
      <c r="AH124" s="29"/>
      <c r="AL124" s="58"/>
    </row>
    <row r="125" spans="5:40" x14ac:dyDescent="0.2">
      <c r="G125" s="150"/>
      <c r="I125" s="25"/>
      <c r="J125" s="25"/>
      <c r="K125" s="27"/>
      <c r="L125" s="27"/>
      <c r="M125" s="27"/>
      <c r="N125" s="27"/>
      <c r="O125" s="51"/>
      <c r="P125" s="51"/>
      <c r="Q125" s="58"/>
      <c r="R125" s="156"/>
      <c r="T125" s="153"/>
      <c r="U125" s="153"/>
      <c r="W125" s="1"/>
      <c r="X125" s="77"/>
      <c r="Y125" s="17"/>
      <c r="Z125"/>
      <c r="AB125" s="68"/>
      <c r="AC125" s="68"/>
      <c r="AD125" s="27"/>
      <c r="AE125" s="27"/>
      <c r="AG125" s="29"/>
      <c r="AH125" s="29"/>
      <c r="AL125" s="58"/>
    </row>
    <row r="126" spans="5:40" x14ac:dyDescent="0.2">
      <c r="G126" s="150"/>
      <c r="I126" s="25"/>
      <c r="J126" s="25"/>
      <c r="K126" s="27"/>
      <c r="L126" s="27"/>
      <c r="M126" s="27"/>
      <c r="N126" s="27"/>
      <c r="O126" s="51"/>
      <c r="P126" s="51"/>
      <c r="Q126" s="58"/>
      <c r="R126" s="156"/>
      <c r="T126" s="153"/>
      <c r="U126" s="153"/>
      <c r="W126" s="1"/>
      <c r="X126" s="77"/>
      <c r="Y126" s="17"/>
      <c r="Z126"/>
      <c r="AB126" s="68"/>
      <c r="AC126" s="68"/>
      <c r="AD126" s="27"/>
      <c r="AE126" s="27"/>
      <c r="AG126" s="29"/>
      <c r="AH126" s="29"/>
      <c r="AL126" s="58"/>
    </row>
    <row r="127" spans="5:40" x14ac:dyDescent="0.2">
      <c r="G127" s="150"/>
      <c r="I127" s="25"/>
      <c r="J127" s="25"/>
      <c r="K127" s="27"/>
      <c r="L127" s="27"/>
      <c r="M127" s="27"/>
      <c r="N127" s="27"/>
      <c r="O127" s="51"/>
      <c r="P127" s="51"/>
      <c r="Q127" s="58"/>
      <c r="R127" s="156"/>
      <c r="T127" s="153"/>
      <c r="U127" s="153"/>
      <c r="W127" s="1"/>
      <c r="X127" s="77"/>
      <c r="Y127" s="17"/>
      <c r="Z127"/>
      <c r="AB127" s="68"/>
      <c r="AC127" s="68"/>
      <c r="AD127" s="27"/>
      <c r="AE127" s="27"/>
      <c r="AG127" s="29"/>
      <c r="AH127" s="29"/>
      <c r="AL127" s="58"/>
    </row>
    <row r="128" spans="5:40" x14ac:dyDescent="0.2">
      <c r="G128" s="150"/>
      <c r="I128" s="25"/>
      <c r="J128" s="25"/>
      <c r="K128" s="27"/>
      <c r="L128" s="27"/>
      <c r="M128" s="27"/>
      <c r="N128" s="27"/>
      <c r="O128" s="51"/>
      <c r="P128" s="51"/>
      <c r="Q128" s="58"/>
      <c r="R128" s="156"/>
      <c r="T128" s="153"/>
      <c r="U128" s="153"/>
      <c r="W128" s="1"/>
      <c r="X128" s="77"/>
      <c r="Y128" s="17"/>
      <c r="Z128"/>
      <c r="AB128" s="68"/>
      <c r="AC128" s="68"/>
      <c r="AD128" s="27"/>
      <c r="AE128" s="27"/>
      <c r="AG128" s="29"/>
      <c r="AH128" s="29"/>
      <c r="AL128" s="58"/>
    </row>
    <row r="129" spans="7:38" x14ac:dyDescent="0.2">
      <c r="G129" s="150"/>
      <c r="I129" s="25"/>
      <c r="J129" s="25"/>
      <c r="K129" s="27"/>
      <c r="L129" s="27"/>
      <c r="M129" s="27"/>
      <c r="N129" s="27"/>
      <c r="O129" s="51"/>
      <c r="P129" s="51"/>
      <c r="Q129" s="58"/>
      <c r="R129" s="156"/>
      <c r="T129" s="153"/>
      <c r="U129" s="153"/>
      <c r="W129" s="1"/>
      <c r="X129" s="77"/>
      <c r="Y129" s="17"/>
      <c r="Z129"/>
      <c r="AB129" s="68"/>
      <c r="AC129" s="68"/>
      <c r="AD129" s="27"/>
      <c r="AE129" s="27"/>
      <c r="AG129" s="29"/>
      <c r="AH129" s="29"/>
      <c r="AL129" s="58"/>
    </row>
    <row r="130" spans="7:38" x14ac:dyDescent="0.2">
      <c r="G130" s="150"/>
      <c r="I130" s="25"/>
      <c r="J130" s="25"/>
      <c r="K130" s="27"/>
      <c r="L130" s="27"/>
      <c r="M130" s="27"/>
      <c r="N130" s="27"/>
      <c r="O130" s="51"/>
      <c r="P130" s="51"/>
      <c r="Q130" s="58"/>
      <c r="R130" s="156"/>
      <c r="T130" s="153"/>
      <c r="U130" s="153"/>
      <c r="W130" s="1"/>
      <c r="X130" s="77"/>
      <c r="Y130" s="17"/>
      <c r="AB130" s="47"/>
      <c r="AC130" s="68"/>
      <c r="AD130" s="27"/>
      <c r="AE130" s="27"/>
      <c r="AG130" s="29"/>
      <c r="AH130" s="29"/>
      <c r="AL130" s="58"/>
    </row>
    <row r="131" spans="7:38" x14ac:dyDescent="0.2">
      <c r="G131" s="150"/>
      <c r="I131" s="25"/>
      <c r="J131" s="25"/>
      <c r="K131" s="27"/>
      <c r="L131" s="27"/>
      <c r="M131" s="27"/>
      <c r="N131" s="27"/>
      <c r="O131" s="51"/>
      <c r="P131" s="51"/>
      <c r="Q131" s="58"/>
      <c r="R131" s="156"/>
      <c r="T131" s="153"/>
      <c r="U131" s="153"/>
      <c r="W131" s="1"/>
      <c r="X131" s="77"/>
      <c r="Y131" s="17"/>
      <c r="AB131" s="68"/>
      <c r="AC131" s="68"/>
      <c r="AD131" s="27"/>
      <c r="AE131" s="27"/>
      <c r="AG131" s="29"/>
      <c r="AH131" s="29"/>
      <c r="AL131" s="58"/>
    </row>
    <row r="132" spans="7:38" x14ac:dyDescent="0.2">
      <c r="G132" s="150"/>
      <c r="I132" s="25"/>
      <c r="J132" s="25"/>
      <c r="K132" s="27"/>
      <c r="L132" s="27"/>
      <c r="M132" s="27"/>
      <c r="N132" s="27"/>
      <c r="O132" s="51"/>
      <c r="P132" s="51"/>
      <c r="Q132" s="58"/>
      <c r="R132" s="156"/>
      <c r="T132" s="153"/>
      <c r="U132" s="153"/>
      <c r="W132" s="1"/>
      <c r="X132" s="77"/>
      <c r="Y132" s="17"/>
      <c r="AB132" s="47"/>
      <c r="AC132" s="68"/>
      <c r="AD132" s="27"/>
      <c r="AE132" s="27"/>
      <c r="AG132" s="29"/>
      <c r="AH132" s="29"/>
      <c r="AL132" s="58"/>
    </row>
    <row r="133" spans="7:38" x14ac:dyDescent="0.2">
      <c r="G133" s="150"/>
      <c r="I133" s="25"/>
      <c r="J133" s="25"/>
      <c r="K133" s="27"/>
      <c r="L133" s="27"/>
      <c r="M133" s="27"/>
      <c r="N133" s="27"/>
      <c r="O133" s="51"/>
      <c r="P133" s="51"/>
      <c r="Q133" s="58"/>
      <c r="R133" s="156"/>
      <c r="T133" s="153"/>
      <c r="U133" s="153"/>
      <c r="W133" s="1"/>
      <c r="X133" s="77"/>
      <c r="Y133" s="17"/>
      <c r="AB133" s="68"/>
      <c r="AC133" s="68"/>
      <c r="AD133" s="27"/>
      <c r="AE133" s="27"/>
      <c r="AG133" s="29"/>
      <c r="AH133" s="29"/>
      <c r="AL133" s="58"/>
    </row>
    <row r="134" spans="7:38" x14ac:dyDescent="0.2">
      <c r="G134" s="150"/>
      <c r="I134" s="25"/>
      <c r="J134" s="25"/>
      <c r="K134" s="27"/>
      <c r="L134" s="27"/>
      <c r="M134" s="27"/>
      <c r="N134" s="27"/>
      <c r="O134" s="51"/>
      <c r="P134" s="51"/>
      <c r="Q134" s="58"/>
      <c r="R134" s="156"/>
      <c r="T134" s="153"/>
      <c r="U134" s="153"/>
      <c r="W134" s="1"/>
      <c r="X134" s="77"/>
      <c r="Y134" s="17"/>
      <c r="AB134" s="47"/>
      <c r="AC134" s="68"/>
      <c r="AD134" s="27"/>
      <c r="AE134" s="27"/>
      <c r="AG134" s="29"/>
      <c r="AH134" s="29"/>
      <c r="AL134" s="58"/>
    </row>
    <row r="135" spans="7:38" x14ac:dyDescent="0.2">
      <c r="G135" s="150"/>
      <c r="I135" s="25"/>
      <c r="J135" s="25"/>
      <c r="K135" s="27"/>
      <c r="L135" s="27"/>
      <c r="M135" s="27"/>
      <c r="N135" s="27"/>
      <c r="O135" s="51"/>
      <c r="P135" s="51"/>
      <c r="Q135" s="58"/>
      <c r="R135" s="156"/>
      <c r="T135" s="153"/>
      <c r="U135" s="153"/>
      <c r="AD135" s="27"/>
      <c r="AE135" s="27"/>
      <c r="AG135" s="29"/>
      <c r="AH135" s="29"/>
      <c r="AL135" s="58"/>
    </row>
    <row r="136" spans="7:38" x14ac:dyDescent="0.2">
      <c r="G136" s="150"/>
      <c r="I136" s="25"/>
      <c r="J136" s="25"/>
      <c r="K136" s="27"/>
      <c r="L136" s="27"/>
      <c r="M136" s="27"/>
      <c r="N136" s="27"/>
      <c r="O136" s="51"/>
      <c r="P136" s="51"/>
      <c r="Q136" s="58"/>
      <c r="R136" s="156"/>
      <c r="T136" s="153"/>
      <c r="U136" s="153"/>
      <c r="AD136" s="27"/>
      <c r="AE136" s="27"/>
      <c r="AG136" s="29"/>
      <c r="AH136" s="29"/>
      <c r="AL136" s="58"/>
    </row>
    <row r="137" spans="7:38" x14ac:dyDescent="0.2">
      <c r="I137" s="25"/>
      <c r="J137" s="25"/>
      <c r="K137" s="27"/>
      <c r="L137" s="27"/>
      <c r="M137" s="27"/>
      <c r="N137" s="27"/>
      <c r="O137" s="51"/>
      <c r="P137" s="51"/>
      <c r="Q137" s="58"/>
      <c r="R137" s="156"/>
      <c r="T137" s="153"/>
      <c r="U137" s="153"/>
      <c r="Y137" s="17"/>
      <c r="Z137"/>
      <c r="AD137" s="27"/>
      <c r="AE137" s="27"/>
      <c r="AG137" s="29"/>
      <c r="AH137" s="29"/>
      <c r="AL137" s="58"/>
    </row>
    <row r="138" spans="7:38" x14ac:dyDescent="0.2">
      <c r="I138" s="25"/>
      <c r="J138" s="25"/>
      <c r="K138" s="27"/>
      <c r="L138" s="27"/>
      <c r="M138" s="27"/>
      <c r="N138" s="27"/>
      <c r="O138" s="51"/>
      <c r="P138" s="51"/>
      <c r="Q138" s="58"/>
      <c r="R138" s="156"/>
      <c r="T138" s="153"/>
      <c r="U138" s="153"/>
      <c r="Y138" s="17"/>
      <c r="Z138"/>
      <c r="AD138" s="27"/>
      <c r="AE138" s="27"/>
      <c r="AG138" s="29"/>
      <c r="AH138" s="29"/>
      <c r="AL138" s="58"/>
    </row>
    <row r="139" spans="7:38" x14ac:dyDescent="0.2">
      <c r="I139" s="25"/>
      <c r="J139" s="25"/>
      <c r="K139" s="27"/>
      <c r="L139" s="27"/>
      <c r="M139" s="27"/>
      <c r="N139" s="27"/>
      <c r="O139" s="51"/>
      <c r="P139" s="51"/>
      <c r="Q139" s="58"/>
      <c r="R139" s="156"/>
      <c r="T139" s="153"/>
      <c r="U139" s="153"/>
      <c r="Y139" s="17"/>
      <c r="Z139"/>
      <c r="AD139" s="27"/>
      <c r="AE139" s="27"/>
      <c r="AG139" s="29"/>
      <c r="AH139" s="29"/>
      <c r="AL139" s="58"/>
    </row>
    <row r="140" spans="7:38" x14ac:dyDescent="0.2">
      <c r="I140" s="25"/>
      <c r="J140" s="25"/>
      <c r="K140" s="27"/>
      <c r="L140" s="27"/>
      <c r="M140" s="27"/>
      <c r="N140" s="27"/>
      <c r="O140" s="51"/>
      <c r="P140" s="51"/>
      <c r="Q140" s="58"/>
      <c r="R140" s="156"/>
      <c r="T140" s="153"/>
      <c r="U140" s="153"/>
      <c r="Y140" s="17"/>
      <c r="Z140"/>
      <c r="AD140" s="27"/>
      <c r="AE140" s="27"/>
      <c r="AG140" s="29"/>
      <c r="AH140" s="29"/>
      <c r="AL140" s="58"/>
    </row>
    <row r="141" spans="7:38" x14ac:dyDescent="0.2">
      <c r="I141" s="25"/>
      <c r="J141" s="25"/>
      <c r="K141" s="27"/>
      <c r="L141" s="27"/>
      <c r="M141" s="27"/>
      <c r="N141" s="27"/>
      <c r="O141" s="51"/>
      <c r="P141" s="51"/>
      <c r="Q141" s="58"/>
      <c r="R141" s="156"/>
      <c r="T141" s="153"/>
      <c r="U141" s="153"/>
      <c r="Y141" s="17"/>
      <c r="Z141"/>
      <c r="AD141" s="27"/>
      <c r="AE141" s="27"/>
      <c r="AG141" s="29"/>
      <c r="AH141" s="29"/>
      <c r="AL141" s="58"/>
    </row>
    <row r="142" spans="7:38" x14ac:dyDescent="0.2">
      <c r="I142" s="25"/>
      <c r="J142" s="25"/>
      <c r="K142" s="27"/>
      <c r="L142" s="27"/>
      <c r="M142" s="27"/>
      <c r="N142" s="27"/>
      <c r="O142" s="51"/>
      <c r="P142" s="51"/>
      <c r="Q142" s="58"/>
      <c r="R142" s="156"/>
      <c r="T142" s="153"/>
      <c r="U142" s="153"/>
      <c r="Y142" s="17"/>
      <c r="Z142"/>
      <c r="AD142" s="27"/>
      <c r="AE142" s="27"/>
      <c r="AG142" s="29"/>
      <c r="AH142" s="29"/>
      <c r="AL142" s="58"/>
    </row>
    <row r="143" spans="7:38" x14ac:dyDescent="0.2">
      <c r="I143" s="25"/>
      <c r="J143" s="25"/>
      <c r="K143" s="27"/>
      <c r="L143" s="27"/>
      <c r="M143" s="27"/>
      <c r="N143" s="27"/>
      <c r="O143" s="51"/>
      <c r="P143" s="51"/>
      <c r="Q143" s="58"/>
      <c r="R143" s="156"/>
      <c r="T143" s="153"/>
      <c r="U143" s="153"/>
      <c r="Y143" s="17"/>
      <c r="Z143"/>
      <c r="AD143" s="27"/>
      <c r="AE143" s="27"/>
      <c r="AG143" s="29"/>
      <c r="AH143" s="29"/>
      <c r="AL143" s="58"/>
    </row>
    <row r="144" spans="7:38" x14ac:dyDescent="0.2">
      <c r="I144" s="25"/>
      <c r="J144" s="25"/>
      <c r="K144" s="27"/>
      <c r="L144" s="27"/>
      <c r="M144" s="27"/>
      <c r="N144" s="27"/>
      <c r="O144" s="51"/>
      <c r="P144" s="51"/>
      <c r="Q144" s="58"/>
      <c r="R144" s="156"/>
      <c r="T144" s="153"/>
      <c r="U144" s="153"/>
      <c r="Y144" s="17"/>
      <c r="Z144"/>
      <c r="AD144" s="27"/>
      <c r="AE144" s="27"/>
      <c r="AG144" s="29"/>
      <c r="AH144" s="29"/>
      <c r="AL144" s="58"/>
    </row>
    <row r="145" spans="6:38" x14ac:dyDescent="0.2">
      <c r="I145" s="25"/>
      <c r="J145" s="25"/>
      <c r="K145" s="27"/>
      <c r="L145" s="27"/>
      <c r="M145" s="27"/>
      <c r="N145" s="27"/>
      <c r="O145" s="51"/>
      <c r="P145" s="51"/>
      <c r="Q145" s="58"/>
      <c r="R145" s="156"/>
      <c r="T145" s="153"/>
      <c r="U145" s="153"/>
      <c r="Y145" s="17"/>
      <c r="Z145"/>
      <c r="AD145" s="27"/>
      <c r="AE145" s="27"/>
      <c r="AG145" s="29"/>
      <c r="AH145" s="29"/>
      <c r="AL145" s="58"/>
    </row>
    <row r="146" spans="6:38" x14ac:dyDescent="0.2">
      <c r="I146" s="25"/>
      <c r="J146" s="25"/>
      <c r="K146" s="27"/>
      <c r="L146" s="27"/>
      <c r="M146" s="27"/>
      <c r="N146" s="27"/>
      <c r="O146" s="51"/>
      <c r="P146" s="51"/>
      <c r="Q146" s="58"/>
      <c r="R146" s="156"/>
      <c r="T146" s="153"/>
      <c r="U146" s="153"/>
      <c r="Y146" s="17"/>
      <c r="Z146"/>
      <c r="AD146" s="27"/>
      <c r="AE146" s="27"/>
      <c r="AG146" s="29"/>
      <c r="AH146" s="29"/>
      <c r="AL146" s="58"/>
    </row>
    <row r="147" spans="6:38" x14ac:dyDescent="0.2">
      <c r="G147" s="150"/>
      <c r="I147" s="25"/>
      <c r="J147" s="25"/>
      <c r="K147" s="27"/>
      <c r="L147" s="27"/>
      <c r="M147" s="27"/>
      <c r="N147" s="27"/>
      <c r="O147" s="51"/>
      <c r="P147" s="51"/>
      <c r="Q147" s="58"/>
      <c r="R147" s="156"/>
      <c r="T147" s="153"/>
      <c r="U147" s="153"/>
      <c r="Y147" s="17"/>
      <c r="Z147"/>
      <c r="AD147" s="27"/>
      <c r="AE147" s="27"/>
      <c r="AG147" s="29"/>
      <c r="AH147" s="29"/>
      <c r="AL147" s="58"/>
    </row>
    <row r="148" spans="6:38" x14ac:dyDescent="0.2">
      <c r="G148" s="150"/>
      <c r="I148" s="25"/>
      <c r="J148" s="25"/>
      <c r="K148" s="27"/>
      <c r="L148" s="27"/>
      <c r="M148" s="27"/>
      <c r="N148" s="27"/>
      <c r="O148" s="51"/>
      <c r="P148" s="51"/>
      <c r="Q148" s="58"/>
      <c r="R148" s="156"/>
      <c r="T148" s="153"/>
      <c r="U148" s="153"/>
      <c r="Y148" s="17"/>
      <c r="Z148"/>
      <c r="AD148" s="27"/>
      <c r="AE148" s="27"/>
      <c r="AG148" s="29"/>
      <c r="AH148" s="29"/>
      <c r="AL148" s="58"/>
    </row>
    <row r="149" spans="6:38" x14ac:dyDescent="0.2">
      <c r="G149" s="150"/>
      <c r="I149" s="25"/>
      <c r="J149" s="25"/>
      <c r="K149" s="27"/>
      <c r="L149" s="27"/>
      <c r="M149" s="27"/>
      <c r="N149" s="27"/>
      <c r="O149" s="51"/>
      <c r="P149" s="51"/>
      <c r="Q149" s="58"/>
      <c r="R149" s="156"/>
      <c r="T149" s="153"/>
      <c r="U149" s="153"/>
      <c r="Y149" s="17"/>
      <c r="AD149" s="27"/>
      <c r="AE149" s="27"/>
      <c r="AG149" s="29"/>
      <c r="AH149" s="29"/>
      <c r="AL149" s="58"/>
    </row>
    <row r="150" spans="6:38" x14ac:dyDescent="0.2">
      <c r="G150" s="150"/>
      <c r="I150" s="25"/>
      <c r="J150" s="25"/>
      <c r="K150" s="27"/>
      <c r="L150" s="27"/>
      <c r="M150" s="27"/>
      <c r="N150" s="27"/>
      <c r="O150" s="51"/>
      <c r="P150" s="51"/>
      <c r="Q150" s="58"/>
      <c r="R150" s="156"/>
      <c r="T150" s="153"/>
      <c r="U150" s="153"/>
      <c r="AD150" s="27"/>
      <c r="AE150" s="27"/>
      <c r="AG150" s="29"/>
      <c r="AH150" s="29"/>
      <c r="AL150" s="58"/>
    </row>
    <row r="151" spans="6:38" x14ac:dyDescent="0.2">
      <c r="G151" s="150"/>
      <c r="I151" s="25"/>
      <c r="J151" s="25"/>
      <c r="K151" s="27"/>
      <c r="L151" s="27"/>
      <c r="M151" s="27"/>
      <c r="N151" s="27"/>
      <c r="O151" s="51"/>
      <c r="P151" s="51"/>
      <c r="Q151" s="58"/>
      <c r="R151" s="156"/>
      <c r="T151" s="153"/>
      <c r="U151" s="153"/>
      <c r="AD151" s="27"/>
      <c r="AE151" s="27"/>
      <c r="AG151" s="29"/>
      <c r="AH151" s="29"/>
      <c r="AL151" s="58"/>
    </row>
    <row r="152" spans="6:38" x14ac:dyDescent="0.2">
      <c r="F152" s="171"/>
      <c r="H152" s="62"/>
      <c r="I152" s="25"/>
      <c r="J152" s="25"/>
      <c r="K152" s="27"/>
      <c r="L152" s="27"/>
      <c r="M152" s="27"/>
      <c r="N152" s="27"/>
      <c r="O152" s="51"/>
      <c r="P152" s="51"/>
      <c r="Q152" s="58"/>
      <c r="R152" s="156"/>
      <c r="T152" s="153"/>
      <c r="U152" s="153"/>
      <c r="Y152" s="17"/>
      <c r="AD152" s="27"/>
      <c r="AE152" s="27"/>
      <c r="AG152" s="29"/>
      <c r="AH152" s="29"/>
      <c r="AL152" s="58"/>
    </row>
    <row r="153" spans="6:38" x14ac:dyDescent="0.2">
      <c r="G153" s="150"/>
      <c r="I153" s="25"/>
      <c r="J153" s="25"/>
      <c r="K153" s="27"/>
      <c r="L153" s="27"/>
      <c r="M153" s="27"/>
      <c r="N153" s="27"/>
      <c r="O153" s="51"/>
      <c r="P153" s="51"/>
      <c r="Q153" s="58"/>
      <c r="R153" s="156"/>
      <c r="T153" s="153"/>
      <c r="U153" s="153"/>
      <c r="Y153" s="17"/>
      <c r="AD153" s="27"/>
      <c r="AE153" s="27"/>
      <c r="AG153" s="29"/>
      <c r="AH153" s="29"/>
      <c r="AL153" s="58"/>
    </row>
    <row r="154" spans="6:38" x14ac:dyDescent="0.2">
      <c r="G154" s="150"/>
      <c r="I154" s="25"/>
      <c r="J154" s="25"/>
      <c r="K154" s="27"/>
      <c r="L154" s="27"/>
      <c r="M154" s="27"/>
      <c r="N154" s="27"/>
      <c r="O154" s="51"/>
      <c r="P154" s="51"/>
      <c r="Q154" s="58"/>
      <c r="R154" s="156"/>
      <c r="T154" s="153"/>
      <c r="U154" s="153"/>
      <c r="Y154" s="17"/>
      <c r="AD154" s="27"/>
      <c r="AE154" s="27"/>
      <c r="AG154" s="29"/>
      <c r="AH154" s="29"/>
      <c r="AL154" s="58"/>
    </row>
    <row r="155" spans="6:38" x14ac:dyDescent="0.2">
      <c r="G155" s="150"/>
      <c r="I155" s="25"/>
      <c r="J155" s="25"/>
      <c r="K155" s="27"/>
      <c r="L155" s="27"/>
      <c r="M155" s="27"/>
      <c r="N155" s="27"/>
      <c r="O155" s="51"/>
      <c r="P155" s="51"/>
      <c r="Q155" s="58"/>
      <c r="R155" s="156"/>
      <c r="T155" s="153"/>
      <c r="U155" s="153"/>
      <c r="Y155" s="17"/>
      <c r="AD155" s="27"/>
      <c r="AE155" s="27"/>
      <c r="AG155" s="29"/>
      <c r="AH155" s="29"/>
      <c r="AL155" s="58"/>
    </row>
    <row r="156" spans="6:38" x14ac:dyDescent="0.2">
      <c r="G156" s="150"/>
      <c r="I156" s="25"/>
      <c r="J156" s="25"/>
      <c r="K156" s="27"/>
      <c r="L156" s="27"/>
      <c r="M156" s="27"/>
      <c r="N156" s="27"/>
      <c r="O156" s="51"/>
      <c r="P156" s="51"/>
      <c r="Q156" s="58"/>
      <c r="R156" s="156"/>
      <c r="T156" s="153"/>
      <c r="U156" s="153"/>
      <c r="Y156" s="17"/>
      <c r="AD156" s="27"/>
      <c r="AE156" s="27"/>
      <c r="AG156" s="29"/>
      <c r="AH156" s="29"/>
      <c r="AL156" s="58"/>
    </row>
    <row r="157" spans="6:38" x14ac:dyDescent="0.2">
      <c r="G157" s="150"/>
      <c r="I157" s="25"/>
      <c r="J157" s="25"/>
      <c r="K157" s="27"/>
      <c r="L157" s="27"/>
      <c r="M157" s="27"/>
      <c r="N157" s="27"/>
      <c r="O157" s="51"/>
      <c r="P157" s="51"/>
      <c r="Q157" s="58"/>
      <c r="R157" s="156"/>
      <c r="T157" s="153"/>
      <c r="U157" s="153"/>
      <c r="Y157" s="17"/>
      <c r="AD157" s="27"/>
      <c r="AE157" s="27"/>
      <c r="AG157" s="29"/>
      <c r="AH157" s="29"/>
      <c r="AL157" s="58"/>
    </row>
    <row r="158" spans="6:38" x14ac:dyDescent="0.2">
      <c r="G158" s="150"/>
      <c r="I158" s="25"/>
      <c r="J158" s="25"/>
      <c r="K158" s="27"/>
      <c r="L158" s="27"/>
      <c r="M158" s="27"/>
      <c r="N158" s="27"/>
      <c r="O158" s="51"/>
      <c r="P158" s="51"/>
      <c r="Q158" s="58"/>
      <c r="R158" s="156"/>
      <c r="T158" s="153"/>
      <c r="U158" s="153"/>
      <c r="Y158" s="17"/>
      <c r="AD158" s="27"/>
      <c r="AE158" s="27"/>
      <c r="AG158" s="29"/>
      <c r="AH158" s="29"/>
      <c r="AL158" s="58"/>
    </row>
    <row r="159" spans="6:38" x14ac:dyDescent="0.2">
      <c r="G159" s="150"/>
      <c r="I159" s="25"/>
      <c r="J159" s="25"/>
      <c r="K159" s="27"/>
      <c r="L159" s="27"/>
      <c r="M159" s="27"/>
      <c r="N159" s="27"/>
      <c r="O159" s="51"/>
      <c r="P159" s="51"/>
      <c r="Q159" s="58"/>
      <c r="R159" s="156"/>
      <c r="T159" s="153"/>
      <c r="U159" s="153"/>
      <c r="Y159" s="17"/>
      <c r="AD159" s="27"/>
      <c r="AE159" s="27"/>
      <c r="AG159" s="29"/>
      <c r="AH159" s="29"/>
      <c r="AL159" s="58"/>
    </row>
    <row r="160" spans="6:38" x14ac:dyDescent="0.2">
      <c r="G160" s="150"/>
      <c r="I160" s="25"/>
      <c r="J160" s="25"/>
      <c r="K160" s="27"/>
      <c r="L160" s="27"/>
      <c r="M160" s="27"/>
      <c r="N160" s="27"/>
      <c r="O160" s="51"/>
      <c r="P160" s="51"/>
      <c r="Q160" s="58"/>
      <c r="R160" s="156"/>
      <c r="T160" s="153"/>
      <c r="U160" s="153"/>
      <c r="Y160" s="17"/>
      <c r="AD160" s="27"/>
      <c r="AE160" s="27"/>
      <c r="AG160" s="29"/>
      <c r="AH160" s="29"/>
      <c r="AL160" s="58"/>
    </row>
    <row r="161" spans="1:38" x14ac:dyDescent="0.2">
      <c r="G161" s="150"/>
      <c r="I161" s="25"/>
      <c r="J161" s="25"/>
      <c r="K161" s="27"/>
      <c r="L161" s="27"/>
      <c r="M161" s="27"/>
      <c r="N161" s="27"/>
      <c r="O161" s="51"/>
      <c r="P161" s="51"/>
      <c r="Q161" s="58"/>
      <c r="R161" s="156"/>
      <c r="T161" s="153"/>
      <c r="U161" s="153"/>
      <c r="Y161" s="17"/>
      <c r="AD161" s="27"/>
      <c r="AE161" s="27"/>
      <c r="AG161" s="29"/>
      <c r="AH161" s="29"/>
      <c r="AL161" s="58"/>
    </row>
    <row r="162" spans="1:38" x14ac:dyDescent="0.2">
      <c r="G162" s="150"/>
      <c r="I162" s="25"/>
      <c r="J162" s="25"/>
      <c r="K162" s="27"/>
      <c r="L162" s="27"/>
      <c r="M162" s="27"/>
      <c r="N162" s="27"/>
      <c r="O162" s="51"/>
      <c r="P162" s="51"/>
      <c r="Q162" s="58"/>
      <c r="R162" s="156"/>
      <c r="T162" s="153"/>
      <c r="U162" s="153"/>
      <c r="Y162" s="17"/>
      <c r="AD162" s="27"/>
      <c r="AE162" s="27"/>
      <c r="AG162" s="29"/>
      <c r="AH162" s="29"/>
      <c r="AL162" s="58"/>
    </row>
    <row r="163" spans="1:38" x14ac:dyDescent="0.2">
      <c r="G163" s="150"/>
      <c r="I163" s="25"/>
      <c r="J163" s="25"/>
      <c r="K163" s="27"/>
      <c r="L163" s="27"/>
      <c r="M163" s="27"/>
      <c r="N163" s="27"/>
      <c r="O163" s="51"/>
      <c r="P163" s="51"/>
      <c r="Q163" s="58"/>
      <c r="R163" s="156"/>
      <c r="T163" s="153"/>
      <c r="U163" s="153"/>
      <c r="Y163" s="17"/>
      <c r="AD163" s="27"/>
      <c r="AE163" s="27"/>
      <c r="AG163" s="29"/>
      <c r="AH163" s="29"/>
      <c r="AL163" s="58"/>
    </row>
    <row r="164" spans="1:38" x14ac:dyDescent="0.2">
      <c r="I164" s="25"/>
      <c r="J164" s="25"/>
      <c r="K164" s="27"/>
      <c r="L164" s="27"/>
      <c r="M164" s="27"/>
      <c r="N164" s="27"/>
      <c r="O164" s="51"/>
      <c r="P164" s="51"/>
      <c r="Q164" s="58"/>
      <c r="R164" s="156"/>
      <c r="T164" s="153"/>
      <c r="U164" s="153"/>
      <c r="Y164" s="17"/>
      <c r="AD164" s="27"/>
      <c r="AE164" s="27"/>
      <c r="AG164" s="29"/>
      <c r="AH164" s="29"/>
      <c r="AL164" s="58"/>
    </row>
    <row r="165" spans="1:38" x14ac:dyDescent="0.2">
      <c r="I165" s="25"/>
      <c r="J165" s="25"/>
      <c r="K165" s="27"/>
      <c r="L165" s="27"/>
      <c r="M165" s="27"/>
      <c r="N165" s="27"/>
      <c r="O165" s="51"/>
      <c r="P165" s="51"/>
      <c r="Q165" s="58"/>
      <c r="R165" s="156"/>
      <c r="T165" s="153"/>
      <c r="U165" s="153"/>
      <c r="AD165" s="27"/>
      <c r="AE165" s="27"/>
      <c r="AG165" s="29"/>
      <c r="AH165" s="29"/>
      <c r="AL165" s="58"/>
    </row>
    <row r="166" spans="1:38" x14ac:dyDescent="0.2">
      <c r="I166" s="25"/>
      <c r="J166" s="25"/>
      <c r="K166" s="27"/>
      <c r="L166" s="27"/>
      <c r="M166" s="27"/>
      <c r="N166" s="27"/>
      <c r="O166" s="51"/>
      <c r="P166" s="51"/>
      <c r="Q166" s="58"/>
      <c r="R166" s="156"/>
      <c r="T166" s="153"/>
      <c r="U166" s="153"/>
      <c r="AD166" s="27"/>
      <c r="AE166" s="27"/>
      <c r="AG166" s="29"/>
      <c r="AH166" s="29"/>
      <c r="AL166" s="58"/>
    </row>
    <row r="167" spans="1:38" s="47" customFormat="1" x14ac:dyDescent="0.2">
      <c r="A167" s="77"/>
      <c r="B167" s="1"/>
      <c r="C167" s="1"/>
      <c r="D167" s="77"/>
      <c r="E167" s="171"/>
      <c r="F167" s="171"/>
      <c r="G167" s="171"/>
      <c r="H167" s="62"/>
      <c r="I167" s="25"/>
      <c r="J167" s="25"/>
      <c r="K167" s="27"/>
      <c r="L167" s="27"/>
      <c r="M167" s="27"/>
      <c r="N167" s="27"/>
      <c r="O167" s="51"/>
      <c r="P167" s="51"/>
      <c r="Q167" s="58"/>
      <c r="R167" s="156"/>
      <c r="S167" s="156"/>
      <c r="T167" s="153"/>
      <c r="U167" s="153"/>
      <c r="W167" s="9"/>
      <c r="X167" s="7"/>
      <c r="Y167" s="17"/>
      <c r="Z167" s="68"/>
      <c r="AD167" s="27"/>
      <c r="AE167" s="27"/>
      <c r="AF167" s="24"/>
      <c r="AG167" s="29"/>
      <c r="AH167" s="29"/>
      <c r="AI167" s="36"/>
      <c r="AJ167" s="51"/>
      <c r="AK167" s="51"/>
      <c r="AL167" s="58"/>
    </row>
    <row r="168" spans="1:38" x14ac:dyDescent="0.2">
      <c r="A168" s="77"/>
      <c r="I168" s="25"/>
      <c r="J168" s="25"/>
      <c r="K168" s="27"/>
      <c r="L168" s="27"/>
      <c r="M168" s="27"/>
      <c r="N168" s="27"/>
      <c r="O168" s="51"/>
      <c r="P168" s="51"/>
      <c r="Q168" s="58"/>
      <c r="R168" s="156"/>
      <c r="T168" s="153"/>
      <c r="U168" s="153"/>
      <c r="Y168" s="17"/>
      <c r="AD168" s="27"/>
      <c r="AE168" s="27"/>
      <c r="AG168" s="29"/>
      <c r="AH168" s="29"/>
      <c r="AL168" s="58"/>
    </row>
    <row r="169" spans="1:38" x14ac:dyDescent="0.2">
      <c r="A169" s="77"/>
      <c r="I169" s="25"/>
      <c r="J169" s="25"/>
      <c r="K169" s="27"/>
      <c r="L169" s="27"/>
      <c r="M169" s="27"/>
      <c r="N169" s="27"/>
      <c r="O169" s="51"/>
      <c r="P169" s="51"/>
      <c r="Q169" s="58"/>
      <c r="R169" s="156"/>
      <c r="T169" s="153"/>
      <c r="U169" s="153"/>
      <c r="Y169" s="17"/>
      <c r="AD169" s="27"/>
      <c r="AE169" s="27"/>
      <c r="AG169" s="29"/>
      <c r="AH169" s="29"/>
      <c r="AL169" s="58"/>
    </row>
    <row r="170" spans="1:38" x14ac:dyDescent="0.2">
      <c r="A170" s="77"/>
      <c r="I170" s="25"/>
      <c r="J170" s="25"/>
      <c r="K170" s="27"/>
      <c r="L170" s="27"/>
      <c r="M170" s="27"/>
      <c r="N170" s="27"/>
      <c r="O170" s="51"/>
      <c r="P170" s="51"/>
      <c r="Q170" s="58"/>
      <c r="R170" s="156"/>
      <c r="T170" s="153"/>
      <c r="U170" s="153"/>
      <c r="Y170" s="17"/>
      <c r="AD170" s="27"/>
      <c r="AE170" s="27"/>
      <c r="AG170" s="29"/>
      <c r="AH170" s="29"/>
      <c r="AL170" s="58"/>
    </row>
    <row r="171" spans="1:38" x14ac:dyDescent="0.2">
      <c r="A171" s="77"/>
      <c r="I171" s="25"/>
      <c r="J171" s="25"/>
      <c r="K171" s="27"/>
      <c r="L171" s="27"/>
      <c r="M171" s="27"/>
      <c r="N171" s="27"/>
      <c r="O171" s="51"/>
      <c r="P171" s="51"/>
      <c r="Q171" s="58"/>
      <c r="R171" s="156"/>
      <c r="T171" s="153"/>
      <c r="U171" s="153"/>
      <c r="Y171" s="17"/>
      <c r="AD171" s="27"/>
      <c r="AE171" s="27"/>
      <c r="AG171" s="29"/>
      <c r="AH171" s="29"/>
      <c r="AL171" s="58"/>
    </row>
    <row r="172" spans="1:38" x14ac:dyDescent="0.2">
      <c r="A172" s="77"/>
      <c r="I172" s="25"/>
      <c r="J172" s="25"/>
      <c r="K172" s="27"/>
      <c r="L172" s="27"/>
      <c r="M172" s="27"/>
      <c r="N172" s="27"/>
      <c r="O172" s="51"/>
      <c r="P172" s="51"/>
      <c r="Q172" s="58"/>
      <c r="R172" s="156"/>
      <c r="T172" s="153"/>
      <c r="U172" s="153"/>
      <c r="Y172" s="17"/>
      <c r="AD172" s="27"/>
      <c r="AE172" s="27"/>
      <c r="AG172" s="29"/>
      <c r="AH172" s="29"/>
      <c r="AL172" s="58"/>
    </row>
    <row r="173" spans="1:38" x14ac:dyDescent="0.2">
      <c r="A173" s="77"/>
      <c r="I173" s="25"/>
      <c r="J173" s="25"/>
      <c r="K173" s="27"/>
      <c r="L173" s="27"/>
      <c r="M173" s="27"/>
      <c r="N173" s="27"/>
      <c r="O173" s="51"/>
      <c r="P173" s="51"/>
      <c r="Q173" s="58"/>
      <c r="R173" s="156"/>
      <c r="T173" s="153"/>
      <c r="U173" s="153"/>
      <c r="Y173" s="17"/>
      <c r="AD173" s="27"/>
      <c r="AE173" s="27"/>
      <c r="AG173" s="29"/>
      <c r="AH173" s="29"/>
      <c r="AL173" s="58"/>
    </row>
    <row r="174" spans="1:38" x14ac:dyDescent="0.2">
      <c r="A174" s="77"/>
      <c r="I174" s="25"/>
      <c r="J174" s="25"/>
      <c r="K174" s="27"/>
      <c r="L174" s="27"/>
      <c r="M174" s="27"/>
      <c r="N174" s="27"/>
      <c r="O174" s="51"/>
      <c r="P174" s="51"/>
      <c r="Q174" s="58"/>
      <c r="R174" s="156"/>
      <c r="T174" s="153"/>
      <c r="U174" s="153"/>
      <c r="Y174" s="17"/>
      <c r="AD174" s="27"/>
      <c r="AE174" s="27"/>
      <c r="AG174" s="29"/>
      <c r="AH174" s="29"/>
      <c r="AL174" s="58"/>
    </row>
    <row r="175" spans="1:38" x14ac:dyDescent="0.2">
      <c r="A175" s="77"/>
      <c r="I175" s="25"/>
      <c r="J175" s="25"/>
      <c r="K175" s="27"/>
      <c r="L175" s="27"/>
      <c r="M175" s="27"/>
      <c r="N175" s="27"/>
      <c r="O175" s="51"/>
      <c r="P175" s="51"/>
      <c r="Q175" s="58"/>
      <c r="R175" s="156"/>
      <c r="T175" s="153"/>
      <c r="U175" s="153"/>
      <c r="Y175" s="17"/>
      <c r="AD175" s="27"/>
      <c r="AE175" s="27"/>
      <c r="AG175" s="29"/>
      <c r="AH175" s="29"/>
      <c r="AL175" s="58"/>
    </row>
    <row r="176" spans="1:38" x14ac:dyDescent="0.2">
      <c r="I176" s="25"/>
      <c r="J176" s="25"/>
      <c r="K176" s="27"/>
      <c r="L176" s="27"/>
      <c r="M176" s="27"/>
      <c r="N176" s="27"/>
      <c r="O176" s="51"/>
      <c r="P176" s="51"/>
      <c r="Q176" s="58"/>
      <c r="R176" s="156"/>
      <c r="T176" s="153"/>
      <c r="U176" s="153"/>
      <c r="Y176" s="17"/>
      <c r="AD176" s="27"/>
      <c r="AE176" s="27"/>
      <c r="AG176" s="29"/>
      <c r="AH176" s="29"/>
      <c r="AL176" s="58"/>
    </row>
    <row r="177" spans="1:38" x14ac:dyDescent="0.2">
      <c r="I177" s="25"/>
      <c r="J177" s="25"/>
      <c r="K177" s="27"/>
      <c r="L177" s="27"/>
      <c r="M177" s="27"/>
      <c r="N177" s="27"/>
      <c r="O177" s="51"/>
      <c r="P177" s="51"/>
      <c r="Q177" s="58"/>
      <c r="R177" s="156"/>
      <c r="T177" s="153"/>
      <c r="U177" s="153"/>
      <c r="Y177" s="17"/>
      <c r="AD177" s="27"/>
      <c r="AE177" s="27"/>
      <c r="AG177" s="29"/>
      <c r="AH177" s="29"/>
      <c r="AL177" s="58"/>
    </row>
    <row r="178" spans="1:38" x14ac:dyDescent="0.2">
      <c r="I178" s="25"/>
      <c r="J178" s="25"/>
      <c r="K178" s="27"/>
      <c r="L178" s="27"/>
      <c r="M178" s="27"/>
      <c r="N178" s="27"/>
      <c r="O178" s="51"/>
      <c r="P178" s="51"/>
      <c r="Q178" s="58"/>
      <c r="R178" s="156"/>
      <c r="T178" s="153"/>
      <c r="U178" s="153"/>
      <c r="Y178" s="17"/>
      <c r="AD178" s="27"/>
      <c r="AE178" s="27"/>
      <c r="AG178" s="29"/>
      <c r="AH178" s="29"/>
      <c r="AL178" s="58"/>
    </row>
    <row r="179" spans="1:38" x14ac:dyDescent="0.2">
      <c r="I179" s="25"/>
      <c r="J179" s="25"/>
      <c r="K179" s="27"/>
      <c r="L179" s="27"/>
      <c r="M179" s="27"/>
      <c r="N179" s="27"/>
      <c r="O179" s="51"/>
      <c r="P179" s="51"/>
      <c r="Q179" s="58"/>
      <c r="R179" s="156"/>
      <c r="T179" s="153"/>
      <c r="U179" s="153"/>
      <c r="AD179" s="27"/>
      <c r="AE179" s="27"/>
      <c r="AG179" s="29"/>
      <c r="AH179" s="29"/>
      <c r="AL179" s="58"/>
    </row>
    <row r="180" spans="1:38" x14ac:dyDescent="0.2">
      <c r="I180" s="25"/>
      <c r="J180" s="25"/>
      <c r="K180" s="27"/>
      <c r="L180" s="27"/>
      <c r="M180" s="27"/>
      <c r="N180" s="27"/>
      <c r="O180" s="51"/>
      <c r="P180" s="51"/>
      <c r="Q180" s="58"/>
      <c r="R180" s="156"/>
      <c r="T180" s="153"/>
      <c r="U180" s="153"/>
      <c r="AD180" s="27"/>
      <c r="AE180" s="27"/>
      <c r="AG180" s="29"/>
      <c r="AH180" s="29"/>
      <c r="AL180" s="58"/>
    </row>
    <row r="181" spans="1:38" x14ac:dyDescent="0.2">
      <c r="A181" s="77"/>
      <c r="F181" s="168"/>
      <c r="I181" s="25"/>
      <c r="J181" s="25"/>
      <c r="K181" s="27"/>
      <c r="L181" s="27"/>
      <c r="M181" s="27"/>
      <c r="N181" s="27"/>
      <c r="O181" s="51"/>
      <c r="P181" s="51"/>
      <c r="Q181" s="58"/>
      <c r="R181" s="156"/>
      <c r="T181" s="153"/>
      <c r="U181" s="153"/>
      <c r="Y181" s="17"/>
      <c r="AD181" s="27"/>
      <c r="AE181" s="27"/>
      <c r="AG181" s="29"/>
      <c r="AH181" s="29"/>
      <c r="AL181" s="58"/>
    </row>
    <row r="182" spans="1:38" x14ac:dyDescent="0.2">
      <c r="A182" s="77"/>
      <c r="I182" s="25"/>
      <c r="J182" s="25"/>
      <c r="K182" s="27"/>
      <c r="L182" s="27"/>
      <c r="M182" s="27"/>
      <c r="N182" s="27"/>
      <c r="O182" s="51"/>
      <c r="P182" s="51"/>
      <c r="Q182" s="58"/>
      <c r="R182" s="156"/>
      <c r="T182" s="153"/>
      <c r="U182" s="153"/>
      <c r="Y182" s="17"/>
      <c r="AD182" s="27"/>
      <c r="AE182" s="27"/>
      <c r="AG182" s="29"/>
      <c r="AH182" s="29"/>
      <c r="AL182" s="58"/>
    </row>
    <row r="183" spans="1:38" x14ac:dyDescent="0.2">
      <c r="A183" s="77"/>
      <c r="I183" s="25"/>
      <c r="J183" s="25"/>
      <c r="K183" s="27"/>
      <c r="L183" s="27"/>
      <c r="M183" s="27"/>
      <c r="N183" s="27"/>
      <c r="O183" s="51"/>
      <c r="P183" s="51"/>
      <c r="Q183" s="58"/>
      <c r="R183" s="156"/>
      <c r="T183" s="153"/>
      <c r="U183" s="153"/>
      <c r="Y183" s="17"/>
      <c r="AD183" s="27"/>
      <c r="AE183" s="27"/>
      <c r="AG183" s="29"/>
      <c r="AH183" s="29"/>
      <c r="AL183" s="58"/>
    </row>
    <row r="184" spans="1:38" x14ac:dyDescent="0.2">
      <c r="A184" s="77"/>
      <c r="I184" s="25"/>
      <c r="J184" s="25"/>
      <c r="K184" s="27"/>
      <c r="L184" s="27"/>
      <c r="M184" s="27"/>
      <c r="N184" s="27"/>
      <c r="O184" s="51"/>
      <c r="P184" s="51"/>
      <c r="Q184" s="58"/>
      <c r="R184" s="156"/>
      <c r="T184" s="153"/>
      <c r="U184" s="153"/>
      <c r="Y184" s="17"/>
      <c r="AD184" s="27"/>
      <c r="AE184" s="27"/>
      <c r="AG184" s="29"/>
      <c r="AH184" s="29"/>
      <c r="AL184" s="58"/>
    </row>
    <row r="185" spans="1:38" x14ac:dyDescent="0.2">
      <c r="A185" s="77"/>
      <c r="I185" s="25"/>
      <c r="J185" s="25"/>
      <c r="K185" s="27"/>
      <c r="L185" s="27"/>
      <c r="M185" s="27"/>
      <c r="N185" s="27"/>
      <c r="O185" s="51"/>
      <c r="P185" s="51"/>
      <c r="Q185" s="58"/>
      <c r="R185" s="156"/>
      <c r="T185" s="153"/>
      <c r="U185" s="153"/>
      <c r="Y185" s="17"/>
      <c r="AD185" s="27"/>
      <c r="AE185" s="27"/>
      <c r="AG185" s="29"/>
      <c r="AH185" s="29"/>
      <c r="AL185" s="58"/>
    </row>
    <row r="186" spans="1:38" x14ac:dyDescent="0.2">
      <c r="A186" s="77"/>
      <c r="I186" s="25"/>
      <c r="J186" s="25"/>
      <c r="K186" s="27"/>
      <c r="L186" s="27"/>
      <c r="M186" s="27"/>
      <c r="N186" s="27"/>
      <c r="O186" s="51"/>
      <c r="P186" s="51"/>
      <c r="Q186" s="58"/>
      <c r="R186" s="156"/>
      <c r="T186" s="153"/>
      <c r="U186" s="153"/>
      <c r="Y186" s="17"/>
      <c r="AD186" s="27"/>
      <c r="AE186" s="27"/>
      <c r="AG186" s="29"/>
      <c r="AH186" s="29"/>
      <c r="AL186" s="58"/>
    </row>
    <row r="187" spans="1:38" x14ac:dyDescent="0.2">
      <c r="A187" s="77"/>
      <c r="I187" s="25"/>
      <c r="J187" s="25"/>
      <c r="K187" s="27"/>
      <c r="L187" s="27"/>
      <c r="M187" s="27"/>
      <c r="N187" s="27"/>
      <c r="O187" s="51"/>
      <c r="P187" s="51"/>
      <c r="Q187" s="58"/>
      <c r="R187" s="156"/>
      <c r="T187" s="153"/>
      <c r="U187" s="153"/>
      <c r="Y187" s="17"/>
      <c r="AD187" s="27"/>
      <c r="AE187" s="27"/>
      <c r="AG187" s="29"/>
      <c r="AH187" s="29"/>
      <c r="AL187" s="58"/>
    </row>
    <row r="188" spans="1:38" x14ac:dyDescent="0.2">
      <c r="A188" s="77"/>
      <c r="I188" s="25"/>
      <c r="J188" s="25"/>
      <c r="K188" s="27"/>
      <c r="L188" s="27"/>
      <c r="M188" s="27"/>
      <c r="N188" s="27"/>
      <c r="O188" s="51"/>
      <c r="P188" s="51"/>
      <c r="Q188" s="58"/>
      <c r="R188" s="156"/>
      <c r="T188" s="153"/>
      <c r="U188" s="153"/>
      <c r="Y188" s="17"/>
      <c r="AD188" s="27"/>
      <c r="AE188" s="27"/>
      <c r="AG188" s="29"/>
      <c r="AH188" s="29"/>
      <c r="AL188" s="58"/>
    </row>
    <row r="189" spans="1:38" x14ac:dyDescent="0.2">
      <c r="A189" s="77"/>
      <c r="I189" s="25"/>
      <c r="J189" s="25"/>
      <c r="K189" s="27"/>
      <c r="L189" s="27"/>
      <c r="M189" s="27"/>
      <c r="N189" s="27"/>
      <c r="O189" s="51"/>
      <c r="P189" s="51"/>
      <c r="Q189" s="58"/>
      <c r="R189" s="156"/>
      <c r="T189" s="153"/>
      <c r="U189" s="153"/>
      <c r="Y189" s="17"/>
      <c r="AD189" s="27"/>
      <c r="AE189" s="27"/>
      <c r="AG189" s="29"/>
      <c r="AH189" s="29"/>
      <c r="AL189" s="58"/>
    </row>
    <row r="190" spans="1:38" x14ac:dyDescent="0.2">
      <c r="A190" s="77"/>
      <c r="I190" s="25"/>
      <c r="J190" s="25"/>
      <c r="K190" s="27"/>
      <c r="L190" s="27"/>
      <c r="M190" s="27"/>
      <c r="N190" s="27"/>
      <c r="O190" s="51"/>
      <c r="P190" s="51"/>
      <c r="Q190" s="58"/>
      <c r="R190" s="156"/>
      <c r="T190" s="153"/>
      <c r="U190" s="153"/>
      <c r="Y190" s="17"/>
      <c r="AD190" s="27"/>
      <c r="AE190" s="27"/>
      <c r="AG190" s="29"/>
      <c r="AH190" s="29"/>
      <c r="AL190" s="58"/>
    </row>
    <row r="191" spans="1:38" x14ac:dyDescent="0.2">
      <c r="I191" s="25"/>
      <c r="J191" s="25"/>
      <c r="K191" s="27"/>
      <c r="L191" s="27"/>
      <c r="M191" s="27"/>
      <c r="N191" s="27"/>
      <c r="O191" s="51"/>
      <c r="P191" s="51"/>
      <c r="Q191" s="58"/>
      <c r="R191" s="156"/>
      <c r="T191" s="153"/>
      <c r="U191" s="153"/>
      <c r="Y191" s="17"/>
      <c r="AD191" s="27"/>
      <c r="AE191" s="27"/>
      <c r="AG191" s="29"/>
      <c r="AH191" s="29"/>
      <c r="AL191" s="58"/>
    </row>
    <row r="192" spans="1:38" x14ac:dyDescent="0.2">
      <c r="I192" s="25"/>
      <c r="J192" s="25"/>
      <c r="K192" s="27"/>
      <c r="L192" s="27"/>
      <c r="M192" s="27"/>
      <c r="N192" s="27"/>
      <c r="O192" s="51"/>
      <c r="P192" s="51"/>
      <c r="Q192" s="58"/>
      <c r="R192" s="156"/>
      <c r="T192" s="153"/>
      <c r="U192" s="153"/>
      <c r="Y192" s="17"/>
      <c r="AD192" s="27"/>
      <c r="AE192" s="27"/>
      <c r="AG192" s="29"/>
      <c r="AH192" s="29"/>
      <c r="AL192" s="58"/>
    </row>
    <row r="193" spans="1:38" x14ac:dyDescent="0.2">
      <c r="I193" s="25"/>
      <c r="J193" s="25"/>
      <c r="K193" s="27"/>
      <c r="L193" s="27"/>
      <c r="M193" s="27"/>
      <c r="N193" s="27"/>
      <c r="O193" s="51"/>
      <c r="P193" s="51"/>
      <c r="Q193" s="58"/>
      <c r="R193" s="156"/>
      <c r="T193" s="153"/>
      <c r="U193" s="153"/>
      <c r="Y193" s="17"/>
      <c r="AD193" s="27"/>
      <c r="AE193" s="27"/>
      <c r="AG193" s="29"/>
      <c r="AH193" s="29"/>
      <c r="AL193" s="58"/>
    </row>
    <row r="194" spans="1:38" x14ac:dyDescent="0.2">
      <c r="I194" s="25"/>
      <c r="J194" s="25"/>
      <c r="K194" s="27"/>
      <c r="L194" s="27"/>
      <c r="M194" s="27"/>
      <c r="N194" s="27"/>
      <c r="O194" s="51"/>
      <c r="P194" s="51"/>
      <c r="Q194" s="58"/>
      <c r="R194" s="156"/>
      <c r="T194" s="153"/>
      <c r="U194" s="153"/>
      <c r="AD194" s="27"/>
      <c r="AE194" s="27"/>
      <c r="AG194" s="29"/>
      <c r="AH194" s="29"/>
      <c r="AL194" s="58"/>
    </row>
    <row r="195" spans="1:38" x14ac:dyDescent="0.2">
      <c r="I195" s="25"/>
      <c r="J195" s="25"/>
      <c r="K195" s="27"/>
      <c r="L195" s="27"/>
      <c r="M195" s="27"/>
      <c r="N195" s="27"/>
      <c r="O195" s="51"/>
      <c r="P195" s="51"/>
      <c r="Q195" s="58"/>
      <c r="R195" s="156"/>
      <c r="T195" s="153"/>
      <c r="U195" s="153"/>
      <c r="AD195" s="27"/>
      <c r="AE195" s="27"/>
      <c r="AG195" s="29"/>
      <c r="AH195" s="29"/>
      <c r="AL195" s="58"/>
    </row>
    <row r="196" spans="1:38" x14ac:dyDescent="0.2">
      <c r="A196" s="77"/>
      <c r="F196" s="171"/>
      <c r="I196" s="25"/>
      <c r="J196" s="25"/>
      <c r="K196" s="27"/>
      <c r="L196" s="27"/>
      <c r="M196" s="27"/>
      <c r="N196" s="27"/>
      <c r="O196" s="51"/>
      <c r="P196" s="51"/>
      <c r="Q196" s="58"/>
      <c r="R196" s="156"/>
      <c r="T196" s="153"/>
      <c r="U196" s="153"/>
      <c r="Y196" s="17"/>
      <c r="AD196" s="27"/>
      <c r="AE196" s="27"/>
      <c r="AG196" s="29"/>
      <c r="AH196" s="29"/>
      <c r="AL196" s="58"/>
    </row>
    <row r="197" spans="1:38" x14ac:dyDescent="0.2">
      <c r="A197" s="77"/>
      <c r="I197" s="25"/>
      <c r="J197" s="25"/>
      <c r="K197" s="27"/>
      <c r="L197" s="27"/>
      <c r="M197" s="27"/>
      <c r="N197" s="27"/>
      <c r="O197" s="51"/>
      <c r="P197" s="51"/>
      <c r="Q197" s="58"/>
      <c r="R197" s="156"/>
      <c r="T197" s="153"/>
      <c r="U197" s="153"/>
      <c r="Y197" s="17"/>
      <c r="AD197" s="27"/>
      <c r="AE197" s="27"/>
      <c r="AG197" s="29"/>
      <c r="AH197" s="29"/>
      <c r="AL197" s="58"/>
    </row>
    <row r="198" spans="1:38" x14ac:dyDescent="0.2">
      <c r="A198" s="77"/>
      <c r="I198" s="25"/>
      <c r="J198" s="25"/>
      <c r="K198" s="27"/>
      <c r="L198" s="27"/>
      <c r="M198" s="27"/>
      <c r="N198" s="27"/>
      <c r="O198" s="51"/>
      <c r="P198" s="51"/>
      <c r="Q198" s="58"/>
      <c r="R198" s="156"/>
      <c r="T198" s="153"/>
      <c r="U198" s="153"/>
      <c r="Y198" s="17"/>
      <c r="AD198" s="27"/>
      <c r="AE198" s="27"/>
      <c r="AG198" s="29"/>
      <c r="AH198" s="29"/>
      <c r="AL198" s="58"/>
    </row>
    <row r="199" spans="1:38" x14ac:dyDescent="0.2">
      <c r="A199" s="77"/>
      <c r="I199" s="25"/>
      <c r="J199" s="25"/>
      <c r="K199" s="27"/>
      <c r="L199" s="27"/>
      <c r="M199" s="27"/>
      <c r="N199" s="27"/>
      <c r="O199" s="51"/>
      <c r="P199" s="51"/>
      <c r="Q199" s="58"/>
      <c r="R199" s="156"/>
      <c r="T199" s="153"/>
      <c r="U199" s="153"/>
      <c r="Y199" s="17"/>
      <c r="AD199" s="27"/>
      <c r="AE199" s="27"/>
      <c r="AG199" s="29"/>
      <c r="AH199" s="29"/>
      <c r="AL199" s="58"/>
    </row>
    <row r="200" spans="1:38" x14ac:dyDescent="0.2">
      <c r="A200" s="77"/>
      <c r="I200" s="25"/>
      <c r="J200" s="25"/>
      <c r="K200" s="27"/>
      <c r="L200" s="27"/>
      <c r="M200" s="27"/>
      <c r="N200" s="27"/>
      <c r="O200" s="51"/>
      <c r="P200" s="51"/>
      <c r="Q200" s="58"/>
      <c r="R200" s="156"/>
      <c r="T200" s="153"/>
      <c r="U200" s="153"/>
      <c r="Y200" s="17"/>
      <c r="AD200" s="27"/>
      <c r="AE200" s="27"/>
      <c r="AG200" s="29"/>
      <c r="AH200" s="29"/>
      <c r="AL200" s="58"/>
    </row>
    <row r="201" spans="1:38" x14ac:dyDescent="0.2">
      <c r="A201" s="77"/>
      <c r="I201" s="25"/>
      <c r="J201" s="25"/>
      <c r="K201" s="27"/>
      <c r="L201" s="27"/>
      <c r="M201" s="27"/>
      <c r="N201" s="27"/>
      <c r="O201" s="51"/>
      <c r="P201" s="51"/>
      <c r="Q201" s="58"/>
      <c r="R201" s="156"/>
      <c r="T201" s="153"/>
      <c r="U201" s="153"/>
      <c r="Y201" s="17"/>
      <c r="AD201" s="27"/>
      <c r="AE201" s="27"/>
      <c r="AG201" s="29"/>
      <c r="AH201" s="29"/>
      <c r="AL201" s="58"/>
    </row>
    <row r="202" spans="1:38" x14ac:dyDescent="0.2">
      <c r="A202" s="77"/>
      <c r="I202" s="25"/>
      <c r="J202" s="25"/>
      <c r="K202" s="27"/>
      <c r="L202" s="27"/>
      <c r="M202" s="27"/>
      <c r="N202" s="27"/>
      <c r="O202" s="51"/>
      <c r="P202" s="51"/>
      <c r="Q202" s="58"/>
      <c r="R202" s="156"/>
      <c r="T202" s="153"/>
      <c r="U202" s="153"/>
      <c r="Y202" s="17"/>
      <c r="AD202" s="27"/>
      <c r="AE202" s="27"/>
      <c r="AG202" s="29"/>
      <c r="AH202" s="29"/>
      <c r="AL202" s="58"/>
    </row>
    <row r="203" spans="1:38" x14ac:dyDescent="0.2">
      <c r="A203" s="77"/>
      <c r="I203" s="25"/>
      <c r="J203" s="25"/>
      <c r="K203" s="27"/>
      <c r="L203" s="27"/>
      <c r="M203" s="27"/>
      <c r="N203" s="27"/>
      <c r="O203" s="51"/>
      <c r="P203" s="51"/>
      <c r="Q203" s="58"/>
      <c r="R203" s="156"/>
      <c r="T203" s="153"/>
      <c r="U203" s="153"/>
      <c r="Y203" s="17"/>
      <c r="AD203" s="27"/>
      <c r="AE203" s="27"/>
      <c r="AG203" s="29"/>
      <c r="AH203" s="29"/>
      <c r="AL203" s="58"/>
    </row>
    <row r="204" spans="1:38" x14ac:dyDescent="0.2">
      <c r="A204" s="77"/>
      <c r="I204" s="25"/>
      <c r="J204" s="25"/>
      <c r="K204" s="27"/>
      <c r="L204" s="27"/>
      <c r="M204" s="27"/>
      <c r="N204" s="27"/>
      <c r="O204" s="51"/>
      <c r="P204" s="51"/>
      <c r="Q204" s="58"/>
      <c r="R204" s="156"/>
      <c r="T204" s="153"/>
      <c r="U204" s="153"/>
      <c r="Y204" s="17"/>
      <c r="AD204" s="27"/>
      <c r="AE204" s="27"/>
      <c r="AG204" s="29"/>
      <c r="AH204" s="29"/>
      <c r="AL204" s="58"/>
    </row>
    <row r="205" spans="1:38" x14ac:dyDescent="0.2">
      <c r="A205" s="77"/>
      <c r="I205" s="25"/>
      <c r="J205" s="25"/>
      <c r="K205" s="27"/>
      <c r="L205" s="27"/>
      <c r="M205" s="27"/>
      <c r="N205" s="27"/>
      <c r="O205" s="51"/>
      <c r="P205" s="51"/>
      <c r="Q205" s="58"/>
      <c r="R205" s="156"/>
      <c r="T205" s="153"/>
      <c r="U205" s="153"/>
      <c r="Y205" s="17"/>
      <c r="AD205" s="27"/>
      <c r="AE205" s="27"/>
      <c r="AG205" s="29"/>
      <c r="AH205" s="29"/>
      <c r="AL205" s="58"/>
    </row>
    <row r="206" spans="1:38" x14ac:dyDescent="0.2">
      <c r="Y206" s="17"/>
      <c r="AD206" s="27"/>
      <c r="AE206" s="27"/>
      <c r="AG206" s="29"/>
      <c r="AH206" s="29"/>
      <c r="AL206" s="58"/>
    </row>
    <row r="207" spans="1:38" x14ac:dyDescent="0.2">
      <c r="Y207" s="17"/>
      <c r="AD207" s="27"/>
      <c r="AE207" s="27"/>
      <c r="AG207" s="29"/>
      <c r="AH207" s="29"/>
      <c r="AL207" s="58"/>
    </row>
    <row r="208" spans="1:38" x14ac:dyDescent="0.2">
      <c r="Y208" s="17"/>
      <c r="AD208" s="27"/>
      <c r="AE208" s="27"/>
      <c r="AG208" s="29"/>
      <c r="AH208" s="29"/>
      <c r="AL208" s="5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373761" r:id="rId3">
          <objectPr defaultSize="0" r:id="rId4">
            <anchor moveWithCells="1">
              <from>
                <xdr:col>11</xdr:col>
                <xdr:colOff>279400</xdr:colOff>
                <xdr:row>0</xdr:row>
                <xdr:rowOff>101600</xdr:rowOff>
              </from>
              <to>
                <xdr:col>19</xdr:col>
                <xdr:colOff>558800</xdr:colOff>
                <xdr:row>2</xdr:row>
                <xdr:rowOff>139700</xdr:rowOff>
              </to>
            </anchor>
          </objectPr>
        </oleObject>
      </mc:Choice>
      <mc:Fallback>
        <oleObject progId="Equation.DSMT4" shapeId="373761" r:id="rId3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4"/>
  </sheetPr>
  <dimension ref="A1:AL244"/>
  <sheetViews>
    <sheetView workbookViewId="0"/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.6640625" style="7" customWidth="1"/>
    <col min="5" max="5" width="8.83203125" style="179"/>
    <col min="6" max="6" width="12.83203125" style="47" customWidth="1"/>
    <col min="7" max="7" width="12.1640625" style="47" customWidth="1"/>
    <col min="8" max="8" width="13.1640625" style="50" customWidth="1"/>
    <col min="9" max="9" width="12.5" customWidth="1"/>
    <col min="10" max="10" width="13.332031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1640625" style="159" customWidth="1"/>
    <col min="19" max="19" width="14.6640625" style="156" customWidth="1"/>
    <col min="20" max="21" width="13.5" style="100" customWidth="1"/>
    <col min="22" max="22" width="8.83203125" style="113"/>
    <col min="23" max="23" width="9.33203125" style="1" customWidth="1"/>
    <col min="24" max="24" width="12.83203125" style="135" customWidth="1"/>
    <col min="25" max="25" width="11.83203125" style="78" customWidth="1"/>
    <col min="26" max="26" width="8.83203125" style="69"/>
    <col min="27" max="27" width="12.5" style="68" customWidth="1"/>
    <col min="28" max="28" width="13.33203125" style="21" customWidth="1"/>
    <col min="29" max="29" width="14.6640625" style="54" customWidth="1"/>
    <col min="30" max="30" width="10.33203125" style="34" bestFit="1" customWidth="1"/>
    <col min="31" max="32" width="8.83203125" style="24"/>
    <col min="33" max="33" width="8.83203125" style="29"/>
    <col min="34" max="35" width="8.83203125" style="24"/>
    <col min="36" max="36" width="14.1640625" style="24" customWidth="1"/>
    <col min="37" max="37" width="14.1640625" style="51" customWidth="1"/>
    <col min="38" max="38" width="13.6640625" style="29" customWidth="1"/>
  </cols>
  <sheetData>
    <row r="1" spans="1:38" ht="20" x14ac:dyDescent="0.2">
      <c r="A1" s="31" t="s">
        <v>193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100"/>
      <c r="W1" s="84"/>
      <c r="AA1" s="54"/>
      <c r="AB1" s="34"/>
      <c r="AE1" s="27"/>
      <c r="AF1" s="27"/>
      <c r="AH1" s="29"/>
      <c r="AI1" s="29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0.16786000000000001</v>
      </c>
      <c r="L2" s="27"/>
      <c r="M2" s="27"/>
      <c r="O2" s="51"/>
      <c r="P2" s="27"/>
      <c r="Q2" s="61"/>
      <c r="R2" s="155"/>
      <c r="V2" s="100"/>
      <c r="W2" s="84"/>
      <c r="AA2" s="54"/>
      <c r="AB2" s="34"/>
      <c r="AE2" s="27"/>
      <c r="AF2" s="27"/>
      <c r="AH2" s="29"/>
      <c r="AI2" s="29"/>
    </row>
    <row r="3" spans="1:38" ht="18" x14ac:dyDescent="0.2">
      <c r="A3" s="32" t="s">
        <v>194</v>
      </c>
      <c r="B3" s="13"/>
      <c r="C3" s="13" t="s">
        <v>26</v>
      </c>
      <c r="D3" s="70" t="s">
        <v>401</v>
      </c>
      <c r="E3" s="64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30.3</v>
      </c>
      <c r="L3" s="27"/>
      <c r="M3" s="24"/>
      <c r="O3" s="51"/>
      <c r="P3" s="27"/>
      <c r="Q3" s="61"/>
      <c r="R3" s="155"/>
      <c r="V3" s="100"/>
      <c r="W3" s="84"/>
      <c r="AA3" s="54"/>
      <c r="AB3" s="34"/>
      <c r="AE3" s="27"/>
      <c r="AH3" s="29"/>
    </row>
    <row r="4" spans="1:38" x14ac:dyDescent="0.2">
      <c r="A4" s="42"/>
      <c r="B4" s="85"/>
      <c r="C4" s="71">
        <v>166</v>
      </c>
      <c r="D4" s="71">
        <v>13</v>
      </c>
      <c r="E4" s="64">
        <v>3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84"/>
      <c r="AA4" s="54"/>
      <c r="AB4" s="34"/>
      <c r="AE4" s="27"/>
      <c r="AH4" s="29"/>
    </row>
    <row r="5" spans="1:38" x14ac:dyDescent="0.2">
      <c r="A5" s="42"/>
      <c r="C5" s="41" t="s">
        <v>379</v>
      </c>
      <c r="E5" s="64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84"/>
      <c r="AA5" s="54"/>
      <c r="AB5" s="34"/>
      <c r="AE5" s="27"/>
      <c r="AF5" s="27"/>
      <c r="AH5" s="29"/>
      <c r="AI5" s="29"/>
    </row>
    <row r="6" spans="1:38" x14ac:dyDescent="0.2">
      <c r="A6" s="14" t="s">
        <v>151</v>
      </c>
      <c r="B6" s="13"/>
      <c r="C6" s="13"/>
      <c r="E6" s="64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7"/>
      <c r="Y6" s="62"/>
      <c r="Z6" s="54"/>
      <c r="AA6" s="34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70" t="s">
        <v>400</v>
      </c>
      <c r="E7" s="64" t="s">
        <v>366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70" t="s">
        <v>400</v>
      </c>
      <c r="Y7" s="65" t="s">
        <v>42</v>
      </c>
      <c r="Z7" s="92" t="s">
        <v>351</v>
      </c>
      <c r="AA7" s="39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340</v>
      </c>
      <c r="B8" s="1">
        <v>5</v>
      </c>
      <c r="C8" s="1" t="s">
        <v>354</v>
      </c>
      <c r="D8" s="7">
        <v>10</v>
      </c>
      <c r="E8" s="179">
        <v>800</v>
      </c>
      <c r="F8" s="47">
        <v>92</v>
      </c>
      <c r="G8">
        <v>498</v>
      </c>
      <c r="H8" s="17">
        <v>0.48199999999999998</v>
      </c>
      <c r="I8" s="25">
        <f>0.1515*(G8/1000)/(E8/1000)^2/($D$4/10)^4</f>
        <v>4.1275143552396608E-2</v>
      </c>
      <c r="J8" s="25">
        <f>0.5*(F8/1000)/(E8/1000)^3/($D$4/10)^5</f>
        <v>2.4197534022995303E-2</v>
      </c>
      <c r="K8" s="27">
        <f>I8/J8</f>
        <v>1.7057582608695654</v>
      </c>
      <c r="L8" s="27">
        <f>0.798*I8^1.5/J8</f>
        <v>0.27654427410518262</v>
      </c>
      <c r="M8" s="27">
        <f>G8/F8</f>
        <v>5.4130434782608692</v>
      </c>
      <c r="N8" s="27"/>
      <c r="O8" s="51">
        <f>G8/(PI()*$D$4^2/4)</f>
        <v>3.7519129779769882</v>
      </c>
      <c r="P8" s="27">
        <f>M8</f>
        <v>5.4130434782608692</v>
      </c>
      <c r="Q8" s="93">
        <f>L8</f>
        <v>0.27654427410518262</v>
      </c>
      <c r="R8" s="156">
        <f>E8*(PI()/30)*($D$4/2)</f>
        <v>544.5427266222307</v>
      </c>
      <c r="S8" s="156">
        <f>R8/H8</f>
        <v>1129.7566942369931</v>
      </c>
      <c r="T8" s="153"/>
      <c r="U8" s="153"/>
      <c r="V8" s="151"/>
      <c r="W8" s="1">
        <v>340</v>
      </c>
      <c r="X8" s="7">
        <v>10</v>
      </c>
      <c r="Y8" s="17">
        <v>0.52500000000000002</v>
      </c>
      <c r="Z8" s="21">
        <v>113</v>
      </c>
      <c r="AA8" s="21">
        <v>580</v>
      </c>
      <c r="AB8" s="21">
        <v>593</v>
      </c>
      <c r="AC8" s="21">
        <v>872</v>
      </c>
      <c r="AD8" s="27">
        <f t="shared" ref="AD8:AD20" si="0">0.1515*(AA8/1000)/(AC8/1000)^2/($D$4/10)^4</f>
        <v>4.0460779673512727E-2</v>
      </c>
      <c r="AE8" s="27">
        <f t="shared" ref="AE8:AE20" si="1">0.5*(Z8/1000)/(AC8/1000)^3/($D$4/10)^5</f>
        <v>2.2949975776927128E-2</v>
      </c>
      <c r="AF8" s="29">
        <f t="shared" ref="AF8:AF20" si="2">AD8/AE8</f>
        <v>1.7629987964601763</v>
      </c>
      <c r="AG8" s="29">
        <f t="shared" ref="AG8:AG20" si="3">0.798*AD8^1.5/AE8</f>
        <v>0.28299061359956496</v>
      </c>
      <c r="AH8" s="29">
        <f t="shared" ref="AH8:AH20" si="4">AA8/Z8</f>
        <v>5.1327433628318584</v>
      </c>
      <c r="AJ8" s="51">
        <f t="shared" ref="AJ8:AJ20" si="5">AA8/(PI()*$D$4^2/4)</f>
        <v>4.3696978458366527</v>
      </c>
      <c r="AK8" s="29">
        <f t="shared" ref="AK8:AK20" si="6">AH8</f>
        <v>5.1327433628318584</v>
      </c>
      <c r="AL8" s="58">
        <f t="shared" ref="AL8:AL20" si="7">AG8</f>
        <v>0.28299061359956496</v>
      </c>
    </row>
    <row r="9" spans="1:38" x14ac:dyDescent="0.2">
      <c r="A9" s="1">
        <v>340</v>
      </c>
      <c r="B9" s="1">
        <v>5</v>
      </c>
      <c r="C9" s="1" t="s">
        <v>195</v>
      </c>
      <c r="D9" s="7">
        <v>10</v>
      </c>
      <c r="E9" s="69">
        <v>1000</v>
      </c>
      <c r="F9" s="47">
        <v>160</v>
      </c>
      <c r="G9">
        <v>731</v>
      </c>
      <c r="H9" s="17">
        <v>0.60199999999999998</v>
      </c>
      <c r="I9" s="25">
        <f>0.1515*(G9/1000)/(E9/1000)^2/($D$4/10)^4</f>
        <v>3.8775428031231393E-2</v>
      </c>
      <c r="J9" s="25">
        <f>0.5*(F9/1000)/(E9/1000)^3/($D$4/10)^5</f>
        <v>2.1546325947432346E-2</v>
      </c>
      <c r="K9" s="27">
        <f>I9/J9</f>
        <v>1.799630625</v>
      </c>
      <c r="L9" s="27">
        <f>0.798*I9^1.5/J9</f>
        <v>0.2827903378422536</v>
      </c>
      <c r="M9" s="27">
        <f>G9/F9</f>
        <v>4.5687499999999996</v>
      </c>
      <c r="N9" s="27"/>
      <c r="O9" s="51">
        <f>G9/(PI()*$D$4^2/4)</f>
        <v>5.5073260781148159</v>
      </c>
      <c r="P9" s="27">
        <f>M9</f>
        <v>4.5687499999999996</v>
      </c>
      <c r="Q9" s="93">
        <f>L9</f>
        <v>0.2827903378422536</v>
      </c>
      <c r="R9" s="156">
        <f>E9*(PI()/30)*($D$4/2)</f>
        <v>680.67840827778844</v>
      </c>
      <c r="S9" s="156">
        <f>R9/H9</f>
        <v>1130.6950303617748</v>
      </c>
      <c r="T9" s="153"/>
      <c r="U9" s="153"/>
      <c r="V9" s="151"/>
      <c r="W9" s="1">
        <v>340</v>
      </c>
      <c r="X9" s="7">
        <v>10</v>
      </c>
      <c r="Y9" s="17">
        <v>0.55000000000000004</v>
      </c>
      <c r="Z9" s="21">
        <v>126</v>
      </c>
      <c r="AA9" s="21">
        <v>631</v>
      </c>
      <c r="AB9" s="34">
        <v>622</v>
      </c>
      <c r="AC9" s="21">
        <v>913</v>
      </c>
      <c r="AD9" s="27">
        <f t="shared" si="0"/>
        <v>4.0153834789978859E-2</v>
      </c>
      <c r="AE9" s="27">
        <f t="shared" si="1"/>
        <v>2.2295204248465875E-2</v>
      </c>
      <c r="AF9" s="29">
        <f t="shared" si="2"/>
        <v>1.8010077119047623</v>
      </c>
      <c r="AG9" s="29">
        <f t="shared" si="3"/>
        <v>0.28799303040557128</v>
      </c>
      <c r="AH9" s="29">
        <f t="shared" si="4"/>
        <v>5.0079365079365079</v>
      </c>
      <c r="AJ9" s="51">
        <f t="shared" si="5"/>
        <v>4.7539298977981517</v>
      </c>
      <c r="AK9" s="29">
        <f t="shared" si="6"/>
        <v>5.0079365079365079</v>
      </c>
      <c r="AL9" s="58">
        <f t="shared" si="7"/>
        <v>0.28799303040557128</v>
      </c>
    </row>
    <row r="10" spans="1:38" x14ac:dyDescent="0.2">
      <c r="A10" s="1">
        <v>340</v>
      </c>
      <c r="B10" s="1">
        <v>5</v>
      </c>
      <c r="C10" s="1" t="s">
        <v>195</v>
      </c>
      <c r="D10" s="7">
        <v>10</v>
      </c>
      <c r="E10" s="69">
        <v>1201</v>
      </c>
      <c r="F10" s="47">
        <v>255</v>
      </c>
      <c r="G10">
        <v>1007</v>
      </c>
      <c r="H10" s="17">
        <v>0.72299999999999998</v>
      </c>
      <c r="I10" s="25">
        <f>0.1515*(G10/1000)/(E10/1000)^2/($D$4/10)^4</f>
        <v>3.7032469972065912E-2</v>
      </c>
      <c r="J10" s="25">
        <f>0.5*(F10/1000)/(E10/1000)^3/($D$4/10)^5</f>
        <v>1.9822772696104538E-2</v>
      </c>
      <c r="K10" s="27">
        <f>I10/J10</f>
        <v>1.8681781070588239</v>
      </c>
      <c r="L10" s="27">
        <f>0.798*I10^1.5/J10</f>
        <v>0.28688808355021134</v>
      </c>
      <c r="M10" s="27">
        <f>G10/F10</f>
        <v>3.9490196078431374</v>
      </c>
      <c r="N10" s="27"/>
      <c r="O10" s="51">
        <f>G10/(PI()*$D$4^2/4)</f>
        <v>7.5866995357888101</v>
      </c>
      <c r="P10" s="27">
        <f>M10</f>
        <v>3.9490196078431374</v>
      </c>
      <c r="Q10" s="93">
        <f>L10</f>
        <v>0.28688808355021134</v>
      </c>
      <c r="R10" s="156">
        <f>E10*(PI()/30)*($D$4/2)</f>
        <v>817.49476834162397</v>
      </c>
      <c r="S10" s="156">
        <f>R10/H10</f>
        <v>1130.6981581488576</v>
      </c>
      <c r="T10" s="153"/>
      <c r="U10" s="153"/>
      <c r="V10" s="151"/>
      <c r="W10" s="1">
        <v>340</v>
      </c>
      <c r="X10" s="7">
        <v>10</v>
      </c>
      <c r="Y10" s="17">
        <v>0.57499999999999996</v>
      </c>
      <c r="Z10" s="21">
        <v>141</v>
      </c>
      <c r="AA10" s="21">
        <v>683</v>
      </c>
      <c r="AB10" s="21">
        <v>650</v>
      </c>
      <c r="AC10" s="21">
        <v>955</v>
      </c>
      <c r="AD10" s="27">
        <f t="shared" si="0"/>
        <v>3.9724019291163419E-2</v>
      </c>
      <c r="AE10" s="27">
        <f t="shared" si="1"/>
        <v>2.1800288485449577E-2</v>
      </c>
      <c r="AF10" s="29">
        <f t="shared" si="2"/>
        <v>1.8221786063829792</v>
      </c>
      <c r="AG10" s="29">
        <f t="shared" si="3"/>
        <v>0.28981471122809671</v>
      </c>
      <c r="AH10" s="29">
        <f t="shared" si="4"/>
        <v>4.8439716312056742</v>
      </c>
      <c r="AJ10" s="51">
        <f t="shared" si="5"/>
        <v>5.1456959115628171</v>
      </c>
      <c r="AK10" s="29">
        <f t="shared" si="6"/>
        <v>4.8439716312056742</v>
      </c>
      <c r="AL10" s="58">
        <f t="shared" si="7"/>
        <v>0.28981471122809671</v>
      </c>
    </row>
    <row r="11" spans="1:38" x14ac:dyDescent="0.2">
      <c r="A11" s="1">
        <v>340</v>
      </c>
      <c r="B11" s="1">
        <v>5</v>
      </c>
      <c r="C11" s="1" t="s">
        <v>195</v>
      </c>
      <c r="D11" s="7">
        <v>10</v>
      </c>
      <c r="E11" s="69">
        <v>1300</v>
      </c>
      <c r="F11" s="47">
        <v>319</v>
      </c>
      <c r="G11">
        <v>1177</v>
      </c>
      <c r="H11" s="17">
        <v>0.78300000000000003</v>
      </c>
      <c r="I11" s="25">
        <f>0.1515*(G11/1000)/(E11/1000)^2/($D$4/10)^4</f>
        <v>3.6942729658455506E-2</v>
      </c>
      <c r="J11" s="25">
        <f>0.5*(F11/1000)/(E11/1000)^3/($D$4/10)^5</f>
        <v>1.9553021100452084E-2</v>
      </c>
      <c r="K11" s="27">
        <f>I11/J11</f>
        <v>1.8893617241379315</v>
      </c>
      <c r="L11" s="27">
        <f>0.798*I11^1.5/J11</f>
        <v>0.28978939966375344</v>
      </c>
      <c r="M11" s="27">
        <f>G11/F11</f>
        <v>3.6896551724137931</v>
      </c>
      <c r="N11" s="27"/>
      <c r="O11" s="51">
        <f>G11/(PI()*$D$4^2/4)</f>
        <v>8.8674730423271395</v>
      </c>
      <c r="P11" s="27">
        <f>M11</f>
        <v>3.6896551724137931</v>
      </c>
      <c r="Q11" s="93">
        <f>L11</f>
        <v>0.28978939966375344</v>
      </c>
      <c r="R11" s="156">
        <f>E11*(PI()/30)*($D$4/2)</f>
        <v>884.88193076112509</v>
      </c>
      <c r="S11" s="156">
        <f>R11/H11</f>
        <v>1130.1174083794701</v>
      </c>
      <c r="T11" s="153"/>
      <c r="U11" s="153"/>
      <c r="V11" s="151"/>
      <c r="W11" s="1">
        <v>340</v>
      </c>
      <c r="X11" s="7">
        <v>10</v>
      </c>
      <c r="Y11" s="17">
        <v>0.6</v>
      </c>
      <c r="Z11" s="21">
        <v>158</v>
      </c>
      <c r="AA11" s="21">
        <v>737</v>
      </c>
      <c r="AB11" s="21">
        <v>678</v>
      </c>
      <c r="AC11" s="21">
        <v>996</v>
      </c>
      <c r="AD11" s="27">
        <f t="shared" si="0"/>
        <v>3.9408330307557943E-2</v>
      </c>
      <c r="AE11" s="27">
        <f t="shared" si="1"/>
        <v>2.1534377126707995E-2</v>
      </c>
      <c r="AF11" s="29">
        <f t="shared" si="2"/>
        <v>1.8300195113924047</v>
      </c>
      <c r="AG11" s="29">
        <f t="shared" si="3"/>
        <v>0.28990294607488659</v>
      </c>
      <c r="AH11" s="29">
        <f t="shared" si="4"/>
        <v>4.6645569620253164</v>
      </c>
      <c r="AJ11" s="51">
        <f t="shared" si="5"/>
        <v>5.5525298489338164</v>
      </c>
      <c r="AK11" s="29">
        <f t="shared" si="6"/>
        <v>4.6645569620253164</v>
      </c>
      <c r="AL11" s="58">
        <f t="shared" si="7"/>
        <v>0.28990294607488659</v>
      </c>
    </row>
    <row r="12" spans="1:38" x14ac:dyDescent="0.2">
      <c r="A12" s="1">
        <v>340</v>
      </c>
      <c r="B12" s="1">
        <v>5</v>
      </c>
      <c r="C12" s="1" t="s">
        <v>195</v>
      </c>
      <c r="D12" s="7">
        <v>10</v>
      </c>
      <c r="E12" s="69">
        <v>1403</v>
      </c>
      <c r="F12" s="47">
        <v>386</v>
      </c>
      <c r="G12">
        <v>1293</v>
      </c>
      <c r="H12" s="17">
        <v>0.84499999999999997</v>
      </c>
      <c r="I12" s="25">
        <f>0.1515*(G12/1000)/(E12/1000)^2/($D$4/10)^4</f>
        <v>3.4843550817458498E-2</v>
      </c>
      <c r="J12" s="25">
        <f>0.5*(F12/1000)/(E12/1000)^3/($D$4/10)^5</f>
        <v>1.882207650725384E-2</v>
      </c>
      <c r="K12" s="27">
        <f>I12/J12</f>
        <v>1.8512065235751296</v>
      </c>
      <c r="L12" s="27">
        <f>0.798*I12^1.5/J12</f>
        <v>0.27575218768825294</v>
      </c>
      <c r="M12" s="27">
        <f>G12/F12</f>
        <v>3.349740932642487</v>
      </c>
      <c r="N12" s="27"/>
      <c r="O12" s="51">
        <f>G12/(PI()*$D$4^2/4)</f>
        <v>9.7414126114944697</v>
      </c>
      <c r="P12" s="27">
        <f>M12</f>
        <v>3.349740932642487</v>
      </c>
      <c r="Q12" s="93">
        <f>L12</f>
        <v>0.27575218768825294</v>
      </c>
      <c r="R12" s="156">
        <f>E12*(PI()/30)*($D$4/2)</f>
        <v>954.99180681373718</v>
      </c>
      <c r="S12" s="156">
        <f>R12/H12</f>
        <v>1130.1678187144819</v>
      </c>
      <c r="T12" s="153"/>
      <c r="U12" s="153"/>
      <c r="V12" s="151"/>
      <c r="W12" s="1">
        <v>340</v>
      </c>
      <c r="X12" s="7">
        <v>10</v>
      </c>
      <c r="Y12" s="17">
        <v>0.625</v>
      </c>
      <c r="Z12" s="21">
        <v>175</v>
      </c>
      <c r="AA12" s="68">
        <v>791</v>
      </c>
      <c r="AB12" s="21">
        <v>706</v>
      </c>
      <c r="AC12" s="21">
        <v>1038</v>
      </c>
      <c r="AD12" s="27">
        <f t="shared" si="0"/>
        <v>3.8942246374513656E-2</v>
      </c>
      <c r="AE12" s="27">
        <f t="shared" si="1"/>
        <v>2.1071683328024726E-2</v>
      </c>
      <c r="AF12" s="29">
        <f t="shared" si="2"/>
        <v>1.8480842640000004</v>
      </c>
      <c r="AG12" s="29">
        <f t="shared" si="3"/>
        <v>0.29102825850753089</v>
      </c>
      <c r="AH12" s="29">
        <f t="shared" si="4"/>
        <v>4.5199999999999996</v>
      </c>
      <c r="AJ12" s="51">
        <f t="shared" si="5"/>
        <v>5.9593637863048148</v>
      </c>
      <c r="AK12" s="29">
        <f t="shared" si="6"/>
        <v>4.5199999999999996</v>
      </c>
      <c r="AL12" s="58">
        <f t="shared" si="7"/>
        <v>0.29102825850753089</v>
      </c>
    </row>
    <row r="13" spans="1:38" x14ac:dyDescent="0.2">
      <c r="E13" s="69"/>
      <c r="G13"/>
      <c r="H13" s="17"/>
      <c r="I13" s="25"/>
      <c r="J13" s="25"/>
      <c r="K13" s="27"/>
      <c r="L13" s="27"/>
      <c r="M13" s="27"/>
      <c r="N13" s="27"/>
      <c r="O13" s="51"/>
      <c r="P13" s="27"/>
      <c r="Q13" s="93"/>
      <c r="R13" s="156"/>
      <c r="T13" s="153"/>
      <c r="U13" s="153"/>
      <c r="V13" s="151"/>
      <c r="W13" s="1">
        <v>340</v>
      </c>
      <c r="X13" s="7">
        <v>10</v>
      </c>
      <c r="Y13" s="17">
        <v>0.65</v>
      </c>
      <c r="Z13" s="21">
        <v>194</v>
      </c>
      <c r="AA13" s="21">
        <v>846</v>
      </c>
      <c r="AB13" s="21">
        <v>735</v>
      </c>
      <c r="AC13" s="21">
        <v>1079</v>
      </c>
      <c r="AD13" s="27">
        <f t="shared" si="0"/>
        <v>3.8544879941775308E-2</v>
      </c>
      <c r="AE13" s="27">
        <f t="shared" si="1"/>
        <v>2.0796518592501208E-2</v>
      </c>
      <c r="AF13" s="29">
        <f t="shared" si="2"/>
        <v>1.8534294463917529</v>
      </c>
      <c r="AG13" s="29">
        <f t="shared" si="3"/>
        <v>0.29037705651782092</v>
      </c>
      <c r="AH13" s="29">
        <f t="shared" si="4"/>
        <v>4.3608247422680408</v>
      </c>
      <c r="AJ13" s="51">
        <f t="shared" si="5"/>
        <v>6.3737316854789805</v>
      </c>
      <c r="AK13" s="29">
        <f t="shared" si="6"/>
        <v>4.3608247422680408</v>
      </c>
      <c r="AL13" s="58">
        <f t="shared" si="7"/>
        <v>0.29037705651782092</v>
      </c>
    </row>
    <row r="14" spans="1:38" x14ac:dyDescent="0.2">
      <c r="E14" s="69"/>
      <c r="G14"/>
      <c r="H14" s="17"/>
      <c r="I14" s="25"/>
      <c r="J14" s="25"/>
      <c r="K14" s="27"/>
      <c r="L14" s="27"/>
      <c r="M14" s="27"/>
      <c r="N14" s="27"/>
      <c r="O14" s="51"/>
      <c r="P14" s="27"/>
      <c r="Q14" s="93"/>
      <c r="R14" s="156"/>
      <c r="T14" s="153"/>
      <c r="U14" s="153"/>
      <c r="V14" s="151"/>
      <c r="W14" s="1">
        <v>340</v>
      </c>
      <c r="X14" s="7">
        <v>10</v>
      </c>
      <c r="Y14" s="17">
        <v>0.67500000000000004</v>
      </c>
      <c r="Z14" s="21">
        <v>214</v>
      </c>
      <c r="AA14" s="21">
        <v>901</v>
      </c>
      <c r="AB14" s="21">
        <v>763</v>
      </c>
      <c r="AC14" s="21">
        <v>1121</v>
      </c>
      <c r="AD14" s="27">
        <f t="shared" si="0"/>
        <v>3.8032317450921421E-2</v>
      </c>
      <c r="AE14" s="27">
        <f t="shared" si="1"/>
        <v>2.0457387820276222E-2</v>
      </c>
      <c r="AF14" s="29">
        <f t="shared" si="2"/>
        <v>1.8590994014018696</v>
      </c>
      <c r="AG14" s="29">
        <f t="shared" si="3"/>
        <v>0.28932229212123267</v>
      </c>
      <c r="AH14" s="29">
        <f t="shared" si="4"/>
        <v>4.2102803738317753</v>
      </c>
      <c r="AJ14" s="51">
        <f t="shared" si="5"/>
        <v>6.7880995846531453</v>
      </c>
      <c r="AK14" s="29">
        <f t="shared" si="6"/>
        <v>4.2102803738317753</v>
      </c>
      <c r="AL14" s="58">
        <f t="shared" si="7"/>
        <v>0.28932229212123267</v>
      </c>
    </row>
    <row r="15" spans="1:38" x14ac:dyDescent="0.2">
      <c r="E15" s="69"/>
      <c r="G15"/>
      <c r="H15" s="17"/>
      <c r="I15" s="25"/>
      <c r="J15" s="25"/>
      <c r="K15" s="27"/>
      <c r="L15" s="27"/>
      <c r="M15" s="27"/>
      <c r="N15" s="27"/>
      <c r="O15" s="51"/>
      <c r="P15" s="27"/>
      <c r="Q15" s="93"/>
      <c r="R15" s="156"/>
      <c r="T15" s="153"/>
      <c r="U15" s="153"/>
      <c r="V15" s="151"/>
      <c r="W15" s="1">
        <v>340</v>
      </c>
      <c r="X15" s="7">
        <v>10</v>
      </c>
      <c r="Y15" s="17">
        <v>0.7</v>
      </c>
      <c r="Z15" s="21">
        <v>236</v>
      </c>
      <c r="AA15" s="21">
        <v>958</v>
      </c>
      <c r="AB15" s="21">
        <v>791</v>
      </c>
      <c r="AC15" s="21">
        <v>1162</v>
      </c>
      <c r="AD15" s="27">
        <f t="shared" si="0"/>
        <v>3.7635048200012691E-2</v>
      </c>
      <c r="AE15" s="27">
        <f t="shared" si="1"/>
        <v>2.0255681595952812E-2</v>
      </c>
      <c r="AF15" s="29">
        <f t="shared" si="2"/>
        <v>1.8579995949152539</v>
      </c>
      <c r="AG15" s="29">
        <f t="shared" si="3"/>
        <v>0.28763699610444537</v>
      </c>
      <c r="AH15" s="29">
        <f t="shared" si="4"/>
        <v>4.0593220338983054</v>
      </c>
      <c r="AJ15" s="51">
        <f t="shared" si="5"/>
        <v>7.217535407433644</v>
      </c>
      <c r="AK15" s="29">
        <f t="shared" si="6"/>
        <v>4.0593220338983054</v>
      </c>
      <c r="AL15" s="58">
        <f t="shared" si="7"/>
        <v>0.28763699610444537</v>
      </c>
    </row>
    <row r="16" spans="1:38" x14ac:dyDescent="0.2">
      <c r="F16" s="171"/>
      <c r="G16" s="150"/>
      <c r="H16" s="163"/>
      <c r="I16" s="25"/>
      <c r="J16" s="25"/>
      <c r="K16" s="27"/>
      <c r="L16" s="27"/>
      <c r="M16" s="27"/>
      <c r="N16" s="27"/>
      <c r="O16" s="51"/>
      <c r="P16" s="27"/>
      <c r="Q16" s="93"/>
      <c r="R16" s="156"/>
      <c r="T16" s="153"/>
      <c r="U16" s="153"/>
      <c r="V16" s="151"/>
      <c r="W16" s="1">
        <v>340</v>
      </c>
      <c r="X16" s="7">
        <v>10</v>
      </c>
      <c r="Y16" s="17">
        <v>0.72499999999999998</v>
      </c>
      <c r="Z16" s="21">
        <v>259</v>
      </c>
      <c r="AA16" s="21">
        <v>1016</v>
      </c>
      <c r="AB16" s="21">
        <v>820</v>
      </c>
      <c r="AC16" s="21">
        <v>1204</v>
      </c>
      <c r="AD16" s="27">
        <f t="shared" si="0"/>
        <v>3.7177480774842703E-2</v>
      </c>
      <c r="AE16" s="27">
        <f t="shared" si="1"/>
        <v>1.9983591626317024E-2</v>
      </c>
      <c r="AF16" s="29">
        <f t="shared" si="2"/>
        <v>1.8604003459459459</v>
      </c>
      <c r="AG16" s="29">
        <f t="shared" si="3"/>
        <v>0.28625249572208872</v>
      </c>
      <c r="AH16" s="29">
        <f t="shared" si="4"/>
        <v>3.9227799227799229</v>
      </c>
      <c r="AJ16" s="51">
        <f t="shared" si="5"/>
        <v>7.6545051920173091</v>
      </c>
      <c r="AK16" s="29">
        <f t="shared" si="6"/>
        <v>3.9227799227799229</v>
      </c>
      <c r="AL16" s="58">
        <f t="shared" si="7"/>
        <v>0.28625249572208872</v>
      </c>
    </row>
    <row r="17" spans="1:38" x14ac:dyDescent="0.2">
      <c r="F17" s="171"/>
      <c r="G17" s="150"/>
      <c r="H17" s="62"/>
      <c r="I17" s="25"/>
      <c r="J17" s="25"/>
      <c r="K17" s="27"/>
      <c r="L17" s="27"/>
      <c r="M17" s="27"/>
      <c r="N17" s="27"/>
      <c r="O17" s="51"/>
      <c r="P17" s="27"/>
      <c r="Q17" s="93"/>
      <c r="R17" s="156"/>
      <c r="T17" s="153"/>
      <c r="U17" s="153"/>
      <c r="V17" s="151"/>
      <c r="W17" s="1">
        <v>340</v>
      </c>
      <c r="X17" s="7">
        <v>10</v>
      </c>
      <c r="Y17" s="17">
        <v>0.75</v>
      </c>
      <c r="Z17" s="21">
        <v>283</v>
      </c>
      <c r="AA17" s="21">
        <v>1075</v>
      </c>
      <c r="AB17" s="21">
        <v>848</v>
      </c>
      <c r="AC17" s="21">
        <v>1245</v>
      </c>
      <c r="AD17" s="27">
        <f t="shared" si="0"/>
        <v>3.6788237790501846E-2</v>
      </c>
      <c r="AE17" s="27">
        <f t="shared" si="1"/>
        <v>1.9748386760452406E-2</v>
      </c>
      <c r="AF17" s="29">
        <f t="shared" si="2"/>
        <v>1.8628477473498237</v>
      </c>
      <c r="AG17" s="29">
        <f t="shared" si="3"/>
        <v>0.28512463663607035</v>
      </c>
      <c r="AH17" s="29">
        <f t="shared" si="4"/>
        <v>3.7985865724381624</v>
      </c>
      <c r="AI17"/>
      <c r="AJ17" s="51">
        <f t="shared" si="5"/>
        <v>8.0990089384041415</v>
      </c>
      <c r="AK17" s="29">
        <f t="shared" si="6"/>
        <v>3.7985865724381624</v>
      </c>
      <c r="AL17" s="58">
        <f t="shared" si="7"/>
        <v>0.28512463663607035</v>
      </c>
    </row>
    <row r="18" spans="1:38" x14ac:dyDescent="0.2">
      <c r="E18" s="186"/>
      <c r="F18" s="172"/>
      <c r="G18" s="150"/>
      <c r="H18" s="62"/>
      <c r="I18" s="25"/>
      <c r="J18" s="25"/>
      <c r="K18" s="27"/>
      <c r="L18" s="27"/>
      <c r="M18" s="27"/>
      <c r="N18" s="27"/>
      <c r="O18" s="51"/>
      <c r="P18" s="27"/>
      <c r="Q18" s="93"/>
      <c r="R18" s="156"/>
      <c r="T18" s="153"/>
      <c r="U18" s="153"/>
      <c r="V18" s="151"/>
      <c r="W18" s="1">
        <v>340</v>
      </c>
      <c r="X18" s="7">
        <v>10</v>
      </c>
      <c r="Y18" s="17">
        <v>0.77500000000000002</v>
      </c>
      <c r="Z18" s="21">
        <v>309</v>
      </c>
      <c r="AA18" s="21">
        <v>1134</v>
      </c>
      <c r="AB18" s="21">
        <v>876</v>
      </c>
      <c r="AC18" s="21">
        <v>1287</v>
      </c>
      <c r="AD18" s="27">
        <f t="shared" si="0"/>
        <v>3.6315763933966946E-2</v>
      </c>
      <c r="AE18" s="27">
        <f t="shared" si="1"/>
        <v>1.9519832268745992E-2</v>
      </c>
      <c r="AF18" s="29">
        <f t="shared" si="2"/>
        <v>1.8604547126213586</v>
      </c>
      <c r="AG18" s="29">
        <f t="shared" si="3"/>
        <v>0.28292386764698901</v>
      </c>
      <c r="AH18" s="29">
        <f t="shared" si="4"/>
        <v>3.6699029126213594</v>
      </c>
      <c r="AJ18" s="51">
        <f t="shared" si="5"/>
        <v>8.5435126847909739</v>
      </c>
      <c r="AK18" s="29">
        <f t="shared" si="6"/>
        <v>3.6699029126213594</v>
      </c>
      <c r="AL18" s="58">
        <f t="shared" si="7"/>
        <v>0.28292386764698901</v>
      </c>
    </row>
    <row r="19" spans="1:38" x14ac:dyDescent="0.2">
      <c r="E19" s="186"/>
      <c r="F19" s="172"/>
      <c r="G19" s="150"/>
      <c r="H19" s="163"/>
      <c r="I19" s="25"/>
      <c r="J19" s="25"/>
      <c r="K19" s="27"/>
      <c r="L19" s="27"/>
      <c r="M19" s="27"/>
      <c r="N19" s="27"/>
      <c r="O19" s="51"/>
      <c r="P19" s="27"/>
      <c r="Q19" s="93"/>
      <c r="R19" s="156"/>
      <c r="T19" s="153"/>
      <c r="U19" s="153"/>
      <c r="V19" s="151"/>
      <c r="W19" s="1">
        <v>340</v>
      </c>
      <c r="X19" s="7">
        <v>10</v>
      </c>
      <c r="Y19" s="17">
        <v>0.8</v>
      </c>
      <c r="Z19" s="21">
        <v>335</v>
      </c>
      <c r="AA19" s="21">
        <v>1195</v>
      </c>
      <c r="AB19" s="21">
        <v>904</v>
      </c>
      <c r="AC19" s="21">
        <v>1329</v>
      </c>
      <c r="AD19" s="27">
        <f t="shared" si="0"/>
        <v>3.5888653713871906E-2</v>
      </c>
      <c r="AE19" s="27">
        <f t="shared" si="1"/>
        <v>1.9218660147317632E-2</v>
      </c>
      <c r="AF19" s="29">
        <f t="shared" si="2"/>
        <v>1.8673858343283583</v>
      </c>
      <c r="AG19" s="29">
        <f t="shared" si="3"/>
        <v>0.28230302696838883</v>
      </c>
      <c r="AH19" s="29">
        <f t="shared" si="4"/>
        <v>3.5671641791044775</v>
      </c>
      <c r="AJ19" s="51">
        <f t="shared" si="5"/>
        <v>9.0030843547841393</v>
      </c>
      <c r="AK19" s="29">
        <f t="shared" si="6"/>
        <v>3.5671641791044775</v>
      </c>
      <c r="AL19" s="58">
        <f t="shared" si="7"/>
        <v>0.28230302696838883</v>
      </c>
    </row>
    <row r="20" spans="1:38" x14ac:dyDescent="0.2">
      <c r="E20" s="186"/>
      <c r="F20" s="172"/>
      <c r="G20" s="150"/>
      <c r="H20" s="164"/>
      <c r="I20" s="25"/>
      <c r="J20" s="25"/>
      <c r="K20" s="27"/>
      <c r="L20" s="27"/>
      <c r="M20" s="27"/>
      <c r="N20" s="27"/>
      <c r="O20" s="51"/>
      <c r="P20" s="27"/>
      <c r="Q20" s="93"/>
      <c r="R20" s="156"/>
      <c r="T20" s="153"/>
      <c r="U20" s="153"/>
      <c r="V20" s="151"/>
      <c r="W20" s="1">
        <v>340</v>
      </c>
      <c r="X20" s="7">
        <v>10</v>
      </c>
      <c r="Y20" s="17">
        <v>0.82499999999999996</v>
      </c>
      <c r="Z20" s="21">
        <v>363</v>
      </c>
      <c r="AA20" s="21">
        <v>1256</v>
      </c>
      <c r="AB20" s="21">
        <v>933</v>
      </c>
      <c r="AC20" s="21">
        <v>1370</v>
      </c>
      <c r="AD20" s="27">
        <f t="shared" si="0"/>
        <v>3.5496679448529363E-2</v>
      </c>
      <c r="AE20" s="27">
        <f t="shared" si="1"/>
        <v>1.9010702534127798E-2</v>
      </c>
      <c r="AF20" s="29">
        <f t="shared" si="2"/>
        <v>1.8671945123966947</v>
      </c>
      <c r="AG20" s="29">
        <f t="shared" si="3"/>
        <v>0.28072837905688031</v>
      </c>
      <c r="AH20" s="29">
        <f t="shared" si="4"/>
        <v>3.4600550964187327</v>
      </c>
      <c r="AJ20" s="51">
        <f t="shared" si="5"/>
        <v>9.4626560247773046</v>
      </c>
      <c r="AK20" s="29">
        <f t="shared" si="6"/>
        <v>3.4600550964187327</v>
      </c>
      <c r="AL20" s="58">
        <f t="shared" si="7"/>
        <v>0.28072837905688031</v>
      </c>
    </row>
    <row r="21" spans="1:38" x14ac:dyDescent="0.2">
      <c r="E21" s="186"/>
      <c r="F21" s="172"/>
      <c r="G21" s="150"/>
      <c r="H21" s="164"/>
      <c r="I21" s="25"/>
      <c r="J21" s="25"/>
      <c r="K21" s="27"/>
      <c r="L21" s="27"/>
      <c r="M21" s="27"/>
      <c r="N21" s="27"/>
      <c r="O21" s="51"/>
      <c r="P21" s="27"/>
      <c r="Q21" s="93"/>
      <c r="R21" s="156"/>
      <c r="T21" s="153"/>
      <c r="U21" s="153"/>
      <c r="V21" s="151"/>
      <c r="X21" s="7"/>
      <c r="Y21"/>
      <c r="Z21" s="21"/>
      <c r="AA21" s="21"/>
      <c r="AC21" s="21"/>
      <c r="AD21"/>
      <c r="AE21"/>
      <c r="AF21"/>
      <c r="AG21"/>
      <c r="AH21"/>
      <c r="AI21"/>
      <c r="AJ21"/>
      <c r="AK21"/>
      <c r="AL21"/>
    </row>
    <row r="22" spans="1:38" x14ac:dyDescent="0.2">
      <c r="E22" s="186"/>
      <c r="F22" s="172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151"/>
      <c r="X22" s="7"/>
      <c r="Y22"/>
      <c r="Z22" s="21"/>
      <c r="AA22" s="21"/>
      <c r="AC22" s="21"/>
      <c r="AD22"/>
      <c r="AE22"/>
      <c r="AF22"/>
      <c r="AG22"/>
      <c r="AH22"/>
      <c r="AI22"/>
      <c r="AJ22"/>
      <c r="AK22"/>
      <c r="AL22"/>
    </row>
    <row r="23" spans="1:38" s="150" customFormat="1" x14ac:dyDescent="0.2">
      <c r="A23" s="77">
        <v>341</v>
      </c>
      <c r="B23" s="77">
        <v>6</v>
      </c>
      <c r="C23" s="77" t="s">
        <v>195</v>
      </c>
      <c r="D23" s="67">
        <v>14</v>
      </c>
      <c r="E23" s="186">
        <v>800</v>
      </c>
      <c r="F23" s="172">
        <v>129</v>
      </c>
      <c r="G23" s="150">
        <v>851</v>
      </c>
      <c r="H23" s="164">
        <v>0.47899999999999998</v>
      </c>
      <c r="I23" s="25">
        <f>0.1515*(G23/1000)/(E23/1000)^2/($D$4/10)^4</f>
        <v>7.05324240222681E-2</v>
      </c>
      <c r="J23" s="25">
        <f>0.5*(F23/1000)/(E23/1000)^3/($D$4/10)^5</f>
        <v>3.3929150967026027E-2</v>
      </c>
      <c r="K23" s="27">
        <f>I23/J23</f>
        <v>2.0788148837209302</v>
      </c>
      <c r="L23" s="27">
        <f>0.798*I23^1.5/J23</f>
        <v>0.4405681665365222</v>
      </c>
      <c r="M23" s="27">
        <f>G23/F23</f>
        <v>6.5968992248062017</v>
      </c>
      <c r="N23" s="27"/>
      <c r="O23" s="51">
        <f>G23/(PI()*$D$4^2/4)</f>
        <v>6.4114014944948137</v>
      </c>
      <c r="P23" s="27">
        <f>M23</f>
        <v>6.5968992248062017</v>
      </c>
      <c r="Q23" s="93">
        <f>L23</f>
        <v>0.4405681665365222</v>
      </c>
      <c r="R23" s="156">
        <f>E23*(PI()/30)*($D$4/2)</f>
        <v>544.5427266222307</v>
      </c>
      <c r="S23" s="156">
        <f>R23/H23</f>
        <v>1136.8324146601894</v>
      </c>
      <c r="T23" s="153"/>
      <c r="U23" s="153"/>
      <c r="W23" s="77">
        <v>341</v>
      </c>
      <c r="X23" s="67">
        <v>14</v>
      </c>
      <c r="Y23" s="17">
        <v>0.52500000000000002</v>
      </c>
      <c r="Z23" s="181">
        <v>160</v>
      </c>
      <c r="AA23" s="181">
        <v>1012</v>
      </c>
      <c r="AB23" s="21">
        <v>593</v>
      </c>
      <c r="AC23" s="21">
        <v>872</v>
      </c>
      <c r="AD23" s="27">
        <f t="shared" ref="AD23:AD33" si="8">0.1515*(AA23/1000)/(AC23/1000)^2/($D$4/10)^4</f>
        <v>7.0597084533784299E-2</v>
      </c>
      <c r="AE23" s="27">
        <f t="shared" ref="AE23:AE33" si="9">0.5*(Z23/1000)/(AC23/1000)^3/($D$4/10)^5</f>
        <v>3.2495540923082655E-2</v>
      </c>
      <c r="AF23" s="29">
        <f t="shared" ref="AF23:AF33" si="10">AD23/AE23</f>
        <v>2.17251606</v>
      </c>
      <c r="AG23" s="29">
        <f t="shared" ref="AG23:AG33" si="11">0.798*AD23^1.5/AE23</f>
        <v>0.46063747831408675</v>
      </c>
      <c r="AH23" s="29">
        <f t="shared" ref="AH23:AH33" si="12">AA23/Z23</f>
        <v>6.3250000000000002</v>
      </c>
      <c r="AI23" s="24"/>
      <c r="AJ23" s="51">
        <f t="shared" ref="AJ23:AJ33" si="13">AA23/(PI()*$D$4^2/4)</f>
        <v>7.6243693448046432</v>
      </c>
      <c r="AK23" s="29">
        <f t="shared" ref="AK23:AK33" si="14">AH23</f>
        <v>6.3250000000000002</v>
      </c>
      <c r="AL23" s="58">
        <f t="shared" ref="AL23:AL33" si="15">AG23</f>
        <v>0.46063747831408675</v>
      </c>
    </row>
    <row r="24" spans="1:38" s="150" customFormat="1" x14ac:dyDescent="0.2">
      <c r="A24" s="77">
        <v>341</v>
      </c>
      <c r="B24" s="77">
        <v>6</v>
      </c>
      <c r="C24" s="77" t="s">
        <v>195</v>
      </c>
      <c r="D24" s="67">
        <v>14</v>
      </c>
      <c r="E24" s="186">
        <v>999</v>
      </c>
      <c r="F24" s="172">
        <v>222</v>
      </c>
      <c r="G24" s="150">
        <v>1288</v>
      </c>
      <c r="H24" s="164">
        <v>0.59899999999999998</v>
      </c>
      <c r="I24" s="25">
        <f>0.1515*(G24/1000)/(E24/1000)^2/($D$4/10)^4</f>
        <v>6.845798472655186E-2</v>
      </c>
      <c r="J24" s="25">
        <f>0.5*(F24/1000)/(E24/1000)^3/($D$4/10)^5</f>
        <v>2.9985393506386415E-2</v>
      </c>
      <c r="K24" s="27">
        <f>I24/J24</f>
        <v>2.2830443999999996</v>
      </c>
      <c r="L24" s="27">
        <f>0.798*I24^1.5/J24</f>
        <v>0.47668260501740806</v>
      </c>
      <c r="M24" s="27">
        <f>G24/F24</f>
        <v>5.801801801801802</v>
      </c>
      <c r="N24" s="27"/>
      <c r="O24" s="51">
        <f>G24/(PI()*$D$4^2/4)</f>
        <v>9.7037428024786365</v>
      </c>
      <c r="P24" s="27">
        <f>M24</f>
        <v>5.801801801801802</v>
      </c>
      <c r="Q24" s="93">
        <f>L24</f>
        <v>0.47668260501740806</v>
      </c>
      <c r="R24" s="156">
        <f>E24*(PI()/30)*($D$4/2)</f>
        <v>679.99772986951064</v>
      </c>
      <c r="S24" s="156">
        <f>R24/H24</f>
        <v>1135.2215857587823</v>
      </c>
      <c r="T24" s="153"/>
      <c r="U24" s="153"/>
      <c r="W24" s="77">
        <v>341</v>
      </c>
      <c r="X24" s="67">
        <v>14</v>
      </c>
      <c r="Y24" s="17">
        <v>0.55000000000000004</v>
      </c>
      <c r="Z24" s="181">
        <v>179</v>
      </c>
      <c r="AA24" s="181">
        <v>1106</v>
      </c>
      <c r="AB24" s="34">
        <v>622</v>
      </c>
      <c r="AC24" s="21">
        <v>913</v>
      </c>
      <c r="AD24" s="27">
        <f t="shared" si="8"/>
        <v>7.0380572547886877E-2</v>
      </c>
      <c r="AE24" s="27">
        <f t="shared" si="9"/>
        <v>3.1673345718058667E-2</v>
      </c>
      <c r="AF24" s="29">
        <f t="shared" si="10"/>
        <v>2.2220757217877098</v>
      </c>
      <c r="AG24" s="29">
        <f t="shared" si="11"/>
        <v>0.47042256266574545</v>
      </c>
      <c r="AH24" s="29">
        <f t="shared" si="12"/>
        <v>6.1787709497206702</v>
      </c>
      <c r="AI24" s="24"/>
      <c r="AJ24" s="51">
        <f t="shared" si="13"/>
        <v>8.3325617543023078</v>
      </c>
      <c r="AK24" s="29">
        <f t="shared" si="14"/>
        <v>6.1787709497206702</v>
      </c>
      <c r="AL24" s="58">
        <f t="shared" si="15"/>
        <v>0.47042256266574545</v>
      </c>
    </row>
    <row r="25" spans="1:38" s="150" customFormat="1" x14ac:dyDescent="0.2">
      <c r="A25" s="77">
        <v>341</v>
      </c>
      <c r="B25" s="77">
        <v>6</v>
      </c>
      <c r="C25" s="77" t="s">
        <v>195</v>
      </c>
      <c r="D25" s="67">
        <v>14</v>
      </c>
      <c r="E25" s="186">
        <v>1199</v>
      </c>
      <c r="F25" s="172">
        <v>350</v>
      </c>
      <c r="G25" s="150">
        <v>1811</v>
      </c>
      <c r="H25" s="164">
        <v>0.71799999999999997</v>
      </c>
      <c r="I25" s="25">
        <f>0.1515*(G25/1000)/(E25/1000)^2/($D$4/10)^4</f>
        <v>6.6821975025346508E-2</v>
      </c>
      <c r="J25" s="25">
        <f>0.5*(F25/1000)/(E25/1000)^3/($D$4/10)^5</f>
        <v>2.7344106561872694E-2</v>
      </c>
      <c r="K25" s="27">
        <f>I25/J25</f>
        <v>2.4437432202857141</v>
      </c>
      <c r="L25" s="27">
        <f>0.798*I25^1.5/J25</f>
        <v>0.50410164551373182</v>
      </c>
      <c r="M25" s="27">
        <f>G25/F25</f>
        <v>5.1742857142857144</v>
      </c>
      <c r="N25" s="27"/>
      <c r="O25" s="51">
        <f>G25/(PI()*$D$4^2/4)</f>
        <v>13.644004825534791</v>
      </c>
      <c r="P25" s="27">
        <f>M25</f>
        <v>5.1742857142857144</v>
      </c>
      <c r="Q25" s="93">
        <f>L25</f>
        <v>0.50410164551373182</v>
      </c>
      <c r="R25" s="156">
        <f>E25*(PI()/30)*($D$4/2)</f>
        <v>816.13341152506837</v>
      </c>
      <c r="S25" s="156">
        <f>R25/H25</f>
        <v>1136.6760606198725</v>
      </c>
      <c r="T25" s="153"/>
      <c r="U25" s="153"/>
      <c r="W25" s="77">
        <v>341</v>
      </c>
      <c r="X25" s="67">
        <v>14</v>
      </c>
      <c r="Y25" s="17">
        <v>0.57499999999999996</v>
      </c>
      <c r="Z25" s="181">
        <v>200</v>
      </c>
      <c r="AA25" s="181">
        <v>1201</v>
      </c>
      <c r="AB25" s="21">
        <v>650</v>
      </c>
      <c r="AC25" s="21">
        <v>955</v>
      </c>
      <c r="AD25" s="27">
        <f t="shared" si="8"/>
        <v>6.9851459983436698E-2</v>
      </c>
      <c r="AE25" s="27">
        <f t="shared" si="9"/>
        <v>3.09223950148221E-2</v>
      </c>
      <c r="AF25" s="29">
        <f t="shared" si="10"/>
        <v>2.2589278725000002</v>
      </c>
      <c r="AG25" s="29">
        <f t="shared" si="11"/>
        <v>0.47642330705517677</v>
      </c>
      <c r="AH25" s="29">
        <f t="shared" si="12"/>
        <v>6.0049999999999999</v>
      </c>
      <c r="AI25" s="24"/>
      <c r="AJ25" s="51">
        <f t="shared" si="13"/>
        <v>9.048288125603138</v>
      </c>
      <c r="AK25" s="29">
        <f t="shared" si="14"/>
        <v>6.0049999999999999</v>
      </c>
      <c r="AL25" s="58">
        <f t="shared" si="15"/>
        <v>0.47642330705517677</v>
      </c>
    </row>
    <row r="26" spans="1:38" s="150" customFormat="1" x14ac:dyDescent="0.2">
      <c r="A26" s="77">
        <v>341</v>
      </c>
      <c r="B26" s="77">
        <v>6</v>
      </c>
      <c r="C26" s="77" t="s">
        <v>195</v>
      </c>
      <c r="D26" s="67">
        <v>14</v>
      </c>
      <c r="E26" s="186">
        <v>1300</v>
      </c>
      <c r="F26" s="172">
        <v>434</v>
      </c>
      <c r="G26" s="150">
        <v>2077</v>
      </c>
      <c r="H26" s="164">
        <v>0.77900000000000003</v>
      </c>
      <c r="I26" s="25">
        <f>0.1515*(G26/1000)/(E26/1000)^2/($D$4/10)^4</f>
        <v>6.5191206032805496E-2</v>
      </c>
      <c r="J26" s="25">
        <f>0.5*(F26/1000)/(E26/1000)^3/($D$4/10)^5</f>
        <v>2.6601915854533559E-2</v>
      </c>
      <c r="K26" s="27">
        <f>I26/J26</f>
        <v>2.4506207142857144</v>
      </c>
      <c r="L26" s="27">
        <f>0.798*I26^1.5/J26</f>
        <v>0.49931371955910264</v>
      </c>
      <c r="M26" s="27">
        <f>G26/F26</f>
        <v>4.7857142857142856</v>
      </c>
      <c r="N26" s="27"/>
      <c r="O26" s="51">
        <f>G26/(PI()*$D$4^2/4)</f>
        <v>15.648038665177118</v>
      </c>
      <c r="P26" s="27">
        <f>M26</f>
        <v>4.7857142857142856</v>
      </c>
      <c r="Q26" s="93">
        <f>L26</f>
        <v>0.49931371955910264</v>
      </c>
      <c r="R26" s="156">
        <f>E26*(PI()/30)*($D$4/2)</f>
        <v>884.88193076112509</v>
      </c>
      <c r="S26" s="156">
        <f>R26/H26</f>
        <v>1135.9203219013159</v>
      </c>
      <c r="T26" s="153"/>
      <c r="U26" s="153"/>
      <c r="W26" s="77">
        <v>341</v>
      </c>
      <c r="X26" s="67">
        <v>14</v>
      </c>
      <c r="Y26" s="17">
        <v>0.6</v>
      </c>
      <c r="Z26" s="181">
        <v>222</v>
      </c>
      <c r="AA26" s="181">
        <v>1300</v>
      </c>
      <c r="AB26" s="21">
        <v>678</v>
      </c>
      <c r="AC26" s="21">
        <v>996</v>
      </c>
      <c r="AD26" s="27">
        <f t="shared" si="8"/>
        <v>6.9512658615773854E-2</v>
      </c>
      <c r="AE26" s="27">
        <f t="shared" si="9"/>
        <v>3.0257162798285914E-2</v>
      </c>
      <c r="AF26" s="29">
        <f t="shared" si="10"/>
        <v>2.2973951351351354</v>
      </c>
      <c r="AG26" s="29">
        <f t="shared" si="11"/>
        <v>0.48335981084479868</v>
      </c>
      <c r="AH26" s="29">
        <f t="shared" si="12"/>
        <v>5.8558558558558556</v>
      </c>
      <c r="AI26" s="24"/>
      <c r="AJ26" s="51">
        <f t="shared" si="13"/>
        <v>9.7941503441166358</v>
      </c>
      <c r="AK26" s="29">
        <f t="shared" si="14"/>
        <v>5.8558558558558556</v>
      </c>
      <c r="AL26" s="58">
        <f t="shared" si="15"/>
        <v>0.48335981084479868</v>
      </c>
    </row>
    <row r="27" spans="1:38" s="150" customFormat="1" x14ac:dyDescent="0.2">
      <c r="A27" s="77"/>
      <c r="B27" s="77"/>
      <c r="C27" s="77"/>
      <c r="D27" s="67"/>
      <c r="E27" s="186"/>
      <c r="F27" s="172"/>
      <c r="G27" s="171"/>
      <c r="H27" s="164"/>
      <c r="I27" s="182"/>
      <c r="J27" s="182"/>
      <c r="K27" s="180"/>
      <c r="L27" s="180"/>
      <c r="M27" s="180"/>
      <c r="N27" s="27"/>
      <c r="O27" s="183"/>
      <c r="P27" s="180"/>
      <c r="Q27" s="184"/>
      <c r="R27" s="156"/>
      <c r="S27" s="156"/>
      <c r="T27" s="153"/>
      <c r="U27" s="153"/>
      <c r="W27" s="77">
        <v>341</v>
      </c>
      <c r="X27" s="67">
        <v>14</v>
      </c>
      <c r="Y27" s="17">
        <v>0.625</v>
      </c>
      <c r="Z27" s="181">
        <v>246</v>
      </c>
      <c r="AA27" s="181">
        <v>1401</v>
      </c>
      <c r="AB27" s="21">
        <v>706</v>
      </c>
      <c r="AC27" s="21">
        <v>1038</v>
      </c>
      <c r="AD27" s="27">
        <f t="shared" si="8"/>
        <v>6.8973561530586133E-2</v>
      </c>
      <c r="AE27" s="27">
        <f t="shared" si="9"/>
        <v>2.9620766278251904E-2</v>
      </c>
      <c r="AF27" s="29">
        <f t="shared" si="10"/>
        <v>2.32855426097561</v>
      </c>
      <c r="AG27" s="29">
        <f t="shared" si="11"/>
        <v>0.48801208826211417</v>
      </c>
      <c r="AH27" s="29">
        <f t="shared" si="12"/>
        <v>5.6951219512195124</v>
      </c>
      <c r="AI27" s="24"/>
      <c r="AJ27" s="51">
        <f t="shared" si="13"/>
        <v>10.555080486236466</v>
      </c>
      <c r="AK27" s="29">
        <f t="shared" si="14"/>
        <v>5.6951219512195124</v>
      </c>
      <c r="AL27" s="58">
        <f t="shared" si="15"/>
        <v>0.48801208826211417</v>
      </c>
    </row>
    <row r="28" spans="1:38" s="150" customFormat="1" x14ac:dyDescent="0.2">
      <c r="A28" s="77"/>
      <c r="B28" s="77"/>
      <c r="C28" s="77"/>
      <c r="D28" s="67"/>
      <c r="E28" s="179"/>
      <c r="F28" s="171"/>
      <c r="G28" s="171"/>
      <c r="H28" s="62"/>
      <c r="N28" s="27"/>
      <c r="O28" s="183"/>
      <c r="P28" s="180"/>
      <c r="Q28" s="77"/>
      <c r="R28" s="156"/>
      <c r="S28" s="156"/>
      <c r="T28" s="153"/>
      <c r="U28" s="153"/>
      <c r="W28" s="77">
        <v>341</v>
      </c>
      <c r="X28" s="67">
        <v>14</v>
      </c>
      <c r="Y28" s="17">
        <v>0.65</v>
      </c>
      <c r="Z28" s="69">
        <v>272</v>
      </c>
      <c r="AA28" s="69">
        <v>1505</v>
      </c>
      <c r="AB28" s="21">
        <v>735</v>
      </c>
      <c r="AC28" s="21">
        <v>1079</v>
      </c>
      <c r="AD28" s="27">
        <f t="shared" si="8"/>
        <v>6.856979233140878E-2</v>
      </c>
      <c r="AE28" s="27">
        <f t="shared" si="9"/>
        <v>2.9158005449280044E-2</v>
      </c>
      <c r="AF28" s="29">
        <f t="shared" si="10"/>
        <v>2.3516626488970584</v>
      </c>
      <c r="AG28" s="29">
        <f t="shared" si="11"/>
        <v>0.4914103845678971</v>
      </c>
      <c r="AH28" s="29">
        <f t="shared" si="12"/>
        <v>5.5330882352941178</v>
      </c>
      <c r="AI28" s="24"/>
      <c r="AJ28" s="51">
        <f t="shared" si="13"/>
        <v>11.338612513765797</v>
      </c>
      <c r="AK28" s="29">
        <f t="shared" si="14"/>
        <v>5.5330882352941178</v>
      </c>
      <c r="AL28" s="58">
        <f t="shared" si="15"/>
        <v>0.4914103845678971</v>
      </c>
    </row>
    <row r="29" spans="1:38" s="150" customFormat="1" x14ac:dyDescent="0.2">
      <c r="A29" s="77"/>
      <c r="B29" s="77"/>
      <c r="C29" s="77"/>
      <c r="D29" s="67"/>
      <c r="E29" s="179"/>
      <c r="F29" s="171"/>
      <c r="G29" s="171"/>
      <c r="H29" s="62"/>
      <c r="N29" s="27"/>
      <c r="O29" s="183"/>
      <c r="P29" s="180"/>
      <c r="Q29" s="77"/>
      <c r="R29" s="156"/>
      <c r="S29" s="156"/>
      <c r="T29" s="153"/>
      <c r="U29" s="153"/>
      <c r="W29" s="77">
        <v>341</v>
      </c>
      <c r="X29" s="67">
        <v>14</v>
      </c>
      <c r="Y29" s="17">
        <v>0.67500000000000004</v>
      </c>
      <c r="Z29" s="69">
        <v>300</v>
      </c>
      <c r="AA29" s="69">
        <v>1611</v>
      </c>
      <c r="AB29" s="21">
        <v>763</v>
      </c>
      <c r="AC29" s="21">
        <v>1121</v>
      </c>
      <c r="AD29" s="27">
        <f t="shared" si="8"/>
        <v>6.8002290136997129E-2</v>
      </c>
      <c r="AE29" s="27">
        <f t="shared" si="9"/>
        <v>2.8678581056462E-2</v>
      </c>
      <c r="AF29" s="29">
        <f t="shared" si="10"/>
        <v>2.371187403</v>
      </c>
      <c r="AG29" s="29">
        <f t="shared" si="11"/>
        <v>0.49343566868976974</v>
      </c>
      <c r="AH29" s="29">
        <f t="shared" si="12"/>
        <v>5.37</v>
      </c>
      <c r="AI29" s="24"/>
      <c r="AJ29" s="51">
        <f t="shared" si="13"/>
        <v>12.137212464901463</v>
      </c>
      <c r="AK29" s="29">
        <f t="shared" si="14"/>
        <v>5.37</v>
      </c>
      <c r="AL29" s="58">
        <f t="shared" si="15"/>
        <v>0.49343566868976974</v>
      </c>
    </row>
    <row r="30" spans="1:38" s="150" customFormat="1" x14ac:dyDescent="0.2">
      <c r="A30" s="77"/>
      <c r="B30" s="77"/>
      <c r="C30" s="77"/>
      <c r="D30" s="67"/>
      <c r="E30" s="179"/>
      <c r="F30" s="171"/>
      <c r="G30" s="171"/>
      <c r="H30" s="62"/>
      <c r="N30" s="27"/>
      <c r="O30" s="183"/>
      <c r="P30" s="180"/>
      <c r="Q30" s="77"/>
      <c r="R30" s="156"/>
      <c r="S30" s="156"/>
      <c r="T30" s="153"/>
      <c r="U30" s="153"/>
      <c r="W30" s="77">
        <v>341</v>
      </c>
      <c r="X30" s="67">
        <v>14</v>
      </c>
      <c r="Y30" s="17">
        <v>0.7</v>
      </c>
      <c r="Z30" s="69">
        <v>329</v>
      </c>
      <c r="AA30" s="69">
        <v>1720</v>
      </c>
      <c r="AB30" s="21">
        <v>791</v>
      </c>
      <c r="AC30" s="21">
        <v>1162</v>
      </c>
      <c r="AD30" s="27">
        <f t="shared" si="8"/>
        <v>6.7570232676431974E-2</v>
      </c>
      <c r="AE30" s="27">
        <f t="shared" si="9"/>
        <v>2.82377934113071E-2</v>
      </c>
      <c r="AF30" s="29">
        <f t="shared" si="10"/>
        <v>2.3929005957446807</v>
      </c>
      <c r="AG30" s="29">
        <f t="shared" si="11"/>
        <v>0.49636969253699254</v>
      </c>
      <c r="AH30" s="29">
        <f t="shared" si="12"/>
        <v>5.2279635258358663</v>
      </c>
      <c r="AI30" s="24"/>
      <c r="AJ30" s="51">
        <f t="shared" si="13"/>
        <v>12.958414301446627</v>
      </c>
      <c r="AK30" s="29">
        <f t="shared" si="14"/>
        <v>5.2279635258358663</v>
      </c>
      <c r="AL30" s="58">
        <f t="shared" si="15"/>
        <v>0.49636969253699254</v>
      </c>
    </row>
    <row r="31" spans="1:38" s="150" customFormat="1" x14ac:dyDescent="0.2">
      <c r="A31" s="77"/>
      <c r="B31" s="77"/>
      <c r="C31" s="77"/>
      <c r="D31" s="67"/>
      <c r="E31" s="179"/>
      <c r="F31" s="171"/>
      <c r="G31" s="171"/>
      <c r="H31" s="62"/>
      <c r="N31" s="27"/>
      <c r="O31" s="183"/>
      <c r="P31" s="180"/>
      <c r="Q31" s="77"/>
      <c r="R31" s="156"/>
      <c r="S31" s="156"/>
      <c r="T31" s="153"/>
      <c r="U31" s="153"/>
      <c r="W31" s="77">
        <v>341</v>
      </c>
      <c r="X31" s="67">
        <v>14</v>
      </c>
      <c r="Y31" s="17">
        <v>0.72499999999999998</v>
      </c>
      <c r="Z31" s="69">
        <v>360</v>
      </c>
      <c r="AA31" s="69">
        <v>1832</v>
      </c>
      <c r="AB31" s="21">
        <v>820</v>
      </c>
      <c r="AC31" s="21">
        <v>1204</v>
      </c>
      <c r="AD31" s="27">
        <f t="shared" si="8"/>
        <v>6.7036559822354166E-2</v>
      </c>
      <c r="AE31" s="27">
        <f t="shared" si="9"/>
        <v>2.7776420793336403E-2</v>
      </c>
      <c r="AF31" s="29">
        <f t="shared" si="10"/>
        <v>2.4134340533333338</v>
      </c>
      <c r="AG31" s="29">
        <f t="shared" si="11"/>
        <v>0.49864812136719217</v>
      </c>
      <c r="AH31" s="29">
        <f t="shared" si="12"/>
        <v>5.0888888888888886</v>
      </c>
      <c r="AI31" s="24"/>
      <c r="AJ31" s="51">
        <f t="shared" si="13"/>
        <v>13.80221802340129</v>
      </c>
      <c r="AK31" s="29">
        <f t="shared" si="14"/>
        <v>5.0888888888888886</v>
      </c>
      <c r="AL31" s="58">
        <f t="shared" si="15"/>
        <v>0.49864812136719217</v>
      </c>
    </row>
    <row r="32" spans="1:38" s="150" customFormat="1" x14ac:dyDescent="0.2">
      <c r="A32" s="77"/>
      <c r="B32" s="77"/>
      <c r="C32" s="77"/>
      <c r="D32" s="67"/>
      <c r="E32" s="179"/>
      <c r="F32" s="171"/>
      <c r="G32" s="171"/>
      <c r="H32" s="62"/>
      <c r="N32" s="27"/>
      <c r="O32" s="183"/>
      <c r="P32" s="180"/>
      <c r="Q32" s="77"/>
      <c r="R32" s="156"/>
      <c r="S32" s="156"/>
      <c r="T32" s="153"/>
      <c r="U32" s="153"/>
      <c r="W32" s="77">
        <v>341</v>
      </c>
      <c r="X32" s="67">
        <v>14</v>
      </c>
      <c r="Y32" s="17">
        <v>0.75</v>
      </c>
      <c r="Z32" s="69">
        <v>393</v>
      </c>
      <c r="AA32" s="69">
        <v>1946</v>
      </c>
      <c r="AB32" s="21">
        <v>848</v>
      </c>
      <c r="AC32" s="21">
        <v>1245</v>
      </c>
      <c r="AD32" s="27">
        <f t="shared" si="8"/>
        <v>6.6595265804945666E-2</v>
      </c>
      <c r="AE32" s="27">
        <f t="shared" si="9"/>
        <v>2.7424438151440977E-2</v>
      </c>
      <c r="AF32" s="29">
        <f t="shared" si="10"/>
        <v>2.4283183282442748</v>
      </c>
      <c r="AG32" s="29">
        <f t="shared" si="11"/>
        <v>0.50006929321590488</v>
      </c>
      <c r="AH32" s="29">
        <f t="shared" si="12"/>
        <v>4.9516539440203564</v>
      </c>
      <c r="AI32" s="24"/>
      <c r="AJ32" s="51">
        <f t="shared" si="13"/>
        <v>14.661089668962287</v>
      </c>
      <c r="AK32" s="29">
        <f t="shared" si="14"/>
        <v>4.9516539440203564</v>
      </c>
      <c r="AL32" s="58">
        <f t="shared" si="15"/>
        <v>0.50006929321590488</v>
      </c>
    </row>
    <row r="33" spans="1:38" s="150" customFormat="1" x14ac:dyDescent="0.2">
      <c r="A33" s="77"/>
      <c r="B33" s="77"/>
      <c r="C33" s="77"/>
      <c r="D33" s="67"/>
      <c r="E33" s="179"/>
      <c r="F33" s="171"/>
      <c r="G33" s="171"/>
      <c r="H33" s="62"/>
      <c r="N33" s="27"/>
      <c r="O33" s="183"/>
      <c r="P33" s="180"/>
      <c r="Q33" s="77"/>
      <c r="R33" s="156"/>
      <c r="S33" s="156"/>
      <c r="T33" s="153"/>
      <c r="U33" s="153"/>
      <c r="W33" s="77">
        <v>341</v>
      </c>
      <c r="X33" s="67">
        <v>14</v>
      </c>
      <c r="Y33" s="17">
        <v>0.77500000000000002</v>
      </c>
      <c r="Z33" s="69">
        <v>428</v>
      </c>
      <c r="AA33" s="69">
        <v>2063</v>
      </c>
      <c r="AB33" s="21">
        <v>876</v>
      </c>
      <c r="AC33" s="21">
        <v>1287</v>
      </c>
      <c r="AD33" s="27">
        <f t="shared" si="8"/>
        <v>6.6066508814615371E-2</v>
      </c>
      <c r="AE33" s="27">
        <f t="shared" si="9"/>
        <v>2.7037178676450755E-2</v>
      </c>
      <c r="AF33" s="29">
        <f t="shared" si="10"/>
        <v>2.4435430044392525</v>
      </c>
      <c r="AG33" s="29">
        <f t="shared" si="11"/>
        <v>0.50120287890372073</v>
      </c>
      <c r="AH33" s="29">
        <f t="shared" si="12"/>
        <v>4.8200934579439254</v>
      </c>
      <c r="AI33" s="24"/>
      <c r="AJ33" s="51">
        <f t="shared" si="13"/>
        <v>15.542563199932784</v>
      </c>
      <c r="AK33" s="29">
        <f t="shared" si="14"/>
        <v>4.8200934579439254</v>
      </c>
      <c r="AL33" s="58">
        <f t="shared" si="15"/>
        <v>0.50120287890372073</v>
      </c>
    </row>
    <row r="34" spans="1:38" s="150" customFormat="1" x14ac:dyDescent="0.2">
      <c r="A34" s="77"/>
      <c r="B34" s="77"/>
      <c r="C34" s="77"/>
      <c r="D34" s="67"/>
      <c r="E34" s="179"/>
      <c r="F34" s="171"/>
      <c r="G34" s="171"/>
      <c r="H34" s="62"/>
      <c r="N34" s="27"/>
      <c r="O34" s="183"/>
      <c r="P34" s="180"/>
      <c r="Q34" s="77"/>
      <c r="R34" s="156"/>
      <c r="S34" s="156"/>
      <c r="T34" s="153"/>
      <c r="U34" s="153"/>
      <c r="W34" s="77"/>
      <c r="X34" s="67"/>
      <c r="Y34" s="107"/>
      <c r="Z34" s="69"/>
      <c r="AA34" s="69"/>
      <c r="AB34" s="21"/>
      <c r="AC34" s="21"/>
      <c r="AD34" s="181"/>
      <c r="AG34" s="163"/>
      <c r="AK34" s="183"/>
      <c r="AL34" s="163"/>
    </row>
    <row r="35" spans="1:38" s="150" customFormat="1" x14ac:dyDescent="0.2">
      <c r="A35" s="77"/>
      <c r="B35" s="77"/>
      <c r="C35" s="77"/>
      <c r="D35" s="67"/>
      <c r="E35" s="179"/>
      <c r="F35" s="171"/>
      <c r="G35" s="171"/>
      <c r="H35" s="62"/>
      <c r="N35" s="27"/>
      <c r="O35" s="183"/>
      <c r="P35" s="180"/>
      <c r="Q35" s="77"/>
      <c r="R35" s="156"/>
      <c r="S35" s="156"/>
      <c r="T35" s="153"/>
      <c r="U35" s="153"/>
      <c r="W35" s="77"/>
      <c r="X35" s="67"/>
      <c r="Y35" s="107"/>
      <c r="Z35" s="69"/>
      <c r="AA35" s="69"/>
      <c r="AB35" s="21"/>
      <c r="AC35" s="21"/>
      <c r="AD35" s="181"/>
      <c r="AG35" s="163"/>
      <c r="AK35" s="183"/>
      <c r="AL35" s="163"/>
    </row>
    <row r="36" spans="1:38" s="150" customFormat="1" x14ac:dyDescent="0.2">
      <c r="A36" s="77">
        <v>342</v>
      </c>
      <c r="B36" s="77">
        <v>14</v>
      </c>
      <c r="C36" s="77" t="s">
        <v>195</v>
      </c>
      <c r="D36" s="67">
        <v>18</v>
      </c>
      <c r="E36" s="179">
        <v>800</v>
      </c>
      <c r="F36" s="171">
        <v>193</v>
      </c>
      <c r="G36" s="171">
        <v>1356</v>
      </c>
      <c r="H36" s="62">
        <v>0.48199999999999998</v>
      </c>
      <c r="I36" s="25">
        <f>0.1515*(G36/1000)/(E36/1000)^2/($D$4/10)^4</f>
        <v>0.11238774027520042</v>
      </c>
      <c r="J36" s="25">
        <f>0.5*(F36/1000)/(E36/1000)^3/($D$4/10)^5</f>
        <v>5.0762218113457547E-2</v>
      </c>
      <c r="K36" s="27">
        <f>I36/J36</f>
        <v>2.2140037305699485</v>
      </c>
      <c r="L36" s="27">
        <f>0.798*I36^1.5/J36</f>
        <v>0.59229860428509384</v>
      </c>
      <c r="M36" s="27">
        <f>G36/F36</f>
        <v>7.0259067357512954</v>
      </c>
      <c r="N36" s="27"/>
      <c r="O36" s="51">
        <f>G36/(PI()*$D$4^2/4)</f>
        <v>10.216052205093968</v>
      </c>
      <c r="P36" s="27">
        <f>M36</f>
        <v>7.0259067357512954</v>
      </c>
      <c r="Q36" s="93">
        <f>L36</f>
        <v>0.59229860428509384</v>
      </c>
      <c r="R36" s="156">
        <f>E36*(PI()/30)*($D$4/2)</f>
        <v>544.5427266222307</v>
      </c>
      <c r="S36" s="156">
        <f>R36/H36</f>
        <v>1129.7566942369931</v>
      </c>
      <c r="T36" s="153"/>
      <c r="U36" s="153"/>
      <c r="W36" s="77">
        <v>342</v>
      </c>
      <c r="X36" s="67">
        <v>18</v>
      </c>
      <c r="Y36" s="17">
        <v>0.52500000000000002</v>
      </c>
      <c r="Z36" s="69">
        <v>241</v>
      </c>
      <c r="AA36" s="69">
        <v>1596</v>
      </c>
      <c r="AB36" s="21">
        <v>593</v>
      </c>
      <c r="AC36" s="21">
        <v>872</v>
      </c>
      <c r="AD36" s="27">
        <f t="shared" ref="AD36:AD46" si="16">0.1515*(AA36/1000)/(AC36/1000)^2/($D$4/10)^4</f>
        <v>0.11133690406711437</v>
      </c>
      <c r="AE36" s="27">
        <f t="shared" ref="AE36:AE46" si="17">0.5*(Z36/1000)/(AC36/1000)^3/($D$4/10)^5</f>
        <v>4.8946408515393246E-2</v>
      </c>
      <c r="AF36" s="29">
        <f t="shared" ref="AF36:AF46" si="18">AD36/AE36</f>
        <v>2.2746695302904567</v>
      </c>
      <c r="AG36" s="29">
        <f t="shared" ref="AG36:AG46" si="19">0.798*AD36^1.5/AE36</f>
        <v>0.60567656745826881</v>
      </c>
      <c r="AH36" s="29">
        <f t="shared" ref="AH36:AH46" si="20">AA36/Z36</f>
        <v>6.6224066390041489</v>
      </c>
      <c r="AI36" s="24"/>
      <c r="AJ36" s="51">
        <f t="shared" ref="AJ36:AJ46" si="21">AA36/(PI()*$D$4^2/4)</f>
        <v>12.024203037853962</v>
      </c>
      <c r="AK36" s="29">
        <f t="shared" ref="AK36:AK46" si="22">AH36</f>
        <v>6.6224066390041489</v>
      </c>
      <c r="AL36" s="58">
        <f t="shared" ref="AL36:AL46" si="23">AG36</f>
        <v>0.60567656745826881</v>
      </c>
    </row>
    <row r="37" spans="1:38" s="150" customFormat="1" x14ac:dyDescent="0.2">
      <c r="A37" s="77">
        <v>342</v>
      </c>
      <c r="B37" s="77">
        <v>14</v>
      </c>
      <c r="C37" s="77" t="s">
        <v>195</v>
      </c>
      <c r="D37" s="67">
        <v>18</v>
      </c>
      <c r="E37" s="179">
        <v>1005</v>
      </c>
      <c r="F37" s="171">
        <v>354</v>
      </c>
      <c r="G37" s="171">
        <v>2097</v>
      </c>
      <c r="H37" s="62">
        <v>0.60499999999999998</v>
      </c>
      <c r="I37" s="25">
        <f>0.1515*(G37/1000)/(E37/1000)^2/($D$4/10)^4</f>
        <v>0.11012997244551179</v>
      </c>
      <c r="J37" s="25">
        <f>0.5*(F37/1000)/(E37/1000)^3/($D$4/10)^5</f>
        <v>4.6963269007989999E-2</v>
      </c>
      <c r="K37" s="27">
        <f>I37/J37</f>
        <v>2.3450235635593222</v>
      </c>
      <c r="L37" s="27">
        <f>0.798*I37^1.5/J37</f>
        <v>0.62101611161169479</v>
      </c>
      <c r="M37" s="27">
        <f>G37/F37</f>
        <v>5.9237288135593218</v>
      </c>
      <c r="N37" s="27"/>
      <c r="O37" s="51">
        <f>G37/(PI()*$D$4^2/4)</f>
        <v>15.798717901240451</v>
      </c>
      <c r="P37" s="27">
        <f>M37</f>
        <v>5.9237288135593218</v>
      </c>
      <c r="Q37" s="93">
        <f>L37</f>
        <v>0.62101611161169479</v>
      </c>
      <c r="R37" s="156">
        <f>E37*(PI()/30)*($D$4/2)</f>
        <v>684.08180031917743</v>
      </c>
      <c r="S37" s="156">
        <f>R37/H37</f>
        <v>1130.7137195358305</v>
      </c>
      <c r="T37" s="153"/>
      <c r="U37" s="153"/>
      <c r="W37" s="77">
        <v>342</v>
      </c>
      <c r="X37" s="67">
        <v>18</v>
      </c>
      <c r="Y37" s="17">
        <v>0.55000000000000004</v>
      </c>
      <c r="Z37" s="69">
        <v>273</v>
      </c>
      <c r="AA37" s="69">
        <v>1743</v>
      </c>
      <c r="AB37" s="34">
        <v>622</v>
      </c>
      <c r="AC37" s="21">
        <v>913</v>
      </c>
      <c r="AD37" s="27">
        <f t="shared" si="16"/>
        <v>0.11091621876217615</v>
      </c>
      <c r="AE37" s="27">
        <f t="shared" si="17"/>
        <v>4.8306275871676067E-2</v>
      </c>
      <c r="AF37" s="29">
        <f t="shared" si="18"/>
        <v>2.2961037000000002</v>
      </c>
      <c r="AG37" s="29">
        <f t="shared" si="19"/>
        <v>0.61022769993438353</v>
      </c>
      <c r="AH37" s="29">
        <f t="shared" si="20"/>
        <v>6.384615384615385</v>
      </c>
      <c r="AI37" s="24"/>
      <c r="AJ37" s="51">
        <f t="shared" si="21"/>
        <v>13.131695422919458</v>
      </c>
      <c r="AK37" s="29">
        <f t="shared" si="22"/>
        <v>6.384615384615385</v>
      </c>
      <c r="AL37" s="58">
        <f t="shared" si="23"/>
        <v>0.61022769993438353</v>
      </c>
    </row>
    <row r="38" spans="1:38" s="150" customFormat="1" x14ac:dyDescent="0.2">
      <c r="A38" s="77">
        <v>342</v>
      </c>
      <c r="B38" s="77">
        <v>14</v>
      </c>
      <c r="C38" s="77" t="s">
        <v>195</v>
      </c>
      <c r="D38" s="67">
        <v>18</v>
      </c>
      <c r="E38" s="179">
        <v>1200</v>
      </c>
      <c r="F38" s="171">
        <v>574</v>
      </c>
      <c r="G38" s="171">
        <v>2956</v>
      </c>
      <c r="H38" s="62">
        <v>0.72299999999999998</v>
      </c>
      <c r="I38" s="25">
        <f>0.1515*(G38/1000)/(E38/1000)^2/($D$4/10)^4</f>
        <v>0.10888828589101686</v>
      </c>
      <c r="J38" s="25">
        <f>0.5*(F38/1000)/(E38/1000)^3/($D$4/10)^5</f>
        <v>4.4732317324313389E-2</v>
      </c>
      <c r="K38" s="27">
        <f>I38/J38</f>
        <v>2.4342196515679442</v>
      </c>
      <c r="L38" s="27">
        <f>0.798*I38^1.5/J38</f>
        <v>0.64099292523488394</v>
      </c>
      <c r="M38" s="27">
        <f>G38/F38</f>
        <v>5.1498257839721253</v>
      </c>
      <c r="N38" s="27"/>
      <c r="O38" s="51">
        <f>G38/(PI()*$D$4^2/4)</f>
        <v>22.270391090160597</v>
      </c>
      <c r="P38" s="27">
        <f>M38</f>
        <v>5.1498257839721253</v>
      </c>
      <c r="Q38" s="93">
        <f>L38</f>
        <v>0.64099292523488394</v>
      </c>
      <c r="R38" s="156">
        <f>E38*(PI()/30)*($D$4/2)</f>
        <v>816.81408993334617</v>
      </c>
      <c r="S38" s="156">
        <f>R38/H38</f>
        <v>1129.7566942369933</v>
      </c>
      <c r="T38" s="153"/>
      <c r="U38" s="153"/>
      <c r="W38" s="77">
        <v>342</v>
      </c>
      <c r="X38" s="67">
        <v>18</v>
      </c>
      <c r="Y38" s="17">
        <v>0.57499999999999996</v>
      </c>
      <c r="Z38" s="69">
        <v>308</v>
      </c>
      <c r="AA38" s="69">
        <v>1898</v>
      </c>
      <c r="AB38" s="21">
        <v>650</v>
      </c>
      <c r="AC38" s="21">
        <v>955</v>
      </c>
      <c r="AD38" s="27">
        <f t="shared" si="16"/>
        <v>0.11038973442844534</v>
      </c>
      <c r="AE38" s="27">
        <f t="shared" si="17"/>
        <v>4.7620488322826032E-2</v>
      </c>
      <c r="AF38" s="29">
        <f t="shared" si="18"/>
        <v>2.3181142889610391</v>
      </c>
      <c r="AG38" s="29">
        <f t="shared" si="19"/>
        <v>0.61461347776463227</v>
      </c>
      <c r="AH38" s="29">
        <f t="shared" si="20"/>
        <v>6.162337662337662</v>
      </c>
      <c r="AI38" s="24"/>
      <c r="AJ38" s="51">
        <f t="shared" si="21"/>
        <v>14.299459502410288</v>
      </c>
      <c r="AK38" s="29">
        <f t="shared" si="22"/>
        <v>6.162337662337662</v>
      </c>
      <c r="AL38" s="58">
        <f t="shared" si="23"/>
        <v>0.61461347776463227</v>
      </c>
    </row>
    <row r="39" spans="1:38" x14ac:dyDescent="0.2">
      <c r="A39" s="77">
        <v>342</v>
      </c>
      <c r="B39" s="77">
        <v>14</v>
      </c>
      <c r="C39" s="77" t="s">
        <v>195</v>
      </c>
      <c r="D39" s="67">
        <v>18</v>
      </c>
      <c r="E39" s="179">
        <v>1300</v>
      </c>
      <c r="F39" s="47">
        <v>713</v>
      </c>
      <c r="G39" s="47">
        <v>3464</v>
      </c>
      <c r="H39" s="50">
        <v>0.78300000000000003</v>
      </c>
      <c r="I39" s="25">
        <f>0.1515*(G39/1000)/(E39/1000)^2/($D$4/10)^4</f>
        <v>0.108725246845276</v>
      </c>
      <c r="J39" s="25">
        <f>0.5*(F39/1000)/(E39/1000)^3/($D$4/10)^5</f>
        <v>4.3703147475305126E-2</v>
      </c>
      <c r="K39" s="27">
        <f>I39/J39</f>
        <v>2.4878127349228616</v>
      </c>
      <c r="L39" s="27">
        <f>0.798*I39^1.5/J39</f>
        <v>0.6546147385138763</v>
      </c>
      <c r="M39" s="27">
        <f>G39/F39</f>
        <v>4.8583450210378682</v>
      </c>
      <c r="N39" s="27"/>
      <c r="O39" s="51">
        <f>G39/(PI()*$D$4^2/4)</f>
        <v>26.097643686169253</v>
      </c>
      <c r="P39" s="27">
        <f>M39</f>
        <v>4.8583450210378682</v>
      </c>
      <c r="Q39" s="93">
        <f>L39</f>
        <v>0.6546147385138763</v>
      </c>
      <c r="R39" s="156">
        <f>E39*(PI()/30)*($D$4/2)</f>
        <v>884.88193076112509</v>
      </c>
      <c r="S39" s="156">
        <f>R39/H39</f>
        <v>1130.1174083794701</v>
      </c>
      <c r="T39" s="153"/>
      <c r="U39" s="153"/>
      <c r="W39" s="77">
        <v>342</v>
      </c>
      <c r="X39" s="67">
        <v>18</v>
      </c>
      <c r="Y39" s="17">
        <v>0.6</v>
      </c>
      <c r="Z39" s="69">
        <v>346</v>
      </c>
      <c r="AA39" s="68">
        <v>2061</v>
      </c>
      <c r="AB39" s="21">
        <v>678</v>
      </c>
      <c r="AC39" s="21">
        <v>996</v>
      </c>
      <c r="AD39" s="27">
        <f t="shared" si="16"/>
        <v>0.11020429954393071</v>
      </c>
      <c r="AE39" s="27">
        <f t="shared" si="17"/>
        <v>4.7157560036968131E-2</v>
      </c>
      <c r="AF39" s="29">
        <f t="shared" si="18"/>
        <v>2.3369381167630063</v>
      </c>
      <c r="AG39" s="29">
        <f t="shared" si="19"/>
        <v>0.61908370473161745</v>
      </c>
      <c r="AH39" s="29">
        <f t="shared" si="20"/>
        <v>5.9566473988439306</v>
      </c>
      <c r="AJ39" s="51">
        <f t="shared" si="21"/>
        <v>15.527495276326452</v>
      </c>
      <c r="AK39" s="29">
        <f t="shared" si="22"/>
        <v>5.9566473988439306</v>
      </c>
      <c r="AL39" s="58">
        <f t="shared" si="23"/>
        <v>0.61908370473161745</v>
      </c>
    </row>
    <row r="40" spans="1:38" x14ac:dyDescent="0.2">
      <c r="N40" s="27"/>
      <c r="R40" s="156"/>
      <c r="T40" s="153"/>
      <c r="U40" s="153"/>
      <c r="W40" s="77">
        <v>342</v>
      </c>
      <c r="X40" s="67">
        <v>18</v>
      </c>
      <c r="Y40" s="17">
        <v>0.625</v>
      </c>
      <c r="Z40" s="69">
        <v>386</v>
      </c>
      <c r="AA40" s="68">
        <v>2230</v>
      </c>
      <c r="AB40" s="21">
        <v>706</v>
      </c>
      <c r="AC40" s="21">
        <v>1038</v>
      </c>
      <c r="AD40" s="27">
        <f t="shared" si="16"/>
        <v>0.10978661114433054</v>
      </c>
      <c r="AE40" s="27">
        <f t="shared" si="17"/>
        <v>4.6478112940671688E-2</v>
      </c>
      <c r="AF40" s="29">
        <f t="shared" si="18"/>
        <v>2.3621142124352335</v>
      </c>
      <c r="AG40" s="29">
        <f t="shared" si="19"/>
        <v>0.62456619467068741</v>
      </c>
      <c r="AH40" s="29">
        <f t="shared" si="20"/>
        <v>5.7772020725388602</v>
      </c>
      <c r="AJ40" s="51">
        <f t="shared" si="21"/>
        <v>16.800734821061614</v>
      </c>
      <c r="AK40" s="29">
        <f t="shared" si="22"/>
        <v>5.7772020725388602</v>
      </c>
      <c r="AL40" s="58">
        <f t="shared" si="23"/>
        <v>0.62456619467068741</v>
      </c>
    </row>
    <row r="41" spans="1:38" x14ac:dyDescent="0.2">
      <c r="N41" s="27"/>
      <c r="R41" s="156"/>
      <c r="T41" s="153"/>
      <c r="U41" s="153"/>
      <c r="W41" s="77">
        <v>342</v>
      </c>
      <c r="X41" s="67">
        <v>18</v>
      </c>
      <c r="Y41" s="17">
        <v>0.65</v>
      </c>
      <c r="Z41" s="69">
        <v>430</v>
      </c>
      <c r="AA41" s="68">
        <v>2406</v>
      </c>
      <c r="AB41" s="21">
        <v>735</v>
      </c>
      <c r="AC41" s="21">
        <v>1079</v>
      </c>
      <c r="AD41" s="27">
        <f t="shared" si="16"/>
        <v>0.10962054508263758</v>
      </c>
      <c r="AE41" s="27">
        <f t="shared" si="17"/>
        <v>4.6095376261729479E-2</v>
      </c>
      <c r="AF41" s="29">
        <f t="shared" si="18"/>
        <v>2.3781245316279076</v>
      </c>
      <c r="AG41" s="29">
        <f t="shared" si="19"/>
        <v>0.62832373115541129</v>
      </c>
      <c r="AH41" s="29">
        <f t="shared" si="20"/>
        <v>5.5953488372093023</v>
      </c>
      <c r="AJ41" s="51">
        <f t="shared" si="21"/>
        <v>18.126712098418942</v>
      </c>
      <c r="AK41" s="29">
        <f t="shared" si="22"/>
        <v>5.5953488372093023</v>
      </c>
      <c r="AL41" s="58">
        <f t="shared" si="23"/>
        <v>0.62832373115541129</v>
      </c>
    </row>
    <row r="42" spans="1:38" x14ac:dyDescent="0.2">
      <c r="N42" s="27"/>
      <c r="R42" s="156"/>
      <c r="T42" s="153"/>
      <c r="U42" s="153"/>
      <c r="W42" s="77">
        <v>342</v>
      </c>
      <c r="X42" s="67">
        <v>18</v>
      </c>
      <c r="Y42" s="17">
        <v>0.67500000000000004</v>
      </c>
      <c r="Z42" s="69">
        <v>477</v>
      </c>
      <c r="AA42" s="68">
        <v>2590</v>
      </c>
      <c r="AB42" s="21">
        <v>763</v>
      </c>
      <c r="AC42" s="21">
        <v>1121</v>
      </c>
      <c r="AD42" s="27">
        <f t="shared" si="16"/>
        <v>0.10932708346047335</v>
      </c>
      <c r="AE42" s="27">
        <f t="shared" si="17"/>
        <v>4.5598943879774582E-2</v>
      </c>
      <c r="AF42" s="29">
        <f t="shared" si="18"/>
        <v>2.397579289308176</v>
      </c>
      <c r="AG42" s="29">
        <f t="shared" si="19"/>
        <v>0.63261538709571041</v>
      </c>
      <c r="AH42" s="29">
        <f t="shared" si="20"/>
        <v>5.4297693920335428</v>
      </c>
      <c r="AJ42" s="51">
        <f t="shared" si="21"/>
        <v>19.512961070201605</v>
      </c>
      <c r="AK42" s="29">
        <f t="shared" si="22"/>
        <v>5.4297693920335428</v>
      </c>
      <c r="AL42" s="58">
        <f t="shared" si="23"/>
        <v>0.63261538709571041</v>
      </c>
    </row>
    <row r="43" spans="1:38" x14ac:dyDescent="0.2">
      <c r="N43" s="27"/>
      <c r="R43" s="156"/>
      <c r="T43" s="153"/>
      <c r="U43" s="153"/>
      <c r="W43" s="77">
        <v>342</v>
      </c>
      <c r="X43" s="67">
        <v>18</v>
      </c>
      <c r="Y43" s="17">
        <v>0.7</v>
      </c>
      <c r="Z43" s="69">
        <v>527</v>
      </c>
      <c r="AA43" s="68">
        <v>2780</v>
      </c>
      <c r="AB43" s="21">
        <v>791</v>
      </c>
      <c r="AC43" s="21">
        <v>1162</v>
      </c>
      <c r="AD43" s="27">
        <f t="shared" si="16"/>
        <v>0.10921235281423308</v>
      </c>
      <c r="AE43" s="27">
        <f t="shared" si="17"/>
        <v>4.5231966953674291E-2</v>
      </c>
      <c r="AF43" s="29">
        <f t="shared" si="18"/>
        <v>2.4144948842504741</v>
      </c>
      <c r="AG43" s="29">
        <f t="shared" si="19"/>
        <v>0.63674429514557518</v>
      </c>
      <c r="AH43" s="29">
        <f t="shared" si="20"/>
        <v>5.2751423149905126</v>
      </c>
      <c r="AJ43" s="51">
        <f t="shared" si="21"/>
        <v>20.944413812803269</v>
      </c>
      <c r="AK43" s="29">
        <f t="shared" si="22"/>
        <v>5.2751423149905126</v>
      </c>
      <c r="AL43" s="58">
        <f t="shared" si="23"/>
        <v>0.63674429514557518</v>
      </c>
    </row>
    <row r="44" spans="1:38" x14ac:dyDescent="0.2">
      <c r="N44" s="27"/>
      <c r="R44" s="156"/>
      <c r="T44" s="153"/>
      <c r="U44" s="153"/>
      <c r="W44" s="77">
        <v>342</v>
      </c>
      <c r="X44" s="67">
        <v>18</v>
      </c>
      <c r="Y44" s="17">
        <v>0.72499999999999998</v>
      </c>
      <c r="Z44" s="69">
        <v>579</v>
      </c>
      <c r="AA44" s="68">
        <v>2978</v>
      </c>
      <c r="AB44" s="21">
        <v>820</v>
      </c>
      <c r="AC44" s="21">
        <v>1204</v>
      </c>
      <c r="AD44" s="27">
        <f t="shared" si="16"/>
        <v>0.10897100171996218</v>
      </c>
      <c r="AE44" s="27">
        <f t="shared" si="17"/>
        <v>4.467374344261605E-2</v>
      </c>
      <c r="AF44" s="29">
        <f t="shared" si="18"/>
        <v>2.4392628269430054</v>
      </c>
      <c r="AG44" s="29">
        <f t="shared" si="19"/>
        <v>0.64256484342465003</v>
      </c>
      <c r="AH44" s="29">
        <f t="shared" si="20"/>
        <v>5.1433506044905011</v>
      </c>
      <c r="AJ44" s="51">
        <f t="shared" si="21"/>
        <v>22.436138249830265</v>
      </c>
      <c r="AK44" s="29">
        <f t="shared" si="22"/>
        <v>5.1433506044905011</v>
      </c>
      <c r="AL44" s="58">
        <f t="shared" si="23"/>
        <v>0.64256484342465003</v>
      </c>
    </row>
    <row r="45" spans="1:38" x14ac:dyDescent="0.2">
      <c r="N45" s="27"/>
      <c r="R45" s="156"/>
      <c r="T45" s="153"/>
      <c r="U45" s="153"/>
      <c r="W45" s="77">
        <v>342</v>
      </c>
      <c r="X45" s="67">
        <v>18</v>
      </c>
      <c r="Y45" s="17">
        <v>0.75</v>
      </c>
      <c r="Z45" s="69">
        <v>635</v>
      </c>
      <c r="AA45" s="68">
        <v>3183</v>
      </c>
      <c r="AB45" s="21">
        <v>848</v>
      </c>
      <c r="AC45" s="21">
        <v>1245</v>
      </c>
      <c r="AD45" s="27">
        <f t="shared" si="16"/>
        <v>0.10892740547643477</v>
      </c>
      <c r="AE45" s="27">
        <f t="shared" si="17"/>
        <v>4.4311751211615832E-2</v>
      </c>
      <c r="AF45" s="29">
        <f t="shared" si="18"/>
        <v>2.4582058370078741</v>
      </c>
      <c r="AG45" s="29">
        <f t="shared" si="19"/>
        <v>0.64742537439532633</v>
      </c>
      <c r="AH45" s="29">
        <f t="shared" si="20"/>
        <v>5.0125984251968507</v>
      </c>
      <c r="AJ45" s="51">
        <f t="shared" si="21"/>
        <v>23.980600419479426</v>
      </c>
      <c r="AK45" s="29">
        <f t="shared" si="22"/>
        <v>5.0125984251968507</v>
      </c>
      <c r="AL45" s="58">
        <f t="shared" si="23"/>
        <v>0.64742537439532633</v>
      </c>
    </row>
    <row r="46" spans="1:38" x14ac:dyDescent="0.2">
      <c r="N46" s="27"/>
      <c r="R46" s="156"/>
      <c r="T46" s="153"/>
      <c r="U46" s="153"/>
      <c r="W46" s="77">
        <v>342</v>
      </c>
      <c r="X46" s="67">
        <v>18</v>
      </c>
      <c r="Y46" s="17">
        <v>0.77500000000000002</v>
      </c>
      <c r="Z46" s="69">
        <v>694</v>
      </c>
      <c r="AA46" s="68">
        <v>3395</v>
      </c>
      <c r="AB46" s="21">
        <v>876</v>
      </c>
      <c r="AC46" s="21">
        <v>1287</v>
      </c>
      <c r="AD46" s="27">
        <f t="shared" si="16"/>
        <v>0.10872312041959244</v>
      </c>
      <c r="AE46" s="27">
        <f t="shared" si="17"/>
        <v>4.3840658881908467E-2</v>
      </c>
      <c r="AF46" s="29">
        <f t="shared" si="18"/>
        <v>2.4799609128242079</v>
      </c>
      <c r="AG46" s="29">
        <f t="shared" si="19"/>
        <v>0.65254231814242303</v>
      </c>
      <c r="AH46" s="29">
        <f t="shared" si="20"/>
        <v>4.8919308357348701</v>
      </c>
      <c r="AJ46" s="51">
        <f t="shared" si="21"/>
        <v>25.577800321750754</v>
      </c>
      <c r="AK46" s="29">
        <f t="shared" si="22"/>
        <v>4.8919308357348701</v>
      </c>
      <c r="AL46" s="58">
        <f t="shared" si="23"/>
        <v>0.65254231814242303</v>
      </c>
    </row>
    <row r="47" spans="1:38" x14ac:dyDescent="0.2">
      <c r="N47" s="27"/>
      <c r="R47" s="156"/>
      <c r="T47" s="153"/>
      <c r="U47" s="153"/>
    </row>
    <row r="48" spans="1:38" x14ac:dyDescent="0.2">
      <c r="N48" s="27"/>
      <c r="R48" s="156"/>
      <c r="T48" s="153"/>
      <c r="U48" s="153"/>
    </row>
    <row r="49" spans="1:38" x14ac:dyDescent="0.2">
      <c r="A49" s="1">
        <v>343</v>
      </c>
      <c r="B49" s="1">
        <v>15</v>
      </c>
      <c r="C49" s="1" t="s">
        <v>195</v>
      </c>
      <c r="D49" s="7">
        <v>20</v>
      </c>
      <c r="E49" s="179">
        <v>801</v>
      </c>
      <c r="F49" s="47">
        <v>207</v>
      </c>
      <c r="G49" s="47">
        <v>1553</v>
      </c>
      <c r="H49" s="50">
        <v>0.48199999999999998</v>
      </c>
      <c r="I49" s="25">
        <f>0.1515*(G49/1000)/(E49/1000)^2/($D$4/10)^4</f>
        <v>0.12839427140998808</v>
      </c>
      <c r="J49" s="25">
        <f>0.5*(F49/1000)/(E49/1000)^3/($D$4/10)^5</f>
        <v>5.4240794213775846E-2</v>
      </c>
      <c r="K49" s="27">
        <f>I49/J49</f>
        <v>2.3671163608695656</v>
      </c>
      <c r="L49" s="27">
        <f>0.798*I49^1.5/J49</f>
        <v>0.67685450230475031</v>
      </c>
      <c r="M49" s="27">
        <f>G49/F49</f>
        <v>7.5024154589371976</v>
      </c>
      <c r="N49" s="27"/>
      <c r="O49" s="51">
        <f>G49/(PI()*$D$4^2/4)</f>
        <v>11.700242680317796</v>
      </c>
      <c r="P49" s="27">
        <f>M49</f>
        <v>7.5024154589371976</v>
      </c>
      <c r="Q49" s="93">
        <f>L49</f>
        <v>0.67685450230475031</v>
      </c>
      <c r="R49" s="156">
        <f>E49*(PI()/30)*($D$4/2)</f>
        <v>545.2234050305085</v>
      </c>
      <c r="S49" s="156">
        <f>R49/H49</f>
        <v>1131.1688901047894</v>
      </c>
      <c r="T49" s="153"/>
      <c r="U49" s="153"/>
      <c r="W49" s="77">
        <v>343</v>
      </c>
      <c r="X49" s="135">
        <v>20</v>
      </c>
      <c r="Y49" s="17">
        <v>0.52500000000000002</v>
      </c>
      <c r="Z49" s="69">
        <v>271</v>
      </c>
      <c r="AA49" s="68">
        <v>1836</v>
      </c>
      <c r="AB49" s="21">
        <v>593</v>
      </c>
      <c r="AC49" s="21">
        <v>872</v>
      </c>
      <c r="AD49" s="27">
        <f t="shared" ref="AD49:AD59" si="24">0.1515*(AA49/1000)/(AC49/1000)^2/($D$4/10)^4</f>
        <v>0.12807929565615411</v>
      </c>
      <c r="AE49" s="27">
        <f t="shared" ref="AE49:AE59" si="25">0.5*(Z49/1000)/(AC49/1000)^3/($D$4/10)^5</f>
        <v>5.5039322438471247E-2</v>
      </c>
      <c r="AF49" s="29">
        <f t="shared" ref="AF49:AF59" si="26">AD49/AE49</f>
        <v>2.3270507335793358</v>
      </c>
      <c r="AG49" s="29">
        <f t="shared" ref="AG49:AG59" si="27">0.798*AD49^1.5/AE49</f>
        <v>0.66458143995674357</v>
      </c>
      <c r="AH49" s="29">
        <f t="shared" ref="AH49:AH59" si="28">AA49/Z49</f>
        <v>6.7749077490774905</v>
      </c>
      <c r="AJ49" s="51">
        <f t="shared" ref="AJ49:AJ59" si="29">AA49/(PI()*$D$4^2/4)</f>
        <v>13.832353870613957</v>
      </c>
      <c r="AK49" s="29">
        <f t="shared" ref="AK49:AK59" si="30">AH49</f>
        <v>6.7749077490774905</v>
      </c>
      <c r="AL49" s="58">
        <f t="shared" ref="AL49:AL59" si="31">AG49</f>
        <v>0.66458143995674357</v>
      </c>
    </row>
    <row r="50" spans="1:38" x14ac:dyDescent="0.2">
      <c r="A50" s="1">
        <v>343</v>
      </c>
      <c r="B50" s="1">
        <v>15</v>
      </c>
      <c r="C50" s="1" t="s">
        <v>195</v>
      </c>
      <c r="D50" s="7">
        <v>20</v>
      </c>
      <c r="E50" s="179">
        <v>1000</v>
      </c>
      <c r="F50" s="47">
        <v>390</v>
      </c>
      <c r="G50" s="47">
        <v>2398</v>
      </c>
      <c r="H50" s="50">
        <v>0.60199999999999998</v>
      </c>
      <c r="I50" s="25">
        <f>0.1515*(G50/1000)/(E50/1000)^2/($D$4/10)^4</f>
        <v>0.12720037813802038</v>
      </c>
      <c r="J50" s="25">
        <f>0.5*(F50/1000)/(E50/1000)^3/($D$4/10)^5</f>
        <v>5.2519169496866344E-2</v>
      </c>
      <c r="K50" s="27">
        <f>I50/J50</f>
        <v>2.4219800000000005</v>
      </c>
      <c r="L50" s="27">
        <f>0.798*I50^1.5/J50</f>
        <v>0.68931486654708896</v>
      </c>
      <c r="M50" s="27">
        <f>G50/F50</f>
        <v>6.1487179487179491</v>
      </c>
      <c r="N50" s="27"/>
      <c r="O50" s="51">
        <f>G50/(PI()*$D$4^2/4)</f>
        <v>18.06644040399361</v>
      </c>
      <c r="P50" s="27">
        <f>M50</f>
        <v>6.1487179487179491</v>
      </c>
      <c r="Q50" s="93">
        <f>L50</f>
        <v>0.68931486654708896</v>
      </c>
      <c r="R50" s="156">
        <f>E50*(PI()/30)*($D$4/2)</f>
        <v>680.67840827778844</v>
      </c>
      <c r="S50" s="156">
        <f>R50/H50</f>
        <v>1130.6950303617748</v>
      </c>
      <c r="T50" s="153"/>
      <c r="U50" s="153"/>
      <c r="W50" s="77">
        <v>343</v>
      </c>
      <c r="X50" s="135">
        <v>20</v>
      </c>
      <c r="Y50" s="17">
        <v>0.55000000000000004</v>
      </c>
      <c r="Z50" s="69">
        <v>312</v>
      </c>
      <c r="AA50" s="68">
        <v>2006</v>
      </c>
      <c r="AB50" s="34">
        <v>622</v>
      </c>
      <c r="AC50" s="21">
        <v>913</v>
      </c>
      <c r="AD50" s="27">
        <f t="shared" si="24"/>
        <v>0.1276522861944494</v>
      </c>
      <c r="AE50" s="27">
        <f t="shared" si="25"/>
        <v>5.5207172424772646E-2</v>
      </c>
      <c r="AF50" s="29">
        <f t="shared" si="26"/>
        <v>2.3122409749999999</v>
      </c>
      <c r="AG50" s="29">
        <f t="shared" si="27"/>
        <v>0.65925021936024442</v>
      </c>
      <c r="AH50" s="29">
        <f t="shared" si="28"/>
        <v>6.4294871794871797</v>
      </c>
      <c r="AJ50" s="51">
        <f t="shared" si="29"/>
        <v>15.113127377152287</v>
      </c>
      <c r="AK50" s="29">
        <f t="shared" si="30"/>
        <v>6.4294871794871797</v>
      </c>
      <c r="AL50" s="58">
        <f t="shared" si="31"/>
        <v>0.65925021936024442</v>
      </c>
    </row>
    <row r="51" spans="1:38" x14ac:dyDescent="0.2">
      <c r="A51" s="1">
        <v>343</v>
      </c>
      <c r="B51" s="1">
        <v>15</v>
      </c>
      <c r="C51" s="1" t="s">
        <v>195</v>
      </c>
      <c r="D51" s="7">
        <v>20</v>
      </c>
      <c r="E51" s="179">
        <v>1202</v>
      </c>
      <c r="F51" s="47">
        <v>644</v>
      </c>
      <c r="G51" s="47">
        <v>3317</v>
      </c>
      <c r="H51" s="50">
        <v>0.72399999999999998</v>
      </c>
      <c r="I51" s="25">
        <f>0.1515*(G51/1000)/(E51/1000)^2/($D$4/10)^4</f>
        <v>0.12177994113617951</v>
      </c>
      <c r="J51" s="25">
        <f>0.5*(F51/1000)/(E51/1000)^3/($D$4/10)^5</f>
        <v>4.9937374724018893E-2</v>
      </c>
      <c r="K51" s="27">
        <f>I51/J51</f>
        <v>2.4386532493788819</v>
      </c>
      <c r="L51" s="27">
        <f>0.798*I51^1.5/J51</f>
        <v>0.67911109196575525</v>
      </c>
      <c r="M51" s="27">
        <f>G51/F51</f>
        <v>5.1506211180124222</v>
      </c>
      <c r="N51" s="27"/>
      <c r="O51" s="51">
        <f>G51/(PI()*$D$4^2/4)</f>
        <v>24.990151301103754</v>
      </c>
      <c r="P51" s="27">
        <f>M51</f>
        <v>5.1506211180124222</v>
      </c>
      <c r="Q51" s="93">
        <f>L51</f>
        <v>0.67911109196575525</v>
      </c>
      <c r="R51" s="156">
        <f>E51*(PI()/30)*($D$4/2)</f>
        <v>818.17544674990177</v>
      </c>
      <c r="S51" s="156">
        <f>R51/H51</f>
        <v>1130.0765839087042</v>
      </c>
      <c r="T51" s="153"/>
      <c r="U51" s="153"/>
      <c r="W51" s="77">
        <v>343</v>
      </c>
      <c r="X51" s="135">
        <v>20</v>
      </c>
      <c r="Y51" s="17">
        <v>0.57499999999999996</v>
      </c>
      <c r="Z51" s="69">
        <v>354</v>
      </c>
      <c r="AA51" s="68">
        <v>2182</v>
      </c>
      <c r="AB51" s="21">
        <v>650</v>
      </c>
      <c r="AC51" s="21">
        <v>955</v>
      </c>
      <c r="AD51" s="27">
        <f t="shared" si="24"/>
        <v>0.12690748183501988</v>
      </c>
      <c r="AE51" s="27">
        <f t="shared" si="25"/>
        <v>5.4732639176235116E-2</v>
      </c>
      <c r="AF51" s="29">
        <f t="shared" si="26"/>
        <v>2.3186801101694918</v>
      </c>
      <c r="AG51" s="29">
        <f t="shared" si="27"/>
        <v>0.65915468212643447</v>
      </c>
      <c r="AH51" s="29">
        <f t="shared" si="28"/>
        <v>6.1638418079096047</v>
      </c>
      <c r="AJ51" s="51">
        <f t="shared" si="29"/>
        <v>16.439104654509617</v>
      </c>
      <c r="AK51" s="29">
        <f t="shared" si="30"/>
        <v>6.1638418079096047</v>
      </c>
      <c r="AL51" s="58">
        <f t="shared" si="31"/>
        <v>0.65915468212643447</v>
      </c>
    </row>
    <row r="52" spans="1:38" x14ac:dyDescent="0.2">
      <c r="A52" s="1">
        <v>343</v>
      </c>
      <c r="B52" s="1">
        <v>15</v>
      </c>
      <c r="C52" s="1" t="s">
        <v>195</v>
      </c>
      <c r="D52" s="7">
        <v>20</v>
      </c>
      <c r="E52" s="179">
        <v>1300</v>
      </c>
      <c r="F52" s="47">
        <v>736</v>
      </c>
      <c r="G52" s="47">
        <v>3878</v>
      </c>
      <c r="H52" s="50">
        <v>0.78300000000000003</v>
      </c>
      <c r="I52" s="25">
        <f>0.1515*(G52/1000)/(E52/1000)^2/($D$4/10)^4</f>
        <v>0.121719545977477</v>
      </c>
      <c r="J52" s="25">
        <f>0.5*(F52/1000)/(E52/1000)^3/($D$4/10)^5</f>
        <v>4.5112926426121421E-2</v>
      </c>
      <c r="K52" s="27">
        <f>I52/J52</f>
        <v>2.6981079619565222</v>
      </c>
      <c r="L52" s="27">
        <f>0.798*I52^1.5/J52</f>
        <v>0.75117716392952716</v>
      </c>
      <c r="M52" s="27">
        <f>G52/F52</f>
        <v>5.2690217391304346</v>
      </c>
      <c r="N52" s="27"/>
      <c r="O52" s="51">
        <f>G52/(PI()*$D$4^2/4)</f>
        <v>29.216703872680242</v>
      </c>
      <c r="P52" s="27">
        <f>M52</f>
        <v>5.2690217391304346</v>
      </c>
      <c r="Q52" s="93">
        <f>L52</f>
        <v>0.75117716392952716</v>
      </c>
      <c r="R52" s="156">
        <f>E52*(PI()/30)*($D$4/2)</f>
        <v>884.88193076112509</v>
      </c>
      <c r="S52" s="156">
        <f>R52/H52</f>
        <v>1130.1174083794701</v>
      </c>
      <c r="T52" s="153"/>
      <c r="U52" s="153"/>
      <c r="W52" s="77">
        <v>343</v>
      </c>
      <c r="X52" s="135">
        <v>20</v>
      </c>
      <c r="Y52" s="17">
        <v>0.6</v>
      </c>
      <c r="Z52" s="69">
        <v>397</v>
      </c>
      <c r="AA52" s="68">
        <v>2363</v>
      </c>
      <c r="AB52" s="21">
        <v>678</v>
      </c>
      <c r="AC52" s="21">
        <v>996</v>
      </c>
      <c r="AD52" s="27">
        <f t="shared" si="24"/>
        <v>0.12635262485313353</v>
      </c>
      <c r="AE52" s="27">
        <f t="shared" si="25"/>
        <v>5.4108529869006793E-2</v>
      </c>
      <c r="AF52" s="29">
        <f t="shared" si="26"/>
        <v>2.3351701692695213</v>
      </c>
      <c r="AG52" s="29">
        <f t="shared" si="27"/>
        <v>0.66238968321640257</v>
      </c>
      <c r="AH52" s="29">
        <f t="shared" si="28"/>
        <v>5.9521410579345089</v>
      </c>
      <c r="AJ52" s="51">
        <f t="shared" si="29"/>
        <v>17.802751740882776</v>
      </c>
      <c r="AK52" s="29">
        <f t="shared" si="30"/>
        <v>5.9521410579345089</v>
      </c>
      <c r="AL52" s="58">
        <f t="shared" si="31"/>
        <v>0.66238968321640257</v>
      </c>
    </row>
    <row r="53" spans="1:38" x14ac:dyDescent="0.2">
      <c r="N53" s="27"/>
      <c r="R53" s="156"/>
      <c r="T53" s="153"/>
      <c r="U53" s="153"/>
      <c r="W53" s="77">
        <v>343</v>
      </c>
      <c r="X53" s="135">
        <v>20</v>
      </c>
      <c r="Y53" s="17">
        <v>0.625</v>
      </c>
      <c r="Z53" s="69">
        <v>442</v>
      </c>
      <c r="AA53" s="68">
        <v>2550</v>
      </c>
      <c r="AB53" s="21">
        <v>706</v>
      </c>
      <c r="AC53" s="21">
        <v>1038</v>
      </c>
      <c r="AD53" s="27">
        <f t="shared" si="24"/>
        <v>0.125540743685221</v>
      </c>
      <c r="AE53" s="27">
        <f t="shared" si="25"/>
        <v>5.3221051605639599E-2</v>
      </c>
      <c r="AF53" s="29">
        <f t="shared" si="26"/>
        <v>2.3588550000000001</v>
      </c>
      <c r="AG53" s="29">
        <f t="shared" si="27"/>
        <v>0.66695492715539761</v>
      </c>
      <c r="AH53" s="29">
        <f t="shared" si="28"/>
        <v>5.7692307692307692</v>
      </c>
      <c r="AJ53" s="51">
        <f t="shared" si="29"/>
        <v>19.21160259807494</v>
      </c>
      <c r="AK53" s="29">
        <f t="shared" si="30"/>
        <v>5.7692307692307692</v>
      </c>
      <c r="AL53" s="58">
        <f t="shared" si="31"/>
        <v>0.66695492715539761</v>
      </c>
    </row>
    <row r="54" spans="1:38" x14ac:dyDescent="0.2">
      <c r="N54" s="27"/>
      <c r="R54" s="156"/>
      <c r="T54" s="153"/>
      <c r="U54" s="153"/>
      <c r="W54" s="77">
        <v>343</v>
      </c>
      <c r="X54" s="135">
        <v>20</v>
      </c>
      <c r="Y54" s="17">
        <v>0.65</v>
      </c>
      <c r="Z54" s="69">
        <v>487</v>
      </c>
      <c r="AA54" s="68">
        <v>2743</v>
      </c>
      <c r="AB54" s="21">
        <v>735</v>
      </c>
      <c r="AC54" s="21">
        <v>1079</v>
      </c>
      <c r="AD54" s="27">
        <f t="shared" si="24"/>
        <v>0.12497471120601614</v>
      </c>
      <c r="AE54" s="27">
        <f t="shared" si="25"/>
        <v>5.2205693580144784E-2</v>
      </c>
      <c r="AF54" s="29">
        <f t="shared" si="26"/>
        <v>2.3938904482546199</v>
      </c>
      <c r="AG54" s="29">
        <f t="shared" si="27"/>
        <v>0.67533340774522477</v>
      </c>
      <c r="AH54" s="29">
        <f t="shared" si="28"/>
        <v>5.6324435318275157</v>
      </c>
      <c r="AJ54" s="51">
        <f t="shared" si="29"/>
        <v>20.6656572260861</v>
      </c>
      <c r="AK54" s="29">
        <f t="shared" si="30"/>
        <v>5.6324435318275157</v>
      </c>
      <c r="AL54" s="58">
        <f t="shared" si="31"/>
        <v>0.67533340774522477</v>
      </c>
    </row>
    <row r="55" spans="1:38" x14ac:dyDescent="0.2">
      <c r="N55" s="27"/>
      <c r="R55" s="156"/>
      <c r="T55" s="153"/>
      <c r="U55" s="153"/>
      <c r="W55" s="77">
        <v>343</v>
      </c>
      <c r="X55" s="135">
        <v>20</v>
      </c>
      <c r="Y55" s="17">
        <v>0.67500000000000004</v>
      </c>
      <c r="Z55" s="69">
        <v>533</v>
      </c>
      <c r="AA55" s="68">
        <v>2942</v>
      </c>
      <c r="AB55" s="21">
        <v>763</v>
      </c>
      <c r="AC55" s="21">
        <v>1121</v>
      </c>
      <c r="AD55" s="27">
        <f t="shared" si="24"/>
        <v>0.12418543611610525</v>
      </c>
      <c r="AE55" s="27">
        <f t="shared" si="25"/>
        <v>5.0952279010314155E-2</v>
      </c>
      <c r="AF55" s="29">
        <f t="shared" si="26"/>
        <v>2.4372891365853659</v>
      </c>
      <c r="AG55" s="29">
        <f t="shared" si="27"/>
        <v>0.68540185821639854</v>
      </c>
      <c r="AH55" s="29">
        <f t="shared" si="28"/>
        <v>5.519699812382739</v>
      </c>
      <c r="AJ55" s="51">
        <f t="shared" si="29"/>
        <v>22.164915624916265</v>
      </c>
      <c r="AK55" s="29">
        <f t="shared" si="30"/>
        <v>5.519699812382739</v>
      </c>
      <c r="AL55" s="58">
        <f t="shared" si="31"/>
        <v>0.68540185821639854</v>
      </c>
    </row>
    <row r="56" spans="1:38" x14ac:dyDescent="0.2">
      <c r="N56" s="27"/>
      <c r="R56" s="156"/>
      <c r="T56" s="153"/>
      <c r="U56" s="153"/>
      <c r="W56" s="77">
        <v>343</v>
      </c>
      <c r="X56" s="135">
        <v>20</v>
      </c>
      <c r="Y56" s="17">
        <v>0.7</v>
      </c>
      <c r="Z56" s="69">
        <v>581</v>
      </c>
      <c r="AA56" s="68">
        <v>3146</v>
      </c>
      <c r="AB56" s="21">
        <v>791</v>
      </c>
      <c r="AC56" s="21">
        <v>1162</v>
      </c>
      <c r="AD56" s="27">
        <f t="shared" si="24"/>
        <v>0.12359066976747385</v>
      </c>
      <c r="AE56" s="27">
        <f t="shared" si="25"/>
        <v>4.9866741556138065E-2</v>
      </c>
      <c r="AF56" s="29">
        <f t="shared" si="26"/>
        <v>2.4784188</v>
      </c>
      <c r="AG56" s="29">
        <f t="shared" si="27"/>
        <v>0.69529711762075674</v>
      </c>
      <c r="AH56" s="29">
        <f t="shared" si="28"/>
        <v>5.4148020654044746</v>
      </c>
      <c r="AJ56" s="51">
        <f t="shared" si="29"/>
        <v>23.701843832762258</v>
      </c>
      <c r="AK56" s="29">
        <f t="shared" si="30"/>
        <v>5.4148020654044746</v>
      </c>
      <c r="AL56" s="58">
        <f t="shared" si="31"/>
        <v>0.69529711762075674</v>
      </c>
    </row>
    <row r="57" spans="1:38" x14ac:dyDescent="0.2">
      <c r="N57" s="27"/>
      <c r="R57" s="156"/>
      <c r="T57" s="153"/>
      <c r="U57" s="153"/>
      <c r="W57" s="77">
        <v>343</v>
      </c>
      <c r="X57" s="135">
        <v>20</v>
      </c>
      <c r="Y57" s="17">
        <v>0.72499999999999998</v>
      </c>
      <c r="Z57" s="69">
        <v>629</v>
      </c>
      <c r="AA57" s="68">
        <v>3355</v>
      </c>
      <c r="AB57" s="21">
        <v>820</v>
      </c>
      <c r="AC57" s="21">
        <v>1204</v>
      </c>
      <c r="AD57" s="27">
        <f t="shared" si="24"/>
        <v>0.12276618897598156</v>
      </c>
      <c r="AE57" s="27">
        <f t="shared" si="25"/>
        <v>4.853157966391277E-2</v>
      </c>
      <c r="AF57" s="29">
        <f t="shared" si="26"/>
        <v>2.52961452782194</v>
      </c>
      <c r="AG57" s="29">
        <f t="shared" si="27"/>
        <v>0.70728854633711669</v>
      </c>
      <c r="AH57" s="29">
        <f t="shared" si="28"/>
        <v>5.3338632750397457</v>
      </c>
      <c r="AJ57" s="51">
        <f t="shared" si="29"/>
        <v>25.276441849624089</v>
      </c>
      <c r="AK57" s="29">
        <f t="shared" si="30"/>
        <v>5.3338632750397457</v>
      </c>
      <c r="AL57" s="58">
        <f t="shared" si="31"/>
        <v>0.70728854633711669</v>
      </c>
    </row>
    <row r="58" spans="1:38" x14ac:dyDescent="0.2">
      <c r="N58" s="27"/>
      <c r="R58" s="156"/>
      <c r="T58" s="153"/>
      <c r="U58" s="153"/>
      <c r="W58" s="77">
        <v>343</v>
      </c>
      <c r="X58" s="135">
        <v>20</v>
      </c>
      <c r="Y58" s="17">
        <v>0.75</v>
      </c>
      <c r="Z58" s="69">
        <v>679</v>
      </c>
      <c r="AA58" s="68">
        <v>3571</v>
      </c>
      <c r="AB58" s="21">
        <v>848</v>
      </c>
      <c r="AC58" s="21">
        <v>1245</v>
      </c>
      <c r="AD58" s="27">
        <f t="shared" si="24"/>
        <v>0.12220539269756475</v>
      </c>
      <c r="AE58" s="27">
        <f t="shared" si="25"/>
        <v>4.7382171768011259E-2</v>
      </c>
      <c r="AF58" s="29">
        <f t="shared" si="26"/>
        <v>2.5791429167893964</v>
      </c>
      <c r="AG58" s="29">
        <f t="shared" si="27"/>
        <v>0.71948788408728792</v>
      </c>
      <c r="AH58" s="29">
        <f t="shared" si="28"/>
        <v>5.2592047128129602</v>
      </c>
      <c r="AJ58" s="51">
        <f t="shared" si="29"/>
        <v>26.903777599108082</v>
      </c>
      <c r="AK58" s="29">
        <f t="shared" si="30"/>
        <v>5.2592047128129602</v>
      </c>
      <c r="AL58" s="58">
        <f t="shared" si="31"/>
        <v>0.71948788408728792</v>
      </c>
    </row>
    <row r="59" spans="1:38" x14ac:dyDescent="0.2">
      <c r="N59" s="27"/>
      <c r="R59" s="156"/>
      <c r="T59" s="153"/>
      <c r="U59" s="153"/>
      <c r="W59" s="77">
        <v>343</v>
      </c>
      <c r="X59" s="135">
        <v>20</v>
      </c>
      <c r="Y59" s="17">
        <v>0.77500000000000002</v>
      </c>
      <c r="Z59" s="69">
        <v>729</v>
      </c>
      <c r="AA59" s="68">
        <v>3792</v>
      </c>
      <c r="AB59" s="21">
        <v>876</v>
      </c>
      <c r="AC59" s="21">
        <v>1287</v>
      </c>
      <c r="AD59" s="27">
        <f t="shared" si="24"/>
        <v>0.12143684024479956</v>
      </c>
      <c r="AE59" s="27">
        <f t="shared" si="25"/>
        <v>4.6051643119468695E-2</v>
      </c>
      <c r="AF59" s="29">
        <f t="shared" si="26"/>
        <v>2.6369708444444444</v>
      </c>
      <c r="AG59" s="29">
        <f t="shared" si="27"/>
        <v>0.73330297790514121</v>
      </c>
      <c r="AH59" s="29">
        <f t="shared" si="28"/>
        <v>5.2016460905349797</v>
      </c>
      <c r="AJ59" s="51">
        <f t="shared" si="29"/>
        <v>28.568783157607911</v>
      </c>
      <c r="AK59" s="29">
        <f t="shared" si="30"/>
        <v>5.2016460905349797</v>
      </c>
      <c r="AL59" s="58">
        <f t="shared" si="31"/>
        <v>0.73330297790514121</v>
      </c>
    </row>
    <row r="60" spans="1:38" x14ac:dyDescent="0.2">
      <c r="N60" s="27"/>
      <c r="R60" s="156"/>
      <c r="T60" s="153"/>
      <c r="U60" s="153"/>
    </row>
    <row r="61" spans="1:38" x14ac:dyDescent="0.2">
      <c r="N61" s="27"/>
      <c r="R61" s="156"/>
      <c r="T61" s="153"/>
      <c r="U61" s="153"/>
    </row>
    <row r="62" spans="1:38" x14ac:dyDescent="0.2">
      <c r="A62" s="1">
        <v>344</v>
      </c>
      <c r="B62" s="1">
        <v>7</v>
      </c>
      <c r="C62" s="1" t="s">
        <v>195</v>
      </c>
      <c r="D62" s="7">
        <v>20</v>
      </c>
      <c r="E62" s="179">
        <v>801</v>
      </c>
      <c r="F62" s="47">
        <v>225</v>
      </c>
      <c r="G62" s="47">
        <v>1567</v>
      </c>
      <c r="H62" s="50">
        <v>0.48</v>
      </c>
      <c r="I62" s="25">
        <f>0.1515*(G62/1000)/(E62/1000)^2/($D$4/10)^4</f>
        <v>0.1295517213776248</v>
      </c>
      <c r="J62" s="25">
        <f>0.5*(F62/1000)/(E62/1000)^3/($D$4/10)^5</f>
        <v>5.8957385014973752E-2</v>
      </c>
      <c r="K62" s="27">
        <f>I62/J62</f>
        <v>2.1973790280000003</v>
      </c>
      <c r="L62" s="27">
        <f>0.798*I62^1.5/J62</f>
        <v>0.63114545708250736</v>
      </c>
      <c r="M62" s="27">
        <f>G62/F62</f>
        <v>6.9644444444444442</v>
      </c>
      <c r="N62" s="27"/>
      <c r="O62" s="51">
        <f>G62/(PI()*$D$4^2/4)</f>
        <v>11.80571814556213</v>
      </c>
      <c r="P62" s="27">
        <f>M62</f>
        <v>6.9644444444444442</v>
      </c>
      <c r="Q62" s="93">
        <f>L62</f>
        <v>0.63114545708250736</v>
      </c>
      <c r="R62" s="156">
        <f>E62*(PI()/30)*($D$4/2)</f>
        <v>545.2234050305085</v>
      </c>
      <c r="S62" s="156">
        <f>R62/H62</f>
        <v>1135.8820938135593</v>
      </c>
      <c r="T62" s="153"/>
      <c r="U62" s="153"/>
      <c r="W62" s="1">
        <v>344</v>
      </c>
      <c r="X62" s="135">
        <v>20</v>
      </c>
      <c r="Y62" s="17">
        <v>0.52500000000000002</v>
      </c>
      <c r="Z62" s="69">
        <v>286</v>
      </c>
      <c r="AA62" s="68">
        <v>1890</v>
      </c>
      <c r="AB62" s="21">
        <v>596</v>
      </c>
      <c r="AC62" s="21">
        <v>876</v>
      </c>
      <c r="AD62" s="27">
        <f>0.1515*(AA62/1000)/(AC62/1000)^2/($D$4/10)^4</f>
        <v>0.13064500668846585</v>
      </c>
      <c r="AE62" s="27">
        <f>0.5*(Z62/1000)/(AC62/1000)^3/($D$4/10)^5</f>
        <v>5.729371157491326E-2</v>
      </c>
      <c r="AF62" s="29">
        <f>AD62/AE62</f>
        <v>2.2802678181818181</v>
      </c>
      <c r="AG62" s="29">
        <f>0.798*AD62^1.5/AE62</f>
        <v>0.65771107836283293</v>
      </c>
      <c r="AH62" s="29">
        <f>AA62/Z62</f>
        <v>6.6083916083916083</v>
      </c>
      <c r="AJ62" s="51">
        <f>AA62/(PI()*$D$4^2/4)</f>
        <v>14.239187807984955</v>
      </c>
      <c r="AK62" s="29">
        <f>AH62</f>
        <v>6.6083916083916083</v>
      </c>
      <c r="AL62" s="58">
        <f>AG62</f>
        <v>0.65771107836283293</v>
      </c>
    </row>
    <row r="63" spans="1:38" x14ac:dyDescent="0.2">
      <c r="A63" s="1">
        <v>344</v>
      </c>
      <c r="B63" s="1">
        <v>7</v>
      </c>
      <c r="C63" s="1" t="s">
        <v>195</v>
      </c>
      <c r="D63" s="7">
        <v>20</v>
      </c>
      <c r="E63" s="179">
        <v>1000</v>
      </c>
      <c r="F63" s="47">
        <v>418</v>
      </c>
      <c r="G63" s="47">
        <v>2482</v>
      </c>
      <c r="H63" s="50">
        <v>0.59899999999999998</v>
      </c>
      <c r="I63" s="25">
        <f>0.1515*(G63/1000)/(E63/1000)^2/($D$4/10)^4</f>
        <v>0.1316561044781345</v>
      </c>
      <c r="J63" s="25">
        <f>0.5*(F63/1000)/(E63/1000)^3/($D$4/10)^5</f>
        <v>5.6289776537667001E-2</v>
      </c>
      <c r="K63" s="27">
        <f>I63/J63</f>
        <v>2.3388990430622014</v>
      </c>
      <c r="L63" s="27">
        <f>0.798*I63^1.5/J63</f>
        <v>0.67722794107992967</v>
      </c>
      <c r="M63" s="27">
        <f>G63/F63</f>
        <v>5.937799043062201</v>
      </c>
      <c r="N63" s="27"/>
      <c r="O63" s="51">
        <f>G63/(PI()*$D$4^2/4)</f>
        <v>18.699293195459607</v>
      </c>
      <c r="P63" s="27">
        <f>M63</f>
        <v>5.937799043062201</v>
      </c>
      <c r="Q63" s="93">
        <f>L63</f>
        <v>0.67722794107992967</v>
      </c>
      <c r="R63" s="156">
        <f>E63*(PI()/30)*($D$4/2)</f>
        <v>680.67840827778844</v>
      </c>
      <c r="S63" s="156">
        <f>R63/H63</f>
        <v>1136.3579437024848</v>
      </c>
      <c r="T63" s="153"/>
      <c r="U63" s="153"/>
      <c r="W63" s="1">
        <v>344</v>
      </c>
      <c r="X63" s="135">
        <v>20</v>
      </c>
      <c r="Y63" s="17">
        <v>0.55000000000000004</v>
      </c>
      <c r="Z63" s="69">
        <v>325</v>
      </c>
      <c r="AA63" s="68">
        <v>2075</v>
      </c>
      <c r="AB63" s="34">
        <v>625</v>
      </c>
      <c r="AC63" s="21">
        <v>918</v>
      </c>
      <c r="AD63" s="27">
        <f t="shared" ref="AD63:AD72" si="32">0.1515*(AA63/1000)/(AC63/1000)^2/($D$4/10)^4</f>
        <v>0.13060865653886405</v>
      </c>
      <c r="AE63" s="27">
        <f t="shared" ref="AE63:AE72" si="33">0.5*(Z63/1000)/(AC63/1000)^3/($D$4/10)^5</f>
        <v>5.6572915419248991E-2</v>
      </c>
      <c r="AF63" s="29">
        <f t="shared" ref="AF63:AF72" si="34">AD63/AE63</f>
        <v>2.308678200000001</v>
      </c>
      <c r="AG63" s="29">
        <f t="shared" ref="AG63:AG72" si="35">0.798*AD63^1.5/AE63</f>
        <v>0.66581300621621753</v>
      </c>
      <c r="AH63" s="29">
        <f t="shared" ref="AH63:AH72" si="36">AA63/Z63</f>
        <v>6.384615384615385</v>
      </c>
      <c r="AJ63" s="51">
        <f t="shared" ref="AJ63:AJ72" si="37">AA63/(PI()*$D$4^2/4)</f>
        <v>15.632970741570784</v>
      </c>
      <c r="AK63" s="29">
        <f t="shared" ref="AK63:AK72" si="38">AH63</f>
        <v>6.384615384615385</v>
      </c>
      <c r="AL63" s="58">
        <f t="shared" ref="AL63:AL72" si="39">AG63</f>
        <v>0.66581300621621753</v>
      </c>
    </row>
    <row r="64" spans="1:38" x14ac:dyDescent="0.2">
      <c r="A64" s="1">
        <v>344</v>
      </c>
      <c r="B64" s="1">
        <v>7</v>
      </c>
      <c r="C64" s="1" t="s">
        <v>195</v>
      </c>
      <c r="D64" s="7">
        <v>20</v>
      </c>
      <c r="E64" s="179">
        <v>1200</v>
      </c>
      <c r="F64" s="47">
        <v>690</v>
      </c>
      <c r="G64" s="47">
        <v>3484</v>
      </c>
      <c r="H64" s="50">
        <v>0.71899999999999997</v>
      </c>
      <c r="I64" s="25">
        <f>0.1515*(G64/1000)/(E64/1000)^2/($D$4/10)^4</f>
        <v>0.1283378849946897</v>
      </c>
      <c r="J64" s="25">
        <f>0.5*(F64/1000)/(E64/1000)^3/($D$4/10)^5</f>
        <v>5.3772297828878463E-2</v>
      </c>
      <c r="K64" s="27">
        <f>I64/J64</f>
        <v>2.3866914782608699</v>
      </c>
      <c r="L64" s="27">
        <f>0.798*I64^1.5/J64</f>
        <v>0.68230195039010977</v>
      </c>
      <c r="M64" s="27">
        <f>G64/F64</f>
        <v>5.0492753623188404</v>
      </c>
      <c r="N64" s="27"/>
      <c r="O64" s="51">
        <f>G64/(PI()*$D$4^2/4)</f>
        <v>26.248322922232585</v>
      </c>
      <c r="P64" s="27">
        <f>M64</f>
        <v>5.0492753623188404</v>
      </c>
      <c r="Q64" s="93">
        <f>L64</f>
        <v>0.68230195039010977</v>
      </c>
      <c r="R64" s="156">
        <f>E64*(PI()/30)*($D$4/2)</f>
        <v>816.81408993334617</v>
      </c>
      <c r="S64" s="156">
        <f>R64/H64</f>
        <v>1136.0418496986733</v>
      </c>
      <c r="T64" s="153"/>
      <c r="U64" s="153"/>
      <c r="W64" s="1">
        <v>344</v>
      </c>
      <c r="X64" s="135">
        <v>20</v>
      </c>
      <c r="Y64" s="17">
        <v>0.57499999999999996</v>
      </c>
      <c r="Z64" s="69">
        <v>369</v>
      </c>
      <c r="AA64" s="68">
        <v>2268</v>
      </c>
      <c r="AB64" s="21">
        <v>653</v>
      </c>
      <c r="AC64" s="21">
        <v>960</v>
      </c>
      <c r="AD64" s="27">
        <f t="shared" si="32"/>
        <v>0.13053885762053147</v>
      </c>
      <c r="AE64" s="27">
        <f t="shared" si="33"/>
        <v>5.6165018961889031E-2</v>
      </c>
      <c r="AF64" s="29">
        <f t="shared" si="34"/>
        <v>2.324202146341463</v>
      </c>
      <c r="AG64" s="29">
        <f t="shared" si="35"/>
        <v>0.67011091685818724</v>
      </c>
      <c r="AH64" s="29">
        <f t="shared" si="36"/>
        <v>6.1463414634146343</v>
      </c>
      <c r="AJ64" s="51">
        <f t="shared" si="37"/>
        <v>17.087025369581948</v>
      </c>
      <c r="AK64" s="29">
        <f t="shared" si="38"/>
        <v>6.1463414634146343</v>
      </c>
      <c r="AL64" s="58">
        <f t="shared" si="39"/>
        <v>0.67011091685818724</v>
      </c>
    </row>
    <row r="65" spans="1:38" x14ac:dyDescent="0.2">
      <c r="A65" s="1">
        <v>344</v>
      </c>
      <c r="B65" s="1">
        <v>7</v>
      </c>
      <c r="C65" s="1" t="s">
        <v>195</v>
      </c>
      <c r="D65" s="7">
        <v>20</v>
      </c>
      <c r="E65" s="179">
        <v>1300</v>
      </c>
      <c r="F65" s="47">
        <v>875</v>
      </c>
      <c r="G65" s="47">
        <v>4123</v>
      </c>
      <c r="H65" s="50">
        <v>0.77900000000000003</v>
      </c>
      <c r="I65" s="25">
        <f>0.1515*(G65/1000)/(E65/1000)^2/($D$4/10)^4</f>
        <v>0.1294094089904945</v>
      </c>
      <c r="J65" s="25">
        <f>0.5*(F65/1000)/(E65/1000)^3/($D$4/10)^5</f>
        <v>5.3632894868011205E-2</v>
      </c>
      <c r="K65" s="27">
        <f>I65/J65</f>
        <v>2.41287384</v>
      </c>
      <c r="L65" s="27">
        <f>0.798*I65^1.5/J65</f>
        <v>0.69266051769371662</v>
      </c>
      <c r="M65" s="27">
        <f>G65/F65</f>
        <v>4.7119999999999997</v>
      </c>
      <c r="N65" s="27"/>
      <c r="O65" s="51">
        <f>G65/(PI()*$D$4^2/4)</f>
        <v>31.062524514456069</v>
      </c>
      <c r="P65" s="27">
        <f>M65</f>
        <v>4.7119999999999997</v>
      </c>
      <c r="Q65" s="93">
        <f>L65</f>
        <v>0.69266051769371662</v>
      </c>
      <c r="R65" s="156">
        <f>E65*(PI()/30)*($D$4/2)</f>
        <v>884.88193076112509</v>
      </c>
      <c r="S65" s="156">
        <f>R65/H65</f>
        <v>1135.9203219013159</v>
      </c>
      <c r="T65" s="153"/>
      <c r="U65" s="153"/>
      <c r="W65" s="1">
        <v>344</v>
      </c>
      <c r="X65" s="135">
        <v>20</v>
      </c>
      <c r="Y65" s="17">
        <v>0.6</v>
      </c>
      <c r="Z65" s="69">
        <v>416</v>
      </c>
      <c r="AA65" s="68">
        <v>2467</v>
      </c>
      <c r="AB65" s="21">
        <v>682</v>
      </c>
      <c r="AC65" s="21">
        <v>1001</v>
      </c>
      <c r="AD65" s="27">
        <f t="shared" si="32"/>
        <v>0.13059911024066542</v>
      </c>
      <c r="AE65" s="27">
        <f t="shared" si="33"/>
        <v>5.5852721684253592E-2</v>
      </c>
      <c r="AF65" s="29">
        <f t="shared" si="34"/>
        <v>2.3382765656249993</v>
      </c>
      <c r="AG65" s="29">
        <f t="shared" si="35"/>
        <v>0.6743244045685568</v>
      </c>
      <c r="AH65" s="29">
        <f t="shared" si="36"/>
        <v>5.9302884615384617</v>
      </c>
      <c r="AJ65" s="51">
        <f t="shared" si="37"/>
        <v>18.586283768412109</v>
      </c>
      <c r="AK65" s="29">
        <f t="shared" si="38"/>
        <v>5.9302884615384617</v>
      </c>
      <c r="AL65" s="58">
        <f t="shared" si="39"/>
        <v>0.6743244045685568</v>
      </c>
    </row>
    <row r="66" spans="1:38" x14ac:dyDescent="0.2">
      <c r="N66" s="27"/>
      <c r="R66" s="156"/>
      <c r="T66" s="153"/>
      <c r="U66" s="153"/>
      <c r="W66" s="1">
        <v>344</v>
      </c>
      <c r="X66" s="135">
        <v>20</v>
      </c>
      <c r="Y66" s="17">
        <v>0.625</v>
      </c>
      <c r="Z66" s="69">
        <v>467</v>
      </c>
      <c r="AA66" s="68">
        <v>2674</v>
      </c>
      <c r="AB66" s="21">
        <v>710</v>
      </c>
      <c r="AC66" s="21">
        <v>1043</v>
      </c>
      <c r="AD66" s="27">
        <f t="shared" si="32"/>
        <v>0.13038631448571156</v>
      </c>
      <c r="AE66" s="27">
        <f t="shared" si="33"/>
        <v>5.5426467186411484E-2</v>
      </c>
      <c r="AF66" s="29">
        <f t="shared" si="34"/>
        <v>2.3524197211991433</v>
      </c>
      <c r="AG66" s="29">
        <f t="shared" si="35"/>
        <v>0.67785016763277417</v>
      </c>
      <c r="AH66" s="29">
        <f t="shared" si="36"/>
        <v>5.7259100642398284</v>
      </c>
      <c r="AJ66" s="51">
        <f t="shared" si="37"/>
        <v>20.145813861667605</v>
      </c>
      <c r="AK66" s="29">
        <f t="shared" si="38"/>
        <v>5.7259100642398284</v>
      </c>
      <c r="AL66" s="58">
        <f t="shared" si="39"/>
        <v>0.67785016763277417</v>
      </c>
    </row>
    <row r="67" spans="1:38" x14ac:dyDescent="0.2">
      <c r="N67" s="27"/>
      <c r="R67" s="156"/>
      <c r="T67" s="153"/>
      <c r="U67" s="153"/>
      <c r="W67" s="1">
        <v>344</v>
      </c>
      <c r="X67" s="135">
        <v>20</v>
      </c>
      <c r="Y67" s="17">
        <v>0.65</v>
      </c>
      <c r="Z67" s="69">
        <v>522</v>
      </c>
      <c r="AA67" s="68">
        <v>2888</v>
      </c>
      <c r="AB67" s="21">
        <v>738</v>
      </c>
      <c r="AC67" s="21">
        <v>1085</v>
      </c>
      <c r="AD67" s="27">
        <f t="shared" si="32"/>
        <v>0.13012985208606639</v>
      </c>
      <c r="AE67" s="27">
        <f t="shared" si="33"/>
        <v>5.5034437409382957E-2</v>
      </c>
      <c r="AF67" s="29">
        <f t="shared" si="34"/>
        <v>2.3645168045977014</v>
      </c>
      <c r="AG67" s="29">
        <f t="shared" si="35"/>
        <v>0.68066554022012082</v>
      </c>
      <c r="AH67" s="29">
        <f t="shared" si="36"/>
        <v>5.5325670498084287</v>
      </c>
      <c r="AJ67" s="51">
        <f t="shared" si="37"/>
        <v>21.758081687545264</v>
      </c>
      <c r="AK67" s="29">
        <f t="shared" si="38"/>
        <v>5.5325670498084287</v>
      </c>
      <c r="AL67" s="58">
        <f t="shared" si="39"/>
        <v>0.68066554022012082</v>
      </c>
    </row>
    <row r="68" spans="1:38" x14ac:dyDescent="0.2">
      <c r="N68" s="27"/>
      <c r="R68" s="156"/>
      <c r="T68" s="153"/>
      <c r="U68" s="153"/>
      <c r="W68" s="1">
        <v>344</v>
      </c>
      <c r="X68" s="135">
        <v>20</v>
      </c>
      <c r="Y68" s="17">
        <v>0.67500000000000004</v>
      </c>
      <c r="Z68" s="69">
        <v>582</v>
      </c>
      <c r="AA68" s="68">
        <v>3110</v>
      </c>
      <c r="AB68" s="21">
        <v>767</v>
      </c>
      <c r="AC68" s="21">
        <v>1127</v>
      </c>
      <c r="AD68" s="27">
        <f t="shared" si="32"/>
        <v>0.12988284127565536</v>
      </c>
      <c r="AE68" s="27">
        <f t="shared" si="33"/>
        <v>5.4752566245447595E-2</v>
      </c>
      <c r="AF68" s="29">
        <f t="shared" si="34"/>
        <v>2.3721781494845362</v>
      </c>
      <c r="AG68" s="29">
        <f t="shared" si="35"/>
        <v>0.68222256962735717</v>
      </c>
      <c r="AH68" s="29">
        <f t="shared" si="36"/>
        <v>5.3436426116838485</v>
      </c>
      <c r="AJ68" s="51">
        <f t="shared" si="37"/>
        <v>23.430621207848262</v>
      </c>
      <c r="AK68" s="29">
        <f t="shared" si="38"/>
        <v>5.3436426116838485</v>
      </c>
      <c r="AL68" s="58">
        <f t="shared" si="39"/>
        <v>0.68222256962735717</v>
      </c>
    </row>
    <row r="69" spans="1:38" x14ac:dyDescent="0.2">
      <c r="N69" s="27"/>
      <c r="R69" s="156"/>
      <c r="T69" s="153"/>
      <c r="U69" s="153"/>
      <c r="W69" s="1">
        <v>344</v>
      </c>
      <c r="X69" s="135">
        <v>20</v>
      </c>
      <c r="Y69" s="17">
        <v>0.7</v>
      </c>
      <c r="Z69" s="69">
        <v>645</v>
      </c>
      <c r="AA69" s="68">
        <v>3338</v>
      </c>
      <c r="AB69" s="21">
        <v>795</v>
      </c>
      <c r="AC69" s="21">
        <v>1168</v>
      </c>
      <c r="AD69" s="27">
        <f t="shared" si="32"/>
        <v>0.12978959295419615</v>
      </c>
      <c r="AE69" s="27">
        <f t="shared" si="33"/>
        <v>5.4511035133146556E-2</v>
      </c>
      <c r="AF69" s="29">
        <f t="shared" si="34"/>
        <v>2.3809783218604652</v>
      </c>
      <c r="AG69" s="29">
        <f t="shared" si="35"/>
        <v>0.68450758964837632</v>
      </c>
      <c r="AH69" s="29">
        <f t="shared" si="36"/>
        <v>5.1751937984496124</v>
      </c>
      <c r="AJ69" s="51">
        <f t="shared" si="37"/>
        <v>25.148364498970256</v>
      </c>
      <c r="AK69" s="29">
        <f t="shared" si="38"/>
        <v>5.1751937984496124</v>
      </c>
      <c r="AL69" s="58">
        <f t="shared" si="39"/>
        <v>0.68450758964837632</v>
      </c>
    </row>
    <row r="70" spans="1:38" x14ac:dyDescent="0.2">
      <c r="N70" s="27"/>
      <c r="R70" s="156"/>
      <c r="T70" s="153"/>
      <c r="U70" s="153"/>
      <c r="W70" s="1">
        <v>344</v>
      </c>
      <c r="X70" s="135">
        <v>20</v>
      </c>
      <c r="Y70" s="17">
        <v>0.72499999999999998</v>
      </c>
      <c r="Z70" s="69">
        <v>713</v>
      </c>
      <c r="AA70" s="68">
        <v>3574</v>
      </c>
      <c r="AB70" s="21">
        <v>824</v>
      </c>
      <c r="AC70" s="21">
        <v>1210</v>
      </c>
      <c r="AD70" s="27">
        <f t="shared" si="32"/>
        <v>0.12948606440790814</v>
      </c>
      <c r="AE70" s="27">
        <f t="shared" si="33"/>
        <v>5.4198424442198377E-2</v>
      </c>
      <c r="AF70" s="29">
        <f t="shared" si="34"/>
        <v>2.3891112286115002</v>
      </c>
      <c r="AG70" s="29">
        <f t="shared" si="35"/>
        <v>0.68604211376316426</v>
      </c>
      <c r="AH70" s="29">
        <f t="shared" si="36"/>
        <v>5.0126227208976157</v>
      </c>
      <c r="AJ70" s="51">
        <f t="shared" si="37"/>
        <v>26.926379484517582</v>
      </c>
      <c r="AK70" s="29">
        <f t="shared" si="38"/>
        <v>5.0126227208976157</v>
      </c>
      <c r="AL70" s="58">
        <f t="shared" si="39"/>
        <v>0.68604211376316426</v>
      </c>
    </row>
    <row r="71" spans="1:38" x14ac:dyDescent="0.2">
      <c r="N71" s="27"/>
      <c r="R71" s="156"/>
      <c r="T71" s="153"/>
      <c r="U71" s="153"/>
      <c r="W71" s="1">
        <v>344</v>
      </c>
      <c r="X71" s="135">
        <v>20</v>
      </c>
      <c r="Y71" s="17">
        <v>0.75</v>
      </c>
      <c r="Z71" s="69">
        <v>784</v>
      </c>
      <c r="AA71" s="68">
        <v>3816</v>
      </c>
      <c r="AB71" s="21">
        <v>852</v>
      </c>
      <c r="AC71" s="21">
        <v>1252</v>
      </c>
      <c r="AD71" s="27">
        <f t="shared" si="32"/>
        <v>0.12913350288614409</v>
      </c>
      <c r="AE71" s="27">
        <f t="shared" si="33"/>
        <v>5.3796784591223105E-2</v>
      </c>
      <c r="AF71" s="29">
        <f t="shared" si="34"/>
        <v>2.4003944448979593</v>
      </c>
      <c r="AG71" s="29">
        <f t="shared" si="35"/>
        <v>0.68834311102425194</v>
      </c>
      <c r="AH71" s="29">
        <f t="shared" si="36"/>
        <v>4.8673469387755102</v>
      </c>
      <c r="AJ71" s="51">
        <f t="shared" si="37"/>
        <v>28.749598240883909</v>
      </c>
      <c r="AK71" s="29">
        <f t="shared" si="38"/>
        <v>4.8673469387755102</v>
      </c>
      <c r="AL71" s="58">
        <f t="shared" si="39"/>
        <v>0.68834311102425194</v>
      </c>
    </row>
    <row r="72" spans="1:38" x14ac:dyDescent="0.2">
      <c r="N72" s="27"/>
      <c r="R72" s="156"/>
      <c r="T72" s="153"/>
      <c r="U72" s="153"/>
      <c r="W72" s="1">
        <v>344</v>
      </c>
      <c r="X72" s="135">
        <v>20</v>
      </c>
      <c r="Y72" s="17">
        <v>0.77500000000000002</v>
      </c>
      <c r="Z72" s="69">
        <v>860</v>
      </c>
      <c r="AA72" s="68">
        <v>4066</v>
      </c>
      <c r="AB72" s="21">
        <v>880</v>
      </c>
      <c r="AC72" s="21">
        <v>1294</v>
      </c>
      <c r="AD72" s="27">
        <f t="shared" si="32"/>
        <v>0.12880657881579297</v>
      </c>
      <c r="AE72" s="27">
        <f t="shared" si="33"/>
        <v>5.3450142211556029E-2</v>
      </c>
      <c r="AF72" s="29">
        <f t="shared" si="34"/>
        <v>2.4098453902325581</v>
      </c>
      <c r="AG72" s="29">
        <f t="shared" si="35"/>
        <v>0.69017797218583543</v>
      </c>
      <c r="AH72" s="29">
        <f t="shared" si="36"/>
        <v>4.7279069767441859</v>
      </c>
      <c r="AJ72" s="51">
        <f t="shared" si="37"/>
        <v>30.633088691675571</v>
      </c>
      <c r="AK72" s="29">
        <f t="shared" si="38"/>
        <v>4.7279069767441859</v>
      </c>
      <c r="AL72" s="58">
        <f t="shared" si="39"/>
        <v>0.69017797218583543</v>
      </c>
    </row>
    <row r="73" spans="1:38" x14ac:dyDescent="0.2">
      <c r="N73" s="27"/>
      <c r="R73" s="156"/>
      <c r="T73" s="153"/>
      <c r="U73" s="153"/>
    </row>
    <row r="74" spans="1:38" x14ac:dyDescent="0.2">
      <c r="E74" s="21"/>
      <c r="F74"/>
      <c r="G74"/>
      <c r="H74" s="17"/>
      <c r="N74" s="27"/>
      <c r="R74" s="156"/>
      <c r="T74" s="153"/>
      <c r="U74" s="153"/>
    </row>
    <row r="75" spans="1:38" x14ac:dyDescent="0.2">
      <c r="A75" s="1">
        <v>345</v>
      </c>
      <c r="B75" s="1" t="s">
        <v>390</v>
      </c>
      <c r="C75" s="1" t="s">
        <v>195</v>
      </c>
      <c r="D75" s="7">
        <v>22</v>
      </c>
      <c r="E75" s="21">
        <v>801</v>
      </c>
      <c r="F75">
        <v>278</v>
      </c>
      <c r="G75">
        <v>1883</v>
      </c>
      <c r="H75" s="17">
        <v>0.48199999999999998</v>
      </c>
      <c r="I75" s="25">
        <f>0.1515*(G75/1000)/(E75/1000)^2/($D$4/10)^4</f>
        <v>0.15567702064713942</v>
      </c>
      <c r="J75" s="25">
        <f>0.5*(F75/1000)/(E75/1000)^3/($D$4/10)^5</f>
        <v>7.284512459627869E-2</v>
      </c>
      <c r="K75" s="27">
        <f>I75/J75</f>
        <v>2.1370959485611509</v>
      </c>
      <c r="L75" s="27">
        <f>0.798*I75^1.5/J75</f>
        <v>0.67288239858127985</v>
      </c>
      <c r="M75" s="27">
        <f>G75/F75</f>
        <v>6.7733812949640289</v>
      </c>
      <c r="N75" s="27"/>
      <c r="O75" s="51">
        <f>G75/(PI()*$D$4^2/4)</f>
        <v>14.186450075362789</v>
      </c>
      <c r="P75" s="27">
        <f>M75</f>
        <v>6.7733812949640289</v>
      </c>
      <c r="Q75" s="93">
        <f>L75</f>
        <v>0.67288239858127985</v>
      </c>
      <c r="R75" s="156">
        <f>E75*(PI()/30)*($D$4/2)</f>
        <v>545.2234050305085</v>
      </c>
      <c r="S75" s="156">
        <f>R75/H75</f>
        <v>1131.1688901047894</v>
      </c>
      <c r="T75" s="153"/>
      <c r="U75" s="153"/>
      <c r="W75" s="1">
        <v>345</v>
      </c>
      <c r="X75" s="7">
        <v>22</v>
      </c>
      <c r="Y75" s="17">
        <v>0.52500000000000002</v>
      </c>
      <c r="Z75">
        <v>351</v>
      </c>
      <c r="AA75">
        <v>2232</v>
      </c>
      <c r="AB75">
        <v>594</v>
      </c>
      <c r="AC75">
        <v>873</v>
      </c>
      <c r="AD75" s="27">
        <f t="shared" ref="AD75:AD85" si="40">0.1515*(AA75/1000)/(AC75/1000)^2/($D$4/10)^4</f>
        <v>0.15534773533112603</v>
      </c>
      <c r="AE75" s="27">
        <f t="shared" ref="AE75:AE85" si="41">0.5*(Z75/1000)/(AC75/1000)^3/($D$4/10)^5</f>
        <v>7.1042400575374545E-2</v>
      </c>
      <c r="AF75" s="29">
        <f t="shared" ref="AF75:AF85" si="42">AD75/AE75</f>
        <v>2.1866904000000007</v>
      </c>
      <c r="AG75" s="29">
        <f t="shared" ref="AG75:AG85" si="43">0.798*AD75^1.5/AE75</f>
        <v>0.68776908875472065</v>
      </c>
      <c r="AH75" s="29">
        <f t="shared" ref="AH75:AH85" si="44">AA75/Z75</f>
        <v>6.3589743589743586</v>
      </c>
      <c r="AJ75" s="51">
        <f t="shared" ref="AJ75:AJ85" si="45">AA75/(PI()*$D$4^2/4)</f>
        <v>16.815802744667948</v>
      </c>
      <c r="AK75" s="29">
        <f t="shared" ref="AK75:AK85" si="46">AH75</f>
        <v>6.3589743589743586</v>
      </c>
      <c r="AL75" s="58">
        <f t="shared" ref="AL75:AL85" si="47">AG75</f>
        <v>0.68776908875472065</v>
      </c>
    </row>
    <row r="76" spans="1:38" x14ac:dyDescent="0.2">
      <c r="A76" s="1">
        <v>345</v>
      </c>
      <c r="B76" s="1" t="s">
        <v>390</v>
      </c>
      <c r="C76" s="1" t="s">
        <v>195</v>
      </c>
      <c r="D76" s="7">
        <v>22</v>
      </c>
      <c r="E76" s="21">
        <v>999</v>
      </c>
      <c r="F76">
        <v>520</v>
      </c>
      <c r="G76">
        <v>2916</v>
      </c>
      <c r="H76" s="17">
        <v>0.60099999999999998</v>
      </c>
      <c r="I76" s="25">
        <f>0.1515*(G76/1000)/(E76/1000)^2/($D$4/10)^4</f>
        <v>0.15498717660141711</v>
      </c>
      <c r="J76" s="25">
        <f>0.5*(F76/1000)/(E76/1000)^3/($D$4/10)^5</f>
        <v>7.023605686180602E-2</v>
      </c>
      <c r="K76" s="27">
        <f>I76/J76</f>
        <v>2.2066611299999996</v>
      </c>
      <c r="L76" s="27">
        <f>0.798*I76^1.5/J76</f>
        <v>0.69324447941128298</v>
      </c>
      <c r="M76" s="27">
        <f>G76/F76</f>
        <v>5.6076923076923073</v>
      </c>
      <c r="N76" s="27"/>
      <c r="O76" s="51">
        <f>G76/(PI()*$D$4^2/4)</f>
        <v>21.969032618033932</v>
      </c>
      <c r="P76" s="27">
        <f>M76</f>
        <v>5.6076923076923073</v>
      </c>
      <c r="Q76" s="93">
        <f>L76</f>
        <v>0.69324447941128298</v>
      </c>
      <c r="R76" s="156">
        <f>E76*(PI()/30)*($D$4/2)</f>
        <v>679.99772986951064</v>
      </c>
      <c r="S76" s="156">
        <f>R76/H76</f>
        <v>1131.4438100990194</v>
      </c>
      <c r="T76" s="153"/>
      <c r="U76" s="153"/>
      <c r="W76" s="1">
        <v>345</v>
      </c>
      <c r="X76" s="7">
        <v>22</v>
      </c>
      <c r="Y76" s="17">
        <v>0.55000000000000004</v>
      </c>
      <c r="Z76">
        <v>400</v>
      </c>
      <c r="AA76">
        <v>2447</v>
      </c>
      <c r="AB76">
        <v>623</v>
      </c>
      <c r="AC76">
        <v>915</v>
      </c>
      <c r="AD76" s="27">
        <f t="shared" si="40"/>
        <v>0.15503544666776584</v>
      </c>
      <c r="AE76" s="27">
        <f t="shared" si="41"/>
        <v>7.0315319090771808E-2</v>
      </c>
      <c r="AF76" s="29">
        <f t="shared" si="42"/>
        <v>2.2048601737500002</v>
      </c>
      <c r="AG76" s="29">
        <f t="shared" si="43"/>
        <v>0.69278654859410382</v>
      </c>
      <c r="AH76" s="29">
        <f t="shared" si="44"/>
        <v>6.1174999999999997</v>
      </c>
      <c r="AJ76" s="51">
        <f t="shared" si="45"/>
        <v>18.435604532348776</v>
      </c>
      <c r="AK76" s="29">
        <f t="shared" si="46"/>
        <v>6.1174999999999997</v>
      </c>
      <c r="AL76" s="58">
        <f t="shared" si="47"/>
        <v>0.69278654859410382</v>
      </c>
    </row>
    <row r="77" spans="1:38" x14ac:dyDescent="0.2">
      <c r="A77" s="1">
        <v>345</v>
      </c>
      <c r="B77" s="1" t="s">
        <v>390</v>
      </c>
      <c r="C77" s="1" t="s">
        <v>195</v>
      </c>
      <c r="D77" s="7">
        <v>22</v>
      </c>
      <c r="E77" s="21">
        <v>1200</v>
      </c>
      <c r="F77">
        <v>886</v>
      </c>
      <c r="G77">
        <v>4223</v>
      </c>
      <c r="H77" s="17">
        <v>0.72099999999999997</v>
      </c>
      <c r="I77" s="25">
        <f>0.1515*(G77/1000)/(E77/1000)^2/($D$4/10)^4</f>
        <v>0.15555995646744392</v>
      </c>
      <c r="J77" s="25">
        <f>0.5*(F77/1000)/(E77/1000)^3/($D$4/10)^5</f>
        <v>6.9046747646936704E-2</v>
      </c>
      <c r="K77" s="27">
        <f>I77/J77</f>
        <v>2.2529657336343112</v>
      </c>
      <c r="L77" s="27">
        <f>0.798*I77^1.5/J77</f>
        <v>0.70909820207072571</v>
      </c>
      <c r="M77" s="27">
        <f>G77/F77</f>
        <v>4.7663656884875847</v>
      </c>
      <c r="N77" s="27"/>
      <c r="O77" s="51">
        <f>G77/(PI()*$D$4^2/4)</f>
        <v>31.815920694772736</v>
      </c>
      <c r="P77" s="27">
        <f>M77</f>
        <v>4.7663656884875847</v>
      </c>
      <c r="Q77" s="93">
        <f>L77</f>
        <v>0.70909820207072571</v>
      </c>
      <c r="R77" s="156">
        <f>E77*(PI()/30)*($D$4/2)</f>
        <v>816.81408993334617</v>
      </c>
      <c r="S77" s="156">
        <f>R77/H77</f>
        <v>1132.8905546925744</v>
      </c>
      <c r="T77" s="153"/>
      <c r="U77" s="153"/>
      <c r="W77" s="1">
        <v>345</v>
      </c>
      <c r="X77" s="7">
        <v>22</v>
      </c>
      <c r="Y77" s="17">
        <v>0.57499999999999996</v>
      </c>
      <c r="Z77">
        <v>455</v>
      </c>
      <c r="AA77">
        <v>2674</v>
      </c>
      <c r="AB77">
        <v>651</v>
      </c>
      <c r="AC77">
        <v>956</v>
      </c>
      <c r="AD77" s="27">
        <f t="shared" si="40"/>
        <v>0.15519754318351267</v>
      </c>
      <c r="AE77" s="27">
        <f t="shared" si="41"/>
        <v>7.0127920767277696E-2</v>
      </c>
      <c r="AF77" s="29">
        <f t="shared" si="42"/>
        <v>2.21306352</v>
      </c>
      <c r="AG77" s="29">
        <f t="shared" si="43"/>
        <v>0.69572753469122106</v>
      </c>
      <c r="AH77" s="29">
        <f t="shared" si="44"/>
        <v>5.8769230769230774</v>
      </c>
      <c r="AJ77" s="51">
        <f t="shared" si="45"/>
        <v>20.145813861667605</v>
      </c>
      <c r="AK77" s="29">
        <f t="shared" si="46"/>
        <v>5.8769230769230774</v>
      </c>
      <c r="AL77" s="58">
        <f t="shared" si="47"/>
        <v>0.69572753469122106</v>
      </c>
    </row>
    <row r="78" spans="1:38" x14ac:dyDescent="0.2">
      <c r="A78" s="1">
        <v>345</v>
      </c>
      <c r="B78" s="1" t="s">
        <v>390</v>
      </c>
      <c r="C78" s="1" t="s">
        <v>195</v>
      </c>
      <c r="D78" s="7">
        <v>22</v>
      </c>
      <c r="E78" s="21">
        <v>1299</v>
      </c>
      <c r="F78">
        <v>1127</v>
      </c>
      <c r="G78">
        <v>4958</v>
      </c>
      <c r="H78" s="17">
        <v>0.78100000000000003</v>
      </c>
      <c r="I78" s="25">
        <f>0.1515*(G78/1000)/(E78/1000)^2/($D$4/10)^4</f>
        <v>0.15585740602803838</v>
      </c>
      <c r="J78" s="25">
        <f>0.5*(F78/1000)/(E78/1000)^3/($D$4/10)^5</f>
        <v>6.9238827622249657E-2</v>
      </c>
      <c r="K78" s="27">
        <f>I78/J78</f>
        <v>2.2510116271517306</v>
      </c>
      <c r="L78" s="27">
        <f>0.798*I78^1.5/J78</f>
        <v>0.70916019631315375</v>
      </c>
      <c r="M78" s="27">
        <f>G78/F78</f>
        <v>4.3992901508429458</v>
      </c>
      <c r="N78" s="27"/>
      <c r="O78" s="51">
        <f>G78/(PI()*$D$4^2/4)</f>
        <v>37.35338262010022</v>
      </c>
      <c r="P78" s="27">
        <f>M78</f>
        <v>4.3992901508429458</v>
      </c>
      <c r="Q78" s="93">
        <f>L78</f>
        <v>0.70916019631315375</v>
      </c>
      <c r="R78" s="156">
        <f>E78*(PI()/30)*($D$4/2)</f>
        <v>884.20125235284718</v>
      </c>
      <c r="S78" s="156">
        <f>R78/H78</f>
        <v>1132.1398877757326</v>
      </c>
      <c r="T78" s="153"/>
      <c r="U78" s="153"/>
      <c r="W78" s="1">
        <v>345</v>
      </c>
      <c r="X78" s="7">
        <v>22</v>
      </c>
      <c r="Y78" s="17">
        <v>0.6</v>
      </c>
      <c r="Z78">
        <v>515</v>
      </c>
      <c r="AA78">
        <v>2911</v>
      </c>
      <c r="AB78">
        <v>679</v>
      </c>
      <c r="AC78">
        <v>998</v>
      </c>
      <c r="AD78" s="27">
        <f t="shared" si="40"/>
        <v>0.1550316418703456</v>
      </c>
      <c r="AE78" s="27">
        <f t="shared" si="41"/>
        <v>6.9770020081707296E-2</v>
      </c>
      <c r="AF78" s="29">
        <f t="shared" si="42"/>
        <v>2.2220380858252424</v>
      </c>
      <c r="AG78" s="29">
        <f t="shared" si="43"/>
        <v>0.69817543306842411</v>
      </c>
      <c r="AH78" s="29">
        <f t="shared" si="44"/>
        <v>5.6524271844660197</v>
      </c>
      <c r="AJ78" s="51">
        <f t="shared" si="45"/>
        <v>21.931362809018097</v>
      </c>
      <c r="AK78" s="29">
        <f t="shared" si="46"/>
        <v>5.6524271844660197</v>
      </c>
      <c r="AL78" s="58">
        <f t="shared" si="47"/>
        <v>0.69817543306842411</v>
      </c>
    </row>
    <row r="79" spans="1:38" x14ac:dyDescent="0.2">
      <c r="E79" s="21"/>
      <c r="F79"/>
      <c r="G79"/>
      <c r="H79" s="17"/>
      <c r="N79" s="27"/>
      <c r="R79" s="156"/>
      <c r="T79" s="153"/>
      <c r="U79" s="153"/>
      <c r="W79" s="1">
        <v>345</v>
      </c>
      <c r="X79" s="7">
        <v>22</v>
      </c>
      <c r="Y79" s="17">
        <v>0.625</v>
      </c>
      <c r="Z79">
        <v>582</v>
      </c>
      <c r="AA79">
        <v>3160</v>
      </c>
      <c r="AB79">
        <v>708</v>
      </c>
      <c r="AC79">
        <v>1040</v>
      </c>
      <c r="AD79" s="27">
        <f t="shared" si="40"/>
        <v>0.15497428010928127</v>
      </c>
      <c r="AE79" s="27">
        <f t="shared" si="41"/>
        <v>6.967487681513955E-2</v>
      </c>
      <c r="AF79" s="29">
        <f t="shared" si="42"/>
        <v>2.224249072164949</v>
      </c>
      <c r="AG79" s="29">
        <f t="shared" si="43"/>
        <v>0.69874083293026246</v>
      </c>
      <c r="AH79" s="29">
        <f t="shared" si="44"/>
        <v>5.4295532646048112</v>
      </c>
      <c r="AJ79" s="51">
        <f t="shared" si="45"/>
        <v>23.807319298006593</v>
      </c>
      <c r="AK79" s="29">
        <f t="shared" si="46"/>
        <v>5.4295532646048112</v>
      </c>
      <c r="AL79" s="58">
        <f t="shared" si="47"/>
        <v>0.69874083293026246</v>
      </c>
    </row>
    <row r="80" spans="1:38" x14ac:dyDescent="0.2">
      <c r="E80" s="21"/>
      <c r="F80"/>
      <c r="G80"/>
      <c r="H80" s="17"/>
      <c r="N80" s="27"/>
      <c r="R80" s="156"/>
      <c r="T80" s="153"/>
      <c r="U80" s="153"/>
      <c r="W80" s="1">
        <v>345</v>
      </c>
      <c r="X80" s="7">
        <v>22</v>
      </c>
      <c r="Y80" s="17">
        <v>0.65</v>
      </c>
      <c r="Z80">
        <v>654</v>
      </c>
      <c r="AA80">
        <v>3420</v>
      </c>
      <c r="AB80">
        <v>736</v>
      </c>
      <c r="AC80">
        <v>1081</v>
      </c>
      <c r="AD80" s="27">
        <f t="shared" si="40"/>
        <v>0.15524368456253096</v>
      </c>
      <c r="AE80" s="27">
        <f t="shared" si="41"/>
        <v>6.9719443074455573E-2</v>
      </c>
      <c r="AF80" s="29">
        <f t="shared" si="42"/>
        <v>2.226691403669725</v>
      </c>
      <c r="AG80" s="29">
        <f t="shared" si="43"/>
        <v>0.70011582569205655</v>
      </c>
      <c r="AH80" s="29">
        <f t="shared" si="44"/>
        <v>5.2293577981651378</v>
      </c>
      <c r="AJ80" s="51">
        <f t="shared" si="45"/>
        <v>25.766149366829918</v>
      </c>
      <c r="AK80" s="29">
        <f t="shared" si="46"/>
        <v>5.2293577981651378</v>
      </c>
      <c r="AL80" s="58">
        <f t="shared" si="47"/>
        <v>0.70011582569205655</v>
      </c>
    </row>
    <row r="81" spans="1:38" x14ac:dyDescent="0.2">
      <c r="E81" s="21"/>
      <c r="F81"/>
      <c r="G81"/>
      <c r="H81" s="17"/>
      <c r="N81" s="27"/>
      <c r="R81" s="156"/>
      <c r="T81" s="153"/>
      <c r="U81" s="153"/>
      <c r="W81" s="1">
        <v>345</v>
      </c>
      <c r="X81" s="7">
        <v>22</v>
      </c>
      <c r="Y81" s="17">
        <v>0.67500000000000004</v>
      </c>
      <c r="Z81">
        <v>731</v>
      </c>
      <c r="AA81">
        <v>3690</v>
      </c>
      <c r="AB81">
        <v>764</v>
      </c>
      <c r="AC81">
        <v>1123</v>
      </c>
      <c r="AD81" s="27">
        <f t="shared" si="40"/>
        <v>0.15520513190789459</v>
      </c>
      <c r="AE81" s="27">
        <f t="shared" si="41"/>
        <v>6.9507449201568011E-2</v>
      </c>
      <c r="AF81" s="29">
        <f t="shared" si="42"/>
        <v>2.2329280341997264</v>
      </c>
      <c r="AG81" s="29">
        <f t="shared" si="43"/>
        <v>0.70198956469199458</v>
      </c>
      <c r="AH81" s="29">
        <f t="shared" si="44"/>
        <v>5.0478796169630646</v>
      </c>
      <c r="AJ81" s="51">
        <f t="shared" si="45"/>
        <v>27.800319053684913</v>
      </c>
      <c r="AK81" s="29">
        <f t="shared" si="46"/>
        <v>5.0478796169630646</v>
      </c>
      <c r="AL81" s="58">
        <f t="shared" si="47"/>
        <v>0.70198956469199458</v>
      </c>
    </row>
    <row r="82" spans="1:38" x14ac:dyDescent="0.2">
      <c r="E82" s="21"/>
      <c r="F82"/>
      <c r="G82"/>
      <c r="H82" s="17"/>
      <c r="N82" s="27"/>
      <c r="R82" s="156"/>
      <c r="T82" s="153"/>
      <c r="U82" s="153"/>
      <c r="W82" s="1">
        <v>345</v>
      </c>
      <c r="X82" s="7">
        <v>22</v>
      </c>
      <c r="Y82" s="17">
        <v>0.7</v>
      </c>
      <c r="Z82">
        <v>815</v>
      </c>
      <c r="AA82">
        <v>3972</v>
      </c>
      <c r="AB82">
        <v>793</v>
      </c>
      <c r="AC82">
        <v>1164</v>
      </c>
      <c r="AD82" s="27">
        <f t="shared" si="40"/>
        <v>0.15550433587077434</v>
      </c>
      <c r="AE82" s="27">
        <f t="shared" si="41"/>
        <v>6.9590813063618112E-2</v>
      </c>
      <c r="AF82" s="29">
        <f t="shared" si="42"/>
        <v>2.2345526517791408</v>
      </c>
      <c r="AG82" s="29">
        <f t="shared" si="43"/>
        <v>0.70317712607619731</v>
      </c>
      <c r="AH82" s="29">
        <f t="shared" si="44"/>
        <v>4.8736196319018408</v>
      </c>
      <c r="AJ82" s="51">
        <f t="shared" si="45"/>
        <v>29.924896282177908</v>
      </c>
      <c r="AK82" s="29">
        <f t="shared" si="46"/>
        <v>4.8736196319018408</v>
      </c>
      <c r="AL82" s="58">
        <f t="shared" si="47"/>
        <v>0.70317712607619731</v>
      </c>
    </row>
    <row r="83" spans="1:38" x14ac:dyDescent="0.2">
      <c r="E83" s="21"/>
      <c r="F83"/>
      <c r="G83"/>
      <c r="H83" s="17"/>
      <c r="N83" s="27"/>
      <c r="R83" s="156"/>
      <c r="T83" s="153"/>
      <c r="U83" s="153"/>
      <c r="W83" s="1">
        <v>345</v>
      </c>
      <c r="X83" s="7">
        <v>22</v>
      </c>
      <c r="Y83" s="17">
        <v>0.72499999999999998</v>
      </c>
      <c r="Z83">
        <v>904</v>
      </c>
      <c r="AA83">
        <v>4265</v>
      </c>
      <c r="AB83">
        <v>821</v>
      </c>
      <c r="AC83">
        <v>1206</v>
      </c>
      <c r="AD83" s="27">
        <f t="shared" si="40"/>
        <v>0.15554771779794804</v>
      </c>
      <c r="AE83" s="27">
        <f t="shared" si="41"/>
        <v>6.9403240713314371E-2</v>
      </c>
      <c r="AF83" s="29">
        <f t="shared" si="42"/>
        <v>2.2412169258849559</v>
      </c>
      <c r="AG83" s="29">
        <f t="shared" si="43"/>
        <v>0.70537263432386133</v>
      </c>
      <c r="AH83" s="29">
        <f t="shared" si="44"/>
        <v>4.7179203539823007</v>
      </c>
      <c r="AJ83" s="51">
        <f t="shared" si="45"/>
        <v>32.132347090505732</v>
      </c>
      <c r="AK83" s="29">
        <f t="shared" si="46"/>
        <v>4.7179203539823007</v>
      </c>
      <c r="AL83" s="58">
        <f t="shared" si="47"/>
        <v>0.70537263432386133</v>
      </c>
    </row>
    <row r="84" spans="1:38" x14ac:dyDescent="0.2">
      <c r="E84" s="21"/>
      <c r="F84"/>
      <c r="G84"/>
      <c r="H84" s="17"/>
      <c r="N84" s="27"/>
      <c r="R84" s="156"/>
      <c r="T84" s="153"/>
      <c r="U84" s="153"/>
      <c r="W84" s="1">
        <v>345</v>
      </c>
      <c r="X84" s="7">
        <v>22</v>
      </c>
      <c r="Y84" s="17">
        <v>0.75</v>
      </c>
      <c r="Z84">
        <v>999</v>
      </c>
      <c r="AA84">
        <v>4568</v>
      </c>
      <c r="AB84">
        <v>849</v>
      </c>
      <c r="AC84">
        <v>1248</v>
      </c>
      <c r="AD84" s="27">
        <f t="shared" si="40"/>
        <v>0.15557368836568142</v>
      </c>
      <c r="AE84" s="27">
        <f t="shared" si="41"/>
        <v>6.921097621778792E-2</v>
      </c>
      <c r="AF84" s="29">
        <f t="shared" si="42"/>
        <v>2.247818147747747</v>
      </c>
      <c r="AG84" s="29">
        <f t="shared" si="43"/>
        <v>0.7075092766875799</v>
      </c>
      <c r="AH84" s="29">
        <f t="shared" si="44"/>
        <v>4.5725725725725725</v>
      </c>
      <c r="AJ84" s="51">
        <f t="shared" si="45"/>
        <v>34.415137516865229</v>
      </c>
      <c r="AK84" s="29">
        <f t="shared" si="46"/>
        <v>4.5725725725725725</v>
      </c>
      <c r="AL84" s="58">
        <f t="shared" si="47"/>
        <v>0.7075092766875799</v>
      </c>
    </row>
    <row r="85" spans="1:38" x14ac:dyDescent="0.2">
      <c r="E85" s="21"/>
      <c r="F85"/>
      <c r="G85"/>
      <c r="H85" s="17"/>
      <c r="N85" s="27"/>
      <c r="R85" s="156"/>
      <c r="T85" s="153"/>
      <c r="U85" s="153"/>
      <c r="W85" s="1">
        <v>345</v>
      </c>
      <c r="X85" s="7">
        <v>22</v>
      </c>
      <c r="Y85" s="17">
        <v>0.77500000000000002</v>
      </c>
      <c r="Z85">
        <v>1100</v>
      </c>
      <c r="AA85">
        <v>4883</v>
      </c>
      <c r="AB85">
        <v>878</v>
      </c>
      <c r="AC85">
        <v>1289</v>
      </c>
      <c r="AD85" s="27">
        <f t="shared" si="40"/>
        <v>0.15589066626285816</v>
      </c>
      <c r="AE85" s="27">
        <f t="shared" si="41"/>
        <v>6.9165126550702907E-2</v>
      </c>
      <c r="AF85" s="29">
        <f t="shared" si="42"/>
        <v>2.2538911448181813</v>
      </c>
      <c r="AG85" s="29">
        <f t="shared" si="43"/>
        <v>0.71014312221707443</v>
      </c>
      <c r="AH85" s="29">
        <f t="shared" si="44"/>
        <v>4.4390909090909094</v>
      </c>
      <c r="AJ85" s="51">
        <f t="shared" si="45"/>
        <v>36.788335484862721</v>
      </c>
      <c r="AK85" s="29">
        <f t="shared" si="46"/>
        <v>4.4390909090909094</v>
      </c>
      <c r="AL85" s="58">
        <f t="shared" si="47"/>
        <v>0.71014312221707443</v>
      </c>
    </row>
    <row r="86" spans="1:38" x14ac:dyDescent="0.2">
      <c r="E86" s="21"/>
      <c r="F86"/>
      <c r="G86"/>
      <c r="H86" s="17"/>
      <c r="N86" s="27"/>
      <c r="R86" s="156"/>
      <c r="T86" s="153"/>
      <c r="U86" s="153"/>
    </row>
    <row r="87" spans="1:38" x14ac:dyDescent="0.2">
      <c r="E87" s="21"/>
      <c r="F87"/>
      <c r="G87"/>
      <c r="H87" s="17"/>
      <c r="N87" s="27"/>
      <c r="R87" s="156"/>
      <c r="T87" s="153"/>
      <c r="U87" s="153"/>
    </row>
    <row r="88" spans="1:38" x14ac:dyDescent="0.2">
      <c r="A88" s="1">
        <v>346</v>
      </c>
      <c r="B88" s="1">
        <v>4</v>
      </c>
      <c r="C88" s="1" t="s">
        <v>195</v>
      </c>
      <c r="D88" s="7">
        <v>24</v>
      </c>
      <c r="E88" s="21">
        <v>799</v>
      </c>
      <c r="F88">
        <v>330</v>
      </c>
      <c r="G88">
        <v>2175</v>
      </c>
      <c r="H88" s="17">
        <v>0.48099999999999998</v>
      </c>
      <c r="I88" s="25">
        <f>0.1515*(G88/1000)/(E88/1000)^2/($D$4/10)^4</f>
        <v>0.18071946252001661</v>
      </c>
      <c r="J88" s="25">
        <f>0.5*(F88/1000)/(E88/1000)^3/($D$4/10)^5</f>
        <v>8.7121801014308678E-2</v>
      </c>
      <c r="K88" s="27">
        <f>I88/J88</f>
        <v>2.0743311136363638</v>
      </c>
      <c r="L88" s="27">
        <f>0.798*I88^1.5/J88</f>
        <v>0.70369333237083598</v>
      </c>
      <c r="M88" s="27">
        <f>G88/F88</f>
        <v>6.5909090909090908</v>
      </c>
      <c r="N88" s="27"/>
      <c r="O88" s="51">
        <f>G88/(PI()*$D$4^2/4)</f>
        <v>16.386366921887451</v>
      </c>
      <c r="P88" s="27">
        <f>M88</f>
        <v>6.5909090909090908</v>
      </c>
      <c r="Q88" s="93">
        <f>L88</f>
        <v>0.70369333237083598</v>
      </c>
      <c r="R88" s="156">
        <f>E88*(PI()/30)*($D$4/2)</f>
        <v>543.8620482139529</v>
      </c>
      <c r="S88" s="156">
        <f>R88/H88</f>
        <v>1130.690328927137</v>
      </c>
      <c r="T88" s="153"/>
      <c r="U88" s="153"/>
      <c r="W88" s="1">
        <v>346</v>
      </c>
      <c r="X88" s="7">
        <v>24</v>
      </c>
      <c r="Y88" s="17">
        <v>0.52500000000000002</v>
      </c>
      <c r="Z88">
        <v>421</v>
      </c>
      <c r="AA88">
        <v>2551</v>
      </c>
      <c r="AB88">
        <v>593</v>
      </c>
      <c r="AC88">
        <v>872</v>
      </c>
      <c r="AD88" s="27">
        <f t="shared" ref="AD88:AD98" si="48">0.1515*(AA88/1000)/(AC88/1000)^2/($D$4/10)^4</f>
        <v>0.1779576705985017</v>
      </c>
      <c r="AE88" s="27">
        <f t="shared" ref="AE88:AE98" si="49">0.5*(Z88/1000)/(AC88/1000)^3/($D$4/10)^5</f>
        <v>8.5503892053861219E-2</v>
      </c>
      <c r="AF88" s="29">
        <f t="shared" ref="AF88:AF98" si="50">AD88/AE88</f>
        <v>2.0812815220902618</v>
      </c>
      <c r="AG88" s="29">
        <f t="shared" ref="AG88:AG98" si="51">0.798*AD88^1.5/AE88</f>
        <v>0.70063539924809271</v>
      </c>
      <c r="AH88" s="29">
        <f t="shared" ref="AH88:AH98" si="52">AA88/Z88</f>
        <v>6.0593824228028508</v>
      </c>
      <c r="AJ88" s="51">
        <f t="shared" ref="AJ88:AJ98" si="53">AA88/(PI()*$D$4^2/4)</f>
        <v>19.219136559878105</v>
      </c>
      <c r="AK88" s="29">
        <f t="shared" ref="AK88:AK98" si="54">AH88</f>
        <v>6.0593824228028508</v>
      </c>
      <c r="AL88" s="58">
        <f t="shared" ref="AL88:AL98" si="55">AG88</f>
        <v>0.70063539924809271</v>
      </c>
    </row>
    <row r="89" spans="1:38" x14ac:dyDescent="0.2">
      <c r="A89" s="1">
        <v>346</v>
      </c>
      <c r="B89" s="1">
        <v>4</v>
      </c>
      <c r="C89" s="1" t="s">
        <v>195</v>
      </c>
      <c r="D89" s="7">
        <v>24</v>
      </c>
      <c r="E89" s="21">
        <v>1000</v>
      </c>
      <c r="F89">
        <v>640</v>
      </c>
      <c r="G89">
        <v>3359</v>
      </c>
      <c r="H89" s="17">
        <v>0.60199999999999998</v>
      </c>
      <c r="I89" s="25">
        <f>0.1515*(G89/1000)/(E89/1000)^2/($D$4/10)^4</f>
        <v>0.17817600924337379</v>
      </c>
      <c r="J89" s="25">
        <f>0.5*(F89/1000)/(E89/1000)^3/($D$4/10)^5</f>
        <v>8.6185303789729384E-2</v>
      </c>
      <c r="K89" s="27">
        <f>I89/J89</f>
        <v>2.0673595312500002</v>
      </c>
      <c r="L89" s="27">
        <f>0.798*I89^1.5/J89</f>
        <v>0.69637555203469403</v>
      </c>
      <c r="M89" s="27">
        <f>G89/F89</f>
        <v>5.2484374999999996</v>
      </c>
      <c r="N89" s="27"/>
      <c r="O89" s="51">
        <f>G89/(PI()*$D$4^2/4)</f>
        <v>25.306577696836754</v>
      </c>
      <c r="P89" s="27">
        <f>M89</f>
        <v>5.2484374999999996</v>
      </c>
      <c r="Q89" s="93">
        <f>L89</f>
        <v>0.69637555203469403</v>
      </c>
      <c r="R89" s="156">
        <f>E89*(PI()/30)*($D$4/2)</f>
        <v>680.67840827778844</v>
      </c>
      <c r="S89" s="156">
        <f>R89/H89</f>
        <v>1130.6950303617748</v>
      </c>
      <c r="T89" s="153"/>
      <c r="U89" s="153"/>
      <c r="W89" s="1">
        <v>346</v>
      </c>
      <c r="X89" s="7">
        <v>24</v>
      </c>
      <c r="Y89" s="17">
        <v>0.55000000000000004</v>
      </c>
      <c r="Z89">
        <v>481</v>
      </c>
      <c r="AA89">
        <v>2787</v>
      </c>
      <c r="AB89">
        <v>622</v>
      </c>
      <c r="AC89">
        <v>913</v>
      </c>
      <c r="AD89" s="27">
        <f t="shared" si="48"/>
        <v>0.17735140659218868</v>
      </c>
      <c r="AE89" s="27">
        <f t="shared" si="49"/>
        <v>8.5111057488191158E-2</v>
      </c>
      <c r="AF89" s="29">
        <f t="shared" si="50"/>
        <v>2.0837645756756755</v>
      </c>
      <c r="AG89" s="29">
        <f t="shared" si="51"/>
        <v>0.70027538450793336</v>
      </c>
      <c r="AH89" s="29">
        <f t="shared" si="52"/>
        <v>5.7941787941787943</v>
      </c>
      <c r="AJ89" s="51">
        <f t="shared" si="53"/>
        <v>20.997151545425435</v>
      </c>
      <c r="AK89" s="29">
        <f t="shared" si="54"/>
        <v>5.7941787941787943</v>
      </c>
      <c r="AL89" s="58">
        <f t="shared" si="55"/>
        <v>0.70027538450793336</v>
      </c>
    </row>
    <row r="90" spans="1:38" x14ac:dyDescent="0.2">
      <c r="A90" s="1">
        <v>346</v>
      </c>
      <c r="B90" s="1">
        <v>4</v>
      </c>
      <c r="C90" s="1" t="s">
        <v>195</v>
      </c>
      <c r="D90" s="7">
        <v>24</v>
      </c>
      <c r="E90" s="21">
        <v>1200</v>
      </c>
      <c r="F90">
        <v>1053</v>
      </c>
      <c r="G90">
        <v>4880</v>
      </c>
      <c r="H90" s="17">
        <v>0.72299999999999998</v>
      </c>
      <c r="I90" s="25">
        <f>0.1515*(G90/1000)/(E90/1000)^2/($D$4/10)^4</f>
        <v>0.17976144626121862</v>
      </c>
      <c r="J90" s="25">
        <f>0.5*(F90/1000)/(E90/1000)^3/($D$4/10)^5</f>
        <v>8.2061202338853667E-2</v>
      </c>
      <c r="K90" s="27">
        <f>I90/J90</f>
        <v>2.1905777777777775</v>
      </c>
      <c r="L90" s="27">
        <f>0.798*I90^1.5/J90</f>
        <v>0.74115637034434412</v>
      </c>
      <c r="M90" s="27">
        <f>G90/F90</f>
        <v>4.6343779677113011</v>
      </c>
      <c r="N90" s="27"/>
      <c r="O90" s="51">
        <f>G90/(PI()*$D$4^2/4)</f>
        <v>36.76573359945322</v>
      </c>
      <c r="P90" s="27">
        <f>M90</f>
        <v>4.6343779677113011</v>
      </c>
      <c r="Q90" s="93">
        <f>L90</f>
        <v>0.74115637034434412</v>
      </c>
      <c r="R90" s="156">
        <f>E90*(PI()/30)*($D$4/2)</f>
        <v>816.81408993334617</v>
      </c>
      <c r="S90" s="156">
        <f>R90/H90</f>
        <v>1129.7566942369933</v>
      </c>
      <c r="T90" s="153"/>
      <c r="U90" s="153"/>
      <c r="W90" s="1">
        <v>346</v>
      </c>
      <c r="X90" s="7">
        <v>24</v>
      </c>
      <c r="Y90" s="17">
        <v>0.57499999999999996</v>
      </c>
      <c r="Z90">
        <v>546</v>
      </c>
      <c r="AA90">
        <v>3041</v>
      </c>
      <c r="AB90">
        <v>650</v>
      </c>
      <c r="AC90">
        <v>955</v>
      </c>
      <c r="AD90" s="27">
        <f t="shared" si="48"/>
        <v>0.1768678516316661</v>
      </c>
      <c r="AE90" s="27">
        <f t="shared" si="49"/>
        <v>8.4418138390464331E-2</v>
      </c>
      <c r="AF90" s="29">
        <f t="shared" si="50"/>
        <v>2.095140392857143</v>
      </c>
      <c r="AG90" s="29">
        <f t="shared" si="51"/>
        <v>0.70313784155666603</v>
      </c>
      <c r="AH90" s="29">
        <f t="shared" si="52"/>
        <v>5.5695970695970693</v>
      </c>
      <c r="AJ90" s="51">
        <f t="shared" si="53"/>
        <v>22.910777843429763</v>
      </c>
      <c r="AK90" s="29">
        <f t="shared" si="54"/>
        <v>5.5695970695970693</v>
      </c>
      <c r="AL90" s="58">
        <f t="shared" si="55"/>
        <v>0.70313784155666603</v>
      </c>
    </row>
    <row r="91" spans="1:38" x14ac:dyDescent="0.2">
      <c r="A91" s="1">
        <v>346</v>
      </c>
      <c r="B91" s="1">
        <v>4</v>
      </c>
      <c r="C91" s="1" t="s">
        <v>195</v>
      </c>
      <c r="D91" s="7">
        <v>24</v>
      </c>
      <c r="E91" s="21">
        <v>1300</v>
      </c>
      <c r="F91">
        <v>1369</v>
      </c>
      <c r="G91">
        <v>5873</v>
      </c>
      <c r="H91" s="17">
        <v>0.78300000000000003</v>
      </c>
      <c r="I91" s="25">
        <f>0.1515*(G91/1000)/(E91/1000)^2/($D$4/10)^4</f>
        <v>0.18433700194061953</v>
      </c>
      <c r="J91" s="25">
        <f>0.5*(F91/1000)/(E91/1000)^3/($D$4/10)^5</f>
        <v>8.3912494942065527E-2</v>
      </c>
      <c r="K91" s="27">
        <f>I91/J91</f>
        <v>2.1967765595325059</v>
      </c>
      <c r="L91" s="27">
        <f>0.798*I91^1.5/J91</f>
        <v>0.75265341605348979</v>
      </c>
      <c r="M91" s="27">
        <f>G91/F91</f>
        <v>4.2899926953981007</v>
      </c>
      <c r="N91" s="27"/>
      <c r="O91" s="51">
        <f>G91/(PI()*$D$4^2/4)</f>
        <v>44.246957669997698</v>
      </c>
      <c r="P91" s="27">
        <f>M91</f>
        <v>4.2899926953981007</v>
      </c>
      <c r="Q91" s="93">
        <f>L91</f>
        <v>0.75265341605348979</v>
      </c>
      <c r="R91" s="156">
        <f>E91*(PI()/30)*($D$4/2)</f>
        <v>884.88193076112509</v>
      </c>
      <c r="S91" s="156">
        <f>R91/H91</f>
        <v>1130.1174083794701</v>
      </c>
      <c r="T91" s="153"/>
      <c r="U91" s="153"/>
      <c r="W91" s="1">
        <v>346</v>
      </c>
      <c r="X91" s="7">
        <v>24</v>
      </c>
      <c r="Y91" s="17">
        <v>0.6</v>
      </c>
      <c r="Z91">
        <v>619</v>
      </c>
      <c r="AA91">
        <v>3313</v>
      </c>
      <c r="AB91">
        <v>678</v>
      </c>
      <c r="AC91">
        <v>996</v>
      </c>
      <c r="AD91" s="27">
        <f t="shared" si="48"/>
        <v>0.17715033691850673</v>
      </c>
      <c r="AE91" s="27">
        <f t="shared" si="49"/>
        <v>8.4365692667292699E-2</v>
      </c>
      <c r="AF91" s="29">
        <f t="shared" si="50"/>
        <v>2.0997911747980615</v>
      </c>
      <c r="AG91" s="29">
        <f t="shared" si="51"/>
        <v>0.70526119514643926</v>
      </c>
      <c r="AH91" s="29">
        <f t="shared" si="52"/>
        <v>5.3521809369951532</v>
      </c>
      <c r="AJ91" s="51">
        <f t="shared" si="53"/>
        <v>24.960015453891089</v>
      </c>
      <c r="AK91" s="29">
        <f t="shared" si="54"/>
        <v>5.3521809369951532</v>
      </c>
      <c r="AL91" s="58">
        <f t="shared" si="55"/>
        <v>0.70526119514643926</v>
      </c>
    </row>
    <row r="92" spans="1:38" x14ac:dyDescent="0.2">
      <c r="E92" s="21"/>
      <c r="F92"/>
      <c r="G92"/>
      <c r="H92" s="17"/>
      <c r="N92" s="27"/>
      <c r="R92" s="156"/>
      <c r="T92" s="153"/>
      <c r="U92" s="153"/>
      <c r="W92" s="1">
        <v>346</v>
      </c>
      <c r="X92" s="7">
        <v>24</v>
      </c>
      <c r="Y92" s="17">
        <v>0.625</v>
      </c>
      <c r="Z92">
        <v>699</v>
      </c>
      <c r="AA92">
        <v>3604</v>
      </c>
      <c r="AB92">
        <v>706</v>
      </c>
      <c r="AC92">
        <v>1038</v>
      </c>
      <c r="AD92" s="27">
        <f t="shared" si="48"/>
        <v>0.17743091774177902</v>
      </c>
      <c r="AE92" s="27">
        <f t="shared" si="49"/>
        <v>8.4166323693081621E-2</v>
      </c>
      <c r="AF92" s="29">
        <f t="shared" si="50"/>
        <v>2.1080987021459232</v>
      </c>
      <c r="AG92" s="29">
        <f t="shared" si="51"/>
        <v>0.70861196582482167</v>
      </c>
      <c r="AH92" s="29">
        <f t="shared" si="52"/>
        <v>5.1559370529327611</v>
      </c>
      <c r="AJ92" s="51">
        <f t="shared" si="53"/>
        <v>27.152398338612581</v>
      </c>
      <c r="AK92" s="29">
        <f t="shared" si="54"/>
        <v>5.1559370529327611</v>
      </c>
      <c r="AL92" s="58">
        <f t="shared" si="55"/>
        <v>0.70861196582482167</v>
      </c>
    </row>
    <row r="93" spans="1:38" x14ac:dyDescent="0.2">
      <c r="E93" s="21"/>
      <c r="F93"/>
      <c r="G93"/>
      <c r="H93" s="17"/>
      <c r="N93" s="27"/>
      <c r="R93" s="156"/>
      <c r="T93" s="153"/>
      <c r="U93" s="153"/>
      <c r="W93" s="1">
        <v>346</v>
      </c>
      <c r="X93" s="7">
        <v>24</v>
      </c>
      <c r="Y93" s="17">
        <v>0.65</v>
      </c>
      <c r="Z93">
        <v>785</v>
      </c>
      <c r="AA93">
        <v>3912</v>
      </c>
      <c r="AB93">
        <v>735</v>
      </c>
      <c r="AC93">
        <v>1079</v>
      </c>
      <c r="AD93" s="27">
        <f t="shared" si="48"/>
        <v>0.17823589873785459</v>
      </c>
      <c r="AE93" s="27">
        <f t="shared" si="49"/>
        <v>8.4150861315017783E-2</v>
      </c>
      <c r="AF93" s="29">
        <f t="shared" si="50"/>
        <v>2.1180519836942673</v>
      </c>
      <c r="AG93" s="29">
        <f t="shared" si="51"/>
        <v>0.71357084338917764</v>
      </c>
      <c r="AH93" s="29">
        <f t="shared" si="52"/>
        <v>4.9834394904458597</v>
      </c>
      <c r="AJ93" s="51">
        <f t="shared" si="53"/>
        <v>29.472858573987907</v>
      </c>
      <c r="AK93" s="29">
        <f t="shared" si="54"/>
        <v>4.9834394904458597</v>
      </c>
      <c r="AL93" s="58">
        <f t="shared" si="55"/>
        <v>0.71357084338917764</v>
      </c>
    </row>
    <row r="94" spans="1:38" x14ac:dyDescent="0.2">
      <c r="E94" s="21"/>
      <c r="F94"/>
      <c r="G94"/>
      <c r="H94" s="17"/>
      <c r="N94" s="27"/>
      <c r="R94" s="156"/>
      <c r="T94" s="153"/>
      <c r="U94" s="153"/>
      <c r="W94" s="1">
        <v>346</v>
      </c>
      <c r="X94" s="7">
        <v>24</v>
      </c>
      <c r="Y94" s="17">
        <v>0.67500000000000004</v>
      </c>
      <c r="Z94">
        <v>878</v>
      </c>
      <c r="AA94">
        <v>4239</v>
      </c>
      <c r="AB94">
        <v>763</v>
      </c>
      <c r="AC94">
        <v>1121</v>
      </c>
      <c r="AD94" s="27">
        <f t="shared" si="48"/>
        <v>0.17893340030461252</v>
      </c>
      <c r="AE94" s="27">
        <f t="shared" si="49"/>
        <v>8.3932647225245446E-2</v>
      </c>
      <c r="AF94" s="29">
        <f t="shared" si="50"/>
        <v>2.1318688998861046</v>
      </c>
      <c r="AG94" s="29">
        <f t="shared" si="51"/>
        <v>0.71962972320221785</v>
      </c>
      <c r="AH94" s="29">
        <f t="shared" si="52"/>
        <v>4.8280182232346238</v>
      </c>
      <c r="AJ94" s="51">
        <f t="shared" si="53"/>
        <v>31.936464083623399</v>
      </c>
      <c r="AK94" s="29">
        <f t="shared" si="54"/>
        <v>4.8280182232346238</v>
      </c>
      <c r="AL94" s="58">
        <f t="shared" si="55"/>
        <v>0.71962972320221785</v>
      </c>
    </row>
    <row r="95" spans="1:38" x14ac:dyDescent="0.2">
      <c r="E95" s="21"/>
      <c r="F95"/>
      <c r="G95"/>
      <c r="H95" s="17"/>
      <c r="N95" s="27"/>
      <c r="R95" s="156"/>
      <c r="T95" s="153"/>
      <c r="U95" s="153"/>
      <c r="W95" s="1">
        <v>346</v>
      </c>
      <c r="X95" s="7">
        <v>24</v>
      </c>
      <c r="Y95" s="17">
        <v>0.7</v>
      </c>
      <c r="Z95">
        <v>978</v>
      </c>
      <c r="AA95">
        <v>4584</v>
      </c>
      <c r="AB95">
        <v>791</v>
      </c>
      <c r="AC95">
        <v>1162</v>
      </c>
      <c r="AD95" s="27">
        <f t="shared" si="48"/>
        <v>0.18008252708649078</v>
      </c>
      <c r="AE95" s="27">
        <f t="shared" si="49"/>
        <v>8.3940917800177331E-2</v>
      </c>
      <c r="AF95" s="29">
        <f t="shared" si="50"/>
        <v>2.1453485595092019</v>
      </c>
      <c r="AG95" s="29">
        <f t="shared" si="51"/>
        <v>0.72650154566587111</v>
      </c>
      <c r="AH95" s="29">
        <f t="shared" si="52"/>
        <v>4.6871165644171775</v>
      </c>
      <c r="AJ95" s="51">
        <f t="shared" si="53"/>
        <v>34.535680905715893</v>
      </c>
      <c r="AK95" s="29">
        <f t="shared" si="54"/>
        <v>4.6871165644171775</v>
      </c>
      <c r="AL95" s="58">
        <f t="shared" si="55"/>
        <v>0.72650154566587111</v>
      </c>
    </row>
    <row r="96" spans="1:38" x14ac:dyDescent="0.2">
      <c r="E96" s="21"/>
      <c r="F96"/>
      <c r="G96"/>
      <c r="H96" s="17"/>
      <c r="N96" s="27"/>
      <c r="R96" s="156"/>
      <c r="T96" s="153"/>
      <c r="U96" s="153"/>
      <c r="W96" s="1">
        <v>346</v>
      </c>
      <c r="X96" s="7">
        <v>24</v>
      </c>
      <c r="Y96" s="17">
        <v>0.72499999999999998</v>
      </c>
      <c r="Z96">
        <v>1085</v>
      </c>
      <c r="AA96">
        <v>4947</v>
      </c>
      <c r="AB96">
        <v>820</v>
      </c>
      <c r="AC96">
        <v>1204</v>
      </c>
      <c r="AD96" s="27">
        <f t="shared" si="48"/>
        <v>0.18102066672553824</v>
      </c>
      <c r="AE96" s="27">
        <f t="shared" si="49"/>
        <v>8.3715046002138874E-2</v>
      </c>
      <c r="AF96" s="29">
        <f t="shared" si="50"/>
        <v>2.1623432748387099</v>
      </c>
      <c r="AG96" s="29">
        <f t="shared" si="51"/>
        <v>0.73416150896345178</v>
      </c>
      <c r="AH96" s="29">
        <f t="shared" si="52"/>
        <v>4.5594470046082947</v>
      </c>
      <c r="AJ96" s="51">
        <f t="shared" si="53"/>
        <v>37.270509040265381</v>
      </c>
      <c r="AK96" s="29">
        <f t="shared" si="54"/>
        <v>4.5594470046082947</v>
      </c>
      <c r="AL96" s="58">
        <f t="shared" si="55"/>
        <v>0.73416150896345178</v>
      </c>
    </row>
    <row r="97" spans="1:38" x14ac:dyDescent="0.2">
      <c r="E97" s="21"/>
      <c r="F97"/>
      <c r="G97"/>
      <c r="H97" s="17"/>
      <c r="N97" s="27"/>
      <c r="R97" s="156"/>
      <c r="T97" s="153"/>
      <c r="U97" s="153"/>
      <c r="W97" s="1">
        <v>346</v>
      </c>
      <c r="X97" s="7">
        <v>24</v>
      </c>
      <c r="Y97" s="17">
        <v>0.75</v>
      </c>
      <c r="Z97">
        <v>1198</v>
      </c>
      <c r="AA97">
        <v>5328</v>
      </c>
      <c r="AB97">
        <v>848</v>
      </c>
      <c r="AC97">
        <v>1245</v>
      </c>
      <c r="AD97" s="27">
        <f t="shared" si="48"/>
        <v>0.18233277297469194</v>
      </c>
      <c r="AE97" s="27">
        <f t="shared" si="49"/>
        <v>8.359917787640278E-2</v>
      </c>
      <c r="AF97" s="29">
        <f t="shared" si="50"/>
        <v>2.1810354791318867</v>
      </c>
      <c r="AG97" s="29">
        <f t="shared" si="51"/>
        <v>0.74318680471814891</v>
      </c>
      <c r="AH97" s="29">
        <f t="shared" si="52"/>
        <v>4.4474123539232053</v>
      </c>
      <c r="AJ97" s="51">
        <f t="shared" si="53"/>
        <v>40.140948487271878</v>
      </c>
      <c r="AK97" s="29">
        <f t="shared" si="54"/>
        <v>4.4474123539232053</v>
      </c>
      <c r="AL97" s="58">
        <f t="shared" si="55"/>
        <v>0.74318680471814891</v>
      </c>
    </row>
    <row r="98" spans="1:38" x14ac:dyDescent="0.2">
      <c r="E98" s="21"/>
      <c r="F98"/>
      <c r="G98"/>
      <c r="H98" s="17"/>
      <c r="N98" s="27"/>
      <c r="R98" s="156"/>
      <c r="T98" s="153"/>
      <c r="U98" s="153"/>
      <c r="W98" s="1">
        <v>346</v>
      </c>
      <c r="X98" s="7">
        <v>24</v>
      </c>
      <c r="Y98" s="17">
        <v>0.77500000000000002</v>
      </c>
      <c r="Z98">
        <v>1319</v>
      </c>
      <c r="AA98">
        <v>5727</v>
      </c>
      <c r="AB98">
        <v>876</v>
      </c>
      <c r="AC98">
        <v>1287</v>
      </c>
      <c r="AD98" s="27">
        <f t="shared" si="48"/>
        <v>0.1834042152114892</v>
      </c>
      <c r="AE98" s="27">
        <f t="shared" si="49"/>
        <v>8.3322520266912503E-2</v>
      </c>
      <c r="AF98" s="29">
        <f t="shared" si="50"/>
        <v>2.201136194920394</v>
      </c>
      <c r="AG98" s="29">
        <f t="shared" si="51"/>
        <v>0.75223660507841283</v>
      </c>
      <c r="AH98" s="29">
        <f t="shared" si="52"/>
        <v>4.3419257012888552</v>
      </c>
      <c r="AJ98" s="51">
        <f t="shared" si="53"/>
        <v>43.146999246735362</v>
      </c>
      <c r="AK98" s="29">
        <f t="shared" si="54"/>
        <v>4.3419257012888552</v>
      </c>
      <c r="AL98" s="58">
        <f t="shared" si="55"/>
        <v>0.75223660507841283</v>
      </c>
    </row>
    <row r="99" spans="1:38" x14ac:dyDescent="0.2">
      <c r="E99" s="21"/>
      <c r="F99"/>
      <c r="G99"/>
      <c r="H99" s="17"/>
      <c r="N99" s="27"/>
      <c r="R99" s="156"/>
      <c r="T99" s="153"/>
      <c r="U99" s="153"/>
    </row>
    <row r="100" spans="1:38" x14ac:dyDescent="0.2">
      <c r="E100" s="21"/>
      <c r="F100"/>
      <c r="G100"/>
      <c r="H100" s="17"/>
      <c r="N100" s="27"/>
      <c r="R100" s="156"/>
      <c r="T100" s="153"/>
      <c r="U100" s="153"/>
    </row>
    <row r="101" spans="1:38" x14ac:dyDescent="0.2">
      <c r="A101" s="1">
        <v>347</v>
      </c>
      <c r="B101" s="1" t="s">
        <v>390</v>
      </c>
      <c r="C101" s="1" t="s">
        <v>195</v>
      </c>
      <c r="D101" s="7">
        <v>24</v>
      </c>
      <c r="E101" s="21">
        <v>799</v>
      </c>
      <c r="F101" s="47">
        <v>337</v>
      </c>
      <c r="G101">
        <v>2186</v>
      </c>
      <c r="H101" s="17">
        <v>0.48099999999999998</v>
      </c>
      <c r="I101" s="25">
        <f t="shared" ref="I101:I112" si="56">0.1515*(G101/1000)/(E101/1000)^2/($D$4/10)^4</f>
        <v>0.18163344600862361</v>
      </c>
      <c r="J101" s="25">
        <f t="shared" ref="J101:J112" si="57">0.5*(F101/1000)/(E101/1000)^3/($D$4/10)^5</f>
        <v>8.896983921764251E-2</v>
      </c>
      <c r="K101" s="27">
        <f t="shared" ref="K101:K112" si="58">I101/J101</f>
        <v>2.0415170759643919</v>
      </c>
      <c r="L101" s="27">
        <f t="shared" ref="L101:L112" si="59">0.798*I101^1.5/J101</f>
        <v>0.69431063814280847</v>
      </c>
      <c r="M101" s="27">
        <f t="shared" ref="M101:M112" si="60">G101/F101</f>
        <v>6.4866468842729974</v>
      </c>
      <c r="N101" s="27"/>
      <c r="O101" s="51">
        <f t="shared" ref="O101:O112" si="61">G101/(PI()*$D$4^2/4)</f>
        <v>16.469240501722282</v>
      </c>
      <c r="P101" s="27">
        <f t="shared" ref="P101:P112" si="62">M101</f>
        <v>6.4866468842729974</v>
      </c>
      <c r="Q101" s="93">
        <f t="shared" ref="Q101:Q112" si="63">L101</f>
        <v>0.69431063814280847</v>
      </c>
      <c r="R101" s="156">
        <f t="shared" ref="R101:R112" si="64">E101*(PI()/30)*($D$4/2)</f>
        <v>543.8620482139529</v>
      </c>
      <c r="S101" s="156">
        <f t="shared" ref="S101:S112" si="65">R101/H101</f>
        <v>1130.690328927137</v>
      </c>
      <c r="T101" s="153"/>
      <c r="U101" s="153"/>
      <c r="W101" s="1">
        <v>347</v>
      </c>
      <c r="X101" s="135">
        <v>24</v>
      </c>
      <c r="Y101" s="17">
        <v>0.52500000000000002</v>
      </c>
      <c r="Z101" s="69">
        <v>368</v>
      </c>
      <c r="AA101" s="68">
        <v>2089</v>
      </c>
      <c r="AB101">
        <v>593</v>
      </c>
      <c r="AC101">
        <v>872</v>
      </c>
      <c r="AD101" s="27">
        <f t="shared" ref="AD101:AD111" si="66">0.1515*(AA101/1000)/(AC101/1000)^2/($D$4/10)^4</f>
        <v>0.14572856678960017</v>
      </c>
      <c r="AE101" s="27">
        <f t="shared" ref="AE101:AE111" si="67">0.5*(Z101/1000)/(AC101/1000)^3/($D$4/10)^5</f>
        <v>7.4739744123090104E-2</v>
      </c>
      <c r="AF101" s="29">
        <f t="shared" ref="AF101:AF111" si="68">AD101/AE101</f>
        <v>1.9498135630434781</v>
      </c>
      <c r="AG101" s="29">
        <f t="shared" ref="AG101:AG111" si="69">0.798*AD101^1.5/AE101</f>
        <v>0.59397521753339899</v>
      </c>
      <c r="AH101" s="29">
        <f t="shared" ref="AH101:AH111" si="70">AA101/Z101</f>
        <v>5.6766304347826084</v>
      </c>
      <c r="AJ101" s="51">
        <f t="shared" ref="AJ101:AJ111" si="71">AA101/(PI()*$D$4^2/4)</f>
        <v>15.738446206815118</v>
      </c>
      <c r="AK101" s="29">
        <f t="shared" ref="AK101:AK111" si="72">AH101</f>
        <v>5.6766304347826084</v>
      </c>
      <c r="AL101" s="58">
        <f t="shared" ref="AL101:AL111" si="73">AG101</f>
        <v>0.59397521753339899</v>
      </c>
    </row>
    <row r="102" spans="1:38" x14ac:dyDescent="0.2">
      <c r="A102" s="1">
        <v>347</v>
      </c>
      <c r="B102" s="1" t="s">
        <v>390</v>
      </c>
      <c r="C102" s="1" t="s">
        <v>195</v>
      </c>
      <c r="D102" s="7">
        <v>24</v>
      </c>
      <c r="E102" s="21">
        <v>799</v>
      </c>
      <c r="F102">
        <v>339</v>
      </c>
      <c r="G102">
        <v>2176</v>
      </c>
      <c r="H102" s="17">
        <v>0.48099999999999998</v>
      </c>
      <c r="I102" s="25">
        <f t="shared" si="56"/>
        <v>0.18080255192807182</v>
      </c>
      <c r="J102" s="25">
        <f t="shared" si="57"/>
        <v>8.9497850132880752E-2</v>
      </c>
      <c r="K102" s="27">
        <f t="shared" si="58"/>
        <v>2.0201887716814162</v>
      </c>
      <c r="L102" s="27">
        <f t="shared" si="59"/>
        <v>0.68548368432285323</v>
      </c>
      <c r="M102" s="27">
        <f t="shared" si="60"/>
        <v>6.4188790560471976</v>
      </c>
      <c r="N102" s="27"/>
      <c r="O102" s="51">
        <f t="shared" si="61"/>
        <v>16.393900883690616</v>
      </c>
      <c r="P102" s="27">
        <f t="shared" si="62"/>
        <v>6.4188790560471976</v>
      </c>
      <c r="Q102" s="93">
        <f t="shared" si="63"/>
        <v>0.68548368432285323</v>
      </c>
      <c r="R102" s="156">
        <f t="shared" si="64"/>
        <v>543.8620482139529</v>
      </c>
      <c r="S102" s="156">
        <f t="shared" si="65"/>
        <v>1130.690328927137</v>
      </c>
      <c r="T102" s="153"/>
      <c r="U102" s="153"/>
      <c r="W102" s="1">
        <v>347</v>
      </c>
      <c r="X102" s="135">
        <v>24</v>
      </c>
      <c r="Y102" s="17">
        <v>0.55000000000000004</v>
      </c>
      <c r="Z102" s="69">
        <v>428</v>
      </c>
      <c r="AA102" s="68">
        <v>2307</v>
      </c>
      <c r="AB102">
        <v>622</v>
      </c>
      <c r="AC102">
        <v>913</v>
      </c>
      <c r="AD102" s="27">
        <f t="shared" si="66"/>
        <v>0.14680649264735535</v>
      </c>
      <c r="AE102" s="27">
        <f t="shared" si="67"/>
        <v>7.5732916018598384E-2</v>
      </c>
      <c r="AF102" s="29">
        <f t="shared" si="68"/>
        <v>1.9384766936915887</v>
      </c>
      <c r="AG102" s="29">
        <f t="shared" si="69"/>
        <v>0.59270160970850916</v>
      </c>
      <c r="AH102" s="29">
        <f t="shared" si="70"/>
        <v>5.3901869158878508</v>
      </c>
      <c r="AJ102" s="51">
        <f t="shared" si="71"/>
        <v>17.380849879905444</v>
      </c>
      <c r="AK102" s="29">
        <f t="shared" si="72"/>
        <v>5.3901869158878508</v>
      </c>
      <c r="AL102" s="58">
        <f t="shared" si="73"/>
        <v>0.59270160970850916</v>
      </c>
    </row>
    <row r="103" spans="1:38" x14ac:dyDescent="0.2">
      <c r="A103" s="1">
        <v>347</v>
      </c>
      <c r="B103" s="1" t="s">
        <v>390</v>
      </c>
      <c r="C103" s="1" t="s">
        <v>195</v>
      </c>
      <c r="D103" s="7">
        <v>24</v>
      </c>
      <c r="E103" s="21">
        <v>800</v>
      </c>
      <c r="F103">
        <v>339</v>
      </c>
      <c r="G103">
        <v>2176</v>
      </c>
      <c r="H103" s="17">
        <v>0.48199999999999998</v>
      </c>
      <c r="I103" s="25">
        <f t="shared" si="56"/>
        <v>0.18035082805223901</v>
      </c>
      <c r="J103" s="25">
        <f t="shared" si="57"/>
        <v>8.9162652541254439E-2</v>
      </c>
      <c r="K103" s="27">
        <f t="shared" si="58"/>
        <v>2.0227171681415932</v>
      </c>
      <c r="L103" s="27">
        <f t="shared" si="59"/>
        <v>0.68548368432285323</v>
      </c>
      <c r="M103" s="27">
        <f t="shared" si="60"/>
        <v>6.4188790560471976</v>
      </c>
      <c r="N103" s="27"/>
      <c r="O103" s="51">
        <f t="shared" si="61"/>
        <v>16.393900883690616</v>
      </c>
      <c r="P103" s="27">
        <f t="shared" si="62"/>
        <v>6.4188790560471976</v>
      </c>
      <c r="Q103" s="93">
        <f t="shared" si="63"/>
        <v>0.68548368432285323</v>
      </c>
      <c r="R103" s="156">
        <f t="shared" si="64"/>
        <v>544.5427266222307</v>
      </c>
      <c r="S103" s="156">
        <f t="shared" si="65"/>
        <v>1129.7566942369931</v>
      </c>
      <c r="T103" s="153"/>
      <c r="U103" s="153"/>
      <c r="W103" s="1">
        <v>347</v>
      </c>
      <c r="X103" s="135">
        <v>24</v>
      </c>
      <c r="Y103" s="17">
        <v>0.57499999999999996</v>
      </c>
      <c r="Z103" s="69">
        <v>518</v>
      </c>
      <c r="AA103" s="68">
        <v>2722</v>
      </c>
      <c r="AB103">
        <v>650</v>
      </c>
      <c r="AC103">
        <v>955</v>
      </c>
      <c r="AD103" s="27">
        <f t="shared" si="66"/>
        <v>0.15831446634047849</v>
      </c>
      <c r="AE103" s="27">
        <f t="shared" si="67"/>
        <v>8.0089003088389232E-2</v>
      </c>
      <c r="AF103" s="29">
        <f t="shared" si="68"/>
        <v>1.9767316389961391</v>
      </c>
      <c r="AG103" s="29">
        <f t="shared" si="69"/>
        <v>0.62764042169193246</v>
      </c>
      <c r="AH103" s="29">
        <f t="shared" si="70"/>
        <v>5.2548262548262548</v>
      </c>
      <c r="AJ103" s="51">
        <f t="shared" si="71"/>
        <v>20.507444028219602</v>
      </c>
      <c r="AK103" s="29">
        <f t="shared" si="72"/>
        <v>5.2548262548262548</v>
      </c>
      <c r="AL103" s="58">
        <f t="shared" si="73"/>
        <v>0.62764042169193246</v>
      </c>
    </row>
    <row r="104" spans="1:38" x14ac:dyDescent="0.2">
      <c r="A104" s="1">
        <v>347</v>
      </c>
      <c r="B104" s="1" t="s">
        <v>390</v>
      </c>
      <c r="C104" s="1" t="s">
        <v>195</v>
      </c>
      <c r="D104" s="7">
        <v>24</v>
      </c>
      <c r="E104" s="21">
        <v>999</v>
      </c>
      <c r="F104">
        <v>647</v>
      </c>
      <c r="G104">
        <v>3382</v>
      </c>
      <c r="H104" s="17">
        <v>0.60199999999999998</v>
      </c>
      <c r="I104" s="25">
        <f t="shared" si="56"/>
        <v>0.17975536051645841</v>
      </c>
      <c r="J104" s="25">
        <f t="shared" si="57"/>
        <v>8.7389863056900954E-2</v>
      </c>
      <c r="K104" s="27">
        <f t="shared" si="58"/>
        <v>2.0569360590417309</v>
      </c>
      <c r="L104" s="27">
        <f t="shared" si="59"/>
        <v>0.69592847739396413</v>
      </c>
      <c r="M104" s="27">
        <f t="shared" si="60"/>
        <v>5.2272024729520865</v>
      </c>
      <c r="N104" s="27"/>
      <c r="O104" s="51">
        <f t="shared" si="61"/>
        <v>25.479858818309587</v>
      </c>
      <c r="P104" s="27">
        <f t="shared" si="62"/>
        <v>5.2272024729520865</v>
      </c>
      <c r="Q104" s="93">
        <f t="shared" si="63"/>
        <v>0.69592847739396413</v>
      </c>
      <c r="R104" s="156">
        <f t="shared" si="64"/>
        <v>679.99772986951064</v>
      </c>
      <c r="S104" s="156">
        <f t="shared" si="65"/>
        <v>1129.5643353314131</v>
      </c>
      <c r="T104" s="153"/>
      <c r="U104" s="153"/>
      <c r="W104" s="1">
        <v>347</v>
      </c>
      <c r="X104" s="135">
        <v>24</v>
      </c>
      <c r="Y104" s="17">
        <v>0.6</v>
      </c>
      <c r="Z104" s="69">
        <v>638</v>
      </c>
      <c r="AA104" s="68">
        <v>3333</v>
      </c>
      <c r="AB104">
        <v>678</v>
      </c>
      <c r="AC104">
        <v>996</v>
      </c>
      <c r="AD104" s="27">
        <f t="shared" si="66"/>
        <v>0.17821976243567253</v>
      </c>
      <c r="AE104" s="27">
        <f t="shared" si="67"/>
        <v>8.6955269663542403E-2</v>
      </c>
      <c r="AF104" s="29">
        <f t="shared" si="68"/>
        <v>2.0495567793103451</v>
      </c>
      <c r="AG104" s="29">
        <f t="shared" si="69"/>
        <v>0.69046358003366448</v>
      </c>
      <c r="AH104" s="29">
        <f t="shared" si="70"/>
        <v>5.2241379310344831</v>
      </c>
      <c r="AJ104" s="51">
        <f t="shared" si="71"/>
        <v>25.110694689954421</v>
      </c>
      <c r="AK104" s="29">
        <f t="shared" si="72"/>
        <v>5.2241379310344831</v>
      </c>
      <c r="AL104" s="58">
        <f t="shared" si="73"/>
        <v>0.69046358003366448</v>
      </c>
    </row>
    <row r="105" spans="1:38" x14ac:dyDescent="0.2">
      <c r="A105" s="1">
        <v>347</v>
      </c>
      <c r="B105" s="1" t="s">
        <v>390</v>
      </c>
      <c r="C105" s="1" t="s">
        <v>195</v>
      </c>
      <c r="D105" s="7">
        <v>24</v>
      </c>
      <c r="E105" s="179">
        <v>1000</v>
      </c>
      <c r="F105" s="47">
        <v>650</v>
      </c>
      <c r="G105" s="47">
        <v>3392</v>
      </c>
      <c r="H105" s="50">
        <v>0.60199999999999998</v>
      </c>
      <c r="I105" s="25">
        <f t="shared" si="56"/>
        <v>0.17992647316270435</v>
      </c>
      <c r="J105" s="25">
        <f t="shared" si="57"/>
        <v>8.7531949161443912E-2</v>
      </c>
      <c r="K105" s="27">
        <f t="shared" si="58"/>
        <v>2.055552</v>
      </c>
      <c r="L105" s="27">
        <f t="shared" si="59"/>
        <v>0.69579113748644417</v>
      </c>
      <c r="M105" s="27">
        <f t="shared" si="60"/>
        <v>5.218461538461538</v>
      </c>
      <c r="N105" s="27"/>
      <c r="O105" s="51">
        <f t="shared" si="61"/>
        <v>25.555198436341254</v>
      </c>
      <c r="P105" s="27">
        <f t="shared" si="62"/>
        <v>5.218461538461538</v>
      </c>
      <c r="Q105" s="93">
        <f t="shared" si="63"/>
        <v>0.69579113748644417</v>
      </c>
      <c r="R105" s="156">
        <f t="shared" si="64"/>
        <v>680.67840827778844</v>
      </c>
      <c r="S105" s="156">
        <f t="shared" si="65"/>
        <v>1130.6950303617748</v>
      </c>
      <c r="T105" s="153"/>
      <c r="U105" s="153"/>
      <c r="W105" s="1">
        <v>347</v>
      </c>
      <c r="X105" s="135">
        <v>24</v>
      </c>
      <c r="Y105" s="17">
        <v>0.625</v>
      </c>
      <c r="Z105" s="69">
        <v>732</v>
      </c>
      <c r="AA105" s="68">
        <v>3805</v>
      </c>
      <c r="AB105">
        <v>706</v>
      </c>
      <c r="AC105">
        <v>1038</v>
      </c>
      <c r="AD105" s="27">
        <f t="shared" si="66"/>
        <v>0.18732648224402587</v>
      </c>
      <c r="AE105" s="27">
        <f t="shared" si="67"/>
        <v>8.8139841120652013E-2</v>
      </c>
      <c r="AF105" s="29">
        <f t="shared" si="68"/>
        <v>2.1253326516393445</v>
      </c>
      <c r="AG105" s="29">
        <f t="shared" si="69"/>
        <v>0.73405634097078565</v>
      </c>
      <c r="AH105" s="29">
        <f t="shared" si="70"/>
        <v>5.1980874316939891</v>
      </c>
      <c r="AJ105" s="51">
        <f t="shared" si="71"/>
        <v>28.666724661049077</v>
      </c>
      <c r="AK105" s="29">
        <f t="shared" si="72"/>
        <v>5.1980874316939891</v>
      </c>
      <c r="AL105" s="58">
        <f t="shared" si="73"/>
        <v>0.73405634097078565</v>
      </c>
    </row>
    <row r="106" spans="1:38" x14ac:dyDescent="0.2">
      <c r="A106" s="1">
        <v>347</v>
      </c>
      <c r="B106" s="1" t="s">
        <v>390</v>
      </c>
      <c r="C106" s="1" t="s">
        <v>195</v>
      </c>
      <c r="D106" s="7">
        <v>24</v>
      </c>
      <c r="E106" s="179">
        <v>1004</v>
      </c>
      <c r="F106" s="47">
        <v>664</v>
      </c>
      <c r="G106" s="47">
        <v>3468</v>
      </c>
      <c r="H106" s="50">
        <v>0.60499999999999998</v>
      </c>
      <c r="I106" s="25">
        <f t="shared" si="56"/>
        <v>0.18249496497405182</v>
      </c>
      <c r="J106" s="25">
        <f t="shared" si="57"/>
        <v>8.8352772820327483E-2</v>
      </c>
      <c r="K106" s="27">
        <f t="shared" si="58"/>
        <v>2.0655261759036145</v>
      </c>
      <c r="L106" s="27">
        <f t="shared" si="59"/>
        <v>0.70414003545534065</v>
      </c>
      <c r="M106" s="27">
        <f t="shared" si="60"/>
        <v>5.2228915662650603</v>
      </c>
      <c r="N106" s="27"/>
      <c r="O106" s="51">
        <f t="shared" si="61"/>
        <v>26.127779533381918</v>
      </c>
      <c r="P106" s="27">
        <f t="shared" si="62"/>
        <v>5.2228915662650603</v>
      </c>
      <c r="Q106" s="93">
        <f t="shared" si="63"/>
        <v>0.70414003545534065</v>
      </c>
      <c r="R106" s="156">
        <f t="shared" si="64"/>
        <v>683.40112191089963</v>
      </c>
      <c r="S106" s="156">
        <f t="shared" si="65"/>
        <v>1129.5886312576854</v>
      </c>
      <c r="T106" s="153"/>
      <c r="U106" s="153"/>
      <c r="W106" s="1">
        <v>347</v>
      </c>
      <c r="X106" s="135">
        <v>24</v>
      </c>
      <c r="Y106" s="17">
        <v>0.65</v>
      </c>
      <c r="Z106" s="69">
        <v>826</v>
      </c>
      <c r="AA106" s="68">
        <v>4186</v>
      </c>
      <c r="AB106">
        <v>735</v>
      </c>
      <c r="AC106">
        <v>1079</v>
      </c>
      <c r="AD106" s="27">
        <f t="shared" si="66"/>
        <v>0.19071970146131373</v>
      </c>
      <c r="AE106" s="27">
        <f t="shared" si="67"/>
        <v>8.8546001842298938E-2</v>
      </c>
      <c r="AF106" s="29">
        <f t="shared" si="68"/>
        <v>2.1539052864406782</v>
      </c>
      <c r="AG106" s="29">
        <f t="shared" si="69"/>
        <v>0.75063234201599138</v>
      </c>
      <c r="AH106" s="29">
        <f t="shared" si="70"/>
        <v>5.0677966101694913</v>
      </c>
      <c r="AJ106" s="51">
        <f t="shared" si="71"/>
        <v>31.537164108055567</v>
      </c>
      <c r="AK106" s="29">
        <f t="shared" si="72"/>
        <v>5.0677966101694913</v>
      </c>
      <c r="AL106" s="58">
        <f t="shared" si="73"/>
        <v>0.75063234201599138</v>
      </c>
    </row>
    <row r="107" spans="1:38" x14ac:dyDescent="0.2">
      <c r="A107" s="1">
        <v>347</v>
      </c>
      <c r="B107" s="1" t="s">
        <v>390</v>
      </c>
      <c r="C107" s="1" t="s">
        <v>195</v>
      </c>
      <c r="D107" s="7">
        <v>24</v>
      </c>
      <c r="E107" s="179">
        <v>1200</v>
      </c>
      <c r="F107" s="47">
        <v>1126</v>
      </c>
      <c r="G107" s="47">
        <v>4908</v>
      </c>
      <c r="H107" s="50">
        <v>0.72299999999999998</v>
      </c>
      <c r="I107" s="25">
        <f t="shared" si="56"/>
        <v>0.18079286439550435</v>
      </c>
      <c r="J107" s="25">
        <f t="shared" si="57"/>
        <v>8.7750155587416168E-2</v>
      </c>
      <c r="K107" s="27">
        <f t="shared" si="58"/>
        <v>2.0603138898756663</v>
      </c>
      <c r="L107" s="27">
        <f t="shared" si="59"/>
        <v>0.6990800756058777</v>
      </c>
      <c r="M107" s="27">
        <f t="shared" si="60"/>
        <v>4.3587921847246891</v>
      </c>
      <c r="N107" s="27"/>
      <c r="O107" s="51">
        <f t="shared" si="61"/>
        <v>36.976684529941885</v>
      </c>
      <c r="P107" s="27">
        <f t="shared" si="62"/>
        <v>4.3587921847246891</v>
      </c>
      <c r="Q107" s="93">
        <f t="shared" si="63"/>
        <v>0.6990800756058777</v>
      </c>
      <c r="R107" s="156">
        <f t="shared" si="64"/>
        <v>816.81408993334617</v>
      </c>
      <c r="S107" s="156">
        <f t="shared" si="65"/>
        <v>1129.7566942369933</v>
      </c>
      <c r="T107" s="153"/>
      <c r="U107" s="153"/>
      <c r="W107" s="1">
        <v>347</v>
      </c>
      <c r="X107" s="135">
        <v>24</v>
      </c>
      <c r="Y107" s="17">
        <v>0.67500000000000004</v>
      </c>
      <c r="Z107" s="69">
        <v>925</v>
      </c>
      <c r="AA107" s="68">
        <v>4504</v>
      </c>
      <c r="AB107">
        <v>763</v>
      </c>
      <c r="AC107">
        <v>1121</v>
      </c>
      <c r="AD107" s="27">
        <f t="shared" si="66"/>
        <v>0.19011937602547177</v>
      </c>
      <c r="AE107" s="27">
        <f t="shared" si="67"/>
        <v>8.8425624924091173E-2</v>
      </c>
      <c r="AF107" s="29">
        <f t="shared" si="68"/>
        <v>2.1500484298378373</v>
      </c>
      <c r="AG107" s="29">
        <f t="shared" si="69"/>
        <v>0.74810804312116175</v>
      </c>
      <c r="AH107" s="29">
        <f t="shared" si="70"/>
        <v>4.8691891891891892</v>
      </c>
      <c r="AJ107" s="51">
        <f t="shared" si="71"/>
        <v>33.932963961462562</v>
      </c>
      <c r="AK107" s="29">
        <f t="shared" si="72"/>
        <v>4.8691891891891892</v>
      </c>
      <c r="AL107" s="58">
        <f t="shared" si="73"/>
        <v>0.74810804312116175</v>
      </c>
    </row>
    <row r="108" spans="1:38" x14ac:dyDescent="0.2">
      <c r="A108" s="1">
        <v>347</v>
      </c>
      <c r="B108" s="1" t="s">
        <v>390</v>
      </c>
      <c r="C108" s="1" t="s">
        <v>195</v>
      </c>
      <c r="D108" s="7">
        <v>24</v>
      </c>
      <c r="E108" s="179">
        <v>1201</v>
      </c>
      <c r="F108" s="47">
        <v>1132</v>
      </c>
      <c r="G108" s="47">
        <v>4950</v>
      </c>
      <c r="H108" s="50">
        <v>0.72299999999999998</v>
      </c>
      <c r="I108" s="25">
        <f t="shared" si="56"/>
        <v>0.18203647106427634</v>
      </c>
      <c r="J108" s="25">
        <f t="shared" si="57"/>
        <v>8.7997563498001308E-2</v>
      </c>
      <c r="K108" s="27">
        <f t="shared" si="58"/>
        <v>2.0686535379858664</v>
      </c>
      <c r="L108" s="27">
        <f t="shared" si="59"/>
        <v>0.70431973182669216</v>
      </c>
      <c r="M108" s="27">
        <f t="shared" si="60"/>
        <v>4.372791519434629</v>
      </c>
      <c r="N108" s="27"/>
      <c r="O108" s="51">
        <f t="shared" si="61"/>
        <v>37.293110925674881</v>
      </c>
      <c r="P108" s="27">
        <f t="shared" si="62"/>
        <v>4.372791519434629</v>
      </c>
      <c r="Q108" s="93">
        <f t="shared" si="63"/>
        <v>0.70431973182669216</v>
      </c>
      <c r="R108" s="156">
        <f t="shared" si="64"/>
        <v>817.49476834162397</v>
      </c>
      <c r="S108" s="156">
        <f t="shared" si="65"/>
        <v>1130.6981581488576</v>
      </c>
      <c r="T108" s="153"/>
      <c r="U108" s="153"/>
      <c r="W108" s="1">
        <v>347</v>
      </c>
      <c r="X108" s="135">
        <v>24</v>
      </c>
      <c r="Y108" s="17">
        <v>0.7</v>
      </c>
      <c r="Z108" s="69">
        <v>1030</v>
      </c>
      <c r="AA108" s="68">
        <v>4759</v>
      </c>
      <c r="AB108">
        <v>791</v>
      </c>
      <c r="AC108">
        <v>1162</v>
      </c>
      <c r="AD108" s="27">
        <f t="shared" si="66"/>
        <v>0.18695740541112782</v>
      </c>
      <c r="AE108" s="27">
        <f t="shared" si="67"/>
        <v>8.8404034084031344E-2</v>
      </c>
      <c r="AF108" s="29">
        <f t="shared" si="68"/>
        <v>2.1148062681553403</v>
      </c>
      <c r="AG108" s="29">
        <f t="shared" si="69"/>
        <v>0.72970079003825161</v>
      </c>
      <c r="AH108" s="29">
        <f t="shared" si="70"/>
        <v>4.6203883495145632</v>
      </c>
      <c r="AJ108" s="51">
        <f t="shared" si="71"/>
        <v>35.854124221270055</v>
      </c>
      <c r="AK108" s="29">
        <f t="shared" si="72"/>
        <v>4.6203883495145632</v>
      </c>
      <c r="AL108" s="58">
        <f t="shared" si="73"/>
        <v>0.72970079003825161</v>
      </c>
    </row>
    <row r="109" spans="1:38" x14ac:dyDescent="0.2">
      <c r="A109" s="1">
        <v>347</v>
      </c>
      <c r="B109" s="1" t="s">
        <v>390</v>
      </c>
      <c r="C109" s="1" t="s">
        <v>195</v>
      </c>
      <c r="D109" s="7">
        <v>24</v>
      </c>
      <c r="E109" s="179">
        <v>1205</v>
      </c>
      <c r="F109" s="47">
        <v>1147</v>
      </c>
      <c r="G109" s="47">
        <v>4970</v>
      </c>
      <c r="H109" s="50">
        <v>0.72599999999999998</v>
      </c>
      <c r="I109" s="25">
        <f t="shared" si="56"/>
        <v>0.1815605620587937</v>
      </c>
      <c r="J109" s="25">
        <f t="shared" si="57"/>
        <v>8.8278616841171012E-2</v>
      </c>
      <c r="K109" s="27">
        <f t="shared" si="58"/>
        <v>2.0566765605928508</v>
      </c>
      <c r="L109" s="27">
        <f t="shared" si="59"/>
        <v>0.69932595835718314</v>
      </c>
      <c r="M109" s="27">
        <f t="shared" si="60"/>
        <v>4.3330427201394945</v>
      </c>
      <c r="N109" s="27"/>
      <c r="O109" s="51">
        <f t="shared" si="61"/>
        <v>37.443790161738214</v>
      </c>
      <c r="P109" s="27">
        <f t="shared" si="62"/>
        <v>4.3330427201394945</v>
      </c>
      <c r="Q109" s="93">
        <f t="shared" si="63"/>
        <v>0.69932595835718314</v>
      </c>
      <c r="R109" s="156">
        <f t="shared" si="64"/>
        <v>820.21748197473505</v>
      </c>
      <c r="S109" s="156">
        <f t="shared" si="65"/>
        <v>1129.7761459707094</v>
      </c>
      <c r="T109" s="153"/>
      <c r="U109" s="153"/>
      <c r="W109" s="1">
        <v>347</v>
      </c>
      <c r="X109" s="135">
        <v>24</v>
      </c>
      <c r="Y109" s="17">
        <v>0.72499999999999998</v>
      </c>
      <c r="Z109" s="69">
        <v>1141</v>
      </c>
      <c r="AA109" s="68">
        <v>4960</v>
      </c>
      <c r="AB109">
        <v>820</v>
      </c>
      <c r="AC109">
        <v>1204</v>
      </c>
      <c r="AD109" s="27">
        <f t="shared" si="66"/>
        <v>0.18149636283781476</v>
      </c>
      <c r="AE109" s="27">
        <f t="shared" si="67"/>
        <v>8.8035822569991207E-2</v>
      </c>
      <c r="AF109" s="29">
        <f t="shared" si="68"/>
        <v>2.0616194355828221</v>
      </c>
      <c r="AG109" s="29">
        <f t="shared" si="69"/>
        <v>0.70088272247580496</v>
      </c>
      <c r="AH109" s="29">
        <f t="shared" si="70"/>
        <v>4.3470639789658199</v>
      </c>
      <c r="AJ109" s="51">
        <f t="shared" si="71"/>
        <v>37.368450543706551</v>
      </c>
      <c r="AK109" s="29">
        <f t="shared" si="72"/>
        <v>4.3470639789658199</v>
      </c>
      <c r="AL109" s="58">
        <f t="shared" si="73"/>
        <v>0.70088272247580496</v>
      </c>
    </row>
    <row r="110" spans="1:38" x14ac:dyDescent="0.2">
      <c r="A110" s="1">
        <v>347</v>
      </c>
      <c r="B110" s="1" t="s">
        <v>390</v>
      </c>
      <c r="C110" s="1" t="s">
        <v>195</v>
      </c>
      <c r="D110" s="7">
        <v>24</v>
      </c>
      <c r="E110" s="179">
        <v>1300</v>
      </c>
      <c r="F110" s="47">
        <v>1467</v>
      </c>
      <c r="G110" s="47">
        <v>5845</v>
      </c>
      <c r="H110" s="50">
        <v>0.78300000000000003</v>
      </c>
      <c r="I110" s="25">
        <f t="shared" si="56"/>
        <v>0.18345816045341751</v>
      </c>
      <c r="J110" s="25">
        <f t="shared" si="57"/>
        <v>8.9919379167282792E-2</v>
      </c>
      <c r="K110" s="27">
        <f t="shared" si="58"/>
        <v>2.0402516359918201</v>
      </c>
      <c r="L110" s="27">
        <f t="shared" si="59"/>
        <v>0.69735696580375384</v>
      </c>
      <c r="M110" s="27">
        <f t="shared" si="60"/>
        <v>3.9843217450579416</v>
      </c>
      <c r="N110" s="27"/>
      <c r="O110" s="51">
        <f t="shared" si="61"/>
        <v>44.036006739509027</v>
      </c>
      <c r="P110" s="27">
        <f t="shared" si="62"/>
        <v>3.9843217450579416</v>
      </c>
      <c r="Q110" s="93">
        <f t="shared" si="63"/>
        <v>0.69735696580375384</v>
      </c>
      <c r="R110" s="156">
        <f t="shared" si="64"/>
        <v>884.88193076112509</v>
      </c>
      <c r="S110" s="156">
        <f t="shared" si="65"/>
        <v>1130.1174083794701</v>
      </c>
      <c r="T110" s="153"/>
      <c r="U110" s="153"/>
      <c r="W110" s="1">
        <v>347</v>
      </c>
      <c r="X110" s="135">
        <v>24</v>
      </c>
      <c r="Y110" s="17">
        <v>0.75</v>
      </c>
      <c r="Z110" s="69">
        <v>1303</v>
      </c>
      <c r="AA110" s="68">
        <v>5386</v>
      </c>
      <c r="AB110">
        <v>848</v>
      </c>
      <c r="AC110">
        <v>1245</v>
      </c>
      <c r="AD110" s="27">
        <f t="shared" si="66"/>
        <v>0.18431762673455157</v>
      </c>
      <c r="AE110" s="27">
        <f t="shared" si="67"/>
        <v>9.0926317840528223E-2</v>
      </c>
      <c r="AF110" s="29">
        <f t="shared" si="68"/>
        <v>2.0271097643898699</v>
      </c>
      <c r="AG110" s="29">
        <f t="shared" si="69"/>
        <v>0.69448615440558226</v>
      </c>
      <c r="AH110" s="29">
        <f t="shared" si="70"/>
        <v>4.1335379892555641</v>
      </c>
      <c r="AJ110" s="51">
        <f t="shared" si="71"/>
        <v>40.577918271855538</v>
      </c>
      <c r="AK110" s="29">
        <f t="shared" si="72"/>
        <v>4.1335379892555641</v>
      </c>
      <c r="AL110" s="58">
        <f t="shared" si="73"/>
        <v>0.69448615440558226</v>
      </c>
    </row>
    <row r="111" spans="1:38" x14ac:dyDescent="0.2">
      <c r="A111" s="1">
        <v>347</v>
      </c>
      <c r="B111" s="1" t="s">
        <v>390</v>
      </c>
      <c r="C111" s="1" t="s">
        <v>195</v>
      </c>
      <c r="D111" s="7">
        <v>24</v>
      </c>
      <c r="E111" s="179">
        <v>1300</v>
      </c>
      <c r="F111" s="47">
        <v>1473</v>
      </c>
      <c r="G111" s="47">
        <v>5866</v>
      </c>
      <c r="H111" s="50">
        <v>0.78300000000000003</v>
      </c>
      <c r="I111" s="25">
        <f t="shared" si="56"/>
        <v>0.18411729156881901</v>
      </c>
      <c r="J111" s="25">
        <f t="shared" si="57"/>
        <v>9.0287147589234867E-2</v>
      </c>
      <c r="K111" s="27">
        <f t="shared" si="58"/>
        <v>2.0392414256619147</v>
      </c>
      <c r="L111" s="27">
        <f t="shared" si="59"/>
        <v>0.69826267057363645</v>
      </c>
      <c r="M111" s="27">
        <f t="shared" si="60"/>
        <v>3.9823489477257299</v>
      </c>
      <c r="N111" s="27"/>
      <c r="O111" s="51">
        <f t="shared" si="61"/>
        <v>44.194219937375529</v>
      </c>
      <c r="P111" s="27">
        <f t="shared" si="62"/>
        <v>3.9823489477257299</v>
      </c>
      <c r="Q111" s="93">
        <f t="shared" si="63"/>
        <v>0.69826267057363645</v>
      </c>
      <c r="R111" s="156">
        <f t="shared" si="64"/>
        <v>884.88193076112509</v>
      </c>
      <c r="S111" s="156">
        <f t="shared" si="65"/>
        <v>1130.1174083794701</v>
      </c>
      <c r="T111" s="153"/>
      <c r="U111" s="153"/>
      <c r="W111" s="1">
        <v>347</v>
      </c>
      <c r="X111" s="135">
        <v>24</v>
      </c>
      <c r="Y111" s="17">
        <v>0.77500000000000002</v>
      </c>
      <c r="Z111" s="69">
        <v>1434</v>
      </c>
      <c r="AA111" s="68">
        <v>5751</v>
      </c>
      <c r="AB111">
        <v>876</v>
      </c>
      <c r="AC111">
        <v>1287</v>
      </c>
      <c r="AD111" s="27">
        <f t="shared" si="66"/>
        <v>0.18417280280797527</v>
      </c>
      <c r="AE111" s="27">
        <f t="shared" si="67"/>
        <v>9.0587182761753232E-2</v>
      </c>
      <c r="AF111" s="29">
        <f t="shared" si="68"/>
        <v>2.0331000169456068</v>
      </c>
      <c r="AG111" s="29">
        <f t="shared" si="69"/>
        <v>0.69626471064494755</v>
      </c>
      <c r="AH111" s="29">
        <f t="shared" si="70"/>
        <v>4.010460251046025</v>
      </c>
      <c r="AJ111" s="51">
        <f t="shared" si="71"/>
        <v>43.327814330011364</v>
      </c>
      <c r="AK111" s="29">
        <f t="shared" si="72"/>
        <v>4.010460251046025</v>
      </c>
      <c r="AL111" s="58">
        <f t="shared" si="73"/>
        <v>0.69626471064494755</v>
      </c>
    </row>
    <row r="112" spans="1:38" x14ac:dyDescent="0.2">
      <c r="A112" s="1">
        <v>347</v>
      </c>
      <c r="B112" s="1" t="s">
        <v>390</v>
      </c>
      <c r="C112" s="1" t="s">
        <v>195</v>
      </c>
      <c r="D112" s="7">
        <v>24</v>
      </c>
      <c r="E112" s="179">
        <v>1302</v>
      </c>
      <c r="F112" s="47">
        <v>1474</v>
      </c>
      <c r="G112" s="47">
        <v>5865</v>
      </c>
      <c r="H112" s="50">
        <v>0.78400000000000003</v>
      </c>
      <c r="I112" s="25">
        <f t="shared" si="56"/>
        <v>0.18352079064827143</v>
      </c>
      <c r="J112" s="25">
        <f t="shared" si="57"/>
        <v>8.993272928798432E-2</v>
      </c>
      <c r="K112" s="27">
        <f t="shared" si="58"/>
        <v>2.0406451811397561</v>
      </c>
      <c r="L112" s="27">
        <f t="shared" si="59"/>
        <v>0.69761052636772869</v>
      </c>
      <c r="M112" s="27">
        <f t="shared" si="60"/>
        <v>3.9789687924016284</v>
      </c>
      <c r="N112" s="27"/>
      <c r="O112" s="51">
        <f t="shared" si="61"/>
        <v>44.18668597557236</v>
      </c>
      <c r="P112" s="27">
        <f t="shared" si="62"/>
        <v>3.9789687924016284</v>
      </c>
      <c r="Q112" s="93">
        <f t="shared" si="63"/>
        <v>0.69761052636772869</v>
      </c>
      <c r="R112" s="156">
        <f t="shared" si="64"/>
        <v>886.24328757768069</v>
      </c>
      <c r="S112" s="156">
        <f t="shared" si="65"/>
        <v>1130.4123566041844</v>
      </c>
      <c r="T112" s="153"/>
      <c r="U112" s="153"/>
    </row>
    <row r="113" spans="1:38" x14ac:dyDescent="0.2">
      <c r="N113" s="27"/>
      <c r="R113" s="156"/>
      <c r="T113" s="153"/>
      <c r="U113" s="153"/>
    </row>
    <row r="114" spans="1:38" x14ac:dyDescent="0.2">
      <c r="N114" s="27"/>
      <c r="R114" s="156"/>
      <c r="T114" s="153"/>
      <c r="U114" s="153"/>
    </row>
    <row r="115" spans="1:38" x14ac:dyDescent="0.2">
      <c r="A115" s="1">
        <v>348</v>
      </c>
      <c r="B115" s="1">
        <v>9</v>
      </c>
      <c r="C115" s="1" t="s">
        <v>195</v>
      </c>
      <c r="D115" s="7">
        <v>24</v>
      </c>
      <c r="E115" s="179">
        <v>802</v>
      </c>
      <c r="F115" s="47">
        <v>321</v>
      </c>
      <c r="G115" s="47">
        <v>2068</v>
      </c>
      <c r="H115" s="50">
        <v>0.48299999999999998</v>
      </c>
      <c r="I115" s="25">
        <f>0.1515*(G115/1000)/(E115/1000)^2/($D$4/10)^4</f>
        <v>0.17054579720386501</v>
      </c>
      <c r="J115" s="25">
        <f>0.5*(F115/1000)/(E115/1000)^3/($D$4/10)^5</f>
        <v>8.379829268385551E-2</v>
      </c>
      <c r="K115" s="27">
        <f>I115/J115</f>
        <v>2.0351941757009349</v>
      </c>
      <c r="L115" s="27">
        <f>0.798*I115^1.5/J115</f>
        <v>0.67070146226770111</v>
      </c>
      <c r="M115" s="27">
        <f>G115/F115</f>
        <v>6.4423676012461062</v>
      </c>
      <c r="N115" s="27"/>
      <c r="O115" s="51">
        <f>G115/(PI()*$D$4^2/4)</f>
        <v>15.580233008948618</v>
      </c>
      <c r="P115" s="27">
        <f>M115</f>
        <v>6.4423676012461062</v>
      </c>
      <c r="Q115" s="93">
        <f>L115</f>
        <v>0.67070146226770111</v>
      </c>
      <c r="R115" s="156">
        <f>E115*(PI()/30)*($D$4/2)</f>
        <v>545.9040834387863</v>
      </c>
      <c r="S115" s="156">
        <f>R115/H115</f>
        <v>1130.2361975958308</v>
      </c>
      <c r="T115" s="153"/>
      <c r="U115" s="153"/>
      <c r="W115" s="1">
        <v>348</v>
      </c>
      <c r="X115" s="135">
        <v>24</v>
      </c>
      <c r="Y115" s="17">
        <v>0.52500000000000002</v>
      </c>
      <c r="Z115" s="69">
        <v>402</v>
      </c>
      <c r="AA115" s="68">
        <v>2437</v>
      </c>
      <c r="AB115">
        <v>593</v>
      </c>
      <c r="AC115">
        <v>872</v>
      </c>
      <c r="AD115" s="27">
        <f t="shared" ref="AD115:AD124" si="74">0.1515*(AA115/1000)/(AC115/1000)^2/($D$4/10)^4</f>
        <v>0.1700050345937078</v>
      </c>
      <c r="AE115" s="27">
        <f t="shared" ref="AE115:AE124" si="75">0.5*(Z115/1000)/(AC115/1000)^3/($D$4/10)^5</f>
        <v>8.1645046569245178E-2</v>
      </c>
      <c r="AF115" s="29">
        <f t="shared" ref="AF115:AF124" si="76">AD115/AE115</f>
        <v>2.0822455462686564</v>
      </c>
      <c r="AG115" s="29">
        <f t="shared" ref="AG115:AG124" si="77">0.798*AD115^1.5/AE115</f>
        <v>0.68511854714949316</v>
      </c>
      <c r="AH115" s="29">
        <f t="shared" ref="AH115:AH124" si="78">AA115/Z115</f>
        <v>6.0621890547263684</v>
      </c>
      <c r="AJ115" s="51">
        <f t="shared" ref="AJ115:AJ124" si="79">AA115/(PI()*$D$4^2/4)</f>
        <v>18.36026491431711</v>
      </c>
      <c r="AK115" s="29">
        <f t="shared" ref="AK115:AK124" si="80">AH115</f>
        <v>6.0621890547263684</v>
      </c>
      <c r="AL115" s="58">
        <f t="shared" ref="AL115:AL124" si="81">AG115</f>
        <v>0.68511854714949316</v>
      </c>
    </row>
    <row r="116" spans="1:38" x14ac:dyDescent="0.2">
      <c r="A116" s="1">
        <v>348</v>
      </c>
      <c r="B116" s="1">
        <v>9</v>
      </c>
      <c r="C116" s="1" t="s">
        <v>195</v>
      </c>
      <c r="D116" s="7">
        <v>24</v>
      </c>
      <c r="E116" s="179">
        <v>1001</v>
      </c>
      <c r="F116" s="47">
        <v>608</v>
      </c>
      <c r="G116" s="47">
        <v>3221</v>
      </c>
      <c r="H116" s="50">
        <v>0.60299999999999998</v>
      </c>
      <c r="I116" s="25">
        <f>0.1515*(G116/1000)/(E116/1000)^2/($D$4/10)^4</f>
        <v>0.17051468750919474</v>
      </c>
      <c r="J116" s="25">
        <f>0.5*(F116/1000)/(E116/1000)^3/($D$4/10)^5</f>
        <v>8.1630900923139862E-2</v>
      </c>
      <c r="K116" s="27">
        <f>I116/J116</f>
        <v>2.0888497564144739</v>
      </c>
      <c r="L116" s="27">
        <f>0.798*I116^1.5/J116</f>
        <v>0.68832095604506205</v>
      </c>
      <c r="M116" s="27">
        <f>G116/F116</f>
        <v>5.2976973684210522</v>
      </c>
      <c r="N116" s="27"/>
      <c r="O116" s="51">
        <f>G116/(PI()*$D$4^2/4)</f>
        <v>24.266890967999757</v>
      </c>
      <c r="P116" s="27">
        <f>M116</f>
        <v>5.2976973684210522</v>
      </c>
      <c r="Q116" s="93">
        <f>L116</f>
        <v>0.68832095604506205</v>
      </c>
      <c r="R116" s="156">
        <f>E116*(PI()/30)*($D$4/2)</f>
        <v>681.35908668606623</v>
      </c>
      <c r="S116" s="156">
        <f>R116/H116</f>
        <v>1129.9487341394133</v>
      </c>
      <c r="T116" s="153"/>
      <c r="U116" s="153"/>
      <c r="W116" s="1">
        <v>348</v>
      </c>
      <c r="X116" s="135">
        <v>24</v>
      </c>
      <c r="Y116" s="17">
        <v>0.55000000000000004</v>
      </c>
      <c r="Z116" s="69">
        <v>459</v>
      </c>
      <c r="AA116" s="68">
        <v>2674</v>
      </c>
      <c r="AB116">
        <v>622</v>
      </c>
      <c r="AC116">
        <v>913</v>
      </c>
      <c r="AD116" s="27">
        <f t="shared" si="74"/>
        <v>0.17016062476767585</v>
      </c>
      <c r="AE116" s="27">
        <f t="shared" si="75"/>
        <v>8.1218244047982835E-2</v>
      </c>
      <c r="AF116" s="29">
        <f t="shared" si="76"/>
        <v>2.0951034679738565</v>
      </c>
      <c r="AG116" s="29">
        <f t="shared" si="77"/>
        <v>0.68966454963944546</v>
      </c>
      <c r="AH116" s="29">
        <f t="shared" si="78"/>
        <v>5.825708061002179</v>
      </c>
      <c r="AJ116" s="51">
        <f t="shared" si="79"/>
        <v>20.145813861667605</v>
      </c>
      <c r="AK116" s="29">
        <f t="shared" si="80"/>
        <v>5.825708061002179</v>
      </c>
      <c r="AL116" s="58">
        <f t="shared" si="81"/>
        <v>0.68966454963944546</v>
      </c>
    </row>
    <row r="117" spans="1:38" x14ac:dyDescent="0.2">
      <c r="A117" s="1">
        <v>348</v>
      </c>
      <c r="B117" s="1">
        <v>9</v>
      </c>
      <c r="C117" s="1" t="s">
        <v>195</v>
      </c>
      <c r="D117" s="7">
        <v>24</v>
      </c>
      <c r="E117" s="179">
        <v>1200</v>
      </c>
      <c r="F117" s="47">
        <v>1051</v>
      </c>
      <c r="G117" s="47">
        <v>4680</v>
      </c>
      <c r="H117" s="50">
        <v>0.72299999999999998</v>
      </c>
      <c r="I117" s="25">
        <f>0.1515*(G117/1000)/(E117/1000)^2/($D$4/10)^4</f>
        <v>0.17239417387346379</v>
      </c>
      <c r="J117" s="25">
        <f>0.5*(F117/1000)/(E117/1000)^3/($D$4/10)^5</f>
        <v>8.1905340606016327E-2</v>
      </c>
      <c r="K117" s="27">
        <f>I117/J117</f>
        <v>2.1047977164605141</v>
      </c>
      <c r="L117" s="27">
        <f>0.798*I117^1.5/J117</f>
        <v>0.69738812425167485</v>
      </c>
      <c r="M117" s="27">
        <f>G117/F117</f>
        <v>4.4529019980970501</v>
      </c>
      <c r="N117" s="27"/>
      <c r="O117" s="51">
        <f>G117/(PI()*$D$4^2/4)</f>
        <v>35.258941238819887</v>
      </c>
      <c r="P117" s="27">
        <f>M117</f>
        <v>4.4529019980970501</v>
      </c>
      <c r="Q117" s="93">
        <f>L117</f>
        <v>0.69738812425167485</v>
      </c>
      <c r="R117" s="156">
        <f>E117*(PI()/30)*($D$4/2)</f>
        <v>816.81408993334617</v>
      </c>
      <c r="S117" s="156">
        <f>R117/H117</f>
        <v>1129.7566942369933</v>
      </c>
      <c r="T117" s="153"/>
      <c r="U117" s="153"/>
      <c r="W117" s="1">
        <v>348</v>
      </c>
      <c r="X117" s="135">
        <v>24</v>
      </c>
      <c r="Y117" s="17">
        <v>0.57499999999999996</v>
      </c>
      <c r="Z117" s="69">
        <v>524</v>
      </c>
      <c r="AA117" s="68">
        <v>2925</v>
      </c>
      <c r="AB117">
        <v>650</v>
      </c>
      <c r="AC117">
        <v>955</v>
      </c>
      <c r="AD117" s="27">
        <f t="shared" si="74"/>
        <v>0.17012116607123423</v>
      </c>
      <c r="AE117" s="27">
        <f t="shared" si="75"/>
        <v>8.101667493883391E-2</v>
      </c>
      <c r="AF117" s="29">
        <f t="shared" si="76"/>
        <v>2.0998290314885493</v>
      </c>
      <c r="AG117" s="29">
        <f t="shared" si="77"/>
        <v>0.69113995854096444</v>
      </c>
      <c r="AH117" s="29">
        <f t="shared" si="78"/>
        <v>5.5820610687022905</v>
      </c>
      <c r="AJ117" s="51">
        <f t="shared" si="79"/>
        <v>22.036838274262433</v>
      </c>
      <c r="AK117" s="29">
        <f t="shared" si="80"/>
        <v>5.5820610687022905</v>
      </c>
      <c r="AL117" s="58">
        <f t="shared" si="81"/>
        <v>0.69113995854096444</v>
      </c>
    </row>
    <row r="118" spans="1:38" x14ac:dyDescent="0.2">
      <c r="A118" s="1">
        <v>348</v>
      </c>
      <c r="B118" s="1">
        <v>9</v>
      </c>
      <c r="C118" s="1" t="s">
        <v>195</v>
      </c>
      <c r="D118" s="7">
        <v>24</v>
      </c>
      <c r="E118" s="179">
        <v>1301</v>
      </c>
      <c r="F118" s="47">
        <v>1353</v>
      </c>
      <c r="G118" s="47">
        <v>5545</v>
      </c>
      <c r="H118" s="50">
        <v>0.78300000000000003</v>
      </c>
      <c r="I118" s="25">
        <f>0.1515*(G118/1000)/(E118/1000)^2/($D$4/10)^4</f>
        <v>0.17377455337006487</v>
      </c>
      <c r="J118" s="25">
        <f>0.5*(F118/1000)/(E118/1000)^3/($D$4/10)^5</f>
        <v>8.2740692176694955E-2</v>
      </c>
      <c r="K118" s="27">
        <f>I118/J118</f>
        <v>2.1002308392461195</v>
      </c>
      <c r="L118" s="27">
        <f>0.798*I118^1.5/J118</f>
        <v>0.69865538869536281</v>
      </c>
      <c r="M118" s="27">
        <f>G118/F118</f>
        <v>4.0983000739098303</v>
      </c>
      <c r="N118" s="27"/>
      <c r="O118" s="51">
        <f>G118/(PI()*$D$4^2/4)</f>
        <v>41.775818198559037</v>
      </c>
      <c r="P118" s="27">
        <f>M118</f>
        <v>4.0983000739098303</v>
      </c>
      <c r="Q118" s="93">
        <f>L118</f>
        <v>0.69865538869536281</v>
      </c>
      <c r="R118" s="156">
        <f>E118*(PI()/30)*($D$4/2)</f>
        <v>885.56260916940278</v>
      </c>
      <c r="S118" s="156">
        <f>R118/H118</f>
        <v>1130.9867294628386</v>
      </c>
      <c r="T118" s="153"/>
      <c r="U118" s="153"/>
      <c r="W118" s="1">
        <v>348</v>
      </c>
      <c r="X118" s="135">
        <v>24</v>
      </c>
      <c r="Y118" s="17">
        <v>0.6</v>
      </c>
      <c r="Z118" s="69">
        <v>596</v>
      </c>
      <c r="AA118" s="68">
        <v>3199</v>
      </c>
      <c r="AB118">
        <v>678</v>
      </c>
      <c r="AC118">
        <v>996</v>
      </c>
      <c r="AD118" s="27">
        <f t="shared" si="74"/>
        <v>0.17105461147066195</v>
      </c>
      <c r="AE118" s="27">
        <f t="shared" si="75"/>
        <v>8.123094156656939E-2</v>
      </c>
      <c r="AF118" s="29">
        <f t="shared" si="76"/>
        <v>2.1057814691275167</v>
      </c>
      <c r="AG118" s="29">
        <f t="shared" si="77"/>
        <v>0.69499804725864378</v>
      </c>
      <c r="AH118" s="29">
        <f t="shared" si="78"/>
        <v>5.3674496644295306</v>
      </c>
      <c r="AJ118" s="51">
        <f t="shared" si="79"/>
        <v>24.101143808330093</v>
      </c>
      <c r="AK118" s="29">
        <f t="shared" si="80"/>
        <v>5.3674496644295306</v>
      </c>
      <c r="AL118" s="58">
        <f t="shared" si="81"/>
        <v>0.69499804725864378</v>
      </c>
    </row>
    <row r="119" spans="1:38" x14ac:dyDescent="0.2">
      <c r="I119" s="25"/>
      <c r="J119" s="25"/>
      <c r="K119" s="27"/>
      <c r="L119" s="27"/>
      <c r="M119" s="27"/>
      <c r="N119" s="27"/>
      <c r="O119" s="51"/>
      <c r="P119" s="27"/>
      <c r="Q119" s="93"/>
      <c r="R119" s="156"/>
      <c r="T119" s="153"/>
      <c r="U119" s="153"/>
      <c r="W119" s="1">
        <v>348</v>
      </c>
      <c r="X119" s="135">
        <v>24</v>
      </c>
      <c r="Y119" s="17">
        <v>0.625</v>
      </c>
      <c r="Z119" s="69">
        <v>675</v>
      </c>
      <c r="AA119" s="68">
        <v>3467</v>
      </c>
      <c r="AB119">
        <v>706</v>
      </c>
      <c r="AC119">
        <v>1038</v>
      </c>
      <c r="AD119" s="27">
        <f t="shared" si="74"/>
        <v>0.17068617974771028</v>
      </c>
      <c r="AE119" s="27">
        <f t="shared" si="75"/>
        <v>8.1276492836666825E-2</v>
      </c>
      <c r="AF119" s="29">
        <f t="shared" si="76"/>
        <v>2.1000682213333328</v>
      </c>
      <c r="AG119" s="29">
        <f t="shared" si="77"/>
        <v>0.69236558674387638</v>
      </c>
      <c r="AH119" s="29">
        <f t="shared" si="78"/>
        <v>5.1362962962962966</v>
      </c>
      <c r="AJ119" s="51">
        <f t="shared" si="79"/>
        <v>26.120245571578753</v>
      </c>
      <c r="AK119" s="29">
        <f t="shared" si="80"/>
        <v>5.1362962962962966</v>
      </c>
      <c r="AL119" s="58">
        <f t="shared" si="81"/>
        <v>0.69236558674387638</v>
      </c>
    </row>
    <row r="120" spans="1:38" x14ac:dyDescent="0.2">
      <c r="I120" s="25"/>
      <c r="J120" s="25"/>
      <c r="K120" s="27"/>
      <c r="L120" s="27"/>
      <c r="M120" s="27"/>
      <c r="N120" s="27"/>
      <c r="O120" s="51"/>
      <c r="P120" s="27"/>
      <c r="Q120" s="93"/>
      <c r="R120" s="156"/>
      <c r="T120" s="153"/>
      <c r="U120" s="153"/>
      <c r="W120" s="1">
        <v>348</v>
      </c>
      <c r="X120" s="135">
        <v>24</v>
      </c>
      <c r="Y120" s="17">
        <v>0.65</v>
      </c>
      <c r="Z120" s="69">
        <v>762</v>
      </c>
      <c r="AA120" s="68">
        <v>3759</v>
      </c>
      <c r="AB120">
        <v>735</v>
      </c>
      <c r="AC120">
        <v>1079</v>
      </c>
      <c r="AD120" s="27">
        <f t="shared" si="74"/>
        <v>0.1712650161951931</v>
      </c>
      <c r="AE120" s="27">
        <f t="shared" si="75"/>
        <v>8.1685294677762477E-2</v>
      </c>
      <c r="AF120" s="29">
        <f t="shared" si="76"/>
        <v>2.0966444066929135</v>
      </c>
      <c r="AG120" s="29">
        <f t="shared" si="77"/>
        <v>0.69240787911347979</v>
      </c>
      <c r="AH120" s="29">
        <f t="shared" si="78"/>
        <v>4.9330708661417324</v>
      </c>
      <c r="AJ120" s="51">
        <f t="shared" si="79"/>
        <v>28.320162418103411</v>
      </c>
      <c r="AK120" s="29">
        <f t="shared" si="80"/>
        <v>4.9330708661417324</v>
      </c>
      <c r="AL120" s="58">
        <f t="shared" si="81"/>
        <v>0.69240787911347979</v>
      </c>
    </row>
    <row r="121" spans="1:38" x14ac:dyDescent="0.2">
      <c r="I121" s="25"/>
      <c r="J121" s="25"/>
      <c r="K121" s="27"/>
      <c r="L121" s="27"/>
      <c r="M121" s="27"/>
      <c r="N121" s="27"/>
      <c r="O121" s="51"/>
      <c r="P121" s="27"/>
      <c r="Q121" s="93"/>
      <c r="R121" s="156"/>
      <c r="T121" s="153"/>
      <c r="U121" s="153"/>
      <c r="W121" s="1">
        <v>348</v>
      </c>
      <c r="X121" s="135">
        <v>24</v>
      </c>
      <c r="Y121" s="17">
        <v>0.67500000000000004</v>
      </c>
      <c r="Z121" s="69">
        <v>856</v>
      </c>
      <c r="AA121" s="68">
        <v>4064</v>
      </c>
      <c r="AB121">
        <v>763</v>
      </c>
      <c r="AC121">
        <v>1121</v>
      </c>
      <c r="AD121" s="27">
        <f t="shared" si="74"/>
        <v>0.17154643520593194</v>
      </c>
      <c r="AE121" s="27">
        <f t="shared" si="75"/>
        <v>8.182955128110489E-2</v>
      </c>
      <c r="AF121" s="29">
        <f t="shared" si="76"/>
        <v>2.0963873383177578</v>
      </c>
      <c r="AG121" s="29">
        <f t="shared" si="77"/>
        <v>0.69289155506561695</v>
      </c>
      <c r="AH121" s="29">
        <f t="shared" si="78"/>
        <v>4.7476635514018692</v>
      </c>
      <c r="AJ121" s="51">
        <f t="shared" si="79"/>
        <v>30.618020768069236</v>
      </c>
      <c r="AK121" s="29">
        <f t="shared" si="80"/>
        <v>4.7476635514018692</v>
      </c>
      <c r="AL121" s="58">
        <f t="shared" si="81"/>
        <v>0.69289155506561695</v>
      </c>
    </row>
    <row r="122" spans="1:38" x14ac:dyDescent="0.2">
      <c r="I122" s="25"/>
      <c r="J122" s="25"/>
      <c r="K122" s="27"/>
      <c r="L122" s="27"/>
      <c r="M122" s="27"/>
      <c r="N122" s="27"/>
      <c r="O122" s="51"/>
      <c r="P122" s="27"/>
      <c r="Q122" s="93"/>
      <c r="R122" s="156"/>
      <c r="T122" s="153"/>
      <c r="U122" s="153"/>
      <c r="W122" s="1">
        <v>348</v>
      </c>
      <c r="X122" s="135">
        <v>24</v>
      </c>
      <c r="Y122" s="17">
        <v>0.7</v>
      </c>
      <c r="Z122" s="69">
        <v>958</v>
      </c>
      <c r="AA122" s="68">
        <v>4382</v>
      </c>
      <c r="AB122">
        <v>791</v>
      </c>
      <c r="AC122">
        <v>1162</v>
      </c>
      <c r="AD122" s="27">
        <f t="shared" si="74"/>
        <v>0.17214695324890986</v>
      </c>
      <c r="AE122" s="27">
        <f t="shared" si="75"/>
        <v>8.2224334614079644E-2</v>
      </c>
      <c r="AF122" s="29">
        <f t="shared" si="76"/>
        <v>2.0936253732776615</v>
      </c>
      <c r="AG122" s="29">
        <f t="shared" si="77"/>
        <v>0.69318879619211704</v>
      </c>
      <c r="AH122" s="29">
        <f t="shared" si="78"/>
        <v>4.5741127348643005</v>
      </c>
      <c r="AJ122" s="51">
        <f t="shared" si="79"/>
        <v>33.013820621476228</v>
      </c>
      <c r="AK122" s="29">
        <f t="shared" si="80"/>
        <v>4.5741127348643005</v>
      </c>
      <c r="AL122" s="58">
        <f t="shared" si="81"/>
        <v>0.69318879619211704</v>
      </c>
    </row>
    <row r="123" spans="1:38" x14ac:dyDescent="0.2">
      <c r="I123" s="25"/>
      <c r="J123" s="25"/>
      <c r="K123" s="27"/>
      <c r="L123" s="27"/>
      <c r="M123" s="27"/>
      <c r="N123" s="27"/>
      <c r="O123" s="51"/>
      <c r="P123" s="27"/>
      <c r="Q123" s="93"/>
      <c r="R123" s="156"/>
      <c r="T123" s="153"/>
      <c r="U123" s="153"/>
      <c r="W123" s="1">
        <v>348</v>
      </c>
      <c r="X123" s="135">
        <v>24</v>
      </c>
      <c r="Y123" s="17">
        <v>0.72499999999999998</v>
      </c>
      <c r="Z123" s="69">
        <v>1067</v>
      </c>
      <c r="AA123" s="68">
        <v>4714</v>
      </c>
      <c r="AB123">
        <v>820</v>
      </c>
      <c r="AC123">
        <v>1204</v>
      </c>
      <c r="AD123" s="27">
        <f t="shared" si="74"/>
        <v>0.17249472871319735</v>
      </c>
      <c r="AE123" s="27">
        <f t="shared" si="75"/>
        <v>8.2326224962472064E-2</v>
      </c>
      <c r="AF123" s="29">
        <f t="shared" si="76"/>
        <v>2.0952585739456424</v>
      </c>
      <c r="AG123" s="29">
        <f t="shared" si="77"/>
        <v>0.69442993178377044</v>
      </c>
      <c r="AH123" s="29">
        <f t="shared" si="78"/>
        <v>4.4179943767572629</v>
      </c>
      <c r="AJ123" s="51">
        <f t="shared" si="79"/>
        <v>35.515095940127559</v>
      </c>
      <c r="AK123" s="29">
        <f t="shared" si="80"/>
        <v>4.4179943767572629</v>
      </c>
      <c r="AL123" s="58">
        <f t="shared" si="81"/>
        <v>0.69442993178377044</v>
      </c>
    </row>
    <row r="124" spans="1:38" x14ac:dyDescent="0.2">
      <c r="I124" s="25"/>
      <c r="J124" s="25"/>
      <c r="K124" s="27"/>
      <c r="L124" s="27"/>
      <c r="M124" s="27"/>
      <c r="N124" s="27"/>
      <c r="O124" s="51"/>
      <c r="P124" s="27"/>
      <c r="Q124" s="93"/>
      <c r="R124" s="156"/>
      <c r="T124" s="153"/>
      <c r="U124" s="153"/>
      <c r="W124" s="1">
        <v>348</v>
      </c>
      <c r="X124" s="135">
        <v>24</v>
      </c>
      <c r="Y124" s="17">
        <v>0.75</v>
      </c>
      <c r="Z124" s="69">
        <v>1183</v>
      </c>
      <c r="AA124" s="68">
        <v>5060</v>
      </c>
      <c r="AB124">
        <v>848</v>
      </c>
      <c r="AC124">
        <v>1245</v>
      </c>
      <c r="AD124" s="27">
        <f t="shared" si="74"/>
        <v>0.17316137973947845</v>
      </c>
      <c r="AE124" s="27">
        <f t="shared" si="75"/>
        <v>8.2552443595813429E-2</v>
      </c>
      <c r="AF124" s="29">
        <f t="shared" si="76"/>
        <v>2.0975924175824177</v>
      </c>
      <c r="AG124" s="29">
        <f t="shared" si="77"/>
        <v>0.69654553811961673</v>
      </c>
      <c r="AH124" s="29">
        <f t="shared" si="78"/>
        <v>4.2772612003381232</v>
      </c>
      <c r="AJ124" s="51">
        <f t="shared" si="79"/>
        <v>38.121846724023214</v>
      </c>
      <c r="AK124" s="29">
        <f t="shared" si="80"/>
        <v>4.2772612003381232</v>
      </c>
      <c r="AL124" s="58">
        <f t="shared" si="81"/>
        <v>0.69654553811961673</v>
      </c>
    </row>
    <row r="125" spans="1:38" x14ac:dyDescent="0.2">
      <c r="I125" s="25"/>
      <c r="J125" s="25"/>
      <c r="K125" s="27"/>
      <c r="L125" s="27"/>
      <c r="M125" s="27"/>
      <c r="N125" s="27"/>
      <c r="O125" s="51"/>
      <c r="P125" s="27"/>
      <c r="Q125" s="93"/>
      <c r="R125" s="156"/>
      <c r="T125" s="153"/>
      <c r="U125" s="153"/>
      <c r="W125" s="1">
        <v>348</v>
      </c>
      <c r="X125" s="135">
        <v>24</v>
      </c>
      <c r="Y125" s="17">
        <v>0.77500000000000002</v>
      </c>
      <c r="Z125" s="69">
        <v>1307</v>
      </c>
      <c r="AA125" s="68">
        <v>5420</v>
      </c>
      <c r="AB125">
        <v>876</v>
      </c>
      <c r="AC125">
        <v>1287</v>
      </c>
      <c r="AD125" s="27">
        <f>0.1515*(AA125/1000)/(AC125/1000)^2/($D$4/10)^4</f>
        <v>0.17357269887310484</v>
      </c>
      <c r="AE125" s="27">
        <f>0.5*(Z125/1000)/(AC125/1000)^3/($D$4/10)^5</f>
        <v>8.2564468528320417E-2</v>
      </c>
      <c r="AF125" s="29">
        <f>AD125/AE125</f>
        <v>2.1022687115531751</v>
      </c>
      <c r="AG125" s="29">
        <f>0.798*AD125^1.5/AE125</f>
        <v>0.69892701338818797</v>
      </c>
      <c r="AH125" s="29">
        <f>AA125/Z125</f>
        <v>4.1469013006886</v>
      </c>
      <c r="AJ125" s="51">
        <f>AA125/(PI()*$D$4^2/4)</f>
        <v>40.834072973163202</v>
      </c>
      <c r="AK125" s="29">
        <f>AH125</f>
        <v>4.1469013006886</v>
      </c>
      <c r="AL125" s="58">
        <f>AG125</f>
        <v>0.69892701338818797</v>
      </c>
    </row>
    <row r="126" spans="1:38" x14ac:dyDescent="0.2">
      <c r="I126" s="25"/>
      <c r="J126" s="25"/>
      <c r="K126" s="27"/>
      <c r="L126" s="27"/>
      <c r="M126" s="27"/>
      <c r="N126" s="27"/>
      <c r="O126" s="51"/>
      <c r="P126" s="27"/>
      <c r="Q126" s="93"/>
      <c r="R126" s="156"/>
      <c r="T126" s="153"/>
      <c r="U126" s="153"/>
    </row>
    <row r="127" spans="1:38" x14ac:dyDescent="0.2">
      <c r="I127" s="25"/>
      <c r="J127" s="25"/>
      <c r="K127" s="27"/>
      <c r="L127" s="27"/>
      <c r="M127" s="27"/>
      <c r="N127" s="27"/>
      <c r="O127" s="51"/>
      <c r="P127" s="27"/>
      <c r="Q127" s="93"/>
      <c r="R127" s="156"/>
      <c r="T127" s="153"/>
      <c r="U127" s="153"/>
    </row>
    <row r="128" spans="1:38" x14ac:dyDescent="0.2">
      <c r="A128" s="1">
        <v>349</v>
      </c>
      <c r="B128" s="1">
        <v>12</v>
      </c>
      <c r="C128" s="1" t="s">
        <v>354</v>
      </c>
      <c r="D128" s="7">
        <v>27</v>
      </c>
      <c r="E128" s="21">
        <v>800</v>
      </c>
      <c r="F128">
        <v>460</v>
      </c>
      <c r="G128">
        <v>2696</v>
      </c>
      <c r="H128" s="17">
        <v>0.48</v>
      </c>
      <c r="I128" s="25">
        <f>0.1515*(G128/1000)/(E128/1000)^2/($D$4/10)^4</f>
        <v>0.22344937152060496</v>
      </c>
      <c r="J128" s="25">
        <f>0.5*(F128/1000)/(E128/1000)^3/($D$4/10)^5</f>
        <v>0.12098767011497652</v>
      </c>
      <c r="K128" s="27">
        <f>I128/J128</f>
        <v>1.8468772173913048</v>
      </c>
      <c r="L128" s="27">
        <f>0.798*I128^1.5/J128</f>
        <v>0.69667541356422813</v>
      </c>
      <c r="M128" s="27">
        <f>G128/F128</f>
        <v>5.8608695652173912</v>
      </c>
      <c r="N128" s="27"/>
      <c r="O128" s="51">
        <f>G128/(PI()*$D$4^2/4)</f>
        <v>20.311561021337269</v>
      </c>
      <c r="P128" s="27">
        <f>M128</f>
        <v>5.8608695652173912</v>
      </c>
      <c r="Q128" s="93">
        <f>L128</f>
        <v>0.69667541356422813</v>
      </c>
      <c r="R128" s="156">
        <f>E128*(PI()/30)*($D$4/2)</f>
        <v>544.5427266222307</v>
      </c>
      <c r="S128" s="156">
        <f>R128/H128</f>
        <v>1134.464013796314</v>
      </c>
      <c r="T128" s="153"/>
      <c r="U128" s="153"/>
      <c r="W128" s="1">
        <v>349</v>
      </c>
      <c r="X128" s="7">
        <v>27</v>
      </c>
      <c r="Y128" s="17">
        <v>0.52500000000000002</v>
      </c>
      <c r="Z128">
        <v>597</v>
      </c>
      <c r="AA128">
        <v>3156</v>
      </c>
      <c r="AB128">
        <v>595</v>
      </c>
      <c r="AC128">
        <v>875</v>
      </c>
      <c r="AD128" s="27">
        <f t="shared" ref="AD128:AD138" si="82">0.1515*(AA128/1000)/(AC128/1000)^2/($D$4/10)^4</f>
        <v>0.21865535206064496</v>
      </c>
      <c r="AE128" s="27">
        <f t="shared" ref="AE128:AE138" si="83">0.5*(Z128/1000)/(AC128/1000)^3/($D$4/10)^5</f>
        <v>0.12000612562674855</v>
      </c>
      <c r="AF128" s="29">
        <f t="shared" ref="AF128:AF138" si="84">AD128/AE128</f>
        <v>1.8220349246231158</v>
      </c>
      <c r="AG128" s="29">
        <f t="shared" ref="AG128:AG138" si="85">0.798*AD128^1.5/AE128</f>
        <v>0.67989155163260107</v>
      </c>
      <c r="AH128" s="29">
        <f t="shared" ref="AH128:AH138" si="86">AA128/Z128</f>
        <v>5.2864321608040203</v>
      </c>
      <c r="AJ128" s="51">
        <f t="shared" ref="AJ128:AJ138" si="87">AA128/(PI()*$D$4^2/4)</f>
        <v>23.777183450793927</v>
      </c>
      <c r="AK128" s="29">
        <f t="shared" ref="AK128:AK138" si="88">AH128</f>
        <v>5.2864321608040203</v>
      </c>
      <c r="AL128" s="58">
        <f t="shared" ref="AL128:AL138" si="89">AG128</f>
        <v>0.67989155163260107</v>
      </c>
    </row>
    <row r="129" spans="1:38" x14ac:dyDescent="0.2">
      <c r="A129" s="1">
        <v>349</v>
      </c>
      <c r="B129" s="1">
        <v>12</v>
      </c>
      <c r="C129" s="1" t="s">
        <v>354</v>
      </c>
      <c r="D129" s="7">
        <v>27</v>
      </c>
      <c r="E129" s="21">
        <v>1000</v>
      </c>
      <c r="F129">
        <v>921</v>
      </c>
      <c r="G129">
        <v>4083</v>
      </c>
      <c r="H129" s="17">
        <v>0.6</v>
      </c>
      <c r="I129" s="25">
        <f>0.1515*(G129/1000)/(E129/1000)^2/($D$4/10)^4</f>
        <v>0.21658012674626237</v>
      </c>
      <c r="J129" s="25">
        <f>0.5*(F129/1000)/(E129/1000)^3/($D$4/10)^5</f>
        <v>0.12402603873490745</v>
      </c>
      <c r="K129" s="27">
        <f>I129/J129</f>
        <v>1.7462472312703585</v>
      </c>
      <c r="L129" s="27">
        <f>0.798*I129^1.5/J129</f>
        <v>0.64851186115380921</v>
      </c>
      <c r="M129" s="27">
        <f>G129/F129</f>
        <v>4.4332247557003255</v>
      </c>
      <c r="N129" s="27"/>
      <c r="O129" s="51">
        <f>G129/(PI()*$D$4^2/4)</f>
        <v>30.761166042329403</v>
      </c>
      <c r="P129" s="27">
        <f>M129</f>
        <v>4.4332247557003255</v>
      </c>
      <c r="Q129" s="93">
        <f>L129</f>
        <v>0.64851186115380921</v>
      </c>
      <c r="R129" s="156">
        <f>E129*(PI()/30)*($D$4/2)</f>
        <v>680.67840827778844</v>
      </c>
      <c r="S129" s="156">
        <f>R129/H129</f>
        <v>1134.464013796314</v>
      </c>
      <c r="T129" s="153"/>
      <c r="U129" s="153"/>
      <c r="W129" s="1">
        <v>349</v>
      </c>
      <c r="X129" s="7">
        <v>27</v>
      </c>
      <c r="Y129" s="17">
        <v>0.55000000000000004</v>
      </c>
      <c r="Z129">
        <v>639</v>
      </c>
      <c r="AA129">
        <v>3417</v>
      </c>
      <c r="AB129">
        <v>624</v>
      </c>
      <c r="AC129">
        <v>916</v>
      </c>
      <c r="AD129" s="27">
        <f t="shared" si="82"/>
        <v>0.21601964850081545</v>
      </c>
      <c r="AE129" s="27">
        <f t="shared" si="83"/>
        <v>0.11196123489839299</v>
      </c>
      <c r="AF129" s="29">
        <f t="shared" si="84"/>
        <v>1.9294146647887325</v>
      </c>
      <c r="AG129" s="29">
        <f t="shared" si="85"/>
        <v>0.71560784671363697</v>
      </c>
      <c r="AH129" s="29">
        <f t="shared" si="86"/>
        <v>5.347417840375587</v>
      </c>
      <c r="AJ129" s="51">
        <f t="shared" si="87"/>
        <v>25.743547481420421</v>
      </c>
      <c r="AK129" s="29">
        <f t="shared" si="88"/>
        <v>5.347417840375587</v>
      </c>
      <c r="AL129" s="58">
        <f t="shared" si="89"/>
        <v>0.71560784671363697</v>
      </c>
    </row>
    <row r="130" spans="1:38" x14ac:dyDescent="0.2">
      <c r="A130" s="1">
        <v>349</v>
      </c>
      <c r="B130" s="1">
        <v>12</v>
      </c>
      <c r="C130" s="1" t="s">
        <v>354</v>
      </c>
      <c r="D130" s="7">
        <v>27</v>
      </c>
      <c r="E130" s="21">
        <v>1199</v>
      </c>
      <c r="F130">
        <v>1621</v>
      </c>
      <c r="G130">
        <v>5840</v>
      </c>
      <c r="H130" s="17">
        <v>0.72</v>
      </c>
      <c r="I130" s="25">
        <f>0.1515*(G130/1000)/(E130/1000)^2/($D$4/10)^4</f>
        <v>0.21548334298620855</v>
      </c>
      <c r="J130" s="25">
        <f>0.5*(F130/1000)/(E130/1000)^3/($D$4/10)^5</f>
        <v>0.12664227639084469</v>
      </c>
      <c r="K130" s="27">
        <f>I130/J130</f>
        <v>1.7015119210363976</v>
      </c>
      <c r="L130" s="27">
        <f>0.798*I130^1.5/J130</f>
        <v>0.6302962739804574</v>
      </c>
      <c r="M130" s="27">
        <f>G130/F130</f>
        <v>3.6027143738433067</v>
      </c>
      <c r="N130" s="27"/>
      <c r="O130" s="51">
        <f>G130/(PI()*$D$4^2/4)</f>
        <v>43.998336930493195</v>
      </c>
      <c r="P130" s="27">
        <f>M130</f>
        <v>3.6027143738433067</v>
      </c>
      <c r="Q130" s="93">
        <f>L130</f>
        <v>0.6302962739804574</v>
      </c>
      <c r="R130" s="156">
        <f>E130*(PI()/30)*($D$4/2)</f>
        <v>816.13341152506837</v>
      </c>
      <c r="S130" s="156">
        <f>R130/H130</f>
        <v>1133.5186271181506</v>
      </c>
      <c r="T130" s="153"/>
      <c r="U130" s="153"/>
      <c r="W130" s="1">
        <v>349</v>
      </c>
      <c r="X130" s="7">
        <v>27</v>
      </c>
      <c r="Y130" s="17">
        <v>0.57499999999999996</v>
      </c>
      <c r="Z130">
        <v>793</v>
      </c>
      <c r="AA130">
        <v>3738</v>
      </c>
      <c r="AB130">
        <v>652</v>
      </c>
      <c r="AC130">
        <v>958</v>
      </c>
      <c r="AD130" s="27">
        <f t="shared" si="82"/>
        <v>0.21604663305063096</v>
      </c>
      <c r="AE130" s="27">
        <f t="shared" si="83"/>
        <v>0.12145905641758761</v>
      </c>
      <c r="AF130" s="29">
        <f t="shared" si="84"/>
        <v>1.7787610032786885</v>
      </c>
      <c r="AG130" s="29">
        <f t="shared" si="85"/>
        <v>0.6597725493255312</v>
      </c>
      <c r="AH130" s="29">
        <f t="shared" si="86"/>
        <v>4.7137452711223204</v>
      </c>
      <c r="AJ130" s="51">
        <f t="shared" si="87"/>
        <v>28.161949220236913</v>
      </c>
      <c r="AK130" s="29">
        <f t="shared" si="88"/>
        <v>4.7137452711223204</v>
      </c>
      <c r="AL130" s="58">
        <f t="shared" si="89"/>
        <v>0.6597725493255312</v>
      </c>
    </row>
    <row r="131" spans="1:38" x14ac:dyDescent="0.2">
      <c r="A131" s="1">
        <v>349</v>
      </c>
      <c r="B131" s="1">
        <v>12</v>
      </c>
      <c r="C131" s="1" t="s">
        <v>354</v>
      </c>
      <c r="D131" s="7">
        <v>27</v>
      </c>
      <c r="E131" s="21">
        <v>1300</v>
      </c>
      <c r="F131">
        <v>2123</v>
      </c>
      <c r="G131">
        <v>6986</v>
      </c>
      <c r="H131" s="17">
        <v>0.78</v>
      </c>
      <c r="I131" s="25">
        <f>0.1515*(G131/1000)/(E131/1000)^2/($D$4/10)^4</f>
        <v>0.21927095105689901</v>
      </c>
      <c r="J131" s="25">
        <f>0.5*(F131/1000)/(E131/1000)^3/($D$4/10)^5</f>
        <v>0.13012872663404321</v>
      </c>
      <c r="K131" s="27">
        <f>I131/J131</f>
        <v>1.6850310975035327</v>
      </c>
      <c r="L131" s="27">
        <f>0.798*I131^1.5/J131</f>
        <v>0.6296531230070036</v>
      </c>
      <c r="M131" s="27">
        <f>G131/F131</f>
        <v>3.290626471973622</v>
      </c>
      <c r="N131" s="27"/>
      <c r="O131" s="51">
        <f>G131/(PI()*$D$4^2/4)</f>
        <v>52.632257156922172</v>
      </c>
      <c r="P131" s="27">
        <f>M131</f>
        <v>3.290626471973622</v>
      </c>
      <c r="Q131" s="93">
        <f>L131</f>
        <v>0.6296531230070036</v>
      </c>
      <c r="R131" s="156">
        <f>E131*(PI()/30)*($D$4/2)</f>
        <v>884.88193076112509</v>
      </c>
      <c r="S131" s="156">
        <f>R131/H131</f>
        <v>1134.4640137963142</v>
      </c>
      <c r="T131" s="153"/>
      <c r="U131" s="153"/>
      <c r="W131" s="1">
        <v>349</v>
      </c>
      <c r="X131" s="7">
        <v>27</v>
      </c>
      <c r="Y131" s="17">
        <v>0.6</v>
      </c>
      <c r="Z131">
        <v>909</v>
      </c>
      <c r="AA131">
        <v>4059</v>
      </c>
      <c r="AB131">
        <v>681</v>
      </c>
      <c r="AC131">
        <v>1000</v>
      </c>
      <c r="AD131" s="27">
        <f t="shared" si="82"/>
        <v>0.21530706207765832</v>
      </c>
      <c r="AE131" s="27">
        <f t="shared" si="83"/>
        <v>0.12241006428885001</v>
      </c>
      <c r="AF131" s="29">
        <f t="shared" si="84"/>
        <v>1.7589000000000004</v>
      </c>
      <c r="AG131" s="29">
        <f t="shared" si="85"/>
        <v>0.6512881520037701</v>
      </c>
      <c r="AH131" s="29">
        <f t="shared" si="86"/>
        <v>4.4653465346534658</v>
      </c>
      <c r="AJ131" s="51">
        <f t="shared" si="87"/>
        <v>30.580350959053405</v>
      </c>
      <c r="AK131" s="29">
        <f t="shared" si="88"/>
        <v>4.4653465346534658</v>
      </c>
      <c r="AL131" s="58">
        <f t="shared" si="89"/>
        <v>0.6512881520037701</v>
      </c>
    </row>
    <row r="132" spans="1:38" x14ac:dyDescent="0.2">
      <c r="E132" s="21"/>
      <c r="F132"/>
      <c r="G132"/>
      <c r="H132" s="17"/>
      <c r="I132" s="25"/>
      <c r="J132" s="25"/>
      <c r="K132" s="27"/>
      <c r="L132" s="27"/>
      <c r="M132" s="27"/>
      <c r="N132" s="27"/>
      <c r="O132" s="51"/>
      <c r="P132" s="27"/>
      <c r="Q132" s="93"/>
      <c r="R132" s="156"/>
      <c r="T132" s="153"/>
      <c r="U132" s="153"/>
      <c r="W132" s="1">
        <v>349</v>
      </c>
      <c r="X132" s="7">
        <v>27</v>
      </c>
      <c r="Y132" s="17">
        <v>0.625</v>
      </c>
      <c r="Z132">
        <v>1038</v>
      </c>
      <c r="AA132">
        <v>4400</v>
      </c>
      <c r="AB132">
        <v>709</v>
      </c>
      <c r="AC132">
        <v>1041</v>
      </c>
      <c r="AD132" s="27">
        <f t="shared" si="82"/>
        <v>0.21537259511246767</v>
      </c>
      <c r="AE132" s="27">
        <f t="shared" si="83"/>
        <v>0.12390773200947973</v>
      </c>
      <c r="AF132" s="29">
        <f t="shared" si="84"/>
        <v>1.7381691329479769</v>
      </c>
      <c r="AG132" s="29">
        <f t="shared" si="85"/>
        <v>0.64370983586087172</v>
      </c>
      <c r="AH132" s="29">
        <f t="shared" si="86"/>
        <v>4.2389210019267827</v>
      </c>
      <c r="AJ132" s="51">
        <f t="shared" si="87"/>
        <v>33.149431933933229</v>
      </c>
      <c r="AK132" s="29">
        <f t="shared" si="88"/>
        <v>4.2389210019267827</v>
      </c>
      <c r="AL132" s="58">
        <f t="shared" si="89"/>
        <v>0.64370983586087172</v>
      </c>
    </row>
    <row r="133" spans="1:38" x14ac:dyDescent="0.2">
      <c r="E133" s="21"/>
      <c r="F133"/>
      <c r="G133"/>
      <c r="H133" s="17"/>
      <c r="N133" s="27"/>
      <c r="R133" s="156"/>
      <c r="T133" s="153"/>
      <c r="U133" s="153"/>
      <c r="W133" s="1">
        <v>349</v>
      </c>
      <c r="X133" s="7">
        <v>27</v>
      </c>
      <c r="Y133" s="17">
        <v>0.65</v>
      </c>
      <c r="Z133">
        <v>1179</v>
      </c>
      <c r="AA133">
        <v>4761</v>
      </c>
      <c r="AB133">
        <v>737</v>
      </c>
      <c r="AC133">
        <v>1083</v>
      </c>
      <c r="AD133" s="27">
        <f t="shared" si="82"/>
        <v>0.2153180766759058</v>
      </c>
      <c r="AE133" s="27">
        <f t="shared" si="83"/>
        <v>0.12499184480117921</v>
      </c>
      <c r="AF133" s="29">
        <f t="shared" si="84"/>
        <v>1.722657002290076</v>
      </c>
      <c r="AG133" s="29">
        <f t="shared" si="85"/>
        <v>0.63788435569983881</v>
      </c>
      <c r="AH133" s="29">
        <f t="shared" si="86"/>
        <v>4.0381679389312977</v>
      </c>
      <c r="AJ133" s="51">
        <f t="shared" si="87"/>
        <v>35.869192144876386</v>
      </c>
      <c r="AK133" s="29">
        <f t="shared" si="88"/>
        <v>4.0381679389312977</v>
      </c>
      <c r="AL133" s="58">
        <f t="shared" si="89"/>
        <v>0.63788435569983881</v>
      </c>
    </row>
    <row r="134" spans="1:38" x14ac:dyDescent="0.2">
      <c r="E134" s="21"/>
      <c r="F134"/>
      <c r="G134"/>
      <c r="H134" s="17"/>
      <c r="N134" s="27"/>
      <c r="R134" s="156"/>
      <c r="T134" s="153"/>
      <c r="U134" s="153"/>
      <c r="W134" s="1">
        <v>349</v>
      </c>
      <c r="X134" s="7">
        <v>27</v>
      </c>
      <c r="Y134" s="17">
        <v>0.67500000000000004</v>
      </c>
      <c r="Z134">
        <v>1333</v>
      </c>
      <c r="AA134">
        <v>5143</v>
      </c>
      <c r="AB134">
        <v>766</v>
      </c>
      <c r="AC134">
        <v>1125</v>
      </c>
      <c r="AD134" s="27">
        <f t="shared" si="82"/>
        <v>0.21555132808660338</v>
      </c>
      <c r="AE134" s="27">
        <f t="shared" si="83"/>
        <v>0.12607408499501704</v>
      </c>
      <c r="AF134" s="29">
        <f t="shared" si="84"/>
        <v>1.7097195517629402</v>
      </c>
      <c r="AG134" s="29">
        <f t="shared" si="85"/>
        <v>0.63343655290996037</v>
      </c>
      <c r="AH134" s="29">
        <f t="shared" si="86"/>
        <v>3.8582145536384096</v>
      </c>
      <c r="AJ134" s="51">
        <f t="shared" si="87"/>
        <v>38.747165553686045</v>
      </c>
      <c r="AK134" s="29">
        <f t="shared" si="88"/>
        <v>3.8582145536384096</v>
      </c>
      <c r="AL134" s="58">
        <f t="shared" si="89"/>
        <v>0.63343655290996037</v>
      </c>
    </row>
    <row r="135" spans="1:38" x14ac:dyDescent="0.2">
      <c r="E135" s="21"/>
      <c r="F135"/>
      <c r="G135"/>
      <c r="H135" s="17"/>
      <c r="N135" s="27"/>
      <c r="R135" s="156"/>
      <c r="T135" s="153"/>
      <c r="U135" s="153"/>
      <c r="W135" s="1">
        <v>349</v>
      </c>
      <c r="X135" s="7">
        <v>27</v>
      </c>
      <c r="Y135" s="17">
        <v>0.7</v>
      </c>
      <c r="Z135">
        <v>1499</v>
      </c>
      <c r="AA135">
        <v>5544</v>
      </c>
      <c r="AB135">
        <v>794</v>
      </c>
      <c r="AC135">
        <v>1166</v>
      </c>
      <c r="AD135" s="27">
        <f t="shared" si="82"/>
        <v>0.21630439529341441</v>
      </c>
      <c r="AE135" s="27">
        <f t="shared" si="83"/>
        <v>0.12733835182757883</v>
      </c>
      <c r="AF135" s="29">
        <f t="shared" si="84"/>
        <v>1.6986586695130084</v>
      </c>
      <c r="AG135" s="29">
        <f t="shared" si="85"/>
        <v>0.63043698517806435</v>
      </c>
      <c r="AH135" s="29">
        <f t="shared" si="86"/>
        <v>3.6984656437625083</v>
      </c>
      <c r="AJ135" s="51">
        <f t="shared" si="87"/>
        <v>41.768284236755868</v>
      </c>
      <c r="AK135" s="29">
        <f t="shared" si="88"/>
        <v>3.6984656437625083</v>
      </c>
      <c r="AL135" s="58">
        <f t="shared" si="89"/>
        <v>0.63043698517806435</v>
      </c>
    </row>
    <row r="136" spans="1:38" x14ac:dyDescent="0.2">
      <c r="E136" s="21"/>
      <c r="F136"/>
      <c r="G136"/>
      <c r="H136" s="17"/>
      <c r="N136" s="27"/>
      <c r="R136" s="156"/>
      <c r="T136" s="153"/>
      <c r="U136" s="153"/>
      <c r="W136" s="1">
        <v>349</v>
      </c>
      <c r="X136" s="7">
        <v>27</v>
      </c>
      <c r="Y136" s="17">
        <v>0.72499999999999998</v>
      </c>
      <c r="Z136">
        <v>1677</v>
      </c>
      <c r="AA136">
        <v>5966</v>
      </c>
      <c r="AB136">
        <v>822</v>
      </c>
      <c r="AC136">
        <v>1208</v>
      </c>
      <c r="AD136" s="27">
        <f t="shared" si="82"/>
        <v>0.21686456931061665</v>
      </c>
      <c r="AE136" s="27">
        <f t="shared" si="83"/>
        <v>0.12811072901453971</v>
      </c>
      <c r="AF136" s="29">
        <f t="shared" si="84"/>
        <v>1.6927900651162791</v>
      </c>
      <c r="AG136" s="29">
        <f t="shared" si="85"/>
        <v>0.62907191270546159</v>
      </c>
      <c r="AH136" s="29">
        <f t="shared" si="86"/>
        <v>3.5575432319618367</v>
      </c>
      <c r="AJ136" s="51">
        <f t="shared" si="87"/>
        <v>44.947616117692192</v>
      </c>
      <c r="AK136" s="29">
        <f t="shared" si="88"/>
        <v>3.5575432319618367</v>
      </c>
      <c r="AL136" s="58">
        <f t="shared" si="89"/>
        <v>0.62907191270546159</v>
      </c>
    </row>
    <row r="137" spans="1:38" x14ac:dyDescent="0.2">
      <c r="E137" s="21"/>
      <c r="F137"/>
      <c r="G137"/>
      <c r="H137" s="17"/>
      <c r="N137" s="27"/>
      <c r="R137" s="156"/>
      <c r="T137" s="153"/>
      <c r="U137" s="153"/>
      <c r="W137" s="1">
        <v>349</v>
      </c>
      <c r="X137" s="7">
        <v>27</v>
      </c>
      <c r="Y137" s="17">
        <v>0.75</v>
      </c>
      <c r="Z137">
        <v>1868</v>
      </c>
      <c r="AA137">
        <v>6408</v>
      </c>
      <c r="AB137">
        <v>851</v>
      </c>
      <c r="AC137">
        <v>1250</v>
      </c>
      <c r="AD137" s="27">
        <f t="shared" si="82"/>
        <v>0.21754129057105842</v>
      </c>
      <c r="AE137" s="27">
        <f t="shared" si="83"/>
        <v>0.1287953179833716</v>
      </c>
      <c r="AF137" s="29">
        <f t="shared" si="84"/>
        <v>1.6890465738758031</v>
      </c>
      <c r="AG137" s="29">
        <f t="shared" si="85"/>
        <v>0.62865933193621948</v>
      </c>
      <c r="AH137" s="29">
        <f t="shared" si="86"/>
        <v>3.4304068522483941</v>
      </c>
      <c r="AJ137" s="51">
        <f t="shared" si="87"/>
        <v>48.277627234691849</v>
      </c>
      <c r="AK137" s="29">
        <f t="shared" si="88"/>
        <v>3.4304068522483941</v>
      </c>
      <c r="AL137" s="58">
        <f t="shared" si="89"/>
        <v>0.62865933193621948</v>
      </c>
    </row>
    <row r="138" spans="1:38" x14ac:dyDescent="0.2">
      <c r="E138" s="21"/>
      <c r="F138"/>
      <c r="G138"/>
      <c r="H138" s="17"/>
      <c r="N138" s="27"/>
      <c r="R138" s="156"/>
      <c r="T138" s="153"/>
      <c r="U138" s="153"/>
      <c r="W138" s="1">
        <v>349</v>
      </c>
      <c r="X138" s="7">
        <v>27</v>
      </c>
      <c r="Y138" s="17">
        <v>0.77500000000000002</v>
      </c>
      <c r="Z138">
        <v>2071</v>
      </c>
      <c r="AA138">
        <v>6870</v>
      </c>
      <c r="AB138">
        <v>879</v>
      </c>
      <c r="AC138">
        <v>1291</v>
      </c>
      <c r="AD138" s="27">
        <f t="shared" si="82"/>
        <v>0.21864697646874628</v>
      </c>
      <c r="AE138" s="27">
        <f t="shared" si="83"/>
        <v>0.12961480621835708</v>
      </c>
      <c r="AF138" s="29">
        <f t="shared" si="84"/>
        <v>1.6868981472718489</v>
      </c>
      <c r="AG138" s="29">
        <f t="shared" si="85"/>
        <v>0.62945326510338262</v>
      </c>
      <c r="AH138" s="29">
        <f t="shared" si="86"/>
        <v>3.3172380492515692</v>
      </c>
      <c r="AJ138" s="51">
        <f t="shared" si="87"/>
        <v>51.758317587754838</v>
      </c>
      <c r="AK138" s="29">
        <f t="shared" si="88"/>
        <v>3.3172380492515692</v>
      </c>
      <c r="AL138" s="58">
        <f t="shared" si="89"/>
        <v>0.62945326510338262</v>
      </c>
    </row>
    <row r="139" spans="1:38" x14ac:dyDescent="0.2">
      <c r="E139" s="21"/>
      <c r="F139"/>
      <c r="G139"/>
      <c r="H139" s="17"/>
      <c r="N139" s="27"/>
      <c r="R139" s="156"/>
      <c r="T139" s="153"/>
      <c r="U139" s="153"/>
    </row>
    <row r="140" spans="1:38" x14ac:dyDescent="0.2">
      <c r="E140" s="21"/>
      <c r="F140"/>
      <c r="G140"/>
      <c r="H140" s="17"/>
      <c r="N140" s="27"/>
      <c r="R140" s="156"/>
      <c r="T140" s="153"/>
      <c r="U140" s="153"/>
    </row>
    <row r="141" spans="1:38" x14ac:dyDescent="0.2">
      <c r="A141" s="1">
        <v>350</v>
      </c>
      <c r="B141" s="1">
        <v>18</v>
      </c>
      <c r="C141" s="1" t="s">
        <v>354</v>
      </c>
      <c r="D141" s="7">
        <v>28.8</v>
      </c>
      <c r="E141" s="21">
        <v>1418</v>
      </c>
      <c r="F141">
        <v>3530</v>
      </c>
      <c r="G141">
        <v>9090</v>
      </c>
      <c r="H141" s="17">
        <v>0.84799999999999998</v>
      </c>
      <c r="I141" s="25">
        <f t="shared" ref="I141:I146" si="90">0.1515*(G141/1000)/(E141/1000)^2/($D$4/10)^4</f>
        <v>0.23980080967541059</v>
      </c>
      <c r="J141" s="25">
        <f t="shared" ref="J141:J146" si="91">0.5*(F141/1000)/(E141/1000)^3/($D$4/10)^5</f>
        <v>0.16672443550041036</v>
      </c>
      <c r="K141" s="27">
        <f t="shared" ref="K141:K146" si="92">I141/J141</f>
        <v>1.4383063223796033</v>
      </c>
      <c r="L141" s="27">
        <f t="shared" ref="L141:L146" si="93">0.798*I141^1.5/J141</f>
        <v>0.56205601954516637</v>
      </c>
      <c r="M141" s="27">
        <f t="shared" ref="M141:M146" si="94">G141/F141</f>
        <v>2.5750708215297449</v>
      </c>
      <c r="N141" s="27"/>
      <c r="O141" s="51">
        <f t="shared" ref="O141:O146" si="95">G141/(PI()*$D$4^2/4)</f>
        <v>68.483712790784793</v>
      </c>
      <c r="P141" s="27">
        <f t="shared" ref="P141:P146" si="96">M141</f>
        <v>2.5750708215297449</v>
      </c>
      <c r="Q141" s="93">
        <f t="shared" ref="Q141:Q146" si="97">L141</f>
        <v>0.56205601954516637</v>
      </c>
      <c r="R141" s="156">
        <f t="shared" ref="R141:R200" si="98">E141*(PI()/30)*($D$4/2)</f>
        <v>965.20198293790406</v>
      </c>
      <c r="S141" s="156">
        <f t="shared" ref="S141:S200" si="99">R141/H141</f>
        <v>1138.2098855399813</v>
      </c>
      <c r="T141" s="153"/>
      <c r="U141" s="153"/>
      <c r="W141" s="1">
        <v>350</v>
      </c>
      <c r="X141" s="7">
        <v>28.8</v>
      </c>
      <c r="Y141">
        <v>0.85</v>
      </c>
      <c r="Z141">
        <v>3566</v>
      </c>
      <c r="AA141">
        <v>9247</v>
      </c>
      <c r="AB141">
        <v>967</v>
      </c>
      <c r="AC141">
        <v>1421</v>
      </c>
      <c r="AD141" s="27">
        <f>0.1515*(AA141/1000)/(AC141/1000)^2/($D$4/10)^4</f>
        <v>0.24291365317012598</v>
      </c>
      <c r="AE141" s="27">
        <f>0.5*(Z141/1000)/(AC141/1000)^3/($D$4/10)^5</f>
        <v>0.16736026230424247</v>
      </c>
      <c r="AF141" s="29">
        <f>AD141/AE141</f>
        <v>1.4514416374929897</v>
      </c>
      <c r="AG141" s="29">
        <f>0.798*AD141^1.5/AE141</f>
        <v>0.57085844682899445</v>
      </c>
      <c r="AH141" s="29">
        <f>AA141/Z141</f>
        <v>2.5931015143017389</v>
      </c>
      <c r="AJ141" s="51">
        <f>AA141/(PI()*$D$4^2/4)</f>
        <v>69.666544793881954</v>
      </c>
      <c r="AK141" s="29">
        <f>AH141</f>
        <v>2.5931015143017389</v>
      </c>
      <c r="AL141" s="58">
        <f>AG141</f>
        <v>0.57085844682899445</v>
      </c>
    </row>
    <row r="142" spans="1:38" x14ac:dyDescent="0.2">
      <c r="A142" s="1">
        <v>350</v>
      </c>
      <c r="B142" s="1">
        <v>18</v>
      </c>
      <c r="C142" s="1" t="s">
        <v>354</v>
      </c>
      <c r="D142" s="7">
        <v>28.8</v>
      </c>
      <c r="E142" s="21">
        <v>1420</v>
      </c>
      <c r="F142">
        <v>3530</v>
      </c>
      <c r="G142">
        <v>9090</v>
      </c>
      <c r="H142" s="17">
        <v>0.84899999999999998</v>
      </c>
      <c r="I142" s="25">
        <f t="shared" si="90"/>
        <v>0.23912579013776047</v>
      </c>
      <c r="J142" s="25">
        <f t="shared" si="91"/>
        <v>0.16602095779929441</v>
      </c>
      <c r="K142" s="27">
        <f t="shared" si="92"/>
        <v>1.4403349631728046</v>
      </c>
      <c r="L142" s="27">
        <f t="shared" si="93"/>
        <v>0.56205601954516626</v>
      </c>
      <c r="M142" s="27">
        <f t="shared" si="94"/>
        <v>2.5750708215297449</v>
      </c>
      <c r="N142" s="27"/>
      <c r="O142" s="51">
        <f t="shared" si="95"/>
        <v>68.483712790784793</v>
      </c>
      <c r="P142" s="27">
        <f t="shared" si="96"/>
        <v>2.5750708215297449</v>
      </c>
      <c r="Q142" s="93">
        <f t="shared" si="97"/>
        <v>0.56205601954516626</v>
      </c>
      <c r="R142" s="156">
        <f t="shared" si="98"/>
        <v>966.56333975445955</v>
      </c>
      <c r="S142" s="156">
        <f t="shared" si="99"/>
        <v>1138.4727205588451</v>
      </c>
      <c r="T142" s="153"/>
      <c r="U142" s="153"/>
      <c r="X142" s="338" t="s">
        <v>288</v>
      </c>
      <c r="Y142"/>
      <c r="Z142"/>
      <c r="AA142"/>
      <c r="AB142"/>
      <c r="AC142"/>
      <c r="AD142" s="27"/>
      <c r="AE142" s="27"/>
      <c r="AF142" s="29"/>
      <c r="AH142" s="29"/>
      <c r="AJ142" s="51"/>
      <c r="AK142" s="29"/>
      <c r="AL142" s="58"/>
    </row>
    <row r="143" spans="1:38" x14ac:dyDescent="0.2">
      <c r="A143" s="1">
        <v>350</v>
      </c>
      <c r="B143" s="1">
        <v>18</v>
      </c>
      <c r="C143" s="1" t="s">
        <v>354</v>
      </c>
      <c r="D143" s="7">
        <v>28.8</v>
      </c>
      <c r="E143" s="21">
        <v>1420</v>
      </c>
      <c r="F143">
        <v>3580</v>
      </c>
      <c r="G143">
        <v>9310</v>
      </c>
      <c r="H143" s="17">
        <v>0.84899999999999998</v>
      </c>
      <c r="I143" s="25">
        <f t="shared" si="90"/>
        <v>0.24491321300138069</v>
      </c>
      <c r="J143" s="25">
        <f t="shared" si="91"/>
        <v>0.16837252943951106</v>
      </c>
      <c r="K143" s="27">
        <f t="shared" si="92"/>
        <v>1.4545912793296092</v>
      </c>
      <c r="L143" s="27">
        <f t="shared" si="93"/>
        <v>0.57444701729943826</v>
      </c>
      <c r="M143" s="27">
        <f t="shared" si="94"/>
        <v>2.6005586592178771</v>
      </c>
      <c r="N143" s="27"/>
      <c r="O143" s="51">
        <f t="shared" si="95"/>
        <v>70.141184387481445</v>
      </c>
      <c r="P143" s="27">
        <f t="shared" si="96"/>
        <v>2.6005586592178771</v>
      </c>
      <c r="Q143" s="93">
        <f t="shared" si="97"/>
        <v>0.57444701729943826</v>
      </c>
      <c r="R143" s="156">
        <f t="shared" si="98"/>
        <v>966.56333975445955</v>
      </c>
      <c r="S143" s="156">
        <f t="shared" si="99"/>
        <v>1138.4727205588451</v>
      </c>
      <c r="T143" s="153"/>
      <c r="U143" s="153"/>
      <c r="X143" s="7"/>
      <c r="Y143"/>
      <c r="Z143"/>
      <c r="AA143"/>
      <c r="AB143"/>
      <c r="AC143"/>
      <c r="AD143" s="27"/>
      <c r="AE143" s="27"/>
      <c r="AF143" s="29"/>
      <c r="AH143" s="29"/>
      <c r="AJ143" s="51"/>
      <c r="AK143" s="29"/>
      <c r="AL143" s="58"/>
    </row>
    <row r="144" spans="1:38" x14ac:dyDescent="0.2">
      <c r="A144" s="1">
        <v>350</v>
      </c>
      <c r="B144" s="1">
        <v>18</v>
      </c>
      <c r="C144" s="1" t="s">
        <v>354</v>
      </c>
      <c r="D144" s="7">
        <v>28.8</v>
      </c>
      <c r="E144" s="21">
        <v>1423</v>
      </c>
      <c r="F144">
        <v>3560</v>
      </c>
      <c r="G144">
        <v>9420</v>
      </c>
      <c r="H144" s="17">
        <v>0.85099999999999998</v>
      </c>
      <c r="I144" s="25">
        <f t="shared" si="90"/>
        <v>0.24676316178349253</v>
      </c>
      <c r="J144" s="25">
        <f t="shared" si="91"/>
        <v>0.16637518083479172</v>
      </c>
      <c r="K144" s="27">
        <f t="shared" si="92"/>
        <v>1.4831729140449439</v>
      </c>
      <c r="L144" s="27">
        <f t="shared" si="93"/>
        <v>0.58794248031001051</v>
      </c>
      <c r="M144" s="27">
        <f t="shared" si="94"/>
        <v>2.6460674157303372</v>
      </c>
      <c r="N144" s="27"/>
      <c r="O144" s="51">
        <f t="shared" si="95"/>
        <v>70.969920185829778</v>
      </c>
      <c r="P144" s="27">
        <f t="shared" si="96"/>
        <v>2.6460674157303372</v>
      </c>
      <c r="Q144" s="93">
        <f t="shared" si="97"/>
        <v>0.58794248031001051</v>
      </c>
      <c r="R144" s="156">
        <f t="shared" si="98"/>
        <v>968.60537497929306</v>
      </c>
      <c r="S144" s="156">
        <f t="shared" si="99"/>
        <v>1138.1966803516957</v>
      </c>
      <c r="T144" s="153"/>
      <c r="U144" s="153"/>
      <c r="X144" s="7"/>
      <c r="Y144"/>
      <c r="Z144"/>
      <c r="AA144"/>
      <c r="AB144"/>
      <c r="AC144"/>
      <c r="AD144" s="27"/>
      <c r="AE144" s="27"/>
      <c r="AF144" s="29"/>
      <c r="AH144" s="29"/>
      <c r="AJ144" s="51"/>
      <c r="AK144" s="29"/>
      <c r="AL144" s="58"/>
    </row>
    <row r="145" spans="1:38" x14ac:dyDescent="0.2">
      <c r="A145" s="1">
        <v>350</v>
      </c>
      <c r="B145" s="1">
        <v>18</v>
      </c>
      <c r="C145" s="1" t="s">
        <v>354</v>
      </c>
      <c r="D145" s="7">
        <v>28.8</v>
      </c>
      <c r="E145" s="21">
        <v>1423</v>
      </c>
      <c r="F145">
        <v>3590</v>
      </c>
      <c r="G145">
        <v>9310</v>
      </c>
      <c r="H145" s="17">
        <v>0.85099999999999998</v>
      </c>
      <c r="I145" s="25">
        <f t="shared" si="90"/>
        <v>0.24388163866287851</v>
      </c>
      <c r="J145" s="25">
        <f t="shared" si="91"/>
        <v>0.16777721887553435</v>
      </c>
      <c r="K145" s="27">
        <f t="shared" si="92"/>
        <v>1.4536040130919221</v>
      </c>
      <c r="L145" s="27">
        <f t="shared" si="93"/>
        <v>0.57284688633203018</v>
      </c>
      <c r="M145" s="27">
        <f t="shared" si="94"/>
        <v>2.5933147632311977</v>
      </c>
      <c r="N145" s="27"/>
      <c r="O145" s="51">
        <f t="shared" si="95"/>
        <v>70.141184387481445</v>
      </c>
      <c r="P145" s="27">
        <f t="shared" si="96"/>
        <v>2.5933147632311977</v>
      </c>
      <c r="Q145" s="93">
        <f t="shared" si="97"/>
        <v>0.57284688633203018</v>
      </c>
      <c r="R145" s="156">
        <f t="shared" si="98"/>
        <v>968.60537497929306</v>
      </c>
      <c r="S145" s="156">
        <f t="shared" si="99"/>
        <v>1138.1966803516957</v>
      </c>
      <c r="T145" s="153"/>
      <c r="U145" s="153"/>
      <c r="X145" s="7"/>
      <c r="Y145"/>
      <c r="Z145"/>
      <c r="AA145"/>
      <c r="AB145"/>
      <c r="AC145"/>
      <c r="AD145" s="27"/>
      <c r="AE145" s="27"/>
      <c r="AF145" s="29"/>
      <c r="AH145" s="29"/>
      <c r="AJ145" s="51"/>
      <c r="AK145" s="29"/>
      <c r="AL145" s="58"/>
    </row>
    <row r="146" spans="1:38" x14ac:dyDescent="0.2">
      <c r="A146" s="1">
        <v>350</v>
      </c>
      <c r="B146" s="1">
        <v>18</v>
      </c>
      <c r="C146" s="1" t="s">
        <v>354</v>
      </c>
      <c r="D146" s="7">
        <v>28.8</v>
      </c>
      <c r="E146" s="21">
        <v>1423</v>
      </c>
      <c r="F146">
        <v>3601</v>
      </c>
      <c r="G146">
        <v>9200</v>
      </c>
      <c r="H146" s="17">
        <v>0.85099999999999998</v>
      </c>
      <c r="I146" s="25">
        <f t="shared" si="90"/>
        <v>0.24100011554226447</v>
      </c>
      <c r="J146" s="25">
        <f t="shared" si="91"/>
        <v>0.16829129949047328</v>
      </c>
      <c r="K146" s="27">
        <f t="shared" si="92"/>
        <v>1.4320414440433216</v>
      </c>
      <c r="L146" s="27">
        <f t="shared" si="93"/>
        <v>0.56100548009145257</v>
      </c>
      <c r="M146" s="27">
        <f t="shared" si="94"/>
        <v>2.5548458761455151</v>
      </c>
      <c r="N146" s="27"/>
      <c r="O146" s="51">
        <f t="shared" si="95"/>
        <v>69.312448589133112</v>
      </c>
      <c r="P146" s="27">
        <f t="shared" si="96"/>
        <v>2.5548458761455151</v>
      </c>
      <c r="Q146" s="93">
        <f t="shared" si="97"/>
        <v>0.56100548009145257</v>
      </c>
      <c r="R146" s="156">
        <f t="shared" si="98"/>
        <v>968.60537497929306</v>
      </c>
      <c r="S146" s="156">
        <f t="shared" si="99"/>
        <v>1138.1966803516957</v>
      </c>
      <c r="T146" s="153"/>
      <c r="U146" s="153"/>
      <c r="X146" s="7"/>
      <c r="Y146"/>
      <c r="Z146"/>
      <c r="AA146"/>
      <c r="AB146"/>
      <c r="AC146"/>
      <c r="AD146" s="27"/>
      <c r="AE146" s="27"/>
      <c r="AF146" s="29"/>
      <c r="AH146" s="29"/>
      <c r="AJ146" s="51"/>
      <c r="AK146" s="29"/>
      <c r="AL146" s="58"/>
    </row>
    <row r="147" spans="1:38" x14ac:dyDescent="0.2">
      <c r="E147" s="21"/>
      <c r="F147"/>
      <c r="G147"/>
      <c r="H147" s="17"/>
      <c r="N147" s="27"/>
      <c r="O147"/>
      <c r="R147" s="156"/>
      <c r="T147" s="153"/>
      <c r="U147" s="153"/>
      <c r="X147" s="7"/>
      <c r="Y147"/>
      <c r="Z147"/>
      <c r="AA147"/>
      <c r="AB147"/>
      <c r="AC147"/>
      <c r="AD147" s="27"/>
      <c r="AE147" s="27"/>
      <c r="AF147" s="29"/>
      <c r="AH147" s="29"/>
      <c r="AJ147" s="51"/>
      <c r="AK147" s="29"/>
      <c r="AL147" s="58"/>
    </row>
    <row r="148" spans="1:38" x14ac:dyDescent="0.2">
      <c r="E148" s="21"/>
      <c r="F148"/>
      <c r="G148"/>
      <c r="H148" s="17"/>
      <c r="N148" s="27"/>
      <c r="O148"/>
      <c r="R148" s="156"/>
      <c r="T148" s="153"/>
      <c r="U148" s="153"/>
      <c r="X148" s="7"/>
      <c r="Y148"/>
      <c r="Z148"/>
      <c r="AA148"/>
      <c r="AB148"/>
      <c r="AC148"/>
      <c r="AD148" s="27"/>
      <c r="AE148" s="27"/>
      <c r="AF148" s="29"/>
      <c r="AH148" s="29"/>
      <c r="AJ148" s="51"/>
      <c r="AK148" s="29"/>
      <c r="AL148" s="58"/>
    </row>
    <row r="149" spans="1:38" x14ac:dyDescent="0.2">
      <c r="A149" s="1">
        <v>351</v>
      </c>
      <c r="B149" s="1">
        <v>16</v>
      </c>
      <c r="C149" s="1" t="s">
        <v>354</v>
      </c>
      <c r="D149" s="7">
        <v>29.5</v>
      </c>
      <c r="E149" s="21">
        <v>800</v>
      </c>
      <c r="F149">
        <v>618</v>
      </c>
      <c r="G149">
        <v>2978</v>
      </c>
      <c r="H149" s="17">
        <v>0.47899999999999998</v>
      </c>
      <c r="I149" s="25">
        <f t="shared" ref="I149:I157" si="100">0.1515*(G149/1000)/(E149/1000)^2/($D$4/10)^4</f>
        <v>0.24682204317075726</v>
      </c>
      <c r="J149" s="25">
        <f t="shared" ref="J149:J157" si="101">0.5*(F149/1000)/(E149/1000)^3/($D$4/10)^5</f>
        <v>0.16254430463272934</v>
      </c>
      <c r="K149" s="27">
        <f t="shared" ref="K149:K157" si="102">I149/J149</f>
        <v>1.518490873786408</v>
      </c>
      <c r="L149" s="27">
        <f t="shared" ref="L149:L157" si="103">0.798*I149^1.5/J149</f>
        <v>0.60201463485901641</v>
      </c>
      <c r="M149" s="27">
        <f t="shared" ref="M149:M157" si="104">G149/F149</f>
        <v>4.8187702265372172</v>
      </c>
      <c r="N149" s="27"/>
      <c r="O149" s="51">
        <f t="shared" ref="O149:O157" si="105">G149/(PI()*$D$4^2/4)</f>
        <v>22.436138249830265</v>
      </c>
      <c r="P149" s="27">
        <f t="shared" ref="P149:P157" si="106">M149</f>
        <v>4.8187702265372172</v>
      </c>
      <c r="Q149" s="93">
        <f t="shared" ref="Q149:Q157" si="107">L149</f>
        <v>0.60201463485901641</v>
      </c>
      <c r="R149" s="156">
        <f t="shared" si="98"/>
        <v>544.5427266222307</v>
      </c>
      <c r="S149" s="156">
        <f t="shared" si="99"/>
        <v>1136.8324146601894</v>
      </c>
      <c r="T149" s="153"/>
      <c r="U149" s="153"/>
      <c r="W149" s="1">
        <v>351</v>
      </c>
      <c r="X149" s="135">
        <v>29.5</v>
      </c>
      <c r="Y149" s="50">
        <v>0.52500000000000002</v>
      </c>
      <c r="Z149" s="69">
        <v>796</v>
      </c>
      <c r="AA149" s="68">
        <v>3560</v>
      </c>
      <c r="AB149">
        <v>596</v>
      </c>
      <c r="AC149" s="54">
        <v>876</v>
      </c>
      <c r="AD149" s="27">
        <f t="shared" ref="AD149:AD162" si="108">0.1515*(AA149/1000)/(AC149/1000)^2/($D$4/10)^4</f>
        <v>0.24608265810102567</v>
      </c>
      <c r="AE149" s="27">
        <f t="shared" ref="AE149:AE162" si="109">0.5*(Z149/1000)/(AC149/1000)^3/($D$4/10)^5</f>
        <v>0.15946081962808029</v>
      </c>
      <c r="AF149" s="29">
        <f t="shared" ref="AF149:AF162" si="110">AD149/AE149</f>
        <v>1.5432170653266333</v>
      </c>
      <c r="AG149" s="29">
        <f t="shared" ref="AG149:AG162" si="111">0.798*AD149^1.5/AE149</f>
        <v>0.61090040519247057</v>
      </c>
      <c r="AH149" s="29">
        <f t="shared" ref="AH149:AH162" si="112">AA149/Z149</f>
        <v>4.4723618090452257</v>
      </c>
      <c r="AJ149" s="51">
        <f t="shared" ref="AJ149:AJ162" si="113">AA149/(PI()*$D$4^2/4)</f>
        <v>26.82090401927325</v>
      </c>
      <c r="AK149" s="29">
        <f t="shared" ref="AK149:AK162" si="114">AH149</f>
        <v>4.4723618090452257</v>
      </c>
      <c r="AL149" s="58">
        <f t="shared" ref="AL149:AL162" si="115">AG149</f>
        <v>0.61090040519247057</v>
      </c>
    </row>
    <row r="150" spans="1:38" x14ac:dyDescent="0.2">
      <c r="A150" s="1">
        <v>351</v>
      </c>
      <c r="B150" s="1">
        <v>16</v>
      </c>
      <c r="C150" s="1" t="s">
        <v>354</v>
      </c>
      <c r="D150" s="7">
        <v>29.5</v>
      </c>
      <c r="E150" s="21">
        <v>1000</v>
      </c>
      <c r="F150">
        <v>1219</v>
      </c>
      <c r="G150">
        <v>4681</v>
      </c>
      <c r="H150" s="17">
        <v>0.59899999999999998</v>
      </c>
      <c r="I150" s="25">
        <f t="shared" si="100"/>
        <v>0.24830065473897966</v>
      </c>
      <c r="J150" s="25">
        <f t="shared" si="101"/>
        <v>0.1641560708120002</v>
      </c>
      <c r="K150" s="27">
        <f t="shared" si="102"/>
        <v>1.5125889253486462</v>
      </c>
      <c r="L150" s="27">
        <f t="shared" si="103"/>
        <v>0.60146829580438999</v>
      </c>
      <c r="M150" s="27">
        <f t="shared" si="104"/>
        <v>3.8400328137817885</v>
      </c>
      <c r="N150" s="27"/>
      <c r="O150" s="51">
        <f t="shared" si="105"/>
        <v>35.266475200623056</v>
      </c>
      <c r="P150" s="27">
        <f t="shared" si="106"/>
        <v>3.8400328137817885</v>
      </c>
      <c r="Q150" s="93">
        <f t="shared" si="107"/>
        <v>0.60146829580438999</v>
      </c>
      <c r="R150" s="156">
        <f t="shared" si="98"/>
        <v>680.67840827778844</v>
      </c>
      <c r="S150" s="156">
        <f t="shared" si="99"/>
        <v>1136.3579437024848</v>
      </c>
      <c r="T150" s="153"/>
      <c r="U150" s="153"/>
      <c r="W150" s="1">
        <v>351</v>
      </c>
      <c r="X150" s="135">
        <v>29.5</v>
      </c>
      <c r="Y150" s="50">
        <v>0.55000000000000004</v>
      </c>
      <c r="Z150" s="69">
        <v>911</v>
      </c>
      <c r="AA150" s="68">
        <v>3888</v>
      </c>
      <c r="AB150">
        <v>625</v>
      </c>
      <c r="AC150" s="54">
        <v>918</v>
      </c>
      <c r="AD150" s="27">
        <f t="shared" si="108"/>
        <v>0.244726003191857</v>
      </c>
      <c r="AE150" s="27">
        <f t="shared" si="109"/>
        <v>0.15857823368287949</v>
      </c>
      <c r="AF150" s="29">
        <f t="shared" si="110"/>
        <v>1.5432509084522503</v>
      </c>
      <c r="AG150" s="29">
        <f t="shared" si="111"/>
        <v>0.60922748960763895</v>
      </c>
      <c r="AH150" s="29">
        <f t="shared" si="112"/>
        <v>4.2678375411635567</v>
      </c>
      <c r="AJ150" s="51">
        <f t="shared" si="113"/>
        <v>29.292043490711908</v>
      </c>
      <c r="AK150" s="29">
        <f t="shared" si="114"/>
        <v>4.2678375411635567</v>
      </c>
      <c r="AL150" s="58">
        <f t="shared" si="115"/>
        <v>0.60922748960763895</v>
      </c>
    </row>
    <row r="151" spans="1:38" x14ac:dyDescent="0.2">
      <c r="A151" s="1">
        <v>351</v>
      </c>
      <c r="B151" s="1">
        <v>16</v>
      </c>
      <c r="C151" s="1" t="s">
        <v>354</v>
      </c>
      <c r="D151" s="7">
        <v>29.5</v>
      </c>
      <c r="E151" s="21">
        <v>1200</v>
      </c>
      <c r="F151">
        <v>2105</v>
      </c>
      <c r="G151">
        <v>6600</v>
      </c>
      <c r="H151" s="17">
        <v>0.71899999999999997</v>
      </c>
      <c r="I151" s="25">
        <f t="shared" si="100"/>
        <v>0.24311998879591046</v>
      </c>
      <c r="J151" s="25">
        <f t="shared" si="101"/>
        <v>0.16404447381128864</v>
      </c>
      <c r="K151" s="27">
        <f t="shared" si="102"/>
        <v>1.4820370546318291</v>
      </c>
      <c r="L151" s="27">
        <f t="shared" si="103"/>
        <v>0.58313926767224555</v>
      </c>
      <c r="M151" s="27">
        <f t="shared" si="104"/>
        <v>3.1353919239904986</v>
      </c>
      <c r="N151" s="27"/>
      <c r="O151" s="51">
        <f t="shared" si="105"/>
        <v>49.724147900899844</v>
      </c>
      <c r="P151" s="27">
        <f t="shared" si="106"/>
        <v>3.1353919239904986</v>
      </c>
      <c r="Q151" s="93">
        <f t="shared" si="107"/>
        <v>0.58313926767224555</v>
      </c>
      <c r="R151" s="156">
        <f t="shared" si="98"/>
        <v>816.81408993334617</v>
      </c>
      <c r="S151" s="156">
        <f t="shared" si="99"/>
        <v>1136.0418496986733</v>
      </c>
      <c r="T151" s="153"/>
      <c r="U151" s="153"/>
      <c r="W151" s="1">
        <v>351</v>
      </c>
      <c r="X151" s="135">
        <v>29.5</v>
      </c>
      <c r="Y151" s="50">
        <v>0.57499999999999996</v>
      </c>
      <c r="Z151" s="69">
        <v>1044</v>
      </c>
      <c r="AA151" s="68">
        <v>4236</v>
      </c>
      <c r="AB151">
        <v>653</v>
      </c>
      <c r="AC151" s="54">
        <v>960</v>
      </c>
      <c r="AD151" s="27">
        <f t="shared" si="108"/>
        <v>0.24381067058226247</v>
      </c>
      <c r="AE151" s="27">
        <f t="shared" si="109"/>
        <v>0.15890590730680798</v>
      </c>
      <c r="AF151" s="29">
        <f t="shared" si="110"/>
        <v>1.5343084137931033</v>
      </c>
      <c r="AG151" s="29">
        <f t="shared" si="111"/>
        <v>0.60456348465097209</v>
      </c>
      <c r="AH151" s="29">
        <f t="shared" si="112"/>
        <v>4.0574712643678161</v>
      </c>
      <c r="AJ151" s="51">
        <f t="shared" si="113"/>
        <v>31.913862198213902</v>
      </c>
      <c r="AK151" s="29">
        <f t="shared" si="114"/>
        <v>4.0574712643678161</v>
      </c>
      <c r="AL151" s="58">
        <f t="shared" si="115"/>
        <v>0.60456348465097209</v>
      </c>
    </row>
    <row r="152" spans="1:38" x14ac:dyDescent="0.2">
      <c r="A152" s="1">
        <v>351</v>
      </c>
      <c r="B152" s="1">
        <v>16</v>
      </c>
      <c r="C152" s="1" t="s">
        <v>354</v>
      </c>
      <c r="D152" s="7">
        <v>29.5</v>
      </c>
      <c r="E152" s="21">
        <v>1203</v>
      </c>
      <c r="F152">
        <v>2118</v>
      </c>
      <c r="G152">
        <v>6600</v>
      </c>
      <c r="H152" s="17">
        <v>0.72099999999999997</v>
      </c>
      <c r="I152" s="25">
        <f t="shared" si="100"/>
        <v>0.24190893220406381</v>
      </c>
      <c r="J152" s="25">
        <f t="shared" si="101"/>
        <v>0.16382580722686602</v>
      </c>
      <c r="K152" s="27">
        <f t="shared" si="102"/>
        <v>1.4766228611898018</v>
      </c>
      <c r="L152" s="27">
        <f t="shared" si="103"/>
        <v>0.57956003703969616</v>
      </c>
      <c r="M152" s="27">
        <f t="shared" si="104"/>
        <v>3.1161473087818696</v>
      </c>
      <c r="N152" s="27"/>
      <c r="O152" s="51">
        <f t="shared" si="105"/>
        <v>49.724147900899844</v>
      </c>
      <c r="P152" s="27">
        <f t="shared" si="106"/>
        <v>3.1161473087818696</v>
      </c>
      <c r="Q152" s="93">
        <f t="shared" si="107"/>
        <v>0.57956003703969616</v>
      </c>
      <c r="R152" s="156">
        <f t="shared" si="98"/>
        <v>818.85612515817945</v>
      </c>
      <c r="S152" s="156">
        <f t="shared" si="99"/>
        <v>1135.7227810793058</v>
      </c>
      <c r="T152" s="153"/>
      <c r="U152" s="153"/>
      <c r="W152" s="1">
        <v>351</v>
      </c>
      <c r="X152" s="135">
        <v>29.5</v>
      </c>
      <c r="Y152" s="50">
        <v>0.6</v>
      </c>
      <c r="Z152" s="69">
        <v>1192</v>
      </c>
      <c r="AA152" s="68">
        <v>4603</v>
      </c>
      <c r="AB152">
        <v>682</v>
      </c>
      <c r="AC152" s="54">
        <v>1001</v>
      </c>
      <c r="AD152" s="27">
        <f t="shared" si="108"/>
        <v>0.24367559969103486</v>
      </c>
      <c r="AE152" s="27">
        <f t="shared" si="109"/>
        <v>0.16003952944141894</v>
      </c>
      <c r="AF152" s="29">
        <f t="shared" si="110"/>
        <v>1.52259632692953</v>
      </c>
      <c r="AG152" s="29">
        <f t="shared" si="111"/>
        <v>0.59978236301302323</v>
      </c>
      <c r="AH152" s="29">
        <f t="shared" si="112"/>
        <v>3.8615771812080535</v>
      </c>
      <c r="AJ152" s="51">
        <f t="shared" si="113"/>
        <v>34.678826179976056</v>
      </c>
      <c r="AK152" s="29">
        <f t="shared" si="114"/>
        <v>3.8615771812080535</v>
      </c>
      <c r="AL152" s="58">
        <f t="shared" si="115"/>
        <v>0.59978236301302323</v>
      </c>
    </row>
    <row r="153" spans="1:38" x14ac:dyDescent="0.2">
      <c r="A153" s="1">
        <v>351</v>
      </c>
      <c r="B153" s="1">
        <v>16</v>
      </c>
      <c r="C153" s="1" t="s">
        <v>354</v>
      </c>
      <c r="D153" s="7">
        <v>29.5</v>
      </c>
      <c r="E153" s="21">
        <v>1300</v>
      </c>
      <c r="F153">
        <v>2767</v>
      </c>
      <c r="G153">
        <v>7757</v>
      </c>
      <c r="H153" s="17">
        <v>0.77900000000000003</v>
      </c>
      <c r="I153" s="25">
        <f t="shared" si="100"/>
        <v>0.24347047915092551</v>
      </c>
      <c r="J153" s="25">
        <f t="shared" si="101"/>
        <v>0.16960253725689942</v>
      </c>
      <c r="K153" s="27">
        <f t="shared" si="102"/>
        <v>1.4355355945066863</v>
      </c>
      <c r="L153" s="27">
        <f t="shared" si="103"/>
        <v>0.56524927240695289</v>
      </c>
      <c r="M153" s="27">
        <f t="shared" si="104"/>
        <v>2.8033971810625227</v>
      </c>
      <c r="N153" s="27"/>
      <c r="O153" s="51">
        <f t="shared" si="105"/>
        <v>58.440941707163653</v>
      </c>
      <c r="P153" s="27">
        <f t="shared" si="106"/>
        <v>2.8033971810625227</v>
      </c>
      <c r="Q153" s="93">
        <f t="shared" si="107"/>
        <v>0.56524927240695289</v>
      </c>
      <c r="R153" s="156">
        <f t="shared" si="98"/>
        <v>884.88193076112509</v>
      </c>
      <c r="S153" s="156">
        <f t="shared" si="99"/>
        <v>1135.9203219013159</v>
      </c>
      <c r="T153" s="153"/>
      <c r="U153" s="153"/>
      <c r="W153" s="1">
        <v>351</v>
      </c>
      <c r="X153" s="135">
        <v>29.5</v>
      </c>
      <c r="Y153" s="50">
        <v>0.625</v>
      </c>
      <c r="Z153" s="69">
        <v>1358</v>
      </c>
      <c r="AA153" s="68">
        <v>4990</v>
      </c>
      <c r="AB153">
        <v>710</v>
      </c>
      <c r="AC153" s="54">
        <v>1043</v>
      </c>
      <c r="AD153" s="27">
        <f t="shared" si="108"/>
        <v>0.24331627123549018</v>
      </c>
      <c r="AE153" s="27">
        <f t="shared" si="109"/>
        <v>0.16117589387397602</v>
      </c>
      <c r="AF153" s="29">
        <f t="shared" si="110"/>
        <v>1.5096319020618556</v>
      </c>
      <c r="AG153" s="29">
        <f t="shared" si="111"/>
        <v>0.5942367850737259</v>
      </c>
      <c r="AH153" s="29">
        <f t="shared" si="112"/>
        <v>3.6745213549337259</v>
      </c>
      <c r="AJ153" s="51">
        <f t="shared" si="113"/>
        <v>37.594469397801547</v>
      </c>
      <c r="AK153" s="29">
        <f t="shared" si="114"/>
        <v>3.6745213549337259</v>
      </c>
      <c r="AL153" s="58">
        <f t="shared" si="115"/>
        <v>0.5942367850737259</v>
      </c>
    </row>
    <row r="154" spans="1:38" x14ac:dyDescent="0.2">
      <c r="A154" s="1">
        <v>351</v>
      </c>
      <c r="B154" s="1">
        <v>16</v>
      </c>
      <c r="C154" s="1" t="s">
        <v>354</v>
      </c>
      <c r="D154" s="7">
        <v>29.5</v>
      </c>
      <c r="E154" s="179">
        <v>1402</v>
      </c>
      <c r="F154" s="47">
        <v>3464</v>
      </c>
      <c r="G154" s="47">
        <v>9160</v>
      </c>
      <c r="H154" s="50">
        <v>0.84</v>
      </c>
      <c r="I154" s="25">
        <f t="shared" si="100"/>
        <v>0.24719442396190114</v>
      </c>
      <c r="J154" s="25">
        <f t="shared" si="101"/>
        <v>0.16927276382025142</v>
      </c>
      <c r="K154" s="27">
        <f t="shared" si="102"/>
        <v>1.4603319422632794</v>
      </c>
      <c r="L154" s="27">
        <f t="shared" si="103"/>
        <v>0.57939375670129667</v>
      </c>
      <c r="M154" s="27">
        <f t="shared" si="104"/>
        <v>2.6443418013856812</v>
      </c>
      <c r="N154" s="27"/>
      <c r="O154" s="51">
        <f t="shared" si="105"/>
        <v>69.011090117006447</v>
      </c>
      <c r="P154" s="27">
        <f t="shared" si="106"/>
        <v>2.6443418013856812</v>
      </c>
      <c r="Q154" s="93">
        <f t="shared" si="107"/>
        <v>0.57939375670129667</v>
      </c>
      <c r="R154" s="156">
        <f t="shared" si="98"/>
        <v>954.3111284054595</v>
      </c>
      <c r="S154" s="156">
        <f t="shared" si="99"/>
        <v>1136.0846766731661</v>
      </c>
      <c r="T154" s="153"/>
      <c r="U154" s="153"/>
      <c r="W154" s="1">
        <v>351</v>
      </c>
      <c r="X154" s="135">
        <v>29.5</v>
      </c>
      <c r="Y154" s="50">
        <v>0.65</v>
      </c>
      <c r="Z154" s="69">
        <v>1540</v>
      </c>
      <c r="AA154" s="68">
        <v>5396</v>
      </c>
      <c r="AB154">
        <v>738</v>
      </c>
      <c r="AC154" s="54">
        <v>1085</v>
      </c>
      <c r="AD154" s="27">
        <f t="shared" si="108"/>
        <v>0.24313735521343985</v>
      </c>
      <c r="AE154" s="27">
        <f t="shared" si="109"/>
        <v>0.16236213335335203</v>
      </c>
      <c r="AF154" s="29">
        <f t="shared" si="110"/>
        <v>1.4975003727272729</v>
      </c>
      <c r="AG154" s="29">
        <f t="shared" si="111"/>
        <v>0.58924468603174474</v>
      </c>
      <c r="AH154" s="29">
        <f t="shared" si="112"/>
        <v>3.5038961038961038</v>
      </c>
      <c r="AJ154" s="51">
        <f t="shared" si="113"/>
        <v>40.653257889887207</v>
      </c>
      <c r="AK154" s="29">
        <f t="shared" si="114"/>
        <v>3.5038961038961038</v>
      </c>
      <c r="AL154" s="58">
        <f t="shared" si="115"/>
        <v>0.58924468603174474</v>
      </c>
    </row>
    <row r="155" spans="1:38" x14ac:dyDescent="0.2">
      <c r="A155" s="1">
        <v>351</v>
      </c>
      <c r="B155" s="1">
        <v>16</v>
      </c>
      <c r="C155" s="1" t="s">
        <v>354</v>
      </c>
      <c r="D155" s="7">
        <v>29.5</v>
      </c>
      <c r="E155" s="179">
        <v>1419</v>
      </c>
      <c r="F155" s="47">
        <v>3615</v>
      </c>
      <c r="G155" s="47">
        <v>9383</v>
      </c>
      <c r="H155" s="50">
        <v>0.85</v>
      </c>
      <c r="I155" s="25">
        <f t="shared" si="100"/>
        <v>0.24718160565435457</v>
      </c>
      <c r="J155" s="25">
        <f t="shared" si="101"/>
        <v>0.17037833037738759</v>
      </c>
      <c r="K155" s="27">
        <f t="shared" si="102"/>
        <v>1.4507807718672199</v>
      </c>
      <c r="L155" s="27">
        <f t="shared" si="103"/>
        <v>0.57558935945954504</v>
      </c>
      <c r="M155" s="27">
        <f t="shared" si="104"/>
        <v>2.5955739972337484</v>
      </c>
      <c r="N155" s="27"/>
      <c r="O155" s="51">
        <f t="shared" si="105"/>
        <v>70.691163599112613</v>
      </c>
      <c r="P155" s="27">
        <f t="shared" si="106"/>
        <v>2.5955739972337484</v>
      </c>
      <c r="Q155" s="93">
        <f t="shared" si="107"/>
        <v>0.57558935945954504</v>
      </c>
      <c r="R155" s="156">
        <f t="shared" si="98"/>
        <v>965.88266134618186</v>
      </c>
      <c r="S155" s="156">
        <f t="shared" si="99"/>
        <v>1136.332542760214</v>
      </c>
      <c r="T155" s="153"/>
      <c r="U155" s="153"/>
      <c r="W155" s="1">
        <v>351</v>
      </c>
      <c r="X155" s="135">
        <v>29.5</v>
      </c>
      <c r="Y155" s="50">
        <v>0.67500000000000004</v>
      </c>
      <c r="Z155" s="69">
        <v>1738</v>
      </c>
      <c r="AA155" s="68">
        <v>5821</v>
      </c>
      <c r="AB155">
        <v>767</v>
      </c>
      <c r="AC155" s="54">
        <v>1127</v>
      </c>
      <c r="AD155" s="27">
        <f t="shared" si="108"/>
        <v>0.24310225693427326</v>
      </c>
      <c r="AE155" s="27">
        <f t="shared" si="109"/>
        <v>0.16350508614190362</v>
      </c>
      <c r="AF155" s="29">
        <f t="shared" si="110"/>
        <v>1.4868177050057541</v>
      </c>
      <c r="AG155" s="29">
        <f t="shared" si="111"/>
        <v>0.58499898259961725</v>
      </c>
      <c r="AH155" s="29">
        <f t="shared" si="112"/>
        <v>3.3492520138089756</v>
      </c>
      <c r="AJ155" s="51">
        <f t="shared" si="113"/>
        <v>43.855191656233032</v>
      </c>
      <c r="AK155" s="29">
        <f t="shared" si="114"/>
        <v>3.3492520138089756</v>
      </c>
      <c r="AL155" s="58">
        <f t="shared" si="115"/>
        <v>0.58499898259961725</v>
      </c>
    </row>
    <row r="156" spans="1:38" x14ac:dyDescent="0.2">
      <c r="A156" s="1">
        <v>351</v>
      </c>
      <c r="B156" s="1">
        <v>16</v>
      </c>
      <c r="C156" s="1" t="s">
        <v>354</v>
      </c>
      <c r="D156" s="7">
        <v>29.5</v>
      </c>
      <c r="E156" s="179">
        <v>1420</v>
      </c>
      <c r="F156" s="47">
        <v>3616</v>
      </c>
      <c r="G156" s="47">
        <v>9383</v>
      </c>
      <c r="H156" s="50">
        <v>0.85099999999999998</v>
      </c>
      <c r="I156" s="25">
        <f t="shared" si="100"/>
        <v>0.24683358513340006</v>
      </c>
      <c r="J156" s="25">
        <f t="shared" si="101"/>
        <v>0.17006566102046702</v>
      </c>
      <c r="K156" s="27">
        <f t="shared" si="102"/>
        <v>1.4514016742256639</v>
      </c>
      <c r="L156" s="27">
        <f t="shared" si="103"/>
        <v>0.57543018098624321</v>
      </c>
      <c r="M156" s="27">
        <f t="shared" si="104"/>
        <v>2.5948561946902653</v>
      </c>
      <c r="N156" s="27"/>
      <c r="O156" s="51">
        <f t="shared" si="105"/>
        <v>70.691163599112613</v>
      </c>
      <c r="P156" s="27">
        <f t="shared" si="106"/>
        <v>2.5948561946902653</v>
      </c>
      <c r="Q156" s="93">
        <f t="shared" si="107"/>
        <v>0.57543018098624321</v>
      </c>
      <c r="R156" s="156">
        <f t="shared" si="98"/>
        <v>966.56333975445955</v>
      </c>
      <c r="S156" s="156">
        <f t="shared" si="99"/>
        <v>1135.7971089946645</v>
      </c>
      <c r="T156" s="153"/>
      <c r="U156" s="153"/>
      <c r="W156" s="1">
        <v>351</v>
      </c>
      <c r="X156" s="135">
        <v>29.5</v>
      </c>
      <c r="Y156" s="50">
        <v>0.7</v>
      </c>
      <c r="Z156" s="69">
        <v>1953</v>
      </c>
      <c r="AA156" s="68">
        <v>6266</v>
      </c>
      <c r="AB156">
        <v>795</v>
      </c>
      <c r="AC156" s="54">
        <v>1168</v>
      </c>
      <c r="AD156" s="27">
        <f t="shared" si="108"/>
        <v>0.24363738449700212</v>
      </c>
      <c r="AE156" s="27">
        <f t="shared" si="109"/>
        <v>0.1650543435892019</v>
      </c>
      <c r="AF156" s="29">
        <f t="shared" si="110"/>
        <v>1.4761040466973887</v>
      </c>
      <c r="AG156" s="29">
        <f t="shared" si="111"/>
        <v>0.58142248972468691</v>
      </c>
      <c r="AH156" s="29">
        <f t="shared" si="112"/>
        <v>3.2083973374295955</v>
      </c>
      <c r="AJ156" s="51">
        <f t="shared" si="113"/>
        <v>47.207804658642189</v>
      </c>
      <c r="AK156" s="29">
        <f t="shared" si="114"/>
        <v>3.2083973374295955</v>
      </c>
      <c r="AL156" s="58">
        <f t="shared" si="115"/>
        <v>0.58142248972468691</v>
      </c>
    </row>
    <row r="157" spans="1:38" x14ac:dyDescent="0.2">
      <c r="A157" s="1">
        <v>351</v>
      </c>
      <c r="B157" s="1">
        <v>16</v>
      </c>
      <c r="C157" s="1" t="s">
        <v>354</v>
      </c>
      <c r="D157" s="7">
        <v>29.5</v>
      </c>
      <c r="E157" s="179">
        <v>1420</v>
      </c>
      <c r="F157" s="47">
        <v>3653</v>
      </c>
      <c r="G157" s="47">
        <v>9423</v>
      </c>
      <c r="H157" s="50">
        <v>0.85099999999999998</v>
      </c>
      <c r="I157" s="25">
        <f t="shared" si="100"/>
        <v>0.24788584383587645</v>
      </c>
      <c r="J157" s="25">
        <f t="shared" si="101"/>
        <v>0.17180582403422737</v>
      </c>
      <c r="K157" s="27">
        <f t="shared" si="102"/>
        <v>1.4428256156583628</v>
      </c>
      <c r="L157" s="27">
        <f t="shared" si="103"/>
        <v>0.57324806630430181</v>
      </c>
      <c r="M157" s="27">
        <f t="shared" si="104"/>
        <v>2.5795236791678073</v>
      </c>
      <c r="N157" s="27"/>
      <c r="O157" s="51">
        <f t="shared" si="105"/>
        <v>70.992522071239279</v>
      </c>
      <c r="P157" s="27">
        <f t="shared" si="106"/>
        <v>2.5795236791678073</v>
      </c>
      <c r="Q157" s="93">
        <f t="shared" si="107"/>
        <v>0.57324806630430181</v>
      </c>
      <c r="R157" s="156">
        <f t="shared" si="98"/>
        <v>966.56333975445955</v>
      </c>
      <c r="S157" s="156">
        <f t="shared" si="99"/>
        <v>1135.7971089946645</v>
      </c>
      <c r="T157" s="153"/>
      <c r="U157" s="153"/>
      <c r="W157" s="1">
        <v>351</v>
      </c>
      <c r="X157" s="135">
        <v>29.5</v>
      </c>
      <c r="Y157" s="50">
        <v>0.72499999999999998</v>
      </c>
      <c r="Z157" s="69">
        <v>2172</v>
      </c>
      <c r="AA157" s="68">
        <v>6691</v>
      </c>
      <c r="AB157">
        <v>824</v>
      </c>
      <c r="AC157" s="54">
        <v>1210</v>
      </c>
      <c r="AD157" s="27">
        <f t="shared" si="108"/>
        <v>0.24241501313746877</v>
      </c>
      <c r="AE157" s="27">
        <f t="shared" si="109"/>
        <v>0.16510375580428452</v>
      </c>
      <c r="AF157" s="29">
        <f t="shared" si="110"/>
        <v>1.4682586229281769</v>
      </c>
      <c r="AG157" s="29">
        <f t="shared" si="111"/>
        <v>0.57687963513160323</v>
      </c>
      <c r="AH157" s="29">
        <f t="shared" si="112"/>
        <v>3.0805709023941068</v>
      </c>
      <c r="AJ157" s="51">
        <f t="shared" si="113"/>
        <v>50.409738424988006</v>
      </c>
      <c r="AK157" s="29">
        <f t="shared" si="114"/>
        <v>3.0805709023941068</v>
      </c>
      <c r="AL157" s="58">
        <f t="shared" si="115"/>
        <v>0.57687963513160323</v>
      </c>
    </row>
    <row r="158" spans="1:38" x14ac:dyDescent="0.2">
      <c r="N158" s="27"/>
      <c r="R158" s="156"/>
      <c r="T158" s="153"/>
      <c r="U158" s="153"/>
      <c r="W158" s="1">
        <v>351</v>
      </c>
      <c r="X158" s="135">
        <v>29.5</v>
      </c>
      <c r="Y158" s="50">
        <v>0.75</v>
      </c>
      <c r="Z158" s="69">
        <v>2422</v>
      </c>
      <c r="AA158" s="68">
        <v>7175</v>
      </c>
      <c r="AB158">
        <v>852</v>
      </c>
      <c r="AC158" s="54">
        <v>1252</v>
      </c>
      <c r="AD158" s="27">
        <f t="shared" si="108"/>
        <v>0.24280211824111209</v>
      </c>
      <c r="AE158" s="27">
        <f t="shared" si="109"/>
        <v>0.16619363811217142</v>
      </c>
      <c r="AF158" s="29">
        <f t="shared" si="110"/>
        <v>1.4609591618497106</v>
      </c>
      <c r="AG158" s="29">
        <f t="shared" si="111"/>
        <v>0.57446980078913912</v>
      </c>
      <c r="AH158" s="29">
        <f t="shared" si="112"/>
        <v>2.9624277456647401</v>
      </c>
      <c r="AJ158" s="51">
        <f t="shared" si="113"/>
        <v>54.056175937720667</v>
      </c>
      <c r="AK158" s="29">
        <f t="shared" si="114"/>
        <v>2.9624277456647401</v>
      </c>
      <c r="AL158" s="58">
        <f t="shared" si="115"/>
        <v>0.57446980078913912</v>
      </c>
    </row>
    <row r="159" spans="1:38" x14ac:dyDescent="0.2">
      <c r="N159" s="27"/>
      <c r="R159" s="156"/>
      <c r="T159" s="153"/>
      <c r="U159" s="153"/>
      <c r="W159" s="1">
        <v>351</v>
      </c>
      <c r="X159" s="135">
        <v>29.5</v>
      </c>
      <c r="Y159" s="50">
        <v>0.77500000000000002</v>
      </c>
      <c r="Z159" s="69">
        <v>2691</v>
      </c>
      <c r="AA159" s="68">
        <v>7688</v>
      </c>
      <c r="AB159">
        <v>880</v>
      </c>
      <c r="AC159" s="54">
        <v>1294</v>
      </c>
      <c r="AD159" s="27">
        <f t="shared" si="108"/>
        <v>0.2435477073132849</v>
      </c>
      <c r="AE159" s="27">
        <f t="shared" si="109"/>
        <v>0.16724922405964798</v>
      </c>
      <c r="AF159" s="29">
        <f t="shared" si="110"/>
        <v>1.4561963362318842</v>
      </c>
      <c r="AG159" s="29">
        <f t="shared" si="111"/>
        <v>0.57347547289354062</v>
      </c>
      <c r="AH159" s="29">
        <f t="shared" si="112"/>
        <v>2.8569305091044224</v>
      </c>
      <c r="AJ159" s="51">
        <f t="shared" si="113"/>
        <v>57.921098342745154</v>
      </c>
      <c r="AK159" s="29">
        <f t="shared" si="114"/>
        <v>2.8569305091044224</v>
      </c>
      <c r="AL159" s="58">
        <f t="shared" si="115"/>
        <v>0.57347547289354062</v>
      </c>
    </row>
    <row r="160" spans="1:38" x14ac:dyDescent="0.2">
      <c r="N160" s="27"/>
      <c r="R160" s="156"/>
      <c r="T160" s="153"/>
      <c r="U160" s="153"/>
      <c r="W160" s="1">
        <v>351</v>
      </c>
      <c r="X160" s="135">
        <v>29.5</v>
      </c>
      <c r="Y160" s="50">
        <v>0.8</v>
      </c>
      <c r="Z160" s="69">
        <v>3005</v>
      </c>
      <c r="AA160" s="68">
        <v>8218</v>
      </c>
      <c r="AB160" s="21">
        <v>909</v>
      </c>
      <c r="AC160" s="54">
        <v>1335</v>
      </c>
      <c r="AD160" s="27">
        <f t="shared" si="108"/>
        <v>0.24459232716099263</v>
      </c>
      <c r="AE160" s="27">
        <f t="shared" si="109"/>
        <v>0.1700802642911963</v>
      </c>
      <c r="AF160" s="29">
        <f t="shared" si="110"/>
        <v>1.4380994066555741</v>
      </c>
      <c r="AG160" s="29">
        <f t="shared" si="111"/>
        <v>0.56756187270064629</v>
      </c>
      <c r="AH160" s="29">
        <f t="shared" si="112"/>
        <v>2.7347753743760399</v>
      </c>
      <c r="AJ160" s="51">
        <f t="shared" si="113"/>
        <v>61.914098098423473</v>
      </c>
      <c r="AK160" s="29">
        <f t="shared" si="114"/>
        <v>2.7347753743760399</v>
      </c>
      <c r="AL160" s="58">
        <f t="shared" si="115"/>
        <v>0.56756187270064629</v>
      </c>
    </row>
    <row r="161" spans="1:38" x14ac:dyDescent="0.2">
      <c r="N161" s="27"/>
      <c r="R161" s="156"/>
      <c r="T161" s="153"/>
      <c r="U161" s="153"/>
      <c r="W161" s="1">
        <v>351</v>
      </c>
      <c r="X161" s="135">
        <v>29.5</v>
      </c>
      <c r="Y161" s="50">
        <v>0.82499999999999996</v>
      </c>
      <c r="Z161" s="69">
        <v>3301</v>
      </c>
      <c r="AA161" s="68">
        <v>8787</v>
      </c>
      <c r="AB161" s="21">
        <v>937</v>
      </c>
      <c r="AC161" s="54">
        <v>1377</v>
      </c>
      <c r="AD161" s="27">
        <f t="shared" si="108"/>
        <v>0.24581703132680013</v>
      </c>
      <c r="AE161" s="27">
        <f t="shared" si="109"/>
        <v>0.17025385189647041</v>
      </c>
      <c r="AF161" s="29">
        <f t="shared" si="110"/>
        <v>1.4438265483489847</v>
      </c>
      <c r="AG161" s="29">
        <f t="shared" si="111"/>
        <v>0.57124695649337842</v>
      </c>
      <c r="AH161" s="29">
        <f t="shared" si="112"/>
        <v>2.6619206301120872</v>
      </c>
      <c r="AJ161" s="51">
        <f t="shared" si="113"/>
        <v>66.200922364425296</v>
      </c>
      <c r="AK161" s="29">
        <f t="shared" si="114"/>
        <v>2.6619206301120872</v>
      </c>
      <c r="AL161" s="58">
        <f t="shared" si="115"/>
        <v>0.57124695649337842</v>
      </c>
    </row>
    <row r="162" spans="1:38" x14ac:dyDescent="0.2">
      <c r="N162" s="27"/>
      <c r="R162" s="156"/>
      <c r="T162" s="153"/>
      <c r="U162" s="153"/>
      <c r="W162" s="1">
        <v>351</v>
      </c>
      <c r="X162" s="135">
        <v>29.5</v>
      </c>
      <c r="Y162" s="50">
        <v>0.85</v>
      </c>
      <c r="Z162" s="69">
        <v>3616</v>
      </c>
      <c r="AA162" s="68">
        <v>9390</v>
      </c>
      <c r="AB162" s="21">
        <v>966</v>
      </c>
      <c r="AC162" s="54">
        <v>1419</v>
      </c>
      <c r="AD162" s="27">
        <f t="shared" si="108"/>
        <v>0.24736601056105612</v>
      </c>
      <c r="AE162" s="27">
        <f t="shared" si="109"/>
        <v>0.17042546131248504</v>
      </c>
      <c r="AF162" s="29">
        <f t="shared" si="110"/>
        <v>1.4514615871128322</v>
      </c>
      <c r="AG162" s="29">
        <f t="shared" si="111"/>
        <v>0.5760742333833262</v>
      </c>
      <c r="AH162" s="29">
        <f t="shared" si="112"/>
        <v>2.5967920353982299</v>
      </c>
      <c r="AJ162" s="51">
        <f t="shared" si="113"/>
        <v>70.743901331734776</v>
      </c>
      <c r="AK162" s="29">
        <f t="shared" si="114"/>
        <v>2.5967920353982299</v>
      </c>
      <c r="AL162" s="58">
        <f t="shared" si="115"/>
        <v>0.5760742333833262</v>
      </c>
    </row>
    <row r="163" spans="1:38" x14ac:dyDescent="0.2">
      <c r="N163" s="27"/>
      <c r="R163" s="156"/>
      <c r="T163" s="153"/>
      <c r="U163" s="153"/>
    </row>
    <row r="164" spans="1:38" x14ac:dyDescent="0.2">
      <c r="N164" s="27"/>
      <c r="R164" s="156"/>
      <c r="T164" s="153"/>
      <c r="U164" s="153"/>
    </row>
    <row r="165" spans="1:38" x14ac:dyDescent="0.2">
      <c r="A165" s="1">
        <v>352</v>
      </c>
      <c r="B165" s="1">
        <v>17</v>
      </c>
      <c r="C165" s="1" t="s">
        <v>354</v>
      </c>
      <c r="D165" s="7">
        <v>29.5</v>
      </c>
      <c r="E165" s="179">
        <v>1202</v>
      </c>
      <c r="F165" s="47">
        <v>2160</v>
      </c>
      <c r="G165" s="47">
        <v>6670</v>
      </c>
      <c r="H165" s="50">
        <v>0.71899999999999997</v>
      </c>
      <c r="I165" s="25">
        <f>0.1515*(G165/1000)/(E165/1000)^2/($D$4/10)^4</f>
        <v>0.24488158196512433</v>
      </c>
      <c r="J165" s="25">
        <f>0.5*(F165/1000)/(E165/1000)^3/($D$4/10)^5</f>
        <v>0.16749181584453543</v>
      </c>
      <c r="K165" s="27">
        <f>I165/J165</f>
        <v>1.4620510305555554</v>
      </c>
      <c r="L165" s="27">
        <f>0.798*I165^1.5/J165</f>
        <v>0.57735573443642896</v>
      </c>
      <c r="M165" s="27">
        <f>G165/F165</f>
        <v>3.0879629629629628</v>
      </c>
      <c r="N165" s="27"/>
      <c r="O165" s="51">
        <f>G165/(PI()*$D$4^2/4)</f>
        <v>50.251525227121512</v>
      </c>
      <c r="P165" s="27">
        <f>M165</f>
        <v>3.0879629629629628</v>
      </c>
      <c r="Q165" s="93">
        <f>L165</f>
        <v>0.57735573443642896</v>
      </c>
      <c r="R165" s="156">
        <f t="shared" si="98"/>
        <v>818.17544674990177</v>
      </c>
      <c r="S165" s="156">
        <f t="shared" si="99"/>
        <v>1137.9352527815047</v>
      </c>
      <c r="T165" s="153"/>
      <c r="U165" s="153"/>
      <c r="W165" s="1">
        <v>352</v>
      </c>
      <c r="X165" s="135">
        <v>29.5</v>
      </c>
      <c r="Y165" s="17">
        <v>0.72499999999999998</v>
      </c>
      <c r="Z165">
        <v>2307</v>
      </c>
      <c r="AA165">
        <v>6936</v>
      </c>
      <c r="AB165">
        <v>825</v>
      </c>
      <c r="AC165">
        <v>1212</v>
      </c>
      <c r="AD165" s="27">
        <f>0.1515*(AA165/1000)/(AC165/1000)^2/($D$4/10)^4</f>
        <v>0.25046270601640885</v>
      </c>
      <c r="AE165" s="27">
        <f>0.5*(Z165/1000)/(AC165/1000)^3/($D$4/10)^5</f>
        <v>0.17449901419862629</v>
      </c>
      <c r="AF165" s="29">
        <f>AD165/AE165</f>
        <v>1.4353244754226271</v>
      </c>
      <c r="AG165" s="29">
        <f>0.798*AD165^1.5/AE165</f>
        <v>0.57322419904580946</v>
      </c>
      <c r="AH165" s="29">
        <f>AA165/Z165</f>
        <v>3.0065019505851756</v>
      </c>
      <c r="AJ165" s="51">
        <f>AA165/(PI()*$D$4^2/4)</f>
        <v>52.255559066763837</v>
      </c>
      <c r="AK165" s="29">
        <f>AH165</f>
        <v>3.0065019505851756</v>
      </c>
      <c r="AL165" s="58">
        <f>AG165</f>
        <v>0.57322419904580946</v>
      </c>
    </row>
    <row r="166" spans="1:38" x14ac:dyDescent="0.2">
      <c r="A166" s="1">
        <v>352</v>
      </c>
      <c r="B166" s="1">
        <v>17</v>
      </c>
      <c r="C166" s="1" t="s">
        <v>354</v>
      </c>
      <c r="D166" s="7">
        <v>29.5</v>
      </c>
      <c r="E166" s="179">
        <v>1407</v>
      </c>
      <c r="F166" s="47">
        <v>3660</v>
      </c>
      <c r="G166" s="47">
        <v>9365</v>
      </c>
      <c r="H166" s="50">
        <v>0.84199999999999997</v>
      </c>
      <c r="I166" s="25">
        <f>0.1515*(G166/1000)/(E166/1000)^2/($D$4/10)^4</f>
        <v>0.25093359608775839</v>
      </c>
      <c r="J166" s="25">
        <f>0.5*(F166/1000)/(E166/1000)^3/($D$4/10)^5</f>
        <v>0.1769505985007282</v>
      </c>
      <c r="K166" s="27">
        <f>I166/J166</f>
        <v>1.418099730737705</v>
      </c>
      <c r="L166" s="27">
        <f>0.798*I166^1.5/J166</f>
        <v>0.56687730608313924</v>
      </c>
      <c r="M166" s="27">
        <f>G166/F166</f>
        <v>2.5587431693989071</v>
      </c>
      <c r="N166" s="27"/>
      <c r="O166" s="51">
        <f>G166/(PI()*$D$4^2/4)</f>
        <v>70.555552286655612</v>
      </c>
      <c r="P166" s="27">
        <f>M166</f>
        <v>2.5587431693989071</v>
      </c>
      <c r="Q166" s="93">
        <f>L166</f>
        <v>0.56687730608313924</v>
      </c>
      <c r="R166" s="156">
        <f t="shared" si="98"/>
        <v>957.71452044684838</v>
      </c>
      <c r="S166" s="156">
        <f t="shared" si="99"/>
        <v>1137.4281715520765</v>
      </c>
      <c r="T166" s="153"/>
      <c r="U166" s="153"/>
      <c r="W166" s="1">
        <v>352</v>
      </c>
      <c r="X166" s="135">
        <v>29.5</v>
      </c>
      <c r="Y166" s="17">
        <v>0.75</v>
      </c>
      <c r="Z166">
        <v>2836</v>
      </c>
      <c r="AA166">
        <v>7891</v>
      </c>
      <c r="AB166">
        <v>853</v>
      </c>
      <c r="AC166">
        <v>1254</v>
      </c>
      <c r="AD166" s="27">
        <f>0.1515*(AA166/1000)/(AC166/1000)^2/($D$4/10)^4</f>
        <v>0.26618047394415706</v>
      </c>
      <c r="AE166" s="27">
        <f>0.5*(Z166/1000)/(AC166/1000)^3/($D$4/10)^5</f>
        <v>0.19367200999182513</v>
      </c>
      <c r="AF166" s="29">
        <f>AD166/AE166</f>
        <v>1.374387935331453</v>
      </c>
      <c r="AG166" s="29">
        <f>0.798*AD166^1.5/AE166</f>
        <v>0.56584870008544019</v>
      </c>
      <c r="AH166" s="29">
        <f>AA166/Z166</f>
        <v>2.7824400564174896</v>
      </c>
      <c r="AJ166" s="51">
        <f>AA166/(PI()*$D$4^2/4)</f>
        <v>59.450492588787981</v>
      </c>
      <c r="AK166" s="29">
        <f>AH166</f>
        <v>2.7824400564174896</v>
      </c>
      <c r="AL166" s="58">
        <f>AG166</f>
        <v>0.56584870008544019</v>
      </c>
    </row>
    <row r="167" spans="1:38" x14ac:dyDescent="0.2">
      <c r="A167" s="1">
        <v>352</v>
      </c>
      <c r="B167" s="1">
        <v>17</v>
      </c>
      <c r="C167" s="1" t="s">
        <v>354</v>
      </c>
      <c r="D167" s="7">
        <v>29.5</v>
      </c>
      <c r="E167" s="179">
        <v>1407</v>
      </c>
      <c r="F167" s="47">
        <v>3660</v>
      </c>
      <c r="G167" s="47">
        <v>9362</v>
      </c>
      <c r="H167" s="50">
        <v>0.84199999999999997</v>
      </c>
      <c r="I167" s="25">
        <f>0.1515*(G167/1000)/(E167/1000)^2/($D$4/10)^4</f>
        <v>0.25085321159354984</v>
      </c>
      <c r="J167" s="25">
        <f>0.5*(F167/1000)/(E167/1000)^3/($D$4/10)^5</f>
        <v>0.1769505985007282</v>
      </c>
      <c r="K167" s="27">
        <f>I167/J167</f>
        <v>1.4176454542622952</v>
      </c>
      <c r="L167" s="27">
        <f>0.798*I167^1.5/J167</f>
        <v>0.56660493624088382</v>
      </c>
      <c r="M167" s="27">
        <f>G167/F167</f>
        <v>2.5579234972677596</v>
      </c>
      <c r="N167" s="27"/>
      <c r="O167" s="51">
        <f>G167/(PI()*$D$4^2/4)</f>
        <v>70.532950401246111</v>
      </c>
      <c r="P167" s="27">
        <f>M167</f>
        <v>2.5579234972677596</v>
      </c>
      <c r="Q167" s="93">
        <f>L167</f>
        <v>0.56660493624088382</v>
      </c>
      <c r="R167" s="156">
        <f t="shared" si="98"/>
        <v>957.71452044684838</v>
      </c>
      <c r="S167" s="156">
        <f t="shared" si="99"/>
        <v>1137.4281715520765</v>
      </c>
      <c r="T167" s="153"/>
      <c r="U167" s="153"/>
      <c r="W167" s="1">
        <v>352</v>
      </c>
      <c r="X167" s="135">
        <v>29.5</v>
      </c>
      <c r="Y167" s="17">
        <v>0.77500000000000002</v>
      </c>
      <c r="Z167">
        <v>3234</v>
      </c>
      <c r="AA167">
        <v>8610</v>
      </c>
      <c r="AB167">
        <v>882</v>
      </c>
      <c r="AC167">
        <v>1296</v>
      </c>
      <c r="AD167" s="27">
        <f>0.1515*(AA167/1000)/(AC167/1000)^2/($D$4/10)^4</f>
        <v>0.27191450299455316</v>
      </c>
      <c r="AE167" s="27">
        <f>0.5*(Z167/1000)/(AC167/1000)^3/($D$4/10)^5</f>
        <v>0.20006828703541824</v>
      </c>
      <c r="AF167" s="29">
        <f>AD167/AE167</f>
        <v>1.3591084675324678</v>
      </c>
      <c r="AG167" s="29">
        <f>0.798*AD167^1.5/AE167</f>
        <v>0.56555285039069048</v>
      </c>
      <c r="AH167" s="29">
        <f>AA167/Z167</f>
        <v>2.6623376623376624</v>
      </c>
      <c r="AJ167" s="51">
        <f>AA167/(PI()*$D$4^2/4)</f>
        <v>64.867411125264795</v>
      </c>
      <c r="AK167" s="29">
        <f>AH167</f>
        <v>2.6623376623376624</v>
      </c>
      <c r="AL167" s="58">
        <f>AG167</f>
        <v>0.56555285039069048</v>
      </c>
    </row>
    <row r="168" spans="1:38" x14ac:dyDescent="0.2">
      <c r="A168" s="1">
        <v>352</v>
      </c>
      <c r="B168" s="1">
        <v>17</v>
      </c>
      <c r="C168" s="1" t="s">
        <v>354</v>
      </c>
      <c r="D168" s="7">
        <v>29.5</v>
      </c>
      <c r="E168" s="179">
        <v>1407</v>
      </c>
      <c r="F168" s="47">
        <v>3660</v>
      </c>
      <c r="G168" s="47">
        <v>9390</v>
      </c>
      <c r="H168" s="50">
        <v>0.84199999999999997</v>
      </c>
      <c r="I168" s="25">
        <f>0.1515*(G168/1000)/(E168/1000)^2/($D$4/10)^4</f>
        <v>0.25160346687282986</v>
      </c>
      <c r="J168" s="25">
        <f>0.5*(F168/1000)/(E168/1000)^3/($D$4/10)^5</f>
        <v>0.1769505985007282</v>
      </c>
      <c r="K168" s="27">
        <f>I168/J168</f>
        <v>1.4218853680327872</v>
      </c>
      <c r="L168" s="27">
        <f>0.798*I168^1.5/J168</f>
        <v>0.56914875079620431</v>
      </c>
      <c r="M168" s="27">
        <f>G168/F168</f>
        <v>2.5655737704918034</v>
      </c>
      <c r="N168" s="27"/>
      <c r="O168" s="51">
        <f>G168/(PI()*$D$4^2/4)</f>
        <v>70.743901331734776</v>
      </c>
      <c r="P168" s="27">
        <f>M168</f>
        <v>2.5655737704918034</v>
      </c>
      <c r="Q168" s="93">
        <f>L168</f>
        <v>0.56914875079620431</v>
      </c>
      <c r="R168" s="156">
        <f t="shared" si="98"/>
        <v>957.71452044684838</v>
      </c>
      <c r="S168" s="156">
        <f t="shared" si="99"/>
        <v>1137.4281715520765</v>
      </c>
      <c r="T168" s="153"/>
      <c r="U168" s="153"/>
      <c r="W168" s="1">
        <v>352</v>
      </c>
      <c r="X168" s="135">
        <v>29.5</v>
      </c>
      <c r="Y168" s="17">
        <v>0.8</v>
      </c>
      <c r="Z168">
        <v>3503</v>
      </c>
      <c r="AA168">
        <v>9093</v>
      </c>
      <c r="AB168">
        <v>910</v>
      </c>
      <c r="AC168">
        <v>1337</v>
      </c>
      <c r="AD168" s="27">
        <f>0.1515*(AA168/1000)/(AC168/1000)^2/($D$4/10)^4</f>
        <v>0.26982587878697589</v>
      </c>
      <c r="AE168" s="27">
        <f>0.5*(Z168/1000)/(AC168/1000)^3/($D$4/10)^5</f>
        <v>0.19737818829614032</v>
      </c>
      <c r="AF168" s="29">
        <f>AD168/AE168</f>
        <v>1.3670501341421639</v>
      </c>
      <c r="AG168" s="29">
        <f>0.798*AD168^1.5/AE168</f>
        <v>0.56666858031303979</v>
      </c>
      <c r="AH168" s="29">
        <f>AA168/Z168</f>
        <v>2.5957750499571794</v>
      </c>
      <c r="AJ168" s="51">
        <f>AA168/(PI()*$D$4^2/4)</f>
        <v>68.506314676194293</v>
      </c>
      <c r="AK168" s="29">
        <f>AH168</f>
        <v>2.5957750499571794</v>
      </c>
      <c r="AL168" s="58">
        <f>AG168</f>
        <v>0.56666858031303979</v>
      </c>
    </row>
    <row r="169" spans="1:38" x14ac:dyDescent="0.2">
      <c r="A169" s="1">
        <v>352</v>
      </c>
      <c r="B169" s="1">
        <v>17</v>
      </c>
      <c r="C169" s="1" t="s">
        <v>354</v>
      </c>
      <c r="D169" s="7">
        <v>29.5</v>
      </c>
      <c r="E169" s="179">
        <v>1417</v>
      </c>
      <c r="F169" s="47">
        <v>3650</v>
      </c>
      <c r="G169" s="47">
        <v>9360</v>
      </c>
      <c r="H169" s="50">
        <v>0.84799999999999998</v>
      </c>
      <c r="I169" s="25">
        <f>0.1515*(G169/1000)/(E169/1000)^2/($D$4/10)^4</f>
        <v>0.24727224500735631</v>
      </c>
      <c r="J169" s="25">
        <f>0.5*(F169/1000)/(E169/1000)^3/($D$4/10)^5</f>
        <v>0.17275735911770837</v>
      </c>
      <c r="K169" s="27">
        <f>I169/J169</f>
        <v>1.4313268405479453</v>
      </c>
      <c r="L169" s="27">
        <f>0.798*I169^1.5/J169</f>
        <v>0.567975225466268</v>
      </c>
      <c r="M169" s="27">
        <f>G169/F169</f>
        <v>2.5643835616438357</v>
      </c>
      <c r="N169" s="27"/>
      <c r="O169" s="51">
        <f>G169/(PI()*$D$4^2/4)</f>
        <v>70.517882477639773</v>
      </c>
      <c r="P169" s="27">
        <f>M169</f>
        <v>2.5643835616438357</v>
      </c>
      <c r="Q169" s="93">
        <f>L169</f>
        <v>0.567975225466268</v>
      </c>
      <c r="R169" s="156">
        <f t="shared" si="98"/>
        <v>964.52130452962638</v>
      </c>
      <c r="S169" s="156">
        <f t="shared" si="99"/>
        <v>1137.407198737767</v>
      </c>
      <c r="T169" s="153"/>
      <c r="U169" s="153"/>
      <c r="W169" s="1">
        <v>352</v>
      </c>
      <c r="X169" s="135">
        <v>29.5</v>
      </c>
      <c r="Y169" s="17">
        <v>0.82499999999999996</v>
      </c>
      <c r="Z169">
        <v>3640</v>
      </c>
      <c r="AA169">
        <v>9340</v>
      </c>
      <c r="AB169">
        <v>939</v>
      </c>
      <c r="AC169">
        <v>1379</v>
      </c>
      <c r="AD169" s="27">
        <f>0.1515*(AA169/1000)/(AC169/1000)^2/($D$4/10)^4</f>
        <v>0.26052989682686634</v>
      </c>
      <c r="AE169" s="27">
        <f>0.5*(Z169/1000)/(AC169/1000)^3/($D$4/10)^5</f>
        <v>0.18692260633114671</v>
      </c>
      <c r="AF169" s="29">
        <f>AD169/AE169</f>
        <v>1.3937848499999999</v>
      </c>
      <c r="AG169" s="29">
        <f>0.798*AD169^1.5/AE169</f>
        <v>0.56771113783201399</v>
      </c>
      <c r="AH169" s="29">
        <f>AA169/Z169</f>
        <v>2.5659340659340661</v>
      </c>
      <c r="AJ169" s="51">
        <f>AA169/(PI()*$D$4^2/4)</f>
        <v>70.367203241576448</v>
      </c>
      <c r="AK169" s="29">
        <f>AH169</f>
        <v>2.5659340659340661</v>
      </c>
      <c r="AL169" s="58">
        <f>AG169</f>
        <v>0.56771113783201399</v>
      </c>
    </row>
    <row r="170" spans="1:38" x14ac:dyDescent="0.2">
      <c r="N170" s="27"/>
      <c r="R170" s="156"/>
      <c r="T170" s="153"/>
      <c r="U170" s="153"/>
    </row>
    <row r="171" spans="1:38" x14ac:dyDescent="0.2">
      <c r="N171" s="27"/>
      <c r="R171" s="156"/>
      <c r="T171" s="153"/>
      <c r="U171" s="153"/>
    </row>
    <row r="172" spans="1:38" x14ac:dyDescent="0.2">
      <c r="A172" s="1">
        <v>353</v>
      </c>
      <c r="B172" s="1">
        <v>2</v>
      </c>
      <c r="C172" s="1" t="s">
        <v>354</v>
      </c>
      <c r="D172" s="7">
        <v>30</v>
      </c>
      <c r="E172" s="179">
        <v>804</v>
      </c>
      <c r="F172" s="47">
        <v>648</v>
      </c>
      <c r="G172" s="47">
        <v>3087</v>
      </c>
      <c r="H172" s="50">
        <v>0.48599999999999999</v>
      </c>
      <c r="I172" s="25">
        <f>0.1515*(G172/1000)/(E172/1000)^2/($D$4/10)^4</f>
        <v>0.25331666140565001</v>
      </c>
      <c r="J172" s="25">
        <f>0.5*(F172/1000)/(E172/1000)^3/($D$4/10)^5</f>
        <v>0.167903636548693</v>
      </c>
      <c r="K172" s="27">
        <f>I172/J172</f>
        <v>1.5087026500000003</v>
      </c>
      <c r="L172" s="27">
        <f>0.798*I172^1.5/J172</f>
        <v>0.60595227776341865</v>
      </c>
      <c r="M172" s="27">
        <f>G172/F172</f>
        <v>4.7638888888888893</v>
      </c>
      <c r="N172" s="27"/>
      <c r="O172" s="51">
        <f>G172/(PI()*$D$4^2/4)</f>
        <v>23.257340086375429</v>
      </c>
      <c r="P172" s="27">
        <f>M172</f>
        <v>4.7638888888888893</v>
      </c>
      <c r="Q172" s="93">
        <f>L172</f>
        <v>0.60595227776341865</v>
      </c>
      <c r="R172" s="156">
        <f t="shared" si="98"/>
        <v>547.2654402553419</v>
      </c>
      <c r="S172" s="156">
        <f t="shared" si="99"/>
        <v>1126.060576657082</v>
      </c>
      <c r="T172" s="153"/>
      <c r="U172" s="153"/>
      <c r="W172" s="1">
        <v>353</v>
      </c>
      <c r="X172" s="135">
        <v>30</v>
      </c>
      <c r="Y172" s="50">
        <v>0.52500000000000002</v>
      </c>
      <c r="Z172" s="69">
        <v>814</v>
      </c>
      <c r="AA172" s="68">
        <v>3586</v>
      </c>
      <c r="AB172" s="21">
        <v>591</v>
      </c>
      <c r="AC172" s="54">
        <v>869</v>
      </c>
      <c r="AD172" s="27">
        <f t="shared" ref="AD172:AD182" si="116">0.1515*(AA172/1000)/(AC172/1000)^2/($D$4/10)^4</f>
        <v>0.25188943713184386</v>
      </c>
      <c r="AE172" s="27">
        <f t="shared" ref="AE172:AE182" si="117">0.5*(Z172/1000)/(AC172/1000)^3/($D$4/10)^5</f>
        <v>0.16703916806955793</v>
      </c>
      <c r="AF172" s="29">
        <f t="shared" ref="AF172:AF182" si="118">AD172/AE172</f>
        <v>1.5079663054054055</v>
      </c>
      <c r="AG172" s="29">
        <f t="shared" ref="AG172:AG182" si="119">0.798*AD172^1.5/AE172</f>
        <v>0.60394794367207316</v>
      </c>
      <c r="AH172" s="29">
        <f t="shared" ref="AH172:AH182" si="120">AA172/Z172</f>
        <v>4.4054054054054053</v>
      </c>
      <c r="AJ172" s="51">
        <f t="shared" ref="AJ172:AJ182" si="121">AA172/(PI()*$D$4^2/4)</f>
        <v>27.016787026155583</v>
      </c>
      <c r="AK172" s="29">
        <f t="shared" ref="AK172:AK182" si="122">AH172</f>
        <v>4.4054054054054053</v>
      </c>
      <c r="AL172" s="58">
        <f t="shared" ref="AL172:AL182" si="123">AG172</f>
        <v>0.60394794367207316</v>
      </c>
    </row>
    <row r="173" spans="1:38" x14ac:dyDescent="0.2">
      <c r="A173" s="1">
        <v>353</v>
      </c>
      <c r="B173" s="1">
        <v>2</v>
      </c>
      <c r="C173" s="1" t="s">
        <v>354</v>
      </c>
      <c r="D173" s="7">
        <v>30</v>
      </c>
      <c r="E173" s="179">
        <v>1000</v>
      </c>
      <c r="F173" s="47">
        <v>1269</v>
      </c>
      <c r="G173" s="47">
        <v>4710</v>
      </c>
      <c r="H173" s="50">
        <v>0.60399999999999998</v>
      </c>
      <c r="I173" s="25">
        <f>0.1515*(G173/1000)/(E173/1000)^2/($D$4/10)^4</f>
        <v>0.24983894121354289</v>
      </c>
      <c r="J173" s="25">
        <f>0.5*(F173/1000)/(E173/1000)^3/($D$4/10)^5</f>
        <v>0.17088929767057279</v>
      </c>
      <c r="K173" s="27">
        <f>I173/J173</f>
        <v>1.4619929078014184</v>
      </c>
      <c r="L173" s="27">
        <f>0.798*I173^1.5/J173</f>
        <v>0.58314723743043906</v>
      </c>
      <c r="M173" s="27">
        <f>G173/F173</f>
        <v>3.7115839243498816</v>
      </c>
      <c r="N173" s="27"/>
      <c r="O173" s="51">
        <f>G173/(PI()*$D$4^2/4)</f>
        <v>35.484960092914889</v>
      </c>
      <c r="P173" s="27">
        <f>M173</f>
        <v>3.7115839243498816</v>
      </c>
      <c r="Q173" s="93">
        <f>L173</f>
        <v>0.58314723743043906</v>
      </c>
      <c r="R173" s="156">
        <f t="shared" si="98"/>
        <v>680.67840827778844</v>
      </c>
      <c r="S173" s="156">
        <f t="shared" si="99"/>
        <v>1126.9510070824313</v>
      </c>
      <c r="T173" s="153"/>
      <c r="U173" s="153"/>
      <c r="W173" s="1">
        <v>353</v>
      </c>
      <c r="X173" s="135">
        <v>30</v>
      </c>
      <c r="Y173" s="50">
        <v>0.55000000000000004</v>
      </c>
      <c r="Z173" s="69">
        <v>941</v>
      </c>
      <c r="AA173" s="68">
        <v>3924</v>
      </c>
      <c r="AB173" s="21">
        <v>620</v>
      </c>
      <c r="AC173" s="54">
        <v>910</v>
      </c>
      <c r="AD173" s="27">
        <f t="shared" si="116"/>
        <v>0.25135378977993061</v>
      </c>
      <c r="AE173" s="27">
        <f t="shared" si="117"/>
        <v>0.1681584475495162</v>
      </c>
      <c r="AF173" s="29">
        <f t="shared" si="118"/>
        <v>1.4947437577045697</v>
      </c>
      <c r="AG173" s="29">
        <f t="shared" si="119"/>
        <v>0.59801538703336543</v>
      </c>
      <c r="AH173" s="29">
        <f t="shared" si="120"/>
        <v>4.1700318809776835</v>
      </c>
      <c r="AJ173" s="51">
        <f t="shared" si="121"/>
        <v>29.563266115625908</v>
      </c>
      <c r="AK173" s="29">
        <f t="shared" si="122"/>
        <v>4.1700318809776835</v>
      </c>
      <c r="AL173" s="58">
        <f t="shared" si="123"/>
        <v>0.59801538703336543</v>
      </c>
    </row>
    <row r="174" spans="1:38" x14ac:dyDescent="0.2">
      <c r="A174" s="1">
        <v>353</v>
      </c>
      <c r="B174" s="1">
        <v>2</v>
      </c>
      <c r="C174" s="1" t="s">
        <v>354</v>
      </c>
      <c r="D174" s="7">
        <v>30</v>
      </c>
      <c r="E174" s="179">
        <v>1203</v>
      </c>
      <c r="F174" s="47">
        <v>2278</v>
      </c>
      <c r="G174" s="47">
        <v>6773</v>
      </c>
      <c r="H174" s="50">
        <v>0.72699999999999998</v>
      </c>
      <c r="I174" s="25">
        <f>0.1515*(G174/1000)/(E174/1000)^2/($D$4/10)^4</f>
        <v>0.24824987845729157</v>
      </c>
      <c r="J174" s="25">
        <f>0.5*(F174/1000)/(E174/1000)^3/($D$4/10)^5</f>
        <v>0.17620169445835734</v>
      </c>
      <c r="K174" s="27">
        <f>I174/J174</f>
        <v>1.4088960904741001</v>
      </c>
      <c r="L174" s="27">
        <f>0.798*I174^1.5/J174</f>
        <v>0.56017842430764775</v>
      </c>
      <c r="M174" s="27">
        <f>G174/F174</f>
        <v>2.9732221246707637</v>
      </c>
      <c r="N174" s="27"/>
      <c r="O174" s="51">
        <f>G174/(PI()*$D$4^2/4)</f>
        <v>51.027523292847675</v>
      </c>
      <c r="P174" s="27">
        <f>M174</f>
        <v>2.9732221246707637</v>
      </c>
      <c r="Q174" s="93">
        <f>L174</f>
        <v>0.56017842430764775</v>
      </c>
      <c r="R174" s="156">
        <f t="shared" si="98"/>
        <v>818.85612515817945</v>
      </c>
      <c r="S174" s="156">
        <f t="shared" si="99"/>
        <v>1126.3495531749375</v>
      </c>
      <c r="T174" s="153"/>
      <c r="U174" s="153"/>
      <c r="W174" s="1">
        <v>353</v>
      </c>
      <c r="X174" s="135">
        <v>30</v>
      </c>
      <c r="Y174" s="50">
        <v>0.57499999999999996</v>
      </c>
      <c r="Z174" s="69">
        <v>1082</v>
      </c>
      <c r="AA174" s="68">
        <v>4279</v>
      </c>
      <c r="AB174" s="21">
        <v>648</v>
      </c>
      <c r="AC174" s="54">
        <v>952</v>
      </c>
      <c r="AD174" s="27">
        <f t="shared" si="116"/>
        <v>0.25044225948452398</v>
      </c>
      <c r="AE174" s="27">
        <f t="shared" si="117"/>
        <v>0.16887667065502898</v>
      </c>
      <c r="AF174" s="29">
        <f t="shared" si="118"/>
        <v>1.4829890861367834</v>
      </c>
      <c r="AG174" s="29">
        <f t="shared" si="119"/>
        <v>0.59223579516190694</v>
      </c>
      <c r="AH174" s="29">
        <f t="shared" si="120"/>
        <v>3.9547134935304991</v>
      </c>
      <c r="AJ174" s="51">
        <f t="shared" si="121"/>
        <v>32.237822555750064</v>
      </c>
      <c r="AK174" s="29">
        <f t="shared" si="122"/>
        <v>3.9547134935304991</v>
      </c>
      <c r="AL174" s="58">
        <f t="shared" si="123"/>
        <v>0.59223579516190694</v>
      </c>
    </row>
    <row r="175" spans="1:38" x14ac:dyDescent="0.2">
      <c r="A175" s="1">
        <v>353</v>
      </c>
      <c r="B175" s="1">
        <v>2</v>
      </c>
      <c r="C175" s="1" t="s">
        <v>354</v>
      </c>
      <c r="D175" s="7">
        <v>30</v>
      </c>
      <c r="E175" s="179">
        <v>1300</v>
      </c>
      <c r="F175" s="47">
        <v>2896</v>
      </c>
      <c r="G175" s="47">
        <v>7842</v>
      </c>
      <c r="H175" s="50">
        <v>0.78600000000000003</v>
      </c>
      <c r="I175" s="25">
        <f>0.1515*(G175/1000)/(E175/1000)^2/($D$4/10)^4</f>
        <v>0.246138390808503</v>
      </c>
      <c r="J175" s="25">
        <f>0.5*(F175/1000)/(E175/1000)^3/($D$4/10)^5</f>
        <v>0.17750955832886908</v>
      </c>
      <c r="K175" s="27">
        <f>I175/J175</f>
        <v>1.3866204903314918</v>
      </c>
      <c r="L175" s="27">
        <f>0.798*I175^1.5/J175</f>
        <v>0.54897198648844503</v>
      </c>
      <c r="M175" s="27">
        <f>G175/F175</f>
        <v>2.7078729281767955</v>
      </c>
      <c r="N175" s="27"/>
      <c r="O175" s="51">
        <f>G175/(PI()*$D$4^2/4)</f>
        <v>59.081328460432815</v>
      </c>
      <c r="P175" s="27">
        <f>M175</f>
        <v>2.7078729281767955</v>
      </c>
      <c r="Q175" s="93">
        <f>L175</f>
        <v>0.54897198648844503</v>
      </c>
      <c r="R175" s="156">
        <f t="shared" si="98"/>
        <v>884.88193076112509</v>
      </c>
      <c r="S175" s="156">
        <f t="shared" si="99"/>
        <v>1125.8039831566477</v>
      </c>
      <c r="T175" s="153"/>
      <c r="U175" s="153"/>
      <c r="W175" s="1">
        <v>353</v>
      </c>
      <c r="X175" s="135">
        <v>30</v>
      </c>
      <c r="Y175" s="50">
        <v>0.6</v>
      </c>
      <c r="Z175" s="69">
        <v>1240</v>
      </c>
      <c r="AA175" s="68">
        <v>4649</v>
      </c>
      <c r="AB175" s="21">
        <v>676</v>
      </c>
      <c r="AC175" s="54">
        <v>993</v>
      </c>
      <c r="AD175" s="27">
        <f t="shared" si="116"/>
        <v>0.25009227247412752</v>
      </c>
      <c r="AE175" s="27">
        <f t="shared" si="117"/>
        <v>0.17054036277284731</v>
      </c>
      <c r="AF175" s="29">
        <f t="shared" si="118"/>
        <v>1.4664696873387097</v>
      </c>
      <c r="AG175" s="29">
        <f t="shared" si="119"/>
        <v>0.58522937648574547</v>
      </c>
      <c r="AH175" s="29">
        <f t="shared" si="120"/>
        <v>3.7491935483870966</v>
      </c>
      <c r="AJ175" s="51">
        <f t="shared" si="121"/>
        <v>35.025388422921722</v>
      </c>
      <c r="AK175" s="29">
        <f t="shared" si="122"/>
        <v>3.7491935483870966</v>
      </c>
      <c r="AL175" s="58">
        <f t="shared" si="123"/>
        <v>0.58522937648574547</v>
      </c>
    </row>
    <row r="176" spans="1:38" x14ac:dyDescent="0.2">
      <c r="A176" s="1">
        <v>353</v>
      </c>
      <c r="B176" s="1">
        <v>2</v>
      </c>
      <c r="C176" s="1" t="s">
        <v>354</v>
      </c>
      <c r="D176" s="7">
        <v>30</v>
      </c>
      <c r="E176" s="179">
        <v>1300</v>
      </c>
      <c r="F176" s="47">
        <v>2898</v>
      </c>
      <c r="G176" s="47">
        <v>7922</v>
      </c>
      <c r="H176" s="50">
        <v>0.78600000000000003</v>
      </c>
      <c r="I176" s="25">
        <f>0.1515*(G176/1000)/(E176/1000)^2/($D$4/10)^4</f>
        <v>0.24864936648622302</v>
      </c>
      <c r="J176" s="25">
        <f>0.5*(F176/1000)/(E176/1000)^3/($D$4/10)^5</f>
        <v>0.17763214780285311</v>
      </c>
      <c r="K176" s="27">
        <f>I176/J176</f>
        <v>1.3997993581780541</v>
      </c>
      <c r="L176" s="27">
        <f>0.798*I176^1.5/J176</f>
        <v>0.55700918916492126</v>
      </c>
      <c r="M176" s="27">
        <f>G176/F176</f>
        <v>2.733609385783299</v>
      </c>
      <c r="N176" s="27"/>
      <c r="O176" s="51">
        <f>G176/(PI()*$D$4^2/4)</f>
        <v>59.684045404686145</v>
      </c>
      <c r="P176" s="27">
        <f>M176</f>
        <v>2.733609385783299</v>
      </c>
      <c r="Q176" s="93">
        <f>L176</f>
        <v>0.55700918916492126</v>
      </c>
      <c r="R176" s="156">
        <f t="shared" si="98"/>
        <v>884.88193076112509</v>
      </c>
      <c r="S176" s="156">
        <f t="shared" si="99"/>
        <v>1125.8039831566477</v>
      </c>
      <c r="T176" s="153"/>
      <c r="U176" s="153"/>
      <c r="W176" s="1">
        <v>353</v>
      </c>
      <c r="X176" s="135">
        <v>30</v>
      </c>
      <c r="Y176" s="50">
        <v>0.625</v>
      </c>
      <c r="Z176" s="69">
        <v>1413</v>
      </c>
      <c r="AA176" s="68">
        <v>5035</v>
      </c>
      <c r="AB176" s="21">
        <v>704</v>
      </c>
      <c r="AC176" s="54">
        <v>1034</v>
      </c>
      <c r="AD176" s="27">
        <f t="shared" si="116"/>
        <v>0.24980298347564742</v>
      </c>
      <c r="AE176" s="27">
        <f t="shared" si="117"/>
        <v>0.17212097137194662</v>
      </c>
      <c r="AF176" s="29">
        <f t="shared" si="118"/>
        <v>1.4513221804670915</v>
      </c>
      <c r="AG176" s="29">
        <f t="shared" si="119"/>
        <v>0.57884932934179978</v>
      </c>
      <c r="AH176" s="29">
        <f t="shared" si="120"/>
        <v>3.5633404104741686</v>
      </c>
      <c r="AJ176" s="51">
        <f t="shared" si="121"/>
        <v>37.93349767894405</v>
      </c>
      <c r="AK176" s="29">
        <f t="shared" si="122"/>
        <v>3.5633404104741686</v>
      </c>
      <c r="AL176" s="58">
        <f t="shared" si="123"/>
        <v>0.57884932934179978</v>
      </c>
    </row>
    <row r="177" spans="1:38" x14ac:dyDescent="0.2">
      <c r="N177" s="27"/>
      <c r="R177" s="156"/>
      <c r="T177" s="153"/>
      <c r="U177" s="153"/>
      <c r="W177" s="1">
        <v>353</v>
      </c>
      <c r="X177" s="135">
        <v>30</v>
      </c>
      <c r="Y177" s="50">
        <v>0.65</v>
      </c>
      <c r="Z177" s="69">
        <v>1601</v>
      </c>
      <c r="AA177" s="68">
        <v>5436</v>
      </c>
      <c r="AB177" s="21">
        <v>732</v>
      </c>
      <c r="AC177" s="54">
        <v>1076</v>
      </c>
      <c r="AD177" s="27">
        <f t="shared" si="116"/>
        <v>0.24905434854308181</v>
      </c>
      <c r="AE177" s="27">
        <f t="shared" si="117"/>
        <v>0.17306440784275121</v>
      </c>
      <c r="AF177" s="29">
        <f t="shared" si="118"/>
        <v>1.4390847410368524</v>
      </c>
      <c r="AG177" s="29">
        <f t="shared" si="119"/>
        <v>0.57310780645129922</v>
      </c>
      <c r="AH177" s="29">
        <f t="shared" si="120"/>
        <v>3.3953778888194877</v>
      </c>
      <c r="AJ177" s="51">
        <f t="shared" si="121"/>
        <v>40.954616362013873</v>
      </c>
      <c r="AK177" s="29">
        <f t="shared" si="122"/>
        <v>3.3953778888194877</v>
      </c>
      <c r="AL177" s="58">
        <f t="shared" si="123"/>
        <v>0.57310780645129922</v>
      </c>
    </row>
    <row r="178" spans="1:38" x14ac:dyDescent="0.2">
      <c r="N178" s="27"/>
      <c r="R178" s="156"/>
      <c r="T178" s="153"/>
      <c r="U178" s="153"/>
      <c r="W178" s="1">
        <v>353</v>
      </c>
      <c r="X178" s="135">
        <v>30</v>
      </c>
      <c r="Y178" s="50">
        <v>0.67500000000000004</v>
      </c>
      <c r="Z178" s="69">
        <v>1806</v>
      </c>
      <c r="AA178" s="68">
        <v>5853</v>
      </c>
      <c r="AB178" s="21">
        <v>760</v>
      </c>
      <c r="AC178" s="54">
        <v>1117</v>
      </c>
      <c r="AD178" s="27">
        <f t="shared" si="116"/>
        <v>0.24883496292410232</v>
      </c>
      <c r="AE178" s="27">
        <f t="shared" si="117"/>
        <v>0.17450644426017695</v>
      </c>
      <c r="AF178" s="29">
        <f t="shared" si="118"/>
        <v>1.4259356666112957</v>
      </c>
      <c r="AG178" s="29">
        <f t="shared" si="119"/>
        <v>0.56762109108882119</v>
      </c>
      <c r="AH178" s="29">
        <f t="shared" si="120"/>
        <v>3.2408637873754151</v>
      </c>
      <c r="AJ178" s="51">
        <f t="shared" si="121"/>
        <v>44.096278433934366</v>
      </c>
      <c r="AK178" s="29">
        <f t="shared" si="122"/>
        <v>3.2408637873754151</v>
      </c>
      <c r="AL178" s="58">
        <f t="shared" si="123"/>
        <v>0.56762109108882119</v>
      </c>
    </row>
    <row r="179" spans="1:38" x14ac:dyDescent="0.2">
      <c r="N179" s="27"/>
      <c r="R179" s="156"/>
      <c r="T179" s="153"/>
      <c r="U179" s="153"/>
      <c r="W179" s="1">
        <v>353</v>
      </c>
      <c r="X179" s="135">
        <v>30</v>
      </c>
      <c r="Y179" s="50">
        <v>0.7</v>
      </c>
      <c r="Z179" s="69">
        <v>2026</v>
      </c>
      <c r="AA179" s="68">
        <v>6286</v>
      </c>
      <c r="AB179" s="21">
        <v>789</v>
      </c>
      <c r="AC179" s="54">
        <v>1158</v>
      </c>
      <c r="AD179" s="27">
        <f t="shared" si="116"/>
        <v>0.2486545906168062</v>
      </c>
      <c r="AE179" s="27">
        <f t="shared" si="117"/>
        <v>0.17569807596652989</v>
      </c>
      <c r="AF179" s="29">
        <f t="shared" si="118"/>
        <v>1.4152379828232973</v>
      </c>
      <c r="AG179" s="29">
        <f t="shared" si="119"/>
        <v>0.56315845392261599</v>
      </c>
      <c r="AH179" s="29">
        <f t="shared" si="120"/>
        <v>3.1026653504442252</v>
      </c>
      <c r="AJ179" s="51">
        <f t="shared" si="121"/>
        <v>47.358483894705522</v>
      </c>
      <c r="AK179" s="29">
        <f t="shared" si="122"/>
        <v>3.1026653504442252</v>
      </c>
      <c r="AL179" s="58">
        <f t="shared" si="123"/>
        <v>0.56315845392261599</v>
      </c>
    </row>
    <row r="180" spans="1:38" x14ac:dyDescent="0.2">
      <c r="N180" s="27"/>
      <c r="R180" s="156"/>
      <c r="T180" s="153"/>
      <c r="U180" s="153"/>
      <c r="W180" s="1">
        <v>353</v>
      </c>
      <c r="X180" s="135">
        <v>30</v>
      </c>
      <c r="Y180" s="50">
        <v>0.72499999999999998</v>
      </c>
      <c r="Z180" s="69">
        <v>2261</v>
      </c>
      <c r="AA180" s="68">
        <v>6734</v>
      </c>
      <c r="AB180" s="21">
        <v>817</v>
      </c>
      <c r="AC180" s="54">
        <v>1200</v>
      </c>
      <c r="AD180" s="27">
        <f t="shared" si="116"/>
        <v>0.24805606129570623</v>
      </c>
      <c r="AE180" s="27">
        <f t="shared" si="117"/>
        <v>0.17620168897260033</v>
      </c>
      <c r="AF180" s="29">
        <f t="shared" si="118"/>
        <v>1.4077961609907121</v>
      </c>
      <c r="AG180" s="29">
        <f t="shared" si="119"/>
        <v>0.5595225441379752</v>
      </c>
      <c r="AH180" s="29">
        <f t="shared" si="120"/>
        <v>2.9783281733746132</v>
      </c>
      <c r="AJ180" s="51">
        <f t="shared" si="121"/>
        <v>50.733698782524172</v>
      </c>
      <c r="AK180" s="29">
        <f t="shared" si="122"/>
        <v>2.9783281733746132</v>
      </c>
      <c r="AL180" s="58">
        <f t="shared" si="123"/>
        <v>0.5595225441379752</v>
      </c>
    </row>
    <row r="181" spans="1:38" x14ac:dyDescent="0.2">
      <c r="N181" s="27"/>
      <c r="R181" s="156"/>
      <c r="T181" s="153"/>
      <c r="U181" s="153"/>
      <c r="W181" s="1">
        <v>353</v>
      </c>
      <c r="X181" s="135">
        <v>30</v>
      </c>
      <c r="Y181" s="50">
        <v>0.75</v>
      </c>
      <c r="Z181" s="69">
        <v>2513</v>
      </c>
      <c r="AA181" s="68">
        <v>7198</v>
      </c>
      <c r="AB181" s="21">
        <v>845</v>
      </c>
      <c r="AC181" s="54">
        <v>1241</v>
      </c>
      <c r="AD181" s="27">
        <f t="shared" si="116"/>
        <v>0.24791768216011259</v>
      </c>
      <c r="AE181" s="27">
        <f t="shared" si="117"/>
        <v>0.17706404724759348</v>
      </c>
      <c r="AF181" s="29">
        <f t="shared" si="118"/>
        <v>1.4001582253083968</v>
      </c>
      <c r="AG181" s="29">
        <f t="shared" si="119"/>
        <v>0.55633163842372835</v>
      </c>
      <c r="AH181" s="29">
        <f t="shared" si="120"/>
        <v>2.8643056108237168</v>
      </c>
      <c r="AJ181" s="51">
        <f t="shared" si="121"/>
        <v>54.2294570591935</v>
      </c>
      <c r="AK181" s="29">
        <f t="shared" si="122"/>
        <v>2.8643056108237168</v>
      </c>
      <c r="AL181" s="58">
        <f t="shared" si="123"/>
        <v>0.55633163842372835</v>
      </c>
    </row>
    <row r="182" spans="1:38" x14ac:dyDescent="0.2">
      <c r="N182" s="27"/>
      <c r="R182" s="156"/>
      <c r="T182" s="153"/>
      <c r="U182" s="153"/>
      <c r="W182" s="1">
        <v>353</v>
      </c>
      <c r="X182" s="135">
        <v>30</v>
      </c>
      <c r="Y182" s="50">
        <v>0.77500000000000002</v>
      </c>
      <c r="Z182" s="69">
        <v>2780</v>
      </c>
      <c r="AA182" s="68">
        <v>7677</v>
      </c>
      <c r="AB182" s="21">
        <v>873</v>
      </c>
      <c r="AC182" s="54">
        <v>1283</v>
      </c>
      <c r="AD182" s="27">
        <f t="shared" si="116"/>
        <v>0.24738732891703755</v>
      </c>
      <c r="AE182" s="27">
        <f t="shared" si="117"/>
        <v>0.1772629896173068</v>
      </c>
      <c r="AF182" s="29">
        <f t="shared" si="118"/>
        <v>1.3955949262230216</v>
      </c>
      <c r="AG182" s="29">
        <f t="shared" si="119"/>
        <v>0.55392504156539812</v>
      </c>
      <c r="AH182" s="29">
        <f t="shared" si="120"/>
        <v>2.7615107913669066</v>
      </c>
      <c r="AJ182" s="51">
        <f t="shared" si="121"/>
        <v>57.838224762910322</v>
      </c>
      <c r="AK182" s="29">
        <f t="shared" si="122"/>
        <v>2.7615107913669066</v>
      </c>
      <c r="AL182" s="58">
        <f t="shared" si="123"/>
        <v>0.55392504156539812</v>
      </c>
    </row>
    <row r="183" spans="1:38" x14ac:dyDescent="0.2">
      <c r="N183" s="27"/>
      <c r="R183" s="156"/>
      <c r="T183" s="153"/>
      <c r="U183" s="153"/>
    </row>
    <row r="184" spans="1:38" x14ac:dyDescent="0.2">
      <c r="N184" s="27"/>
      <c r="R184" s="156"/>
      <c r="T184" s="153"/>
      <c r="U184" s="153"/>
    </row>
    <row r="185" spans="1:38" x14ac:dyDescent="0.2">
      <c r="A185" s="1">
        <v>354</v>
      </c>
      <c r="B185" s="1">
        <v>3</v>
      </c>
      <c r="C185" s="1" t="s">
        <v>354</v>
      </c>
      <c r="D185" s="7">
        <v>30</v>
      </c>
      <c r="E185">
        <v>800</v>
      </c>
      <c r="F185">
        <v>657</v>
      </c>
      <c r="G185">
        <v>3152</v>
      </c>
      <c r="H185" s="17">
        <v>0.48199999999999998</v>
      </c>
      <c r="I185" s="25">
        <f>0.1515*(G185/1000)/(E185/1000)^2/($D$4/10)^4</f>
        <v>0.26124347886978738</v>
      </c>
      <c r="J185" s="25">
        <f>0.5*(F185/1000)/(E185/1000)^3/($D$4/10)^5</f>
        <v>0.17280195492508604</v>
      </c>
      <c r="K185" s="27">
        <f>I185/J185</f>
        <v>1.5118085844748861</v>
      </c>
      <c r="L185" s="27">
        <f>0.798*I185^1.5/J185</f>
        <v>0.61662684459344708</v>
      </c>
      <c r="M185" s="27">
        <f>G185/F185</f>
        <v>4.7975646879756466</v>
      </c>
      <c r="N185" s="27"/>
      <c r="O185" s="51">
        <f>G185/(PI()*$D$4^2/4)</f>
        <v>23.747047603581258</v>
      </c>
      <c r="P185" s="27">
        <f>M185</f>
        <v>4.7975646879756466</v>
      </c>
      <c r="Q185" s="93">
        <f>L185</f>
        <v>0.61662684459344708</v>
      </c>
      <c r="R185" s="156">
        <f t="shared" si="98"/>
        <v>544.5427266222307</v>
      </c>
      <c r="S185" s="156">
        <f t="shared" si="99"/>
        <v>1129.7566942369931</v>
      </c>
      <c r="T185" s="153"/>
      <c r="U185" s="153"/>
      <c r="W185" s="1">
        <v>354</v>
      </c>
      <c r="X185" s="7">
        <v>30</v>
      </c>
      <c r="Y185" s="17">
        <v>0.52500000000000002</v>
      </c>
      <c r="Z185">
        <v>822</v>
      </c>
      <c r="AA185">
        <v>3694</v>
      </c>
      <c r="AB185">
        <v>593</v>
      </c>
      <c r="AC185">
        <v>871</v>
      </c>
      <c r="AD185" s="27">
        <f t="shared" ref="AD185:AD195" si="124">0.1515*(AA185/1000)/(AC185/1000)^2/($D$4/10)^4</f>
        <v>0.25828536849793049</v>
      </c>
      <c r="AE185" s="27">
        <f t="shared" ref="AE185:AE195" si="125">0.5*(Z185/1000)/(AC185/1000)^3/($D$4/10)^5</f>
        <v>0.16752151630165457</v>
      </c>
      <c r="AF185" s="29">
        <f t="shared" ref="AF185:AF195" si="126">AD185/AE185</f>
        <v>1.5418041467153283</v>
      </c>
      <c r="AG185" s="29">
        <f t="shared" ref="AG185:AG195" si="127">0.798*AD185^1.5/AE185</f>
        <v>0.62529074844946309</v>
      </c>
      <c r="AH185" s="29">
        <f t="shared" ref="AH185:AH195" si="128">AA185/Z185</f>
        <v>4.4939172749391725</v>
      </c>
      <c r="AJ185" s="51">
        <f t="shared" ref="AJ185:AJ195" si="129">AA185/(PI()*$D$4^2/4)</f>
        <v>27.830454900897578</v>
      </c>
      <c r="AK185" s="29">
        <f t="shared" ref="AK185:AK195" si="130">AH185</f>
        <v>4.4939172749391725</v>
      </c>
      <c r="AL185" s="58">
        <f t="shared" ref="AL185:AL195" si="131">AG185</f>
        <v>0.62529074844946309</v>
      </c>
    </row>
    <row r="186" spans="1:38" x14ac:dyDescent="0.2">
      <c r="A186" s="1">
        <v>354</v>
      </c>
      <c r="B186" s="1">
        <v>3</v>
      </c>
      <c r="C186" s="1" t="s">
        <v>354</v>
      </c>
      <c r="D186" s="7">
        <v>30</v>
      </c>
      <c r="E186">
        <v>1000</v>
      </c>
      <c r="F186">
        <v>1281</v>
      </c>
      <c r="G186">
        <v>4782</v>
      </c>
      <c r="H186" s="17">
        <v>0.60299999999999998</v>
      </c>
      <c r="I186" s="25">
        <f>0.1515*(G186/1000)/(E186/1000)^2/($D$4/10)^4</f>
        <v>0.25365813521935504</v>
      </c>
      <c r="J186" s="25">
        <f>0.5*(F186/1000)/(E186/1000)^3/($D$4/10)^5</f>
        <v>0.17250527211663022</v>
      </c>
      <c r="K186" s="27">
        <f>I186/J186</f>
        <v>1.4704370023419207</v>
      </c>
      <c r="L186" s="27">
        <f>0.798*I186^1.5/J186</f>
        <v>0.59098126307150012</v>
      </c>
      <c r="M186" s="27">
        <f>G186/F186</f>
        <v>3.7330210772833725</v>
      </c>
      <c r="N186" s="27"/>
      <c r="O186" s="51">
        <f>G186/(PI()*$D$4^2/4)</f>
        <v>36.027405342742888</v>
      </c>
      <c r="P186" s="27">
        <f>M186</f>
        <v>3.7330210772833725</v>
      </c>
      <c r="Q186" s="93">
        <f>L186</f>
        <v>0.59098126307150012</v>
      </c>
      <c r="R186" s="156">
        <f t="shared" si="98"/>
        <v>680.67840827778844</v>
      </c>
      <c r="S186" s="156">
        <f t="shared" si="99"/>
        <v>1128.8199142251881</v>
      </c>
      <c r="T186" s="153"/>
      <c r="U186" s="153"/>
      <c r="W186" s="1">
        <v>354</v>
      </c>
      <c r="X186" s="7">
        <v>30</v>
      </c>
      <c r="Y186" s="17">
        <v>0.55000000000000004</v>
      </c>
      <c r="Z186">
        <v>935</v>
      </c>
      <c r="AA186">
        <v>4041</v>
      </c>
      <c r="AB186">
        <v>621</v>
      </c>
      <c r="AC186">
        <v>913</v>
      </c>
      <c r="AD186" s="27">
        <f t="shared" si="124"/>
        <v>0.2571499942730659</v>
      </c>
      <c r="AE186" s="27">
        <f t="shared" si="125"/>
        <v>0.16544457120885392</v>
      </c>
      <c r="AF186" s="29">
        <f t="shared" si="126"/>
        <v>1.554296961176471</v>
      </c>
      <c r="AG186" s="29">
        <f t="shared" si="127"/>
        <v>0.62897031481322241</v>
      </c>
      <c r="AH186" s="29">
        <f t="shared" si="128"/>
        <v>4.3219251336898399</v>
      </c>
      <c r="AJ186" s="51">
        <f t="shared" si="129"/>
        <v>30.444739646596403</v>
      </c>
      <c r="AK186" s="29">
        <f t="shared" si="130"/>
        <v>4.3219251336898399</v>
      </c>
      <c r="AL186" s="58">
        <f t="shared" si="131"/>
        <v>0.62897031481322241</v>
      </c>
    </row>
    <row r="187" spans="1:38" x14ac:dyDescent="0.2">
      <c r="A187" s="1">
        <v>354</v>
      </c>
      <c r="B187" s="1">
        <v>3</v>
      </c>
      <c r="C187" s="1" t="s">
        <v>354</v>
      </c>
      <c r="D187" s="7">
        <v>30</v>
      </c>
      <c r="E187">
        <v>1200</v>
      </c>
      <c r="F187">
        <v>2172</v>
      </c>
      <c r="G187">
        <v>6960</v>
      </c>
      <c r="H187" s="17">
        <v>0.72299999999999998</v>
      </c>
      <c r="I187" s="25">
        <f>0.1515*(G187/1000)/(E187/1000)^2/($D$4/10)^4</f>
        <v>0.25638107909386926</v>
      </c>
      <c r="J187" s="25">
        <f>0.5*(F187/1000)/(E187/1000)^3/($D$4/10)^5</f>
        <v>0.16926584186133919</v>
      </c>
      <c r="K187" s="27">
        <f>I187/J187</f>
        <v>1.514665193370166</v>
      </c>
      <c r="L187" s="27">
        <f>0.798*I187^1.5/J187</f>
        <v>0.61201564257025309</v>
      </c>
      <c r="M187" s="27">
        <f>G187/F187</f>
        <v>3.2044198895027622</v>
      </c>
      <c r="N187" s="27"/>
      <c r="O187" s="51">
        <f>G187/(PI()*$D$4^2/4)</f>
        <v>52.436374150039839</v>
      </c>
      <c r="P187" s="27">
        <f>M187</f>
        <v>3.2044198895027622</v>
      </c>
      <c r="Q187" s="93">
        <f>L187</f>
        <v>0.61201564257025309</v>
      </c>
      <c r="R187" s="156">
        <f t="shared" si="98"/>
        <v>816.81408993334617</v>
      </c>
      <c r="S187" s="156">
        <f t="shared" si="99"/>
        <v>1129.7566942369933</v>
      </c>
      <c r="T187" s="153"/>
      <c r="U187" s="153"/>
      <c r="W187" s="1">
        <v>354</v>
      </c>
      <c r="X187" s="7">
        <v>30</v>
      </c>
      <c r="Y187" s="17">
        <v>0.57499999999999996</v>
      </c>
      <c r="Z187">
        <v>1068</v>
      </c>
      <c r="AA187">
        <v>4404</v>
      </c>
      <c r="AB187">
        <v>649</v>
      </c>
      <c r="AC187">
        <v>654</v>
      </c>
      <c r="AD187" s="27">
        <f t="shared" si="124"/>
        <v>0.54617401894911888</v>
      </c>
      <c r="AE187" s="27">
        <f t="shared" si="125"/>
        <v>0.51415166971632986</v>
      </c>
      <c r="AF187" s="29">
        <f t="shared" si="126"/>
        <v>1.0622819123595506</v>
      </c>
      <c r="AG187" s="29">
        <f t="shared" si="127"/>
        <v>0.62648142198789614</v>
      </c>
      <c r="AH187" s="29">
        <f t="shared" si="128"/>
        <v>4.1235955056179776</v>
      </c>
      <c r="AJ187" s="51">
        <f t="shared" si="129"/>
        <v>33.179567781145899</v>
      </c>
      <c r="AK187" s="29">
        <f t="shared" si="130"/>
        <v>4.1235955056179776</v>
      </c>
      <c r="AL187" s="58">
        <f t="shared" si="131"/>
        <v>0.62648142198789614</v>
      </c>
    </row>
    <row r="188" spans="1:38" x14ac:dyDescent="0.2">
      <c r="A188" s="1">
        <v>354</v>
      </c>
      <c r="B188" s="1">
        <v>3</v>
      </c>
      <c r="C188" s="1" t="s">
        <v>354</v>
      </c>
      <c r="D188" s="7">
        <v>30</v>
      </c>
      <c r="E188">
        <v>1300</v>
      </c>
      <c r="F188">
        <v>2940</v>
      </c>
      <c r="G188">
        <v>8040</v>
      </c>
      <c r="H188" s="17">
        <v>0.78300000000000003</v>
      </c>
      <c r="I188" s="25">
        <f>0.1515*(G188/1000)/(E188/1000)^2/($D$4/10)^4</f>
        <v>0.25235305561086002</v>
      </c>
      <c r="J188" s="25">
        <f>0.5*(F188/1000)/(E188/1000)^3/($D$4/10)^5</f>
        <v>0.18020652675651763</v>
      </c>
      <c r="K188" s="27">
        <f>I188/J188</f>
        <v>1.4003546938775513</v>
      </c>
      <c r="L188" s="27">
        <f>0.798*I188^1.5/J188</f>
        <v>0.5613648641969875</v>
      </c>
      <c r="M188" s="27">
        <f>G188/F188</f>
        <v>2.7346938775510203</v>
      </c>
      <c r="N188" s="27"/>
      <c r="O188" s="51">
        <f>G188/(PI()*$D$4^2/4)</f>
        <v>60.57305289745981</v>
      </c>
      <c r="P188" s="27">
        <f>M188</f>
        <v>2.7346938775510203</v>
      </c>
      <c r="Q188" s="93">
        <f>L188</f>
        <v>0.5613648641969875</v>
      </c>
      <c r="R188" s="156">
        <f t="shared" si="98"/>
        <v>884.88193076112509</v>
      </c>
      <c r="S188" s="156">
        <f t="shared" si="99"/>
        <v>1130.1174083794701</v>
      </c>
      <c r="T188" s="153"/>
      <c r="U188" s="153"/>
      <c r="W188" s="1">
        <v>354</v>
      </c>
      <c r="X188" s="7">
        <v>30</v>
      </c>
      <c r="Y188" s="17">
        <v>0.6</v>
      </c>
      <c r="Z188">
        <v>1219</v>
      </c>
      <c r="AA188">
        <v>4783</v>
      </c>
      <c r="AB188">
        <v>678</v>
      </c>
      <c r="AC188">
        <v>996</v>
      </c>
      <c r="AD188" s="27">
        <f t="shared" si="124"/>
        <v>0.2557531124301895</v>
      </c>
      <c r="AE188" s="27">
        <f t="shared" si="125"/>
        <v>0.16614180833833572</v>
      </c>
      <c r="AF188" s="29">
        <f t="shared" si="126"/>
        <v>1.5393663701394587</v>
      </c>
      <c r="AG188" s="29">
        <f t="shared" si="127"/>
        <v>0.62123419040158834</v>
      </c>
      <c r="AH188" s="29">
        <f t="shared" si="128"/>
        <v>3.9237079573420837</v>
      </c>
      <c r="AJ188" s="51">
        <f t="shared" si="129"/>
        <v>36.034939304546057</v>
      </c>
      <c r="AK188" s="29">
        <f t="shared" si="130"/>
        <v>3.9237079573420837</v>
      </c>
      <c r="AL188" s="58">
        <f t="shared" si="131"/>
        <v>0.62123419040158834</v>
      </c>
    </row>
    <row r="189" spans="1:38" x14ac:dyDescent="0.2">
      <c r="E189"/>
      <c r="F189"/>
      <c r="G189"/>
      <c r="H189" s="17"/>
      <c r="N189" s="27"/>
      <c r="R189" s="156"/>
      <c r="T189" s="153"/>
      <c r="U189" s="153"/>
      <c r="W189" s="1">
        <v>354</v>
      </c>
      <c r="X189" s="7">
        <v>30</v>
      </c>
      <c r="Y189" s="17">
        <v>0.625</v>
      </c>
      <c r="Z189">
        <v>1389</v>
      </c>
      <c r="AA189">
        <v>5179</v>
      </c>
      <c r="AB189">
        <v>706</v>
      </c>
      <c r="AC189">
        <v>1037</v>
      </c>
      <c r="AD189" s="27">
        <f t="shared" si="124"/>
        <v>0.25546277288308811</v>
      </c>
      <c r="AE189" s="27">
        <f t="shared" si="125"/>
        <v>0.16773327217720946</v>
      </c>
      <c r="AF189" s="29">
        <f t="shared" si="126"/>
        <v>1.5230298053995681</v>
      </c>
      <c r="AG189" s="29">
        <f t="shared" si="127"/>
        <v>0.61429234692242063</v>
      </c>
      <c r="AH189" s="29">
        <f t="shared" si="128"/>
        <v>3.7285817134629231</v>
      </c>
      <c r="AJ189" s="51">
        <f t="shared" si="129"/>
        <v>39.018388178600048</v>
      </c>
      <c r="AK189" s="29">
        <f t="shared" si="130"/>
        <v>3.7285817134629231</v>
      </c>
      <c r="AL189" s="58">
        <f t="shared" si="131"/>
        <v>0.61429234692242063</v>
      </c>
    </row>
    <row r="190" spans="1:38" x14ac:dyDescent="0.2">
      <c r="E190"/>
      <c r="F190"/>
      <c r="G190"/>
      <c r="H190" s="17"/>
      <c r="N190" s="27"/>
      <c r="R190" s="156"/>
      <c r="T190" s="153"/>
      <c r="U190" s="153"/>
      <c r="W190" s="1">
        <v>354</v>
      </c>
      <c r="X190" s="7">
        <v>30</v>
      </c>
      <c r="Y190" s="17">
        <v>0.65</v>
      </c>
      <c r="Z190">
        <v>1578</v>
      </c>
      <c r="AA190">
        <v>5592</v>
      </c>
      <c r="AB190">
        <v>734</v>
      </c>
      <c r="AC190">
        <v>1078</v>
      </c>
      <c r="AD190" s="27">
        <f t="shared" si="124"/>
        <v>0.25525183014716779</v>
      </c>
      <c r="AE190" s="27">
        <f t="shared" si="125"/>
        <v>0.16963050660759962</v>
      </c>
      <c r="AF190" s="29">
        <f t="shared" si="126"/>
        <v>1.5047519178707225</v>
      </c>
      <c r="AG190" s="29">
        <f t="shared" si="127"/>
        <v>0.60666959448591751</v>
      </c>
      <c r="AH190" s="29">
        <f t="shared" si="128"/>
        <v>3.543726235741445</v>
      </c>
      <c r="AJ190" s="51">
        <f t="shared" si="129"/>
        <v>42.129914403307872</v>
      </c>
      <c r="AK190" s="29">
        <f t="shared" si="130"/>
        <v>3.543726235741445</v>
      </c>
      <c r="AL190" s="58">
        <f t="shared" si="131"/>
        <v>0.60666959448591751</v>
      </c>
    </row>
    <row r="191" spans="1:38" x14ac:dyDescent="0.2">
      <c r="E191"/>
      <c r="F191"/>
      <c r="G191"/>
      <c r="H191" s="17"/>
      <c r="N191" s="27"/>
      <c r="R191" s="156"/>
      <c r="T191" s="153"/>
      <c r="U191" s="153"/>
      <c r="W191" s="1">
        <v>354</v>
      </c>
      <c r="X191" s="7">
        <v>30</v>
      </c>
      <c r="Y191" s="17">
        <v>0.67500000000000004</v>
      </c>
      <c r="Z191">
        <v>1785</v>
      </c>
      <c r="AA191">
        <v>6021</v>
      </c>
      <c r="AB191">
        <v>762</v>
      </c>
      <c r="AC191">
        <v>1120</v>
      </c>
      <c r="AD191" s="27">
        <f t="shared" si="124"/>
        <v>0.25460785932401031</v>
      </c>
      <c r="AE191" s="27">
        <f t="shared" si="125"/>
        <v>0.17109503038664048</v>
      </c>
      <c r="AF191" s="29">
        <f t="shared" si="126"/>
        <v>1.4881078588235297</v>
      </c>
      <c r="AG191" s="29">
        <f t="shared" si="127"/>
        <v>0.59920193109411424</v>
      </c>
      <c r="AH191" s="29">
        <f t="shared" si="128"/>
        <v>3.373109243697479</v>
      </c>
      <c r="AJ191" s="51">
        <f t="shared" si="129"/>
        <v>45.361984016866359</v>
      </c>
      <c r="AK191" s="29">
        <f t="shared" si="130"/>
        <v>3.373109243697479</v>
      </c>
      <c r="AL191" s="58">
        <f t="shared" si="131"/>
        <v>0.59920193109411424</v>
      </c>
    </row>
    <row r="192" spans="1:38" x14ac:dyDescent="0.2">
      <c r="E192"/>
      <c r="F192"/>
      <c r="G192"/>
      <c r="H192" s="17"/>
      <c r="N192" s="27"/>
      <c r="R192" s="156"/>
      <c r="T192" s="153"/>
      <c r="U192" s="153"/>
      <c r="W192" s="1">
        <v>354</v>
      </c>
      <c r="X192" s="7">
        <v>30</v>
      </c>
      <c r="Y192" s="17">
        <v>0.7</v>
      </c>
      <c r="Z192">
        <v>2012</v>
      </c>
      <c r="AA192">
        <v>6460</v>
      </c>
      <c r="AB192">
        <v>791</v>
      </c>
      <c r="AC192">
        <v>1161</v>
      </c>
      <c r="AD192" s="27">
        <f t="shared" si="124"/>
        <v>0.25421858795823654</v>
      </c>
      <c r="AE192" s="27">
        <f t="shared" si="125"/>
        <v>0.1731348758914496</v>
      </c>
      <c r="AF192" s="29">
        <f t="shared" si="126"/>
        <v>1.4683268558648115</v>
      </c>
      <c r="AG192" s="29">
        <f t="shared" si="127"/>
        <v>0.5907847612728071</v>
      </c>
      <c r="AH192" s="29">
        <f t="shared" si="128"/>
        <v>3.2107355864811131</v>
      </c>
      <c r="AJ192" s="51">
        <f t="shared" si="129"/>
        <v>48.669393248456515</v>
      </c>
      <c r="AK192" s="29">
        <f t="shared" si="130"/>
        <v>3.2107355864811131</v>
      </c>
      <c r="AL192" s="58">
        <f t="shared" si="131"/>
        <v>0.5907847612728071</v>
      </c>
    </row>
    <row r="193" spans="1:38" x14ac:dyDescent="0.2">
      <c r="E193"/>
      <c r="F193"/>
      <c r="G193"/>
      <c r="H193" s="17"/>
      <c r="N193" s="27"/>
      <c r="R193" s="156"/>
      <c r="T193" s="153"/>
      <c r="U193" s="153"/>
      <c r="W193" s="1">
        <v>354</v>
      </c>
      <c r="X193" s="7">
        <v>30</v>
      </c>
      <c r="Y193" s="17">
        <v>0.72499999999999998</v>
      </c>
      <c r="Z193">
        <v>2257</v>
      </c>
      <c r="AA193">
        <v>6929</v>
      </c>
      <c r="AB193">
        <v>819</v>
      </c>
      <c r="AC193">
        <v>1203</v>
      </c>
      <c r="AD193" s="27">
        <f t="shared" si="124"/>
        <v>0.25396772594575123</v>
      </c>
      <c r="AE193" s="27">
        <f t="shared" si="125"/>
        <v>0.1745773592592241</v>
      </c>
      <c r="AF193" s="29">
        <f t="shared" si="126"/>
        <v>1.4547575185201593</v>
      </c>
      <c r="AG193" s="29">
        <f t="shared" si="127"/>
        <v>0.58503623683764394</v>
      </c>
      <c r="AH193" s="29">
        <f t="shared" si="128"/>
        <v>3.0700044306601684</v>
      </c>
      <c r="AJ193" s="51">
        <f t="shared" si="129"/>
        <v>52.202821334141667</v>
      </c>
      <c r="AK193" s="29">
        <f t="shared" si="130"/>
        <v>3.0700044306601684</v>
      </c>
      <c r="AL193" s="58">
        <f t="shared" si="131"/>
        <v>0.58503623683764394</v>
      </c>
    </row>
    <row r="194" spans="1:38" x14ac:dyDescent="0.2">
      <c r="E194"/>
      <c r="F194"/>
      <c r="G194"/>
      <c r="H194" s="17"/>
      <c r="N194" s="27"/>
      <c r="R194" s="156"/>
      <c r="T194" s="153"/>
      <c r="U194" s="153"/>
      <c r="W194" s="1">
        <v>354</v>
      </c>
      <c r="X194" s="7">
        <v>30</v>
      </c>
      <c r="Y194" s="17">
        <v>0.75</v>
      </c>
      <c r="Z194">
        <v>2521</v>
      </c>
      <c r="AA194">
        <v>7407</v>
      </c>
      <c r="AB194">
        <v>847</v>
      </c>
      <c r="AC194">
        <v>1244</v>
      </c>
      <c r="AD194" s="27">
        <f t="shared" si="124"/>
        <v>0.25388720091029993</v>
      </c>
      <c r="AE194" s="27">
        <f t="shared" si="125"/>
        <v>0.17634572967605311</v>
      </c>
      <c r="AF194" s="29">
        <f t="shared" si="126"/>
        <v>1.4397127811186039</v>
      </c>
      <c r="AG194" s="29">
        <f t="shared" si="127"/>
        <v>0.57889414257423344</v>
      </c>
      <c r="AH194" s="29">
        <f t="shared" si="128"/>
        <v>2.9381197937326458</v>
      </c>
      <c r="AJ194" s="51">
        <f t="shared" si="129"/>
        <v>55.804055076055327</v>
      </c>
      <c r="AK194" s="29">
        <f t="shared" si="130"/>
        <v>2.9381197937326458</v>
      </c>
      <c r="AL194" s="58">
        <f t="shared" si="131"/>
        <v>0.57889414257423344</v>
      </c>
    </row>
    <row r="195" spans="1:38" x14ac:dyDescent="0.2">
      <c r="E195"/>
      <c r="F195"/>
      <c r="G195"/>
      <c r="H195" s="17"/>
      <c r="N195" s="27"/>
      <c r="R195" s="156"/>
      <c r="T195" s="153"/>
      <c r="U195" s="153"/>
      <c r="W195" s="1">
        <v>354</v>
      </c>
      <c r="X195" s="7">
        <v>30</v>
      </c>
      <c r="Y195" s="17">
        <v>0.77500000000000002</v>
      </c>
      <c r="Z195">
        <v>2804</v>
      </c>
      <c r="AA195">
        <v>7902</v>
      </c>
      <c r="AB195">
        <v>875</v>
      </c>
      <c r="AC195">
        <v>1286</v>
      </c>
      <c r="AD195" s="27">
        <f t="shared" si="124"/>
        <v>0.25345117664928457</v>
      </c>
      <c r="AE195" s="27">
        <f t="shared" si="125"/>
        <v>0.17754495914683208</v>
      </c>
      <c r="AF195" s="29">
        <f t="shared" si="126"/>
        <v>1.4275323718972897</v>
      </c>
      <c r="AG195" s="29">
        <f t="shared" si="127"/>
        <v>0.57350342078585204</v>
      </c>
      <c r="AH195" s="29">
        <f t="shared" si="128"/>
        <v>2.8181169757489299</v>
      </c>
      <c r="AJ195" s="51">
        <f t="shared" si="129"/>
        <v>59.533366168622813</v>
      </c>
      <c r="AK195" s="29">
        <f t="shared" si="130"/>
        <v>2.8181169757489299</v>
      </c>
      <c r="AL195" s="58">
        <f t="shared" si="131"/>
        <v>0.57350342078585204</v>
      </c>
    </row>
    <row r="196" spans="1:38" x14ac:dyDescent="0.2">
      <c r="E196"/>
      <c r="F196"/>
      <c r="G196"/>
      <c r="H196" s="17"/>
      <c r="N196" s="27"/>
      <c r="R196" s="156"/>
      <c r="T196" s="153"/>
      <c r="U196" s="153"/>
    </row>
    <row r="197" spans="1:38" x14ac:dyDescent="0.2">
      <c r="E197"/>
      <c r="F197"/>
      <c r="G197"/>
      <c r="H197" s="17"/>
      <c r="N197" s="27"/>
      <c r="R197" s="156"/>
      <c r="T197" s="153"/>
      <c r="U197" s="153"/>
    </row>
    <row r="198" spans="1:38" x14ac:dyDescent="0.2">
      <c r="A198" s="1">
        <v>355</v>
      </c>
      <c r="B198" s="1">
        <v>10</v>
      </c>
      <c r="C198" s="1" t="s">
        <v>354</v>
      </c>
      <c r="D198" s="7">
        <v>30</v>
      </c>
      <c r="E198" s="47">
        <v>800</v>
      </c>
      <c r="F198" s="47">
        <v>671</v>
      </c>
      <c r="G198" s="47">
        <v>3059</v>
      </c>
      <c r="H198" s="50">
        <v>0.48099999999999998</v>
      </c>
      <c r="I198" s="25">
        <f>0.1515*(G198/1000)/(E198/1000)^2/($D$4/10)^4</f>
        <v>0.25353547013409888</v>
      </c>
      <c r="J198" s="25">
        <f>0.5*(F198/1000)/(E198/1000)^3/($D$4/10)^5</f>
        <v>0.17648418836336793</v>
      </c>
      <c r="K198" s="27">
        <f>I198/J198</f>
        <v>1.4365902831594637</v>
      </c>
      <c r="L198" s="27">
        <f>0.798*I198^1.5/J198</f>
        <v>0.57723835353430097</v>
      </c>
      <c r="M198" s="27">
        <f>G198/F198</f>
        <v>4.5588673621460503</v>
      </c>
      <c r="N198" s="27"/>
      <c r="O198" s="51">
        <f>G198/(PI()*$D$4^2/4)</f>
        <v>23.046389155886761</v>
      </c>
      <c r="P198" s="27">
        <f>M198</f>
        <v>4.5588673621460503</v>
      </c>
      <c r="Q198" s="93">
        <f>L198</f>
        <v>0.57723835353430097</v>
      </c>
      <c r="R198" s="156">
        <f t="shared" si="98"/>
        <v>544.5427266222307</v>
      </c>
      <c r="S198" s="156">
        <f t="shared" si="99"/>
        <v>1132.1054607530784</v>
      </c>
      <c r="T198" s="153"/>
      <c r="U198" s="153"/>
      <c r="W198" s="1">
        <v>355</v>
      </c>
      <c r="X198" s="135">
        <v>30</v>
      </c>
      <c r="Y198" s="17">
        <v>0.52500000000000002</v>
      </c>
      <c r="Z198">
        <v>866</v>
      </c>
      <c r="AA198">
        <v>3655</v>
      </c>
      <c r="AB198">
        <v>594</v>
      </c>
      <c r="AC198" s="54">
        <v>873</v>
      </c>
      <c r="AD198" s="27">
        <f t="shared" ref="AD198:AD208" si="132">0.1515*(AA198/1000)/(AC198/1000)^2/($D$4/10)^4</f>
        <v>0.25438887662870324</v>
      </c>
      <c r="AE198" s="27">
        <f t="shared" ref="AE198:AE208" si="133">0.5*(Z198/1000)/(AC198/1000)^3/($D$4/10)^5</f>
        <v>0.17527840141958509</v>
      </c>
      <c r="AF198" s="29">
        <f t="shared" ref="AF198:AF208" si="134">AD198/AE198</f>
        <v>1.4513418342956121</v>
      </c>
      <c r="AG198" s="29">
        <f t="shared" ref="AG198:AG208" si="135">0.798*AD198^1.5/AE198</f>
        <v>0.58414634530753806</v>
      </c>
      <c r="AH198" s="29">
        <f t="shared" ref="AH198:AH208" si="136">AA198/Z198</f>
        <v>4.2205542725173206</v>
      </c>
      <c r="AJ198" s="51">
        <f t="shared" ref="AJ198:AJ208" si="137">AA198/(PI()*$D$4^2/4)</f>
        <v>27.536630390574082</v>
      </c>
      <c r="AK198" s="29">
        <f t="shared" ref="AK198:AK208" si="138">AH198</f>
        <v>4.2205542725173206</v>
      </c>
      <c r="AL198" s="58">
        <f t="shared" ref="AL198:AL208" si="139">AG198</f>
        <v>0.58414634530753806</v>
      </c>
    </row>
    <row r="199" spans="1:38" x14ac:dyDescent="0.2">
      <c r="A199" s="1">
        <v>355</v>
      </c>
      <c r="B199" s="1">
        <v>10</v>
      </c>
      <c r="C199" s="1" t="s">
        <v>354</v>
      </c>
      <c r="D199" s="7">
        <v>30</v>
      </c>
      <c r="E199">
        <v>1000</v>
      </c>
      <c r="F199">
        <v>1326</v>
      </c>
      <c r="G199">
        <v>4802</v>
      </c>
      <c r="H199" s="17">
        <v>0.60099999999999998</v>
      </c>
      <c r="I199" s="25">
        <f>0.1515*(G199/1000)/(E199/1000)^2/($D$4/10)^4</f>
        <v>0.25471902244319167</v>
      </c>
      <c r="J199" s="25">
        <f>0.5*(F199/1000)/(E199/1000)^3/($D$4/10)^5</f>
        <v>0.17856517628934557</v>
      </c>
      <c r="K199" s="27">
        <f>I199/J199</f>
        <v>1.4264764705882351</v>
      </c>
      <c r="L199" s="27">
        <f>0.798*I199^1.5/J199</f>
        <v>0.57451079503644986</v>
      </c>
      <c r="M199" s="27">
        <f>G199/F199</f>
        <v>3.6214177978883861</v>
      </c>
      <c r="N199" s="27"/>
      <c r="O199" s="51">
        <f>G199/(PI()*$D$4^2/4)</f>
        <v>36.178084578806221</v>
      </c>
      <c r="P199" s="27">
        <f>M199</f>
        <v>3.6214177978883861</v>
      </c>
      <c r="Q199" s="93">
        <f>L199</f>
        <v>0.57451079503644986</v>
      </c>
      <c r="R199" s="156">
        <f t="shared" si="98"/>
        <v>680.67840827778844</v>
      </c>
      <c r="S199" s="156">
        <f t="shared" si="99"/>
        <v>1132.5763864855048</v>
      </c>
      <c r="T199" s="153"/>
      <c r="U199" s="153"/>
      <c r="W199" s="1">
        <v>355</v>
      </c>
      <c r="X199" s="135">
        <v>30</v>
      </c>
      <c r="Y199" s="17">
        <v>0.55000000000000004</v>
      </c>
      <c r="Z199">
        <v>997</v>
      </c>
      <c r="AA199">
        <v>4010</v>
      </c>
      <c r="AB199">
        <v>623</v>
      </c>
      <c r="AC199" s="54">
        <v>915</v>
      </c>
      <c r="AD199" s="27">
        <f t="shared" si="132"/>
        <v>0.25406299188301634</v>
      </c>
      <c r="AE199" s="27">
        <f t="shared" si="133"/>
        <v>0.17526093283374874</v>
      </c>
      <c r="AF199" s="29">
        <f t="shared" si="134"/>
        <v>1.4496270661985957</v>
      </c>
      <c r="AG199" s="29">
        <f t="shared" si="135"/>
        <v>0.58308233540648613</v>
      </c>
      <c r="AH199" s="29">
        <f t="shared" si="136"/>
        <v>4.0220661985957875</v>
      </c>
      <c r="AJ199" s="51">
        <f t="shared" si="137"/>
        <v>30.211186830698239</v>
      </c>
      <c r="AK199" s="29">
        <f t="shared" si="138"/>
        <v>4.0220661985957875</v>
      </c>
      <c r="AL199" s="58">
        <f t="shared" si="139"/>
        <v>0.58308233540648613</v>
      </c>
    </row>
    <row r="200" spans="1:38" x14ac:dyDescent="0.2">
      <c r="A200" s="1">
        <v>355</v>
      </c>
      <c r="B200" s="1">
        <v>10</v>
      </c>
      <c r="C200" s="1" t="s">
        <v>354</v>
      </c>
      <c r="D200" s="7">
        <v>30</v>
      </c>
      <c r="E200">
        <v>1201</v>
      </c>
      <c r="F200">
        <v>2320</v>
      </c>
      <c r="G200">
        <v>6813</v>
      </c>
      <c r="H200" s="17">
        <v>0.72199999999999998</v>
      </c>
      <c r="I200" s="25">
        <f>0.1515*(G200/1000)/(E200/1000)^2/($D$4/10)^4</f>
        <v>0.25054837926483126</v>
      </c>
      <c r="J200" s="25">
        <f>0.5*(F200/1000)/(E200/1000)^3/($D$4/10)^5</f>
        <v>0.18034836335279422</v>
      </c>
      <c r="K200" s="27">
        <f>I200/J200</f>
        <v>1.389246758922414</v>
      </c>
      <c r="L200" s="27">
        <f>0.798*I200^1.5/J200</f>
        <v>0.55491706741633495</v>
      </c>
      <c r="M200" s="27">
        <f>G200/F200</f>
        <v>2.9366379310344826</v>
      </c>
      <c r="N200" s="27"/>
      <c r="O200" s="51">
        <f>G200/(PI()*$D$4^2/4)</f>
        <v>51.328881764974341</v>
      </c>
      <c r="P200" s="27">
        <f>M200</f>
        <v>2.9366379310344826</v>
      </c>
      <c r="Q200" s="93">
        <f>L200</f>
        <v>0.55491706741633495</v>
      </c>
      <c r="R200" s="156">
        <f t="shared" si="98"/>
        <v>817.49476834162397</v>
      </c>
      <c r="S200" s="156">
        <f t="shared" si="99"/>
        <v>1132.2642220798116</v>
      </c>
      <c r="T200" s="153"/>
      <c r="U200" s="153"/>
      <c r="W200" s="1">
        <v>355</v>
      </c>
      <c r="X200" s="135">
        <v>30</v>
      </c>
      <c r="Y200" s="17">
        <v>0.57499999999999996</v>
      </c>
      <c r="Z200">
        <v>1144</v>
      </c>
      <c r="AA200">
        <v>4380</v>
      </c>
      <c r="AB200">
        <v>651</v>
      </c>
      <c r="AC200" s="54">
        <v>956</v>
      </c>
      <c r="AD200" s="27">
        <f t="shared" si="132"/>
        <v>0.25421287926095193</v>
      </c>
      <c r="AE200" s="27">
        <f t="shared" si="133"/>
        <v>0.17632162935772674</v>
      </c>
      <c r="AF200" s="29">
        <f t="shared" si="134"/>
        <v>1.4417566363636365</v>
      </c>
      <c r="AG200" s="29">
        <f t="shared" si="135"/>
        <v>0.58008765771840276</v>
      </c>
      <c r="AH200" s="29">
        <f t="shared" si="136"/>
        <v>3.8286713286713288</v>
      </c>
      <c r="AJ200" s="51">
        <f t="shared" si="137"/>
        <v>32.998752697869897</v>
      </c>
      <c r="AK200" s="29">
        <f t="shared" si="138"/>
        <v>3.8286713286713288</v>
      </c>
      <c r="AL200" s="58">
        <f t="shared" si="139"/>
        <v>0.58008765771840276</v>
      </c>
    </row>
    <row r="201" spans="1:38" x14ac:dyDescent="0.2">
      <c r="A201" s="1">
        <v>355</v>
      </c>
      <c r="B201" s="1">
        <v>10</v>
      </c>
      <c r="C201" s="1" t="s">
        <v>354</v>
      </c>
      <c r="D201" s="7">
        <v>30</v>
      </c>
      <c r="E201">
        <v>1300</v>
      </c>
      <c r="F201">
        <v>2988</v>
      </c>
      <c r="G201">
        <v>8000</v>
      </c>
      <c r="H201" s="17">
        <v>0.78200000000000003</v>
      </c>
      <c r="I201" s="25">
        <f>0.1515*(G201/1000)/(E201/1000)^2/($D$4/10)^4</f>
        <v>0.25109756777200004</v>
      </c>
      <c r="J201" s="25">
        <f>0.5*(F201/1000)/(E201/1000)^3/($D$4/10)^5</f>
        <v>0.18314867413213426</v>
      </c>
      <c r="K201" s="27">
        <f>I201/J201</f>
        <v>1.3710040160642574</v>
      </c>
      <c r="L201" s="27">
        <f>0.798*I201^1.5/J201</f>
        <v>0.54823009364752828</v>
      </c>
      <c r="M201" s="27">
        <f>G201/F201</f>
        <v>2.677376171352075</v>
      </c>
      <c r="N201" s="27"/>
      <c r="O201" s="51">
        <f>G201/(PI()*$D$4^2/4)</f>
        <v>60.271694425333145</v>
      </c>
      <c r="P201" s="27">
        <f>M201</f>
        <v>2.677376171352075</v>
      </c>
      <c r="Q201" s="93">
        <f>L201</f>
        <v>0.54823009364752828</v>
      </c>
      <c r="R201" s="156">
        <f>E201*(PI()/30)*($D$4/2)</f>
        <v>884.88193076112509</v>
      </c>
      <c r="S201" s="156">
        <f>R201/H201</f>
        <v>1131.5625713057866</v>
      </c>
      <c r="T201" s="153"/>
      <c r="U201" s="153"/>
      <c r="W201" s="1">
        <v>355</v>
      </c>
      <c r="X201" s="135">
        <v>30</v>
      </c>
      <c r="Y201" s="17">
        <v>0.6</v>
      </c>
      <c r="Z201">
        <v>1307</v>
      </c>
      <c r="AA201">
        <v>4763</v>
      </c>
      <c r="AB201">
        <v>679</v>
      </c>
      <c r="AC201" s="54">
        <v>998</v>
      </c>
      <c r="AD201" s="27">
        <f t="shared" si="132"/>
        <v>0.25366393343471527</v>
      </c>
      <c r="AE201" s="27">
        <f t="shared" si="133"/>
        <v>0.17706682766367265</v>
      </c>
      <c r="AF201" s="29">
        <f t="shared" si="134"/>
        <v>1.4325886829380261</v>
      </c>
      <c r="AG201" s="29">
        <f t="shared" si="135"/>
        <v>0.57577627891119287</v>
      </c>
      <c r="AH201" s="29">
        <f t="shared" si="136"/>
        <v>3.6442234123947972</v>
      </c>
      <c r="AJ201" s="51">
        <f t="shared" si="137"/>
        <v>35.884260068482725</v>
      </c>
      <c r="AK201" s="29">
        <f t="shared" si="138"/>
        <v>3.6442234123947972</v>
      </c>
      <c r="AL201" s="58">
        <f t="shared" si="139"/>
        <v>0.57577627891119287</v>
      </c>
    </row>
    <row r="202" spans="1:38" x14ac:dyDescent="0.2">
      <c r="N202" s="27"/>
      <c r="R202" s="156"/>
      <c r="T202" s="153"/>
      <c r="U202" s="153"/>
      <c r="W202" s="1">
        <v>355</v>
      </c>
      <c r="X202" s="135">
        <v>30</v>
      </c>
      <c r="Y202" s="17">
        <v>0.625</v>
      </c>
      <c r="Z202">
        <v>1487</v>
      </c>
      <c r="AA202">
        <v>5162</v>
      </c>
      <c r="AB202">
        <v>708</v>
      </c>
      <c r="AC202" s="54">
        <v>1040</v>
      </c>
      <c r="AD202" s="27">
        <f t="shared" si="132"/>
        <v>0.25315735250762966</v>
      </c>
      <c r="AE202" s="27">
        <f t="shared" si="133"/>
        <v>0.17801811309984972</v>
      </c>
      <c r="AF202" s="29">
        <f t="shared" si="134"/>
        <v>1.4220876072629454</v>
      </c>
      <c r="AG202" s="29">
        <f t="shared" si="135"/>
        <v>0.57098475867388532</v>
      </c>
      <c r="AH202" s="29">
        <f t="shared" si="136"/>
        <v>3.4714189643577673</v>
      </c>
      <c r="AJ202" s="51">
        <f t="shared" si="137"/>
        <v>38.890310827946209</v>
      </c>
      <c r="AK202" s="29">
        <f t="shared" si="138"/>
        <v>3.4714189643577673</v>
      </c>
      <c r="AL202" s="58">
        <f t="shared" si="139"/>
        <v>0.57098475867388532</v>
      </c>
    </row>
    <row r="203" spans="1:38" x14ac:dyDescent="0.2">
      <c r="N203" s="27"/>
      <c r="R203" s="156"/>
      <c r="T203" s="153"/>
      <c r="U203" s="153"/>
      <c r="W203" s="1">
        <v>355</v>
      </c>
      <c r="X203" s="135">
        <v>30</v>
      </c>
      <c r="Y203" s="17">
        <v>0.65</v>
      </c>
      <c r="Z203">
        <v>1682</v>
      </c>
      <c r="AA203">
        <v>5574</v>
      </c>
      <c r="AB203">
        <v>736</v>
      </c>
      <c r="AC203" s="54">
        <v>1081</v>
      </c>
      <c r="AD203" s="27">
        <f t="shared" si="132"/>
        <v>0.25301997010279165</v>
      </c>
      <c r="AE203" s="27">
        <f t="shared" si="133"/>
        <v>0.17930902637803406</v>
      </c>
      <c r="AF203" s="29">
        <f t="shared" si="134"/>
        <v>1.4110832857312721</v>
      </c>
      <c r="AG203" s="29">
        <f t="shared" si="135"/>
        <v>0.56641264340832431</v>
      </c>
      <c r="AH203" s="29">
        <f t="shared" si="136"/>
        <v>3.3139120095124852</v>
      </c>
      <c r="AJ203" s="51">
        <f t="shared" si="137"/>
        <v>41.99430309085087</v>
      </c>
      <c r="AK203" s="29">
        <f t="shared" si="138"/>
        <v>3.3139120095124852</v>
      </c>
      <c r="AL203" s="58">
        <f t="shared" si="139"/>
        <v>0.56641264340832431</v>
      </c>
    </row>
    <row r="204" spans="1:38" x14ac:dyDescent="0.2">
      <c r="N204" s="27"/>
      <c r="R204" s="156"/>
      <c r="T204" s="153"/>
      <c r="U204" s="153"/>
      <c r="W204" s="1">
        <v>355</v>
      </c>
      <c r="X204" s="135">
        <v>30</v>
      </c>
      <c r="Y204" s="17">
        <v>0.67500000000000004</v>
      </c>
      <c r="Z204">
        <v>1894</v>
      </c>
      <c r="AA204">
        <v>6002</v>
      </c>
      <c r="AB204">
        <v>764</v>
      </c>
      <c r="AC204" s="54">
        <v>1123</v>
      </c>
      <c r="AD204" s="27">
        <f t="shared" si="132"/>
        <v>0.25245019016563236</v>
      </c>
      <c r="AE204" s="27">
        <f t="shared" si="133"/>
        <v>0.18009180408723638</v>
      </c>
      <c r="AF204" s="29">
        <f t="shared" si="134"/>
        <v>1.4017861137275609</v>
      </c>
      <c r="AG204" s="29">
        <f t="shared" si="135"/>
        <v>0.56204682125021177</v>
      </c>
      <c r="AH204" s="29">
        <f t="shared" si="136"/>
        <v>3.1689545934530097</v>
      </c>
      <c r="AJ204" s="51">
        <f t="shared" si="137"/>
        <v>45.218838742606195</v>
      </c>
      <c r="AK204" s="29">
        <f t="shared" si="138"/>
        <v>3.1689545934530097</v>
      </c>
      <c r="AL204" s="58">
        <f t="shared" si="139"/>
        <v>0.56204682125021177</v>
      </c>
    </row>
    <row r="205" spans="1:38" x14ac:dyDescent="0.2">
      <c r="N205" s="27"/>
      <c r="R205" s="156"/>
      <c r="T205" s="153"/>
      <c r="U205" s="153"/>
      <c r="W205" s="1">
        <v>355</v>
      </c>
      <c r="X205" s="135">
        <v>30</v>
      </c>
      <c r="Y205" s="17">
        <v>0.7</v>
      </c>
      <c r="Z205">
        <v>2122</v>
      </c>
      <c r="AA205">
        <v>6443</v>
      </c>
      <c r="AB205">
        <v>793</v>
      </c>
      <c r="AC205" s="54">
        <v>1164</v>
      </c>
      <c r="AD205" s="27">
        <f t="shared" si="132"/>
        <v>0.25224431923851937</v>
      </c>
      <c r="AE205" s="27">
        <f t="shared" si="133"/>
        <v>0.18119227646748173</v>
      </c>
      <c r="AF205" s="29">
        <f t="shared" si="134"/>
        <v>1.3921361558906691</v>
      </c>
      <c r="AG205" s="29">
        <f t="shared" si="135"/>
        <v>0.55795002505443825</v>
      </c>
      <c r="AH205" s="29">
        <f t="shared" si="136"/>
        <v>3.0362865221489161</v>
      </c>
      <c r="AJ205" s="51">
        <f t="shared" si="137"/>
        <v>48.541315897802683</v>
      </c>
      <c r="AK205" s="29">
        <f t="shared" si="138"/>
        <v>3.0362865221489161</v>
      </c>
      <c r="AL205" s="58">
        <f t="shared" si="139"/>
        <v>0.55795002505443825</v>
      </c>
    </row>
    <row r="206" spans="1:38" x14ac:dyDescent="0.2">
      <c r="N206" s="27"/>
      <c r="R206" s="156"/>
      <c r="T206" s="153"/>
      <c r="U206" s="153"/>
      <c r="W206" s="1">
        <v>355</v>
      </c>
      <c r="X206" s="135">
        <v>30</v>
      </c>
      <c r="Y206" s="17">
        <v>0.72499999999999998</v>
      </c>
      <c r="Z206">
        <v>2367</v>
      </c>
      <c r="AA206">
        <v>6899</v>
      </c>
      <c r="AB206">
        <v>821</v>
      </c>
      <c r="AC206" s="54">
        <v>1206</v>
      </c>
      <c r="AD206" s="27">
        <f t="shared" si="132"/>
        <v>0.2516116541824252</v>
      </c>
      <c r="AE206" s="27">
        <f t="shared" si="133"/>
        <v>0.18172286589426448</v>
      </c>
      <c r="AF206" s="29">
        <f t="shared" si="134"/>
        <v>1.384589952091255</v>
      </c>
      <c r="AG206" s="29">
        <f t="shared" si="135"/>
        <v>0.55422925138055912</v>
      </c>
      <c r="AH206" s="29">
        <f t="shared" si="136"/>
        <v>2.9146599070553445</v>
      </c>
      <c r="AJ206" s="51">
        <f t="shared" si="137"/>
        <v>51.976802480046672</v>
      </c>
      <c r="AK206" s="29">
        <f t="shared" si="138"/>
        <v>2.9146599070553445</v>
      </c>
      <c r="AL206" s="58">
        <f t="shared" si="139"/>
        <v>0.55422925138055912</v>
      </c>
    </row>
    <row r="207" spans="1:38" x14ac:dyDescent="0.2">
      <c r="N207" s="27"/>
      <c r="R207" s="156"/>
      <c r="T207" s="153"/>
      <c r="U207" s="153"/>
      <c r="W207" s="1">
        <v>355</v>
      </c>
      <c r="X207" s="135">
        <v>30</v>
      </c>
      <c r="Y207" s="17">
        <v>0.75</v>
      </c>
      <c r="Z207">
        <v>2627</v>
      </c>
      <c r="AA207">
        <v>7370</v>
      </c>
      <c r="AB207">
        <v>849</v>
      </c>
      <c r="AC207" s="54">
        <v>1248</v>
      </c>
      <c r="AD207" s="27">
        <f t="shared" si="132"/>
        <v>0.25100220736757273</v>
      </c>
      <c r="AE207" s="27">
        <f t="shared" si="133"/>
        <v>0.18199923375788674</v>
      </c>
      <c r="AF207" s="29">
        <f t="shared" si="134"/>
        <v>1.3791388138561096</v>
      </c>
      <c r="AG207" s="29">
        <f t="shared" si="135"/>
        <v>0.55137826561994208</v>
      </c>
      <c r="AH207" s="29">
        <f t="shared" si="136"/>
        <v>2.8054815378759042</v>
      </c>
      <c r="AJ207" s="51">
        <f t="shared" si="137"/>
        <v>55.525298489338162</v>
      </c>
      <c r="AK207" s="29">
        <f t="shared" si="138"/>
        <v>2.8054815378759042</v>
      </c>
      <c r="AL207" s="58">
        <f t="shared" si="139"/>
        <v>0.55137826561994208</v>
      </c>
    </row>
    <row r="208" spans="1:38" x14ac:dyDescent="0.2">
      <c r="N208" s="27"/>
      <c r="R208" s="156"/>
      <c r="T208" s="153"/>
      <c r="U208" s="153"/>
      <c r="W208" s="1">
        <v>355</v>
      </c>
      <c r="X208" s="135">
        <v>30</v>
      </c>
      <c r="Y208" s="17">
        <v>0.77500000000000002</v>
      </c>
      <c r="Z208">
        <v>2904</v>
      </c>
      <c r="AA208">
        <v>7855</v>
      </c>
      <c r="AB208">
        <v>878</v>
      </c>
      <c r="AC208" s="54">
        <v>1289</v>
      </c>
      <c r="AD208" s="27">
        <f t="shared" si="132"/>
        <v>0.25077230872307005</v>
      </c>
      <c r="AE208" s="27">
        <f t="shared" si="133"/>
        <v>0.18259593409385563</v>
      </c>
      <c r="AF208" s="29">
        <f t="shared" si="134"/>
        <v>1.3733729065082647</v>
      </c>
      <c r="AG208" s="29">
        <f t="shared" si="135"/>
        <v>0.54882154997726873</v>
      </c>
      <c r="AH208" s="29">
        <f t="shared" si="136"/>
        <v>2.7048898071625342</v>
      </c>
      <c r="AJ208" s="51">
        <f t="shared" si="137"/>
        <v>59.179269963873985</v>
      </c>
      <c r="AK208" s="29">
        <f t="shared" si="138"/>
        <v>2.7048898071625342</v>
      </c>
      <c r="AL208" s="58">
        <f t="shared" si="139"/>
        <v>0.54882154997726873</v>
      </c>
    </row>
    <row r="209" spans="1:38" x14ac:dyDescent="0.2">
      <c r="N209" s="27"/>
      <c r="R209" s="156"/>
      <c r="T209" s="153"/>
      <c r="U209" s="153"/>
    </row>
    <row r="210" spans="1:38" x14ac:dyDescent="0.2">
      <c r="N210" s="27"/>
      <c r="R210" s="156"/>
      <c r="T210" s="153"/>
      <c r="U210" s="153"/>
    </row>
    <row r="211" spans="1:38" x14ac:dyDescent="0.2">
      <c r="A211" s="1">
        <v>356</v>
      </c>
      <c r="B211" s="1">
        <v>22</v>
      </c>
      <c r="C211" s="1" t="s">
        <v>354</v>
      </c>
      <c r="D211" s="7">
        <v>30</v>
      </c>
      <c r="E211">
        <v>799</v>
      </c>
      <c r="F211">
        <v>710</v>
      </c>
      <c r="G211">
        <v>3186</v>
      </c>
      <c r="H211" s="17">
        <v>0.47899999999999998</v>
      </c>
      <c r="I211" s="25">
        <f t="shared" ref="I211:I216" si="140">0.1515*(G211/1000)/(E211/1000)^2/($D$4/10)^4</f>
        <v>0.26472285406380364</v>
      </c>
      <c r="J211" s="25">
        <f t="shared" ref="J211:J216" si="141">0.5*(F211/1000)/(E211/1000)^3/($D$4/10)^5</f>
        <v>0.18744387490957323</v>
      </c>
      <c r="K211" s="27">
        <f t="shared" ref="K211:K216" si="142">I211/J211</f>
        <v>1.412277964225352</v>
      </c>
      <c r="L211" s="27">
        <f t="shared" ref="L211:L216" si="143">0.798*I211^1.5/J211</f>
        <v>0.57985418030972236</v>
      </c>
      <c r="M211" s="27">
        <f t="shared" ref="M211:M216" si="144">G211/F211</f>
        <v>4.4873239436619716</v>
      </c>
      <c r="N211" s="27"/>
      <c r="O211" s="51">
        <f t="shared" ref="O211:O216" si="145">G211/(PI()*$D$4^2/4)</f>
        <v>24.003202304888926</v>
      </c>
      <c r="P211" s="27">
        <f t="shared" ref="P211:P216" si="146">M211</f>
        <v>4.4873239436619716</v>
      </c>
      <c r="Q211" s="93">
        <f t="shared" ref="Q211:Q216" si="147">L211</f>
        <v>0.57985418030972236</v>
      </c>
      <c r="R211" s="156">
        <f t="shared" ref="R211:R216" si="148">E211*(PI()/30)*($D$4/2)</f>
        <v>543.8620482139529</v>
      </c>
      <c r="S211" s="156">
        <f t="shared" ref="S211:S216" si="149">R211/H211</f>
        <v>1135.4113741418641</v>
      </c>
      <c r="T211" s="153"/>
      <c r="U211" s="153"/>
      <c r="W211" s="1">
        <v>356</v>
      </c>
      <c r="X211" s="7">
        <v>30</v>
      </c>
      <c r="Y211" s="17">
        <v>0.52500000000000002</v>
      </c>
      <c r="Z211">
        <v>918</v>
      </c>
      <c r="AA211">
        <v>3792</v>
      </c>
      <c r="AB211">
        <v>596</v>
      </c>
      <c r="AC211">
        <v>876</v>
      </c>
      <c r="AD211" s="27">
        <f t="shared" ref="AD211:AD223" si="150">0.1515*(AA211/1000)/(AC211/1000)^2/($D$4/10)^4</f>
        <v>0.2621195054828902</v>
      </c>
      <c r="AE211" s="27">
        <f t="shared" ref="AE211:AE223" si="151">0.5*(Z211/1000)/(AC211/1000)^3/($D$4/10)^5</f>
        <v>0.1839007944957006</v>
      </c>
      <c r="AF211" s="29">
        <f t="shared" ref="AF211:AF223" si="152">AD211/AE211</f>
        <v>1.425331011764706</v>
      </c>
      <c r="AG211" s="29">
        <f t="shared" ref="AG211:AG223" si="153">0.798*AD211^1.5/AE211</f>
        <v>0.58232883539525904</v>
      </c>
      <c r="AH211" s="29">
        <f t="shared" ref="AH211:AH223" si="154">AA211/Z211</f>
        <v>4.1307189542483664</v>
      </c>
      <c r="AJ211" s="51">
        <f t="shared" ref="AJ211:AJ223" si="155">AA211/(PI()*$D$4^2/4)</f>
        <v>28.568783157607911</v>
      </c>
      <c r="AK211" s="29">
        <f t="shared" ref="AK211:AK223" si="156">AH211</f>
        <v>4.1307189542483664</v>
      </c>
      <c r="AL211" s="58">
        <f t="shared" ref="AL211:AL223" si="157">AG211</f>
        <v>0.58232883539525904</v>
      </c>
    </row>
    <row r="212" spans="1:38" x14ac:dyDescent="0.2">
      <c r="A212" s="1">
        <v>356</v>
      </c>
      <c r="B212" s="1">
        <v>22</v>
      </c>
      <c r="C212" s="1" t="s">
        <v>354</v>
      </c>
      <c r="D212" s="7">
        <v>30</v>
      </c>
      <c r="E212">
        <v>999</v>
      </c>
      <c r="F212">
        <v>1395</v>
      </c>
      <c r="G212">
        <v>4885</v>
      </c>
      <c r="H212" s="17">
        <v>0.59899999999999998</v>
      </c>
      <c r="I212" s="25">
        <f t="shared" si="140"/>
        <v>0.25964072623385548</v>
      </c>
      <c r="J212" s="25">
        <f t="shared" si="141"/>
        <v>0.18842172946580651</v>
      </c>
      <c r="K212" s="27">
        <f t="shared" si="142"/>
        <v>1.377976558064516</v>
      </c>
      <c r="L212" s="27">
        <f t="shared" si="143"/>
        <v>0.56031355432002894</v>
      </c>
      <c r="M212" s="27">
        <f t="shared" si="144"/>
        <v>3.5017921146953404</v>
      </c>
      <c r="N212" s="27"/>
      <c r="O212" s="51">
        <f t="shared" si="145"/>
        <v>36.803403408469052</v>
      </c>
      <c r="P212" s="27">
        <f t="shared" si="146"/>
        <v>3.5017921146953404</v>
      </c>
      <c r="Q212" s="93">
        <f t="shared" si="147"/>
        <v>0.56031355432002894</v>
      </c>
      <c r="R212" s="156">
        <f t="shared" si="148"/>
        <v>679.99772986951064</v>
      </c>
      <c r="S212" s="156">
        <f t="shared" si="149"/>
        <v>1135.2215857587823</v>
      </c>
      <c r="T212" s="153"/>
      <c r="U212" s="153"/>
      <c r="W212" s="1">
        <v>356</v>
      </c>
      <c r="X212" s="7">
        <v>30</v>
      </c>
      <c r="Y212" s="17">
        <v>0.55000000000000004</v>
      </c>
      <c r="Z212">
        <v>1050</v>
      </c>
      <c r="AA212">
        <v>4139</v>
      </c>
      <c r="AB212">
        <v>625</v>
      </c>
      <c r="AC212">
        <v>918</v>
      </c>
      <c r="AD212" s="27">
        <f t="shared" si="150"/>
        <v>0.26052492983824488</v>
      </c>
      <c r="AE212" s="27">
        <f t="shared" si="151"/>
        <v>0.18277403443141982</v>
      </c>
      <c r="AF212" s="29">
        <f t="shared" si="152"/>
        <v>1.4253935502857142</v>
      </c>
      <c r="AG212" s="29">
        <f t="shared" si="153"/>
        <v>0.58058033882664806</v>
      </c>
      <c r="AH212" s="29">
        <f t="shared" si="154"/>
        <v>3.941904761904762</v>
      </c>
      <c r="AJ212" s="51">
        <f t="shared" si="155"/>
        <v>31.183067903306736</v>
      </c>
      <c r="AK212" s="29">
        <f t="shared" si="156"/>
        <v>3.941904761904762</v>
      </c>
      <c r="AL212" s="58">
        <f t="shared" si="157"/>
        <v>0.58058033882664806</v>
      </c>
    </row>
    <row r="213" spans="1:38" x14ac:dyDescent="0.2">
      <c r="A213" s="1">
        <v>356</v>
      </c>
      <c r="B213" s="1">
        <v>22</v>
      </c>
      <c r="C213" s="1" t="s">
        <v>354</v>
      </c>
      <c r="D213" s="7">
        <v>30</v>
      </c>
      <c r="E213">
        <v>1200</v>
      </c>
      <c r="F213">
        <v>2435</v>
      </c>
      <c r="G213">
        <v>6955</v>
      </c>
      <c r="H213" s="17">
        <v>0.71899999999999997</v>
      </c>
      <c r="I213" s="25">
        <f t="shared" si="140"/>
        <v>0.25619689728417533</v>
      </c>
      <c r="J213" s="25">
        <f t="shared" si="141"/>
        <v>0.18976165972944795</v>
      </c>
      <c r="K213" s="27">
        <f t="shared" si="142"/>
        <v>1.3500983162217657</v>
      </c>
      <c r="L213" s="27">
        <f t="shared" si="143"/>
        <v>0.54532476377481487</v>
      </c>
      <c r="M213" s="27">
        <f t="shared" si="144"/>
        <v>2.8562628336755647</v>
      </c>
      <c r="N213" s="27"/>
      <c r="O213" s="51">
        <f t="shared" si="145"/>
        <v>52.398704341024001</v>
      </c>
      <c r="P213" s="27">
        <f t="shared" si="146"/>
        <v>2.8562628336755647</v>
      </c>
      <c r="Q213" s="93">
        <f t="shared" si="147"/>
        <v>0.54532476377481487</v>
      </c>
      <c r="R213" s="156">
        <f t="shared" si="148"/>
        <v>816.81408993334617</v>
      </c>
      <c r="S213" s="156">
        <f t="shared" si="149"/>
        <v>1136.0418496986733</v>
      </c>
      <c r="T213" s="153"/>
      <c r="U213" s="153"/>
      <c r="W213" s="1">
        <v>356</v>
      </c>
      <c r="X213" s="7">
        <v>30</v>
      </c>
      <c r="Y213" s="17">
        <v>0.57499999999999996</v>
      </c>
      <c r="Z213">
        <v>1201</v>
      </c>
      <c r="AA213">
        <v>4503</v>
      </c>
      <c r="AB213">
        <v>653</v>
      </c>
      <c r="AC213">
        <v>960</v>
      </c>
      <c r="AD213" s="27">
        <f t="shared" si="150"/>
        <v>0.25917834032859488</v>
      </c>
      <c r="AE213" s="27">
        <f t="shared" si="151"/>
        <v>0.18280267689221877</v>
      </c>
      <c r="AF213" s="29">
        <f t="shared" si="152"/>
        <v>1.4178038567860116</v>
      </c>
      <c r="AG213" s="29">
        <f t="shared" si="153"/>
        <v>0.57599458025637584</v>
      </c>
      <c r="AH213" s="29">
        <f t="shared" si="154"/>
        <v>3.749375520399667</v>
      </c>
      <c r="AJ213" s="51">
        <f t="shared" si="155"/>
        <v>33.925429999659393</v>
      </c>
      <c r="AK213" s="29">
        <f t="shared" si="156"/>
        <v>3.749375520399667</v>
      </c>
      <c r="AL213" s="58">
        <f t="shared" si="157"/>
        <v>0.57599458025637584</v>
      </c>
    </row>
    <row r="214" spans="1:38" x14ac:dyDescent="0.2">
      <c r="A214" s="1">
        <v>356</v>
      </c>
      <c r="B214" s="1">
        <v>22</v>
      </c>
      <c r="C214" s="1" t="s">
        <v>354</v>
      </c>
      <c r="D214" s="7">
        <v>30</v>
      </c>
      <c r="E214">
        <v>1300</v>
      </c>
      <c r="F214">
        <v>3109</v>
      </c>
      <c r="G214">
        <v>8070</v>
      </c>
      <c r="H214" s="17">
        <v>0.77900000000000003</v>
      </c>
      <c r="I214" s="25">
        <f t="shared" si="140"/>
        <v>0.25329467149000501</v>
      </c>
      <c r="J214" s="25">
        <f t="shared" si="141"/>
        <v>0.1905653373081678</v>
      </c>
      <c r="K214" s="27">
        <f t="shared" si="142"/>
        <v>1.3291749437118048</v>
      </c>
      <c r="L214" s="27">
        <f t="shared" si="143"/>
        <v>0.53382396168223012</v>
      </c>
      <c r="M214" s="27">
        <f t="shared" si="144"/>
        <v>2.5956899324541651</v>
      </c>
      <c r="N214" s="27"/>
      <c r="O214" s="51">
        <f t="shared" si="145"/>
        <v>60.799071751554813</v>
      </c>
      <c r="P214" s="27">
        <f t="shared" si="146"/>
        <v>2.5956899324541651</v>
      </c>
      <c r="Q214" s="93">
        <f t="shared" si="147"/>
        <v>0.53382396168223012</v>
      </c>
      <c r="R214" s="156">
        <f t="shared" si="148"/>
        <v>884.88193076112509</v>
      </c>
      <c r="S214" s="156">
        <f t="shared" si="149"/>
        <v>1135.9203219013159</v>
      </c>
      <c r="T214" s="153"/>
      <c r="U214" s="153"/>
      <c r="W214" s="1">
        <v>356</v>
      </c>
      <c r="X214" s="7">
        <v>30</v>
      </c>
      <c r="Y214" s="17">
        <v>0.6</v>
      </c>
      <c r="Z214">
        <v>1371</v>
      </c>
      <c r="AA214">
        <v>4884</v>
      </c>
      <c r="AB214">
        <v>682</v>
      </c>
      <c r="AC214">
        <v>1001</v>
      </c>
      <c r="AD214" s="27">
        <f t="shared" si="150"/>
        <v>0.25855129891179979</v>
      </c>
      <c r="AE214" s="27">
        <f t="shared" si="151"/>
        <v>0.18407231112767228</v>
      </c>
      <c r="AF214" s="29">
        <f t="shared" si="152"/>
        <v>1.4046180945295406</v>
      </c>
      <c r="AG214" s="29">
        <f t="shared" si="153"/>
        <v>0.56994705256985301</v>
      </c>
      <c r="AH214" s="29">
        <f t="shared" si="154"/>
        <v>3.562363238512035</v>
      </c>
      <c r="AJ214" s="51">
        <f t="shared" si="155"/>
        <v>36.795869446665883</v>
      </c>
      <c r="AK214" s="29">
        <f t="shared" si="156"/>
        <v>3.562363238512035</v>
      </c>
      <c r="AL214" s="58">
        <f t="shared" si="157"/>
        <v>0.56994705256985301</v>
      </c>
    </row>
    <row r="215" spans="1:38" x14ac:dyDescent="0.2">
      <c r="A215" s="1">
        <v>356</v>
      </c>
      <c r="B215" s="1">
        <v>22</v>
      </c>
      <c r="C215" s="1" t="s">
        <v>354</v>
      </c>
      <c r="D215" s="7">
        <v>30</v>
      </c>
      <c r="E215">
        <v>1400</v>
      </c>
      <c r="F215">
        <v>3967</v>
      </c>
      <c r="G215">
        <v>9345</v>
      </c>
      <c r="H215" s="17">
        <v>0.83899999999999997</v>
      </c>
      <c r="I215" s="25">
        <f t="shared" si="140"/>
        <v>0.25290793639678483</v>
      </c>
      <c r="J215" s="25">
        <f t="shared" si="141"/>
        <v>0.19468448212797043</v>
      </c>
      <c r="K215" s="27">
        <f t="shared" si="142"/>
        <v>1.2990657171666247</v>
      </c>
      <c r="L215" s="27">
        <f t="shared" si="143"/>
        <v>0.52133303090020855</v>
      </c>
      <c r="M215" s="27">
        <f t="shared" si="144"/>
        <v>2.3556843962692211</v>
      </c>
      <c r="N215" s="27"/>
      <c r="O215" s="51">
        <f t="shared" si="145"/>
        <v>70.404873050592286</v>
      </c>
      <c r="P215" s="27">
        <f t="shared" si="146"/>
        <v>2.3556843962692211</v>
      </c>
      <c r="Q215" s="93">
        <f t="shared" si="147"/>
        <v>0.52133303090020855</v>
      </c>
      <c r="R215" s="156">
        <f t="shared" si="148"/>
        <v>952.9497715889039</v>
      </c>
      <c r="S215" s="156">
        <f t="shared" si="149"/>
        <v>1135.8161759104933</v>
      </c>
      <c r="T215" s="153"/>
      <c r="U215" s="153"/>
      <c r="W215" s="1">
        <v>356</v>
      </c>
      <c r="X215" s="7">
        <v>30</v>
      </c>
      <c r="Y215" s="17">
        <v>0.625</v>
      </c>
      <c r="Z215">
        <v>1561</v>
      </c>
      <c r="AA215">
        <v>5284</v>
      </c>
      <c r="AB215">
        <v>710</v>
      </c>
      <c r="AC215">
        <v>1043</v>
      </c>
      <c r="AD215" s="27">
        <f t="shared" si="150"/>
        <v>0.25765193932030661</v>
      </c>
      <c r="AE215" s="27">
        <f t="shared" si="151"/>
        <v>0.1852691975974054</v>
      </c>
      <c r="AF215" s="29">
        <f t="shared" si="152"/>
        <v>1.3906895623318385</v>
      </c>
      <c r="AG215" s="29">
        <f t="shared" si="153"/>
        <v>0.56331302649091619</v>
      </c>
      <c r="AH215" s="29">
        <f t="shared" si="154"/>
        <v>3.3850096092248561</v>
      </c>
      <c r="AJ215" s="51">
        <f t="shared" si="155"/>
        <v>39.809454167932543</v>
      </c>
      <c r="AK215" s="29">
        <f t="shared" si="156"/>
        <v>3.3850096092248561</v>
      </c>
      <c r="AL215" s="58">
        <f t="shared" si="157"/>
        <v>0.56331302649091619</v>
      </c>
    </row>
    <row r="216" spans="1:38" x14ac:dyDescent="0.2">
      <c r="A216" s="1">
        <v>356</v>
      </c>
      <c r="B216" s="1">
        <v>22</v>
      </c>
      <c r="C216" s="1" t="s">
        <v>354</v>
      </c>
      <c r="D216" s="7">
        <v>30</v>
      </c>
      <c r="E216">
        <v>1403</v>
      </c>
      <c r="F216">
        <v>4008</v>
      </c>
      <c r="G216">
        <v>9550</v>
      </c>
      <c r="H216" s="17">
        <v>0.84099999999999997</v>
      </c>
      <c r="I216" s="25">
        <f t="shared" si="140"/>
        <v>0.25735182544990615</v>
      </c>
      <c r="J216" s="25">
        <f t="shared" si="141"/>
        <v>0.1954375197955269</v>
      </c>
      <c r="K216" s="27">
        <f t="shared" si="142"/>
        <v>1.3167984618263475</v>
      </c>
      <c r="L216" s="27">
        <f t="shared" si="143"/>
        <v>0.53307194721470974</v>
      </c>
      <c r="M216" s="27">
        <f t="shared" si="144"/>
        <v>2.3827345309381238</v>
      </c>
      <c r="N216" s="27"/>
      <c r="O216" s="51">
        <f t="shared" si="145"/>
        <v>71.949335220241437</v>
      </c>
      <c r="P216" s="27">
        <f t="shared" si="146"/>
        <v>2.3827345309381238</v>
      </c>
      <c r="Q216" s="93">
        <f t="shared" si="147"/>
        <v>0.53307194721470974</v>
      </c>
      <c r="R216" s="156">
        <f t="shared" si="148"/>
        <v>954.99180681373718</v>
      </c>
      <c r="S216" s="156">
        <f t="shared" si="149"/>
        <v>1135.5431710032547</v>
      </c>
      <c r="T216" s="153"/>
      <c r="U216" s="153"/>
      <c r="W216" s="1">
        <v>356</v>
      </c>
      <c r="X216" s="7">
        <v>30</v>
      </c>
      <c r="Y216" s="17">
        <v>0.65</v>
      </c>
      <c r="Z216">
        <v>1770</v>
      </c>
      <c r="AA216">
        <v>5700</v>
      </c>
      <c r="AB216">
        <v>738</v>
      </c>
      <c r="AC216">
        <v>1085</v>
      </c>
      <c r="AD216" s="27">
        <f t="shared" si="150"/>
        <v>0.25683523438039418</v>
      </c>
      <c r="AE216" s="27">
        <f t="shared" si="151"/>
        <v>0.18661102339963187</v>
      </c>
      <c r="AF216" s="29">
        <f t="shared" si="152"/>
        <v>1.3763133050847458</v>
      </c>
      <c r="AG216" s="29">
        <f t="shared" si="153"/>
        <v>0.55660550985320756</v>
      </c>
      <c r="AH216" s="29">
        <f t="shared" si="154"/>
        <v>3.2203389830508473</v>
      </c>
      <c r="AJ216" s="51">
        <f t="shared" si="155"/>
        <v>42.943582278049867</v>
      </c>
      <c r="AK216" s="29">
        <f t="shared" si="156"/>
        <v>3.2203389830508473</v>
      </c>
      <c r="AL216" s="58">
        <f t="shared" si="157"/>
        <v>0.55660550985320756</v>
      </c>
    </row>
    <row r="217" spans="1:38" x14ac:dyDescent="0.2">
      <c r="E217"/>
      <c r="F217"/>
      <c r="G217"/>
      <c r="H217" s="17"/>
      <c r="N217" s="27"/>
      <c r="O217"/>
      <c r="R217" s="156"/>
      <c r="T217" s="153"/>
      <c r="U217" s="153"/>
      <c r="W217" s="1">
        <v>356</v>
      </c>
      <c r="X217" s="7">
        <v>30</v>
      </c>
      <c r="Y217" s="17">
        <v>0.67500000000000004</v>
      </c>
      <c r="Z217">
        <v>1997</v>
      </c>
      <c r="AA217">
        <v>6135</v>
      </c>
      <c r="AB217">
        <v>767</v>
      </c>
      <c r="AC217">
        <v>1127</v>
      </c>
      <c r="AD217" s="27">
        <f t="shared" si="150"/>
        <v>0.25621582997625258</v>
      </c>
      <c r="AE217" s="27">
        <f t="shared" si="151"/>
        <v>0.18787091888687088</v>
      </c>
      <c r="AF217" s="29">
        <f t="shared" si="152"/>
        <v>1.3637865375563343</v>
      </c>
      <c r="AG217" s="29">
        <f t="shared" si="153"/>
        <v>0.55087399307946594</v>
      </c>
      <c r="AH217" s="29">
        <f t="shared" si="154"/>
        <v>3.072108162243365</v>
      </c>
      <c r="AJ217" s="51">
        <f t="shared" si="155"/>
        <v>46.220855662427354</v>
      </c>
      <c r="AK217" s="29">
        <f t="shared" si="156"/>
        <v>3.072108162243365</v>
      </c>
      <c r="AL217" s="58">
        <f t="shared" si="157"/>
        <v>0.55087399307946594</v>
      </c>
    </row>
    <row r="218" spans="1:38" x14ac:dyDescent="0.2">
      <c r="E218"/>
      <c r="F218"/>
      <c r="G218"/>
      <c r="H218" s="17"/>
      <c r="N218" s="27"/>
      <c r="O218"/>
      <c r="R218" s="156"/>
      <c r="T218" s="153"/>
      <c r="U218" s="153"/>
      <c r="W218" s="1">
        <v>356</v>
      </c>
      <c r="X218" s="7">
        <v>30</v>
      </c>
      <c r="Y218" s="17">
        <v>0.7</v>
      </c>
      <c r="Z218">
        <v>2244</v>
      </c>
      <c r="AA218">
        <v>6586</v>
      </c>
      <c r="AB218">
        <v>795</v>
      </c>
      <c r="AC218">
        <v>1168</v>
      </c>
      <c r="AD218" s="27">
        <f t="shared" si="150"/>
        <v>0.25607976608637983</v>
      </c>
      <c r="AE218" s="27">
        <f t="shared" si="151"/>
        <v>0.18964769432369127</v>
      </c>
      <c r="AF218" s="29">
        <f t="shared" si="152"/>
        <v>1.3502920085561498</v>
      </c>
      <c r="AG218" s="29">
        <f t="shared" si="153"/>
        <v>0.5452783077605563</v>
      </c>
      <c r="AH218" s="29">
        <f t="shared" si="154"/>
        <v>2.9349376114081998</v>
      </c>
      <c r="AJ218" s="51">
        <f t="shared" si="155"/>
        <v>49.618672435655512</v>
      </c>
      <c r="AK218" s="29">
        <f t="shared" si="156"/>
        <v>2.9349376114081998</v>
      </c>
      <c r="AL218" s="58">
        <f t="shared" si="157"/>
        <v>0.5452783077605563</v>
      </c>
    </row>
    <row r="219" spans="1:38" x14ac:dyDescent="0.2">
      <c r="E219"/>
      <c r="F219"/>
      <c r="G219"/>
      <c r="H219" s="17"/>
      <c r="N219" s="27"/>
      <c r="O219"/>
      <c r="R219" s="156"/>
      <c r="T219" s="153"/>
      <c r="U219" s="153"/>
      <c r="W219" s="1">
        <v>356</v>
      </c>
      <c r="X219" s="7">
        <v>30</v>
      </c>
      <c r="Y219" s="17">
        <v>0.72499999999999998</v>
      </c>
      <c r="Z219">
        <v>2510</v>
      </c>
      <c r="AA219">
        <v>7056</v>
      </c>
      <c r="AB219">
        <v>824</v>
      </c>
      <c r="AC219">
        <v>1210</v>
      </c>
      <c r="AD219" s="27">
        <f t="shared" si="150"/>
        <v>0.25563896767269162</v>
      </c>
      <c r="AE219" s="27">
        <f t="shared" si="151"/>
        <v>0.19079669754546691</v>
      </c>
      <c r="AF219" s="29">
        <f t="shared" si="152"/>
        <v>1.3398500653386456</v>
      </c>
      <c r="AG219" s="29">
        <f t="shared" si="153"/>
        <v>0.54059574201540694</v>
      </c>
      <c r="AH219" s="29">
        <f t="shared" si="154"/>
        <v>2.8111553784860557</v>
      </c>
      <c r="AJ219" s="51">
        <f t="shared" si="155"/>
        <v>53.159634483143833</v>
      </c>
      <c r="AK219" s="29">
        <f t="shared" si="156"/>
        <v>2.8111553784860557</v>
      </c>
      <c r="AL219" s="58">
        <f t="shared" si="157"/>
        <v>0.54059574201540694</v>
      </c>
    </row>
    <row r="220" spans="1:38" x14ac:dyDescent="0.2">
      <c r="E220"/>
      <c r="F220"/>
      <c r="G220"/>
      <c r="H220" s="17"/>
      <c r="N220" s="27"/>
      <c r="O220"/>
      <c r="R220" s="156"/>
      <c r="T220" s="153"/>
      <c r="U220" s="153"/>
      <c r="W220" s="1">
        <v>356</v>
      </c>
      <c r="X220" s="7">
        <v>30</v>
      </c>
      <c r="Y220" s="17">
        <v>0.75</v>
      </c>
      <c r="Z220">
        <v>2795</v>
      </c>
      <c r="AA220">
        <v>7542</v>
      </c>
      <c r="AB220">
        <v>852</v>
      </c>
      <c r="AC220">
        <v>1252</v>
      </c>
      <c r="AD220" s="27">
        <f t="shared" si="150"/>
        <v>0.25522140428912438</v>
      </c>
      <c r="AE220" s="27">
        <f t="shared" si="151"/>
        <v>0.19178828180161808</v>
      </c>
      <c r="AF220" s="29">
        <f t="shared" si="152"/>
        <v>1.3307455590697674</v>
      </c>
      <c r="AG220" s="29">
        <f t="shared" si="153"/>
        <v>0.53648361665051236</v>
      </c>
      <c r="AH220" s="29">
        <f t="shared" si="154"/>
        <v>2.6983899821109123</v>
      </c>
      <c r="AJ220" s="51">
        <f t="shared" si="155"/>
        <v>56.821139919482825</v>
      </c>
      <c r="AK220" s="29">
        <f t="shared" si="156"/>
        <v>2.6983899821109123</v>
      </c>
      <c r="AL220" s="58">
        <f t="shared" si="157"/>
        <v>0.53648361665051236</v>
      </c>
    </row>
    <row r="221" spans="1:38" x14ac:dyDescent="0.2">
      <c r="E221"/>
      <c r="F221"/>
      <c r="G221"/>
      <c r="H221" s="17"/>
      <c r="N221" s="27"/>
      <c r="O221"/>
      <c r="R221" s="156"/>
      <c r="T221" s="153"/>
      <c r="U221" s="153"/>
      <c r="W221" s="1">
        <v>356</v>
      </c>
      <c r="X221" s="7">
        <v>30</v>
      </c>
      <c r="Y221" s="17">
        <v>0.77500000000000002</v>
      </c>
      <c r="Z221">
        <v>3099</v>
      </c>
      <c r="AA221">
        <v>8047</v>
      </c>
      <c r="AB221">
        <v>880</v>
      </c>
      <c r="AC221">
        <v>1294</v>
      </c>
      <c r="AD221" s="27">
        <f t="shared" si="150"/>
        <v>0.25492044754812743</v>
      </c>
      <c r="AE221" s="27">
        <f t="shared" si="151"/>
        <v>0.19260696594606064</v>
      </c>
      <c r="AF221" s="29">
        <f t="shared" si="152"/>
        <v>1.3235266247821877</v>
      </c>
      <c r="AG221" s="29">
        <f t="shared" si="153"/>
        <v>0.53325865102871117</v>
      </c>
      <c r="AH221" s="29">
        <f t="shared" si="154"/>
        <v>2.5966440787350757</v>
      </c>
      <c r="AJ221" s="51">
        <f t="shared" si="155"/>
        <v>60.62579063008198</v>
      </c>
      <c r="AK221" s="29">
        <f t="shared" si="156"/>
        <v>2.5966440787350757</v>
      </c>
      <c r="AL221" s="58">
        <f t="shared" si="157"/>
        <v>0.53325865102871117</v>
      </c>
    </row>
    <row r="222" spans="1:38" x14ac:dyDescent="0.2">
      <c r="E222"/>
      <c r="F222"/>
      <c r="G222"/>
      <c r="H222" s="17"/>
      <c r="N222" s="27"/>
      <c r="O222"/>
      <c r="R222" s="156"/>
      <c r="T222" s="153"/>
      <c r="U222" s="153"/>
      <c r="W222" s="1">
        <v>356</v>
      </c>
      <c r="X222" s="7">
        <v>30</v>
      </c>
      <c r="Y222" s="17">
        <v>0.8</v>
      </c>
      <c r="Z222">
        <v>3422</v>
      </c>
      <c r="AA222">
        <v>8568</v>
      </c>
      <c r="AB222">
        <v>909</v>
      </c>
      <c r="AC222">
        <v>1335</v>
      </c>
      <c r="AD222" s="27">
        <f t="shared" si="150"/>
        <v>0.25500937686972319</v>
      </c>
      <c r="AE222" s="27">
        <f t="shared" si="151"/>
        <v>0.19368208466039061</v>
      </c>
      <c r="AF222" s="29">
        <f t="shared" si="152"/>
        <v>1.3166389514903567</v>
      </c>
      <c r="AG222" s="29">
        <f t="shared" si="153"/>
        <v>0.53057607845827115</v>
      </c>
      <c r="AH222" s="29">
        <f t="shared" si="154"/>
        <v>2.5037989479836353</v>
      </c>
      <c r="AJ222" s="51">
        <f t="shared" si="155"/>
        <v>64.550984729531805</v>
      </c>
      <c r="AK222" s="29">
        <f t="shared" si="156"/>
        <v>2.5037989479836353</v>
      </c>
      <c r="AL222" s="58">
        <f t="shared" si="157"/>
        <v>0.53057607845827115</v>
      </c>
    </row>
    <row r="223" spans="1:38" x14ac:dyDescent="0.2">
      <c r="E223"/>
      <c r="F223"/>
      <c r="G223"/>
      <c r="H223" s="17"/>
      <c r="N223" s="27"/>
      <c r="O223"/>
      <c r="R223" s="156"/>
      <c r="T223" s="153"/>
      <c r="U223" s="153"/>
      <c r="W223" s="1">
        <v>356</v>
      </c>
      <c r="X223" s="7">
        <v>30</v>
      </c>
      <c r="Y223" s="17">
        <v>0.82499999999999996</v>
      </c>
      <c r="Z223">
        <v>3764</v>
      </c>
      <c r="AA223">
        <v>9108</v>
      </c>
      <c r="AB223">
        <v>937</v>
      </c>
      <c r="AC223">
        <v>1377</v>
      </c>
      <c r="AD223" s="27">
        <f t="shared" si="150"/>
        <v>0.25479703212979354</v>
      </c>
      <c r="AE223" s="27">
        <f t="shared" si="151"/>
        <v>0.19413374690648724</v>
      </c>
      <c r="AF223" s="29">
        <f t="shared" si="152"/>
        <v>1.312481916153029</v>
      </c>
      <c r="AG223" s="29">
        <f t="shared" si="153"/>
        <v>0.52868063398428677</v>
      </c>
      <c r="AH223" s="29">
        <f t="shared" si="154"/>
        <v>2.4197662061636556</v>
      </c>
      <c r="AJ223" s="51">
        <f t="shared" si="155"/>
        <v>68.61932410324178</v>
      </c>
      <c r="AK223" s="29">
        <f t="shared" si="156"/>
        <v>2.4197662061636556</v>
      </c>
      <c r="AL223" s="58">
        <f t="shared" si="157"/>
        <v>0.52868063398428677</v>
      </c>
    </row>
    <row r="224" spans="1:38" x14ac:dyDescent="0.2">
      <c r="E224"/>
      <c r="F224"/>
      <c r="G224"/>
      <c r="H224" s="17"/>
      <c r="N224" s="27"/>
      <c r="O224"/>
      <c r="R224" s="156"/>
      <c r="T224" s="153"/>
      <c r="U224" s="153"/>
    </row>
    <row r="225" spans="1:38" x14ac:dyDescent="0.2">
      <c r="E225"/>
      <c r="F225"/>
      <c r="G225"/>
      <c r="H225" s="17"/>
      <c r="N225" s="27"/>
      <c r="O225"/>
      <c r="R225" s="156"/>
      <c r="T225" s="153"/>
      <c r="U225" s="153"/>
    </row>
    <row r="226" spans="1:38" x14ac:dyDescent="0.2">
      <c r="A226" s="1">
        <v>357</v>
      </c>
      <c r="B226" s="1">
        <v>11</v>
      </c>
      <c r="C226" s="1" t="s">
        <v>354</v>
      </c>
      <c r="D226" s="7">
        <v>34</v>
      </c>
      <c r="E226">
        <v>804</v>
      </c>
      <c r="F226">
        <v>926</v>
      </c>
      <c r="G226">
        <v>3360</v>
      </c>
      <c r="H226" s="17">
        <v>0.48299999999999998</v>
      </c>
      <c r="I226" s="25">
        <f>0.1515*(G226/1000)/(E226/1000)^2/($D$4/10)^4</f>
        <v>0.27571881513540131</v>
      </c>
      <c r="J226" s="25">
        <f>0.5*(F226/1000)/(E226/1000)^3/($D$4/10)^5</f>
        <v>0.23993636951248415</v>
      </c>
      <c r="K226" s="27">
        <f>I226/J226</f>
        <v>1.1491330626349889</v>
      </c>
      <c r="L226" s="27">
        <f>0.798*I226^1.5/J226</f>
        <v>0.48151122223635262</v>
      </c>
      <c r="M226" s="27">
        <f>G226/F226</f>
        <v>3.6285097192224622</v>
      </c>
      <c r="N226" s="27"/>
      <c r="O226" s="51">
        <f>G226/(PI()*$D$4^2/4)</f>
        <v>25.31411165863992</v>
      </c>
      <c r="P226" s="27">
        <f>M226</f>
        <v>3.6285097192224622</v>
      </c>
      <c r="Q226" s="93">
        <f>L226</f>
        <v>0.48151122223635262</v>
      </c>
      <c r="R226" s="156">
        <f>E226*(PI()/30)*($D$4/2)</f>
        <v>547.2654402553419</v>
      </c>
      <c r="S226" s="156">
        <f>R226/H226</f>
        <v>1133.0547417294863</v>
      </c>
      <c r="T226" s="153"/>
      <c r="U226" s="153"/>
      <c r="W226" s="1">
        <v>357</v>
      </c>
      <c r="X226" s="7">
        <v>34</v>
      </c>
      <c r="Y226" s="17">
        <v>0.52500000000000002</v>
      </c>
      <c r="Z226">
        <v>1183</v>
      </c>
      <c r="AA226">
        <v>3994</v>
      </c>
      <c r="AB226">
        <v>595</v>
      </c>
      <c r="AC226">
        <v>875</v>
      </c>
      <c r="AD226" s="27">
        <f t="shared" ref="AD226:AD236" si="158">0.1515*(AA226/1000)/(AC226/1000)^2/($D$4/10)^4</f>
        <v>0.27671402919208365</v>
      </c>
      <c r="AE226" s="27">
        <f t="shared" ref="AE226:AE236" si="159">0.5*(Z226/1000)/(AC226/1000)^3/($D$4/10)^5</f>
        <v>0.2378010831096207</v>
      </c>
      <c r="AF226" s="29">
        <f t="shared" ref="AF226:AF236" si="160">AD226/AE226</f>
        <v>1.1636365384615386</v>
      </c>
      <c r="AG226" s="29">
        <f t="shared" ref="AG226:AG236" si="161">0.798*AD226^1.5/AE226</f>
        <v>0.48846767629393423</v>
      </c>
      <c r="AH226" s="29">
        <f t="shared" ref="AH226:AH236" si="162">AA226/Z226</f>
        <v>3.3761622992392222</v>
      </c>
      <c r="AJ226" s="51">
        <f t="shared" ref="AJ226:AJ236" si="163">AA226/(PI()*$D$4^2/4)</f>
        <v>30.090643441847572</v>
      </c>
      <c r="AK226" s="29">
        <f t="shared" ref="AK226:AK236" si="164">AH226</f>
        <v>3.3761622992392222</v>
      </c>
      <c r="AL226" s="58">
        <f t="shared" ref="AL226:AL236" si="165">AG226</f>
        <v>0.48846767629393423</v>
      </c>
    </row>
    <row r="227" spans="1:38" x14ac:dyDescent="0.2">
      <c r="A227" s="1">
        <v>357</v>
      </c>
      <c r="B227" s="1">
        <v>11</v>
      </c>
      <c r="C227" s="1" t="s">
        <v>354</v>
      </c>
      <c r="D227" s="7">
        <v>34</v>
      </c>
      <c r="E227">
        <v>999</v>
      </c>
      <c r="F227">
        <v>1782</v>
      </c>
      <c r="G227">
        <v>5226</v>
      </c>
      <c r="H227" s="17">
        <v>0.6</v>
      </c>
      <c r="I227" s="25">
        <f>0.1515*(G227/1000)/(E227/1000)^2/($D$4/10)^4</f>
        <v>0.27776508399142863</v>
      </c>
      <c r="J227" s="25">
        <f>0.5*(F227/1000)/(E227/1000)^3/($D$4/10)^5</f>
        <v>0.24069356409180445</v>
      </c>
      <c r="K227" s="27">
        <f>I227/J227</f>
        <v>1.1540195727272728</v>
      </c>
      <c r="L227" s="27">
        <f>0.798*I227^1.5/J227</f>
        <v>0.48534984174387891</v>
      </c>
      <c r="M227" s="27">
        <f>G227/F227</f>
        <v>2.9326599326599325</v>
      </c>
      <c r="N227" s="27"/>
      <c r="O227" s="51">
        <f>G227/(PI()*$D$4^2/4)</f>
        <v>39.372484383348876</v>
      </c>
      <c r="P227" s="27">
        <f>M227</f>
        <v>2.9326599326599325</v>
      </c>
      <c r="Q227" s="93">
        <f>L227</f>
        <v>0.48534984174387891</v>
      </c>
      <c r="R227" s="156">
        <f>E227*(PI()/30)*($D$4/2)</f>
        <v>679.99772986951064</v>
      </c>
      <c r="S227" s="156">
        <f>R227/H227</f>
        <v>1133.3295497825177</v>
      </c>
      <c r="T227" s="153"/>
      <c r="U227" s="153"/>
      <c r="W227" s="1">
        <v>357</v>
      </c>
      <c r="X227" s="7">
        <v>34</v>
      </c>
      <c r="Y227" s="17">
        <v>0.55000000000000004</v>
      </c>
      <c r="Z227">
        <v>1360</v>
      </c>
      <c r="AA227">
        <v>4384</v>
      </c>
      <c r="AB227">
        <v>624</v>
      </c>
      <c r="AC227">
        <v>916</v>
      </c>
      <c r="AD227" s="27">
        <f t="shared" si="158"/>
        <v>0.2771525136164984</v>
      </c>
      <c r="AE227" s="27">
        <f t="shared" si="159"/>
        <v>0.23828995220941235</v>
      </c>
      <c r="AF227" s="29">
        <f t="shared" si="160"/>
        <v>1.1630893835294118</v>
      </c>
      <c r="AG227" s="29">
        <f t="shared" si="161"/>
        <v>0.48862467413643096</v>
      </c>
      <c r="AH227" s="29">
        <f t="shared" si="162"/>
        <v>3.223529411764706</v>
      </c>
      <c r="AJ227" s="51">
        <f t="shared" si="163"/>
        <v>33.028888545082566</v>
      </c>
      <c r="AK227" s="29">
        <f t="shared" si="164"/>
        <v>3.223529411764706</v>
      </c>
      <c r="AL227" s="58">
        <f t="shared" si="165"/>
        <v>0.48862467413643096</v>
      </c>
    </row>
    <row r="228" spans="1:38" x14ac:dyDescent="0.2">
      <c r="A228" s="1">
        <v>357</v>
      </c>
      <c r="B228" s="1">
        <v>11</v>
      </c>
      <c r="C228" s="1" t="s">
        <v>354</v>
      </c>
      <c r="D228" s="7">
        <v>34</v>
      </c>
      <c r="E228">
        <v>1100</v>
      </c>
      <c r="F228">
        <v>2390</v>
      </c>
      <c r="G228">
        <v>6294</v>
      </c>
      <c r="H228" s="17">
        <v>0.66</v>
      </c>
      <c r="I228" s="25">
        <f>0.1515*(G228/1000)/(E228/1000)^2/($D$4/10)^4</f>
        <v>0.27591835482761112</v>
      </c>
      <c r="J228" s="25">
        <f>0.5*(F228/1000)/(E228/1000)^3/($D$4/10)^5</f>
        <v>0.2418093492409997</v>
      </c>
      <c r="K228" s="27">
        <f>I228/J228</f>
        <v>1.1410574309623431</v>
      </c>
      <c r="L228" s="27">
        <f>0.798*I228^1.5/J228</f>
        <v>0.47830034142350175</v>
      </c>
      <c r="M228" s="27">
        <f>G228/F228</f>
        <v>2.6334728033472805</v>
      </c>
      <c r="N228" s="27"/>
      <c r="O228" s="51">
        <f>G228/(PI()*$D$4^2/4)</f>
        <v>47.418755589130853</v>
      </c>
      <c r="P228" s="27">
        <f>M228</f>
        <v>2.6334728033472805</v>
      </c>
      <c r="Q228" s="93">
        <f>L228</f>
        <v>0.47830034142350175</v>
      </c>
      <c r="R228" s="156">
        <f>E228*(PI()/30)*($D$4/2)</f>
        <v>748.74624910556736</v>
      </c>
      <c r="S228" s="156">
        <f>R228/H228</f>
        <v>1134.464013796314</v>
      </c>
      <c r="T228" s="153"/>
      <c r="U228" s="153"/>
      <c r="W228" s="1">
        <v>357</v>
      </c>
      <c r="X228" s="7">
        <v>34</v>
      </c>
      <c r="Y228" s="17">
        <v>0.57499999999999996</v>
      </c>
      <c r="Z228">
        <v>1558</v>
      </c>
      <c r="AA228">
        <v>4791</v>
      </c>
      <c r="AB228">
        <v>652</v>
      </c>
      <c r="AC228">
        <v>958</v>
      </c>
      <c r="AD228" s="27">
        <f t="shared" si="158"/>
        <v>0.27690728168688417</v>
      </c>
      <c r="AE228" s="27">
        <f t="shared" si="159"/>
        <v>0.23862952067919485</v>
      </c>
      <c r="AF228" s="29">
        <f t="shared" si="160"/>
        <v>1.1604066458279845</v>
      </c>
      <c r="AG228" s="29">
        <f t="shared" si="161"/>
        <v>0.48728190788419806</v>
      </c>
      <c r="AH228" s="29">
        <f t="shared" si="162"/>
        <v>3.0750962772785622</v>
      </c>
      <c r="AJ228" s="51">
        <f t="shared" si="163"/>
        <v>36.095210998971389</v>
      </c>
      <c r="AK228" s="29">
        <f t="shared" si="164"/>
        <v>3.0750962772785622</v>
      </c>
      <c r="AL228" s="58">
        <f t="shared" si="165"/>
        <v>0.48728190788419806</v>
      </c>
    </row>
    <row r="229" spans="1:38" x14ac:dyDescent="0.2">
      <c r="A229" s="1">
        <v>357</v>
      </c>
      <c r="B229" s="1">
        <v>11</v>
      </c>
      <c r="C229" s="1" t="s">
        <v>354</v>
      </c>
      <c r="D229" s="7">
        <v>34</v>
      </c>
      <c r="E229">
        <v>1200</v>
      </c>
      <c r="F229">
        <v>3097</v>
      </c>
      <c r="G229">
        <v>7439</v>
      </c>
      <c r="H229" s="17">
        <v>0.72</v>
      </c>
      <c r="I229" s="25">
        <f>0.1515*(G229/1000)/(E229/1000)^2/($D$4/10)^4</f>
        <v>0.27402569646254216</v>
      </c>
      <c r="J229" s="25">
        <f>0.5*(F229/1000)/(E229/1000)^3/($D$4/10)^5</f>
        <v>0.24135189329860379</v>
      </c>
      <c r="K229" s="27">
        <f>I229/J229</f>
        <v>1.1353782757507267</v>
      </c>
      <c r="L229" s="27">
        <f>0.798*I229^1.5/J229</f>
        <v>0.47428470190530453</v>
      </c>
      <c r="M229" s="27">
        <f>G229/F229</f>
        <v>2.4020019373587345</v>
      </c>
      <c r="N229" s="27"/>
      <c r="O229" s="51">
        <f>G229/(PI()*$D$4^2/4)</f>
        <v>56.045141853756661</v>
      </c>
      <c r="P229" s="27">
        <f>M229</f>
        <v>2.4020019373587345</v>
      </c>
      <c r="Q229" s="93">
        <f>L229</f>
        <v>0.47428470190530453</v>
      </c>
      <c r="R229" s="156">
        <f>E229*(PI()/30)*($D$4/2)</f>
        <v>816.81408993334617</v>
      </c>
      <c r="S229" s="156">
        <f>R229/H229</f>
        <v>1134.4640137963142</v>
      </c>
      <c r="T229" s="153"/>
      <c r="U229" s="153"/>
      <c r="W229" s="1">
        <v>357</v>
      </c>
      <c r="X229" s="7">
        <v>34</v>
      </c>
      <c r="Y229" s="17">
        <v>0.6</v>
      </c>
      <c r="Z229">
        <v>1776</v>
      </c>
      <c r="AA229">
        <v>5213</v>
      </c>
      <c r="AB229">
        <v>681</v>
      </c>
      <c r="AC229">
        <v>1000</v>
      </c>
      <c r="AD229" s="27">
        <f t="shared" si="158"/>
        <v>0.27652025489303589</v>
      </c>
      <c r="AE229" s="27">
        <f t="shared" si="159"/>
        <v>0.23916421801649904</v>
      </c>
      <c r="AF229" s="29">
        <f t="shared" si="160"/>
        <v>1.1561940878378378</v>
      </c>
      <c r="AG229" s="29">
        <f t="shared" si="161"/>
        <v>0.48517354253843437</v>
      </c>
      <c r="AH229" s="29">
        <f t="shared" si="162"/>
        <v>2.9352477477477477</v>
      </c>
      <c r="AJ229" s="51">
        <f t="shared" si="163"/>
        <v>39.274542879907713</v>
      </c>
      <c r="AK229" s="29">
        <f t="shared" si="164"/>
        <v>2.9352477477477477</v>
      </c>
      <c r="AL229" s="58">
        <f t="shared" si="165"/>
        <v>0.48517354253843437</v>
      </c>
    </row>
    <row r="230" spans="1:38" x14ac:dyDescent="0.2">
      <c r="A230" s="1">
        <v>357</v>
      </c>
      <c r="B230" s="1">
        <v>11</v>
      </c>
      <c r="C230" s="1" t="s">
        <v>354</v>
      </c>
      <c r="D230" s="7">
        <v>34</v>
      </c>
      <c r="E230">
        <v>1300</v>
      </c>
      <c r="F230">
        <v>3974</v>
      </c>
      <c r="G230">
        <v>8745</v>
      </c>
      <c r="H230" s="17">
        <v>0.78</v>
      </c>
      <c r="I230" s="25">
        <f>0.1515*(G230/1000)/(E230/1000)^2/($D$4/10)^4</f>
        <v>0.27448102877076752</v>
      </c>
      <c r="J230" s="25">
        <f>0.5*(F230/1000)/(E230/1000)^3/($D$4/10)^5</f>
        <v>0.24358528480625891</v>
      </c>
      <c r="K230" s="27">
        <f>I230/J230</f>
        <v>1.1268374811273278</v>
      </c>
      <c r="L230" s="27">
        <f>0.798*I230^1.5/J230</f>
        <v>0.47110785111812831</v>
      </c>
      <c r="M230" s="27">
        <f>G230/F230</f>
        <v>2.2005535983895319</v>
      </c>
      <c r="N230" s="27"/>
      <c r="O230" s="51">
        <f>G230/(PI()*$D$4^2/4)</f>
        <v>65.884495968692292</v>
      </c>
      <c r="P230" s="27">
        <f>M230</f>
        <v>2.2005535983895319</v>
      </c>
      <c r="Q230" s="93">
        <f>L230</f>
        <v>0.47110785111812831</v>
      </c>
      <c r="R230" s="156">
        <f>E230*(PI()/30)*($D$4/2)</f>
        <v>884.88193076112509</v>
      </c>
      <c r="S230" s="156">
        <f>R230/H230</f>
        <v>1134.4640137963142</v>
      </c>
      <c r="T230" s="153"/>
      <c r="U230" s="153"/>
      <c r="W230" s="1">
        <v>357</v>
      </c>
      <c r="X230" s="7">
        <v>34</v>
      </c>
      <c r="Y230" s="17">
        <v>0.625</v>
      </c>
      <c r="Z230">
        <v>2015</v>
      </c>
      <c r="AA230">
        <v>5652</v>
      </c>
      <c r="AB230">
        <v>709</v>
      </c>
      <c r="AC230">
        <v>1041</v>
      </c>
      <c r="AD230" s="27">
        <f t="shared" si="158"/>
        <v>0.27665588808537889</v>
      </c>
      <c r="AE230" s="27">
        <f t="shared" si="159"/>
        <v>0.24053379576021355</v>
      </c>
      <c r="AF230" s="29">
        <f t="shared" si="160"/>
        <v>1.1501747070967741</v>
      </c>
      <c r="AG230" s="29">
        <f t="shared" si="161"/>
        <v>0.48276598557475231</v>
      </c>
      <c r="AH230" s="29">
        <f t="shared" si="162"/>
        <v>2.8049627791563276</v>
      </c>
      <c r="AJ230" s="51">
        <f t="shared" si="163"/>
        <v>42.58195211149787</v>
      </c>
      <c r="AK230" s="29">
        <f t="shared" si="164"/>
        <v>2.8049627791563276</v>
      </c>
      <c r="AL230" s="58">
        <f t="shared" si="165"/>
        <v>0.48276598557475231</v>
      </c>
    </row>
    <row r="231" spans="1:38" x14ac:dyDescent="0.2">
      <c r="E231"/>
      <c r="F231"/>
      <c r="G231"/>
      <c r="H231" s="17"/>
      <c r="N231"/>
      <c r="O231"/>
      <c r="W231" s="1">
        <v>357</v>
      </c>
      <c r="X231" s="7">
        <v>34</v>
      </c>
      <c r="Y231" s="17">
        <v>0.65</v>
      </c>
      <c r="Z231">
        <v>2275</v>
      </c>
      <c r="AA231">
        <v>6106</v>
      </c>
      <c r="AB231">
        <v>737</v>
      </c>
      <c r="AC231">
        <v>1083</v>
      </c>
      <c r="AD231" s="27">
        <f t="shared" si="158"/>
        <v>0.27614622478115541</v>
      </c>
      <c r="AE231" s="27">
        <f t="shared" si="159"/>
        <v>0.24118443335257223</v>
      </c>
      <c r="AF231" s="29">
        <f t="shared" si="160"/>
        <v>1.1449587394285714</v>
      </c>
      <c r="AG231" s="29">
        <f t="shared" si="161"/>
        <v>0.48013380312131854</v>
      </c>
      <c r="AH231" s="29">
        <f t="shared" si="162"/>
        <v>2.6839560439560439</v>
      </c>
      <c r="AJ231" s="51">
        <f t="shared" si="163"/>
        <v>46.002370770135521</v>
      </c>
      <c r="AK231" s="29">
        <f t="shared" si="164"/>
        <v>2.6839560439560439</v>
      </c>
      <c r="AL231" s="58">
        <f t="shared" si="165"/>
        <v>0.48013380312131854</v>
      </c>
    </row>
    <row r="232" spans="1:38" x14ac:dyDescent="0.2">
      <c r="E232"/>
      <c r="F232"/>
      <c r="G232"/>
      <c r="H232" s="17"/>
      <c r="N232"/>
      <c r="O232"/>
      <c r="W232" s="1">
        <v>357</v>
      </c>
      <c r="X232" s="7">
        <v>34</v>
      </c>
      <c r="Y232" s="17">
        <v>0.67500000000000004</v>
      </c>
      <c r="Z232">
        <v>2556</v>
      </c>
      <c r="AA232">
        <v>6577</v>
      </c>
      <c r="AB232">
        <v>766</v>
      </c>
      <c r="AC232">
        <v>1125</v>
      </c>
      <c r="AD232" s="27">
        <f t="shared" si="158"/>
        <v>0.27565255392292254</v>
      </c>
      <c r="AE232" s="27">
        <f t="shared" si="159"/>
        <v>0.24174445704971009</v>
      </c>
      <c r="AF232" s="29">
        <f t="shared" si="160"/>
        <v>1.1402642165492958</v>
      </c>
      <c r="AG232" s="29">
        <f t="shared" si="161"/>
        <v>0.47773757117836074</v>
      </c>
      <c r="AH232" s="29">
        <f t="shared" si="162"/>
        <v>2.5731611893583723</v>
      </c>
      <c r="AJ232" s="51">
        <f t="shared" si="163"/>
        <v>49.550866779427011</v>
      </c>
      <c r="AK232" s="29">
        <f t="shared" si="164"/>
        <v>2.5731611893583723</v>
      </c>
      <c r="AL232" s="58">
        <f t="shared" si="165"/>
        <v>0.47773757117836074</v>
      </c>
    </row>
    <row r="233" spans="1:38" x14ac:dyDescent="0.2">
      <c r="E233"/>
      <c r="F233"/>
      <c r="G233"/>
      <c r="H233" s="17"/>
      <c r="N233"/>
      <c r="O233"/>
      <c r="W233" s="1">
        <v>357</v>
      </c>
      <c r="X233" s="7">
        <v>34</v>
      </c>
      <c r="Y233" s="17">
        <v>0.7</v>
      </c>
      <c r="Z233">
        <v>2858</v>
      </c>
      <c r="AA233">
        <v>7063</v>
      </c>
      <c r="AB233">
        <v>794</v>
      </c>
      <c r="AC233">
        <v>1166</v>
      </c>
      <c r="AD233" s="27">
        <f t="shared" si="158"/>
        <v>0.27556961471092822</v>
      </c>
      <c r="AE233" s="27">
        <f t="shared" si="159"/>
        <v>0.24278386225698484</v>
      </c>
      <c r="AF233" s="29">
        <f t="shared" si="160"/>
        <v>1.1350409048985304</v>
      </c>
      <c r="AG233" s="29">
        <f t="shared" si="161"/>
        <v>0.47547760763470898</v>
      </c>
      <c r="AH233" s="29">
        <f t="shared" si="162"/>
        <v>2.4713086074177748</v>
      </c>
      <c r="AJ233" s="51">
        <f t="shared" si="163"/>
        <v>53.212372215766003</v>
      </c>
      <c r="AK233" s="29">
        <f t="shared" si="164"/>
        <v>2.4713086074177748</v>
      </c>
      <c r="AL233" s="58">
        <f t="shared" si="165"/>
        <v>0.47547760763470898</v>
      </c>
    </row>
    <row r="234" spans="1:38" x14ac:dyDescent="0.2">
      <c r="E234"/>
      <c r="F234"/>
      <c r="G234"/>
      <c r="H234" s="17"/>
      <c r="W234" s="1">
        <v>357</v>
      </c>
      <c r="X234" s="7">
        <v>34</v>
      </c>
      <c r="Y234" s="17">
        <v>0.72499999999999998</v>
      </c>
      <c r="Z234">
        <v>3180</v>
      </c>
      <c r="AA234">
        <v>7565</v>
      </c>
      <c r="AB234">
        <v>822</v>
      </c>
      <c r="AC234">
        <v>1208</v>
      </c>
      <c r="AD234" s="27">
        <f t="shared" si="158"/>
        <v>0.27498834509467229</v>
      </c>
      <c r="AE234" s="27">
        <f t="shared" si="159"/>
        <v>0.24292911047479801</v>
      </c>
      <c r="AF234" s="29">
        <f t="shared" si="160"/>
        <v>1.1319695056603774</v>
      </c>
      <c r="AG234" s="29">
        <f t="shared" si="161"/>
        <v>0.4736905955528769</v>
      </c>
      <c r="AH234" s="29">
        <f t="shared" si="162"/>
        <v>2.3789308176100628</v>
      </c>
      <c r="AJ234" s="51">
        <f t="shared" si="163"/>
        <v>56.994421040955658</v>
      </c>
      <c r="AK234" s="29">
        <f t="shared" si="164"/>
        <v>2.3789308176100628</v>
      </c>
      <c r="AL234" s="58">
        <f t="shared" si="165"/>
        <v>0.4736905955528769</v>
      </c>
    </row>
    <row r="235" spans="1:38" x14ac:dyDescent="0.2">
      <c r="E235"/>
      <c r="F235"/>
      <c r="G235"/>
      <c r="H235" s="17"/>
      <c r="W235" s="1">
        <v>357</v>
      </c>
      <c r="X235" s="7">
        <v>34</v>
      </c>
      <c r="Y235" s="17">
        <v>0.75</v>
      </c>
      <c r="Z235">
        <v>3523</v>
      </c>
      <c r="AA235">
        <v>8083</v>
      </c>
      <c r="AB235">
        <v>851</v>
      </c>
      <c r="AC235">
        <v>1250</v>
      </c>
      <c r="AD235" s="27">
        <f t="shared" si="158"/>
        <v>0.2744048457687055</v>
      </c>
      <c r="AE235" s="27">
        <f t="shared" si="159"/>
        <v>0.24290466020097329</v>
      </c>
      <c r="AF235" s="29">
        <f t="shared" si="160"/>
        <v>1.1296812730627306</v>
      </c>
      <c r="AG235" s="29">
        <f t="shared" si="161"/>
        <v>0.47223123451794186</v>
      </c>
      <c r="AH235" s="29">
        <f t="shared" si="162"/>
        <v>2.2943514050525122</v>
      </c>
      <c r="AJ235" s="51">
        <f t="shared" si="163"/>
        <v>60.897013254995976</v>
      </c>
      <c r="AK235" s="29">
        <f t="shared" si="164"/>
        <v>2.2943514050525122</v>
      </c>
      <c r="AL235" s="58">
        <f t="shared" si="165"/>
        <v>0.47223123451794186</v>
      </c>
    </row>
    <row r="236" spans="1:38" x14ac:dyDescent="0.2">
      <c r="E236"/>
      <c r="F236"/>
      <c r="G236"/>
      <c r="H236" s="17"/>
      <c r="W236" s="1">
        <v>357</v>
      </c>
      <c r="X236" s="7">
        <v>34</v>
      </c>
      <c r="Y236" s="17">
        <v>0.77500000000000002</v>
      </c>
      <c r="Z236">
        <v>3886</v>
      </c>
      <c r="AA236">
        <v>8617</v>
      </c>
      <c r="AB236">
        <v>879</v>
      </c>
      <c r="AC236">
        <v>1291</v>
      </c>
      <c r="AD236" s="27">
        <f t="shared" si="158"/>
        <v>0.27424759770468515</v>
      </c>
      <c r="AE236" s="27">
        <f t="shared" si="159"/>
        <v>0.24320769529914801</v>
      </c>
      <c r="AF236" s="29">
        <f t="shared" si="160"/>
        <v>1.1276271392949049</v>
      </c>
      <c r="AG236" s="29">
        <f t="shared" si="161"/>
        <v>0.47123748242892405</v>
      </c>
      <c r="AH236" s="29">
        <f t="shared" si="162"/>
        <v>2.2174472465259907</v>
      </c>
      <c r="AJ236" s="51">
        <f t="shared" si="163"/>
        <v>64.920148857886957</v>
      </c>
      <c r="AK236" s="29">
        <f t="shared" si="164"/>
        <v>2.2174472465259907</v>
      </c>
      <c r="AL236" s="58">
        <f t="shared" si="165"/>
        <v>0.47123748242892405</v>
      </c>
    </row>
    <row r="237" spans="1:38" x14ac:dyDescent="0.2">
      <c r="E237"/>
      <c r="F237"/>
      <c r="G237"/>
      <c r="H237" s="17"/>
    </row>
    <row r="238" spans="1:38" x14ac:dyDescent="0.2">
      <c r="E238"/>
      <c r="F238"/>
      <c r="G238"/>
      <c r="H238" s="17"/>
    </row>
    <row r="239" spans="1:38" x14ac:dyDescent="0.2">
      <c r="E239"/>
      <c r="F239"/>
      <c r="G239"/>
      <c r="H239" s="17"/>
    </row>
    <row r="240" spans="1:38" x14ac:dyDescent="0.2">
      <c r="E240"/>
      <c r="F240"/>
      <c r="G240"/>
      <c r="H240" s="17"/>
    </row>
    <row r="241" spans="5:8" x14ac:dyDescent="0.2">
      <c r="E241"/>
      <c r="F241"/>
      <c r="G241"/>
      <c r="H241" s="17"/>
    </row>
    <row r="242" spans="5:8" x14ac:dyDescent="0.2">
      <c r="E242"/>
      <c r="F242"/>
      <c r="G242"/>
      <c r="H242" s="17"/>
    </row>
    <row r="243" spans="5:8" x14ac:dyDescent="0.2">
      <c r="E243"/>
      <c r="F243"/>
      <c r="G243"/>
      <c r="H243" s="17"/>
    </row>
    <row r="244" spans="5:8" x14ac:dyDescent="0.2">
      <c r="E244"/>
      <c r="F244"/>
      <c r="G244"/>
      <c r="H244" s="17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87393" r:id="rId3">
          <objectPr defaultSize="0" r:id="rId4">
            <anchor moveWithCells="1">
              <from>
                <xdr:col>12</xdr:col>
                <xdr:colOff>863600</xdr:colOff>
                <xdr:row>0</xdr:row>
                <xdr:rowOff>63500</xdr:rowOff>
              </from>
              <to>
                <xdr:col>21</xdr:col>
                <xdr:colOff>25400</xdr:colOff>
                <xdr:row>2</xdr:row>
                <xdr:rowOff>114300</xdr:rowOff>
              </to>
            </anchor>
          </objectPr>
        </oleObject>
      </mc:Choice>
      <mc:Fallback>
        <oleObject progId="Equation.DSMT4" shapeId="187393" r:id="rId3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K22" sqref="K22"/>
    </sheetView>
  </sheetViews>
  <sheetFormatPr baseColWidth="10" defaultColWidth="11.1640625" defaultRowHeight="16" x14ac:dyDescent="0.2"/>
  <cols>
    <col min="1" max="1" width="25.1640625" style="191" customWidth="1"/>
    <col min="2" max="2" width="11.1640625" style="196"/>
    <col min="3" max="3" width="11.1640625" style="191"/>
    <col min="4" max="4" width="11.1640625" style="196"/>
    <col min="5" max="16384" width="11.1640625" style="191"/>
  </cols>
  <sheetData>
    <row r="1" spans="1:6" ht="24" customHeight="1" x14ac:dyDescent="0.2">
      <c r="A1" s="187" t="s">
        <v>197</v>
      </c>
      <c r="B1" s="188">
        <v>9.8066499999999994</v>
      </c>
      <c r="C1" s="189" t="s">
        <v>198</v>
      </c>
      <c r="D1" s="190">
        <f>B1*D2</f>
        <v>32.174048556430449</v>
      </c>
      <c r="E1" s="189" t="s">
        <v>199</v>
      </c>
      <c r="F1" s="191" t="s">
        <v>200</v>
      </c>
    </row>
    <row r="2" spans="1:6" x14ac:dyDescent="0.2">
      <c r="A2" s="187" t="s">
        <v>201</v>
      </c>
      <c r="B2" s="188">
        <f>12*0.0254</f>
        <v>0.30479999999999996</v>
      </c>
      <c r="C2" s="189" t="s">
        <v>202</v>
      </c>
      <c r="D2" s="192">
        <f>1/B2</f>
        <v>3.2808398950131239</v>
      </c>
      <c r="E2" s="189" t="s">
        <v>203</v>
      </c>
    </row>
    <row r="3" spans="1:6" x14ac:dyDescent="0.2">
      <c r="A3" s="187" t="s">
        <v>201</v>
      </c>
      <c r="B3" s="188">
        <v>0.45359237000000002</v>
      </c>
      <c r="C3" s="189" t="s">
        <v>204</v>
      </c>
      <c r="D3" s="192">
        <f>1/B3</f>
        <v>2.2046226218487757</v>
      </c>
      <c r="E3" s="189" t="s">
        <v>205</v>
      </c>
    </row>
    <row r="4" spans="1:6" x14ac:dyDescent="0.2">
      <c r="A4" s="187" t="s">
        <v>201</v>
      </c>
      <c r="B4" s="192">
        <f>B3*B1</f>
        <v>4.4482216152604996</v>
      </c>
      <c r="C4" s="189" t="s">
        <v>206</v>
      </c>
      <c r="D4" s="192">
        <f>1/B4</f>
        <v>0.2248089430997105</v>
      </c>
      <c r="E4" s="189" t="s">
        <v>207</v>
      </c>
    </row>
    <row r="5" spans="1:6" x14ac:dyDescent="0.2">
      <c r="A5" s="187" t="s">
        <v>201</v>
      </c>
      <c r="B5" s="193">
        <v>1</v>
      </c>
      <c r="C5" s="189" t="s">
        <v>208</v>
      </c>
      <c r="D5" s="192">
        <f>D2*D4</f>
        <v>0.73756214927726549</v>
      </c>
      <c r="E5" s="189" t="s">
        <v>209</v>
      </c>
    </row>
    <row r="6" spans="1:6" x14ac:dyDescent="0.2">
      <c r="A6" s="187" t="s">
        <v>201</v>
      </c>
      <c r="B6" s="188">
        <v>1.8</v>
      </c>
      <c r="C6" s="189" t="s">
        <v>210</v>
      </c>
      <c r="D6" s="188">
        <v>6076.1149999999998</v>
      </c>
      <c r="E6" s="189" t="s">
        <v>211</v>
      </c>
    </row>
    <row r="7" spans="1:6" ht="30" customHeight="1" x14ac:dyDescent="0.2">
      <c r="A7" s="187" t="s">
        <v>212</v>
      </c>
      <c r="B7" s="194">
        <v>-273.14999999999998</v>
      </c>
      <c r="C7" s="195" t="s">
        <v>213</v>
      </c>
      <c r="D7" s="194">
        <f>B7*B6+32</f>
        <v>-459.66999999999996</v>
      </c>
      <c r="E7" s="189" t="s">
        <v>214</v>
      </c>
    </row>
    <row r="8" spans="1:6" x14ac:dyDescent="0.2">
      <c r="A8" s="187" t="s">
        <v>215</v>
      </c>
      <c r="B8" s="193">
        <f>B9+B7</f>
        <v>15</v>
      </c>
      <c r="C8" s="189" t="s">
        <v>213</v>
      </c>
      <c r="D8" s="193">
        <f>D9+Tabs</f>
        <v>59</v>
      </c>
      <c r="E8" s="189" t="s">
        <v>214</v>
      </c>
    </row>
    <row r="9" spans="1:6" x14ac:dyDescent="0.2">
      <c r="A9" s="187" t="s">
        <v>215</v>
      </c>
      <c r="B9" s="194">
        <v>288.14999999999998</v>
      </c>
      <c r="C9" s="195" t="s">
        <v>216</v>
      </c>
      <c r="D9" s="194">
        <f>B6*B9</f>
        <v>518.66999999999996</v>
      </c>
      <c r="E9" s="189" t="s">
        <v>217</v>
      </c>
    </row>
    <row r="10" spans="1:6" x14ac:dyDescent="0.2">
      <c r="A10" s="187" t="s">
        <v>218</v>
      </c>
      <c r="B10" s="194">
        <v>-6.5</v>
      </c>
      <c r="C10" s="189" t="s">
        <v>219</v>
      </c>
      <c r="D10" s="190">
        <f>B6*B10/D2</f>
        <v>-3.5661599999999996</v>
      </c>
      <c r="E10" s="189" t="s">
        <v>220</v>
      </c>
    </row>
    <row r="11" spans="1:6" x14ac:dyDescent="0.2">
      <c r="A11" s="187" t="s">
        <v>218</v>
      </c>
      <c r="B11" s="188">
        <f>B10/D2</f>
        <v>-1.9811999999999996</v>
      </c>
      <c r="C11" s="189" t="s">
        <v>221</v>
      </c>
      <c r="E11" s="197"/>
    </row>
    <row r="12" spans="1:6" x14ac:dyDescent="0.2">
      <c r="A12" s="187" t="s">
        <v>222</v>
      </c>
      <c r="B12" s="188">
        <v>28.964400000000001</v>
      </c>
      <c r="C12" s="197"/>
      <c r="E12" s="197"/>
    </row>
    <row r="13" spans="1:6" x14ac:dyDescent="0.2">
      <c r="A13" s="187" t="s">
        <v>223</v>
      </c>
      <c r="B13" s="188">
        <v>8314.32</v>
      </c>
      <c r="C13" s="189" t="s">
        <v>224</v>
      </c>
      <c r="D13" s="194">
        <f>B13*D5/(B6*D3)</f>
        <v>1545.3205934468231</v>
      </c>
      <c r="E13" s="189" t="s">
        <v>225</v>
      </c>
    </row>
    <row r="14" spans="1:6" x14ac:dyDescent="0.2">
      <c r="A14" s="187" t="s">
        <v>226</v>
      </c>
      <c r="B14" s="198">
        <f>B13/$B$12</f>
        <v>287.05307204706463</v>
      </c>
      <c r="C14" s="189" t="s">
        <v>227</v>
      </c>
      <c r="D14" s="198">
        <f>D13/$B$12</f>
        <v>53.352411700115418</v>
      </c>
      <c r="E14" s="189" t="s">
        <v>228</v>
      </c>
    </row>
    <row r="15" spans="1:6" x14ac:dyDescent="0.2">
      <c r="A15" s="187" t="s">
        <v>229</v>
      </c>
      <c r="B15" s="190">
        <f>-B1/(0.001*B10*B14)</f>
        <v>5.2558761132785179</v>
      </c>
      <c r="C15" s="197"/>
      <c r="E15" s="197"/>
    </row>
    <row r="16" spans="1:6" x14ac:dyDescent="0.2">
      <c r="A16" s="187" t="s">
        <v>230</v>
      </c>
      <c r="B16" s="199">
        <f>B10/B9</f>
        <v>-2.2557695644629536E-2</v>
      </c>
      <c r="C16" s="200" t="s">
        <v>231</v>
      </c>
      <c r="D16" s="199">
        <f>Lapse/(Tsls-Tabs)</f>
        <v>-6.8755856324830816E-3</v>
      </c>
      <c r="E16" s="189" t="s">
        <v>232</v>
      </c>
    </row>
    <row r="17" spans="1:7" x14ac:dyDescent="0.2">
      <c r="A17" s="187" t="s">
        <v>233</v>
      </c>
      <c r="B17" s="188">
        <v>101325</v>
      </c>
      <c r="C17" s="189" t="s">
        <v>234</v>
      </c>
      <c r="D17" s="198">
        <f>B17*D4*B2^2</f>
        <v>2116.2166236739363</v>
      </c>
      <c r="E17" s="189" t="s">
        <v>235</v>
      </c>
    </row>
    <row r="18" spans="1:7" x14ac:dyDescent="0.2">
      <c r="A18" s="187" t="s">
        <v>236</v>
      </c>
      <c r="B18" s="194">
        <v>1.4</v>
      </c>
      <c r="C18" s="197"/>
      <c r="E18" s="197"/>
    </row>
    <row r="19" spans="1:7" x14ac:dyDescent="0.2">
      <c r="A19" s="187" t="s">
        <v>237</v>
      </c>
      <c r="B19" s="190">
        <f>B17/B14</f>
        <v>352.98350676904431</v>
      </c>
      <c r="C19" s="189" t="s">
        <v>238</v>
      </c>
      <c r="D19" s="192">
        <f>Psls/(g*R_air)</f>
        <v>1.2328219350674565</v>
      </c>
      <c r="E19" s="189" t="s">
        <v>239</v>
      </c>
    </row>
    <row r="20" spans="1:7" x14ac:dyDescent="0.2">
      <c r="A20" s="187" t="s">
        <v>240</v>
      </c>
      <c r="B20" s="198">
        <f>Gamma*B14</f>
        <v>401.87430086589046</v>
      </c>
      <c r="C20" s="189" t="s">
        <v>241</v>
      </c>
      <c r="D20" s="198">
        <f>Gamma*R_air*g</f>
        <v>2403.1883184990538</v>
      </c>
      <c r="E20" s="189" t="s">
        <v>242</v>
      </c>
    </row>
    <row r="21" spans="1:7" x14ac:dyDescent="0.2">
      <c r="A21" s="187" t="s">
        <v>243</v>
      </c>
      <c r="B21" s="198">
        <f>SQRT(B20*B9)</f>
        <v>340.29410778693529</v>
      </c>
      <c r="C21" s="189" t="s">
        <v>244</v>
      </c>
      <c r="D21" s="198">
        <f>SQRT(D20*(Tsls-Tabs))</f>
        <v>1116.4504848652734</v>
      </c>
      <c r="E21" s="189" t="s">
        <v>245</v>
      </c>
    </row>
    <row r="22" spans="1:7" x14ac:dyDescent="0.2">
      <c r="A22" s="187" t="s">
        <v>243</v>
      </c>
      <c r="B22" s="198">
        <f>3600*D21/D6</f>
        <v>661.47888009278699</v>
      </c>
      <c r="C22" s="189" t="s">
        <v>331</v>
      </c>
    </row>
    <row r="23" spans="1:7" x14ac:dyDescent="0.2">
      <c r="A23" s="187" t="s">
        <v>246</v>
      </c>
      <c r="B23" s="201">
        <v>1.4580000000000001E-6</v>
      </c>
      <c r="C23" s="189" t="s">
        <v>247</v>
      </c>
      <c r="D23" s="201">
        <f>B23*D3/(g*D2*SQRT(B6))</f>
        <v>2.2696807832873481E-8</v>
      </c>
      <c r="E23" s="191" t="s">
        <v>248</v>
      </c>
    </row>
    <row r="24" spans="1:7" x14ac:dyDescent="0.2">
      <c r="A24" s="187" t="s">
        <v>249</v>
      </c>
      <c r="B24" s="194">
        <v>110.4</v>
      </c>
      <c r="C24" s="189" t="s">
        <v>216</v>
      </c>
      <c r="D24" s="194">
        <f>B6*B24</f>
        <v>198.72000000000003</v>
      </c>
      <c r="E24" s="191" t="s">
        <v>217</v>
      </c>
    </row>
    <row r="25" spans="1:7" ht="30" customHeight="1" x14ac:dyDescent="0.2">
      <c r="A25" s="202" t="s">
        <v>196</v>
      </c>
      <c r="C25" s="203"/>
      <c r="E25" s="203"/>
    </row>
    <row r="26" spans="1:7" x14ac:dyDescent="0.2">
      <c r="A26" s="187" t="s">
        <v>250</v>
      </c>
      <c r="B26" s="193">
        <v>0</v>
      </c>
      <c r="C26" s="193">
        <v>25</v>
      </c>
      <c r="D26" s="193"/>
      <c r="E26" s="204">
        <v>0.68243741282016968</v>
      </c>
      <c r="F26" s="204"/>
    </row>
    <row r="27" spans="1:7" x14ac:dyDescent="0.2">
      <c r="A27" s="205" t="s">
        <v>251</v>
      </c>
      <c r="B27" s="206">
        <f>+B28</f>
        <v>59</v>
      </c>
      <c r="C27" s="207">
        <f>+C28</f>
        <v>-30.153999999999982</v>
      </c>
      <c r="D27" s="206"/>
      <c r="E27" s="206">
        <v>75.220000000000056</v>
      </c>
      <c r="F27" s="206"/>
    </row>
    <row r="28" spans="1:7" ht="24" customHeight="1" x14ac:dyDescent="0.2">
      <c r="A28" s="187" t="s">
        <v>252</v>
      </c>
      <c r="B28" s="204">
        <f>Tsls+Lapse*h</f>
        <v>59</v>
      </c>
      <c r="C28" s="204">
        <f>Tsls+Lapse*h</f>
        <v>-30.153999999999982</v>
      </c>
      <c r="D28" s="204"/>
      <c r="E28" s="204">
        <f>Tsls+Lapse*h</f>
        <v>56.566318995897227</v>
      </c>
      <c r="F28" s="204"/>
    </row>
    <row r="29" spans="1:7" x14ac:dyDescent="0.2">
      <c r="A29" s="208" t="s">
        <v>253</v>
      </c>
      <c r="B29" s="194">
        <f>T-Tabs</f>
        <v>518.66999999999996</v>
      </c>
      <c r="C29" s="194">
        <f>T-Tabs</f>
        <v>429.51599999999996</v>
      </c>
      <c r="D29" s="194"/>
      <c r="E29" s="194">
        <f>T-Tabs</f>
        <v>534.89</v>
      </c>
      <c r="F29" s="194"/>
    </row>
    <row r="30" spans="1:7" s="211" customFormat="1" x14ac:dyDescent="0.2">
      <c r="A30" s="209" t="s">
        <v>254</v>
      </c>
      <c r="B30" s="210">
        <f>(T-Tabs)/(Tsls-Tabs)</f>
        <v>1</v>
      </c>
      <c r="C30" s="210">
        <f>(T-Tabs)/(Tsls-Tabs)</f>
        <v>0.82811035918792297</v>
      </c>
      <c r="D30" s="210"/>
      <c r="E30" s="210">
        <f>(T-Tabs)/(Tsls-Tabs)</f>
        <v>1.0312722925945206</v>
      </c>
      <c r="F30" s="210"/>
      <c r="G30" s="209"/>
    </row>
    <row r="31" spans="1:7" s="211" customFormat="1" x14ac:dyDescent="0.2">
      <c r="A31" s="209" t="s">
        <v>255</v>
      </c>
      <c r="B31" s="210">
        <f>(1+Lapse*h/(Tsls-Tabs))^x_delta</f>
        <v>1</v>
      </c>
      <c r="C31" s="210">
        <f>(1+Lapse*h/(Tsls-Tabs))^x_delta</f>
        <v>0.3710921937772953</v>
      </c>
      <c r="D31" s="210"/>
      <c r="E31" s="210">
        <f>(1+Lapse*h/(Tsls-Tabs))^x_delta</f>
        <v>0.97558358882196161</v>
      </c>
      <c r="F31" s="210"/>
      <c r="G31" s="209"/>
    </row>
    <row r="32" spans="1:7" s="211" customFormat="1" x14ac:dyDescent="0.2">
      <c r="A32" s="209" t="s">
        <v>256</v>
      </c>
      <c r="B32" s="210">
        <f>B31*SQRT(B30)</f>
        <v>1</v>
      </c>
      <c r="C32" s="210">
        <f>C31*SQRT(C30)</f>
        <v>0.33769600853610232</v>
      </c>
      <c r="D32" s="210"/>
      <c r="E32" s="210">
        <f>E31*SQRT(E30)</f>
        <v>0.99072052587486281</v>
      </c>
      <c r="F32" s="210"/>
      <c r="G32" s="209"/>
    </row>
    <row r="33" spans="1:7" s="211" customFormat="1" x14ac:dyDescent="0.2">
      <c r="A33" s="209" t="s">
        <v>158</v>
      </c>
      <c r="B33" s="210">
        <f>B35/$B$35</f>
        <v>1</v>
      </c>
      <c r="C33" s="210">
        <f>C35/$B$35</f>
        <v>0.448119250846231</v>
      </c>
      <c r="D33" s="210"/>
      <c r="E33" s="210">
        <f>E35/$B$35</f>
        <v>0.9460000000267097</v>
      </c>
      <c r="F33" s="210"/>
      <c r="G33" s="209"/>
    </row>
    <row r="34" spans="1:7" s="211" customFormat="1" x14ac:dyDescent="0.2">
      <c r="A34" s="209" t="s">
        <v>257</v>
      </c>
      <c r="B34" s="210">
        <f>B31*14.696</f>
        <v>14.696</v>
      </c>
      <c r="C34" s="210">
        <f>C31*14.696</f>
        <v>5.4535708797511315</v>
      </c>
      <c r="D34" s="210"/>
      <c r="E34" s="210">
        <f>E31*14.696</f>
        <v>14.337176421327548</v>
      </c>
      <c r="F34" s="210"/>
      <c r="G34" s="209"/>
    </row>
    <row r="35" spans="1:7" x14ac:dyDescent="0.2">
      <c r="A35" s="187" t="s">
        <v>258</v>
      </c>
      <c r="B35" s="192">
        <f>$D$19*Delta/(T-Tabs)</f>
        <v>2.3768907688269162E-3</v>
      </c>
      <c r="C35" s="192">
        <f>$D$19*Delta/(T-Tabs)</f>
        <v>1.0651305106700397E-3</v>
      </c>
      <c r="D35" s="192"/>
      <c r="E35" s="192">
        <f>$D$19*Delta/(T-Tabs)</f>
        <v>2.2485386673737487E-3</v>
      </c>
      <c r="F35" s="192"/>
    </row>
    <row r="36" spans="1:7" x14ac:dyDescent="0.2">
      <c r="A36" s="187" t="s">
        <v>259</v>
      </c>
      <c r="B36" s="201">
        <f>$D$23*B29^1.5/(B29+$D$24)</f>
        <v>3.7371984115885213E-7</v>
      </c>
      <c r="C36" s="201">
        <f>$D$23*C29^1.5/(C29+$D$24)</f>
        <v>3.2159625375596143E-7</v>
      </c>
      <c r="D36" s="201"/>
      <c r="E36" s="201">
        <f>$D$23*E29^1.5/(E29+$D$24)</f>
        <v>3.8273330523830394E-7</v>
      </c>
      <c r="F36" s="201"/>
    </row>
    <row r="37" spans="1:7" x14ac:dyDescent="0.2">
      <c r="A37" s="187" t="s">
        <v>260</v>
      </c>
      <c r="B37" s="212">
        <f>B36/B35</f>
        <v>1.5723054927900483E-4</v>
      </c>
      <c r="C37" s="212">
        <f>C36/C35</f>
        <v>3.0193131314364043E-4</v>
      </c>
      <c r="D37" s="212"/>
      <c r="E37" s="212">
        <f>E36/E35</f>
        <v>1.7021424216170109E-4</v>
      </c>
      <c r="F37" s="212"/>
    </row>
    <row r="38" spans="1:7" x14ac:dyDescent="0.2">
      <c r="A38" s="187" t="s">
        <v>261</v>
      </c>
      <c r="B38" s="194">
        <f>$B$22*SQRT(Theta)</f>
        <v>661.47888009278699</v>
      </c>
      <c r="C38" s="194">
        <f>$B$22*SQRT(Theta)</f>
        <v>601.94954591882959</v>
      </c>
      <c r="D38" s="194"/>
      <c r="E38" s="194">
        <f>$B$22*SQRT(Theta)</f>
        <v>671.74223864505495</v>
      </c>
      <c r="F38" s="194"/>
    </row>
    <row r="39" spans="1:7" x14ac:dyDescent="0.2">
      <c r="A39" s="205" t="s">
        <v>262</v>
      </c>
      <c r="B39" s="213">
        <f>$D$21*SQRT(Theta)</f>
        <v>1116.4504848652734</v>
      </c>
      <c r="C39" s="213">
        <f>$D$21*SQRT(Theta)</f>
        <v>1015.9762958890525</v>
      </c>
      <c r="D39" s="213"/>
      <c r="E39" s="213">
        <f>$D$21*SQRT(Theta)</f>
        <v>1133.7730812124439</v>
      </c>
      <c r="F39" s="213"/>
    </row>
    <row r="40" spans="1:7" ht="24" customHeight="1" x14ac:dyDescent="0.2">
      <c r="A40" s="187" t="s">
        <v>263</v>
      </c>
      <c r="B40" s="198">
        <f>$B$6*$B$19*Delta/(T-Tabs)</f>
        <v>1.2249991558877125</v>
      </c>
      <c r="C40" s="198">
        <f>$B$6*$B$19*Delta/(T-Tabs)</f>
        <v>0.54894570402366705</v>
      </c>
      <c r="D40" s="198"/>
      <c r="E40" s="198">
        <f>$B$6*$B$19*Delta/(T-Tabs)</f>
        <v>1.1588492015024956</v>
      </c>
      <c r="F40" s="198"/>
    </row>
    <row r="41" spans="1:7" x14ac:dyDescent="0.2">
      <c r="A41" s="187" t="s">
        <v>264</v>
      </c>
      <c r="B41" s="194">
        <f>$B$21*SQRT(Theta)</f>
        <v>340.29410778693529</v>
      </c>
      <c r="C41" s="194">
        <f>$B$21*SQRT(Theta)</f>
        <v>309.66957498698315</v>
      </c>
      <c r="D41" s="194"/>
      <c r="E41" s="194">
        <f>$B$21*SQRT(Theta)</f>
        <v>345.57403515355281</v>
      </c>
      <c r="F41" s="194"/>
    </row>
    <row r="42" spans="1:7" x14ac:dyDescent="0.2">
      <c r="A42" s="203" t="s">
        <v>196</v>
      </c>
      <c r="C42" s="203"/>
      <c r="E42" s="203"/>
    </row>
    <row r="43" spans="1:7" x14ac:dyDescent="0.2">
      <c r="A43" s="189" t="s">
        <v>265</v>
      </c>
    </row>
  </sheetData>
  <phoneticPr fontId="31" type="noConversion"/>
  <printOptions horizontalCentered="1" headings="1" gridLines="1" gridLinesSet="0"/>
  <pageMargins left="0.3" right="0.3" top="1" bottom="0.75" header="0.5" footer="0.5"/>
  <pageSetup orientation="portrait" horizontalDpi="4294967292" verticalDpi="4294967292" r:id="rId1"/>
  <headerFooter alignWithMargins="0">
    <oddHeader>&amp;C&amp;14&amp;BAmbient   Atmosphere   Model</oddHeader>
    <oddFooter>&amp;L&amp;8\tech\aero\atm\&amp;F&amp;R&amp;8&amp;D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9:D56"/>
  <sheetViews>
    <sheetView workbookViewId="0">
      <selection activeCell="I12" sqref="I12"/>
    </sheetView>
  </sheetViews>
  <sheetFormatPr baseColWidth="10" defaultColWidth="8.83203125" defaultRowHeight="16" x14ac:dyDescent="0.2"/>
  <cols>
    <col min="1" max="1" width="26.1640625" customWidth="1"/>
    <col min="2" max="2" width="13.6640625" customWidth="1"/>
  </cols>
  <sheetData>
    <row r="9" spans="1:4" x14ac:dyDescent="0.2">
      <c r="A9" t="s">
        <v>154</v>
      </c>
      <c r="B9">
        <v>2.3768909999999999E-3</v>
      </c>
    </row>
    <row r="11" spans="1:4" x14ac:dyDescent="0.2">
      <c r="A11" t="s">
        <v>155</v>
      </c>
      <c r="B11">
        <f>550*SQRT(2*B9)</f>
        <v>37.921221697091987</v>
      </c>
    </row>
    <row r="13" spans="1:4" s="13" customFormat="1" ht="16.5" customHeight="1" x14ac:dyDescent="0.2">
      <c r="A13" s="13" t="s">
        <v>156</v>
      </c>
      <c r="B13" s="13" t="s">
        <v>11</v>
      </c>
      <c r="C13" s="13" t="s">
        <v>11</v>
      </c>
    </row>
    <row r="14" spans="1:4" s="13" customFormat="1" x14ac:dyDescent="0.2">
      <c r="B14" s="13">
        <v>1</v>
      </c>
      <c r="C14" s="13">
        <v>0.7</v>
      </c>
      <c r="D14" s="13">
        <v>0.75</v>
      </c>
    </row>
    <row r="17" spans="1:4" x14ac:dyDescent="0.2">
      <c r="A17" s="1">
        <v>2</v>
      </c>
      <c r="B17" s="5">
        <f t="shared" ref="B17:D20" si="0">$B$11*B$14/SQRT($A17)</f>
        <v>26.81435301289218</v>
      </c>
      <c r="C17" s="5">
        <f t="shared" si="0"/>
        <v>18.770047109024524</v>
      </c>
      <c r="D17" s="5">
        <f t="shared" si="0"/>
        <v>20.110764759669134</v>
      </c>
    </row>
    <row r="18" spans="1:4" x14ac:dyDescent="0.2">
      <c r="A18" s="1">
        <v>4</v>
      </c>
      <c r="B18" s="5">
        <f t="shared" si="0"/>
        <v>18.960610848545993</v>
      </c>
      <c r="C18" s="5">
        <f t="shared" si="0"/>
        <v>13.272427593982195</v>
      </c>
      <c r="D18" s="5">
        <f t="shared" si="0"/>
        <v>14.220458136409494</v>
      </c>
    </row>
    <row r="19" spans="1:4" x14ac:dyDescent="0.2">
      <c r="A19" s="1">
        <v>7.5</v>
      </c>
      <c r="B19" s="5">
        <f t="shared" si="0"/>
        <v>13.846872354434412</v>
      </c>
      <c r="C19" s="5">
        <f t="shared" si="0"/>
        <v>9.6928106481040892</v>
      </c>
      <c r="D19" s="5">
        <f t="shared" si="0"/>
        <v>10.385154265825809</v>
      </c>
    </row>
    <row r="20" spans="1:4" x14ac:dyDescent="0.2">
      <c r="A20" s="1">
        <v>8</v>
      </c>
      <c r="B20" s="5">
        <f t="shared" si="0"/>
        <v>13.40717650644609</v>
      </c>
      <c r="C20" s="5">
        <f t="shared" si="0"/>
        <v>9.3850235545122622</v>
      </c>
      <c r="D20" s="5">
        <f t="shared" si="0"/>
        <v>10.055382379834567</v>
      </c>
    </row>
    <row r="21" spans="1:4" x14ac:dyDescent="0.2">
      <c r="A21" s="1">
        <v>10</v>
      </c>
      <c r="B21" s="5">
        <f>$B$11*B$14/SQRT($A21)</f>
        <v>11.991743221900641</v>
      </c>
      <c r="C21" s="5">
        <f>$B$11*C$14/SQRT($A21)</f>
        <v>8.394220255330449</v>
      </c>
      <c r="D21" s="5">
        <f>$B$11*D$14/SQRT($A21)</f>
        <v>8.9938074164254811</v>
      </c>
    </row>
    <row r="22" spans="1:4" x14ac:dyDescent="0.2">
      <c r="A22" s="1">
        <v>12</v>
      </c>
      <c r="B22" s="5">
        <f t="shared" ref="B22:D56" si="1">$B$11*B$14/SQRT($A22)</f>
        <v>10.946913777407769</v>
      </c>
      <c r="C22" s="5">
        <f t="shared" si="1"/>
        <v>7.6628396441854383</v>
      </c>
      <c r="D22" s="5">
        <f t="shared" si="1"/>
        <v>8.2101853330558257</v>
      </c>
    </row>
    <row r="23" spans="1:4" x14ac:dyDescent="0.2">
      <c r="A23" s="1">
        <v>14.4</v>
      </c>
      <c r="B23" s="5">
        <f t="shared" si="1"/>
        <v>9.9931193515838697</v>
      </c>
      <c r="C23" s="5">
        <f t="shared" si="1"/>
        <v>6.9951835461087084</v>
      </c>
      <c r="D23" s="5">
        <f t="shared" si="1"/>
        <v>7.4948395136879018</v>
      </c>
    </row>
    <row r="24" spans="1:4" x14ac:dyDescent="0.2">
      <c r="A24" s="1">
        <v>16</v>
      </c>
      <c r="B24" s="5">
        <f t="shared" si="1"/>
        <v>9.4803054242729967</v>
      </c>
      <c r="C24" s="5">
        <f t="shared" si="1"/>
        <v>6.6362137969910977</v>
      </c>
      <c r="D24" s="5">
        <f t="shared" si="1"/>
        <v>7.1102290682047471</v>
      </c>
    </row>
    <row r="25" spans="1:4" x14ac:dyDescent="0.2">
      <c r="A25" s="1">
        <v>18</v>
      </c>
      <c r="B25" s="5">
        <f t="shared" si="1"/>
        <v>8.9381176709640613</v>
      </c>
      <c r="C25" s="5">
        <f t="shared" si="1"/>
        <v>6.2566823696748433</v>
      </c>
      <c r="D25" s="5">
        <f t="shared" si="1"/>
        <v>6.703588253223046</v>
      </c>
    </row>
    <row r="26" spans="1:4" x14ac:dyDescent="0.2">
      <c r="A26" s="1">
        <v>20</v>
      </c>
      <c r="B26" s="5">
        <f t="shared" si="1"/>
        <v>8.4794429504537625</v>
      </c>
      <c r="C26" s="5">
        <f t="shared" si="1"/>
        <v>5.9356100653176336</v>
      </c>
      <c r="D26" s="5">
        <f t="shared" si="1"/>
        <v>6.359582212840321</v>
      </c>
    </row>
    <row r="27" spans="1:4" x14ac:dyDescent="0.2">
      <c r="A27" s="1">
        <v>22</v>
      </c>
      <c r="B27" s="5">
        <f t="shared" si="1"/>
        <v>8.0848316308999291</v>
      </c>
      <c r="C27" s="5">
        <f t="shared" si="1"/>
        <v>5.6593821416299503</v>
      </c>
      <c r="D27" s="5">
        <f t="shared" si="1"/>
        <v>6.0636237231749464</v>
      </c>
    </row>
    <row r="28" spans="1:4" x14ac:dyDescent="0.2">
      <c r="A28" s="1">
        <v>24</v>
      </c>
      <c r="B28" s="5">
        <f t="shared" si="1"/>
        <v>7.740636965069478</v>
      </c>
      <c r="C28" s="5">
        <f t="shared" si="1"/>
        <v>5.4184458755486347</v>
      </c>
      <c r="D28" s="5">
        <f t="shared" si="1"/>
        <v>5.8054777238021078</v>
      </c>
    </row>
    <row r="29" spans="1:4" x14ac:dyDescent="0.2">
      <c r="A29" s="1">
        <v>26</v>
      </c>
      <c r="B29" s="5">
        <f t="shared" si="1"/>
        <v>7.4369634389519286</v>
      </c>
      <c r="C29" s="5">
        <f t="shared" si="1"/>
        <v>5.2058744072663501</v>
      </c>
      <c r="D29" s="5">
        <f t="shared" si="1"/>
        <v>5.5777225792139467</v>
      </c>
    </row>
    <row r="30" spans="1:4" x14ac:dyDescent="0.2">
      <c r="A30" s="1">
        <v>28</v>
      </c>
      <c r="B30" s="5">
        <f t="shared" si="1"/>
        <v>7.1664372873037223</v>
      </c>
      <c r="C30" s="5">
        <f t="shared" si="1"/>
        <v>5.016506101112606</v>
      </c>
      <c r="D30" s="5">
        <f t="shared" si="1"/>
        <v>5.3748279654777917</v>
      </c>
    </row>
    <row r="31" spans="1:4" x14ac:dyDescent="0.2">
      <c r="A31" s="1">
        <v>30</v>
      </c>
      <c r="B31" s="5">
        <f t="shared" si="1"/>
        <v>6.9234361772172059</v>
      </c>
      <c r="C31" s="5">
        <f t="shared" si="1"/>
        <v>4.8464053240520446</v>
      </c>
      <c r="D31" s="5">
        <f t="shared" si="1"/>
        <v>5.1925771329129047</v>
      </c>
    </row>
    <row r="32" spans="1:4" x14ac:dyDescent="0.2">
      <c r="A32" s="1">
        <v>32</v>
      </c>
      <c r="B32" s="5">
        <f t="shared" si="1"/>
        <v>6.7035882532230451</v>
      </c>
      <c r="C32" s="5">
        <f t="shared" si="1"/>
        <v>4.6925117772561311</v>
      </c>
      <c r="D32" s="5">
        <f t="shared" si="1"/>
        <v>5.0276911899172836</v>
      </c>
    </row>
    <row r="33" spans="1:4" x14ac:dyDescent="0.2">
      <c r="A33" s="1">
        <v>34</v>
      </c>
      <c r="B33" s="5">
        <f t="shared" si="1"/>
        <v>6.503435867926683</v>
      </c>
      <c r="C33" s="5">
        <f t="shared" si="1"/>
        <v>4.5524051075486787</v>
      </c>
      <c r="D33" s="5">
        <f t="shared" si="1"/>
        <v>4.8775769009450123</v>
      </c>
    </row>
    <row r="34" spans="1:4" x14ac:dyDescent="0.2">
      <c r="A34" s="1">
        <v>36</v>
      </c>
      <c r="B34" s="5">
        <f t="shared" si="1"/>
        <v>6.3202036161819981</v>
      </c>
      <c r="C34" s="5">
        <f t="shared" si="1"/>
        <v>4.4241425313273988</v>
      </c>
      <c r="D34" s="5">
        <f t="shared" si="1"/>
        <v>4.7401527121364984</v>
      </c>
    </row>
    <row r="35" spans="1:4" x14ac:dyDescent="0.2">
      <c r="A35" s="1">
        <v>38</v>
      </c>
      <c r="B35" s="5">
        <f t="shared" si="1"/>
        <v>6.1516344747169693</v>
      </c>
      <c r="C35" s="5">
        <f t="shared" si="1"/>
        <v>4.3061441323018785</v>
      </c>
      <c r="D35" s="5">
        <f t="shared" si="1"/>
        <v>4.6137258560377266</v>
      </c>
    </row>
    <row r="36" spans="1:4" x14ac:dyDescent="0.2">
      <c r="A36" s="1">
        <v>40</v>
      </c>
      <c r="B36" s="5">
        <f t="shared" si="1"/>
        <v>5.9958716109503207</v>
      </c>
      <c r="C36" s="5">
        <f t="shared" si="1"/>
        <v>4.1971101276652245</v>
      </c>
      <c r="D36" s="5">
        <f t="shared" si="1"/>
        <v>4.4969037082127405</v>
      </c>
    </row>
    <row r="37" spans="1:4" x14ac:dyDescent="0.2">
      <c r="A37" s="1">
        <v>42</v>
      </c>
      <c r="B37" s="5">
        <f t="shared" si="1"/>
        <v>5.8513715425164579</v>
      </c>
      <c r="C37" s="5">
        <f t="shared" si="1"/>
        <v>4.0959600797615208</v>
      </c>
      <c r="D37" s="5">
        <f t="shared" si="1"/>
        <v>4.3885286568873427</v>
      </c>
    </row>
    <row r="38" spans="1:4" x14ac:dyDescent="0.2">
      <c r="A38" s="1">
        <v>44</v>
      </c>
      <c r="B38" s="5">
        <f t="shared" si="1"/>
        <v>5.7168392709608344</v>
      </c>
      <c r="C38" s="5">
        <f t="shared" si="1"/>
        <v>4.0017874896725836</v>
      </c>
      <c r="D38" s="5">
        <f t="shared" si="1"/>
        <v>4.2876294532206254</v>
      </c>
    </row>
    <row r="39" spans="1:4" x14ac:dyDescent="0.2">
      <c r="A39" s="1">
        <v>46</v>
      </c>
      <c r="B39" s="5">
        <f t="shared" si="1"/>
        <v>5.5911791068027705</v>
      </c>
      <c r="C39" s="5">
        <f t="shared" si="1"/>
        <v>3.9138253747619394</v>
      </c>
      <c r="D39" s="5">
        <f t="shared" si="1"/>
        <v>4.1933843301020781</v>
      </c>
    </row>
    <row r="40" spans="1:4" x14ac:dyDescent="0.2">
      <c r="A40" s="1">
        <v>48</v>
      </c>
      <c r="B40" s="5">
        <f t="shared" si="1"/>
        <v>5.4734568887038844</v>
      </c>
      <c r="C40" s="5">
        <f t="shared" si="1"/>
        <v>3.8314198220927191</v>
      </c>
      <c r="D40" s="5">
        <f t="shared" si="1"/>
        <v>4.1050926665279128</v>
      </c>
    </row>
    <row r="41" spans="1:4" x14ac:dyDescent="0.2">
      <c r="A41" s="1">
        <v>50</v>
      </c>
      <c r="B41" s="5">
        <f t="shared" si="1"/>
        <v>5.3628706025784361</v>
      </c>
      <c r="C41" s="5">
        <f t="shared" si="1"/>
        <v>3.7540094218049052</v>
      </c>
      <c r="D41" s="5">
        <f t="shared" si="1"/>
        <v>4.022152951933827</v>
      </c>
    </row>
    <row r="42" spans="1:4" x14ac:dyDescent="0.2">
      <c r="A42" s="1">
        <v>52</v>
      </c>
      <c r="B42" s="5">
        <f t="shared" si="1"/>
        <v>5.2587272791193351</v>
      </c>
      <c r="C42" s="5">
        <f t="shared" si="1"/>
        <v>3.681109095383535</v>
      </c>
      <c r="D42" s="5">
        <f t="shared" si="1"/>
        <v>3.9440454593395016</v>
      </c>
    </row>
    <row r="43" spans="1:4" x14ac:dyDescent="0.2">
      <c r="A43" s="1">
        <v>54</v>
      </c>
      <c r="B43" s="5">
        <f t="shared" si="1"/>
        <v>5.1604246433796508</v>
      </c>
      <c r="C43" s="5">
        <f t="shared" si="1"/>
        <v>3.612297250365756</v>
      </c>
      <c r="D43" s="5">
        <f t="shared" si="1"/>
        <v>3.8703184825347381</v>
      </c>
    </row>
    <row r="44" spans="1:4" x14ac:dyDescent="0.2">
      <c r="A44" s="1">
        <v>56</v>
      </c>
      <c r="B44" s="5">
        <f t="shared" si="1"/>
        <v>5.0674364028005892</v>
      </c>
      <c r="C44" s="5">
        <f t="shared" si="1"/>
        <v>3.5472054819604124</v>
      </c>
      <c r="D44" s="5">
        <f t="shared" si="1"/>
        <v>3.8005773021004416</v>
      </c>
    </row>
    <row r="45" spans="1:4" x14ac:dyDescent="0.2">
      <c r="A45" s="1">
        <v>58</v>
      </c>
      <c r="B45" s="5">
        <f t="shared" si="1"/>
        <v>4.979300350727863</v>
      </c>
      <c r="C45" s="5">
        <f t="shared" si="1"/>
        <v>3.4855102455095039</v>
      </c>
      <c r="D45" s="5">
        <f t="shared" si="1"/>
        <v>3.7344752630458968</v>
      </c>
    </row>
    <row r="46" spans="1:4" x14ac:dyDescent="0.2">
      <c r="A46" s="1">
        <v>60</v>
      </c>
      <c r="B46" s="5">
        <f t="shared" si="1"/>
        <v>4.8956086700225541</v>
      </c>
      <c r="C46" s="5">
        <f t="shared" si="1"/>
        <v>3.4269260690157877</v>
      </c>
      <c r="D46" s="5">
        <f t="shared" si="1"/>
        <v>3.6717065025169151</v>
      </c>
    </row>
    <row r="47" spans="1:4" x14ac:dyDescent="0.2">
      <c r="A47" s="1">
        <v>62</v>
      </c>
      <c r="B47" s="5">
        <f t="shared" si="1"/>
        <v>4.8159999715330617</v>
      </c>
      <c r="C47" s="5">
        <f t="shared" si="1"/>
        <v>3.3711999800731434</v>
      </c>
      <c r="D47" s="5">
        <f t="shared" si="1"/>
        <v>3.6119999786497963</v>
      </c>
    </row>
    <row r="48" spans="1:4" x14ac:dyDescent="0.2">
      <c r="A48" s="1">
        <v>64</v>
      </c>
      <c r="B48" s="5">
        <f t="shared" si="1"/>
        <v>4.7401527121364984</v>
      </c>
      <c r="C48" s="5">
        <f t="shared" si="1"/>
        <v>3.3181068984955489</v>
      </c>
      <c r="D48" s="5">
        <f t="shared" si="1"/>
        <v>3.5551145341023735</v>
      </c>
    </row>
    <row r="49" spans="1:4" x14ac:dyDescent="0.2">
      <c r="A49" s="1">
        <v>66</v>
      </c>
      <c r="B49" s="5">
        <f t="shared" si="1"/>
        <v>4.6677797184528744</v>
      </c>
      <c r="C49" s="5">
        <f t="shared" si="1"/>
        <v>3.2674458029170124</v>
      </c>
      <c r="D49" s="5">
        <f t="shared" si="1"/>
        <v>3.500834788839656</v>
      </c>
    </row>
    <row r="50" spans="1:4" x14ac:dyDescent="0.2">
      <c r="A50" s="1">
        <v>68</v>
      </c>
      <c r="B50" s="5">
        <f t="shared" si="1"/>
        <v>4.5986236032227783</v>
      </c>
      <c r="C50" s="5">
        <f t="shared" si="1"/>
        <v>3.2190365222559447</v>
      </c>
      <c r="D50" s="5">
        <f t="shared" si="1"/>
        <v>3.4489677024170833</v>
      </c>
    </row>
    <row r="51" spans="1:4" x14ac:dyDescent="0.2">
      <c r="A51" s="1">
        <v>70</v>
      </c>
      <c r="B51" s="5">
        <f t="shared" si="1"/>
        <v>4.5324529073276487</v>
      </c>
      <c r="C51" s="5">
        <f t="shared" si="1"/>
        <v>3.1727170351293541</v>
      </c>
      <c r="D51" s="5">
        <f t="shared" si="1"/>
        <v>3.3993396804957365</v>
      </c>
    </row>
    <row r="52" spans="1:4" x14ac:dyDescent="0.2">
      <c r="A52" s="1">
        <v>72</v>
      </c>
      <c r="B52" s="5">
        <f t="shared" si="1"/>
        <v>4.4690588354820306</v>
      </c>
      <c r="C52" s="5">
        <f t="shared" si="1"/>
        <v>3.1283411848374216</v>
      </c>
      <c r="D52" s="5">
        <f t="shared" si="1"/>
        <v>3.351794126611523</v>
      </c>
    </row>
    <row r="53" spans="1:4" x14ac:dyDescent="0.2">
      <c r="A53" s="1">
        <v>74</v>
      </c>
      <c r="B53" s="5">
        <f t="shared" si="1"/>
        <v>4.4082524805678309</v>
      </c>
      <c r="C53" s="5">
        <f t="shared" si="1"/>
        <v>3.0857767363974817</v>
      </c>
      <c r="D53" s="5">
        <f t="shared" si="1"/>
        <v>3.306189360425873</v>
      </c>
    </row>
    <row r="54" spans="1:4" x14ac:dyDescent="0.2">
      <c r="A54" s="1">
        <v>76</v>
      </c>
      <c r="B54" s="5">
        <f t="shared" si="1"/>
        <v>4.3498624524533138</v>
      </c>
      <c r="C54" s="5">
        <f t="shared" si="1"/>
        <v>3.0449037167173194</v>
      </c>
      <c r="D54" s="5">
        <f t="shared" si="1"/>
        <v>3.2623968393399849</v>
      </c>
    </row>
    <row r="55" spans="1:4" x14ac:dyDescent="0.2">
      <c r="A55" s="1">
        <v>78</v>
      </c>
      <c r="B55" s="5">
        <f t="shared" si="1"/>
        <v>4.2937328434323003</v>
      </c>
      <c r="C55" s="5">
        <f t="shared" si="1"/>
        <v>3.0056129904026103</v>
      </c>
      <c r="D55" s="5">
        <f t="shared" si="1"/>
        <v>3.2202996325742252</v>
      </c>
    </row>
    <row r="56" spans="1:4" x14ac:dyDescent="0.2">
      <c r="A56" s="1">
        <v>80</v>
      </c>
      <c r="B56" s="5">
        <f t="shared" si="1"/>
        <v>4.2397214752268813</v>
      </c>
      <c r="C56" s="5">
        <f t="shared" si="1"/>
        <v>2.9678050326588168</v>
      </c>
      <c r="D56" s="5">
        <f t="shared" si="1"/>
        <v>3.1797911064201605</v>
      </c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5121" r:id="rId3">
          <objectPr defaultSize="0" autoPict="0" r:id="rId4">
            <anchor moveWithCells="1">
              <from>
                <xdr:col>0</xdr:col>
                <xdr:colOff>266700</xdr:colOff>
                <xdr:row>1</xdr:row>
                <xdr:rowOff>88900</xdr:rowOff>
              </from>
              <to>
                <xdr:col>2</xdr:col>
                <xdr:colOff>38100</xdr:colOff>
                <xdr:row>6</xdr:row>
                <xdr:rowOff>38100</xdr:rowOff>
              </to>
            </anchor>
          </objectPr>
        </oleObject>
      </mc:Choice>
      <mc:Fallback>
        <oleObject progId="Equation.DSMT4" shapeId="5121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BL204"/>
  <sheetViews>
    <sheetView topLeftCell="A100" workbookViewId="0">
      <pane xSplit="17360" topLeftCell="W1"/>
      <selection activeCell="D4" sqref="D4"/>
      <selection pane="topRight" activeCell="L1" sqref="L1"/>
    </sheetView>
  </sheetViews>
  <sheetFormatPr baseColWidth="10" defaultColWidth="8.83203125" defaultRowHeight="16" x14ac:dyDescent="0.2"/>
  <cols>
    <col min="1" max="1" width="15.5" style="1" customWidth="1"/>
    <col min="2" max="2" width="12" style="1" customWidth="1"/>
    <col min="3" max="3" width="15.6640625" style="1" customWidth="1"/>
    <col min="4" max="4" width="13.1640625" style="66" customWidth="1"/>
    <col min="5" max="5" width="8.83203125" style="1"/>
    <col min="6" max="6" width="12.83203125" style="9" customWidth="1"/>
    <col min="7" max="7" width="12.5" style="1" customWidth="1"/>
    <col min="8" max="8" width="13.1640625" style="5" customWidth="1"/>
    <col min="9" max="9" width="11.33203125" style="25" customWidth="1"/>
    <col min="10" max="10" width="12.1640625" style="25" customWidth="1"/>
    <col min="11" max="11" width="13.33203125" style="27" customWidth="1"/>
    <col min="12" max="12" width="12.1640625" style="27" customWidth="1"/>
    <col min="13" max="13" width="11" style="27" customWidth="1"/>
    <col min="14" max="14" width="11" style="58" customWidth="1"/>
    <col min="15" max="15" width="13.5" style="51" customWidth="1"/>
    <col min="16" max="16" width="13.5" style="29" customWidth="1"/>
    <col min="17" max="17" width="10.83203125" style="59" customWidth="1"/>
    <col min="18" max="18" width="10.33203125" style="159" customWidth="1"/>
    <col min="19" max="19" width="14.6640625" style="156" customWidth="1"/>
    <col min="20" max="21" width="13.5" style="100" customWidth="1"/>
    <col min="22" max="22" width="13.5" style="29" customWidth="1"/>
    <col min="23" max="23" width="9.6640625" style="49" bestFit="1" customWidth="1"/>
    <col min="24" max="24" width="11.6640625" style="135" customWidth="1"/>
    <col min="25" max="25" width="8.83203125" style="44"/>
    <col min="26" max="26" width="8.83203125" style="54"/>
    <col min="27" max="27" width="11.1640625" style="45" customWidth="1"/>
    <col min="28" max="28" width="13.6640625" style="54" customWidth="1"/>
    <col min="29" max="29" width="8.83203125" style="34"/>
    <col min="30" max="31" width="8.83203125" style="27"/>
    <col min="32" max="33" width="8.83203125" style="29"/>
    <col min="34" max="34" width="10.6640625" style="29" customWidth="1"/>
    <col min="35" max="35" width="13.1640625" customWidth="1"/>
    <col min="36" max="37" width="11.5" style="51" customWidth="1"/>
    <col min="38" max="38" width="10.83203125" style="59" customWidth="1"/>
    <col min="40" max="40" width="16.5" style="21" customWidth="1"/>
    <col min="41" max="42" width="8.83203125" style="154"/>
    <col min="43" max="43" width="13.5" style="161" customWidth="1"/>
    <col min="44" max="44" width="8.83203125" style="1"/>
    <col min="45" max="45" width="11.6640625" style="1" customWidth="1"/>
    <col min="46" max="46" width="8.83203125" style="44"/>
    <col min="47" max="47" width="8.83203125" style="145"/>
    <col min="48" max="48" width="11.1640625" style="102" customWidth="1"/>
    <col min="49" max="49" width="12.33203125" style="145" customWidth="1"/>
    <col min="50" max="50" width="8.83203125" style="145"/>
    <col min="51" max="52" width="8.83203125" style="27"/>
    <col min="53" max="54" width="8.83203125" style="29"/>
    <col min="55" max="55" width="10.6640625" style="29" customWidth="1"/>
    <col min="56" max="56" width="13.1640625" customWidth="1"/>
    <col min="57" max="58" width="11.5" style="51" customWidth="1"/>
    <col min="59" max="59" width="10.83203125" style="59" customWidth="1"/>
  </cols>
  <sheetData>
    <row r="1" spans="1:64" ht="20" x14ac:dyDescent="0.2">
      <c r="A1" s="31" t="s">
        <v>118</v>
      </c>
      <c r="B1" s="20"/>
      <c r="C1" s="20"/>
      <c r="Q1" s="61"/>
      <c r="R1" s="155"/>
      <c r="AL1" s="61"/>
      <c r="BG1" s="61"/>
    </row>
    <row r="2" spans="1:64" x14ac:dyDescent="0.2">
      <c r="F2" s="22" t="s">
        <v>157</v>
      </c>
      <c r="G2" s="22" t="s">
        <v>157</v>
      </c>
      <c r="H2" s="22" t="s">
        <v>157</v>
      </c>
      <c r="J2" s="283" t="s">
        <v>82</v>
      </c>
      <c r="K2" s="282">
        <v>0.14016000000000001</v>
      </c>
      <c r="Q2" s="61"/>
      <c r="R2" s="155"/>
      <c r="W2" s="264"/>
      <c r="X2" s="263"/>
      <c r="AL2" s="61"/>
      <c r="BG2" s="61"/>
    </row>
    <row r="3" spans="1:64" ht="18" x14ac:dyDescent="0.2">
      <c r="A3" s="32" t="s">
        <v>152</v>
      </c>
      <c r="B3" s="13"/>
      <c r="C3" s="13" t="s">
        <v>26</v>
      </c>
      <c r="D3" s="82" t="s">
        <v>439</v>
      </c>
      <c r="E3" s="13" t="s">
        <v>402</v>
      </c>
      <c r="F3" s="22" t="s">
        <v>403</v>
      </c>
      <c r="G3" s="18" t="s">
        <v>404</v>
      </c>
      <c r="H3" s="60" t="s">
        <v>158</v>
      </c>
      <c r="J3" s="283" t="s">
        <v>83</v>
      </c>
      <c r="K3" s="288">
        <v>29</v>
      </c>
      <c r="M3" s="24"/>
      <c r="N3" s="59"/>
      <c r="Q3" s="61"/>
      <c r="R3" s="155"/>
      <c r="Y3" s="45"/>
      <c r="AA3" s="54"/>
      <c r="AC3" s="52"/>
      <c r="AE3" s="24"/>
      <c r="AH3" s="24"/>
      <c r="AL3" s="61"/>
      <c r="AS3" s="17"/>
      <c r="AV3" s="145"/>
      <c r="AX3" s="146"/>
      <c r="AZ3" s="24"/>
      <c r="BC3" s="24"/>
      <c r="BG3" s="61"/>
    </row>
    <row r="4" spans="1:64" x14ac:dyDescent="0.2">
      <c r="C4" s="1">
        <v>86</v>
      </c>
      <c r="D4" s="5">
        <v>15.625</v>
      </c>
      <c r="E4" s="1">
        <v>4</v>
      </c>
      <c r="F4" s="7">
        <v>23.5</v>
      </c>
      <c r="G4" s="5">
        <v>533.99</v>
      </c>
      <c r="H4" s="5">
        <v>0.95699999999999996</v>
      </c>
      <c r="M4" s="24"/>
      <c r="N4" s="59"/>
      <c r="Q4" s="61"/>
      <c r="R4" s="157"/>
      <c r="Y4" s="45"/>
      <c r="AA4" s="54"/>
      <c r="AC4" s="52"/>
      <c r="AE4" s="24"/>
      <c r="AH4" s="24"/>
      <c r="AL4" s="61"/>
      <c r="AS4" s="17"/>
      <c r="AV4" s="145"/>
      <c r="AX4" s="146"/>
      <c r="AZ4" s="24"/>
      <c r="BC4" s="24"/>
      <c r="BG4" s="61"/>
    </row>
    <row r="5" spans="1:64" x14ac:dyDescent="0.2">
      <c r="A5" s="42"/>
      <c r="C5" s="41" t="s">
        <v>379</v>
      </c>
      <c r="Q5" s="61"/>
      <c r="R5" s="215" t="s">
        <v>426</v>
      </c>
      <c r="S5" s="215" t="s">
        <v>186</v>
      </c>
      <c r="AL5" s="61"/>
      <c r="BG5" s="61"/>
    </row>
    <row r="6" spans="1:64" x14ac:dyDescent="0.2">
      <c r="A6" s="14" t="s">
        <v>151</v>
      </c>
      <c r="B6" s="13"/>
      <c r="C6" s="13"/>
      <c r="I6" s="33" t="s">
        <v>378</v>
      </c>
      <c r="Q6" s="61"/>
      <c r="R6" s="336" t="s">
        <v>427</v>
      </c>
      <c r="S6" s="215" t="s">
        <v>428</v>
      </c>
      <c r="W6" s="105" t="s">
        <v>332</v>
      </c>
      <c r="AD6" s="33" t="s">
        <v>378</v>
      </c>
      <c r="AL6" s="61"/>
      <c r="AN6" s="161"/>
      <c r="AQ6" s="162"/>
      <c r="AR6" s="14"/>
      <c r="AY6" s="33"/>
      <c r="BG6" s="61"/>
    </row>
    <row r="7" spans="1:64" s="13" customFormat="1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13" t="s">
        <v>408</v>
      </c>
      <c r="F7" s="22" t="s">
        <v>125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58"/>
      <c r="O7" s="55" t="s">
        <v>123</v>
      </c>
      <c r="P7" s="56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144" t="s">
        <v>400</v>
      </c>
      <c r="Y7" s="37" t="s">
        <v>8</v>
      </c>
      <c r="Z7" s="39" t="s">
        <v>373</v>
      </c>
      <c r="AA7" s="38" t="s">
        <v>405</v>
      </c>
      <c r="AB7" s="39" t="s">
        <v>406</v>
      </c>
      <c r="AC7" s="39" t="s">
        <v>9</v>
      </c>
      <c r="AD7" s="28" t="s">
        <v>167</v>
      </c>
      <c r="AE7" s="28" t="s">
        <v>291</v>
      </c>
      <c r="AF7" s="30" t="s">
        <v>409</v>
      </c>
      <c r="AG7" s="30" t="s">
        <v>144</v>
      </c>
      <c r="AH7" s="30" t="s">
        <v>102</v>
      </c>
      <c r="AJ7" s="55" t="s">
        <v>123</v>
      </c>
      <c r="AK7" s="81" t="s">
        <v>124</v>
      </c>
      <c r="AL7" s="61" t="s">
        <v>353</v>
      </c>
      <c r="AM7" s="55"/>
      <c r="AN7" s="81"/>
      <c r="AO7" s="61"/>
      <c r="AQ7" s="143"/>
    </row>
    <row r="8" spans="1:64" x14ac:dyDescent="0.2">
      <c r="A8" s="1">
        <v>8</v>
      </c>
      <c r="B8" s="1">
        <v>41</v>
      </c>
      <c r="C8" s="1" t="s">
        <v>17</v>
      </c>
      <c r="D8" s="66">
        <v>0</v>
      </c>
      <c r="E8" s="1">
        <v>729</v>
      </c>
      <c r="F8" s="9">
        <v>77</v>
      </c>
      <c r="G8" s="1">
        <v>716</v>
      </c>
      <c r="H8" s="5">
        <v>0.52600000000000002</v>
      </c>
      <c r="I8" s="25">
        <f t="shared" ref="I8:I25" si="0">0.1515*(G8/1000)/(E8/1000)^2/($D$4/10)^4</f>
        <v>3.4244473580021112E-2</v>
      </c>
      <c r="J8" s="25">
        <f t="shared" ref="J8:J25" si="1">0.5*(F8/1000)/(E8/1000)^3/($D$4/10)^5</f>
        <v>1.0670334016330255E-2</v>
      </c>
      <c r="K8" s="27">
        <f t="shared" ref="K8:K25" si="2">I8/J8</f>
        <v>3.2093159902597392</v>
      </c>
      <c r="L8" s="27">
        <f t="shared" ref="L8:L25" si="3">0.798*I8^1.5/J8</f>
        <v>0.47392609102440214</v>
      </c>
      <c r="M8" s="27">
        <f t="shared" ref="M8:M25" si="4">G8/F8</f>
        <v>9.2987012987012996</v>
      </c>
      <c r="O8" s="51">
        <f t="shared" ref="O8:O25" si="5">G8/(PI()*$D$4^2/4)</f>
        <v>3.7340754494684223</v>
      </c>
      <c r="P8" s="29">
        <f t="shared" ref="P8:P25" si="6">M8</f>
        <v>9.2987012987012996</v>
      </c>
      <c r="Q8" s="58">
        <f>L8</f>
        <v>0.47392609102440214</v>
      </c>
      <c r="R8" s="156">
        <f>E8*(PI()/30)*($D$4/2)</f>
        <v>596.4117303299372</v>
      </c>
      <c r="S8" s="156">
        <f>R8/H8</f>
        <v>1133.8626051899946</v>
      </c>
      <c r="T8" s="153"/>
      <c r="U8" s="153"/>
      <c r="V8" s="72"/>
      <c r="W8" s="49">
        <v>8</v>
      </c>
      <c r="X8" s="135">
        <v>0</v>
      </c>
      <c r="Y8" s="44">
        <v>0.72499999999999998</v>
      </c>
      <c r="Z8" s="54">
        <v>207</v>
      </c>
      <c r="AA8" s="47">
        <v>1232</v>
      </c>
      <c r="AB8" s="54">
        <v>822</v>
      </c>
      <c r="AC8" s="36">
        <v>1004</v>
      </c>
      <c r="AD8" s="27">
        <f>0.1515*(AA8/1000)/(AC8/1000)^2/($D$4/10)^4</f>
        <v>3.1065318526372593E-2</v>
      </c>
      <c r="AE8" s="27">
        <f>0.5*(Z8/1000)/(AC8/1000)^3/($D$4/10)^5</f>
        <v>1.0980928943706766E-2</v>
      </c>
      <c r="AF8" s="29">
        <f>AD8/AE8</f>
        <v>2.8290246376811594</v>
      </c>
      <c r="AG8" s="29">
        <f>0.798*AD8^1.5/AE8</f>
        <v>0.39790328678023684</v>
      </c>
      <c r="AH8" s="29">
        <f>AA8/Z8</f>
        <v>5.9516908212560384</v>
      </c>
      <c r="AJ8" s="51">
        <f>AA8/(PI()*$D$4^2/4)</f>
        <v>6.4251130638897997</v>
      </c>
      <c r="AK8" s="51">
        <f>AH8</f>
        <v>5.9516908212560384</v>
      </c>
      <c r="AL8" s="58">
        <f>AG8</f>
        <v>0.39790328678023684</v>
      </c>
      <c r="AM8" s="51"/>
      <c r="AN8" s="51"/>
      <c r="AO8" s="58"/>
      <c r="AP8"/>
      <c r="AQ8" s="143"/>
      <c r="AR8"/>
      <c r="AS8"/>
      <c r="AT8" s="16"/>
      <c r="AU8"/>
      <c r="AV8"/>
      <c r="AW8"/>
      <c r="AX8"/>
      <c r="AY8"/>
      <c r="AZ8"/>
      <c r="BA8"/>
      <c r="BB8"/>
      <c r="BC8"/>
      <c r="BE8"/>
      <c r="BF8"/>
      <c r="BG8"/>
    </row>
    <row r="9" spans="1:64" x14ac:dyDescent="0.2">
      <c r="A9" s="1">
        <v>8</v>
      </c>
      <c r="B9" s="1">
        <v>41</v>
      </c>
      <c r="C9" s="1" t="s">
        <v>17</v>
      </c>
      <c r="D9" s="66">
        <v>0</v>
      </c>
      <c r="E9" s="1">
        <v>867</v>
      </c>
      <c r="F9" s="9">
        <v>138</v>
      </c>
      <c r="G9" s="1">
        <v>940</v>
      </c>
      <c r="H9" s="5">
        <v>0.626</v>
      </c>
      <c r="I9" s="25">
        <f t="shared" si="0"/>
        <v>3.1784997925471833E-2</v>
      </c>
      <c r="J9" s="25">
        <f t="shared" si="1"/>
        <v>1.1368199024332384E-2</v>
      </c>
      <c r="K9" s="27">
        <f t="shared" si="2"/>
        <v>2.7959572010869556</v>
      </c>
      <c r="L9" s="27">
        <f t="shared" si="3"/>
        <v>0.39778142960199731</v>
      </c>
      <c r="M9" s="27">
        <f t="shared" si="4"/>
        <v>6.8115942028985508</v>
      </c>
      <c r="O9" s="51">
        <f t="shared" si="5"/>
        <v>4.9022778247211134</v>
      </c>
      <c r="P9" s="29">
        <f t="shared" si="6"/>
        <v>6.8115942028985508</v>
      </c>
      <c r="Q9" s="58">
        <f t="shared" ref="Q9:Q70" si="7">L9</f>
        <v>0.39778142960199731</v>
      </c>
      <c r="R9" s="156">
        <f t="shared" ref="R9:R70" si="8">E9*(PI()/30)*($D$4/2)</f>
        <v>709.31271631832044</v>
      </c>
      <c r="S9" s="156">
        <f t="shared" ref="S9:S70" si="9">R9/H9</f>
        <v>1133.0874062592977</v>
      </c>
      <c r="T9" s="153"/>
      <c r="U9" s="153"/>
      <c r="V9" s="72"/>
      <c r="W9" s="49">
        <v>8</v>
      </c>
      <c r="X9" s="135">
        <v>0</v>
      </c>
      <c r="Y9" s="44">
        <v>0.75</v>
      </c>
      <c r="Z9" s="54">
        <v>232</v>
      </c>
      <c r="AA9" s="47">
        <v>1299</v>
      </c>
      <c r="AB9" s="54">
        <v>850</v>
      </c>
      <c r="AC9" s="36">
        <v>1039</v>
      </c>
      <c r="AD9" s="27">
        <f t="shared" ref="AD9:AD72" si="10">0.1515*(AA9/1000)/(AC9/1000)^2/($D$4/10)^4</f>
        <v>3.058514788481188E-2</v>
      </c>
      <c r="AE9" s="27">
        <f t="shared" ref="AE9:AE72" si="11">0.5*(Z9/1000)/(AC9/1000)^3/($D$4/10)^5</f>
        <v>1.1104812152369451E-2</v>
      </c>
      <c r="AF9" s="29">
        <f t="shared" ref="AF9:AF72" si="12">AD9/AE9</f>
        <v>2.7542246969288788</v>
      </c>
      <c r="AG9" s="29">
        <f t="shared" ref="AG9:AG72" si="13">0.798*AD9^1.5/AE9</f>
        <v>0.38437714082865049</v>
      </c>
      <c r="AH9" s="29">
        <f t="shared" ref="AH9:AH72" si="14">AA9/Z9</f>
        <v>5.5991379310344831</v>
      </c>
      <c r="AJ9" s="51">
        <f t="shared" ref="AJ9:AJ72" si="15">AA9/(PI()*$D$4^2/4)</f>
        <v>6.7745307386305598</v>
      </c>
      <c r="AK9" s="51">
        <f t="shared" ref="AK9:AK72" si="16">AH9</f>
        <v>5.5991379310344831</v>
      </c>
      <c r="AL9" s="58">
        <f t="shared" ref="AL9:AL72" si="17">AG9</f>
        <v>0.38437714082865049</v>
      </c>
      <c r="AN9" s="128"/>
      <c r="AO9" s="160"/>
      <c r="AP9" s="160"/>
      <c r="AQ9" s="128"/>
      <c r="AR9" s="49"/>
      <c r="AS9" s="135"/>
      <c r="AV9" s="43"/>
      <c r="AW9" s="43"/>
      <c r="BD9" s="16"/>
      <c r="BG9" s="58"/>
      <c r="BI9" s="143"/>
      <c r="BL9" s="16"/>
    </row>
    <row r="10" spans="1:64" x14ac:dyDescent="0.2">
      <c r="A10" s="1">
        <v>8</v>
      </c>
      <c r="B10" s="1">
        <v>41</v>
      </c>
      <c r="C10" s="1" t="s">
        <v>17</v>
      </c>
      <c r="D10" s="66">
        <v>0</v>
      </c>
      <c r="E10" s="1">
        <v>918</v>
      </c>
      <c r="F10" s="9">
        <v>158</v>
      </c>
      <c r="G10" s="1">
        <v>1055</v>
      </c>
      <c r="H10" s="5">
        <v>0.66300000000000003</v>
      </c>
      <c r="I10" s="25">
        <f t="shared" si="0"/>
        <v>3.1819959753371208E-2</v>
      </c>
      <c r="J10" s="25">
        <f t="shared" si="1"/>
        <v>1.0964754633896578E-2</v>
      </c>
      <c r="K10" s="27">
        <f t="shared" si="2"/>
        <v>2.9020220530063292</v>
      </c>
      <c r="L10" s="27">
        <f t="shared" si="3"/>
        <v>0.41309830475540804</v>
      </c>
      <c r="M10" s="27">
        <f t="shared" si="4"/>
        <v>6.6772151898734178</v>
      </c>
      <c r="O10" s="51">
        <f t="shared" si="5"/>
        <v>5.5020245798731642</v>
      </c>
      <c r="P10" s="29">
        <f t="shared" si="6"/>
        <v>6.6772151898734178</v>
      </c>
      <c r="Q10" s="58">
        <f t="shared" si="7"/>
        <v>0.41309830475540804</v>
      </c>
      <c r="R10" s="156">
        <f t="shared" si="8"/>
        <v>751.03699374880978</v>
      </c>
      <c r="S10" s="156">
        <f t="shared" si="9"/>
        <v>1132.7858125924731</v>
      </c>
      <c r="T10" s="153"/>
      <c r="U10" s="153"/>
      <c r="V10" s="72"/>
      <c r="W10" s="49">
        <v>8</v>
      </c>
      <c r="X10" s="135">
        <v>0</v>
      </c>
      <c r="Y10" s="44">
        <v>0.77500000000000002</v>
      </c>
      <c r="Z10" s="54">
        <v>258</v>
      </c>
      <c r="AA10" s="47">
        <v>1369</v>
      </c>
      <c r="AB10" s="54">
        <v>878</v>
      </c>
      <c r="AC10" s="36">
        <v>1073</v>
      </c>
      <c r="AD10" s="27">
        <f t="shared" si="10"/>
        <v>3.0222927752675391E-2</v>
      </c>
      <c r="AE10" s="27">
        <f t="shared" si="11"/>
        <v>1.1212189114077649E-2</v>
      </c>
      <c r="AF10" s="29">
        <f t="shared" si="12"/>
        <v>2.6955420966569763</v>
      </c>
      <c r="AG10" s="29">
        <f t="shared" si="13"/>
        <v>0.37395321942964893</v>
      </c>
      <c r="AH10" s="29">
        <f t="shared" si="14"/>
        <v>5.3062015503875966</v>
      </c>
      <c r="AJ10" s="51">
        <f t="shared" si="15"/>
        <v>7.1395939808970255</v>
      </c>
      <c r="AK10" s="51">
        <f t="shared" si="16"/>
        <v>5.3062015503875966</v>
      </c>
      <c r="AL10" s="58">
        <f t="shared" si="17"/>
        <v>0.37395321942964893</v>
      </c>
      <c r="AN10" s="128"/>
      <c r="AO10" s="160"/>
      <c r="AP10" s="160"/>
      <c r="AQ10" s="128"/>
      <c r="AR10" s="49"/>
      <c r="AS10" s="135"/>
      <c r="AV10" s="43"/>
      <c r="AX10" s="102"/>
      <c r="BG10" s="58"/>
      <c r="BI10" s="143"/>
      <c r="BL10" s="16"/>
    </row>
    <row r="11" spans="1:64" x14ac:dyDescent="0.2">
      <c r="A11" s="1">
        <v>8</v>
      </c>
      <c r="B11" s="1">
        <v>41</v>
      </c>
      <c r="C11" s="1" t="s">
        <v>17</v>
      </c>
      <c r="D11" s="66">
        <v>0</v>
      </c>
      <c r="E11" s="1">
        <v>977</v>
      </c>
      <c r="F11" s="9">
        <v>189</v>
      </c>
      <c r="G11" s="1">
        <v>1170</v>
      </c>
      <c r="H11" s="5">
        <v>0.70499999999999996</v>
      </c>
      <c r="I11" s="25">
        <f t="shared" si="0"/>
        <v>3.1155108143178466E-2</v>
      </c>
      <c r="J11" s="25">
        <f t="shared" si="1"/>
        <v>1.0880478303449993E-2</v>
      </c>
      <c r="K11" s="27">
        <f t="shared" si="2"/>
        <v>2.8633950892857141</v>
      </c>
      <c r="L11" s="27">
        <f t="shared" si="3"/>
        <v>0.40331910864129655</v>
      </c>
      <c r="M11" s="27">
        <f t="shared" si="4"/>
        <v>6.1904761904761907</v>
      </c>
      <c r="O11" s="51">
        <f t="shared" si="5"/>
        <v>6.101771335025215</v>
      </c>
      <c r="P11" s="29">
        <f t="shared" si="6"/>
        <v>6.1904761904761907</v>
      </c>
      <c r="Q11" s="58">
        <f t="shared" si="7"/>
        <v>0.40331910864129655</v>
      </c>
      <c r="R11" s="156">
        <f t="shared" si="8"/>
        <v>799.30625587427801</v>
      </c>
      <c r="S11" s="156">
        <f t="shared" si="9"/>
        <v>1133.7677388287632</v>
      </c>
      <c r="T11" s="153"/>
      <c r="U11" s="153"/>
      <c r="V11" s="72"/>
      <c r="W11" s="49">
        <v>8</v>
      </c>
      <c r="X11" s="135">
        <v>0</v>
      </c>
      <c r="Y11" s="44">
        <v>0.8</v>
      </c>
      <c r="Z11" s="54">
        <v>287</v>
      </c>
      <c r="AA11" s="47">
        <v>1442</v>
      </c>
      <c r="AB11" s="54">
        <v>907</v>
      </c>
      <c r="AC11" s="36">
        <v>1108</v>
      </c>
      <c r="AD11" s="27">
        <f t="shared" si="10"/>
        <v>2.9855082001329344E-2</v>
      </c>
      <c r="AE11" s="27">
        <f t="shared" si="11"/>
        <v>1.1327458762573493E-2</v>
      </c>
      <c r="AF11" s="29">
        <f t="shared" si="12"/>
        <v>2.6356381097560977</v>
      </c>
      <c r="AG11" s="29">
        <f t="shared" si="13"/>
        <v>0.36341077856272436</v>
      </c>
      <c r="AH11" s="29">
        <f t="shared" si="14"/>
        <v>5.024390243902439</v>
      </c>
      <c r="AJ11" s="51">
        <f t="shared" si="15"/>
        <v>7.5203027906891968</v>
      </c>
      <c r="AK11" s="51">
        <f t="shared" si="16"/>
        <v>5.024390243902439</v>
      </c>
      <c r="AL11" s="58">
        <f t="shared" si="17"/>
        <v>0.36341077856272436</v>
      </c>
      <c r="AN11" s="128"/>
      <c r="AO11" s="160"/>
      <c r="AP11" s="160"/>
      <c r="AQ11" s="128"/>
      <c r="AR11" s="49"/>
      <c r="AS11" s="135"/>
      <c r="AV11" s="43"/>
      <c r="AX11" s="102"/>
      <c r="BG11" s="58"/>
      <c r="BI11" s="143"/>
      <c r="BL11" s="16"/>
    </row>
    <row r="12" spans="1:64" x14ac:dyDescent="0.2">
      <c r="A12" s="1">
        <v>8</v>
      </c>
      <c r="B12" s="1">
        <v>41</v>
      </c>
      <c r="C12" s="1" t="s">
        <v>17</v>
      </c>
      <c r="D12" s="66">
        <v>0</v>
      </c>
      <c r="E12" s="1">
        <v>1022</v>
      </c>
      <c r="F12" s="9">
        <v>221</v>
      </c>
      <c r="G12" s="1">
        <v>1275</v>
      </c>
      <c r="H12" s="5">
        <v>0.73799999999999999</v>
      </c>
      <c r="I12" s="25">
        <f t="shared" si="0"/>
        <v>3.1027081176925635E-2</v>
      </c>
      <c r="J12" s="25">
        <f t="shared" si="1"/>
        <v>1.111499983388646E-2</v>
      </c>
      <c r="K12" s="27">
        <f t="shared" si="2"/>
        <v>2.7914603365384609</v>
      </c>
      <c r="L12" s="27">
        <f t="shared" si="3"/>
        <v>0.39237814864548493</v>
      </c>
      <c r="M12" s="27">
        <f t="shared" si="4"/>
        <v>5.7692307692307692</v>
      </c>
      <c r="O12" s="51">
        <f t="shared" si="5"/>
        <v>6.6493661984249144</v>
      </c>
      <c r="P12" s="29">
        <f t="shared" si="6"/>
        <v>5.7692307692307692</v>
      </c>
      <c r="Q12" s="58">
        <f t="shared" si="7"/>
        <v>0.39237814864548493</v>
      </c>
      <c r="R12" s="156">
        <f t="shared" si="8"/>
        <v>836.12179478353346</v>
      </c>
      <c r="S12" s="156">
        <f t="shared" si="9"/>
        <v>1132.9563614953029</v>
      </c>
      <c r="T12" s="153"/>
      <c r="U12" s="153"/>
      <c r="V12" s="72"/>
      <c r="W12" s="49">
        <v>8</v>
      </c>
      <c r="X12" s="135">
        <v>0</v>
      </c>
      <c r="Y12" s="44">
        <v>0.82499999999999996</v>
      </c>
      <c r="Z12" s="54">
        <v>315</v>
      </c>
      <c r="AA12" s="47">
        <v>1505</v>
      </c>
      <c r="AB12" s="54">
        <v>935</v>
      </c>
      <c r="AC12" s="36">
        <v>1143</v>
      </c>
      <c r="AD12" s="27">
        <f t="shared" si="10"/>
        <v>2.9280370509066941E-2</v>
      </c>
      <c r="AE12" s="27">
        <f t="shared" si="11"/>
        <v>1.1325091951632333E-2</v>
      </c>
      <c r="AF12" s="29">
        <f t="shared" si="12"/>
        <v>2.5854421875</v>
      </c>
      <c r="AG12" s="29">
        <f t="shared" si="13"/>
        <v>0.35304170053731238</v>
      </c>
      <c r="AH12" s="29">
        <f t="shared" si="14"/>
        <v>4.7777777777777777</v>
      </c>
      <c r="AJ12" s="51">
        <f t="shared" si="15"/>
        <v>7.8488597087290159</v>
      </c>
      <c r="AK12" s="51">
        <f t="shared" si="16"/>
        <v>4.7777777777777777</v>
      </c>
      <c r="AL12" s="58">
        <f t="shared" si="17"/>
        <v>0.35304170053731238</v>
      </c>
      <c r="AN12" s="128"/>
      <c r="AO12" s="160"/>
      <c r="AP12" s="160"/>
      <c r="AQ12" s="128"/>
      <c r="AR12" s="49"/>
      <c r="AS12" s="135"/>
      <c r="AV12" s="43"/>
      <c r="AX12" s="102"/>
      <c r="BG12" s="58"/>
      <c r="BI12" s="143"/>
      <c r="BL12" s="16"/>
    </row>
    <row r="13" spans="1:64" x14ac:dyDescent="0.2">
      <c r="A13" s="1">
        <v>8</v>
      </c>
      <c r="B13" s="1">
        <v>41</v>
      </c>
      <c r="C13" s="1" t="s">
        <v>17</v>
      </c>
      <c r="D13" s="66">
        <v>0</v>
      </c>
      <c r="E13" s="1">
        <v>1104</v>
      </c>
      <c r="F13" s="9">
        <v>283</v>
      </c>
      <c r="G13" s="1">
        <v>1421</v>
      </c>
      <c r="H13" s="5">
        <v>0.79700000000000004</v>
      </c>
      <c r="I13" s="25">
        <f t="shared" si="0"/>
        <v>2.9633876042848135E-2</v>
      </c>
      <c r="J13" s="25">
        <f t="shared" si="1"/>
        <v>1.1291433720232927E-2</v>
      </c>
      <c r="K13" s="27">
        <f t="shared" si="2"/>
        <v>2.6244564487632513</v>
      </c>
      <c r="L13" s="27">
        <f t="shared" si="3"/>
        <v>0.36052591822066066</v>
      </c>
      <c r="M13" s="27">
        <f t="shared" si="4"/>
        <v>5.021201413427562</v>
      </c>
      <c r="O13" s="51">
        <f t="shared" si="5"/>
        <v>7.4107838180092571</v>
      </c>
      <c r="P13" s="29">
        <f t="shared" si="6"/>
        <v>5.021201413427562</v>
      </c>
      <c r="Q13" s="58">
        <f t="shared" si="7"/>
        <v>0.36052591822066066</v>
      </c>
      <c r="R13" s="156">
        <f t="shared" si="8"/>
        <v>903.20788790706547</v>
      </c>
      <c r="S13" s="156">
        <f t="shared" si="9"/>
        <v>1133.2595833212865</v>
      </c>
      <c r="T13" s="153"/>
      <c r="U13" s="153"/>
      <c r="V13" s="72"/>
      <c r="W13" s="49">
        <v>8</v>
      </c>
      <c r="X13" s="135">
        <v>0</v>
      </c>
      <c r="Y13" s="44">
        <v>0.85</v>
      </c>
      <c r="Z13" s="54">
        <v>347</v>
      </c>
      <c r="AA13" s="47">
        <v>1573</v>
      </c>
      <c r="AB13" s="54">
        <v>963</v>
      </c>
      <c r="AC13" s="36">
        <v>1177</v>
      </c>
      <c r="AD13" s="27">
        <f t="shared" si="10"/>
        <v>2.8860797372696301E-2</v>
      </c>
      <c r="AE13" s="27">
        <f t="shared" si="11"/>
        <v>1.1425361774126914E-2</v>
      </c>
      <c r="AF13" s="29">
        <f t="shared" si="12"/>
        <v>2.5260291921829969</v>
      </c>
      <c r="AG13" s="29">
        <f t="shared" si="13"/>
        <v>0.34244861918885205</v>
      </c>
      <c r="AH13" s="29">
        <f t="shared" si="14"/>
        <v>4.53314121037464</v>
      </c>
      <c r="AJ13" s="51">
        <f t="shared" si="15"/>
        <v>8.2034925726450112</v>
      </c>
      <c r="AK13" s="51">
        <f t="shared" si="16"/>
        <v>4.53314121037464</v>
      </c>
      <c r="AL13" s="58">
        <f t="shared" si="17"/>
        <v>0.34244861918885205</v>
      </c>
      <c r="AN13" s="128"/>
      <c r="AO13" s="160"/>
      <c r="AP13" s="160"/>
      <c r="AQ13" s="128"/>
      <c r="AR13" s="49"/>
      <c r="AS13" s="135"/>
      <c r="AT13" s="35"/>
      <c r="AV13" s="145"/>
      <c r="AW13" s="43"/>
      <c r="AX13" s="102"/>
      <c r="BD13" s="16"/>
      <c r="BG13" s="58"/>
      <c r="BI13" s="143"/>
      <c r="BL13" s="16"/>
    </row>
    <row r="14" spans="1:64" x14ac:dyDescent="0.2">
      <c r="A14" s="1">
        <v>8</v>
      </c>
      <c r="B14" s="1">
        <v>41</v>
      </c>
      <c r="C14" s="1" t="s">
        <v>17</v>
      </c>
      <c r="D14" s="66">
        <v>0</v>
      </c>
      <c r="E14" s="1">
        <v>1134</v>
      </c>
      <c r="F14" s="9">
        <v>308</v>
      </c>
      <c r="G14" s="1">
        <v>1494</v>
      </c>
      <c r="H14" s="5">
        <v>0.81899999999999995</v>
      </c>
      <c r="I14" s="25">
        <f t="shared" si="0"/>
        <v>2.9529562805072646E-2</v>
      </c>
      <c r="J14" s="25">
        <f t="shared" si="1"/>
        <v>1.1339174195196434E-2</v>
      </c>
      <c r="K14" s="27">
        <f t="shared" si="2"/>
        <v>2.6042075284090909</v>
      </c>
      <c r="L14" s="27">
        <f t="shared" si="3"/>
        <v>0.35711409351755641</v>
      </c>
      <c r="M14" s="27">
        <f t="shared" si="4"/>
        <v>4.8506493506493502</v>
      </c>
      <c r="O14" s="51">
        <f t="shared" si="5"/>
        <v>7.7914926278014285</v>
      </c>
      <c r="P14" s="29">
        <f t="shared" si="6"/>
        <v>4.8506493506493502</v>
      </c>
      <c r="Q14" s="58">
        <f t="shared" si="7"/>
        <v>0.35711409351755641</v>
      </c>
      <c r="R14" s="156">
        <f t="shared" si="8"/>
        <v>927.75158051323569</v>
      </c>
      <c r="S14" s="156">
        <f t="shared" si="9"/>
        <v>1132.7858125924733</v>
      </c>
      <c r="T14" s="153"/>
      <c r="U14" s="153"/>
      <c r="V14" s="72"/>
      <c r="W14" s="49">
        <v>8</v>
      </c>
      <c r="X14" s="135">
        <v>0</v>
      </c>
      <c r="Y14" s="44">
        <v>0.875</v>
      </c>
      <c r="Z14" s="54">
        <v>383</v>
      </c>
      <c r="AA14" s="47">
        <v>1635</v>
      </c>
      <c r="AB14" s="54">
        <v>992</v>
      </c>
      <c r="AC14" s="36">
        <v>1212</v>
      </c>
      <c r="AD14" s="27">
        <f t="shared" si="10"/>
        <v>2.8290788118811878E-2</v>
      </c>
      <c r="AE14" s="27">
        <f t="shared" si="11"/>
        <v>1.1549436322582035E-2</v>
      </c>
      <c r="AF14" s="29">
        <f t="shared" si="12"/>
        <v>2.4495384301566574</v>
      </c>
      <c r="AG14" s="29">
        <f t="shared" si="13"/>
        <v>0.32878324066109937</v>
      </c>
      <c r="AH14" s="29">
        <f t="shared" si="14"/>
        <v>4.268929503916449</v>
      </c>
      <c r="AJ14" s="51">
        <f t="shared" si="15"/>
        <v>8.5268343015095951</v>
      </c>
      <c r="AK14" s="51">
        <f t="shared" si="16"/>
        <v>4.268929503916449</v>
      </c>
      <c r="AL14" s="58">
        <f t="shared" si="17"/>
        <v>0.32878324066109937</v>
      </c>
      <c r="AN14" s="128"/>
      <c r="AO14" s="160"/>
      <c r="AP14" s="160"/>
      <c r="AQ14" s="128"/>
      <c r="AR14" s="49"/>
      <c r="AS14" s="135"/>
      <c r="AT14" s="35"/>
      <c r="AV14" s="145"/>
      <c r="AW14" s="43"/>
      <c r="AX14" s="102"/>
      <c r="BD14" s="16"/>
      <c r="BG14" s="58"/>
      <c r="BI14" s="143"/>
      <c r="BL14" s="16"/>
    </row>
    <row r="15" spans="1:64" x14ac:dyDescent="0.2">
      <c r="A15" s="1">
        <v>8</v>
      </c>
      <c r="B15" s="1">
        <v>41</v>
      </c>
      <c r="C15" s="1" t="s">
        <v>17</v>
      </c>
      <c r="D15" s="66">
        <v>0</v>
      </c>
      <c r="E15" s="1">
        <v>1162</v>
      </c>
      <c r="F15" s="9">
        <v>333</v>
      </c>
      <c r="G15" s="1">
        <v>1555</v>
      </c>
      <c r="H15" s="5">
        <v>0.83899999999999997</v>
      </c>
      <c r="I15" s="25">
        <f t="shared" si="0"/>
        <v>2.9271883365673167E-2</v>
      </c>
      <c r="J15" s="25">
        <f t="shared" si="1"/>
        <v>1.1394511829189836E-2</v>
      </c>
      <c r="K15" s="27">
        <f t="shared" si="2"/>
        <v>2.5689458051801797</v>
      </c>
      <c r="L15" s="27">
        <f t="shared" si="3"/>
        <v>0.35073827911230371</v>
      </c>
      <c r="M15" s="27">
        <f t="shared" si="4"/>
        <v>4.6696696696696698</v>
      </c>
      <c r="O15" s="51">
        <f t="shared" si="5"/>
        <v>8.1096191674907772</v>
      </c>
      <c r="P15" s="29">
        <f t="shared" si="6"/>
        <v>4.6696696696696698</v>
      </c>
      <c r="Q15" s="58">
        <f t="shared" si="7"/>
        <v>0.35073827911230371</v>
      </c>
      <c r="R15" s="156">
        <f t="shared" si="8"/>
        <v>950.65902694566125</v>
      </c>
      <c r="S15" s="156">
        <f t="shared" si="9"/>
        <v>1133.0858485645547</v>
      </c>
      <c r="T15" s="153"/>
      <c r="U15" s="153"/>
      <c r="V15" s="72"/>
      <c r="W15" s="49">
        <v>8</v>
      </c>
      <c r="X15" s="135">
        <v>0</v>
      </c>
      <c r="Y15" s="44">
        <v>0.9</v>
      </c>
      <c r="Z15" s="54">
        <v>422</v>
      </c>
      <c r="AA15" s="47">
        <v>1699</v>
      </c>
      <c r="AB15" s="54">
        <v>1020</v>
      </c>
      <c r="AC15" s="36">
        <v>1247</v>
      </c>
      <c r="AD15" s="27">
        <f t="shared" si="10"/>
        <v>2.7771094781933733E-2</v>
      </c>
      <c r="AE15" s="27">
        <f t="shared" si="11"/>
        <v>1.1683769076373468E-2</v>
      </c>
      <c r="AF15" s="29">
        <f t="shared" si="12"/>
        <v>2.3768952125296212</v>
      </c>
      <c r="AG15" s="29">
        <f t="shared" si="13"/>
        <v>0.31608903281358591</v>
      </c>
      <c r="AH15" s="29">
        <f t="shared" si="14"/>
        <v>4.0260663507109005</v>
      </c>
      <c r="AJ15" s="51">
        <f t="shared" si="15"/>
        <v>8.8606064087246494</v>
      </c>
      <c r="AK15" s="51">
        <f t="shared" si="16"/>
        <v>4.0260663507109005</v>
      </c>
      <c r="AL15" s="58">
        <f t="shared" si="17"/>
        <v>0.31608903281358591</v>
      </c>
      <c r="AN15" s="128"/>
      <c r="AO15" s="160"/>
      <c r="AP15" s="160"/>
      <c r="AQ15" s="128"/>
      <c r="AR15" s="49"/>
      <c r="AS15" s="135"/>
      <c r="AT15" s="35"/>
      <c r="AU15" s="102"/>
      <c r="AV15" s="43"/>
      <c r="AW15" s="43"/>
      <c r="BD15" s="36"/>
      <c r="BG15" s="58"/>
      <c r="BI15" s="143"/>
      <c r="BL15" s="16"/>
    </row>
    <row r="16" spans="1:64" x14ac:dyDescent="0.2">
      <c r="A16" s="1">
        <v>8</v>
      </c>
      <c r="B16" s="1">
        <v>41</v>
      </c>
      <c r="C16" s="1" t="s">
        <v>17</v>
      </c>
      <c r="D16" s="66">
        <v>0</v>
      </c>
      <c r="E16" s="1">
        <v>1193</v>
      </c>
      <c r="F16" s="9">
        <v>360</v>
      </c>
      <c r="G16" s="1">
        <v>1587</v>
      </c>
      <c r="H16" s="5">
        <v>0.86099999999999999</v>
      </c>
      <c r="I16" s="25">
        <f t="shared" si="0"/>
        <v>2.8341874341650683E-2</v>
      </c>
      <c r="J16" s="25">
        <f t="shared" si="1"/>
        <v>1.1382850816036351E-2</v>
      </c>
      <c r="K16" s="27">
        <f t="shared" si="2"/>
        <v>2.4898748828125004</v>
      </c>
      <c r="L16" s="27">
        <f t="shared" si="3"/>
        <v>0.33449890438463253</v>
      </c>
      <c r="M16" s="27">
        <f t="shared" si="4"/>
        <v>4.4083333333333332</v>
      </c>
      <c r="O16" s="51">
        <f t="shared" si="5"/>
        <v>8.2765052210983043</v>
      </c>
      <c r="P16" s="29">
        <f t="shared" si="6"/>
        <v>4.4083333333333332</v>
      </c>
      <c r="Q16" s="58">
        <f t="shared" si="7"/>
        <v>0.33449890438463253</v>
      </c>
      <c r="R16" s="156">
        <f t="shared" si="8"/>
        <v>976.02084263870393</v>
      </c>
      <c r="S16" s="156">
        <f t="shared" si="9"/>
        <v>1133.589828848669</v>
      </c>
      <c r="T16" s="153"/>
      <c r="U16" s="153"/>
      <c r="V16" s="72"/>
      <c r="W16" s="49">
        <v>8</v>
      </c>
      <c r="X16" s="135">
        <v>0</v>
      </c>
      <c r="Y16" s="44">
        <v>0.92500000000000004</v>
      </c>
      <c r="Z16" s="54">
        <v>465</v>
      </c>
      <c r="AA16" s="47">
        <v>1773</v>
      </c>
      <c r="AB16" s="54">
        <v>1048</v>
      </c>
      <c r="AC16" s="36">
        <v>1281</v>
      </c>
      <c r="AD16" s="27">
        <f t="shared" si="10"/>
        <v>2.7462685591869644E-2</v>
      </c>
      <c r="AE16" s="27">
        <f t="shared" si="11"/>
        <v>1.1876143537053753E-2</v>
      </c>
      <c r="AF16" s="29">
        <f t="shared" si="12"/>
        <v>2.3124245262096772</v>
      </c>
      <c r="AG16" s="29">
        <f t="shared" si="13"/>
        <v>0.30580315430357213</v>
      </c>
      <c r="AH16" s="29">
        <f t="shared" si="14"/>
        <v>3.8129032258064517</v>
      </c>
      <c r="AJ16" s="51">
        <f t="shared" si="15"/>
        <v>9.2465304076920578</v>
      </c>
      <c r="AK16" s="51">
        <f t="shared" si="16"/>
        <v>3.8129032258064517</v>
      </c>
      <c r="AL16" s="58">
        <f t="shared" si="17"/>
        <v>0.30580315430357213</v>
      </c>
      <c r="AN16" s="128"/>
      <c r="AO16" s="160"/>
      <c r="AP16" s="160"/>
      <c r="AQ16" s="128"/>
      <c r="AR16" s="49"/>
      <c r="AS16" s="135"/>
      <c r="AT16" s="35"/>
      <c r="AV16" s="43"/>
      <c r="AW16" s="43"/>
      <c r="BD16" s="16"/>
      <c r="BG16" s="58"/>
      <c r="BI16" s="143"/>
      <c r="BL16" s="16"/>
    </row>
    <row r="17" spans="1:64" x14ac:dyDescent="0.2">
      <c r="A17" s="1">
        <v>8</v>
      </c>
      <c r="B17" s="1">
        <v>41</v>
      </c>
      <c r="C17" s="1" t="s">
        <v>17</v>
      </c>
      <c r="D17" s="66">
        <v>0</v>
      </c>
      <c r="E17" s="1">
        <v>1218</v>
      </c>
      <c r="F17" s="9">
        <v>392</v>
      </c>
      <c r="G17" s="1">
        <v>1650</v>
      </c>
      <c r="H17" s="5">
        <v>0.879</v>
      </c>
      <c r="I17" s="25">
        <f t="shared" si="0"/>
        <v>2.8269745346890241E-2</v>
      </c>
      <c r="J17" s="25">
        <f t="shared" si="1"/>
        <v>1.1647000024514478E-2</v>
      </c>
      <c r="K17" s="27">
        <f t="shared" si="2"/>
        <v>2.4272126116071426</v>
      </c>
      <c r="L17" s="27">
        <f t="shared" si="3"/>
        <v>0.32566542979287733</v>
      </c>
      <c r="M17" s="27">
        <f t="shared" si="4"/>
        <v>4.2091836734693882</v>
      </c>
      <c r="O17" s="51">
        <f t="shared" si="5"/>
        <v>8.6050621391381235</v>
      </c>
      <c r="P17" s="29">
        <f t="shared" si="6"/>
        <v>4.2091836734693882</v>
      </c>
      <c r="Q17" s="58">
        <f t="shared" si="7"/>
        <v>0.32566542979287733</v>
      </c>
      <c r="R17" s="156">
        <f t="shared" si="8"/>
        <v>996.47391981051248</v>
      </c>
      <c r="S17" s="156">
        <f t="shared" si="9"/>
        <v>1133.6449599664534</v>
      </c>
      <c r="T17" s="153"/>
      <c r="U17" s="153"/>
      <c r="V17" s="72"/>
      <c r="W17" s="49">
        <v>8</v>
      </c>
      <c r="X17" s="135">
        <v>0</v>
      </c>
      <c r="Y17" s="44">
        <v>0.95</v>
      </c>
      <c r="Z17" s="54">
        <v>515</v>
      </c>
      <c r="AA17" s="47">
        <v>1837</v>
      </c>
      <c r="AB17" s="54">
        <v>1077</v>
      </c>
      <c r="AC17" s="36">
        <v>1316</v>
      </c>
      <c r="AD17" s="27">
        <f t="shared" si="10"/>
        <v>2.6960621942517155E-2</v>
      </c>
      <c r="AE17" s="27">
        <f t="shared" si="11"/>
        <v>1.2131358457707048E-2</v>
      </c>
      <c r="AF17" s="29">
        <f t="shared" si="12"/>
        <v>2.2223910072815531</v>
      </c>
      <c r="AG17" s="29">
        <f t="shared" si="13"/>
        <v>0.2911979516125266</v>
      </c>
      <c r="AH17" s="29">
        <f t="shared" si="14"/>
        <v>3.5669902912621358</v>
      </c>
      <c r="AJ17" s="51">
        <f t="shared" si="15"/>
        <v>9.5803025149071122</v>
      </c>
      <c r="AK17" s="51">
        <f t="shared" si="16"/>
        <v>3.5669902912621358</v>
      </c>
      <c r="AL17" s="58">
        <f t="shared" si="17"/>
        <v>0.2911979516125266</v>
      </c>
      <c r="AN17" s="128"/>
      <c r="AO17" s="160"/>
      <c r="AP17" s="160"/>
      <c r="AQ17" s="128"/>
      <c r="AR17" s="49"/>
      <c r="AS17" s="135"/>
      <c r="AT17" s="35"/>
      <c r="AU17" s="102"/>
      <c r="AV17" s="43"/>
      <c r="AW17" s="43"/>
      <c r="BD17" s="16"/>
      <c r="BG17" s="58"/>
      <c r="BI17" s="143"/>
      <c r="BL17" s="16"/>
    </row>
    <row r="18" spans="1:64" x14ac:dyDescent="0.2">
      <c r="A18" s="1">
        <v>8</v>
      </c>
      <c r="B18" s="1">
        <v>41</v>
      </c>
      <c r="C18" s="1" t="s">
        <v>17</v>
      </c>
      <c r="D18" s="66">
        <v>0</v>
      </c>
      <c r="E18" s="1">
        <v>1251</v>
      </c>
      <c r="F18" s="9">
        <v>427</v>
      </c>
      <c r="G18" s="1">
        <v>1712</v>
      </c>
      <c r="H18" s="5">
        <v>0.90300000000000002</v>
      </c>
      <c r="I18" s="25">
        <f t="shared" si="0"/>
        <v>2.7804921271539131E-2</v>
      </c>
      <c r="J18" s="25">
        <f t="shared" si="1"/>
        <v>1.1709162149762954E-2</v>
      </c>
      <c r="K18" s="27">
        <f t="shared" si="2"/>
        <v>2.3746294496487117</v>
      </c>
      <c r="L18" s="27">
        <f t="shared" si="3"/>
        <v>0.31597998616652229</v>
      </c>
      <c r="M18" s="27">
        <f t="shared" si="4"/>
        <v>4.0093676814988291</v>
      </c>
      <c r="O18" s="51">
        <f t="shared" si="5"/>
        <v>8.9284038680027074</v>
      </c>
      <c r="P18" s="29">
        <f t="shared" si="6"/>
        <v>4.0093676814988291</v>
      </c>
      <c r="Q18" s="58">
        <f t="shared" si="7"/>
        <v>0.31597998616652229</v>
      </c>
      <c r="R18" s="156">
        <f t="shared" si="8"/>
        <v>1023.4719816772997</v>
      </c>
      <c r="S18" s="156">
        <f t="shared" si="9"/>
        <v>1133.413047261683</v>
      </c>
      <c r="T18" s="153"/>
      <c r="U18" s="153"/>
      <c r="V18" s="72"/>
      <c r="W18" s="49">
        <v>8</v>
      </c>
      <c r="X18" s="135">
        <v>0</v>
      </c>
      <c r="Y18" s="44">
        <v>0.97499999999999998</v>
      </c>
      <c r="Z18" s="54">
        <v>586</v>
      </c>
      <c r="AA18" s="47">
        <v>1878</v>
      </c>
      <c r="AB18" s="54">
        <v>1105</v>
      </c>
      <c r="AC18" s="36">
        <v>1351</v>
      </c>
      <c r="AD18" s="27">
        <f t="shared" si="10"/>
        <v>2.6152753393582404E-2</v>
      </c>
      <c r="AE18" s="27">
        <f t="shared" si="11"/>
        <v>1.2758553621449578E-2</v>
      </c>
      <c r="AF18" s="29">
        <f t="shared" si="12"/>
        <v>2.0498211764078498</v>
      </c>
      <c r="AG18" s="29">
        <f t="shared" si="13"/>
        <v>0.2645316105957512</v>
      </c>
      <c r="AH18" s="29">
        <f t="shared" si="14"/>
        <v>3.204778156996587</v>
      </c>
      <c r="AJ18" s="51">
        <f t="shared" si="15"/>
        <v>9.7941252710917563</v>
      </c>
      <c r="AK18" s="51">
        <f t="shared" si="16"/>
        <v>3.204778156996587</v>
      </c>
      <c r="AL18" s="58">
        <f t="shared" si="17"/>
        <v>0.2645316105957512</v>
      </c>
      <c r="AN18" s="128"/>
      <c r="AO18" s="160"/>
      <c r="AP18" s="160"/>
      <c r="AQ18" s="128"/>
      <c r="AR18" s="49"/>
      <c r="AS18" s="135"/>
      <c r="AT18" s="35"/>
      <c r="AV18" s="145"/>
      <c r="AW18" s="43"/>
      <c r="BD18" s="16"/>
      <c r="BG18" s="58"/>
      <c r="BI18" s="143"/>
      <c r="BL18" s="16"/>
    </row>
    <row r="19" spans="1:64" x14ac:dyDescent="0.2">
      <c r="A19" s="1">
        <v>8</v>
      </c>
      <c r="B19" s="1">
        <v>41</v>
      </c>
      <c r="C19" s="1" t="s">
        <v>17</v>
      </c>
      <c r="D19" s="66">
        <v>0</v>
      </c>
      <c r="E19" s="1">
        <v>1284</v>
      </c>
      <c r="F19" s="9">
        <v>469</v>
      </c>
      <c r="G19" s="1">
        <v>1775</v>
      </c>
      <c r="H19" s="5">
        <v>0.92700000000000005</v>
      </c>
      <c r="I19" s="25">
        <f t="shared" si="0"/>
        <v>2.7365339389175181E-2</v>
      </c>
      <c r="J19" s="25">
        <f t="shared" si="1"/>
        <v>1.1894539853037962E-2</v>
      </c>
      <c r="K19" s="27">
        <f t="shared" si="2"/>
        <v>2.3006639792110875</v>
      </c>
      <c r="L19" s="27">
        <f t="shared" si="3"/>
        <v>0.30370819005134508</v>
      </c>
      <c r="M19" s="27">
        <f t="shared" si="4"/>
        <v>3.7846481876332621</v>
      </c>
      <c r="O19" s="51">
        <f t="shared" si="5"/>
        <v>9.2569607860425283</v>
      </c>
      <c r="P19" s="29">
        <f t="shared" si="6"/>
        <v>3.7846481876332621</v>
      </c>
      <c r="Q19" s="58">
        <f t="shared" si="7"/>
        <v>0.30370819005134508</v>
      </c>
      <c r="R19" s="156">
        <f t="shared" si="8"/>
        <v>1050.470043544087</v>
      </c>
      <c r="S19" s="156">
        <f t="shared" si="9"/>
        <v>1133.193142981755</v>
      </c>
      <c r="T19" s="153"/>
      <c r="U19" s="153"/>
      <c r="V19" s="72"/>
      <c r="W19" s="49">
        <v>8</v>
      </c>
      <c r="X19" s="135">
        <v>0</v>
      </c>
      <c r="Y19" s="44">
        <v>1</v>
      </c>
      <c r="Z19" s="54">
        <v>681</v>
      </c>
      <c r="AA19" s="47">
        <v>1912</v>
      </c>
      <c r="AB19" s="54">
        <v>1133</v>
      </c>
      <c r="AC19" s="36">
        <v>1385</v>
      </c>
      <c r="AD19" s="27">
        <f t="shared" si="10"/>
        <v>2.5334997741599651E-2</v>
      </c>
      <c r="AE19" s="27">
        <f t="shared" si="11"/>
        <v>1.3761559936111591E-2</v>
      </c>
      <c r="AF19" s="29">
        <f t="shared" si="12"/>
        <v>1.8409975220264312</v>
      </c>
      <c r="AG19" s="29">
        <f t="shared" si="13"/>
        <v>0.23383877662380814</v>
      </c>
      <c r="AH19" s="29">
        <f t="shared" si="14"/>
        <v>2.8076358296622614</v>
      </c>
      <c r="AJ19" s="51">
        <f t="shared" si="15"/>
        <v>9.971441703049754</v>
      </c>
      <c r="AK19" s="51">
        <f t="shared" si="16"/>
        <v>2.8076358296622614</v>
      </c>
      <c r="AL19" s="58">
        <f t="shared" si="17"/>
        <v>0.23383877662380814</v>
      </c>
      <c r="AN19" s="128"/>
      <c r="AO19" s="160"/>
      <c r="AP19" s="160"/>
      <c r="AQ19" s="128"/>
      <c r="AR19" s="49"/>
      <c r="AS19" s="135"/>
      <c r="AV19" s="43"/>
      <c r="AX19" s="102"/>
      <c r="BG19" s="58"/>
      <c r="BI19" s="143"/>
      <c r="BL19" s="16"/>
    </row>
    <row r="20" spans="1:64" x14ac:dyDescent="0.2">
      <c r="A20" s="1">
        <v>8</v>
      </c>
      <c r="B20" s="1">
        <v>41</v>
      </c>
      <c r="C20" s="1" t="s">
        <v>17</v>
      </c>
      <c r="D20" s="66">
        <v>0</v>
      </c>
      <c r="E20" s="1">
        <v>1315</v>
      </c>
      <c r="F20" s="9">
        <v>510</v>
      </c>
      <c r="G20" s="1">
        <v>1837</v>
      </c>
      <c r="H20" s="5">
        <v>0.94899999999999995</v>
      </c>
      <c r="I20" s="25">
        <f t="shared" si="0"/>
        <v>2.7001642281877718E-2</v>
      </c>
      <c r="J20" s="25">
        <f t="shared" si="1"/>
        <v>1.2041006528837427E-2</v>
      </c>
      <c r="K20" s="27">
        <f t="shared" si="2"/>
        <v>2.242473851102941</v>
      </c>
      <c r="L20" s="27">
        <f t="shared" si="3"/>
        <v>0.29405283349108086</v>
      </c>
      <c r="M20" s="27">
        <f t="shared" si="4"/>
        <v>3.6019607843137256</v>
      </c>
      <c r="O20" s="51">
        <f t="shared" si="5"/>
        <v>9.5803025149071122</v>
      </c>
      <c r="P20" s="29">
        <f t="shared" si="6"/>
        <v>3.6019607843137256</v>
      </c>
      <c r="Q20" s="58">
        <f t="shared" si="7"/>
        <v>0.29405283349108086</v>
      </c>
      <c r="R20" s="156">
        <f t="shared" si="8"/>
        <v>1075.8318592371297</v>
      </c>
      <c r="S20" s="156">
        <f t="shared" si="9"/>
        <v>1133.6479022519809</v>
      </c>
      <c r="T20" s="153"/>
      <c r="U20" s="153"/>
      <c r="V20" s="72"/>
      <c r="AA20" s="47"/>
      <c r="AC20" s="36"/>
      <c r="AL20" s="58"/>
      <c r="AN20" s="128"/>
      <c r="AO20" s="160"/>
      <c r="AP20" s="160"/>
      <c r="AQ20" s="128"/>
      <c r="AR20" s="49"/>
      <c r="AS20" s="135"/>
      <c r="AV20" s="43"/>
      <c r="AW20" s="43"/>
      <c r="BD20" s="16"/>
      <c r="BG20" s="58"/>
      <c r="BI20" s="143"/>
      <c r="BL20" s="16"/>
    </row>
    <row r="21" spans="1:64" x14ac:dyDescent="0.2">
      <c r="A21" s="1">
        <v>8</v>
      </c>
      <c r="B21" s="1">
        <v>41</v>
      </c>
      <c r="C21" s="1" t="s">
        <v>17</v>
      </c>
      <c r="D21" s="66">
        <v>0</v>
      </c>
      <c r="E21" s="1">
        <v>1343</v>
      </c>
      <c r="F21" s="9">
        <v>564</v>
      </c>
      <c r="G21" s="1">
        <v>1879</v>
      </c>
      <c r="H21" s="5">
        <v>0.97</v>
      </c>
      <c r="I21" s="25">
        <f t="shared" si="0"/>
        <v>2.6479347771634059E-2</v>
      </c>
      <c r="J21" s="25">
        <f t="shared" si="1"/>
        <v>1.2500314514762452E-2</v>
      </c>
      <c r="K21" s="27">
        <f t="shared" si="2"/>
        <v>2.1182945229388301</v>
      </c>
      <c r="L21" s="27">
        <f t="shared" si="3"/>
        <v>0.27506977767020069</v>
      </c>
      <c r="M21" s="27">
        <f t="shared" si="4"/>
        <v>3.3315602836879434</v>
      </c>
      <c r="O21" s="51">
        <f t="shared" si="5"/>
        <v>9.7993404602669916</v>
      </c>
      <c r="P21" s="29">
        <f t="shared" si="6"/>
        <v>3.3315602836879434</v>
      </c>
      <c r="Q21" s="58">
        <f t="shared" si="7"/>
        <v>0.27506977767020069</v>
      </c>
      <c r="R21" s="156">
        <f t="shared" si="8"/>
        <v>1098.7393056695551</v>
      </c>
      <c r="S21" s="156">
        <f t="shared" si="9"/>
        <v>1132.7209336799538</v>
      </c>
      <c r="T21" s="153"/>
      <c r="U21" s="153"/>
      <c r="V21" s="72"/>
      <c r="AA21" s="47"/>
      <c r="AC21" s="36"/>
      <c r="AL21" s="58"/>
      <c r="AN21" s="128"/>
      <c r="AO21" s="160"/>
      <c r="AP21" s="160"/>
      <c r="AQ21" s="128"/>
      <c r="AR21" s="49"/>
      <c r="AS21" s="135"/>
      <c r="AV21" s="43"/>
      <c r="AX21" s="102"/>
      <c r="BG21" s="58"/>
      <c r="BI21" s="143"/>
      <c r="BL21" s="16"/>
    </row>
    <row r="22" spans="1:64" x14ac:dyDescent="0.2">
      <c r="A22" s="1">
        <v>8</v>
      </c>
      <c r="B22" s="1">
        <v>41</v>
      </c>
      <c r="C22" s="1" t="s">
        <v>17</v>
      </c>
      <c r="D22" s="66">
        <v>0</v>
      </c>
      <c r="E22" s="1">
        <v>1375</v>
      </c>
      <c r="F22" s="9">
        <v>659</v>
      </c>
      <c r="G22" s="1">
        <v>1900</v>
      </c>
      <c r="H22" s="5">
        <v>0.99299999999999999</v>
      </c>
      <c r="I22" s="25">
        <f t="shared" si="0"/>
        <v>2.5543519342016527E-2</v>
      </c>
      <c r="J22" s="25">
        <f t="shared" si="1"/>
        <v>1.3609657451246881E-2</v>
      </c>
      <c r="K22" s="27">
        <f t="shared" si="2"/>
        <v>1.8768671756449165</v>
      </c>
      <c r="L22" s="27">
        <f t="shared" si="3"/>
        <v>0.23937390082497728</v>
      </c>
      <c r="M22" s="27">
        <f t="shared" si="4"/>
        <v>2.8831562974203337</v>
      </c>
      <c r="O22" s="51">
        <f t="shared" si="5"/>
        <v>9.9088594329469313</v>
      </c>
      <c r="P22" s="29">
        <f t="shared" si="6"/>
        <v>2.8831562974203337</v>
      </c>
      <c r="Q22" s="58">
        <f t="shared" si="7"/>
        <v>0.23937390082497728</v>
      </c>
      <c r="R22" s="156">
        <f t="shared" si="8"/>
        <v>1124.9192444494702</v>
      </c>
      <c r="S22" s="156">
        <f t="shared" si="9"/>
        <v>1132.8491887708662</v>
      </c>
      <c r="T22" s="153"/>
      <c r="U22" s="153"/>
      <c r="V22" s="72"/>
      <c r="AA22" s="47"/>
      <c r="AC22" s="36"/>
      <c r="AL22" s="58"/>
      <c r="AN22" s="128"/>
      <c r="AO22" s="160"/>
      <c r="AP22" s="160"/>
      <c r="AQ22" s="128"/>
      <c r="AR22" s="49"/>
      <c r="AS22" s="135"/>
      <c r="AV22" s="43"/>
      <c r="AX22" s="102"/>
      <c r="BG22" s="58"/>
      <c r="BI22" s="143"/>
      <c r="BL22" s="16"/>
    </row>
    <row r="23" spans="1:64" x14ac:dyDescent="0.2">
      <c r="A23" s="1">
        <v>8</v>
      </c>
      <c r="B23" s="1">
        <v>41</v>
      </c>
      <c r="C23" s="1" t="s">
        <v>17</v>
      </c>
      <c r="D23" s="66">
        <v>0</v>
      </c>
      <c r="E23" s="1">
        <v>1405</v>
      </c>
      <c r="F23" s="9">
        <v>734</v>
      </c>
      <c r="G23" s="1">
        <v>1920</v>
      </c>
      <c r="H23" s="5">
        <v>1.014</v>
      </c>
      <c r="I23" s="25">
        <f t="shared" si="0"/>
        <v>2.4721858082243128E-2</v>
      </c>
      <c r="J23" s="25">
        <f t="shared" si="1"/>
        <v>1.4208131286867549E-2</v>
      </c>
      <c r="K23" s="27">
        <f t="shared" si="2"/>
        <v>1.7399795640326976</v>
      </c>
      <c r="L23" s="27">
        <f t="shared" si="3"/>
        <v>0.21831701937583736</v>
      </c>
      <c r="M23" s="27">
        <f t="shared" si="4"/>
        <v>2.6158038147138964</v>
      </c>
      <c r="O23" s="51">
        <f t="shared" si="5"/>
        <v>10.013163216451636</v>
      </c>
      <c r="P23" s="29">
        <f t="shared" si="6"/>
        <v>2.6158038147138964</v>
      </c>
      <c r="Q23" s="58">
        <f t="shared" si="7"/>
        <v>0.21831701937583736</v>
      </c>
      <c r="R23" s="156">
        <f t="shared" si="8"/>
        <v>1149.4629370556404</v>
      </c>
      <c r="S23" s="156">
        <f t="shared" si="9"/>
        <v>1133.5926400943199</v>
      </c>
      <c r="T23" s="153"/>
      <c r="U23" s="153"/>
      <c r="V23" s="72"/>
      <c r="AA23" s="47"/>
      <c r="AC23" s="36"/>
      <c r="AL23" s="58"/>
      <c r="AN23" s="128"/>
      <c r="AO23" s="160"/>
      <c r="AP23" s="160"/>
      <c r="AQ23" s="128"/>
      <c r="AR23" s="49"/>
      <c r="AS23" s="135"/>
      <c r="AV23" s="43"/>
      <c r="AX23" s="102"/>
      <c r="BG23" s="58"/>
      <c r="BI23" s="143"/>
      <c r="BL23" s="16"/>
    </row>
    <row r="24" spans="1:64" x14ac:dyDescent="0.2">
      <c r="A24" s="1">
        <v>8</v>
      </c>
      <c r="B24" s="1">
        <v>41</v>
      </c>
      <c r="C24" s="1" t="s">
        <v>17</v>
      </c>
      <c r="D24" s="66">
        <v>0</v>
      </c>
      <c r="E24" s="1">
        <v>1432</v>
      </c>
      <c r="F24" s="9">
        <v>833</v>
      </c>
      <c r="G24" s="1">
        <v>1962</v>
      </c>
      <c r="H24" s="5">
        <v>1.034</v>
      </c>
      <c r="I24" s="25">
        <f t="shared" si="0"/>
        <v>2.4318987856808465E-2</v>
      </c>
      <c r="J24" s="25">
        <f t="shared" si="1"/>
        <v>1.5229506189607972E-2</v>
      </c>
      <c r="K24" s="27">
        <f t="shared" si="2"/>
        <v>1.5968336434573831</v>
      </c>
      <c r="L24" s="27">
        <f t="shared" si="3"/>
        <v>0.19871713330924767</v>
      </c>
      <c r="M24" s="27">
        <f t="shared" si="4"/>
        <v>2.355342136854742</v>
      </c>
      <c r="O24" s="51">
        <f t="shared" si="5"/>
        <v>10.232201161811515</v>
      </c>
      <c r="P24" s="29">
        <f t="shared" si="6"/>
        <v>2.355342136854742</v>
      </c>
      <c r="Q24" s="58">
        <f t="shared" si="7"/>
        <v>0.19871713330924767</v>
      </c>
      <c r="R24" s="156">
        <f t="shared" si="8"/>
        <v>1171.5522604011937</v>
      </c>
      <c r="S24" s="156">
        <f t="shared" si="9"/>
        <v>1133.0292653783304</v>
      </c>
      <c r="T24" s="153"/>
      <c r="U24" s="153"/>
      <c r="V24" s="72"/>
      <c r="AA24" s="47"/>
      <c r="AC24" s="36"/>
      <c r="AL24" s="58"/>
      <c r="AN24" s="128"/>
      <c r="AO24" s="160"/>
      <c r="AP24" s="160"/>
      <c r="AQ24" s="128"/>
      <c r="AR24" s="49"/>
      <c r="AS24" s="135"/>
      <c r="AT24" s="35"/>
      <c r="AV24" s="145"/>
      <c r="AW24" s="43"/>
      <c r="AX24" s="102"/>
      <c r="BD24" s="16"/>
      <c r="BG24" s="58"/>
      <c r="BI24" s="143"/>
      <c r="BL24" s="16"/>
    </row>
    <row r="25" spans="1:64" x14ac:dyDescent="0.2">
      <c r="A25" s="1">
        <v>8</v>
      </c>
      <c r="B25" s="1">
        <v>41</v>
      </c>
      <c r="C25" s="1" t="s">
        <v>17</v>
      </c>
      <c r="D25" s="66">
        <v>0</v>
      </c>
      <c r="E25" s="1">
        <v>1473</v>
      </c>
      <c r="F25" s="9">
        <v>978</v>
      </c>
      <c r="G25" s="1">
        <v>1983</v>
      </c>
      <c r="H25" s="5">
        <v>1.0629999999999999</v>
      </c>
      <c r="I25" s="25">
        <f t="shared" si="0"/>
        <v>2.3230028857023154E-2</v>
      </c>
      <c r="J25" s="25">
        <f t="shared" si="1"/>
        <v>1.6428597461032934E-2</v>
      </c>
      <c r="K25" s="27">
        <f t="shared" si="2"/>
        <v>1.4139995159125767</v>
      </c>
      <c r="L25" s="27">
        <f t="shared" si="3"/>
        <v>0.17197963653842344</v>
      </c>
      <c r="M25" s="27">
        <f t="shared" si="4"/>
        <v>2.0276073619631902</v>
      </c>
      <c r="O25" s="51">
        <f t="shared" si="5"/>
        <v>10.341720134491455</v>
      </c>
      <c r="P25" s="29">
        <f t="shared" si="6"/>
        <v>2.0276073619631902</v>
      </c>
      <c r="Q25" s="58">
        <f t="shared" si="7"/>
        <v>0.17197963653842344</v>
      </c>
      <c r="R25" s="156">
        <f t="shared" si="8"/>
        <v>1205.0953069629597</v>
      </c>
      <c r="S25" s="156">
        <f t="shared" si="9"/>
        <v>1133.6738541514203</v>
      </c>
      <c r="T25" s="153"/>
      <c r="U25" s="153"/>
      <c r="V25" s="72"/>
      <c r="AA25" s="47"/>
      <c r="AC25" s="36"/>
      <c r="AL25" s="58"/>
      <c r="AN25" s="128"/>
      <c r="AO25" s="160"/>
      <c r="AP25" s="160"/>
      <c r="AQ25" s="128"/>
      <c r="AR25" s="49"/>
      <c r="AS25" s="135"/>
      <c r="AT25" s="35"/>
      <c r="AV25" s="145"/>
      <c r="AW25" s="43"/>
      <c r="AX25" s="102"/>
      <c r="BD25" s="16"/>
      <c r="BG25" s="58"/>
      <c r="BI25" s="143"/>
      <c r="BL25" s="16"/>
    </row>
    <row r="26" spans="1:64" x14ac:dyDescent="0.2">
      <c r="Q26" s="58"/>
      <c r="R26" s="156"/>
      <c r="T26" s="153"/>
      <c r="U26" s="153"/>
      <c r="V26" s="72"/>
      <c r="AA26" s="47"/>
      <c r="AC26" s="36"/>
      <c r="AL26" s="58"/>
      <c r="AN26" s="128"/>
      <c r="AO26" s="160"/>
      <c r="AP26" s="160"/>
      <c r="AQ26" s="128"/>
      <c r="AR26" s="49"/>
      <c r="AS26" s="135"/>
      <c r="AT26" s="35"/>
      <c r="AU26" s="102"/>
      <c r="AV26" s="43"/>
      <c r="AW26" s="43"/>
      <c r="BD26" s="36"/>
      <c r="BG26" s="58"/>
      <c r="BI26" s="143"/>
      <c r="BL26" s="16"/>
    </row>
    <row r="27" spans="1:64" x14ac:dyDescent="0.2">
      <c r="Q27" s="58"/>
      <c r="R27" s="156"/>
      <c r="T27" s="153"/>
      <c r="U27" s="153"/>
      <c r="V27" s="72"/>
      <c r="AA27" s="47"/>
      <c r="AC27" s="36"/>
      <c r="AL27" s="58"/>
      <c r="AN27" s="128"/>
      <c r="AO27" s="160"/>
      <c r="AP27" s="160"/>
      <c r="AQ27" s="128"/>
      <c r="AR27" s="49"/>
      <c r="AS27" s="135"/>
      <c r="AT27" s="35"/>
      <c r="AV27" s="43"/>
      <c r="AW27" s="43"/>
      <c r="BD27" s="16"/>
      <c r="BG27" s="58"/>
      <c r="BI27" s="143"/>
      <c r="BL27" s="16"/>
    </row>
    <row r="28" spans="1:64" x14ac:dyDescent="0.2">
      <c r="A28" s="1">
        <v>9</v>
      </c>
      <c r="B28" s="1">
        <v>24</v>
      </c>
      <c r="C28" s="1" t="s">
        <v>17</v>
      </c>
      <c r="D28" s="66">
        <v>2</v>
      </c>
      <c r="E28" s="1">
        <v>734</v>
      </c>
      <c r="F28" s="9">
        <v>87</v>
      </c>
      <c r="G28" s="1">
        <v>992</v>
      </c>
      <c r="H28" s="5">
        <v>0.52900000000000003</v>
      </c>
      <c r="I28" s="25">
        <f t="shared" ref="I28:I43" si="18">0.1515*(G28/1000)/(E28/1000)^2/($D$4/10)^4</f>
        <v>4.6800671142558044E-2</v>
      </c>
      <c r="J28" s="25">
        <f t="shared" ref="J28:J43" si="19">0.5*(F28/1000)/(E28/1000)^3/($D$4/10)^5</f>
        <v>1.1811388298035581E-2</v>
      </c>
      <c r="K28" s="27">
        <f t="shared" ref="K28:K43" si="20">I28/J28</f>
        <v>3.9623344827586209</v>
      </c>
      <c r="L28" s="27">
        <f t="shared" ref="L28:L43" si="21">0.798*I28^1.5/J28</f>
        <v>0.68403774381343074</v>
      </c>
      <c r="M28" s="27">
        <f t="shared" ref="M28:M43" si="22">G28/F28</f>
        <v>11.402298850574713</v>
      </c>
      <c r="O28" s="51">
        <f t="shared" ref="O28:O43" si="23">G28/(PI()*$D$4^2/4)</f>
        <v>5.1734676618333451</v>
      </c>
      <c r="P28" s="29">
        <f t="shared" ref="P28:P43" si="24">M28</f>
        <v>11.402298850574713</v>
      </c>
      <c r="Q28" s="58">
        <f t="shared" si="7"/>
        <v>0.68403774381343074</v>
      </c>
      <c r="R28" s="156">
        <f t="shared" si="8"/>
        <v>600.50234576429898</v>
      </c>
      <c r="S28" s="156">
        <f t="shared" si="9"/>
        <v>1135.1651148663495</v>
      </c>
      <c r="T28" s="153"/>
      <c r="U28" s="153"/>
      <c r="V28" s="72"/>
      <c r="W28" s="49">
        <v>9</v>
      </c>
      <c r="X28" s="135">
        <v>2</v>
      </c>
      <c r="Y28" s="44">
        <v>0.72499999999999998</v>
      </c>
      <c r="Z28" s="54">
        <v>261</v>
      </c>
      <c r="AA28" s="47">
        <v>1738</v>
      </c>
      <c r="AB28" s="47">
        <v>822</v>
      </c>
      <c r="AC28" s="34">
        <v>1005</v>
      </c>
      <c r="AD28" s="27">
        <f t="shared" si="10"/>
        <v>4.3737119510031945E-2</v>
      </c>
      <c r="AE28" s="27">
        <f t="shared" si="11"/>
        <v>1.3804230305811117E-2</v>
      </c>
      <c r="AF28" s="29">
        <f t="shared" si="12"/>
        <v>3.1683852370689651</v>
      </c>
      <c r="AG28" s="29">
        <f t="shared" si="13"/>
        <v>0.52876896972029719</v>
      </c>
      <c r="AH28" s="29">
        <f t="shared" si="14"/>
        <v>6.6590038314176248</v>
      </c>
      <c r="AI28" s="16"/>
      <c r="AJ28" s="51">
        <f t="shared" si="15"/>
        <v>9.0639987865588232</v>
      </c>
      <c r="AK28" s="51">
        <f t="shared" si="16"/>
        <v>6.6590038314176248</v>
      </c>
      <c r="AL28" s="58">
        <f t="shared" si="17"/>
        <v>0.52876896972029719</v>
      </c>
      <c r="AN28" s="128"/>
      <c r="AO28" s="160"/>
      <c r="AP28" s="160"/>
      <c r="AQ28" s="128"/>
      <c r="AR28" s="49"/>
      <c r="AS28" s="135"/>
      <c r="AT28" s="35"/>
      <c r="AU28" s="102"/>
      <c r="AV28" s="43"/>
      <c r="AW28" s="43"/>
      <c r="BD28" s="16"/>
      <c r="BG28" s="58"/>
      <c r="BI28" s="143"/>
      <c r="BL28" s="16"/>
    </row>
    <row r="29" spans="1:64" x14ac:dyDescent="0.2">
      <c r="A29" s="1">
        <v>9</v>
      </c>
      <c r="B29" s="1">
        <v>24</v>
      </c>
      <c r="C29" s="1" t="s">
        <v>17</v>
      </c>
      <c r="D29" s="66">
        <v>2</v>
      </c>
      <c r="E29" s="1">
        <v>853</v>
      </c>
      <c r="F29" s="9">
        <v>131</v>
      </c>
      <c r="G29" s="1">
        <v>1266</v>
      </c>
      <c r="H29" s="5">
        <v>0.61499999999999999</v>
      </c>
      <c r="I29" s="25">
        <f t="shared" si="18"/>
        <v>4.4225033659341766E-2</v>
      </c>
      <c r="J29" s="25">
        <f t="shared" si="19"/>
        <v>1.1331674119054936E-2</v>
      </c>
      <c r="K29" s="27">
        <f t="shared" si="20"/>
        <v>3.9027802242366412</v>
      </c>
      <c r="L29" s="27">
        <f t="shared" si="21"/>
        <v>0.6549544136263612</v>
      </c>
      <c r="M29" s="27">
        <f t="shared" si="22"/>
        <v>9.6641221374045809</v>
      </c>
      <c r="O29" s="51">
        <f t="shared" si="23"/>
        <v>6.6024294958477974</v>
      </c>
      <c r="P29" s="29">
        <f t="shared" si="24"/>
        <v>9.6641221374045809</v>
      </c>
      <c r="Q29" s="58">
        <f t="shared" si="7"/>
        <v>0.6549544136263612</v>
      </c>
      <c r="R29" s="156">
        <f t="shared" si="8"/>
        <v>697.85899310210766</v>
      </c>
      <c r="S29" s="156">
        <f t="shared" si="9"/>
        <v>1134.7300700847279</v>
      </c>
      <c r="T29" s="153"/>
      <c r="U29" s="153"/>
      <c r="V29" s="72"/>
      <c r="W29" s="49">
        <v>9</v>
      </c>
      <c r="X29" s="135">
        <v>2</v>
      </c>
      <c r="Y29" s="44">
        <v>0.75</v>
      </c>
      <c r="Z29" s="54">
        <v>297</v>
      </c>
      <c r="AA29" s="47">
        <v>1853</v>
      </c>
      <c r="AB29" s="47">
        <v>851</v>
      </c>
      <c r="AC29" s="34">
        <v>1040</v>
      </c>
      <c r="AD29" s="27">
        <f t="shared" si="10"/>
        <v>4.3545298253254427E-2</v>
      </c>
      <c r="AE29" s="27">
        <f t="shared" si="11"/>
        <v>1.4175105689576695E-2</v>
      </c>
      <c r="AF29" s="29">
        <f t="shared" si="12"/>
        <v>3.0719558080808076</v>
      </c>
      <c r="AG29" s="29">
        <f t="shared" si="13"/>
        <v>0.51155047223329675</v>
      </c>
      <c r="AH29" s="29">
        <f t="shared" si="14"/>
        <v>6.2390572390572387</v>
      </c>
      <c r="AI29" s="16"/>
      <c r="AJ29" s="51">
        <f t="shared" si="15"/>
        <v>9.6637455417108757</v>
      </c>
      <c r="AK29" s="51">
        <f t="shared" si="16"/>
        <v>6.2390572390572387</v>
      </c>
      <c r="AL29" s="58">
        <f t="shared" si="17"/>
        <v>0.51155047223329675</v>
      </c>
      <c r="AN29" s="128"/>
      <c r="AO29" s="160"/>
      <c r="AP29" s="160"/>
      <c r="AQ29" s="128"/>
      <c r="AR29" s="49"/>
      <c r="AS29" s="135"/>
      <c r="AT29" s="35"/>
      <c r="AV29" s="145"/>
      <c r="AW29" s="43"/>
      <c r="BD29" s="16"/>
      <c r="BG29" s="58"/>
      <c r="BI29" s="143"/>
      <c r="BL29" s="16"/>
    </row>
    <row r="30" spans="1:64" x14ac:dyDescent="0.2">
      <c r="A30" s="1">
        <v>9</v>
      </c>
      <c r="B30" s="1">
        <v>24</v>
      </c>
      <c r="C30" s="1" t="s">
        <v>17</v>
      </c>
      <c r="D30" s="66">
        <v>2</v>
      </c>
      <c r="E30" s="1">
        <v>982</v>
      </c>
      <c r="F30" s="9">
        <v>232</v>
      </c>
      <c r="G30" s="1">
        <v>1666</v>
      </c>
      <c r="H30" s="5">
        <v>0.70799999999999996</v>
      </c>
      <c r="I30" s="25">
        <f t="shared" si="18"/>
        <v>4.3912134730484775E-2</v>
      </c>
      <c r="J30" s="25">
        <f t="shared" si="19"/>
        <v>1.3152956862974222E-2</v>
      </c>
      <c r="K30" s="27">
        <f t="shared" si="20"/>
        <v>3.3385751346982757</v>
      </c>
      <c r="L30" s="27">
        <f t="shared" si="21"/>
        <v>0.558285464820102</v>
      </c>
      <c r="M30" s="27">
        <f t="shared" si="22"/>
        <v>7.181034482758621</v>
      </c>
      <c r="O30" s="51">
        <f t="shared" si="23"/>
        <v>8.688505165941887</v>
      </c>
      <c r="P30" s="29">
        <f t="shared" si="24"/>
        <v>7.181034482758621</v>
      </c>
      <c r="Q30" s="58">
        <f t="shared" si="7"/>
        <v>0.558285464820102</v>
      </c>
      <c r="R30" s="156">
        <f t="shared" si="8"/>
        <v>803.39687130863979</v>
      </c>
      <c r="S30" s="156">
        <f t="shared" si="9"/>
        <v>1134.7413436562711</v>
      </c>
      <c r="T30" s="153"/>
      <c r="U30" s="153"/>
      <c r="V30" s="72"/>
      <c r="W30" s="49">
        <v>9</v>
      </c>
      <c r="X30" s="135">
        <v>2</v>
      </c>
      <c r="Y30" s="44">
        <v>0.77500000000000002</v>
      </c>
      <c r="Z30" s="54">
        <v>334</v>
      </c>
      <c r="AA30" s="47">
        <v>1971</v>
      </c>
      <c r="AB30" s="47">
        <v>879</v>
      </c>
      <c r="AC30" s="34">
        <v>1074</v>
      </c>
      <c r="AD30" s="27">
        <f t="shared" si="10"/>
        <v>4.3432076172404105E-2</v>
      </c>
      <c r="AE30" s="27">
        <f t="shared" si="11"/>
        <v>1.4474497546087768E-2</v>
      </c>
      <c r="AF30" s="29">
        <f t="shared" si="12"/>
        <v>3.0005930108532937</v>
      </c>
      <c r="AG30" s="29">
        <f t="shared" si="13"/>
        <v>0.49901692978137213</v>
      </c>
      <c r="AH30" s="29">
        <f t="shared" si="14"/>
        <v>5.9011976047904193</v>
      </c>
      <c r="AI30" s="16"/>
      <c r="AJ30" s="51">
        <f t="shared" si="15"/>
        <v>10.279137864388632</v>
      </c>
      <c r="AK30" s="51">
        <f t="shared" si="16"/>
        <v>5.9011976047904193</v>
      </c>
      <c r="AL30" s="58">
        <f t="shared" si="17"/>
        <v>0.49901692978137213</v>
      </c>
      <c r="AN30" s="128"/>
      <c r="AO30" s="160"/>
      <c r="AP30" s="160"/>
      <c r="AQ30" s="128"/>
      <c r="AR30" s="49"/>
      <c r="AS30" s="135"/>
      <c r="AV30" s="43"/>
      <c r="AX30" s="102"/>
      <c r="BG30" s="58"/>
      <c r="BI30" s="143"/>
      <c r="BL30" s="16"/>
    </row>
    <row r="31" spans="1:64" x14ac:dyDescent="0.2">
      <c r="A31" s="1">
        <v>9</v>
      </c>
      <c r="B31" s="1">
        <v>24</v>
      </c>
      <c r="C31" s="1" t="s">
        <v>17</v>
      </c>
      <c r="D31" s="66">
        <v>2</v>
      </c>
      <c r="E31" s="1">
        <v>1100</v>
      </c>
      <c r="F31" s="9">
        <v>364</v>
      </c>
      <c r="G31" s="1">
        <v>2070</v>
      </c>
      <c r="H31" s="5">
        <v>0.79300000000000004</v>
      </c>
      <c r="I31" s="25">
        <f t="shared" si="18"/>
        <v>4.348280019570247E-2</v>
      </c>
      <c r="J31" s="25">
        <f t="shared" si="19"/>
        <v>1.4682269869872273E-2</v>
      </c>
      <c r="K31" s="27">
        <f t="shared" si="20"/>
        <v>2.9615856799450553</v>
      </c>
      <c r="L31" s="27">
        <f t="shared" si="21"/>
        <v>0.49281729973928551</v>
      </c>
      <c r="M31" s="27">
        <f t="shared" si="22"/>
        <v>5.686813186813187</v>
      </c>
      <c r="O31" s="51">
        <f t="shared" si="23"/>
        <v>10.795441592736919</v>
      </c>
      <c r="P31" s="29">
        <f t="shared" si="24"/>
        <v>5.686813186813187</v>
      </c>
      <c r="Q31" s="58">
        <f t="shared" si="7"/>
        <v>0.49281729973928551</v>
      </c>
      <c r="R31" s="156">
        <f t="shared" si="8"/>
        <v>899.93539555957614</v>
      </c>
      <c r="S31" s="156">
        <f t="shared" si="9"/>
        <v>1134.8491747283431</v>
      </c>
      <c r="T31" s="153"/>
      <c r="U31" s="153"/>
      <c r="V31" s="72"/>
      <c r="W31" s="49">
        <v>9</v>
      </c>
      <c r="X31" s="135">
        <v>2</v>
      </c>
      <c r="Y31" s="44">
        <v>0.8</v>
      </c>
      <c r="Z31" s="54">
        <v>372</v>
      </c>
      <c r="AA31" s="47">
        <v>2101</v>
      </c>
      <c r="AB31" s="47">
        <v>907</v>
      </c>
      <c r="AC31" s="34">
        <v>1109</v>
      </c>
      <c r="AD31" s="27">
        <f t="shared" si="10"/>
        <v>4.3420566856663366E-2</v>
      </c>
      <c r="AE31" s="27">
        <f t="shared" si="11"/>
        <v>1.464259922501215E-2</v>
      </c>
      <c r="AF31" s="29">
        <f t="shared" si="12"/>
        <v>2.9653592363911287</v>
      </c>
      <c r="AG31" s="29">
        <f t="shared" si="13"/>
        <v>0.49309199143339233</v>
      </c>
      <c r="AH31" s="29">
        <f t="shared" si="14"/>
        <v>5.647849462365591</v>
      </c>
      <c r="AI31" s="16"/>
      <c r="AJ31" s="51">
        <f t="shared" si="15"/>
        <v>10.957112457169211</v>
      </c>
      <c r="AK31" s="51">
        <f t="shared" si="16"/>
        <v>5.647849462365591</v>
      </c>
      <c r="AL31" s="58">
        <f t="shared" si="17"/>
        <v>0.49309199143339233</v>
      </c>
      <c r="AN31" s="128"/>
      <c r="AO31" s="160"/>
      <c r="AP31" s="160"/>
      <c r="AQ31" s="128"/>
      <c r="AR31" s="49"/>
      <c r="AS31" s="135"/>
      <c r="AV31" s="43"/>
      <c r="AW31" s="43"/>
      <c r="BD31" s="16"/>
      <c r="BG31" s="58"/>
      <c r="BI31" s="143"/>
      <c r="BL31" s="16"/>
    </row>
    <row r="32" spans="1:64" x14ac:dyDescent="0.2">
      <c r="A32" s="1">
        <v>9</v>
      </c>
      <c r="B32" s="1">
        <v>24</v>
      </c>
      <c r="C32" s="1" t="s">
        <v>17</v>
      </c>
      <c r="D32" s="66">
        <v>2</v>
      </c>
      <c r="E32" s="1">
        <v>1129</v>
      </c>
      <c r="F32" s="9">
        <v>396</v>
      </c>
      <c r="G32" s="1">
        <v>2195</v>
      </c>
      <c r="H32" s="5">
        <v>0.81399999999999995</v>
      </c>
      <c r="I32" s="25">
        <f t="shared" si="18"/>
        <v>4.3770264346431664E-2</v>
      </c>
      <c r="J32" s="25">
        <f t="shared" si="19"/>
        <v>1.4773494485853217E-2</v>
      </c>
      <c r="K32" s="27">
        <f t="shared" si="20"/>
        <v>2.9627563328598483</v>
      </c>
      <c r="L32" s="27">
        <f t="shared" si="21"/>
        <v>0.49463906344966363</v>
      </c>
      <c r="M32" s="27">
        <f t="shared" si="22"/>
        <v>5.5429292929292933</v>
      </c>
      <c r="O32" s="51">
        <f t="shared" si="23"/>
        <v>11.447340239641322</v>
      </c>
      <c r="P32" s="29">
        <f t="shared" si="24"/>
        <v>5.5429292929292933</v>
      </c>
      <c r="Q32" s="58">
        <f t="shared" si="7"/>
        <v>0.49463906344966363</v>
      </c>
      <c r="R32" s="156">
        <f t="shared" si="8"/>
        <v>923.66096507887403</v>
      </c>
      <c r="S32" s="156">
        <f t="shared" si="9"/>
        <v>1134.7186303180272</v>
      </c>
      <c r="T32" s="153"/>
      <c r="U32" s="153"/>
      <c r="V32" s="72"/>
      <c r="W32" s="49">
        <v>9</v>
      </c>
      <c r="X32" s="135">
        <v>2</v>
      </c>
      <c r="Y32" s="44">
        <v>0.82499999999999996</v>
      </c>
      <c r="Z32" s="54">
        <v>417</v>
      </c>
      <c r="AA32" s="47">
        <v>2225</v>
      </c>
      <c r="AB32" s="47">
        <v>936</v>
      </c>
      <c r="AC32" s="34">
        <v>1144</v>
      </c>
      <c r="AD32" s="27">
        <f t="shared" si="10"/>
        <v>4.3212609711966367E-2</v>
      </c>
      <c r="AE32" s="27">
        <f t="shared" si="11"/>
        <v>1.49529835610133E-2</v>
      </c>
      <c r="AF32" s="29">
        <f t="shared" si="12"/>
        <v>2.8898988309352514</v>
      </c>
      <c r="AG32" s="29">
        <f t="shared" si="13"/>
        <v>0.47939199549751893</v>
      </c>
      <c r="AH32" s="29">
        <f t="shared" si="14"/>
        <v>5.3357314148681052</v>
      </c>
      <c r="AI32" s="16"/>
      <c r="AJ32" s="51">
        <f t="shared" si="15"/>
        <v>11.603795914898379</v>
      </c>
      <c r="AK32" s="51">
        <f t="shared" si="16"/>
        <v>5.3357314148681052</v>
      </c>
      <c r="AL32" s="58">
        <f t="shared" si="17"/>
        <v>0.47939199549751893</v>
      </c>
      <c r="AN32" s="128"/>
      <c r="AO32" s="160"/>
      <c r="AP32" s="160"/>
      <c r="AQ32" s="128"/>
      <c r="AR32" s="49"/>
      <c r="AS32" s="135"/>
      <c r="AV32" s="43"/>
      <c r="AX32" s="102"/>
      <c r="BG32" s="58"/>
      <c r="BI32" s="143"/>
      <c r="BL32" s="16"/>
    </row>
    <row r="33" spans="1:64" x14ac:dyDescent="0.2">
      <c r="A33" s="1">
        <v>9</v>
      </c>
      <c r="B33" s="1">
        <v>24</v>
      </c>
      <c r="C33" s="1" t="s">
        <v>17</v>
      </c>
      <c r="D33" s="66">
        <v>2</v>
      </c>
      <c r="E33" s="1">
        <v>1162</v>
      </c>
      <c r="F33" s="9">
        <v>439</v>
      </c>
      <c r="G33" s="1">
        <v>2258</v>
      </c>
      <c r="H33" s="5">
        <v>0.83799999999999997</v>
      </c>
      <c r="I33" s="25">
        <f t="shared" si="18"/>
        <v>4.2505410057678467E-2</v>
      </c>
      <c r="J33" s="25">
        <f t="shared" si="19"/>
        <v>1.502159367271573E-2</v>
      </c>
      <c r="K33" s="27">
        <f t="shared" si="20"/>
        <v>2.829620543849658</v>
      </c>
      <c r="L33" s="27">
        <f t="shared" si="21"/>
        <v>0.46553592034957469</v>
      </c>
      <c r="M33" s="27">
        <f t="shared" si="22"/>
        <v>5.143507972665148</v>
      </c>
      <c r="O33" s="51">
        <f t="shared" si="23"/>
        <v>11.775897157681142</v>
      </c>
      <c r="P33" s="29">
        <f t="shared" si="24"/>
        <v>5.143507972665148</v>
      </c>
      <c r="Q33" s="58">
        <f t="shared" si="7"/>
        <v>0.46553592034957469</v>
      </c>
      <c r="R33" s="156">
        <f t="shared" si="8"/>
        <v>950.65902694566125</v>
      </c>
      <c r="S33" s="156">
        <f t="shared" si="9"/>
        <v>1134.4379796487606</v>
      </c>
      <c r="T33" s="153"/>
      <c r="U33" s="153"/>
      <c r="V33" s="72"/>
      <c r="W33" s="49">
        <v>9</v>
      </c>
      <c r="X33" s="135">
        <v>2</v>
      </c>
      <c r="Y33" s="44">
        <v>0.85</v>
      </c>
      <c r="Z33" s="54">
        <v>466</v>
      </c>
      <c r="AA33" s="47">
        <v>2353</v>
      </c>
      <c r="AB33" s="47">
        <v>964</v>
      </c>
      <c r="AC33" s="34">
        <v>1178</v>
      </c>
      <c r="AD33" s="27">
        <f t="shared" si="10"/>
        <v>4.3098670670498468E-2</v>
      </c>
      <c r="AE33" s="27">
        <f t="shared" si="11"/>
        <v>1.5304527271634515E-2</v>
      </c>
      <c r="AF33" s="29">
        <f t="shared" si="12"/>
        <v>2.8160733033798273</v>
      </c>
      <c r="AG33" s="29">
        <f t="shared" si="13"/>
        <v>0.466529149472376</v>
      </c>
      <c r="AH33" s="29">
        <f t="shared" si="14"/>
        <v>5.0493562231759661</v>
      </c>
      <c r="AI33" s="16"/>
      <c r="AJ33" s="51">
        <f t="shared" si="15"/>
        <v>12.271340129328488</v>
      </c>
      <c r="AK33" s="51">
        <f t="shared" si="16"/>
        <v>5.0493562231759661</v>
      </c>
      <c r="AL33" s="58">
        <f t="shared" si="17"/>
        <v>0.466529149472376</v>
      </c>
      <c r="AN33" s="128"/>
      <c r="AO33" s="160"/>
      <c r="AP33" s="160"/>
      <c r="AQ33" s="128"/>
      <c r="AR33" s="49"/>
      <c r="AS33" s="135"/>
      <c r="AV33" s="43"/>
      <c r="AX33" s="102"/>
      <c r="BG33" s="58"/>
      <c r="BI33" s="143"/>
      <c r="BL33" s="16"/>
    </row>
    <row r="34" spans="1:64" x14ac:dyDescent="0.2">
      <c r="A34" s="1">
        <v>9</v>
      </c>
      <c r="B34" s="1">
        <v>24</v>
      </c>
      <c r="C34" s="1" t="s">
        <v>17</v>
      </c>
      <c r="D34" s="66">
        <v>2</v>
      </c>
      <c r="E34" s="1">
        <v>1196</v>
      </c>
      <c r="F34" s="9">
        <v>495</v>
      </c>
      <c r="G34" s="1">
        <v>2425</v>
      </c>
      <c r="H34" s="5">
        <v>0.86299999999999999</v>
      </c>
      <c r="I34" s="25">
        <f t="shared" si="18"/>
        <v>4.3090537600250563E-2</v>
      </c>
      <c r="J34" s="25">
        <f t="shared" si="19"/>
        <v>1.5533936812226182E-2</v>
      </c>
      <c r="K34" s="27">
        <f t="shared" si="20"/>
        <v>2.7739611742424244</v>
      </c>
      <c r="L34" s="27">
        <f t="shared" si="21"/>
        <v>0.45950921561034908</v>
      </c>
      <c r="M34" s="27">
        <f t="shared" si="22"/>
        <v>4.8989898989898988</v>
      </c>
      <c r="O34" s="51">
        <f t="shared" si="23"/>
        <v>12.646833749945424</v>
      </c>
      <c r="P34" s="29">
        <f t="shared" si="24"/>
        <v>4.8989898989898988</v>
      </c>
      <c r="Q34" s="58">
        <f t="shared" si="7"/>
        <v>0.45950921561034908</v>
      </c>
      <c r="R34" s="156">
        <f t="shared" si="8"/>
        <v>978.47521189932093</v>
      </c>
      <c r="S34" s="156">
        <f t="shared" si="9"/>
        <v>1133.80673452992</v>
      </c>
      <c r="T34" s="153"/>
      <c r="U34" s="153"/>
      <c r="V34" s="72"/>
      <c r="W34" s="49">
        <v>9</v>
      </c>
      <c r="X34" s="135">
        <v>2</v>
      </c>
      <c r="Y34" s="44">
        <v>0.875</v>
      </c>
      <c r="Z34" s="54">
        <v>513</v>
      </c>
      <c r="AA34" s="47">
        <v>2450</v>
      </c>
      <c r="AB34" s="47">
        <v>992</v>
      </c>
      <c r="AC34" s="34">
        <v>1213</v>
      </c>
      <c r="AD34" s="27">
        <f t="shared" si="10"/>
        <v>4.2323055255343828E-2</v>
      </c>
      <c r="AE34" s="27">
        <f t="shared" si="11"/>
        <v>1.543138251599065E-2</v>
      </c>
      <c r="AF34" s="29">
        <f t="shared" si="12"/>
        <v>2.7426612755847954</v>
      </c>
      <c r="AG34" s="29">
        <f t="shared" si="13"/>
        <v>0.45026021220117551</v>
      </c>
      <c r="AH34" s="29">
        <f t="shared" si="14"/>
        <v>4.7758284600389862</v>
      </c>
      <c r="AI34" s="16"/>
      <c r="AJ34" s="51">
        <f t="shared" si="15"/>
        <v>12.777213479326306</v>
      </c>
      <c r="AK34" s="51">
        <f t="shared" si="16"/>
        <v>4.7758284600389862</v>
      </c>
      <c r="AL34" s="58">
        <f t="shared" si="17"/>
        <v>0.45026021220117551</v>
      </c>
      <c r="AN34" s="128"/>
      <c r="AO34" s="160"/>
      <c r="AP34" s="160"/>
      <c r="AQ34" s="128"/>
      <c r="AR34" s="49"/>
      <c r="AS34" s="135"/>
      <c r="AV34" s="43"/>
      <c r="AX34" s="102"/>
      <c r="BG34" s="58"/>
      <c r="BI34" s="143"/>
      <c r="BL34" s="16"/>
    </row>
    <row r="35" spans="1:64" x14ac:dyDescent="0.2">
      <c r="A35" s="1">
        <v>9</v>
      </c>
      <c r="B35" s="1">
        <v>24</v>
      </c>
      <c r="C35" s="1" t="s">
        <v>17</v>
      </c>
      <c r="D35" s="66">
        <v>2</v>
      </c>
      <c r="E35" s="1">
        <v>1225</v>
      </c>
      <c r="F35" s="9">
        <v>531</v>
      </c>
      <c r="G35" s="1">
        <v>2510</v>
      </c>
      <c r="H35" s="5">
        <v>0.88400000000000001</v>
      </c>
      <c r="I35" s="25">
        <f t="shared" si="18"/>
        <v>4.2514206029087863E-2</v>
      </c>
      <c r="J35" s="25">
        <f t="shared" si="19"/>
        <v>1.55080120301983E-2</v>
      </c>
      <c r="K35" s="27">
        <f t="shared" si="20"/>
        <v>2.7414349399717506</v>
      </c>
      <c r="L35" s="27">
        <f t="shared" si="21"/>
        <v>0.45107407935399507</v>
      </c>
      <c r="M35" s="27">
        <f t="shared" si="22"/>
        <v>4.7269303201506592</v>
      </c>
      <c r="O35" s="51">
        <f t="shared" si="23"/>
        <v>13.09012482984042</v>
      </c>
      <c r="P35" s="29">
        <f t="shared" si="24"/>
        <v>4.7269303201506592</v>
      </c>
      <c r="Q35" s="58">
        <f t="shared" si="7"/>
        <v>0.45107407935399507</v>
      </c>
      <c r="R35" s="156">
        <f t="shared" si="8"/>
        <v>1002.2007814186189</v>
      </c>
      <c r="S35" s="156">
        <f t="shared" si="9"/>
        <v>1133.7112911975328</v>
      </c>
      <c r="T35" s="153"/>
      <c r="U35" s="153"/>
      <c r="V35" s="72"/>
      <c r="W35" s="49">
        <v>9</v>
      </c>
      <c r="X35" s="135">
        <v>2</v>
      </c>
      <c r="Y35" s="44">
        <v>0.9</v>
      </c>
      <c r="Z35" s="54">
        <v>563</v>
      </c>
      <c r="AA35" s="47">
        <v>2567</v>
      </c>
      <c r="AB35" s="47">
        <v>1021</v>
      </c>
      <c r="AC35" s="34">
        <v>1248</v>
      </c>
      <c r="AD35" s="27">
        <f t="shared" si="10"/>
        <v>4.189181980276134E-2</v>
      </c>
      <c r="AE35" s="27">
        <f t="shared" si="11"/>
        <v>1.5550147507543957E-2</v>
      </c>
      <c r="AF35" s="29">
        <f t="shared" si="12"/>
        <v>2.6939821492007106</v>
      </c>
      <c r="AG35" s="29">
        <f t="shared" si="13"/>
        <v>0.44000966738840114</v>
      </c>
      <c r="AH35" s="29">
        <f t="shared" si="14"/>
        <v>4.5595026642984013</v>
      </c>
      <c r="AI35" s="16"/>
      <c r="AJ35" s="51">
        <f t="shared" si="15"/>
        <v>13.387390612828828</v>
      </c>
      <c r="AK35" s="51">
        <f t="shared" si="16"/>
        <v>4.5595026642984013</v>
      </c>
      <c r="AL35" s="58">
        <f t="shared" si="17"/>
        <v>0.44000966738840114</v>
      </c>
      <c r="AN35" s="128"/>
      <c r="AO35" s="160"/>
      <c r="AP35" s="160"/>
      <c r="AQ35" s="128"/>
      <c r="AR35" s="49"/>
      <c r="AS35" s="135"/>
      <c r="AT35" s="35"/>
      <c r="AV35" s="145"/>
      <c r="AW35" s="43"/>
      <c r="AX35" s="102"/>
      <c r="BD35" s="16"/>
      <c r="BG35" s="58"/>
      <c r="BI35" s="143"/>
      <c r="BL35" s="16"/>
    </row>
    <row r="36" spans="1:64" x14ac:dyDescent="0.2">
      <c r="A36" s="1">
        <v>9</v>
      </c>
      <c r="B36" s="1">
        <v>24</v>
      </c>
      <c r="C36" s="1" t="s">
        <v>17</v>
      </c>
      <c r="D36" s="66">
        <v>2</v>
      </c>
      <c r="E36" s="1">
        <v>1252</v>
      </c>
      <c r="F36" s="9">
        <v>562</v>
      </c>
      <c r="G36" s="1">
        <v>2532</v>
      </c>
      <c r="H36" s="5">
        <v>0.90300000000000002</v>
      </c>
      <c r="I36" s="25">
        <f t="shared" si="18"/>
        <v>4.1057034005450702E-2</v>
      </c>
      <c r="J36" s="25">
        <f t="shared" si="19"/>
        <v>1.5374223958240426E-2</v>
      </c>
      <c r="K36" s="27">
        <f t="shared" si="20"/>
        <v>2.6705109875444837</v>
      </c>
      <c r="L36" s="27">
        <f t="shared" si="21"/>
        <v>0.43180836049015608</v>
      </c>
      <c r="M36" s="27">
        <f t="shared" si="22"/>
        <v>4.5053380782918149</v>
      </c>
      <c r="O36" s="51">
        <f t="shared" si="23"/>
        <v>13.204858991695595</v>
      </c>
      <c r="P36" s="29">
        <f t="shared" si="24"/>
        <v>4.5053380782918149</v>
      </c>
      <c r="Q36" s="58">
        <f t="shared" si="7"/>
        <v>0.43180836049015608</v>
      </c>
      <c r="R36" s="156">
        <f t="shared" si="8"/>
        <v>1024.2901047641722</v>
      </c>
      <c r="S36" s="156">
        <f t="shared" si="9"/>
        <v>1134.3190528949858</v>
      </c>
      <c r="T36" s="153"/>
      <c r="U36" s="153"/>
      <c r="V36" s="72"/>
      <c r="W36" s="49">
        <v>9</v>
      </c>
      <c r="X36" s="135">
        <v>2</v>
      </c>
      <c r="Y36" s="44">
        <v>0.92500000000000004</v>
      </c>
      <c r="Z36" s="54">
        <v>615</v>
      </c>
      <c r="AA36" s="47">
        <v>2669</v>
      </c>
      <c r="AB36" s="47">
        <v>1049</v>
      </c>
      <c r="AC36" s="34">
        <v>1282</v>
      </c>
      <c r="AD36" s="27">
        <f t="shared" si="10"/>
        <v>4.1276707914554331E-2</v>
      </c>
      <c r="AE36" s="27">
        <f t="shared" si="11"/>
        <v>1.5670430025818614E-2</v>
      </c>
      <c r="AF36" s="29">
        <f t="shared" si="12"/>
        <v>2.6340507469512189</v>
      </c>
      <c r="AG36" s="29">
        <f t="shared" si="13"/>
        <v>0.42705081513216997</v>
      </c>
      <c r="AH36" s="29">
        <f t="shared" si="14"/>
        <v>4.3398373983739837</v>
      </c>
      <c r="AI36" s="16"/>
      <c r="AJ36" s="51">
        <f t="shared" si="15"/>
        <v>13.91933990870282</v>
      </c>
      <c r="AK36" s="51">
        <f t="shared" si="16"/>
        <v>4.3398373983739837</v>
      </c>
      <c r="AL36" s="58">
        <f t="shared" si="17"/>
        <v>0.42705081513216997</v>
      </c>
      <c r="AN36" s="128"/>
      <c r="AO36" s="160"/>
      <c r="AP36" s="160"/>
      <c r="AQ36" s="128"/>
      <c r="AR36" s="49"/>
      <c r="AS36" s="135"/>
      <c r="AT36" s="35"/>
      <c r="AV36" s="145"/>
      <c r="AW36" s="43"/>
      <c r="AX36" s="102"/>
      <c r="BD36" s="16"/>
      <c r="BG36" s="58"/>
      <c r="BI36" s="143"/>
      <c r="BL36" s="16"/>
    </row>
    <row r="37" spans="1:64" x14ac:dyDescent="0.2">
      <c r="A37" s="1">
        <v>9</v>
      </c>
      <c r="B37" s="1">
        <v>24</v>
      </c>
      <c r="C37" s="1" t="s">
        <v>17</v>
      </c>
      <c r="D37" s="66">
        <v>2</v>
      </c>
      <c r="E37" s="1">
        <v>1285</v>
      </c>
      <c r="F37" s="9">
        <v>624</v>
      </c>
      <c r="G37" s="1">
        <v>2700</v>
      </c>
      <c r="H37" s="5">
        <v>0.92700000000000005</v>
      </c>
      <c r="I37" s="25">
        <f t="shared" si="18"/>
        <v>4.1561387483837767E-2</v>
      </c>
      <c r="J37" s="25">
        <f t="shared" si="19"/>
        <v>1.5788653034002058E-2</v>
      </c>
      <c r="K37" s="27">
        <f t="shared" si="20"/>
        <v>2.632358022836538</v>
      </c>
      <c r="L37" s="27">
        <f t="shared" si="21"/>
        <v>0.42824555789549307</v>
      </c>
      <c r="M37" s="27">
        <f t="shared" si="22"/>
        <v>4.3269230769230766</v>
      </c>
      <c r="O37" s="51">
        <f t="shared" si="23"/>
        <v>14.081010773135112</v>
      </c>
      <c r="P37" s="29">
        <f t="shared" si="24"/>
        <v>4.3269230769230766</v>
      </c>
      <c r="Q37" s="58">
        <f t="shared" si="7"/>
        <v>0.42824555789549307</v>
      </c>
      <c r="R37" s="156">
        <f t="shared" si="8"/>
        <v>1051.2881666309595</v>
      </c>
      <c r="S37" s="156">
        <f t="shared" si="9"/>
        <v>1134.0756921585323</v>
      </c>
      <c r="T37" s="153"/>
      <c r="U37" s="153"/>
      <c r="V37" s="72"/>
      <c r="W37" s="49">
        <v>9</v>
      </c>
      <c r="X37" s="135">
        <v>2</v>
      </c>
      <c r="Y37" s="44">
        <v>0.95</v>
      </c>
      <c r="Z37" s="54">
        <v>681</v>
      </c>
      <c r="AA37" s="47">
        <v>2780</v>
      </c>
      <c r="AB37" s="47">
        <v>1077</v>
      </c>
      <c r="AC37" s="34">
        <v>1317</v>
      </c>
      <c r="AD37" s="27">
        <f t="shared" si="10"/>
        <v>4.0738569473314619E-2</v>
      </c>
      <c r="AE37" s="27">
        <f t="shared" si="11"/>
        <v>1.6005146778402125E-2</v>
      </c>
      <c r="AF37" s="29">
        <f t="shared" si="12"/>
        <v>2.5453418226872242</v>
      </c>
      <c r="AG37" s="29">
        <f t="shared" si="13"/>
        <v>0.4099698247088242</v>
      </c>
      <c r="AH37" s="29">
        <f t="shared" si="14"/>
        <v>4.08223201174743</v>
      </c>
      <c r="AI37" s="16"/>
      <c r="AJ37" s="51">
        <f>AA37/(PI()*$D$4^2/4)</f>
        <v>14.49822590715393</v>
      </c>
      <c r="AK37" s="51">
        <f>AH37</f>
        <v>4.08223201174743</v>
      </c>
      <c r="AL37" s="58">
        <f t="shared" si="17"/>
        <v>0.4099698247088242</v>
      </c>
      <c r="AN37" s="128"/>
      <c r="AO37" s="160"/>
      <c r="AP37" s="160"/>
      <c r="AQ37" s="128"/>
      <c r="AR37" s="49"/>
      <c r="AS37" s="135"/>
      <c r="AT37" s="35"/>
      <c r="AU37" s="102"/>
      <c r="AV37" s="43"/>
      <c r="AW37" s="43"/>
      <c r="BD37" s="36"/>
      <c r="BG37" s="58"/>
      <c r="BI37" s="143"/>
      <c r="BL37" s="16"/>
    </row>
    <row r="38" spans="1:64" x14ac:dyDescent="0.2">
      <c r="A38" s="1">
        <v>9</v>
      </c>
      <c r="B38" s="1">
        <v>24</v>
      </c>
      <c r="C38" s="1" t="s">
        <v>17</v>
      </c>
      <c r="D38" s="66">
        <v>2</v>
      </c>
      <c r="E38" s="1">
        <v>1313</v>
      </c>
      <c r="F38" s="9">
        <v>669</v>
      </c>
      <c r="G38" s="1">
        <v>2785</v>
      </c>
      <c r="H38" s="5">
        <v>0.94699999999999995</v>
      </c>
      <c r="I38" s="25">
        <f t="shared" si="18"/>
        <v>4.1060882207510696E-2</v>
      </c>
      <c r="J38" s="25">
        <f t="shared" si="19"/>
        <v>1.5867255456190742E-2</v>
      </c>
      <c r="K38" s="27">
        <f t="shared" si="20"/>
        <v>2.5877746987107622</v>
      </c>
      <c r="L38" s="27">
        <f t="shared" si="21"/>
        <v>0.41844992249309193</v>
      </c>
      <c r="M38" s="27">
        <f t="shared" si="22"/>
        <v>4.1629297458893868</v>
      </c>
      <c r="O38" s="51">
        <f t="shared" si="23"/>
        <v>14.524301853030106</v>
      </c>
      <c r="P38" s="29">
        <f t="shared" si="24"/>
        <v>4.1629297458893868</v>
      </c>
      <c r="Q38" s="58">
        <f t="shared" si="7"/>
        <v>0.41844992249309193</v>
      </c>
      <c r="R38" s="156">
        <f t="shared" si="8"/>
        <v>1074.1956130633851</v>
      </c>
      <c r="S38" s="156">
        <f t="shared" si="9"/>
        <v>1134.3142693383159</v>
      </c>
      <c r="T38" s="153"/>
      <c r="U38" s="153"/>
      <c r="V38" s="72"/>
      <c r="W38" s="49">
        <v>9</v>
      </c>
      <c r="X38" s="135">
        <v>2</v>
      </c>
      <c r="Y38" s="44">
        <v>0.97499999999999998</v>
      </c>
      <c r="Z38" s="54">
        <v>750</v>
      </c>
      <c r="AA38" s="47">
        <v>2840</v>
      </c>
      <c r="AB38" s="47">
        <v>1106</v>
      </c>
      <c r="AC38" s="34">
        <v>1352</v>
      </c>
      <c r="AD38" s="27">
        <f t="shared" si="10"/>
        <v>3.9490941297573613E-2</v>
      </c>
      <c r="AE38" s="27">
        <f t="shared" si="11"/>
        <v>1.6293000199510691E-2</v>
      </c>
      <c r="AF38" s="29">
        <f t="shared" si="12"/>
        <v>2.4237980000000001</v>
      </c>
      <c r="AG38" s="29">
        <f t="shared" si="13"/>
        <v>0.38436873723039938</v>
      </c>
      <c r="AH38" s="29">
        <f t="shared" si="14"/>
        <v>3.7866666666666666</v>
      </c>
      <c r="AI38" s="16"/>
      <c r="AJ38" s="51">
        <f>AA38/(PI()*$D$4^2/4)</f>
        <v>14.811137257668044</v>
      </c>
      <c r="AK38" s="51">
        <f>AH38</f>
        <v>3.7866666666666666</v>
      </c>
      <c r="AL38" s="58">
        <f t="shared" si="17"/>
        <v>0.38436873723039938</v>
      </c>
      <c r="AN38" s="128"/>
      <c r="AO38" s="160"/>
      <c r="AP38" s="160"/>
      <c r="AQ38" s="128"/>
      <c r="AR38" s="49"/>
      <c r="AS38" s="135"/>
      <c r="AT38" s="35"/>
      <c r="AV38" s="43"/>
      <c r="AW38" s="43"/>
      <c r="BD38" s="16"/>
      <c r="BG38" s="58"/>
      <c r="BI38" s="143"/>
      <c r="BL38" s="16"/>
    </row>
    <row r="39" spans="1:64" x14ac:dyDescent="0.2">
      <c r="A39" s="1">
        <v>9</v>
      </c>
      <c r="B39" s="1">
        <v>24</v>
      </c>
      <c r="C39" s="1" t="s">
        <v>17</v>
      </c>
      <c r="D39" s="66">
        <v>2</v>
      </c>
      <c r="E39" s="1">
        <v>1350</v>
      </c>
      <c r="F39" s="9">
        <v>762</v>
      </c>
      <c r="G39" s="1">
        <v>2891</v>
      </c>
      <c r="H39" s="5">
        <v>0.97399999999999998</v>
      </c>
      <c r="I39" s="25">
        <f t="shared" si="18"/>
        <v>4.0319309276181062E-2</v>
      </c>
      <c r="J39" s="25">
        <f t="shared" si="19"/>
        <v>1.6627369199573232E-2</v>
      </c>
      <c r="K39" s="27">
        <f t="shared" si="20"/>
        <v>2.4248760457677165</v>
      </c>
      <c r="L39" s="27">
        <f t="shared" si="21"/>
        <v>0.38855184582041369</v>
      </c>
      <c r="M39" s="27">
        <f t="shared" si="22"/>
        <v>3.7939632545931761</v>
      </c>
      <c r="O39" s="51">
        <f t="shared" si="23"/>
        <v>15.07711190560504</v>
      </c>
      <c r="P39" s="29">
        <f t="shared" si="24"/>
        <v>3.7939632545931761</v>
      </c>
      <c r="Q39" s="58">
        <f t="shared" si="7"/>
        <v>0.38855184582041369</v>
      </c>
      <c r="R39" s="156">
        <f t="shared" si="8"/>
        <v>1104.4661672776617</v>
      </c>
      <c r="S39" s="156">
        <f t="shared" si="9"/>
        <v>1133.9488370407205</v>
      </c>
      <c r="T39" s="153"/>
      <c r="U39" s="153"/>
      <c r="V39" s="72"/>
      <c r="W39" s="49">
        <v>9</v>
      </c>
      <c r="X39" s="135">
        <v>2</v>
      </c>
      <c r="Y39" s="44">
        <v>1</v>
      </c>
      <c r="Z39" s="54">
        <v>867</v>
      </c>
      <c r="AA39" s="47">
        <v>2957</v>
      </c>
      <c r="AB39" s="47">
        <v>1134</v>
      </c>
      <c r="AC39" s="34">
        <v>1386</v>
      </c>
      <c r="AD39" s="27">
        <f t="shared" si="10"/>
        <v>3.9125274068077191E-2</v>
      </c>
      <c r="AE39" s="27">
        <f t="shared" si="11"/>
        <v>1.7482328675477235E-2</v>
      </c>
      <c r="AF39" s="29">
        <f t="shared" si="12"/>
        <v>2.2379898464532868</v>
      </c>
      <c r="AG39" s="29">
        <f t="shared" si="13"/>
        <v>0.35325612409213364</v>
      </c>
      <c r="AH39" s="29">
        <f t="shared" si="14"/>
        <v>3.4106113033448673</v>
      </c>
      <c r="AI39" s="16"/>
      <c r="AJ39" s="51">
        <f t="shared" si="15"/>
        <v>15.421314391170565</v>
      </c>
      <c r="AK39" s="51">
        <f t="shared" si="16"/>
        <v>3.4106113033448673</v>
      </c>
      <c r="AL39" s="58">
        <f t="shared" si="17"/>
        <v>0.35325612409213364</v>
      </c>
      <c r="AN39" s="128"/>
      <c r="AO39" s="160"/>
      <c r="AP39" s="160"/>
      <c r="AQ39" s="128"/>
      <c r="AR39" s="49"/>
      <c r="AS39" s="135"/>
      <c r="AT39" s="35"/>
      <c r="AU39" s="102"/>
      <c r="AV39" s="43"/>
      <c r="AW39" s="43"/>
      <c r="BD39" s="16"/>
      <c r="BG39" s="58"/>
      <c r="BI39" s="143"/>
      <c r="BL39" s="16"/>
    </row>
    <row r="40" spans="1:64" x14ac:dyDescent="0.2">
      <c r="A40" s="1">
        <v>9</v>
      </c>
      <c r="B40" s="1">
        <v>24</v>
      </c>
      <c r="C40" s="1" t="s">
        <v>17</v>
      </c>
      <c r="D40" s="66">
        <v>2</v>
      </c>
      <c r="E40" s="1">
        <v>1375</v>
      </c>
      <c r="F40" s="9">
        <v>802</v>
      </c>
      <c r="G40" s="1">
        <v>2849</v>
      </c>
      <c r="H40" s="5">
        <v>0.99199999999999999</v>
      </c>
      <c r="I40" s="25">
        <f t="shared" si="18"/>
        <v>3.8301835055476359E-2</v>
      </c>
      <c r="J40" s="25">
        <f t="shared" si="19"/>
        <v>1.6562891162215477E-2</v>
      </c>
      <c r="K40" s="27">
        <f t="shared" si="20"/>
        <v>2.3125090106764334</v>
      </c>
      <c r="L40" s="27">
        <f t="shared" si="21"/>
        <v>0.36115706568886341</v>
      </c>
      <c r="M40" s="27">
        <f t="shared" si="22"/>
        <v>3.5523690773067331</v>
      </c>
      <c r="O40" s="51">
        <f t="shared" si="23"/>
        <v>14.858073960245161</v>
      </c>
      <c r="P40" s="29">
        <f t="shared" si="24"/>
        <v>3.5523690773067331</v>
      </c>
      <c r="Q40" s="58">
        <f t="shared" si="7"/>
        <v>0.36115706568886341</v>
      </c>
      <c r="R40" s="156">
        <f t="shared" si="8"/>
        <v>1124.9192444494702</v>
      </c>
      <c r="S40" s="156">
        <f t="shared" si="9"/>
        <v>1133.9911738401918</v>
      </c>
      <c r="T40" s="153"/>
      <c r="U40" s="153"/>
      <c r="V40" s="72"/>
      <c r="AA40" s="47"/>
      <c r="AB40" s="47"/>
      <c r="AI40" s="16"/>
      <c r="AL40" s="58"/>
      <c r="AN40" s="128"/>
      <c r="AO40" s="160"/>
      <c r="AP40" s="160"/>
      <c r="AQ40" s="128"/>
      <c r="AR40" s="49"/>
      <c r="AS40" s="135"/>
      <c r="AV40" s="43"/>
      <c r="AX40" s="102"/>
      <c r="BG40" s="58"/>
      <c r="BI40" s="143"/>
      <c r="BL40" s="16"/>
    </row>
    <row r="41" spans="1:64" x14ac:dyDescent="0.2">
      <c r="A41" s="1">
        <v>9</v>
      </c>
      <c r="B41" s="1">
        <v>24</v>
      </c>
      <c r="C41" s="1" t="s">
        <v>17</v>
      </c>
      <c r="D41" s="66">
        <v>2</v>
      </c>
      <c r="E41" s="1">
        <v>1409</v>
      </c>
      <c r="F41" s="9">
        <v>909</v>
      </c>
      <c r="G41" s="1">
        <v>3019</v>
      </c>
      <c r="H41" s="5">
        <v>1.016</v>
      </c>
      <c r="I41" s="25">
        <f t="shared" si="18"/>
        <v>3.8652149938754266E-2</v>
      </c>
      <c r="J41" s="25">
        <f t="shared" si="19"/>
        <v>1.7446197240615018E-2</v>
      </c>
      <c r="K41" s="27">
        <f t="shared" si="20"/>
        <v>2.2155057291666669</v>
      </c>
      <c r="L41" s="27">
        <f t="shared" si="21"/>
        <v>0.34758625680475214</v>
      </c>
      <c r="M41" s="27">
        <f t="shared" si="22"/>
        <v>3.3212321232123214</v>
      </c>
      <c r="O41" s="51">
        <f t="shared" si="23"/>
        <v>15.744656120035149</v>
      </c>
      <c r="P41" s="29">
        <f t="shared" si="24"/>
        <v>3.3212321232123214</v>
      </c>
      <c r="Q41" s="58">
        <f t="shared" si="7"/>
        <v>0.34758625680475214</v>
      </c>
      <c r="R41" s="156">
        <f t="shared" si="8"/>
        <v>1152.7354294031297</v>
      </c>
      <c r="S41" s="156">
        <f t="shared" si="9"/>
        <v>1134.5821155542615</v>
      </c>
      <c r="T41" s="153"/>
      <c r="U41" s="153"/>
      <c r="V41" s="72"/>
      <c r="AA41" s="47"/>
      <c r="AB41" s="47"/>
      <c r="AI41" s="16"/>
      <c r="AL41" s="58"/>
      <c r="AN41" s="128"/>
      <c r="AO41" s="160"/>
      <c r="AP41" s="160"/>
      <c r="AQ41" s="128"/>
      <c r="AR41" s="49"/>
      <c r="AS41" s="135"/>
      <c r="AV41" s="43"/>
      <c r="AW41" s="43"/>
      <c r="BD41" s="16"/>
      <c r="BG41" s="58"/>
      <c r="BI41" s="143"/>
      <c r="BL41" s="16"/>
    </row>
    <row r="42" spans="1:64" x14ac:dyDescent="0.2">
      <c r="A42" s="1">
        <v>9</v>
      </c>
      <c r="B42" s="1">
        <v>24</v>
      </c>
      <c r="C42" s="1" t="s">
        <v>17</v>
      </c>
      <c r="D42" s="66">
        <v>2</v>
      </c>
      <c r="E42" s="1">
        <v>1437</v>
      </c>
      <c r="F42" s="9">
        <v>1031</v>
      </c>
      <c r="G42" s="1">
        <v>3189</v>
      </c>
      <c r="H42" s="5">
        <v>1.0369999999999999</v>
      </c>
      <c r="I42" s="25">
        <f t="shared" si="18"/>
        <v>3.9253059422858165E-2</v>
      </c>
      <c r="J42" s="25">
        <f t="shared" si="19"/>
        <v>1.8653409959426989E-2</v>
      </c>
      <c r="K42" s="27">
        <f t="shared" si="20"/>
        <v>2.1043369286493703</v>
      </c>
      <c r="L42" s="27">
        <f t="shared" si="21"/>
        <v>0.33270162634633965</v>
      </c>
      <c r="M42" s="27">
        <f t="shared" si="22"/>
        <v>3.093113482056256</v>
      </c>
      <c r="O42" s="51">
        <f t="shared" si="23"/>
        <v>16.631238279825137</v>
      </c>
      <c r="P42" s="29">
        <f t="shared" si="24"/>
        <v>3.093113482056256</v>
      </c>
      <c r="Q42" s="58">
        <f t="shared" si="7"/>
        <v>0.33270162634633965</v>
      </c>
      <c r="R42" s="156">
        <f t="shared" si="8"/>
        <v>1175.6428758355553</v>
      </c>
      <c r="S42" s="156">
        <f t="shared" si="9"/>
        <v>1133.696119417122</v>
      </c>
      <c r="T42" s="153"/>
      <c r="U42" s="153"/>
      <c r="V42" s="72"/>
      <c r="AA42" s="47"/>
      <c r="AB42" s="47"/>
      <c r="AI42" s="16"/>
      <c r="AL42" s="58"/>
      <c r="AN42" s="128"/>
      <c r="AO42" s="160"/>
      <c r="AP42" s="160"/>
      <c r="AQ42" s="128"/>
      <c r="AR42" s="49"/>
      <c r="AS42" s="135"/>
      <c r="AV42" s="43"/>
      <c r="AX42" s="102"/>
      <c r="BG42" s="58"/>
      <c r="BI42" s="143"/>
      <c r="BL42" s="16"/>
    </row>
    <row r="43" spans="1:64" x14ac:dyDescent="0.2">
      <c r="A43" s="1">
        <v>9</v>
      </c>
      <c r="B43" s="1">
        <v>24</v>
      </c>
      <c r="C43" s="1" t="s">
        <v>17</v>
      </c>
      <c r="D43" s="66">
        <v>2</v>
      </c>
      <c r="E43" s="1">
        <v>1469</v>
      </c>
      <c r="F43" s="9">
        <v>1127</v>
      </c>
      <c r="G43" s="1">
        <v>3166</v>
      </c>
      <c r="H43" s="5">
        <v>1.06</v>
      </c>
      <c r="I43" s="25">
        <f t="shared" si="18"/>
        <v>3.7290640920683918E-2</v>
      </c>
      <c r="J43" s="25">
        <f t="shared" si="19"/>
        <v>1.9086592567802169E-2</v>
      </c>
      <c r="K43" s="27">
        <f t="shared" si="20"/>
        <v>1.9537610387089619</v>
      </c>
      <c r="L43" s="27">
        <f t="shared" si="21"/>
        <v>0.30107469841823498</v>
      </c>
      <c r="M43" s="27">
        <f t="shared" si="22"/>
        <v>2.8092280390417037</v>
      </c>
      <c r="O43" s="51">
        <f t="shared" si="23"/>
        <v>16.511288928794727</v>
      </c>
      <c r="P43" s="29">
        <f t="shared" si="24"/>
        <v>2.8092280390417037</v>
      </c>
      <c r="Q43" s="58">
        <f t="shared" si="7"/>
        <v>0.30107469841823498</v>
      </c>
      <c r="R43" s="156">
        <f t="shared" si="8"/>
        <v>1201.8228146154704</v>
      </c>
      <c r="S43" s="156">
        <f t="shared" si="9"/>
        <v>1133.7951081278022</v>
      </c>
      <c r="T43" s="153"/>
      <c r="U43" s="153"/>
      <c r="V43" s="72"/>
      <c r="AA43" s="47"/>
      <c r="AB43" s="47"/>
      <c r="AI43" s="16"/>
      <c r="AL43" s="58"/>
      <c r="AN43" s="128"/>
      <c r="AO43" s="160"/>
      <c r="AP43" s="160"/>
      <c r="AQ43" s="128"/>
      <c r="AR43" s="49"/>
      <c r="AS43" s="135"/>
      <c r="AV43" s="43"/>
      <c r="AX43" s="102"/>
      <c r="BG43" s="58"/>
      <c r="BI43" s="143"/>
      <c r="BL43" s="16"/>
    </row>
    <row r="44" spans="1:64" x14ac:dyDescent="0.2">
      <c r="Q44" s="58"/>
      <c r="R44" s="156"/>
      <c r="T44" s="153"/>
      <c r="U44" s="153"/>
      <c r="V44" s="72"/>
      <c r="AA44" s="47"/>
      <c r="AB44" s="47"/>
      <c r="AI44" s="16"/>
      <c r="AL44" s="58"/>
      <c r="AN44" s="128"/>
      <c r="AO44" s="160"/>
      <c r="AP44" s="160"/>
      <c r="AQ44" s="128"/>
      <c r="AR44" s="49"/>
      <c r="AS44" s="135"/>
      <c r="AV44" s="43"/>
      <c r="AX44" s="102"/>
      <c r="BG44" s="58"/>
      <c r="BI44" s="143"/>
      <c r="BL44" s="16"/>
    </row>
    <row r="45" spans="1:64" x14ac:dyDescent="0.2">
      <c r="Q45" s="58"/>
      <c r="R45" s="156"/>
      <c r="T45" s="153"/>
      <c r="U45" s="153"/>
      <c r="V45" s="72"/>
      <c r="AA45" s="47"/>
      <c r="AC45" s="36"/>
      <c r="AL45" s="58"/>
      <c r="AN45" s="128"/>
      <c r="AO45" s="160"/>
      <c r="AP45" s="160"/>
      <c r="AQ45" s="128"/>
      <c r="AR45" s="49"/>
      <c r="AS45" s="135"/>
      <c r="AT45" s="35"/>
      <c r="AV45" s="145"/>
      <c r="AW45" s="43"/>
      <c r="AX45" s="102"/>
      <c r="BD45" s="16"/>
      <c r="BG45" s="58"/>
      <c r="BI45" s="143"/>
      <c r="BL45" s="16"/>
    </row>
    <row r="46" spans="1:64" x14ac:dyDescent="0.2">
      <c r="A46" s="1">
        <v>10</v>
      </c>
      <c r="B46" s="1">
        <v>26</v>
      </c>
      <c r="C46" s="1" t="s">
        <v>17</v>
      </c>
      <c r="D46" s="66">
        <v>4</v>
      </c>
      <c r="E46" s="1">
        <v>733</v>
      </c>
      <c r="F46" s="9">
        <v>150</v>
      </c>
      <c r="G46" s="1">
        <v>1365</v>
      </c>
      <c r="H46" s="5">
        <v>0.52800000000000002</v>
      </c>
      <c r="I46" s="25">
        <f t="shared" ref="I46:I61" si="25">0.1515*(G46/1000)/(E46/1000)^2/($D$4/10)^4</f>
        <v>6.457393182737782E-2</v>
      </c>
      <c r="J46" s="25">
        <f t="shared" ref="J46:J61" si="26">0.5*(F46/1000)/(E46/1000)^3/($D$4/10)^5</f>
        <v>2.0447923391415934E-2</v>
      </c>
      <c r="K46" s="27">
        <f t="shared" ref="K46:K61" si="27">I46/J46</f>
        <v>3.1579701562500007</v>
      </c>
      <c r="L46" s="27">
        <f t="shared" ref="L46:L61" si="28">0.798*I46^1.5/J46</f>
        <v>0.64038260764522226</v>
      </c>
      <c r="M46" s="27">
        <f t="shared" ref="M46:M61" si="29">G46/F46</f>
        <v>9.1</v>
      </c>
      <c r="O46" s="51">
        <f t="shared" ref="O46:O61" si="30">G46/(PI()*$D$4^2/4)</f>
        <v>7.1187332241960846</v>
      </c>
      <c r="P46" s="29">
        <f t="shared" ref="P46:P61" si="31">M46</f>
        <v>9.1</v>
      </c>
      <c r="Q46" s="58">
        <f t="shared" si="7"/>
        <v>0.64038260764522226</v>
      </c>
      <c r="R46" s="156">
        <f t="shared" si="8"/>
        <v>599.68422267742665</v>
      </c>
      <c r="S46" s="156">
        <f t="shared" si="9"/>
        <v>1135.7655732527019</v>
      </c>
      <c r="T46" s="153"/>
      <c r="U46" s="153"/>
      <c r="V46" s="72"/>
      <c r="W46" s="49">
        <v>10</v>
      </c>
      <c r="X46" s="135">
        <v>4</v>
      </c>
      <c r="Y46" s="44">
        <v>0.72499999999999998</v>
      </c>
      <c r="Z46" s="54">
        <v>383</v>
      </c>
      <c r="AA46" s="47">
        <v>2526</v>
      </c>
      <c r="AB46" s="54">
        <v>824</v>
      </c>
      <c r="AC46" s="36">
        <v>1007</v>
      </c>
      <c r="AD46" s="27">
        <f t="shared" si="10"/>
        <v>6.3315047042342143E-2</v>
      </c>
      <c r="AE46" s="27">
        <f t="shared" si="11"/>
        <v>2.0136326134082699E-2</v>
      </c>
      <c r="AF46" s="29">
        <f t="shared" si="12"/>
        <v>3.1443197046344635</v>
      </c>
      <c r="AG46" s="29">
        <f t="shared" si="13"/>
        <v>0.63136871105520631</v>
      </c>
      <c r="AH46" s="29">
        <f t="shared" si="14"/>
        <v>6.5953002610966056</v>
      </c>
      <c r="AJ46" s="51">
        <f t="shared" si="15"/>
        <v>13.173567856644183</v>
      </c>
      <c r="AK46" s="51">
        <f t="shared" si="16"/>
        <v>6.5953002610966056</v>
      </c>
      <c r="AL46" s="58">
        <f t="shared" si="17"/>
        <v>0.63136871105520631</v>
      </c>
      <c r="AN46" s="128"/>
      <c r="AO46" s="160"/>
      <c r="AP46" s="160"/>
      <c r="AQ46" s="128"/>
      <c r="AR46" s="49"/>
      <c r="AS46" s="135"/>
      <c r="AT46" s="35"/>
      <c r="AV46" s="145"/>
      <c r="AW46" s="43"/>
      <c r="AX46" s="102"/>
      <c r="BD46" s="16"/>
      <c r="BG46" s="58"/>
      <c r="BI46" s="143"/>
      <c r="BL46" s="16"/>
    </row>
    <row r="47" spans="1:64" x14ac:dyDescent="0.2">
      <c r="A47" s="1">
        <v>10</v>
      </c>
      <c r="B47" s="1">
        <v>26</v>
      </c>
      <c r="C47" s="1" t="s">
        <v>17</v>
      </c>
      <c r="D47" s="66">
        <v>4</v>
      </c>
      <c r="E47" s="1">
        <v>861</v>
      </c>
      <c r="F47" s="9">
        <v>240</v>
      </c>
      <c r="G47" s="1">
        <v>1905</v>
      </c>
      <c r="H47" s="5">
        <v>0.62</v>
      </c>
      <c r="I47" s="25">
        <f t="shared" si="25"/>
        <v>6.5316244470613946E-2</v>
      </c>
      <c r="J47" s="25">
        <f t="shared" si="26"/>
        <v>2.0186994356298518E-2</v>
      </c>
      <c r="K47" s="27">
        <f t="shared" si="27"/>
        <v>3.2355606445312501</v>
      </c>
      <c r="L47" s="27">
        <f t="shared" si="28"/>
        <v>0.65987707181056388</v>
      </c>
      <c r="M47" s="27">
        <f t="shared" si="29"/>
        <v>7.9375</v>
      </c>
      <c r="O47" s="51">
        <f t="shared" si="30"/>
        <v>9.9349353788231074</v>
      </c>
      <c r="P47" s="29">
        <f t="shared" si="31"/>
        <v>7.9375</v>
      </c>
      <c r="Q47" s="58">
        <f t="shared" si="7"/>
        <v>0.65987707181056388</v>
      </c>
      <c r="R47" s="156">
        <f t="shared" si="8"/>
        <v>704.40397779708644</v>
      </c>
      <c r="S47" s="156">
        <f t="shared" si="9"/>
        <v>1136.1354480598168</v>
      </c>
      <c r="T47" s="153"/>
      <c r="U47" s="153"/>
      <c r="V47" s="72"/>
      <c r="W47" s="49">
        <v>10</v>
      </c>
      <c r="X47" s="135">
        <v>4</v>
      </c>
      <c r="Y47" s="44">
        <v>0.75</v>
      </c>
      <c r="Z47" s="54">
        <v>426</v>
      </c>
      <c r="AA47" s="47">
        <v>2690</v>
      </c>
      <c r="AB47" s="54">
        <v>852</v>
      </c>
      <c r="AC47" s="36">
        <v>1041</v>
      </c>
      <c r="AD47" s="27">
        <f t="shared" si="10"/>
        <v>6.3093315491920599E-2</v>
      </c>
      <c r="AE47" s="27">
        <f t="shared" si="11"/>
        <v>2.0273432471954171E-2</v>
      </c>
      <c r="AF47" s="29">
        <f t="shared" si="12"/>
        <v>3.1121180677816906</v>
      </c>
      <c r="AG47" s="29">
        <f t="shared" si="13"/>
        <v>0.62380755631728468</v>
      </c>
      <c r="AH47" s="29">
        <f t="shared" si="14"/>
        <v>6.314553990610329</v>
      </c>
      <c r="AJ47" s="51">
        <f t="shared" si="15"/>
        <v>14.02885888138276</v>
      </c>
      <c r="AK47" s="51">
        <f t="shared" si="16"/>
        <v>6.314553990610329</v>
      </c>
      <c r="AL47" s="58">
        <f t="shared" si="17"/>
        <v>0.62380755631728468</v>
      </c>
      <c r="AN47" s="128"/>
      <c r="AO47" s="160"/>
      <c r="AP47" s="160"/>
      <c r="AQ47" s="128"/>
      <c r="AR47" s="49"/>
      <c r="AS47" s="135"/>
      <c r="AT47" s="35"/>
      <c r="AU47" s="102"/>
      <c r="AV47" s="43"/>
      <c r="AW47" s="43"/>
      <c r="BD47" s="36"/>
      <c r="BG47" s="58"/>
      <c r="BI47" s="143"/>
      <c r="BL47" s="16"/>
    </row>
    <row r="48" spans="1:64" x14ac:dyDescent="0.2">
      <c r="A48" s="1">
        <v>10</v>
      </c>
      <c r="B48" s="1">
        <v>26</v>
      </c>
      <c r="C48" s="1" t="s">
        <v>17</v>
      </c>
      <c r="D48" s="66">
        <v>4</v>
      </c>
      <c r="E48" s="1">
        <v>984</v>
      </c>
      <c r="F48" s="9">
        <v>355</v>
      </c>
      <c r="G48" s="1">
        <v>2390</v>
      </c>
      <c r="H48" s="5">
        <v>0.70899999999999996</v>
      </c>
      <c r="I48" s="25">
        <f t="shared" si="25"/>
        <v>6.2739381479278211E-2</v>
      </c>
      <c r="J48" s="25">
        <f t="shared" si="26"/>
        <v>2.0003819724891674E-2</v>
      </c>
      <c r="K48" s="27">
        <f t="shared" si="27"/>
        <v>3.1363700704225361</v>
      </c>
      <c r="L48" s="27">
        <f t="shared" si="28"/>
        <v>0.62690294297277871</v>
      </c>
      <c r="M48" s="27">
        <f t="shared" si="29"/>
        <v>6.732394366197183</v>
      </c>
      <c r="O48" s="51">
        <f t="shared" si="30"/>
        <v>12.464302128812191</v>
      </c>
      <c r="P48" s="29">
        <f t="shared" si="31"/>
        <v>6.732394366197183</v>
      </c>
      <c r="Q48" s="58">
        <f t="shared" si="7"/>
        <v>0.62690294297277871</v>
      </c>
      <c r="R48" s="156">
        <f t="shared" si="8"/>
        <v>805.03311748238445</v>
      </c>
      <c r="S48" s="156">
        <f t="shared" si="9"/>
        <v>1135.4486847424323</v>
      </c>
      <c r="T48" s="153"/>
      <c r="U48" s="153"/>
      <c r="V48" s="72"/>
      <c r="W48" s="49">
        <v>10</v>
      </c>
      <c r="X48" s="135">
        <v>4</v>
      </c>
      <c r="Y48" s="44">
        <v>0.77500000000000002</v>
      </c>
      <c r="Z48" s="54">
        <v>471</v>
      </c>
      <c r="AA48" s="47">
        <v>2859</v>
      </c>
      <c r="AB48" s="54">
        <v>880</v>
      </c>
      <c r="AC48" s="36">
        <v>1076</v>
      </c>
      <c r="AD48" s="27">
        <f t="shared" si="10"/>
        <v>6.2765666004615736E-2</v>
      </c>
      <c r="AE48" s="27">
        <f t="shared" si="11"/>
        <v>2.0298033614915792E-2</v>
      </c>
      <c r="AF48" s="29">
        <f t="shared" si="12"/>
        <v>3.0922042595541401</v>
      </c>
      <c r="AG48" s="29">
        <f t="shared" si="13"/>
        <v>0.61820446317915512</v>
      </c>
      <c r="AH48" s="29">
        <f t="shared" si="14"/>
        <v>6.0700636942675157</v>
      </c>
      <c r="AJ48" s="51">
        <f t="shared" si="15"/>
        <v>14.910225851997513</v>
      </c>
      <c r="AK48" s="51">
        <f t="shared" si="16"/>
        <v>6.0700636942675157</v>
      </c>
      <c r="AL48" s="58">
        <f t="shared" si="17"/>
        <v>0.61820446317915512</v>
      </c>
      <c r="AN48" s="128"/>
      <c r="AO48" s="160"/>
      <c r="AP48" s="160"/>
      <c r="AQ48" s="128"/>
      <c r="AR48" s="49"/>
      <c r="AS48" s="135"/>
      <c r="AT48" s="35"/>
      <c r="AV48" s="43"/>
      <c r="AW48" s="43"/>
      <c r="BD48" s="16"/>
      <c r="BG48" s="58"/>
      <c r="BI48" s="143"/>
      <c r="BL48" s="16"/>
    </row>
    <row r="49" spans="1:64" x14ac:dyDescent="0.2">
      <c r="A49" s="1">
        <v>10</v>
      </c>
      <c r="B49" s="1">
        <v>26</v>
      </c>
      <c r="C49" s="1" t="s">
        <v>17</v>
      </c>
      <c r="D49" s="66">
        <v>4</v>
      </c>
      <c r="E49" s="1">
        <v>1102</v>
      </c>
      <c r="F49" s="9">
        <v>508</v>
      </c>
      <c r="G49" s="1">
        <v>3005</v>
      </c>
      <c r="H49" s="5">
        <v>0.79400000000000004</v>
      </c>
      <c r="I49" s="25">
        <f t="shared" si="25"/>
        <v>6.2894666133510746E-2</v>
      </c>
      <c r="J49" s="25">
        <f t="shared" si="26"/>
        <v>2.0379278436245877E-2</v>
      </c>
      <c r="K49" s="27">
        <f t="shared" si="27"/>
        <v>3.08620672367126</v>
      </c>
      <c r="L49" s="27">
        <f t="shared" si="28"/>
        <v>0.61763914411461784</v>
      </c>
      <c r="M49" s="27">
        <f t="shared" si="29"/>
        <v>5.9153543307086611</v>
      </c>
      <c r="O49" s="51">
        <f t="shared" si="30"/>
        <v>15.671643471581856</v>
      </c>
      <c r="P49" s="29">
        <f t="shared" si="31"/>
        <v>5.9153543307086611</v>
      </c>
      <c r="Q49" s="58">
        <f t="shared" si="7"/>
        <v>0.61763914411461784</v>
      </c>
      <c r="R49" s="156">
        <f t="shared" si="8"/>
        <v>901.5716417333208</v>
      </c>
      <c r="S49" s="156">
        <f t="shared" si="9"/>
        <v>1135.4806570948624</v>
      </c>
      <c r="T49" s="153"/>
      <c r="U49" s="153"/>
      <c r="V49" s="72"/>
      <c r="W49" s="49">
        <v>10</v>
      </c>
      <c r="X49" s="135">
        <v>4</v>
      </c>
      <c r="Y49" s="44">
        <v>0.8</v>
      </c>
      <c r="Z49" s="54">
        <v>519</v>
      </c>
      <c r="AA49" s="47">
        <v>3028</v>
      </c>
      <c r="AB49" s="54">
        <v>909</v>
      </c>
      <c r="AC49" s="36">
        <v>1111</v>
      </c>
      <c r="AD49" s="27">
        <f t="shared" si="10"/>
        <v>6.2353420400949183E-2</v>
      </c>
      <c r="AE49" s="27">
        <f t="shared" si="11"/>
        <v>2.0318659630961019E-2</v>
      </c>
      <c r="AF49" s="29">
        <f t="shared" si="12"/>
        <v>3.0687762644508667</v>
      </c>
      <c r="AG49" s="29">
        <f t="shared" si="13"/>
        <v>0.61150253062710713</v>
      </c>
      <c r="AH49" s="29">
        <f t="shared" si="14"/>
        <v>5.8342967244701347</v>
      </c>
      <c r="AJ49" s="51">
        <f t="shared" si="15"/>
        <v>15.791592822612266</v>
      </c>
      <c r="AK49" s="51">
        <f t="shared" si="16"/>
        <v>5.8342967244701347</v>
      </c>
      <c r="AL49" s="58">
        <f t="shared" si="17"/>
        <v>0.61150253062710713</v>
      </c>
      <c r="AN49" s="128"/>
      <c r="AO49" s="160"/>
      <c r="AP49" s="160"/>
      <c r="AQ49" s="128"/>
      <c r="AR49" s="49"/>
      <c r="AS49" s="135"/>
      <c r="AT49" s="35"/>
      <c r="AU49" s="102"/>
      <c r="AV49" s="43"/>
      <c r="AW49" s="43"/>
      <c r="BD49" s="16"/>
      <c r="BG49" s="58"/>
      <c r="BI49" s="143"/>
      <c r="BL49" s="16"/>
    </row>
    <row r="50" spans="1:64" x14ac:dyDescent="0.2">
      <c r="A50" s="1">
        <v>10</v>
      </c>
      <c r="B50" s="1">
        <v>26</v>
      </c>
      <c r="C50" s="1" t="s">
        <v>17</v>
      </c>
      <c r="D50" s="66">
        <v>4</v>
      </c>
      <c r="E50" s="1">
        <v>1127</v>
      </c>
      <c r="F50" s="9">
        <v>540</v>
      </c>
      <c r="G50" s="1">
        <v>3110</v>
      </c>
      <c r="H50" s="5">
        <v>0.81200000000000006</v>
      </c>
      <c r="I50" s="25">
        <f t="shared" si="25"/>
        <v>6.2236489180547791E-2</v>
      </c>
      <c r="J50" s="25">
        <f t="shared" si="26"/>
        <v>2.02531176693709E-2</v>
      </c>
      <c r="K50" s="27">
        <f t="shared" si="27"/>
        <v>3.0729337673611106</v>
      </c>
      <c r="L50" s="27">
        <f t="shared" si="28"/>
        <v>0.61175655843562426</v>
      </c>
      <c r="M50" s="27">
        <f t="shared" si="29"/>
        <v>5.7592592592592595</v>
      </c>
      <c r="O50" s="51">
        <f t="shared" si="30"/>
        <v>16.219238334981554</v>
      </c>
      <c r="P50" s="29">
        <f t="shared" si="31"/>
        <v>5.7592592592592595</v>
      </c>
      <c r="Q50" s="58">
        <f t="shared" si="7"/>
        <v>0.61175655843562426</v>
      </c>
      <c r="R50" s="156">
        <f t="shared" si="8"/>
        <v>922.02471890512936</v>
      </c>
      <c r="S50" s="156">
        <f t="shared" si="9"/>
        <v>1135.4984222969572</v>
      </c>
      <c r="T50" s="153"/>
      <c r="U50" s="153"/>
      <c r="V50"/>
      <c r="W50" s="49">
        <v>10</v>
      </c>
      <c r="X50" s="135">
        <v>4</v>
      </c>
      <c r="Y50" s="44">
        <v>0.82499999999999996</v>
      </c>
      <c r="Z50" s="54">
        <v>573</v>
      </c>
      <c r="AA50" s="47">
        <v>3226</v>
      </c>
      <c r="AB50" s="54">
        <v>937</v>
      </c>
      <c r="AC50" s="36">
        <v>1146</v>
      </c>
      <c r="AD50" s="27">
        <f t="shared" si="10"/>
        <v>6.2434933942965752E-2</v>
      </c>
      <c r="AE50" s="27">
        <f t="shared" si="11"/>
        <v>2.0439517678913534E-2</v>
      </c>
      <c r="AF50" s="29">
        <f t="shared" si="12"/>
        <v>3.0546187499999995</v>
      </c>
      <c r="AG50" s="29">
        <f t="shared" si="13"/>
        <v>0.60907914983555644</v>
      </c>
      <c r="AH50" s="29">
        <f t="shared" si="14"/>
        <v>5.6300174520069808</v>
      </c>
      <c r="AJ50" s="51">
        <f t="shared" si="15"/>
        <v>16.82420027930884</v>
      </c>
      <c r="AK50" s="51">
        <f t="shared" si="16"/>
        <v>5.6300174520069808</v>
      </c>
      <c r="AL50" s="58">
        <f t="shared" si="17"/>
        <v>0.60907914983555644</v>
      </c>
      <c r="AN50" s="128"/>
      <c r="AO50" s="160"/>
      <c r="AP50" s="160"/>
      <c r="AQ50" s="128"/>
      <c r="AR50" s="49"/>
      <c r="AS50" s="135"/>
      <c r="AV50" s="43"/>
      <c r="AX50" s="102"/>
      <c r="BG50" s="58"/>
      <c r="BI50" s="143"/>
      <c r="BL50" s="16"/>
    </row>
    <row r="51" spans="1:64" x14ac:dyDescent="0.2">
      <c r="A51" s="1">
        <v>10</v>
      </c>
      <c r="B51" s="1">
        <v>26</v>
      </c>
      <c r="C51" s="1" t="s">
        <v>17</v>
      </c>
      <c r="D51" s="66">
        <v>4</v>
      </c>
      <c r="E51" s="1">
        <v>1164</v>
      </c>
      <c r="F51" s="9">
        <v>601</v>
      </c>
      <c r="G51" s="1">
        <v>3300</v>
      </c>
      <c r="H51" s="5">
        <v>0.83799999999999997</v>
      </c>
      <c r="I51" s="25">
        <f t="shared" si="25"/>
        <v>6.1907106812626206E-2</v>
      </c>
      <c r="J51" s="25">
        <f t="shared" si="26"/>
        <v>2.0459047248718467E-2</v>
      </c>
      <c r="K51" s="27">
        <f t="shared" si="27"/>
        <v>3.0259037021630615</v>
      </c>
      <c r="L51" s="27">
        <f t="shared" si="28"/>
        <v>0.60079768154005631</v>
      </c>
      <c r="M51" s="27">
        <f t="shared" si="29"/>
        <v>5.4908485856905154</v>
      </c>
      <c r="O51" s="51">
        <f t="shared" si="30"/>
        <v>17.210124278276247</v>
      </c>
      <c r="P51" s="29">
        <f t="shared" si="31"/>
        <v>5.4908485856905154</v>
      </c>
      <c r="Q51" s="58">
        <f t="shared" si="7"/>
        <v>0.60079768154005631</v>
      </c>
      <c r="R51" s="156">
        <f t="shared" si="8"/>
        <v>952.29527311940603</v>
      </c>
      <c r="S51" s="156">
        <f t="shared" si="9"/>
        <v>1136.3905407152818</v>
      </c>
      <c r="T51" s="153"/>
      <c r="U51" s="153"/>
      <c r="V51"/>
      <c r="W51" s="49">
        <v>10</v>
      </c>
      <c r="X51" s="135">
        <v>4</v>
      </c>
      <c r="Y51" s="44">
        <v>0.85</v>
      </c>
      <c r="Z51" s="54">
        <v>632</v>
      </c>
      <c r="AA51" s="47">
        <v>3423</v>
      </c>
      <c r="AB51" s="54">
        <v>966</v>
      </c>
      <c r="AC51" s="36">
        <v>1180</v>
      </c>
      <c r="AD51" s="27">
        <f t="shared" si="10"/>
        <v>6.2484948080666486E-2</v>
      </c>
      <c r="AE51" s="27">
        <f t="shared" si="11"/>
        <v>2.0650992578598596E-2</v>
      </c>
      <c r="AF51" s="29">
        <f t="shared" si="12"/>
        <v>3.0257600375791136</v>
      </c>
      <c r="AG51" s="29">
        <f t="shared" si="13"/>
        <v>0.60356643570053636</v>
      </c>
      <c r="AH51" s="29">
        <f t="shared" si="14"/>
        <v>5.4161392405063289</v>
      </c>
      <c r="AJ51" s="51">
        <f t="shared" si="15"/>
        <v>17.851592546830179</v>
      </c>
      <c r="AK51" s="51">
        <f t="shared" si="16"/>
        <v>5.4161392405063289</v>
      </c>
      <c r="AL51" s="58">
        <f t="shared" si="17"/>
        <v>0.60356643570053636</v>
      </c>
      <c r="AN51" s="128"/>
      <c r="AO51" s="160"/>
      <c r="AP51" s="160"/>
      <c r="AQ51" s="128"/>
      <c r="AR51" s="49"/>
      <c r="AS51" s="135"/>
      <c r="AV51" s="43"/>
      <c r="AW51" s="43"/>
      <c r="BD51" s="16"/>
      <c r="BG51" s="58"/>
      <c r="BI51" s="143"/>
      <c r="BL51" s="16"/>
    </row>
    <row r="52" spans="1:64" x14ac:dyDescent="0.2">
      <c r="A52" s="1">
        <v>10</v>
      </c>
      <c r="B52" s="1">
        <v>26</v>
      </c>
      <c r="C52" s="1" t="s">
        <v>17</v>
      </c>
      <c r="D52" s="66">
        <v>4</v>
      </c>
      <c r="E52" s="1">
        <v>1192</v>
      </c>
      <c r="F52" s="9">
        <v>654</v>
      </c>
      <c r="G52" s="1">
        <v>3510</v>
      </c>
      <c r="H52" s="5">
        <v>0.85799999999999998</v>
      </c>
      <c r="I52" s="25">
        <f t="shared" si="25"/>
        <v>6.2789515859645956E-2</v>
      </c>
      <c r="J52" s="25">
        <f t="shared" si="26"/>
        <v>2.073093339709893E-2</v>
      </c>
      <c r="K52" s="27">
        <f t="shared" si="27"/>
        <v>3.0287838302752288</v>
      </c>
      <c r="L52" s="27">
        <f t="shared" si="28"/>
        <v>0.60564025917381725</v>
      </c>
      <c r="M52" s="27">
        <f t="shared" si="29"/>
        <v>5.3669724770642198</v>
      </c>
      <c r="O52" s="51">
        <f t="shared" si="30"/>
        <v>18.305314005075648</v>
      </c>
      <c r="P52" s="29">
        <f t="shared" si="31"/>
        <v>5.3669724770642198</v>
      </c>
      <c r="Q52" s="58">
        <f t="shared" si="7"/>
        <v>0.60564025917381725</v>
      </c>
      <c r="R52" s="156">
        <f t="shared" si="8"/>
        <v>975.20271955183159</v>
      </c>
      <c r="S52" s="156">
        <f t="shared" si="9"/>
        <v>1136.5999062375661</v>
      </c>
      <c r="T52" s="153"/>
      <c r="U52" s="153"/>
      <c r="V52"/>
      <c r="W52" s="49">
        <v>10</v>
      </c>
      <c r="X52" s="135">
        <v>4</v>
      </c>
      <c r="Y52" s="44">
        <v>0.875</v>
      </c>
      <c r="Z52" s="54">
        <v>695</v>
      </c>
      <c r="AA52" s="47">
        <v>3630</v>
      </c>
      <c r="AB52" s="54">
        <v>994</v>
      </c>
      <c r="AC52" s="36">
        <v>1215</v>
      </c>
      <c r="AD52" s="27">
        <f t="shared" si="10"/>
        <v>6.250094703124523E-2</v>
      </c>
      <c r="AE52" s="27">
        <f t="shared" si="11"/>
        <v>2.080299405885061E-2</v>
      </c>
      <c r="AF52" s="29">
        <f t="shared" si="12"/>
        <v>3.0044207508992811</v>
      </c>
      <c r="AG52" s="29">
        <f t="shared" si="13"/>
        <v>0.59938648085460322</v>
      </c>
      <c r="AH52" s="29">
        <f t="shared" si="14"/>
        <v>5.2230215827338133</v>
      </c>
      <c r="AJ52" s="51">
        <f>AA52/(PI()*$D$4^2/4)</f>
        <v>18.931136706103874</v>
      </c>
      <c r="AK52" s="51">
        <f>AH52</f>
        <v>5.2230215827338133</v>
      </c>
      <c r="AL52" s="58">
        <f t="shared" si="17"/>
        <v>0.59938648085460322</v>
      </c>
      <c r="AN52" s="128"/>
      <c r="AO52" s="160"/>
      <c r="AP52" s="160"/>
      <c r="AQ52" s="128"/>
      <c r="AR52" s="49"/>
      <c r="AS52" s="135"/>
      <c r="AV52" s="43"/>
      <c r="AX52" s="102"/>
      <c r="BG52" s="58"/>
      <c r="BI52" s="143"/>
      <c r="BL52" s="16"/>
    </row>
    <row r="53" spans="1:64" x14ac:dyDescent="0.2">
      <c r="A53" s="1">
        <v>10</v>
      </c>
      <c r="B53" s="1">
        <v>26</v>
      </c>
      <c r="C53" s="1" t="s">
        <v>17</v>
      </c>
      <c r="D53" s="66">
        <v>4</v>
      </c>
      <c r="E53" s="1">
        <v>1224</v>
      </c>
      <c r="F53" s="9">
        <v>715</v>
      </c>
      <c r="G53" s="1">
        <v>3700</v>
      </c>
      <c r="H53" s="5">
        <v>0.88100000000000001</v>
      </c>
      <c r="I53" s="25">
        <f t="shared" si="25"/>
        <v>6.2772787902088942E-2</v>
      </c>
      <c r="J53" s="25">
        <f t="shared" si="26"/>
        <v>2.0933009118608924E-2</v>
      </c>
      <c r="K53" s="27">
        <f t="shared" si="27"/>
        <v>2.9987465034965037</v>
      </c>
      <c r="L53" s="27">
        <f t="shared" si="28"/>
        <v>0.59955406872211614</v>
      </c>
      <c r="M53" s="27">
        <f t="shared" si="29"/>
        <v>5.174825174825175</v>
      </c>
      <c r="O53" s="51">
        <f t="shared" si="30"/>
        <v>19.29619994837034</v>
      </c>
      <c r="P53" s="29">
        <f t="shared" si="31"/>
        <v>5.174825174825175</v>
      </c>
      <c r="Q53" s="58">
        <f t="shared" si="7"/>
        <v>0.59955406872211614</v>
      </c>
      <c r="R53" s="156">
        <f t="shared" si="8"/>
        <v>1001.3826583317465</v>
      </c>
      <c r="S53" s="156">
        <f t="shared" si="9"/>
        <v>1136.6431990144681</v>
      </c>
      <c r="T53" s="153"/>
      <c r="U53" s="153"/>
      <c r="V53"/>
      <c r="W53" s="49">
        <v>10</v>
      </c>
      <c r="X53" s="135">
        <v>4</v>
      </c>
      <c r="Y53" s="44">
        <v>0.9</v>
      </c>
      <c r="Z53" s="54">
        <v>761</v>
      </c>
      <c r="AA53" s="47">
        <v>3809</v>
      </c>
      <c r="AB53" s="54">
        <v>1022</v>
      </c>
      <c r="AC53" s="36">
        <v>1250</v>
      </c>
      <c r="AD53" s="27">
        <f t="shared" si="10"/>
        <v>6.1961721505382407E-2</v>
      </c>
      <c r="AE53" s="27">
        <f t="shared" si="11"/>
        <v>2.09182087184384E-2</v>
      </c>
      <c r="AF53" s="29">
        <f t="shared" si="12"/>
        <v>2.9620950024638639</v>
      </c>
      <c r="AG53" s="29">
        <f t="shared" si="13"/>
        <v>0.58838773667742339</v>
      </c>
      <c r="AH53" s="29">
        <f t="shared" si="14"/>
        <v>5.005256241787122</v>
      </c>
      <c r="AJ53" s="51">
        <f>AA53/(PI()*$D$4^2/4)</f>
        <v>19.86465556847098</v>
      </c>
      <c r="AK53" s="51">
        <f>AH53</f>
        <v>5.005256241787122</v>
      </c>
      <c r="AL53" s="58">
        <f t="shared" si="17"/>
        <v>0.58838773667742339</v>
      </c>
      <c r="AN53" s="128"/>
      <c r="AO53" s="160"/>
      <c r="AP53" s="160"/>
      <c r="AQ53" s="128"/>
      <c r="AR53" s="49"/>
      <c r="AS53" s="135"/>
      <c r="AV53" s="43"/>
      <c r="AX53" s="102"/>
      <c r="BG53" s="58"/>
      <c r="BI53" s="143"/>
      <c r="BL53" s="16"/>
    </row>
    <row r="54" spans="1:64" x14ac:dyDescent="0.2">
      <c r="A54" s="1">
        <v>10</v>
      </c>
      <c r="B54" s="1">
        <v>26</v>
      </c>
      <c r="C54" s="1" t="s">
        <v>17</v>
      </c>
      <c r="D54" s="66">
        <v>4</v>
      </c>
      <c r="E54" s="1">
        <v>1252</v>
      </c>
      <c r="F54" s="9">
        <v>761</v>
      </c>
      <c r="G54" s="1">
        <v>3808</v>
      </c>
      <c r="H54" s="5">
        <v>0.90200000000000002</v>
      </c>
      <c r="I54" s="25">
        <f t="shared" si="25"/>
        <v>6.1747703591135975E-2</v>
      </c>
      <c r="J54" s="25">
        <f t="shared" si="26"/>
        <v>2.0818121765517731E-2</v>
      </c>
      <c r="K54" s="27">
        <f t="shared" si="27"/>
        <v>2.9660554533508541</v>
      </c>
      <c r="L54" s="27">
        <f t="shared" si="28"/>
        <v>0.5881560423547405</v>
      </c>
      <c r="M54" s="27">
        <f t="shared" si="29"/>
        <v>5.0039421813403413</v>
      </c>
      <c r="O54" s="51">
        <f t="shared" si="30"/>
        <v>19.859440379295744</v>
      </c>
      <c r="P54" s="29">
        <f t="shared" si="31"/>
        <v>5.0039421813403413</v>
      </c>
      <c r="Q54" s="58">
        <f t="shared" si="7"/>
        <v>0.5881560423547405</v>
      </c>
      <c r="R54" s="156">
        <f t="shared" si="8"/>
        <v>1024.2901047641722</v>
      </c>
      <c r="S54" s="156">
        <f t="shared" si="9"/>
        <v>1135.5766128205898</v>
      </c>
      <c r="T54" s="153"/>
      <c r="U54" s="153"/>
      <c r="V54"/>
      <c r="W54" s="49">
        <v>10</v>
      </c>
      <c r="X54" s="135">
        <v>4</v>
      </c>
      <c r="Y54" s="44">
        <v>0.92500000000000004</v>
      </c>
      <c r="Z54" s="54">
        <v>836</v>
      </c>
      <c r="AA54" s="47">
        <v>3958</v>
      </c>
      <c r="AB54" s="54">
        <v>1051</v>
      </c>
      <c r="AC54" s="36">
        <v>1285</v>
      </c>
      <c r="AD54" s="27">
        <f t="shared" si="10"/>
        <v>6.0925915430011059E-2</v>
      </c>
      <c r="AE54" s="27">
        <f t="shared" si="11"/>
        <v>2.1152746692989933E-2</v>
      </c>
      <c r="AF54" s="29">
        <f t="shared" si="12"/>
        <v>2.8802838853169854</v>
      </c>
      <c r="AG54" s="29">
        <f t="shared" si="13"/>
        <v>0.56733453071148288</v>
      </c>
      <c r="AH54" s="29">
        <f t="shared" si="14"/>
        <v>4.7344497607655498</v>
      </c>
      <c r="AJ54" s="51">
        <f t="shared" si="15"/>
        <v>20.641718755581028</v>
      </c>
      <c r="AK54" s="51">
        <f t="shared" si="16"/>
        <v>4.7344497607655498</v>
      </c>
      <c r="AL54" s="58">
        <f t="shared" si="17"/>
        <v>0.56733453071148288</v>
      </c>
      <c r="AN54" s="128"/>
      <c r="AO54" s="160"/>
      <c r="AP54" s="160"/>
      <c r="AQ54" s="128"/>
      <c r="AR54" s="49"/>
      <c r="AS54" s="135"/>
      <c r="AV54" s="43"/>
      <c r="AX54" s="102"/>
      <c r="BG54" s="58"/>
      <c r="BI54" s="143"/>
      <c r="BL54" s="16"/>
    </row>
    <row r="55" spans="1:64" x14ac:dyDescent="0.2">
      <c r="A55" s="1">
        <v>10</v>
      </c>
      <c r="B55" s="1">
        <v>26</v>
      </c>
      <c r="C55" s="1" t="s">
        <v>17</v>
      </c>
      <c r="D55" s="66">
        <v>4</v>
      </c>
      <c r="E55" s="1">
        <v>1284</v>
      </c>
      <c r="F55" s="9">
        <v>831</v>
      </c>
      <c r="G55" s="1">
        <v>3933</v>
      </c>
      <c r="H55" s="5">
        <v>0.92500000000000004</v>
      </c>
      <c r="I55" s="25">
        <f t="shared" si="25"/>
        <v>6.0635425249366742E-2</v>
      </c>
      <c r="J55" s="25">
        <f t="shared" si="26"/>
        <v>2.1075400038112042E-2</v>
      </c>
      <c r="K55" s="27">
        <f t="shared" si="27"/>
        <v>2.8770711416967498</v>
      </c>
      <c r="L55" s="27">
        <f t="shared" si="28"/>
        <v>0.56534910123680016</v>
      </c>
      <c r="M55" s="27">
        <f t="shared" si="29"/>
        <v>4.7328519855595665</v>
      </c>
      <c r="O55" s="51">
        <f t="shared" si="30"/>
        <v>20.511339026200147</v>
      </c>
      <c r="P55" s="29">
        <f t="shared" si="31"/>
        <v>4.7328519855595665</v>
      </c>
      <c r="Q55" s="58">
        <f t="shared" si="7"/>
        <v>0.56534910123680016</v>
      </c>
      <c r="R55" s="156">
        <f t="shared" si="8"/>
        <v>1050.470043544087</v>
      </c>
      <c r="S55" s="156">
        <f t="shared" si="9"/>
        <v>1135.6432903179318</v>
      </c>
      <c r="T55" s="153"/>
      <c r="U55" s="153"/>
      <c r="V55"/>
      <c r="W55" s="49">
        <v>10</v>
      </c>
      <c r="X55" s="135">
        <v>4</v>
      </c>
      <c r="Y55" s="44">
        <v>0.95</v>
      </c>
      <c r="Z55" s="54">
        <v>928</v>
      </c>
      <c r="AA55" s="47">
        <v>4088</v>
      </c>
      <c r="AB55" s="54">
        <v>1079</v>
      </c>
      <c r="AC55" s="36">
        <v>1319</v>
      </c>
      <c r="AD55" s="27">
        <f t="shared" si="10"/>
        <v>5.9724679077827365E-2</v>
      </c>
      <c r="AE55" s="27">
        <f t="shared" si="11"/>
        <v>2.1711181794053288E-2</v>
      </c>
      <c r="AF55" s="29">
        <f t="shared" si="12"/>
        <v>2.7508718615301726</v>
      </c>
      <c r="AG55" s="29">
        <f t="shared" si="13"/>
        <v>0.53647583540904287</v>
      </c>
      <c r="AH55" s="29">
        <f t="shared" si="14"/>
        <v>4.4051724137931032</v>
      </c>
      <c r="AJ55" s="51">
        <f t="shared" si="15"/>
        <v>21.319693348361607</v>
      </c>
      <c r="AK55" s="51">
        <f t="shared" si="16"/>
        <v>4.4051724137931032</v>
      </c>
      <c r="AL55" s="58">
        <f t="shared" si="17"/>
        <v>0.53647583540904287</v>
      </c>
      <c r="AN55" s="128"/>
      <c r="AO55" s="160"/>
      <c r="AP55" s="160"/>
      <c r="AQ55" s="128"/>
      <c r="AR55" s="49"/>
      <c r="AS55" s="135"/>
      <c r="AT55" s="35"/>
      <c r="AV55" s="145"/>
      <c r="AW55" s="43"/>
      <c r="AX55" s="102"/>
      <c r="BD55" s="16"/>
      <c r="BG55" s="58"/>
      <c r="BI55" s="143"/>
      <c r="BL55" s="16"/>
    </row>
    <row r="56" spans="1:64" x14ac:dyDescent="0.2">
      <c r="A56" s="1">
        <v>10</v>
      </c>
      <c r="B56" s="1">
        <v>26</v>
      </c>
      <c r="C56" s="1" t="s">
        <v>17</v>
      </c>
      <c r="D56" s="66">
        <v>4</v>
      </c>
      <c r="E56" s="1">
        <v>1316</v>
      </c>
      <c r="F56" s="9">
        <v>920</v>
      </c>
      <c r="G56" s="1">
        <v>4105</v>
      </c>
      <c r="H56" s="5">
        <v>0.94799999999999995</v>
      </c>
      <c r="I56" s="25">
        <f t="shared" si="25"/>
        <v>6.0246789915096868E-2</v>
      </c>
      <c r="J56" s="25">
        <f t="shared" si="26"/>
        <v>2.1671552972991229E-2</v>
      </c>
      <c r="K56" s="27">
        <f t="shared" si="27"/>
        <v>2.779994123641305</v>
      </c>
      <c r="L56" s="27">
        <f t="shared" si="28"/>
        <v>0.54451986113850492</v>
      </c>
      <c r="M56" s="27">
        <f t="shared" si="29"/>
        <v>4.4619565217391308</v>
      </c>
      <c r="O56" s="51">
        <f t="shared" si="30"/>
        <v>21.408351564340606</v>
      </c>
      <c r="P56" s="29">
        <f t="shared" si="31"/>
        <v>4.4619565217391308</v>
      </c>
      <c r="Q56" s="58">
        <f t="shared" si="7"/>
        <v>0.54451986113850492</v>
      </c>
      <c r="R56" s="156">
        <f t="shared" si="8"/>
        <v>1076.6499823240019</v>
      </c>
      <c r="S56" s="156">
        <f t="shared" si="9"/>
        <v>1135.7067324092848</v>
      </c>
      <c r="T56" s="153"/>
      <c r="U56" s="153"/>
      <c r="V56"/>
      <c r="W56" s="49">
        <v>10</v>
      </c>
      <c r="X56" s="135">
        <v>4</v>
      </c>
      <c r="Y56" s="44">
        <v>0.97499999999999998</v>
      </c>
      <c r="Z56" s="54">
        <v>1050</v>
      </c>
      <c r="AA56" s="47">
        <v>4220</v>
      </c>
      <c r="AB56" s="54">
        <v>1108</v>
      </c>
      <c r="AC56" s="36">
        <v>1354</v>
      </c>
      <c r="AD56" s="27">
        <f t="shared" si="10"/>
        <v>5.8506975912935889E-2</v>
      </c>
      <c r="AE56" s="27">
        <f t="shared" si="11"/>
        <v>2.2709270336283848E-2</v>
      </c>
      <c r="AF56" s="29">
        <f t="shared" si="12"/>
        <v>2.5763476785714281</v>
      </c>
      <c r="AG56" s="29">
        <f t="shared" si="13"/>
        <v>0.49729167353412967</v>
      </c>
      <c r="AH56" s="29">
        <f t="shared" si="14"/>
        <v>4.019047619047619</v>
      </c>
      <c r="AJ56" s="51">
        <f t="shared" si="15"/>
        <v>22.008098319492657</v>
      </c>
      <c r="AK56" s="51">
        <f t="shared" si="16"/>
        <v>4.019047619047619</v>
      </c>
      <c r="AL56" s="58">
        <f t="shared" si="17"/>
        <v>0.49729167353412967</v>
      </c>
      <c r="AN56" s="128"/>
      <c r="AO56" s="160"/>
      <c r="AP56" s="160"/>
      <c r="AQ56" s="128"/>
      <c r="AR56" s="49"/>
      <c r="AS56" s="135"/>
      <c r="AT56" s="35"/>
      <c r="AV56" s="145"/>
      <c r="AW56" s="43"/>
      <c r="AX56" s="102"/>
      <c r="BD56" s="16"/>
      <c r="BG56" s="58"/>
      <c r="BI56" s="143"/>
      <c r="BL56" s="16"/>
    </row>
    <row r="57" spans="1:64" x14ac:dyDescent="0.2">
      <c r="A57" s="1">
        <v>10</v>
      </c>
      <c r="B57" s="1">
        <v>26</v>
      </c>
      <c r="C57" s="1" t="s">
        <v>17</v>
      </c>
      <c r="D57" s="66">
        <v>4</v>
      </c>
      <c r="E57" s="1">
        <v>1348</v>
      </c>
      <c r="F57" s="9">
        <v>1029</v>
      </c>
      <c r="G57" s="1">
        <v>4200</v>
      </c>
      <c r="H57" s="5">
        <v>0.97099999999999997</v>
      </c>
      <c r="I57" s="25">
        <f t="shared" si="25"/>
        <v>5.8749210506388171E-2</v>
      </c>
      <c r="J57" s="25">
        <f t="shared" si="26"/>
        <v>2.2553584352816212E-2</v>
      </c>
      <c r="K57" s="27">
        <f t="shared" si="27"/>
        <v>2.604872448979592</v>
      </c>
      <c r="L57" s="27">
        <f t="shared" si="28"/>
        <v>0.50383736394706324</v>
      </c>
      <c r="M57" s="27">
        <f t="shared" si="29"/>
        <v>4.0816326530612246</v>
      </c>
      <c r="O57" s="51">
        <f t="shared" si="30"/>
        <v>21.903794535987952</v>
      </c>
      <c r="P57" s="29">
        <f t="shared" si="31"/>
        <v>4.0816326530612246</v>
      </c>
      <c r="Q57" s="58">
        <f t="shared" si="7"/>
        <v>0.50383736394706324</v>
      </c>
      <c r="R57" s="156">
        <f t="shared" si="8"/>
        <v>1102.8299211039171</v>
      </c>
      <c r="S57" s="156">
        <f t="shared" si="9"/>
        <v>1135.767169005064</v>
      </c>
      <c r="T57" s="153"/>
      <c r="U57" s="153"/>
      <c r="V57"/>
      <c r="W57" s="49">
        <v>10</v>
      </c>
      <c r="X57" s="135">
        <v>4</v>
      </c>
      <c r="Y57" s="44">
        <v>1</v>
      </c>
      <c r="Z57" s="54">
        <v>1191</v>
      </c>
      <c r="AA57" s="47">
        <v>4365</v>
      </c>
      <c r="AB57" s="54">
        <v>1136</v>
      </c>
      <c r="AC57" s="36">
        <v>1389</v>
      </c>
      <c r="AD57" s="27">
        <f t="shared" si="10"/>
        <v>5.7505884182880919E-2</v>
      </c>
      <c r="AE57" s="27">
        <f t="shared" si="11"/>
        <v>2.3860244987789173E-2</v>
      </c>
      <c r="AF57" s="29">
        <f t="shared" si="12"/>
        <v>2.4101128975125943</v>
      </c>
      <c r="AG57" s="29">
        <f t="shared" si="13"/>
        <v>0.46120756351213177</v>
      </c>
      <c r="AH57" s="29">
        <f t="shared" si="14"/>
        <v>3.6649874055415617</v>
      </c>
      <c r="AJ57" s="51">
        <f t="shared" si="15"/>
        <v>22.764300749901764</v>
      </c>
      <c r="AK57" s="51">
        <f t="shared" si="16"/>
        <v>3.6649874055415617</v>
      </c>
      <c r="AL57" s="58">
        <f t="shared" si="17"/>
        <v>0.46120756351213177</v>
      </c>
      <c r="AN57" s="128"/>
      <c r="AO57" s="160"/>
      <c r="AP57" s="160"/>
      <c r="AQ57" s="128"/>
      <c r="AR57" s="49"/>
      <c r="AS57" s="135"/>
      <c r="AT57" s="35"/>
      <c r="AU57" s="102"/>
      <c r="AV57" s="43"/>
      <c r="AW57" s="43"/>
      <c r="BD57" s="36"/>
      <c r="BG57" s="58"/>
      <c r="BI57" s="143"/>
      <c r="BL57" s="16"/>
    </row>
    <row r="58" spans="1:64" x14ac:dyDescent="0.2">
      <c r="A58" s="1">
        <v>10</v>
      </c>
      <c r="B58" s="1">
        <v>26</v>
      </c>
      <c r="C58" s="1" t="s">
        <v>17</v>
      </c>
      <c r="D58" s="66">
        <v>4</v>
      </c>
      <c r="E58" s="1">
        <v>1378</v>
      </c>
      <c r="F58" s="9">
        <v>1135</v>
      </c>
      <c r="G58" s="1">
        <v>4274</v>
      </c>
      <c r="H58" s="5">
        <v>0.99199999999999999</v>
      </c>
      <c r="I58" s="25">
        <f t="shared" si="25"/>
        <v>5.7209560506992524E-2</v>
      </c>
      <c r="J58" s="25">
        <f t="shared" si="26"/>
        <v>2.3287243431646506E-2</v>
      </c>
      <c r="K58" s="27">
        <f t="shared" si="27"/>
        <v>2.4566909636563872</v>
      </c>
      <c r="L58" s="27">
        <f t="shared" si="28"/>
        <v>0.46890808983680343</v>
      </c>
      <c r="M58" s="27">
        <f t="shared" si="29"/>
        <v>3.7656387665198237</v>
      </c>
      <c r="O58" s="51">
        <f t="shared" si="30"/>
        <v>22.289718534955359</v>
      </c>
      <c r="P58" s="29">
        <f t="shared" si="31"/>
        <v>3.7656387665198237</v>
      </c>
      <c r="Q58" s="58">
        <f t="shared" si="7"/>
        <v>0.46890808983680343</v>
      </c>
      <c r="R58" s="156">
        <f t="shared" si="8"/>
        <v>1127.3736137100871</v>
      </c>
      <c r="S58" s="156">
        <f t="shared" si="9"/>
        <v>1136.4653364012975</v>
      </c>
      <c r="T58" s="153"/>
      <c r="U58" s="153"/>
      <c r="V58"/>
      <c r="AA58" s="47"/>
      <c r="AC58" s="36"/>
      <c r="AL58" s="58"/>
      <c r="AN58" s="128"/>
      <c r="AO58" s="160"/>
      <c r="AP58" s="160"/>
      <c r="AQ58" s="128"/>
      <c r="AR58" s="49"/>
      <c r="AS58" s="135"/>
      <c r="AT58" s="35"/>
      <c r="AV58" s="43"/>
      <c r="AW58" s="43"/>
      <c r="BD58" s="16"/>
      <c r="BG58" s="58"/>
      <c r="BI58" s="143"/>
      <c r="BL58" s="16"/>
    </row>
    <row r="59" spans="1:64" x14ac:dyDescent="0.2">
      <c r="A59" s="1">
        <v>10</v>
      </c>
      <c r="B59" s="1">
        <v>26</v>
      </c>
      <c r="C59" s="1" t="s">
        <v>17</v>
      </c>
      <c r="D59" s="66">
        <v>4</v>
      </c>
      <c r="E59" s="1">
        <v>1405</v>
      </c>
      <c r="F59" s="9">
        <v>1269</v>
      </c>
      <c r="G59" s="1">
        <v>4430</v>
      </c>
      <c r="H59" s="5">
        <v>1.012</v>
      </c>
      <c r="I59" s="25">
        <f t="shared" si="25"/>
        <v>5.7040537137675554E-2</v>
      </c>
      <c r="J59" s="25">
        <f t="shared" si="26"/>
        <v>2.4564194282063925E-2</v>
      </c>
      <c r="K59" s="27">
        <f t="shared" si="27"/>
        <v>2.3221008791371158</v>
      </c>
      <c r="L59" s="27">
        <f t="shared" si="28"/>
        <v>0.44256368796042417</v>
      </c>
      <c r="M59" s="27">
        <f t="shared" si="29"/>
        <v>3.4909377462568951</v>
      </c>
      <c r="O59" s="51">
        <f t="shared" si="30"/>
        <v>23.103288046292054</v>
      </c>
      <c r="P59" s="29">
        <f t="shared" si="31"/>
        <v>3.4909377462568951</v>
      </c>
      <c r="Q59" s="58">
        <f t="shared" si="7"/>
        <v>0.44256368796042417</v>
      </c>
      <c r="R59" s="156">
        <f t="shared" si="8"/>
        <v>1149.4629370556404</v>
      </c>
      <c r="S59" s="156">
        <f t="shared" si="9"/>
        <v>1135.8329417545854</v>
      </c>
      <c r="T59" s="153"/>
      <c r="U59" s="153"/>
      <c r="V59"/>
      <c r="AA59" s="47"/>
      <c r="AC59" s="36"/>
      <c r="AL59" s="58"/>
      <c r="AN59" s="128"/>
      <c r="AO59" s="160"/>
      <c r="AP59" s="160"/>
      <c r="AQ59" s="128"/>
      <c r="AR59" s="49"/>
      <c r="AS59" s="135"/>
      <c r="AV59" s="43"/>
      <c r="AX59" s="102"/>
      <c r="BG59" s="58"/>
      <c r="BI59" s="143"/>
      <c r="BL59" s="16"/>
    </row>
    <row r="60" spans="1:64" x14ac:dyDescent="0.2">
      <c r="A60" s="1">
        <v>10</v>
      </c>
      <c r="B60" s="1">
        <v>26</v>
      </c>
      <c r="C60" s="1" t="s">
        <v>17</v>
      </c>
      <c r="D60" s="66">
        <v>4</v>
      </c>
      <c r="E60" s="1">
        <v>1439</v>
      </c>
      <c r="F60" s="9">
        <v>1416</v>
      </c>
      <c r="G60" s="1">
        <v>4538</v>
      </c>
      <c r="H60" s="5">
        <v>1.036</v>
      </c>
      <c r="I60" s="25">
        <f t="shared" si="25"/>
        <v>5.570259557184188E-2</v>
      </c>
      <c r="J60" s="25">
        <f t="shared" si="26"/>
        <v>2.5512366536806989E-2</v>
      </c>
      <c r="K60" s="27">
        <f t="shared" si="27"/>
        <v>2.1833566671080509</v>
      </c>
      <c r="L60" s="27">
        <f t="shared" si="28"/>
        <v>0.41121154026634776</v>
      </c>
      <c r="M60" s="27">
        <f t="shared" si="29"/>
        <v>3.2048022598870056</v>
      </c>
      <c r="O60" s="51">
        <f t="shared" si="30"/>
        <v>23.666528477217458</v>
      </c>
      <c r="P60" s="29">
        <f t="shared" si="31"/>
        <v>3.2048022598870056</v>
      </c>
      <c r="Q60" s="58">
        <f t="shared" si="7"/>
        <v>0.41121154026634776</v>
      </c>
      <c r="R60" s="156">
        <f t="shared" si="8"/>
        <v>1177.2791220093</v>
      </c>
      <c r="S60" s="156">
        <f t="shared" si="9"/>
        <v>1136.3698088892857</v>
      </c>
      <c r="T60" s="153"/>
      <c r="U60" s="153"/>
      <c r="V60"/>
      <c r="AA60" s="47"/>
      <c r="AC60" s="36"/>
      <c r="AL60" s="58"/>
      <c r="AN60" s="128"/>
      <c r="AO60" s="160"/>
      <c r="AP60" s="160"/>
      <c r="AQ60" s="128"/>
      <c r="AR60" s="49"/>
      <c r="AS60" s="135"/>
      <c r="AV60" s="43"/>
      <c r="AW60" s="43"/>
      <c r="BD60" s="16"/>
      <c r="BG60" s="58"/>
      <c r="BI60" s="143"/>
      <c r="BL60" s="16"/>
    </row>
    <row r="61" spans="1:64" x14ac:dyDescent="0.2">
      <c r="A61" s="1">
        <v>10</v>
      </c>
      <c r="B61" s="1">
        <v>26</v>
      </c>
      <c r="C61" s="1" t="s">
        <v>17</v>
      </c>
      <c r="D61" s="66">
        <v>4</v>
      </c>
      <c r="E61" s="1">
        <v>1467</v>
      </c>
      <c r="F61" s="9">
        <v>1537</v>
      </c>
      <c r="G61" s="1">
        <v>4610</v>
      </c>
      <c r="H61" s="5">
        <v>1.056</v>
      </c>
      <c r="I61" s="25">
        <f t="shared" si="25"/>
        <v>5.4446908620600726E-2</v>
      </c>
      <c r="J61" s="25">
        <f t="shared" si="26"/>
        <v>2.6136859314978233E-2</v>
      </c>
      <c r="K61" s="27">
        <f t="shared" si="27"/>
        <v>2.0831465618900458</v>
      </c>
      <c r="L61" s="27">
        <f t="shared" si="28"/>
        <v>0.38789066756515694</v>
      </c>
      <c r="M61" s="27">
        <f t="shared" si="29"/>
        <v>2.999349381912817</v>
      </c>
      <c r="O61" s="51">
        <f t="shared" si="30"/>
        <v>24.042022097834394</v>
      </c>
      <c r="P61" s="29">
        <f t="shared" si="31"/>
        <v>2.999349381912817</v>
      </c>
      <c r="Q61" s="58">
        <f t="shared" si="7"/>
        <v>0.38789066756515694</v>
      </c>
      <c r="R61" s="156">
        <f t="shared" si="8"/>
        <v>1200.1865684417257</v>
      </c>
      <c r="S61" s="156">
        <f t="shared" si="9"/>
        <v>1136.5403110243615</v>
      </c>
      <c r="T61" s="153"/>
      <c r="U61" s="153"/>
      <c r="V61"/>
      <c r="AA61" s="47"/>
      <c r="AC61" s="36"/>
      <c r="AL61" s="58"/>
      <c r="AN61" s="128"/>
      <c r="AO61" s="160"/>
      <c r="AP61" s="160"/>
      <c r="AQ61" s="128"/>
      <c r="AR61" s="49"/>
      <c r="AS61" s="135"/>
      <c r="AV61" s="43"/>
      <c r="AX61" s="102"/>
      <c r="BG61" s="58"/>
      <c r="BI61" s="143"/>
      <c r="BL61" s="16"/>
    </row>
    <row r="62" spans="1:64" x14ac:dyDescent="0.2">
      <c r="Q62" s="58"/>
      <c r="R62" s="156"/>
      <c r="T62" s="153"/>
      <c r="U62" s="153"/>
      <c r="V62"/>
      <c r="AA62" s="47"/>
      <c r="AC62" s="36"/>
      <c r="AL62" s="58"/>
      <c r="AN62" s="128"/>
      <c r="AO62" s="160"/>
      <c r="AP62" s="160"/>
      <c r="AQ62" s="128"/>
      <c r="AR62" s="49"/>
      <c r="AS62" s="135"/>
      <c r="AV62" s="43"/>
      <c r="AX62" s="102"/>
      <c r="BG62" s="58"/>
      <c r="BI62" s="143"/>
      <c r="BL62" s="16"/>
    </row>
    <row r="63" spans="1:64" x14ac:dyDescent="0.2">
      <c r="Q63" s="58"/>
      <c r="R63" s="156"/>
      <c r="T63" s="153"/>
      <c r="U63" s="153"/>
      <c r="V63"/>
      <c r="AA63" s="47"/>
      <c r="AC63" s="36"/>
      <c r="AL63" s="58"/>
      <c r="AN63" s="128"/>
      <c r="AO63" s="160"/>
      <c r="AP63" s="160"/>
      <c r="AQ63" s="128"/>
      <c r="AR63" s="49"/>
      <c r="AS63" s="135"/>
      <c r="AV63" s="43"/>
      <c r="AX63" s="102"/>
      <c r="BG63" s="58"/>
      <c r="BI63" s="143"/>
      <c r="BL63" s="16"/>
    </row>
    <row r="64" spans="1:64" x14ac:dyDescent="0.2">
      <c r="A64" s="1">
        <v>11</v>
      </c>
      <c r="B64" s="1">
        <v>28</v>
      </c>
      <c r="C64" s="1" t="s">
        <v>17</v>
      </c>
      <c r="D64" s="66">
        <v>6</v>
      </c>
      <c r="E64" s="1">
        <v>732</v>
      </c>
      <c r="F64" s="9">
        <v>210</v>
      </c>
      <c r="G64" s="1">
        <v>1728</v>
      </c>
      <c r="H64" s="5">
        <v>0.52700000000000002</v>
      </c>
      <c r="I64" s="25">
        <f t="shared" ref="I64:I70" si="32">0.1515*(G64/1000)/(E64/1000)^2/($D$4/10)^4</f>
        <v>8.1969843289438321E-2</v>
      </c>
      <c r="J64" s="25">
        <f t="shared" ref="J64:J70" si="33">0.5*(F64/1000)/(E64/1000)^3/($D$4/10)^5</f>
        <v>2.8744577250469815E-2</v>
      </c>
      <c r="K64" s="27">
        <f t="shared" ref="K64:K70" si="34">I64/J64</f>
        <v>2.8516628571428568</v>
      </c>
      <c r="L64" s="27">
        <f t="shared" ref="L64:L70" si="35">0.798*I64^1.5/J64</f>
        <v>0.65152055619483462</v>
      </c>
      <c r="M64" s="27">
        <f t="shared" ref="M64:M70" si="36">G64/F64</f>
        <v>8.2285714285714278</v>
      </c>
      <c r="O64" s="51">
        <f t="shared" ref="O64:O70" si="37">G64/(PI()*$D$4^2/4)</f>
        <v>9.0118468948064709</v>
      </c>
      <c r="P64" s="29">
        <f t="shared" ref="P64:P70" si="38">M64</f>
        <v>8.2285714285714278</v>
      </c>
      <c r="Q64" s="58">
        <f t="shared" si="7"/>
        <v>0.65152055619483462</v>
      </c>
      <c r="R64" s="156">
        <f t="shared" si="8"/>
        <v>598.86609959055431</v>
      </c>
      <c r="S64" s="156">
        <f t="shared" si="9"/>
        <v>1136.3683104185091</v>
      </c>
      <c r="T64" s="153"/>
      <c r="U64" s="153"/>
      <c r="V64"/>
      <c r="W64" s="49">
        <v>11</v>
      </c>
      <c r="X64" s="135">
        <v>6</v>
      </c>
      <c r="Y64" s="44">
        <v>0.72499999999999998</v>
      </c>
      <c r="Z64" s="54">
        <v>502</v>
      </c>
      <c r="AA64" s="47">
        <v>3233</v>
      </c>
      <c r="AB64" s="54">
        <v>824</v>
      </c>
      <c r="AC64" s="36">
        <v>1007</v>
      </c>
      <c r="AD64" s="27">
        <f t="shared" si="10"/>
        <v>8.1036241919197213E-2</v>
      </c>
      <c r="AE64" s="27">
        <f t="shared" si="11"/>
        <v>2.6392782556943901E-2</v>
      </c>
      <c r="AF64" s="29">
        <f t="shared" si="12"/>
        <v>3.0703940270169316</v>
      </c>
      <c r="AG64" s="29">
        <f t="shared" si="13"/>
        <v>0.69748785526509416</v>
      </c>
      <c r="AH64" s="29">
        <f t="shared" si="14"/>
        <v>6.4402390438247012</v>
      </c>
      <c r="AJ64" s="51">
        <f t="shared" si="15"/>
        <v>16.860706603535487</v>
      </c>
      <c r="AK64" s="51">
        <f t="shared" si="16"/>
        <v>6.4402390438247012</v>
      </c>
      <c r="AL64" s="58">
        <f t="shared" si="17"/>
        <v>0.69748785526509416</v>
      </c>
      <c r="AN64" s="128"/>
      <c r="AO64" s="160"/>
      <c r="AP64" s="160"/>
      <c r="AQ64" s="128"/>
      <c r="AR64" s="49"/>
      <c r="AS64" s="135"/>
      <c r="AT64" s="35"/>
      <c r="AV64" s="145"/>
      <c r="AW64" s="43"/>
      <c r="AX64" s="102"/>
      <c r="BD64" s="16"/>
      <c r="BG64" s="58"/>
      <c r="BI64" s="143"/>
      <c r="BL64" s="16"/>
    </row>
    <row r="65" spans="1:64" x14ac:dyDescent="0.2">
      <c r="A65" s="1">
        <v>11</v>
      </c>
      <c r="B65" s="1">
        <v>28</v>
      </c>
      <c r="C65" s="1" t="s">
        <v>17</v>
      </c>
      <c r="D65" s="66">
        <v>6</v>
      </c>
      <c r="E65" s="1">
        <v>856</v>
      </c>
      <c r="F65" s="9">
        <v>302</v>
      </c>
      <c r="G65" s="1">
        <v>2363</v>
      </c>
      <c r="H65" s="5">
        <v>0.61599999999999999</v>
      </c>
      <c r="I65" s="25">
        <f t="shared" si="32"/>
        <v>8.1968827153463181E-2</v>
      </c>
      <c r="J65" s="25">
        <f t="shared" si="33"/>
        <v>2.5849700949272802E-2</v>
      </c>
      <c r="K65" s="27">
        <f t="shared" si="34"/>
        <v>3.1709777731788078</v>
      </c>
      <c r="L65" s="27">
        <f t="shared" si="35"/>
        <v>0.72447007259970408</v>
      </c>
      <c r="M65" s="27">
        <f t="shared" si="36"/>
        <v>7.8245033112582778</v>
      </c>
      <c r="O65" s="51">
        <f t="shared" si="37"/>
        <v>12.32349202108084</v>
      </c>
      <c r="P65" s="29">
        <f t="shared" si="38"/>
        <v>7.8245033112582778</v>
      </c>
      <c r="Q65" s="58">
        <f t="shared" si="7"/>
        <v>0.72447007259970408</v>
      </c>
      <c r="R65" s="156">
        <f t="shared" si="8"/>
        <v>700.31336236272466</v>
      </c>
      <c r="S65" s="156">
        <f t="shared" si="9"/>
        <v>1136.8723414979297</v>
      </c>
      <c r="T65" s="153"/>
      <c r="U65" s="153"/>
      <c r="V65"/>
      <c r="W65" s="49">
        <v>11</v>
      </c>
      <c r="X65" s="135">
        <v>6</v>
      </c>
      <c r="Y65" s="44">
        <v>0.75</v>
      </c>
      <c r="Z65" s="54">
        <v>562</v>
      </c>
      <c r="AA65" s="47">
        <v>3466</v>
      </c>
      <c r="AB65" s="54">
        <v>852</v>
      </c>
      <c r="AC65" s="36">
        <v>1041</v>
      </c>
      <c r="AD65" s="27">
        <f t="shared" si="10"/>
        <v>8.1294212451671663E-2</v>
      </c>
      <c r="AE65" s="27">
        <f t="shared" si="11"/>
        <v>2.6745701993517012E-2</v>
      </c>
      <c r="AF65" s="29">
        <f t="shared" si="12"/>
        <v>3.0395243494217077</v>
      </c>
      <c r="AG65" s="29">
        <f t="shared" si="13"/>
        <v>0.69157348217954884</v>
      </c>
      <c r="AH65" s="29">
        <f t="shared" si="14"/>
        <v>6.1672597864768681</v>
      </c>
      <c r="AJ65" s="51">
        <f t="shared" si="15"/>
        <v>18.075845681365294</v>
      </c>
      <c r="AK65" s="51">
        <f t="shared" si="16"/>
        <v>6.1672597864768681</v>
      </c>
      <c r="AL65" s="58">
        <f t="shared" si="17"/>
        <v>0.69157348217954884</v>
      </c>
      <c r="AN65" s="128"/>
      <c r="AO65" s="160"/>
      <c r="AP65" s="160"/>
      <c r="AQ65" s="128"/>
      <c r="AR65" s="49"/>
      <c r="AS65" s="135"/>
      <c r="AT65" s="35"/>
      <c r="AV65" s="145"/>
      <c r="AW65" s="43"/>
      <c r="AX65" s="102"/>
      <c r="BD65" s="16"/>
      <c r="BG65" s="58"/>
      <c r="BI65" s="143"/>
      <c r="BL65" s="16"/>
    </row>
    <row r="66" spans="1:64" x14ac:dyDescent="0.2">
      <c r="A66" s="1">
        <v>11</v>
      </c>
      <c r="B66" s="1">
        <v>28</v>
      </c>
      <c r="C66" s="1" t="s">
        <v>17</v>
      </c>
      <c r="D66" s="66">
        <v>6</v>
      </c>
      <c r="E66" s="1">
        <v>977</v>
      </c>
      <c r="F66" s="9">
        <v>464</v>
      </c>
      <c r="G66" s="1">
        <v>3052</v>
      </c>
      <c r="H66" s="5">
        <v>0.70399999999999996</v>
      </c>
      <c r="I66" s="25">
        <f t="shared" si="32"/>
        <v>8.1269564147846751E-2</v>
      </c>
      <c r="J66" s="25">
        <f t="shared" si="33"/>
        <v>2.6711862078311093E-2</v>
      </c>
      <c r="K66" s="27">
        <f t="shared" si="34"/>
        <v>3.0424522225215522</v>
      </c>
      <c r="L66" s="27">
        <f t="shared" si="35"/>
        <v>0.69213470094619933</v>
      </c>
      <c r="M66" s="27">
        <f t="shared" si="36"/>
        <v>6.5775862068965516</v>
      </c>
      <c r="O66" s="51">
        <f t="shared" si="37"/>
        <v>15.916757362817911</v>
      </c>
      <c r="P66" s="29">
        <f t="shared" si="38"/>
        <v>6.5775862068965516</v>
      </c>
      <c r="Q66" s="58">
        <f t="shared" si="7"/>
        <v>0.69213470094619933</v>
      </c>
      <c r="R66" s="156">
        <f t="shared" si="8"/>
        <v>799.30625587427801</v>
      </c>
      <c r="S66" s="156">
        <f t="shared" si="9"/>
        <v>1135.3782043668723</v>
      </c>
      <c r="T66" s="153"/>
      <c r="U66" s="153"/>
      <c r="V66"/>
      <c r="W66" s="49">
        <v>11</v>
      </c>
      <c r="X66" s="135">
        <v>6</v>
      </c>
      <c r="Y66" s="44">
        <v>0.77500000000000002</v>
      </c>
      <c r="Z66" s="54">
        <v>627</v>
      </c>
      <c r="AA66" s="47">
        <v>3709</v>
      </c>
      <c r="AB66" s="54">
        <v>880</v>
      </c>
      <c r="AC66" s="36">
        <v>1076</v>
      </c>
      <c r="AD66" s="27">
        <f t="shared" si="10"/>
        <v>8.1426322214452521E-2</v>
      </c>
      <c r="AE66" s="27">
        <f t="shared" si="11"/>
        <v>2.7020949207117201E-2</v>
      </c>
      <c r="AF66" s="29">
        <f t="shared" si="12"/>
        <v>3.0134515849282297</v>
      </c>
      <c r="AG66" s="29">
        <f t="shared" si="13"/>
        <v>0.68619811296516064</v>
      </c>
      <c r="AH66" s="29">
        <f t="shared" si="14"/>
        <v>5.9154704944178631</v>
      </c>
      <c r="AJ66" s="51">
        <f t="shared" si="15"/>
        <v>19.343136650947457</v>
      </c>
      <c r="AK66" s="51">
        <f t="shared" si="16"/>
        <v>5.9154704944178631</v>
      </c>
      <c r="AL66" s="58">
        <f t="shared" si="17"/>
        <v>0.68619811296516064</v>
      </c>
      <c r="AN66" s="128"/>
      <c r="AO66" s="160"/>
      <c r="AP66" s="160"/>
      <c r="AQ66" s="128"/>
      <c r="AR66" s="49"/>
      <c r="AS66" s="135"/>
      <c r="AT66" s="35"/>
      <c r="AU66" s="102"/>
      <c r="AV66" s="43"/>
      <c r="AW66" s="43"/>
      <c r="BD66" s="36"/>
      <c r="BG66" s="58"/>
      <c r="BI66" s="143"/>
      <c r="BL66" s="16"/>
    </row>
    <row r="67" spans="1:64" x14ac:dyDescent="0.2">
      <c r="A67" s="1">
        <v>11</v>
      </c>
      <c r="B67" s="1">
        <v>28</v>
      </c>
      <c r="C67" s="1" t="s">
        <v>17</v>
      </c>
      <c r="D67" s="66">
        <v>6</v>
      </c>
      <c r="E67" s="1">
        <v>1106</v>
      </c>
      <c r="F67" s="9">
        <v>680</v>
      </c>
      <c r="G67" s="1">
        <v>3910</v>
      </c>
      <c r="H67" s="5">
        <v>0.79600000000000004</v>
      </c>
      <c r="I67" s="25">
        <f t="shared" si="32"/>
        <v>8.12454469606846E-2</v>
      </c>
      <c r="J67" s="25">
        <f t="shared" si="33"/>
        <v>2.6984439772849977E-2</v>
      </c>
      <c r="K67" s="27">
        <f t="shared" si="34"/>
        <v>3.0108257812499999</v>
      </c>
      <c r="L67" s="27">
        <f t="shared" si="35"/>
        <v>0.68483828913727585</v>
      </c>
      <c r="M67" s="27">
        <f t="shared" si="36"/>
        <v>5.75</v>
      </c>
      <c r="O67" s="51">
        <f t="shared" si="37"/>
        <v>20.391389675169737</v>
      </c>
      <c r="P67" s="29">
        <f t="shared" si="38"/>
        <v>5.75</v>
      </c>
      <c r="Q67" s="58">
        <f t="shared" si="7"/>
        <v>0.68483828913727585</v>
      </c>
      <c r="R67" s="156">
        <f t="shared" si="8"/>
        <v>904.84413408081025</v>
      </c>
      <c r="S67" s="156">
        <f t="shared" si="9"/>
        <v>1136.7388619105657</v>
      </c>
      <c r="T67" s="153"/>
      <c r="U67" s="153"/>
      <c r="V67"/>
      <c r="W67" s="49">
        <v>11</v>
      </c>
      <c r="X67" s="135">
        <v>6</v>
      </c>
      <c r="Y67" s="44">
        <v>0.8</v>
      </c>
      <c r="Z67" s="54">
        <v>695</v>
      </c>
      <c r="AA67" s="47">
        <v>3953</v>
      </c>
      <c r="AB67" s="54">
        <v>909</v>
      </c>
      <c r="AC67" s="36">
        <v>1111</v>
      </c>
      <c r="AD67" s="27">
        <f t="shared" si="10"/>
        <v>8.1401278350380496E-2</v>
      </c>
      <c r="AE67" s="27">
        <f t="shared" si="11"/>
        <v>2.7208995074215619E-2</v>
      </c>
      <c r="AF67" s="29">
        <f t="shared" si="12"/>
        <v>2.991704696492806</v>
      </c>
      <c r="AG67" s="29">
        <f t="shared" si="13"/>
        <v>0.68114132084837231</v>
      </c>
      <c r="AH67" s="29">
        <f t="shared" si="14"/>
        <v>5.6877697841726622</v>
      </c>
      <c r="AJ67" s="51">
        <f t="shared" si="15"/>
        <v>20.615642809704852</v>
      </c>
      <c r="AK67" s="51">
        <f t="shared" si="16"/>
        <v>5.6877697841726622</v>
      </c>
      <c r="AL67" s="58">
        <f t="shared" si="17"/>
        <v>0.68114132084837231</v>
      </c>
      <c r="AN67" s="128"/>
      <c r="AO67" s="160"/>
      <c r="AP67" s="160"/>
      <c r="AQ67" s="128"/>
      <c r="AR67" s="49"/>
      <c r="AS67" s="135"/>
      <c r="AT67" s="35"/>
      <c r="AV67" s="43"/>
      <c r="AW67" s="43"/>
      <c r="BD67" s="16"/>
      <c r="BG67" s="58"/>
      <c r="BI67" s="143"/>
      <c r="BL67" s="16"/>
    </row>
    <row r="68" spans="1:64" x14ac:dyDescent="0.2">
      <c r="A68" s="1">
        <v>11</v>
      </c>
      <c r="B68" s="1">
        <v>28</v>
      </c>
      <c r="C68" s="1" t="s">
        <v>17</v>
      </c>
      <c r="D68" s="66">
        <v>6</v>
      </c>
      <c r="E68" s="1">
        <v>1131</v>
      </c>
      <c r="F68" s="9">
        <v>736</v>
      </c>
      <c r="G68" s="1">
        <v>4090</v>
      </c>
      <c r="H68" s="5">
        <v>0.81399999999999995</v>
      </c>
      <c r="I68" s="25">
        <f t="shared" si="32"/>
        <v>8.1270068710349974E-2</v>
      </c>
      <c r="J68" s="25">
        <f t="shared" si="33"/>
        <v>2.7312400603686202E-2</v>
      </c>
      <c r="K68" s="27">
        <f t="shared" si="34"/>
        <v>2.9755739852241843</v>
      </c>
      <c r="L68" s="27">
        <f t="shared" si="35"/>
        <v>0.67692251281815052</v>
      </c>
      <c r="M68" s="27">
        <f t="shared" si="36"/>
        <v>5.5570652173913047</v>
      </c>
      <c r="O68" s="51">
        <f t="shared" si="37"/>
        <v>21.330123726712078</v>
      </c>
      <c r="P68" s="29">
        <f t="shared" si="38"/>
        <v>5.5570652173913047</v>
      </c>
      <c r="Q68" s="58">
        <f t="shared" si="7"/>
        <v>0.67692251281815052</v>
      </c>
      <c r="R68" s="156">
        <f t="shared" si="8"/>
        <v>925.29721125261881</v>
      </c>
      <c r="S68" s="156">
        <f t="shared" si="9"/>
        <v>1136.728760752603</v>
      </c>
      <c r="T68" s="153"/>
      <c r="U68" s="153"/>
      <c r="V68"/>
      <c r="W68" s="49">
        <v>11</v>
      </c>
      <c r="X68" s="135">
        <v>6</v>
      </c>
      <c r="Y68" s="44">
        <v>0.82499999999999996</v>
      </c>
      <c r="Z68" s="54">
        <v>773</v>
      </c>
      <c r="AA68" s="47">
        <v>4214</v>
      </c>
      <c r="AB68" s="54">
        <v>937</v>
      </c>
      <c r="AC68" s="36">
        <v>1146</v>
      </c>
      <c r="AD68" s="27">
        <f t="shared" si="10"/>
        <v>8.1556358225560358E-2</v>
      </c>
      <c r="AE68" s="27">
        <f t="shared" si="11"/>
        <v>2.7573729783246355E-2</v>
      </c>
      <c r="AF68" s="29">
        <f t="shared" si="12"/>
        <v>2.9577557648771022</v>
      </c>
      <c r="AG68" s="29">
        <f t="shared" si="13"/>
        <v>0.67405310445422895</v>
      </c>
      <c r="AH68" s="29">
        <f t="shared" si="14"/>
        <v>5.4514877102199222</v>
      </c>
      <c r="AJ68" s="51">
        <f>AA68/(PI()*$D$4^2/4)</f>
        <v>21.976807184441245</v>
      </c>
      <c r="AK68" s="51">
        <f>AH68</f>
        <v>5.4514877102199222</v>
      </c>
      <c r="AL68" s="58">
        <f t="shared" si="17"/>
        <v>0.67405310445422895</v>
      </c>
      <c r="AN68" s="128"/>
      <c r="AO68" s="160"/>
      <c r="AP68" s="160"/>
      <c r="AQ68" s="128"/>
      <c r="AR68" s="49"/>
      <c r="AS68" s="135"/>
      <c r="AV68" s="43"/>
      <c r="AX68" s="102"/>
      <c r="BG68" s="58"/>
      <c r="BI68" s="143"/>
      <c r="BL68" s="16"/>
    </row>
    <row r="69" spans="1:64" x14ac:dyDescent="0.2">
      <c r="A69" s="1">
        <v>11</v>
      </c>
      <c r="B69" s="1">
        <v>28</v>
      </c>
      <c r="C69" s="1" t="s">
        <v>17</v>
      </c>
      <c r="D69" s="66">
        <v>6</v>
      </c>
      <c r="E69" s="1">
        <v>1246</v>
      </c>
      <c r="F69" s="9">
        <v>1024</v>
      </c>
      <c r="G69" s="1">
        <v>5063</v>
      </c>
      <c r="H69" s="5">
        <v>0.89700000000000002</v>
      </c>
      <c r="I69" s="25">
        <f t="shared" si="32"/>
        <v>8.2890425980228208E-2</v>
      </c>
      <c r="J69" s="25">
        <f t="shared" si="33"/>
        <v>2.8419452298808153E-2</v>
      </c>
      <c r="K69" s="27">
        <f t="shared" si="34"/>
        <v>2.9166792205810541</v>
      </c>
      <c r="L69" s="27">
        <f t="shared" si="35"/>
        <v>0.67010636746618679</v>
      </c>
      <c r="M69" s="27">
        <f t="shared" si="36"/>
        <v>4.9443359375</v>
      </c>
      <c r="O69" s="51">
        <f t="shared" si="37"/>
        <v>26.404502794215954</v>
      </c>
      <c r="P69" s="29">
        <f t="shared" si="38"/>
        <v>4.9443359375</v>
      </c>
      <c r="Q69" s="58">
        <f t="shared" si="7"/>
        <v>0.67010636746618679</v>
      </c>
      <c r="R69" s="156">
        <f t="shared" si="8"/>
        <v>1019.381366242938</v>
      </c>
      <c r="S69" s="156">
        <f t="shared" si="9"/>
        <v>1136.4340760790835</v>
      </c>
      <c r="T69" s="153"/>
      <c r="U69" s="153"/>
      <c r="V69"/>
      <c r="W69" s="49">
        <v>11</v>
      </c>
      <c r="X69" s="135">
        <v>6</v>
      </c>
      <c r="Y69" s="44">
        <v>0.85</v>
      </c>
      <c r="Z69" s="54">
        <v>857</v>
      </c>
      <c r="AA69" s="47">
        <v>4485</v>
      </c>
      <c r="AB69" s="54">
        <v>966</v>
      </c>
      <c r="AC69" s="36">
        <v>1180</v>
      </c>
      <c r="AD69" s="27">
        <f t="shared" si="10"/>
        <v>8.1871163348463102E-2</v>
      </c>
      <c r="AE69" s="27">
        <f t="shared" si="11"/>
        <v>2.8003007341549039E-2</v>
      </c>
      <c r="AF69" s="29">
        <f t="shared" si="12"/>
        <v>2.9236561041423577</v>
      </c>
      <c r="AG69" s="29">
        <f t="shared" si="13"/>
        <v>0.66756669172678174</v>
      </c>
      <c r="AH69" s="29">
        <f t="shared" si="14"/>
        <v>5.2333722287047841</v>
      </c>
      <c r="AJ69" s="51">
        <f>AA69/(PI()*$D$4^2/4)</f>
        <v>23.390123450929991</v>
      </c>
      <c r="AK69" s="51">
        <f>AH69</f>
        <v>5.2333722287047841</v>
      </c>
      <c r="AL69" s="58">
        <f t="shared" si="17"/>
        <v>0.66756669172678174</v>
      </c>
      <c r="AN69" s="128"/>
      <c r="AO69" s="160"/>
      <c r="AP69" s="160"/>
      <c r="AQ69" s="128"/>
      <c r="AR69" s="49"/>
      <c r="AS69" s="135"/>
      <c r="AV69" s="43"/>
      <c r="AW69" s="43"/>
      <c r="BD69" s="16"/>
      <c r="BG69" s="58"/>
      <c r="BI69" s="143"/>
      <c r="BL69" s="16"/>
    </row>
    <row r="70" spans="1:64" x14ac:dyDescent="0.2">
      <c r="A70" s="1">
        <v>11</v>
      </c>
      <c r="B70" s="1">
        <v>28</v>
      </c>
      <c r="C70" s="1" t="s">
        <v>17</v>
      </c>
      <c r="D70" s="66">
        <v>6</v>
      </c>
      <c r="E70" s="1">
        <v>1294</v>
      </c>
      <c r="F70" s="9">
        <v>1183</v>
      </c>
      <c r="G70" s="1">
        <v>5426</v>
      </c>
      <c r="H70" s="5">
        <v>0.93200000000000005</v>
      </c>
      <c r="I70" s="25">
        <f t="shared" si="32"/>
        <v>8.2365201556966042E-2</v>
      </c>
      <c r="J70" s="25">
        <f t="shared" si="33"/>
        <v>2.9312427769214885E-2</v>
      </c>
      <c r="K70" s="27">
        <f t="shared" si="34"/>
        <v>2.8099071904057484</v>
      </c>
      <c r="L70" s="27">
        <f t="shared" si="35"/>
        <v>0.64352696556693045</v>
      </c>
      <c r="M70" s="27">
        <f t="shared" si="36"/>
        <v>4.5866441251056633</v>
      </c>
      <c r="O70" s="51">
        <f t="shared" si="37"/>
        <v>28.297616464826341</v>
      </c>
      <c r="P70" s="29">
        <f t="shared" si="38"/>
        <v>4.5866441251056633</v>
      </c>
      <c r="Q70" s="58">
        <f t="shared" si="7"/>
        <v>0.64352696556693045</v>
      </c>
      <c r="R70" s="156">
        <f t="shared" si="8"/>
        <v>1058.6512744128104</v>
      </c>
      <c r="S70" s="156">
        <f t="shared" si="9"/>
        <v>1135.8919253356335</v>
      </c>
      <c r="T70" s="153"/>
      <c r="U70" s="153"/>
      <c r="V70"/>
      <c r="W70" s="49">
        <v>11</v>
      </c>
      <c r="X70" s="135">
        <v>6</v>
      </c>
      <c r="Y70" s="44">
        <v>0.875</v>
      </c>
      <c r="Z70" s="54">
        <v>947</v>
      </c>
      <c r="AA70" s="47">
        <v>4767</v>
      </c>
      <c r="AB70" s="54">
        <v>994</v>
      </c>
      <c r="AC70" s="36">
        <v>1215</v>
      </c>
      <c r="AD70" s="27">
        <f t="shared" si="10"/>
        <v>8.2077689944337742E-2</v>
      </c>
      <c r="AE70" s="27">
        <f t="shared" si="11"/>
        <v>2.8345950178030974E-2</v>
      </c>
      <c r="AF70" s="29">
        <f t="shared" si="12"/>
        <v>2.8955702465021123</v>
      </c>
      <c r="AG70" s="29">
        <f t="shared" si="13"/>
        <v>0.66198714972850259</v>
      </c>
      <c r="AH70" s="29">
        <f t="shared" si="14"/>
        <v>5.0337909186906016</v>
      </c>
      <c r="AJ70" s="51">
        <f t="shared" si="15"/>
        <v>24.860806798346324</v>
      </c>
      <c r="AK70" s="51">
        <f t="shared" si="16"/>
        <v>5.0337909186906016</v>
      </c>
      <c r="AL70" s="58">
        <f t="shared" si="17"/>
        <v>0.66198714972850259</v>
      </c>
      <c r="AN70" s="128"/>
      <c r="AO70" s="160"/>
      <c r="AP70" s="160"/>
      <c r="AQ70" s="128"/>
      <c r="AR70" s="49"/>
      <c r="AS70" s="135"/>
      <c r="AV70" s="43"/>
      <c r="AX70" s="102"/>
      <c r="BG70" s="58"/>
      <c r="BI70" s="143"/>
      <c r="BL70" s="16"/>
    </row>
    <row r="71" spans="1:64" x14ac:dyDescent="0.2">
      <c r="Q71" s="58"/>
      <c r="R71" s="156"/>
      <c r="T71" s="153"/>
      <c r="U71" s="153"/>
      <c r="V71"/>
      <c r="W71" s="49">
        <v>11</v>
      </c>
      <c r="X71" s="135">
        <v>6</v>
      </c>
      <c r="Y71" s="44">
        <v>0.9</v>
      </c>
      <c r="Z71" s="54">
        <v>1043</v>
      </c>
      <c r="AA71" s="47">
        <v>5060</v>
      </c>
      <c r="AB71" s="54">
        <v>1022</v>
      </c>
      <c r="AC71" s="36">
        <v>1250</v>
      </c>
      <c r="AD71" s="27">
        <f t="shared" si="10"/>
        <v>8.2311974486015987E-2</v>
      </c>
      <c r="AE71" s="27">
        <f t="shared" si="11"/>
        <v>2.8669765694259195E-2</v>
      </c>
      <c r="AF71" s="29">
        <f t="shared" si="12"/>
        <v>2.8710375719079577</v>
      </c>
      <c r="AG71" s="29">
        <f t="shared" si="13"/>
        <v>0.65731459747599397</v>
      </c>
      <c r="AH71" s="29">
        <f t="shared" si="14"/>
        <v>4.8513902205177377</v>
      </c>
      <c r="AJ71" s="51">
        <f t="shared" si="15"/>
        <v>26.388857226690249</v>
      </c>
      <c r="AK71" s="51">
        <f t="shared" si="16"/>
        <v>4.8513902205177377</v>
      </c>
      <c r="AL71" s="58">
        <f t="shared" si="17"/>
        <v>0.65731459747599397</v>
      </c>
      <c r="AN71" s="128"/>
      <c r="AO71" s="160"/>
      <c r="AP71" s="160"/>
      <c r="AQ71" s="128"/>
      <c r="AR71" s="49"/>
      <c r="AS71" s="135"/>
      <c r="AV71" s="43"/>
      <c r="AX71" s="102"/>
      <c r="BG71" s="58"/>
      <c r="BI71" s="143"/>
      <c r="BL71" s="16"/>
    </row>
    <row r="72" spans="1:64" x14ac:dyDescent="0.2">
      <c r="Q72" s="58"/>
      <c r="R72" s="156"/>
      <c r="T72" s="153"/>
      <c r="U72" s="153"/>
      <c r="V72"/>
      <c r="W72" s="49">
        <v>11</v>
      </c>
      <c r="X72" s="135">
        <v>6</v>
      </c>
      <c r="Y72" s="44">
        <v>0.92500000000000004</v>
      </c>
      <c r="Z72" s="54">
        <v>1146</v>
      </c>
      <c r="AA72" s="47">
        <v>5363</v>
      </c>
      <c r="AB72" s="54">
        <v>1051</v>
      </c>
      <c r="AC72" s="36">
        <v>1285</v>
      </c>
      <c r="AD72" s="27">
        <f t="shared" si="10"/>
        <v>8.2553230028082195E-2</v>
      </c>
      <c r="AE72" s="27">
        <f t="shared" si="11"/>
        <v>2.8996468552830695E-2</v>
      </c>
      <c r="AF72" s="29">
        <f t="shared" si="12"/>
        <v>2.847009796302356</v>
      </c>
      <c r="AG72" s="29">
        <f t="shared" si="13"/>
        <v>0.65276804778284503</v>
      </c>
      <c r="AH72" s="29">
        <f t="shared" si="14"/>
        <v>4.679755671902269</v>
      </c>
      <c r="AJ72" s="51">
        <f t="shared" si="15"/>
        <v>27.969059546786522</v>
      </c>
      <c r="AK72" s="51">
        <f t="shared" si="16"/>
        <v>4.679755671902269</v>
      </c>
      <c r="AL72" s="58">
        <f t="shared" si="17"/>
        <v>0.65276804778284503</v>
      </c>
      <c r="AN72" s="128"/>
      <c r="AO72" s="160"/>
      <c r="AP72" s="160"/>
      <c r="AQ72" s="128"/>
      <c r="AR72" s="49"/>
      <c r="AS72" s="135"/>
      <c r="AT72" s="35"/>
      <c r="AV72" s="43"/>
      <c r="AW72" s="43"/>
      <c r="BD72" s="16"/>
      <c r="BG72" s="58"/>
      <c r="BI72" s="143"/>
      <c r="BL72" s="16"/>
    </row>
    <row r="73" spans="1:64" x14ac:dyDescent="0.2">
      <c r="Q73" s="58"/>
      <c r="R73" s="156"/>
      <c r="T73" s="153"/>
      <c r="U73" s="153"/>
      <c r="V73"/>
      <c r="AA73" s="47"/>
      <c r="AC73" s="36"/>
      <c r="AL73" s="58"/>
      <c r="AN73" s="128"/>
      <c r="AO73" s="160"/>
      <c r="AP73" s="160"/>
      <c r="AQ73" s="128"/>
      <c r="AR73" s="49"/>
      <c r="AS73" s="135"/>
      <c r="AT73" s="35"/>
      <c r="AV73" s="145"/>
      <c r="AW73" s="43"/>
      <c r="AX73" s="102"/>
      <c r="BD73" s="16"/>
      <c r="BG73" s="58"/>
      <c r="BI73" s="143"/>
      <c r="BL73" s="16"/>
    </row>
    <row r="74" spans="1:64" x14ac:dyDescent="0.2">
      <c r="Q74" s="58"/>
      <c r="R74" s="156"/>
      <c r="T74" s="153"/>
      <c r="U74" s="153"/>
      <c r="V74"/>
      <c r="AA74" s="47"/>
      <c r="AC74" s="36"/>
      <c r="AL74" s="58"/>
      <c r="AN74" s="128"/>
      <c r="AO74" s="160"/>
      <c r="AP74" s="160"/>
      <c r="AQ74" s="128"/>
      <c r="AR74" s="49"/>
      <c r="AS74" s="135"/>
      <c r="AT74" s="35"/>
      <c r="AV74" s="145"/>
      <c r="AW74" s="43"/>
      <c r="AX74" s="102"/>
      <c r="BD74" s="16"/>
      <c r="BG74" s="58"/>
      <c r="BI74" s="143"/>
      <c r="BL74" s="16"/>
    </row>
    <row r="75" spans="1:64" x14ac:dyDescent="0.2">
      <c r="A75" s="1">
        <v>12</v>
      </c>
      <c r="B75" s="1">
        <v>28</v>
      </c>
      <c r="C75" s="1" t="s">
        <v>17</v>
      </c>
      <c r="D75" s="66">
        <v>8</v>
      </c>
      <c r="E75" s="1">
        <v>730</v>
      </c>
      <c r="F75" s="9">
        <v>238</v>
      </c>
      <c r="G75" s="1">
        <v>2135</v>
      </c>
      <c r="H75" s="5">
        <v>0.52600000000000002</v>
      </c>
      <c r="I75" s="25">
        <f t="shared" ref="I75:I92" si="39">0.1515*(G75/1000)/(E75/1000)^2/($D$4/10)^4</f>
        <v>0.1018320971709514</v>
      </c>
      <c r="J75" s="25">
        <f t="shared" ref="J75:J92" si="40">0.5*(F75/1000)/(E75/1000)^3/($D$4/10)^5</f>
        <v>3.2845679509121713E-2</v>
      </c>
      <c r="K75" s="27">
        <f t="shared" ref="K75:K92" si="41">I75/J75</f>
        <v>3.1003193933823527</v>
      </c>
      <c r="L75" s="27">
        <f t="shared" ref="L75:L92" si="42">0.798*I75^1.5/J75</f>
        <v>0.7894991599472716</v>
      </c>
      <c r="M75" s="27">
        <f t="shared" ref="M75:M92" si="43">G75/F75</f>
        <v>8.9705882352941178</v>
      </c>
      <c r="O75" s="51">
        <f t="shared" ref="O75:O92" si="44">G75/(PI()*$D$4^2/4)</f>
        <v>11.134428889127209</v>
      </c>
      <c r="P75" s="29">
        <f t="shared" ref="P75:P92" si="45">M75</f>
        <v>8.9705882352941178</v>
      </c>
      <c r="Q75" s="58">
        <f t="shared" ref="Q75:Q132" si="46">L75</f>
        <v>0.7894991599472716</v>
      </c>
      <c r="R75" s="156">
        <f t="shared" ref="R75:R136" si="47">E75*(PI()/30)*($D$4/2)</f>
        <v>597.22985341680953</v>
      </c>
      <c r="S75" s="156">
        <f t="shared" ref="S75:S136" si="48">R75/H75</f>
        <v>1135.4179722753033</v>
      </c>
      <c r="T75" s="153"/>
      <c r="U75" s="153"/>
      <c r="V75"/>
      <c r="W75" s="49">
        <v>12</v>
      </c>
      <c r="X75" s="135">
        <v>8</v>
      </c>
      <c r="Y75" s="44">
        <v>0.72499999999999998</v>
      </c>
      <c r="Z75" s="54">
        <v>710</v>
      </c>
      <c r="AA75" s="47">
        <v>4132</v>
      </c>
      <c r="AB75" s="54">
        <v>823</v>
      </c>
      <c r="AC75" s="36">
        <v>1006</v>
      </c>
      <c r="AD75" s="27">
        <f t="shared" ref="AD75:AD86" si="49">0.1515*(AA75/1000)/(AC75/1000)^2/($D$4/10)^4</f>
        <v>0.10377598881431095</v>
      </c>
      <c r="AE75" s="27">
        <f t="shared" ref="AE75:AE86" si="50">0.5*(Z75/1000)/(AC75/1000)^3/($D$4/10)^5</f>
        <v>3.7439865579083E-2</v>
      </c>
      <c r="AF75" s="29">
        <f t="shared" ref="AF75:AF86" si="51">AD75/AE75</f>
        <v>2.7718045246478873</v>
      </c>
      <c r="AG75" s="29">
        <f t="shared" ref="AG75:AG86" si="52">0.798*AD75^1.5/AE75</f>
        <v>0.71254768068623608</v>
      </c>
      <c r="AH75" s="29">
        <f t="shared" ref="AH75:AH86" si="53">AA75/Z75</f>
        <v>5.8197183098591552</v>
      </c>
      <c r="AJ75" s="51">
        <f t="shared" ref="AJ75:AJ86" si="54">AA75/(PI()*$D$4^2/4)</f>
        <v>21.549161672071957</v>
      </c>
      <c r="AK75" s="51">
        <f t="shared" ref="AK75:AK86" si="55">AH75</f>
        <v>5.8197183098591552</v>
      </c>
      <c r="AL75" s="58">
        <f t="shared" ref="AL75:AL136" si="56">AG75</f>
        <v>0.71254768068623608</v>
      </c>
      <c r="AN75" s="128"/>
      <c r="AO75" s="160"/>
      <c r="AP75" s="160"/>
      <c r="AQ75" s="128"/>
      <c r="AR75" s="49"/>
      <c r="AS75" s="135"/>
      <c r="AT75" s="35"/>
      <c r="AU75" s="102"/>
      <c r="AV75" s="43"/>
      <c r="AW75" s="43"/>
      <c r="BD75" s="36"/>
      <c r="BG75" s="58"/>
      <c r="BI75" s="143"/>
      <c r="BL75" s="16"/>
    </row>
    <row r="76" spans="1:64" x14ac:dyDescent="0.2">
      <c r="A76" s="1">
        <v>12</v>
      </c>
      <c r="B76" s="1">
        <v>28</v>
      </c>
      <c r="C76" s="1" t="s">
        <v>17</v>
      </c>
      <c r="D76" s="66">
        <v>8</v>
      </c>
      <c r="E76" s="1">
        <v>858</v>
      </c>
      <c r="F76" s="9">
        <v>412</v>
      </c>
      <c r="G76" s="1">
        <v>2960</v>
      </c>
      <c r="H76" s="5">
        <v>0.61899999999999999</v>
      </c>
      <c r="I76" s="25">
        <f t="shared" si="39"/>
        <v>0.10219971016023605</v>
      </c>
      <c r="J76" s="25">
        <f t="shared" si="40"/>
        <v>3.5019119862936189E-2</v>
      </c>
      <c r="K76" s="27">
        <f t="shared" si="41"/>
        <v>2.9183974514563107</v>
      </c>
      <c r="L76" s="27">
        <f t="shared" si="42"/>
        <v>0.74451278640947682</v>
      </c>
      <c r="M76" s="27">
        <f t="shared" si="43"/>
        <v>7.1844660194174761</v>
      </c>
      <c r="O76" s="51">
        <f t="shared" si="44"/>
        <v>15.436959958696271</v>
      </c>
      <c r="P76" s="29">
        <f t="shared" si="45"/>
        <v>7.1844660194174761</v>
      </c>
      <c r="Q76" s="58">
        <f t="shared" si="46"/>
        <v>0.74451278640947682</v>
      </c>
      <c r="R76" s="156">
        <f t="shared" si="47"/>
        <v>701.94960853646933</v>
      </c>
      <c r="S76" s="156">
        <f t="shared" si="48"/>
        <v>1134.0058296227292</v>
      </c>
      <c r="T76" s="153"/>
      <c r="U76" s="153"/>
      <c r="V76"/>
      <c r="W76" s="49">
        <v>12</v>
      </c>
      <c r="X76" s="135">
        <v>8</v>
      </c>
      <c r="Y76" s="44">
        <v>0.75</v>
      </c>
      <c r="Z76" s="54">
        <v>796</v>
      </c>
      <c r="AA76" s="47">
        <v>4433</v>
      </c>
      <c r="AB76" s="54">
        <v>851</v>
      </c>
      <c r="AC76" s="36">
        <v>1040</v>
      </c>
      <c r="AD76" s="27">
        <f t="shared" si="49"/>
        <v>0.10417501735384613</v>
      </c>
      <c r="AE76" s="27">
        <f t="shared" si="50"/>
        <v>3.799119235320892E-2</v>
      </c>
      <c r="AF76" s="29">
        <f t="shared" si="51"/>
        <v>2.7420833856783915</v>
      </c>
      <c r="AG76" s="29">
        <f t="shared" si="52"/>
        <v>0.70626118613779199</v>
      </c>
      <c r="AH76" s="29">
        <f t="shared" si="53"/>
        <v>5.5690954773869343</v>
      </c>
      <c r="AJ76" s="51">
        <f t="shared" si="54"/>
        <v>23.118933613817759</v>
      </c>
      <c r="AK76" s="51">
        <f t="shared" si="55"/>
        <v>5.5690954773869343</v>
      </c>
      <c r="AL76" s="58">
        <f t="shared" si="56"/>
        <v>0.70626118613779199</v>
      </c>
      <c r="AN76" s="128"/>
      <c r="AO76" s="160"/>
      <c r="AP76" s="160"/>
      <c r="AQ76" s="128"/>
      <c r="AR76" s="49"/>
      <c r="AS76" s="135"/>
      <c r="AV76" s="43"/>
      <c r="AX76" s="102"/>
      <c r="BG76" s="58"/>
      <c r="BI76" s="143"/>
      <c r="BL76" s="16"/>
    </row>
    <row r="77" spans="1:64" x14ac:dyDescent="0.2">
      <c r="A77" s="1">
        <v>12</v>
      </c>
      <c r="B77" s="1">
        <v>28</v>
      </c>
      <c r="C77" s="1" t="s">
        <v>17</v>
      </c>
      <c r="D77" s="66">
        <v>8</v>
      </c>
      <c r="E77" s="1">
        <v>978</v>
      </c>
      <c r="F77" s="9">
        <v>647</v>
      </c>
      <c r="G77" s="1">
        <v>3900</v>
      </c>
      <c r="H77" s="5">
        <v>0.70499999999999996</v>
      </c>
      <c r="I77" s="25">
        <f t="shared" si="39"/>
        <v>0.10363809612706538</v>
      </c>
      <c r="J77" s="25">
        <f t="shared" si="40"/>
        <v>3.7132790775321639E-2</v>
      </c>
      <c r="K77" s="27">
        <f t="shared" si="41"/>
        <v>2.7910128477588874</v>
      </c>
      <c r="L77" s="27">
        <f t="shared" si="42"/>
        <v>0.71700872444977037</v>
      </c>
      <c r="M77" s="27">
        <f t="shared" si="43"/>
        <v>6.0278207109737245</v>
      </c>
      <c r="O77" s="51">
        <f t="shared" si="44"/>
        <v>20.339237783417385</v>
      </c>
      <c r="P77" s="29">
        <f t="shared" si="45"/>
        <v>6.0278207109737245</v>
      </c>
      <c r="Q77" s="58">
        <f t="shared" si="46"/>
        <v>0.71700872444977037</v>
      </c>
      <c r="R77" s="156">
        <f t="shared" si="47"/>
        <v>800.12437896115046</v>
      </c>
      <c r="S77" s="156">
        <f t="shared" si="48"/>
        <v>1134.928197108015</v>
      </c>
      <c r="T77" s="153"/>
      <c r="U77" s="153"/>
      <c r="V77"/>
      <c r="W77" s="49">
        <v>12</v>
      </c>
      <c r="X77" s="135">
        <v>8</v>
      </c>
      <c r="Y77" s="44">
        <v>0.77500000000000002</v>
      </c>
      <c r="Z77" s="54">
        <v>889</v>
      </c>
      <c r="AA77" s="47">
        <v>4745</v>
      </c>
      <c r="AB77" s="54">
        <v>879</v>
      </c>
      <c r="AC77" s="36">
        <v>1075</v>
      </c>
      <c r="AD77" s="27">
        <f t="shared" si="49"/>
        <v>0.10436426455710116</v>
      </c>
      <c r="AE77" s="27">
        <f t="shared" si="50"/>
        <v>3.841901645031507E-2</v>
      </c>
      <c r="AF77" s="29">
        <f t="shared" si="51"/>
        <v>2.716474137021935</v>
      </c>
      <c r="AG77" s="29">
        <f t="shared" si="52"/>
        <v>0.70030040003378757</v>
      </c>
      <c r="AH77" s="29">
        <f t="shared" si="53"/>
        <v>5.3374578177727781</v>
      </c>
      <c r="AJ77" s="51">
        <f t="shared" si="54"/>
        <v>24.746072636491149</v>
      </c>
      <c r="AK77" s="51">
        <f t="shared" si="55"/>
        <v>5.3374578177727781</v>
      </c>
      <c r="AL77" s="58">
        <f t="shared" si="56"/>
        <v>0.70030040003378757</v>
      </c>
      <c r="AN77" s="128"/>
      <c r="AO77" s="160"/>
      <c r="AP77" s="160"/>
      <c r="AQ77" s="128"/>
      <c r="AR77" s="49"/>
      <c r="AS77" s="135"/>
      <c r="AV77" s="43"/>
      <c r="AW77" s="43"/>
      <c r="BD77" s="16"/>
      <c r="BG77" s="58"/>
      <c r="BI77" s="143"/>
      <c r="BL77" s="16"/>
    </row>
    <row r="78" spans="1:64" x14ac:dyDescent="0.2">
      <c r="A78" s="1">
        <v>12</v>
      </c>
      <c r="B78" s="1">
        <v>28</v>
      </c>
      <c r="C78" s="1" t="s">
        <v>17</v>
      </c>
      <c r="D78" s="66">
        <v>8</v>
      </c>
      <c r="E78" s="1">
        <v>1097</v>
      </c>
      <c r="F78" s="9">
        <v>941</v>
      </c>
      <c r="G78" s="1">
        <v>4970</v>
      </c>
      <c r="H78" s="5">
        <v>0.79100000000000004</v>
      </c>
      <c r="I78" s="25">
        <f t="shared" si="39"/>
        <v>0.10497252948315991</v>
      </c>
      <c r="J78" s="25">
        <f t="shared" si="40"/>
        <v>3.826833921625504E-2</v>
      </c>
      <c r="K78" s="27">
        <f t="shared" si="41"/>
        <v>2.7430646752125392</v>
      </c>
      <c r="L78" s="27">
        <f t="shared" si="42"/>
        <v>0.70921313428702815</v>
      </c>
      <c r="M78" s="27">
        <f t="shared" si="43"/>
        <v>5.2816153028692883</v>
      </c>
      <c r="O78" s="51">
        <f t="shared" si="44"/>
        <v>25.919490200919078</v>
      </c>
      <c r="P78" s="29">
        <f t="shared" si="45"/>
        <v>5.2816153028692883</v>
      </c>
      <c r="Q78" s="58">
        <f t="shared" si="46"/>
        <v>0.70921313428702815</v>
      </c>
      <c r="R78" s="156">
        <f t="shared" si="47"/>
        <v>897.48102629895914</v>
      </c>
      <c r="S78" s="156">
        <f t="shared" si="48"/>
        <v>1134.615709606775</v>
      </c>
      <c r="T78" s="153"/>
      <c r="U78" s="153"/>
      <c r="V78"/>
      <c r="W78" s="49">
        <v>12</v>
      </c>
      <c r="X78" s="135">
        <v>8</v>
      </c>
      <c r="Y78" s="44">
        <v>0.8</v>
      </c>
      <c r="Z78" s="54">
        <v>988</v>
      </c>
      <c r="AA78" s="47">
        <v>5081</v>
      </c>
      <c r="AB78" s="54">
        <v>908</v>
      </c>
      <c r="AC78" s="36">
        <v>1110</v>
      </c>
      <c r="AD78" s="27">
        <f t="shared" si="49"/>
        <v>0.10481797521421961</v>
      </c>
      <c r="AE78" s="27">
        <f t="shared" si="50"/>
        <v>3.8784471912087393E-2</v>
      </c>
      <c r="AF78" s="29">
        <f t="shared" si="51"/>
        <v>2.7025758002277329</v>
      </c>
      <c r="AG78" s="29">
        <f t="shared" si="52"/>
        <v>0.69823024654856247</v>
      </c>
      <c r="AH78" s="29">
        <f t="shared" si="53"/>
        <v>5.1427125506072873</v>
      </c>
      <c r="AJ78" s="51">
        <f t="shared" si="54"/>
        <v>26.498376199370188</v>
      </c>
      <c r="AK78" s="51">
        <f t="shared" si="55"/>
        <v>5.1427125506072873</v>
      </c>
      <c r="AL78" s="58">
        <f t="shared" si="56"/>
        <v>0.69823024654856247</v>
      </c>
      <c r="AN78" s="128"/>
      <c r="AO78" s="160"/>
      <c r="AP78" s="160"/>
      <c r="AQ78" s="128"/>
      <c r="AR78" s="49"/>
      <c r="AS78" s="135"/>
      <c r="AV78" s="43"/>
      <c r="AX78" s="102"/>
      <c r="BG78" s="58"/>
      <c r="BI78" s="143"/>
      <c r="BL78" s="16"/>
    </row>
    <row r="79" spans="1:64" x14ac:dyDescent="0.2">
      <c r="A79" s="1">
        <v>12</v>
      </c>
      <c r="B79" s="1">
        <v>28</v>
      </c>
      <c r="C79" s="1" t="s">
        <v>17</v>
      </c>
      <c r="D79" s="66">
        <v>8</v>
      </c>
      <c r="E79" s="1">
        <v>1127</v>
      </c>
      <c r="F79" s="9">
        <v>1047</v>
      </c>
      <c r="G79" s="1">
        <v>5240</v>
      </c>
      <c r="H79" s="5">
        <v>0.81299999999999994</v>
      </c>
      <c r="I79" s="25">
        <f t="shared" si="39"/>
        <v>0.10486148016272362</v>
      </c>
      <c r="J79" s="25">
        <f t="shared" si="40"/>
        <v>3.9268544814502461E-2</v>
      </c>
      <c r="K79" s="27">
        <f t="shared" si="41"/>
        <v>2.6703683739255015</v>
      </c>
      <c r="L79" s="27">
        <f t="shared" si="42"/>
        <v>0.6900523815110472</v>
      </c>
      <c r="M79" s="27">
        <f t="shared" si="43"/>
        <v>5.0047755491881567</v>
      </c>
      <c r="O79" s="51">
        <f t="shared" si="44"/>
        <v>27.327591278232589</v>
      </c>
      <c r="P79" s="29">
        <f t="shared" si="45"/>
        <v>5.0047755491881567</v>
      </c>
      <c r="Q79" s="58">
        <f t="shared" si="46"/>
        <v>0.6900523815110472</v>
      </c>
      <c r="R79" s="156">
        <f t="shared" si="47"/>
        <v>922.02471890512936</v>
      </c>
      <c r="S79" s="156">
        <f t="shared" si="48"/>
        <v>1134.101745270762</v>
      </c>
      <c r="T79" s="153"/>
      <c r="U79" s="153"/>
      <c r="V79"/>
      <c r="W79" s="49">
        <v>12</v>
      </c>
      <c r="X79" s="135">
        <v>8</v>
      </c>
      <c r="Y79" s="44">
        <v>0.82499999999999996</v>
      </c>
      <c r="Z79" s="54">
        <v>1096</v>
      </c>
      <c r="AA79" s="47">
        <v>5426</v>
      </c>
      <c r="AB79" s="54">
        <v>936</v>
      </c>
      <c r="AC79" s="36">
        <v>1144</v>
      </c>
      <c r="AD79" s="27">
        <f t="shared" si="49"/>
        <v>0.10538050350432786</v>
      </c>
      <c r="AE79" s="27">
        <f t="shared" si="50"/>
        <v>3.9300887249090109E-2</v>
      </c>
      <c r="AF79" s="29">
        <f t="shared" si="51"/>
        <v>2.6813772125912405</v>
      </c>
      <c r="AG79" s="29">
        <f t="shared" si="52"/>
        <v>0.69460985425700617</v>
      </c>
      <c r="AH79" s="29">
        <f t="shared" si="53"/>
        <v>4.9507299270072993</v>
      </c>
      <c r="AJ79" s="51">
        <f t="shared" si="54"/>
        <v>28.297616464826341</v>
      </c>
      <c r="AK79" s="51">
        <f t="shared" si="55"/>
        <v>4.9507299270072993</v>
      </c>
      <c r="AL79" s="58">
        <f t="shared" si="56"/>
        <v>0.69460985425700617</v>
      </c>
      <c r="AN79" s="128"/>
      <c r="AO79" s="160"/>
      <c r="AP79" s="160"/>
      <c r="AQ79" s="128"/>
      <c r="AR79" s="49"/>
      <c r="AS79" s="135"/>
      <c r="AV79" s="43"/>
      <c r="AX79" s="102"/>
      <c r="BG79" s="58"/>
      <c r="BI79" s="143"/>
      <c r="BL79" s="16"/>
    </row>
    <row r="80" spans="1:64" x14ac:dyDescent="0.2">
      <c r="A80" s="1">
        <v>12</v>
      </c>
      <c r="B80" s="1">
        <v>28</v>
      </c>
      <c r="C80" s="1" t="s">
        <v>17</v>
      </c>
      <c r="D80" s="66">
        <v>8</v>
      </c>
      <c r="E80" s="1">
        <v>1160</v>
      </c>
      <c r="F80" s="9">
        <v>1140</v>
      </c>
      <c r="G80" s="1">
        <v>5538</v>
      </c>
      <c r="H80" s="5">
        <v>0.83599999999999997</v>
      </c>
      <c r="I80" s="25">
        <f t="shared" si="39"/>
        <v>0.1046091086839477</v>
      </c>
      <c r="J80" s="25">
        <f t="shared" si="40"/>
        <v>3.9210353520029523E-2</v>
      </c>
      <c r="K80" s="27">
        <f t="shared" si="41"/>
        <v>2.667895065789474</v>
      </c>
      <c r="L80" s="27">
        <f t="shared" si="42"/>
        <v>0.68858314200072479</v>
      </c>
      <c r="M80" s="27">
        <f t="shared" si="43"/>
        <v>4.8578947368421055</v>
      </c>
      <c r="O80" s="51">
        <f t="shared" si="44"/>
        <v>28.881717652452686</v>
      </c>
      <c r="P80" s="29">
        <f t="shared" si="45"/>
        <v>4.8578947368421055</v>
      </c>
      <c r="Q80" s="58">
        <f t="shared" si="46"/>
        <v>0.68858314200072479</v>
      </c>
      <c r="R80" s="156">
        <f t="shared" si="47"/>
        <v>949.02278077191659</v>
      </c>
      <c r="S80" s="156">
        <f t="shared" si="48"/>
        <v>1135.1947138420055</v>
      </c>
      <c r="T80" s="153"/>
      <c r="U80" s="153"/>
      <c r="V80"/>
      <c r="W80" s="49">
        <v>12</v>
      </c>
      <c r="X80" s="135">
        <v>8</v>
      </c>
      <c r="Y80" s="44">
        <v>0.85</v>
      </c>
      <c r="Z80" s="54">
        <v>1219</v>
      </c>
      <c r="AA80" s="47">
        <v>5801</v>
      </c>
      <c r="AB80" s="54">
        <v>965</v>
      </c>
      <c r="AC80" s="36">
        <v>1179</v>
      </c>
      <c r="AD80" s="27">
        <f t="shared" si="49"/>
        <v>0.10607371615243003</v>
      </c>
      <c r="AE80" s="27">
        <f t="shared" si="50"/>
        <v>3.9933020820294339E-2</v>
      </c>
      <c r="AF80" s="29">
        <f t="shared" si="51"/>
        <v>2.6562908082957342</v>
      </c>
      <c r="AG80" s="29">
        <f t="shared" si="52"/>
        <v>0.690370782054754</v>
      </c>
      <c r="AH80" s="29">
        <f t="shared" si="53"/>
        <v>4.7588187038556198</v>
      </c>
      <c r="AJ80" s="51">
        <f t="shared" si="54"/>
        <v>30.25331240553955</v>
      </c>
      <c r="AK80" s="51">
        <f t="shared" si="55"/>
        <v>4.7588187038556198</v>
      </c>
      <c r="AL80" s="58">
        <f t="shared" si="56"/>
        <v>0.690370782054754</v>
      </c>
      <c r="AN80" s="128"/>
      <c r="AO80" s="160"/>
      <c r="AP80" s="160"/>
      <c r="AQ80" s="128"/>
      <c r="AR80" s="49"/>
      <c r="AS80" s="135"/>
      <c r="AT80" s="35"/>
      <c r="AV80" s="43"/>
      <c r="AW80" s="43"/>
      <c r="BD80" s="16"/>
      <c r="BG80" s="58"/>
      <c r="BI80" s="143"/>
      <c r="BL80" s="16"/>
    </row>
    <row r="81" spans="1:64" x14ac:dyDescent="0.2">
      <c r="A81" s="1">
        <v>12</v>
      </c>
      <c r="B81" s="1">
        <v>28</v>
      </c>
      <c r="C81" s="1" t="s">
        <v>17</v>
      </c>
      <c r="D81" s="66">
        <v>8</v>
      </c>
      <c r="E81" s="1">
        <v>1191</v>
      </c>
      <c r="F81" s="9">
        <v>1270</v>
      </c>
      <c r="G81" s="1">
        <v>5980</v>
      </c>
      <c r="H81" s="5">
        <v>0.85899999999999999</v>
      </c>
      <c r="I81" s="25">
        <f t="shared" si="39"/>
        <v>0.1071544446455046</v>
      </c>
      <c r="J81" s="25">
        <f t="shared" si="40"/>
        <v>4.0358806134378186E-2</v>
      </c>
      <c r="K81" s="27">
        <f t="shared" si="41"/>
        <v>2.6550449557086617</v>
      </c>
      <c r="L81" s="27">
        <f t="shared" si="42"/>
        <v>0.69355333639707217</v>
      </c>
      <c r="M81" s="27">
        <f t="shared" si="43"/>
        <v>4.7086614173228343</v>
      </c>
      <c r="O81" s="51">
        <f t="shared" si="44"/>
        <v>31.186831267906655</v>
      </c>
      <c r="P81" s="29">
        <f t="shared" si="45"/>
        <v>4.7086614173228343</v>
      </c>
      <c r="Q81" s="58">
        <f t="shared" si="46"/>
        <v>0.69355333639707217</v>
      </c>
      <c r="R81" s="156">
        <f t="shared" si="47"/>
        <v>974.38459646495926</v>
      </c>
      <c r="S81" s="156">
        <f t="shared" si="48"/>
        <v>1134.3243265016988</v>
      </c>
      <c r="T81" s="153"/>
      <c r="U81" s="153"/>
      <c r="V81"/>
      <c r="W81" s="49">
        <v>12</v>
      </c>
      <c r="X81" s="135">
        <v>8</v>
      </c>
      <c r="Y81" s="35">
        <v>0.875</v>
      </c>
      <c r="Z81" s="54">
        <v>1355</v>
      </c>
      <c r="AA81" s="47">
        <v>6230</v>
      </c>
      <c r="AB81" s="47">
        <v>993</v>
      </c>
      <c r="AC81" s="34">
        <v>1214</v>
      </c>
      <c r="AD81" s="27">
        <f t="shared" si="49"/>
        <v>0.107444255755342</v>
      </c>
      <c r="AE81" s="27">
        <f t="shared" si="50"/>
        <v>4.065866448322894E-2</v>
      </c>
      <c r="AF81" s="29">
        <f t="shared" si="51"/>
        <v>2.6425918588560888</v>
      </c>
      <c r="AG81" s="29">
        <f t="shared" si="52"/>
        <v>0.69123319340280787</v>
      </c>
      <c r="AH81" s="29">
        <f t="shared" si="53"/>
        <v>4.5977859778597789</v>
      </c>
      <c r="AI81" s="16"/>
      <c r="AJ81" s="51">
        <f t="shared" si="54"/>
        <v>32.490628561715461</v>
      </c>
      <c r="AK81" s="51">
        <f t="shared" si="55"/>
        <v>4.5977859778597789</v>
      </c>
      <c r="AL81" s="58">
        <f t="shared" si="56"/>
        <v>0.69123319340280787</v>
      </c>
      <c r="AN81" s="128"/>
      <c r="AO81" s="160"/>
      <c r="AP81" s="160"/>
      <c r="AQ81" s="128"/>
      <c r="AR81" s="49"/>
      <c r="AS81" s="135"/>
      <c r="AT81" s="35"/>
      <c r="AV81" s="145"/>
      <c r="AW81" s="43"/>
      <c r="AX81" s="102"/>
      <c r="BD81" s="16"/>
      <c r="BG81" s="58"/>
      <c r="BI81" s="143"/>
      <c r="BL81" s="16"/>
    </row>
    <row r="82" spans="1:64" x14ac:dyDescent="0.2">
      <c r="A82" s="1">
        <v>12</v>
      </c>
      <c r="B82" s="1">
        <v>28</v>
      </c>
      <c r="C82" s="1" t="s">
        <v>17</v>
      </c>
      <c r="D82" s="66">
        <v>8</v>
      </c>
      <c r="E82" s="1">
        <v>1222</v>
      </c>
      <c r="F82" s="9">
        <v>1393</v>
      </c>
      <c r="G82" s="1">
        <v>6360</v>
      </c>
      <c r="H82" s="5">
        <v>0.88100000000000001</v>
      </c>
      <c r="I82" s="25">
        <f t="shared" si="39"/>
        <v>0.10825481760093862</v>
      </c>
      <c r="J82" s="25">
        <f t="shared" si="40"/>
        <v>4.0983342260957588E-2</v>
      </c>
      <c r="K82" s="27">
        <f t="shared" si="41"/>
        <v>2.641434583632448</v>
      </c>
      <c r="L82" s="27">
        <f t="shared" si="42"/>
        <v>0.69353178092586665</v>
      </c>
      <c r="M82" s="27">
        <f t="shared" si="43"/>
        <v>4.5656855707106967</v>
      </c>
      <c r="O82" s="51">
        <f t="shared" si="44"/>
        <v>33.16860315449604</v>
      </c>
      <c r="P82" s="29">
        <f t="shared" si="45"/>
        <v>4.5656855707106967</v>
      </c>
      <c r="Q82" s="58">
        <f t="shared" si="46"/>
        <v>0.69353178092586665</v>
      </c>
      <c r="R82" s="156">
        <f t="shared" si="47"/>
        <v>999.74641215800182</v>
      </c>
      <c r="S82" s="156">
        <f t="shared" si="48"/>
        <v>1134.7859388853597</v>
      </c>
      <c r="T82" s="153"/>
      <c r="U82" s="153"/>
      <c r="V82"/>
      <c r="W82" s="49">
        <v>12</v>
      </c>
      <c r="X82" s="135">
        <v>8</v>
      </c>
      <c r="Y82" s="35">
        <v>0.9</v>
      </c>
      <c r="Z82" s="54">
        <v>1502</v>
      </c>
      <c r="AA82" s="47">
        <v>6642</v>
      </c>
      <c r="AB82" s="47">
        <v>1021</v>
      </c>
      <c r="AC82" s="34">
        <v>1248</v>
      </c>
      <c r="AD82" s="27">
        <f t="shared" si="49"/>
        <v>0.10839324781065089</v>
      </c>
      <c r="AE82" s="27">
        <f t="shared" si="50"/>
        <v>4.1485473457071091E-2</v>
      </c>
      <c r="AF82" s="29">
        <f t="shared" si="51"/>
        <v>2.6128000665778961</v>
      </c>
      <c r="AG82" s="29">
        <f t="shared" si="52"/>
        <v>0.68645201547407253</v>
      </c>
      <c r="AH82" s="29">
        <f t="shared" si="53"/>
        <v>4.422103861517976</v>
      </c>
      <c r="AI82" s="16"/>
      <c r="AJ82" s="51">
        <f t="shared" si="54"/>
        <v>34.639286501912373</v>
      </c>
      <c r="AK82" s="51">
        <f t="shared" si="55"/>
        <v>4.422103861517976</v>
      </c>
      <c r="AL82" s="58">
        <f t="shared" si="56"/>
        <v>0.68645201547407253</v>
      </c>
      <c r="AN82" s="128"/>
      <c r="AO82" s="160"/>
      <c r="AP82" s="160"/>
      <c r="AQ82" s="128"/>
      <c r="AR82" s="49"/>
      <c r="AS82" s="135"/>
      <c r="AT82" s="35"/>
      <c r="AV82" s="145"/>
      <c r="AW82" s="43"/>
      <c r="AX82" s="102"/>
      <c r="BD82" s="16"/>
      <c r="BG82" s="58"/>
      <c r="BI82" s="143"/>
      <c r="BL82" s="16"/>
    </row>
    <row r="83" spans="1:64" x14ac:dyDescent="0.2">
      <c r="A83" s="1">
        <v>12</v>
      </c>
      <c r="B83" s="1">
        <v>28</v>
      </c>
      <c r="C83" s="1" t="s">
        <v>17</v>
      </c>
      <c r="D83" s="66">
        <v>8</v>
      </c>
      <c r="E83" s="1">
        <v>1247</v>
      </c>
      <c r="F83" s="9">
        <v>1510</v>
      </c>
      <c r="G83" s="1">
        <v>6660</v>
      </c>
      <c r="H83" s="1">
        <v>0.89900000000000002</v>
      </c>
      <c r="I83" s="25">
        <f t="shared" si="39"/>
        <v>0.10886138390092917</v>
      </c>
      <c r="J83" s="25">
        <f t="shared" si="40"/>
        <v>4.1806851434416911E-2</v>
      </c>
      <c r="K83" s="27">
        <f t="shared" si="41"/>
        <v>2.6039125206953648</v>
      </c>
      <c r="L83" s="27">
        <f t="shared" si="42"/>
        <v>0.68559273476978611</v>
      </c>
      <c r="M83" s="27">
        <f t="shared" si="43"/>
        <v>4.4105960264900661</v>
      </c>
      <c r="O83" s="51">
        <f t="shared" si="44"/>
        <v>34.733159907066607</v>
      </c>
      <c r="P83" s="29">
        <f t="shared" si="45"/>
        <v>4.4105960264900661</v>
      </c>
      <c r="Q83" s="58">
        <f t="shared" si="46"/>
        <v>0.68559273476978611</v>
      </c>
      <c r="R83" s="156">
        <f t="shared" si="47"/>
        <v>1020.1994893298103</v>
      </c>
      <c r="S83" s="156">
        <f t="shared" si="48"/>
        <v>1134.8158946938934</v>
      </c>
      <c r="T83" s="153"/>
      <c r="U83" s="153"/>
      <c r="V83"/>
      <c r="W83" s="49">
        <v>12</v>
      </c>
      <c r="X83" s="135">
        <v>8</v>
      </c>
      <c r="Y83" s="35">
        <v>0.92500000000000004</v>
      </c>
      <c r="Z83" s="54">
        <v>1667</v>
      </c>
      <c r="AA83" s="47">
        <v>6947</v>
      </c>
      <c r="AB83" s="47">
        <v>1050</v>
      </c>
      <c r="AC83" s="34">
        <v>1283</v>
      </c>
      <c r="AD83" s="27">
        <f t="shared" si="49"/>
        <v>0.10726956387004594</v>
      </c>
      <c r="AE83" s="27">
        <f t="shared" si="50"/>
        <v>4.2376541056239905E-2</v>
      </c>
      <c r="AF83" s="29">
        <f t="shared" si="51"/>
        <v>2.5313430779469104</v>
      </c>
      <c r="AG83" s="29">
        <f t="shared" si="52"/>
        <v>0.66159491523997183</v>
      </c>
      <c r="AH83" s="29">
        <f t="shared" si="53"/>
        <v>4.1673665266946607</v>
      </c>
      <c r="AI83" s="16"/>
      <c r="AJ83" s="51">
        <f t="shared" si="54"/>
        <v>36.22991920035912</v>
      </c>
      <c r="AK83" s="51">
        <f t="shared" si="55"/>
        <v>4.1673665266946607</v>
      </c>
      <c r="AL83" s="58">
        <f t="shared" si="56"/>
        <v>0.66159491523997183</v>
      </c>
      <c r="AN83" s="128"/>
      <c r="AO83" s="160"/>
      <c r="AP83" s="160"/>
      <c r="AQ83" s="128"/>
      <c r="AR83" s="49"/>
      <c r="AS83" s="135"/>
      <c r="AT83" s="35"/>
      <c r="AU83" s="102"/>
      <c r="AV83" s="43"/>
      <c r="AW83" s="43"/>
      <c r="BD83" s="36"/>
      <c r="BG83" s="58"/>
      <c r="BI83" s="143"/>
      <c r="BL83" s="16"/>
    </row>
    <row r="84" spans="1:64" x14ac:dyDescent="0.2">
      <c r="A84" s="1">
        <v>12</v>
      </c>
      <c r="B84" s="1">
        <v>28</v>
      </c>
      <c r="C84" s="1" t="s">
        <v>17</v>
      </c>
      <c r="D84" s="66">
        <v>8</v>
      </c>
      <c r="E84" s="1">
        <v>1254</v>
      </c>
      <c r="F84" s="9">
        <v>1515</v>
      </c>
      <c r="G84" s="1">
        <v>6660</v>
      </c>
      <c r="H84" s="1">
        <v>0.90400000000000003</v>
      </c>
      <c r="I84" s="25">
        <f t="shared" si="39"/>
        <v>0.10764941769648131</v>
      </c>
      <c r="J84" s="25">
        <f t="shared" si="40"/>
        <v>4.1246765500996235E-2</v>
      </c>
      <c r="K84" s="27">
        <f t="shared" si="41"/>
        <v>2.6098875000000001</v>
      </c>
      <c r="L84" s="27">
        <f t="shared" si="42"/>
        <v>0.68333005247681677</v>
      </c>
      <c r="M84" s="27">
        <f t="shared" si="43"/>
        <v>4.3960396039603964</v>
      </c>
      <c r="O84" s="51">
        <f t="shared" si="44"/>
        <v>34.733159907066607</v>
      </c>
      <c r="P84" s="29">
        <f t="shared" si="45"/>
        <v>4.3960396039603964</v>
      </c>
      <c r="Q84" s="58">
        <f t="shared" si="46"/>
        <v>0.68333005247681677</v>
      </c>
      <c r="R84" s="156">
        <f t="shared" si="47"/>
        <v>1025.9263509379168</v>
      </c>
      <c r="S84" s="156">
        <f t="shared" si="48"/>
        <v>1134.8742820109699</v>
      </c>
      <c r="T84" s="153"/>
      <c r="U84" s="153"/>
      <c r="V84"/>
      <c r="W84" s="49">
        <v>12</v>
      </c>
      <c r="X84" s="135">
        <v>8</v>
      </c>
      <c r="Y84" s="35">
        <v>0.95</v>
      </c>
      <c r="Z84" s="54">
        <v>1843</v>
      </c>
      <c r="AA84" s="47">
        <v>7244</v>
      </c>
      <c r="AB84" s="47">
        <v>1078</v>
      </c>
      <c r="AC84" s="34">
        <v>1318</v>
      </c>
      <c r="AD84" s="27">
        <f t="shared" si="49"/>
        <v>0.10599372373334313</v>
      </c>
      <c r="AE84" s="27">
        <f t="shared" si="50"/>
        <v>4.3216439019596757E-2</v>
      </c>
      <c r="AF84" s="29">
        <f t="shared" si="51"/>
        <v>2.4526251153011387</v>
      </c>
      <c r="AG84" s="29">
        <f t="shared" si="52"/>
        <v>0.63719760900097122</v>
      </c>
      <c r="AH84" s="29">
        <f t="shared" si="53"/>
        <v>3.9305480195333695</v>
      </c>
      <c r="AI84" s="16"/>
      <c r="AJ84" s="51">
        <f t="shared" si="54"/>
        <v>37.778830385403985</v>
      </c>
      <c r="AK84" s="51">
        <f t="shared" si="55"/>
        <v>3.9305480195333695</v>
      </c>
      <c r="AL84" s="58">
        <f t="shared" si="56"/>
        <v>0.63719760900097122</v>
      </c>
      <c r="AN84" s="128"/>
      <c r="AO84" s="160"/>
      <c r="AP84" s="160"/>
      <c r="AQ84" s="128"/>
      <c r="AR84" s="49"/>
      <c r="AS84" s="135"/>
      <c r="AV84" s="43"/>
      <c r="AX84" s="102"/>
      <c r="BG84" s="58"/>
      <c r="BI84" s="143"/>
      <c r="BL84" s="16"/>
    </row>
    <row r="85" spans="1:64" x14ac:dyDescent="0.2">
      <c r="A85" s="1">
        <v>12</v>
      </c>
      <c r="B85" s="1">
        <v>28</v>
      </c>
      <c r="C85" s="1" t="s">
        <v>17</v>
      </c>
      <c r="D85" s="66">
        <v>8</v>
      </c>
      <c r="E85" s="1">
        <v>1282</v>
      </c>
      <c r="F85" s="9">
        <v>1656</v>
      </c>
      <c r="G85" s="1">
        <v>6965</v>
      </c>
      <c r="H85" s="1">
        <v>0.92400000000000004</v>
      </c>
      <c r="I85" s="25">
        <f t="shared" si="39"/>
        <v>0.1077153505525931</v>
      </c>
      <c r="J85" s="25">
        <f t="shared" si="40"/>
        <v>4.2195499386594511E-2</v>
      </c>
      <c r="K85" s="27">
        <f t="shared" si="41"/>
        <v>2.5527687103713768</v>
      </c>
      <c r="L85" s="27">
        <f t="shared" si="42"/>
        <v>0.66857965830879518</v>
      </c>
      <c r="M85" s="27">
        <f t="shared" si="43"/>
        <v>4.2059178743961354</v>
      </c>
      <c r="O85" s="51">
        <f t="shared" si="44"/>
        <v>36.323792605513354</v>
      </c>
      <c r="P85" s="29">
        <f t="shared" si="45"/>
        <v>4.2059178743961354</v>
      </c>
      <c r="Q85" s="58">
        <f t="shared" si="46"/>
        <v>0.66857965830879518</v>
      </c>
      <c r="R85" s="156">
        <f t="shared" si="47"/>
        <v>1048.8337973703424</v>
      </c>
      <c r="S85" s="156">
        <f t="shared" si="48"/>
        <v>1135.1015123055654</v>
      </c>
      <c r="T85" s="153"/>
      <c r="U85" s="153"/>
      <c r="V85"/>
      <c r="W85" s="49">
        <v>12</v>
      </c>
      <c r="X85" s="135">
        <v>8</v>
      </c>
      <c r="Y85" s="35">
        <v>0.97499999999999998</v>
      </c>
      <c r="Z85" s="54">
        <v>2038</v>
      </c>
      <c r="AA85" s="47">
        <v>7514</v>
      </c>
      <c r="AB85" s="47">
        <v>1106</v>
      </c>
      <c r="AC85" s="34">
        <v>1352</v>
      </c>
      <c r="AD85" s="27">
        <f t="shared" si="49"/>
        <v>0.10448413130632681</v>
      </c>
      <c r="AE85" s="27">
        <f t="shared" si="50"/>
        <v>4.4273512542137045E-2</v>
      </c>
      <c r="AF85" s="29">
        <f t="shared" si="51"/>
        <v>2.3599693204121692</v>
      </c>
      <c r="AG85" s="29">
        <f t="shared" si="52"/>
        <v>0.60874361172737645</v>
      </c>
      <c r="AH85" s="29">
        <f t="shared" si="53"/>
        <v>3.6869479882237486</v>
      </c>
      <c r="AI85" s="16"/>
      <c r="AJ85" s="51">
        <f t="shared" si="54"/>
        <v>39.186931462717496</v>
      </c>
      <c r="AK85" s="51">
        <f t="shared" si="55"/>
        <v>3.6869479882237486</v>
      </c>
      <c r="AL85" s="58">
        <f t="shared" si="56"/>
        <v>0.60874361172737645</v>
      </c>
      <c r="AN85" s="128"/>
      <c r="AO85" s="160"/>
      <c r="AP85" s="160"/>
      <c r="AQ85" s="128"/>
      <c r="AR85" s="49"/>
      <c r="AS85" s="135"/>
      <c r="AV85" s="43"/>
      <c r="AW85" s="43"/>
      <c r="BD85" s="16"/>
      <c r="BG85" s="58"/>
      <c r="BI85" s="143"/>
      <c r="BL85" s="16"/>
    </row>
    <row r="86" spans="1:64" x14ac:dyDescent="0.2">
      <c r="A86" s="1">
        <v>12</v>
      </c>
      <c r="B86" s="1">
        <v>28</v>
      </c>
      <c r="C86" s="1" t="s">
        <v>17</v>
      </c>
      <c r="D86" s="66">
        <v>8</v>
      </c>
      <c r="E86" s="1">
        <v>1322</v>
      </c>
      <c r="F86" s="9">
        <v>1877</v>
      </c>
      <c r="G86" s="1">
        <v>7255</v>
      </c>
      <c r="H86" s="1">
        <v>0.95299999999999996</v>
      </c>
      <c r="I86" s="25">
        <f t="shared" si="39"/>
        <v>0.10551325849020758</v>
      </c>
      <c r="J86" s="25">
        <f t="shared" si="40"/>
        <v>4.3615392131614319E-2</v>
      </c>
      <c r="K86" s="27">
        <f t="shared" si="41"/>
        <v>2.4191748218566862</v>
      </c>
      <c r="L86" s="27">
        <f t="shared" si="42"/>
        <v>0.62708102968613988</v>
      </c>
      <c r="M86" s="27">
        <f t="shared" si="43"/>
        <v>3.865210442194992</v>
      </c>
      <c r="O86" s="51">
        <f t="shared" si="44"/>
        <v>37.836197466331569</v>
      </c>
      <c r="P86" s="29">
        <f t="shared" si="45"/>
        <v>3.865210442194992</v>
      </c>
      <c r="Q86" s="58">
        <f t="shared" si="46"/>
        <v>0.62708102968613988</v>
      </c>
      <c r="R86" s="156">
        <f t="shared" si="47"/>
        <v>1081.5587208452359</v>
      </c>
      <c r="S86" s="156">
        <f t="shared" si="48"/>
        <v>1134.8989725553367</v>
      </c>
      <c r="T86" s="153"/>
      <c r="U86" s="153"/>
      <c r="V86"/>
      <c r="W86" s="49">
        <v>12</v>
      </c>
      <c r="X86" s="135">
        <v>8</v>
      </c>
      <c r="Y86" s="35">
        <v>1</v>
      </c>
      <c r="Z86" s="54">
        <v>2243</v>
      </c>
      <c r="AA86" s="47">
        <v>7784</v>
      </c>
      <c r="AB86" s="47">
        <v>1135</v>
      </c>
      <c r="AC86" s="34">
        <v>1387</v>
      </c>
      <c r="AD86" s="27">
        <f t="shared" si="49"/>
        <v>0.1028448227184033</v>
      </c>
      <c r="AE86" s="27">
        <f t="shared" si="50"/>
        <v>4.5130460462889328E-2</v>
      </c>
      <c r="AF86" s="29">
        <f t="shared" si="51"/>
        <v>2.278833888765047</v>
      </c>
      <c r="AG86" s="29">
        <f t="shared" si="52"/>
        <v>0.58318558080629057</v>
      </c>
      <c r="AH86" s="29">
        <f t="shared" si="53"/>
        <v>3.4703522068658046</v>
      </c>
      <c r="AI86" s="16"/>
      <c r="AJ86" s="51">
        <f t="shared" si="54"/>
        <v>40.595032540031006</v>
      </c>
      <c r="AK86" s="51">
        <f t="shared" si="55"/>
        <v>3.4703522068658046</v>
      </c>
      <c r="AL86" s="58">
        <f t="shared" si="56"/>
        <v>0.58318558080629057</v>
      </c>
      <c r="AN86" s="128"/>
      <c r="AO86" s="160"/>
      <c r="AP86" s="160"/>
      <c r="AQ86" s="128"/>
      <c r="AR86" s="49"/>
      <c r="AS86" s="135"/>
      <c r="AV86" s="43"/>
      <c r="AX86" s="102"/>
      <c r="BG86" s="58"/>
      <c r="BI86" s="143"/>
      <c r="BL86" s="16"/>
    </row>
    <row r="87" spans="1:64" x14ac:dyDescent="0.2">
      <c r="A87" s="1">
        <v>12</v>
      </c>
      <c r="B87" s="1">
        <v>28</v>
      </c>
      <c r="C87" s="1" t="s">
        <v>17</v>
      </c>
      <c r="D87" s="66">
        <v>8</v>
      </c>
      <c r="E87" s="1">
        <v>1341</v>
      </c>
      <c r="F87" s="9">
        <v>1969</v>
      </c>
      <c r="G87" s="1">
        <v>7465</v>
      </c>
      <c r="H87" s="1">
        <v>0.96699999999999997</v>
      </c>
      <c r="I87" s="25">
        <f t="shared" si="39"/>
        <v>0.1055127118184533</v>
      </c>
      <c r="J87" s="25">
        <f t="shared" si="40"/>
        <v>4.3835832302954805E-2</v>
      </c>
      <c r="K87" s="27">
        <f t="shared" si="41"/>
        <v>2.4069968853161501</v>
      </c>
      <c r="L87" s="27">
        <f t="shared" si="42"/>
        <v>0.62392273660632325</v>
      </c>
      <c r="M87" s="27">
        <f t="shared" si="43"/>
        <v>3.7912646013204672</v>
      </c>
      <c r="O87" s="51">
        <f t="shared" si="44"/>
        <v>38.931387193130966</v>
      </c>
      <c r="P87" s="29">
        <f t="shared" si="45"/>
        <v>3.7912646013204672</v>
      </c>
      <c r="Q87" s="58">
        <f t="shared" si="46"/>
        <v>0.62392273660632325</v>
      </c>
      <c r="R87" s="156">
        <f t="shared" si="47"/>
        <v>1097.1030594958104</v>
      </c>
      <c r="S87" s="156">
        <f t="shared" si="48"/>
        <v>1134.5429777619549</v>
      </c>
      <c r="T87" s="153"/>
      <c r="U87" s="153"/>
      <c r="V87"/>
      <c r="Y87" s="35"/>
      <c r="AA87" s="47"/>
      <c r="AB87" s="47"/>
      <c r="AI87" s="16"/>
      <c r="AL87" s="58"/>
      <c r="AN87" s="128"/>
      <c r="AO87" s="160"/>
      <c r="AP87" s="160"/>
      <c r="AQ87" s="128"/>
      <c r="AR87" s="49"/>
      <c r="AS87" s="135"/>
      <c r="AV87" s="43"/>
      <c r="AX87" s="102"/>
      <c r="BG87" s="58"/>
      <c r="BI87" s="143"/>
      <c r="BL87" s="16"/>
    </row>
    <row r="88" spans="1:64" x14ac:dyDescent="0.2">
      <c r="A88" s="1">
        <v>12</v>
      </c>
      <c r="B88" s="1">
        <v>28</v>
      </c>
      <c r="C88" s="1" t="s">
        <v>17</v>
      </c>
      <c r="D88" s="66">
        <v>8</v>
      </c>
      <c r="E88" s="1">
        <v>1347</v>
      </c>
      <c r="F88" s="9">
        <v>1991</v>
      </c>
      <c r="G88" s="1">
        <v>7485</v>
      </c>
      <c r="H88" s="1">
        <v>0.97099999999999997</v>
      </c>
      <c r="I88" s="25">
        <f t="shared" si="39"/>
        <v>0.10485499937797928</v>
      </c>
      <c r="J88" s="25">
        <f t="shared" si="40"/>
        <v>4.3735928119277172E-2</v>
      </c>
      <c r="K88" s="27">
        <f t="shared" si="41"/>
        <v>2.3974568252448516</v>
      </c>
      <c r="L88" s="27">
        <f t="shared" si="42"/>
        <v>0.61950990897455782</v>
      </c>
      <c r="M88" s="27">
        <f t="shared" si="43"/>
        <v>3.7594173782019085</v>
      </c>
      <c r="O88" s="51">
        <f t="shared" si="44"/>
        <v>39.035690976635671</v>
      </c>
      <c r="P88" s="29">
        <f t="shared" si="45"/>
        <v>3.7594173782019085</v>
      </c>
      <c r="Q88" s="58">
        <f t="shared" si="46"/>
        <v>0.61950990897455782</v>
      </c>
      <c r="R88" s="156">
        <f t="shared" si="47"/>
        <v>1102.0117980170446</v>
      </c>
      <c r="S88" s="156">
        <f t="shared" si="48"/>
        <v>1134.9246117580274</v>
      </c>
      <c r="T88" s="153"/>
      <c r="U88" s="153"/>
      <c r="V88"/>
      <c r="Y88" s="35"/>
      <c r="AA88" s="47"/>
      <c r="AB88" s="47"/>
      <c r="AI88" s="16"/>
      <c r="AL88" s="58"/>
      <c r="AN88" s="128"/>
      <c r="AO88" s="160"/>
      <c r="AP88" s="160"/>
      <c r="AQ88" s="128"/>
      <c r="AR88" s="49"/>
      <c r="AS88" s="135"/>
      <c r="AT88" s="35"/>
      <c r="AV88" s="43"/>
      <c r="AW88" s="43"/>
      <c r="BD88" s="16"/>
      <c r="BG88" s="58"/>
      <c r="BI88" s="143"/>
      <c r="BL88" s="16"/>
    </row>
    <row r="89" spans="1:64" x14ac:dyDescent="0.2">
      <c r="A89" s="1">
        <v>12</v>
      </c>
      <c r="B89" s="1">
        <v>28</v>
      </c>
      <c r="C89" s="1" t="s">
        <v>17</v>
      </c>
      <c r="D89" s="66">
        <v>8</v>
      </c>
      <c r="E89" s="1">
        <v>1381</v>
      </c>
      <c r="F89" s="9">
        <v>2210</v>
      </c>
      <c r="G89" s="1">
        <v>7720</v>
      </c>
      <c r="H89" s="1">
        <v>0.996</v>
      </c>
      <c r="I89" s="25">
        <f t="shared" si="39"/>
        <v>0.10288746618287599</v>
      </c>
      <c r="J89" s="25">
        <f t="shared" si="40"/>
        <v>4.5048580653360613E-2</v>
      </c>
      <c r="K89" s="27">
        <f t="shared" si="41"/>
        <v>2.2839224830316738</v>
      </c>
      <c r="L89" s="27">
        <f t="shared" si="42"/>
        <v>0.58460898664578331</v>
      </c>
      <c r="M89" s="27">
        <f t="shared" si="43"/>
        <v>3.4932126696832579</v>
      </c>
      <c r="O89" s="51">
        <f t="shared" si="44"/>
        <v>40.261260432815952</v>
      </c>
      <c r="P89" s="29">
        <f t="shared" si="45"/>
        <v>3.4932126696832579</v>
      </c>
      <c r="Q89" s="58">
        <f t="shared" si="46"/>
        <v>0.58460898664578331</v>
      </c>
      <c r="R89" s="156">
        <f t="shared" si="47"/>
        <v>1129.8279829707044</v>
      </c>
      <c r="S89" s="156">
        <f t="shared" si="48"/>
        <v>1134.3654447497031</v>
      </c>
      <c r="T89" s="153"/>
      <c r="U89" s="153"/>
      <c r="V89"/>
      <c r="Y89" s="35"/>
      <c r="AA89" s="47"/>
      <c r="AB89" s="47"/>
      <c r="AI89" s="16"/>
      <c r="AL89" s="58"/>
      <c r="AN89" s="128"/>
      <c r="AO89" s="160"/>
      <c r="AP89" s="160"/>
      <c r="AQ89" s="128"/>
      <c r="AR89" s="49"/>
      <c r="AS89" s="135"/>
      <c r="AT89" s="35"/>
      <c r="AV89" s="145"/>
      <c r="AW89" s="43"/>
      <c r="AX89" s="102"/>
      <c r="BD89" s="16"/>
      <c r="BG89" s="58"/>
      <c r="BI89" s="143"/>
      <c r="BL89" s="16"/>
    </row>
    <row r="90" spans="1:64" x14ac:dyDescent="0.2">
      <c r="A90" s="1">
        <v>12</v>
      </c>
      <c r="B90" s="1">
        <v>28</v>
      </c>
      <c r="C90" s="1" t="s">
        <v>17</v>
      </c>
      <c r="D90" s="66">
        <v>8</v>
      </c>
      <c r="E90" s="1">
        <v>1407</v>
      </c>
      <c r="F90" s="9">
        <v>2381</v>
      </c>
      <c r="G90" s="1">
        <v>7950</v>
      </c>
      <c r="H90" s="1">
        <v>1.014</v>
      </c>
      <c r="I90" s="25">
        <f t="shared" si="39"/>
        <v>0.10207313711066963</v>
      </c>
      <c r="J90" s="25">
        <f t="shared" si="40"/>
        <v>4.5893055915988412E-2</v>
      </c>
      <c r="K90" s="27">
        <f t="shared" si="41"/>
        <v>2.2241521091453178</v>
      </c>
      <c r="L90" s="27">
        <f t="shared" si="42"/>
        <v>0.56705228893912085</v>
      </c>
      <c r="M90" s="27">
        <f t="shared" si="43"/>
        <v>3.3389332213355734</v>
      </c>
      <c r="O90" s="51">
        <f t="shared" si="44"/>
        <v>41.460753943120054</v>
      </c>
      <c r="P90" s="29">
        <f t="shared" si="45"/>
        <v>3.3389332213355734</v>
      </c>
      <c r="Q90" s="58">
        <f t="shared" si="46"/>
        <v>0.56705228893912085</v>
      </c>
      <c r="R90" s="156">
        <f t="shared" si="47"/>
        <v>1151.0991832293851</v>
      </c>
      <c r="S90" s="156">
        <f t="shared" si="48"/>
        <v>1135.2062950980128</v>
      </c>
      <c r="T90" s="153"/>
      <c r="U90" s="153"/>
      <c r="V90"/>
      <c r="Y90" s="35"/>
      <c r="AA90" s="47"/>
      <c r="AB90" s="47"/>
      <c r="AI90" s="16"/>
      <c r="AL90" s="58"/>
      <c r="AN90" s="128"/>
      <c r="AO90" s="160"/>
      <c r="AP90" s="160"/>
      <c r="AQ90" s="128"/>
      <c r="AR90" s="49"/>
      <c r="AS90" s="135"/>
      <c r="AT90" s="35"/>
      <c r="AV90" s="145"/>
      <c r="AW90" s="43"/>
      <c r="AX90" s="102"/>
      <c r="BD90" s="16"/>
      <c r="BG90" s="58"/>
      <c r="BI90" s="143"/>
      <c r="BL90" s="16"/>
    </row>
    <row r="91" spans="1:64" x14ac:dyDescent="0.2">
      <c r="A91" s="1">
        <v>12</v>
      </c>
      <c r="B91" s="1">
        <v>28</v>
      </c>
      <c r="C91" s="1" t="s">
        <v>17</v>
      </c>
      <c r="D91" s="66">
        <v>8</v>
      </c>
      <c r="E91" s="1">
        <v>1436</v>
      </c>
      <c r="F91" s="9">
        <v>2547</v>
      </c>
      <c r="G91" s="1">
        <v>8225</v>
      </c>
      <c r="H91" s="1">
        <v>1.0349999999999999</v>
      </c>
      <c r="I91" s="25">
        <f t="shared" si="39"/>
        <v>0.10138169679006215</v>
      </c>
      <c r="J91" s="25">
        <f t="shared" si="40"/>
        <v>4.6178040415118971E-2</v>
      </c>
      <c r="K91" s="27">
        <f t="shared" si="41"/>
        <v>2.1954525544758536</v>
      </c>
      <c r="L91" s="27">
        <f t="shared" si="42"/>
        <v>0.55783624039383828</v>
      </c>
      <c r="M91" s="27">
        <f t="shared" si="43"/>
        <v>3.2292893600314097</v>
      </c>
      <c r="O91" s="51">
        <f t="shared" si="44"/>
        <v>42.894930966309737</v>
      </c>
      <c r="P91" s="29">
        <f t="shared" si="45"/>
        <v>3.2292893600314097</v>
      </c>
      <c r="Q91" s="58">
        <f t="shared" si="46"/>
        <v>0.55783624039383828</v>
      </c>
      <c r="R91" s="156">
        <f t="shared" si="47"/>
        <v>1174.8247527486831</v>
      </c>
      <c r="S91" s="156">
        <f t="shared" si="48"/>
        <v>1135.0963794673266</v>
      </c>
      <c r="T91" s="153"/>
      <c r="U91" s="153"/>
      <c r="V91"/>
      <c r="Y91" s="35"/>
      <c r="AA91" s="47"/>
      <c r="AB91" s="47"/>
      <c r="AI91" s="16"/>
      <c r="AL91" s="58"/>
      <c r="AN91" s="128"/>
      <c r="AO91" s="160"/>
      <c r="AP91" s="160"/>
      <c r="AQ91" s="128"/>
      <c r="AR91" s="49"/>
      <c r="AS91" s="135"/>
      <c r="AT91" s="35"/>
      <c r="AU91" s="102"/>
      <c r="AV91" s="43"/>
      <c r="AW91" s="43"/>
      <c r="BD91" s="36"/>
      <c r="BG91" s="58"/>
      <c r="BI91" s="143"/>
      <c r="BL91" s="16"/>
    </row>
    <row r="92" spans="1:64" x14ac:dyDescent="0.2">
      <c r="A92" s="1">
        <v>12</v>
      </c>
      <c r="B92" s="1">
        <v>28</v>
      </c>
      <c r="C92" s="1" t="s">
        <v>17</v>
      </c>
      <c r="D92" s="66">
        <v>8</v>
      </c>
      <c r="E92" s="1">
        <v>1467</v>
      </c>
      <c r="F92" s="9">
        <v>2789</v>
      </c>
      <c r="G92" s="1">
        <v>8500</v>
      </c>
      <c r="H92" s="1">
        <v>1.0580000000000001</v>
      </c>
      <c r="I92" s="25">
        <f t="shared" si="39"/>
        <v>0.10039017858462172</v>
      </c>
      <c r="J92" s="25">
        <f t="shared" si="40"/>
        <v>4.7427261307400326E-2</v>
      </c>
      <c r="K92" s="27">
        <f t="shared" si="41"/>
        <v>2.1167188620473287</v>
      </c>
      <c r="L92" s="27">
        <f t="shared" si="42"/>
        <v>0.53519455282489936</v>
      </c>
      <c r="M92" s="27">
        <f t="shared" si="43"/>
        <v>3.0476873431337399</v>
      </c>
      <c r="O92" s="51">
        <f t="shared" si="44"/>
        <v>44.329107989499427</v>
      </c>
      <c r="P92" s="29">
        <f t="shared" si="45"/>
        <v>3.0476873431337399</v>
      </c>
      <c r="Q92" s="58">
        <f t="shared" si="46"/>
        <v>0.53519455282489936</v>
      </c>
      <c r="R92" s="156">
        <f t="shared" si="47"/>
        <v>1200.1865684417257</v>
      </c>
      <c r="S92" s="156">
        <f t="shared" si="48"/>
        <v>1134.39184162734</v>
      </c>
      <c r="T92" s="153"/>
      <c r="U92" s="153"/>
      <c r="V92"/>
      <c r="Y92" s="35"/>
      <c r="AA92" s="47"/>
      <c r="AB92" s="47"/>
      <c r="AI92" s="16"/>
      <c r="AL92" s="58"/>
      <c r="AN92" s="128"/>
      <c r="AO92" s="160"/>
      <c r="AP92" s="160"/>
      <c r="AQ92" s="128"/>
      <c r="AR92" s="49"/>
      <c r="AS92" s="135"/>
      <c r="AV92" s="43"/>
      <c r="AX92" s="102"/>
      <c r="BG92" s="58"/>
      <c r="BI92" s="143"/>
      <c r="BL92" s="16"/>
    </row>
    <row r="93" spans="1:64" x14ac:dyDescent="0.2">
      <c r="H93" s="1"/>
      <c r="Q93" s="58"/>
      <c r="R93" s="156"/>
      <c r="T93" s="153"/>
      <c r="U93" s="153"/>
      <c r="V93"/>
      <c r="Y93" s="35"/>
      <c r="AA93" s="47"/>
      <c r="AB93" s="47"/>
      <c r="AI93" s="16"/>
      <c r="AL93" s="58"/>
      <c r="AN93" s="128"/>
      <c r="AO93" s="160"/>
      <c r="AP93" s="160"/>
      <c r="AQ93" s="128"/>
      <c r="AR93" s="49"/>
      <c r="AS93" s="135"/>
      <c r="AV93" s="43"/>
      <c r="AW93" s="43"/>
      <c r="BD93" s="16"/>
      <c r="BG93" s="58"/>
      <c r="BI93" s="143"/>
      <c r="BL93" s="16"/>
    </row>
    <row r="94" spans="1:64" x14ac:dyDescent="0.2">
      <c r="H94" s="1"/>
      <c r="Q94" s="58"/>
      <c r="R94" s="156"/>
      <c r="T94" s="153"/>
      <c r="U94" s="153"/>
      <c r="V94"/>
      <c r="Y94" s="35"/>
      <c r="AA94" s="47"/>
      <c r="AB94" s="47"/>
      <c r="AI94" s="16"/>
      <c r="AL94" s="58"/>
      <c r="AN94" s="128"/>
      <c r="AO94" s="160"/>
      <c r="AP94" s="160"/>
      <c r="AQ94" s="128"/>
      <c r="AR94" s="49"/>
      <c r="AS94" s="135"/>
      <c r="AV94" s="43"/>
      <c r="AX94" s="102"/>
      <c r="AY94" s="110"/>
      <c r="AZ94" s="110"/>
      <c r="BG94" s="58"/>
      <c r="BI94" s="143"/>
      <c r="BL94" s="16"/>
    </row>
    <row r="95" spans="1:64" x14ac:dyDescent="0.2">
      <c r="A95" s="1">
        <v>13</v>
      </c>
      <c r="B95" s="1">
        <v>31</v>
      </c>
      <c r="C95" s="1" t="s">
        <v>17</v>
      </c>
      <c r="D95" s="66">
        <v>10</v>
      </c>
      <c r="E95" s="1">
        <v>735</v>
      </c>
      <c r="F95" s="9">
        <v>326</v>
      </c>
      <c r="G95" s="1">
        <v>2523</v>
      </c>
      <c r="H95" s="5">
        <v>0.53200000000000003</v>
      </c>
      <c r="I95" s="25">
        <f t="shared" ref="I95:I110" si="57">0.1515*(G95/1000)/(E95/1000)^2/($D$4/10)^4</f>
        <v>0.11870666424456479</v>
      </c>
      <c r="J95" s="25">
        <f t="shared" ref="J95:J110" si="58">0.5*(F95/1000)/(E95/1000)^3/($D$4/10)^5</f>
        <v>4.4078362992995813E-2</v>
      </c>
      <c r="K95" s="27">
        <f t="shared" ref="K95:K110" si="59">I95/J95</f>
        <v>2.6930824146855827</v>
      </c>
      <c r="L95" s="27">
        <f t="shared" ref="L95:L110" si="60">0.798*I95^1.5/J95</f>
        <v>0.74044036455171891</v>
      </c>
      <c r="M95" s="27">
        <f t="shared" ref="M95:M110" si="61">G95/F95</f>
        <v>7.7392638036809815</v>
      </c>
      <c r="O95" s="51">
        <f t="shared" ref="O95:O110" si="62">G95/(PI()*$D$4^2/4)</f>
        <v>13.157922289118478</v>
      </c>
      <c r="P95" s="29">
        <f t="shared" ref="P95:P110" si="63">M95</f>
        <v>7.7392638036809815</v>
      </c>
      <c r="Q95" s="58">
        <f t="shared" si="46"/>
        <v>0.74044036455171891</v>
      </c>
      <c r="R95" s="156">
        <f t="shared" si="47"/>
        <v>601.32046885117131</v>
      </c>
      <c r="S95" s="156">
        <f t="shared" si="48"/>
        <v>1130.3016331788933</v>
      </c>
      <c r="T95" s="153"/>
      <c r="U95" s="153"/>
      <c r="V95"/>
      <c r="W95" s="49">
        <v>13</v>
      </c>
      <c r="X95" s="135">
        <v>10</v>
      </c>
      <c r="Y95" s="35">
        <v>0.72499999999999998</v>
      </c>
      <c r="Z95" s="54">
        <v>907</v>
      </c>
      <c r="AA95" s="54">
        <v>4853</v>
      </c>
      <c r="AB95" s="47">
        <v>820</v>
      </c>
      <c r="AC95" s="53">
        <v>1002</v>
      </c>
      <c r="AD95" s="27">
        <f t="shared" ref="AD95:AD106" si="64">0.1515*(AA95/1000)/(AC95/1000)^2/($D$4/10)^4</f>
        <v>0.12285911342058399</v>
      </c>
      <c r="AE95" s="27">
        <f t="shared" ref="AE95:AE106" si="65">0.5*(Z95/1000)/(AC95/1000)^3/($D$4/10)^5</f>
        <v>4.8403191344809478E-2</v>
      </c>
      <c r="AF95" s="29">
        <f t="shared" ref="AF95:AF106" si="66">AD95/AE95</f>
        <v>2.5382440704244762</v>
      </c>
      <c r="AG95" s="29">
        <f t="shared" ref="AG95:AG106" si="67">0.798*AD95^1.5/AE95</f>
        <v>0.70996993838337796</v>
      </c>
      <c r="AH95" s="29">
        <f t="shared" ref="AH95:AH106" si="68">AA95/Z95</f>
        <v>5.3506063947078282</v>
      </c>
      <c r="AI95" s="16"/>
      <c r="AJ95" s="51">
        <f t="shared" ref="AJ95:AJ106" si="69">AA95/(PI()*$D$4^2/4)</f>
        <v>25.309313067416554</v>
      </c>
      <c r="AK95" s="51">
        <f t="shared" ref="AK95:AK106" si="70">AH95</f>
        <v>5.3506063947078282</v>
      </c>
      <c r="AL95" s="58">
        <f t="shared" si="56"/>
        <v>0.70996993838337796</v>
      </c>
      <c r="AM95" s="17"/>
      <c r="AN95" s="128"/>
      <c r="AO95" s="160"/>
      <c r="AP95" s="160"/>
      <c r="AQ95" s="128"/>
      <c r="AR95" s="49"/>
      <c r="AS95" s="135"/>
      <c r="AT95" s="35"/>
      <c r="AV95" s="43"/>
      <c r="AW95" s="43"/>
      <c r="BD95" s="16"/>
      <c r="BG95" s="58"/>
      <c r="BI95" s="143"/>
      <c r="BL95" s="16"/>
    </row>
    <row r="96" spans="1:64" x14ac:dyDescent="0.2">
      <c r="A96" s="1">
        <v>13</v>
      </c>
      <c r="B96" s="1">
        <v>31</v>
      </c>
      <c r="C96" s="1" t="s">
        <v>17</v>
      </c>
      <c r="D96" s="66">
        <v>10</v>
      </c>
      <c r="E96" s="1">
        <v>860</v>
      </c>
      <c r="F96" s="9">
        <v>550</v>
      </c>
      <c r="G96" s="1">
        <v>3503</v>
      </c>
      <c r="H96" s="5">
        <v>0.622</v>
      </c>
      <c r="I96" s="25">
        <f t="shared" si="57"/>
        <v>0.12038593873272041</v>
      </c>
      <c r="J96" s="25">
        <f t="shared" si="58"/>
        <v>4.6423428377375585E-2</v>
      </c>
      <c r="K96" s="27">
        <f t="shared" si="59"/>
        <v>2.5932151704545454</v>
      </c>
      <c r="L96" s="27">
        <f t="shared" si="60"/>
        <v>0.71800807206178252</v>
      </c>
      <c r="M96" s="27">
        <f t="shared" si="61"/>
        <v>6.3690909090909091</v>
      </c>
      <c r="O96" s="51">
        <f t="shared" si="62"/>
        <v>18.268807680849001</v>
      </c>
      <c r="P96" s="29">
        <f t="shared" si="63"/>
        <v>6.3690909090909091</v>
      </c>
      <c r="Q96" s="58">
        <f t="shared" si="46"/>
        <v>0.71800807206178252</v>
      </c>
      <c r="R96" s="156">
        <f t="shared" si="47"/>
        <v>703.58585471021411</v>
      </c>
      <c r="S96" s="156">
        <f t="shared" si="48"/>
        <v>1131.1669689874825</v>
      </c>
      <c r="T96" s="153"/>
      <c r="U96" s="153"/>
      <c r="V96"/>
      <c r="W96" s="49">
        <v>13</v>
      </c>
      <c r="X96" s="135">
        <v>10</v>
      </c>
      <c r="Y96" s="35">
        <v>0.75</v>
      </c>
      <c r="Z96" s="54">
        <v>1021</v>
      </c>
      <c r="AA96" s="54">
        <v>5242</v>
      </c>
      <c r="AB96" s="47">
        <v>848</v>
      </c>
      <c r="AC96" s="53">
        <v>1036</v>
      </c>
      <c r="AD96" s="27">
        <f t="shared" si="64"/>
        <v>0.1241395122147851</v>
      </c>
      <c r="AE96" s="27">
        <f t="shared" si="65"/>
        <v>4.9296529988898906E-2</v>
      </c>
      <c r="AF96" s="29">
        <f t="shared" si="66"/>
        <v>2.5182200905974539</v>
      </c>
      <c r="AG96" s="29">
        <f t="shared" si="67"/>
        <v>0.70802989154693774</v>
      </c>
      <c r="AH96" s="29">
        <f t="shared" si="68"/>
        <v>5.1341821743388838</v>
      </c>
      <c r="AI96" s="16"/>
      <c r="AJ96" s="51">
        <f t="shared" si="69"/>
        <v>27.338021656583059</v>
      </c>
      <c r="AK96" s="51">
        <f t="shared" si="70"/>
        <v>5.1341821743388838</v>
      </c>
      <c r="AL96" s="58">
        <f t="shared" si="56"/>
        <v>0.70802989154693774</v>
      </c>
      <c r="AM96" s="17"/>
      <c r="AN96" s="128"/>
      <c r="AO96" s="160"/>
      <c r="AP96" s="160"/>
      <c r="AQ96" s="128"/>
      <c r="AR96" s="49"/>
      <c r="AS96" s="135"/>
      <c r="AT96" s="35"/>
      <c r="AV96" s="145"/>
      <c r="AW96" s="43"/>
      <c r="AX96" s="102"/>
      <c r="BD96" s="16"/>
      <c r="BG96" s="58"/>
      <c r="BI96" s="143"/>
      <c r="BL96" s="16"/>
    </row>
    <row r="97" spans="1:64" x14ac:dyDescent="0.2">
      <c r="A97" s="1">
        <v>13</v>
      </c>
      <c r="B97" s="1">
        <v>31</v>
      </c>
      <c r="C97" s="1" t="s">
        <v>17</v>
      </c>
      <c r="D97" s="66">
        <v>10</v>
      </c>
      <c r="E97" s="1">
        <v>984</v>
      </c>
      <c r="F97" s="9">
        <v>843</v>
      </c>
      <c r="G97" s="1">
        <v>4629</v>
      </c>
      <c r="H97" s="5">
        <v>0.71199999999999997</v>
      </c>
      <c r="I97" s="25">
        <f t="shared" si="57"/>
        <v>0.12151489408685304</v>
      </c>
      <c r="J97" s="25">
        <f t="shared" si="58"/>
        <v>4.7502028248123052E-2</v>
      </c>
      <c r="K97" s="27">
        <f t="shared" si="59"/>
        <v>2.5580990658362985</v>
      </c>
      <c r="L97" s="27">
        <f t="shared" si="60"/>
        <v>0.71159847190793446</v>
      </c>
      <c r="M97" s="27">
        <f t="shared" si="61"/>
        <v>5.4911032028469755</v>
      </c>
      <c r="O97" s="51">
        <f t="shared" si="62"/>
        <v>24.141110692163863</v>
      </c>
      <c r="P97" s="29">
        <f t="shared" si="63"/>
        <v>5.4911032028469755</v>
      </c>
      <c r="Q97" s="58">
        <f t="shared" si="46"/>
        <v>0.71159847190793446</v>
      </c>
      <c r="R97" s="156">
        <f t="shared" si="47"/>
        <v>805.03311748238445</v>
      </c>
      <c r="S97" s="156">
        <f t="shared" si="48"/>
        <v>1130.6644908460457</v>
      </c>
      <c r="T97" s="153"/>
      <c r="U97" s="153"/>
      <c r="V97"/>
      <c r="W97" s="49">
        <v>13</v>
      </c>
      <c r="X97" s="135">
        <v>10</v>
      </c>
      <c r="Y97" s="35">
        <v>0.77500000000000002</v>
      </c>
      <c r="Z97" s="54">
        <v>1144</v>
      </c>
      <c r="AA97" s="54">
        <v>5652</v>
      </c>
      <c r="AB97" s="47">
        <v>876</v>
      </c>
      <c r="AC97" s="53">
        <v>1071</v>
      </c>
      <c r="AD97" s="27">
        <f t="shared" si="64"/>
        <v>0.12524365704493562</v>
      </c>
      <c r="AE97" s="27">
        <f t="shared" si="65"/>
        <v>4.9995105160246155E-2</v>
      </c>
      <c r="AF97" s="29">
        <f t="shared" si="66"/>
        <v>2.5051183839597901</v>
      </c>
      <c r="AG97" s="29">
        <f t="shared" si="67"/>
        <v>0.70747160795136477</v>
      </c>
      <c r="AH97" s="29">
        <f t="shared" si="68"/>
        <v>4.9405594405594409</v>
      </c>
      <c r="AI97" s="16"/>
      <c r="AJ97" s="51">
        <f t="shared" si="69"/>
        <v>29.476249218429501</v>
      </c>
      <c r="AK97" s="51">
        <f t="shared" si="70"/>
        <v>4.9405594405594409</v>
      </c>
      <c r="AL97" s="58">
        <f t="shared" si="56"/>
        <v>0.70747160795136477</v>
      </c>
      <c r="AM97" s="17"/>
      <c r="AN97" s="128"/>
      <c r="AO97" s="160"/>
      <c r="AP97" s="160"/>
      <c r="AQ97" s="128"/>
      <c r="AR97" s="49"/>
      <c r="AS97" s="135"/>
      <c r="AT97" s="35"/>
      <c r="AV97" s="145"/>
      <c r="AW97" s="43"/>
      <c r="AX97" s="102"/>
      <c r="BD97" s="16"/>
      <c r="BG97" s="58"/>
      <c r="BI97" s="143"/>
      <c r="BL97" s="16"/>
    </row>
    <row r="98" spans="1:64" x14ac:dyDescent="0.2">
      <c r="A98" s="1">
        <v>13</v>
      </c>
      <c r="B98" s="1">
        <v>31</v>
      </c>
      <c r="C98" s="1" t="s">
        <v>17</v>
      </c>
      <c r="D98" s="66">
        <v>10</v>
      </c>
      <c r="E98" s="1">
        <v>1105</v>
      </c>
      <c r="F98" s="9">
        <v>1270</v>
      </c>
      <c r="G98" s="1">
        <v>6110</v>
      </c>
      <c r="H98" s="5">
        <v>0.8</v>
      </c>
      <c r="I98" s="25">
        <f t="shared" si="57"/>
        <v>0.12718889169869577</v>
      </c>
      <c r="J98" s="25">
        <f t="shared" si="58"/>
        <v>5.0534358983499977E-2</v>
      </c>
      <c r="K98" s="27">
        <f t="shared" si="59"/>
        <v>2.5168794906496061</v>
      </c>
      <c r="L98" s="27">
        <f t="shared" si="60"/>
        <v>0.71629167665426008</v>
      </c>
      <c r="M98" s="27">
        <f t="shared" si="61"/>
        <v>4.8110236220472444</v>
      </c>
      <c r="O98" s="51">
        <f t="shared" si="62"/>
        <v>31.864805860687234</v>
      </c>
      <c r="P98" s="29">
        <f t="shared" si="63"/>
        <v>4.8110236220472444</v>
      </c>
      <c r="Q98" s="58">
        <f t="shared" si="46"/>
        <v>0.71629167665426008</v>
      </c>
      <c r="R98" s="156">
        <f t="shared" si="47"/>
        <v>904.02601099393792</v>
      </c>
      <c r="S98" s="156">
        <f t="shared" si="48"/>
        <v>1130.0325137424222</v>
      </c>
      <c r="T98" s="153"/>
      <c r="U98" s="153"/>
      <c r="V98"/>
      <c r="W98" s="49">
        <v>13</v>
      </c>
      <c r="X98" s="135">
        <v>10</v>
      </c>
      <c r="Y98" s="35">
        <v>0.8</v>
      </c>
      <c r="Z98" s="54">
        <v>1271</v>
      </c>
      <c r="AA98" s="54">
        <v>6073</v>
      </c>
      <c r="AB98" s="47">
        <v>904</v>
      </c>
      <c r="AC98" s="53">
        <v>1105</v>
      </c>
      <c r="AD98" s="27">
        <f t="shared" si="64"/>
        <v>0.12641868073423559</v>
      </c>
      <c r="AE98" s="27">
        <f t="shared" si="65"/>
        <v>5.0574149817345246E-2</v>
      </c>
      <c r="AF98" s="29">
        <f t="shared" si="66"/>
        <v>2.4996699141915819</v>
      </c>
      <c r="AG98" s="29">
        <f t="shared" si="67"/>
        <v>0.70923666892692294</v>
      </c>
      <c r="AH98" s="29">
        <f t="shared" si="68"/>
        <v>4.778127458693942</v>
      </c>
      <c r="AI98" s="16"/>
      <c r="AJ98" s="51">
        <f t="shared" si="69"/>
        <v>31.671843861203531</v>
      </c>
      <c r="AK98" s="51">
        <f t="shared" si="70"/>
        <v>4.778127458693942</v>
      </c>
      <c r="AL98" s="58">
        <f t="shared" si="56"/>
        <v>0.70923666892692294</v>
      </c>
      <c r="AM98" s="17"/>
      <c r="AN98" s="128"/>
      <c r="AO98" s="160"/>
      <c r="AP98" s="160"/>
      <c r="AQ98" s="128"/>
      <c r="AR98" s="49"/>
      <c r="AS98" s="135"/>
      <c r="AV98" s="43"/>
      <c r="AX98" s="102"/>
      <c r="BG98" s="58"/>
      <c r="BI98" s="143"/>
      <c r="BL98" s="16"/>
    </row>
    <row r="99" spans="1:64" x14ac:dyDescent="0.2">
      <c r="A99" s="1">
        <v>13</v>
      </c>
      <c r="B99" s="1">
        <v>31</v>
      </c>
      <c r="C99" s="1" t="s">
        <v>17</v>
      </c>
      <c r="D99" s="66">
        <v>10</v>
      </c>
      <c r="E99" s="1">
        <v>1125</v>
      </c>
      <c r="F99" s="9">
        <v>1346</v>
      </c>
      <c r="G99" s="1">
        <v>6298</v>
      </c>
      <c r="H99" s="5">
        <v>0.81399999999999995</v>
      </c>
      <c r="I99" s="25">
        <f t="shared" si="57"/>
        <v>0.12648241236347257</v>
      </c>
      <c r="J99" s="25">
        <f t="shared" si="58"/>
        <v>5.0752491460442251E-2</v>
      </c>
      <c r="K99" s="27">
        <f t="shared" si="59"/>
        <v>2.4921419367570574</v>
      </c>
      <c r="L99" s="27">
        <f t="shared" si="60"/>
        <v>0.70727895324789591</v>
      </c>
      <c r="M99" s="27">
        <f t="shared" si="61"/>
        <v>4.6790490341753346</v>
      </c>
      <c r="O99" s="51">
        <f t="shared" si="62"/>
        <v>32.845261425631456</v>
      </c>
      <c r="P99" s="29">
        <f t="shared" si="63"/>
        <v>4.6790490341753346</v>
      </c>
      <c r="Q99" s="58">
        <f t="shared" si="46"/>
        <v>0.70727895324789591</v>
      </c>
      <c r="R99" s="156">
        <f t="shared" si="47"/>
        <v>920.3884727313847</v>
      </c>
      <c r="S99" s="156">
        <f t="shared" si="48"/>
        <v>1130.6983694488756</v>
      </c>
      <c r="T99" s="153"/>
      <c r="U99" s="153"/>
      <c r="V99"/>
      <c r="W99" s="49">
        <v>13</v>
      </c>
      <c r="X99" s="135">
        <v>10</v>
      </c>
      <c r="Y99" s="35">
        <v>0.82499999999999996</v>
      </c>
      <c r="Z99" s="54">
        <v>1420</v>
      </c>
      <c r="AA99" s="54">
        <v>6541</v>
      </c>
      <c r="AB99" s="47">
        <v>933</v>
      </c>
      <c r="AC99" s="53">
        <v>1140</v>
      </c>
      <c r="AD99" s="27">
        <f t="shared" si="64"/>
        <v>0.1279284020712835</v>
      </c>
      <c r="AE99" s="27">
        <f t="shared" si="65"/>
        <v>5.1456905433790702E-2</v>
      </c>
      <c r="AF99" s="29">
        <f t="shared" si="66"/>
        <v>2.4861270026408455</v>
      </c>
      <c r="AG99" s="29">
        <f t="shared" si="67"/>
        <v>0.70959359957334933</v>
      </c>
      <c r="AH99" s="29">
        <f t="shared" si="68"/>
        <v>4.6063380281690138</v>
      </c>
      <c r="AI99" s="16"/>
      <c r="AJ99" s="51">
        <f t="shared" si="69"/>
        <v>34.112552395213619</v>
      </c>
      <c r="AK99" s="51">
        <f t="shared" si="70"/>
        <v>4.6063380281690138</v>
      </c>
      <c r="AL99" s="58">
        <f t="shared" si="56"/>
        <v>0.70959359957334933</v>
      </c>
      <c r="AM99" s="17"/>
      <c r="AN99" s="128"/>
      <c r="AO99" s="160"/>
      <c r="AP99" s="160"/>
      <c r="AQ99" s="128"/>
      <c r="AR99" s="49"/>
      <c r="AS99" s="135"/>
      <c r="AV99" s="43"/>
      <c r="AW99" s="43"/>
      <c r="BD99" s="16"/>
      <c r="BG99" s="58"/>
      <c r="BI99" s="143"/>
      <c r="BL99" s="16"/>
    </row>
    <row r="100" spans="1:64" x14ac:dyDescent="0.2">
      <c r="A100" s="1">
        <v>13</v>
      </c>
      <c r="B100" s="1">
        <v>31</v>
      </c>
      <c r="C100" s="1" t="s">
        <v>17</v>
      </c>
      <c r="D100" s="66">
        <v>10</v>
      </c>
      <c r="E100" s="1">
        <v>1155</v>
      </c>
      <c r="F100" s="9">
        <v>1494</v>
      </c>
      <c r="G100" s="1">
        <v>6757</v>
      </c>
      <c r="H100" s="5">
        <v>0.83599999999999997</v>
      </c>
      <c r="I100" s="25">
        <f t="shared" si="57"/>
        <v>0.12874266036669477</v>
      </c>
      <c r="J100" s="25">
        <f t="shared" si="58"/>
        <v>5.2056446531868084E-2</v>
      </c>
      <c r="K100" s="27">
        <f t="shared" si="59"/>
        <v>2.4731357774849396</v>
      </c>
      <c r="L100" s="27">
        <f t="shared" si="60"/>
        <v>0.70812852837927975</v>
      </c>
      <c r="M100" s="27">
        <f t="shared" si="61"/>
        <v>4.5227576974564929</v>
      </c>
      <c r="O100" s="51">
        <f t="shared" si="62"/>
        <v>35.239033257064428</v>
      </c>
      <c r="P100" s="29">
        <f t="shared" si="63"/>
        <v>4.5227576974564929</v>
      </c>
      <c r="Q100" s="58">
        <f t="shared" si="46"/>
        <v>0.70812852837927975</v>
      </c>
      <c r="R100" s="156">
        <f t="shared" si="47"/>
        <v>944.93216533755481</v>
      </c>
      <c r="S100" s="156">
        <f t="shared" si="48"/>
        <v>1130.3016331788933</v>
      </c>
      <c r="T100" s="153"/>
      <c r="U100" s="153"/>
      <c r="V100"/>
      <c r="W100" s="49">
        <v>13</v>
      </c>
      <c r="X100" s="135">
        <v>10</v>
      </c>
      <c r="Y100" s="35">
        <v>0.85</v>
      </c>
      <c r="Z100" s="54">
        <v>1583</v>
      </c>
      <c r="AA100" s="54">
        <v>7008</v>
      </c>
      <c r="AB100" s="47">
        <v>961</v>
      </c>
      <c r="AC100" s="53">
        <v>1174</v>
      </c>
      <c r="AD100" s="27">
        <f t="shared" si="64"/>
        <v>0.12923805938572538</v>
      </c>
      <c r="AE100" s="27">
        <f t="shared" si="65"/>
        <v>5.2522634076752422E-2</v>
      </c>
      <c r="AF100" s="29">
        <f t="shared" si="66"/>
        <v>2.4606164876816177</v>
      </c>
      <c r="AG100" s="29">
        <f t="shared" si="67"/>
        <v>0.70589813606158047</v>
      </c>
      <c r="AH100" s="29">
        <f t="shared" si="68"/>
        <v>4.4270372710044219</v>
      </c>
      <c r="AI100" s="16"/>
      <c r="AJ100" s="51">
        <f t="shared" si="69"/>
        <v>36.548045740048472</v>
      </c>
      <c r="AK100" s="51">
        <f t="shared" si="70"/>
        <v>4.4270372710044219</v>
      </c>
      <c r="AL100" s="58">
        <f t="shared" si="56"/>
        <v>0.70589813606158047</v>
      </c>
      <c r="AM100" s="17"/>
      <c r="AN100" s="128"/>
      <c r="AO100" s="160"/>
      <c r="AP100" s="160"/>
      <c r="AQ100" s="128"/>
      <c r="AR100" s="49"/>
      <c r="AS100" s="135"/>
      <c r="AV100" s="43"/>
      <c r="AX100" s="102"/>
      <c r="AY100" s="110"/>
      <c r="AZ100" s="110"/>
      <c r="BG100" s="58"/>
      <c r="BI100" s="143"/>
      <c r="BL100" s="16"/>
    </row>
    <row r="101" spans="1:64" x14ac:dyDescent="0.2">
      <c r="A101" s="1">
        <v>13</v>
      </c>
      <c r="B101" s="1">
        <v>31</v>
      </c>
      <c r="C101" s="1" t="s">
        <v>17</v>
      </c>
      <c r="D101" s="66">
        <v>10</v>
      </c>
      <c r="E101" s="1">
        <v>1189</v>
      </c>
      <c r="F101" s="9">
        <v>1662</v>
      </c>
      <c r="G101" s="1">
        <v>7236</v>
      </c>
      <c r="H101" s="5">
        <v>0.86099999999999999</v>
      </c>
      <c r="I101" s="25">
        <f t="shared" si="57"/>
        <v>0.13009702868433018</v>
      </c>
      <c r="J101" s="25">
        <f t="shared" si="58"/>
        <v>5.3082984194954191E-2</v>
      </c>
      <c r="K101" s="27">
        <f t="shared" si="59"/>
        <v>2.4508235672382672</v>
      </c>
      <c r="L101" s="27">
        <f t="shared" si="60"/>
        <v>0.70542139609166743</v>
      </c>
      <c r="M101" s="27">
        <f t="shared" si="61"/>
        <v>4.3537906137184113</v>
      </c>
      <c r="O101" s="51">
        <f t="shared" si="62"/>
        <v>37.737108872002104</v>
      </c>
      <c r="P101" s="29">
        <f t="shared" si="63"/>
        <v>4.3537906137184113</v>
      </c>
      <c r="Q101" s="58">
        <f t="shared" si="46"/>
        <v>0.70542139609166743</v>
      </c>
      <c r="R101" s="156">
        <f t="shared" si="47"/>
        <v>972.74835029121459</v>
      </c>
      <c r="S101" s="156">
        <f t="shared" si="48"/>
        <v>1129.7890247284722</v>
      </c>
      <c r="T101" s="153"/>
      <c r="U101" s="153"/>
      <c r="V101"/>
      <c r="W101" s="49">
        <v>13</v>
      </c>
      <c r="X101" s="135">
        <v>10</v>
      </c>
      <c r="Y101" s="35">
        <v>0.875</v>
      </c>
      <c r="Z101" s="54">
        <v>1786</v>
      </c>
      <c r="AA101" s="54">
        <v>7560</v>
      </c>
      <c r="AB101" s="47">
        <v>989</v>
      </c>
      <c r="AC101" s="53">
        <v>1209</v>
      </c>
      <c r="AD101" s="27">
        <f t="shared" si="64"/>
        <v>0.13146245024352093</v>
      </c>
      <c r="AE101" s="27">
        <f t="shared" si="65"/>
        <v>5.4259080062361013E-2</v>
      </c>
      <c r="AF101" s="29">
        <f t="shared" si="66"/>
        <v>2.4228654465285548</v>
      </c>
      <c r="AG101" s="29">
        <f t="shared" si="67"/>
        <v>0.70102426212135627</v>
      </c>
      <c r="AH101" s="29">
        <f t="shared" si="68"/>
        <v>4.2329227323628222</v>
      </c>
      <c r="AI101" s="16"/>
      <c r="AJ101" s="51">
        <f t="shared" si="69"/>
        <v>39.426830164778316</v>
      </c>
      <c r="AK101" s="51">
        <f t="shared" si="70"/>
        <v>4.2329227323628222</v>
      </c>
      <c r="AL101" s="58">
        <f t="shared" si="56"/>
        <v>0.70102426212135627</v>
      </c>
      <c r="AM101" s="17"/>
      <c r="AN101" s="128"/>
      <c r="AO101" s="160"/>
      <c r="AP101" s="160"/>
      <c r="AQ101" s="128"/>
      <c r="AR101" s="49"/>
      <c r="AS101" s="135"/>
      <c r="AT101" s="35"/>
      <c r="AV101" s="43"/>
      <c r="AW101" s="43"/>
      <c r="BD101" s="16"/>
      <c r="BG101" s="58"/>
      <c r="BI101" s="143"/>
      <c r="BL101" s="16"/>
    </row>
    <row r="102" spans="1:64" x14ac:dyDescent="0.2">
      <c r="A102" s="1">
        <v>13</v>
      </c>
      <c r="B102" s="1">
        <v>31</v>
      </c>
      <c r="C102" s="1" t="s">
        <v>17</v>
      </c>
      <c r="D102" s="66">
        <v>10</v>
      </c>
      <c r="E102" s="1">
        <v>1227</v>
      </c>
      <c r="F102" s="9">
        <v>1881</v>
      </c>
      <c r="G102" s="1">
        <v>7778</v>
      </c>
      <c r="H102" s="5">
        <v>0.88800000000000001</v>
      </c>
      <c r="I102" s="25">
        <f t="shared" si="57"/>
        <v>0.13131409415741574</v>
      </c>
      <c r="J102" s="25">
        <f t="shared" si="58"/>
        <v>5.46669672935194E-2</v>
      </c>
      <c r="K102" s="27">
        <f t="shared" si="59"/>
        <v>2.4020738785885167</v>
      </c>
      <c r="L102" s="27">
        <f t="shared" si="60"/>
        <v>0.69461622417264735</v>
      </c>
      <c r="M102" s="27">
        <f t="shared" si="61"/>
        <v>4.135034556087188</v>
      </c>
      <c r="O102" s="51">
        <f t="shared" si="62"/>
        <v>40.563741404979595</v>
      </c>
      <c r="P102" s="29">
        <f t="shared" si="63"/>
        <v>4.135034556087188</v>
      </c>
      <c r="Q102" s="58">
        <f t="shared" si="46"/>
        <v>0.69461622417264735</v>
      </c>
      <c r="R102" s="156">
        <f t="shared" si="47"/>
        <v>1003.8370275923636</v>
      </c>
      <c r="S102" s="156">
        <f t="shared" si="48"/>
        <v>1130.4471031445537</v>
      </c>
      <c r="T102" s="153"/>
      <c r="U102" s="153"/>
      <c r="V102"/>
      <c r="W102" s="49">
        <v>13</v>
      </c>
      <c r="X102" s="135">
        <v>10</v>
      </c>
      <c r="Y102" s="35">
        <v>0.9</v>
      </c>
      <c r="Z102" s="54">
        <v>1985</v>
      </c>
      <c r="AA102" s="54">
        <v>8025</v>
      </c>
      <c r="AB102" s="47">
        <v>1017</v>
      </c>
      <c r="AC102" s="53">
        <v>1243</v>
      </c>
      <c r="AD102" s="27">
        <f t="shared" si="64"/>
        <v>0.13201865764516202</v>
      </c>
      <c r="AE102" s="27">
        <f t="shared" si="65"/>
        <v>5.5490290629398344E-2</v>
      </c>
      <c r="AF102" s="29">
        <f t="shared" si="66"/>
        <v>2.3791307659005034</v>
      </c>
      <c r="AG102" s="29">
        <f t="shared" si="67"/>
        <v>0.68982489065041963</v>
      </c>
      <c r="AH102" s="29">
        <f t="shared" si="68"/>
        <v>4.0428211586901766</v>
      </c>
      <c r="AI102" s="16"/>
      <c r="AJ102" s="51">
        <f t="shared" si="69"/>
        <v>41.851893131262692</v>
      </c>
      <c r="AK102" s="51">
        <f t="shared" si="70"/>
        <v>4.0428211586901766</v>
      </c>
      <c r="AL102" s="58">
        <f t="shared" si="56"/>
        <v>0.68982489065041963</v>
      </c>
      <c r="AM102" s="17"/>
      <c r="AN102" s="128"/>
      <c r="AO102" s="160"/>
      <c r="AP102" s="160"/>
      <c r="AQ102" s="128"/>
      <c r="AR102" s="49"/>
      <c r="AS102" s="135"/>
      <c r="AT102" s="35"/>
      <c r="AV102" s="145"/>
      <c r="AW102" s="43"/>
      <c r="AX102" s="102"/>
      <c r="BD102" s="16"/>
      <c r="BG102" s="58"/>
      <c r="BI102" s="143"/>
      <c r="BL102" s="16"/>
    </row>
    <row r="103" spans="1:64" x14ac:dyDescent="0.2">
      <c r="A103" s="1">
        <v>13</v>
      </c>
      <c r="B103" s="1">
        <v>31</v>
      </c>
      <c r="C103" s="1" t="s">
        <v>17</v>
      </c>
      <c r="D103" s="66">
        <v>10</v>
      </c>
      <c r="E103" s="1">
        <v>1253</v>
      </c>
      <c r="F103" s="9">
        <v>2069</v>
      </c>
      <c r="G103" s="1">
        <v>8237</v>
      </c>
      <c r="H103" s="5">
        <v>0.90700000000000003</v>
      </c>
      <c r="I103" s="25">
        <f t="shared" si="57"/>
        <v>0.13335197518669001</v>
      </c>
      <c r="J103" s="25">
        <f t="shared" si="58"/>
        <v>5.6464716497065436E-2</v>
      </c>
      <c r="K103" s="27">
        <f t="shared" si="59"/>
        <v>2.3616867923815845</v>
      </c>
      <c r="L103" s="27">
        <f t="shared" si="60"/>
        <v>0.68821624318728758</v>
      </c>
      <c r="M103" s="27">
        <f t="shared" si="61"/>
        <v>3.9811503141614306</v>
      </c>
      <c r="O103" s="51">
        <f t="shared" si="62"/>
        <v>42.957513236412559</v>
      </c>
      <c r="P103" s="29">
        <f t="shared" si="63"/>
        <v>3.9811503141614306</v>
      </c>
      <c r="Q103" s="58">
        <f t="shared" si="46"/>
        <v>0.68821624318728758</v>
      </c>
      <c r="R103" s="156">
        <f t="shared" si="47"/>
        <v>1025.1082278510444</v>
      </c>
      <c r="S103" s="156">
        <f t="shared" si="48"/>
        <v>1130.2185533087588</v>
      </c>
      <c r="T103" s="153"/>
      <c r="U103" s="153"/>
      <c r="V103"/>
      <c r="W103" s="49">
        <v>13</v>
      </c>
      <c r="X103" s="135">
        <v>10</v>
      </c>
      <c r="Y103" s="35">
        <v>0.92500000000000004</v>
      </c>
      <c r="Z103" s="54">
        <v>2190</v>
      </c>
      <c r="AA103" s="54">
        <v>8416</v>
      </c>
      <c r="AB103" s="47">
        <v>1046</v>
      </c>
      <c r="AC103" s="53">
        <v>1278</v>
      </c>
      <c r="AD103" s="27">
        <f t="shared" si="64"/>
        <v>0.13097142354412339</v>
      </c>
      <c r="AE103" s="27">
        <f t="shared" si="65"/>
        <v>5.6327623393695375E-2</v>
      </c>
      <c r="AF103" s="29">
        <f t="shared" si="66"/>
        <v>2.3251721917808221</v>
      </c>
      <c r="AG103" s="29">
        <f t="shared" si="67"/>
        <v>0.67150041534543692</v>
      </c>
      <c r="AH103" s="29">
        <f t="shared" si="68"/>
        <v>3.8429223744292238</v>
      </c>
      <c r="AI103" s="16"/>
      <c r="AJ103" s="51">
        <f t="shared" si="69"/>
        <v>43.891032098779668</v>
      </c>
      <c r="AK103" s="51">
        <f t="shared" si="70"/>
        <v>3.8429223744292238</v>
      </c>
      <c r="AL103" s="58">
        <f t="shared" si="56"/>
        <v>0.67150041534543692</v>
      </c>
      <c r="AM103" s="17"/>
      <c r="AN103" s="128"/>
      <c r="AO103" s="160"/>
      <c r="AP103" s="160"/>
      <c r="AQ103" s="128"/>
      <c r="AR103" s="49"/>
      <c r="AS103" s="135"/>
      <c r="AT103" s="35"/>
      <c r="AV103" s="145"/>
      <c r="AW103" s="43"/>
      <c r="AX103" s="102"/>
      <c r="BD103" s="16"/>
      <c r="BG103" s="58"/>
      <c r="BI103" s="143"/>
      <c r="BL103" s="16"/>
    </row>
    <row r="104" spans="1:64" x14ac:dyDescent="0.2">
      <c r="A104" s="1">
        <v>13</v>
      </c>
      <c r="B104" s="1">
        <v>31</v>
      </c>
      <c r="C104" s="1" t="s">
        <v>17</v>
      </c>
      <c r="D104" s="66">
        <v>10</v>
      </c>
      <c r="E104" s="1">
        <v>1284</v>
      </c>
      <c r="F104" s="9">
        <v>2205</v>
      </c>
      <c r="G104" s="1">
        <v>8425</v>
      </c>
      <c r="H104" s="5">
        <v>0.92900000000000005</v>
      </c>
      <c r="I104" s="25">
        <f t="shared" si="57"/>
        <v>0.12988900526974698</v>
      </c>
      <c r="J104" s="25">
        <f t="shared" si="58"/>
        <v>5.5922090353835198E-2</v>
      </c>
      <c r="K104" s="27">
        <f t="shared" si="59"/>
        <v>2.3226779336734693</v>
      </c>
      <c r="L104" s="27">
        <f t="shared" si="60"/>
        <v>0.66800248914260874</v>
      </c>
      <c r="M104" s="27">
        <f t="shared" si="61"/>
        <v>3.820861678004535</v>
      </c>
      <c r="O104" s="51">
        <f t="shared" si="62"/>
        <v>43.937968801356789</v>
      </c>
      <c r="P104" s="29">
        <f t="shared" si="63"/>
        <v>3.820861678004535</v>
      </c>
      <c r="Q104" s="58">
        <f t="shared" si="46"/>
        <v>0.66800248914260874</v>
      </c>
      <c r="R104" s="156">
        <f t="shared" si="47"/>
        <v>1050.470043544087</v>
      </c>
      <c r="S104" s="156">
        <f t="shared" si="48"/>
        <v>1130.7535452573595</v>
      </c>
      <c r="T104" s="153"/>
      <c r="U104" s="153"/>
      <c r="V104"/>
      <c r="W104" s="49">
        <v>13</v>
      </c>
      <c r="X104" s="135">
        <v>10</v>
      </c>
      <c r="Y104" s="35">
        <v>0.95</v>
      </c>
      <c r="Z104" s="54">
        <v>2380</v>
      </c>
      <c r="AA104" s="54">
        <v>8739</v>
      </c>
      <c r="AB104" s="47">
        <v>1074</v>
      </c>
      <c r="AC104" s="53">
        <v>1313</v>
      </c>
      <c r="AD104" s="27">
        <f t="shared" si="64"/>
        <v>0.12884418298435762</v>
      </c>
      <c r="AE104" s="27">
        <f t="shared" si="65"/>
        <v>5.6448532116194258E-2</v>
      </c>
      <c r="AF104" s="29">
        <f t="shared" si="66"/>
        <v>2.2825072354254208</v>
      </c>
      <c r="AG104" s="29">
        <f t="shared" si="67"/>
        <v>0.65380383280054988</v>
      </c>
      <c r="AH104" s="29">
        <f t="shared" si="68"/>
        <v>3.6718487394957982</v>
      </c>
      <c r="AI104" s="16"/>
      <c r="AJ104" s="51">
        <f t="shared" si="69"/>
        <v>45.575538202380649</v>
      </c>
      <c r="AK104" s="51">
        <f t="shared" si="70"/>
        <v>3.6718487394957982</v>
      </c>
      <c r="AL104" s="58">
        <f t="shared" si="56"/>
        <v>0.65380383280054988</v>
      </c>
      <c r="AM104" s="17"/>
      <c r="AN104" s="128"/>
      <c r="AO104" s="160"/>
      <c r="AP104" s="160"/>
      <c r="AQ104" s="128"/>
      <c r="AR104" s="49"/>
      <c r="AS104" s="135"/>
      <c r="AV104" s="43"/>
      <c r="AX104" s="102"/>
      <c r="BG104" s="58"/>
      <c r="BI104" s="143"/>
      <c r="BL104" s="16"/>
    </row>
    <row r="105" spans="1:64" x14ac:dyDescent="0.2">
      <c r="A105" s="1">
        <v>13</v>
      </c>
      <c r="B105" s="1">
        <v>31</v>
      </c>
      <c r="C105" s="1" t="s">
        <v>17</v>
      </c>
      <c r="D105" s="66">
        <v>10</v>
      </c>
      <c r="E105" s="1">
        <v>1314</v>
      </c>
      <c r="F105" s="9">
        <v>2395</v>
      </c>
      <c r="G105" s="1">
        <v>8717</v>
      </c>
      <c r="H105" s="5">
        <v>0.95099999999999996</v>
      </c>
      <c r="I105" s="25">
        <f t="shared" si="57"/>
        <v>0.12832428239500149</v>
      </c>
      <c r="J105" s="25">
        <f t="shared" si="58"/>
        <v>5.6674708666432157E-2</v>
      </c>
      <c r="K105" s="27">
        <f t="shared" si="59"/>
        <v>2.2642248264613776</v>
      </c>
      <c r="L105" s="27">
        <f t="shared" si="60"/>
        <v>0.6472571572536302</v>
      </c>
      <c r="M105" s="27">
        <f t="shared" si="61"/>
        <v>3.6396659707724428</v>
      </c>
      <c r="O105" s="51">
        <f t="shared" si="62"/>
        <v>45.460804040525474</v>
      </c>
      <c r="P105" s="29">
        <f t="shared" si="63"/>
        <v>3.6396659707724428</v>
      </c>
      <c r="Q105" s="58">
        <f t="shared" si="46"/>
        <v>0.6472571572536302</v>
      </c>
      <c r="R105" s="156">
        <f t="shared" si="47"/>
        <v>1075.0137361502573</v>
      </c>
      <c r="S105" s="156">
        <f t="shared" si="48"/>
        <v>1130.4035080444346</v>
      </c>
      <c r="T105" s="153"/>
      <c r="U105" s="153"/>
      <c r="V105"/>
      <c r="W105" s="49">
        <v>13</v>
      </c>
      <c r="X105" s="135">
        <v>10</v>
      </c>
      <c r="Y105" s="35">
        <v>0.97499999999999998</v>
      </c>
      <c r="Z105" s="54">
        <v>2580</v>
      </c>
      <c r="AA105" s="54">
        <v>9028</v>
      </c>
      <c r="AB105" s="47">
        <v>1102</v>
      </c>
      <c r="AC105" s="53">
        <v>1347</v>
      </c>
      <c r="AD105" s="27">
        <f t="shared" si="64"/>
        <v>0.12647039871535029</v>
      </c>
      <c r="AE105" s="27">
        <f t="shared" si="65"/>
        <v>5.667438199283531E-2</v>
      </c>
      <c r="AF105" s="29">
        <f t="shared" si="66"/>
        <v>2.2315267369186045</v>
      </c>
      <c r="AG105" s="29">
        <f t="shared" si="67"/>
        <v>0.6332853331377124</v>
      </c>
      <c r="AH105" s="29">
        <f t="shared" si="68"/>
        <v>3.4992248062015503</v>
      </c>
      <c r="AI105" s="16"/>
      <c r="AJ105" s="51">
        <f t="shared" si="69"/>
        <v>47.082727874023625</v>
      </c>
      <c r="AK105" s="51">
        <f t="shared" si="70"/>
        <v>3.4992248062015503</v>
      </c>
      <c r="AL105" s="58">
        <f t="shared" si="56"/>
        <v>0.6332853331377124</v>
      </c>
      <c r="AM105" s="17"/>
      <c r="AN105" s="128"/>
      <c r="AO105" s="160"/>
      <c r="AP105" s="160"/>
      <c r="AQ105" s="128"/>
      <c r="AR105" s="49"/>
      <c r="AS105" s="135"/>
      <c r="AV105" s="43"/>
      <c r="AW105" s="43"/>
      <c r="BD105" s="16"/>
      <c r="BG105" s="58"/>
      <c r="BI105" s="143"/>
      <c r="BL105" s="16"/>
    </row>
    <row r="106" spans="1:64" x14ac:dyDescent="0.2">
      <c r="A106" s="1">
        <v>13</v>
      </c>
      <c r="B106" s="1">
        <v>31</v>
      </c>
      <c r="C106" s="1" t="s">
        <v>17</v>
      </c>
      <c r="D106" s="66">
        <v>10</v>
      </c>
      <c r="E106" s="1">
        <v>1349</v>
      </c>
      <c r="F106" s="9">
        <v>2574</v>
      </c>
      <c r="G106" s="1">
        <v>9071</v>
      </c>
      <c r="H106" s="5">
        <v>0.97599999999999998</v>
      </c>
      <c r="I106" s="25">
        <f t="shared" si="57"/>
        <v>0.12669626041475962</v>
      </c>
      <c r="J106" s="25">
        <f t="shared" si="58"/>
        <v>5.6291467122345604E-2</v>
      </c>
      <c r="K106" s="27">
        <f t="shared" si="59"/>
        <v>2.2507187481789037</v>
      </c>
      <c r="L106" s="27">
        <f t="shared" si="60"/>
        <v>0.63930193377984978</v>
      </c>
      <c r="M106" s="27">
        <f t="shared" si="61"/>
        <v>3.5240870240870241</v>
      </c>
      <c r="O106" s="51">
        <f t="shared" si="62"/>
        <v>47.306981008558743</v>
      </c>
      <c r="P106" s="29">
        <f t="shared" si="63"/>
        <v>3.5240870240870241</v>
      </c>
      <c r="Q106" s="58">
        <f t="shared" si="46"/>
        <v>0.63930193377984978</v>
      </c>
      <c r="R106" s="156">
        <f t="shared" si="47"/>
        <v>1103.6480441907893</v>
      </c>
      <c r="S106" s="156">
        <f t="shared" si="48"/>
        <v>1130.7869305233496</v>
      </c>
      <c r="T106" s="153"/>
      <c r="U106" s="153"/>
      <c r="V106"/>
      <c r="W106" s="49">
        <v>13</v>
      </c>
      <c r="X106" s="135">
        <v>10</v>
      </c>
      <c r="Y106" s="35">
        <v>1</v>
      </c>
      <c r="Z106" s="54">
        <v>2816</v>
      </c>
      <c r="AA106" s="54">
        <v>9408</v>
      </c>
      <c r="AB106" s="47">
        <v>1130</v>
      </c>
      <c r="AC106" s="53">
        <v>1382</v>
      </c>
      <c r="AD106" s="27">
        <f t="shared" si="64"/>
        <v>0.12520271639809752</v>
      </c>
      <c r="AE106" s="27">
        <f t="shared" si="65"/>
        <v>5.727675374152303E-2</v>
      </c>
      <c r="AF106" s="29">
        <f t="shared" si="66"/>
        <v>2.1859254971590905</v>
      </c>
      <c r="AG106" s="29">
        <f t="shared" si="67"/>
        <v>0.61722729459587977</v>
      </c>
      <c r="AH106" s="29">
        <f t="shared" si="68"/>
        <v>3.3409090909090908</v>
      </c>
      <c r="AI106" s="16"/>
      <c r="AJ106" s="51">
        <f t="shared" si="69"/>
        <v>49.06449976061301</v>
      </c>
      <c r="AK106" s="51">
        <f t="shared" si="70"/>
        <v>3.3409090909090908</v>
      </c>
      <c r="AL106" s="58">
        <f t="shared" si="56"/>
        <v>0.61722729459587977</v>
      </c>
      <c r="AM106" s="17"/>
      <c r="AN106" s="128"/>
      <c r="AO106" s="160"/>
      <c r="AP106" s="160"/>
      <c r="AQ106" s="128"/>
      <c r="AR106" s="49"/>
      <c r="AS106" s="135"/>
      <c r="AV106" s="43"/>
      <c r="AX106" s="102"/>
      <c r="BG106" s="58"/>
      <c r="BI106" s="143"/>
      <c r="BL106" s="16"/>
    </row>
    <row r="107" spans="1:64" x14ac:dyDescent="0.2">
      <c r="A107" s="1">
        <v>13</v>
      </c>
      <c r="B107" s="1">
        <v>31</v>
      </c>
      <c r="C107" s="1" t="s">
        <v>17</v>
      </c>
      <c r="D107" s="66">
        <v>10</v>
      </c>
      <c r="E107" s="1">
        <v>1374</v>
      </c>
      <c r="F107" s="9">
        <v>2773</v>
      </c>
      <c r="G107" s="1">
        <v>9300</v>
      </c>
      <c r="H107" s="5">
        <v>0.99399999999999999</v>
      </c>
      <c r="I107" s="25">
        <f t="shared" si="57"/>
        <v>0.12521086386605901</v>
      </c>
      <c r="J107" s="25">
        <f t="shared" si="58"/>
        <v>5.7393081833517767E-2</v>
      </c>
      <c r="K107" s="27">
        <f t="shared" si="59"/>
        <v>2.1816368779300404</v>
      </c>
      <c r="L107" s="27">
        <f t="shared" si="60"/>
        <v>0.6160363847473258</v>
      </c>
      <c r="M107" s="27">
        <f t="shared" si="61"/>
        <v>3.3537684817886766</v>
      </c>
      <c r="O107" s="51">
        <f t="shared" si="62"/>
        <v>48.501259329687606</v>
      </c>
      <c r="P107" s="29">
        <f t="shared" si="63"/>
        <v>3.3537684817886766</v>
      </c>
      <c r="Q107" s="58">
        <f t="shared" si="46"/>
        <v>0.6160363847473258</v>
      </c>
      <c r="R107" s="156">
        <f t="shared" si="47"/>
        <v>1124.1011213625977</v>
      </c>
      <c r="S107" s="156">
        <f t="shared" si="48"/>
        <v>1130.8864400026134</v>
      </c>
      <c r="T107" s="153"/>
      <c r="U107" s="153"/>
      <c r="V107"/>
      <c r="Y107" s="35"/>
      <c r="AA107" s="54"/>
      <c r="AB107" s="47"/>
      <c r="AC107" s="53"/>
      <c r="AI107" s="16"/>
      <c r="AL107" s="58"/>
      <c r="AM107" s="17"/>
      <c r="AN107" s="128"/>
      <c r="AO107" s="160"/>
      <c r="AP107" s="160"/>
      <c r="AQ107" s="128"/>
      <c r="AR107" s="49"/>
      <c r="AS107" s="135"/>
      <c r="AT107" s="35"/>
      <c r="AV107" s="43"/>
      <c r="AW107" s="43"/>
      <c r="BD107" s="16"/>
      <c r="BG107" s="58"/>
      <c r="BI107" s="143"/>
      <c r="BL107" s="16"/>
    </row>
    <row r="108" spans="1:64" x14ac:dyDescent="0.2">
      <c r="A108" s="1">
        <v>13</v>
      </c>
      <c r="B108" s="1">
        <v>31</v>
      </c>
      <c r="C108" s="1" t="s">
        <v>17</v>
      </c>
      <c r="D108" s="66">
        <v>10</v>
      </c>
      <c r="E108" s="1">
        <v>1411</v>
      </c>
      <c r="F108" s="9">
        <v>3039</v>
      </c>
      <c r="G108" s="1">
        <v>9759</v>
      </c>
      <c r="H108" s="5">
        <v>1.0209999999999999</v>
      </c>
      <c r="I108" s="25">
        <f t="shared" si="57"/>
        <v>0.12459018171999793</v>
      </c>
      <c r="J108" s="25">
        <f t="shared" si="58"/>
        <v>5.8079053889511296E-2</v>
      </c>
      <c r="K108" s="27">
        <f t="shared" si="59"/>
        <v>2.1451827014437321</v>
      </c>
      <c r="L108" s="27">
        <f t="shared" si="60"/>
        <v>0.60423946502511572</v>
      </c>
      <c r="M108" s="27">
        <f t="shared" si="61"/>
        <v>3.2112537018756169</v>
      </c>
      <c r="O108" s="51">
        <f t="shared" si="62"/>
        <v>50.895031161120578</v>
      </c>
      <c r="P108" s="29">
        <f t="shared" si="63"/>
        <v>3.2112537018756169</v>
      </c>
      <c r="Q108" s="58">
        <f t="shared" si="46"/>
        <v>0.60423946502511572</v>
      </c>
      <c r="R108" s="156">
        <f t="shared" si="47"/>
        <v>1154.3716755768744</v>
      </c>
      <c r="S108" s="156">
        <f t="shared" si="48"/>
        <v>1130.6284775483589</v>
      </c>
      <c r="T108" s="153"/>
      <c r="U108" s="153"/>
      <c r="V108"/>
      <c r="Y108" s="35"/>
      <c r="AA108" s="54"/>
      <c r="AB108" s="47"/>
      <c r="AC108" s="53"/>
      <c r="AI108" s="16"/>
      <c r="AL108" s="58"/>
      <c r="AM108" s="17"/>
      <c r="AN108" s="128"/>
      <c r="AO108" s="160"/>
      <c r="AP108" s="160"/>
      <c r="AQ108" s="128"/>
      <c r="AR108" s="49"/>
      <c r="AS108" s="135"/>
      <c r="AT108" s="35"/>
      <c r="AV108" s="145"/>
      <c r="AW108" s="43"/>
      <c r="AX108" s="102"/>
      <c r="BD108" s="16"/>
      <c r="BG108" s="58"/>
      <c r="BI108" s="143"/>
      <c r="BL108" s="16"/>
    </row>
    <row r="109" spans="1:64" x14ac:dyDescent="0.2">
      <c r="A109" s="1">
        <v>13</v>
      </c>
      <c r="B109" s="1">
        <v>31</v>
      </c>
      <c r="C109" s="1" t="s">
        <v>17</v>
      </c>
      <c r="D109" s="66">
        <v>10</v>
      </c>
      <c r="E109" s="1">
        <v>1436</v>
      </c>
      <c r="F109" s="9">
        <v>3258</v>
      </c>
      <c r="G109" s="1">
        <v>9968</v>
      </c>
      <c r="H109" s="5">
        <v>1.0389999999999999</v>
      </c>
      <c r="I109" s="25">
        <f t="shared" si="57"/>
        <v>0.12286598828004128</v>
      </c>
      <c r="J109" s="25">
        <f t="shared" si="58"/>
        <v>5.9068730142307652E-2</v>
      </c>
      <c r="K109" s="27">
        <f t="shared" si="59"/>
        <v>2.0800512891344383</v>
      </c>
      <c r="L109" s="27">
        <f t="shared" si="60"/>
        <v>0.58182553061843323</v>
      </c>
      <c r="M109" s="27">
        <f t="shared" si="61"/>
        <v>3.0595457335788829</v>
      </c>
      <c r="O109" s="51">
        <f t="shared" si="62"/>
        <v>51.985005698744743</v>
      </c>
      <c r="P109" s="29">
        <f t="shared" si="63"/>
        <v>3.0595457335788829</v>
      </c>
      <c r="Q109" s="58">
        <f t="shared" si="46"/>
        <v>0.58182553061843323</v>
      </c>
      <c r="R109" s="156">
        <f t="shared" si="47"/>
        <v>1174.8247527486831</v>
      </c>
      <c r="S109" s="156">
        <f t="shared" si="48"/>
        <v>1130.7264222797721</v>
      </c>
      <c r="T109" s="153"/>
      <c r="U109" s="153"/>
      <c r="V109"/>
      <c r="Y109" s="35"/>
      <c r="AA109" s="54"/>
      <c r="AB109" s="47"/>
      <c r="AC109" s="53"/>
      <c r="AI109" s="16"/>
      <c r="AL109" s="58"/>
      <c r="AM109" s="17"/>
      <c r="AN109" s="128"/>
      <c r="AO109" s="160"/>
      <c r="AP109" s="160"/>
      <c r="AQ109" s="128"/>
      <c r="AR109" s="49"/>
      <c r="AS109" s="135"/>
      <c r="AT109" s="35"/>
      <c r="AV109" s="145"/>
      <c r="AW109" s="43"/>
      <c r="AX109" s="102"/>
      <c r="BD109" s="16"/>
      <c r="BG109" s="58"/>
      <c r="BI109" s="143"/>
      <c r="BL109" s="16"/>
    </row>
    <row r="110" spans="1:64" x14ac:dyDescent="0.2">
      <c r="A110" s="1">
        <v>13</v>
      </c>
      <c r="B110" s="1">
        <v>31</v>
      </c>
      <c r="C110" s="1" t="s">
        <v>17</v>
      </c>
      <c r="D110" s="66">
        <v>10</v>
      </c>
      <c r="E110" s="1">
        <v>1467</v>
      </c>
      <c r="F110" s="9">
        <v>3531</v>
      </c>
      <c r="G110" s="1">
        <v>10323</v>
      </c>
      <c r="H110" s="5">
        <v>1.0620000000000001</v>
      </c>
      <c r="I110" s="25">
        <f t="shared" si="57"/>
        <v>0.12192091923871178</v>
      </c>
      <c r="J110" s="25">
        <f t="shared" si="58"/>
        <v>6.0045055459458783E-2</v>
      </c>
      <c r="K110" s="27">
        <f t="shared" si="59"/>
        <v>2.0304905758814784</v>
      </c>
      <c r="L110" s="27">
        <f t="shared" si="60"/>
        <v>0.56577399741612266</v>
      </c>
      <c r="M110" s="27">
        <f t="shared" si="61"/>
        <v>2.9235344095157179</v>
      </c>
      <c r="O110" s="51">
        <f t="shared" si="62"/>
        <v>53.836397855953244</v>
      </c>
      <c r="P110" s="29">
        <f t="shared" si="63"/>
        <v>2.9235344095157179</v>
      </c>
      <c r="Q110" s="58">
        <f t="shared" si="46"/>
        <v>0.56577399741612266</v>
      </c>
      <c r="R110" s="156">
        <f t="shared" si="47"/>
        <v>1200.1865684417257</v>
      </c>
      <c r="S110" s="156">
        <f t="shared" si="48"/>
        <v>1130.1191793236587</v>
      </c>
      <c r="T110" s="153"/>
      <c r="U110" s="153"/>
      <c r="V110"/>
      <c r="Y110" s="35"/>
      <c r="AA110" s="54"/>
      <c r="AB110" s="47"/>
      <c r="AC110" s="53"/>
      <c r="AI110" s="16"/>
      <c r="AL110" s="58"/>
      <c r="AM110" s="17"/>
      <c r="AN110" s="128"/>
      <c r="AO110" s="160"/>
      <c r="AP110" s="160"/>
      <c r="AQ110" s="128"/>
      <c r="AR110" s="49"/>
      <c r="AS110" s="135"/>
      <c r="AV110" s="43"/>
      <c r="AX110" s="102"/>
      <c r="BG110" s="58"/>
    </row>
    <row r="111" spans="1:64" x14ac:dyDescent="0.2">
      <c r="H111" s="1"/>
      <c r="Q111" s="58"/>
      <c r="R111" s="156"/>
      <c r="T111" s="153"/>
      <c r="U111" s="153"/>
      <c r="V111"/>
      <c r="Y111" s="35"/>
      <c r="AA111" s="54"/>
      <c r="AB111" s="47"/>
      <c r="AC111" s="53"/>
      <c r="AI111" s="16"/>
      <c r="AL111" s="58"/>
      <c r="AM111" s="17"/>
      <c r="AN111" s="128"/>
      <c r="AO111" s="160"/>
      <c r="AP111" s="160"/>
      <c r="AQ111" s="128"/>
      <c r="AR111" s="49"/>
      <c r="AS111" s="135"/>
      <c r="AV111" s="43"/>
      <c r="AX111" s="102"/>
      <c r="BG111" s="58"/>
    </row>
    <row r="112" spans="1:64" x14ac:dyDescent="0.2">
      <c r="H112" s="1"/>
      <c r="Q112" s="58"/>
      <c r="R112" s="156"/>
      <c r="T112" s="153"/>
      <c r="U112" s="153"/>
      <c r="V112"/>
      <c r="Y112" s="35"/>
      <c r="AA112" s="54"/>
      <c r="AB112" s="47"/>
      <c r="AC112" s="53"/>
      <c r="AI112" s="16"/>
      <c r="AL112" s="58"/>
      <c r="AM112" s="17"/>
      <c r="AN112" s="128"/>
      <c r="AO112" s="160"/>
      <c r="AP112" s="160"/>
      <c r="AQ112" s="128"/>
      <c r="AR112" s="49"/>
      <c r="AS112" s="135"/>
      <c r="AV112" s="43"/>
      <c r="AX112" s="102"/>
      <c r="BG112" s="58"/>
    </row>
    <row r="113" spans="1:59" x14ac:dyDescent="0.2">
      <c r="A113" s="1">
        <v>14</v>
      </c>
      <c r="B113" s="1">
        <v>32</v>
      </c>
      <c r="C113" s="1" t="s">
        <v>17</v>
      </c>
      <c r="D113" s="66">
        <v>12</v>
      </c>
      <c r="E113" s="1">
        <v>734</v>
      </c>
      <c r="F113" s="9">
        <v>412</v>
      </c>
      <c r="G113" s="1">
        <v>2906</v>
      </c>
      <c r="H113" s="1">
        <v>0.52900000000000003</v>
      </c>
      <c r="I113" s="25">
        <f t="shared" ref="I113:I129" si="71">0.1515*(G113/1000)/(E113/1000)^2/($D$4/10)^4</f>
        <v>0.13709954671398555</v>
      </c>
      <c r="J113" s="25">
        <f t="shared" ref="J113:J129" si="72">0.5*(F113/1000)/(E113/1000)^3/($D$4/10)^5</f>
        <v>5.5934390560812175E-2</v>
      </c>
      <c r="K113" s="27">
        <f t="shared" ref="K113:K129" si="73">I113/J113</f>
        <v>2.4510778671116507</v>
      </c>
      <c r="L113" s="27">
        <f t="shared" ref="L113:L129" si="74">0.798*I113^1.5/J113</f>
        <v>0.7242324987374068</v>
      </c>
      <c r="M113" s="27">
        <f t="shared" ref="M113:M129" si="75">G113/F113</f>
        <v>7.0533980582524274</v>
      </c>
      <c r="O113" s="51">
        <f t="shared" ref="O113:O129" si="76">G113/(PI()*$D$4^2/4)</f>
        <v>15.155339743233569</v>
      </c>
      <c r="P113" s="29">
        <f t="shared" ref="P113:P129" si="77">M113</f>
        <v>7.0533980582524274</v>
      </c>
      <c r="Q113" s="58">
        <f t="shared" si="46"/>
        <v>0.7242324987374068</v>
      </c>
      <c r="R113" s="156">
        <f t="shared" si="47"/>
        <v>600.50234576429898</v>
      </c>
      <c r="S113" s="156">
        <f t="shared" si="48"/>
        <v>1135.1651148663495</v>
      </c>
      <c r="T113" s="153"/>
      <c r="U113" s="153"/>
      <c r="V113"/>
      <c r="W113" s="49">
        <v>14</v>
      </c>
      <c r="X113" s="135">
        <v>12</v>
      </c>
      <c r="Y113" s="35">
        <v>0.72499999999999998</v>
      </c>
      <c r="Z113" s="54">
        <v>1171</v>
      </c>
      <c r="AA113" s="54">
        <v>5827</v>
      </c>
      <c r="AB113" s="47">
        <v>824</v>
      </c>
      <c r="AC113" s="53">
        <v>1007</v>
      </c>
      <c r="AD113" s="27">
        <f t="shared" ref="AD113:AD124" si="78">0.1515*(AA113/1000)/(AC113/1000)^2/($D$4/10)^4</f>
        <v>0.14605573203314634</v>
      </c>
      <c r="AE113" s="27">
        <f t="shared" ref="AE113:AE124" si="79">0.5*(Z113/1000)/(AC113/1000)^3/($D$4/10)^5</f>
        <v>6.1565634211516562E-2</v>
      </c>
      <c r="AF113" s="29">
        <f t="shared" ref="AF113:AF124" si="80">AD113/AE113</f>
        <v>2.3723581167271552</v>
      </c>
      <c r="AG113" s="29">
        <f t="shared" ref="AG113:AG124" si="81">0.798*AD113^1.5/AE113</f>
        <v>0.72350650855319476</v>
      </c>
      <c r="AH113" s="29">
        <f t="shared" ref="AH113:AH124" si="82">AA113/Z113</f>
        <v>4.9760888129803584</v>
      </c>
      <c r="AI113" s="16"/>
      <c r="AJ113" s="51">
        <f t="shared" ref="AJ113:AJ124" si="83">AA113/(PI()*$D$4^2/4)</f>
        <v>30.388907324095666</v>
      </c>
      <c r="AK113" s="51">
        <f t="shared" ref="AK113:AK124" si="84">AH113</f>
        <v>4.9760888129803584</v>
      </c>
      <c r="AL113" s="58">
        <f t="shared" si="56"/>
        <v>0.72350650855319476</v>
      </c>
      <c r="AM113" s="17"/>
      <c r="AN113" s="128"/>
      <c r="AO113" s="160"/>
      <c r="AP113" s="160"/>
      <c r="AQ113" s="128"/>
      <c r="AR113" s="49"/>
      <c r="AS113" s="135"/>
      <c r="AV113" s="43"/>
      <c r="AX113" s="102"/>
      <c r="BG113" s="58"/>
    </row>
    <row r="114" spans="1:59" x14ac:dyDescent="0.2">
      <c r="A114" s="1">
        <v>14</v>
      </c>
      <c r="B114" s="1">
        <v>32</v>
      </c>
      <c r="C114" s="1" t="s">
        <v>17</v>
      </c>
      <c r="D114" s="66">
        <v>12</v>
      </c>
      <c r="E114" s="1">
        <v>854</v>
      </c>
      <c r="F114" s="9">
        <v>676</v>
      </c>
      <c r="G114" s="1">
        <v>4043</v>
      </c>
      <c r="H114" s="1">
        <v>0.61499999999999999</v>
      </c>
      <c r="I114" s="25">
        <f t="shared" si="71"/>
        <v>0.14090309371564588</v>
      </c>
      <c r="J114" s="25">
        <f t="shared" si="72"/>
        <v>5.8269723612447609E-2</v>
      </c>
      <c r="K114" s="27">
        <f t="shared" si="73"/>
        <v>2.4181184495192301</v>
      </c>
      <c r="L114" s="27">
        <f t="shared" si="74"/>
        <v>0.7243370938435052</v>
      </c>
      <c r="M114" s="27">
        <f t="shared" si="75"/>
        <v>5.9807692307692308</v>
      </c>
      <c r="O114" s="51">
        <f t="shared" si="76"/>
        <v>21.085009835476022</v>
      </c>
      <c r="P114" s="29">
        <f t="shared" si="77"/>
        <v>5.9807692307692308</v>
      </c>
      <c r="Q114" s="58">
        <f t="shared" si="46"/>
        <v>0.7243370938435052</v>
      </c>
      <c r="R114" s="156">
        <f t="shared" si="47"/>
        <v>698.67711618897999</v>
      </c>
      <c r="S114" s="156">
        <f t="shared" si="48"/>
        <v>1136.0603515267967</v>
      </c>
      <c r="T114" s="153"/>
      <c r="U114" s="153"/>
      <c r="V114"/>
      <c r="W114" s="49">
        <v>14</v>
      </c>
      <c r="X114" s="135">
        <v>12</v>
      </c>
      <c r="Y114" s="35">
        <v>0.75</v>
      </c>
      <c r="Z114" s="54">
        <v>1329</v>
      </c>
      <c r="AA114" s="54">
        <v>6298</v>
      </c>
      <c r="AB114" s="47">
        <v>852</v>
      </c>
      <c r="AC114" s="53">
        <v>1041</v>
      </c>
      <c r="AD114" s="27">
        <f t="shared" si="78"/>
        <v>0.14771810444911371</v>
      </c>
      <c r="AE114" s="27">
        <f t="shared" si="79"/>
        <v>6.3247398486448586E-2</v>
      </c>
      <c r="AF114" s="29">
        <f t="shared" si="80"/>
        <v>2.3355601650677196</v>
      </c>
      <c r="AG114" s="29">
        <f t="shared" si="81"/>
        <v>0.71632616333458909</v>
      </c>
      <c r="AH114" s="29">
        <f t="shared" si="82"/>
        <v>4.7389014296463507</v>
      </c>
      <c r="AI114" s="16"/>
      <c r="AJ114" s="51">
        <f t="shared" si="83"/>
        <v>32.845261425631456</v>
      </c>
      <c r="AK114" s="51">
        <f t="shared" si="84"/>
        <v>4.7389014296463507</v>
      </c>
      <c r="AL114" s="58">
        <f t="shared" si="56"/>
        <v>0.71632616333458909</v>
      </c>
      <c r="AM114" s="17"/>
      <c r="AN114" s="128"/>
      <c r="AO114" s="160"/>
      <c r="AP114" s="160"/>
      <c r="AQ114" s="128"/>
      <c r="AR114" s="49"/>
      <c r="AS114" s="135"/>
      <c r="AV114" s="43"/>
      <c r="AX114" s="102"/>
      <c r="BG114" s="58"/>
    </row>
    <row r="115" spans="1:59" x14ac:dyDescent="0.2">
      <c r="A115" s="1">
        <v>14</v>
      </c>
      <c r="B115" s="1">
        <v>32</v>
      </c>
      <c r="C115" s="1" t="s">
        <v>17</v>
      </c>
      <c r="D115" s="66">
        <v>12</v>
      </c>
      <c r="E115" s="1">
        <v>975</v>
      </c>
      <c r="F115" s="9">
        <v>1032</v>
      </c>
      <c r="G115" s="1">
        <v>5391</v>
      </c>
      <c r="H115" s="1">
        <v>0.70199999999999996</v>
      </c>
      <c r="I115" s="25">
        <f t="shared" si="71"/>
        <v>0.14414269218234319</v>
      </c>
      <c r="J115" s="25">
        <f t="shared" si="72"/>
        <v>5.9777221456491184E-2</v>
      </c>
      <c r="K115" s="27">
        <f t="shared" si="73"/>
        <v>2.4113314180595924</v>
      </c>
      <c r="L115" s="27">
        <f t="shared" si="74"/>
        <v>0.73056037158903553</v>
      </c>
      <c r="M115" s="27">
        <f t="shared" si="75"/>
        <v>5.2238372093023253</v>
      </c>
      <c r="O115" s="51">
        <f t="shared" si="76"/>
        <v>28.115084843693108</v>
      </c>
      <c r="P115" s="29">
        <f t="shared" si="77"/>
        <v>5.2238372093023253</v>
      </c>
      <c r="Q115" s="58">
        <f t="shared" si="46"/>
        <v>0.73056037158903553</v>
      </c>
      <c r="R115" s="156">
        <f t="shared" si="47"/>
        <v>797.67000970053334</v>
      </c>
      <c r="S115" s="156">
        <f t="shared" si="48"/>
        <v>1136.2820651004749</v>
      </c>
      <c r="T115" s="153"/>
      <c r="U115" s="153"/>
      <c r="V115"/>
      <c r="W115" s="49">
        <v>14</v>
      </c>
      <c r="X115" s="135">
        <v>12</v>
      </c>
      <c r="Y115" s="35">
        <v>0.77500000000000002</v>
      </c>
      <c r="Z115" s="54">
        <v>1501</v>
      </c>
      <c r="AA115" s="54">
        <v>6793</v>
      </c>
      <c r="AB115" s="47">
        <v>880</v>
      </c>
      <c r="AC115" s="53">
        <v>1076</v>
      </c>
      <c r="AD115" s="27">
        <f t="shared" si="78"/>
        <v>0.14913157368637803</v>
      </c>
      <c r="AE115" s="27">
        <f t="shared" si="79"/>
        <v>6.4686514768553291E-2</v>
      </c>
      <c r="AF115" s="29">
        <f t="shared" si="80"/>
        <v>2.3054507453364432</v>
      </c>
      <c r="AG115" s="29">
        <f t="shared" si="81"/>
        <v>0.7104663937593797</v>
      </c>
      <c r="AH115" s="29">
        <f t="shared" si="82"/>
        <v>4.5256495669553631</v>
      </c>
      <c r="AI115" s="16"/>
      <c r="AJ115" s="51">
        <f t="shared" si="83"/>
        <v>35.426780067372896</v>
      </c>
      <c r="AK115" s="51">
        <f t="shared" si="84"/>
        <v>4.5256495669553631</v>
      </c>
      <c r="AL115" s="58">
        <f t="shared" si="56"/>
        <v>0.7104663937593797</v>
      </c>
      <c r="AM115" s="17"/>
      <c r="AN115" s="128"/>
      <c r="AO115" s="160"/>
      <c r="AP115" s="160"/>
      <c r="AQ115" s="128"/>
      <c r="AR115" s="49"/>
      <c r="AS115" s="135"/>
      <c r="AV115" s="43"/>
      <c r="AX115" s="102"/>
      <c r="BG115" s="58"/>
    </row>
    <row r="116" spans="1:59" x14ac:dyDescent="0.2">
      <c r="A116" s="1">
        <v>14</v>
      </c>
      <c r="B116" s="1">
        <v>32</v>
      </c>
      <c r="C116" s="1" t="s">
        <v>17</v>
      </c>
      <c r="D116" s="66">
        <v>12</v>
      </c>
      <c r="E116" s="1">
        <v>1096</v>
      </c>
      <c r="F116" s="9">
        <v>1575</v>
      </c>
      <c r="G116" s="1">
        <v>7097</v>
      </c>
      <c r="H116" s="1">
        <v>0.78900000000000003</v>
      </c>
      <c r="I116" s="25">
        <f t="shared" si="71"/>
        <v>0.15017105288081409</v>
      </c>
      <c r="J116" s="25">
        <f t="shared" si="72"/>
        <v>6.4227167565091198E-2</v>
      </c>
      <c r="K116" s="27">
        <f t="shared" si="73"/>
        <v>2.3381235476190478</v>
      </c>
      <c r="L116" s="27">
        <f t="shared" si="74"/>
        <v>0.72304189126251628</v>
      </c>
      <c r="M116" s="27">
        <f t="shared" si="75"/>
        <v>4.5060317460317458</v>
      </c>
      <c r="O116" s="51">
        <f t="shared" si="76"/>
        <v>37.012197576644404</v>
      </c>
      <c r="P116" s="29">
        <f t="shared" si="77"/>
        <v>4.5060317460317458</v>
      </c>
      <c r="Q116" s="58">
        <f t="shared" si="46"/>
        <v>0.72304189126251628</v>
      </c>
      <c r="R116" s="156">
        <f t="shared" si="47"/>
        <v>896.6629032120868</v>
      </c>
      <c r="S116" s="156">
        <f t="shared" si="48"/>
        <v>1136.4548836655092</v>
      </c>
      <c r="T116" s="153"/>
      <c r="U116" s="153"/>
      <c r="V116"/>
      <c r="W116" s="49">
        <v>14</v>
      </c>
      <c r="X116" s="135">
        <v>12</v>
      </c>
      <c r="Y116" s="35">
        <v>0.8</v>
      </c>
      <c r="Z116" s="54">
        <v>1666</v>
      </c>
      <c r="AA116" s="54">
        <v>7301</v>
      </c>
      <c r="AB116" s="47">
        <v>909</v>
      </c>
      <c r="AC116" s="53">
        <v>1111</v>
      </c>
      <c r="AD116" s="27">
        <f t="shared" si="78"/>
        <v>0.15034422798788971</v>
      </c>
      <c r="AE116" s="27">
        <f t="shared" si="79"/>
        <v>6.5223288911716873E-2</v>
      </c>
      <c r="AF116" s="29">
        <f t="shared" si="80"/>
        <v>2.3050697150735298</v>
      </c>
      <c r="AG116" s="29">
        <f t="shared" si="81"/>
        <v>0.713231204758486</v>
      </c>
      <c r="AH116" s="29">
        <f t="shared" si="82"/>
        <v>4.382352941176471</v>
      </c>
      <c r="AI116" s="16"/>
      <c r="AJ116" s="51">
        <f t="shared" si="83"/>
        <v>38.07609616839239</v>
      </c>
      <c r="AK116" s="51">
        <f t="shared" si="84"/>
        <v>4.382352941176471</v>
      </c>
      <c r="AL116" s="58">
        <f t="shared" si="56"/>
        <v>0.713231204758486</v>
      </c>
      <c r="AM116" s="17"/>
      <c r="AN116" s="128"/>
      <c r="AO116" s="160"/>
      <c r="AP116" s="160"/>
      <c r="AQ116" s="128"/>
      <c r="AR116" s="49"/>
      <c r="AS116" s="135"/>
      <c r="AV116" s="43"/>
      <c r="AX116" s="102"/>
      <c r="BG116" s="58"/>
    </row>
    <row r="117" spans="1:59" x14ac:dyDescent="0.2">
      <c r="A117" s="1">
        <v>14</v>
      </c>
      <c r="B117" s="1">
        <v>32</v>
      </c>
      <c r="C117" s="1" t="s">
        <v>17</v>
      </c>
      <c r="D117" s="66">
        <v>12</v>
      </c>
      <c r="E117" s="1">
        <v>1130</v>
      </c>
      <c r="F117" s="9">
        <v>1786</v>
      </c>
      <c r="G117" s="1">
        <v>7603</v>
      </c>
      <c r="H117" s="1">
        <v>0.81399999999999995</v>
      </c>
      <c r="I117" s="25">
        <f t="shared" si="71"/>
        <v>0.15134240541210747</v>
      </c>
      <c r="J117" s="25">
        <f t="shared" si="72"/>
        <v>6.6453215221322137E-2</v>
      </c>
      <c r="K117" s="27">
        <f t="shared" si="73"/>
        <v>2.2774278852883532</v>
      </c>
      <c r="L117" s="27">
        <f t="shared" si="74"/>
        <v>0.70701371971615701</v>
      </c>
      <c r="M117" s="27">
        <f t="shared" si="75"/>
        <v>4.2569988801791716</v>
      </c>
      <c r="O117" s="51">
        <f t="shared" si="76"/>
        <v>39.651083299313427</v>
      </c>
      <c r="P117" s="29">
        <f t="shared" si="77"/>
        <v>4.2569988801791716</v>
      </c>
      <c r="Q117" s="58">
        <f t="shared" si="46"/>
        <v>0.70701371971615701</v>
      </c>
      <c r="R117" s="156">
        <f t="shared" si="47"/>
        <v>924.47908816574648</v>
      </c>
      <c r="S117" s="156">
        <f t="shared" si="48"/>
        <v>1135.7236955353151</v>
      </c>
      <c r="T117" s="153"/>
      <c r="U117" s="153"/>
      <c r="V117"/>
      <c r="W117" s="49">
        <v>14</v>
      </c>
      <c r="X117" s="135">
        <v>12</v>
      </c>
      <c r="Y117" s="35">
        <v>0.82499999999999996</v>
      </c>
      <c r="Z117" s="54">
        <v>1873</v>
      </c>
      <c r="AA117" s="54">
        <v>7856</v>
      </c>
      <c r="AB117" s="47">
        <v>937</v>
      </c>
      <c r="AC117" s="53">
        <v>1146</v>
      </c>
      <c r="AD117" s="27">
        <f t="shared" si="78"/>
        <v>0.15204241818225014</v>
      </c>
      <c r="AE117" s="27">
        <f t="shared" si="79"/>
        <v>6.6811896357076878E-2</v>
      </c>
      <c r="AF117" s="29">
        <f t="shared" si="80"/>
        <v>2.2756788307528026</v>
      </c>
      <c r="AG117" s="29">
        <f t="shared" si="81"/>
        <v>0.70810269134510284</v>
      </c>
      <c r="AH117" s="29">
        <f t="shared" si="82"/>
        <v>4.194340630005339</v>
      </c>
      <c r="AI117" s="16"/>
      <c r="AJ117" s="51">
        <f t="shared" si="83"/>
        <v>40.970526160647943</v>
      </c>
      <c r="AK117" s="51">
        <f t="shared" si="84"/>
        <v>4.194340630005339</v>
      </c>
      <c r="AL117" s="58">
        <f t="shared" si="56"/>
        <v>0.70810269134510284</v>
      </c>
      <c r="AM117" s="17"/>
      <c r="AN117" s="128"/>
      <c r="AO117" s="160"/>
      <c r="AP117" s="160"/>
      <c r="AQ117" s="128"/>
      <c r="AR117" s="49"/>
      <c r="AS117" s="135"/>
      <c r="AV117" s="43"/>
      <c r="AX117" s="102"/>
      <c r="BG117" s="58"/>
    </row>
    <row r="118" spans="1:59" x14ac:dyDescent="0.2">
      <c r="A118" s="1">
        <v>14</v>
      </c>
      <c r="B118" s="1">
        <v>32</v>
      </c>
      <c r="C118" s="1" t="s">
        <v>17</v>
      </c>
      <c r="D118" s="66">
        <v>12</v>
      </c>
      <c r="E118" s="59">
        <v>1158</v>
      </c>
      <c r="F118" s="286">
        <v>1990</v>
      </c>
      <c r="G118" s="59">
        <v>8045</v>
      </c>
      <c r="H118" s="59">
        <v>0.83399999999999996</v>
      </c>
      <c r="I118" s="25">
        <f t="shared" si="71"/>
        <v>0.15249003300670264</v>
      </c>
      <c r="J118" s="25">
        <f t="shared" si="72"/>
        <v>6.8801399518019515E-2</v>
      </c>
      <c r="K118" s="27">
        <f t="shared" si="73"/>
        <v>2.2163798131281407</v>
      </c>
      <c r="L118" s="27">
        <f t="shared" si="74"/>
        <v>0.69066556957884462</v>
      </c>
      <c r="M118" s="27">
        <f t="shared" si="75"/>
        <v>4.0427135678391961</v>
      </c>
      <c r="N118" s="58" t="s">
        <v>149</v>
      </c>
      <c r="O118" s="51">
        <f t="shared" si="76"/>
        <v>41.956196914767396</v>
      </c>
      <c r="P118" s="29">
        <f t="shared" si="77"/>
        <v>4.0427135678391961</v>
      </c>
      <c r="Q118" s="58">
        <f t="shared" si="46"/>
        <v>0.69066556957884462</v>
      </c>
      <c r="R118" s="156">
        <f t="shared" si="47"/>
        <v>947.38653459817192</v>
      </c>
      <c r="S118" s="156">
        <f t="shared" si="48"/>
        <v>1135.9550774558418</v>
      </c>
      <c r="T118" s="153"/>
      <c r="U118" s="153"/>
      <c r="V118"/>
      <c r="W118" s="49">
        <v>14</v>
      </c>
      <c r="X118" s="135">
        <v>12</v>
      </c>
      <c r="Y118" s="35">
        <v>0.85</v>
      </c>
      <c r="Z118" s="54">
        <v>2121</v>
      </c>
      <c r="AA118" s="54">
        <v>8435</v>
      </c>
      <c r="AB118" s="47">
        <v>966</v>
      </c>
      <c r="AC118" s="53">
        <v>1180</v>
      </c>
      <c r="AD118" s="27">
        <f t="shared" si="78"/>
        <v>0.15397620130307385</v>
      </c>
      <c r="AE118" s="27">
        <f t="shared" si="79"/>
        <v>6.9304992498746235E-2</v>
      </c>
      <c r="AF118" s="29">
        <f t="shared" si="80"/>
        <v>2.22171875</v>
      </c>
      <c r="AG118" s="29">
        <f t="shared" si="81"/>
        <v>0.6956948238839572</v>
      </c>
      <c r="AH118" s="29">
        <f t="shared" si="82"/>
        <v>3.9768976897689767</v>
      </c>
      <c r="AI118" s="16"/>
      <c r="AJ118" s="51">
        <f t="shared" si="83"/>
        <v>43.990120693109141</v>
      </c>
      <c r="AK118" s="51">
        <f t="shared" si="84"/>
        <v>3.9768976897689767</v>
      </c>
      <c r="AL118" s="58">
        <f t="shared" si="56"/>
        <v>0.6956948238839572</v>
      </c>
      <c r="AM118" s="17"/>
      <c r="AN118" s="128"/>
      <c r="AO118" s="160"/>
      <c r="AP118" s="160"/>
      <c r="AQ118" s="128"/>
      <c r="AR118" s="49"/>
      <c r="AS118" s="135"/>
      <c r="AV118" s="43"/>
      <c r="AW118" s="43"/>
      <c r="BD118" s="16"/>
      <c r="BG118" s="58"/>
    </row>
    <row r="119" spans="1:59" x14ac:dyDescent="0.2">
      <c r="A119" s="1">
        <v>14</v>
      </c>
      <c r="B119" s="1">
        <v>32</v>
      </c>
      <c r="C119" s="1" t="s">
        <v>17</v>
      </c>
      <c r="D119" s="66">
        <v>12</v>
      </c>
      <c r="E119" s="59">
        <v>1162</v>
      </c>
      <c r="F119" s="286">
        <v>1916</v>
      </c>
      <c r="G119" s="59">
        <v>8087</v>
      </c>
      <c r="H119" s="59">
        <v>0.83699999999999997</v>
      </c>
      <c r="I119" s="25">
        <f t="shared" si="71"/>
        <v>0.15223261786379355</v>
      </c>
      <c r="J119" s="25">
        <f t="shared" si="72"/>
        <v>6.5561215209392565E-2</v>
      </c>
      <c r="K119" s="27">
        <f t="shared" si="73"/>
        <v>2.3219920097207729</v>
      </c>
      <c r="L119" s="27">
        <f t="shared" si="74"/>
        <v>0.72296532849540829</v>
      </c>
      <c r="M119" s="27">
        <f t="shared" si="75"/>
        <v>4.2207724425887267</v>
      </c>
      <c r="N119" s="58" t="s">
        <v>149</v>
      </c>
      <c r="O119" s="51">
        <f t="shared" si="76"/>
        <v>42.175234860127276</v>
      </c>
      <c r="P119" s="29">
        <f t="shared" si="77"/>
        <v>4.2207724425887267</v>
      </c>
      <c r="Q119" s="58">
        <f t="shared" si="46"/>
        <v>0.72296532849540829</v>
      </c>
      <c r="R119" s="156">
        <f t="shared" si="47"/>
        <v>950.65902694566125</v>
      </c>
      <c r="S119" s="156">
        <f t="shared" si="48"/>
        <v>1135.7933416316143</v>
      </c>
      <c r="T119" s="153"/>
      <c r="U119" s="153"/>
      <c r="V119"/>
      <c r="W119" s="49">
        <v>14</v>
      </c>
      <c r="X119" s="135">
        <v>12</v>
      </c>
      <c r="Y119" s="35">
        <v>0.875</v>
      </c>
      <c r="Z119" s="54">
        <v>2330</v>
      </c>
      <c r="AA119" s="54">
        <v>8987</v>
      </c>
      <c r="AB119" s="47">
        <v>994</v>
      </c>
      <c r="AC119" s="53">
        <v>1215</v>
      </c>
      <c r="AD119" s="27">
        <f t="shared" si="78"/>
        <v>0.15473719310462836</v>
      </c>
      <c r="AE119" s="27">
        <f t="shared" si="79"/>
        <v>6.9742411736866086E-2</v>
      </c>
      <c r="AF119" s="29">
        <f t="shared" si="80"/>
        <v>2.218695758449571</v>
      </c>
      <c r="AG119" s="29">
        <f t="shared" si="81"/>
        <v>0.69646292388833619</v>
      </c>
      <c r="AH119" s="29">
        <f t="shared" si="82"/>
        <v>3.8570815450643776</v>
      </c>
      <c r="AI119" s="16"/>
      <c r="AJ119" s="51">
        <f t="shared" si="83"/>
        <v>46.868905117838985</v>
      </c>
      <c r="AK119" s="51">
        <f t="shared" si="84"/>
        <v>3.8570815450643776</v>
      </c>
      <c r="AL119" s="58">
        <f t="shared" si="56"/>
        <v>0.69646292388833619</v>
      </c>
      <c r="AM119" s="17"/>
      <c r="AN119" s="128"/>
      <c r="AO119" s="160"/>
      <c r="AP119" s="160"/>
      <c r="AQ119" s="128"/>
      <c r="AR119" s="49"/>
      <c r="AS119" s="135"/>
      <c r="AV119" s="43"/>
      <c r="AW119" s="43"/>
      <c r="BD119" s="16"/>
      <c r="BG119" s="58"/>
    </row>
    <row r="120" spans="1:59" x14ac:dyDescent="0.2">
      <c r="A120" s="1">
        <v>14</v>
      </c>
      <c r="B120" s="1">
        <v>32</v>
      </c>
      <c r="C120" s="1" t="s">
        <v>17</v>
      </c>
      <c r="D120" s="66">
        <v>12</v>
      </c>
      <c r="E120" s="59">
        <v>1190</v>
      </c>
      <c r="F120" s="286">
        <v>2196</v>
      </c>
      <c r="G120" s="59">
        <v>8635</v>
      </c>
      <c r="H120" s="59">
        <v>0.85699999999999998</v>
      </c>
      <c r="I120" s="25">
        <f t="shared" si="71"/>
        <v>0.15498902559310782</v>
      </c>
      <c r="J120" s="25">
        <f t="shared" si="72"/>
        <v>6.9961856581604476E-2</v>
      </c>
      <c r="K120" s="27">
        <f t="shared" si="73"/>
        <v>2.2153360869193985</v>
      </c>
      <c r="L120" s="27">
        <f t="shared" si="74"/>
        <v>0.69597395460031408</v>
      </c>
      <c r="M120" s="27">
        <f t="shared" si="75"/>
        <v>3.9321493624772312</v>
      </c>
      <c r="N120" s="58" t="s">
        <v>149</v>
      </c>
      <c r="O120" s="51">
        <f t="shared" si="76"/>
        <v>45.033158528156186</v>
      </c>
      <c r="P120" s="29">
        <f t="shared" si="77"/>
        <v>3.9321493624772312</v>
      </c>
      <c r="Q120" s="58">
        <f t="shared" si="46"/>
        <v>0.69597395460031408</v>
      </c>
      <c r="R120" s="156">
        <f t="shared" si="47"/>
        <v>973.56647337808693</v>
      </c>
      <c r="S120" s="156">
        <f t="shared" si="48"/>
        <v>1136.0168884225052</v>
      </c>
      <c r="T120" s="153"/>
      <c r="U120" s="153"/>
      <c r="V120"/>
      <c r="W120" s="49">
        <v>14</v>
      </c>
      <c r="X120" s="135">
        <v>12</v>
      </c>
      <c r="Y120" s="35">
        <v>0.9</v>
      </c>
      <c r="Z120" s="54">
        <v>2583</v>
      </c>
      <c r="AA120" s="54">
        <v>9447</v>
      </c>
      <c r="AB120" s="47">
        <v>1022</v>
      </c>
      <c r="AC120" s="53">
        <v>1250</v>
      </c>
      <c r="AD120" s="27">
        <f t="shared" si="78"/>
        <v>0.15367613102161917</v>
      </c>
      <c r="AE120" s="27">
        <f t="shared" si="79"/>
        <v>7.1000963363635206E-2</v>
      </c>
      <c r="AF120" s="29">
        <f t="shared" si="80"/>
        <v>2.1644231816202084</v>
      </c>
      <c r="AG120" s="29">
        <f t="shared" si="81"/>
        <v>0.67709292698768198</v>
      </c>
      <c r="AH120" s="29">
        <f t="shared" si="82"/>
        <v>3.6573751451800232</v>
      </c>
      <c r="AI120" s="16"/>
      <c r="AJ120" s="51">
        <f t="shared" si="83"/>
        <v>49.267892138447188</v>
      </c>
      <c r="AK120" s="51">
        <f t="shared" si="84"/>
        <v>3.6573751451800232</v>
      </c>
      <c r="AL120" s="58">
        <f t="shared" si="56"/>
        <v>0.67709292698768198</v>
      </c>
      <c r="AM120" s="17"/>
      <c r="AN120" s="128"/>
      <c r="AO120" s="160"/>
      <c r="AP120" s="160"/>
      <c r="AQ120" s="128"/>
      <c r="AR120" s="49"/>
      <c r="AS120" s="135"/>
      <c r="AV120" s="43"/>
      <c r="AW120" s="43"/>
      <c r="BD120" s="16"/>
      <c r="BG120" s="58"/>
    </row>
    <row r="121" spans="1:59" x14ac:dyDescent="0.2">
      <c r="A121" s="1">
        <v>14</v>
      </c>
      <c r="B121" s="1">
        <v>32</v>
      </c>
      <c r="C121" s="1" t="s">
        <v>17</v>
      </c>
      <c r="D121" s="66">
        <v>12</v>
      </c>
      <c r="E121" s="59">
        <v>1192</v>
      </c>
      <c r="F121" s="286">
        <v>2233</v>
      </c>
      <c r="G121" s="59">
        <v>8634</v>
      </c>
      <c r="H121" s="59">
        <v>0.85799999999999998</v>
      </c>
      <c r="I121" s="25">
        <f t="shared" si="71"/>
        <v>0.1544514757641548</v>
      </c>
      <c r="J121" s="25">
        <f t="shared" si="72"/>
        <v>7.0783141094376015E-2</v>
      </c>
      <c r="K121" s="27">
        <f t="shared" si="73"/>
        <v>2.1820376063591582</v>
      </c>
      <c r="L121" s="27">
        <f t="shared" si="74"/>
        <v>0.68432302654572785</v>
      </c>
      <c r="M121" s="27">
        <f t="shared" si="75"/>
        <v>3.8665472458575905</v>
      </c>
      <c r="N121" s="58" t="s">
        <v>149</v>
      </c>
      <c r="O121" s="51">
        <f t="shared" si="76"/>
        <v>45.027943338980947</v>
      </c>
      <c r="P121" s="29">
        <f t="shared" si="77"/>
        <v>3.8665472458575905</v>
      </c>
      <c r="Q121" s="58">
        <f t="shared" si="46"/>
        <v>0.68432302654572785</v>
      </c>
      <c r="R121" s="156">
        <f t="shared" si="47"/>
        <v>975.20271955183159</v>
      </c>
      <c r="S121" s="156">
        <f t="shared" si="48"/>
        <v>1136.5999062375661</v>
      </c>
      <c r="T121" s="153"/>
      <c r="U121" s="153"/>
      <c r="V121"/>
      <c r="W121" s="49">
        <v>14</v>
      </c>
      <c r="X121" s="135">
        <v>12</v>
      </c>
      <c r="Y121" s="35">
        <v>0.92500000000000004</v>
      </c>
      <c r="Z121" s="54">
        <v>2901</v>
      </c>
      <c r="AA121" s="54">
        <v>9870</v>
      </c>
      <c r="AB121" s="47">
        <v>1051</v>
      </c>
      <c r="AC121" s="53">
        <v>1285</v>
      </c>
      <c r="AD121" s="27">
        <f t="shared" si="78"/>
        <v>0.15192996091314026</v>
      </c>
      <c r="AE121" s="27">
        <f t="shared" si="79"/>
        <v>7.3402055210961478E-2</v>
      </c>
      <c r="AF121" s="29">
        <f t="shared" si="80"/>
        <v>2.0698325200361944</v>
      </c>
      <c r="AG121" s="29">
        <f t="shared" si="81"/>
        <v>0.64381310178287998</v>
      </c>
      <c r="AH121" s="29">
        <f t="shared" si="82"/>
        <v>3.4022750775594623</v>
      </c>
      <c r="AI121" s="16"/>
      <c r="AJ121" s="51">
        <f t="shared" si="83"/>
        <v>51.473917159571691</v>
      </c>
      <c r="AK121" s="51">
        <f t="shared" si="84"/>
        <v>3.4022750775594623</v>
      </c>
      <c r="AL121" s="58">
        <f t="shared" si="56"/>
        <v>0.64381310178287998</v>
      </c>
      <c r="AM121" s="17"/>
      <c r="AN121" s="128"/>
      <c r="AO121" s="160"/>
      <c r="AP121" s="160"/>
      <c r="AQ121" s="128"/>
      <c r="AR121" s="49"/>
      <c r="AS121" s="135"/>
      <c r="AV121" s="43"/>
      <c r="AW121" s="43"/>
      <c r="BD121" s="16"/>
      <c r="BG121" s="58"/>
    </row>
    <row r="122" spans="1:59" x14ac:dyDescent="0.2">
      <c r="A122" s="1">
        <v>14</v>
      </c>
      <c r="B122" s="1">
        <v>32</v>
      </c>
      <c r="C122" s="1" t="s">
        <v>17</v>
      </c>
      <c r="D122" s="66">
        <v>12</v>
      </c>
      <c r="E122" s="59">
        <v>1227</v>
      </c>
      <c r="F122" s="286">
        <v>2229</v>
      </c>
      <c r="G122" s="59">
        <v>9077</v>
      </c>
      <c r="H122" s="59">
        <v>0.88400000000000001</v>
      </c>
      <c r="I122" s="25">
        <f t="shared" si="71"/>
        <v>0.15324479720581935</v>
      </c>
      <c r="J122" s="25">
        <f t="shared" si="72"/>
        <v>6.4780792183548513E-2</v>
      </c>
      <c r="K122" s="27">
        <f t="shared" si="73"/>
        <v>2.365590046685734</v>
      </c>
      <c r="L122" s="27">
        <f t="shared" si="74"/>
        <v>0.7389843564941091</v>
      </c>
      <c r="M122" s="27">
        <f t="shared" si="75"/>
        <v>4.0722296994167788</v>
      </c>
      <c r="N122" s="58" t="s">
        <v>149</v>
      </c>
      <c r="O122" s="51">
        <f t="shared" si="76"/>
        <v>47.338272143610155</v>
      </c>
      <c r="P122" s="29">
        <f t="shared" si="77"/>
        <v>4.0722296994167788</v>
      </c>
      <c r="Q122" s="58">
        <f t="shared" si="46"/>
        <v>0.7389843564941091</v>
      </c>
      <c r="R122" s="156">
        <f t="shared" si="47"/>
        <v>1003.8370275923636</v>
      </c>
      <c r="S122" s="156">
        <f t="shared" si="48"/>
        <v>1135.5622484076512</v>
      </c>
      <c r="T122" s="153"/>
      <c r="U122" s="153"/>
      <c r="V122"/>
      <c r="W122" s="49">
        <v>14</v>
      </c>
      <c r="X122" s="135">
        <v>12</v>
      </c>
      <c r="Y122" s="35">
        <v>0.95</v>
      </c>
      <c r="Z122" s="54">
        <v>3174</v>
      </c>
      <c r="AA122" s="54">
        <v>10334</v>
      </c>
      <c r="AB122" s="47">
        <v>1079</v>
      </c>
      <c r="AC122" s="53">
        <v>1319</v>
      </c>
      <c r="AD122" s="27">
        <f t="shared" si="78"/>
        <v>0.15097720978235515</v>
      </c>
      <c r="AE122" s="27">
        <f t="shared" si="79"/>
        <v>7.4257856696471058E-2</v>
      </c>
      <c r="AF122" s="29">
        <f t="shared" si="80"/>
        <v>2.0331479590028354</v>
      </c>
      <c r="AG122" s="29">
        <f t="shared" si="81"/>
        <v>0.63041650313098141</v>
      </c>
      <c r="AH122" s="29">
        <f t="shared" si="82"/>
        <v>3.2558286074354128</v>
      </c>
      <c r="AI122" s="16"/>
      <c r="AJ122" s="51">
        <f t="shared" si="83"/>
        <v>53.893764936880835</v>
      </c>
      <c r="AK122" s="51">
        <f t="shared" si="84"/>
        <v>3.2558286074354128</v>
      </c>
      <c r="AL122" s="58">
        <f t="shared" si="56"/>
        <v>0.63041650313098141</v>
      </c>
      <c r="AM122" s="17"/>
      <c r="AN122" s="128"/>
      <c r="AO122" s="160"/>
      <c r="AP122" s="160"/>
      <c r="AQ122" s="128"/>
      <c r="AR122" s="49"/>
      <c r="AS122" s="135"/>
      <c r="AV122" s="43"/>
      <c r="AW122" s="43"/>
      <c r="BD122" s="16"/>
      <c r="BG122" s="58"/>
    </row>
    <row r="123" spans="1:59" x14ac:dyDescent="0.2">
      <c r="A123" s="1">
        <v>14</v>
      </c>
      <c r="B123" s="1">
        <v>32</v>
      </c>
      <c r="C123" s="1" t="s">
        <v>17</v>
      </c>
      <c r="D123" s="66">
        <v>12</v>
      </c>
      <c r="E123" s="59">
        <v>1229</v>
      </c>
      <c r="F123" s="286">
        <v>2518</v>
      </c>
      <c r="G123" s="59">
        <v>9222</v>
      </c>
      <c r="H123" s="59">
        <v>0.88500000000000001</v>
      </c>
      <c r="I123" s="25">
        <f t="shared" si="71"/>
        <v>0.15518647945684735</v>
      </c>
      <c r="J123" s="25">
        <f t="shared" si="72"/>
        <v>7.2823232289620357E-2</v>
      </c>
      <c r="K123" s="27">
        <f t="shared" si="73"/>
        <v>2.1310023542990471</v>
      </c>
      <c r="L123" s="27">
        <f t="shared" si="74"/>
        <v>0.66990583610891541</v>
      </c>
      <c r="M123" s="27">
        <f t="shared" si="75"/>
        <v>3.6624305003971407</v>
      </c>
      <c r="N123" s="58" t="s">
        <v>149</v>
      </c>
      <c r="O123" s="51">
        <f t="shared" si="76"/>
        <v>48.094474574019259</v>
      </c>
      <c r="P123" s="29">
        <f t="shared" si="77"/>
        <v>3.6624305003971407</v>
      </c>
      <c r="Q123" s="58">
        <f t="shared" si="46"/>
        <v>0.66990583610891541</v>
      </c>
      <c r="R123" s="156">
        <f t="shared" si="47"/>
        <v>1005.4732737661083</v>
      </c>
      <c r="S123" s="156">
        <f t="shared" si="48"/>
        <v>1136.1279929560544</v>
      </c>
      <c r="T123" s="153"/>
      <c r="U123" s="153"/>
      <c r="V123"/>
      <c r="W123" s="49">
        <v>14</v>
      </c>
      <c r="X123" s="135">
        <v>12</v>
      </c>
      <c r="Y123" s="35">
        <v>0.97499999999999998</v>
      </c>
      <c r="Z123" s="54">
        <v>3482</v>
      </c>
      <c r="AA123" s="54">
        <v>10792</v>
      </c>
      <c r="AB123" s="47">
        <v>1108</v>
      </c>
      <c r="AC123" s="53">
        <v>1354</v>
      </c>
      <c r="AD123" s="27">
        <f t="shared" si="78"/>
        <v>0.14962257915933749</v>
      </c>
      <c r="AE123" s="27">
        <f t="shared" si="79"/>
        <v>7.5308266010419386E-2</v>
      </c>
      <c r="AF123" s="29">
        <f t="shared" si="80"/>
        <v>1.986801543653073</v>
      </c>
      <c r="AG123" s="29">
        <f t="shared" si="81"/>
        <v>0.61327597058713812</v>
      </c>
      <c r="AH123" s="29">
        <f t="shared" si="82"/>
        <v>3.0993681792073522</v>
      </c>
      <c r="AI123" s="16"/>
      <c r="AJ123" s="51">
        <f t="shared" si="83"/>
        <v>56.282321579138568</v>
      </c>
      <c r="AK123" s="51">
        <f t="shared" si="84"/>
        <v>3.0993681792073522</v>
      </c>
      <c r="AL123" s="58">
        <f t="shared" si="56"/>
        <v>0.61327597058713812</v>
      </c>
      <c r="AM123" s="17"/>
      <c r="AN123" s="128"/>
      <c r="AO123" s="160"/>
      <c r="AP123" s="160"/>
      <c r="AQ123" s="128"/>
      <c r="AR123" s="49"/>
      <c r="AS123" s="135"/>
      <c r="AV123" s="43"/>
      <c r="AX123" s="102"/>
      <c r="BG123" s="58"/>
    </row>
    <row r="124" spans="1:59" x14ac:dyDescent="0.2">
      <c r="A124" s="1">
        <v>14</v>
      </c>
      <c r="B124" s="1">
        <v>32</v>
      </c>
      <c r="C124" s="1" t="s">
        <v>17</v>
      </c>
      <c r="D124" s="66">
        <v>12</v>
      </c>
      <c r="E124" s="1">
        <v>1260</v>
      </c>
      <c r="F124" s="9">
        <v>2711</v>
      </c>
      <c r="G124" s="1">
        <v>9561</v>
      </c>
      <c r="H124" s="1">
        <v>0.90700000000000003</v>
      </c>
      <c r="I124" s="25">
        <f t="shared" si="71"/>
        <v>0.15307164757913833</v>
      </c>
      <c r="J124" s="25">
        <f t="shared" si="72"/>
        <v>7.2759173397001345E-2</v>
      </c>
      <c r="K124" s="27">
        <f t="shared" si="73"/>
        <v>2.1038123501475474</v>
      </c>
      <c r="L124" s="27">
        <f t="shared" si="74"/>
        <v>0.65683648745703715</v>
      </c>
      <c r="M124" s="27">
        <f t="shared" si="75"/>
        <v>3.5267428992991516</v>
      </c>
      <c r="O124" s="51">
        <f t="shared" si="76"/>
        <v>49.862423704424003</v>
      </c>
      <c r="P124" s="29">
        <f t="shared" si="77"/>
        <v>3.5267428992991516</v>
      </c>
      <c r="Q124" s="58">
        <f t="shared" si="46"/>
        <v>0.65683648745703715</v>
      </c>
      <c r="R124" s="156">
        <f t="shared" si="47"/>
        <v>1030.8350894591508</v>
      </c>
      <c r="S124" s="156">
        <f t="shared" si="48"/>
        <v>1136.5326234389754</v>
      </c>
      <c r="T124" s="153"/>
      <c r="U124" s="153"/>
      <c r="V124"/>
      <c r="W124" s="49">
        <v>14</v>
      </c>
      <c r="X124" s="135">
        <v>12</v>
      </c>
      <c r="Y124" s="35">
        <v>1</v>
      </c>
      <c r="Z124" s="54">
        <v>3819</v>
      </c>
      <c r="AA124" s="54">
        <v>11256</v>
      </c>
      <c r="AB124" s="47">
        <v>1136</v>
      </c>
      <c r="AC124" s="53">
        <v>1389</v>
      </c>
      <c r="AD124" s="27">
        <f t="shared" si="78"/>
        <v>0.14829008759736714</v>
      </c>
      <c r="AE124" s="27">
        <f t="shared" si="79"/>
        <v>7.6509047530114893E-2</v>
      </c>
      <c r="AF124" s="29">
        <f t="shared" si="80"/>
        <v>1.9382032894736843</v>
      </c>
      <c r="AG124" s="29">
        <f t="shared" si="81"/>
        <v>0.59560492265265352</v>
      </c>
      <c r="AH124" s="29">
        <f t="shared" si="82"/>
        <v>2.9473684210526314</v>
      </c>
      <c r="AI124" s="16"/>
      <c r="AJ124" s="51">
        <f t="shared" si="83"/>
        <v>58.702169356447712</v>
      </c>
      <c r="AK124" s="51">
        <f t="shared" si="84"/>
        <v>2.9473684210526314</v>
      </c>
      <c r="AL124" s="58">
        <f t="shared" si="56"/>
        <v>0.59560492265265352</v>
      </c>
      <c r="AM124" s="17"/>
      <c r="AN124" s="128"/>
      <c r="AO124" s="160"/>
      <c r="AP124" s="160"/>
      <c r="AQ124" s="128"/>
      <c r="AR124" s="49"/>
      <c r="AS124" s="135"/>
      <c r="AV124" s="43"/>
      <c r="AX124" s="102"/>
      <c r="BG124" s="58"/>
    </row>
    <row r="125" spans="1:59" x14ac:dyDescent="0.2">
      <c r="A125" s="1">
        <v>14</v>
      </c>
      <c r="B125" s="1">
        <v>32</v>
      </c>
      <c r="C125" s="1" t="s">
        <v>17</v>
      </c>
      <c r="D125" s="66">
        <v>12</v>
      </c>
      <c r="E125" s="1">
        <v>1290</v>
      </c>
      <c r="F125" s="9">
        <v>2952</v>
      </c>
      <c r="G125" s="1">
        <v>9982</v>
      </c>
      <c r="H125" s="1">
        <v>0.92900000000000005</v>
      </c>
      <c r="I125" s="25">
        <f t="shared" si="71"/>
        <v>0.15246518101056422</v>
      </c>
      <c r="J125" s="25">
        <f t="shared" si="72"/>
        <v>7.3827318825596053E-2</v>
      </c>
      <c r="K125" s="27">
        <f t="shared" si="73"/>
        <v>2.065159394054878</v>
      </c>
      <c r="L125" s="27">
        <f t="shared" si="74"/>
        <v>0.64349000467512885</v>
      </c>
      <c r="M125" s="27">
        <f t="shared" si="75"/>
        <v>3.3814363143631438</v>
      </c>
      <c r="O125" s="51">
        <f t="shared" si="76"/>
        <v>52.058018347198036</v>
      </c>
      <c r="P125" s="29">
        <f t="shared" si="77"/>
        <v>3.3814363143631438</v>
      </c>
      <c r="Q125" s="58">
        <f t="shared" si="46"/>
        <v>0.64349000467512885</v>
      </c>
      <c r="R125" s="156">
        <f t="shared" si="47"/>
        <v>1055.378782065321</v>
      </c>
      <c r="S125" s="156">
        <f t="shared" si="48"/>
        <v>1136.0374403286555</v>
      </c>
      <c r="T125" s="153"/>
      <c r="U125" s="153"/>
      <c r="V125"/>
      <c r="Y125" s="35"/>
      <c r="AA125" s="54"/>
      <c r="AB125" s="47"/>
      <c r="AC125" s="53"/>
      <c r="AI125" s="16"/>
      <c r="AL125" s="58"/>
      <c r="AM125" s="17"/>
      <c r="AN125" s="128"/>
      <c r="AO125" s="160"/>
      <c r="AP125" s="160"/>
      <c r="AQ125" s="128"/>
      <c r="AR125" s="49"/>
      <c r="AS125" s="135"/>
      <c r="AV125" s="43"/>
      <c r="AX125" s="102"/>
      <c r="BG125" s="58"/>
    </row>
    <row r="126" spans="1:59" x14ac:dyDescent="0.2">
      <c r="A126" s="1">
        <v>14</v>
      </c>
      <c r="B126" s="1">
        <v>32</v>
      </c>
      <c r="C126" s="1" t="s">
        <v>17</v>
      </c>
      <c r="D126" s="66">
        <v>12</v>
      </c>
      <c r="E126" s="1">
        <v>1318</v>
      </c>
      <c r="F126" s="9">
        <v>3129</v>
      </c>
      <c r="G126" s="1">
        <v>10256</v>
      </c>
      <c r="H126" s="1">
        <v>0.94899999999999995</v>
      </c>
      <c r="I126" s="25">
        <f t="shared" si="71"/>
        <v>0.1500651063789574</v>
      </c>
      <c r="J126" s="25">
        <f t="shared" si="72"/>
        <v>7.3371805584545979E-2</v>
      </c>
      <c r="K126" s="27">
        <f t="shared" si="73"/>
        <v>2.0452693672099715</v>
      </c>
      <c r="L126" s="27">
        <f t="shared" si="74"/>
        <v>0.63225644541880754</v>
      </c>
      <c r="M126" s="27">
        <f t="shared" si="75"/>
        <v>3.2777245126238417</v>
      </c>
      <c r="O126" s="51">
        <f t="shared" si="76"/>
        <v>53.486980181212488</v>
      </c>
      <c r="P126" s="29">
        <f t="shared" si="77"/>
        <v>3.2777245126238417</v>
      </c>
      <c r="Q126" s="58">
        <f t="shared" si="46"/>
        <v>0.63225644541880754</v>
      </c>
      <c r="R126" s="156">
        <f t="shared" si="47"/>
        <v>1078.2862284977466</v>
      </c>
      <c r="S126" s="156">
        <f t="shared" si="48"/>
        <v>1136.2341712305022</v>
      </c>
      <c r="T126" s="153"/>
      <c r="U126" s="153"/>
      <c r="V126"/>
      <c r="Y126" s="35"/>
      <c r="AA126" s="54"/>
      <c r="AB126" s="47"/>
      <c r="AC126" s="53"/>
      <c r="AI126" s="16"/>
      <c r="AL126" s="58"/>
      <c r="AM126" s="17"/>
      <c r="AN126" s="128"/>
      <c r="AO126" s="160"/>
      <c r="AP126" s="160"/>
      <c r="AQ126" s="128"/>
      <c r="AR126" s="49"/>
      <c r="AS126" s="135"/>
      <c r="AV126" s="43"/>
      <c r="AX126" s="102"/>
      <c r="BG126" s="58"/>
    </row>
    <row r="127" spans="1:59" x14ac:dyDescent="0.2">
      <c r="A127" s="1">
        <v>14</v>
      </c>
      <c r="B127" s="1">
        <v>32</v>
      </c>
      <c r="C127" s="1" t="s">
        <v>17</v>
      </c>
      <c r="D127" s="66">
        <v>12</v>
      </c>
      <c r="E127" s="1">
        <v>1345</v>
      </c>
      <c r="F127" s="9">
        <v>3416</v>
      </c>
      <c r="G127" s="1">
        <v>10741</v>
      </c>
      <c r="H127" s="1">
        <v>0.96899999999999997</v>
      </c>
      <c r="I127" s="25">
        <f t="shared" si="71"/>
        <v>0.15091509334577466</v>
      </c>
      <c r="J127" s="25">
        <f t="shared" si="72"/>
        <v>7.5373881970740575E-2</v>
      </c>
      <c r="K127" s="27">
        <f t="shared" si="73"/>
        <v>2.0022199918581673</v>
      </c>
      <c r="L127" s="27">
        <f t="shared" si="74"/>
        <v>0.62069896772101896</v>
      </c>
      <c r="M127" s="27">
        <f t="shared" si="75"/>
        <v>3.144320843091335</v>
      </c>
      <c r="O127" s="51">
        <f t="shared" si="76"/>
        <v>56.016346931201568</v>
      </c>
      <c r="P127" s="29">
        <f t="shared" si="77"/>
        <v>3.144320843091335</v>
      </c>
      <c r="Q127" s="58">
        <f t="shared" si="46"/>
        <v>0.62069896772101896</v>
      </c>
      <c r="R127" s="156">
        <f t="shared" si="47"/>
        <v>1100.3755518432997</v>
      </c>
      <c r="S127" s="156">
        <f t="shared" si="48"/>
        <v>1135.5784848744063</v>
      </c>
      <c r="T127" s="153"/>
      <c r="U127" s="153"/>
      <c r="V127"/>
      <c r="Y127" s="35"/>
      <c r="AA127" s="54"/>
      <c r="AB127" s="47"/>
      <c r="AC127" s="53"/>
      <c r="AI127" s="16"/>
      <c r="AL127" s="58"/>
      <c r="AM127" s="17"/>
      <c r="AN127" s="128"/>
      <c r="AO127" s="160"/>
      <c r="AP127" s="160"/>
      <c r="AQ127" s="128"/>
      <c r="AR127" s="49"/>
      <c r="AS127" s="135"/>
      <c r="AV127" s="43"/>
      <c r="AX127" s="102"/>
      <c r="BG127" s="58"/>
    </row>
    <row r="128" spans="1:59" x14ac:dyDescent="0.2">
      <c r="A128" s="1">
        <v>14</v>
      </c>
      <c r="B128" s="1">
        <v>32</v>
      </c>
      <c r="C128" s="1" t="s">
        <v>17</v>
      </c>
      <c r="D128" s="66">
        <v>12</v>
      </c>
      <c r="E128" s="1">
        <v>1375</v>
      </c>
      <c r="F128" s="9">
        <v>3692</v>
      </c>
      <c r="G128" s="1">
        <v>11035</v>
      </c>
      <c r="H128" s="5">
        <v>0.99</v>
      </c>
      <c r="I128" s="25">
        <f t="shared" si="71"/>
        <v>0.14835407154692232</v>
      </c>
      <c r="J128" s="25">
        <f t="shared" si="72"/>
        <v>7.6247124901371005E-2</v>
      </c>
      <c r="K128" s="27">
        <f t="shared" si="73"/>
        <v>1.9457005328243497</v>
      </c>
      <c r="L128" s="27">
        <f t="shared" si="74"/>
        <v>0.59803778480950998</v>
      </c>
      <c r="M128" s="27">
        <f t="shared" si="75"/>
        <v>2.9888949079089926</v>
      </c>
      <c r="O128" s="51">
        <f t="shared" si="76"/>
        <v>57.549612548720724</v>
      </c>
      <c r="P128" s="29">
        <f t="shared" si="77"/>
        <v>2.9888949079089926</v>
      </c>
      <c r="Q128" s="58">
        <f t="shared" si="46"/>
        <v>0.59803778480950998</v>
      </c>
      <c r="R128" s="156">
        <f t="shared" si="47"/>
        <v>1124.9192444494702</v>
      </c>
      <c r="S128" s="156">
        <f t="shared" si="48"/>
        <v>1136.2820651004749</v>
      </c>
      <c r="T128" s="153"/>
      <c r="U128" s="153"/>
      <c r="V128"/>
      <c r="Y128" s="35"/>
      <c r="AA128" s="54"/>
      <c r="AB128" s="47"/>
      <c r="AC128" s="53"/>
      <c r="AI128" s="16"/>
      <c r="AL128" s="58"/>
      <c r="AM128" s="17"/>
      <c r="AN128" s="128"/>
      <c r="AO128" s="160"/>
      <c r="AP128" s="160"/>
      <c r="AQ128" s="128"/>
      <c r="AR128" s="49"/>
      <c r="AS128" s="135"/>
      <c r="AV128" s="43"/>
      <c r="AX128" s="102"/>
      <c r="BG128" s="58"/>
    </row>
    <row r="129" spans="1:59" x14ac:dyDescent="0.2">
      <c r="A129" s="1">
        <v>14</v>
      </c>
      <c r="B129" s="1">
        <v>32</v>
      </c>
      <c r="C129" s="1" t="s">
        <v>17</v>
      </c>
      <c r="D129" s="66">
        <v>12</v>
      </c>
      <c r="E129" s="1">
        <v>1409</v>
      </c>
      <c r="F129" s="9">
        <v>4023</v>
      </c>
      <c r="G129" s="1">
        <v>11540</v>
      </c>
      <c r="H129" s="1">
        <v>1.0149999999999999</v>
      </c>
      <c r="I129" s="25">
        <f t="shared" si="71"/>
        <v>0.14774621076290961</v>
      </c>
      <c r="J129" s="25">
        <f t="shared" si="72"/>
        <v>7.7212377886682296E-2</v>
      </c>
      <c r="K129" s="27">
        <f t="shared" si="73"/>
        <v>1.9135042179343773</v>
      </c>
      <c r="L129" s="27">
        <f t="shared" si="74"/>
        <v>0.58693565257000169</v>
      </c>
      <c r="M129" s="27">
        <f t="shared" si="75"/>
        <v>2.8685060899826</v>
      </c>
      <c r="O129" s="51">
        <f t="shared" si="76"/>
        <v>60.183283082214516</v>
      </c>
      <c r="P129" s="29">
        <f t="shared" si="77"/>
        <v>2.8685060899826</v>
      </c>
      <c r="Q129" s="58">
        <f t="shared" si="46"/>
        <v>0.58693565257000169</v>
      </c>
      <c r="R129" s="156">
        <f t="shared" si="47"/>
        <v>1152.7354294031297</v>
      </c>
      <c r="S129" s="156">
        <f t="shared" si="48"/>
        <v>1135.6999304464334</v>
      </c>
      <c r="T129" s="153"/>
      <c r="U129" s="153"/>
      <c r="V129"/>
      <c r="Y129" s="35"/>
      <c r="AA129" s="54"/>
      <c r="AB129" s="47"/>
      <c r="AC129" s="53"/>
      <c r="AI129" s="16"/>
      <c r="AL129" s="58"/>
      <c r="AM129" s="17"/>
      <c r="AN129" s="128"/>
      <c r="AO129" s="160"/>
      <c r="AP129" s="160"/>
      <c r="AQ129" s="128"/>
      <c r="AR129" s="49"/>
      <c r="AS129" s="135"/>
      <c r="AV129" s="43"/>
      <c r="AX129" s="102"/>
      <c r="BG129" s="58"/>
    </row>
    <row r="130" spans="1:59" x14ac:dyDescent="0.2">
      <c r="H130" s="1"/>
      <c r="Q130" s="58"/>
      <c r="R130" s="156"/>
      <c r="T130" s="153"/>
      <c r="U130" s="153"/>
      <c r="V130"/>
      <c r="Y130" s="35"/>
      <c r="AA130" s="47"/>
      <c r="AB130" s="47"/>
      <c r="AI130" s="16"/>
      <c r="AL130" s="58"/>
      <c r="AN130" s="128"/>
      <c r="AO130" s="160"/>
      <c r="AP130" s="160"/>
      <c r="AQ130" s="128"/>
      <c r="AR130" s="49"/>
      <c r="AS130" s="135"/>
      <c r="AV130" s="43"/>
      <c r="AX130" s="102"/>
      <c r="BG130" s="58"/>
    </row>
    <row r="131" spans="1:59" x14ac:dyDescent="0.2">
      <c r="H131" s="1"/>
      <c r="Q131" s="58"/>
      <c r="R131" s="156"/>
      <c r="T131" s="153"/>
      <c r="U131" s="153"/>
      <c r="V131"/>
      <c r="Y131" s="36"/>
      <c r="Z131" s="45"/>
      <c r="AA131" s="47"/>
      <c r="AB131" s="47"/>
      <c r="AC131" s="35"/>
      <c r="AI131" s="16"/>
      <c r="AL131" s="58"/>
      <c r="AM131" s="16"/>
      <c r="AN131" s="128"/>
      <c r="AO131" s="160"/>
      <c r="AP131" s="160"/>
      <c r="AQ131" s="128"/>
      <c r="AR131" s="49"/>
      <c r="AS131" s="135"/>
      <c r="AV131" s="43"/>
      <c r="AX131" s="102"/>
      <c r="BG131" s="58"/>
    </row>
    <row r="132" spans="1:59" x14ac:dyDescent="0.2">
      <c r="A132" s="1">
        <v>15</v>
      </c>
      <c r="B132" s="1">
        <v>33</v>
      </c>
      <c r="C132" s="1" t="s">
        <v>17</v>
      </c>
      <c r="D132" s="66">
        <v>14</v>
      </c>
      <c r="E132" s="1">
        <v>739</v>
      </c>
      <c r="F132" s="286">
        <v>398</v>
      </c>
      <c r="G132" s="1">
        <v>3385</v>
      </c>
      <c r="H132" s="5">
        <v>0.53100000000000003</v>
      </c>
      <c r="I132" s="25">
        <f t="shared" ref="I132:I143" si="85">0.1515*(G132/1000)/(E132/1000)^2/($D$4/10)^4</f>
        <v>0.15754416582112757</v>
      </c>
      <c r="J132" s="25">
        <f t="shared" ref="J132:J143" si="86">0.5*(F132/1000)/(E132/1000)^3/($D$4/10)^5</f>
        <v>5.2944351258394994E-2</v>
      </c>
      <c r="K132" s="27">
        <f t="shared" ref="K132:K143" si="87">I132/J132</f>
        <v>2.975655798523869</v>
      </c>
      <c r="L132" s="27">
        <f t="shared" ref="L132:L143" si="88">0.798*I132^1.5/J132</f>
        <v>0.94251169485209785</v>
      </c>
      <c r="M132" s="27">
        <f t="shared" ref="M132:M143" si="89">G132/F132</f>
        <v>8.5050251256281406</v>
      </c>
      <c r="N132" s="58" t="s">
        <v>153</v>
      </c>
      <c r="O132" s="51">
        <f t="shared" ref="O132:O143" si="90">G132/(PI()*$D$4^2/4)</f>
        <v>17.653415358171241</v>
      </c>
      <c r="P132" s="29">
        <f t="shared" ref="P132:P143" si="91">M132</f>
        <v>8.5050251256281406</v>
      </c>
      <c r="Q132" s="58">
        <f t="shared" si="46"/>
        <v>0.94251169485209785</v>
      </c>
      <c r="R132" s="156">
        <f t="shared" si="47"/>
        <v>604.59296119866065</v>
      </c>
      <c r="S132" s="156">
        <f t="shared" si="48"/>
        <v>1138.5931472667808</v>
      </c>
      <c r="T132" s="153"/>
      <c r="U132" s="153"/>
      <c r="V132" s="1"/>
      <c r="W132" s="49">
        <v>15</v>
      </c>
      <c r="X132" s="135">
        <v>14</v>
      </c>
      <c r="Y132" s="35">
        <v>0.72499999999999998</v>
      </c>
      <c r="Z132" s="45">
        <v>1540</v>
      </c>
      <c r="AA132" s="47">
        <v>6680</v>
      </c>
      <c r="AB132" s="47">
        <v>825</v>
      </c>
      <c r="AC132" s="34">
        <v>1008</v>
      </c>
      <c r="AD132" s="27">
        <f t="shared" ref="AD132:AD140" si="92">0.1515*(AA132/1000)/(AC132/1000)^2/($D$4/10)^4</f>
        <v>0.16710441602418744</v>
      </c>
      <c r="AE132" s="27">
        <f t="shared" ref="AE132:AE140" si="93">0.5*(Z132/1000)/(AC132/1000)^3/($D$4/10)^5</f>
        <v>8.0725175666974597E-2</v>
      </c>
      <c r="AF132" s="29">
        <f t="shared" ref="AF132:AF140" si="94">AD132/AE132</f>
        <v>2.0700409090909093</v>
      </c>
      <c r="AG132" s="29">
        <f t="shared" ref="AG132:AG140" si="95">0.798*AD132^1.5/AE132</f>
        <v>0.67526739909165823</v>
      </c>
      <c r="AH132" s="29">
        <f t="shared" ref="AH132:AH140" si="96">AA132/Z132</f>
        <v>4.337662337662338</v>
      </c>
      <c r="AI132" s="36"/>
      <c r="AJ132" s="51">
        <f>AA132/(PI()*$D$4^2/4)</f>
        <v>34.837463690571312</v>
      </c>
      <c r="AK132" s="51">
        <f>AH132</f>
        <v>4.337662337662338</v>
      </c>
      <c r="AL132" s="58">
        <f t="shared" si="56"/>
        <v>0.67526739909165823</v>
      </c>
      <c r="AM132" s="16"/>
      <c r="AN132" s="128"/>
      <c r="AO132" s="160"/>
      <c r="AP132" s="160"/>
      <c r="AQ132" s="128"/>
      <c r="AR132" s="49"/>
      <c r="AS132" s="135"/>
      <c r="AT132" s="35"/>
      <c r="AV132" s="43"/>
      <c r="AW132" s="43"/>
      <c r="BD132" s="16"/>
      <c r="BG132" s="58"/>
    </row>
    <row r="133" spans="1:59" x14ac:dyDescent="0.2">
      <c r="A133" s="1">
        <v>15</v>
      </c>
      <c r="B133" s="1">
        <v>33</v>
      </c>
      <c r="C133" s="1" t="s">
        <v>17</v>
      </c>
      <c r="D133" s="66">
        <v>14</v>
      </c>
      <c r="E133" s="1">
        <v>863</v>
      </c>
      <c r="F133" s="9">
        <v>891</v>
      </c>
      <c r="G133" s="1">
        <v>4613</v>
      </c>
      <c r="H133" s="5">
        <v>0.62</v>
      </c>
      <c r="I133" s="25">
        <f t="shared" si="85"/>
        <v>0.15743249997397851</v>
      </c>
      <c r="J133" s="25">
        <f t="shared" si="86"/>
        <v>7.442437413028688E-2</v>
      </c>
      <c r="K133" s="27">
        <f t="shared" si="87"/>
        <v>2.1153352220117845</v>
      </c>
      <c r="L133" s="27">
        <f t="shared" si="88"/>
        <v>0.66977554762038194</v>
      </c>
      <c r="M133" s="27">
        <f t="shared" si="89"/>
        <v>5.177328843995511</v>
      </c>
      <c r="O133" s="51">
        <f t="shared" si="90"/>
        <v>24.0576676653601</v>
      </c>
      <c r="P133" s="29">
        <f t="shared" si="91"/>
        <v>5.177328843995511</v>
      </c>
      <c r="Q133" s="58">
        <f>L133</f>
        <v>0.66977554762038194</v>
      </c>
      <c r="R133" s="156">
        <f t="shared" si="47"/>
        <v>706.04022397083111</v>
      </c>
      <c r="S133" s="156">
        <f t="shared" si="48"/>
        <v>1138.7745547916631</v>
      </c>
      <c r="T133" s="153"/>
      <c r="U133" s="153"/>
      <c r="V133" s="1"/>
      <c r="W133" s="49">
        <v>15</v>
      </c>
      <c r="X133" s="135">
        <v>14</v>
      </c>
      <c r="Y133" s="35">
        <v>0.75</v>
      </c>
      <c r="Z133" s="45">
        <v>1741</v>
      </c>
      <c r="AA133" s="47">
        <v>7249</v>
      </c>
      <c r="AB133" s="47">
        <v>853</v>
      </c>
      <c r="AC133" s="34">
        <v>1043</v>
      </c>
      <c r="AD133" s="27">
        <f t="shared" si="92"/>
        <v>0.16937215436863023</v>
      </c>
      <c r="AE133" s="27">
        <f t="shared" si="93"/>
        <v>8.2378849077249724E-2</v>
      </c>
      <c r="AF133" s="29">
        <f t="shared" si="94"/>
        <v>2.0560150604896608</v>
      </c>
      <c r="AG133" s="29">
        <f t="shared" si="95"/>
        <v>0.67522760459205944</v>
      </c>
      <c r="AH133" s="29">
        <f t="shared" si="96"/>
        <v>4.1636990235496842</v>
      </c>
      <c r="AI133" s="36"/>
      <c r="AJ133" s="51">
        <f t="shared" ref="AJ133:AJ158" si="97">AA133/(PI()*$D$4^2/4)</f>
        <v>37.804906331280158</v>
      </c>
      <c r="AK133" s="51">
        <f t="shared" ref="AK133:AK158" si="98">AH133</f>
        <v>4.1636990235496842</v>
      </c>
      <c r="AL133" s="58">
        <f t="shared" si="56"/>
        <v>0.67522760459205944</v>
      </c>
      <c r="AM133" s="16"/>
      <c r="AN133" s="128"/>
      <c r="AO133" s="160"/>
      <c r="AP133" s="160"/>
      <c r="AQ133" s="128"/>
      <c r="AR133" s="49"/>
      <c r="AS133" s="135"/>
      <c r="AT133" s="35"/>
      <c r="AV133" s="43"/>
      <c r="AW133" s="43"/>
      <c r="BD133" s="16"/>
      <c r="BG133" s="58"/>
    </row>
    <row r="134" spans="1:59" x14ac:dyDescent="0.2">
      <c r="A134" s="1">
        <v>15</v>
      </c>
      <c r="B134" s="1">
        <v>33</v>
      </c>
      <c r="C134" s="1" t="s">
        <v>17</v>
      </c>
      <c r="D134" s="66">
        <v>14</v>
      </c>
      <c r="E134" s="1">
        <v>882</v>
      </c>
      <c r="F134" s="286">
        <v>1070</v>
      </c>
      <c r="G134" s="1">
        <v>4824</v>
      </c>
      <c r="H134" s="5">
        <v>0.63400000000000001</v>
      </c>
      <c r="I134" s="25">
        <f t="shared" si="85"/>
        <v>0.15761685502151879</v>
      </c>
      <c r="J134" s="25">
        <f t="shared" si="86"/>
        <v>8.3723600464570391E-2</v>
      </c>
      <c r="K134" s="27">
        <f t="shared" si="87"/>
        <v>1.8825857242990651</v>
      </c>
      <c r="L134" s="27">
        <f t="shared" si="88"/>
        <v>0.59642931503597874</v>
      </c>
      <c r="M134" s="27">
        <f t="shared" si="89"/>
        <v>4.5084112149532709</v>
      </c>
      <c r="N134" s="58" t="s">
        <v>153</v>
      </c>
      <c r="O134" s="51">
        <f t="shared" si="90"/>
        <v>25.158072581334732</v>
      </c>
      <c r="P134" s="29">
        <f t="shared" si="91"/>
        <v>4.5084112149532709</v>
      </c>
      <c r="Q134" s="58">
        <f t="shared" ref="Q134:Q173" si="99">L134</f>
        <v>0.59642931503597874</v>
      </c>
      <c r="R134" s="156">
        <f t="shared" si="47"/>
        <v>721.58456262140555</v>
      </c>
      <c r="S134" s="156">
        <f t="shared" si="48"/>
        <v>1138.1459978255607</v>
      </c>
      <c r="T134" s="153"/>
      <c r="U134" s="153"/>
      <c r="V134" s="1"/>
      <c r="W134" s="49">
        <v>15</v>
      </c>
      <c r="X134" s="135">
        <v>14</v>
      </c>
      <c r="Y134" s="35">
        <v>0.77500000000000002</v>
      </c>
      <c r="Z134" s="45">
        <v>1964</v>
      </c>
      <c r="AA134" s="47">
        <v>7843</v>
      </c>
      <c r="AB134" s="47">
        <v>882</v>
      </c>
      <c r="AC134" s="34">
        <v>1078</v>
      </c>
      <c r="AD134" s="27">
        <f t="shared" si="92"/>
        <v>0.17154466734618148</v>
      </c>
      <c r="AE134" s="27">
        <f t="shared" si="93"/>
        <v>8.416956353999272E-2</v>
      </c>
      <c r="AF134" s="29">
        <f t="shared" si="94"/>
        <v>2.0380843161277999</v>
      </c>
      <c r="AG134" s="29">
        <f t="shared" si="95"/>
        <v>0.67361794684105691</v>
      </c>
      <c r="AH134" s="29">
        <f t="shared" si="96"/>
        <v>3.9933808553971488</v>
      </c>
      <c r="AI134" s="36"/>
      <c r="AJ134" s="51">
        <f t="shared" si="97"/>
        <v>40.902728701369881</v>
      </c>
      <c r="AK134" s="51">
        <f t="shared" si="98"/>
        <v>3.9933808553971488</v>
      </c>
      <c r="AL134" s="58">
        <f t="shared" si="56"/>
        <v>0.67361794684105691</v>
      </c>
      <c r="AM134" s="16"/>
      <c r="AN134" s="128"/>
      <c r="AO134" s="160"/>
      <c r="AP134" s="160"/>
      <c r="AQ134" s="128"/>
      <c r="AR134" s="49"/>
      <c r="AS134" s="135"/>
      <c r="AT134" s="35"/>
      <c r="AV134" s="43"/>
      <c r="AW134" s="43"/>
      <c r="BD134" s="16"/>
      <c r="BG134" s="58"/>
    </row>
    <row r="135" spans="1:59" x14ac:dyDescent="0.2">
      <c r="A135" s="1">
        <v>15</v>
      </c>
      <c r="B135" s="1">
        <v>33</v>
      </c>
      <c r="C135" s="1" t="s">
        <v>17</v>
      </c>
      <c r="D135" s="66">
        <v>14</v>
      </c>
      <c r="E135" s="1">
        <v>977</v>
      </c>
      <c r="F135" s="9">
        <v>1345</v>
      </c>
      <c r="G135" s="1">
        <v>6115</v>
      </c>
      <c r="H135" s="5">
        <v>0.70199999999999996</v>
      </c>
      <c r="I135" s="25">
        <f t="shared" si="85"/>
        <v>0.16283203956883449</v>
      </c>
      <c r="J135" s="25">
        <f t="shared" si="86"/>
        <v>7.7429858826138828E-2</v>
      </c>
      <c r="K135" s="27">
        <f t="shared" si="87"/>
        <v>2.1029618552509297</v>
      </c>
      <c r="L135" s="27">
        <f t="shared" si="88"/>
        <v>0.67718014798891235</v>
      </c>
      <c r="M135" s="27">
        <f t="shared" si="89"/>
        <v>4.5464684014869885</v>
      </c>
      <c r="O135" s="51">
        <f t="shared" si="90"/>
        <v>31.89088180656341</v>
      </c>
      <c r="P135" s="29">
        <f t="shared" si="91"/>
        <v>4.5464684014869885</v>
      </c>
      <c r="Q135" s="58">
        <f t="shared" si="99"/>
        <v>0.67718014798891235</v>
      </c>
      <c r="R135" s="156">
        <f t="shared" si="47"/>
        <v>799.30625587427801</v>
      </c>
      <c r="S135" s="156">
        <f t="shared" si="48"/>
        <v>1138.6129001058091</v>
      </c>
      <c r="T135" s="153"/>
      <c r="U135" s="153"/>
      <c r="V135" s="1"/>
      <c r="W135" s="49">
        <v>15</v>
      </c>
      <c r="X135" s="135">
        <v>14</v>
      </c>
      <c r="Y135" s="35">
        <v>0.8</v>
      </c>
      <c r="Z135" s="45">
        <v>2198</v>
      </c>
      <c r="AA135" s="47">
        <v>8456</v>
      </c>
      <c r="AB135" s="47">
        <v>910</v>
      </c>
      <c r="AC135" s="34">
        <v>1113</v>
      </c>
      <c r="AD135" s="27">
        <f t="shared" si="92"/>
        <v>0.17350307427893333</v>
      </c>
      <c r="AE135" s="27">
        <f t="shared" si="93"/>
        <v>8.5587840633289267E-2</v>
      </c>
      <c r="AF135" s="29">
        <f t="shared" si="94"/>
        <v>2.0271930334394903</v>
      </c>
      <c r="AG135" s="29">
        <f t="shared" si="95"/>
        <v>0.67383192555548155</v>
      </c>
      <c r="AH135" s="29">
        <f t="shared" si="96"/>
        <v>3.8471337579617835</v>
      </c>
      <c r="AI135" s="36"/>
      <c r="AJ135" s="51">
        <f t="shared" si="97"/>
        <v>44.099639665789077</v>
      </c>
      <c r="AK135" s="51">
        <f t="shared" si="98"/>
        <v>3.8471337579617835</v>
      </c>
      <c r="AL135" s="58">
        <f t="shared" si="56"/>
        <v>0.67383192555548155</v>
      </c>
      <c r="AM135" s="16"/>
      <c r="AN135" s="128"/>
      <c r="AO135" s="160"/>
      <c r="AP135" s="160"/>
      <c r="AQ135" s="128"/>
      <c r="AR135" s="49"/>
      <c r="AS135" s="135"/>
      <c r="AT135" s="35"/>
      <c r="AV135" s="43"/>
      <c r="AW135" s="43"/>
      <c r="BD135" s="16"/>
      <c r="BG135" s="58"/>
    </row>
    <row r="136" spans="1:59" x14ac:dyDescent="0.2">
      <c r="A136" s="1">
        <v>15</v>
      </c>
      <c r="B136" s="1">
        <v>33</v>
      </c>
      <c r="C136" s="1" t="s">
        <v>17</v>
      </c>
      <c r="D136" s="66">
        <v>14</v>
      </c>
      <c r="E136" s="1">
        <v>1101</v>
      </c>
      <c r="F136" s="9">
        <v>2131</v>
      </c>
      <c r="G136" s="1">
        <v>8295</v>
      </c>
      <c r="H136" s="5">
        <v>0.79200000000000004</v>
      </c>
      <c r="I136" s="25">
        <f t="shared" si="85"/>
        <v>0.17392991358759813</v>
      </c>
      <c r="J136" s="25">
        <f t="shared" si="86"/>
        <v>8.5721816817756744E-2</v>
      </c>
      <c r="K136" s="27">
        <f t="shared" si="87"/>
        <v>2.0290040510617087</v>
      </c>
      <c r="L136" s="27">
        <f t="shared" si="88"/>
        <v>0.67526298788790939</v>
      </c>
      <c r="M136" s="27">
        <f t="shared" si="89"/>
        <v>3.8925387142186767</v>
      </c>
      <c r="O136" s="51">
        <f t="shared" si="90"/>
        <v>43.259994208576202</v>
      </c>
      <c r="P136" s="29">
        <f t="shared" si="91"/>
        <v>3.8925387142186767</v>
      </c>
      <c r="Q136" s="58">
        <f t="shared" si="99"/>
        <v>0.67526298788790939</v>
      </c>
      <c r="R136" s="156">
        <f t="shared" si="47"/>
        <v>900.75351864644847</v>
      </c>
      <c r="S136" s="156">
        <f t="shared" si="48"/>
        <v>1137.3150487960208</v>
      </c>
      <c r="T136" s="153"/>
      <c r="U136" s="153"/>
      <c r="V136" s="1"/>
      <c r="W136" s="49">
        <v>15</v>
      </c>
      <c r="X136" s="135">
        <v>14</v>
      </c>
      <c r="Y136" s="35">
        <v>0.82499999999999996</v>
      </c>
      <c r="Z136" s="45">
        <v>2482</v>
      </c>
      <c r="AA136" s="47">
        <v>9083</v>
      </c>
      <c r="AB136" s="47">
        <v>939</v>
      </c>
      <c r="AC136" s="34">
        <v>1148</v>
      </c>
      <c r="AD136" s="27">
        <f t="shared" si="92"/>
        <v>0.17517739621848027</v>
      </c>
      <c r="AE136" s="27">
        <f t="shared" si="93"/>
        <v>8.8073648424022752E-2</v>
      </c>
      <c r="AF136" s="29">
        <f t="shared" si="94"/>
        <v>1.9889876183521349</v>
      </c>
      <c r="AG136" s="29">
        <f t="shared" si="95"/>
        <v>0.66431491679729493</v>
      </c>
      <c r="AH136" s="29">
        <f t="shared" si="96"/>
        <v>3.6595487510072524</v>
      </c>
      <c r="AI136" s="36"/>
      <c r="AJ136" s="51">
        <f t="shared" si="97"/>
        <v>47.369563278661566</v>
      </c>
      <c r="AK136" s="51">
        <f t="shared" si="98"/>
        <v>3.6595487510072524</v>
      </c>
      <c r="AL136" s="58">
        <f t="shared" si="56"/>
        <v>0.66431491679729493</v>
      </c>
      <c r="AM136" s="16"/>
      <c r="AN136" s="128"/>
      <c r="AO136" s="160"/>
      <c r="AP136" s="160"/>
      <c r="AQ136" s="128"/>
      <c r="AR136" s="49"/>
      <c r="AS136" s="135"/>
      <c r="AT136" s="35"/>
      <c r="AV136" s="43"/>
      <c r="AW136" s="43"/>
      <c r="BD136" s="16"/>
      <c r="BG136" s="58"/>
    </row>
    <row r="137" spans="1:59" x14ac:dyDescent="0.2">
      <c r="A137" s="1">
        <v>15</v>
      </c>
      <c r="B137" s="1">
        <v>33</v>
      </c>
      <c r="C137" s="1" t="s">
        <v>17</v>
      </c>
      <c r="D137" s="66">
        <v>14</v>
      </c>
      <c r="E137" s="1">
        <v>1127</v>
      </c>
      <c r="F137" s="9">
        <v>2337</v>
      </c>
      <c r="G137" s="1">
        <v>8824</v>
      </c>
      <c r="H137" s="5">
        <v>0.81</v>
      </c>
      <c r="I137" s="25">
        <f t="shared" si="85"/>
        <v>0.17658353071676969</v>
      </c>
      <c r="J137" s="25">
        <f t="shared" si="86"/>
        <v>8.7650992580221826E-2</v>
      </c>
      <c r="K137" s="27">
        <f t="shared" si="87"/>
        <v>2.0146210044929393</v>
      </c>
      <c r="L137" s="27">
        <f t="shared" si="88"/>
        <v>0.6755715421443067</v>
      </c>
      <c r="M137" s="27">
        <f t="shared" si="89"/>
        <v>3.7757809157038937</v>
      </c>
      <c r="O137" s="51">
        <f t="shared" si="90"/>
        <v>46.01882928227564</v>
      </c>
      <c r="P137" s="29">
        <f t="shared" si="91"/>
        <v>3.7757809157038937</v>
      </c>
      <c r="Q137" s="58">
        <f t="shared" si="99"/>
        <v>0.6755715421443067</v>
      </c>
      <c r="R137" s="156">
        <f t="shared" ref="R137:R173" si="100">E137*(PI()/30)*($D$4/2)</f>
        <v>922.02471890512936</v>
      </c>
      <c r="S137" s="156">
        <f t="shared" ref="S137:S173" si="101">R137/H137</f>
        <v>1138.3021221050979</v>
      </c>
      <c r="T137" s="153"/>
      <c r="U137" s="153"/>
      <c r="V137" s="1"/>
      <c r="W137" s="49">
        <v>15</v>
      </c>
      <c r="X137" s="135">
        <v>14</v>
      </c>
      <c r="Y137" s="35">
        <v>0.85</v>
      </c>
      <c r="Z137" s="45">
        <v>2760</v>
      </c>
      <c r="AA137" s="47">
        <v>9634</v>
      </c>
      <c r="AB137" s="47">
        <v>967</v>
      </c>
      <c r="AC137" s="34">
        <v>1182</v>
      </c>
      <c r="AD137" s="27">
        <f t="shared" si="92"/>
        <v>0.17526864036417669</v>
      </c>
      <c r="AE137" s="27">
        <f t="shared" si="93"/>
        <v>8.9727698163175162E-2</v>
      </c>
      <c r="AF137" s="29">
        <f t="shared" si="94"/>
        <v>1.9533393138586954</v>
      </c>
      <c r="AG137" s="29">
        <f t="shared" si="95"/>
        <v>0.65257839457023503</v>
      </c>
      <c r="AH137" s="29">
        <f t="shared" si="96"/>
        <v>3.4905797101449276</v>
      </c>
      <c r="AI137" s="36"/>
      <c r="AJ137" s="51">
        <f t="shared" si="97"/>
        <v>50.243132514216171</v>
      </c>
      <c r="AK137" s="51">
        <f t="shared" si="98"/>
        <v>3.4905797101449276</v>
      </c>
      <c r="AL137" s="58">
        <f t="shared" ref="AL137:AL167" si="102">AG137</f>
        <v>0.65257839457023503</v>
      </c>
      <c r="AM137" s="16"/>
      <c r="AN137" s="128"/>
      <c r="AO137" s="160"/>
      <c r="AP137" s="160"/>
      <c r="AQ137" s="128"/>
      <c r="AR137" s="49"/>
      <c r="AS137" s="135"/>
      <c r="AT137" s="35"/>
      <c r="AV137" s="43"/>
      <c r="AW137" s="43"/>
      <c r="BD137" s="16"/>
      <c r="BG137" s="58"/>
    </row>
    <row r="138" spans="1:59" x14ac:dyDescent="0.2">
      <c r="A138" s="1">
        <v>15</v>
      </c>
      <c r="B138" s="1">
        <v>33</v>
      </c>
      <c r="C138" s="1" t="s">
        <v>17</v>
      </c>
      <c r="D138" s="66">
        <v>14</v>
      </c>
      <c r="E138" s="1">
        <v>1162</v>
      </c>
      <c r="F138" s="9">
        <v>2579</v>
      </c>
      <c r="G138" s="1">
        <v>9289</v>
      </c>
      <c r="H138" s="5">
        <v>0.83499999999999996</v>
      </c>
      <c r="I138" s="25">
        <f t="shared" si="85"/>
        <v>0.17485950134002448</v>
      </c>
      <c r="J138" s="25">
        <f t="shared" si="86"/>
        <v>8.8247585608049822E-2</v>
      </c>
      <c r="K138" s="27">
        <f t="shared" si="87"/>
        <v>1.9814649900639778</v>
      </c>
      <c r="L138" s="27">
        <f t="shared" si="88"/>
        <v>0.66120162529392457</v>
      </c>
      <c r="M138" s="27">
        <f t="shared" si="89"/>
        <v>3.6017836370686314</v>
      </c>
      <c r="O138" s="51">
        <f t="shared" si="90"/>
        <v>48.443892248760022</v>
      </c>
      <c r="P138" s="29">
        <f t="shared" si="91"/>
        <v>3.6017836370686314</v>
      </c>
      <c r="Q138" s="58">
        <f t="shared" si="99"/>
        <v>0.66120162529392457</v>
      </c>
      <c r="R138" s="156">
        <f t="shared" si="100"/>
        <v>950.65902694566125</v>
      </c>
      <c r="S138" s="156">
        <f t="shared" si="101"/>
        <v>1138.5138047253429</v>
      </c>
      <c r="T138" s="153"/>
      <c r="U138" s="153"/>
      <c r="V138" s="1"/>
      <c r="W138" s="49">
        <v>15</v>
      </c>
      <c r="X138" s="135">
        <v>14</v>
      </c>
      <c r="Y138" s="35">
        <v>0.875</v>
      </c>
      <c r="Z138" s="45">
        <v>3056</v>
      </c>
      <c r="AA138" s="47">
        <v>10213</v>
      </c>
      <c r="AB138" s="47">
        <v>996</v>
      </c>
      <c r="AC138" s="34">
        <v>1217</v>
      </c>
      <c r="AD138" s="27">
        <f t="shared" si="92"/>
        <v>0.17526883672562552</v>
      </c>
      <c r="AE138" s="27">
        <f t="shared" si="93"/>
        <v>9.1023072157037865E-2</v>
      </c>
      <c r="AF138" s="29">
        <f t="shared" si="94"/>
        <v>1.9255429702838678</v>
      </c>
      <c r="AG138" s="29">
        <f t="shared" si="95"/>
        <v>0.64329245574669047</v>
      </c>
      <c r="AH138" s="29">
        <f t="shared" si="96"/>
        <v>3.3419502617801049</v>
      </c>
      <c r="AI138" s="36"/>
      <c r="AJ138" s="51">
        <f t="shared" si="97"/>
        <v>53.262727046677369</v>
      </c>
      <c r="AK138" s="51">
        <f t="shared" si="98"/>
        <v>3.3419502617801049</v>
      </c>
      <c r="AL138" s="58">
        <f t="shared" si="102"/>
        <v>0.64329245574669047</v>
      </c>
      <c r="AM138" s="16"/>
      <c r="AN138" s="128"/>
      <c r="AO138" s="160"/>
      <c r="AP138" s="160"/>
      <c r="AQ138" s="128"/>
      <c r="AR138" s="49"/>
      <c r="AS138" s="135"/>
      <c r="AT138" s="35"/>
      <c r="AV138" s="43"/>
      <c r="AW138" s="43"/>
      <c r="BD138" s="16"/>
      <c r="BG138" s="58"/>
    </row>
    <row r="139" spans="1:59" x14ac:dyDescent="0.2">
      <c r="A139" s="1">
        <v>15</v>
      </c>
      <c r="B139" s="1">
        <v>33</v>
      </c>
      <c r="C139" s="1" t="s">
        <v>17</v>
      </c>
      <c r="D139" s="66">
        <v>14</v>
      </c>
      <c r="E139" s="1">
        <v>1187</v>
      </c>
      <c r="F139" s="9">
        <v>2808</v>
      </c>
      <c r="G139" s="1">
        <v>9628</v>
      </c>
      <c r="H139" s="5">
        <v>0.85299999999999998</v>
      </c>
      <c r="I139" s="25">
        <f t="shared" si="85"/>
        <v>0.17368694343645599</v>
      </c>
      <c r="J139" s="25">
        <f t="shared" si="86"/>
        <v>9.0139432777677192E-2</v>
      </c>
      <c r="K139" s="27">
        <f t="shared" si="87"/>
        <v>1.9268697182158121</v>
      </c>
      <c r="L139" s="27">
        <f t="shared" si="88"/>
        <v>0.64082408959593029</v>
      </c>
      <c r="M139" s="27">
        <f t="shared" si="89"/>
        <v>3.4287749287749287</v>
      </c>
      <c r="O139" s="51">
        <f t="shared" si="90"/>
        <v>50.21184137916476</v>
      </c>
      <c r="P139" s="29">
        <f t="shared" si="91"/>
        <v>3.4287749287749287</v>
      </c>
      <c r="Q139" s="58">
        <f t="shared" si="99"/>
        <v>0.64082408959593029</v>
      </c>
      <c r="R139" s="156">
        <f t="shared" si="100"/>
        <v>971.11210411746981</v>
      </c>
      <c r="S139" s="156">
        <f t="shared" si="101"/>
        <v>1138.4667105714771</v>
      </c>
      <c r="T139" s="153"/>
      <c r="U139" s="153"/>
      <c r="V139" s="1"/>
      <c r="W139" s="49">
        <v>15</v>
      </c>
      <c r="X139" s="135">
        <v>14</v>
      </c>
      <c r="Y139" s="35">
        <v>0.9</v>
      </c>
      <c r="Z139" s="45">
        <v>3384</v>
      </c>
      <c r="AA139" s="47">
        <v>10817</v>
      </c>
      <c r="AB139" s="47">
        <v>1024</v>
      </c>
      <c r="AC139" s="34">
        <v>1252</v>
      </c>
      <c r="AD139" s="27">
        <f t="shared" si="92"/>
        <v>0.17540044898774101</v>
      </c>
      <c r="AE139" s="27">
        <f t="shared" si="93"/>
        <v>9.2573618994102491E-2</v>
      </c>
      <c r="AF139" s="29">
        <f t="shared" si="94"/>
        <v>1.8947131039450353</v>
      </c>
      <c r="AG139" s="29">
        <f t="shared" si="95"/>
        <v>0.6332303186924092</v>
      </c>
      <c r="AH139" s="29">
        <f t="shared" si="96"/>
        <v>3.1965130023640662</v>
      </c>
      <c r="AI139" s="36"/>
      <c r="AJ139" s="51">
        <f t="shared" si="97"/>
        <v>56.412701308519445</v>
      </c>
      <c r="AK139" s="51">
        <f t="shared" si="98"/>
        <v>3.1965130023640662</v>
      </c>
      <c r="AL139" s="58">
        <f t="shared" si="102"/>
        <v>0.6332303186924092</v>
      </c>
      <c r="AM139" s="16"/>
      <c r="AN139" s="128"/>
      <c r="AO139" s="160"/>
      <c r="AP139" s="160"/>
      <c r="AQ139" s="128"/>
      <c r="AR139" s="49"/>
      <c r="AS139" s="135"/>
      <c r="AT139" s="35"/>
      <c r="AV139" s="43"/>
      <c r="AW139" s="43"/>
      <c r="BD139" s="16"/>
      <c r="BG139" s="58"/>
    </row>
    <row r="140" spans="1:59" x14ac:dyDescent="0.2">
      <c r="A140" s="1">
        <v>15</v>
      </c>
      <c r="B140" s="1">
        <v>33</v>
      </c>
      <c r="C140" s="1" t="s">
        <v>17</v>
      </c>
      <c r="D140" s="66">
        <v>14</v>
      </c>
      <c r="E140" s="1">
        <v>1226</v>
      </c>
      <c r="F140" s="9">
        <v>3137</v>
      </c>
      <c r="G140" s="1">
        <v>10453</v>
      </c>
      <c r="H140" s="5">
        <v>0.88100000000000001</v>
      </c>
      <c r="I140" s="25">
        <f t="shared" si="85"/>
        <v>0.17676347826372055</v>
      </c>
      <c r="J140" s="25">
        <f t="shared" si="86"/>
        <v>9.139301031394037E-2</v>
      </c>
      <c r="K140" s="27">
        <f t="shared" si="87"/>
        <v>1.9341028122011474</v>
      </c>
      <c r="L140" s="27">
        <f t="shared" si="88"/>
        <v>0.64890140897267146</v>
      </c>
      <c r="M140" s="27">
        <f t="shared" si="89"/>
        <v>3.3321644883646795</v>
      </c>
      <c r="O140" s="51">
        <f t="shared" si="90"/>
        <v>54.514372448733823</v>
      </c>
      <c r="P140" s="29">
        <f t="shared" si="91"/>
        <v>3.3321644883646795</v>
      </c>
      <c r="Q140" s="58">
        <f t="shared" si="99"/>
        <v>0.64890140897267146</v>
      </c>
      <c r="R140" s="156">
        <f t="shared" si="100"/>
        <v>1003.0189045054912</v>
      </c>
      <c r="S140" s="156">
        <f t="shared" si="101"/>
        <v>1138.5004591435768</v>
      </c>
      <c r="T140" s="153"/>
      <c r="U140" s="153"/>
      <c r="V140" s="1"/>
      <c r="W140" s="49">
        <v>15</v>
      </c>
      <c r="X140" s="135">
        <v>14</v>
      </c>
      <c r="Y140" s="35">
        <v>0.92500000000000004</v>
      </c>
      <c r="Z140" s="45">
        <v>3726</v>
      </c>
      <c r="AA140" s="47">
        <v>11340</v>
      </c>
      <c r="AB140" s="47">
        <v>1053</v>
      </c>
      <c r="AC140" s="34">
        <v>1287</v>
      </c>
      <c r="AD140" s="27">
        <f t="shared" si="92"/>
        <v>0.17401572270526677</v>
      </c>
      <c r="AE140" s="27">
        <f t="shared" si="93"/>
        <v>9.3837641574469804E-2</v>
      </c>
      <c r="AF140" s="29">
        <f t="shared" si="94"/>
        <v>1.8544341032608693</v>
      </c>
      <c r="AG140" s="29">
        <f t="shared" si="95"/>
        <v>0.61731743292311159</v>
      </c>
      <c r="AH140" s="29">
        <f t="shared" si="96"/>
        <v>3.0434782608695654</v>
      </c>
      <c r="AI140" s="36"/>
      <c r="AJ140" s="51">
        <f t="shared" si="97"/>
        <v>59.140245247167471</v>
      </c>
      <c r="AK140" s="51">
        <f t="shared" si="98"/>
        <v>3.0434782608695654</v>
      </c>
      <c r="AL140" s="58">
        <f t="shared" si="102"/>
        <v>0.61731743292311159</v>
      </c>
      <c r="AM140" s="16"/>
      <c r="AN140" s="128"/>
      <c r="AO140" s="160"/>
      <c r="AP140" s="160"/>
      <c r="AQ140" s="128"/>
      <c r="AR140" s="49"/>
      <c r="AS140" s="135"/>
      <c r="AT140" s="35"/>
      <c r="AV140" s="145"/>
      <c r="AW140" s="43"/>
      <c r="AX140" s="102"/>
      <c r="BD140" s="16"/>
      <c r="BG140" s="58"/>
    </row>
    <row r="141" spans="1:59" x14ac:dyDescent="0.2">
      <c r="A141" s="1">
        <v>15</v>
      </c>
      <c r="B141" s="1">
        <v>33</v>
      </c>
      <c r="C141" s="1" t="s">
        <v>17</v>
      </c>
      <c r="D141" s="66">
        <v>14</v>
      </c>
      <c r="E141" s="1">
        <v>1255</v>
      </c>
      <c r="F141" s="9">
        <v>3407</v>
      </c>
      <c r="G141" s="1">
        <v>10876</v>
      </c>
      <c r="H141" s="5">
        <v>0.90200000000000002</v>
      </c>
      <c r="I141" s="25">
        <f t="shared" si="85"/>
        <v>0.17551501521705373</v>
      </c>
      <c r="J141" s="25">
        <f t="shared" si="86"/>
        <v>9.2536022968787407E-2</v>
      </c>
      <c r="K141" s="27">
        <f t="shared" si="87"/>
        <v>1.896720969694746</v>
      </c>
      <c r="L141" s="27">
        <f t="shared" si="88"/>
        <v>0.63410835438771151</v>
      </c>
      <c r="M141" s="27">
        <f t="shared" si="89"/>
        <v>3.1922512474317584</v>
      </c>
      <c r="O141" s="51">
        <f t="shared" si="90"/>
        <v>56.720397469858327</v>
      </c>
      <c r="P141" s="29">
        <f t="shared" si="91"/>
        <v>3.1922512474317584</v>
      </c>
      <c r="Q141" s="58">
        <f t="shared" si="99"/>
        <v>0.63410835438771151</v>
      </c>
      <c r="R141" s="156">
        <f t="shared" si="100"/>
        <v>1026.744474024789</v>
      </c>
      <c r="S141" s="156">
        <f t="shared" si="101"/>
        <v>1138.2976430430033</v>
      </c>
      <c r="T141" s="153"/>
      <c r="U141" s="153"/>
      <c r="V141" s="1"/>
      <c r="Y141" s="36"/>
      <c r="Z141" s="45"/>
      <c r="AA141" s="47"/>
      <c r="AB141" s="47"/>
      <c r="AC141" s="35"/>
      <c r="AD141" s="29"/>
      <c r="AE141" s="83"/>
      <c r="AF141" s="84"/>
      <c r="AG141" s="85"/>
      <c r="AH141" s="48"/>
      <c r="AI141" s="36"/>
      <c r="AL141" s="58"/>
      <c r="AM141" s="16"/>
      <c r="AN141" s="128"/>
      <c r="AO141" s="160"/>
      <c r="AP141" s="160"/>
      <c r="AQ141" s="128"/>
      <c r="AR141" s="49"/>
      <c r="AS141" s="135"/>
      <c r="AT141" s="35"/>
      <c r="AV141" s="145"/>
      <c r="AW141" s="43"/>
      <c r="AX141" s="102"/>
      <c r="BD141" s="16"/>
      <c r="BG141" s="58"/>
    </row>
    <row r="142" spans="1:59" x14ac:dyDescent="0.2">
      <c r="A142" s="1">
        <v>15</v>
      </c>
      <c r="B142" s="1">
        <v>33</v>
      </c>
      <c r="C142" s="1" t="s">
        <v>17</v>
      </c>
      <c r="D142" s="66">
        <v>14</v>
      </c>
      <c r="E142" s="1">
        <v>1288</v>
      </c>
      <c r="F142" s="9">
        <v>3751</v>
      </c>
      <c r="G142" s="1">
        <v>11321</v>
      </c>
      <c r="H142" s="5">
        <v>0.92600000000000005</v>
      </c>
      <c r="I142" s="25">
        <f t="shared" si="85"/>
        <v>0.17345450867481962</v>
      </c>
      <c r="J142" s="25">
        <f t="shared" si="86"/>
        <v>9.4247393741279314E-2</v>
      </c>
      <c r="K142" s="27">
        <f t="shared" si="87"/>
        <v>1.840417032124767</v>
      </c>
      <c r="L142" s="27">
        <f t="shared" si="88"/>
        <v>0.61166260738850275</v>
      </c>
      <c r="M142" s="27">
        <f t="shared" si="89"/>
        <v>3.0181284990669153</v>
      </c>
      <c r="O142" s="51">
        <f t="shared" si="90"/>
        <v>59.041156652838005</v>
      </c>
      <c r="P142" s="29">
        <f t="shared" si="91"/>
        <v>3.0181284990669153</v>
      </c>
      <c r="Q142" s="58">
        <f t="shared" si="99"/>
        <v>0.61166260738850275</v>
      </c>
      <c r="R142" s="156">
        <f t="shared" si="100"/>
        <v>1053.7425358915764</v>
      </c>
      <c r="S142" s="156">
        <f t="shared" si="101"/>
        <v>1137.9509026906871</v>
      </c>
      <c r="T142" s="153"/>
      <c r="U142" s="153"/>
      <c r="V142" s="1"/>
      <c r="Y142" s="36"/>
      <c r="Z142" s="45"/>
      <c r="AA142" s="47"/>
      <c r="AB142" s="47"/>
      <c r="AC142" s="35"/>
      <c r="AD142" s="29"/>
      <c r="AE142" s="83"/>
      <c r="AF142" s="84"/>
      <c r="AG142" s="85"/>
      <c r="AH142" s="48"/>
      <c r="AI142" s="36"/>
      <c r="AL142" s="58"/>
      <c r="AM142" s="16"/>
      <c r="AN142" s="128"/>
      <c r="AO142" s="160"/>
      <c r="AP142" s="160"/>
      <c r="AQ142" s="128"/>
      <c r="AR142" s="49"/>
      <c r="AS142" s="135"/>
      <c r="AT142" s="35"/>
      <c r="AV142" s="145"/>
      <c r="AW142" s="43"/>
      <c r="AX142" s="102"/>
      <c r="BD142" s="16"/>
      <c r="BG142" s="58"/>
    </row>
    <row r="143" spans="1:59" x14ac:dyDescent="0.2">
      <c r="A143" s="1">
        <v>15</v>
      </c>
      <c r="B143" s="1">
        <v>33</v>
      </c>
      <c r="C143" s="1" t="s">
        <v>17</v>
      </c>
      <c r="D143" s="66">
        <v>14</v>
      </c>
      <c r="E143" s="1">
        <v>1299</v>
      </c>
      <c r="F143" s="9">
        <v>3845</v>
      </c>
      <c r="G143" s="1">
        <v>11532</v>
      </c>
      <c r="H143" s="5">
        <v>0.93400000000000005</v>
      </c>
      <c r="I143" s="25">
        <f t="shared" si="85"/>
        <v>0.17370761614558722</v>
      </c>
      <c r="J143" s="25">
        <f t="shared" si="86"/>
        <v>9.4175680096090356E-2</v>
      </c>
      <c r="K143" s="27">
        <f t="shared" si="87"/>
        <v>1.8445060972041611</v>
      </c>
      <c r="L143" s="27">
        <f t="shared" si="88"/>
        <v>0.61346871038868245</v>
      </c>
      <c r="M143" s="27">
        <f t="shared" si="89"/>
        <v>2.9992197659297788</v>
      </c>
      <c r="O143" s="51">
        <f t="shared" si="90"/>
        <v>60.141561568812634</v>
      </c>
      <c r="P143" s="29">
        <f t="shared" si="91"/>
        <v>2.9992197659297788</v>
      </c>
      <c r="Q143" s="58">
        <f t="shared" si="99"/>
        <v>0.61346871038868245</v>
      </c>
      <c r="R143" s="156">
        <f t="shared" si="100"/>
        <v>1062.7418898471722</v>
      </c>
      <c r="S143" s="156">
        <f t="shared" si="101"/>
        <v>1137.8392824916189</v>
      </c>
      <c r="T143" s="153"/>
      <c r="U143" s="153"/>
      <c r="V143" s="1"/>
      <c r="Y143" s="36"/>
      <c r="Z143" s="45"/>
      <c r="AA143" s="47"/>
      <c r="AB143" s="47"/>
      <c r="AC143" s="35"/>
      <c r="AD143" s="29"/>
      <c r="AE143" s="83"/>
      <c r="AF143" s="84"/>
      <c r="AG143" s="85"/>
      <c r="AH143" s="48"/>
      <c r="AI143" s="36"/>
      <c r="AL143" s="58"/>
      <c r="AM143" s="16"/>
      <c r="AN143" s="128"/>
      <c r="AO143" s="160"/>
      <c r="AP143" s="160"/>
      <c r="AQ143" s="128"/>
      <c r="AR143" s="49"/>
      <c r="AS143" s="135"/>
      <c r="AT143" s="35"/>
      <c r="AV143" s="145"/>
      <c r="AW143" s="43"/>
      <c r="AX143" s="102"/>
      <c r="BD143" s="16"/>
      <c r="BG143" s="58"/>
    </row>
    <row r="144" spans="1:59" x14ac:dyDescent="0.2">
      <c r="H144" s="1"/>
      <c r="Q144" s="58"/>
      <c r="R144" s="156"/>
      <c r="T144" s="153"/>
      <c r="U144" s="153"/>
      <c r="V144"/>
      <c r="Y144" s="35"/>
      <c r="AA144" s="47"/>
      <c r="AB144" s="47"/>
      <c r="AD144" s="24"/>
      <c r="AE144" s="24"/>
      <c r="AG144" s="48"/>
      <c r="AH144" s="27"/>
      <c r="AI144" s="16"/>
      <c r="AL144" s="58"/>
      <c r="AN144" s="128"/>
      <c r="AO144" s="160"/>
      <c r="AP144" s="160"/>
      <c r="AQ144" s="128"/>
      <c r="AR144" s="49"/>
      <c r="AS144" s="135"/>
      <c r="AT144" s="35"/>
      <c r="AV144" s="145"/>
      <c r="AW144" s="43"/>
      <c r="AX144" s="102"/>
      <c r="BD144" s="16"/>
      <c r="BG144" s="58"/>
    </row>
    <row r="145" spans="1:59" x14ac:dyDescent="0.2">
      <c r="H145" s="1"/>
      <c r="Q145" s="58"/>
      <c r="R145" s="156"/>
      <c r="T145" s="153"/>
      <c r="U145" s="153"/>
      <c r="V145"/>
      <c r="Y145" s="35"/>
      <c r="AA145" s="47"/>
      <c r="AB145" s="47"/>
      <c r="AD145" s="24"/>
      <c r="AE145" s="24"/>
      <c r="AG145" s="48"/>
      <c r="AH145" s="27"/>
      <c r="AI145" s="16"/>
      <c r="AL145" s="58"/>
      <c r="AN145" s="128"/>
      <c r="AO145" s="160"/>
      <c r="AP145" s="160"/>
      <c r="AQ145" s="128"/>
      <c r="AR145" s="49"/>
      <c r="AS145" s="135"/>
      <c r="AT145" s="35"/>
      <c r="AV145" s="145"/>
      <c r="AW145" s="43"/>
      <c r="AX145" s="102"/>
      <c r="BD145" s="16"/>
      <c r="BG145" s="58"/>
    </row>
    <row r="146" spans="1:59" x14ac:dyDescent="0.2">
      <c r="A146" s="1">
        <v>16</v>
      </c>
      <c r="B146" s="1">
        <v>36</v>
      </c>
      <c r="C146" s="1" t="s">
        <v>17</v>
      </c>
      <c r="D146" s="66">
        <v>16</v>
      </c>
      <c r="E146" s="1">
        <v>733</v>
      </c>
      <c r="F146" s="9">
        <v>662</v>
      </c>
      <c r="G146" s="1">
        <v>3715</v>
      </c>
      <c r="H146" s="1">
        <v>0.53200000000000003</v>
      </c>
      <c r="I146" s="25">
        <f t="shared" ref="I146:I153" si="103">0.1515*(G146/1000)/(E146/1000)^2/($D$4/10)^4</f>
        <v>0.17574516977194768</v>
      </c>
      <c r="J146" s="25">
        <f t="shared" ref="J146:J153" si="104">0.5*(F146/1000)/(E146/1000)^3/($D$4/10)^5</f>
        <v>9.0243501900782341E-2</v>
      </c>
      <c r="K146" s="27">
        <f t="shared" ref="K146:K153" si="105">I146/J146</f>
        <v>1.947455119429758</v>
      </c>
      <c r="L146" s="27">
        <f t="shared" ref="L146:L153" si="106">0.798*I146^1.5/J146</f>
        <v>0.65149644156041886</v>
      </c>
      <c r="M146" s="27">
        <f t="shared" ref="M146:M153" si="107">G146/F146</f>
        <v>5.6117824773413894</v>
      </c>
      <c r="O146" s="51">
        <f t="shared" ref="O146:O153" si="108">G146/(PI()*$D$4^2/4)</f>
        <v>19.374427785998869</v>
      </c>
      <c r="P146" s="29">
        <f t="shared" ref="P146:P153" si="109">M146</f>
        <v>5.6117824773413894</v>
      </c>
      <c r="Q146" s="58">
        <f t="shared" si="99"/>
        <v>0.65149644156041886</v>
      </c>
      <c r="R146" s="156">
        <f t="shared" si="100"/>
        <v>599.68422267742665</v>
      </c>
      <c r="S146" s="156">
        <f t="shared" si="101"/>
        <v>1127.2259824763657</v>
      </c>
      <c r="T146" s="153"/>
      <c r="U146" s="153"/>
      <c r="V146"/>
      <c r="W146" s="49">
        <v>16</v>
      </c>
      <c r="X146" s="135">
        <v>16</v>
      </c>
      <c r="Y146" s="35">
        <v>0.72499999999999998</v>
      </c>
      <c r="Z146" s="54">
        <v>1835</v>
      </c>
      <c r="AA146" s="47">
        <v>7122</v>
      </c>
      <c r="AB146" s="47">
        <v>817</v>
      </c>
      <c r="AC146" s="34">
        <v>998</v>
      </c>
      <c r="AD146" s="27">
        <f t="shared" ref="AD146:AD151" si="110">0.1515*(AA146/1000)/(AC146/1000)^2/($D$4/10)^4</f>
        <v>0.18174957983429785</v>
      </c>
      <c r="AE146" s="27">
        <f t="shared" ref="AE146:AE151" si="111">0.5*(Z146/1000)/(AC146/1000)^3/($D$4/10)^5</f>
        <v>9.9109279510583598E-2</v>
      </c>
      <c r="AF146" s="29">
        <f t="shared" ref="AF146:AF151" si="112">AD146/AE146</f>
        <v>1.8338300987738421</v>
      </c>
      <c r="AG146" s="29">
        <f t="shared" ref="AG146:AG151" si="113">0.798*AD146^1.5/AE146</f>
        <v>0.62387659856902422</v>
      </c>
      <c r="AH146" s="29">
        <f t="shared" ref="AH146:AH151" si="114">AA146/Z146</f>
        <v>3.8811989100817437</v>
      </c>
      <c r="AI146" s="16"/>
      <c r="AJ146" s="51">
        <f t="shared" si="97"/>
        <v>37.142577306025288</v>
      </c>
      <c r="AK146" s="51">
        <f t="shared" si="98"/>
        <v>3.8811989100817437</v>
      </c>
      <c r="AL146" s="58">
        <f t="shared" si="102"/>
        <v>0.62387659856902422</v>
      </c>
      <c r="AN146" s="128"/>
      <c r="AO146" s="160"/>
      <c r="AP146" s="160"/>
      <c r="AQ146" s="128"/>
      <c r="AR146" s="49"/>
      <c r="AS146" s="135"/>
      <c r="AT146" s="35"/>
      <c r="AV146" s="145"/>
      <c r="AW146" s="43"/>
      <c r="AX146" s="102"/>
      <c r="BD146" s="16"/>
      <c r="BG146" s="58"/>
    </row>
    <row r="147" spans="1:59" x14ac:dyDescent="0.2">
      <c r="A147" s="1">
        <v>16</v>
      </c>
      <c r="B147" s="1">
        <v>36</v>
      </c>
      <c r="C147" s="1" t="s">
        <v>17</v>
      </c>
      <c r="D147" s="66">
        <v>16</v>
      </c>
      <c r="E147" s="1">
        <v>857</v>
      </c>
      <c r="F147" s="9">
        <v>1096</v>
      </c>
      <c r="G147" s="1">
        <v>5180</v>
      </c>
      <c r="H147" s="1">
        <v>0.622</v>
      </c>
      <c r="I147" s="25">
        <f t="shared" si="103"/>
        <v>0.17926712134293868</v>
      </c>
      <c r="J147" s="25">
        <f t="shared" si="104"/>
        <v>9.3484145489469109E-2</v>
      </c>
      <c r="K147" s="27">
        <f t="shared" si="105"/>
        <v>1.9176205805200726</v>
      </c>
      <c r="L147" s="27">
        <f t="shared" si="106"/>
        <v>0.64791180922388136</v>
      </c>
      <c r="M147" s="27">
        <f t="shared" si="107"/>
        <v>4.726277372262774</v>
      </c>
      <c r="O147" s="51">
        <f t="shared" si="108"/>
        <v>27.014679927718475</v>
      </c>
      <c r="P147" s="29">
        <f t="shared" si="109"/>
        <v>4.726277372262774</v>
      </c>
      <c r="Q147" s="58">
        <f t="shared" si="99"/>
        <v>0.64791180922388136</v>
      </c>
      <c r="R147" s="156">
        <f t="shared" si="100"/>
        <v>701.13148544959699</v>
      </c>
      <c r="S147" s="156">
        <f t="shared" si="101"/>
        <v>1127.2210377003166</v>
      </c>
      <c r="T147" s="153"/>
      <c r="U147" s="153"/>
      <c r="V147"/>
      <c r="W147" s="49">
        <v>16</v>
      </c>
      <c r="X147" s="135">
        <v>16</v>
      </c>
      <c r="Y147" s="35">
        <v>0.75</v>
      </c>
      <c r="Z147" s="54">
        <v>2060</v>
      </c>
      <c r="AA147" s="47">
        <v>7651</v>
      </c>
      <c r="AB147" s="47">
        <v>845</v>
      </c>
      <c r="AC147" s="34">
        <v>1033</v>
      </c>
      <c r="AD147" s="27">
        <f t="shared" si="110"/>
        <v>0.18224267761943008</v>
      </c>
      <c r="AE147" s="27">
        <f t="shared" si="111"/>
        <v>0.10033122852143868</v>
      </c>
      <c r="AF147" s="29">
        <f t="shared" si="112"/>
        <v>1.8164103071905338</v>
      </c>
      <c r="AG147" s="29">
        <f t="shared" si="113"/>
        <v>0.61878801408782547</v>
      </c>
      <c r="AH147" s="29">
        <f t="shared" si="114"/>
        <v>3.7140776699029128</v>
      </c>
      <c r="AI147" s="16"/>
      <c r="AJ147" s="51">
        <f t="shared" si="97"/>
        <v>39.901412379724718</v>
      </c>
      <c r="AK147" s="51">
        <f t="shared" si="98"/>
        <v>3.7140776699029128</v>
      </c>
      <c r="AL147" s="58">
        <f t="shared" si="102"/>
        <v>0.61878801408782547</v>
      </c>
      <c r="AN147" s="128"/>
      <c r="AO147" s="160"/>
      <c r="AP147" s="160"/>
      <c r="AQ147" s="128"/>
      <c r="AR147" s="49"/>
      <c r="AS147" s="135"/>
      <c r="AT147" s="35"/>
      <c r="AV147" s="145"/>
      <c r="AW147" s="43"/>
      <c r="AX147" s="102"/>
      <c r="BD147" s="16"/>
      <c r="BG147" s="58"/>
    </row>
    <row r="148" spans="1:59" x14ac:dyDescent="0.2">
      <c r="A148" s="1">
        <v>16</v>
      </c>
      <c r="B148" s="1">
        <v>36</v>
      </c>
      <c r="C148" s="1" t="s">
        <v>17</v>
      </c>
      <c r="D148" s="66">
        <v>16</v>
      </c>
      <c r="E148" s="1">
        <v>976</v>
      </c>
      <c r="F148" s="9">
        <v>1674</v>
      </c>
      <c r="G148" s="1">
        <v>6729</v>
      </c>
      <c r="H148" s="1">
        <v>0.70899999999999996</v>
      </c>
      <c r="I148" s="25">
        <f t="shared" si="103"/>
        <v>0.17954917822090835</v>
      </c>
      <c r="J148" s="25">
        <f t="shared" si="104"/>
        <v>9.6666473405262993E-2</v>
      </c>
      <c r="K148" s="27">
        <f t="shared" si="105"/>
        <v>1.8574090053763441</v>
      </c>
      <c r="L148" s="27">
        <f t="shared" si="106"/>
        <v>0.6280614666904899</v>
      </c>
      <c r="M148" s="27">
        <f t="shared" si="107"/>
        <v>4.0197132616487457</v>
      </c>
      <c r="O148" s="51">
        <f t="shared" si="108"/>
        <v>35.093007960157841</v>
      </c>
      <c r="P148" s="29">
        <f t="shared" si="109"/>
        <v>4.0197132616487457</v>
      </c>
      <c r="Q148" s="58">
        <f t="shared" si="99"/>
        <v>0.6280614666904899</v>
      </c>
      <c r="R148" s="156">
        <f t="shared" si="100"/>
        <v>798.48813278740568</v>
      </c>
      <c r="S148" s="156">
        <f t="shared" si="101"/>
        <v>1126.2173946225751</v>
      </c>
      <c r="T148" s="153"/>
      <c r="U148" s="153"/>
      <c r="V148"/>
      <c r="W148" s="49">
        <v>16</v>
      </c>
      <c r="X148" s="135">
        <v>16</v>
      </c>
      <c r="Y148" s="35">
        <v>0.77500000000000002</v>
      </c>
      <c r="Z148" s="54">
        <v>2327</v>
      </c>
      <c r="AA148" s="47">
        <v>8237</v>
      </c>
      <c r="AB148" s="47">
        <v>873</v>
      </c>
      <c r="AC148" s="34">
        <v>1067</v>
      </c>
      <c r="AD148" s="27">
        <f t="shared" si="110"/>
        <v>0.18389620032418408</v>
      </c>
      <c r="AE148" s="27">
        <f t="shared" si="111"/>
        <v>0.10284258854044023</v>
      </c>
      <c r="AF148" s="29">
        <f t="shared" si="112"/>
        <v>1.7881327466963901</v>
      </c>
      <c r="AG148" s="29">
        <f t="shared" si="113"/>
        <v>0.61191207870842224</v>
      </c>
      <c r="AH148" s="29">
        <f t="shared" si="114"/>
        <v>3.5397507520412548</v>
      </c>
      <c r="AI148" s="16"/>
      <c r="AJ148" s="51">
        <f t="shared" si="97"/>
        <v>42.957513236412559</v>
      </c>
      <c r="AK148" s="51">
        <f t="shared" si="98"/>
        <v>3.5397507520412548</v>
      </c>
      <c r="AL148" s="58">
        <f t="shared" si="102"/>
        <v>0.61191207870842224</v>
      </c>
      <c r="AN148" s="128"/>
      <c r="AO148" s="160"/>
      <c r="AP148" s="160"/>
      <c r="AQ148" s="128"/>
      <c r="AR148" s="49"/>
      <c r="AS148" s="135"/>
      <c r="AT148" s="35"/>
      <c r="AV148" s="145"/>
      <c r="AW148" s="43"/>
      <c r="AX148" s="102"/>
      <c r="BD148" s="16"/>
      <c r="BG148" s="58"/>
    </row>
    <row r="149" spans="1:59" x14ac:dyDescent="0.2">
      <c r="A149" s="1">
        <v>16</v>
      </c>
      <c r="B149" s="1">
        <v>36</v>
      </c>
      <c r="C149" s="1" t="s">
        <v>17</v>
      </c>
      <c r="D149" s="66">
        <v>16</v>
      </c>
      <c r="E149" s="1">
        <v>1025</v>
      </c>
      <c r="F149" s="9">
        <v>2010</v>
      </c>
      <c r="G149" s="1">
        <v>7550</v>
      </c>
      <c r="H149" s="1">
        <v>0.74399999999999999</v>
      </c>
      <c r="I149" s="25">
        <f t="shared" si="103"/>
        <v>0.18265507760809041</v>
      </c>
      <c r="J149" s="25">
        <f t="shared" si="104"/>
        <v>0.1002061405372528</v>
      </c>
      <c r="K149" s="27">
        <f t="shared" si="105"/>
        <v>1.8227932602611938</v>
      </c>
      <c r="L149" s="27">
        <f t="shared" si="106"/>
        <v>0.62166466101338891</v>
      </c>
      <c r="M149" s="27">
        <f t="shared" si="107"/>
        <v>3.7562189054726369</v>
      </c>
      <c r="O149" s="51">
        <f t="shared" si="108"/>
        <v>39.374678273025964</v>
      </c>
      <c r="P149" s="29">
        <f t="shared" si="109"/>
        <v>3.7562189054726369</v>
      </c>
      <c r="Q149" s="58">
        <f t="shared" si="99"/>
        <v>0.62166466101338891</v>
      </c>
      <c r="R149" s="156">
        <f t="shared" si="100"/>
        <v>838.57616404415046</v>
      </c>
      <c r="S149" s="156">
        <f t="shared" si="101"/>
        <v>1127.1185000593421</v>
      </c>
      <c r="T149" s="153"/>
      <c r="U149" s="153"/>
      <c r="V149"/>
      <c r="W149" s="49">
        <v>16</v>
      </c>
      <c r="X149" s="135">
        <v>16</v>
      </c>
      <c r="Y149" s="35">
        <v>0.8</v>
      </c>
      <c r="Z149" s="54">
        <v>2620</v>
      </c>
      <c r="AA149" s="47">
        <v>8856</v>
      </c>
      <c r="AB149" s="47">
        <v>901</v>
      </c>
      <c r="AC149" s="34">
        <v>1102</v>
      </c>
      <c r="AD149" s="27">
        <f t="shared" si="110"/>
        <v>0.18535612754687891</v>
      </c>
      <c r="AE149" s="27">
        <f t="shared" si="111"/>
        <v>0.10510572736803976</v>
      </c>
      <c r="AF149" s="29">
        <f t="shared" si="112"/>
        <v>1.7635207156488548</v>
      </c>
      <c r="AG149" s="29">
        <f t="shared" si="113"/>
        <v>0.60588043805741976</v>
      </c>
      <c r="AH149" s="29">
        <f t="shared" si="114"/>
        <v>3.3801526717557251</v>
      </c>
      <c r="AI149" s="16"/>
      <c r="AJ149" s="51">
        <f t="shared" si="97"/>
        <v>46.185715335883167</v>
      </c>
      <c r="AK149" s="51">
        <f t="shared" si="98"/>
        <v>3.3801526717557251</v>
      </c>
      <c r="AL149" s="58">
        <f t="shared" si="102"/>
        <v>0.60588043805741976</v>
      </c>
      <c r="AN149" s="128"/>
      <c r="AO149" s="160"/>
      <c r="AP149" s="160"/>
      <c r="AQ149" s="128"/>
      <c r="AR149" s="49"/>
      <c r="AS149" s="135"/>
      <c r="AT149" s="35"/>
      <c r="AV149" s="145"/>
      <c r="AW149" s="43"/>
      <c r="AX149" s="102"/>
      <c r="BD149" s="16"/>
      <c r="BG149" s="58"/>
    </row>
    <row r="150" spans="1:59" x14ac:dyDescent="0.2">
      <c r="A150" s="1">
        <v>16</v>
      </c>
      <c r="B150" s="1">
        <v>36</v>
      </c>
      <c r="C150" s="1" t="s">
        <v>17</v>
      </c>
      <c r="D150" s="66">
        <v>16</v>
      </c>
      <c r="E150" s="1">
        <v>1104</v>
      </c>
      <c r="F150" s="9">
        <v>2622</v>
      </c>
      <c r="G150" s="1">
        <v>8895</v>
      </c>
      <c r="H150" s="1">
        <v>0.80200000000000005</v>
      </c>
      <c r="I150" s="25">
        <f t="shared" si="103"/>
        <v>0.18549847107750472</v>
      </c>
      <c r="J150" s="25">
        <f t="shared" si="104"/>
        <v>0.10461533291325349</v>
      </c>
      <c r="K150" s="27">
        <f t="shared" si="105"/>
        <v>1.7731480263157899</v>
      </c>
      <c r="L150" s="27">
        <f t="shared" si="106"/>
        <v>0.60942189254942947</v>
      </c>
      <c r="M150" s="27">
        <f t="shared" si="107"/>
        <v>3.3924485125858124</v>
      </c>
      <c r="O150" s="51">
        <f t="shared" si="108"/>
        <v>46.389107713717344</v>
      </c>
      <c r="P150" s="29">
        <f t="shared" si="109"/>
        <v>3.3924485125858124</v>
      </c>
      <c r="Q150" s="58">
        <f t="shared" si="99"/>
        <v>0.60942189254942947</v>
      </c>
      <c r="R150" s="156">
        <f t="shared" si="100"/>
        <v>903.20788790706547</v>
      </c>
      <c r="S150" s="156">
        <f t="shared" si="101"/>
        <v>1126.1943739489593</v>
      </c>
      <c r="T150" s="153"/>
      <c r="U150" s="153"/>
      <c r="V150"/>
      <c r="W150" s="49">
        <v>16</v>
      </c>
      <c r="X150" s="135">
        <v>16</v>
      </c>
      <c r="Y150" s="35">
        <v>0.82499999999999996</v>
      </c>
      <c r="Z150" s="54">
        <v>2937</v>
      </c>
      <c r="AA150" s="47">
        <v>9501</v>
      </c>
      <c r="AB150" s="47">
        <v>929</v>
      </c>
      <c r="AC150" s="34">
        <v>1136</v>
      </c>
      <c r="AD150" s="27">
        <f t="shared" si="110"/>
        <v>0.18713076116643521</v>
      </c>
      <c r="AE150" s="27">
        <f t="shared" si="111"/>
        <v>0.10755703624644117</v>
      </c>
      <c r="AF150" s="29">
        <f t="shared" si="112"/>
        <v>1.7398281664964246</v>
      </c>
      <c r="AG150" s="29">
        <f t="shared" si="113"/>
        <v>0.6005951777439833</v>
      </c>
      <c r="AH150" s="29">
        <f t="shared" si="114"/>
        <v>3.2349336057201228</v>
      </c>
      <c r="AI150" s="16"/>
      <c r="AJ150" s="51">
        <f t="shared" si="97"/>
        <v>49.54951235390989</v>
      </c>
      <c r="AK150" s="51">
        <f t="shared" si="98"/>
        <v>3.2349336057201228</v>
      </c>
      <c r="AL150" s="58">
        <f t="shared" si="102"/>
        <v>0.6005951777439833</v>
      </c>
      <c r="AN150" s="128"/>
      <c r="AO150" s="160"/>
      <c r="AP150" s="160"/>
      <c r="AQ150" s="128"/>
      <c r="AR150" s="49"/>
      <c r="AS150" s="135"/>
      <c r="AT150" s="35"/>
      <c r="AV150" s="145"/>
      <c r="AW150" s="43"/>
      <c r="AX150" s="102"/>
      <c r="BD150" s="16"/>
      <c r="BG150" s="58"/>
    </row>
    <row r="151" spans="1:59" x14ac:dyDescent="0.2">
      <c r="A151" s="1">
        <v>16</v>
      </c>
      <c r="B151" s="1">
        <v>36</v>
      </c>
      <c r="C151" s="1" t="s">
        <v>17</v>
      </c>
      <c r="D151" s="66">
        <v>16</v>
      </c>
      <c r="E151" s="1">
        <v>1128</v>
      </c>
      <c r="F151" s="9">
        <v>2883</v>
      </c>
      <c r="G151" s="1">
        <v>9370</v>
      </c>
      <c r="H151" s="1">
        <v>0.81899999999999995</v>
      </c>
      <c r="I151" s="25">
        <f t="shared" si="103"/>
        <v>0.1871776197977969</v>
      </c>
      <c r="J151" s="25">
        <f t="shared" si="104"/>
        <v>0.10784182224662275</v>
      </c>
      <c r="K151" s="27">
        <f t="shared" si="105"/>
        <v>1.7356681841831423</v>
      </c>
      <c r="L151" s="27">
        <f t="shared" si="106"/>
        <v>0.59923414809181663</v>
      </c>
      <c r="M151" s="27">
        <f t="shared" si="107"/>
        <v>3.2500867152271939</v>
      </c>
      <c r="O151" s="51">
        <f t="shared" si="108"/>
        <v>48.866322571954072</v>
      </c>
      <c r="P151" s="29">
        <f t="shared" si="109"/>
        <v>3.2500867152271939</v>
      </c>
      <c r="Q151" s="58">
        <f t="shared" si="99"/>
        <v>0.59923414809181663</v>
      </c>
      <c r="R151" s="156">
        <f t="shared" si="100"/>
        <v>922.84284199200169</v>
      </c>
      <c r="S151" s="156">
        <f t="shared" si="101"/>
        <v>1126.7922368644711</v>
      </c>
      <c r="T151" s="153"/>
      <c r="U151" s="153"/>
      <c r="V151"/>
      <c r="W151" s="49">
        <v>16</v>
      </c>
      <c r="X151" s="135">
        <v>16</v>
      </c>
      <c r="Y151" s="35">
        <v>0.85</v>
      </c>
      <c r="Z151" s="54">
        <v>3280</v>
      </c>
      <c r="AA151" s="47">
        <v>10140</v>
      </c>
      <c r="AB151" s="47">
        <v>958</v>
      </c>
      <c r="AC151" s="34">
        <v>1170</v>
      </c>
      <c r="AD151" s="27">
        <f t="shared" si="110"/>
        <v>0.18827764622222226</v>
      </c>
      <c r="AE151" s="27">
        <f t="shared" si="111"/>
        <v>0.10994769593903148</v>
      </c>
      <c r="AF151" s="29">
        <f t="shared" si="112"/>
        <v>1.712429211128049</v>
      </c>
      <c r="AG151" s="29">
        <f t="shared" si="113"/>
        <v>0.59294566600788945</v>
      </c>
      <c r="AH151" s="29">
        <f t="shared" si="114"/>
        <v>3.0914634146341462</v>
      </c>
      <c r="AI151" s="16"/>
      <c r="AJ151" s="51">
        <f t="shared" si="97"/>
        <v>52.882018236885202</v>
      </c>
      <c r="AK151" s="51">
        <f t="shared" si="98"/>
        <v>3.0914634146341462</v>
      </c>
      <c r="AL151" s="58">
        <f t="shared" si="102"/>
        <v>0.59294566600788945</v>
      </c>
      <c r="AN151" s="128"/>
      <c r="AO151" s="160"/>
      <c r="AP151" s="160"/>
      <c r="AQ151" s="128"/>
      <c r="AR151" s="49"/>
      <c r="AS151" s="135"/>
      <c r="AT151" s="35"/>
      <c r="AV151" s="43"/>
      <c r="AW151" s="43"/>
      <c r="BD151" s="16"/>
      <c r="BG151" s="58"/>
    </row>
    <row r="152" spans="1:59" x14ac:dyDescent="0.2">
      <c r="A152" s="1">
        <v>16</v>
      </c>
      <c r="B152" s="1">
        <v>36</v>
      </c>
      <c r="C152" s="1" t="s">
        <v>17</v>
      </c>
      <c r="D152" s="66">
        <v>16</v>
      </c>
      <c r="E152" s="1">
        <v>1159</v>
      </c>
      <c r="F152" s="9">
        <v>3159</v>
      </c>
      <c r="G152" s="1">
        <v>9948</v>
      </c>
      <c r="H152" s="1">
        <v>0.84199999999999997</v>
      </c>
      <c r="I152" s="25">
        <f t="shared" si="103"/>
        <v>0.18823545730455502</v>
      </c>
      <c r="J152" s="25">
        <f t="shared" si="104"/>
        <v>0.1089354400927225</v>
      </c>
      <c r="K152" s="27">
        <f t="shared" si="105"/>
        <v>1.7279542556980059</v>
      </c>
      <c r="L152" s="27">
        <f t="shared" si="106"/>
        <v>0.59825432813638668</v>
      </c>
      <c r="M152" s="27">
        <f t="shared" si="107"/>
        <v>3.1490978157644824</v>
      </c>
      <c r="O152" s="51">
        <f t="shared" si="108"/>
        <v>51.880701915240039</v>
      </c>
      <c r="P152" s="29">
        <f t="shared" si="109"/>
        <v>3.1490978157644824</v>
      </c>
      <c r="Q152" s="58">
        <f t="shared" si="99"/>
        <v>0.59825432813638668</v>
      </c>
      <c r="R152" s="156">
        <f t="shared" si="100"/>
        <v>948.20465768504425</v>
      </c>
      <c r="S152" s="156">
        <f t="shared" si="101"/>
        <v>1126.1337977257058</v>
      </c>
      <c r="T152" s="153"/>
      <c r="U152" s="153"/>
      <c r="V152"/>
      <c r="Y152" s="35"/>
      <c r="AA152" s="47"/>
      <c r="AB152" s="47"/>
      <c r="AD152" s="24"/>
      <c r="AE152" s="24"/>
      <c r="AG152" s="48"/>
      <c r="AH152" s="27"/>
      <c r="AI152" s="16"/>
      <c r="AL152" s="58"/>
      <c r="AN152" s="128"/>
      <c r="AO152" s="160"/>
      <c r="AP152" s="160"/>
      <c r="AQ152" s="128"/>
      <c r="AR152" s="49"/>
      <c r="AS152" s="135"/>
      <c r="AT152" s="35"/>
      <c r="AU152" s="102"/>
      <c r="AV152" s="43"/>
      <c r="AW152" s="43"/>
      <c r="AX152" s="103"/>
      <c r="BD152" s="16"/>
      <c r="BG152" s="58"/>
    </row>
    <row r="153" spans="1:59" x14ac:dyDescent="0.2">
      <c r="A153" s="1">
        <v>16</v>
      </c>
      <c r="B153" s="1">
        <v>36</v>
      </c>
      <c r="C153" s="1" t="s">
        <v>17</v>
      </c>
      <c r="D153" s="66">
        <v>16</v>
      </c>
      <c r="E153" s="1">
        <v>1184</v>
      </c>
      <c r="F153" s="9">
        <v>3421</v>
      </c>
      <c r="G153" s="1">
        <v>10381</v>
      </c>
      <c r="H153" s="5">
        <v>0.86</v>
      </c>
      <c r="I153" s="25">
        <f t="shared" si="103"/>
        <v>0.18822110340394449</v>
      </c>
      <c r="J153" s="25">
        <f t="shared" si="104"/>
        <v>0.11065418435235823</v>
      </c>
      <c r="K153" s="27">
        <f t="shared" si="105"/>
        <v>1.700984960537854</v>
      </c>
      <c r="L153" s="27">
        <f t="shared" si="106"/>
        <v>0.58889453309173367</v>
      </c>
      <c r="M153" s="27">
        <f t="shared" si="107"/>
        <v>3.0344928383513592</v>
      </c>
      <c r="O153" s="51">
        <f t="shared" si="108"/>
        <v>54.138878828116887</v>
      </c>
      <c r="P153" s="29">
        <f t="shared" si="109"/>
        <v>3.0344928383513592</v>
      </c>
      <c r="Q153" s="58">
        <f t="shared" si="99"/>
        <v>0.58889453309173367</v>
      </c>
      <c r="R153" s="156">
        <f t="shared" si="100"/>
        <v>968.65773485685281</v>
      </c>
      <c r="S153" s="156">
        <f t="shared" si="101"/>
        <v>1126.3462033219218</v>
      </c>
      <c r="T153" s="153"/>
      <c r="U153" s="153"/>
      <c r="V153"/>
      <c r="Y153" s="35"/>
      <c r="AA153" s="47"/>
      <c r="AC153" s="36"/>
      <c r="AD153" s="24"/>
      <c r="AE153" s="48"/>
      <c r="AG153" s="27"/>
      <c r="AH153" s="27"/>
      <c r="AL153" s="58"/>
      <c r="AN153" s="128"/>
      <c r="AO153" s="160"/>
      <c r="AP153" s="160"/>
      <c r="AQ153" s="128"/>
      <c r="AR153" s="49"/>
      <c r="AS153" s="135"/>
      <c r="AT153" s="35"/>
      <c r="AU153" s="102"/>
      <c r="AV153" s="43"/>
      <c r="AW153" s="43"/>
      <c r="AX153" s="103"/>
      <c r="AY153" s="29"/>
      <c r="AZ153" s="83"/>
      <c r="BA153" s="84"/>
      <c r="BB153" s="85"/>
      <c r="BC153" s="48"/>
      <c r="BD153" s="36"/>
      <c r="BG153" s="58"/>
    </row>
    <row r="154" spans="1:59" x14ac:dyDescent="0.2">
      <c r="Q154" s="58"/>
      <c r="R154" s="156"/>
      <c r="T154" s="153"/>
      <c r="U154" s="153"/>
      <c r="V154"/>
      <c r="Y154" s="35"/>
      <c r="AA154" s="47"/>
      <c r="AC154" s="36"/>
      <c r="AD154" s="24"/>
      <c r="AE154" s="48"/>
      <c r="AG154" s="27"/>
      <c r="AH154" s="27"/>
      <c r="AL154" s="58"/>
      <c r="AN154" s="128"/>
      <c r="AO154" s="160"/>
      <c r="AP154" s="160"/>
      <c r="AQ154" s="128"/>
      <c r="AR154" s="49"/>
      <c r="AS154" s="135"/>
      <c r="AT154" s="35"/>
      <c r="AU154" s="102"/>
      <c r="AV154" s="43"/>
      <c r="AW154" s="43"/>
      <c r="AX154" s="103"/>
      <c r="AY154" s="29"/>
      <c r="AZ154" s="83"/>
      <c r="BA154" s="84"/>
      <c r="BB154" s="85"/>
      <c r="BC154" s="48"/>
      <c r="BD154" s="36"/>
      <c r="BG154" s="58"/>
    </row>
    <row r="155" spans="1:59" x14ac:dyDescent="0.2">
      <c r="H155" s="1"/>
      <c r="Q155" s="58"/>
      <c r="R155" s="156"/>
      <c r="T155" s="153"/>
      <c r="U155" s="153"/>
      <c r="V155"/>
      <c r="Y155" s="35"/>
      <c r="AA155" s="47"/>
      <c r="AC155" s="36"/>
      <c r="AD155" s="24"/>
      <c r="AE155" s="48"/>
      <c r="AG155" s="27"/>
      <c r="AH155" s="27"/>
      <c r="AL155" s="58"/>
      <c r="AN155" s="128"/>
      <c r="AO155" s="160"/>
      <c r="AP155" s="160"/>
      <c r="AQ155" s="128"/>
      <c r="AR155" s="49"/>
      <c r="AS155" s="135"/>
      <c r="AT155" s="35"/>
      <c r="AU155" s="102"/>
      <c r="AV155" s="43"/>
      <c r="AW155" s="43"/>
      <c r="AX155" s="103"/>
      <c r="AY155" s="29"/>
      <c r="AZ155" s="83"/>
      <c r="BA155" s="84"/>
      <c r="BB155" s="85"/>
      <c r="BC155" s="48"/>
      <c r="BD155" s="36"/>
      <c r="BG155" s="58"/>
    </row>
    <row r="156" spans="1:59" x14ac:dyDescent="0.2">
      <c r="A156" s="1">
        <v>17</v>
      </c>
      <c r="B156" s="1">
        <v>37</v>
      </c>
      <c r="C156" s="1" t="s">
        <v>17</v>
      </c>
      <c r="D156" s="66">
        <v>17.899999999999999</v>
      </c>
      <c r="E156" s="1">
        <v>733</v>
      </c>
      <c r="F156" s="9">
        <v>817</v>
      </c>
      <c r="G156" s="1">
        <v>3933</v>
      </c>
      <c r="H156" s="5">
        <v>0.53100000000000003</v>
      </c>
      <c r="I156" s="25">
        <f t="shared" ref="I156:I163" si="115">0.1515*(G156/1000)/(E156/1000)^2/($D$4/10)^4</f>
        <v>0.18605807610042266</v>
      </c>
      <c r="J156" s="25">
        <f t="shared" ref="J156:J163" si="116">0.5*(F156/1000)/(E156/1000)^3/($D$4/10)^5</f>
        <v>0.1113730227385788</v>
      </c>
      <c r="K156" s="27">
        <f t="shared" ref="K156:K163" si="117">I156/J156</f>
        <v>1.6705847747093023</v>
      </c>
      <c r="L156" s="27">
        <f t="shared" ref="L156:L163" si="118">0.798*I156^1.5/J156</f>
        <v>0.57503684593363646</v>
      </c>
      <c r="M156" s="27">
        <f t="shared" ref="M156:M163" si="119">G156/F156</f>
        <v>4.8139534883720927</v>
      </c>
      <c r="O156" s="51">
        <f t="shared" ref="O156:O163" si="120">G156/(PI()*$D$4^2/4)</f>
        <v>20.511339026200147</v>
      </c>
      <c r="P156" s="29">
        <f t="shared" ref="P156:P163" si="121">M156</f>
        <v>4.8139534883720927</v>
      </c>
      <c r="Q156" s="58">
        <f t="shared" si="99"/>
        <v>0.57503684593363646</v>
      </c>
      <c r="R156" s="156">
        <f t="shared" si="100"/>
        <v>599.68422267742665</v>
      </c>
      <c r="S156" s="156">
        <f t="shared" si="101"/>
        <v>1129.3488186015568</v>
      </c>
      <c r="T156" s="153"/>
      <c r="U156" s="153"/>
      <c r="V156"/>
      <c r="W156" s="49">
        <v>17</v>
      </c>
      <c r="X156" s="135">
        <v>17.899999999999999</v>
      </c>
      <c r="Y156" s="52">
        <v>0.72499999999999998</v>
      </c>
      <c r="Z156" s="45">
        <v>2216</v>
      </c>
      <c r="AA156" s="47">
        <v>7526</v>
      </c>
      <c r="AB156" s="47">
        <v>818</v>
      </c>
      <c r="AC156" s="34">
        <v>1000</v>
      </c>
      <c r="AD156" s="27">
        <f>0.1515*(AA156/1000)/(AC156/1000)^2/($D$4/10)^4</f>
        <v>0.19129197133823997</v>
      </c>
      <c r="AE156" s="27">
        <f>0.5*(Z156/1000)/(AC156/1000)^3/($D$4/10)^5</f>
        <v>0.11897059409920001</v>
      </c>
      <c r="AF156" s="29">
        <f>AD156/AE156</f>
        <v>1.6078928813176891</v>
      </c>
      <c r="AG156" s="29">
        <f>0.798*AD156^1.5/AE156</f>
        <v>0.56118799913333006</v>
      </c>
      <c r="AH156" s="29">
        <f>AA156/Z156</f>
        <v>3.3962093862815883</v>
      </c>
      <c r="AI156" s="16"/>
      <c r="AJ156" s="51">
        <f t="shared" si="97"/>
        <v>39.249513732820319</v>
      </c>
      <c r="AK156" s="51">
        <f t="shared" si="98"/>
        <v>3.3962093862815883</v>
      </c>
      <c r="AL156" s="58">
        <f t="shared" si="102"/>
        <v>0.56118799913333006</v>
      </c>
      <c r="AM156" s="16"/>
      <c r="AN156" s="128"/>
      <c r="AO156" s="160"/>
      <c r="AP156" s="160"/>
      <c r="AQ156" s="128"/>
      <c r="AR156" s="49"/>
      <c r="AS156" s="135"/>
      <c r="AT156" s="35"/>
      <c r="AV156" s="43"/>
      <c r="AW156" s="43"/>
      <c r="AY156" s="24"/>
      <c r="AZ156" s="24"/>
      <c r="BB156" s="48"/>
      <c r="BC156" s="27"/>
      <c r="BD156" s="16"/>
      <c r="BG156" s="58"/>
    </row>
    <row r="157" spans="1:59" x14ac:dyDescent="0.2">
      <c r="A157" s="1">
        <v>17</v>
      </c>
      <c r="B157" s="1">
        <v>37</v>
      </c>
      <c r="C157" s="1" t="s">
        <v>17</v>
      </c>
      <c r="D157" s="66">
        <v>17.899999999999999</v>
      </c>
      <c r="E157" s="1">
        <v>734</v>
      </c>
      <c r="F157" s="9">
        <v>804</v>
      </c>
      <c r="G157" s="1">
        <v>3954</v>
      </c>
      <c r="H157" s="5">
        <v>0.53200000000000003</v>
      </c>
      <c r="I157" s="25">
        <f t="shared" si="115"/>
        <v>0.18654219122749444</v>
      </c>
      <c r="J157" s="25">
        <f t="shared" si="116"/>
        <v>0.10915351944391503</v>
      </c>
      <c r="K157" s="27">
        <f t="shared" si="117"/>
        <v>1.7089892490671639</v>
      </c>
      <c r="L157" s="27">
        <f t="shared" si="118"/>
        <v>0.5890209732536219</v>
      </c>
      <c r="M157" s="27">
        <f t="shared" si="119"/>
        <v>4.9179104477611943</v>
      </c>
      <c r="O157" s="51">
        <f t="shared" si="120"/>
        <v>20.620857998880087</v>
      </c>
      <c r="P157" s="29">
        <f t="shared" si="121"/>
        <v>4.9179104477611943</v>
      </c>
      <c r="Q157" s="58">
        <f t="shared" si="99"/>
        <v>0.5890209732536219</v>
      </c>
      <c r="R157" s="156">
        <f t="shared" si="100"/>
        <v>600.50234576429898</v>
      </c>
      <c r="S157" s="156">
        <f t="shared" si="101"/>
        <v>1128.7638078276295</v>
      </c>
      <c r="T157" s="153"/>
      <c r="U157" s="153"/>
      <c r="V157"/>
      <c r="W157" s="49">
        <v>17</v>
      </c>
      <c r="X157" s="135">
        <v>17.899999999999999</v>
      </c>
      <c r="Y157" s="52">
        <v>0.75</v>
      </c>
      <c r="Z157" s="45">
        <v>2494</v>
      </c>
      <c r="AA157" s="47">
        <v>8101</v>
      </c>
      <c r="AB157" s="47">
        <v>846</v>
      </c>
      <c r="AC157" s="34">
        <v>1034</v>
      </c>
      <c r="AD157" s="27">
        <f>0.1515*(AA157/1000)/(AC157/1000)^2/($D$4/10)^4</f>
        <v>0.19258838151424112</v>
      </c>
      <c r="AE157" s="27">
        <f>0.5*(Z157/1000)/(AC157/1000)^3/($D$4/10)^5</f>
        <v>0.121116889023105</v>
      </c>
      <c r="AF157" s="29">
        <f>AD157/AE157</f>
        <v>1.590103436998797</v>
      </c>
      <c r="AG157" s="29">
        <f>0.798*AD157^1.5/AE157</f>
        <v>0.55685652047761769</v>
      </c>
      <c r="AH157" s="29">
        <f>AA157/Z157</f>
        <v>3.2481956696070569</v>
      </c>
      <c r="AI157" s="16"/>
      <c r="AJ157" s="51">
        <f t="shared" si="97"/>
        <v>42.248247508580569</v>
      </c>
      <c r="AK157" s="51">
        <f t="shared" si="98"/>
        <v>3.2481956696070569</v>
      </c>
      <c r="AL157" s="58">
        <f t="shared" si="102"/>
        <v>0.55685652047761769</v>
      </c>
      <c r="AM157" s="16"/>
      <c r="AN157" s="128"/>
      <c r="AO157" s="160"/>
      <c r="AP157" s="160"/>
      <c r="AQ157" s="128"/>
      <c r="AR157" s="49"/>
      <c r="AS157" s="135"/>
      <c r="AT157" s="35"/>
      <c r="AV157" s="43"/>
      <c r="AW157" s="43"/>
      <c r="AY157" s="24"/>
      <c r="AZ157" s="24"/>
      <c r="BB157" s="48"/>
      <c r="BC157" s="27"/>
      <c r="BD157" s="16"/>
      <c r="BG157" s="58"/>
    </row>
    <row r="158" spans="1:59" x14ac:dyDescent="0.2">
      <c r="A158" s="1">
        <v>17</v>
      </c>
      <c r="B158" s="1">
        <v>37</v>
      </c>
      <c r="C158" s="1" t="s">
        <v>17</v>
      </c>
      <c r="D158" s="66">
        <v>17.899999999999999</v>
      </c>
      <c r="E158" s="1">
        <v>862</v>
      </c>
      <c r="F158" s="9">
        <v>1357</v>
      </c>
      <c r="G158" s="1">
        <v>5527</v>
      </c>
      <c r="H158" s="5">
        <v>0.625</v>
      </c>
      <c r="I158" s="25">
        <f t="shared" si="115"/>
        <v>0.18906339912640438</v>
      </c>
      <c r="J158" s="25">
        <f t="shared" si="116"/>
        <v>0.11374385007424967</v>
      </c>
      <c r="K158" s="27">
        <f t="shared" si="117"/>
        <v>1.6621856830324246</v>
      </c>
      <c r="L158" s="27">
        <f t="shared" si="118"/>
        <v>0.57674808271452216</v>
      </c>
      <c r="M158" s="27">
        <f t="shared" si="119"/>
        <v>4.0729550478997787</v>
      </c>
      <c r="O158" s="51">
        <f t="shared" si="120"/>
        <v>28.824350571525098</v>
      </c>
      <c r="P158" s="29">
        <f t="shared" si="121"/>
        <v>4.0729550478997787</v>
      </c>
      <c r="Q158" s="58">
        <f t="shared" si="99"/>
        <v>0.57674808271452216</v>
      </c>
      <c r="R158" s="156">
        <f t="shared" si="100"/>
        <v>705.22210088395877</v>
      </c>
      <c r="S158" s="156">
        <f t="shared" si="101"/>
        <v>1128.3553614143341</v>
      </c>
      <c r="T158" s="153"/>
      <c r="U158" s="153"/>
      <c r="V158"/>
      <c r="W158" s="49">
        <v>17</v>
      </c>
      <c r="X158" s="135">
        <v>17.899999999999999</v>
      </c>
      <c r="Y158" s="52">
        <v>0.77500000000000002</v>
      </c>
      <c r="Z158" s="45">
        <v>2796</v>
      </c>
      <c r="AA158" s="47">
        <v>8707</v>
      </c>
      <c r="AB158" s="47">
        <v>875</v>
      </c>
      <c r="AC158" s="34">
        <v>1069</v>
      </c>
      <c r="AD158" s="27">
        <f>0.1515*(AA158/1000)/(AC158/1000)^2/($D$4/10)^4</f>
        <v>0.19366255749336916</v>
      </c>
      <c r="AE158" s="27">
        <f>0.5*(Z158/1000)/(AC158/1000)^3/($D$4/10)^5</f>
        <v>0.12287794105515423</v>
      </c>
      <c r="AF158" s="29">
        <f>AD158/AE158</f>
        <v>1.5760563355016095</v>
      </c>
      <c r="AG158" s="29">
        <f>0.798*AD158^1.5/AE158</f>
        <v>0.55347430025314148</v>
      </c>
      <c r="AH158" s="29">
        <f>AA158/Z158</f>
        <v>3.1140915593705292</v>
      </c>
      <c r="AI158" s="16"/>
      <c r="AJ158" s="51">
        <f t="shared" si="97"/>
        <v>45.408652148773122</v>
      </c>
      <c r="AK158" s="51">
        <f t="shared" si="98"/>
        <v>3.1140915593705292</v>
      </c>
      <c r="AL158" s="58">
        <f t="shared" si="102"/>
        <v>0.55347430025314148</v>
      </c>
      <c r="AM158" s="16"/>
      <c r="AN158" s="128"/>
      <c r="AO158" s="160"/>
      <c r="AP158" s="160"/>
      <c r="AQ158" s="128"/>
      <c r="AR158" s="49"/>
      <c r="AS158" s="135"/>
      <c r="AT158" s="35"/>
      <c r="AV158" s="43"/>
      <c r="AW158" s="43"/>
      <c r="AY158" s="24"/>
      <c r="AZ158" s="24"/>
      <c r="BB158" s="48"/>
      <c r="BC158" s="27"/>
      <c r="BD158" s="16"/>
      <c r="BG158" s="58"/>
    </row>
    <row r="159" spans="1:59" x14ac:dyDescent="0.2">
      <c r="A159" s="1">
        <v>17</v>
      </c>
      <c r="B159" s="1">
        <v>37</v>
      </c>
      <c r="C159" s="1" t="s">
        <v>17</v>
      </c>
      <c r="D159" s="66">
        <v>17.899999999999999</v>
      </c>
      <c r="E159" s="1">
        <v>922</v>
      </c>
      <c r="F159" s="9">
        <v>1697</v>
      </c>
      <c r="G159" s="1">
        <v>6355</v>
      </c>
      <c r="H159" s="5">
        <v>0.66800000000000004</v>
      </c>
      <c r="I159" s="25">
        <f t="shared" si="115"/>
        <v>0.19001428051251404</v>
      </c>
      <c r="J159" s="25">
        <f t="shared" si="116"/>
        <v>0.11624089720734093</v>
      </c>
      <c r="K159" s="27">
        <f t="shared" si="117"/>
        <v>1.6346594449764287</v>
      </c>
      <c r="L159" s="27">
        <f t="shared" si="118"/>
        <v>0.56862153091596401</v>
      </c>
      <c r="M159" s="27">
        <f t="shared" si="119"/>
        <v>3.7448438420742485</v>
      </c>
      <c r="O159" s="51">
        <f t="shared" si="120"/>
        <v>33.142527208619867</v>
      </c>
      <c r="P159" s="29">
        <f t="shared" si="121"/>
        <v>3.7448438420742485</v>
      </c>
      <c r="Q159" s="58">
        <f t="shared" si="99"/>
        <v>0.56862153091596401</v>
      </c>
      <c r="R159" s="156">
        <f t="shared" si="100"/>
        <v>754.30948609629922</v>
      </c>
      <c r="S159" s="156">
        <f t="shared" si="101"/>
        <v>1129.2058175094298</v>
      </c>
      <c r="T159" s="153"/>
      <c r="U159" s="153"/>
      <c r="V159"/>
      <c r="W159" s="49">
        <v>17</v>
      </c>
      <c r="X159" s="135">
        <v>17.899999999999999</v>
      </c>
      <c r="Y159" s="52">
        <v>0.8</v>
      </c>
      <c r="Z159" s="45">
        <v>3125</v>
      </c>
      <c r="AA159" s="47">
        <v>9344</v>
      </c>
      <c r="AB159" s="47">
        <v>903</v>
      </c>
      <c r="AC159" s="34">
        <v>1103</v>
      </c>
      <c r="AD159" s="27">
        <f>0.1515*(AA159/1000)/(AC159/1000)^2/($D$4/10)^4</f>
        <v>0.19521551628383479</v>
      </c>
      <c r="AE159" s="27">
        <f>0.5*(Z159/1000)/(AC159/1000)^3/($D$4/10)^5</f>
        <v>0.1250239910960039</v>
      </c>
      <c r="AF159" s="29">
        <f>AD159/AE159</f>
        <v>1.5614244479999999</v>
      </c>
      <c r="AG159" s="29">
        <f>0.798*AD159^1.5/AE159</f>
        <v>0.55053005487794193</v>
      </c>
      <c r="AH159" s="29">
        <f>AA159/Z159</f>
        <v>2.9900799999999998</v>
      </c>
      <c r="AI159" s="16"/>
      <c r="AJ159" s="51">
        <f>AA159/(PI()*$D$4^2/4)</f>
        <v>48.730727653397956</v>
      </c>
      <c r="AK159" s="51">
        <f>AH159</f>
        <v>2.9900799999999998</v>
      </c>
      <c r="AL159" s="58">
        <f t="shared" si="102"/>
        <v>0.55053005487794193</v>
      </c>
      <c r="AM159" s="16"/>
      <c r="AN159" s="128"/>
      <c r="AO159" s="160"/>
      <c r="AP159" s="160"/>
      <c r="AQ159" s="128"/>
      <c r="AR159" s="49"/>
      <c r="AS159" s="135"/>
      <c r="AT159" s="35"/>
      <c r="AV159" s="43"/>
      <c r="AX159" s="102"/>
      <c r="AY159" s="24"/>
      <c r="AZ159" s="48"/>
      <c r="BB159" s="27"/>
      <c r="BC159" s="27"/>
      <c r="BG159" s="58"/>
    </row>
    <row r="160" spans="1:59" x14ac:dyDescent="0.2">
      <c r="A160" s="1">
        <v>17</v>
      </c>
      <c r="B160" s="1">
        <v>37</v>
      </c>
      <c r="C160" s="1" t="s">
        <v>17</v>
      </c>
      <c r="D160" s="66">
        <v>17.899999999999999</v>
      </c>
      <c r="E160" s="1">
        <v>983</v>
      </c>
      <c r="F160" s="9">
        <v>2079</v>
      </c>
      <c r="G160" s="1">
        <v>7224</v>
      </c>
      <c r="H160" s="5">
        <v>0.71299999999999997</v>
      </c>
      <c r="I160" s="25">
        <f t="shared" si="115"/>
        <v>0.19002171369203211</v>
      </c>
      <c r="J160" s="25">
        <f t="shared" si="116"/>
        <v>0.11750701931616311</v>
      </c>
      <c r="K160" s="27">
        <f t="shared" si="117"/>
        <v>1.6171094696969697</v>
      </c>
      <c r="L160" s="27">
        <f t="shared" si="118"/>
        <v>0.56252771817969349</v>
      </c>
      <c r="M160" s="27">
        <f t="shared" si="119"/>
        <v>3.4747474747474749</v>
      </c>
      <c r="O160" s="51">
        <f t="shared" si="120"/>
        <v>37.674526601899281</v>
      </c>
      <c r="P160" s="29">
        <f t="shared" si="121"/>
        <v>3.4747474747474749</v>
      </c>
      <c r="Q160" s="58">
        <f t="shared" si="99"/>
        <v>0.56252771817969349</v>
      </c>
      <c r="R160" s="156">
        <f t="shared" si="100"/>
        <v>804.21499439551212</v>
      </c>
      <c r="S160" s="156">
        <f t="shared" si="101"/>
        <v>1127.9312684369033</v>
      </c>
      <c r="T160" s="153"/>
      <c r="U160" s="153"/>
      <c r="V160"/>
      <c r="Y160" s="36"/>
      <c r="Z160" s="45"/>
      <c r="AA160" s="47"/>
      <c r="AB160" s="47"/>
      <c r="AC160" s="35"/>
      <c r="AD160" s="29"/>
      <c r="AE160" s="46"/>
      <c r="AF160" s="84"/>
      <c r="AG160" s="85"/>
      <c r="AH160" s="83"/>
      <c r="AI160" s="36"/>
      <c r="AL160" s="58"/>
      <c r="AM160" s="16"/>
      <c r="AN160" s="128"/>
      <c r="AO160" s="160"/>
      <c r="AP160" s="160"/>
      <c r="AQ160" s="128"/>
      <c r="AR160" s="49"/>
      <c r="AS160" s="135"/>
      <c r="AT160" s="35"/>
      <c r="AV160" s="43"/>
      <c r="AX160" s="102"/>
      <c r="AY160" s="24"/>
      <c r="AZ160" s="48"/>
      <c r="BB160" s="27"/>
      <c r="BC160" s="27"/>
      <c r="BG160" s="58"/>
    </row>
    <row r="161" spans="1:59" x14ac:dyDescent="0.2">
      <c r="A161" s="1">
        <v>17</v>
      </c>
      <c r="B161" s="1">
        <v>37</v>
      </c>
      <c r="C161" s="1" t="s">
        <v>17</v>
      </c>
      <c r="D161" s="66">
        <v>17.899999999999999</v>
      </c>
      <c r="E161" s="1">
        <v>1028</v>
      </c>
      <c r="F161" s="9">
        <v>2442</v>
      </c>
      <c r="G161" s="1">
        <v>8011</v>
      </c>
      <c r="H161" s="5">
        <v>0.745</v>
      </c>
      <c r="I161" s="25">
        <f t="shared" si="115"/>
        <v>0.19267839996124084</v>
      </c>
      <c r="J161" s="25">
        <f t="shared" si="116"/>
        <v>0.1206802468607053</v>
      </c>
      <c r="K161" s="27">
        <f t="shared" si="117"/>
        <v>1.5966026335995078</v>
      </c>
      <c r="L161" s="27">
        <f t="shared" si="118"/>
        <v>0.55926320635420523</v>
      </c>
      <c r="M161" s="27">
        <f t="shared" si="119"/>
        <v>3.2805077805077807</v>
      </c>
      <c r="O161" s="51">
        <f t="shared" si="120"/>
        <v>41.778880482809399</v>
      </c>
      <c r="P161" s="29">
        <f t="shared" si="121"/>
        <v>3.2805077805077807</v>
      </c>
      <c r="Q161" s="58">
        <f t="shared" si="99"/>
        <v>0.55926320635420523</v>
      </c>
      <c r="R161" s="156">
        <f t="shared" si="100"/>
        <v>841.03053330476746</v>
      </c>
      <c r="S161" s="156">
        <f t="shared" si="101"/>
        <v>1128.9000447043859</v>
      </c>
      <c r="T161" s="153"/>
      <c r="U161" s="153"/>
      <c r="V161"/>
      <c r="Y161" s="36"/>
      <c r="Z161" s="45"/>
      <c r="AA161" s="47"/>
      <c r="AB161" s="47"/>
      <c r="AC161" s="35"/>
      <c r="AD161" s="29"/>
      <c r="AE161" s="46"/>
      <c r="AF161" s="84"/>
      <c r="AG161" s="85"/>
      <c r="AH161" s="83"/>
      <c r="AI161" s="36"/>
      <c r="AL161" s="58"/>
      <c r="AM161" s="16"/>
      <c r="AN161" s="128"/>
      <c r="AO161" s="160"/>
      <c r="AP161" s="160"/>
      <c r="AQ161" s="128"/>
      <c r="AR161" s="49"/>
      <c r="AS161" s="135"/>
      <c r="AT161" s="35"/>
      <c r="AV161" s="43"/>
      <c r="AX161" s="102"/>
      <c r="AY161" s="24"/>
      <c r="AZ161" s="48"/>
      <c r="BB161" s="27"/>
      <c r="BC161" s="27"/>
      <c r="BG161" s="58"/>
    </row>
    <row r="162" spans="1:59" x14ac:dyDescent="0.2">
      <c r="A162" s="1">
        <v>17</v>
      </c>
      <c r="B162" s="1">
        <v>37</v>
      </c>
      <c r="C162" s="1" t="s">
        <v>17</v>
      </c>
      <c r="D162" s="66">
        <v>17.899999999999999</v>
      </c>
      <c r="E162" s="1">
        <v>1100</v>
      </c>
      <c r="F162" s="9">
        <v>3084</v>
      </c>
      <c r="G162" s="1">
        <v>9274</v>
      </c>
      <c r="H162" s="5">
        <v>0.79800000000000004</v>
      </c>
      <c r="I162" s="25">
        <f t="shared" si="115"/>
        <v>0.19481134735021483</v>
      </c>
      <c r="J162" s="25">
        <f t="shared" si="116"/>
        <v>0.12439593483155517</v>
      </c>
      <c r="K162" s="27">
        <f t="shared" si="117"/>
        <v>1.5660587913424127</v>
      </c>
      <c r="L162" s="27">
        <f t="shared" si="118"/>
        <v>0.5515921517067659</v>
      </c>
      <c r="M162" s="27">
        <f t="shared" si="119"/>
        <v>3.0071335927367056</v>
      </c>
      <c r="O162" s="51">
        <f t="shared" si="120"/>
        <v>48.36566441113149</v>
      </c>
      <c r="P162" s="29">
        <f t="shared" si="121"/>
        <v>3.0071335927367056</v>
      </c>
      <c r="Q162" s="58">
        <f t="shared" si="99"/>
        <v>0.5515921517067659</v>
      </c>
      <c r="R162" s="156">
        <f t="shared" si="100"/>
        <v>899.93539555957614</v>
      </c>
      <c r="S162" s="156">
        <f t="shared" si="101"/>
        <v>1127.7385909267871</v>
      </c>
      <c r="T162" s="153"/>
      <c r="U162" s="153"/>
      <c r="V162"/>
      <c r="Y162" s="36"/>
      <c r="Z162" s="45"/>
      <c r="AA162" s="47"/>
      <c r="AB162" s="47"/>
      <c r="AC162" s="35"/>
      <c r="AD162" s="29"/>
      <c r="AE162" s="46"/>
      <c r="AF162" s="84"/>
      <c r="AG162" s="85"/>
      <c r="AH162" s="83"/>
      <c r="AI162" s="36"/>
      <c r="AL162" s="58"/>
      <c r="AM162" s="16"/>
      <c r="AN162" s="128"/>
      <c r="AO162" s="160"/>
      <c r="AP162" s="160"/>
      <c r="AQ162" s="128"/>
      <c r="AR162" s="49"/>
      <c r="AS162" s="135"/>
      <c r="AT162" s="35"/>
      <c r="AU162" s="102"/>
      <c r="AV162" s="43"/>
      <c r="AW162" s="43"/>
      <c r="AX162" s="103"/>
      <c r="AY162" s="29"/>
      <c r="AZ162" s="46"/>
      <c r="BA162" s="84"/>
      <c r="BB162" s="85"/>
      <c r="BC162" s="83"/>
      <c r="BD162" s="36"/>
      <c r="BG162" s="58"/>
    </row>
    <row r="163" spans="1:59" x14ac:dyDescent="0.2">
      <c r="A163" s="1">
        <v>17</v>
      </c>
      <c r="B163" s="1">
        <v>37</v>
      </c>
      <c r="C163" s="1" t="s">
        <v>17</v>
      </c>
      <c r="D163" s="66">
        <v>17.899999999999999</v>
      </c>
      <c r="E163" s="1">
        <v>1117</v>
      </c>
      <c r="F163" s="9">
        <v>3267</v>
      </c>
      <c r="G163" s="1">
        <v>9605</v>
      </c>
      <c r="H163" s="5">
        <v>0.81</v>
      </c>
      <c r="I163" s="25">
        <f t="shared" si="115"/>
        <v>0.1956696876506886</v>
      </c>
      <c r="J163" s="25">
        <f t="shared" si="116"/>
        <v>0.12585181679082558</v>
      </c>
      <c r="K163" s="27">
        <f t="shared" si="117"/>
        <v>1.5547625186524334</v>
      </c>
      <c r="L163" s="27">
        <f t="shared" si="118"/>
        <v>0.54881848369354114</v>
      </c>
      <c r="M163" s="27">
        <f t="shared" si="119"/>
        <v>2.9400061218243034</v>
      </c>
      <c r="O163" s="51">
        <f t="shared" si="120"/>
        <v>50.091892028134353</v>
      </c>
      <c r="P163" s="29">
        <f t="shared" si="121"/>
        <v>2.9400061218243034</v>
      </c>
      <c r="Q163" s="58">
        <f t="shared" si="99"/>
        <v>0.54881848369354114</v>
      </c>
      <c r="R163" s="156">
        <f t="shared" si="100"/>
        <v>913.84348803640592</v>
      </c>
      <c r="S163" s="156">
        <f t="shared" si="101"/>
        <v>1128.2018370819826</v>
      </c>
      <c r="T163" s="153"/>
      <c r="U163" s="153"/>
      <c r="V163"/>
      <c r="Y163" s="36"/>
      <c r="Z163" s="45"/>
      <c r="AA163" s="47"/>
      <c r="AB163" s="47"/>
      <c r="AC163" s="35"/>
      <c r="AD163" s="29"/>
      <c r="AE163" s="46"/>
      <c r="AF163" s="84"/>
      <c r="AG163" s="85"/>
      <c r="AH163" s="83"/>
      <c r="AI163" s="36"/>
      <c r="AL163" s="58"/>
      <c r="AM163" s="16"/>
      <c r="AN163" s="128"/>
      <c r="AO163" s="160"/>
      <c r="AP163" s="160"/>
      <c r="AQ163" s="128"/>
      <c r="AR163" s="49"/>
      <c r="AS163" s="135"/>
      <c r="AT163" s="35"/>
      <c r="AU163" s="102"/>
      <c r="AV163" s="43"/>
      <c r="AW163" s="43"/>
      <c r="AX163" s="103"/>
      <c r="AY163" s="29"/>
      <c r="AZ163" s="46"/>
      <c r="BA163" s="84"/>
      <c r="BB163" s="85"/>
      <c r="BC163" s="83"/>
      <c r="BD163" s="36"/>
      <c r="BG163" s="58"/>
    </row>
    <row r="164" spans="1:59" x14ac:dyDescent="0.2">
      <c r="H164" s="1"/>
      <c r="Q164" s="58"/>
      <c r="R164" s="156"/>
      <c r="T164" s="153"/>
      <c r="U164" s="153"/>
      <c r="V164"/>
      <c r="Y164" s="36"/>
      <c r="Z164" s="45"/>
      <c r="AA164" s="47"/>
      <c r="AB164" s="47"/>
      <c r="AC164" s="35"/>
      <c r="AD164" s="29"/>
      <c r="AE164" s="46"/>
      <c r="AF164" s="84"/>
      <c r="AG164" s="85"/>
      <c r="AH164" s="83"/>
      <c r="AI164" s="36"/>
      <c r="AL164" s="58"/>
      <c r="AM164" s="16"/>
      <c r="AN164" s="128"/>
      <c r="AO164" s="160"/>
      <c r="AP164" s="160"/>
      <c r="AQ164" s="128"/>
      <c r="AR164" s="49"/>
      <c r="AS164" s="135"/>
      <c r="AT164" s="35"/>
      <c r="AU164" s="102"/>
      <c r="AV164" s="43"/>
      <c r="AW164" s="43"/>
      <c r="AX164" s="103"/>
      <c r="AY164" s="29"/>
      <c r="AZ164" s="46"/>
      <c r="BA164" s="84"/>
      <c r="BB164" s="85"/>
      <c r="BC164" s="83"/>
      <c r="BD164" s="36"/>
      <c r="BG164" s="58"/>
    </row>
    <row r="165" spans="1:59" x14ac:dyDescent="0.2">
      <c r="H165" s="1"/>
      <c r="Q165" s="58"/>
      <c r="R165" s="156"/>
      <c r="T165" s="153"/>
      <c r="U165" s="153"/>
      <c r="V165"/>
      <c r="Y165" s="35"/>
      <c r="Z165" s="44"/>
      <c r="AA165" s="46"/>
      <c r="AC165" s="53"/>
      <c r="AD165" s="83"/>
      <c r="AE165" s="24"/>
      <c r="AG165" s="48"/>
      <c r="AH165" s="48"/>
      <c r="AI165" s="16"/>
      <c r="AL165" s="58"/>
      <c r="AM165" s="17"/>
      <c r="AN165" s="128"/>
      <c r="AO165" s="160"/>
      <c r="AP165" s="160"/>
      <c r="AQ165" s="128"/>
      <c r="AR165" s="49"/>
      <c r="AS165" s="135"/>
      <c r="AT165" s="35"/>
      <c r="AU165" s="102"/>
      <c r="AV165" s="43"/>
      <c r="AW165" s="43"/>
      <c r="AX165" s="103"/>
      <c r="AY165" s="29"/>
      <c r="AZ165" s="46"/>
      <c r="BA165" s="84"/>
      <c r="BB165" s="85"/>
      <c r="BC165" s="83"/>
      <c r="BD165" s="36"/>
      <c r="BG165" s="58"/>
    </row>
    <row r="166" spans="1:59" x14ac:dyDescent="0.2">
      <c r="A166" s="1">
        <v>18</v>
      </c>
      <c r="B166" s="1">
        <v>38</v>
      </c>
      <c r="C166" s="1" t="s">
        <v>17</v>
      </c>
      <c r="D166" s="66">
        <v>20</v>
      </c>
      <c r="E166" s="1">
        <v>737</v>
      </c>
      <c r="F166" s="9">
        <v>989</v>
      </c>
      <c r="G166" s="1">
        <v>4231</v>
      </c>
      <c r="H166" s="5">
        <v>0.53300000000000003</v>
      </c>
      <c r="I166" s="25">
        <f t="shared" ref="I166:I173" si="122">0.1515*(G166/1000)/(E166/1000)^2/($D$4/10)^4</f>
        <v>0.19798877947276078</v>
      </c>
      <c r="J166" s="25">
        <f t="shared" ref="J166:J173" si="123">0.5*(F166/1000)/(E166/1000)^3/($D$4/10)^5</f>
        <v>0.13263669822191496</v>
      </c>
      <c r="K166" s="27">
        <f t="shared" ref="K166:K173" si="124">I166/J166</f>
        <v>1.4927149282735086</v>
      </c>
      <c r="L166" s="27">
        <f t="shared" ref="L166:L173" si="125">0.798*I166^1.5/J166</f>
        <v>0.5300295179807426</v>
      </c>
      <c r="M166" s="27">
        <f t="shared" ref="M166:M173" si="126">G166/F166</f>
        <v>4.2780586450960563</v>
      </c>
      <c r="O166" s="51">
        <f t="shared" ref="O166:O173" si="127">G166/(PI()*$D$4^2/4)</f>
        <v>22.065465400420244</v>
      </c>
      <c r="P166" s="29">
        <f t="shared" ref="P166:P173" si="128">M166</f>
        <v>4.2780586450960563</v>
      </c>
      <c r="Q166" s="58">
        <f t="shared" si="99"/>
        <v>0.5300295179807426</v>
      </c>
      <c r="R166" s="156">
        <f t="shared" si="100"/>
        <v>602.95671502491598</v>
      </c>
      <c r="S166" s="156">
        <f t="shared" si="101"/>
        <v>1131.2508724670092</v>
      </c>
      <c r="T166" s="153"/>
      <c r="U166" s="153"/>
      <c r="V166" s="1"/>
      <c r="W166" s="49">
        <v>18</v>
      </c>
      <c r="X166" s="135">
        <v>20</v>
      </c>
      <c r="Y166" s="35">
        <v>0.72499999999999998</v>
      </c>
      <c r="Z166" s="54">
        <v>2648</v>
      </c>
      <c r="AA166" s="54">
        <v>7998</v>
      </c>
      <c r="AB166" s="47">
        <v>820</v>
      </c>
      <c r="AC166" s="49">
        <v>1002</v>
      </c>
      <c r="AD166" s="27">
        <f>0.1515*(AA166/1000)/(AC166/1000)^2/($D$4/10)^4</f>
        <v>0.20247829984294888</v>
      </c>
      <c r="AE166" s="27">
        <f>0.5*(Z166/1000)/(AC166/1000)^3/($D$4/10)^5</f>
        <v>0.14131383757558491</v>
      </c>
      <c r="AF166" s="29">
        <f>AD166/AE166</f>
        <v>1.432827126604985</v>
      </c>
      <c r="AG166" s="29">
        <f>0.798*AD166^1.5/AE166</f>
        <v>0.51450065167657699</v>
      </c>
      <c r="AH166" s="29">
        <f>AA166/Z166</f>
        <v>3.0203927492447131</v>
      </c>
      <c r="AI166" s="16"/>
      <c r="AJ166" s="51">
        <f>AA166/(PI()*$D$4^2/4)</f>
        <v>41.711083023531344</v>
      </c>
      <c r="AK166" s="51">
        <f>AH166</f>
        <v>3.0203927492447131</v>
      </c>
      <c r="AL166" s="58">
        <f t="shared" si="102"/>
        <v>0.51450065167657699</v>
      </c>
      <c r="AN166" s="128"/>
      <c r="AO166" s="160"/>
      <c r="AP166" s="160"/>
      <c r="AQ166" s="128"/>
      <c r="AR166" s="49"/>
      <c r="AS166" s="135"/>
      <c r="AT166" s="35"/>
      <c r="AU166" s="102"/>
      <c r="AV166" s="43"/>
      <c r="AW166" s="43"/>
      <c r="AX166" s="103"/>
      <c r="AY166" s="29"/>
      <c r="AZ166" s="46"/>
      <c r="BA166" s="84"/>
      <c r="BB166" s="85"/>
      <c r="BC166" s="83"/>
      <c r="BD166" s="36"/>
      <c r="BG166" s="58"/>
    </row>
    <row r="167" spans="1:59" x14ac:dyDescent="0.2">
      <c r="A167" s="1">
        <v>18</v>
      </c>
      <c r="B167" s="1">
        <v>38</v>
      </c>
      <c r="C167" s="1" t="s">
        <v>17</v>
      </c>
      <c r="D167" s="66">
        <v>20</v>
      </c>
      <c r="E167" s="59">
        <v>858</v>
      </c>
      <c r="F167" s="286">
        <v>1604</v>
      </c>
      <c r="G167" s="59">
        <v>5848</v>
      </c>
      <c r="H167" s="287">
        <v>0.621</v>
      </c>
      <c r="I167" s="25">
        <f t="shared" si="122"/>
        <v>0.20191348142468254</v>
      </c>
      <c r="J167" s="25">
        <f t="shared" si="123"/>
        <v>0.13633657344696518</v>
      </c>
      <c r="K167" s="27">
        <f t="shared" si="124"/>
        <v>1.4809927836658352</v>
      </c>
      <c r="L167" s="27">
        <f t="shared" si="125"/>
        <v>0.53105376504718105</v>
      </c>
      <c r="M167" s="27">
        <f t="shared" si="126"/>
        <v>3.6458852867830425</v>
      </c>
      <c r="N167" s="58" t="s">
        <v>149</v>
      </c>
      <c r="O167" s="51">
        <f t="shared" si="127"/>
        <v>30.498426296775605</v>
      </c>
      <c r="P167" s="29">
        <f t="shared" si="128"/>
        <v>3.6458852867830425</v>
      </c>
      <c r="Q167" s="58">
        <f t="shared" si="99"/>
        <v>0.53105376504718105</v>
      </c>
      <c r="R167" s="156">
        <f t="shared" si="100"/>
        <v>701.94960853646933</v>
      </c>
      <c r="S167" s="156">
        <f t="shared" si="101"/>
        <v>1130.3536369347332</v>
      </c>
      <c r="T167" s="153"/>
      <c r="U167" s="153"/>
      <c r="V167" s="59"/>
      <c r="W167" s="49">
        <v>18</v>
      </c>
      <c r="X167" s="135">
        <v>20</v>
      </c>
      <c r="Y167" s="35">
        <v>0.75</v>
      </c>
      <c r="Z167" s="54">
        <v>2948</v>
      </c>
      <c r="AA167" s="54">
        <v>8514</v>
      </c>
      <c r="AB167" s="47">
        <v>848</v>
      </c>
      <c r="AC167" s="49">
        <v>1036</v>
      </c>
      <c r="AD167" s="27">
        <f>0.1515*(AA167/1000)/(AC167/1000)^2/($D$4/10)^4</f>
        <v>0.20162606009093478</v>
      </c>
      <c r="AE167" s="27">
        <f>0.5*(Z167/1000)/(AC167/1000)^3/($D$4/10)^5</f>
        <v>0.1423370914860666</v>
      </c>
      <c r="AF167" s="29">
        <f>AD167/AE167</f>
        <v>1.4165391324626861</v>
      </c>
      <c r="AG167" s="29">
        <f>0.798*AD167^1.5/AE167</f>
        <v>0.50758034878542091</v>
      </c>
      <c r="AH167" s="29">
        <f>AA167/Z167</f>
        <v>2.8880597014925371</v>
      </c>
      <c r="AI167" s="16"/>
      <c r="AJ167" s="51">
        <f>AA167/(PI()*$D$4^2/4)</f>
        <v>44.40212063795272</v>
      </c>
      <c r="AK167" s="51">
        <f>AH167</f>
        <v>2.8880597014925371</v>
      </c>
      <c r="AL167" s="58">
        <f t="shared" si="102"/>
        <v>0.50758034878542091</v>
      </c>
      <c r="AN167" s="128"/>
      <c r="AO167" s="160"/>
      <c r="AP167" s="160"/>
      <c r="AQ167" s="128"/>
      <c r="AR167" s="49"/>
      <c r="AS167" s="135"/>
      <c r="AT167" s="35"/>
      <c r="AU167" s="103"/>
      <c r="AV167" s="147"/>
      <c r="AX167" s="102"/>
      <c r="AY167" s="83"/>
      <c r="AZ167" s="24"/>
      <c r="BB167" s="48"/>
      <c r="BC167" s="48"/>
      <c r="BD167" s="16"/>
      <c r="BG167" s="58"/>
    </row>
    <row r="168" spans="1:59" x14ac:dyDescent="0.2">
      <c r="A168" s="1">
        <v>18</v>
      </c>
      <c r="B168" s="1">
        <v>38</v>
      </c>
      <c r="C168" s="1" t="s">
        <v>17</v>
      </c>
      <c r="D168" s="66">
        <v>20</v>
      </c>
      <c r="E168" s="59">
        <v>858</v>
      </c>
      <c r="F168" s="286">
        <v>1607</v>
      </c>
      <c r="G168" s="59">
        <v>5744</v>
      </c>
      <c r="H168" s="287">
        <v>0.621</v>
      </c>
      <c r="I168" s="25">
        <f t="shared" si="122"/>
        <v>0.19832268079743101</v>
      </c>
      <c r="J168" s="25">
        <f t="shared" si="123"/>
        <v>0.13659156703820013</v>
      </c>
      <c r="K168" s="27">
        <f t="shared" si="124"/>
        <v>1.4519394212818917</v>
      </c>
      <c r="L168" s="27">
        <f t="shared" si="125"/>
        <v>0.51598559849350911</v>
      </c>
      <c r="M168" s="27">
        <f t="shared" si="126"/>
        <v>3.5743621655258244</v>
      </c>
      <c r="N168" s="58" t="s">
        <v>149</v>
      </c>
      <c r="O168" s="51">
        <f t="shared" si="127"/>
        <v>29.956046622551142</v>
      </c>
      <c r="P168" s="29">
        <f t="shared" si="128"/>
        <v>3.5743621655258244</v>
      </c>
      <c r="Q168" s="58">
        <f t="shared" si="99"/>
        <v>0.51598559849350911</v>
      </c>
      <c r="R168" s="156">
        <f t="shared" si="100"/>
        <v>701.94960853646933</v>
      </c>
      <c r="S168" s="156">
        <f t="shared" si="101"/>
        <v>1130.3536369347332</v>
      </c>
      <c r="T168" s="153"/>
      <c r="U168" s="153"/>
      <c r="V168" s="59"/>
      <c r="Y168" s="35"/>
      <c r="Z168" s="44"/>
      <c r="AA168" s="54"/>
      <c r="AB168" s="47"/>
      <c r="AC168" s="49"/>
      <c r="AD168" s="24"/>
      <c r="AE168" s="24"/>
      <c r="AG168" s="48"/>
      <c r="AH168" s="27"/>
      <c r="AI168" s="16"/>
      <c r="AL168" s="58"/>
      <c r="AR168"/>
      <c r="AS168" s="29"/>
      <c r="AT168" s="35"/>
      <c r="AU168" s="103"/>
      <c r="AV168" s="145"/>
      <c r="AW168" s="43"/>
      <c r="AY168" s="24"/>
      <c r="AZ168" s="24"/>
      <c r="BB168" s="48"/>
      <c r="BC168" s="27"/>
      <c r="BD168" s="16"/>
      <c r="BG168" s="58"/>
    </row>
    <row r="169" spans="1:59" x14ac:dyDescent="0.2">
      <c r="A169" s="1">
        <v>18</v>
      </c>
      <c r="B169" s="1">
        <v>38</v>
      </c>
      <c r="C169" s="1" t="s">
        <v>17</v>
      </c>
      <c r="D169" s="66">
        <v>20</v>
      </c>
      <c r="E169" s="1">
        <v>924</v>
      </c>
      <c r="F169" s="9">
        <v>2039</v>
      </c>
      <c r="G169" s="1">
        <v>6802</v>
      </c>
      <c r="H169" s="5">
        <v>0.66900000000000004</v>
      </c>
      <c r="I169" s="25">
        <f t="shared" si="122"/>
        <v>0.20250008690391857</v>
      </c>
      <c r="J169" s="25">
        <f t="shared" si="123"/>
        <v>0.13876220308117759</v>
      </c>
      <c r="K169" s="27">
        <f t="shared" si="124"/>
        <v>1.4593317373712604</v>
      </c>
      <c r="L169" s="27">
        <f t="shared" si="125"/>
        <v>0.52404613933853417</v>
      </c>
      <c r="M169" s="27">
        <f t="shared" si="126"/>
        <v>3.3359489946051988</v>
      </c>
      <c r="O169" s="51">
        <f t="shared" si="127"/>
        <v>35.473716769950009</v>
      </c>
      <c r="P169" s="29">
        <f t="shared" si="128"/>
        <v>3.3359489946051988</v>
      </c>
      <c r="Q169" s="58">
        <f t="shared" si="99"/>
        <v>0.52404613933853417</v>
      </c>
      <c r="R169" s="156">
        <f t="shared" si="100"/>
        <v>755.94573227004389</v>
      </c>
      <c r="S169" s="156">
        <f t="shared" si="101"/>
        <v>1129.9637253662838</v>
      </c>
      <c r="T169" s="153"/>
      <c r="U169" s="153"/>
      <c r="V169" s="1"/>
      <c r="Y169" s="35"/>
      <c r="Z169" s="44"/>
      <c r="AA169" s="54"/>
      <c r="AB169" s="47"/>
      <c r="AC169" s="49"/>
      <c r="AD169" s="24"/>
      <c r="AE169" s="24"/>
      <c r="AG169" s="48"/>
      <c r="AH169" s="27"/>
      <c r="AI169" s="16"/>
      <c r="AL169" s="58"/>
      <c r="AR169"/>
      <c r="AS169" s="29"/>
      <c r="AT169" s="35"/>
      <c r="AU169" s="103"/>
      <c r="AV169" s="145"/>
      <c r="AW169" s="43"/>
      <c r="AY169" s="24"/>
      <c r="AZ169" s="24"/>
      <c r="BB169" s="48"/>
      <c r="BC169" s="27"/>
      <c r="BD169" s="16"/>
      <c r="BG169" s="58"/>
    </row>
    <row r="170" spans="1:59" x14ac:dyDescent="0.2">
      <c r="A170" s="1">
        <v>18</v>
      </c>
      <c r="B170" s="1">
        <v>38</v>
      </c>
      <c r="C170" s="1" t="s">
        <v>17</v>
      </c>
      <c r="D170" s="66">
        <v>20</v>
      </c>
      <c r="E170" s="1">
        <v>977</v>
      </c>
      <c r="F170" s="9">
        <v>2452</v>
      </c>
      <c r="G170" s="1">
        <v>7631</v>
      </c>
      <c r="H170" s="5">
        <v>0.70699999999999996</v>
      </c>
      <c r="I170" s="25">
        <f t="shared" si="122"/>
        <v>0.20320053866717513</v>
      </c>
      <c r="J170" s="25">
        <f t="shared" si="123"/>
        <v>0.14115837460348879</v>
      </c>
      <c r="K170" s="27">
        <f t="shared" si="124"/>
        <v>1.4395216666241843</v>
      </c>
      <c r="L170" s="27">
        <f t="shared" si="125"/>
        <v>0.51782560915827414</v>
      </c>
      <c r="M170" s="27">
        <f t="shared" si="126"/>
        <v>3.1121533442088092</v>
      </c>
      <c r="O170" s="51">
        <f t="shared" si="127"/>
        <v>39.797108596220014</v>
      </c>
      <c r="P170" s="29">
        <f t="shared" si="128"/>
        <v>3.1121533442088092</v>
      </c>
      <c r="Q170" s="58">
        <f t="shared" si="99"/>
        <v>0.51782560915827414</v>
      </c>
      <c r="R170" s="156">
        <f t="shared" si="100"/>
        <v>799.30625587427801</v>
      </c>
      <c r="S170" s="156">
        <f t="shared" si="101"/>
        <v>1130.5604750697003</v>
      </c>
      <c r="T170" s="153"/>
      <c r="U170" s="153"/>
      <c r="V170" s="1"/>
      <c r="Y170" s="35"/>
      <c r="Z170" s="44"/>
      <c r="AA170" s="54"/>
      <c r="AB170" s="47"/>
      <c r="AC170" s="49"/>
      <c r="AD170" s="24"/>
      <c r="AE170" s="24"/>
      <c r="AG170" s="48"/>
      <c r="AH170" s="27"/>
      <c r="AI170" s="16"/>
      <c r="AL170" s="58"/>
      <c r="AR170"/>
      <c r="AS170" s="29"/>
      <c r="AT170" s="35"/>
      <c r="AU170" s="103"/>
      <c r="AV170" s="145"/>
      <c r="AW170" s="43"/>
      <c r="AY170" s="24"/>
      <c r="AZ170" s="24"/>
      <c r="BB170" s="48"/>
      <c r="BC170" s="27"/>
      <c r="BD170" s="16"/>
      <c r="BG170" s="58"/>
    </row>
    <row r="171" spans="1:59" x14ac:dyDescent="0.2">
      <c r="A171" s="1">
        <v>18</v>
      </c>
      <c r="B171" s="1">
        <v>38</v>
      </c>
      <c r="C171" s="1" t="s">
        <v>17</v>
      </c>
      <c r="D171" s="66">
        <v>20</v>
      </c>
      <c r="E171" s="1">
        <v>1022</v>
      </c>
      <c r="F171" s="9">
        <v>2819</v>
      </c>
      <c r="G171" s="1">
        <v>8316</v>
      </c>
      <c r="H171" s="5">
        <v>0.74</v>
      </c>
      <c r="I171" s="25">
        <f t="shared" si="122"/>
        <v>0.20236957417044207</v>
      </c>
      <c r="J171" s="25">
        <f t="shared" si="123"/>
        <v>0.1417791155281716</v>
      </c>
      <c r="K171" s="27">
        <f t="shared" si="124"/>
        <v>1.4273581367506212</v>
      </c>
      <c r="L171" s="27">
        <f t="shared" si="125"/>
        <v>0.51239921457920679</v>
      </c>
      <c r="M171" s="27">
        <f t="shared" si="126"/>
        <v>2.9499822632139057</v>
      </c>
      <c r="O171" s="51">
        <f t="shared" si="127"/>
        <v>43.369513181256146</v>
      </c>
      <c r="P171" s="29">
        <f t="shared" si="128"/>
        <v>2.9499822632139057</v>
      </c>
      <c r="Q171" s="58">
        <f t="shared" si="99"/>
        <v>0.51239921457920679</v>
      </c>
      <c r="R171" s="156">
        <f t="shared" si="100"/>
        <v>836.12179478353346</v>
      </c>
      <c r="S171" s="156">
        <f t="shared" si="101"/>
        <v>1129.8943172750453</v>
      </c>
      <c r="T171" s="153"/>
      <c r="U171" s="153"/>
      <c r="V171" s="1"/>
      <c r="Y171" s="35"/>
      <c r="Z171" s="44"/>
      <c r="AA171" s="54"/>
      <c r="AB171" s="47"/>
      <c r="AC171" s="49"/>
      <c r="AD171" s="24"/>
      <c r="AE171" s="24"/>
      <c r="AG171" s="48"/>
      <c r="AH171" s="27"/>
      <c r="AI171" s="16"/>
      <c r="AL171" s="58"/>
      <c r="AR171"/>
      <c r="AS171" s="29"/>
      <c r="AT171" s="35"/>
      <c r="AU171" s="103"/>
      <c r="AV171" s="145"/>
      <c r="AW171" s="43"/>
      <c r="AY171" s="24"/>
      <c r="AZ171" s="24"/>
      <c r="BB171" s="48"/>
      <c r="BC171" s="27"/>
      <c r="BD171" s="16"/>
      <c r="BG171" s="58"/>
    </row>
    <row r="172" spans="1:59" x14ac:dyDescent="0.2">
      <c r="A172" s="1">
        <v>18</v>
      </c>
      <c r="B172" s="1">
        <v>38</v>
      </c>
      <c r="C172" s="1" t="s">
        <v>17</v>
      </c>
      <c r="D172" s="66">
        <v>20</v>
      </c>
      <c r="E172" s="1">
        <v>1042</v>
      </c>
      <c r="F172" s="9">
        <v>3002</v>
      </c>
      <c r="G172" s="59">
        <v>8503</v>
      </c>
      <c r="H172" s="5">
        <v>0.754</v>
      </c>
      <c r="I172" s="25">
        <f t="shared" si="122"/>
        <v>0.19905324866796095</v>
      </c>
      <c r="J172" s="25">
        <f t="shared" si="123"/>
        <v>0.14245490428947694</v>
      </c>
      <c r="K172" s="27">
        <f t="shared" si="124"/>
        <v>1.397307096310793</v>
      </c>
      <c r="L172" s="27">
        <f t="shared" si="125"/>
        <v>0.49748431314091479</v>
      </c>
      <c r="M172" s="27">
        <f t="shared" si="126"/>
        <v>2.8324450366422385</v>
      </c>
      <c r="N172" s="58" t="s">
        <v>153</v>
      </c>
      <c r="O172" s="51">
        <f t="shared" si="127"/>
        <v>44.344753557025136</v>
      </c>
      <c r="P172" s="29">
        <f t="shared" si="128"/>
        <v>2.8324450366422385</v>
      </c>
      <c r="Q172" s="58">
        <f t="shared" si="99"/>
        <v>0.49748431314091479</v>
      </c>
      <c r="R172" s="156">
        <f t="shared" si="100"/>
        <v>852.48425652098024</v>
      </c>
      <c r="S172" s="156">
        <f t="shared" si="101"/>
        <v>1130.6157248288862</v>
      </c>
      <c r="T172" s="153"/>
      <c r="U172" s="153"/>
      <c r="V172" s="1"/>
      <c r="Y172" s="35"/>
      <c r="Z172" s="44"/>
      <c r="AA172" s="54"/>
      <c r="AB172" s="47"/>
      <c r="AC172" s="49"/>
      <c r="AD172" s="24"/>
      <c r="AE172" s="24"/>
      <c r="AG172" s="48"/>
      <c r="AH172" s="27"/>
      <c r="AI172" s="16"/>
      <c r="AL172" s="58"/>
      <c r="AR172"/>
      <c r="AS172" s="29"/>
      <c r="AT172" s="35"/>
      <c r="AU172" s="103"/>
      <c r="AV172" s="145"/>
      <c r="AW172" s="43"/>
      <c r="AY172" s="24"/>
      <c r="AZ172" s="24"/>
      <c r="BB172" s="48"/>
      <c r="BC172" s="27"/>
      <c r="BD172" s="16"/>
      <c r="BG172" s="58"/>
    </row>
    <row r="173" spans="1:59" x14ac:dyDescent="0.2">
      <c r="A173" s="1">
        <v>18</v>
      </c>
      <c r="B173" s="1">
        <v>38</v>
      </c>
      <c r="C173" s="1" t="s">
        <v>17</v>
      </c>
      <c r="D173" s="66">
        <v>20</v>
      </c>
      <c r="E173" s="1">
        <v>1050</v>
      </c>
      <c r="F173" s="9">
        <v>3070</v>
      </c>
      <c r="G173" s="1">
        <v>8792</v>
      </c>
      <c r="H173" s="5">
        <v>0.76</v>
      </c>
      <c r="I173" s="25">
        <f t="shared" si="122"/>
        <v>0.2026943345615238</v>
      </c>
      <c r="J173" s="25">
        <f t="shared" si="123"/>
        <v>0.14237716875844939</v>
      </c>
      <c r="K173" s="27">
        <f t="shared" si="124"/>
        <v>1.4236435260586322</v>
      </c>
      <c r="L173" s="27">
        <f t="shared" si="125"/>
        <v>0.5114756393662705</v>
      </c>
      <c r="M173" s="27">
        <f t="shared" si="126"/>
        <v>2.8638436482084693</v>
      </c>
      <c r="O173" s="51">
        <f t="shared" si="127"/>
        <v>45.851943228668112</v>
      </c>
      <c r="P173" s="29">
        <f t="shared" si="128"/>
        <v>2.8638436482084693</v>
      </c>
      <c r="Q173" s="58">
        <f t="shared" si="99"/>
        <v>0.5114756393662705</v>
      </c>
      <c r="R173" s="156">
        <f t="shared" si="100"/>
        <v>859.02924121595902</v>
      </c>
      <c r="S173" s="156">
        <f t="shared" si="101"/>
        <v>1130.3016331788933</v>
      </c>
      <c r="T173" s="153"/>
      <c r="U173" s="153"/>
      <c r="V173" s="1"/>
      <c r="Y173" s="35"/>
      <c r="Z173" s="44"/>
      <c r="AA173" s="54"/>
      <c r="AB173" s="47"/>
      <c r="AC173" s="49"/>
      <c r="AD173" s="24"/>
      <c r="AE173" s="24"/>
      <c r="AG173" s="48"/>
      <c r="AH173" s="27"/>
      <c r="AI173" s="16"/>
      <c r="AL173" s="58"/>
      <c r="AR173"/>
      <c r="AS173" s="29"/>
      <c r="AT173" s="35"/>
      <c r="AU173" s="103"/>
      <c r="AV173" s="145"/>
      <c r="AW173" s="43"/>
      <c r="AY173" s="24"/>
      <c r="AZ173" s="24"/>
      <c r="BB173" s="48"/>
      <c r="BC173" s="27"/>
      <c r="BD173" s="16"/>
      <c r="BG173" s="58"/>
    </row>
    <row r="174" spans="1:59" x14ac:dyDescent="0.2">
      <c r="I174"/>
      <c r="J174"/>
      <c r="K174" s="17"/>
      <c r="L174" s="25"/>
      <c r="M174" s="25"/>
      <c r="Q174" s="58"/>
      <c r="T174" s="153"/>
      <c r="U174" s="153"/>
      <c r="V174" s="25"/>
      <c r="AA174" s="47"/>
      <c r="AC174" s="36"/>
      <c r="AD174" s="24"/>
      <c r="AE174" s="48"/>
      <c r="AG174" s="27"/>
      <c r="AH174" s="27"/>
      <c r="AL174" s="58"/>
      <c r="AR174" s="29"/>
      <c r="AS174" s="29"/>
      <c r="AV174" s="43"/>
      <c r="AX174" s="102"/>
      <c r="AY174" s="24"/>
      <c r="AZ174" s="48"/>
      <c r="BB174" s="27"/>
      <c r="BC174" s="27"/>
      <c r="BG174" s="58"/>
    </row>
    <row r="175" spans="1:59" x14ac:dyDescent="0.2">
      <c r="I175"/>
      <c r="J175"/>
      <c r="K175" s="17"/>
      <c r="L175" s="25"/>
      <c r="M175" s="25"/>
      <c r="Q175" s="58"/>
      <c r="T175" s="153"/>
      <c r="U175" s="153"/>
      <c r="V175" s="25"/>
      <c r="AA175" s="47"/>
      <c r="AC175" s="36"/>
      <c r="AD175" s="24"/>
      <c r="AE175" s="48"/>
      <c r="AG175" s="27"/>
      <c r="AH175" s="27"/>
      <c r="AL175" s="58"/>
      <c r="AR175" s="29"/>
      <c r="AS175" s="29"/>
      <c r="AV175" s="43"/>
      <c r="AX175" s="102"/>
      <c r="AY175" s="24"/>
      <c r="AZ175" s="48"/>
      <c r="BB175" s="27"/>
      <c r="BC175" s="27"/>
      <c r="BG175" s="58"/>
    </row>
    <row r="176" spans="1:59" x14ac:dyDescent="0.2">
      <c r="I176"/>
      <c r="J176"/>
      <c r="K176" s="17"/>
      <c r="L176" s="25"/>
      <c r="M176" s="25"/>
      <c r="Q176" s="58"/>
      <c r="T176" s="153"/>
      <c r="U176" s="153"/>
      <c r="V176" s="25"/>
      <c r="AA176" s="47"/>
      <c r="AC176" s="36"/>
      <c r="AD176" s="24"/>
      <c r="AE176" s="48"/>
      <c r="AG176" s="27"/>
      <c r="AH176" s="27"/>
      <c r="AL176" s="58"/>
      <c r="AR176" s="29"/>
      <c r="AS176" s="29"/>
      <c r="AV176" s="43"/>
      <c r="AX176" s="102"/>
      <c r="AY176" s="24"/>
      <c r="AZ176" s="48"/>
      <c r="BB176" s="27"/>
      <c r="BC176" s="27"/>
      <c r="BG176" s="58"/>
    </row>
    <row r="177" spans="9:59" x14ac:dyDescent="0.2">
      <c r="I177"/>
      <c r="J177"/>
      <c r="K177" s="17"/>
      <c r="L177" s="25"/>
      <c r="M177" s="25"/>
      <c r="Q177" s="58"/>
      <c r="T177" s="153"/>
      <c r="U177" s="153"/>
      <c r="V177" s="25"/>
      <c r="AA177" s="47"/>
      <c r="AC177" s="36"/>
      <c r="AD177" s="24"/>
      <c r="AE177" s="48"/>
      <c r="AG177" s="27"/>
      <c r="AH177" s="27"/>
      <c r="AL177" s="58"/>
      <c r="AR177" s="29"/>
      <c r="AS177" s="29"/>
      <c r="AV177" s="43"/>
      <c r="AX177" s="102"/>
      <c r="AY177" s="24"/>
      <c r="AZ177" s="48"/>
      <c r="BB177" s="27"/>
      <c r="BC177" s="27"/>
      <c r="BG177" s="58"/>
    </row>
    <row r="178" spans="9:59" x14ac:dyDescent="0.2">
      <c r="I178"/>
      <c r="J178"/>
      <c r="K178" s="17"/>
      <c r="L178" s="25"/>
      <c r="M178" s="25"/>
      <c r="Q178" s="58"/>
      <c r="T178" s="153"/>
      <c r="U178" s="153"/>
      <c r="V178" s="25"/>
      <c r="AA178" s="47"/>
      <c r="AC178" s="36"/>
      <c r="AD178" s="24"/>
      <c r="AE178" s="48"/>
      <c r="AG178" s="27"/>
      <c r="AH178" s="27"/>
      <c r="AL178" s="58"/>
      <c r="AR178" s="29"/>
      <c r="AS178" s="29"/>
      <c r="AV178" s="43"/>
      <c r="AX178" s="102"/>
      <c r="AY178" s="24"/>
      <c r="AZ178" s="48"/>
      <c r="BB178" s="27"/>
      <c r="BC178" s="27"/>
      <c r="BG178" s="58"/>
    </row>
    <row r="179" spans="9:59" x14ac:dyDescent="0.2">
      <c r="I179"/>
      <c r="J179"/>
      <c r="K179" s="17"/>
      <c r="L179" s="25"/>
      <c r="M179" s="25"/>
      <c r="Q179" s="58"/>
      <c r="T179" s="153"/>
      <c r="U179" s="153"/>
      <c r="V179" s="25"/>
      <c r="AA179" s="47"/>
      <c r="AC179" s="36"/>
      <c r="AD179" s="24"/>
      <c r="AE179" s="48"/>
      <c r="AG179" s="27"/>
      <c r="AH179" s="27"/>
      <c r="AL179" s="58"/>
      <c r="AR179" s="29"/>
      <c r="AS179" s="29"/>
      <c r="AV179" s="43"/>
      <c r="AX179" s="102"/>
      <c r="AY179" s="24"/>
      <c r="AZ179" s="48"/>
      <c r="BB179" s="27"/>
      <c r="BC179" s="27"/>
      <c r="BG179" s="58"/>
    </row>
    <row r="180" spans="9:59" x14ac:dyDescent="0.2">
      <c r="I180"/>
      <c r="J180"/>
      <c r="K180" s="17"/>
      <c r="L180" s="25"/>
      <c r="M180" s="25"/>
      <c r="Q180" s="58"/>
      <c r="T180" s="153"/>
      <c r="U180" s="153"/>
      <c r="V180" s="25"/>
      <c r="AA180" s="47"/>
      <c r="AC180" s="36"/>
      <c r="AD180" s="24"/>
      <c r="AE180" s="48"/>
      <c r="AG180" s="27"/>
      <c r="AH180" s="27"/>
      <c r="AL180" s="58"/>
      <c r="AR180" s="29"/>
      <c r="AS180" s="29"/>
      <c r="AV180" s="43"/>
      <c r="AX180" s="102"/>
      <c r="AY180" s="24"/>
      <c r="AZ180" s="48"/>
      <c r="BB180" s="27"/>
      <c r="BC180" s="27"/>
      <c r="BG180" s="58"/>
    </row>
    <row r="181" spans="9:59" x14ac:dyDescent="0.2">
      <c r="I181"/>
      <c r="J181"/>
      <c r="K181" s="17"/>
      <c r="L181" s="25"/>
      <c r="M181" s="25"/>
      <c r="Q181" s="58"/>
      <c r="T181" s="153"/>
      <c r="U181" s="153"/>
      <c r="V181" s="25"/>
      <c r="AA181" s="47"/>
      <c r="AC181" s="36"/>
      <c r="AD181" s="24"/>
      <c r="AE181" s="48"/>
      <c r="AG181" s="27"/>
      <c r="AH181" s="27"/>
      <c r="AL181" s="58"/>
      <c r="AR181" s="29"/>
      <c r="AS181" s="29"/>
      <c r="AV181" s="43"/>
      <c r="AX181" s="102"/>
      <c r="AY181" s="24"/>
      <c r="AZ181" s="48"/>
      <c r="BB181" s="27"/>
      <c r="BC181" s="27"/>
      <c r="BG181" s="58"/>
    </row>
    <row r="182" spans="9:59" x14ac:dyDescent="0.2">
      <c r="I182"/>
      <c r="J182"/>
      <c r="K182" s="17"/>
      <c r="L182" s="25"/>
      <c r="M182" s="25"/>
      <c r="Q182" s="58"/>
      <c r="T182" s="153"/>
      <c r="U182" s="153"/>
      <c r="V182" s="25"/>
      <c r="AA182" s="47"/>
      <c r="AC182" s="36"/>
      <c r="AD182" s="24"/>
      <c r="AE182" s="48"/>
      <c r="AG182" s="27"/>
      <c r="AH182" s="27"/>
      <c r="AL182" s="58"/>
      <c r="AR182" s="29"/>
      <c r="AS182" s="29"/>
      <c r="AV182" s="43"/>
      <c r="AX182" s="102"/>
      <c r="AY182" s="24"/>
      <c r="AZ182" s="48"/>
      <c r="BB182" s="27"/>
      <c r="BC182" s="27"/>
      <c r="BG182" s="58"/>
    </row>
    <row r="183" spans="9:59" x14ac:dyDescent="0.2">
      <c r="I183"/>
      <c r="J183"/>
      <c r="K183" s="17"/>
      <c r="L183" s="25"/>
      <c r="M183" s="25"/>
      <c r="Q183" s="58"/>
      <c r="T183" s="153"/>
      <c r="U183" s="153"/>
      <c r="V183" s="25"/>
      <c r="AA183" s="47"/>
      <c r="AC183" s="36"/>
      <c r="AD183" s="24"/>
      <c r="AE183" s="48"/>
      <c r="AG183" s="27"/>
      <c r="AH183" s="27"/>
      <c r="AL183" s="58"/>
      <c r="AR183" s="29"/>
      <c r="AS183" s="29"/>
      <c r="AV183" s="43"/>
      <c r="AX183" s="102"/>
      <c r="AY183" s="24"/>
      <c r="AZ183" s="48"/>
      <c r="BB183" s="27"/>
      <c r="BC183" s="27"/>
      <c r="BG183" s="58"/>
    </row>
    <row r="184" spans="9:59" x14ac:dyDescent="0.2">
      <c r="I184"/>
      <c r="J184"/>
      <c r="K184" s="17"/>
      <c r="L184" s="25"/>
      <c r="M184" s="25"/>
      <c r="Q184" s="58"/>
      <c r="T184" s="153"/>
      <c r="U184" s="153"/>
      <c r="V184" s="25"/>
      <c r="AA184" s="47"/>
      <c r="AC184" s="36"/>
      <c r="AD184" s="24"/>
      <c r="AE184" s="48"/>
      <c r="AG184" s="27"/>
      <c r="AH184" s="27"/>
      <c r="AL184" s="58"/>
      <c r="AR184" s="29"/>
      <c r="AS184" s="29"/>
      <c r="AV184" s="43"/>
      <c r="AX184" s="102"/>
      <c r="AY184" s="24"/>
      <c r="AZ184" s="48"/>
      <c r="BB184" s="27"/>
      <c r="BC184" s="27"/>
      <c r="BG184" s="58"/>
    </row>
    <row r="185" spans="9:59" x14ac:dyDescent="0.2">
      <c r="I185"/>
      <c r="J185"/>
      <c r="K185" s="17"/>
      <c r="L185" s="25"/>
      <c r="M185" s="25"/>
      <c r="Q185" s="58"/>
      <c r="T185" s="153"/>
      <c r="U185" s="153"/>
      <c r="V185" s="25"/>
      <c r="AA185" s="47"/>
      <c r="AC185" s="36"/>
      <c r="AD185" s="24"/>
      <c r="AE185" s="48"/>
      <c r="AG185" s="27"/>
      <c r="AH185" s="27"/>
      <c r="AL185" s="58"/>
      <c r="AR185" s="29"/>
      <c r="AS185" s="29"/>
      <c r="AV185" s="43"/>
      <c r="AX185" s="102"/>
      <c r="AY185" s="24"/>
      <c r="AZ185" s="48"/>
      <c r="BB185" s="27"/>
      <c r="BC185" s="27"/>
      <c r="BG185" s="58"/>
    </row>
    <row r="186" spans="9:59" x14ac:dyDescent="0.2">
      <c r="I186"/>
      <c r="J186"/>
      <c r="K186" s="17"/>
      <c r="L186" s="25"/>
      <c r="M186" s="25"/>
      <c r="Q186" s="58"/>
      <c r="T186" s="153"/>
      <c r="U186" s="153"/>
      <c r="V186" s="25"/>
      <c r="AA186" s="47"/>
      <c r="AC186" s="36"/>
      <c r="AD186" s="24"/>
      <c r="AE186" s="48"/>
      <c r="AG186" s="27"/>
      <c r="AH186" s="27"/>
      <c r="AL186" s="58"/>
      <c r="AR186" s="29"/>
      <c r="AS186" s="29"/>
      <c r="AV186" s="43"/>
      <c r="AX186" s="102"/>
      <c r="AY186" s="24"/>
      <c r="AZ186" s="48"/>
      <c r="BB186" s="27"/>
      <c r="BC186" s="27"/>
      <c r="BG186" s="58"/>
    </row>
    <row r="187" spans="9:59" x14ac:dyDescent="0.2">
      <c r="I187"/>
      <c r="J187"/>
      <c r="K187" s="17"/>
      <c r="L187" s="25"/>
      <c r="M187" s="25"/>
      <c r="Q187" s="58"/>
      <c r="T187" s="153"/>
      <c r="U187" s="153"/>
      <c r="V187" s="25"/>
      <c r="AA187" s="47"/>
      <c r="AC187" s="36"/>
      <c r="AD187" s="24"/>
      <c r="AE187" s="48"/>
      <c r="AG187" s="27"/>
      <c r="AH187" s="27"/>
      <c r="AL187" s="58"/>
      <c r="AR187" s="29"/>
      <c r="AS187" s="29"/>
      <c r="AV187" s="43"/>
      <c r="AX187" s="102"/>
      <c r="AY187" s="24"/>
      <c r="AZ187" s="48"/>
      <c r="BB187" s="27"/>
      <c r="BC187" s="27"/>
      <c r="BG187" s="58"/>
    </row>
    <row r="188" spans="9:59" x14ac:dyDescent="0.2">
      <c r="I188"/>
      <c r="J188"/>
      <c r="K188" s="17"/>
      <c r="L188" s="25"/>
      <c r="M188" s="25"/>
      <c r="Q188" s="58"/>
      <c r="T188" s="153"/>
      <c r="U188" s="153"/>
      <c r="V188" s="25"/>
      <c r="AA188" s="47"/>
      <c r="AC188" s="36"/>
      <c r="AD188" s="24"/>
      <c r="AE188" s="48"/>
      <c r="AG188" s="27"/>
      <c r="AH188" s="27"/>
      <c r="AL188" s="58"/>
      <c r="AR188" s="29"/>
      <c r="AS188" s="29"/>
      <c r="AV188" s="43"/>
      <c r="AX188" s="102"/>
      <c r="AY188" s="24"/>
      <c r="AZ188" s="48"/>
      <c r="BB188" s="27"/>
      <c r="BC188" s="27"/>
      <c r="BG188" s="58"/>
    </row>
    <row r="189" spans="9:59" x14ac:dyDescent="0.2">
      <c r="I189"/>
      <c r="J189"/>
      <c r="K189" s="17"/>
      <c r="L189" s="25"/>
      <c r="M189" s="25"/>
      <c r="Q189" s="58"/>
      <c r="T189" s="153"/>
      <c r="U189" s="153"/>
      <c r="V189" s="25"/>
      <c r="AA189" s="47"/>
      <c r="AC189" s="36"/>
      <c r="AD189" s="24"/>
      <c r="AE189" s="48"/>
      <c r="AG189" s="27"/>
      <c r="AH189" s="27"/>
      <c r="AL189" s="58"/>
      <c r="AR189" s="29"/>
      <c r="AS189" s="29"/>
      <c r="AV189" s="43"/>
      <c r="AX189" s="102"/>
      <c r="AY189" s="24"/>
      <c r="AZ189" s="48"/>
      <c r="BB189" s="27"/>
      <c r="BC189" s="27"/>
      <c r="BG189" s="58"/>
    </row>
    <row r="190" spans="9:59" x14ac:dyDescent="0.2">
      <c r="I190"/>
      <c r="J190"/>
      <c r="K190" s="17"/>
      <c r="L190" s="25"/>
      <c r="M190" s="25"/>
      <c r="Q190" s="58"/>
      <c r="T190" s="153"/>
      <c r="U190" s="153"/>
      <c r="V190" s="25"/>
      <c r="AA190" s="47"/>
      <c r="AC190" s="36"/>
      <c r="AD190" s="24"/>
      <c r="AE190" s="48"/>
      <c r="AG190" s="27"/>
      <c r="AH190" s="27"/>
      <c r="AL190" s="58"/>
      <c r="AR190" s="29"/>
      <c r="AS190" s="29"/>
      <c r="AV190" s="43"/>
      <c r="AX190" s="102"/>
      <c r="AY190" s="24"/>
      <c r="AZ190" s="48"/>
      <c r="BB190" s="27"/>
      <c r="BC190" s="27"/>
      <c r="BG190" s="58"/>
    </row>
    <row r="191" spans="9:59" x14ac:dyDescent="0.2">
      <c r="I191"/>
      <c r="J191"/>
      <c r="K191" s="17"/>
      <c r="L191" s="25"/>
      <c r="M191" s="25"/>
      <c r="Q191" s="58"/>
      <c r="T191" s="153"/>
      <c r="U191" s="153"/>
      <c r="V191" s="25"/>
      <c r="AA191" s="47"/>
      <c r="AC191" s="36"/>
      <c r="AD191" s="24"/>
      <c r="AE191" s="48"/>
      <c r="AG191" s="27"/>
      <c r="AH191" s="27"/>
      <c r="AL191" s="58"/>
      <c r="AR191" s="29"/>
      <c r="AS191" s="29"/>
      <c r="AV191" s="43"/>
      <c r="AX191" s="102"/>
      <c r="AY191" s="24"/>
      <c r="AZ191" s="48"/>
      <c r="BB191" s="27"/>
      <c r="BC191" s="27"/>
      <c r="BG191" s="58"/>
    </row>
    <row r="192" spans="9:59" x14ac:dyDescent="0.2">
      <c r="I192"/>
      <c r="J192"/>
      <c r="K192" s="17"/>
      <c r="L192" s="25"/>
      <c r="M192" s="25"/>
      <c r="T192" s="153"/>
      <c r="U192" s="153"/>
      <c r="V192" s="25"/>
      <c r="AA192" s="47"/>
      <c r="AC192" s="36"/>
      <c r="AD192" s="24"/>
      <c r="AE192" s="48"/>
      <c r="AG192" s="27"/>
      <c r="AH192" s="27"/>
      <c r="AR192" s="29"/>
      <c r="AS192" s="29"/>
      <c r="AV192" s="43"/>
      <c r="AX192" s="102"/>
      <c r="AY192" s="24"/>
      <c r="AZ192" s="48"/>
      <c r="BB192" s="27"/>
      <c r="BC192" s="27"/>
    </row>
    <row r="193" spans="9:59" x14ac:dyDescent="0.2">
      <c r="I193"/>
      <c r="J193"/>
      <c r="K193" s="17"/>
      <c r="L193" s="25"/>
      <c r="M193" s="25"/>
      <c r="AL193" s="90"/>
      <c r="BG193" s="90"/>
    </row>
    <row r="194" spans="9:59" x14ac:dyDescent="0.2">
      <c r="I194"/>
      <c r="J194"/>
      <c r="K194" s="17"/>
      <c r="L194" s="25"/>
      <c r="M194" s="25"/>
      <c r="AL194" s="90"/>
      <c r="BG194" s="90"/>
    </row>
    <row r="195" spans="9:59" x14ac:dyDescent="0.2">
      <c r="AL195" s="90"/>
      <c r="BG195" s="90"/>
    </row>
    <row r="196" spans="9:59" x14ac:dyDescent="0.2">
      <c r="AL196" s="90"/>
      <c r="BG196" s="90"/>
    </row>
    <row r="197" spans="9:59" x14ac:dyDescent="0.2">
      <c r="AL197" s="90"/>
      <c r="BG197" s="90"/>
    </row>
    <row r="198" spans="9:59" x14ac:dyDescent="0.2">
      <c r="AL198" s="90"/>
      <c r="BG198" s="90"/>
    </row>
    <row r="199" spans="9:59" x14ac:dyDescent="0.2">
      <c r="AL199" s="90"/>
      <c r="BG199" s="90"/>
    </row>
    <row r="200" spans="9:59" x14ac:dyDescent="0.2">
      <c r="AL200" s="90"/>
      <c r="BG200" s="90"/>
    </row>
    <row r="201" spans="9:59" x14ac:dyDescent="0.2">
      <c r="AL201" s="90"/>
      <c r="BG201" s="90"/>
    </row>
    <row r="202" spans="9:59" x14ac:dyDescent="0.2">
      <c r="AL202" s="90"/>
      <c r="BG202" s="90"/>
    </row>
    <row r="203" spans="9:59" x14ac:dyDescent="0.2">
      <c r="AL203" s="90"/>
      <c r="BG203" s="90"/>
    </row>
    <row r="204" spans="9:59" x14ac:dyDescent="0.2">
      <c r="AL204" s="90"/>
      <c r="BG204" s="90"/>
    </row>
  </sheetData>
  <phoneticPr fontId="1" type="noConversion"/>
  <pageMargins left="0.75" right="0.75" top="1" bottom="1" header="0.5" footer="0.5"/>
  <pageSetup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DSMT4" shapeId="3073" r:id="rId4">
          <objectPr defaultSize="0" r:id="rId5">
            <anchor moveWithCells="1">
              <from>
                <xdr:col>11</xdr:col>
                <xdr:colOff>800100</xdr:colOff>
                <xdr:row>0</xdr:row>
                <xdr:rowOff>165100</xdr:rowOff>
              </from>
              <to>
                <xdr:col>19</xdr:col>
                <xdr:colOff>990600</xdr:colOff>
                <xdr:row>2</xdr:row>
                <xdr:rowOff>215900</xdr:rowOff>
              </to>
            </anchor>
          </objectPr>
        </oleObject>
      </mc:Choice>
      <mc:Fallback>
        <oleObject progId="Equation.DSMT4" shapeId="30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AQ208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7.1640625" style="1" customWidth="1"/>
    <col min="2" max="2" width="7.5" style="1" customWidth="1"/>
    <col min="3" max="3" width="12.83203125" style="1" customWidth="1"/>
    <col min="4" max="4" width="12.6640625" style="1" customWidth="1"/>
    <col min="6" max="6" width="11.33203125" customWidth="1"/>
    <col min="7" max="7" width="12.5" customWidth="1"/>
    <col min="8" max="8" width="12.83203125" style="17" customWidth="1"/>
    <col min="9" max="9" width="11.33203125" style="25" customWidth="1"/>
    <col min="10" max="10" width="12.5" style="25" customWidth="1"/>
    <col min="11" max="11" width="13.33203125" style="27" customWidth="1"/>
    <col min="12" max="12" width="12.1640625" style="27" customWidth="1"/>
    <col min="13" max="14" width="11" style="27" customWidth="1"/>
    <col min="15" max="16" width="13.5" style="25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1640625" style="29" customWidth="1"/>
    <col min="23" max="23" width="8.83203125" style="53"/>
    <col min="24" max="24" width="11.6640625" style="53" customWidth="1"/>
    <col min="25" max="25" width="8.83203125" style="35"/>
    <col min="26" max="26" width="8.83203125" style="36"/>
    <col min="27" max="27" width="11.1640625" style="36" customWidth="1"/>
    <col min="28" max="28" width="12.33203125" style="34" customWidth="1"/>
    <col min="29" max="29" width="8.83203125" style="21"/>
    <col min="30" max="31" width="8.83203125" style="27"/>
    <col min="32" max="32" width="8.83203125" style="24"/>
    <col min="33" max="33" width="8.83203125" style="29"/>
    <col min="34" max="34" width="10.6640625" style="29" customWidth="1"/>
    <col min="35" max="35" width="13.1640625" customWidth="1"/>
    <col min="36" max="37" width="11.5" style="51" customWidth="1"/>
    <col min="38" max="38" width="10.83203125" style="59" customWidth="1"/>
    <col min="40" max="40" width="16.5" style="21" customWidth="1"/>
    <col min="41" max="42" width="8.83203125" style="154"/>
    <col min="43" max="43" width="13.5" style="161" customWidth="1"/>
  </cols>
  <sheetData>
    <row r="1" spans="1:43" ht="20" x14ac:dyDescent="0.2">
      <c r="A1" s="31" t="s">
        <v>376</v>
      </c>
      <c r="B1" s="20"/>
      <c r="C1" s="20"/>
      <c r="Q1" s="61"/>
      <c r="R1" s="155"/>
      <c r="AL1" s="61"/>
    </row>
    <row r="2" spans="1:43" x14ac:dyDescent="0.2">
      <c r="F2" s="13" t="s">
        <v>157</v>
      </c>
      <c r="G2" s="13" t="s">
        <v>157</v>
      </c>
      <c r="H2" s="13" t="s">
        <v>157</v>
      </c>
      <c r="J2" s="283" t="s">
        <v>82</v>
      </c>
      <c r="K2" s="282">
        <v>0.19882</v>
      </c>
      <c r="Q2" s="61"/>
      <c r="R2" s="155"/>
      <c r="AL2" s="61"/>
    </row>
    <row r="3" spans="1:43" ht="18" x14ac:dyDescent="0.2">
      <c r="A3" s="32" t="s">
        <v>377</v>
      </c>
      <c r="B3" s="13"/>
      <c r="C3" s="14" t="s">
        <v>26</v>
      </c>
      <c r="D3" s="13" t="s">
        <v>401</v>
      </c>
      <c r="E3" s="11" t="s">
        <v>402</v>
      </c>
      <c r="F3" s="11" t="s">
        <v>403</v>
      </c>
      <c r="G3" s="19" t="s">
        <v>404</v>
      </c>
      <c r="H3" s="23" t="s">
        <v>158</v>
      </c>
      <c r="J3" s="283" t="s">
        <v>83</v>
      </c>
      <c r="K3" s="288">
        <v>35.200000000000003</v>
      </c>
      <c r="M3" s="24"/>
      <c r="N3" s="24"/>
      <c r="Q3" s="61"/>
      <c r="R3" s="155"/>
      <c r="X3" s="104"/>
      <c r="Y3" s="36"/>
      <c r="AA3" s="34"/>
      <c r="AC3" s="16"/>
      <c r="AE3" s="24"/>
      <c r="AF3" s="29"/>
      <c r="AH3" s="24"/>
      <c r="AL3" s="61"/>
    </row>
    <row r="4" spans="1:43" x14ac:dyDescent="0.2">
      <c r="C4" s="1">
        <v>122</v>
      </c>
      <c r="D4" s="1">
        <v>14.917</v>
      </c>
      <c r="E4" s="1">
        <v>4</v>
      </c>
      <c r="F4" s="7">
        <v>27</v>
      </c>
      <c r="G4" s="5">
        <v>540.29</v>
      </c>
      <c r="H4" s="3">
        <v>0.94</v>
      </c>
      <c r="M4" s="24"/>
      <c r="N4" s="24"/>
      <c r="Q4" s="61"/>
      <c r="R4" s="157"/>
      <c r="X4" s="104"/>
      <c r="Y4" s="36"/>
      <c r="AA4" s="34"/>
      <c r="AC4" s="16"/>
      <c r="AE4" s="24"/>
      <c r="AF4" s="29"/>
      <c r="AH4" s="24"/>
      <c r="AL4" s="61"/>
    </row>
    <row r="5" spans="1:43" x14ac:dyDescent="0.2">
      <c r="C5" s="41" t="s">
        <v>379</v>
      </c>
      <c r="Q5" s="61"/>
      <c r="R5" s="215" t="s">
        <v>426</v>
      </c>
      <c r="S5" s="215" t="s">
        <v>186</v>
      </c>
      <c r="AL5" s="61"/>
    </row>
    <row r="6" spans="1:43" x14ac:dyDescent="0.2">
      <c r="A6" s="14" t="s">
        <v>151</v>
      </c>
      <c r="B6" s="13"/>
      <c r="C6" s="13"/>
      <c r="I6" s="33" t="s">
        <v>378</v>
      </c>
      <c r="Q6" s="61"/>
      <c r="R6" s="336" t="s">
        <v>427</v>
      </c>
      <c r="S6" s="215" t="s">
        <v>428</v>
      </c>
      <c r="W6" s="337" t="s">
        <v>332</v>
      </c>
      <c r="AD6" s="33" t="s">
        <v>378</v>
      </c>
      <c r="AL6" s="61"/>
      <c r="AN6" s="161"/>
      <c r="AQ6" s="162" t="s">
        <v>186</v>
      </c>
    </row>
    <row r="7" spans="1:43" s="13" customFormat="1" x14ac:dyDescent="0.2">
      <c r="A7" s="15" t="s">
        <v>407</v>
      </c>
      <c r="B7" s="15" t="s">
        <v>290</v>
      </c>
      <c r="C7" s="15" t="s">
        <v>289</v>
      </c>
      <c r="D7" s="13" t="s">
        <v>400</v>
      </c>
      <c r="E7" s="13" t="s">
        <v>408</v>
      </c>
      <c r="F7" s="13" t="s">
        <v>125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28"/>
      <c r="O7" s="26" t="s">
        <v>123</v>
      </c>
      <c r="P7" s="33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8" t="s">
        <v>407</v>
      </c>
      <c r="X7" s="38" t="s">
        <v>400</v>
      </c>
      <c r="Y7" s="37" t="s">
        <v>84</v>
      </c>
      <c r="Z7" s="38" t="s">
        <v>125</v>
      </c>
      <c r="AA7" s="38" t="s">
        <v>405</v>
      </c>
      <c r="AB7" s="39" t="s">
        <v>406</v>
      </c>
      <c r="AC7" s="22" t="s">
        <v>408</v>
      </c>
      <c r="AD7" s="28" t="s">
        <v>167</v>
      </c>
      <c r="AE7" s="28" t="s">
        <v>291</v>
      </c>
      <c r="AF7" s="79" t="s">
        <v>409</v>
      </c>
      <c r="AG7" s="30" t="s">
        <v>144</v>
      </c>
      <c r="AH7" s="30" t="s">
        <v>102</v>
      </c>
      <c r="AJ7" s="55" t="s">
        <v>123</v>
      </c>
      <c r="AK7" s="81" t="s">
        <v>124</v>
      </c>
      <c r="AL7" s="61" t="s">
        <v>353</v>
      </c>
      <c r="AN7" s="161" t="s">
        <v>129</v>
      </c>
      <c r="AO7" s="154"/>
      <c r="AP7" s="154"/>
      <c r="AQ7" s="162" t="s">
        <v>105</v>
      </c>
    </row>
    <row r="8" spans="1:43" x14ac:dyDescent="0.2">
      <c r="A8" s="1">
        <v>19</v>
      </c>
      <c r="B8" s="1">
        <v>55</v>
      </c>
      <c r="C8" s="1" t="s">
        <v>195</v>
      </c>
      <c r="D8" s="7">
        <v>0</v>
      </c>
      <c r="E8">
        <v>783</v>
      </c>
      <c r="F8">
        <v>110</v>
      </c>
      <c r="G8">
        <v>947</v>
      </c>
      <c r="H8" s="17">
        <v>0.53700000000000003</v>
      </c>
      <c r="I8" s="25">
        <f>0.1515*(G8/1000)/(E8/1000)^2/($D$4/10)^4</f>
        <v>4.726211241165694E-2</v>
      </c>
      <c r="J8" s="25">
        <f>0.5*(F8/1000)/(E8/1000)^3/($D$4/10)^5</f>
        <v>1.5512077100685582E-2</v>
      </c>
      <c r="K8" s="27">
        <f t="shared" ref="K8:K17" si="0">I8/J8</f>
        <v>3.0467945785009096</v>
      </c>
      <c r="L8" s="27">
        <f>0.798*I8^1.5/J8</f>
        <v>0.52857014557238535</v>
      </c>
      <c r="M8" s="27">
        <f>G8/F8</f>
        <v>8.6090909090909093</v>
      </c>
      <c r="O8" s="25">
        <f t="shared" ref="O8:O17" si="1">G8/(PI()*$D$4^2/4)</f>
        <v>5.4187250877132263</v>
      </c>
      <c r="P8" s="25">
        <f>M8</f>
        <v>8.6090909090909093</v>
      </c>
      <c r="Q8" s="58">
        <f>L8</f>
        <v>0.52857014557238535</v>
      </c>
      <c r="R8" s="156">
        <f>E8*(PI()/30)*($D$4/2)</f>
        <v>611.56394585746614</v>
      </c>
      <c r="S8" s="156">
        <f>R8/H8</f>
        <v>1138.8527855818736</v>
      </c>
      <c r="T8" s="153"/>
      <c r="U8" s="153"/>
      <c r="W8" s="49">
        <v>19</v>
      </c>
      <c r="X8" s="135">
        <v>0</v>
      </c>
      <c r="Y8" s="35">
        <v>0.72499999999999998</v>
      </c>
      <c r="Z8" s="36">
        <v>306</v>
      </c>
      <c r="AA8" s="36">
        <v>1590</v>
      </c>
      <c r="AB8" s="34">
        <v>826</v>
      </c>
      <c r="AC8" s="21">
        <v>1058</v>
      </c>
      <c r="AD8" s="27">
        <f>0.1515*(AA8/1000)/(AC8/1000)^2/($D$4/10)^4</f>
        <v>4.346227574556908E-2</v>
      </c>
      <c r="AE8" s="27">
        <f>0.5*(Z8/1000)/(AC8/1000)^3/($D$4/10)^5</f>
        <v>1.7491496966082338E-2</v>
      </c>
      <c r="AF8" s="24">
        <f>AD8/AE8</f>
        <v>2.4847659311176473</v>
      </c>
      <c r="AG8" s="29">
        <f>0.798*AD8^1.5/AE8</f>
        <v>0.41337537942011621</v>
      </c>
      <c r="AH8" s="29">
        <f>AA8/Z8</f>
        <v>5.1960784313725492</v>
      </c>
      <c r="AJ8" s="51">
        <f>AA8/(PI()*$D$4^2/4)</f>
        <v>9.0979650363928517</v>
      </c>
      <c r="AK8" s="51">
        <f>AH8</f>
        <v>5.1960784313725492</v>
      </c>
      <c r="AL8" s="58">
        <f>AG8</f>
        <v>0.41337537942011621</v>
      </c>
      <c r="AN8" s="128">
        <f t="shared" ref="AN8:AN16" si="2">AC8*PI()/30*($D$4/2)</f>
        <v>826.35332658646132</v>
      </c>
      <c r="AO8" s="160"/>
      <c r="AP8" s="160"/>
      <c r="AQ8" s="128">
        <f t="shared" ref="AQ8:AQ16" si="3">AB8/Y8</f>
        <v>1139.3103448275863</v>
      </c>
    </row>
    <row r="9" spans="1:43" x14ac:dyDescent="0.2">
      <c r="A9" s="1">
        <v>19</v>
      </c>
      <c r="B9" s="1">
        <v>55</v>
      </c>
      <c r="C9" s="1" t="s">
        <v>195</v>
      </c>
      <c r="D9" s="7">
        <v>0</v>
      </c>
      <c r="E9">
        <v>894</v>
      </c>
      <c r="F9">
        <v>179</v>
      </c>
      <c r="G9">
        <v>1203</v>
      </c>
      <c r="H9" s="17">
        <v>0.61299999999999999</v>
      </c>
      <c r="I9" s="25">
        <f t="shared" ref="I9:I17" si="4">0.1515*(G9/1000)/(E9/1000)^2/($D$4/10)^4</f>
        <v>4.6055050587209226E-2</v>
      </c>
      <c r="J9" s="25">
        <f t="shared" ref="J9:J17" si="5">0.5*(F9/1000)/(E9/1000)^3/($D$4/10)^5</f>
        <v>1.6959108952710755E-2</v>
      </c>
      <c r="K9" s="27">
        <f t="shared" si="0"/>
        <v>2.7156527336212295</v>
      </c>
      <c r="L9" s="27">
        <f t="shared" ref="L9:L17" si="6">0.798*I9^1.5/J9</f>
        <v>0.46506724889632733</v>
      </c>
      <c r="M9" s="27">
        <f t="shared" ref="M9:M17" si="7">G9/F9</f>
        <v>6.7206703910614527</v>
      </c>
      <c r="O9" s="25">
        <f t="shared" si="1"/>
        <v>6.8835546784783643</v>
      </c>
      <c r="P9" s="25">
        <f t="shared" ref="P9:P59" si="8">M9</f>
        <v>6.7206703910614527</v>
      </c>
      <c r="Q9" s="58">
        <f t="shared" ref="Q9:Q72" si="9">L9</f>
        <v>0.46506724889632733</v>
      </c>
      <c r="R9" s="156">
        <f t="shared" ref="R9:R72" si="10">E9*(PI()/30)*($D$4/2)</f>
        <v>698.26075044262416</v>
      </c>
      <c r="S9" s="156">
        <f t="shared" ref="S9:S72" si="11">R9/H9</f>
        <v>1139.0876842457164</v>
      </c>
      <c r="T9" s="153"/>
      <c r="U9" s="153"/>
      <c r="W9" s="49">
        <v>19</v>
      </c>
      <c r="X9" s="135">
        <v>0</v>
      </c>
      <c r="Y9" s="35">
        <v>0.75</v>
      </c>
      <c r="Z9" s="36">
        <v>342</v>
      </c>
      <c r="AA9" s="36">
        <v>1678</v>
      </c>
      <c r="AB9" s="34">
        <v>855</v>
      </c>
      <c r="AC9" s="21">
        <v>1095</v>
      </c>
      <c r="AD9" s="27">
        <f t="shared" ref="AD9:AD72" si="12">0.1515*(AA9/1000)/(AC9/1000)^2/($D$4/10)^4</f>
        <v>4.2820367679147493E-2</v>
      </c>
      <c r="AE9" s="27">
        <f t="shared" ref="AE9:AE72" si="13">0.5*(Z9/1000)/(AC9/1000)^3/($D$4/10)^5</f>
        <v>1.7633815975070122E-2</v>
      </c>
      <c r="AF9" s="24">
        <f t="shared" ref="AF9:AF72" si="14">AD9/AE9</f>
        <v>2.4283097736578947</v>
      </c>
      <c r="AG9" s="29">
        <f t="shared" ref="AG9:AG72" si="15">0.798*AD9^1.5/AE9</f>
        <v>0.40098873785798422</v>
      </c>
      <c r="AH9" s="29">
        <f t="shared" ref="AH9:AH72" si="16">AA9/Z9</f>
        <v>4.9064327485380117</v>
      </c>
      <c r="AJ9" s="51">
        <f t="shared" ref="AJ9:AJ72" si="17">AA9/(PI()*$D$4^2/4)</f>
        <v>9.6015002082183667</v>
      </c>
      <c r="AK9" s="51">
        <f t="shared" ref="AK9:AK72" si="18">AH9</f>
        <v>4.9064327485380117</v>
      </c>
      <c r="AL9" s="58">
        <f t="shared" ref="AL9:AL72" si="19">AG9</f>
        <v>0.40098873785798422</v>
      </c>
      <c r="AN9" s="128">
        <f t="shared" si="2"/>
        <v>855.25226144818066</v>
      </c>
      <c r="AO9" s="160"/>
      <c r="AP9" s="160"/>
      <c r="AQ9" s="128">
        <f t="shared" si="3"/>
        <v>1140</v>
      </c>
    </row>
    <row r="10" spans="1:43" x14ac:dyDescent="0.2">
      <c r="A10" s="1">
        <v>19</v>
      </c>
      <c r="B10" s="1">
        <v>55</v>
      </c>
      <c r="C10" s="1" t="s">
        <v>195</v>
      </c>
      <c r="D10" s="7">
        <v>0</v>
      </c>
      <c r="E10">
        <v>1025</v>
      </c>
      <c r="F10">
        <v>273</v>
      </c>
      <c r="G10">
        <v>1511</v>
      </c>
      <c r="H10" s="17">
        <v>0.70199999999999996</v>
      </c>
      <c r="I10" s="25">
        <f t="shared" si="4"/>
        <v>4.4005140047126232E-2</v>
      </c>
      <c r="J10" s="25">
        <f t="shared" si="5"/>
        <v>1.7161435269315631E-2</v>
      </c>
      <c r="K10" s="27">
        <f t="shared" si="0"/>
        <v>2.5641876309615381</v>
      </c>
      <c r="L10" s="27">
        <f t="shared" si="6"/>
        <v>0.42924416083968786</v>
      </c>
      <c r="M10" s="27">
        <f t="shared" si="7"/>
        <v>5.5347985347985347</v>
      </c>
      <c r="O10" s="25">
        <f t="shared" si="1"/>
        <v>8.6459277798676712</v>
      </c>
      <c r="P10" s="25">
        <f t="shared" si="8"/>
        <v>5.5347985347985347</v>
      </c>
      <c r="Q10" s="58">
        <f t="shared" si="9"/>
        <v>0.42924416083968786</v>
      </c>
      <c r="R10" s="156">
        <f t="shared" si="10"/>
        <v>800.5786008989819</v>
      </c>
      <c r="S10" s="156">
        <f t="shared" si="11"/>
        <v>1140.4253574059571</v>
      </c>
      <c r="T10" s="153"/>
      <c r="U10" s="153"/>
      <c r="W10" s="49">
        <v>19</v>
      </c>
      <c r="X10" s="135">
        <v>0</v>
      </c>
      <c r="Y10" s="35">
        <v>0.77500000000000002</v>
      </c>
      <c r="Z10" s="36">
        <v>380</v>
      </c>
      <c r="AA10" s="36">
        <v>1766</v>
      </c>
      <c r="AB10" s="34">
        <v>883</v>
      </c>
      <c r="AC10" s="21">
        <v>1131</v>
      </c>
      <c r="AD10" s="27">
        <f t="shared" si="12"/>
        <v>4.2242748086688431E-2</v>
      </c>
      <c r="AE10" s="27">
        <f t="shared" si="13"/>
        <v>1.7781088254363059E-2</v>
      </c>
      <c r="AF10" s="24">
        <f t="shared" si="14"/>
        <v>2.3757121882752625</v>
      </c>
      <c r="AG10" s="29">
        <f t="shared" si="15"/>
        <v>0.38964831166101066</v>
      </c>
      <c r="AH10" s="29">
        <f t="shared" si="16"/>
        <v>4.6473684210526311</v>
      </c>
      <c r="AJ10" s="51">
        <f t="shared" si="17"/>
        <v>10.105035380043883</v>
      </c>
      <c r="AK10" s="51">
        <f t="shared" si="18"/>
        <v>4.6473684210526311</v>
      </c>
      <c r="AL10" s="58">
        <f t="shared" si="19"/>
        <v>0.38964831166101066</v>
      </c>
      <c r="AN10" s="128">
        <f t="shared" si="2"/>
        <v>883.37014401634008</v>
      </c>
      <c r="AO10" s="160"/>
      <c r="AP10" s="160"/>
      <c r="AQ10" s="128">
        <f t="shared" si="3"/>
        <v>1139.3548387096773</v>
      </c>
    </row>
    <row r="11" spans="1:43" x14ac:dyDescent="0.2">
      <c r="A11" s="1">
        <v>19</v>
      </c>
      <c r="B11" s="1">
        <v>55</v>
      </c>
      <c r="C11" s="1" t="s">
        <v>195</v>
      </c>
      <c r="D11" s="7">
        <v>0</v>
      </c>
      <c r="E11">
        <v>1148</v>
      </c>
      <c r="F11">
        <v>396</v>
      </c>
      <c r="G11">
        <v>1807</v>
      </c>
      <c r="H11" s="17">
        <v>0.78700000000000003</v>
      </c>
      <c r="I11" s="25">
        <f t="shared" si="4"/>
        <v>4.1952809533424271E-2</v>
      </c>
      <c r="J11" s="25">
        <f t="shared" si="5"/>
        <v>1.7718709073024207E-2</v>
      </c>
      <c r="K11" s="27">
        <f t="shared" si="0"/>
        <v>2.3677125325848478</v>
      </c>
      <c r="L11" s="27">
        <f t="shared" si="6"/>
        <v>0.38700126932181361</v>
      </c>
      <c r="M11" s="27">
        <f t="shared" si="7"/>
        <v>4.5631313131313131</v>
      </c>
      <c r="O11" s="25">
        <f t="shared" si="1"/>
        <v>10.339636994189863</v>
      </c>
      <c r="P11" s="25">
        <f t="shared" si="8"/>
        <v>4.5631313131313131</v>
      </c>
      <c r="Q11" s="58">
        <f t="shared" si="9"/>
        <v>0.38700126932181361</v>
      </c>
      <c r="R11" s="156">
        <f t="shared" si="10"/>
        <v>896.64803300685981</v>
      </c>
      <c r="S11" s="156">
        <f t="shared" si="11"/>
        <v>1139.3240571878778</v>
      </c>
      <c r="T11" s="153"/>
      <c r="U11" s="153"/>
      <c r="W11" s="49">
        <v>19</v>
      </c>
      <c r="X11" s="135">
        <v>0</v>
      </c>
      <c r="Y11" s="35">
        <v>0.8</v>
      </c>
      <c r="Z11" s="36">
        <v>420</v>
      </c>
      <c r="AA11" s="36">
        <v>1854</v>
      </c>
      <c r="AB11" s="34">
        <v>912</v>
      </c>
      <c r="AC11" s="21">
        <v>1168</v>
      </c>
      <c r="AD11" s="27">
        <f t="shared" si="12"/>
        <v>4.1582511680004978E-2</v>
      </c>
      <c r="AE11" s="27">
        <f t="shared" si="13"/>
        <v>1.7843634457709347E-2</v>
      </c>
      <c r="AF11" s="24">
        <f t="shared" si="14"/>
        <v>2.3303835201599998</v>
      </c>
      <c r="AG11" s="29">
        <f t="shared" si="15"/>
        <v>0.37921512500544607</v>
      </c>
      <c r="AH11" s="29">
        <f t="shared" si="16"/>
        <v>4.4142857142857146</v>
      </c>
      <c r="AJ11" s="51">
        <f t="shared" si="17"/>
        <v>10.6085705518694</v>
      </c>
      <c r="AK11" s="51">
        <f t="shared" si="18"/>
        <v>4.4142857142857146</v>
      </c>
      <c r="AL11" s="58">
        <f t="shared" si="19"/>
        <v>0.37921512500544607</v>
      </c>
      <c r="AN11" s="128">
        <f t="shared" si="2"/>
        <v>912.26907887805942</v>
      </c>
      <c r="AO11" s="160"/>
      <c r="AP11" s="160"/>
      <c r="AQ11" s="128">
        <f t="shared" si="3"/>
        <v>1140</v>
      </c>
    </row>
    <row r="12" spans="1:43" x14ac:dyDescent="0.2">
      <c r="A12" s="1">
        <v>19</v>
      </c>
      <c r="B12" s="1">
        <v>55</v>
      </c>
      <c r="C12" s="1" t="s">
        <v>195</v>
      </c>
      <c r="D12" s="7">
        <v>0</v>
      </c>
      <c r="E12">
        <v>1180</v>
      </c>
      <c r="F12">
        <v>435</v>
      </c>
      <c r="G12">
        <v>1884</v>
      </c>
      <c r="H12" s="17">
        <v>0.80900000000000005</v>
      </c>
      <c r="I12" s="25">
        <f t="shared" si="4"/>
        <v>4.1400306634631776E-2</v>
      </c>
      <c r="J12" s="25">
        <f t="shared" si="5"/>
        <v>1.7922797201646346E-2</v>
      </c>
      <c r="K12" s="27">
        <f t="shared" si="0"/>
        <v>2.3099244034758613</v>
      </c>
      <c r="L12" s="27">
        <f t="shared" si="6"/>
        <v>0.3750614577619884</v>
      </c>
      <c r="M12" s="27">
        <f t="shared" si="7"/>
        <v>4.3310344827586205</v>
      </c>
      <c r="O12" s="25">
        <f t="shared" si="1"/>
        <v>10.78023026953719</v>
      </c>
      <c r="P12" s="25">
        <f t="shared" si="8"/>
        <v>4.3310344827586205</v>
      </c>
      <c r="Q12" s="58">
        <f t="shared" si="9"/>
        <v>0.3750614577619884</v>
      </c>
      <c r="R12" s="156">
        <f t="shared" si="10"/>
        <v>921.64170640077919</v>
      </c>
      <c r="S12" s="156">
        <f t="shared" si="11"/>
        <v>1139.235731026921</v>
      </c>
      <c r="T12" s="153"/>
      <c r="U12" s="153"/>
      <c r="W12" s="49">
        <v>19</v>
      </c>
      <c r="X12" s="135">
        <v>0</v>
      </c>
      <c r="Y12" s="35">
        <v>0.82499999999999996</v>
      </c>
      <c r="Z12" s="36">
        <v>465</v>
      </c>
      <c r="AA12" s="36">
        <v>1941</v>
      </c>
      <c r="AB12" s="34">
        <v>940</v>
      </c>
      <c r="AC12" s="21">
        <v>1204</v>
      </c>
      <c r="AD12" s="27">
        <f t="shared" si="12"/>
        <v>4.0969365260528183E-2</v>
      </c>
      <c r="AE12" s="27">
        <f t="shared" si="13"/>
        <v>1.8035826456999089E-2</v>
      </c>
      <c r="AF12" s="24">
        <f t="shared" si="14"/>
        <v>2.2715546392180643</v>
      </c>
      <c r="AG12" s="29">
        <f t="shared" si="15"/>
        <v>0.3669067459209277</v>
      </c>
      <c r="AH12" s="29">
        <f t="shared" si="16"/>
        <v>4.1741935483870964</v>
      </c>
      <c r="AJ12" s="51">
        <f t="shared" si="17"/>
        <v>11.106383733105989</v>
      </c>
      <c r="AK12" s="51">
        <f t="shared" si="18"/>
        <v>4.1741935483870964</v>
      </c>
      <c r="AL12" s="58">
        <f t="shared" si="19"/>
        <v>0.3669067459209277</v>
      </c>
      <c r="AN12" s="128">
        <f t="shared" si="2"/>
        <v>940.38696144621883</v>
      </c>
      <c r="AO12" s="160"/>
      <c r="AP12" s="160"/>
      <c r="AQ12" s="128">
        <f t="shared" si="3"/>
        <v>1139.3939393939395</v>
      </c>
    </row>
    <row r="13" spans="1:43" x14ac:dyDescent="0.2">
      <c r="A13" s="1">
        <v>19</v>
      </c>
      <c r="B13" s="1">
        <v>55</v>
      </c>
      <c r="C13" s="1" t="s">
        <v>195</v>
      </c>
      <c r="D13" s="7">
        <v>0</v>
      </c>
      <c r="E13">
        <v>1218</v>
      </c>
      <c r="F13">
        <v>483</v>
      </c>
      <c r="G13">
        <v>1980</v>
      </c>
      <c r="H13" s="17">
        <v>0.83499999999999996</v>
      </c>
      <c r="I13" s="25">
        <f t="shared" si="4"/>
        <v>4.083732511142351E-2</v>
      </c>
      <c r="J13" s="25">
        <f t="shared" si="5"/>
        <v>1.8095384745862374E-2</v>
      </c>
      <c r="K13" s="27">
        <f t="shared" si="0"/>
        <v>2.2567812558260871</v>
      </c>
      <c r="L13" s="27">
        <f t="shared" si="6"/>
        <v>0.3639326343973518</v>
      </c>
      <c r="M13" s="27">
        <f t="shared" si="7"/>
        <v>4.0993788819875778</v>
      </c>
      <c r="O13" s="25">
        <f t="shared" si="1"/>
        <v>11.329541366074116</v>
      </c>
      <c r="P13" s="25">
        <f t="shared" si="8"/>
        <v>4.0993788819875778</v>
      </c>
      <c r="Q13" s="58">
        <f t="shared" si="9"/>
        <v>0.3639326343973518</v>
      </c>
      <c r="R13" s="156">
        <f t="shared" si="10"/>
        <v>951.32169355605856</v>
      </c>
      <c r="S13" s="156">
        <f t="shared" si="11"/>
        <v>1139.3074174324056</v>
      </c>
      <c r="T13" s="153"/>
      <c r="U13" s="153"/>
      <c r="W13" s="49">
        <v>19</v>
      </c>
      <c r="X13" s="135">
        <v>0</v>
      </c>
      <c r="Y13" s="35">
        <v>0.85</v>
      </c>
      <c r="Z13" s="36">
        <v>514</v>
      </c>
      <c r="AA13" s="36">
        <v>2025</v>
      </c>
      <c r="AB13" s="34">
        <v>969</v>
      </c>
      <c r="AC13" s="21">
        <v>1241</v>
      </c>
      <c r="AD13" s="27">
        <f t="shared" si="12"/>
        <v>4.0231677239363835E-2</v>
      </c>
      <c r="AE13" s="27">
        <f t="shared" si="13"/>
        <v>1.8205823589374941E-2</v>
      </c>
      <c r="AF13" s="24">
        <f t="shared" si="14"/>
        <v>2.209824622427043</v>
      </c>
      <c r="AG13" s="29">
        <f t="shared" si="15"/>
        <v>0.35370790738303176</v>
      </c>
      <c r="AH13" s="29">
        <f t="shared" si="16"/>
        <v>3.9396887159533076</v>
      </c>
      <c r="AJ13" s="51">
        <f t="shared" si="17"/>
        <v>11.587030942575801</v>
      </c>
      <c r="AK13" s="51">
        <f t="shared" si="18"/>
        <v>3.9396887159533076</v>
      </c>
      <c r="AL13" s="58">
        <f t="shared" si="19"/>
        <v>0.35370790738303176</v>
      </c>
      <c r="AN13" s="128">
        <f t="shared" si="2"/>
        <v>969.28589630793806</v>
      </c>
      <c r="AO13" s="160"/>
      <c r="AP13" s="160"/>
      <c r="AQ13" s="128">
        <f t="shared" si="3"/>
        <v>1140</v>
      </c>
    </row>
    <row r="14" spans="1:43" x14ac:dyDescent="0.2">
      <c r="A14" s="1">
        <v>19</v>
      </c>
      <c r="B14" s="1">
        <v>55</v>
      </c>
      <c r="C14" s="1" t="s">
        <v>195</v>
      </c>
      <c r="D14" s="7">
        <v>0</v>
      </c>
      <c r="E14">
        <v>1248</v>
      </c>
      <c r="F14">
        <v>525</v>
      </c>
      <c r="G14">
        <v>2042</v>
      </c>
      <c r="H14" s="17">
        <v>0.85499999999999998</v>
      </c>
      <c r="I14" s="25">
        <f t="shared" si="4"/>
        <v>4.0115595266120442E-2</v>
      </c>
      <c r="J14" s="25">
        <f t="shared" si="5"/>
        <v>1.8284290093168707E-2</v>
      </c>
      <c r="K14" s="27">
        <f t="shared" si="0"/>
        <v>2.1939924963839994</v>
      </c>
      <c r="L14" s="27">
        <f t="shared" si="6"/>
        <v>0.35066679962462904</v>
      </c>
      <c r="M14" s="27">
        <f t="shared" si="7"/>
        <v>3.8895238095238094</v>
      </c>
      <c r="O14" s="25">
        <f t="shared" si="1"/>
        <v>11.684304782587548</v>
      </c>
      <c r="P14" s="25">
        <f t="shared" si="8"/>
        <v>3.8895238095238094</v>
      </c>
      <c r="Q14" s="58">
        <f t="shared" si="9"/>
        <v>0.35066679962462904</v>
      </c>
      <c r="R14" s="156">
        <f t="shared" si="10"/>
        <v>974.75326236285798</v>
      </c>
      <c r="S14" s="156">
        <f t="shared" si="11"/>
        <v>1140.0622951612374</v>
      </c>
      <c r="T14" s="153"/>
      <c r="U14" s="153"/>
      <c r="W14" s="49">
        <v>19</v>
      </c>
      <c r="X14" s="135">
        <v>0</v>
      </c>
      <c r="Y14" s="35">
        <v>0.875</v>
      </c>
      <c r="Z14" s="36">
        <v>567</v>
      </c>
      <c r="AA14" s="36">
        <v>2113</v>
      </c>
      <c r="AB14" s="34">
        <v>997</v>
      </c>
      <c r="AC14" s="21">
        <v>1277</v>
      </c>
      <c r="AD14" s="27">
        <f t="shared" si="12"/>
        <v>3.9646456427342221E-2</v>
      </c>
      <c r="AE14" s="27">
        <f t="shared" si="13"/>
        <v>1.8432019567686656E-2</v>
      </c>
      <c r="AF14" s="24">
        <f t="shared" si="14"/>
        <v>2.1509556390037039</v>
      </c>
      <c r="AG14" s="29">
        <f t="shared" si="15"/>
        <v>0.34177204200832695</v>
      </c>
      <c r="AH14" s="29">
        <f t="shared" si="16"/>
        <v>3.7266313932980601</v>
      </c>
      <c r="AJ14" s="51">
        <f t="shared" si="17"/>
        <v>12.090566114401318</v>
      </c>
      <c r="AK14" s="51">
        <f t="shared" si="18"/>
        <v>3.7266313932980601</v>
      </c>
      <c r="AL14" s="58">
        <f t="shared" si="19"/>
        <v>0.34177204200832695</v>
      </c>
      <c r="AN14" s="128">
        <f t="shared" si="2"/>
        <v>997.40377887609748</v>
      </c>
      <c r="AO14" s="160"/>
      <c r="AP14" s="160"/>
      <c r="AQ14" s="128">
        <f t="shared" si="3"/>
        <v>1139.4285714285713</v>
      </c>
    </row>
    <row r="15" spans="1:43" x14ac:dyDescent="0.2">
      <c r="A15" s="1">
        <v>19</v>
      </c>
      <c r="B15" s="1">
        <v>55</v>
      </c>
      <c r="C15" s="1" t="s">
        <v>195</v>
      </c>
      <c r="D15" s="7">
        <v>0</v>
      </c>
      <c r="E15">
        <v>1275</v>
      </c>
      <c r="F15">
        <v>562</v>
      </c>
      <c r="G15">
        <v>2096</v>
      </c>
      <c r="H15" s="17">
        <v>0.874</v>
      </c>
      <c r="I15" s="25">
        <f t="shared" si="4"/>
        <v>3.9450960626476822E-2</v>
      </c>
      <c r="J15" s="25">
        <f t="shared" si="5"/>
        <v>1.835558866649625E-2</v>
      </c>
      <c r="K15" s="27">
        <f t="shared" si="0"/>
        <v>2.1492615324555153</v>
      </c>
      <c r="L15" s="27">
        <f t="shared" si="6"/>
        <v>0.34065984810898681</v>
      </c>
      <c r="M15" s="27">
        <f t="shared" si="7"/>
        <v>3.7295373665480427</v>
      </c>
      <c r="O15" s="25">
        <f t="shared" si="1"/>
        <v>11.993292274389569</v>
      </c>
      <c r="P15" s="25">
        <f t="shared" si="8"/>
        <v>3.7295373665480427</v>
      </c>
      <c r="Q15" s="58">
        <f t="shared" si="9"/>
        <v>0.34065984810898681</v>
      </c>
      <c r="R15" s="156">
        <f t="shared" si="10"/>
        <v>995.84167428897752</v>
      </c>
      <c r="S15" s="156">
        <f t="shared" si="11"/>
        <v>1139.4069499873885</v>
      </c>
      <c r="T15" s="153"/>
      <c r="U15" s="153"/>
      <c r="W15" s="49">
        <v>19</v>
      </c>
      <c r="X15" s="135">
        <v>0</v>
      </c>
      <c r="Y15" s="35">
        <v>0.9</v>
      </c>
      <c r="Z15" s="36">
        <v>628</v>
      </c>
      <c r="AA15" s="36">
        <v>2222</v>
      </c>
      <c r="AB15" s="34">
        <v>1026</v>
      </c>
      <c r="AC15" s="21">
        <v>1313</v>
      </c>
      <c r="AD15" s="27">
        <f t="shared" si="12"/>
        <v>3.9436764438845889E-2</v>
      </c>
      <c r="AE15" s="27">
        <f t="shared" si="13"/>
        <v>1.8781402547980643E-2</v>
      </c>
      <c r="AF15" s="24">
        <f t="shared" si="14"/>
        <v>2.0997773908576436</v>
      </c>
      <c r="AG15" s="29">
        <f t="shared" si="15"/>
        <v>0.33275668163644201</v>
      </c>
      <c r="AH15" s="29">
        <f t="shared" si="16"/>
        <v>3.5382165605095541</v>
      </c>
      <c r="AJ15" s="51">
        <f t="shared" si="17"/>
        <v>12.714263088594286</v>
      </c>
      <c r="AK15" s="51">
        <f t="shared" si="18"/>
        <v>3.5382165605095541</v>
      </c>
      <c r="AL15" s="58">
        <f t="shared" si="19"/>
        <v>0.33275668163644201</v>
      </c>
      <c r="AN15" s="128">
        <f t="shared" si="2"/>
        <v>1025.5216614442568</v>
      </c>
      <c r="AO15" s="160"/>
      <c r="AP15" s="160"/>
      <c r="AQ15" s="128">
        <f t="shared" si="3"/>
        <v>1140</v>
      </c>
    </row>
    <row r="16" spans="1:43" x14ac:dyDescent="0.2">
      <c r="A16" s="1">
        <v>19</v>
      </c>
      <c r="B16" s="1">
        <v>55</v>
      </c>
      <c r="C16" s="1" t="s">
        <v>195</v>
      </c>
      <c r="D16" s="7">
        <v>0</v>
      </c>
      <c r="E16">
        <v>1308</v>
      </c>
      <c r="F16">
        <v>619</v>
      </c>
      <c r="G16">
        <v>2202</v>
      </c>
      <c r="H16" s="17">
        <v>0.89600000000000002</v>
      </c>
      <c r="I16" s="25">
        <f t="shared" si="4"/>
        <v>3.9381159650091362E-2</v>
      </c>
      <c r="J16" s="25">
        <f t="shared" si="5"/>
        <v>1.8725351241743696E-2</v>
      </c>
      <c r="K16" s="27">
        <f t="shared" si="0"/>
        <v>2.103093241973506</v>
      </c>
      <c r="L16" s="27">
        <f t="shared" si="6"/>
        <v>0.33304711002845527</v>
      </c>
      <c r="M16" s="27">
        <f t="shared" si="7"/>
        <v>3.5573505654281097</v>
      </c>
      <c r="O16" s="25">
        <f t="shared" si="1"/>
        <v>12.59982327681576</v>
      </c>
      <c r="P16" s="25">
        <f t="shared" si="8"/>
        <v>3.5573505654281097</v>
      </c>
      <c r="Q16" s="58">
        <f t="shared" si="9"/>
        <v>0.33304711002845527</v>
      </c>
      <c r="R16" s="156">
        <f t="shared" si="10"/>
        <v>1021.616399976457</v>
      </c>
      <c r="S16" s="156">
        <f t="shared" si="11"/>
        <v>1140.1968749737243</v>
      </c>
      <c r="T16" s="153"/>
      <c r="U16" s="153"/>
      <c r="W16" s="49">
        <v>19</v>
      </c>
      <c r="X16" s="135">
        <v>0</v>
      </c>
      <c r="Y16" s="35">
        <v>0.92500000000000004</v>
      </c>
      <c r="Z16" s="36">
        <v>696</v>
      </c>
      <c r="AA16" s="36">
        <v>2344</v>
      </c>
      <c r="AB16" s="34">
        <v>1054</v>
      </c>
      <c r="AC16" s="21">
        <v>1350</v>
      </c>
      <c r="AD16" s="27">
        <f t="shared" si="12"/>
        <v>3.9352900209313181E-2</v>
      </c>
      <c r="AE16" s="27">
        <f t="shared" si="13"/>
        <v>1.915007546853818E-2</v>
      </c>
      <c r="AF16" s="24">
        <f t="shared" si="14"/>
        <v>2.0549736356896551</v>
      </c>
      <c r="AG16" s="29">
        <f t="shared" si="15"/>
        <v>0.32531007812040569</v>
      </c>
      <c r="AH16" s="29">
        <f t="shared" si="16"/>
        <v>3.367816091954023</v>
      </c>
      <c r="AJ16" s="51">
        <f t="shared" si="17"/>
        <v>13.412345940443297</v>
      </c>
      <c r="AK16" s="51">
        <f t="shared" si="18"/>
        <v>3.367816091954023</v>
      </c>
      <c r="AL16" s="58">
        <f t="shared" si="19"/>
        <v>0.32531007812040569</v>
      </c>
      <c r="AN16" s="128">
        <f t="shared" si="2"/>
        <v>1054.4205963059762</v>
      </c>
      <c r="AO16" s="160"/>
      <c r="AP16" s="160"/>
      <c r="AQ16" s="128">
        <f t="shared" si="3"/>
        <v>1139.4594594594594</v>
      </c>
    </row>
    <row r="17" spans="1:43" x14ac:dyDescent="0.2">
      <c r="A17" s="1">
        <v>19</v>
      </c>
      <c r="B17" s="1">
        <v>55</v>
      </c>
      <c r="C17" s="1" t="s">
        <v>195</v>
      </c>
      <c r="D17" s="7">
        <v>0</v>
      </c>
      <c r="E17">
        <v>1351</v>
      </c>
      <c r="F17">
        <v>698</v>
      </c>
      <c r="G17">
        <v>2352</v>
      </c>
      <c r="H17" s="17">
        <v>0.92600000000000005</v>
      </c>
      <c r="I17" s="25">
        <f t="shared" si="4"/>
        <v>3.9428775813285653E-2</v>
      </c>
      <c r="J17" s="25">
        <f t="shared" si="5"/>
        <v>1.9162489559919692E-2</v>
      </c>
      <c r="K17" s="27">
        <f t="shared" si="0"/>
        <v>2.0576019462395414</v>
      </c>
      <c r="L17" s="27">
        <f t="shared" si="6"/>
        <v>0.32604001168234453</v>
      </c>
      <c r="M17" s="27">
        <f t="shared" si="7"/>
        <v>3.3696275071633237</v>
      </c>
      <c r="O17" s="25">
        <f t="shared" si="1"/>
        <v>13.458121865154707</v>
      </c>
      <c r="P17" s="25">
        <f t="shared" si="8"/>
        <v>3.3696275071633237</v>
      </c>
      <c r="Q17" s="58">
        <f t="shared" si="9"/>
        <v>0.32604001168234453</v>
      </c>
      <c r="R17" s="156">
        <f t="shared" si="10"/>
        <v>1055.2016485995362</v>
      </c>
      <c r="S17" s="156">
        <f t="shared" si="11"/>
        <v>1139.5266183580304</v>
      </c>
      <c r="T17" s="153"/>
      <c r="U17" s="153"/>
      <c r="W17" s="49"/>
      <c r="X17" s="135"/>
      <c r="AL17" s="58"/>
      <c r="AN17" s="128"/>
      <c r="AO17" s="160"/>
      <c r="AP17" s="160"/>
      <c r="AQ17" s="128"/>
    </row>
    <row r="18" spans="1:43" x14ac:dyDescent="0.2">
      <c r="D18" s="7"/>
      <c r="Q18" s="58"/>
      <c r="R18" s="156"/>
      <c r="T18" s="153"/>
      <c r="U18" s="153"/>
      <c r="W18" s="49"/>
      <c r="X18" s="135"/>
      <c r="AL18" s="58"/>
      <c r="AN18" s="128"/>
      <c r="AO18" s="160"/>
      <c r="AP18" s="160"/>
      <c r="AQ18" s="128"/>
    </row>
    <row r="19" spans="1:43" x14ac:dyDescent="0.2">
      <c r="D19" s="7"/>
      <c r="Q19" s="58"/>
      <c r="R19" s="156"/>
      <c r="T19" s="153"/>
      <c r="U19" s="153"/>
      <c r="W19" s="49"/>
      <c r="X19" s="135"/>
      <c r="AL19" s="58"/>
      <c r="AN19" s="128"/>
      <c r="AO19" s="160"/>
      <c r="AP19" s="160"/>
      <c r="AQ19" s="128"/>
    </row>
    <row r="20" spans="1:43" x14ac:dyDescent="0.2">
      <c r="A20" s="1">
        <v>21</v>
      </c>
      <c r="B20" s="1">
        <v>56</v>
      </c>
      <c r="C20" s="1" t="s">
        <v>195</v>
      </c>
      <c r="D20" s="7">
        <v>2</v>
      </c>
      <c r="E20">
        <v>800</v>
      </c>
      <c r="F20">
        <v>157</v>
      </c>
      <c r="G20">
        <v>1255</v>
      </c>
      <c r="H20" s="17">
        <v>0.54800000000000004</v>
      </c>
      <c r="I20" s="25">
        <f t="shared" ref="I20:I30" si="20">0.1515*(G20/1000)/(E20/1000)^2/($D$4/10)^4</f>
        <v>5.9999886073818086E-2</v>
      </c>
      <c r="J20" s="25">
        <f t="shared" ref="J20:J30" si="21">0.5*(F20/1000)/(E20/1000)^3/($D$4/10)^5</f>
        <v>2.0758322131353341E-2</v>
      </c>
      <c r="K20" s="27">
        <f t="shared" ref="K20:K30" si="22">I20/J20</f>
        <v>2.8904015312101907</v>
      </c>
      <c r="L20" s="27">
        <f t="shared" ref="L20:L30" si="23">0.798*I20^1.5/J20</f>
        <v>0.56498417408910873</v>
      </c>
      <c r="M20" s="27">
        <f t="shared" ref="M20:M30" si="24">G20/F20</f>
        <v>7.9936305732484074</v>
      </c>
      <c r="O20" s="25">
        <f t="shared" ref="O20:O30" si="25">G20/(PI()*$D$4^2/4)</f>
        <v>7.1810981891025332</v>
      </c>
      <c r="P20" s="25">
        <f t="shared" si="8"/>
        <v>7.9936305732484074</v>
      </c>
      <c r="Q20" s="58">
        <f t="shared" si="9"/>
        <v>0.56498417408910873</v>
      </c>
      <c r="R20" s="156">
        <f t="shared" si="10"/>
        <v>624.84183484798587</v>
      </c>
      <c r="S20" s="156">
        <f t="shared" si="11"/>
        <v>1140.2223263649375</v>
      </c>
      <c r="T20" s="153"/>
      <c r="U20" s="153"/>
      <c r="W20" s="49">
        <v>21</v>
      </c>
      <c r="X20" s="135">
        <v>2</v>
      </c>
      <c r="Y20" s="35">
        <v>0.72499999999999998</v>
      </c>
      <c r="Z20" s="36">
        <v>372</v>
      </c>
      <c r="AA20" s="36">
        <v>2080</v>
      </c>
      <c r="AB20" s="34">
        <v>826</v>
      </c>
      <c r="AC20" s="21">
        <v>1058</v>
      </c>
      <c r="AD20" s="27">
        <f t="shared" si="12"/>
        <v>5.6856310409297915E-2</v>
      </c>
      <c r="AE20" s="27">
        <f t="shared" si="13"/>
        <v>2.1264172782296177E-2</v>
      </c>
      <c r="AF20" s="24">
        <f t="shared" si="14"/>
        <v>2.6738077700645158</v>
      </c>
      <c r="AG20" s="29">
        <f t="shared" si="15"/>
        <v>0.50877107098148777</v>
      </c>
      <c r="AH20" s="29">
        <f t="shared" si="16"/>
        <v>5.591397849462366</v>
      </c>
      <c r="AJ20" s="51">
        <f t="shared" si="17"/>
        <v>11.901740424966748</v>
      </c>
      <c r="AK20" s="51">
        <f t="shared" si="18"/>
        <v>5.591397849462366</v>
      </c>
      <c r="AL20" s="58">
        <f t="shared" si="19"/>
        <v>0.50877107098148777</v>
      </c>
      <c r="AN20" s="128">
        <f t="shared" ref="AN20:AN80" si="26">AC20*PI()/30*($D$4/2)</f>
        <v>826.35332658646132</v>
      </c>
      <c r="AO20" s="160"/>
      <c r="AP20" s="160"/>
      <c r="AQ20" s="128">
        <f t="shared" ref="AQ20:AQ80" si="27">AB20/Y20</f>
        <v>1139.3103448275863</v>
      </c>
    </row>
    <row r="21" spans="1:43" x14ac:dyDescent="0.2">
      <c r="A21" s="1">
        <v>21</v>
      </c>
      <c r="B21" s="1">
        <v>56</v>
      </c>
      <c r="C21" s="1" t="s">
        <v>195</v>
      </c>
      <c r="D21" s="7">
        <v>2</v>
      </c>
      <c r="E21">
        <v>897</v>
      </c>
      <c r="F21">
        <v>226</v>
      </c>
      <c r="G21">
        <v>1575</v>
      </c>
      <c r="H21" s="17">
        <v>0.61499999999999999</v>
      </c>
      <c r="I21" s="25">
        <f t="shared" si="20"/>
        <v>5.9893865909658103E-2</v>
      </c>
      <c r="J21" s="25">
        <f t="shared" si="21"/>
        <v>2.119794034866946E-2</v>
      </c>
      <c r="K21" s="27">
        <f t="shared" si="22"/>
        <v>2.8254568568694687</v>
      </c>
      <c r="L21" s="27">
        <f t="shared" si="23"/>
        <v>0.55180133211633287</v>
      </c>
      <c r="M21" s="27">
        <f t="shared" si="24"/>
        <v>6.9690265486725664</v>
      </c>
      <c r="O21" s="25">
        <f t="shared" si="25"/>
        <v>9.0121351775589567</v>
      </c>
      <c r="P21" s="25">
        <f t="shared" si="8"/>
        <v>6.9690265486725664</v>
      </c>
      <c r="Q21" s="58">
        <f t="shared" si="9"/>
        <v>0.55180133211633287</v>
      </c>
      <c r="R21" s="156">
        <f t="shared" si="10"/>
        <v>700.60390732330416</v>
      </c>
      <c r="S21" s="156">
        <f t="shared" si="11"/>
        <v>1139.1933452411449</v>
      </c>
      <c r="T21" s="153"/>
      <c r="U21" s="153"/>
      <c r="W21" s="49">
        <v>21</v>
      </c>
      <c r="X21" s="135">
        <v>2</v>
      </c>
      <c r="Y21" s="35">
        <v>0.75</v>
      </c>
      <c r="Z21" s="36">
        <v>415</v>
      </c>
      <c r="AA21" s="36">
        <v>2216</v>
      </c>
      <c r="AB21" s="34">
        <v>855</v>
      </c>
      <c r="AC21" s="21">
        <v>1095</v>
      </c>
      <c r="AD21" s="27">
        <f t="shared" si="12"/>
        <v>5.6549424777706116E-2</v>
      </c>
      <c r="AE21" s="27">
        <f t="shared" si="13"/>
        <v>2.1397759151035384E-2</v>
      </c>
      <c r="AF21" s="24">
        <f t="shared" si="14"/>
        <v>2.6427732165108435</v>
      </c>
      <c r="AG21" s="29">
        <f t="shared" si="15"/>
        <v>0.50150686681567214</v>
      </c>
      <c r="AH21" s="29">
        <f t="shared" si="16"/>
        <v>5.3397590361445779</v>
      </c>
      <c r="AJ21" s="51">
        <f>AA21/(PI()*$D$4^2/4)</f>
        <v>12.679931145060728</v>
      </c>
      <c r="AK21" s="51">
        <f>AH21</f>
        <v>5.3397590361445779</v>
      </c>
      <c r="AL21" s="58">
        <f t="shared" si="19"/>
        <v>0.50150686681567214</v>
      </c>
      <c r="AN21" s="128">
        <f t="shared" si="26"/>
        <v>855.25226144818066</v>
      </c>
      <c r="AO21" s="160"/>
      <c r="AP21" s="160"/>
      <c r="AQ21" s="128">
        <f t="shared" si="27"/>
        <v>1140</v>
      </c>
    </row>
    <row r="22" spans="1:43" x14ac:dyDescent="0.2">
      <c r="A22" s="1">
        <v>21</v>
      </c>
      <c r="B22" s="1">
        <v>56</v>
      </c>
      <c r="C22" s="1" t="s">
        <v>195</v>
      </c>
      <c r="D22" s="7">
        <v>2</v>
      </c>
      <c r="E22">
        <v>1023</v>
      </c>
      <c r="F22">
        <v>330</v>
      </c>
      <c r="G22">
        <v>1915</v>
      </c>
      <c r="H22" s="17">
        <v>0.70099999999999996</v>
      </c>
      <c r="I22" s="25">
        <f t="shared" si="20"/>
        <v>5.5989190030513634E-2</v>
      </c>
      <c r="J22" s="25">
        <f t="shared" si="21"/>
        <v>2.0866499267956789E-2</v>
      </c>
      <c r="K22" s="27">
        <f t="shared" si="22"/>
        <v>2.6832095461499996</v>
      </c>
      <c r="L22" s="27">
        <f t="shared" si="23"/>
        <v>0.50665178156648794</v>
      </c>
      <c r="M22" s="27">
        <f t="shared" si="24"/>
        <v>5.8030303030303028</v>
      </c>
      <c r="O22" s="25">
        <f t="shared" si="25"/>
        <v>10.957611977793906</v>
      </c>
      <c r="P22" s="25">
        <f t="shared" si="8"/>
        <v>5.8030303030303028</v>
      </c>
      <c r="Q22" s="58">
        <f t="shared" si="9"/>
        <v>0.50665178156648794</v>
      </c>
      <c r="R22" s="156">
        <f t="shared" si="10"/>
        <v>799.01649631186194</v>
      </c>
      <c r="S22" s="156">
        <f t="shared" si="11"/>
        <v>1139.8238178485906</v>
      </c>
      <c r="T22" s="153"/>
      <c r="U22" s="153"/>
      <c r="W22" s="49">
        <v>21</v>
      </c>
      <c r="X22" s="135">
        <v>2</v>
      </c>
      <c r="Y22" s="35">
        <v>0.77500000000000002</v>
      </c>
      <c r="Z22" s="36">
        <v>461</v>
      </c>
      <c r="AA22" s="36">
        <v>2358</v>
      </c>
      <c r="AB22" s="34">
        <v>883</v>
      </c>
      <c r="AC22" s="21">
        <v>1131</v>
      </c>
      <c r="AD22" s="27">
        <f t="shared" si="12"/>
        <v>5.6403397501931678E-2</v>
      </c>
      <c r="AE22" s="27">
        <f t="shared" si="13"/>
        <v>2.157126759279308E-2</v>
      </c>
      <c r="AF22" s="24">
        <f t="shared" si="14"/>
        <v>2.6147465492837307</v>
      </c>
      <c r="AG22" s="29">
        <f t="shared" si="15"/>
        <v>0.49554730921464984</v>
      </c>
      <c r="AH22" s="29">
        <f t="shared" si="16"/>
        <v>5.1149674620390453</v>
      </c>
      <c r="AJ22" s="51">
        <f>AA22/(PI()*$D$4^2/4)</f>
        <v>13.492453808688266</v>
      </c>
      <c r="AK22" s="51">
        <f>AH22</f>
        <v>5.1149674620390453</v>
      </c>
      <c r="AL22" s="58">
        <f t="shared" si="19"/>
        <v>0.49554730921464984</v>
      </c>
      <c r="AN22" s="128">
        <f t="shared" si="26"/>
        <v>883.37014401634008</v>
      </c>
      <c r="AO22" s="160"/>
      <c r="AP22" s="160"/>
      <c r="AQ22" s="128">
        <f t="shared" si="27"/>
        <v>1139.3548387096773</v>
      </c>
    </row>
    <row r="23" spans="1:43" x14ac:dyDescent="0.2">
      <c r="A23" s="1">
        <v>21</v>
      </c>
      <c r="B23" s="1">
        <v>56</v>
      </c>
      <c r="C23" s="1" t="s">
        <v>195</v>
      </c>
      <c r="D23" s="7">
        <v>2</v>
      </c>
      <c r="E23">
        <v>1150</v>
      </c>
      <c r="F23">
        <v>490</v>
      </c>
      <c r="G23">
        <v>2469</v>
      </c>
      <c r="H23" s="17">
        <v>0.78800000000000003</v>
      </c>
      <c r="I23" s="25">
        <f t="shared" si="20"/>
        <v>5.7123141447611089E-2</v>
      </c>
      <c r="J23" s="25">
        <f t="shared" si="21"/>
        <v>2.181047453224548E-2</v>
      </c>
      <c r="K23" s="27">
        <f t="shared" si="22"/>
        <v>2.6190691707857132</v>
      </c>
      <c r="L23" s="27">
        <f t="shared" si="23"/>
        <v>0.49952347361316474</v>
      </c>
      <c r="M23" s="27">
        <f t="shared" si="24"/>
        <v>5.0387755102040819</v>
      </c>
      <c r="O23" s="25">
        <f t="shared" si="25"/>
        <v>14.127594764059088</v>
      </c>
      <c r="P23" s="25">
        <f t="shared" si="8"/>
        <v>5.0387755102040819</v>
      </c>
      <c r="Q23" s="58">
        <f t="shared" si="9"/>
        <v>0.49952347361316474</v>
      </c>
      <c r="R23" s="156">
        <f t="shared" si="10"/>
        <v>898.21013759397977</v>
      </c>
      <c r="S23" s="156">
        <f t="shared" si="11"/>
        <v>1139.8605807030199</v>
      </c>
      <c r="T23" s="153"/>
      <c r="U23" s="153"/>
      <c r="W23" s="49">
        <v>21</v>
      </c>
      <c r="X23" s="135">
        <v>2</v>
      </c>
      <c r="Y23" s="35">
        <v>0.8</v>
      </c>
      <c r="Z23" s="36">
        <v>509</v>
      </c>
      <c r="AA23" s="36">
        <v>2495</v>
      </c>
      <c r="AB23" s="34">
        <v>912</v>
      </c>
      <c r="AC23" s="21">
        <v>1168</v>
      </c>
      <c r="AD23" s="27">
        <f t="shared" si="12"/>
        <v>5.5959205308313074E-2</v>
      </c>
      <c r="AE23" s="27">
        <f t="shared" si="13"/>
        <v>2.1624785568985855E-2</v>
      </c>
      <c r="AF23" s="24">
        <f t="shared" si="14"/>
        <v>2.5877345756699408</v>
      </c>
      <c r="AG23" s="29">
        <f t="shared" si="15"/>
        <v>0.48849304993373471</v>
      </c>
      <c r="AH23" s="29">
        <f t="shared" si="16"/>
        <v>4.9017681728880156</v>
      </c>
      <c r="AJ23" s="51">
        <f>AA23/(PI()*$D$4^2/4)</f>
        <v>14.276366519371171</v>
      </c>
      <c r="AK23" s="51">
        <f>AH23</f>
        <v>4.9017681728880156</v>
      </c>
      <c r="AL23" s="58">
        <f t="shared" si="19"/>
        <v>0.48849304993373471</v>
      </c>
      <c r="AN23" s="128">
        <f t="shared" si="26"/>
        <v>912.26907887805942</v>
      </c>
      <c r="AO23" s="160"/>
      <c r="AP23" s="160"/>
      <c r="AQ23" s="128">
        <f t="shared" si="27"/>
        <v>1140</v>
      </c>
    </row>
    <row r="24" spans="1:43" x14ac:dyDescent="0.2">
      <c r="A24" s="1">
        <v>21</v>
      </c>
      <c r="B24" s="1">
        <v>56</v>
      </c>
      <c r="C24" s="1" t="s">
        <v>195</v>
      </c>
      <c r="D24" s="7">
        <v>2</v>
      </c>
      <c r="E24">
        <v>1185</v>
      </c>
      <c r="F24">
        <v>529</v>
      </c>
      <c r="G24">
        <v>2563</v>
      </c>
      <c r="H24" s="17">
        <v>0.81200000000000006</v>
      </c>
      <c r="I24" s="25">
        <f t="shared" si="20"/>
        <v>5.5846836797575836E-2</v>
      </c>
      <c r="J24" s="25">
        <f t="shared" si="21"/>
        <v>2.1521036134497035E-2</v>
      </c>
      <c r="K24" s="27">
        <f t="shared" si="22"/>
        <v>2.5949882918534963</v>
      </c>
      <c r="L24" s="27">
        <f t="shared" si="23"/>
        <v>0.48937027228577262</v>
      </c>
      <c r="M24" s="27">
        <f t="shared" si="24"/>
        <v>4.8449905482041586</v>
      </c>
      <c r="O24" s="25">
        <f t="shared" si="25"/>
        <v>14.665461879418162</v>
      </c>
      <c r="P24" s="25">
        <f t="shared" si="8"/>
        <v>4.8449905482041586</v>
      </c>
      <c r="Q24" s="58">
        <f t="shared" si="9"/>
        <v>0.48937027228577262</v>
      </c>
      <c r="R24" s="156">
        <f t="shared" si="10"/>
        <v>925.54696786857903</v>
      </c>
      <c r="S24" s="156">
        <f t="shared" si="11"/>
        <v>1139.8361673258362</v>
      </c>
      <c r="T24" s="153"/>
      <c r="U24" s="153"/>
      <c r="W24" s="49">
        <v>21</v>
      </c>
      <c r="X24" s="135">
        <v>2</v>
      </c>
      <c r="Y24" s="35">
        <v>0.82499999999999996</v>
      </c>
      <c r="Z24" s="36">
        <v>563</v>
      </c>
      <c r="AA24" s="36">
        <v>2656</v>
      </c>
      <c r="AB24" s="34">
        <v>940</v>
      </c>
      <c r="AC24" s="21">
        <v>1204</v>
      </c>
      <c r="AD24" s="27">
        <f t="shared" si="12"/>
        <v>5.6061120109202923E-2</v>
      </c>
      <c r="AE24" s="27">
        <f t="shared" si="13"/>
        <v>2.1836925366216096E-2</v>
      </c>
      <c r="AF24" s="24">
        <f t="shared" si="14"/>
        <v>2.5672625229527539</v>
      </c>
      <c r="AG24" s="29">
        <f t="shared" si="15"/>
        <v>0.48506960012147232</v>
      </c>
      <c r="AH24" s="29">
        <f t="shared" si="16"/>
        <v>4.7175843694493782</v>
      </c>
      <c r="AJ24" s="51">
        <f t="shared" si="17"/>
        <v>15.19760700418831</v>
      </c>
      <c r="AK24" s="51">
        <f t="shared" si="18"/>
        <v>4.7175843694493782</v>
      </c>
      <c r="AL24" s="58">
        <f t="shared" si="19"/>
        <v>0.48506960012147232</v>
      </c>
      <c r="AN24" s="128">
        <f t="shared" si="26"/>
        <v>940.38696144621883</v>
      </c>
      <c r="AO24" s="160"/>
      <c r="AP24" s="160"/>
      <c r="AQ24" s="128">
        <f t="shared" si="27"/>
        <v>1139.3939393939395</v>
      </c>
    </row>
    <row r="25" spans="1:43" x14ac:dyDescent="0.2">
      <c r="A25" s="1">
        <v>21</v>
      </c>
      <c r="B25" s="1">
        <v>56</v>
      </c>
      <c r="C25" s="1" t="s">
        <v>195</v>
      </c>
      <c r="D25" s="7">
        <v>2</v>
      </c>
      <c r="E25">
        <v>1216</v>
      </c>
      <c r="F25">
        <v>581</v>
      </c>
      <c r="G25">
        <v>2702</v>
      </c>
      <c r="H25" s="17">
        <v>0.83299999999999996</v>
      </c>
      <c r="I25" s="25">
        <f t="shared" si="20"/>
        <v>5.5911979564931588E-2</v>
      </c>
      <c r="J25" s="25">
        <f t="shared" si="21"/>
        <v>2.1874491358080377E-2</v>
      </c>
      <c r="K25" s="27">
        <f t="shared" si="22"/>
        <v>2.5560356421397592</v>
      </c>
      <c r="L25" s="27">
        <f t="shared" si="23"/>
        <v>0.48230551857822479</v>
      </c>
      <c r="M25" s="27">
        <f t="shared" si="24"/>
        <v>4.6506024096385543</v>
      </c>
      <c r="O25" s="25">
        <f t="shared" si="25"/>
        <v>15.460818571278921</v>
      </c>
      <c r="P25" s="25">
        <f t="shared" si="8"/>
        <v>4.6506024096385543</v>
      </c>
      <c r="Q25" s="58">
        <f t="shared" si="9"/>
        <v>0.48230551857822479</v>
      </c>
      <c r="R25" s="156">
        <f t="shared" si="10"/>
        <v>949.7595889689386</v>
      </c>
      <c r="S25" s="156">
        <f t="shared" si="11"/>
        <v>1140.1675737922433</v>
      </c>
      <c r="T25" s="153"/>
      <c r="U25" s="153"/>
      <c r="W25" s="49">
        <v>21</v>
      </c>
      <c r="X25" s="135">
        <v>2</v>
      </c>
      <c r="Y25" s="35">
        <v>0.85</v>
      </c>
      <c r="Z25" s="36">
        <v>617</v>
      </c>
      <c r="AA25" s="36">
        <v>2780</v>
      </c>
      <c r="AB25" s="34">
        <v>969</v>
      </c>
      <c r="AC25" s="21">
        <v>1241</v>
      </c>
      <c r="AD25" s="27">
        <f t="shared" si="12"/>
        <v>5.5231635913793299E-2</v>
      </c>
      <c r="AE25" s="27">
        <f t="shared" si="13"/>
        <v>2.1854072285300272E-2</v>
      </c>
      <c r="AF25" s="24">
        <f t="shared" si="14"/>
        <v>2.527292634194489</v>
      </c>
      <c r="AG25" s="29">
        <f t="shared" si="15"/>
        <v>0.47397166167567889</v>
      </c>
      <c r="AH25" s="29">
        <f t="shared" si="16"/>
        <v>4.5056726094003245</v>
      </c>
      <c r="AJ25" s="51">
        <f t="shared" si="17"/>
        <v>15.907133837215174</v>
      </c>
      <c r="AK25" s="51">
        <f t="shared" si="18"/>
        <v>4.5056726094003245</v>
      </c>
      <c r="AL25" s="58">
        <f t="shared" si="19"/>
        <v>0.47397166167567889</v>
      </c>
      <c r="AN25" s="128">
        <f t="shared" si="26"/>
        <v>969.28589630793806</v>
      </c>
      <c r="AO25" s="160"/>
      <c r="AP25" s="160"/>
      <c r="AQ25" s="128">
        <f t="shared" si="27"/>
        <v>1140</v>
      </c>
    </row>
    <row r="26" spans="1:43" x14ac:dyDescent="0.2">
      <c r="A26" s="1">
        <v>21</v>
      </c>
      <c r="B26" s="1">
        <v>56</v>
      </c>
      <c r="C26" s="1" t="s">
        <v>195</v>
      </c>
      <c r="D26" s="7">
        <v>2</v>
      </c>
      <c r="E26">
        <v>1243</v>
      </c>
      <c r="F26">
        <v>625</v>
      </c>
      <c r="G26">
        <v>2800</v>
      </c>
      <c r="H26" s="17">
        <v>0.85199999999999998</v>
      </c>
      <c r="I26" s="25">
        <f t="shared" si="20"/>
        <v>5.5450114591206801E-2</v>
      </c>
      <c r="J26" s="25">
        <f t="shared" si="21"/>
        <v>2.2030745174879646E-2</v>
      </c>
      <c r="K26" s="27">
        <f t="shared" si="22"/>
        <v>2.5169423072639994</v>
      </c>
      <c r="L26" s="27">
        <f t="shared" si="23"/>
        <v>0.47296322771737087</v>
      </c>
      <c r="M26" s="27">
        <f t="shared" si="24"/>
        <v>4.4800000000000004</v>
      </c>
      <c r="O26" s="25">
        <f t="shared" si="25"/>
        <v>16.021573648993702</v>
      </c>
      <c r="P26" s="25">
        <f t="shared" si="8"/>
        <v>4.4800000000000004</v>
      </c>
      <c r="Q26" s="58">
        <f t="shared" si="9"/>
        <v>0.47296322771737087</v>
      </c>
      <c r="R26" s="156">
        <f t="shared" si="10"/>
        <v>970.84800089505802</v>
      </c>
      <c r="S26" s="156">
        <f t="shared" si="11"/>
        <v>1139.4929587970164</v>
      </c>
      <c r="T26" s="153"/>
      <c r="U26" s="153"/>
      <c r="W26" s="49">
        <v>21</v>
      </c>
      <c r="X26" s="135">
        <v>2</v>
      </c>
      <c r="Y26" s="35">
        <v>0.875</v>
      </c>
      <c r="Z26" s="36">
        <v>676</v>
      </c>
      <c r="AA26" s="36">
        <v>2912</v>
      </c>
      <c r="AB26" s="34">
        <v>997</v>
      </c>
      <c r="AC26" s="21">
        <v>1277</v>
      </c>
      <c r="AD26" s="27">
        <f t="shared" si="12"/>
        <v>5.4638183207013975E-2</v>
      </c>
      <c r="AE26" s="27">
        <f t="shared" si="13"/>
        <v>2.197538840874106E-2</v>
      </c>
      <c r="AF26" s="24">
        <f t="shared" si="14"/>
        <v>2.486335267015384</v>
      </c>
      <c r="AG26" s="29">
        <f t="shared" si="15"/>
        <v>0.46377860141205818</v>
      </c>
      <c r="AH26" s="29">
        <f t="shared" si="16"/>
        <v>4.3076923076923075</v>
      </c>
      <c r="AJ26" s="51">
        <f t="shared" si="17"/>
        <v>16.662436594953448</v>
      </c>
      <c r="AK26" s="51">
        <f t="shared" si="18"/>
        <v>4.3076923076923075</v>
      </c>
      <c r="AL26" s="58">
        <f t="shared" si="19"/>
        <v>0.46377860141205818</v>
      </c>
      <c r="AN26" s="128">
        <f t="shared" si="26"/>
        <v>997.40377887609748</v>
      </c>
      <c r="AO26" s="160"/>
      <c r="AP26" s="160"/>
      <c r="AQ26" s="128">
        <f t="shared" si="27"/>
        <v>1139.4285714285713</v>
      </c>
    </row>
    <row r="27" spans="1:43" x14ac:dyDescent="0.2">
      <c r="A27" s="1">
        <v>21</v>
      </c>
      <c r="B27" s="1">
        <v>56</v>
      </c>
      <c r="C27" s="1" t="s">
        <v>195</v>
      </c>
      <c r="D27" s="7">
        <v>2</v>
      </c>
      <c r="E27">
        <v>1274</v>
      </c>
      <c r="F27">
        <v>669</v>
      </c>
      <c r="G27">
        <v>2893</v>
      </c>
      <c r="H27" s="17">
        <v>0.873</v>
      </c>
      <c r="I27" s="25">
        <f t="shared" si="20"/>
        <v>5.4537628789518081E-2</v>
      </c>
      <c r="J27" s="25">
        <f t="shared" si="21"/>
        <v>2.1901829282811858E-2</v>
      </c>
      <c r="K27" s="27">
        <f t="shared" si="22"/>
        <v>2.4900946895937217</v>
      </c>
      <c r="L27" s="27">
        <f t="shared" si="23"/>
        <v>0.46405224627957431</v>
      </c>
      <c r="M27" s="27">
        <f t="shared" si="24"/>
        <v>4.3243647234678626</v>
      </c>
      <c r="O27" s="25">
        <f t="shared" si="25"/>
        <v>16.553718773763848</v>
      </c>
      <c r="P27" s="25">
        <f t="shared" si="8"/>
        <v>4.3243647234678626</v>
      </c>
      <c r="Q27" s="58">
        <f t="shared" si="9"/>
        <v>0.46405224627957431</v>
      </c>
      <c r="R27" s="156">
        <f t="shared" si="10"/>
        <v>995.06062199541748</v>
      </c>
      <c r="S27" s="156">
        <f t="shared" si="11"/>
        <v>1139.8174364208676</v>
      </c>
      <c r="T27" s="153"/>
      <c r="U27" s="153"/>
      <c r="W27" s="49">
        <v>21</v>
      </c>
      <c r="X27" s="135">
        <v>2</v>
      </c>
      <c r="Y27" s="35">
        <v>0.9</v>
      </c>
      <c r="Z27" s="36">
        <v>740</v>
      </c>
      <c r="AA27" s="36">
        <v>3038</v>
      </c>
      <c r="AB27" s="34">
        <v>1026</v>
      </c>
      <c r="AC27" s="21">
        <v>1313</v>
      </c>
      <c r="AD27" s="27">
        <f t="shared" si="12"/>
        <v>5.3919392603606571E-2</v>
      </c>
      <c r="AE27" s="27">
        <f t="shared" si="13"/>
        <v>2.2130952046983562E-2</v>
      </c>
      <c r="AF27" s="24">
        <f t="shared" si="14"/>
        <v>2.4363792614586481</v>
      </c>
      <c r="AG27" s="29">
        <f t="shared" si="15"/>
        <v>0.451461043538264</v>
      </c>
      <c r="AH27" s="29">
        <f t="shared" si="16"/>
        <v>4.1054054054054054</v>
      </c>
      <c r="AJ27" s="51">
        <f t="shared" si="17"/>
        <v>17.383407409158163</v>
      </c>
      <c r="AK27" s="51">
        <f t="shared" si="18"/>
        <v>4.1054054054054054</v>
      </c>
      <c r="AL27" s="58">
        <f t="shared" si="19"/>
        <v>0.451461043538264</v>
      </c>
      <c r="AN27" s="128">
        <f t="shared" si="26"/>
        <v>1025.5216614442568</v>
      </c>
      <c r="AO27" s="160"/>
      <c r="AP27" s="160"/>
      <c r="AQ27" s="128">
        <f t="shared" si="27"/>
        <v>1140</v>
      </c>
    </row>
    <row r="28" spans="1:43" x14ac:dyDescent="0.2">
      <c r="A28" s="1">
        <v>21</v>
      </c>
      <c r="B28" s="1">
        <v>56</v>
      </c>
      <c r="C28" s="1" t="s">
        <v>195</v>
      </c>
      <c r="D28" s="7">
        <v>2</v>
      </c>
      <c r="E28">
        <v>1310</v>
      </c>
      <c r="F28">
        <v>735</v>
      </c>
      <c r="G28">
        <v>3042</v>
      </c>
      <c r="H28" s="17">
        <v>0.89800000000000002</v>
      </c>
      <c r="I28" s="25">
        <f t="shared" si="20"/>
        <v>5.4237953238915428E-2</v>
      </c>
      <c r="J28" s="25">
        <f t="shared" si="21"/>
        <v>2.2132782072141761E-2</v>
      </c>
      <c r="K28" s="27">
        <f t="shared" si="22"/>
        <v>2.4505709703428571</v>
      </c>
      <c r="L28" s="27">
        <f t="shared" si="23"/>
        <v>0.45543019615153685</v>
      </c>
      <c r="M28" s="27">
        <f t="shared" si="24"/>
        <v>4.1387755102040815</v>
      </c>
      <c r="O28" s="25">
        <f t="shared" si="25"/>
        <v>17.40629537151387</v>
      </c>
      <c r="P28" s="25">
        <f t="shared" si="8"/>
        <v>4.1387755102040815</v>
      </c>
      <c r="Q28" s="58">
        <f t="shared" si="9"/>
        <v>0.45543019615153685</v>
      </c>
      <c r="R28" s="156">
        <f t="shared" si="10"/>
        <v>1023.1785045635768</v>
      </c>
      <c r="S28" s="156">
        <f t="shared" si="11"/>
        <v>1139.3969984004195</v>
      </c>
      <c r="T28" s="153"/>
      <c r="U28" s="153"/>
      <c r="W28" s="49">
        <v>21</v>
      </c>
      <c r="X28" s="135">
        <v>2</v>
      </c>
      <c r="Y28" s="35">
        <v>0.92500000000000004</v>
      </c>
      <c r="Z28" s="36">
        <v>811</v>
      </c>
      <c r="AA28" s="36">
        <v>3164</v>
      </c>
      <c r="AB28" s="34">
        <v>1054</v>
      </c>
      <c r="AC28" s="21">
        <v>1350</v>
      </c>
      <c r="AD28" s="27">
        <f t="shared" si="12"/>
        <v>5.3119699770591673E-2</v>
      </c>
      <c r="AE28" s="27">
        <f t="shared" si="13"/>
        <v>2.2314240237046645E-2</v>
      </c>
      <c r="AF28" s="24">
        <f t="shared" si="14"/>
        <v>2.380529169099876</v>
      </c>
      <c r="AG28" s="29">
        <f t="shared" si="15"/>
        <v>0.43782867789826768</v>
      </c>
      <c r="AH28" s="29">
        <f t="shared" si="16"/>
        <v>3.9013563501849569</v>
      </c>
      <c r="AJ28" s="51">
        <f t="shared" si="17"/>
        <v>18.104378223362882</v>
      </c>
      <c r="AK28" s="51">
        <f t="shared" si="18"/>
        <v>3.9013563501849569</v>
      </c>
      <c r="AL28" s="58">
        <f t="shared" si="19"/>
        <v>0.43782867789826768</v>
      </c>
      <c r="AN28" s="128">
        <f t="shared" si="26"/>
        <v>1054.4205963059762</v>
      </c>
      <c r="AO28" s="160"/>
      <c r="AP28" s="160"/>
      <c r="AQ28" s="128">
        <f t="shared" si="27"/>
        <v>1139.4594594594594</v>
      </c>
    </row>
    <row r="29" spans="1:43" x14ac:dyDescent="0.2">
      <c r="A29" s="1">
        <v>21</v>
      </c>
      <c r="B29" s="1">
        <v>56</v>
      </c>
      <c r="C29" s="1" t="s">
        <v>195</v>
      </c>
      <c r="D29" s="7">
        <v>2</v>
      </c>
      <c r="E29">
        <v>1342</v>
      </c>
      <c r="F29">
        <v>792</v>
      </c>
      <c r="G29">
        <v>3108</v>
      </c>
      <c r="H29" s="17">
        <v>0.92</v>
      </c>
      <c r="I29" s="25">
        <f t="shared" si="20"/>
        <v>5.2803492990377794E-2</v>
      </c>
      <c r="J29" s="25">
        <f t="shared" si="21"/>
        <v>2.2183506220797219E-2</v>
      </c>
      <c r="K29" s="27">
        <f t="shared" si="22"/>
        <v>2.3803041983000002</v>
      </c>
      <c r="L29" s="27">
        <f t="shared" si="23"/>
        <v>0.43648234324642277</v>
      </c>
      <c r="M29" s="27">
        <f t="shared" si="24"/>
        <v>3.9242424242424243</v>
      </c>
      <c r="O29" s="25">
        <f t="shared" si="25"/>
        <v>17.783946750383006</v>
      </c>
      <c r="P29" s="25">
        <f t="shared" si="8"/>
        <v>3.9242424242424243</v>
      </c>
      <c r="Q29" s="58">
        <f t="shared" si="9"/>
        <v>0.43648234324642277</v>
      </c>
      <c r="R29" s="156">
        <f t="shared" si="10"/>
        <v>1048.1721779574964</v>
      </c>
      <c r="S29" s="156">
        <f t="shared" si="11"/>
        <v>1139.3175847364091</v>
      </c>
      <c r="T29" s="153"/>
      <c r="U29" s="153"/>
      <c r="W29" s="49"/>
      <c r="X29" s="135"/>
      <c r="AL29" s="58"/>
      <c r="AN29" s="128"/>
      <c r="AO29" s="160"/>
      <c r="AP29" s="160"/>
      <c r="AQ29" s="128"/>
    </row>
    <row r="30" spans="1:43" x14ac:dyDescent="0.2">
      <c r="A30" s="1">
        <v>21</v>
      </c>
      <c r="B30" s="1">
        <v>56</v>
      </c>
      <c r="C30" s="1" t="s">
        <v>195</v>
      </c>
      <c r="D30" s="7">
        <v>2</v>
      </c>
      <c r="E30">
        <v>1353</v>
      </c>
      <c r="F30">
        <v>820</v>
      </c>
      <c r="G30">
        <v>3192</v>
      </c>
      <c r="H30" s="17">
        <v>0.92700000000000005</v>
      </c>
      <c r="I30" s="25">
        <f t="shared" si="20"/>
        <v>5.3352400361242433E-2</v>
      </c>
      <c r="J30" s="25">
        <f t="shared" si="21"/>
        <v>2.2412124085291963E-2</v>
      </c>
      <c r="K30" s="27">
        <f t="shared" si="22"/>
        <v>2.38051512468</v>
      </c>
      <c r="L30" s="27">
        <f t="shared" si="23"/>
        <v>0.43878403564372809</v>
      </c>
      <c r="M30" s="27">
        <f t="shared" si="24"/>
        <v>3.8926829268292682</v>
      </c>
      <c r="O30" s="25">
        <f t="shared" si="25"/>
        <v>18.264593959852817</v>
      </c>
      <c r="P30" s="25">
        <f t="shared" si="8"/>
        <v>3.8926829268292682</v>
      </c>
      <c r="Q30" s="58">
        <f t="shared" si="9"/>
        <v>0.43878403564372809</v>
      </c>
      <c r="R30" s="156">
        <f t="shared" si="10"/>
        <v>1056.763753186656</v>
      </c>
      <c r="S30" s="156">
        <f t="shared" si="11"/>
        <v>1139.9824737720128</v>
      </c>
      <c r="T30" s="153"/>
      <c r="U30" s="153"/>
      <c r="W30" s="49"/>
      <c r="X30" s="135"/>
      <c r="AL30" s="58"/>
      <c r="AN30" s="128"/>
      <c r="AO30" s="160"/>
      <c r="AP30" s="160"/>
      <c r="AQ30" s="128"/>
    </row>
    <row r="31" spans="1:43" x14ac:dyDescent="0.2">
      <c r="D31" s="7"/>
      <c r="Q31" s="58"/>
      <c r="R31" s="156"/>
      <c r="T31" s="153"/>
      <c r="U31" s="153"/>
      <c r="W31" s="49"/>
      <c r="X31" s="135"/>
      <c r="AL31" s="58"/>
      <c r="AN31" s="128"/>
      <c r="AO31" s="160"/>
      <c r="AP31" s="160"/>
      <c r="AQ31" s="128"/>
    </row>
    <row r="32" spans="1:43" x14ac:dyDescent="0.2">
      <c r="D32" s="7"/>
      <c r="Q32" s="58"/>
      <c r="R32" s="156"/>
      <c r="T32" s="153"/>
      <c r="U32" s="153"/>
      <c r="W32" s="49"/>
      <c r="X32" s="135"/>
      <c r="AL32" s="58"/>
      <c r="AN32" s="128"/>
      <c r="AO32" s="160"/>
      <c r="AP32" s="160"/>
      <c r="AQ32" s="128"/>
    </row>
    <row r="33" spans="1:43" x14ac:dyDescent="0.2">
      <c r="A33" s="1">
        <v>22</v>
      </c>
      <c r="B33" s="1">
        <v>57</v>
      </c>
      <c r="C33" s="1" t="s">
        <v>195</v>
      </c>
      <c r="D33" s="7">
        <v>4</v>
      </c>
      <c r="E33">
        <v>778</v>
      </c>
      <c r="F33">
        <v>181</v>
      </c>
      <c r="G33" s="21">
        <v>1528</v>
      </c>
      <c r="H33" s="17">
        <v>0.53400000000000003</v>
      </c>
      <c r="I33" s="25">
        <f t="shared" ref="I33:I44" si="28">0.1515*(G33/1000)/(E33/1000)^2/($D$4/10)^4</f>
        <v>7.7241524039787859E-2</v>
      </c>
      <c r="J33" s="25">
        <f t="shared" ref="J33:J44" si="29">0.5*(F33/1000)/(E33/1000)^3/($D$4/10)^5</f>
        <v>2.6019703273359292E-2</v>
      </c>
      <c r="K33" s="27">
        <f t="shared" ref="K33:K44" si="30">I33/J33</f>
        <v>2.9685782050740328</v>
      </c>
      <c r="L33" s="27">
        <f t="shared" ref="L33:L44" si="31">0.798*I33^1.5/J33</f>
        <v>0.65838026294713448</v>
      </c>
      <c r="M33" s="27">
        <f t="shared" ref="M33:M44" si="32">G33/F33</f>
        <v>8.4419889502762437</v>
      </c>
      <c r="O33" s="25">
        <f t="shared" ref="O33:O44" si="33">G33/(PI()*$D$4^2/4)</f>
        <v>8.7432016198794198</v>
      </c>
      <c r="P33" s="25">
        <f t="shared" si="8"/>
        <v>8.4419889502762437</v>
      </c>
      <c r="Q33" s="58">
        <f t="shared" si="9"/>
        <v>0.65838026294713448</v>
      </c>
      <c r="R33" s="156">
        <f t="shared" si="10"/>
        <v>607.65868438966629</v>
      </c>
      <c r="S33" s="156">
        <f t="shared" si="11"/>
        <v>1137.9376112166035</v>
      </c>
      <c r="T33" s="153"/>
      <c r="U33" s="153"/>
      <c r="W33" s="49">
        <v>22</v>
      </c>
      <c r="X33" s="135">
        <v>4</v>
      </c>
      <c r="Y33" s="35">
        <v>0.72499999999999998</v>
      </c>
      <c r="Z33" s="36">
        <v>465</v>
      </c>
      <c r="AA33" s="36">
        <v>2705</v>
      </c>
      <c r="AB33" s="34">
        <v>825</v>
      </c>
      <c r="AC33" s="21">
        <v>1056</v>
      </c>
      <c r="AD33" s="27">
        <f t="shared" si="12"/>
        <v>7.4220881318471724E-2</v>
      </c>
      <c r="AE33" s="27">
        <f t="shared" si="13"/>
        <v>2.6731526143081271E-2</v>
      </c>
      <c r="AF33" s="24">
        <f t="shared" si="14"/>
        <v>2.7765298891354835</v>
      </c>
      <c r="AG33" s="29">
        <f t="shared" si="15"/>
        <v>0.60362650027056119</v>
      </c>
      <c r="AH33" s="29">
        <f t="shared" si="16"/>
        <v>5.817204301075269</v>
      </c>
      <c r="AJ33" s="51">
        <f t="shared" si="17"/>
        <v>15.4779845430457</v>
      </c>
      <c r="AK33" s="51">
        <f t="shared" si="18"/>
        <v>5.817204301075269</v>
      </c>
      <c r="AL33" s="58">
        <f t="shared" si="19"/>
        <v>0.60362650027056119</v>
      </c>
      <c r="AN33" s="128">
        <f t="shared" si="26"/>
        <v>824.79122199934136</v>
      </c>
      <c r="AO33" s="160"/>
      <c r="AP33" s="160"/>
      <c r="AQ33" s="128">
        <f t="shared" si="27"/>
        <v>1137.9310344827586</v>
      </c>
    </row>
    <row r="34" spans="1:43" x14ac:dyDescent="0.2">
      <c r="A34" s="1">
        <v>22</v>
      </c>
      <c r="B34" s="1">
        <v>57</v>
      </c>
      <c r="C34" s="1" t="s">
        <v>17</v>
      </c>
      <c r="D34" s="7">
        <v>4</v>
      </c>
      <c r="E34">
        <v>901</v>
      </c>
      <c r="F34">
        <v>281</v>
      </c>
      <c r="G34" s="21">
        <v>2017</v>
      </c>
      <c r="H34" s="17">
        <v>0.61799999999999999</v>
      </c>
      <c r="I34" s="25">
        <f t="shared" si="28"/>
        <v>7.6022647548802211E-2</v>
      </c>
      <c r="J34" s="25">
        <f t="shared" si="29"/>
        <v>2.6007254205411529E-2</v>
      </c>
      <c r="K34" s="27">
        <f t="shared" si="30"/>
        <v>2.9231324056110313</v>
      </c>
      <c r="L34" s="27">
        <f t="shared" si="31"/>
        <v>0.64316569778818666</v>
      </c>
      <c r="M34" s="27">
        <f t="shared" si="32"/>
        <v>7.1779359430604979</v>
      </c>
      <c r="O34" s="25">
        <f t="shared" si="33"/>
        <v>11.54125501786439</v>
      </c>
      <c r="P34" s="25">
        <f t="shared" si="8"/>
        <v>7.1779359430604979</v>
      </c>
      <c r="Q34" s="58">
        <f t="shared" si="9"/>
        <v>0.64316569778818666</v>
      </c>
      <c r="R34" s="156">
        <f t="shared" si="10"/>
        <v>703.72811649754408</v>
      </c>
      <c r="S34" s="156">
        <f t="shared" si="11"/>
        <v>1138.7186351092946</v>
      </c>
      <c r="T34" s="153"/>
      <c r="U34" s="153"/>
      <c r="W34" s="49">
        <v>22</v>
      </c>
      <c r="X34" s="135">
        <v>4</v>
      </c>
      <c r="Y34" s="35">
        <v>0.75</v>
      </c>
      <c r="Z34" s="36">
        <v>517</v>
      </c>
      <c r="AA34" s="36">
        <v>2878</v>
      </c>
      <c r="AB34" s="34">
        <v>853</v>
      </c>
      <c r="AC34" s="21">
        <v>1093</v>
      </c>
      <c r="AD34" s="27">
        <f t="shared" si="12"/>
        <v>7.371182088899482E-2</v>
      </c>
      <c r="AE34" s="27">
        <f t="shared" si="13"/>
        <v>2.6803568200838058E-2</v>
      </c>
      <c r="AF34" s="24">
        <f t="shared" si="14"/>
        <v>2.7500749279601551</v>
      </c>
      <c r="AG34" s="29">
        <f t="shared" si="15"/>
        <v>0.5958212493924242</v>
      </c>
      <c r="AH34" s="29">
        <f t="shared" si="16"/>
        <v>5.5667311411992264</v>
      </c>
      <c r="AJ34" s="51">
        <f t="shared" si="17"/>
        <v>16.467888914929954</v>
      </c>
      <c r="AK34" s="51">
        <f t="shared" si="18"/>
        <v>5.5667311411992264</v>
      </c>
      <c r="AL34" s="58">
        <f t="shared" si="19"/>
        <v>0.5958212493924242</v>
      </c>
      <c r="AN34" s="128">
        <f t="shared" si="26"/>
        <v>853.69015686106081</v>
      </c>
      <c r="AO34" s="160"/>
      <c r="AP34" s="160"/>
      <c r="AQ34" s="128">
        <f t="shared" si="27"/>
        <v>1137.3333333333333</v>
      </c>
    </row>
    <row r="35" spans="1:43" x14ac:dyDescent="0.2">
      <c r="A35" s="1">
        <v>22</v>
      </c>
      <c r="B35" s="1">
        <v>57</v>
      </c>
      <c r="C35" s="1" t="s">
        <v>17</v>
      </c>
      <c r="D35" s="7">
        <v>4</v>
      </c>
      <c r="E35">
        <v>1028</v>
      </c>
      <c r="F35">
        <v>430</v>
      </c>
      <c r="G35" s="21">
        <v>2568</v>
      </c>
      <c r="H35" s="17">
        <v>0.70599999999999996</v>
      </c>
      <c r="I35" s="25">
        <f t="shared" si="28"/>
        <v>7.4352480884831373E-2</v>
      </c>
      <c r="J35" s="25">
        <f t="shared" si="29"/>
        <v>2.6794870799998032E-2</v>
      </c>
      <c r="K35" s="27">
        <f t="shared" si="30"/>
        <v>2.7748773800706976</v>
      </c>
      <c r="L35" s="27">
        <f t="shared" si="31"/>
        <v>0.60380182320480813</v>
      </c>
      <c r="M35" s="27">
        <f t="shared" si="32"/>
        <v>5.9720930232558143</v>
      </c>
      <c r="O35" s="25">
        <f t="shared" si="33"/>
        <v>14.694071832362793</v>
      </c>
      <c r="P35" s="25">
        <f t="shared" si="8"/>
        <v>5.9720930232558143</v>
      </c>
      <c r="Q35" s="58">
        <f t="shared" si="9"/>
        <v>0.60380182320480813</v>
      </c>
      <c r="R35" s="156">
        <f t="shared" si="10"/>
        <v>802.9217577796619</v>
      </c>
      <c r="S35" s="156">
        <f t="shared" si="11"/>
        <v>1137.2829430306826</v>
      </c>
      <c r="T35" s="153"/>
      <c r="U35" s="153"/>
      <c r="W35" s="49">
        <v>22</v>
      </c>
      <c r="X35" s="135">
        <v>4</v>
      </c>
      <c r="Y35" s="35">
        <v>0.77500000000000002</v>
      </c>
      <c r="Z35" s="36">
        <v>573</v>
      </c>
      <c r="AA35" s="36">
        <v>3063</v>
      </c>
      <c r="AB35" s="34">
        <v>882</v>
      </c>
      <c r="AC35" s="21">
        <v>1129</v>
      </c>
      <c r="AD35" s="27">
        <f t="shared" si="12"/>
        <v>7.3526820598149217E-2</v>
      </c>
      <c r="AE35" s="27">
        <f t="shared" si="13"/>
        <v>2.6954752712186551E-2</v>
      </c>
      <c r="AF35" s="24">
        <f t="shared" si="14"/>
        <v>2.7277868724392675</v>
      </c>
      <c r="AG35" s="29">
        <f t="shared" si="15"/>
        <v>0.59025030448683868</v>
      </c>
      <c r="AH35" s="29">
        <f t="shared" si="16"/>
        <v>5.3455497382198951</v>
      </c>
      <c r="AJ35" s="51">
        <f t="shared" si="17"/>
        <v>17.526457173881322</v>
      </c>
      <c r="AK35" s="51">
        <f t="shared" si="18"/>
        <v>5.3455497382198951</v>
      </c>
      <c r="AL35" s="58">
        <f t="shared" si="19"/>
        <v>0.59025030448683868</v>
      </c>
      <c r="AN35" s="128">
        <f t="shared" si="26"/>
        <v>881.80803942922012</v>
      </c>
      <c r="AO35" s="160"/>
      <c r="AP35" s="160"/>
      <c r="AQ35" s="128">
        <f t="shared" si="27"/>
        <v>1138.0645161290322</v>
      </c>
    </row>
    <row r="36" spans="1:43" x14ac:dyDescent="0.2">
      <c r="A36" s="1">
        <v>22</v>
      </c>
      <c r="B36" s="1">
        <v>57</v>
      </c>
      <c r="C36" s="1" t="s">
        <v>17</v>
      </c>
      <c r="D36" s="7">
        <v>4</v>
      </c>
      <c r="E36">
        <v>1092</v>
      </c>
      <c r="F36">
        <v>514</v>
      </c>
      <c r="G36" s="21">
        <v>2888</v>
      </c>
      <c r="H36" s="17">
        <v>0.749</v>
      </c>
      <c r="I36" s="25">
        <f t="shared" si="28"/>
        <v>7.4103477025600897E-2</v>
      </c>
      <c r="J36" s="25">
        <f t="shared" si="29"/>
        <v>2.6721310871797979E-2</v>
      </c>
      <c r="K36" s="27">
        <f t="shared" si="30"/>
        <v>2.7731976691237357</v>
      </c>
      <c r="L36" s="27">
        <f t="shared" si="31"/>
        <v>0.60242503407750414</v>
      </c>
      <c r="M36" s="27">
        <f t="shared" si="32"/>
        <v>5.618677042801556</v>
      </c>
      <c r="O36" s="25">
        <f t="shared" si="33"/>
        <v>16.525108820819217</v>
      </c>
      <c r="P36" s="25">
        <f t="shared" si="8"/>
        <v>5.618677042801556</v>
      </c>
      <c r="Q36" s="58">
        <f t="shared" si="9"/>
        <v>0.60242503407750414</v>
      </c>
      <c r="R36" s="156">
        <f t="shared" si="10"/>
        <v>852.90910456750066</v>
      </c>
      <c r="S36" s="156">
        <f t="shared" si="11"/>
        <v>1138.7304466855817</v>
      </c>
      <c r="T36" s="153"/>
      <c r="U36" s="153"/>
      <c r="W36" s="49">
        <v>22</v>
      </c>
      <c r="X36" s="135">
        <v>4</v>
      </c>
      <c r="Y36" s="35">
        <v>0.8</v>
      </c>
      <c r="Z36" s="36">
        <v>632</v>
      </c>
      <c r="AA36" s="36">
        <v>3254</v>
      </c>
      <c r="AB36" s="34">
        <v>910</v>
      </c>
      <c r="AC36" s="21">
        <v>1166</v>
      </c>
      <c r="AD36" s="27">
        <f t="shared" si="12"/>
        <v>7.3233049954292348E-2</v>
      </c>
      <c r="AE36" s="27">
        <f t="shared" si="13"/>
        <v>2.698882533664454E-2</v>
      </c>
      <c r="AF36" s="24">
        <f t="shared" si="14"/>
        <v>2.7134582198677215</v>
      </c>
      <c r="AG36" s="29">
        <f t="shared" si="15"/>
        <v>0.58597567929927696</v>
      </c>
      <c r="AH36" s="29">
        <f t="shared" si="16"/>
        <v>5.1487341772151902</v>
      </c>
      <c r="AJ36" s="51">
        <f t="shared" si="17"/>
        <v>18.619357376366249</v>
      </c>
      <c r="AK36" s="51">
        <f t="shared" si="18"/>
        <v>5.1487341772151902</v>
      </c>
      <c r="AL36" s="58">
        <f t="shared" si="19"/>
        <v>0.58597567929927696</v>
      </c>
      <c r="AN36" s="128">
        <f t="shared" si="26"/>
        <v>910.70697429093957</v>
      </c>
      <c r="AO36" s="160"/>
      <c r="AP36" s="160"/>
      <c r="AQ36" s="128">
        <f t="shared" si="27"/>
        <v>1137.5</v>
      </c>
    </row>
    <row r="37" spans="1:43" x14ac:dyDescent="0.2">
      <c r="A37" s="1">
        <v>22</v>
      </c>
      <c r="B37" s="1">
        <v>57</v>
      </c>
      <c r="C37" s="1" t="s">
        <v>17</v>
      </c>
      <c r="D37" s="7">
        <v>4</v>
      </c>
      <c r="E37">
        <v>1153</v>
      </c>
      <c r="F37">
        <v>606</v>
      </c>
      <c r="G37" s="21">
        <v>3153</v>
      </c>
      <c r="H37" s="17">
        <v>0.79100000000000004</v>
      </c>
      <c r="I37" s="25">
        <f t="shared" si="28"/>
        <v>7.2569148972062028E-2</v>
      </c>
      <c r="J37" s="25">
        <f t="shared" si="29"/>
        <v>2.6763768086643651E-2</v>
      </c>
      <c r="K37" s="27">
        <f t="shared" si="30"/>
        <v>2.7114698026499999</v>
      </c>
      <c r="L37" s="27">
        <f t="shared" si="31"/>
        <v>0.58288607263861603</v>
      </c>
      <c r="M37" s="27">
        <f t="shared" si="32"/>
        <v>5.2029702970297027</v>
      </c>
      <c r="O37" s="25">
        <f t="shared" si="33"/>
        <v>18.041436326884693</v>
      </c>
      <c r="P37" s="25">
        <f t="shared" si="8"/>
        <v>5.2029702970297027</v>
      </c>
      <c r="Q37" s="58">
        <f t="shared" si="9"/>
        <v>0.58288607263861603</v>
      </c>
      <c r="R37" s="156">
        <f t="shared" si="10"/>
        <v>900.55329447465965</v>
      </c>
      <c r="S37" s="156">
        <f t="shared" si="11"/>
        <v>1138.4997401702396</v>
      </c>
      <c r="T37" s="153"/>
      <c r="U37" s="153"/>
      <c r="W37" s="49">
        <v>22</v>
      </c>
      <c r="X37" s="135">
        <v>4</v>
      </c>
      <c r="Y37" s="35">
        <v>0.82499999999999996</v>
      </c>
      <c r="Z37" s="36">
        <v>698</v>
      </c>
      <c r="AA37" s="36">
        <v>3448</v>
      </c>
      <c r="AB37" s="34">
        <v>939</v>
      </c>
      <c r="AC37" s="21">
        <v>1202</v>
      </c>
      <c r="AD37" s="27">
        <f t="shared" si="12"/>
        <v>7.3020532506597471E-2</v>
      </c>
      <c r="AE37" s="27">
        <f t="shared" si="13"/>
        <v>2.7208498462465237E-2</v>
      </c>
      <c r="AF37" s="24">
        <f t="shared" si="14"/>
        <v>2.6837398839679083</v>
      </c>
      <c r="AG37" s="29">
        <f t="shared" si="15"/>
        <v>0.57871642641566046</v>
      </c>
      <c r="AH37" s="29">
        <f t="shared" si="16"/>
        <v>4.9398280802292263</v>
      </c>
      <c r="AJ37" s="51">
        <f>AA37/(PI()*$D$4^2/4)</f>
        <v>19.729423550617955</v>
      </c>
      <c r="AK37" s="51">
        <f>AH37</f>
        <v>4.9398280802292263</v>
      </c>
      <c r="AL37" s="58">
        <f t="shared" si="19"/>
        <v>0.57871642641566046</v>
      </c>
      <c r="AN37" s="128">
        <f t="shared" si="26"/>
        <v>938.82485685909887</v>
      </c>
      <c r="AO37" s="160"/>
      <c r="AP37" s="160"/>
      <c r="AQ37" s="128">
        <f t="shared" si="27"/>
        <v>1138.1818181818182</v>
      </c>
    </row>
    <row r="38" spans="1:43" x14ac:dyDescent="0.2">
      <c r="A38" s="1">
        <v>22</v>
      </c>
      <c r="B38" s="1">
        <v>57</v>
      </c>
      <c r="C38" s="1" t="s">
        <v>17</v>
      </c>
      <c r="D38" s="7">
        <v>4</v>
      </c>
      <c r="E38">
        <v>1186</v>
      </c>
      <c r="F38">
        <v>672</v>
      </c>
      <c r="G38" s="21">
        <v>3386</v>
      </c>
      <c r="H38" s="17">
        <v>0.81399999999999995</v>
      </c>
      <c r="I38" s="25">
        <f t="shared" si="28"/>
        <v>7.3655341872789215E-2</v>
      </c>
      <c r="J38" s="25">
        <f t="shared" si="29"/>
        <v>2.7269536836355638E-2</v>
      </c>
      <c r="K38" s="27">
        <f t="shared" si="30"/>
        <v>2.7010118402374994</v>
      </c>
      <c r="L38" s="27">
        <f t="shared" si="31"/>
        <v>0.58496718509763357</v>
      </c>
      <c r="M38" s="27">
        <f t="shared" si="32"/>
        <v>5.0386904761904763</v>
      </c>
      <c r="O38" s="25">
        <f t="shared" si="33"/>
        <v>19.374660134104523</v>
      </c>
      <c r="P38" s="25">
        <f t="shared" si="8"/>
        <v>5.0386904761904763</v>
      </c>
      <c r="Q38" s="58">
        <f t="shared" si="9"/>
        <v>0.58496718509763357</v>
      </c>
      <c r="R38" s="156">
        <f t="shared" si="10"/>
        <v>926.32802016213907</v>
      </c>
      <c r="S38" s="156">
        <f t="shared" si="11"/>
        <v>1137.9951107642987</v>
      </c>
      <c r="T38" s="153"/>
      <c r="U38" s="153"/>
      <c r="W38" s="49">
        <v>22</v>
      </c>
      <c r="X38" s="135">
        <v>4</v>
      </c>
      <c r="Y38" s="35">
        <v>0.85</v>
      </c>
      <c r="Z38" s="36">
        <v>764</v>
      </c>
      <c r="AA38" s="36">
        <v>3637</v>
      </c>
      <c r="AB38" s="34">
        <v>967</v>
      </c>
      <c r="AC38" s="21">
        <v>1238</v>
      </c>
      <c r="AD38" s="27">
        <f t="shared" si="12"/>
        <v>7.2608704091978671E-2</v>
      </c>
      <c r="AE38" s="27">
        <f t="shared" si="13"/>
        <v>2.7257999561835895E-2</v>
      </c>
      <c r="AF38" s="24">
        <f t="shared" si="14"/>
        <v>2.663757621951047</v>
      </c>
      <c r="AG38" s="29">
        <f t="shared" si="15"/>
        <v>0.57278540006361178</v>
      </c>
      <c r="AH38" s="29">
        <f t="shared" si="16"/>
        <v>4.760471204188482</v>
      </c>
      <c r="AJ38" s="51">
        <f>AA38/(PI()*$D$4^2/4)</f>
        <v>20.81087977192503</v>
      </c>
      <c r="AK38" s="51">
        <f>AH38</f>
        <v>4.760471204188482</v>
      </c>
      <c r="AL38" s="58">
        <f t="shared" si="19"/>
        <v>0.57278540006361178</v>
      </c>
      <c r="AN38" s="128">
        <f t="shared" si="26"/>
        <v>966.94273942725818</v>
      </c>
      <c r="AO38" s="160"/>
      <c r="AP38" s="160"/>
      <c r="AQ38" s="128">
        <f t="shared" si="27"/>
        <v>1137.6470588235295</v>
      </c>
    </row>
    <row r="39" spans="1:43" x14ac:dyDescent="0.2">
      <c r="A39" s="1">
        <v>22</v>
      </c>
      <c r="B39" s="1">
        <v>57</v>
      </c>
      <c r="C39" s="1" t="s">
        <v>17</v>
      </c>
      <c r="D39" s="7">
        <v>4</v>
      </c>
      <c r="E39">
        <v>1214</v>
      </c>
      <c r="F39">
        <v>721</v>
      </c>
      <c r="G39" s="21">
        <v>3525</v>
      </c>
      <c r="H39" s="17">
        <v>0.83299999999999996</v>
      </c>
      <c r="I39" s="25">
        <f t="shared" si="28"/>
        <v>7.3182698901601964E-2</v>
      </c>
      <c r="J39" s="25">
        <f t="shared" si="29"/>
        <v>2.7279836319102069E-2</v>
      </c>
      <c r="K39" s="27">
        <f t="shared" si="30"/>
        <v>2.6826663490776697</v>
      </c>
      <c r="L39" s="27">
        <f t="shared" si="31"/>
        <v>0.57912693436161111</v>
      </c>
      <c r="M39" s="27">
        <f t="shared" si="32"/>
        <v>4.8890429958391124</v>
      </c>
      <c r="O39" s="25">
        <f t="shared" si="33"/>
        <v>20.170016825965284</v>
      </c>
      <c r="P39" s="25">
        <f t="shared" si="8"/>
        <v>4.8890429958391124</v>
      </c>
      <c r="Q39" s="58">
        <f t="shared" si="9"/>
        <v>0.57912693436161111</v>
      </c>
      <c r="R39" s="156">
        <f t="shared" si="10"/>
        <v>948.19748438181853</v>
      </c>
      <c r="S39" s="156">
        <f t="shared" si="11"/>
        <v>1138.2922981774532</v>
      </c>
      <c r="T39" s="153"/>
      <c r="U39" s="153"/>
      <c r="W39" s="49">
        <v>22</v>
      </c>
      <c r="X39" s="135">
        <v>4</v>
      </c>
      <c r="Y39" s="35">
        <v>0.875</v>
      </c>
      <c r="Z39" s="36">
        <v>830</v>
      </c>
      <c r="AA39" s="36">
        <v>3786</v>
      </c>
      <c r="AB39" s="34">
        <v>996</v>
      </c>
      <c r="AC39" s="21">
        <v>1275</v>
      </c>
      <c r="AD39" s="27">
        <f t="shared" si="12"/>
        <v>7.1260179833893725E-2</v>
      </c>
      <c r="AE39" s="27">
        <f t="shared" si="13"/>
        <v>2.71087875323699E-2</v>
      </c>
      <c r="AF39" s="24">
        <f t="shared" si="14"/>
        <v>2.6286745487530121</v>
      </c>
      <c r="AG39" s="29">
        <f t="shared" si="15"/>
        <v>0.55996794731585531</v>
      </c>
      <c r="AH39" s="29">
        <f t="shared" si="16"/>
        <v>4.5614457831325304</v>
      </c>
      <c r="AJ39" s="51">
        <f t="shared" si="17"/>
        <v>21.663456369675053</v>
      </c>
      <c r="AK39" s="51">
        <f t="shared" si="18"/>
        <v>4.5614457831325304</v>
      </c>
      <c r="AL39" s="58">
        <f t="shared" si="19"/>
        <v>0.55996794731585531</v>
      </c>
      <c r="AN39" s="128">
        <f t="shared" si="26"/>
        <v>995.84167428897752</v>
      </c>
      <c r="AO39" s="160"/>
      <c r="AP39" s="160"/>
      <c r="AQ39" s="128">
        <f t="shared" si="27"/>
        <v>1138.2857142857142</v>
      </c>
    </row>
    <row r="40" spans="1:43" x14ac:dyDescent="0.2">
      <c r="A40" s="1">
        <v>22</v>
      </c>
      <c r="B40" s="1">
        <v>57</v>
      </c>
      <c r="C40" s="1" t="s">
        <v>17</v>
      </c>
      <c r="D40" s="7">
        <v>4</v>
      </c>
      <c r="E40">
        <v>1246</v>
      </c>
      <c r="F40">
        <v>779</v>
      </c>
      <c r="G40" s="21">
        <v>3672</v>
      </c>
      <c r="H40" s="17">
        <v>0.85499999999999998</v>
      </c>
      <c r="I40" s="25">
        <f t="shared" si="28"/>
        <v>7.2369115020769134E-2</v>
      </c>
      <c r="J40" s="25">
        <f t="shared" si="29"/>
        <v>2.7261257588905543E-2</v>
      </c>
      <c r="K40" s="27">
        <f t="shared" si="30"/>
        <v>2.6546506442249034</v>
      </c>
      <c r="L40" s="27">
        <f t="shared" si="31"/>
        <v>0.56988456913531149</v>
      </c>
      <c r="M40" s="27">
        <f t="shared" si="32"/>
        <v>4.7137355584082155</v>
      </c>
      <c r="O40" s="25">
        <f t="shared" si="33"/>
        <v>21.011149442537452</v>
      </c>
      <c r="P40" s="25">
        <f t="shared" si="8"/>
        <v>4.7137355584082155</v>
      </c>
      <c r="Q40" s="58">
        <f t="shared" si="9"/>
        <v>0.56988456913531149</v>
      </c>
      <c r="R40" s="156">
        <f t="shared" si="10"/>
        <v>973.19115777573802</v>
      </c>
      <c r="S40" s="156">
        <f t="shared" si="11"/>
        <v>1138.2352722523251</v>
      </c>
      <c r="T40" s="153"/>
      <c r="U40" s="153"/>
      <c r="W40" s="49">
        <v>22</v>
      </c>
      <c r="X40" s="135">
        <v>4</v>
      </c>
      <c r="Y40" s="35">
        <v>0.9</v>
      </c>
      <c r="Z40" s="36">
        <v>903</v>
      </c>
      <c r="AA40" s="36">
        <v>3952</v>
      </c>
      <c r="AB40" s="34">
        <v>1024</v>
      </c>
      <c r="AC40" s="21">
        <v>1311</v>
      </c>
      <c r="AD40" s="27">
        <f t="shared" si="12"/>
        <v>7.035552796846456E-2</v>
      </c>
      <c r="AE40" s="27">
        <f t="shared" si="13"/>
        <v>2.7129527561012279E-2</v>
      </c>
      <c r="AF40" s="24">
        <f t="shared" si="14"/>
        <v>2.5933193200744187</v>
      </c>
      <c r="AG40" s="29">
        <f t="shared" si="15"/>
        <v>0.54891866710039949</v>
      </c>
      <c r="AH40" s="29">
        <f t="shared" si="16"/>
        <v>4.3765227021040971</v>
      </c>
      <c r="AJ40" s="51">
        <f t="shared" si="17"/>
        <v>22.613306807436821</v>
      </c>
      <c r="AK40" s="51">
        <f t="shared" si="18"/>
        <v>4.3765227021040971</v>
      </c>
      <c r="AL40" s="58">
        <f t="shared" si="19"/>
        <v>0.54891866710039949</v>
      </c>
      <c r="AN40" s="128">
        <f t="shared" si="26"/>
        <v>1023.9595568571368</v>
      </c>
      <c r="AO40" s="160"/>
      <c r="AP40" s="160"/>
      <c r="AQ40" s="128">
        <f t="shared" si="27"/>
        <v>1137.7777777777778</v>
      </c>
    </row>
    <row r="41" spans="1:43" x14ac:dyDescent="0.2">
      <c r="A41" s="1">
        <v>22</v>
      </c>
      <c r="B41" s="1">
        <v>57</v>
      </c>
      <c r="C41" s="1" t="s">
        <v>17</v>
      </c>
      <c r="D41" s="7">
        <v>4</v>
      </c>
      <c r="E41">
        <v>1279</v>
      </c>
      <c r="F41">
        <v>832</v>
      </c>
      <c r="G41" s="21">
        <v>3780</v>
      </c>
      <c r="H41" s="17">
        <v>0.878</v>
      </c>
      <c r="I41" s="25">
        <f t="shared" si="28"/>
        <v>7.070292561055129E-2</v>
      </c>
      <c r="J41" s="25">
        <f t="shared" si="29"/>
        <v>2.6919949977460788E-2</v>
      </c>
      <c r="K41" s="27">
        <f t="shared" si="30"/>
        <v>2.6264137069254803</v>
      </c>
      <c r="L41" s="27">
        <f t="shared" si="31"/>
        <v>0.55729445256065446</v>
      </c>
      <c r="M41" s="27">
        <f t="shared" si="32"/>
        <v>4.5432692307692308</v>
      </c>
      <c r="O41" s="25">
        <f t="shared" si="33"/>
        <v>21.629124426141495</v>
      </c>
      <c r="P41" s="25">
        <f t="shared" si="8"/>
        <v>4.5432692307692308</v>
      </c>
      <c r="Q41" s="58">
        <f t="shared" si="9"/>
        <v>0.55729445256065446</v>
      </c>
      <c r="R41" s="156">
        <f t="shared" si="10"/>
        <v>998.96588346321755</v>
      </c>
      <c r="S41" s="156">
        <f t="shared" si="11"/>
        <v>1137.7743547417056</v>
      </c>
      <c r="T41" s="153"/>
      <c r="U41" s="153"/>
      <c r="W41" s="49">
        <v>22</v>
      </c>
      <c r="X41" s="135">
        <v>4</v>
      </c>
      <c r="Y41" s="35">
        <v>0.92500000000000004</v>
      </c>
      <c r="Z41" s="36">
        <v>988</v>
      </c>
      <c r="AA41" s="36">
        <v>4156</v>
      </c>
      <c r="AB41" s="34">
        <v>1053</v>
      </c>
      <c r="AC41" s="21">
        <v>1348</v>
      </c>
      <c r="AD41" s="27">
        <f t="shared" si="12"/>
        <v>6.9981368091276516E-2</v>
      </c>
      <c r="AE41" s="27">
        <f t="shared" si="13"/>
        <v>2.7305480523754172E-2</v>
      </c>
      <c r="AF41" s="24">
        <f t="shared" si="14"/>
        <v>2.5629055687336035</v>
      </c>
      <c r="AG41" s="29">
        <f t="shared" si="15"/>
        <v>0.54103668105764635</v>
      </c>
      <c r="AH41" s="29">
        <f t="shared" si="16"/>
        <v>4.2064777327935223</v>
      </c>
      <c r="AJ41" s="51">
        <f t="shared" si="17"/>
        <v>23.780592887577793</v>
      </c>
      <c r="AK41" s="51">
        <f t="shared" si="18"/>
        <v>4.2064777327935223</v>
      </c>
      <c r="AL41" s="58">
        <f t="shared" si="19"/>
        <v>0.54103668105764635</v>
      </c>
      <c r="AN41" s="128">
        <f t="shared" si="26"/>
        <v>1052.8584917188564</v>
      </c>
      <c r="AO41" s="160"/>
      <c r="AP41" s="160"/>
      <c r="AQ41" s="128">
        <f t="shared" si="27"/>
        <v>1138.3783783783783</v>
      </c>
    </row>
    <row r="42" spans="1:43" x14ac:dyDescent="0.2">
      <c r="A42" s="1">
        <v>22</v>
      </c>
      <c r="B42" s="1">
        <v>57</v>
      </c>
      <c r="C42" s="1" t="s">
        <v>17</v>
      </c>
      <c r="D42" s="7">
        <v>4</v>
      </c>
      <c r="E42">
        <v>1309</v>
      </c>
      <c r="F42">
        <v>902</v>
      </c>
      <c r="G42" s="21">
        <v>3950</v>
      </c>
      <c r="H42" s="17">
        <v>0.89800000000000002</v>
      </c>
      <c r="I42" s="25">
        <f t="shared" si="28"/>
        <v>7.0534968454601776E-2</v>
      </c>
      <c r="J42" s="25">
        <f t="shared" si="29"/>
        <v>2.7223888262916149E-2</v>
      </c>
      <c r="K42" s="27">
        <f t="shared" si="30"/>
        <v>2.5909219055487802</v>
      </c>
      <c r="L42" s="27">
        <f t="shared" si="31"/>
        <v>0.54911012592959885</v>
      </c>
      <c r="M42" s="27">
        <f t="shared" si="32"/>
        <v>4.3791574279379155</v>
      </c>
      <c r="O42" s="25">
        <f t="shared" si="33"/>
        <v>22.601862826258969</v>
      </c>
      <c r="P42" s="25">
        <f t="shared" si="8"/>
        <v>4.3791574279379155</v>
      </c>
      <c r="Q42" s="58">
        <f t="shared" si="9"/>
        <v>0.54911012592959885</v>
      </c>
      <c r="R42" s="156">
        <f t="shared" si="10"/>
        <v>1022.3974522700169</v>
      </c>
      <c r="S42" s="156">
        <f t="shared" si="11"/>
        <v>1138.5272296993505</v>
      </c>
      <c r="T42" s="153"/>
      <c r="U42" s="153"/>
      <c r="W42" s="49"/>
      <c r="X42" s="135"/>
      <c r="AL42" s="58"/>
      <c r="AN42" s="128"/>
      <c r="AO42" s="160"/>
      <c r="AP42" s="160"/>
      <c r="AQ42" s="128"/>
    </row>
    <row r="43" spans="1:43" x14ac:dyDescent="0.2">
      <c r="A43" s="1">
        <v>22</v>
      </c>
      <c r="B43" s="1">
        <v>57</v>
      </c>
      <c r="C43" s="1" t="s">
        <v>17</v>
      </c>
      <c r="D43" s="7">
        <v>4</v>
      </c>
      <c r="E43">
        <v>1349</v>
      </c>
      <c r="F43">
        <v>984</v>
      </c>
      <c r="G43" s="21">
        <v>4140</v>
      </c>
      <c r="H43" s="17">
        <v>0.92600000000000005</v>
      </c>
      <c r="I43" s="25">
        <f t="shared" si="28"/>
        <v>6.9608634713745024E-2</v>
      </c>
      <c r="J43" s="25">
        <f t="shared" si="29"/>
        <v>2.713449885947454E-2</v>
      </c>
      <c r="K43" s="27">
        <f t="shared" si="30"/>
        <v>2.5653186032378046</v>
      </c>
      <c r="L43" s="27">
        <f t="shared" si="31"/>
        <v>0.54010196805766941</v>
      </c>
      <c r="M43" s="27">
        <f t="shared" si="32"/>
        <v>4.2073170731707314</v>
      </c>
      <c r="O43" s="25">
        <f t="shared" si="33"/>
        <v>23.689041038154972</v>
      </c>
      <c r="P43" s="25">
        <f t="shared" si="8"/>
        <v>4.2073170731707314</v>
      </c>
      <c r="Q43" s="58">
        <f t="shared" si="9"/>
        <v>0.54010196805766941</v>
      </c>
      <c r="R43" s="156">
        <f t="shared" si="10"/>
        <v>1053.6395440124161</v>
      </c>
      <c r="S43" s="156">
        <f t="shared" si="11"/>
        <v>1137.8396803589806</v>
      </c>
      <c r="T43" s="153"/>
      <c r="U43" s="153"/>
      <c r="W43" s="49"/>
      <c r="X43" s="135"/>
      <c r="AL43" s="58"/>
      <c r="AN43" s="128"/>
      <c r="AO43" s="160"/>
      <c r="AP43" s="160"/>
      <c r="AQ43" s="128"/>
    </row>
    <row r="44" spans="1:43" x14ac:dyDescent="0.2">
      <c r="A44" s="1">
        <v>22</v>
      </c>
      <c r="B44" s="1">
        <v>57</v>
      </c>
      <c r="C44" s="1" t="s">
        <v>17</v>
      </c>
      <c r="D44" s="7">
        <v>4</v>
      </c>
      <c r="E44">
        <v>1370</v>
      </c>
      <c r="F44">
        <v>1048</v>
      </c>
      <c r="G44" s="21">
        <v>4310</v>
      </c>
      <c r="H44" s="17">
        <v>0.94</v>
      </c>
      <c r="I44" s="25">
        <f t="shared" si="28"/>
        <v>7.0262372427714603E-2</v>
      </c>
      <c r="J44" s="25">
        <f t="shared" si="29"/>
        <v>2.7590663014510505E-2</v>
      </c>
      <c r="K44" s="27">
        <f t="shared" si="30"/>
        <v>2.5465996373759543</v>
      </c>
      <c r="L44" s="27">
        <f t="shared" si="31"/>
        <v>0.53867270388507749</v>
      </c>
      <c r="M44" s="27">
        <f t="shared" si="32"/>
        <v>4.1125954198473282</v>
      </c>
      <c r="O44" s="25">
        <f t="shared" si="33"/>
        <v>24.661779438272443</v>
      </c>
      <c r="P44" s="25">
        <f t="shared" si="8"/>
        <v>4.1125954198473282</v>
      </c>
      <c r="Q44" s="58">
        <f t="shared" si="9"/>
        <v>0.53867270388507749</v>
      </c>
      <c r="R44" s="156">
        <f t="shared" si="10"/>
        <v>1070.0416421771758</v>
      </c>
      <c r="S44" s="156">
        <f t="shared" si="11"/>
        <v>1138.3421725289106</v>
      </c>
      <c r="T44" s="153"/>
      <c r="U44" s="153"/>
      <c r="W44" s="49"/>
      <c r="X44" s="135"/>
      <c r="AL44" s="58"/>
      <c r="AN44" s="128"/>
      <c r="AO44" s="160"/>
      <c r="AP44" s="160"/>
      <c r="AQ44" s="128"/>
    </row>
    <row r="45" spans="1:43" x14ac:dyDescent="0.2">
      <c r="D45" s="7"/>
      <c r="Q45" s="58"/>
      <c r="R45" s="156"/>
      <c r="T45" s="153"/>
      <c r="U45" s="153"/>
      <c r="W45" s="49"/>
      <c r="X45" s="135"/>
      <c r="AL45" s="58"/>
      <c r="AN45" s="128"/>
      <c r="AO45" s="160"/>
      <c r="AP45" s="160"/>
      <c r="AQ45" s="128"/>
    </row>
    <row r="46" spans="1:43" x14ac:dyDescent="0.2">
      <c r="D46" s="7"/>
      <c r="Q46" s="58"/>
      <c r="R46" s="156"/>
      <c r="T46" s="153"/>
      <c r="U46" s="153"/>
      <c r="W46" s="49"/>
      <c r="X46" s="135"/>
      <c r="AL46" s="58"/>
      <c r="AN46" s="128"/>
      <c r="AO46" s="160"/>
      <c r="AP46" s="160"/>
      <c r="AQ46" s="128"/>
    </row>
    <row r="47" spans="1:43" x14ac:dyDescent="0.2">
      <c r="A47" s="1">
        <v>23</v>
      </c>
      <c r="B47" s="1">
        <v>58</v>
      </c>
      <c r="C47" s="1" t="s">
        <v>17</v>
      </c>
      <c r="D47" s="7">
        <v>6</v>
      </c>
      <c r="E47">
        <v>765</v>
      </c>
      <c r="F47">
        <v>234</v>
      </c>
      <c r="G47">
        <v>1893</v>
      </c>
      <c r="H47" s="17">
        <v>0.52500000000000002</v>
      </c>
      <c r="I47" s="25">
        <f t="shared" ref="I47:I59" si="34">0.1515*(G47/1000)/(E47/1000)^2/($D$4/10)^4</f>
        <v>9.897247199151904E-2</v>
      </c>
      <c r="J47" s="25">
        <f t="shared" ref="J47:J59" si="35">0.5*(F47/1000)/(E47/1000)^3/($D$4/10)^5</f>
        <v>3.5382955614539024E-2</v>
      </c>
      <c r="K47" s="27">
        <f t="shared" ref="K47:K59" si="36">I47/J47</f>
        <v>2.7971793275192303</v>
      </c>
      <c r="L47" s="27">
        <f t="shared" ref="L47:L59" si="37">0.798*I47^1.5/J47</f>
        <v>0.70223166713492902</v>
      </c>
      <c r="M47" s="27">
        <f t="shared" ref="M47:M59" si="38">G47/F47</f>
        <v>8.0897435897435894</v>
      </c>
      <c r="O47" s="25">
        <f t="shared" ref="O47:O59" si="39">G47/(PI()*$D$4^2/4)</f>
        <v>10.831728184837527</v>
      </c>
      <c r="P47" s="25">
        <f t="shared" si="8"/>
        <v>8.0897435897435894</v>
      </c>
      <c r="Q47" s="58">
        <f t="shared" si="9"/>
        <v>0.70223166713492902</v>
      </c>
      <c r="R47" s="156">
        <f t="shared" si="10"/>
        <v>597.50500457338649</v>
      </c>
      <c r="S47" s="156">
        <f t="shared" si="11"/>
        <v>1138.1047706159743</v>
      </c>
      <c r="T47" s="153"/>
      <c r="U47" s="153"/>
      <c r="W47" s="49">
        <v>23</v>
      </c>
      <c r="X47" s="135">
        <v>6</v>
      </c>
      <c r="Y47" s="35">
        <v>0.72499999999999998</v>
      </c>
      <c r="Z47" s="36">
        <v>608</v>
      </c>
      <c r="AA47" s="36">
        <v>3477</v>
      </c>
      <c r="AB47" s="34">
        <v>825</v>
      </c>
      <c r="AC47" s="21">
        <v>1056</v>
      </c>
      <c r="AD47" s="27">
        <f t="shared" si="12"/>
        <v>9.5403328777939445E-2</v>
      </c>
      <c r="AE47" s="27">
        <f t="shared" si="13"/>
        <v>3.4952189021491206E-2</v>
      </c>
      <c r="AF47" s="24">
        <f t="shared" si="14"/>
        <v>2.7295380189</v>
      </c>
      <c r="AG47" s="29">
        <f t="shared" si="15"/>
        <v>0.67278113204523671</v>
      </c>
      <c r="AH47" s="29">
        <f t="shared" si="16"/>
        <v>5.71875</v>
      </c>
      <c r="AJ47" s="51">
        <f t="shared" si="17"/>
        <v>19.895361277696818</v>
      </c>
      <c r="AK47" s="51">
        <f t="shared" si="18"/>
        <v>5.71875</v>
      </c>
      <c r="AL47" s="58">
        <f t="shared" si="19"/>
        <v>0.67278113204523671</v>
      </c>
      <c r="AN47" s="128">
        <f t="shared" si="26"/>
        <v>824.79122199934136</v>
      </c>
      <c r="AO47" s="160"/>
      <c r="AP47" s="160"/>
      <c r="AQ47" s="128">
        <f t="shared" si="27"/>
        <v>1137.9310344827586</v>
      </c>
    </row>
    <row r="48" spans="1:43" x14ac:dyDescent="0.2">
      <c r="A48" s="1">
        <v>23</v>
      </c>
      <c r="B48" s="1">
        <v>58</v>
      </c>
      <c r="C48" s="1" t="s">
        <v>17</v>
      </c>
      <c r="D48" s="7">
        <v>6</v>
      </c>
      <c r="E48">
        <v>898</v>
      </c>
      <c r="F48">
        <v>371</v>
      </c>
      <c r="G48">
        <v>2547</v>
      </c>
      <c r="H48" s="17">
        <v>0.61599999999999999</v>
      </c>
      <c r="I48" s="25">
        <f t="shared" si="34"/>
        <v>9.6641340542275231E-2</v>
      </c>
      <c r="J48" s="25">
        <f t="shared" si="35"/>
        <v>3.4682265242784012E-2</v>
      </c>
      <c r="K48" s="27">
        <f t="shared" si="36"/>
        <v>2.786477176901887</v>
      </c>
      <c r="L48" s="27">
        <f t="shared" si="37"/>
        <v>0.69125749686608018</v>
      </c>
      <c r="M48" s="27">
        <f t="shared" si="38"/>
        <v>6.8652291105121295</v>
      </c>
      <c r="O48" s="25">
        <f t="shared" si="39"/>
        <v>14.573910029995341</v>
      </c>
      <c r="P48" s="25">
        <f t="shared" si="8"/>
        <v>6.8652291105121295</v>
      </c>
      <c r="Q48" s="58">
        <f t="shared" si="9"/>
        <v>0.69125749686608018</v>
      </c>
      <c r="R48" s="156">
        <f t="shared" si="10"/>
        <v>701.38495961686408</v>
      </c>
      <c r="S48" s="156">
        <f t="shared" si="11"/>
        <v>1138.6119474299742</v>
      </c>
      <c r="T48" s="153"/>
      <c r="U48" s="153"/>
      <c r="W48" s="49">
        <v>23</v>
      </c>
      <c r="X48" s="135">
        <v>6</v>
      </c>
      <c r="Y48" s="35">
        <v>0.75</v>
      </c>
      <c r="Z48" s="36">
        <v>675</v>
      </c>
      <c r="AA48" s="36">
        <v>3699</v>
      </c>
      <c r="AB48" s="34">
        <v>853</v>
      </c>
      <c r="AC48" s="21">
        <v>1093</v>
      </c>
      <c r="AD48" s="27">
        <f t="shared" si="12"/>
        <v>9.4739411212088884E-2</v>
      </c>
      <c r="AE48" s="27">
        <f t="shared" si="13"/>
        <v>3.4994987496258595E-2</v>
      </c>
      <c r="AF48" s="24">
        <f t="shared" si="14"/>
        <v>2.7072280343639989</v>
      </c>
      <c r="AG48" s="29">
        <f t="shared" si="15"/>
        <v>0.66495624743996562</v>
      </c>
      <c r="AH48" s="29">
        <f t="shared" si="16"/>
        <v>5.48</v>
      </c>
      <c r="AJ48" s="51">
        <f t="shared" si="17"/>
        <v>21.165643188438462</v>
      </c>
      <c r="AK48" s="51">
        <f t="shared" si="18"/>
        <v>5.48</v>
      </c>
      <c r="AL48" s="58">
        <f t="shared" si="19"/>
        <v>0.66495624743996562</v>
      </c>
      <c r="AN48" s="128">
        <f t="shared" si="26"/>
        <v>853.69015686106081</v>
      </c>
      <c r="AO48" s="160"/>
      <c r="AP48" s="160"/>
      <c r="AQ48" s="128">
        <f t="shared" si="27"/>
        <v>1137.3333333333333</v>
      </c>
    </row>
    <row r="49" spans="1:43" x14ac:dyDescent="0.2">
      <c r="A49" s="1">
        <v>23</v>
      </c>
      <c r="B49" s="1">
        <v>58</v>
      </c>
      <c r="C49" s="1" t="s">
        <v>17</v>
      </c>
      <c r="D49" s="7">
        <v>6</v>
      </c>
      <c r="E49">
        <v>1030</v>
      </c>
      <c r="F49">
        <v>561</v>
      </c>
      <c r="G49">
        <v>3353</v>
      </c>
      <c r="H49" s="17">
        <v>0.70699999999999996</v>
      </c>
      <c r="I49" s="25">
        <f t="shared" si="34"/>
        <v>9.6704298292570323E-2</v>
      </c>
      <c r="J49" s="25">
        <f t="shared" si="35"/>
        <v>3.4754715906733423E-2</v>
      </c>
      <c r="K49" s="27">
        <f t="shared" si="36"/>
        <v>2.7824798957379682</v>
      </c>
      <c r="L49" s="27">
        <f t="shared" si="37"/>
        <v>0.69049067114505369</v>
      </c>
      <c r="M49" s="27">
        <f t="shared" si="38"/>
        <v>5.9768270944741531</v>
      </c>
      <c r="O49" s="25">
        <f t="shared" si="39"/>
        <v>19.185834444669954</v>
      </c>
      <c r="P49" s="25">
        <f t="shared" si="8"/>
        <v>5.9768270944741531</v>
      </c>
      <c r="Q49" s="58">
        <f t="shared" si="9"/>
        <v>0.69049067114505369</v>
      </c>
      <c r="R49" s="156">
        <f t="shared" si="10"/>
        <v>804.48386236678186</v>
      </c>
      <c r="S49" s="156">
        <f t="shared" si="11"/>
        <v>1137.8838223009645</v>
      </c>
      <c r="T49" s="153"/>
      <c r="U49" s="153"/>
      <c r="W49" s="49">
        <v>23</v>
      </c>
      <c r="X49" s="135">
        <v>6</v>
      </c>
      <c r="Y49" s="35">
        <v>0.77500000000000002</v>
      </c>
      <c r="Z49" s="36">
        <v>746</v>
      </c>
      <c r="AA49" s="36">
        <v>3931</v>
      </c>
      <c r="AB49" s="34">
        <v>882</v>
      </c>
      <c r="AC49" s="21">
        <v>1129</v>
      </c>
      <c r="AD49" s="27">
        <f t="shared" si="12"/>
        <v>9.4363020493413163E-2</v>
      </c>
      <c r="AE49" s="27">
        <f t="shared" si="13"/>
        <v>3.5092924124417398E-2</v>
      </c>
      <c r="AF49" s="24">
        <f t="shared" si="14"/>
        <v>2.6889472122317692</v>
      </c>
      <c r="AG49" s="29">
        <f t="shared" si="15"/>
        <v>0.65915277503849334</v>
      </c>
      <c r="AH49" s="29">
        <f t="shared" si="16"/>
        <v>5.2694369973190351</v>
      </c>
      <c r="AJ49" s="51">
        <f t="shared" si="17"/>
        <v>22.493145005069369</v>
      </c>
      <c r="AK49" s="51">
        <f t="shared" si="18"/>
        <v>5.2694369973190351</v>
      </c>
      <c r="AL49" s="58">
        <f t="shared" si="19"/>
        <v>0.65915277503849334</v>
      </c>
      <c r="AN49" s="128">
        <f t="shared" si="26"/>
        <v>881.80803942922012</v>
      </c>
      <c r="AO49" s="160"/>
      <c r="AP49" s="160"/>
      <c r="AQ49" s="128">
        <f t="shared" si="27"/>
        <v>1138.0645161290322</v>
      </c>
    </row>
    <row r="50" spans="1:43" x14ac:dyDescent="0.2">
      <c r="A50" s="1">
        <v>23</v>
      </c>
      <c r="B50" s="1">
        <v>58</v>
      </c>
      <c r="C50" s="1" t="s">
        <v>17</v>
      </c>
      <c r="D50" s="7">
        <v>6</v>
      </c>
      <c r="E50">
        <v>1099</v>
      </c>
      <c r="F50">
        <v>686</v>
      </c>
      <c r="G50">
        <v>3728</v>
      </c>
      <c r="H50" s="17">
        <v>0.754</v>
      </c>
      <c r="I50" s="25">
        <f t="shared" si="34"/>
        <v>9.4442438661306805E-2</v>
      </c>
      <c r="J50" s="25">
        <f t="shared" si="35"/>
        <v>3.4985943796599132E-2</v>
      </c>
      <c r="K50" s="27">
        <f t="shared" si="36"/>
        <v>2.6994395009142855</v>
      </c>
      <c r="L50" s="27">
        <f t="shared" si="37"/>
        <v>0.66200319636694127</v>
      </c>
      <c r="M50" s="27">
        <f t="shared" si="38"/>
        <v>5.4344023323615156</v>
      </c>
      <c r="O50" s="25">
        <f t="shared" si="39"/>
        <v>21.331580915517325</v>
      </c>
      <c r="P50" s="25">
        <f t="shared" si="8"/>
        <v>5.4344023323615156</v>
      </c>
      <c r="Q50" s="58">
        <f t="shared" si="9"/>
        <v>0.66200319636694127</v>
      </c>
      <c r="R50" s="156">
        <f t="shared" si="10"/>
        <v>858.37647062242058</v>
      </c>
      <c r="S50" s="156">
        <f t="shared" si="11"/>
        <v>1138.4303323904783</v>
      </c>
      <c r="T50" s="153"/>
      <c r="U50" s="153"/>
      <c r="W50" s="49">
        <v>23</v>
      </c>
      <c r="X50" s="135">
        <v>6</v>
      </c>
      <c r="Y50" s="35">
        <v>0.8</v>
      </c>
      <c r="Z50" s="36">
        <v>822</v>
      </c>
      <c r="AA50" s="36">
        <v>4145</v>
      </c>
      <c r="AB50" s="34">
        <v>910</v>
      </c>
      <c r="AC50" s="21">
        <v>1166</v>
      </c>
      <c r="AD50" s="27">
        <f t="shared" si="12"/>
        <v>9.328549233575345E-2</v>
      </c>
      <c r="AE50" s="27">
        <f t="shared" si="13"/>
        <v>3.5102554472661092E-2</v>
      </c>
      <c r="AF50" s="24">
        <f t="shared" si="14"/>
        <v>2.6575129285364958</v>
      </c>
      <c r="AG50" s="29">
        <f t="shared" si="15"/>
        <v>0.6477170531297588</v>
      </c>
      <c r="AH50" s="29">
        <f t="shared" si="16"/>
        <v>5.0425790754257909</v>
      </c>
      <c r="AJ50" s="51">
        <f t="shared" si="17"/>
        <v>23.717650991099603</v>
      </c>
      <c r="AK50" s="51">
        <f t="shared" si="18"/>
        <v>5.0425790754257909</v>
      </c>
      <c r="AL50" s="58">
        <f t="shared" si="19"/>
        <v>0.6477170531297588</v>
      </c>
      <c r="AN50" s="128">
        <f t="shared" si="26"/>
        <v>910.70697429093957</v>
      </c>
      <c r="AO50" s="160"/>
      <c r="AP50" s="160"/>
      <c r="AQ50" s="128">
        <f t="shared" si="27"/>
        <v>1137.5</v>
      </c>
    </row>
    <row r="51" spans="1:43" x14ac:dyDescent="0.2">
      <c r="A51" s="1">
        <v>23</v>
      </c>
      <c r="B51" s="1">
        <v>58</v>
      </c>
      <c r="C51" s="1" t="s">
        <v>17</v>
      </c>
      <c r="D51" s="7">
        <v>6</v>
      </c>
      <c r="E51">
        <v>1147</v>
      </c>
      <c r="F51">
        <v>780</v>
      </c>
      <c r="G51">
        <v>4025</v>
      </c>
      <c r="H51" s="17">
        <v>0.78700000000000003</v>
      </c>
      <c r="I51" s="25">
        <f t="shared" si="34"/>
        <v>9.3610749578601951E-2</v>
      </c>
      <c r="J51" s="25">
        <f t="shared" si="35"/>
        <v>3.4991850054661822E-2</v>
      </c>
      <c r="K51" s="27">
        <f t="shared" si="36"/>
        <v>2.6752157840288464</v>
      </c>
      <c r="L51" s="27">
        <f t="shared" si="37"/>
        <v>0.65316750560469417</v>
      </c>
      <c r="M51" s="27">
        <f t="shared" si="38"/>
        <v>5.1602564102564106</v>
      </c>
      <c r="O51" s="25">
        <f t="shared" si="39"/>
        <v>23.031012120428443</v>
      </c>
      <c r="P51" s="25">
        <f t="shared" si="8"/>
        <v>5.1602564102564106</v>
      </c>
      <c r="Q51" s="58">
        <f t="shared" si="9"/>
        <v>0.65316750560469417</v>
      </c>
      <c r="R51" s="156">
        <f t="shared" si="10"/>
        <v>895.86698071329977</v>
      </c>
      <c r="S51" s="156">
        <f t="shared" si="11"/>
        <v>1138.3316146293516</v>
      </c>
      <c r="T51" s="153"/>
      <c r="U51" s="153"/>
      <c r="W51" s="49">
        <v>23</v>
      </c>
      <c r="X51" s="135">
        <v>6</v>
      </c>
      <c r="Y51" s="35">
        <v>0.82499999999999996</v>
      </c>
      <c r="Z51" s="36">
        <v>905</v>
      </c>
      <c r="AA51" s="36">
        <v>4418</v>
      </c>
      <c r="AB51" s="34">
        <v>939</v>
      </c>
      <c r="AC51" s="21">
        <v>1202</v>
      </c>
      <c r="AD51" s="27">
        <f t="shared" si="12"/>
        <v>9.3562851686237722E-2</v>
      </c>
      <c r="AE51" s="27">
        <f t="shared" si="13"/>
        <v>3.5277494424829581E-2</v>
      </c>
      <c r="AF51" s="24">
        <f t="shared" si="14"/>
        <v>2.6521966259708285</v>
      </c>
      <c r="AG51" s="29">
        <f t="shared" si="15"/>
        <v>0.64738157465605028</v>
      </c>
      <c r="AH51" s="29">
        <f t="shared" si="16"/>
        <v>4.8817679558011049</v>
      </c>
      <c r="AJ51" s="51">
        <f t="shared" si="17"/>
        <v>25.279754421876486</v>
      </c>
      <c r="AK51" s="51">
        <f t="shared" si="18"/>
        <v>4.8817679558011049</v>
      </c>
      <c r="AL51" s="58">
        <f t="shared" si="19"/>
        <v>0.64738157465605028</v>
      </c>
      <c r="AN51" s="128">
        <f t="shared" si="26"/>
        <v>938.82485685909887</v>
      </c>
      <c r="AO51" s="160"/>
      <c r="AP51" s="160"/>
      <c r="AQ51" s="128">
        <f t="shared" si="27"/>
        <v>1138.1818181818182</v>
      </c>
    </row>
    <row r="52" spans="1:43" x14ac:dyDescent="0.2">
      <c r="A52" s="1">
        <v>23</v>
      </c>
      <c r="B52" s="1">
        <v>58</v>
      </c>
      <c r="C52" s="1" t="s">
        <v>17</v>
      </c>
      <c r="D52" s="7">
        <v>6</v>
      </c>
      <c r="E52">
        <v>1181</v>
      </c>
      <c r="F52">
        <v>864</v>
      </c>
      <c r="G52">
        <v>4268</v>
      </c>
      <c r="H52" s="17">
        <v>0.81100000000000005</v>
      </c>
      <c r="I52" s="25">
        <f t="shared" si="34"/>
        <v>9.3629195000499793E-2</v>
      </c>
      <c r="J52" s="25">
        <f t="shared" si="35"/>
        <v>3.5508032223653264E-2</v>
      </c>
      <c r="K52" s="27">
        <f t="shared" si="36"/>
        <v>2.6368455004986107</v>
      </c>
      <c r="L52" s="27">
        <f t="shared" si="37"/>
        <v>0.64386263143105615</v>
      </c>
      <c r="M52" s="27">
        <f t="shared" si="38"/>
        <v>4.9398148148148149</v>
      </c>
      <c r="O52" s="25">
        <f t="shared" si="39"/>
        <v>24.421455833537539</v>
      </c>
      <c r="P52" s="25">
        <f t="shared" si="8"/>
        <v>4.9398148148148149</v>
      </c>
      <c r="Q52" s="58">
        <f t="shared" si="9"/>
        <v>0.64386263143105615</v>
      </c>
      <c r="R52" s="156">
        <f t="shared" si="10"/>
        <v>922.42275869433911</v>
      </c>
      <c r="S52" s="156">
        <f t="shared" si="11"/>
        <v>1137.3893448758804</v>
      </c>
      <c r="T52" s="153"/>
      <c r="U52" s="153"/>
      <c r="W52" s="49">
        <v>23</v>
      </c>
      <c r="X52" s="135">
        <v>6</v>
      </c>
      <c r="Y52" s="35">
        <v>0.85</v>
      </c>
      <c r="Z52" s="36">
        <v>992</v>
      </c>
      <c r="AA52" s="36">
        <v>4700</v>
      </c>
      <c r="AB52" s="34">
        <v>967</v>
      </c>
      <c r="AC52" s="21">
        <v>1238</v>
      </c>
      <c r="AD52" s="27">
        <f t="shared" si="12"/>
        <v>9.3830329731179468E-2</v>
      </c>
      <c r="AE52" s="27">
        <f t="shared" si="13"/>
        <v>3.5392585818509438E-2</v>
      </c>
      <c r="AF52" s="24">
        <f t="shared" si="14"/>
        <v>2.6511295391733869</v>
      </c>
      <c r="AG52" s="29">
        <f t="shared" si="15"/>
        <v>0.64804544337222725</v>
      </c>
      <c r="AH52" s="29">
        <f t="shared" si="16"/>
        <v>4.737903225806452</v>
      </c>
      <c r="AJ52" s="51">
        <f>AA52/(PI()*$D$4^2/4)</f>
        <v>26.893355767953711</v>
      </c>
      <c r="AK52" s="51">
        <f>AH52</f>
        <v>4.737903225806452</v>
      </c>
      <c r="AL52" s="58">
        <f t="shared" si="19"/>
        <v>0.64804544337222725</v>
      </c>
      <c r="AN52" s="128">
        <f t="shared" si="26"/>
        <v>966.94273942725818</v>
      </c>
      <c r="AO52" s="160"/>
      <c r="AP52" s="160"/>
      <c r="AQ52" s="128">
        <f t="shared" si="27"/>
        <v>1137.6470588235295</v>
      </c>
    </row>
    <row r="53" spans="1:43" x14ac:dyDescent="0.2">
      <c r="A53" s="1">
        <v>23</v>
      </c>
      <c r="B53" s="1">
        <v>58</v>
      </c>
      <c r="C53" s="1" t="s">
        <v>17</v>
      </c>
      <c r="D53" s="7">
        <v>6</v>
      </c>
      <c r="E53">
        <v>1218</v>
      </c>
      <c r="F53">
        <v>930</v>
      </c>
      <c r="G53">
        <v>4480</v>
      </c>
      <c r="H53" s="17">
        <v>0.83599999999999997</v>
      </c>
      <c r="I53" s="25">
        <f t="shared" si="34"/>
        <v>9.2399604292513801E-2</v>
      </c>
      <c r="J53" s="25">
        <f t="shared" si="35"/>
        <v>3.4842045162840597E-2</v>
      </c>
      <c r="K53" s="27">
        <f t="shared" si="36"/>
        <v>2.6519569635096776</v>
      </c>
      <c r="L53" s="27">
        <f t="shared" si="37"/>
        <v>0.64328647272764461</v>
      </c>
      <c r="M53" s="27">
        <f t="shared" si="38"/>
        <v>4.817204301075269</v>
      </c>
      <c r="O53" s="25">
        <f t="shared" si="39"/>
        <v>25.634517838389918</v>
      </c>
      <c r="P53" s="25">
        <f t="shared" si="8"/>
        <v>4.817204301075269</v>
      </c>
      <c r="Q53" s="58">
        <f t="shared" si="9"/>
        <v>0.64328647272764461</v>
      </c>
      <c r="R53" s="156">
        <f t="shared" si="10"/>
        <v>951.32169355605856</v>
      </c>
      <c r="S53" s="156">
        <f t="shared" si="11"/>
        <v>1137.9446095168164</v>
      </c>
      <c r="T53" s="153"/>
      <c r="U53" s="153"/>
      <c r="W53" s="49">
        <v>23</v>
      </c>
      <c r="X53" s="135">
        <v>6</v>
      </c>
      <c r="Y53" s="35">
        <v>0.875</v>
      </c>
      <c r="Z53" s="36">
        <v>1076</v>
      </c>
      <c r="AA53" s="36">
        <v>4940</v>
      </c>
      <c r="AB53" s="34">
        <v>996</v>
      </c>
      <c r="AC53" s="21">
        <v>1275</v>
      </c>
      <c r="AD53" s="27">
        <f t="shared" si="12"/>
        <v>9.2980794606295561E-2</v>
      </c>
      <c r="AE53" s="27">
        <f t="shared" si="13"/>
        <v>3.514344022268677E-2</v>
      </c>
      <c r="AF53" s="24">
        <f t="shared" si="14"/>
        <v>2.6457510709572483</v>
      </c>
      <c r="AG53" s="29">
        <f t="shared" si="15"/>
        <v>0.64379633291172667</v>
      </c>
      <c r="AH53" s="29">
        <f t="shared" si="16"/>
        <v>4.5910780669144984</v>
      </c>
      <c r="AJ53" s="51">
        <f>AA53/(PI()*$D$4^2/4)</f>
        <v>28.266633509296028</v>
      </c>
      <c r="AK53" s="51">
        <f>AH53</f>
        <v>4.5910780669144984</v>
      </c>
      <c r="AL53" s="58">
        <f t="shared" si="19"/>
        <v>0.64379633291172667</v>
      </c>
      <c r="AN53" s="128">
        <f t="shared" si="26"/>
        <v>995.84167428897752</v>
      </c>
      <c r="AO53" s="160"/>
      <c r="AP53" s="160"/>
      <c r="AQ53" s="128">
        <f t="shared" si="27"/>
        <v>1138.2857142857142</v>
      </c>
    </row>
    <row r="54" spans="1:43" x14ac:dyDescent="0.2">
      <c r="A54" s="1">
        <v>23</v>
      </c>
      <c r="B54" s="1">
        <v>58</v>
      </c>
      <c r="C54" s="1" t="s">
        <v>17</v>
      </c>
      <c r="D54" s="7">
        <v>6</v>
      </c>
      <c r="E54">
        <v>1247</v>
      </c>
      <c r="F54">
        <v>1022</v>
      </c>
      <c r="G54">
        <v>4842</v>
      </c>
      <c r="H54" s="17">
        <v>0.85599999999999998</v>
      </c>
      <c r="I54" s="25">
        <f t="shared" si="34"/>
        <v>9.5274911070220902E-2</v>
      </c>
      <c r="J54" s="25">
        <f t="shared" si="35"/>
        <v>3.5679116449597433E-2</v>
      </c>
      <c r="K54" s="27">
        <f t="shared" si="36"/>
        <v>2.6703270862890407</v>
      </c>
      <c r="L54" s="27">
        <f t="shared" si="37"/>
        <v>0.65774359608168365</v>
      </c>
      <c r="M54" s="27">
        <f t="shared" si="38"/>
        <v>4.737769080234834</v>
      </c>
      <c r="O54" s="25">
        <f t="shared" si="39"/>
        <v>27.705878431581247</v>
      </c>
      <c r="P54" s="25">
        <f t="shared" si="8"/>
        <v>4.737769080234834</v>
      </c>
      <c r="Q54" s="58">
        <f t="shared" si="9"/>
        <v>0.65774359608168365</v>
      </c>
      <c r="R54" s="156">
        <f t="shared" si="10"/>
        <v>973.97221006929794</v>
      </c>
      <c r="S54" s="156">
        <f t="shared" si="11"/>
        <v>1137.8180024174042</v>
      </c>
      <c r="T54" s="153"/>
      <c r="U54" s="153"/>
      <c r="W54" s="49">
        <v>23</v>
      </c>
      <c r="X54" s="135">
        <v>6</v>
      </c>
      <c r="Y54" s="35">
        <v>0.9</v>
      </c>
      <c r="Z54" s="36">
        <v>1162</v>
      </c>
      <c r="AA54" s="36">
        <v>5125</v>
      </c>
      <c r="AB54" s="34">
        <v>1024</v>
      </c>
      <c r="AC54" s="21">
        <v>1311</v>
      </c>
      <c r="AD54" s="27">
        <f t="shared" si="12"/>
        <v>9.1237874706068034E-2</v>
      </c>
      <c r="AE54" s="27">
        <f t="shared" si="13"/>
        <v>3.4910864923473159E-2</v>
      </c>
      <c r="AF54" s="24">
        <f t="shared" si="14"/>
        <v>2.6134521417921692</v>
      </c>
      <c r="AG54" s="29">
        <f t="shared" si="15"/>
        <v>0.62994846653555037</v>
      </c>
      <c r="AH54" s="29">
        <f t="shared" si="16"/>
        <v>4.4104991394148021</v>
      </c>
      <c r="AJ54" s="51">
        <f t="shared" si="17"/>
        <v>29.325201768247396</v>
      </c>
      <c r="AK54" s="51">
        <f t="shared" si="18"/>
        <v>4.4104991394148021</v>
      </c>
      <c r="AL54" s="58">
        <f t="shared" si="19"/>
        <v>0.62994846653555037</v>
      </c>
      <c r="AN54" s="128">
        <f t="shared" si="26"/>
        <v>1023.9595568571368</v>
      </c>
      <c r="AO54" s="160"/>
      <c r="AP54" s="160"/>
      <c r="AQ54" s="128">
        <f t="shared" si="27"/>
        <v>1137.7777777777778</v>
      </c>
    </row>
    <row r="55" spans="1:43" x14ac:dyDescent="0.2">
      <c r="A55" s="1">
        <v>23</v>
      </c>
      <c r="B55" s="1">
        <v>58</v>
      </c>
      <c r="C55" s="1" t="s">
        <v>17</v>
      </c>
      <c r="D55" s="7">
        <v>6</v>
      </c>
      <c r="E55">
        <v>1283</v>
      </c>
      <c r="F55">
        <v>1098</v>
      </c>
      <c r="G55">
        <v>4992</v>
      </c>
      <c r="H55" s="17">
        <v>0.88100000000000001</v>
      </c>
      <c r="I55" s="25">
        <f t="shared" si="34"/>
        <v>9.2791444999622788E-2</v>
      </c>
      <c r="J55" s="25">
        <f t="shared" si="35"/>
        <v>3.5195320686341708E-2</v>
      </c>
      <c r="K55" s="27">
        <f t="shared" si="36"/>
        <v>2.636471075986885</v>
      </c>
      <c r="L55" s="27">
        <f t="shared" si="37"/>
        <v>0.64088465241438242</v>
      </c>
      <c r="M55" s="27">
        <f t="shared" si="38"/>
        <v>4.5464480874316937</v>
      </c>
      <c r="O55" s="25">
        <f t="shared" si="39"/>
        <v>28.564177019920198</v>
      </c>
      <c r="P55" s="25">
        <f t="shared" si="8"/>
        <v>4.5464480874316937</v>
      </c>
      <c r="Q55" s="58">
        <f t="shared" si="9"/>
        <v>0.64088465241438242</v>
      </c>
      <c r="R55" s="156">
        <f t="shared" si="10"/>
        <v>1002.0900926374575</v>
      </c>
      <c r="S55" s="156">
        <f t="shared" si="11"/>
        <v>1137.4461891458086</v>
      </c>
      <c r="T55" s="153"/>
      <c r="U55" s="153"/>
      <c r="W55" s="49">
        <v>23</v>
      </c>
      <c r="X55" s="135">
        <v>6</v>
      </c>
      <c r="Y55" s="35">
        <v>0.92500000000000004</v>
      </c>
      <c r="Z55" s="36">
        <v>1273</v>
      </c>
      <c r="AA55" s="36">
        <v>5400</v>
      </c>
      <c r="AB55" s="34">
        <v>1053</v>
      </c>
      <c r="AC55" s="21">
        <v>1348</v>
      </c>
      <c r="AD55" s="27">
        <f t="shared" si="12"/>
        <v>9.0928630339964692E-2</v>
      </c>
      <c r="AE55" s="27">
        <f t="shared" si="13"/>
        <v>3.5182061444067873E-2</v>
      </c>
      <c r="AF55" s="24">
        <f t="shared" si="14"/>
        <v>2.58451684204242</v>
      </c>
      <c r="AG55" s="29">
        <f t="shared" si="15"/>
        <v>0.6219172209312509</v>
      </c>
      <c r="AH55" s="29">
        <f t="shared" si="16"/>
        <v>4.241948153967007</v>
      </c>
      <c r="AJ55" s="51">
        <f t="shared" si="17"/>
        <v>30.898749180202135</v>
      </c>
      <c r="AK55" s="51">
        <f t="shared" si="18"/>
        <v>4.241948153967007</v>
      </c>
      <c r="AL55" s="58">
        <f t="shared" si="19"/>
        <v>0.6219172209312509</v>
      </c>
      <c r="AN55" s="128">
        <f t="shared" si="26"/>
        <v>1052.8584917188564</v>
      </c>
      <c r="AO55" s="160"/>
      <c r="AP55" s="160"/>
      <c r="AQ55" s="128">
        <f t="shared" si="27"/>
        <v>1138.3783783783783</v>
      </c>
    </row>
    <row r="56" spans="1:43" x14ac:dyDescent="0.2">
      <c r="A56" s="1">
        <v>23</v>
      </c>
      <c r="B56" s="1">
        <v>58</v>
      </c>
      <c r="C56" s="1" t="s">
        <v>17</v>
      </c>
      <c r="D56" s="7">
        <v>6</v>
      </c>
      <c r="E56">
        <v>1309</v>
      </c>
      <c r="F56">
        <v>1153</v>
      </c>
      <c r="G56">
        <v>5098</v>
      </c>
      <c r="H56" s="17">
        <v>0.89800000000000002</v>
      </c>
      <c r="I56" s="25">
        <f t="shared" si="34"/>
        <v>9.1034751691534146E-2</v>
      </c>
      <c r="J56" s="25">
        <f t="shared" si="35"/>
        <v>3.4799493533417207E-2</v>
      </c>
      <c r="K56" s="27">
        <f t="shared" si="36"/>
        <v>2.6159792125743273</v>
      </c>
      <c r="L56" s="27">
        <f t="shared" si="37"/>
        <v>0.62985529682683838</v>
      </c>
      <c r="M56" s="27">
        <f t="shared" si="38"/>
        <v>4.421509106678231</v>
      </c>
      <c r="O56" s="25">
        <f t="shared" si="39"/>
        <v>29.170708022346385</v>
      </c>
      <c r="P56" s="25">
        <f t="shared" si="8"/>
        <v>4.421509106678231</v>
      </c>
      <c r="Q56" s="58">
        <f t="shared" si="9"/>
        <v>0.62985529682683838</v>
      </c>
      <c r="R56" s="156">
        <f t="shared" si="10"/>
        <v>1022.3974522700169</v>
      </c>
      <c r="S56" s="156">
        <f t="shared" si="11"/>
        <v>1138.5272296993505</v>
      </c>
      <c r="T56" s="153"/>
      <c r="U56" s="153"/>
      <c r="W56" s="49"/>
      <c r="X56" s="135"/>
      <c r="AL56" s="58"/>
      <c r="AN56" s="128"/>
      <c r="AO56" s="160"/>
      <c r="AP56" s="160"/>
      <c r="AQ56" s="128"/>
    </row>
    <row r="57" spans="1:43" x14ac:dyDescent="0.2">
      <c r="A57" s="1">
        <v>23</v>
      </c>
      <c r="B57" s="1">
        <v>58</v>
      </c>
      <c r="C57" s="1" t="s">
        <v>17</v>
      </c>
      <c r="D57" s="7">
        <v>6</v>
      </c>
      <c r="E57">
        <v>1351</v>
      </c>
      <c r="F57">
        <v>1280</v>
      </c>
      <c r="G57">
        <v>5415</v>
      </c>
      <c r="H57" s="17">
        <v>0.92700000000000005</v>
      </c>
      <c r="I57" s="25">
        <f t="shared" si="34"/>
        <v>9.0776709621148741E-2</v>
      </c>
      <c r="J57" s="25">
        <f t="shared" si="35"/>
        <v>3.5140382000998865E-2</v>
      </c>
      <c r="K57" s="27">
        <f t="shared" si="36"/>
        <v>2.5832590442121095</v>
      </c>
      <c r="L57" s="27">
        <f t="shared" si="37"/>
        <v>0.62109505045244606</v>
      </c>
      <c r="M57" s="27">
        <f t="shared" si="38"/>
        <v>4.23046875</v>
      </c>
      <c r="O57" s="25">
        <f t="shared" si="39"/>
        <v>30.984579039036031</v>
      </c>
      <c r="P57" s="25">
        <f t="shared" si="8"/>
        <v>4.23046875</v>
      </c>
      <c r="Q57" s="58">
        <f t="shared" si="9"/>
        <v>0.62109505045244606</v>
      </c>
      <c r="R57" s="156">
        <f t="shared" si="10"/>
        <v>1055.2016485995362</v>
      </c>
      <c r="S57" s="156">
        <f t="shared" si="11"/>
        <v>1138.2973555550552</v>
      </c>
      <c r="T57" s="153"/>
      <c r="U57" s="153"/>
      <c r="W57" s="49"/>
      <c r="X57" s="135"/>
      <c r="AL57" s="58"/>
      <c r="AN57" s="128"/>
      <c r="AO57" s="160"/>
      <c r="AP57" s="160"/>
      <c r="AQ57" s="128"/>
    </row>
    <row r="58" spans="1:43" x14ac:dyDescent="0.2">
      <c r="A58" s="1">
        <v>23</v>
      </c>
      <c r="B58" s="1">
        <v>58</v>
      </c>
      <c r="C58" s="1" t="s">
        <v>17</v>
      </c>
      <c r="D58" s="7">
        <v>6</v>
      </c>
      <c r="E58">
        <v>1370</v>
      </c>
      <c r="F58">
        <v>1359</v>
      </c>
      <c r="G58">
        <v>5630</v>
      </c>
      <c r="H58" s="17">
        <v>0.94</v>
      </c>
      <c r="I58" s="25">
        <f t="shared" si="34"/>
        <v>9.1781242869613283E-2</v>
      </c>
      <c r="J58" s="25">
        <f t="shared" si="35"/>
        <v>3.577835022587765E-2</v>
      </c>
      <c r="K58" s="27">
        <f t="shared" si="36"/>
        <v>2.5652731970640179</v>
      </c>
      <c r="L58" s="27">
        <f t="shared" si="37"/>
        <v>0.62017389581969962</v>
      </c>
      <c r="M58" s="27">
        <f t="shared" si="38"/>
        <v>4.1427520235467252</v>
      </c>
      <c r="O58" s="25">
        <f t="shared" si="39"/>
        <v>32.21480701565519</v>
      </c>
      <c r="P58" s="25">
        <f t="shared" si="8"/>
        <v>4.1427520235467252</v>
      </c>
      <c r="Q58" s="58">
        <f t="shared" si="9"/>
        <v>0.62017389581969962</v>
      </c>
      <c r="R58" s="156">
        <f t="shared" si="10"/>
        <v>1070.0416421771758</v>
      </c>
      <c r="S58" s="156">
        <f t="shared" si="11"/>
        <v>1138.3421725289106</v>
      </c>
      <c r="T58" s="153"/>
      <c r="U58" s="153"/>
      <c r="W58" s="49"/>
      <c r="X58" s="135"/>
      <c r="AL58" s="58"/>
      <c r="AN58" s="128"/>
      <c r="AO58" s="160"/>
      <c r="AP58" s="160"/>
      <c r="AQ58" s="128"/>
    </row>
    <row r="59" spans="1:43" x14ac:dyDescent="0.2">
      <c r="A59" s="1">
        <v>23</v>
      </c>
      <c r="B59" s="1">
        <v>58</v>
      </c>
      <c r="C59" s="1" t="s">
        <v>17</v>
      </c>
      <c r="D59" s="7">
        <v>6</v>
      </c>
      <c r="E59">
        <v>1378</v>
      </c>
      <c r="F59">
        <v>1379</v>
      </c>
      <c r="G59">
        <v>5690</v>
      </c>
      <c r="H59" s="17">
        <v>0.94599999999999995</v>
      </c>
      <c r="I59" s="25">
        <f t="shared" si="34"/>
        <v>9.1685467795722952E-2</v>
      </c>
      <c r="J59" s="25">
        <f t="shared" si="35"/>
        <v>3.5676247583960062E-2</v>
      </c>
      <c r="K59" s="27">
        <f t="shared" si="36"/>
        <v>2.569930247847716</v>
      </c>
      <c r="L59" s="27">
        <f t="shared" si="37"/>
        <v>0.62097552019405955</v>
      </c>
      <c r="M59" s="27">
        <f t="shared" si="38"/>
        <v>4.1261783901377811</v>
      </c>
      <c r="O59" s="25">
        <f t="shared" si="39"/>
        <v>32.55812645099077</v>
      </c>
      <c r="P59" s="25">
        <f t="shared" si="8"/>
        <v>4.1261783901377811</v>
      </c>
      <c r="Q59" s="58">
        <f t="shared" si="9"/>
        <v>0.62097552019405955</v>
      </c>
      <c r="R59" s="156">
        <f t="shared" si="10"/>
        <v>1076.2900605256557</v>
      </c>
      <c r="S59" s="156">
        <f t="shared" si="11"/>
        <v>1137.7273367078812</v>
      </c>
      <c r="T59" s="153"/>
      <c r="U59" s="153"/>
      <c r="W59" s="49"/>
      <c r="X59" s="135"/>
      <c r="AL59" s="58"/>
      <c r="AN59" s="128"/>
      <c r="AO59" s="160"/>
      <c r="AP59" s="160"/>
      <c r="AQ59" s="128"/>
    </row>
    <row r="60" spans="1:43" x14ac:dyDescent="0.2">
      <c r="D60" s="7"/>
      <c r="Q60" s="58"/>
      <c r="R60" s="156"/>
      <c r="T60" s="153"/>
      <c r="U60" s="153"/>
      <c r="W60" s="49"/>
      <c r="X60" s="135"/>
      <c r="AL60" s="58"/>
      <c r="AN60" s="128"/>
      <c r="AO60" s="160"/>
      <c r="AP60" s="160"/>
      <c r="AQ60" s="128"/>
    </row>
    <row r="61" spans="1:43" x14ac:dyDescent="0.2">
      <c r="D61" s="7"/>
      <c r="Q61" s="58"/>
      <c r="R61" s="156"/>
      <c r="T61" s="153"/>
      <c r="U61" s="153"/>
      <c r="W61" s="49"/>
      <c r="X61" s="135"/>
      <c r="AL61" s="58"/>
      <c r="AN61" s="128"/>
      <c r="AO61" s="160"/>
      <c r="AP61" s="160"/>
      <c r="AQ61" s="128"/>
    </row>
    <row r="62" spans="1:43" x14ac:dyDescent="0.2">
      <c r="A62" s="1">
        <v>24</v>
      </c>
      <c r="B62" s="1">
        <v>59</v>
      </c>
      <c r="C62" s="1" t="s">
        <v>195</v>
      </c>
      <c r="D62" s="7">
        <v>8</v>
      </c>
      <c r="E62">
        <v>769</v>
      </c>
      <c r="F62">
        <v>305</v>
      </c>
      <c r="G62">
        <v>2363</v>
      </c>
      <c r="H62" s="17">
        <v>0.53</v>
      </c>
      <c r="I62" s="25">
        <f t="shared" ref="I62:I76" si="40">0.1515*(G62/1000)/(E62/1000)^2/($D$4/10)^4</f>
        <v>0.12226375109161428</v>
      </c>
      <c r="J62" s="25">
        <f t="shared" ref="J62:J76" si="41">0.5*(F62/1000)/(E62/1000)^3/($D$4/10)^5</f>
        <v>4.5402877249926865E-2</v>
      </c>
      <c r="K62" s="27">
        <f t="shared" ref="K62:K76" si="42">I62/J62</f>
        <v>2.6928635033104915</v>
      </c>
      <c r="L62" s="27">
        <f t="shared" ref="L62:L76" si="43">0.798*I62^1.5/J62</f>
        <v>0.75139117435159875</v>
      </c>
      <c r="M62" s="27">
        <f t="shared" ref="M62:M76" si="44">G62/F62</f>
        <v>7.747540983606557</v>
      </c>
      <c r="O62" s="25">
        <f t="shared" ref="O62:O76" si="45">G62/(PI()*$D$4^2/4)</f>
        <v>13.521063761632897</v>
      </c>
      <c r="P62" s="25">
        <f t="shared" ref="P62:P76" si="46">M62</f>
        <v>7.747540983606557</v>
      </c>
      <c r="Q62" s="58">
        <f t="shared" si="9"/>
        <v>0.75139117435159875</v>
      </c>
      <c r="R62" s="156">
        <f t="shared" si="10"/>
        <v>600.62921374762641</v>
      </c>
      <c r="S62" s="156">
        <f t="shared" si="11"/>
        <v>1133.2626674483517</v>
      </c>
      <c r="T62" s="153"/>
      <c r="U62" s="153"/>
      <c r="W62" s="49">
        <v>24</v>
      </c>
      <c r="X62" s="135">
        <v>8</v>
      </c>
      <c r="Y62" s="35">
        <v>0.72499999999999998</v>
      </c>
      <c r="Z62" s="36">
        <v>799</v>
      </c>
      <c r="AA62" s="36">
        <v>4291</v>
      </c>
      <c r="AB62" s="34">
        <v>822</v>
      </c>
      <c r="AC62" s="21">
        <v>1053</v>
      </c>
      <c r="AD62" s="27">
        <f t="shared" si="12"/>
        <v>0.11841001771428869</v>
      </c>
      <c r="AE62" s="27">
        <f t="shared" si="13"/>
        <v>4.6325937983765442E-2</v>
      </c>
      <c r="AF62" s="24">
        <f t="shared" si="14"/>
        <v>2.5560198642018763</v>
      </c>
      <c r="AG62" s="29">
        <f t="shared" si="15"/>
        <v>0.70187752992715591</v>
      </c>
      <c r="AH62" s="29">
        <f t="shared" si="16"/>
        <v>5.3704630788485606</v>
      </c>
      <c r="AJ62" s="51">
        <f t="shared" si="17"/>
        <v>24.553061617082847</v>
      </c>
      <c r="AK62" s="51">
        <f t="shared" si="18"/>
        <v>5.3704630788485606</v>
      </c>
      <c r="AL62" s="58">
        <f t="shared" si="19"/>
        <v>0.70187752992715591</v>
      </c>
      <c r="AN62" s="128">
        <f t="shared" si="26"/>
        <v>822.44806511866148</v>
      </c>
      <c r="AO62" s="160"/>
      <c r="AP62" s="160"/>
      <c r="AQ62" s="128">
        <f t="shared" si="27"/>
        <v>1133.7931034482758</v>
      </c>
    </row>
    <row r="63" spans="1:43" x14ac:dyDescent="0.2">
      <c r="A63" s="1">
        <v>24</v>
      </c>
      <c r="B63" s="1">
        <v>59</v>
      </c>
      <c r="C63" s="1" t="s">
        <v>195</v>
      </c>
      <c r="D63" s="7">
        <v>8</v>
      </c>
      <c r="E63">
        <v>900</v>
      </c>
      <c r="F63">
        <v>499</v>
      </c>
      <c r="G63">
        <v>3207</v>
      </c>
      <c r="H63" s="17">
        <v>0.62</v>
      </c>
      <c r="I63" s="25">
        <f t="shared" si="40"/>
        <v>0.12114363894426262</v>
      </c>
      <c r="J63" s="25">
        <f t="shared" si="41"/>
        <v>4.6337817310994053E-2</v>
      </c>
      <c r="K63" s="27">
        <f t="shared" si="42"/>
        <v>2.6143579040681364</v>
      </c>
      <c r="L63" s="27">
        <f t="shared" si="43"/>
        <v>0.72613645526945014</v>
      </c>
      <c r="M63" s="27">
        <f t="shared" si="44"/>
        <v>6.4268537074148293</v>
      </c>
      <c r="O63" s="25">
        <f t="shared" si="45"/>
        <v>18.350423818686714</v>
      </c>
      <c r="P63" s="25">
        <f t="shared" si="46"/>
        <v>6.4268537074148293</v>
      </c>
      <c r="Q63" s="58">
        <f t="shared" si="9"/>
        <v>0.72613645526945014</v>
      </c>
      <c r="R63" s="156">
        <f t="shared" si="10"/>
        <v>702.94706420398404</v>
      </c>
      <c r="S63" s="156">
        <f t="shared" si="11"/>
        <v>1133.7855874257807</v>
      </c>
      <c r="T63" s="153"/>
      <c r="U63" s="153"/>
      <c r="W63" s="49">
        <v>24</v>
      </c>
      <c r="X63" s="135">
        <v>8</v>
      </c>
      <c r="Y63" s="35">
        <v>0.75</v>
      </c>
      <c r="Z63" s="36">
        <v>885</v>
      </c>
      <c r="AA63" s="36">
        <v>4586</v>
      </c>
      <c r="AB63" s="34">
        <v>851</v>
      </c>
      <c r="AC63" s="21">
        <v>1089</v>
      </c>
      <c r="AD63" s="27">
        <f t="shared" si="12"/>
        <v>0.11832185365941306</v>
      </c>
      <c r="AE63" s="27">
        <f t="shared" si="13"/>
        <v>4.6389766563468819E-2</v>
      </c>
      <c r="AF63" s="24">
        <f t="shared" si="14"/>
        <v>2.5506024803450851</v>
      </c>
      <c r="AG63" s="29">
        <f t="shared" si="15"/>
        <v>0.70012913626720519</v>
      </c>
      <c r="AH63" s="29">
        <f t="shared" si="16"/>
        <v>5.1819209039548024</v>
      </c>
      <c r="AJ63" s="51">
        <f t="shared" si="17"/>
        <v>26.241048840816109</v>
      </c>
      <c r="AK63" s="51">
        <f t="shared" si="18"/>
        <v>5.1819209039548024</v>
      </c>
      <c r="AL63" s="58">
        <f t="shared" si="19"/>
        <v>0.70012913626720519</v>
      </c>
      <c r="AN63" s="128">
        <f t="shared" si="26"/>
        <v>850.56594768682089</v>
      </c>
      <c r="AO63" s="160"/>
      <c r="AP63" s="160"/>
      <c r="AQ63" s="128">
        <f t="shared" si="27"/>
        <v>1134.6666666666667</v>
      </c>
    </row>
    <row r="64" spans="1:43" x14ac:dyDescent="0.2">
      <c r="A64" s="1">
        <v>24</v>
      </c>
      <c r="B64" s="1">
        <v>59</v>
      </c>
      <c r="C64" s="1" t="s">
        <v>195</v>
      </c>
      <c r="D64" s="7">
        <v>8</v>
      </c>
      <c r="E64">
        <v>1027</v>
      </c>
      <c r="F64">
        <v>728</v>
      </c>
      <c r="G64">
        <v>4030</v>
      </c>
      <c r="H64" s="17">
        <v>0.70699999999999996</v>
      </c>
      <c r="I64" s="25">
        <f t="shared" si="40"/>
        <v>0.11690977720312482</v>
      </c>
      <c r="J64" s="25">
        <f t="shared" si="41"/>
        <v>4.549698358429928E-2</v>
      </c>
      <c r="K64" s="27">
        <f t="shared" si="42"/>
        <v>2.5696160051249999</v>
      </c>
      <c r="L64" s="27">
        <f t="shared" si="43"/>
        <v>0.70112674908313599</v>
      </c>
      <c r="M64" s="27">
        <f t="shared" si="44"/>
        <v>5.5357142857142856</v>
      </c>
      <c r="O64" s="25">
        <f t="shared" si="45"/>
        <v>23.059622073373074</v>
      </c>
      <c r="P64" s="25">
        <f t="shared" si="46"/>
        <v>5.5357142857142856</v>
      </c>
      <c r="Q64" s="58">
        <f t="shared" si="9"/>
        <v>0.70112674908313599</v>
      </c>
      <c r="R64" s="156">
        <f t="shared" si="10"/>
        <v>802.14070548610187</v>
      </c>
      <c r="S64" s="156">
        <f t="shared" si="11"/>
        <v>1134.569597575816</v>
      </c>
      <c r="T64" s="153"/>
      <c r="U64" s="153"/>
      <c r="W64" s="49">
        <v>24</v>
      </c>
      <c r="X64" s="135">
        <v>8</v>
      </c>
      <c r="Y64" s="35">
        <v>0.77500000000000002</v>
      </c>
      <c r="Z64" s="36">
        <v>976</v>
      </c>
      <c r="AA64" s="36">
        <v>4884</v>
      </c>
      <c r="AB64" s="34">
        <v>879</v>
      </c>
      <c r="AC64" s="21">
        <v>1125</v>
      </c>
      <c r="AD64" s="27">
        <f t="shared" si="12"/>
        <v>0.11807481785669424</v>
      </c>
      <c r="AE64" s="27">
        <f t="shared" si="13"/>
        <v>4.6403934597417762E-2</v>
      </c>
      <c r="AF64" s="24">
        <f t="shared" si="14"/>
        <v>2.5445001351946726</v>
      </c>
      <c r="AG64" s="29">
        <f t="shared" si="15"/>
        <v>0.69772456210927858</v>
      </c>
      <c r="AH64" s="29">
        <f t="shared" si="16"/>
        <v>5.0040983606557381</v>
      </c>
      <c r="AJ64" s="51">
        <f t="shared" si="17"/>
        <v>27.946202036316155</v>
      </c>
      <c r="AK64" s="51">
        <f t="shared" si="18"/>
        <v>5.0040983606557381</v>
      </c>
      <c r="AL64" s="58">
        <f t="shared" si="19"/>
        <v>0.69772456210927858</v>
      </c>
      <c r="AN64" s="128">
        <f t="shared" si="26"/>
        <v>878.68383025498031</v>
      </c>
      <c r="AO64" s="160"/>
      <c r="AP64" s="160"/>
      <c r="AQ64" s="128">
        <f t="shared" si="27"/>
        <v>1134.1935483870968</v>
      </c>
    </row>
    <row r="65" spans="1:43" x14ac:dyDescent="0.2">
      <c r="A65" s="1">
        <v>24</v>
      </c>
      <c r="B65" s="1">
        <v>59</v>
      </c>
      <c r="C65" s="1" t="s">
        <v>195</v>
      </c>
      <c r="D65" s="7">
        <v>8</v>
      </c>
      <c r="E65">
        <v>1100</v>
      </c>
      <c r="F65">
        <v>921</v>
      </c>
      <c r="G65">
        <v>4705</v>
      </c>
      <c r="H65" s="17">
        <v>0.75800000000000001</v>
      </c>
      <c r="I65" s="25">
        <f t="shared" si="40"/>
        <v>0.11897642945275497</v>
      </c>
      <c r="J65" s="25">
        <f t="shared" si="41"/>
        <v>4.6842938443313685E-2</v>
      </c>
      <c r="K65" s="27">
        <f t="shared" si="42"/>
        <v>2.5399010695439741</v>
      </c>
      <c r="L65" s="27">
        <f t="shared" si="43"/>
        <v>0.69911747530500656</v>
      </c>
      <c r="M65" s="27">
        <f t="shared" si="44"/>
        <v>5.1085776330076005</v>
      </c>
      <c r="O65" s="25">
        <f t="shared" si="45"/>
        <v>26.921965720898342</v>
      </c>
      <c r="P65" s="25">
        <f t="shared" si="46"/>
        <v>5.1085776330076005</v>
      </c>
      <c r="Q65" s="58">
        <f t="shared" si="9"/>
        <v>0.69911747530500656</v>
      </c>
      <c r="R65" s="156">
        <f t="shared" si="10"/>
        <v>859.15752291598062</v>
      </c>
      <c r="S65" s="156">
        <f t="shared" si="11"/>
        <v>1133.4531964590774</v>
      </c>
      <c r="T65" s="153"/>
      <c r="U65" s="153"/>
      <c r="W65" s="49">
        <v>24</v>
      </c>
      <c r="X65" s="135">
        <v>8</v>
      </c>
      <c r="Y65" s="35">
        <v>0.8</v>
      </c>
      <c r="Z65" s="36">
        <v>1079</v>
      </c>
      <c r="AA65" s="36">
        <v>5231</v>
      </c>
      <c r="AB65" s="34">
        <v>907</v>
      </c>
      <c r="AC65" s="21">
        <v>1162</v>
      </c>
      <c r="AD65" s="27">
        <f t="shared" si="12"/>
        <v>0.11853842098751449</v>
      </c>
      <c r="AE65" s="27">
        <f t="shared" si="13"/>
        <v>4.6554923378903608E-2</v>
      </c>
      <c r="AF65" s="24">
        <f t="shared" si="14"/>
        <v>2.5462059087230773</v>
      </c>
      <c r="AG65" s="29">
        <f t="shared" si="15"/>
        <v>0.69956163145183647</v>
      </c>
      <c r="AH65" s="29">
        <f t="shared" si="16"/>
        <v>4.8480074142724749</v>
      </c>
      <c r="AJ65" s="51">
        <f t="shared" si="17"/>
        <v>29.931732770673587</v>
      </c>
      <c r="AK65" s="51">
        <f t="shared" si="18"/>
        <v>4.8480074142724749</v>
      </c>
      <c r="AL65" s="58">
        <f t="shared" si="19"/>
        <v>0.69956163145183647</v>
      </c>
      <c r="AN65" s="128">
        <f t="shared" si="26"/>
        <v>907.58276511669953</v>
      </c>
      <c r="AO65" s="160"/>
      <c r="AP65" s="160"/>
      <c r="AQ65" s="128">
        <f t="shared" si="27"/>
        <v>1133.75</v>
      </c>
    </row>
    <row r="66" spans="1:43" x14ac:dyDescent="0.2">
      <c r="A66" s="1">
        <v>24</v>
      </c>
      <c r="B66" s="1">
        <v>59</v>
      </c>
      <c r="C66" s="1" t="s">
        <v>195</v>
      </c>
      <c r="D66" s="7">
        <v>8</v>
      </c>
      <c r="E66">
        <v>1154</v>
      </c>
      <c r="F66">
        <v>1057</v>
      </c>
      <c r="G66">
        <v>5109</v>
      </c>
      <c r="H66" s="17">
        <v>0.79500000000000004</v>
      </c>
      <c r="I66" s="25">
        <f t="shared" si="40"/>
        <v>0.11738455528751246</v>
      </c>
      <c r="J66" s="25">
        <f t="shared" si="41"/>
        <v>4.6560765999345569E-2</v>
      </c>
      <c r="K66" s="27">
        <f t="shared" si="42"/>
        <v>2.5211044699986753</v>
      </c>
      <c r="L66" s="27">
        <f t="shared" si="43"/>
        <v>0.68928561206468808</v>
      </c>
      <c r="M66" s="27">
        <f t="shared" si="44"/>
        <v>4.8334910122989596</v>
      </c>
      <c r="O66" s="25">
        <f t="shared" si="45"/>
        <v>29.233649918824575</v>
      </c>
      <c r="P66" s="25">
        <f t="shared" si="46"/>
        <v>4.8334910122989596</v>
      </c>
      <c r="Q66" s="58">
        <f t="shared" si="9"/>
        <v>0.68928561206468808</v>
      </c>
      <c r="R66" s="156">
        <f t="shared" si="10"/>
        <v>901.33434676821969</v>
      </c>
      <c r="S66" s="156">
        <f t="shared" si="11"/>
        <v>1133.7538953059366</v>
      </c>
      <c r="T66" s="153"/>
      <c r="U66" s="153"/>
      <c r="W66" s="49">
        <v>24</v>
      </c>
      <c r="X66" s="135">
        <v>8</v>
      </c>
      <c r="Y66" s="35">
        <v>0.82499999999999996</v>
      </c>
      <c r="Z66" s="36">
        <v>1180</v>
      </c>
      <c r="AA66" s="36">
        <v>5531</v>
      </c>
      <c r="AB66" s="34">
        <v>936</v>
      </c>
      <c r="AC66" s="21">
        <v>1198</v>
      </c>
      <c r="AD66" s="27">
        <f t="shared" si="12"/>
        <v>0.11791707460893866</v>
      </c>
      <c r="AE66" s="27">
        <f t="shared" si="13"/>
        <v>4.6459454776003731E-2</v>
      </c>
      <c r="AF66" s="24">
        <f t="shared" si="14"/>
        <v>2.5380641072405079</v>
      </c>
      <c r="AG66" s="29">
        <f t="shared" si="15"/>
        <v>0.69549470341256925</v>
      </c>
      <c r="AH66" s="29">
        <f t="shared" si="16"/>
        <v>4.6872881355932208</v>
      </c>
      <c r="AJ66" s="51">
        <f t="shared" si="17"/>
        <v>31.648329947351485</v>
      </c>
      <c r="AK66" s="51">
        <f t="shared" si="18"/>
        <v>4.6872881355932208</v>
      </c>
      <c r="AL66" s="58">
        <f t="shared" si="19"/>
        <v>0.69549470341256925</v>
      </c>
      <c r="AN66" s="128">
        <f t="shared" si="26"/>
        <v>935.70064768485895</v>
      </c>
      <c r="AO66" s="160"/>
      <c r="AP66" s="160"/>
      <c r="AQ66" s="128">
        <f t="shared" si="27"/>
        <v>1134.5454545454545</v>
      </c>
    </row>
    <row r="67" spans="1:43" x14ac:dyDescent="0.2">
      <c r="A67" s="1">
        <v>24</v>
      </c>
      <c r="B67" s="1">
        <v>59</v>
      </c>
      <c r="C67" s="1" t="s">
        <v>195</v>
      </c>
      <c r="D67" s="7">
        <v>8</v>
      </c>
      <c r="E67">
        <v>1183</v>
      </c>
      <c r="F67">
        <v>1127</v>
      </c>
      <c r="G67">
        <v>5381</v>
      </c>
      <c r="H67" s="17">
        <v>0.81499999999999995</v>
      </c>
      <c r="I67" s="25">
        <f t="shared" si="40"/>
        <v>0.11764681567876299</v>
      </c>
      <c r="J67" s="25">
        <f t="shared" si="41"/>
        <v>4.6082097434906995E-2</v>
      </c>
      <c r="K67" s="27">
        <f t="shared" si="42"/>
        <v>2.5529830938130438</v>
      </c>
      <c r="L67" s="27">
        <f t="shared" si="43"/>
        <v>0.69878072751991893</v>
      </c>
      <c r="M67" s="27">
        <f t="shared" si="44"/>
        <v>4.7746228926353149</v>
      </c>
      <c r="O67" s="25">
        <f t="shared" si="45"/>
        <v>30.790031359012534</v>
      </c>
      <c r="P67" s="25">
        <f t="shared" si="46"/>
        <v>4.7746228926353149</v>
      </c>
      <c r="Q67" s="58">
        <f t="shared" si="9"/>
        <v>0.69878072751991893</v>
      </c>
      <c r="R67" s="156">
        <f t="shared" si="10"/>
        <v>923.98486328145907</v>
      </c>
      <c r="S67" s="156">
        <f t="shared" si="11"/>
        <v>1133.7237586275571</v>
      </c>
      <c r="T67" s="153"/>
      <c r="U67" s="153"/>
      <c r="W67" s="49">
        <v>24</v>
      </c>
      <c r="X67" s="135">
        <v>8</v>
      </c>
      <c r="Y67" s="35">
        <v>0.85</v>
      </c>
      <c r="Z67" s="36">
        <v>1288</v>
      </c>
      <c r="AA67" s="36">
        <v>5826</v>
      </c>
      <c r="AB67" s="34">
        <v>964</v>
      </c>
      <c r="AC67" s="21">
        <v>1234</v>
      </c>
      <c r="AD67" s="27">
        <f t="shared" si="12"/>
        <v>0.1170649367521187</v>
      </c>
      <c r="AE67" s="27">
        <f t="shared" si="13"/>
        <v>4.6401598253894519E-2</v>
      </c>
      <c r="AF67" s="24">
        <f t="shared" si="14"/>
        <v>2.5228643227239127</v>
      </c>
      <c r="AG67" s="29">
        <f t="shared" si="15"/>
        <v>0.68882706678528804</v>
      </c>
      <c r="AH67" s="29">
        <f t="shared" si="16"/>
        <v>4.5232919254658386</v>
      </c>
      <c r="AJ67" s="51">
        <f t="shared" si="17"/>
        <v>33.336317171084751</v>
      </c>
      <c r="AK67" s="51">
        <f t="shared" si="18"/>
        <v>4.5232919254658386</v>
      </c>
      <c r="AL67" s="58">
        <f t="shared" si="19"/>
        <v>0.68882706678528804</v>
      </c>
      <c r="AN67" s="128">
        <f t="shared" si="26"/>
        <v>963.81853025301825</v>
      </c>
      <c r="AO67" s="160"/>
      <c r="AP67" s="160"/>
      <c r="AQ67" s="128">
        <f t="shared" si="27"/>
        <v>1134.1176470588236</v>
      </c>
    </row>
    <row r="68" spans="1:43" x14ac:dyDescent="0.2">
      <c r="A68" s="1">
        <v>24</v>
      </c>
      <c r="B68" s="1">
        <v>59</v>
      </c>
      <c r="C68" s="1" t="s">
        <v>195</v>
      </c>
      <c r="D68" s="7">
        <v>8</v>
      </c>
      <c r="E68">
        <v>1217</v>
      </c>
      <c r="F68">
        <v>1246</v>
      </c>
      <c r="G68">
        <v>5718</v>
      </c>
      <c r="H68" s="17">
        <v>0.83799999999999997</v>
      </c>
      <c r="I68" s="25">
        <f t="shared" si="40"/>
        <v>0.11812713433885731</v>
      </c>
      <c r="J68" s="25">
        <f t="shared" si="41"/>
        <v>4.6796014118223789E-2</v>
      </c>
      <c r="K68" s="27">
        <f t="shared" si="42"/>
        <v>2.524299057616854</v>
      </c>
      <c r="L68" s="27">
        <f t="shared" si="43"/>
        <v>0.69233857643495778</v>
      </c>
      <c r="M68" s="27">
        <f t="shared" si="44"/>
        <v>4.58908507223114</v>
      </c>
      <c r="O68" s="25">
        <f t="shared" si="45"/>
        <v>32.718342187480708</v>
      </c>
      <c r="P68" s="25">
        <f t="shared" si="46"/>
        <v>4.58908507223114</v>
      </c>
      <c r="Q68" s="58">
        <f t="shared" si="9"/>
        <v>0.69233857643495778</v>
      </c>
      <c r="R68" s="156">
        <f t="shared" si="10"/>
        <v>950.54064126249853</v>
      </c>
      <c r="S68" s="156">
        <f t="shared" si="11"/>
        <v>1134.2967079504756</v>
      </c>
      <c r="T68" s="153"/>
      <c r="U68" s="153"/>
      <c r="W68" s="49">
        <v>24</v>
      </c>
      <c r="X68" s="135">
        <v>8</v>
      </c>
      <c r="Y68" s="35">
        <v>0.875</v>
      </c>
      <c r="Z68" s="36">
        <v>1397</v>
      </c>
      <c r="AA68" s="36">
        <v>6083</v>
      </c>
      <c r="AB68" s="34">
        <v>992</v>
      </c>
      <c r="AC68" s="21">
        <v>1271</v>
      </c>
      <c r="AD68" s="27">
        <f t="shared" si="12"/>
        <v>0.11521615803680954</v>
      </c>
      <c r="AE68" s="27">
        <f t="shared" si="13"/>
        <v>4.6059827818543703E-2</v>
      </c>
      <c r="AF68" s="24">
        <f t="shared" si="14"/>
        <v>2.5014456956007871</v>
      </c>
      <c r="AG68" s="29">
        <f t="shared" si="15"/>
        <v>0.67756453343211209</v>
      </c>
      <c r="AH68" s="29">
        <f t="shared" si="16"/>
        <v>4.3543307086614176</v>
      </c>
      <c r="AJ68" s="51">
        <f>AA68/(PI()*$D$4^2/4)</f>
        <v>34.80686875243881</v>
      </c>
      <c r="AK68" s="51">
        <f>AH68</f>
        <v>4.3543307086614176</v>
      </c>
      <c r="AL68" s="58">
        <f t="shared" si="19"/>
        <v>0.67756453343211209</v>
      </c>
      <c r="AN68" s="128">
        <f t="shared" si="26"/>
        <v>992.71746511473759</v>
      </c>
      <c r="AO68" s="160"/>
      <c r="AP68" s="160"/>
      <c r="AQ68" s="128">
        <f t="shared" si="27"/>
        <v>1133.7142857142858</v>
      </c>
    </row>
    <row r="69" spans="1:43" x14ac:dyDescent="0.2">
      <c r="A69" s="1">
        <v>24</v>
      </c>
      <c r="B69" s="1">
        <v>59</v>
      </c>
      <c r="C69" s="1" t="s">
        <v>195</v>
      </c>
      <c r="D69" s="7">
        <v>8</v>
      </c>
      <c r="E69">
        <v>1245</v>
      </c>
      <c r="F69">
        <v>1320</v>
      </c>
      <c r="G69">
        <v>5908</v>
      </c>
      <c r="H69" s="17">
        <v>0.85699999999999998</v>
      </c>
      <c r="I69" s="25">
        <f t="shared" si="40"/>
        <v>0.1166241409325348</v>
      </c>
      <c r="J69" s="25">
        <f t="shared" si="41"/>
        <v>4.6305058009064398E-2</v>
      </c>
      <c r="K69" s="27">
        <f t="shared" si="42"/>
        <v>2.5186047906409095</v>
      </c>
      <c r="L69" s="27">
        <f t="shared" si="43"/>
        <v>0.68636818610731676</v>
      </c>
      <c r="M69" s="27">
        <f t="shared" si="44"/>
        <v>4.4757575757575756</v>
      </c>
      <c r="O69" s="25">
        <f t="shared" si="45"/>
        <v>33.805520399376704</v>
      </c>
      <c r="P69" s="25">
        <f t="shared" si="46"/>
        <v>4.4757575757575756</v>
      </c>
      <c r="Q69" s="58">
        <f t="shared" si="9"/>
        <v>0.68636818610731676</v>
      </c>
      <c r="R69" s="156">
        <f t="shared" si="10"/>
        <v>972.41010548217798</v>
      </c>
      <c r="S69" s="156">
        <f t="shared" si="11"/>
        <v>1134.6675676571506</v>
      </c>
      <c r="T69" s="153"/>
      <c r="U69" s="153"/>
      <c r="W69" s="49">
        <v>24</v>
      </c>
      <c r="X69" s="135">
        <v>8</v>
      </c>
      <c r="Y69" s="35">
        <v>0.9</v>
      </c>
      <c r="Z69" s="36">
        <v>1519</v>
      </c>
      <c r="AA69" s="36">
        <v>6412</v>
      </c>
      <c r="AB69" s="34">
        <v>1021</v>
      </c>
      <c r="AC69" s="21">
        <v>1307</v>
      </c>
      <c r="AD69" s="27">
        <f t="shared" si="12"/>
        <v>0.11484947451266038</v>
      </c>
      <c r="AE69" s="27">
        <f t="shared" si="13"/>
        <v>4.6056779497364857E-2</v>
      </c>
      <c r="AF69" s="24">
        <f t="shared" si="14"/>
        <v>2.4936497029548388</v>
      </c>
      <c r="AG69" s="29">
        <f t="shared" si="15"/>
        <v>0.67437714470329324</v>
      </c>
      <c r="AH69" s="29">
        <f t="shared" si="16"/>
        <v>4.2211981566820276</v>
      </c>
      <c r="AJ69" s="51">
        <f>AA69/(PI()*$D$4^2/4)</f>
        <v>36.689403656195573</v>
      </c>
      <c r="AK69" s="51">
        <f>AH69</f>
        <v>4.2211981566820276</v>
      </c>
      <c r="AL69" s="58">
        <f t="shared" si="19"/>
        <v>0.67437714470329324</v>
      </c>
      <c r="AN69" s="128">
        <f t="shared" si="26"/>
        <v>1020.8353476828969</v>
      </c>
      <c r="AO69" s="160"/>
      <c r="AP69" s="160"/>
      <c r="AQ69" s="128">
        <f t="shared" si="27"/>
        <v>1134.4444444444443</v>
      </c>
    </row>
    <row r="70" spans="1:43" x14ac:dyDescent="0.2">
      <c r="A70" s="1">
        <v>24</v>
      </c>
      <c r="B70" s="1">
        <v>59</v>
      </c>
      <c r="C70" s="1" t="s">
        <v>195</v>
      </c>
      <c r="D70" s="7">
        <v>8</v>
      </c>
      <c r="E70">
        <v>1274</v>
      </c>
      <c r="F70">
        <v>1406</v>
      </c>
      <c r="G70">
        <v>6161</v>
      </c>
      <c r="H70" s="17">
        <v>0.877</v>
      </c>
      <c r="I70" s="25">
        <f t="shared" si="40"/>
        <v>0.11614460109651602</v>
      </c>
      <c r="J70" s="25">
        <f t="shared" si="41"/>
        <v>4.6029853470304138E-2</v>
      </c>
      <c r="K70" s="27">
        <f t="shared" si="42"/>
        <v>2.5232450755344238</v>
      </c>
      <c r="L70" s="27">
        <f t="shared" si="43"/>
        <v>0.68621757862343102</v>
      </c>
      <c r="M70" s="27">
        <f t="shared" si="44"/>
        <v>4.3819345661450928</v>
      </c>
      <c r="O70" s="25">
        <f t="shared" si="45"/>
        <v>35.253184018375066</v>
      </c>
      <c r="P70" s="25">
        <f t="shared" si="46"/>
        <v>4.3819345661450928</v>
      </c>
      <c r="Q70" s="58">
        <f t="shared" si="9"/>
        <v>0.68621757862343102</v>
      </c>
      <c r="R70" s="156">
        <f t="shared" si="10"/>
        <v>995.06062199541748</v>
      </c>
      <c r="S70" s="156">
        <f t="shared" si="11"/>
        <v>1134.6187251943186</v>
      </c>
      <c r="T70" s="153"/>
      <c r="U70" s="153"/>
      <c r="W70" s="49">
        <v>24</v>
      </c>
      <c r="X70" s="135">
        <v>8</v>
      </c>
      <c r="Y70" s="35">
        <v>0.92500000000000004</v>
      </c>
      <c r="Z70" s="36">
        <v>1658</v>
      </c>
      <c r="AA70" s="36">
        <v>6759</v>
      </c>
      <c r="AB70" s="34">
        <v>1049</v>
      </c>
      <c r="AC70" s="21">
        <v>1343</v>
      </c>
      <c r="AD70" s="27">
        <f t="shared" si="12"/>
        <v>0.11466136168664993</v>
      </c>
      <c r="AE70" s="27">
        <f t="shared" si="13"/>
        <v>4.6336053743304295E-2</v>
      </c>
      <c r="AF70" s="24">
        <f t="shared" si="14"/>
        <v>2.4745603568629075</v>
      </c>
      <c r="AG70" s="29">
        <f t="shared" si="15"/>
        <v>0.66866638341510543</v>
      </c>
      <c r="AH70" s="29">
        <f t="shared" si="16"/>
        <v>4.0765983112183353</v>
      </c>
      <c r="AJ70" s="51">
        <f t="shared" si="17"/>
        <v>38.674934390553005</v>
      </c>
      <c r="AK70" s="51">
        <f t="shared" si="18"/>
        <v>4.0765983112183353</v>
      </c>
      <c r="AL70" s="58">
        <f t="shared" si="19"/>
        <v>0.66866638341510543</v>
      </c>
      <c r="AN70" s="128">
        <f t="shared" si="26"/>
        <v>1048.9532302510563</v>
      </c>
      <c r="AO70" s="160"/>
      <c r="AP70" s="160"/>
      <c r="AQ70" s="128">
        <f t="shared" si="27"/>
        <v>1134.0540540540539</v>
      </c>
    </row>
    <row r="71" spans="1:43" x14ac:dyDescent="0.2">
      <c r="A71" s="1">
        <v>24</v>
      </c>
      <c r="B71" s="1">
        <v>59</v>
      </c>
      <c r="C71" s="1" t="s">
        <v>195</v>
      </c>
      <c r="D71" s="7">
        <v>8</v>
      </c>
      <c r="E71">
        <v>1276</v>
      </c>
      <c r="F71">
        <v>1398</v>
      </c>
      <c r="G71">
        <v>5971</v>
      </c>
      <c r="H71" s="17">
        <v>0.879</v>
      </c>
      <c r="I71" s="25">
        <f t="shared" si="40"/>
        <v>0.11221021547497348</v>
      </c>
      <c r="J71" s="25">
        <f t="shared" si="41"/>
        <v>4.5553075542864051E-2</v>
      </c>
      <c r="K71" s="27">
        <f t="shared" si="42"/>
        <v>2.4632851709296135</v>
      </c>
      <c r="L71" s="27">
        <f t="shared" si="43"/>
        <v>0.65846664725025217</v>
      </c>
      <c r="M71" s="27">
        <f t="shared" si="44"/>
        <v>4.2711015736766811</v>
      </c>
      <c r="O71" s="25">
        <f t="shared" si="45"/>
        <v>34.166005806479063</v>
      </c>
      <c r="P71" s="25">
        <f t="shared" si="46"/>
        <v>4.2711015736766811</v>
      </c>
      <c r="Q71" s="58">
        <f t="shared" si="9"/>
        <v>0.65846664725025217</v>
      </c>
      <c r="R71" s="156">
        <f t="shared" si="10"/>
        <v>996.62272658253744</v>
      </c>
      <c r="S71" s="156">
        <f t="shared" si="11"/>
        <v>1133.8142509471415</v>
      </c>
      <c r="T71" s="153"/>
      <c r="U71" s="153"/>
      <c r="W71" s="49">
        <v>24</v>
      </c>
      <c r="X71" s="135">
        <v>8</v>
      </c>
      <c r="Y71" s="35">
        <v>0.95</v>
      </c>
      <c r="Z71" s="36">
        <v>1828</v>
      </c>
      <c r="AA71" s="36">
        <v>7162</v>
      </c>
      <c r="AB71" s="34">
        <v>1077</v>
      </c>
      <c r="AC71" s="21">
        <v>1380</v>
      </c>
      <c r="AD71" s="27">
        <f t="shared" si="12"/>
        <v>0.11507018671746058</v>
      </c>
      <c r="AE71" s="27">
        <f t="shared" si="13"/>
        <v>4.7087050553836843E-2</v>
      </c>
      <c r="AF71" s="24">
        <f t="shared" si="14"/>
        <v>2.4437756318140043</v>
      </c>
      <c r="AG71" s="29">
        <f t="shared" si="15"/>
        <v>0.66152403839441543</v>
      </c>
      <c r="AH71" s="29">
        <f t="shared" si="16"/>
        <v>3.9179431072210065</v>
      </c>
      <c r="AJ71" s="51">
        <f t="shared" si="17"/>
        <v>40.980896597890315</v>
      </c>
      <c r="AK71" s="51">
        <f t="shared" si="18"/>
        <v>3.9179431072210065</v>
      </c>
      <c r="AL71" s="58">
        <f t="shared" si="19"/>
        <v>0.66152403839441543</v>
      </c>
      <c r="AN71" s="128">
        <f t="shared" si="26"/>
        <v>1077.8521651127758</v>
      </c>
      <c r="AO71" s="160"/>
      <c r="AP71" s="160"/>
      <c r="AQ71" s="128">
        <f t="shared" si="27"/>
        <v>1133.6842105263158</v>
      </c>
    </row>
    <row r="72" spans="1:43" x14ac:dyDescent="0.2">
      <c r="A72" s="1">
        <v>24</v>
      </c>
      <c r="B72" s="1">
        <v>59</v>
      </c>
      <c r="C72" s="1" t="s">
        <v>195</v>
      </c>
      <c r="D72" s="7">
        <v>8</v>
      </c>
      <c r="E72">
        <v>1309</v>
      </c>
      <c r="F72">
        <v>1534</v>
      </c>
      <c r="G72">
        <v>6457</v>
      </c>
      <c r="H72" s="17">
        <v>0.90100000000000002</v>
      </c>
      <c r="I72" s="25">
        <f t="shared" si="40"/>
        <v>0.11530235223072496</v>
      </c>
      <c r="J72" s="25">
        <f t="shared" si="41"/>
        <v>4.6298719063540321E-2</v>
      </c>
      <c r="K72" s="27">
        <f t="shared" si="42"/>
        <v>2.4904004811123199</v>
      </c>
      <c r="L72" s="27">
        <f t="shared" si="43"/>
        <v>0.67482500492931874</v>
      </c>
      <c r="M72" s="27">
        <f t="shared" si="44"/>
        <v>4.2092568448500653</v>
      </c>
      <c r="O72" s="25">
        <f t="shared" si="45"/>
        <v>36.946893232697256</v>
      </c>
      <c r="P72" s="25">
        <f t="shared" si="46"/>
        <v>4.2092568448500653</v>
      </c>
      <c r="Q72" s="58">
        <f t="shared" si="9"/>
        <v>0.67482500492931874</v>
      </c>
      <c r="R72" s="156">
        <f t="shared" si="10"/>
        <v>1022.3974522700169</v>
      </c>
      <c r="S72" s="156">
        <f t="shared" si="11"/>
        <v>1134.7363510211064</v>
      </c>
      <c r="T72" s="153"/>
      <c r="U72" s="153"/>
      <c r="W72" s="49">
        <v>24</v>
      </c>
      <c r="X72" s="135">
        <v>8</v>
      </c>
      <c r="Y72" s="35">
        <v>0.97499999999999998</v>
      </c>
      <c r="Z72" s="36">
        <v>2023</v>
      </c>
      <c r="AA72" s="36">
        <v>7580</v>
      </c>
      <c r="AB72" s="34">
        <v>1106</v>
      </c>
      <c r="AC72" s="21">
        <v>1416</v>
      </c>
      <c r="AD72" s="27">
        <f t="shared" si="12"/>
        <v>0.11567230047273416</v>
      </c>
      <c r="AE72" s="27">
        <f t="shared" si="13"/>
        <v>4.823571032744061E-2</v>
      </c>
      <c r="AF72" s="24">
        <f t="shared" si="14"/>
        <v>2.3980635858269892</v>
      </c>
      <c r="AG72" s="29">
        <f t="shared" si="15"/>
        <v>0.65084604815901992</v>
      </c>
      <c r="AH72" s="29">
        <f t="shared" si="16"/>
        <v>3.7469105289174491</v>
      </c>
      <c r="AJ72" s="51">
        <f t="shared" si="17"/>
        <v>43.372688664061513</v>
      </c>
      <c r="AK72" s="51">
        <f t="shared" si="18"/>
        <v>3.7469105289174491</v>
      </c>
      <c r="AL72" s="58">
        <f t="shared" si="19"/>
        <v>0.65084604815901992</v>
      </c>
      <c r="AN72" s="128">
        <f t="shared" si="26"/>
        <v>1105.9700476809351</v>
      </c>
      <c r="AO72" s="160"/>
      <c r="AP72" s="160"/>
      <c r="AQ72" s="128">
        <f t="shared" si="27"/>
        <v>1134.3589743589744</v>
      </c>
    </row>
    <row r="73" spans="1:43" x14ac:dyDescent="0.2">
      <c r="A73" s="1">
        <v>24</v>
      </c>
      <c r="B73" s="1">
        <v>59</v>
      </c>
      <c r="C73" s="1" t="s">
        <v>195</v>
      </c>
      <c r="D73" s="7">
        <v>8</v>
      </c>
      <c r="E73">
        <v>1343</v>
      </c>
      <c r="F73">
        <v>1664</v>
      </c>
      <c r="G73">
        <v>6836</v>
      </c>
      <c r="H73" s="17">
        <v>0.92500000000000004</v>
      </c>
      <c r="I73" s="25">
        <f t="shared" si="40"/>
        <v>0.11596760889035937</v>
      </c>
      <c r="J73" s="25">
        <f t="shared" si="41"/>
        <v>4.6503735481820477E-2</v>
      </c>
      <c r="K73" s="27">
        <f t="shared" si="42"/>
        <v>2.4937267445040869</v>
      </c>
      <c r="L73" s="27">
        <f t="shared" si="43"/>
        <v>0.67767287974895529</v>
      </c>
      <c r="M73" s="27">
        <f t="shared" si="44"/>
        <v>4.1081730769230766</v>
      </c>
      <c r="O73" s="25">
        <f t="shared" si="45"/>
        <v>39.115527665900331</v>
      </c>
      <c r="P73" s="25">
        <f t="shared" si="46"/>
        <v>4.1081730769230766</v>
      </c>
      <c r="Q73" s="58">
        <f t="shared" ref="Q73:Q136" si="47">L73</f>
        <v>0.67767287974895529</v>
      </c>
      <c r="R73" s="156">
        <f t="shared" ref="R73:R136" si="48">E73*(PI()/30)*($D$4/2)</f>
        <v>1048.9532302510563</v>
      </c>
      <c r="S73" s="156">
        <f t="shared" ref="S73:S136" si="49">R73/H73</f>
        <v>1134.0034921633041</v>
      </c>
      <c r="T73" s="153"/>
      <c r="U73" s="153"/>
      <c r="W73" s="49"/>
      <c r="X73" s="135"/>
      <c r="AL73" s="58"/>
      <c r="AN73" s="128"/>
      <c r="AO73" s="160"/>
      <c r="AP73" s="160"/>
      <c r="AQ73" s="128"/>
    </row>
    <row r="74" spans="1:43" x14ac:dyDescent="0.2">
      <c r="A74" s="1">
        <v>24</v>
      </c>
      <c r="B74" s="1">
        <v>59</v>
      </c>
      <c r="C74" s="1" t="s">
        <v>195</v>
      </c>
      <c r="D74" s="7">
        <v>8</v>
      </c>
      <c r="E74">
        <v>1376</v>
      </c>
      <c r="F74">
        <v>1810</v>
      </c>
      <c r="G74">
        <v>7069</v>
      </c>
      <c r="H74" s="17">
        <v>0.94799999999999995</v>
      </c>
      <c r="I74" s="25">
        <f t="shared" si="40"/>
        <v>0.11423726259263113</v>
      </c>
      <c r="J74" s="25">
        <f t="shared" si="41"/>
        <v>4.7031174980253464E-2</v>
      </c>
      <c r="K74" s="27">
        <f t="shared" si="42"/>
        <v>2.4289689262620984</v>
      </c>
      <c r="L74" s="27">
        <f t="shared" si="43"/>
        <v>0.65513189599085853</v>
      </c>
      <c r="M74" s="27">
        <f t="shared" si="44"/>
        <v>3.9055248618784528</v>
      </c>
      <c r="O74" s="25">
        <f t="shared" si="45"/>
        <v>40.448751473120168</v>
      </c>
      <c r="P74" s="25">
        <f t="shared" si="46"/>
        <v>3.9055248618784528</v>
      </c>
      <c r="Q74" s="58">
        <f t="shared" si="47"/>
        <v>0.65513189599085853</v>
      </c>
      <c r="R74" s="156">
        <f t="shared" si="48"/>
        <v>1074.7279559385356</v>
      </c>
      <c r="S74" s="156">
        <f t="shared" si="49"/>
        <v>1133.6792784161769</v>
      </c>
      <c r="T74" s="153"/>
      <c r="U74" s="153"/>
      <c r="W74" s="49"/>
      <c r="X74" s="135"/>
      <c r="AL74" s="58"/>
      <c r="AN74" s="128"/>
      <c r="AO74" s="160"/>
      <c r="AP74" s="160"/>
      <c r="AQ74" s="128"/>
    </row>
    <row r="75" spans="1:43" x14ac:dyDescent="0.2">
      <c r="A75" s="1">
        <v>24</v>
      </c>
      <c r="B75" s="1">
        <v>59</v>
      </c>
      <c r="C75" s="1" t="s">
        <v>195</v>
      </c>
      <c r="D75" s="7">
        <v>8</v>
      </c>
      <c r="E75">
        <v>1413</v>
      </c>
      <c r="F75">
        <v>1978</v>
      </c>
      <c r="G75">
        <v>7406</v>
      </c>
      <c r="H75" s="17">
        <v>0.97299999999999998</v>
      </c>
      <c r="I75" s="25">
        <f t="shared" si="40"/>
        <v>0.11349743792572808</v>
      </c>
      <c r="J75" s="25">
        <f t="shared" si="41"/>
        <v>4.7463783833794966E-2</v>
      </c>
      <c r="K75" s="27">
        <f t="shared" si="42"/>
        <v>2.3912429384720926</v>
      </c>
      <c r="L75" s="27">
        <f t="shared" si="43"/>
        <v>0.64286476179857999</v>
      </c>
      <c r="M75" s="27">
        <f t="shared" si="44"/>
        <v>3.7441860465116279</v>
      </c>
      <c r="O75" s="25">
        <f t="shared" si="45"/>
        <v>42.377062301588339</v>
      </c>
      <c r="P75" s="25">
        <f t="shared" si="46"/>
        <v>3.7441860465116279</v>
      </c>
      <c r="Q75" s="58">
        <f t="shared" si="47"/>
        <v>0.64286476179857999</v>
      </c>
      <c r="R75" s="156">
        <f t="shared" si="48"/>
        <v>1103.6268908002551</v>
      </c>
      <c r="S75" s="156">
        <f t="shared" si="49"/>
        <v>1134.2516863311973</v>
      </c>
      <c r="T75" s="153"/>
      <c r="U75" s="153"/>
      <c r="W75" s="49"/>
      <c r="X75" s="135"/>
      <c r="AL75" s="58"/>
      <c r="AN75" s="128"/>
      <c r="AO75" s="160"/>
      <c r="AP75" s="160"/>
      <c r="AQ75" s="128"/>
    </row>
    <row r="76" spans="1:43" x14ac:dyDescent="0.2">
      <c r="A76" s="1">
        <v>24</v>
      </c>
      <c r="B76" s="1">
        <v>59</v>
      </c>
      <c r="C76" s="1" t="s">
        <v>195</v>
      </c>
      <c r="D76" s="7">
        <v>8</v>
      </c>
      <c r="E76">
        <v>1439</v>
      </c>
      <c r="F76">
        <v>2180</v>
      </c>
      <c r="G76">
        <v>7955</v>
      </c>
      <c r="H76" s="17">
        <v>0.99099999999999999</v>
      </c>
      <c r="I76" s="25">
        <f t="shared" si="40"/>
        <v>0.11754530035462799</v>
      </c>
      <c r="J76" s="25">
        <f t="shared" si="41"/>
        <v>4.9526389346003563E-2</v>
      </c>
      <c r="K76" s="27">
        <f t="shared" si="42"/>
        <v>2.3733872367199544</v>
      </c>
      <c r="L76" s="27">
        <f t="shared" si="43"/>
        <v>0.64934294881836452</v>
      </c>
      <c r="M76" s="27">
        <f t="shared" si="44"/>
        <v>3.6490825688073394</v>
      </c>
      <c r="O76" s="25">
        <f t="shared" si="45"/>
        <v>45.518435134908884</v>
      </c>
      <c r="P76" s="25">
        <f t="shared" si="46"/>
        <v>3.6490825688073394</v>
      </c>
      <c r="Q76" s="58">
        <f t="shared" si="47"/>
        <v>0.64934294881836452</v>
      </c>
      <c r="R76" s="156">
        <f t="shared" si="48"/>
        <v>1123.9342504328145</v>
      </c>
      <c r="S76" s="156">
        <f t="shared" si="49"/>
        <v>1134.1415241501659</v>
      </c>
      <c r="T76" s="153"/>
      <c r="U76" s="153"/>
      <c r="W76" s="49"/>
      <c r="X76" s="135"/>
      <c r="AL76" s="58"/>
      <c r="AN76" s="128"/>
      <c r="AO76" s="160"/>
      <c r="AP76" s="160"/>
      <c r="AQ76" s="128"/>
    </row>
    <row r="77" spans="1:43" x14ac:dyDescent="0.2">
      <c r="D77" s="7"/>
      <c r="Q77" s="58"/>
      <c r="R77" s="156"/>
      <c r="T77" s="153"/>
      <c r="U77" s="153"/>
      <c r="W77" s="49"/>
      <c r="X77" s="135"/>
      <c r="AL77" s="58"/>
      <c r="AN77" s="128"/>
      <c r="AO77" s="160"/>
      <c r="AP77" s="160"/>
      <c r="AQ77" s="128"/>
    </row>
    <row r="78" spans="1:43" x14ac:dyDescent="0.2">
      <c r="D78" s="7"/>
      <c r="Q78" s="58"/>
      <c r="R78" s="156"/>
      <c r="T78" s="153"/>
      <c r="U78" s="153"/>
      <c r="W78" s="49"/>
      <c r="X78" s="135"/>
      <c r="AL78" s="58"/>
      <c r="AN78" s="128"/>
      <c r="AO78" s="160"/>
      <c r="AP78" s="160"/>
      <c r="AQ78" s="128"/>
    </row>
    <row r="79" spans="1:43" x14ac:dyDescent="0.2">
      <c r="A79" s="1">
        <v>25</v>
      </c>
      <c r="B79" s="1" t="s">
        <v>390</v>
      </c>
      <c r="C79" s="1" t="s">
        <v>195</v>
      </c>
      <c r="D79" s="7">
        <v>8.1999999999999993</v>
      </c>
      <c r="E79">
        <v>768</v>
      </c>
      <c r="F79">
        <v>304</v>
      </c>
      <c r="G79">
        <v>2381</v>
      </c>
      <c r="H79" s="17">
        <v>0.53100000000000003</v>
      </c>
      <c r="I79" s="25">
        <f t="shared" ref="I79:I86" si="50">0.1515*(G79/1000)/(E79/1000)^2/($D$4/10)^4</f>
        <v>0.12351611673251515</v>
      </c>
      <c r="J79" s="25">
        <f t="shared" ref="J79:J86" si="51">0.5*(F79/1000)/(E79/1000)^3/($D$4/10)^5</f>
        <v>4.5431019128520315E-2</v>
      </c>
      <c r="K79" s="27">
        <f t="shared" ref="K79:K86" si="52">I79/J79</f>
        <v>2.7187617425684207</v>
      </c>
      <c r="L79" s="27">
        <f t="shared" ref="L79:L86" si="53">0.798*I79^1.5/J79</f>
        <v>0.76249299123467162</v>
      </c>
      <c r="M79" s="27">
        <f t="shared" ref="M79:M86" si="54">G79/F79</f>
        <v>7.8322368421052628</v>
      </c>
      <c r="O79" s="25">
        <f t="shared" ref="O79:O86" si="55">G79/(PI()*$D$4^2/4)</f>
        <v>13.624059592233571</v>
      </c>
      <c r="P79" s="25">
        <f t="shared" ref="P79:P86" si="56">M79</f>
        <v>7.8322368421052628</v>
      </c>
      <c r="Q79" s="58">
        <f t="shared" si="47"/>
        <v>0.76249299123467162</v>
      </c>
      <c r="R79" s="156">
        <f t="shared" si="48"/>
        <v>599.84816145406649</v>
      </c>
      <c r="S79" s="156">
        <f t="shared" si="49"/>
        <v>1129.657554527432</v>
      </c>
      <c r="T79" s="153"/>
      <c r="U79" s="153"/>
      <c r="W79" s="49">
        <v>25</v>
      </c>
      <c r="X79" s="135">
        <v>8.1999999999999993</v>
      </c>
      <c r="Y79" s="35">
        <v>0.75</v>
      </c>
      <c r="Z79" s="36">
        <v>870</v>
      </c>
      <c r="AA79" s="36">
        <v>4564</v>
      </c>
      <c r="AB79" s="34">
        <v>848</v>
      </c>
      <c r="AC79" s="21">
        <v>1085</v>
      </c>
      <c r="AD79" s="27">
        <f t="shared" ref="AD79:AD136" si="57">0.1515*(AA79/1000)/(AC79/1000)^2/($D$4/10)^4</f>
        <v>0.11862407346209783</v>
      </c>
      <c r="AE79" s="27">
        <f t="shared" ref="AE79:AE136" si="58">0.5*(Z79/1000)/(AC79/1000)^3/($D$4/10)^5</f>
        <v>4.6109731548548798E-2</v>
      </c>
      <c r="AF79" s="24">
        <f t="shared" ref="AF79:AF136" si="59">AD79/AE79</f>
        <v>2.5726472368896554</v>
      </c>
      <c r="AG79" s="29">
        <f t="shared" ref="AG79:AG136" si="60">0.798*AD79^1.5/AE79</f>
        <v>0.70708161882510234</v>
      </c>
      <c r="AH79" s="29">
        <f t="shared" ref="AH79:AH136" si="61">AA79/Z79</f>
        <v>5.2459770114942526</v>
      </c>
      <c r="AJ79" s="51">
        <f t="shared" ref="AJ79:AJ84" si="62">AA79/(PI()*$D$4^2/4)</f>
        <v>26.11516504785973</v>
      </c>
      <c r="AK79" s="51">
        <f t="shared" ref="AK79:AK84" si="63">AH79</f>
        <v>5.2459770114942526</v>
      </c>
      <c r="AL79" s="58">
        <f t="shared" ref="AL79:AL136" si="64">AG79</f>
        <v>0.70708161882510234</v>
      </c>
      <c r="AN79" s="128">
        <f t="shared" si="26"/>
        <v>847.44173851258097</v>
      </c>
      <c r="AO79" s="160"/>
      <c r="AP79" s="160"/>
      <c r="AQ79" s="128">
        <f t="shared" si="27"/>
        <v>1130.6666666666667</v>
      </c>
    </row>
    <row r="80" spans="1:43" x14ac:dyDescent="0.2">
      <c r="A80" s="1">
        <v>25</v>
      </c>
      <c r="B80" s="1" t="s">
        <v>390</v>
      </c>
      <c r="C80" s="1" t="s">
        <v>195</v>
      </c>
      <c r="D80" s="7">
        <v>8.1999999999999993</v>
      </c>
      <c r="E80">
        <v>900</v>
      </c>
      <c r="F80">
        <v>488</v>
      </c>
      <c r="G80">
        <v>3162</v>
      </c>
      <c r="H80" s="17">
        <v>0.622</v>
      </c>
      <c r="I80" s="25">
        <f t="shared" si="50"/>
        <v>0.11944377497404379</v>
      </c>
      <c r="J80" s="25">
        <f t="shared" si="51"/>
        <v>4.5316342380290774E-2</v>
      </c>
      <c r="K80" s="27">
        <f t="shared" si="52"/>
        <v>2.635777044221312</v>
      </c>
      <c r="L80" s="27">
        <f t="shared" si="53"/>
        <v>0.72693122291712897</v>
      </c>
      <c r="M80" s="27">
        <f t="shared" si="54"/>
        <v>6.4795081967213113</v>
      </c>
      <c r="O80" s="25">
        <f t="shared" si="55"/>
        <v>18.092934242185027</v>
      </c>
      <c r="P80" s="25">
        <f t="shared" si="56"/>
        <v>6.4795081967213113</v>
      </c>
      <c r="Q80" s="58">
        <f t="shared" si="47"/>
        <v>0.72693122291712897</v>
      </c>
      <c r="R80" s="156">
        <f t="shared" si="48"/>
        <v>702.94706420398404</v>
      </c>
      <c r="S80" s="156">
        <f t="shared" si="49"/>
        <v>1130.139974604476</v>
      </c>
      <c r="T80" s="153"/>
      <c r="U80" s="153"/>
      <c r="W80" s="49">
        <v>25</v>
      </c>
      <c r="X80" s="135">
        <v>8.1999999999999993</v>
      </c>
      <c r="Y80" s="35">
        <v>0.77500000000000002</v>
      </c>
      <c r="Z80" s="36">
        <v>964</v>
      </c>
      <c r="AA80" s="36">
        <v>4869</v>
      </c>
      <c r="AB80" s="34">
        <v>876</v>
      </c>
      <c r="AC80" s="21">
        <v>1122</v>
      </c>
      <c r="AD80" s="27">
        <f t="shared" si="57"/>
        <v>0.11834249865588846</v>
      </c>
      <c r="AE80" s="27">
        <f t="shared" si="58"/>
        <v>4.6202025857711992E-2</v>
      </c>
      <c r="AF80" s="24">
        <f t="shared" si="59"/>
        <v>2.5614136276263491</v>
      </c>
      <c r="AG80" s="29">
        <f t="shared" si="60"/>
        <v>0.70315808461142226</v>
      </c>
      <c r="AH80" s="29">
        <f t="shared" si="61"/>
        <v>5.050829875518672</v>
      </c>
      <c r="AJ80" s="51">
        <f t="shared" si="62"/>
        <v>27.860372177482258</v>
      </c>
      <c r="AK80" s="51">
        <f t="shared" si="63"/>
        <v>5.050829875518672</v>
      </c>
      <c r="AL80" s="58">
        <f t="shared" si="64"/>
        <v>0.70315808461142226</v>
      </c>
      <c r="AN80" s="128">
        <f t="shared" si="26"/>
        <v>876.3406733743002</v>
      </c>
      <c r="AO80" s="160"/>
      <c r="AP80" s="160"/>
      <c r="AQ80" s="128">
        <f t="shared" si="27"/>
        <v>1130.3225806451612</v>
      </c>
    </row>
    <row r="81" spans="1:43" x14ac:dyDescent="0.2">
      <c r="A81" s="1">
        <v>25</v>
      </c>
      <c r="B81" s="1" t="s">
        <v>390</v>
      </c>
      <c r="C81" s="1" t="s">
        <v>195</v>
      </c>
      <c r="D81" s="7">
        <v>8.1999999999999993</v>
      </c>
      <c r="E81">
        <v>1022</v>
      </c>
      <c r="F81">
        <v>722</v>
      </c>
      <c r="G81">
        <v>4062</v>
      </c>
      <c r="H81" s="17">
        <v>0.70599999999999996</v>
      </c>
      <c r="I81" s="25">
        <f t="shared" si="50"/>
        <v>0.11899392814683681</v>
      </c>
      <c r="J81" s="25">
        <f t="shared" si="51"/>
        <v>4.5787514148095711E-2</v>
      </c>
      <c r="K81" s="27">
        <f t="shared" si="52"/>
        <v>2.5988291865324102</v>
      </c>
      <c r="L81" s="27">
        <f t="shared" si="53"/>
        <v>0.71539026761051772</v>
      </c>
      <c r="M81" s="27">
        <f t="shared" si="54"/>
        <v>5.6260387811634347</v>
      </c>
      <c r="O81" s="25">
        <f t="shared" si="55"/>
        <v>23.242725772218716</v>
      </c>
      <c r="P81" s="25">
        <f t="shared" si="56"/>
        <v>5.6260387811634347</v>
      </c>
      <c r="Q81" s="58">
        <f t="shared" si="47"/>
        <v>0.71539026761051772</v>
      </c>
      <c r="R81" s="156">
        <f t="shared" si="48"/>
        <v>798.23544401830191</v>
      </c>
      <c r="S81" s="156">
        <f t="shared" si="49"/>
        <v>1130.6451048417875</v>
      </c>
      <c r="T81" s="153"/>
      <c r="U81" s="153"/>
      <c r="W81" s="49">
        <v>25</v>
      </c>
      <c r="X81" s="135">
        <v>8.1999999999999993</v>
      </c>
      <c r="Y81" s="35">
        <v>0.8</v>
      </c>
      <c r="Z81" s="36">
        <v>1061</v>
      </c>
      <c r="AA81" s="36">
        <v>5192</v>
      </c>
      <c r="AB81" s="34">
        <v>904</v>
      </c>
      <c r="AC81" s="21">
        <v>1158</v>
      </c>
      <c r="AD81" s="27">
        <f t="shared" si="57"/>
        <v>0.1184688680686222</v>
      </c>
      <c r="AE81" s="27">
        <f t="shared" si="58"/>
        <v>4.6254315823746783E-2</v>
      </c>
      <c r="AF81" s="24">
        <f t="shared" si="59"/>
        <v>2.5612500359977379</v>
      </c>
      <c r="AG81" s="29">
        <f t="shared" si="60"/>
        <v>0.703488477256346</v>
      </c>
      <c r="AH81" s="29">
        <f t="shared" si="61"/>
        <v>4.893496701225259</v>
      </c>
      <c r="AJ81" s="51">
        <f t="shared" si="62"/>
        <v>29.708575137705459</v>
      </c>
      <c r="AK81" s="51">
        <f t="shared" si="63"/>
        <v>4.893496701225259</v>
      </c>
      <c r="AL81" s="58">
        <f t="shared" si="64"/>
        <v>0.703488477256346</v>
      </c>
      <c r="AN81" s="128">
        <f t="shared" ref="AN81:AN140" si="65">AC81*PI()/30*($D$4/2)</f>
        <v>904.45855594245961</v>
      </c>
      <c r="AO81" s="160"/>
      <c r="AP81" s="160"/>
      <c r="AQ81" s="128">
        <f t="shared" ref="AQ81:AQ140" si="66">AB81/Y81</f>
        <v>1130</v>
      </c>
    </row>
    <row r="82" spans="1:43" x14ac:dyDescent="0.2">
      <c r="A82" s="1">
        <v>25</v>
      </c>
      <c r="B82" s="1" t="s">
        <v>390</v>
      </c>
      <c r="C82" s="1" t="s">
        <v>195</v>
      </c>
      <c r="D82" s="7">
        <v>8.1999999999999993</v>
      </c>
      <c r="E82">
        <v>1150</v>
      </c>
      <c r="F82">
        <v>1039</v>
      </c>
      <c r="G82">
        <v>5145</v>
      </c>
      <c r="H82" s="17">
        <v>0.79500000000000004</v>
      </c>
      <c r="I82" s="25">
        <f t="shared" si="50"/>
        <v>0.11903546486349091</v>
      </c>
      <c r="J82" s="25">
        <f t="shared" si="51"/>
        <v>4.624710824286337E-2</v>
      </c>
      <c r="K82" s="27">
        <f t="shared" si="52"/>
        <v>2.5739007126323381</v>
      </c>
      <c r="L82" s="27">
        <f t="shared" si="53"/>
        <v>0.70865175602408548</v>
      </c>
      <c r="M82" s="27">
        <f t="shared" si="54"/>
        <v>4.9518768046198272</v>
      </c>
      <c r="O82" s="25">
        <f t="shared" si="55"/>
        <v>29.439641580025924</v>
      </c>
      <c r="P82" s="25">
        <f t="shared" si="56"/>
        <v>4.9518768046198272</v>
      </c>
      <c r="Q82" s="58">
        <f t="shared" si="47"/>
        <v>0.70865175602408548</v>
      </c>
      <c r="R82" s="156">
        <f t="shared" si="48"/>
        <v>898.21013759397977</v>
      </c>
      <c r="S82" s="156">
        <f t="shared" si="49"/>
        <v>1129.8240724452576</v>
      </c>
      <c r="T82" s="153"/>
      <c r="U82" s="153"/>
      <c r="W82" s="49">
        <v>25</v>
      </c>
      <c r="X82" s="135">
        <v>8.1999999999999993</v>
      </c>
      <c r="Y82" s="35">
        <v>0.82499999999999996</v>
      </c>
      <c r="Z82" s="36">
        <v>1166</v>
      </c>
      <c r="AA82" s="36">
        <v>5514</v>
      </c>
      <c r="AB82" s="34">
        <v>933</v>
      </c>
      <c r="AC82" s="21">
        <v>1194</v>
      </c>
      <c r="AD82" s="27">
        <f t="shared" si="57"/>
        <v>0.11834360157302444</v>
      </c>
      <c r="AE82" s="27">
        <f t="shared" si="58"/>
        <v>4.6371177680668299E-2</v>
      </c>
      <c r="AF82" s="24">
        <f t="shared" si="59"/>
        <v>2.5520939405073757</v>
      </c>
      <c r="AG82" s="29">
        <f t="shared" si="60"/>
        <v>0.70060291309641265</v>
      </c>
      <c r="AH82" s="29">
        <f t="shared" si="61"/>
        <v>4.7289879931389365</v>
      </c>
      <c r="AJ82" s="51">
        <f t="shared" si="62"/>
        <v>31.551056107339736</v>
      </c>
      <c r="AK82" s="51">
        <f t="shared" si="63"/>
        <v>4.7289879931389365</v>
      </c>
      <c r="AL82" s="58">
        <f t="shared" si="64"/>
        <v>0.70060291309641265</v>
      </c>
      <c r="AN82" s="128">
        <f t="shared" si="65"/>
        <v>932.57643851061891</v>
      </c>
      <c r="AO82" s="160"/>
      <c r="AP82" s="160"/>
      <c r="AQ82" s="128">
        <f t="shared" si="66"/>
        <v>1130.909090909091</v>
      </c>
    </row>
    <row r="83" spans="1:43" x14ac:dyDescent="0.2">
      <c r="A83" s="1">
        <v>25</v>
      </c>
      <c r="B83" s="1" t="s">
        <v>390</v>
      </c>
      <c r="C83" s="1" t="s">
        <v>195</v>
      </c>
      <c r="D83" s="7">
        <v>8.1999999999999993</v>
      </c>
      <c r="E83">
        <v>1188</v>
      </c>
      <c r="F83">
        <v>1143</v>
      </c>
      <c r="G83">
        <v>5435</v>
      </c>
      <c r="H83" s="17">
        <v>0.82099999999999995</v>
      </c>
      <c r="I83" s="25">
        <f t="shared" si="50"/>
        <v>0.11782931178118804</v>
      </c>
      <c r="J83" s="25">
        <f t="shared" si="51"/>
        <v>4.6148699214860395E-2</v>
      </c>
      <c r="K83" s="27">
        <f t="shared" si="52"/>
        <v>2.5532531530866138</v>
      </c>
      <c r="L83" s="27">
        <f t="shared" si="53"/>
        <v>0.69939647447388775</v>
      </c>
      <c r="M83" s="27">
        <f t="shared" si="54"/>
        <v>4.7550306211723532</v>
      </c>
      <c r="O83" s="25">
        <f t="shared" si="55"/>
        <v>31.099018850814556</v>
      </c>
      <c r="P83" s="25">
        <f t="shared" si="56"/>
        <v>4.7550306211723532</v>
      </c>
      <c r="Q83" s="58">
        <f t="shared" si="47"/>
        <v>0.69939647447388775</v>
      </c>
      <c r="R83" s="156">
        <f t="shared" si="48"/>
        <v>927.89012474925903</v>
      </c>
      <c r="S83" s="156">
        <f t="shared" si="49"/>
        <v>1130.1950362353948</v>
      </c>
      <c r="T83" s="153"/>
      <c r="U83" s="153"/>
      <c r="W83" s="49">
        <v>25</v>
      </c>
      <c r="X83" s="135">
        <v>8.1999999999999993</v>
      </c>
      <c r="Y83" s="35">
        <v>0.85</v>
      </c>
      <c r="Z83" s="36">
        <v>1274</v>
      </c>
      <c r="AA83" s="36">
        <v>5841</v>
      </c>
      <c r="AB83" s="34">
        <v>961</v>
      </c>
      <c r="AC83" s="21">
        <v>1230</v>
      </c>
      <c r="AD83" s="27">
        <f t="shared" si="57"/>
        <v>0.11813093932240622</v>
      </c>
      <c r="AE83" s="27">
        <f t="shared" si="58"/>
        <v>4.634646870571351E-2</v>
      </c>
      <c r="AF83" s="24">
        <f t="shared" si="59"/>
        <v>2.5488660219725272</v>
      </c>
      <c r="AG83" s="29">
        <f t="shared" si="60"/>
        <v>0.69908780759418643</v>
      </c>
      <c r="AH83" s="29">
        <f t="shared" si="61"/>
        <v>4.5847723704866565</v>
      </c>
      <c r="AJ83" s="51">
        <f t="shared" si="62"/>
        <v>33.422147029918641</v>
      </c>
      <c r="AK83" s="51">
        <f t="shared" si="63"/>
        <v>4.5847723704866565</v>
      </c>
      <c r="AL83" s="58">
        <f t="shared" si="64"/>
        <v>0.69908780759418643</v>
      </c>
      <c r="AN83" s="128">
        <f t="shared" si="65"/>
        <v>960.69432107877822</v>
      </c>
      <c r="AO83" s="160"/>
      <c r="AP83" s="160"/>
      <c r="AQ83" s="128">
        <f t="shared" si="66"/>
        <v>1130.5882352941176</v>
      </c>
    </row>
    <row r="84" spans="1:43" x14ac:dyDescent="0.2">
      <c r="A84" s="1">
        <v>25</v>
      </c>
      <c r="B84" s="1" t="s">
        <v>390</v>
      </c>
      <c r="C84" s="1" t="s">
        <v>195</v>
      </c>
      <c r="D84" s="7">
        <v>8.1999999999999993</v>
      </c>
      <c r="E84">
        <v>1219</v>
      </c>
      <c r="F84">
        <v>1250</v>
      </c>
      <c r="G84">
        <v>5742</v>
      </c>
      <c r="H84" s="17">
        <v>0.84199999999999997</v>
      </c>
      <c r="I84" s="25">
        <f t="shared" si="50"/>
        <v>0.11823401859533214</v>
      </c>
      <c r="J84" s="25">
        <f t="shared" si="51"/>
        <v>4.6715548442240351E-2</v>
      </c>
      <c r="K84" s="27">
        <f t="shared" si="52"/>
        <v>2.53093504278384</v>
      </c>
      <c r="L84" s="27">
        <f t="shared" si="53"/>
        <v>0.69447260030882696</v>
      </c>
      <c r="M84" s="27">
        <f t="shared" si="54"/>
        <v>4.5936000000000003</v>
      </c>
      <c r="O84" s="25">
        <f t="shared" si="55"/>
        <v>32.855669961614936</v>
      </c>
      <c r="P84" s="25">
        <f t="shared" si="56"/>
        <v>4.5936000000000003</v>
      </c>
      <c r="Q84" s="58">
        <f t="shared" si="47"/>
        <v>0.69447260030882696</v>
      </c>
      <c r="R84" s="156">
        <f t="shared" si="48"/>
        <v>952.10274584961849</v>
      </c>
      <c r="S84" s="156">
        <f t="shared" si="49"/>
        <v>1130.7633561159364</v>
      </c>
      <c r="T84" s="153"/>
      <c r="U84" s="153"/>
      <c r="W84" s="49">
        <v>25</v>
      </c>
      <c r="X84" s="135">
        <v>8.1999999999999993</v>
      </c>
      <c r="Y84" s="35">
        <v>0.875</v>
      </c>
      <c r="Z84" s="36">
        <v>1387</v>
      </c>
      <c r="AA84" s="36">
        <v>6177</v>
      </c>
      <c r="AB84" s="34">
        <v>989</v>
      </c>
      <c r="AC84" s="21">
        <v>1266</v>
      </c>
      <c r="AD84" s="27">
        <f t="shared" si="57"/>
        <v>0.11792255052718684</v>
      </c>
      <c r="AE84" s="27">
        <f t="shared" si="58"/>
        <v>4.6274091364156202E-2</v>
      </c>
      <c r="AF84" s="24">
        <f t="shared" si="59"/>
        <v>2.5483493473527035</v>
      </c>
      <c r="AG84" s="29">
        <f t="shared" si="60"/>
        <v>0.69832933736464109</v>
      </c>
      <c r="AH84" s="29">
        <f t="shared" si="61"/>
        <v>4.4534967555875991</v>
      </c>
      <c r="AJ84" s="51">
        <f t="shared" si="62"/>
        <v>35.344735867797887</v>
      </c>
      <c r="AK84" s="51">
        <f t="shared" si="63"/>
        <v>4.4534967555875991</v>
      </c>
      <c r="AL84" s="58">
        <f t="shared" si="64"/>
        <v>0.69832933736464109</v>
      </c>
      <c r="AN84" s="128">
        <f t="shared" si="65"/>
        <v>988.81220364693775</v>
      </c>
      <c r="AO84" s="160"/>
      <c r="AP84" s="160"/>
      <c r="AQ84" s="128">
        <f t="shared" si="66"/>
        <v>1130.2857142857142</v>
      </c>
    </row>
    <row r="85" spans="1:43" x14ac:dyDescent="0.2">
      <c r="A85" s="1">
        <v>25</v>
      </c>
      <c r="B85" s="1" t="s">
        <v>390</v>
      </c>
      <c r="C85" s="1" t="s">
        <v>195</v>
      </c>
      <c r="D85" s="7">
        <v>8.1999999999999993</v>
      </c>
      <c r="E85">
        <v>1255</v>
      </c>
      <c r="F85">
        <v>1350</v>
      </c>
      <c r="G85">
        <v>6080</v>
      </c>
      <c r="H85" s="17">
        <v>0.86699999999999999</v>
      </c>
      <c r="I85" s="25">
        <f t="shared" si="50"/>
        <v>0.11811438732766136</v>
      </c>
      <c r="J85" s="25">
        <f t="shared" si="51"/>
        <v>4.6234391560786778E-2</v>
      </c>
      <c r="K85" s="27">
        <f t="shared" si="52"/>
        <v>2.5546867459555553</v>
      </c>
      <c r="L85" s="27">
        <f t="shared" si="53"/>
        <v>0.70063519099633809</v>
      </c>
      <c r="M85" s="27">
        <f t="shared" si="54"/>
        <v>4.503703703703704</v>
      </c>
      <c r="O85" s="25">
        <f t="shared" si="55"/>
        <v>34.789702780672037</v>
      </c>
      <c r="P85" s="25">
        <f t="shared" si="56"/>
        <v>4.503703703703704</v>
      </c>
      <c r="Q85" s="58">
        <f t="shared" si="47"/>
        <v>0.70063519099633809</v>
      </c>
      <c r="R85" s="156">
        <f t="shared" si="48"/>
        <v>980.22062841777779</v>
      </c>
      <c r="S85" s="156">
        <f t="shared" si="49"/>
        <v>1130.5889601127772</v>
      </c>
      <c r="T85" s="153"/>
      <c r="U85" s="153"/>
      <c r="W85" s="49"/>
      <c r="X85" s="135"/>
      <c r="AL85" s="58"/>
      <c r="AN85" s="128"/>
      <c r="AO85" s="160"/>
      <c r="AP85" s="160"/>
      <c r="AQ85" s="128"/>
    </row>
    <row r="86" spans="1:43" x14ac:dyDescent="0.2">
      <c r="A86" s="1">
        <v>25</v>
      </c>
      <c r="B86" s="1" t="s">
        <v>390</v>
      </c>
      <c r="C86" s="1" t="s">
        <v>195</v>
      </c>
      <c r="D86" s="7">
        <v>8.1999999999999993</v>
      </c>
      <c r="E86">
        <v>1276</v>
      </c>
      <c r="F86">
        <v>1416</v>
      </c>
      <c r="G86">
        <v>6265</v>
      </c>
      <c r="H86" s="17">
        <v>0.88200000000000001</v>
      </c>
      <c r="I86" s="25">
        <f t="shared" si="50"/>
        <v>0.11773522022286195</v>
      </c>
      <c r="J86" s="25">
        <f t="shared" si="51"/>
        <v>4.6139595828823675E-2</v>
      </c>
      <c r="K86" s="27">
        <f t="shared" si="52"/>
        <v>2.5517176322838977</v>
      </c>
      <c r="L86" s="27">
        <f t="shared" si="53"/>
        <v>0.69869672273790406</v>
      </c>
      <c r="M86" s="27">
        <f t="shared" si="54"/>
        <v>4.4244350282485874</v>
      </c>
      <c r="O86" s="25">
        <f t="shared" si="55"/>
        <v>35.848271039623405</v>
      </c>
      <c r="P86" s="25">
        <f t="shared" si="56"/>
        <v>4.4244350282485874</v>
      </c>
      <c r="Q86" s="58">
        <f t="shared" si="47"/>
        <v>0.69869672273790406</v>
      </c>
      <c r="R86" s="156">
        <f t="shared" si="48"/>
        <v>996.62272658253744</v>
      </c>
      <c r="S86" s="156">
        <f t="shared" si="49"/>
        <v>1129.9577398894983</v>
      </c>
      <c r="T86" s="153"/>
      <c r="U86" s="153"/>
      <c r="W86" s="49"/>
      <c r="X86" s="135"/>
      <c r="AL86" s="58"/>
      <c r="AN86" s="128"/>
      <c r="AO86" s="160"/>
      <c r="AP86" s="160"/>
      <c r="AQ86" s="128"/>
    </row>
    <row r="87" spans="1:43" x14ac:dyDescent="0.2">
      <c r="D87" s="7"/>
      <c r="Q87" s="58"/>
      <c r="R87" s="156"/>
      <c r="T87" s="153"/>
      <c r="U87" s="153"/>
      <c r="W87" s="49"/>
      <c r="X87" s="135"/>
      <c r="AL87" s="58"/>
      <c r="AN87" s="128"/>
      <c r="AO87" s="160"/>
      <c r="AP87" s="160"/>
      <c r="AQ87" s="128"/>
    </row>
    <row r="88" spans="1:43" x14ac:dyDescent="0.2">
      <c r="D88" s="7"/>
      <c r="Q88" s="58"/>
      <c r="R88" s="156"/>
      <c r="T88" s="153"/>
      <c r="U88" s="153"/>
      <c r="W88" s="49"/>
      <c r="X88" s="135"/>
      <c r="AL88" s="58"/>
      <c r="AN88" s="128"/>
      <c r="AO88" s="160"/>
      <c r="AP88" s="160"/>
      <c r="AQ88" s="128"/>
    </row>
    <row r="89" spans="1:43" x14ac:dyDescent="0.2">
      <c r="A89" s="1">
        <v>26</v>
      </c>
      <c r="B89" s="1">
        <v>45</v>
      </c>
      <c r="C89" s="1" t="s">
        <v>195</v>
      </c>
      <c r="D89" s="7">
        <v>10</v>
      </c>
      <c r="E89">
        <v>767</v>
      </c>
      <c r="F89">
        <v>385</v>
      </c>
      <c r="G89">
        <v>2722</v>
      </c>
      <c r="H89" s="17">
        <v>0.52800000000000002</v>
      </c>
      <c r="I89" s="25">
        <f t="shared" ref="I89:I101" si="67">0.1515*(G89/1000)/(E89/1000)^2/($D$4/10)^4</f>
        <v>0.14157418392123983</v>
      </c>
      <c r="J89" s="25">
        <f t="shared" ref="J89:J101" si="68">0.5*(F89/1000)/(E89/1000)^3/($D$4/10)^5</f>
        <v>5.7761331158027118E-2</v>
      </c>
      <c r="K89" s="27">
        <f t="shared" ref="K89:K101" si="69">I89/J89</f>
        <v>2.4510201043309094</v>
      </c>
      <c r="L89" s="27">
        <f t="shared" ref="L89:L101" si="70">0.798*I89^1.5/J89</f>
        <v>0.73593896611875309</v>
      </c>
      <c r="M89" s="27">
        <f t="shared" ref="M89:M101" si="71">G89/F89</f>
        <v>7.07012987012987</v>
      </c>
      <c r="O89" s="25">
        <f t="shared" ref="O89:O101" si="72">G89/(PI()*$D$4^2/4)</f>
        <v>15.575258383057447</v>
      </c>
      <c r="P89" s="25">
        <f t="shared" ref="P89:P101" si="73">M89</f>
        <v>7.07012987012987</v>
      </c>
      <c r="Q89" s="58">
        <f t="shared" si="47"/>
        <v>0.73593896611875309</v>
      </c>
      <c r="R89" s="156">
        <f t="shared" si="48"/>
        <v>599.06710916050645</v>
      </c>
      <c r="S89" s="156">
        <f t="shared" si="49"/>
        <v>1134.5967976524744</v>
      </c>
      <c r="T89" s="153"/>
      <c r="U89" s="153"/>
      <c r="W89" s="49">
        <v>26</v>
      </c>
      <c r="X89" s="135">
        <v>10</v>
      </c>
      <c r="Y89" s="35">
        <v>0.72499999999999998</v>
      </c>
      <c r="Z89" s="36">
        <v>1019</v>
      </c>
      <c r="AA89" s="36">
        <v>5031</v>
      </c>
      <c r="AB89" s="34">
        <v>823</v>
      </c>
      <c r="AC89" s="21">
        <v>1054</v>
      </c>
      <c r="AD89" s="27">
        <f t="shared" si="57"/>
        <v>0.13856698563624761</v>
      </c>
      <c r="AE89" s="27">
        <f t="shared" si="58"/>
        <v>5.8913511192647643E-2</v>
      </c>
      <c r="AF89" s="24">
        <f t="shared" si="59"/>
        <v>2.3520408617835131</v>
      </c>
      <c r="AG89" s="29">
        <f t="shared" si="60"/>
        <v>0.6986789172186646</v>
      </c>
      <c r="AH89" s="29">
        <f t="shared" si="61"/>
        <v>4.9371933267909718</v>
      </c>
      <c r="AJ89" s="51">
        <f t="shared" ref="AJ89:AJ99" si="74">AA89/(PI()*$D$4^2/4)</f>
        <v>28.787334652888322</v>
      </c>
      <c r="AK89" s="51">
        <f t="shared" ref="AK89:AK99" si="75">AH89</f>
        <v>4.9371933267909718</v>
      </c>
      <c r="AL89" s="58">
        <f t="shared" si="64"/>
        <v>0.6986789172186646</v>
      </c>
      <c r="AN89" s="128">
        <f t="shared" si="65"/>
        <v>823.2291174122214</v>
      </c>
      <c r="AO89" s="160"/>
      <c r="AP89" s="160"/>
      <c r="AQ89" s="128">
        <f t="shared" si="66"/>
        <v>1135.1724137931035</v>
      </c>
    </row>
    <row r="90" spans="1:43" x14ac:dyDescent="0.2">
      <c r="A90" s="1">
        <v>26</v>
      </c>
      <c r="B90" s="1">
        <v>45</v>
      </c>
      <c r="C90" s="1" t="s">
        <v>195</v>
      </c>
      <c r="D90" s="7">
        <v>10</v>
      </c>
      <c r="E90">
        <v>899</v>
      </c>
      <c r="F90">
        <v>626</v>
      </c>
      <c r="G90">
        <v>3700</v>
      </c>
      <c r="H90" s="17">
        <v>0.61899999999999999</v>
      </c>
      <c r="I90" s="25">
        <f t="shared" si="67"/>
        <v>0.14007770395801875</v>
      </c>
      <c r="J90" s="25">
        <f t="shared" si="68"/>
        <v>5.832541179202054E-2</v>
      </c>
      <c r="K90" s="27">
        <f t="shared" si="69"/>
        <v>2.4016582078753994</v>
      </c>
      <c r="L90" s="27">
        <f t="shared" si="70"/>
        <v>0.71729631452770182</v>
      </c>
      <c r="M90" s="27">
        <f t="shared" si="71"/>
        <v>5.9105431309904155</v>
      </c>
      <c r="O90" s="25">
        <f t="shared" si="72"/>
        <v>21.17136517902739</v>
      </c>
      <c r="P90" s="25">
        <f t="shared" si="73"/>
        <v>5.9105431309904155</v>
      </c>
      <c r="Q90" s="58">
        <f t="shared" si="47"/>
        <v>0.71729631452770182</v>
      </c>
      <c r="R90" s="156">
        <f t="shared" si="48"/>
        <v>702.16601191042412</v>
      </c>
      <c r="S90" s="156">
        <f t="shared" si="49"/>
        <v>1134.3554311961618</v>
      </c>
      <c r="T90" s="153"/>
      <c r="U90" s="153"/>
      <c r="W90" s="49">
        <v>26</v>
      </c>
      <c r="X90" s="135">
        <v>10</v>
      </c>
      <c r="Y90" s="35">
        <v>0.75</v>
      </c>
      <c r="Z90" s="36">
        <v>1132</v>
      </c>
      <c r="AA90" s="36">
        <v>5401</v>
      </c>
      <c r="AB90" s="34">
        <v>851</v>
      </c>
      <c r="AC90" s="21">
        <v>1090</v>
      </c>
      <c r="AD90" s="27">
        <f t="shared" si="57"/>
        <v>0.13909382666167416</v>
      </c>
      <c r="AE90" s="27">
        <f t="shared" si="58"/>
        <v>5.9173803978303519E-2</v>
      </c>
      <c r="AF90" s="24">
        <f t="shared" si="59"/>
        <v>2.3505980232853352</v>
      </c>
      <c r="AG90" s="29">
        <f t="shared" si="60"/>
        <v>0.69957645694877713</v>
      </c>
      <c r="AH90" s="29">
        <f t="shared" si="61"/>
        <v>4.771201413427562</v>
      </c>
      <c r="AJ90" s="51">
        <f t="shared" si="74"/>
        <v>30.904471170791062</v>
      </c>
      <c r="AK90" s="51">
        <f t="shared" si="75"/>
        <v>4.771201413427562</v>
      </c>
      <c r="AL90" s="58">
        <f t="shared" si="64"/>
        <v>0.69957645694877713</v>
      </c>
      <c r="AN90" s="128">
        <f t="shared" si="65"/>
        <v>851.34699998038082</v>
      </c>
      <c r="AO90" s="160"/>
      <c r="AP90" s="160"/>
      <c r="AQ90" s="128">
        <f t="shared" si="66"/>
        <v>1134.6666666666667</v>
      </c>
    </row>
    <row r="91" spans="1:43" x14ac:dyDescent="0.2">
      <c r="A91" s="1">
        <v>26</v>
      </c>
      <c r="B91" s="1">
        <v>45</v>
      </c>
      <c r="C91" s="1" t="s">
        <v>195</v>
      </c>
      <c r="D91" s="7">
        <v>10</v>
      </c>
      <c r="E91">
        <v>1027</v>
      </c>
      <c r="F91">
        <v>936</v>
      </c>
      <c r="G91">
        <v>4750</v>
      </c>
      <c r="H91" s="17">
        <v>0.70699999999999996</v>
      </c>
      <c r="I91" s="25">
        <f t="shared" si="67"/>
        <v>0.13779688380020916</v>
      </c>
      <c r="J91" s="25">
        <f t="shared" si="68"/>
        <v>5.8496121751241935E-2</v>
      </c>
      <c r="K91" s="27">
        <f t="shared" si="69"/>
        <v>2.3556584552083333</v>
      </c>
      <c r="L91" s="27">
        <f t="shared" si="70"/>
        <v>0.69780634205713288</v>
      </c>
      <c r="M91" s="27">
        <f t="shared" si="71"/>
        <v>5.0747863247863245</v>
      </c>
      <c r="O91" s="25">
        <f t="shared" si="72"/>
        <v>27.179455297400025</v>
      </c>
      <c r="P91" s="25">
        <f t="shared" si="73"/>
        <v>5.0747863247863245</v>
      </c>
      <c r="Q91" s="58">
        <f t="shared" si="47"/>
        <v>0.69780634205713288</v>
      </c>
      <c r="R91" s="156">
        <f t="shared" si="48"/>
        <v>802.14070548610187</v>
      </c>
      <c r="S91" s="156">
        <f t="shared" si="49"/>
        <v>1134.569597575816</v>
      </c>
      <c r="T91" s="153"/>
      <c r="U91" s="153"/>
      <c r="W91" s="49">
        <v>26</v>
      </c>
      <c r="X91" s="135">
        <v>10</v>
      </c>
      <c r="Y91" s="35">
        <v>0.77500000000000002</v>
      </c>
      <c r="Z91" s="36">
        <v>1253</v>
      </c>
      <c r="AA91" s="36">
        <v>5790</v>
      </c>
      <c r="AB91" s="34">
        <v>880</v>
      </c>
      <c r="AC91" s="21">
        <v>1126</v>
      </c>
      <c r="AD91" s="27">
        <f t="shared" si="57"/>
        <v>0.13972961312952331</v>
      </c>
      <c r="AE91" s="27">
        <f t="shared" si="58"/>
        <v>5.9415322003608058E-2</v>
      </c>
      <c r="AF91" s="24">
        <f t="shared" si="59"/>
        <v>2.3517437660446929</v>
      </c>
      <c r="AG91" s="29">
        <f t="shared" si="60"/>
        <v>0.70151525758317113</v>
      </c>
      <c r="AH91" s="29">
        <f t="shared" si="61"/>
        <v>4.6209098164405429</v>
      </c>
      <c r="AJ91" s="51">
        <f t="shared" si="74"/>
        <v>33.130325509883399</v>
      </c>
      <c r="AK91" s="51">
        <f t="shared" si="75"/>
        <v>4.6209098164405429</v>
      </c>
      <c r="AL91" s="58">
        <f t="shared" si="64"/>
        <v>0.70151525758317113</v>
      </c>
      <c r="AN91" s="128">
        <f t="shared" si="65"/>
        <v>879.46488254854012</v>
      </c>
      <c r="AO91" s="160"/>
      <c r="AP91" s="160"/>
      <c r="AQ91" s="128">
        <f t="shared" si="66"/>
        <v>1135.483870967742</v>
      </c>
    </row>
    <row r="92" spans="1:43" x14ac:dyDescent="0.2">
      <c r="A92" s="1">
        <v>26</v>
      </c>
      <c r="B92" s="1">
        <v>45</v>
      </c>
      <c r="C92" s="1" t="s">
        <v>195</v>
      </c>
      <c r="D92" s="7">
        <v>10</v>
      </c>
      <c r="E92">
        <v>1155</v>
      </c>
      <c r="F92">
        <v>1351</v>
      </c>
      <c r="G92">
        <v>6105</v>
      </c>
      <c r="H92" s="17">
        <v>0.79500000000000004</v>
      </c>
      <c r="I92" s="25">
        <f t="shared" si="67"/>
        <v>0.14002590032971518</v>
      </c>
      <c r="J92" s="25">
        <f t="shared" si="68"/>
        <v>5.9357001251947157E-2</v>
      </c>
      <c r="K92" s="27">
        <f t="shared" si="69"/>
        <v>2.3590460666191717</v>
      </c>
      <c r="L92" s="27">
        <f t="shared" si="70"/>
        <v>0.70443917525762312</v>
      </c>
      <c r="M92" s="27">
        <f t="shared" si="71"/>
        <v>4.5188749074759436</v>
      </c>
      <c r="O92" s="25">
        <f t="shared" si="72"/>
        <v>34.932752545395189</v>
      </c>
      <c r="P92" s="25">
        <f t="shared" si="73"/>
        <v>4.5188749074759436</v>
      </c>
      <c r="Q92" s="58">
        <f t="shared" si="47"/>
        <v>0.70443917525762312</v>
      </c>
      <c r="R92" s="156">
        <f t="shared" si="48"/>
        <v>902.11539906177961</v>
      </c>
      <c r="S92" s="156">
        <f t="shared" si="49"/>
        <v>1134.7363510211064</v>
      </c>
      <c r="T92" s="153"/>
      <c r="U92" s="153"/>
      <c r="W92" s="49">
        <v>26</v>
      </c>
      <c r="X92" s="135">
        <v>10</v>
      </c>
      <c r="Y92" s="35">
        <v>0.8</v>
      </c>
      <c r="Z92" s="36">
        <v>1380</v>
      </c>
      <c r="AA92" s="36">
        <v>6176</v>
      </c>
      <c r="AB92" s="34">
        <v>908</v>
      </c>
      <c r="AC92" s="21">
        <v>1163</v>
      </c>
      <c r="AD92" s="27">
        <f t="shared" si="57"/>
        <v>0.13971226446953017</v>
      </c>
      <c r="AE92" s="27">
        <f t="shared" si="58"/>
        <v>5.9388519370239964E-2</v>
      </c>
      <c r="AF92" s="24">
        <f t="shared" si="59"/>
        <v>2.3525130101078262</v>
      </c>
      <c r="AG92" s="29">
        <f t="shared" si="60"/>
        <v>0.70170115460570148</v>
      </c>
      <c r="AH92" s="29">
        <f t="shared" si="61"/>
        <v>4.4753623188405793</v>
      </c>
      <c r="AJ92" s="51">
        <f t="shared" si="74"/>
        <v>35.339013877208963</v>
      </c>
      <c r="AK92" s="51">
        <f t="shared" si="75"/>
        <v>4.4753623188405793</v>
      </c>
      <c r="AL92" s="58">
        <f t="shared" si="64"/>
        <v>0.70170115460570148</v>
      </c>
      <c r="AN92" s="128">
        <f t="shared" si="65"/>
        <v>908.36381741025957</v>
      </c>
      <c r="AO92" s="160"/>
      <c r="AP92" s="160"/>
      <c r="AQ92" s="128">
        <f t="shared" si="66"/>
        <v>1135</v>
      </c>
    </row>
    <row r="93" spans="1:43" x14ac:dyDescent="0.2">
      <c r="A93" s="1">
        <v>26</v>
      </c>
      <c r="B93" s="1">
        <v>45</v>
      </c>
      <c r="C93" s="1" t="s">
        <v>195</v>
      </c>
      <c r="D93" s="7">
        <v>10</v>
      </c>
      <c r="E93">
        <v>1178</v>
      </c>
      <c r="F93">
        <v>1439</v>
      </c>
      <c r="G93">
        <v>6325</v>
      </c>
      <c r="H93" s="17">
        <v>0.81100000000000005</v>
      </c>
      <c r="I93" s="25">
        <f t="shared" si="67"/>
        <v>0.13946223564544585</v>
      </c>
      <c r="J93" s="25">
        <f t="shared" si="68"/>
        <v>5.9591933726374675E-2</v>
      </c>
      <c r="K93" s="27">
        <f t="shared" si="69"/>
        <v>2.3402871315740095</v>
      </c>
      <c r="L93" s="27">
        <f t="shared" si="70"/>
        <v>0.69742955473414858</v>
      </c>
      <c r="M93" s="27">
        <f t="shared" si="71"/>
        <v>4.3954134815844332</v>
      </c>
      <c r="O93" s="25">
        <f t="shared" si="72"/>
        <v>36.191590474958986</v>
      </c>
      <c r="P93" s="25">
        <f t="shared" si="73"/>
        <v>4.3954134815844332</v>
      </c>
      <c r="Q93" s="58">
        <f t="shared" si="47"/>
        <v>0.69742955473414858</v>
      </c>
      <c r="R93" s="156">
        <f t="shared" si="48"/>
        <v>920.07960181365922</v>
      </c>
      <c r="S93" s="156">
        <f t="shared" si="49"/>
        <v>1134.5001255408868</v>
      </c>
      <c r="T93" s="153"/>
      <c r="U93" s="153"/>
      <c r="W93" s="49">
        <v>26</v>
      </c>
      <c r="X93" s="135">
        <v>10</v>
      </c>
      <c r="Y93" s="35">
        <v>0.82499999999999996</v>
      </c>
      <c r="Z93" s="36">
        <v>1519</v>
      </c>
      <c r="AA93" s="36">
        <v>6604</v>
      </c>
      <c r="AB93" s="34">
        <v>936</v>
      </c>
      <c r="AC93" s="21">
        <v>1199</v>
      </c>
      <c r="AD93" s="27">
        <f t="shared" si="57"/>
        <v>0.1405579363591524</v>
      </c>
      <c r="AE93" s="27">
        <f t="shared" si="58"/>
        <v>5.9657188226288481E-2</v>
      </c>
      <c r="AF93" s="24">
        <f t="shared" si="59"/>
        <v>2.3560938847133643</v>
      </c>
      <c r="AG93" s="29">
        <f t="shared" si="60"/>
        <v>0.70489295419055242</v>
      </c>
      <c r="AH93" s="29">
        <f t="shared" si="61"/>
        <v>4.3475971033574723</v>
      </c>
      <c r="AJ93" s="51">
        <f t="shared" si="74"/>
        <v>37.788025849269424</v>
      </c>
      <c r="AK93" s="51">
        <f t="shared" si="75"/>
        <v>4.3475971033574723</v>
      </c>
      <c r="AL93" s="58">
        <f t="shared" si="64"/>
        <v>0.70489295419055242</v>
      </c>
      <c r="AN93" s="128">
        <f t="shared" si="65"/>
        <v>936.48169997841887</v>
      </c>
      <c r="AO93" s="160"/>
      <c r="AP93" s="160"/>
      <c r="AQ93" s="128">
        <f t="shared" si="66"/>
        <v>1134.5454545454545</v>
      </c>
    </row>
    <row r="94" spans="1:43" x14ac:dyDescent="0.2">
      <c r="A94" s="1">
        <v>26</v>
      </c>
      <c r="B94" s="1">
        <v>45</v>
      </c>
      <c r="C94" s="1" t="s">
        <v>195</v>
      </c>
      <c r="D94" s="7">
        <v>10</v>
      </c>
      <c r="E94">
        <v>1216</v>
      </c>
      <c r="F94">
        <v>1585</v>
      </c>
      <c r="G94" s="21">
        <v>6870</v>
      </c>
      <c r="H94" s="17">
        <v>0.83699999999999997</v>
      </c>
      <c r="I94" s="25">
        <f t="shared" si="67"/>
        <v>0.14215962235791266</v>
      </c>
      <c r="J94" s="25">
        <f t="shared" si="68"/>
        <v>5.9674817216105673E-2</v>
      </c>
      <c r="K94" s="27">
        <f t="shared" si="69"/>
        <v>2.3822380861779182</v>
      </c>
      <c r="L94" s="27">
        <f t="shared" si="70"/>
        <v>0.7167640018778304</v>
      </c>
      <c r="M94" s="27">
        <f t="shared" si="71"/>
        <v>4.3343848580441637</v>
      </c>
      <c r="O94" s="25">
        <f t="shared" si="72"/>
        <v>39.310075345923828</v>
      </c>
      <c r="P94" s="25">
        <f t="shared" si="73"/>
        <v>4.3343848580441637</v>
      </c>
      <c r="Q94" s="58">
        <f t="shared" si="47"/>
        <v>0.7167640018778304</v>
      </c>
      <c r="R94" s="156">
        <f t="shared" si="48"/>
        <v>949.7595889689386</v>
      </c>
      <c r="S94" s="156">
        <f t="shared" si="49"/>
        <v>1134.7187442878599</v>
      </c>
      <c r="T94" s="153"/>
      <c r="U94" s="153"/>
      <c r="W94" s="49">
        <v>26</v>
      </c>
      <c r="X94" s="135">
        <v>10</v>
      </c>
      <c r="Y94" s="35">
        <v>0.85</v>
      </c>
      <c r="Z94" s="36">
        <v>1667</v>
      </c>
      <c r="AA94" s="36">
        <v>7031</v>
      </c>
      <c r="AB94" s="34">
        <v>965</v>
      </c>
      <c r="AC94" s="21">
        <v>1235</v>
      </c>
      <c r="AD94" s="27">
        <f t="shared" si="57"/>
        <v>0.14104894972411011</v>
      </c>
      <c r="AE94" s="27">
        <f t="shared" si="58"/>
        <v>5.9909719020749208E-2</v>
      </c>
      <c r="AF94" s="24">
        <f t="shared" si="59"/>
        <v>2.3543583917537494</v>
      </c>
      <c r="AG94" s="29">
        <f t="shared" si="60"/>
        <v>0.70560295939649476</v>
      </c>
      <c r="AH94" s="29">
        <f t="shared" si="61"/>
        <v>4.2177564487102579</v>
      </c>
      <c r="AJ94" s="51">
        <f t="shared" si="74"/>
        <v>40.231315830740968</v>
      </c>
      <c r="AK94" s="51">
        <f t="shared" si="75"/>
        <v>4.2177564487102579</v>
      </c>
      <c r="AL94" s="58">
        <f t="shared" si="64"/>
        <v>0.70560295939649476</v>
      </c>
      <c r="AN94" s="128">
        <f t="shared" si="65"/>
        <v>964.59958254657829</v>
      </c>
      <c r="AO94" s="160"/>
      <c r="AP94" s="160"/>
      <c r="AQ94" s="128">
        <f t="shared" si="66"/>
        <v>1135.2941176470588</v>
      </c>
    </row>
    <row r="95" spans="1:43" x14ac:dyDescent="0.2">
      <c r="A95" s="1">
        <v>26</v>
      </c>
      <c r="B95" s="1">
        <v>45</v>
      </c>
      <c r="C95" s="1" t="s">
        <v>195</v>
      </c>
      <c r="D95" s="7">
        <v>10</v>
      </c>
      <c r="E95">
        <v>1248</v>
      </c>
      <c r="F95">
        <v>1727</v>
      </c>
      <c r="G95">
        <v>7155</v>
      </c>
      <c r="H95" s="17">
        <v>0.85899999999999999</v>
      </c>
      <c r="I95" s="25">
        <f t="shared" si="67"/>
        <v>0.14056174541091668</v>
      </c>
      <c r="J95" s="25">
        <f t="shared" si="68"/>
        <v>6.0146607601718784E-2</v>
      </c>
      <c r="K95" s="27">
        <f t="shared" si="69"/>
        <v>2.3369854263717427</v>
      </c>
      <c r="L95" s="27">
        <f t="shared" si="70"/>
        <v>0.69918558529434049</v>
      </c>
      <c r="M95" s="27">
        <f t="shared" si="71"/>
        <v>4.1430225825130282</v>
      </c>
      <c r="O95" s="25">
        <f t="shared" si="72"/>
        <v>40.940842663767832</v>
      </c>
      <c r="P95" s="25">
        <f t="shared" si="73"/>
        <v>4.1430225825130282</v>
      </c>
      <c r="Q95" s="58">
        <f t="shared" si="47"/>
        <v>0.69918558529434049</v>
      </c>
      <c r="R95" s="156">
        <f t="shared" si="48"/>
        <v>974.75326236285798</v>
      </c>
      <c r="S95" s="156">
        <f t="shared" si="49"/>
        <v>1134.753506825213</v>
      </c>
      <c r="T95" s="153"/>
      <c r="U95" s="153"/>
      <c r="W95" s="49">
        <v>26</v>
      </c>
      <c r="X95" s="135">
        <v>10</v>
      </c>
      <c r="Y95" s="35">
        <v>0.875</v>
      </c>
      <c r="Z95" s="36">
        <v>1816</v>
      </c>
      <c r="AA95" s="36">
        <v>7430</v>
      </c>
      <c r="AB95" s="34">
        <v>993</v>
      </c>
      <c r="AC95" s="21">
        <v>1272</v>
      </c>
      <c r="AD95" s="27">
        <f t="shared" si="57"/>
        <v>0.14050806891605083</v>
      </c>
      <c r="AE95" s="27">
        <f t="shared" si="58"/>
        <v>5.9733376704888722E-2</v>
      </c>
      <c r="AF95" s="24">
        <f t="shared" si="59"/>
        <v>2.3522539100748898</v>
      </c>
      <c r="AG95" s="29">
        <f t="shared" si="60"/>
        <v>0.70361926682644815</v>
      </c>
      <c r="AH95" s="29">
        <f t="shared" si="61"/>
        <v>4.0914096916299556</v>
      </c>
      <c r="AJ95" s="51">
        <f t="shared" si="74"/>
        <v>42.514390075722567</v>
      </c>
      <c r="AK95" s="51">
        <f t="shared" si="75"/>
        <v>4.0914096916299556</v>
      </c>
      <c r="AL95" s="58">
        <f t="shared" si="64"/>
        <v>0.70361926682644815</v>
      </c>
      <c r="AN95" s="128">
        <f t="shared" si="65"/>
        <v>993.49851740829774</v>
      </c>
      <c r="AO95" s="160"/>
      <c r="AP95" s="160"/>
      <c r="AQ95" s="128">
        <f t="shared" si="66"/>
        <v>1134.8571428571429</v>
      </c>
    </row>
    <row r="96" spans="1:43" x14ac:dyDescent="0.2">
      <c r="A96" s="1">
        <v>26</v>
      </c>
      <c r="B96" s="1">
        <v>45</v>
      </c>
      <c r="C96" s="1" t="s">
        <v>195</v>
      </c>
      <c r="D96" s="7">
        <v>10</v>
      </c>
      <c r="E96">
        <v>1274</v>
      </c>
      <c r="F96">
        <v>1820</v>
      </c>
      <c r="G96">
        <v>7422</v>
      </c>
      <c r="H96" s="17">
        <v>0.877</v>
      </c>
      <c r="I96" s="25">
        <f t="shared" si="67"/>
        <v>0.1399164468979617</v>
      </c>
      <c r="J96" s="25">
        <f t="shared" si="68"/>
        <v>5.9583451860564393E-2</v>
      </c>
      <c r="K96" s="27">
        <f t="shared" si="69"/>
        <v>2.3482433885400003</v>
      </c>
      <c r="L96" s="27">
        <f t="shared" si="70"/>
        <v>0.70093925650763689</v>
      </c>
      <c r="M96" s="27">
        <f t="shared" si="71"/>
        <v>4.0780219780219777</v>
      </c>
      <c r="O96" s="25">
        <f t="shared" si="72"/>
        <v>42.46861415101116</v>
      </c>
      <c r="P96" s="25">
        <f t="shared" si="73"/>
        <v>4.0780219780219777</v>
      </c>
      <c r="Q96" s="58">
        <f t="shared" si="47"/>
        <v>0.70093925650763689</v>
      </c>
      <c r="R96" s="156">
        <f t="shared" si="48"/>
        <v>995.06062199541748</v>
      </c>
      <c r="S96" s="156">
        <f t="shared" si="49"/>
        <v>1134.6187251943186</v>
      </c>
      <c r="T96" s="153"/>
      <c r="U96" s="153"/>
      <c r="W96" s="49">
        <v>26</v>
      </c>
      <c r="X96" s="135">
        <v>10</v>
      </c>
      <c r="Y96" s="35">
        <v>0.9</v>
      </c>
      <c r="Z96" s="36">
        <v>1950</v>
      </c>
      <c r="AA96" s="36">
        <v>7764</v>
      </c>
      <c r="AB96" s="34">
        <v>1022</v>
      </c>
      <c r="AC96" s="21">
        <v>1308</v>
      </c>
      <c r="AD96" s="27">
        <f t="shared" si="57"/>
        <v>0.13885346209051286</v>
      </c>
      <c r="AE96" s="27">
        <f t="shared" si="58"/>
        <v>5.8989394057189351E-2</v>
      </c>
      <c r="AF96" s="24">
        <f t="shared" si="59"/>
        <v>2.3538716460775384</v>
      </c>
      <c r="AG96" s="29">
        <f t="shared" si="60"/>
        <v>0.69994517683377</v>
      </c>
      <c r="AH96" s="29">
        <f t="shared" si="61"/>
        <v>3.9815384615384617</v>
      </c>
      <c r="AJ96" s="51">
        <f t="shared" si="74"/>
        <v>44.425534932423957</v>
      </c>
      <c r="AK96" s="51">
        <f t="shared" si="75"/>
        <v>3.9815384615384617</v>
      </c>
      <c r="AL96" s="58">
        <f t="shared" si="64"/>
        <v>0.69994517683377</v>
      </c>
      <c r="AN96" s="128">
        <f t="shared" si="65"/>
        <v>1021.616399976457</v>
      </c>
      <c r="AO96" s="160"/>
      <c r="AP96" s="160"/>
      <c r="AQ96" s="128">
        <f t="shared" si="66"/>
        <v>1135.5555555555554</v>
      </c>
    </row>
    <row r="97" spans="1:43" x14ac:dyDescent="0.2">
      <c r="A97" s="1">
        <v>26</v>
      </c>
      <c r="B97" s="1">
        <v>45</v>
      </c>
      <c r="C97" s="1" t="s">
        <v>195</v>
      </c>
      <c r="D97" s="7">
        <v>10</v>
      </c>
      <c r="E97">
        <v>1305</v>
      </c>
      <c r="F97">
        <v>1957</v>
      </c>
      <c r="G97">
        <v>7783</v>
      </c>
      <c r="H97" s="17">
        <v>0.89800000000000002</v>
      </c>
      <c r="I97" s="25">
        <f t="shared" si="67"/>
        <v>0.13983396781834567</v>
      </c>
      <c r="J97" s="25">
        <f t="shared" si="68"/>
        <v>5.9610373958045505E-2</v>
      </c>
      <c r="K97" s="27">
        <f t="shared" si="69"/>
        <v>2.3457992046277463</v>
      </c>
      <c r="L97" s="27">
        <f t="shared" si="70"/>
        <v>0.70000326641164989</v>
      </c>
      <c r="M97" s="27">
        <f t="shared" si="71"/>
        <v>3.9770056208482369</v>
      </c>
      <c r="O97" s="25">
        <f t="shared" si="72"/>
        <v>44.534252753613558</v>
      </c>
      <c r="P97" s="25">
        <f t="shared" si="73"/>
        <v>3.9770056208482369</v>
      </c>
      <c r="Q97" s="58">
        <f t="shared" si="47"/>
        <v>0.70000326641164989</v>
      </c>
      <c r="R97" s="156">
        <f t="shared" si="48"/>
        <v>1019.2732430957769</v>
      </c>
      <c r="S97" s="156">
        <f t="shared" si="49"/>
        <v>1135.0481548950745</v>
      </c>
      <c r="T97" s="153"/>
      <c r="U97" s="153"/>
      <c r="W97" s="49">
        <v>26</v>
      </c>
      <c r="X97" s="135">
        <v>10</v>
      </c>
      <c r="Y97" s="35">
        <v>0.92500000000000004</v>
      </c>
      <c r="Z97" s="36">
        <v>2129</v>
      </c>
      <c r="AA97" s="36">
        <v>8214</v>
      </c>
      <c r="AB97" s="34">
        <v>1050</v>
      </c>
      <c r="AC97" s="21">
        <v>1344</v>
      </c>
      <c r="AD97" s="27">
        <f t="shared" si="57"/>
        <v>0.13913706404832538</v>
      </c>
      <c r="AE97" s="27">
        <f t="shared" si="58"/>
        <v>5.9366358585005205E-2</v>
      </c>
      <c r="AF97" s="24">
        <f t="shared" si="59"/>
        <v>2.3437021802356042</v>
      </c>
      <c r="AG97" s="29">
        <f t="shared" si="60"/>
        <v>0.69763254559783638</v>
      </c>
      <c r="AH97" s="29">
        <f t="shared" si="61"/>
        <v>3.8581493658994832</v>
      </c>
      <c r="AJ97" s="51">
        <f t="shared" si="74"/>
        <v>47.000430697440805</v>
      </c>
      <c r="AK97" s="51">
        <f t="shared" si="75"/>
        <v>3.8581493658994832</v>
      </c>
      <c r="AL97" s="58">
        <f t="shared" si="64"/>
        <v>0.69763254559783638</v>
      </c>
      <c r="AN97" s="128">
        <f t="shared" si="65"/>
        <v>1049.7342825446162</v>
      </c>
      <c r="AO97" s="160"/>
      <c r="AP97" s="160"/>
      <c r="AQ97" s="128">
        <f t="shared" si="66"/>
        <v>1135.135135135135</v>
      </c>
    </row>
    <row r="98" spans="1:43" x14ac:dyDescent="0.2">
      <c r="A98" s="1">
        <v>26</v>
      </c>
      <c r="B98" s="1">
        <v>45</v>
      </c>
      <c r="C98" s="1" t="s">
        <v>195</v>
      </c>
      <c r="D98" s="7">
        <v>10</v>
      </c>
      <c r="E98">
        <v>1342</v>
      </c>
      <c r="F98">
        <v>2109</v>
      </c>
      <c r="G98">
        <v>8135</v>
      </c>
      <c r="H98" s="17">
        <v>0.92300000000000004</v>
      </c>
      <c r="I98" s="25">
        <f t="shared" si="67"/>
        <v>0.13820991488955062</v>
      </c>
      <c r="J98" s="25">
        <f t="shared" si="68"/>
        <v>5.9071988156138046E-2</v>
      </c>
      <c r="K98" s="27">
        <f t="shared" si="69"/>
        <v>2.3396861897425323</v>
      </c>
      <c r="L98" s="27">
        <f t="shared" si="70"/>
        <v>0.69411287910838015</v>
      </c>
      <c r="M98" s="27">
        <f t="shared" si="71"/>
        <v>3.8572783309625414</v>
      </c>
      <c r="O98" s="25">
        <f t="shared" si="72"/>
        <v>46.548393440915625</v>
      </c>
      <c r="P98" s="25">
        <f t="shared" si="73"/>
        <v>3.8572783309625414</v>
      </c>
      <c r="Q98" s="58">
        <f t="shared" si="47"/>
        <v>0.69411287910838015</v>
      </c>
      <c r="R98" s="156">
        <f t="shared" si="48"/>
        <v>1048.1721779574964</v>
      </c>
      <c r="S98" s="156">
        <f t="shared" si="49"/>
        <v>1135.6144939951207</v>
      </c>
      <c r="T98" s="153"/>
      <c r="U98" s="153"/>
      <c r="W98" s="49">
        <v>26</v>
      </c>
      <c r="X98" s="135">
        <v>10</v>
      </c>
      <c r="Y98" s="35">
        <v>0.95</v>
      </c>
      <c r="Z98" s="36">
        <v>2349</v>
      </c>
      <c r="AA98" s="36">
        <v>8731</v>
      </c>
      <c r="AB98" s="34">
        <v>1078</v>
      </c>
      <c r="AC98" s="21">
        <v>1381</v>
      </c>
      <c r="AD98" s="27">
        <f t="shared" si="57"/>
        <v>0.14007586241101427</v>
      </c>
      <c r="AE98" s="27">
        <f t="shared" si="58"/>
        <v>6.0376027769717948E-2</v>
      </c>
      <c r="AF98" s="24">
        <f t="shared" si="59"/>
        <v>2.3200576054006383</v>
      </c>
      <c r="AG98" s="29">
        <f t="shared" si="60"/>
        <v>0.69292034364573973</v>
      </c>
      <c r="AH98" s="29">
        <f t="shared" si="61"/>
        <v>3.7169008088548319</v>
      </c>
      <c r="AJ98" s="51">
        <f t="shared" si="74"/>
        <v>49.958699831915709</v>
      </c>
      <c r="AK98" s="51">
        <f t="shared" si="75"/>
        <v>3.7169008088548319</v>
      </c>
      <c r="AL98" s="58">
        <f t="shared" si="64"/>
        <v>0.69292034364573973</v>
      </c>
      <c r="AN98" s="128">
        <f t="shared" si="65"/>
        <v>1078.6332174063355</v>
      </c>
      <c r="AO98" s="160"/>
      <c r="AP98" s="160"/>
      <c r="AQ98" s="128">
        <f t="shared" si="66"/>
        <v>1134.7368421052631</v>
      </c>
    </row>
    <row r="99" spans="1:43" x14ac:dyDescent="0.2">
      <c r="A99" s="1">
        <v>26</v>
      </c>
      <c r="B99" s="1">
        <v>45</v>
      </c>
      <c r="C99" s="1" t="s">
        <v>195</v>
      </c>
      <c r="D99" s="7">
        <v>10</v>
      </c>
      <c r="E99">
        <v>1374</v>
      </c>
      <c r="F99">
        <v>2297</v>
      </c>
      <c r="G99">
        <v>8640</v>
      </c>
      <c r="H99" s="17">
        <v>0.94499999999999995</v>
      </c>
      <c r="I99" s="25">
        <f t="shared" si="67"/>
        <v>0.14003189014979475</v>
      </c>
      <c r="J99" s="25">
        <f t="shared" si="68"/>
        <v>5.9946433882385984E-2</v>
      </c>
      <c r="K99" s="27">
        <f t="shared" si="69"/>
        <v>2.3359502989708321</v>
      </c>
      <c r="L99" s="27">
        <f t="shared" si="70"/>
        <v>0.697557423775232</v>
      </c>
      <c r="M99" s="27">
        <f t="shared" si="71"/>
        <v>3.761427949499347</v>
      </c>
      <c r="O99" s="25">
        <f t="shared" si="72"/>
        <v>49.437998688323418</v>
      </c>
      <c r="P99" s="25">
        <f t="shared" si="73"/>
        <v>3.761427949499347</v>
      </c>
      <c r="Q99" s="58">
        <f t="shared" si="47"/>
        <v>0.697557423775232</v>
      </c>
      <c r="R99" s="156">
        <f t="shared" si="48"/>
        <v>1073.1658513514158</v>
      </c>
      <c r="S99" s="156">
        <f t="shared" si="49"/>
        <v>1135.6252395253077</v>
      </c>
      <c r="T99" s="153"/>
      <c r="U99" s="153"/>
      <c r="W99" s="49">
        <v>26</v>
      </c>
      <c r="X99" s="135">
        <v>10</v>
      </c>
      <c r="Y99" s="35">
        <v>0.97499999999999998</v>
      </c>
      <c r="Z99" s="36">
        <v>2612</v>
      </c>
      <c r="AA99" s="36">
        <v>9324</v>
      </c>
      <c r="AB99" s="34">
        <v>1107</v>
      </c>
      <c r="AC99" s="21">
        <v>1417</v>
      </c>
      <c r="AD99" s="27">
        <f t="shared" si="57"/>
        <v>0.14208532934328952</v>
      </c>
      <c r="AE99" s="27">
        <f t="shared" si="58"/>
        <v>6.2147859831077401E-2</v>
      </c>
      <c r="AF99" s="24">
        <f t="shared" si="59"/>
        <v>2.286246537362481</v>
      </c>
      <c r="AG99" s="29">
        <f t="shared" si="60"/>
        <v>0.68770244945644188</v>
      </c>
      <c r="AH99" s="29">
        <f t="shared" si="61"/>
        <v>3.5696784073506893</v>
      </c>
      <c r="AJ99" s="51">
        <f t="shared" si="74"/>
        <v>53.351840251149021</v>
      </c>
      <c r="AK99" s="51">
        <f t="shared" si="75"/>
        <v>3.5696784073506893</v>
      </c>
      <c r="AL99" s="58">
        <f t="shared" si="64"/>
        <v>0.68770244945644188</v>
      </c>
      <c r="AN99" s="128">
        <f t="shared" si="65"/>
        <v>1106.751099974495</v>
      </c>
      <c r="AO99" s="160"/>
      <c r="AP99" s="160"/>
      <c r="AQ99" s="128">
        <f t="shared" si="66"/>
        <v>1135.3846153846155</v>
      </c>
    </row>
    <row r="100" spans="1:43" x14ac:dyDescent="0.2">
      <c r="A100" s="1">
        <v>26</v>
      </c>
      <c r="B100" s="1">
        <v>45</v>
      </c>
      <c r="C100" s="1" t="s">
        <v>195</v>
      </c>
      <c r="D100" s="7">
        <v>10</v>
      </c>
      <c r="E100">
        <v>1417</v>
      </c>
      <c r="F100">
        <v>2622</v>
      </c>
      <c r="G100">
        <v>9358</v>
      </c>
      <c r="H100" s="17">
        <v>0.97499999999999998</v>
      </c>
      <c r="I100" s="25">
        <f t="shared" si="67"/>
        <v>0.1426034440148545</v>
      </c>
      <c r="J100" s="25">
        <f t="shared" si="68"/>
        <v>6.2385791913125939E-2</v>
      </c>
      <c r="K100" s="27">
        <f t="shared" si="69"/>
        <v>2.285832072364073</v>
      </c>
      <c r="L100" s="27">
        <f t="shared" si="70"/>
        <v>0.68883026515511903</v>
      </c>
      <c r="M100" s="27">
        <f t="shared" si="71"/>
        <v>3.569031273836766</v>
      </c>
      <c r="O100" s="25">
        <f t="shared" si="72"/>
        <v>53.546387931172518</v>
      </c>
      <c r="P100" s="25">
        <f t="shared" si="73"/>
        <v>3.569031273836766</v>
      </c>
      <c r="Q100" s="58">
        <f t="shared" si="47"/>
        <v>0.68883026515511903</v>
      </c>
      <c r="R100" s="156">
        <f t="shared" si="48"/>
        <v>1106.751099974495</v>
      </c>
      <c r="S100" s="156">
        <f t="shared" si="49"/>
        <v>1135.1293333071744</v>
      </c>
      <c r="T100" s="153"/>
      <c r="U100" s="153"/>
      <c r="W100" s="49"/>
      <c r="X100" s="135"/>
      <c r="AL100" s="58"/>
      <c r="AN100" s="128"/>
      <c r="AO100" s="160"/>
      <c r="AP100" s="160"/>
      <c r="AQ100" s="128"/>
    </row>
    <row r="101" spans="1:43" x14ac:dyDescent="0.2">
      <c r="A101" s="1">
        <v>26</v>
      </c>
      <c r="B101" s="1">
        <v>45</v>
      </c>
      <c r="C101" s="1" t="s">
        <v>195</v>
      </c>
      <c r="D101" s="7">
        <v>10</v>
      </c>
      <c r="E101">
        <v>1437</v>
      </c>
      <c r="F101">
        <v>2772</v>
      </c>
      <c r="G101">
        <v>9660</v>
      </c>
      <c r="H101" s="17">
        <v>0.98899999999999999</v>
      </c>
      <c r="I101" s="25">
        <f t="shared" si="67"/>
        <v>0.14313645732291952</v>
      </c>
      <c r="J101" s="25">
        <f t="shared" si="68"/>
        <v>6.3239070393325547E-2</v>
      </c>
      <c r="K101" s="27">
        <f t="shared" si="69"/>
        <v>2.2634181121363635</v>
      </c>
      <c r="L101" s="27">
        <f t="shared" si="70"/>
        <v>0.68334938866245531</v>
      </c>
      <c r="M101" s="27">
        <f t="shared" si="71"/>
        <v>3.4848484848484849</v>
      </c>
      <c r="O101" s="25">
        <f t="shared" si="72"/>
        <v>55.274429089028267</v>
      </c>
      <c r="P101" s="25">
        <f t="shared" si="73"/>
        <v>3.4848484848484849</v>
      </c>
      <c r="Q101" s="58">
        <f t="shared" si="47"/>
        <v>0.68334938866245531</v>
      </c>
      <c r="R101" s="156">
        <f t="shared" si="48"/>
        <v>1122.3721458456946</v>
      </c>
      <c r="S101" s="156">
        <f t="shared" si="49"/>
        <v>1134.855556972391</v>
      </c>
      <c r="T101" s="153"/>
      <c r="U101" s="153"/>
      <c r="W101" s="49"/>
      <c r="X101" s="135"/>
      <c r="AL101" s="58"/>
      <c r="AN101" s="128"/>
      <c r="AO101" s="160"/>
      <c r="AP101" s="160"/>
      <c r="AQ101" s="128"/>
    </row>
    <row r="102" spans="1:43" x14ac:dyDescent="0.2">
      <c r="D102" s="7"/>
      <c r="Q102" s="58"/>
      <c r="R102" s="156"/>
      <c r="T102" s="153"/>
      <c r="U102" s="153"/>
      <c r="W102" s="49"/>
      <c r="X102" s="135"/>
      <c r="AL102" s="58"/>
      <c r="AN102" s="128"/>
      <c r="AO102" s="160"/>
      <c r="AP102" s="160"/>
      <c r="AQ102" s="128"/>
    </row>
    <row r="103" spans="1:43" x14ac:dyDescent="0.2">
      <c r="D103" s="7"/>
      <c r="Q103" s="58"/>
      <c r="R103" s="156"/>
      <c r="T103" s="153"/>
      <c r="U103" s="153"/>
      <c r="W103" s="49"/>
      <c r="X103" s="135"/>
      <c r="AL103" s="58"/>
      <c r="AN103" s="128"/>
      <c r="AO103" s="160"/>
      <c r="AP103" s="160"/>
      <c r="AQ103" s="128"/>
    </row>
    <row r="104" spans="1:43" x14ac:dyDescent="0.2">
      <c r="D104" s="7"/>
      <c r="H104"/>
      <c r="Q104" s="58"/>
      <c r="R104" s="156"/>
      <c r="T104" s="153"/>
      <c r="U104" s="153"/>
      <c r="V104" s="27"/>
      <c r="W104" s="49"/>
      <c r="X104" s="135"/>
      <c r="Y104" s="40"/>
      <c r="Z104" s="35"/>
      <c r="AA104" s="35"/>
      <c r="AB104" s="35"/>
      <c r="AC104" s="1"/>
      <c r="AI104" s="21"/>
      <c r="AL104" s="58"/>
      <c r="AM104" s="17"/>
      <c r="AN104" s="128"/>
      <c r="AO104" s="160"/>
      <c r="AP104" s="160"/>
      <c r="AQ104" s="128"/>
    </row>
    <row r="105" spans="1:43" x14ac:dyDescent="0.2">
      <c r="A105" s="1">
        <v>27</v>
      </c>
      <c r="B105" s="1">
        <v>46</v>
      </c>
      <c r="C105" s="1" t="s">
        <v>195</v>
      </c>
      <c r="D105" s="7">
        <v>11.9</v>
      </c>
      <c r="E105">
        <v>778</v>
      </c>
      <c r="F105">
        <v>521</v>
      </c>
      <c r="G105">
        <v>3279</v>
      </c>
      <c r="H105">
        <v>0.53600000000000003</v>
      </c>
      <c r="I105" s="25">
        <f t="shared" ref="I105:I119" si="76">0.1515*(G105/1000)/(E105/1000)^2/($D$4/10)^4</f>
        <v>0.16575586212464946</v>
      </c>
      <c r="J105" s="25">
        <f t="shared" ref="J105:J119" si="77">0.5*(F105/1000)/(E105/1000)^3/($D$4/10)^5</f>
        <v>7.4896493952597745E-2</v>
      </c>
      <c r="K105" s="27">
        <f t="shared" ref="K105:K119" si="78">I105/J105</f>
        <v>2.2131324629101723</v>
      </c>
      <c r="L105" s="27">
        <f t="shared" ref="L105:L119" si="79">0.798*I105^1.5/J105</f>
        <v>0.71902625410602228</v>
      </c>
      <c r="M105" s="27">
        <f t="shared" ref="M105:M119" si="80">G105/F105</f>
        <v>6.2936660268714011</v>
      </c>
      <c r="O105" s="25">
        <f t="shared" ref="O105:O119" si="81">G105/(PI()*$D$4^2/4)</f>
        <v>18.762407141089408</v>
      </c>
      <c r="P105" s="25">
        <f t="shared" ref="P105:P119" si="82">M105</f>
        <v>6.2936660268714011</v>
      </c>
      <c r="Q105" s="58">
        <f t="shared" si="47"/>
        <v>0.71902625410602228</v>
      </c>
      <c r="R105" s="156">
        <f t="shared" si="48"/>
        <v>607.65868438966629</v>
      </c>
      <c r="S105" s="156">
        <f t="shared" si="49"/>
        <v>1133.6915753538549</v>
      </c>
      <c r="T105" s="153"/>
      <c r="U105" s="153"/>
      <c r="V105" s="27"/>
      <c r="W105" s="49">
        <v>27</v>
      </c>
      <c r="X105" s="135">
        <v>11.9</v>
      </c>
      <c r="Y105" s="40">
        <v>0.72499999999999998</v>
      </c>
      <c r="Z105" s="35">
        <v>1351</v>
      </c>
      <c r="AA105" s="35">
        <v>6082</v>
      </c>
      <c r="AB105" s="35">
        <v>822</v>
      </c>
      <c r="AC105" s="1">
        <v>1053</v>
      </c>
      <c r="AD105" s="27">
        <f t="shared" si="57"/>
        <v>0.16783260958711346</v>
      </c>
      <c r="AE105" s="27">
        <f t="shared" si="58"/>
        <v>7.8330841321736053E-2</v>
      </c>
      <c r="AF105" s="24">
        <f t="shared" si="59"/>
        <v>2.1426121149108805</v>
      </c>
      <c r="AG105" s="29">
        <f t="shared" si="60"/>
        <v>0.7004620667879653</v>
      </c>
      <c r="AH105" s="29">
        <f t="shared" si="61"/>
        <v>4.5018504811250928</v>
      </c>
      <c r="AI105" s="21"/>
      <c r="AJ105" s="51">
        <f t="shared" ref="AJ105:AJ115" si="83">AA105/(PI()*$D$4^2/4)</f>
        <v>34.801146761849886</v>
      </c>
      <c r="AK105" s="51">
        <f t="shared" ref="AK105:AK115" si="84">AH105</f>
        <v>4.5018504811250928</v>
      </c>
      <c r="AL105" s="58">
        <f t="shared" si="64"/>
        <v>0.7004620667879653</v>
      </c>
      <c r="AM105" s="17"/>
      <c r="AN105" s="128">
        <f t="shared" si="65"/>
        <v>822.44806511866148</v>
      </c>
      <c r="AO105" s="160"/>
      <c r="AP105" s="160"/>
      <c r="AQ105" s="128">
        <f t="shared" si="66"/>
        <v>1133.7931034482758</v>
      </c>
    </row>
    <row r="106" spans="1:43" x14ac:dyDescent="0.2">
      <c r="A106" s="1">
        <v>27</v>
      </c>
      <c r="B106" s="1">
        <v>46</v>
      </c>
      <c r="C106" s="1" t="s">
        <v>195</v>
      </c>
      <c r="D106" s="7">
        <v>11.9</v>
      </c>
      <c r="E106">
        <v>897</v>
      </c>
      <c r="F106">
        <v>818</v>
      </c>
      <c r="G106">
        <v>4383</v>
      </c>
      <c r="H106">
        <v>0.61799999999999999</v>
      </c>
      <c r="I106" s="25">
        <f t="shared" si="76"/>
        <v>0.16667607256002001</v>
      </c>
      <c r="J106" s="25">
        <f t="shared" si="77"/>
        <v>7.6725288518635471E-2</v>
      </c>
      <c r="K106" s="27">
        <f t="shared" si="78"/>
        <v>2.1723746600123475</v>
      </c>
      <c r="L106" s="27">
        <f t="shared" si="79"/>
        <v>0.70774082643420211</v>
      </c>
      <c r="M106" s="27">
        <f t="shared" si="80"/>
        <v>5.3581907090464549</v>
      </c>
      <c r="O106" s="25">
        <f t="shared" si="81"/>
        <v>25.079484751264065</v>
      </c>
      <c r="P106" s="25">
        <f t="shared" si="82"/>
        <v>5.3581907090464549</v>
      </c>
      <c r="Q106" s="58">
        <f t="shared" si="47"/>
        <v>0.70774082643420211</v>
      </c>
      <c r="R106" s="156">
        <f t="shared" si="48"/>
        <v>700.60390732330416</v>
      </c>
      <c r="S106" s="156">
        <f t="shared" si="49"/>
        <v>1133.663280458421</v>
      </c>
      <c r="T106" s="153"/>
      <c r="U106" s="153"/>
      <c r="V106" s="27"/>
      <c r="W106" s="49">
        <v>27</v>
      </c>
      <c r="X106" s="135">
        <v>11.9</v>
      </c>
      <c r="Y106" s="40">
        <v>0.75</v>
      </c>
      <c r="Z106" s="35">
        <v>1503</v>
      </c>
      <c r="AA106" s="35">
        <v>6536</v>
      </c>
      <c r="AB106" s="35">
        <v>851</v>
      </c>
      <c r="AC106" s="1">
        <v>1089</v>
      </c>
      <c r="AD106" s="27">
        <f t="shared" si="57"/>
        <v>0.16863315209723581</v>
      </c>
      <c r="AE106" s="27">
        <f t="shared" si="58"/>
        <v>7.8783976434908046E-2</v>
      </c>
      <c r="AF106" s="24">
        <f t="shared" si="59"/>
        <v>2.1404498697341316</v>
      </c>
      <c r="AG106" s="29">
        <f t="shared" si="60"/>
        <v>0.70142207736314899</v>
      </c>
      <c r="AH106" s="29">
        <f t="shared" si="61"/>
        <v>4.3486360612109118</v>
      </c>
      <c r="AI106" s="21"/>
      <c r="AJ106" s="51">
        <f t="shared" si="83"/>
        <v>37.398930489222437</v>
      </c>
      <c r="AK106" s="51">
        <f t="shared" si="84"/>
        <v>4.3486360612109118</v>
      </c>
      <c r="AL106" s="58">
        <f t="shared" si="64"/>
        <v>0.70142207736314899</v>
      </c>
      <c r="AM106" s="17"/>
      <c r="AN106" s="128">
        <f t="shared" si="65"/>
        <v>850.56594768682089</v>
      </c>
      <c r="AO106" s="160"/>
      <c r="AP106" s="160"/>
      <c r="AQ106" s="128">
        <f t="shared" si="66"/>
        <v>1134.6666666666667</v>
      </c>
    </row>
    <row r="107" spans="1:43" x14ac:dyDescent="0.2">
      <c r="A107" s="1">
        <v>27</v>
      </c>
      <c r="B107" s="1">
        <v>46</v>
      </c>
      <c r="C107" s="1" t="s">
        <v>195</v>
      </c>
      <c r="D107" s="7">
        <v>11.9</v>
      </c>
      <c r="E107">
        <v>948</v>
      </c>
      <c r="F107">
        <v>970</v>
      </c>
      <c r="G107">
        <v>4897</v>
      </c>
      <c r="H107">
        <v>0.65300000000000002</v>
      </c>
      <c r="I107" s="25">
        <f t="shared" si="76"/>
        <v>0.1667247608989276</v>
      </c>
      <c r="J107" s="25">
        <f t="shared" si="77"/>
        <v>7.7074244781065851E-2</v>
      </c>
      <c r="K107" s="27">
        <f t="shared" si="78"/>
        <v>2.1631708669026803</v>
      </c>
      <c r="L107" s="27">
        <f t="shared" si="79"/>
        <v>0.70484523532242627</v>
      </c>
      <c r="M107" s="27">
        <f t="shared" si="80"/>
        <v>5.0484536082474225</v>
      </c>
      <c r="O107" s="25">
        <f t="shared" si="81"/>
        <v>28.020587913972197</v>
      </c>
      <c r="P107" s="25">
        <f t="shared" si="82"/>
        <v>5.0484536082474225</v>
      </c>
      <c r="Q107" s="58">
        <f t="shared" si="47"/>
        <v>0.70484523532242627</v>
      </c>
      <c r="R107" s="156">
        <f t="shared" si="48"/>
        <v>740.43757429486323</v>
      </c>
      <c r="S107" s="156">
        <f t="shared" si="49"/>
        <v>1133.9013388895301</v>
      </c>
      <c r="T107" s="153"/>
      <c r="U107" s="153"/>
      <c r="V107" s="27"/>
      <c r="W107" s="49">
        <v>27</v>
      </c>
      <c r="X107" s="135">
        <v>11.9</v>
      </c>
      <c r="Y107" s="40">
        <v>0.77500000000000002</v>
      </c>
      <c r="Z107" s="35">
        <v>1665</v>
      </c>
      <c r="AA107" s="35">
        <v>7011</v>
      </c>
      <c r="AB107" s="35">
        <v>879</v>
      </c>
      <c r="AC107" s="1">
        <v>1125</v>
      </c>
      <c r="AD107" s="27">
        <f t="shared" si="57"/>
        <v>0.16949683619846093</v>
      </c>
      <c r="AE107" s="27">
        <f t="shared" si="58"/>
        <v>7.9162449902357157E-2</v>
      </c>
      <c r="AF107" s="24">
        <f t="shared" si="59"/>
        <v>2.1411267135810808</v>
      </c>
      <c r="AG107" s="29">
        <f t="shared" si="60"/>
        <v>0.70343837900671013</v>
      </c>
      <c r="AH107" s="29">
        <f t="shared" si="61"/>
        <v>4.2108108108108109</v>
      </c>
      <c r="AI107" s="21"/>
      <c r="AJ107" s="51">
        <f t="shared" si="83"/>
        <v>40.116876018962436</v>
      </c>
      <c r="AK107" s="51">
        <f t="shared" si="84"/>
        <v>4.2108108108108109</v>
      </c>
      <c r="AL107" s="58">
        <f t="shared" si="64"/>
        <v>0.70343837900671013</v>
      </c>
      <c r="AM107" s="17"/>
      <c r="AN107" s="128">
        <f t="shared" si="65"/>
        <v>878.68383025498031</v>
      </c>
      <c r="AO107" s="160"/>
      <c r="AP107" s="160"/>
      <c r="AQ107" s="128">
        <f t="shared" si="66"/>
        <v>1134.1935483870968</v>
      </c>
    </row>
    <row r="108" spans="1:43" x14ac:dyDescent="0.2">
      <c r="A108" s="1">
        <v>27</v>
      </c>
      <c r="B108" s="1">
        <v>46</v>
      </c>
      <c r="C108" s="1" t="s">
        <v>195</v>
      </c>
      <c r="D108" s="7">
        <v>11.9</v>
      </c>
      <c r="E108">
        <v>1025</v>
      </c>
      <c r="F108">
        <v>1245</v>
      </c>
      <c r="G108">
        <v>5760</v>
      </c>
      <c r="H108">
        <v>0.70599999999999996</v>
      </c>
      <c r="I108" s="25">
        <f t="shared" si="76"/>
        <v>0.16774957423656328</v>
      </c>
      <c r="J108" s="25">
        <f t="shared" si="77"/>
        <v>7.8263688316109747E-2</v>
      </c>
      <c r="K108" s="27">
        <f t="shared" si="78"/>
        <v>2.143389582650602</v>
      </c>
      <c r="L108" s="27">
        <f t="shared" si="79"/>
        <v>0.7005428748197533</v>
      </c>
      <c r="M108" s="27">
        <f t="shared" si="80"/>
        <v>4.6265060240963853</v>
      </c>
      <c r="O108" s="25">
        <f t="shared" si="81"/>
        <v>32.958665792215612</v>
      </c>
      <c r="P108" s="25">
        <f t="shared" si="82"/>
        <v>4.6265060240963853</v>
      </c>
      <c r="Q108" s="58">
        <f t="shared" si="47"/>
        <v>0.7005428748197533</v>
      </c>
      <c r="R108" s="156">
        <f t="shared" si="48"/>
        <v>800.5786008989819</v>
      </c>
      <c r="S108" s="156">
        <f t="shared" si="49"/>
        <v>1133.964023936235</v>
      </c>
      <c r="T108" s="153"/>
      <c r="U108" s="153"/>
      <c r="V108" s="27"/>
      <c r="W108" s="49">
        <v>27</v>
      </c>
      <c r="X108" s="135">
        <v>11.9</v>
      </c>
      <c r="Y108" s="40">
        <v>0.8</v>
      </c>
      <c r="Z108" s="35">
        <v>1838</v>
      </c>
      <c r="AA108" s="35">
        <v>7512</v>
      </c>
      <c r="AB108" s="35">
        <v>907</v>
      </c>
      <c r="AC108" s="1">
        <v>1162</v>
      </c>
      <c r="AD108" s="27">
        <f t="shared" si="57"/>
        <v>0.17022760819311963</v>
      </c>
      <c r="AE108" s="27">
        <f t="shared" si="58"/>
        <v>7.930301127935574E-2</v>
      </c>
      <c r="AF108" s="24">
        <f t="shared" si="59"/>
        <v>2.1465465869066374</v>
      </c>
      <c r="AG108" s="29">
        <f t="shared" si="60"/>
        <v>0.70673761794365442</v>
      </c>
      <c r="AH108" s="29">
        <f t="shared" si="61"/>
        <v>4.0870511425462457</v>
      </c>
      <c r="AI108" s="21"/>
      <c r="AJ108" s="51">
        <f t="shared" si="83"/>
        <v>42.983593304014526</v>
      </c>
      <c r="AK108" s="51">
        <f t="shared" si="84"/>
        <v>4.0870511425462457</v>
      </c>
      <c r="AL108" s="58">
        <f t="shared" si="64"/>
        <v>0.70673761794365442</v>
      </c>
      <c r="AM108" s="17"/>
      <c r="AN108" s="128">
        <f t="shared" si="65"/>
        <v>907.58276511669953</v>
      </c>
      <c r="AO108" s="160"/>
      <c r="AP108" s="160"/>
      <c r="AQ108" s="128">
        <f t="shared" si="66"/>
        <v>1133.75</v>
      </c>
    </row>
    <row r="109" spans="1:43" x14ac:dyDescent="0.2">
      <c r="A109" s="1">
        <v>27</v>
      </c>
      <c r="B109" s="1">
        <v>46</v>
      </c>
      <c r="C109" s="1" t="s">
        <v>195</v>
      </c>
      <c r="D109" s="7">
        <v>11.9</v>
      </c>
      <c r="E109">
        <v>1100</v>
      </c>
      <c r="F109">
        <v>1547</v>
      </c>
      <c r="G109">
        <v>6660</v>
      </c>
      <c r="H109">
        <v>0.75800000000000001</v>
      </c>
      <c r="I109" s="25">
        <f t="shared" si="76"/>
        <v>0.16841296921473922</v>
      </c>
      <c r="J109" s="25">
        <f t="shared" si="77"/>
        <v>7.868189551770495E-2</v>
      </c>
      <c r="K109" s="27">
        <f t="shared" si="78"/>
        <v>2.1404284696832581</v>
      </c>
      <c r="L109" s="27">
        <f t="shared" si="79"/>
        <v>0.70095699916502607</v>
      </c>
      <c r="M109" s="27">
        <f t="shared" si="80"/>
        <v>4.3051066580478343</v>
      </c>
      <c r="O109" s="25">
        <f t="shared" si="81"/>
        <v>38.108457322249301</v>
      </c>
      <c r="P109" s="25">
        <f t="shared" si="82"/>
        <v>4.3051066580478343</v>
      </c>
      <c r="Q109" s="58">
        <f t="shared" si="47"/>
        <v>0.70095699916502607</v>
      </c>
      <c r="R109" s="156">
        <f t="shared" si="48"/>
        <v>859.15752291598062</v>
      </c>
      <c r="S109" s="156">
        <f t="shared" si="49"/>
        <v>1133.4531964590774</v>
      </c>
      <c r="T109" s="153"/>
      <c r="U109" s="153"/>
      <c r="V109" s="27"/>
      <c r="W109" s="49">
        <v>27</v>
      </c>
      <c r="X109" s="135">
        <v>11.9</v>
      </c>
      <c r="Y109" s="40">
        <v>0.82499999999999996</v>
      </c>
      <c r="Z109" s="35">
        <v>2030</v>
      </c>
      <c r="AA109" s="35">
        <v>8040</v>
      </c>
      <c r="AB109" s="35">
        <v>936</v>
      </c>
      <c r="AC109" s="1">
        <v>1198</v>
      </c>
      <c r="AD109" s="27">
        <f t="shared" si="57"/>
        <v>0.17140721024333158</v>
      </c>
      <c r="AE109" s="27">
        <f t="shared" si="58"/>
        <v>7.9926011182447104E-2</v>
      </c>
      <c r="AF109" s="24">
        <f t="shared" si="59"/>
        <v>2.1445735588137929</v>
      </c>
      <c r="AG109" s="29">
        <f t="shared" si="60"/>
        <v>0.70853022552735523</v>
      </c>
      <c r="AH109" s="29">
        <f t="shared" si="61"/>
        <v>3.9605911330049262</v>
      </c>
      <c r="AI109" s="21"/>
      <c r="AJ109" s="51">
        <f t="shared" si="83"/>
        <v>46.004804334967623</v>
      </c>
      <c r="AK109" s="51">
        <f t="shared" si="84"/>
        <v>3.9605911330049262</v>
      </c>
      <c r="AL109" s="58">
        <f t="shared" si="64"/>
        <v>0.70853022552735523</v>
      </c>
      <c r="AM109" s="17"/>
      <c r="AN109" s="128">
        <f t="shared" si="65"/>
        <v>935.70064768485895</v>
      </c>
      <c r="AO109" s="160"/>
      <c r="AP109" s="160"/>
      <c r="AQ109" s="128">
        <f t="shared" si="66"/>
        <v>1134.5454545454545</v>
      </c>
    </row>
    <row r="110" spans="1:43" x14ac:dyDescent="0.2">
      <c r="A110" s="1">
        <v>27</v>
      </c>
      <c r="B110" s="1">
        <v>46</v>
      </c>
      <c r="C110" s="1" t="s">
        <v>195</v>
      </c>
      <c r="D110" s="7">
        <v>11.9</v>
      </c>
      <c r="E110">
        <v>1156</v>
      </c>
      <c r="F110">
        <v>1810</v>
      </c>
      <c r="G110">
        <v>7440</v>
      </c>
      <c r="H110">
        <v>0.79600000000000004</v>
      </c>
      <c r="I110" s="25">
        <f t="shared" si="76"/>
        <v>0.17035070737577002</v>
      </c>
      <c r="J110" s="25">
        <f t="shared" si="77"/>
        <v>7.9317246327804028E-2</v>
      </c>
      <c r="K110" s="27">
        <f t="shared" si="78"/>
        <v>2.1477133317480659</v>
      </c>
      <c r="L110" s="27">
        <f t="shared" si="79"/>
        <v>0.70737739115083809</v>
      </c>
      <c r="M110" s="27">
        <f t="shared" si="80"/>
        <v>4.1104972375690609</v>
      </c>
      <c r="O110" s="25">
        <f t="shared" si="81"/>
        <v>42.571609981611829</v>
      </c>
      <c r="P110" s="25">
        <f t="shared" si="82"/>
        <v>4.1104972375690609</v>
      </c>
      <c r="Q110" s="58">
        <f t="shared" si="47"/>
        <v>0.70737739115083809</v>
      </c>
      <c r="R110" s="156">
        <f t="shared" si="48"/>
        <v>902.89645135533954</v>
      </c>
      <c r="S110" s="156">
        <f t="shared" si="49"/>
        <v>1134.2920243157532</v>
      </c>
      <c r="T110" s="153"/>
      <c r="U110" s="153"/>
      <c r="V110" s="27"/>
      <c r="W110" s="49">
        <v>27</v>
      </c>
      <c r="X110" s="135">
        <v>11.9</v>
      </c>
      <c r="Y110" s="40">
        <v>0.85</v>
      </c>
      <c r="Z110" s="35">
        <v>2238</v>
      </c>
      <c r="AA110" s="35">
        <v>8588</v>
      </c>
      <c r="AB110" s="35">
        <v>964</v>
      </c>
      <c r="AC110" s="1">
        <v>1234</v>
      </c>
      <c r="AD110" s="27">
        <f t="shared" si="57"/>
        <v>0.17256328129543344</v>
      </c>
      <c r="AE110" s="27">
        <f t="shared" si="58"/>
        <v>8.0626379574701812E-2</v>
      </c>
      <c r="AF110" s="24">
        <f t="shared" si="59"/>
        <v>2.1402831456117957</v>
      </c>
      <c r="AG110" s="29">
        <f t="shared" si="60"/>
        <v>0.70949333166639239</v>
      </c>
      <c r="AH110" s="29">
        <f t="shared" si="61"/>
        <v>3.837354781054513</v>
      </c>
      <c r="AI110" s="21"/>
      <c r="AJ110" s="51">
        <f t="shared" si="83"/>
        <v>49.140455177699245</v>
      </c>
      <c r="AK110" s="51">
        <f t="shared" si="84"/>
        <v>3.837354781054513</v>
      </c>
      <c r="AL110" s="58">
        <f t="shared" si="64"/>
        <v>0.70949333166639239</v>
      </c>
      <c r="AM110" s="17"/>
      <c r="AN110" s="128">
        <f t="shared" si="65"/>
        <v>963.81853025301825</v>
      </c>
      <c r="AO110" s="160"/>
      <c r="AP110" s="160"/>
      <c r="AQ110" s="128">
        <f t="shared" si="66"/>
        <v>1134.1176470588236</v>
      </c>
    </row>
    <row r="111" spans="1:43" x14ac:dyDescent="0.2">
      <c r="A111" s="1">
        <v>27</v>
      </c>
      <c r="B111" s="1">
        <v>46</v>
      </c>
      <c r="C111" s="1" t="s">
        <v>195</v>
      </c>
      <c r="D111" s="7">
        <v>11.9</v>
      </c>
      <c r="E111">
        <v>1185</v>
      </c>
      <c r="F111">
        <v>1955</v>
      </c>
      <c r="G111">
        <v>7845</v>
      </c>
      <c r="H111">
        <v>0.81599999999999995</v>
      </c>
      <c r="I111" s="25">
        <f t="shared" si="76"/>
        <v>0.17093969359226785</v>
      </c>
      <c r="J111" s="25">
        <f t="shared" si="77"/>
        <v>7.9534263975315128E-2</v>
      </c>
      <c r="K111" s="27">
        <f t="shared" si="78"/>
        <v>2.1492585088273657</v>
      </c>
      <c r="L111" s="27">
        <f t="shared" si="79"/>
        <v>0.70910901506766055</v>
      </c>
      <c r="M111" s="27">
        <f t="shared" si="80"/>
        <v>4.0127877237851663</v>
      </c>
      <c r="O111" s="25">
        <f t="shared" si="81"/>
        <v>44.889016170126993</v>
      </c>
      <c r="P111" s="25">
        <f t="shared" si="82"/>
        <v>4.0127877237851663</v>
      </c>
      <c r="Q111" s="58">
        <f t="shared" si="47"/>
        <v>0.70910901506766055</v>
      </c>
      <c r="R111" s="156">
        <f t="shared" si="48"/>
        <v>925.54696786857903</v>
      </c>
      <c r="S111" s="156">
        <f t="shared" si="49"/>
        <v>1134.2487351330626</v>
      </c>
      <c r="T111" s="153"/>
      <c r="U111" s="153"/>
      <c r="V111" s="27"/>
      <c r="W111" s="49">
        <v>27</v>
      </c>
      <c r="X111" s="135">
        <v>11.9</v>
      </c>
      <c r="Y111" s="40">
        <v>0.875</v>
      </c>
      <c r="Z111" s="35">
        <v>2458</v>
      </c>
      <c r="AA111" s="35">
        <v>9150</v>
      </c>
      <c r="AB111" s="35">
        <v>992</v>
      </c>
      <c r="AC111" s="1">
        <v>1271</v>
      </c>
      <c r="AD111" s="27">
        <f t="shared" si="57"/>
        <v>0.17330722440190816</v>
      </c>
      <c r="AE111" s="27">
        <f t="shared" si="58"/>
        <v>8.1041558180372536E-2</v>
      </c>
      <c r="AF111" s="24">
        <f t="shared" si="59"/>
        <v>2.1384981766537834</v>
      </c>
      <c r="AG111" s="29">
        <f t="shared" si="60"/>
        <v>0.71042806411939152</v>
      </c>
      <c r="AH111" s="29">
        <f t="shared" si="61"/>
        <v>3.722538649308381</v>
      </c>
      <c r="AI111" s="21"/>
      <c r="AJ111" s="51">
        <f t="shared" si="83"/>
        <v>52.356213888675839</v>
      </c>
      <c r="AK111" s="51">
        <f t="shared" si="84"/>
        <v>3.722538649308381</v>
      </c>
      <c r="AL111" s="58">
        <f t="shared" si="64"/>
        <v>0.71042806411939152</v>
      </c>
      <c r="AM111" s="17"/>
      <c r="AN111" s="128">
        <f t="shared" si="65"/>
        <v>992.71746511473759</v>
      </c>
      <c r="AO111" s="160"/>
      <c r="AP111" s="160"/>
      <c r="AQ111" s="128">
        <f t="shared" si="66"/>
        <v>1133.7142857142858</v>
      </c>
    </row>
    <row r="112" spans="1:43" x14ac:dyDescent="0.2">
      <c r="A112" s="1">
        <v>27</v>
      </c>
      <c r="B112" s="1">
        <v>46</v>
      </c>
      <c r="C112" s="1" t="s">
        <v>195</v>
      </c>
      <c r="D112" s="7">
        <v>11.9</v>
      </c>
      <c r="E112">
        <v>1215</v>
      </c>
      <c r="F112">
        <v>2129</v>
      </c>
      <c r="G112">
        <v>8300</v>
      </c>
      <c r="H112">
        <v>0.83699999999999997</v>
      </c>
      <c r="I112" s="25">
        <f t="shared" si="76"/>
        <v>0.17203317729390483</v>
      </c>
      <c r="J112" s="25">
        <f t="shared" si="77"/>
        <v>8.0354348328914166E-2</v>
      </c>
      <c r="K112" s="27">
        <f t="shared" si="78"/>
        <v>2.1409317712306253</v>
      </c>
      <c r="L112" s="27">
        <f t="shared" si="79"/>
        <v>0.70861741876706485</v>
      </c>
      <c r="M112" s="27">
        <f t="shared" si="80"/>
        <v>3.8985439173320806</v>
      </c>
      <c r="O112" s="25">
        <f t="shared" si="81"/>
        <v>47.492521888088469</v>
      </c>
      <c r="P112" s="25">
        <f t="shared" si="82"/>
        <v>3.8985439173320806</v>
      </c>
      <c r="Q112" s="58">
        <f t="shared" si="47"/>
        <v>0.70861741876706485</v>
      </c>
      <c r="R112" s="156">
        <f t="shared" si="48"/>
        <v>948.97853667537856</v>
      </c>
      <c r="S112" s="156">
        <f t="shared" si="49"/>
        <v>1133.7855874257809</v>
      </c>
      <c r="T112" s="153"/>
      <c r="U112" s="153"/>
      <c r="V112" s="27"/>
      <c r="W112" s="49">
        <v>27</v>
      </c>
      <c r="X112" s="135">
        <v>11.9</v>
      </c>
      <c r="Y112" s="40">
        <v>0.9</v>
      </c>
      <c r="Z112" s="35">
        <v>2665</v>
      </c>
      <c r="AA112" s="35">
        <v>9667</v>
      </c>
      <c r="AB112" s="35">
        <v>1021</v>
      </c>
      <c r="AC112" s="1">
        <v>1307</v>
      </c>
      <c r="AD112" s="27">
        <f t="shared" si="57"/>
        <v>0.17315188242574672</v>
      </c>
      <c r="AE112" s="27">
        <f t="shared" si="58"/>
        <v>8.080402722875403E-2</v>
      </c>
      <c r="AF112" s="24">
        <f t="shared" si="59"/>
        <v>2.1428620375016507</v>
      </c>
      <c r="AG112" s="29">
        <f t="shared" si="60"/>
        <v>0.71155866406995461</v>
      </c>
      <c r="AH112" s="29">
        <f t="shared" si="61"/>
        <v>3.6273921200750467</v>
      </c>
      <c r="AI112" s="21"/>
      <c r="AJ112" s="51">
        <f t="shared" si="83"/>
        <v>55.31448302315075</v>
      </c>
      <c r="AK112" s="51">
        <f t="shared" si="84"/>
        <v>3.6273921200750467</v>
      </c>
      <c r="AL112" s="58">
        <f t="shared" si="64"/>
        <v>0.71155866406995461</v>
      </c>
      <c r="AM112" s="17"/>
      <c r="AN112" s="128">
        <f t="shared" si="65"/>
        <v>1020.8353476828969</v>
      </c>
      <c r="AO112" s="160"/>
      <c r="AP112" s="160"/>
      <c r="AQ112" s="128">
        <f t="shared" si="66"/>
        <v>1134.4444444444443</v>
      </c>
    </row>
    <row r="113" spans="1:43" x14ac:dyDescent="0.2">
      <c r="A113" s="1">
        <v>27</v>
      </c>
      <c r="B113" s="1">
        <v>46</v>
      </c>
      <c r="C113" s="1" t="s">
        <v>195</v>
      </c>
      <c r="D113" s="7">
        <v>11.9</v>
      </c>
      <c r="E113">
        <v>1251</v>
      </c>
      <c r="F113">
        <v>2338</v>
      </c>
      <c r="G113">
        <v>8830</v>
      </c>
      <c r="H113">
        <v>0.86199999999999999</v>
      </c>
      <c r="I113" s="25">
        <f t="shared" si="76"/>
        <v>0.17263655385944315</v>
      </c>
      <c r="J113" s="25">
        <f t="shared" si="77"/>
        <v>8.0841643380209369E-2</v>
      </c>
      <c r="K113" s="27">
        <f t="shared" si="78"/>
        <v>2.1354904061946107</v>
      </c>
      <c r="L113" s="27">
        <f t="shared" si="79"/>
        <v>0.7080548388215927</v>
      </c>
      <c r="M113" s="27">
        <f t="shared" si="80"/>
        <v>3.776732249786142</v>
      </c>
      <c r="O113" s="25">
        <f t="shared" si="81"/>
        <v>50.525176900219421</v>
      </c>
      <c r="P113" s="25">
        <f t="shared" si="82"/>
        <v>3.776732249786142</v>
      </c>
      <c r="Q113" s="58">
        <f t="shared" si="47"/>
        <v>0.7080548388215927</v>
      </c>
      <c r="R113" s="156">
        <f t="shared" si="48"/>
        <v>977.09641924353787</v>
      </c>
      <c r="S113" s="156">
        <f t="shared" si="49"/>
        <v>1133.522528124754</v>
      </c>
      <c r="T113" s="153"/>
      <c r="U113" s="153"/>
      <c r="V113" s="27"/>
      <c r="W113" s="49">
        <v>27</v>
      </c>
      <c r="X113" s="135">
        <v>11.9</v>
      </c>
      <c r="Y113" s="40">
        <v>0.92500000000000004</v>
      </c>
      <c r="Z113" s="35">
        <v>2913</v>
      </c>
      <c r="AA113" s="35">
        <v>10272</v>
      </c>
      <c r="AB113" s="35">
        <v>1049</v>
      </c>
      <c r="AC113" s="1">
        <v>1343</v>
      </c>
      <c r="AD113" s="27">
        <f t="shared" si="57"/>
        <v>0.17425676982471788</v>
      </c>
      <c r="AE113" s="27">
        <f t="shared" si="58"/>
        <v>8.1409484049605199E-2</v>
      </c>
      <c r="AF113" s="24">
        <f t="shared" si="59"/>
        <v>2.1404971651526266</v>
      </c>
      <c r="AG113" s="29">
        <f t="shared" si="60"/>
        <v>0.71303751178322705</v>
      </c>
      <c r="AH113" s="29">
        <f t="shared" si="61"/>
        <v>3.5262615859938209</v>
      </c>
      <c r="AI113" s="21"/>
      <c r="AJ113" s="51">
        <f t="shared" si="83"/>
        <v>58.776287329451172</v>
      </c>
      <c r="AK113" s="51">
        <f t="shared" si="84"/>
        <v>3.5262615859938209</v>
      </c>
      <c r="AL113" s="58">
        <f t="shared" si="64"/>
        <v>0.71303751178322705</v>
      </c>
      <c r="AM113" s="17"/>
      <c r="AN113" s="128">
        <f t="shared" si="65"/>
        <v>1048.9532302510563</v>
      </c>
      <c r="AO113" s="160"/>
      <c r="AP113" s="160"/>
      <c r="AQ113" s="128">
        <f t="shared" si="66"/>
        <v>1134.0540540540539</v>
      </c>
    </row>
    <row r="114" spans="1:43" x14ac:dyDescent="0.2">
      <c r="A114" s="1">
        <v>27</v>
      </c>
      <c r="B114" s="1">
        <v>46</v>
      </c>
      <c r="C114" s="1" t="s">
        <v>195</v>
      </c>
      <c r="D114" s="7">
        <v>11.9</v>
      </c>
      <c r="E114">
        <v>1276</v>
      </c>
      <c r="F114">
        <v>2491</v>
      </c>
      <c r="G114">
        <v>9250</v>
      </c>
      <c r="H114">
        <v>0.879</v>
      </c>
      <c r="I114" s="25">
        <f t="shared" si="76"/>
        <v>0.17383093169377067</v>
      </c>
      <c r="J114" s="25">
        <f t="shared" si="77"/>
        <v>8.1167890684745614E-2</v>
      </c>
      <c r="K114" s="27">
        <f t="shared" si="78"/>
        <v>2.1416218929345643</v>
      </c>
      <c r="L114" s="27">
        <f t="shared" si="79"/>
        <v>0.71253994860557579</v>
      </c>
      <c r="M114" s="27">
        <f t="shared" si="80"/>
        <v>3.7133681252509034</v>
      </c>
      <c r="O114" s="25">
        <f t="shared" si="81"/>
        <v>52.928412947568475</v>
      </c>
      <c r="P114" s="25">
        <f t="shared" si="82"/>
        <v>3.7133681252509034</v>
      </c>
      <c r="Q114" s="58">
        <f t="shared" si="47"/>
        <v>0.71253994860557579</v>
      </c>
      <c r="R114" s="156">
        <f t="shared" si="48"/>
        <v>996.62272658253744</v>
      </c>
      <c r="S114" s="156">
        <f t="shared" si="49"/>
        <v>1133.8142509471415</v>
      </c>
      <c r="T114" s="153"/>
      <c r="U114" s="153"/>
      <c r="V114" s="27"/>
      <c r="W114" s="49">
        <v>27</v>
      </c>
      <c r="X114" s="135">
        <v>11.9</v>
      </c>
      <c r="Y114" s="40">
        <v>0.95</v>
      </c>
      <c r="Z114" s="35">
        <v>3207</v>
      </c>
      <c r="AA114" s="35">
        <v>10935</v>
      </c>
      <c r="AB114" s="35">
        <v>1077</v>
      </c>
      <c r="AC114" s="1">
        <v>1380</v>
      </c>
      <c r="AD114" s="27">
        <f t="shared" si="57"/>
        <v>0.17569009937942356</v>
      </c>
      <c r="AE114" s="27">
        <f t="shared" si="58"/>
        <v>8.2608408712338488E-2</v>
      </c>
      <c r="AF114" s="24">
        <f t="shared" si="59"/>
        <v>2.1267822745650138</v>
      </c>
      <c r="AG114" s="29">
        <f t="shared" si="60"/>
        <v>0.71137658732249232</v>
      </c>
      <c r="AH114" s="29">
        <f t="shared" si="61"/>
        <v>3.4097287184284379</v>
      </c>
      <c r="AI114" s="21"/>
      <c r="AJ114" s="51">
        <f t="shared" si="83"/>
        <v>62.569967089909326</v>
      </c>
      <c r="AK114" s="51">
        <f t="shared" si="84"/>
        <v>3.4097287184284379</v>
      </c>
      <c r="AL114" s="58">
        <f t="shared" si="64"/>
        <v>0.71137658732249232</v>
      </c>
      <c r="AM114" s="17"/>
      <c r="AN114" s="128">
        <f t="shared" si="65"/>
        <v>1077.8521651127758</v>
      </c>
      <c r="AO114" s="160"/>
      <c r="AP114" s="160"/>
      <c r="AQ114" s="128">
        <f t="shared" si="66"/>
        <v>1133.6842105263158</v>
      </c>
    </row>
    <row r="115" spans="1:43" x14ac:dyDescent="0.2">
      <c r="A115" s="1">
        <v>27</v>
      </c>
      <c r="B115" s="1">
        <v>46</v>
      </c>
      <c r="C115" s="1" t="s">
        <v>195</v>
      </c>
      <c r="D115" s="7">
        <v>11.9</v>
      </c>
      <c r="E115">
        <v>1306</v>
      </c>
      <c r="F115">
        <v>2678</v>
      </c>
      <c r="G115">
        <v>9690</v>
      </c>
      <c r="H115">
        <v>0.89900000000000002</v>
      </c>
      <c r="I115" s="25">
        <f t="shared" si="76"/>
        <v>0.17382974660805117</v>
      </c>
      <c r="J115" s="25">
        <f t="shared" si="77"/>
        <v>8.1384855655387167E-2</v>
      </c>
      <c r="K115" s="27">
        <f t="shared" si="78"/>
        <v>2.1358979531045557</v>
      </c>
      <c r="L115" s="27">
        <f t="shared" si="79"/>
        <v>0.71063311173343557</v>
      </c>
      <c r="M115" s="27">
        <f t="shared" si="80"/>
        <v>3.6183719193427932</v>
      </c>
      <c r="O115" s="25">
        <f t="shared" si="81"/>
        <v>55.446088806696054</v>
      </c>
      <c r="P115" s="25">
        <f t="shared" si="82"/>
        <v>3.6183719193427932</v>
      </c>
      <c r="Q115" s="58">
        <f t="shared" si="47"/>
        <v>0.71063311173343557</v>
      </c>
      <c r="R115" s="156">
        <f t="shared" si="48"/>
        <v>1020.0542953893371</v>
      </c>
      <c r="S115" s="156">
        <f t="shared" si="49"/>
        <v>1134.6543886421991</v>
      </c>
      <c r="T115" s="153"/>
      <c r="U115" s="153"/>
      <c r="V115" s="27"/>
      <c r="W115" s="49">
        <v>27</v>
      </c>
      <c r="X115" s="135">
        <v>11.9</v>
      </c>
      <c r="Y115" s="40">
        <v>0.97499999999999998</v>
      </c>
      <c r="Z115" s="35">
        <v>3550</v>
      </c>
      <c r="AA115" s="35">
        <v>11676</v>
      </c>
      <c r="AB115" s="35">
        <v>1106</v>
      </c>
      <c r="AC115" s="1">
        <v>1416</v>
      </c>
      <c r="AD115" s="27">
        <f t="shared" si="57"/>
        <v>0.17817807128227495</v>
      </c>
      <c r="AE115" s="27">
        <f t="shared" si="58"/>
        <v>8.4644968691257608E-2</v>
      </c>
      <c r="AF115" s="24">
        <f t="shared" si="59"/>
        <v>2.1050048696004504</v>
      </c>
      <c r="AG115" s="29">
        <f t="shared" si="60"/>
        <v>0.7090602230687173</v>
      </c>
      <c r="AH115" s="29">
        <f t="shared" si="61"/>
        <v>3.2890140845070421</v>
      </c>
      <c r="AI115" s="21"/>
      <c r="AJ115" s="51">
        <f t="shared" si="83"/>
        <v>66.809962116303723</v>
      </c>
      <c r="AK115" s="51">
        <f t="shared" si="84"/>
        <v>3.2890140845070421</v>
      </c>
      <c r="AL115" s="58">
        <f t="shared" si="64"/>
        <v>0.7090602230687173</v>
      </c>
      <c r="AM115" s="17"/>
      <c r="AN115" s="128">
        <f t="shared" si="65"/>
        <v>1105.9700476809351</v>
      </c>
      <c r="AO115" s="160"/>
      <c r="AP115" s="160"/>
      <c r="AQ115" s="128">
        <f t="shared" si="66"/>
        <v>1134.3589743589744</v>
      </c>
    </row>
    <row r="116" spans="1:43" x14ac:dyDescent="0.2">
      <c r="A116" s="1">
        <v>27</v>
      </c>
      <c r="B116" s="1">
        <v>46</v>
      </c>
      <c r="C116" s="1" t="s">
        <v>195</v>
      </c>
      <c r="D116" s="7">
        <v>11.9</v>
      </c>
      <c r="E116">
        <v>1342</v>
      </c>
      <c r="F116">
        <v>2913</v>
      </c>
      <c r="G116">
        <v>10210</v>
      </c>
      <c r="H116">
        <v>0.92400000000000004</v>
      </c>
      <c r="I116" s="25">
        <f t="shared" si="76"/>
        <v>0.17346321217238009</v>
      </c>
      <c r="J116" s="25">
        <f t="shared" si="77"/>
        <v>8.1591608107553407E-2</v>
      </c>
      <c r="K116" s="27">
        <f t="shared" si="78"/>
        <v>2.1259932999938211</v>
      </c>
      <c r="L116" s="27">
        <f t="shared" si="79"/>
        <v>0.70659160786441499</v>
      </c>
      <c r="M116" s="27">
        <f t="shared" si="80"/>
        <v>3.5049776862341231</v>
      </c>
      <c r="O116" s="25">
        <f t="shared" si="81"/>
        <v>58.421523912937744</v>
      </c>
      <c r="P116" s="25">
        <f t="shared" si="82"/>
        <v>3.5049776862341231</v>
      </c>
      <c r="Q116" s="58">
        <f t="shared" si="47"/>
        <v>0.70659160786441499</v>
      </c>
      <c r="R116" s="156">
        <f t="shared" si="48"/>
        <v>1048.1721779574964</v>
      </c>
      <c r="S116" s="156">
        <f t="shared" si="49"/>
        <v>1134.3854739799744</v>
      </c>
      <c r="T116" s="153"/>
      <c r="U116" s="153"/>
      <c r="V116" s="27"/>
      <c r="W116" s="49"/>
      <c r="X116" s="135"/>
      <c r="Y116" s="40"/>
      <c r="Z116" s="35"/>
      <c r="AA116" s="35"/>
      <c r="AB116" s="35"/>
      <c r="AC116" s="1"/>
      <c r="AI116" s="21"/>
      <c r="AL116" s="58"/>
      <c r="AM116" s="17"/>
      <c r="AN116" s="128"/>
      <c r="AO116" s="160"/>
      <c r="AP116" s="160"/>
      <c r="AQ116" s="128"/>
    </row>
    <row r="117" spans="1:43" x14ac:dyDescent="0.2">
      <c r="A117" s="1">
        <v>27</v>
      </c>
      <c r="B117" s="1">
        <v>46</v>
      </c>
      <c r="C117" s="1" t="s">
        <v>195</v>
      </c>
      <c r="D117" s="7">
        <v>11.9</v>
      </c>
      <c r="E117">
        <v>1379</v>
      </c>
      <c r="F117">
        <v>3176</v>
      </c>
      <c r="G117">
        <v>10930</v>
      </c>
      <c r="H117">
        <v>0.95</v>
      </c>
      <c r="I117" s="25">
        <f t="shared" si="76"/>
        <v>0.17586454935545379</v>
      </c>
      <c r="J117" s="25">
        <f t="shared" si="77"/>
        <v>8.1987992161370912E-2</v>
      </c>
      <c r="K117" s="27">
        <f t="shared" si="78"/>
        <v>2.1450037343189545</v>
      </c>
      <c r="L117" s="27">
        <f t="shared" si="79"/>
        <v>0.71782750588165922</v>
      </c>
      <c r="M117" s="27">
        <f t="shared" si="80"/>
        <v>3.441435768261965</v>
      </c>
      <c r="O117" s="25">
        <f t="shared" si="81"/>
        <v>62.541357136964692</v>
      </c>
      <c r="P117" s="25">
        <f t="shared" si="82"/>
        <v>3.441435768261965</v>
      </c>
      <c r="Q117" s="58">
        <f t="shared" si="47"/>
        <v>0.71782750588165922</v>
      </c>
      <c r="R117" s="156">
        <f t="shared" si="48"/>
        <v>1077.0711128192158</v>
      </c>
      <c r="S117" s="156">
        <f t="shared" si="49"/>
        <v>1133.7590661254903</v>
      </c>
      <c r="T117" s="153"/>
      <c r="U117" s="153"/>
      <c r="V117" s="27"/>
      <c r="W117" s="49"/>
      <c r="X117" s="135"/>
      <c r="Y117" s="40"/>
      <c r="Z117" s="35"/>
      <c r="AA117" s="35"/>
      <c r="AB117" s="35"/>
      <c r="AC117" s="1"/>
      <c r="AI117" s="21"/>
      <c r="AL117" s="58"/>
      <c r="AM117" s="17"/>
      <c r="AN117" s="128"/>
      <c r="AO117" s="160"/>
      <c r="AP117" s="160"/>
      <c r="AQ117" s="128"/>
    </row>
    <row r="118" spans="1:43" x14ac:dyDescent="0.2">
      <c r="A118" s="1">
        <v>27</v>
      </c>
      <c r="B118" s="1">
        <v>46</v>
      </c>
      <c r="C118" s="1" t="s">
        <v>195</v>
      </c>
      <c r="D118" s="7">
        <v>11.9</v>
      </c>
      <c r="E118">
        <v>1418</v>
      </c>
      <c r="F118">
        <v>3593</v>
      </c>
      <c r="G118">
        <v>11775</v>
      </c>
      <c r="H118">
        <v>0.97699999999999998</v>
      </c>
      <c r="I118" s="25">
        <f t="shared" si="76"/>
        <v>0.17918230870466714</v>
      </c>
      <c r="J118" s="25">
        <f t="shared" si="77"/>
        <v>8.5308259302563721E-2</v>
      </c>
      <c r="K118" s="27">
        <f t="shared" si="78"/>
        <v>2.1004098567895908</v>
      </c>
      <c r="L118" s="27">
        <f t="shared" si="79"/>
        <v>0.70950343604954536</v>
      </c>
      <c r="M118" s="27">
        <f t="shared" si="80"/>
        <v>3.2772056777066516</v>
      </c>
      <c r="O118" s="25">
        <f t="shared" si="81"/>
        <v>67.376439184607435</v>
      </c>
      <c r="P118" s="25">
        <f t="shared" si="82"/>
        <v>3.2772056777066516</v>
      </c>
      <c r="Q118" s="58">
        <f t="shared" si="47"/>
        <v>0.70950343604954536</v>
      </c>
      <c r="R118" s="156">
        <f t="shared" si="48"/>
        <v>1107.5321522680549</v>
      </c>
      <c r="S118" s="156">
        <f t="shared" si="49"/>
        <v>1133.6050688516427</v>
      </c>
      <c r="T118" s="153"/>
      <c r="U118" s="153"/>
      <c r="V118" s="27"/>
      <c r="W118" s="49"/>
      <c r="X118" s="135"/>
      <c r="Y118" s="40"/>
      <c r="Z118" s="35"/>
      <c r="AA118" s="35"/>
      <c r="AB118" s="35"/>
      <c r="AC118" s="1"/>
      <c r="AI118" s="21"/>
      <c r="AL118" s="58"/>
      <c r="AM118" s="17"/>
      <c r="AN118" s="128"/>
      <c r="AO118" s="160"/>
      <c r="AP118" s="160"/>
      <c r="AQ118" s="128"/>
    </row>
    <row r="119" spans="1:43" x14ac:dyDescent="0.2">
      <c r="A119" s="1">
        <v>27</v>
      </c>
      <c r="B119" s="1">
        <v>46</v>
      </c>
      <c r="C119" s="1" t="s">
        <v>195</v>
      </c>
      <c r="D119" s="7">
        <v>11.9</v>
      </c>
      <c r="E119">
        <v>1441</v>
      </c>
      <c r="F119">
        <v>3813</v>
      </c>
      <c r="G119">
        <v>12200</v>
      </c>
      <c r="H119">
        <v>0.99199999999999999</v>
      </c>
      <c r="I119" s="25">
        <f t="shared" si="76"/>
        <v>0.17977054827858144</v>
      </c>
      <c r="J119" s="25">
        <f t="shared" si="77"/>
        <v>8.626555455831024E-2</v>
      </c>
      <c r="K119" s="27">
        <f t="shared" si="78"/>
        <v>2.083920392084972</v>
      </c>
      <c r="L119" s="27">
        <f t="shared" si="79"/>
        <v>0.70508794133578245</v>
      </c>
      <c r="M119" s="27">
        <f t="shared" si="80"/>
        <v>3.1995803829006033</v>
      </c>
      <c r="O119" s="25">
        <f t="shared" si="81"/>
        <v>69.808285184901123</v>
      </c>
      <c r="P119" s="25">
        <f t="shared" si="82"/>
        <v>3.1995803829006033</v>
      </c>
      <c r="Q119" s="58">
        <f t="shared" si="47"/>
        <v>0.70508794133578245</v>
      </c>
      <c r="R119" s="156">
        <f t="shared" si="48"/>
        <v>1125.4963550199345</v>
      </c>
      <c r="S119" s="156">
        <f t="shared" si="49"/>
        <v>1134.5729385281597</v>
      </c>
      <c r="T119" s="153"/>
      <c r="U119" s="153"/>
      <c r="V119" s="27"/>
      <c r="W119" s="49"/>
      <c r="X119" s="135"/>
      <c r="Y119" s="40"/>
      <c r="Z119" s="35"/>
      <c r="AA119" s="35"/>
      <c r="AB119" s="35"/>
      <c r="AC119" s="1"/>
      <c r="AI119" s="21"/>
      <c r="AL119" s="58"/>
      <c r="AM119" s="17"/>
      <c r="AN119" s="128"/>
      <c r="AO119" s="160"/>
      <c r="AP119" s="160"/>
      <c r="AQ119" s="128"/>
    </row>
    <row r="120" spans="1:43" x14ac:dyDescent="0.2">
      <c r="D120" s="7"/>
      <c r="Q120" s="58"/>
      <c r="R120" s="156"/>
      <c r="T120" s="153"/>
      <c r="U120" s="153"/>
      <c r="W120" s="49"/>
      <c r="X120" s="135"/>
      <c r="AL120" s="58"/>
      <c r="AN120" s="128"/>
      <c r="AO120" s="160"/>
      <c r="AP120" s="160"/>
      <c r="AQ120" s="128"/>
    </row>
    <row r="121" spans="1:43" x14ac:dyDescent="0.2">
      <c r="D121" s="7"/>
      <c r="Q121" s="58"/>
      <c r="R121" s="156"/>
      <c r="T121" s="153"/>
      <c r="U121" s="153"/>
      <c r="W121" s="49"/>
      <c r="X121" s="135"/>
      <c r="AL121" s="58"/>
      <c r="AN121" s="128"/>
      <c r="AO121" s="160"/>
      <c r="AP121" s="160"/>
      <c r="AQ121" s="128"/>
    </row>
    <row r="122" spans="1:43" x14ac:dyDescent="0.2">
      <c r="A122" s="1">
        <v>28</v>
      </c>
      <c r="B122" s="1">
        <v>81</v>
      </c>
      <c r="C122" s="1" t="s">
        <v>195</v>
      </c>
      <c r="D122" s="7">
        <v>12</v>
      </c>
      <c r="E122" s="21">
        <v>778</v>
      </c>
      <c r="F122">
        <v>521</v>
      </c>
      <c r="G122" s="34">
        <v>3335</v>
      </c>
      <c r="H122" s="17">
        <v>0.54</v>
      </c>
      <c r="I122" s="25">
        <f t="shared" ref="I122:I130" si="85">0.1515*(G122/1000)/(E122/1000)^2/($D$4/10)^4</f>
        <v>0.16858670331982495</v>
      </c>
      <c r="J122" s="25">
        <f t="shared" ref="J122:J130" si="86">0.5*(F122/1000)/(E122/1000)^3/($D$4/10)^5</f>
        <v>7.4896493952597745E-2</v>
      </c>
      <c r="K122" s="27">
        <f t="shared" ref="K122:K130" si="87">I122/J122</f>
        <v>2.250929174689059</v>
      </c>
      <c r="L122" s="27">
        <f t="shared" ref="L122:L130" si="88">0.798*I122^1.5/J122</f>
        <v>0.73752437909165358</v>
      </c>
      <c r="M122" s="27">
        <f t="shared" ref="M122:M130" si="89">G122/F122</f>
        <v>6.4011516314779273</v>
      </c>
      <c r="O122" s="25">
        <f t="shared" ref="O122:O130" si="90">G122/(PI()*$D$4^2/4)</f>
        <v>19.082838614069281</v>
      </c>
      <c r="P122" s="25">
        <f t="shared" ref="P122:P130" si="91">M122</f>
        <v>6.4011516314779273</v>
      </c>
      <c r="Q122" s="58">
        <f t="shared" si="47"/>
        <v>0.73752437909165358</v>
      </c>
      <c r="R122" s="156">
        <f t="shared" si="48"/>
        <v>607.65868438966629</v>
      </c>
      <c r="S122" s="156">
        <f t="shared" si="49"/>
        <v>1125.2938599808633</v>
      </c>
      <c r="T122" s="153"/>
      <c r="U122" s="153"/>
      <c r="W122" s="49">
        <v>28</v>
      </c>
      <c r="X122" s="135">
        <v>12</v>
      </c>
      <c r="Y122" s="35">
        <v>0.72499999999999998</v>
      </c>
      <c r="Z122" s="36">
        <v>1302</v>
      </c>
      <c r="AA122" s="34">
        <v>5935</v>
      </c>
      <c r="AB122" s="34">
        <v>815</v>
      </c>
      <c r="AC122" s="21">
        <v>1044</v>
      </c>
      <c r="AD122" s="27">
        <f t="shared" si="57"/>
        <v>0.16661204688943076</v>
      </c>
      <c r="AE122" s="27">
        <f t="shared" si="58"/>
        <v>7.7459028181463205E-2</v>
      </c>
      <c r="AF122" s="24">
        <f t="shared" si="59"/>
        <v>2.1509700134516128</v>
      </c>
      <c r="AG122" s="29">
        <f t="shared" si="60"/>
        <v>0.70063277155957315</v>
      </c>
      <c r="AH122" s="29">
        <f t="shared" si="61"/>
        <v>4.5583717357910905</v>
      </c>
      <c r="AJ122" s="51">
        <f t="shared" ref="AJ122:AJ128" si="92">AA122/(PI()*$D$4^2/4)</f>
        <v>33.960014145277718</v>
      </c>
      <c r="AK122" s="51">
        <f t="shared" ref="AK122:AK128" si="93">AH122</f>
        <v>4.5583717357910905</v>
      </c>
      <c r="AL122" s="58">
        <f t="shared" si="64"/>
        <v>0.70063277155957315</v>
      </c>
      <c r="AN122" s="128">
        <f t="shared" si="65"/>
        <v>815.41859447662159</v>
      </c>
      <c r="AO122" s="160"/>
      <c r="AP122" s="160"/>
      <c r="AQ122" s="128">
        <f t="shared" si="66"/>
        <v>1124.1379310344828</v>
      </c>
    </row>
    <row r="123" spans="1:43" x14ac:dyDescent="0.2">
      <c r="A123" s="1">
        <v>28</v>
      </c>
      <c r="B123" s="1">
        <v>81</v>
      </c>
      <c r="C123" s="1" t="s">
        <v>195</v>
      </c>
      <c r="D123" s="7">
        <v>12</v>
      </c>
      <c r="E123" s="21">
        <v>880</v>
      </c>
      <c r="F123">
        <v>762</v>
      </c>
      <c r="G123" s="34">
        <v>4230</v>
      </c>
      <c r="H123" s="17">
        <v>0.61099999999999999</v>
      </c>
      <c r="I123" s="25">
        <f t="shared" si="85"/>
        <v>0.16713280306361369</v>
      </c>
      <c r="J123" s="25">
        <f t="shared" si="86"/>
        <v>7.5695403887174773E-2</v>
      </c>
      <c r="K123" s="27">
        <f t="shared" si="87"/>
        <v>2.2079650081889759</v>
      </c>
      <c r="L123" s="27">
        <f t="shared" si="88"/>
        <v>0.72032075125621942</v>
      </c>
      <c r="M123" s="27">
        <f t="shared" si="89"/>
        <v>5.5511811023622046</v>
      </c>
      <c r="O123" s="25">
        <f t="shared" si="90"/>
        <v>24.204020191158339</v>
      </c>
      <c r="P123" s="25">
        <f t="shared" si="91"/>
        <v>5.5511811023622046</v>
      </c>
      <c r="Q123" s="58">
        <f t="shared" si="47"/>
        <v>0.72032075125621942</v>
      </c>
      <c r="R123" s="156">
        <f t="shared" si="48"/>
        <v>687.32601833278443</v>
      </c>
      <c r="S123" s="156">
        <f t="shared" si="49"/>
        <v>1124.9198336052118</v>
      </c>
      <c r="T123" s="153"/>
      <c r="U123" s="153"/>
      <c r="W123" s="49">
        <v>28</v>
      </c>
      <c r="X123" s="135">
        <v>12</v>
      </c>
      <c r="Y123" s="35">
        <v>0.75</v>
      </c>
      <c r="Z123" s="36">
        <v>1451</v>
      </c>
      <c r="AA123" s="34">
        <v>6369</v>
      </c>
      <c r="AB123" s="34">
        <v>843</v>
      </c>
      <c r="AC123" s="21">
        <v>1083</v>
      </c>
      <c r="AD123" s="27">
        <f t="shared" si="57"/>
        <v>0.16615025400854488</v>
      </c>
      <c r="AE123" s="27">
        <f t="shared" si="58"/>
        <v>7.7329392479192516E-2</v>
      </c>
      <c r="AF123" s="24">
        <f t="shared" si="59"/>
        <v>2.1486041553119914</v>
      </c>
      <c r="AG123" s="29">
        <f t="shared" si="60"/>
        <v>0.69889157864235862</v>
      </c>
      <c r="AH123" s="29">
        <f t="shared" si="61"/>
        <v>4.3893866299104065</v>
      </c>
      <c r="AJ123" s="51">
        <f t="shared" si="92"/>
        <v>36.443358060871738</v>
      </c>
      <c r="AK123" s="51">
        <f t="shared" si="93"/>
        <v>4.3893866299104065</v>
      </c>
      <c r="AL123" s="58">
        <f t="shared" si="64"/>
        <v>0.69889157864235862</v>
      </c>
      <c r="AN123" s="128">
        <f t="shared" si="65"/>
        <v>845.87963392546089</v>
      </c>
      <c r="AO123" s="160"/>
      <c r="AP123" s="160"/>
      <c r="AQ123" s="128">
        <f t="shared" si="66"/>
        <v>1124</v>
      </c>
    </row>
    <row r="124" spans="1:43" x14ac:dyDescent="0.2">
      <c r="A124" s="1">
        <v>28</v>
      </c>
      <c r="B124" s="1">
        <v>81</v>
      </c>
      <c r="C124" s="1" t="s">
        <v>195</v>
      </c>
      <c r="D124" s="7">
        <v>12</v>
      </c>
      <c r="E124" s="21">
        <v>1021</v>
      </c>
      <c r="F124">
        <v>1210</v>
      </c>
      <c r="G124" s="34">
        <v>5678</v>
      </c>
      <c r="H124" s="17">
        <v>0.70899999999999996</v>
      </c>
      <c r="I124" s="25">
        <f t="shared" si="85"/>
        <v>0.16665969317423848</v>
      </c>
      <c r="J124" s="25">
        <f t="shared" si="86"/>
        <v>7.6960999581216036E-2</v>
      </c>
      <c r="K124" s="27">
        <f t="shared" si="87"/>
        <v>2.1655084273998346</v>
      </c>
      <c r="L124" s="27">
        <f t="shared" si="88"/>
        <v>0.70546920133435687</v>
      </c>
      <c r="M124" s="27">
        <f t="shared" si="89"/>
        <v>4.6925619834710748</v>
      </c>
      <c r="O124" s="25">
        <f t="shared" si="90"/>
        <v>32.489462563923652</v>
      </c>
      <c r="P124" s="25">
        <f t="shared" si="91"/>
        <v>4.6925619834710748</v>
      </c>
      <c r="Q124" s="58">
        <f t="shared" si="47"/>
        <v>0.70546920133435687</v>
      </c>
      <c r="R124" s="156">
        <f t="shared" si="48"/>
        <v>797.45439172474198</v>
      </c>
      <c r="S124" s="156">
        <f t="shared" si="49"/>
        <v>1124.7593677358843</v>
      </c>
      <c r="T124" s="153"/>
      <c r="U124" s="153"/>
      <c r="W124" s="49">
        <v>28</v>
      </c>
      <c r="X124" s="135">
        <v>12</v>
      </c>
      <c r="Y124" s="35">
        <v>0.77500000000000002</v>
      </c>
      <c r="Z124" s="36">
        <v>1611</v>
      </c>
      <c r="AA124" s="34">
        <v>6824</v>
      </c>
      <c r="AB124" s="34">
        <v>872</v>
      </c>
      <c r="AC124" s="21">
        <v>1116</v>
      </c>
      <c r="AD124" s="27">
        <f t="shared" si="57"/>
        <v>0.16764758545458083</v>
      </c>
      <c r="AE124" s="27">
        <f t="shared" si="58"/>
        <v>7.8463108966089559E-2</v>
      </c>
      <c r="AF124" s="24">
        <f t="shared" si="59"/>
        <v>2.1366421451262569</v>
      </c>
      <c r="AG124" s="29">
        <f t="shared" si="60"/>
        <v>0.69812522971716195</v>
      </c>
      <c r="AH124" s="29">
        <f t="shared" si="61"/>
        <v>4.2358783364369961</v>
      </c>
      <c r="AJ124" s="51">
        <f t="shared" si="92"/>
        <v>39.04686377883322</v>
      </c>
      <c r="AK124" s="51">
        <f t="shared" si="93"/>
        <v>4.2358783364369961</v>
      </c>
      <c r="AL124" s="58">
        <f t="shared" si="64"/>
        <v>0.69812522971716195</v>
      </c>
      <c r="AN124" s="128">
        <f t="shared" si="65"/>
        <v>871.65435961294031</v>
      </c>
      <c r="AO124" s="160"/>
      <c r="AP124" s="160"/>
      <c r="AQ124" s="128">
        <f t="shared" si="66"/>
        <v>1125.1612903225807</v>
      </c>
    </row>
    <row r="125" spans="1:43" x14ac:dyDescent="0.2">
      <c r="A125" s="1">
        <v>28</v>
      </c>
      <c r="B125" s="1">
        <v>81</v>
      </c>
      <c r="C125" s="1" t="s">
        <v>195</v>
      </c>
      <c r="D125" s="7">
        <v>12</v>
      </c>
      <c r="E125" s="21">
        <v>1150</v>
      </c>
      <c r="F125">
        <v>1772</v>
      </c>
      <c r="G125" s="34">
        <v>7245</v>
      </c>
      <c r="H125" s="17">
        <v>0.79900000000000004</v>
      </c>
      <c r="I125" s="25">
        <f t="shared" si="85"/>
        <v>0.16762136888940557</v>
      </c>
      <c r="J125" s="25">
        <f t="shared" si="86"/>
        <v>7.8873797696202022E-2</v>
      </c>
      <c r="K125" s="27">
        <f t="shared" si="87"/>
        <v>2.1251844565039497</v>
      </c>
      <c r="L125" s="27">
        <f t="shared" si="88"/>
        <v>0.69432725562846576</v>
      </c>
      <c r="M125" s="27">
        <f t="shared" si="89"/>
        <v>4.0886004514672685</v>
      </c>
      <c r="O125" s="25">
        <f t="shared" si="90"/>
        <v>41.455821816771198</v>
      </c>
      <c r="P125" s="25">
        <f t="shared" si="91"/>
        <v>4.0886004514672685</v>
      </c>
      <c r="Q125" s="58">
        <f t="shared" si="47"/>
        <v>0.69432725562846576</v>
      </c>
      <c r="R125" s="156">
        <f t="shared" si="48"/>
        <v>898.21013759397977</v>
      </c>
      <c r="S125" s="156">
        <f t="shared" si="49"/>
        <v>1124.1678818447806</v>
      </c>
      <c r="T125" s="153"/>
      <c r="U125" s="153"/>
      <c r="W125" s="49">
        <v>28</v>
      </c>
      <c r="X125" s="135">
        <v>12</v>
      </c>
      <c r="Y125" s="35">
        <v>0.8</v>
      </c>
      <c r="Z125" s="36">
        <v>1779</v>
      </c>
      <c r="AA125" s="34">
        <v>7290</v>
      </c>
      <c r="AB125" s="34">
        <v>900</v>
      </c>
      <c r="AC125" s="21">
        <v>1152</v>
      </c>
      <c r="AD125" s="27">
        <f t="shared" si="57"/>
        <v>0.16807737010220461</v>
      </c>
      <c r="AE125" s="27">
        <f t="shared" si="58"/>
        <v>7.8773667670212141E-2</v>
      </c>
      <c r="AF125" s="24">
        <f t="shared" si="59"/>
        <v>2.133674552337268</v>
      </c>
      <c r="AG125" s="29">
        <f t="shared" si="60"/>
        <v>0.6980486490619533</v>
      </c>
      <c r="AH125" s="29">
        <f t="shared" si="61"/>
        <v>4.0978077571669473</v>
      </c>
      <c r="AJ125" s="51">
        <f t="shared" si="92"/>
        <v>41.713311393272882</v>
      </c>
      <c r="AK125" s="51">
        <f t="shared" si="93"/>
        <v>4.0978077571669473</v>
      </c>
      <c r="AL125" s="58">
        <f t="shared" si="64"/>
        <v>0.6980486490619533</v>
      </c>
      <c r="AN125" s="128">
        <f t="shared" si="65"/>
        <v>899.77224218109973</v>
      </c>
      <c r="AO125" s="160"/>
      <c r="AP125" s="160"/>
      <c r="AQ125" s="128">
        <f t="shared" si="66"/>
        <v>1125</v>
      </c>
    </row>
    <row r="126" spans="1:43" x14ac:dyDescent="0.2">
      <c r="A126" s="1">
        <v>28</v>
      </c>
      <c r="B126" s="1">
        <v>81</v>
      </c>
      <c r="C126" s="1" t="s">
        <v>195</v>
      </c>
      <c r="D126" s="7">
        <v>12</v>
      </c>
      <c r="E126" s="21">
        <v>1182</v>
      </c>
      <c r="F126">
        <v>1923</v>
      </c>
      <c r="G126" s="34">
        <v>7685</v>
      </c>
      <c r="H126" s="17">
        <v>0.82099999999999995</v>
      </c>
      <c r="I126" s="25">
        <f t="shared" si="85"/>
        <v>0.16830444756540727</v>
      </c>
      <c r="J126" s="25">
        <f t="shared" si="86"/>
        <v>7.8829615871534323E-2</v>
      </c>
      <c r="K126" s="27">
        <f t="shared" si="87"/>
        <v>2.1350408181575657</v>
      </c>
      <c r="L126" s="27">
        <f t="shared" si="88"/>
        <v>0.69896731861942152</v>
      </c>
      <c r="M126" s="27">
        <f t="shared" si="89"/>
        <v>3.9963598543941758</v>
      </c>
      <c r="O126" s="25">
        <f t="shared" si="90"/>
        <v>43.973497675898777</v>
      </c>
      <c r="P126" s="25">
        <f t="shared" si="91"/>
        <v>3.9963598543941758</v>
      </c>
      <c r="Q126" s="58">
        <f t="shared" si="47"/>
        <v>0.69896731861942152</v>
      </c>
      <c r="R126" s="156">
        <f t="shared" si="48"/>
        <v>923.20381098789915</v>
      </c>
      <c r="S126" s="156">
        <f t="shared" si="49"/>
        <v>1124.4869804968321</v>
      </c>
      <c r="T126" s="153"/>
      <c r="U126" s="153"/>
      <c r="W126" s="49">
        <v>28</v>
      </c>
      <c r="X126" s="135">
        <v>12</v>
      </c>
      <c r="Y126" s="35">
        <v>0.82499999999999996</v>
      </c>
      <c r="Z126" s="36">
        <v>1961</v>
      </c>
      <c r="AA126" s="34">
        <v>7783</v>
      </c>
      <c r="AB126" s="34">
        <v>928</v>
      </c>
      <c r="AC126" s="21">
        <v>1188</v>
      </c>
      <c r="AD126" s="27">
        <f t="shared" si="57"/>
        <v>0.16873330884875562</v>
      </c>
      <c r="AE126" s="27">
        <f t="shared" si="58"/>
        <v>7.9175502327507641E-2</v>
      </c>
      <c r="AF126" s="24">
        <f t="shared" si="59"/>
        <v>2.1311302598472213</v>
      </c>
      <c r="AG126" s="29">
        <f t="shared" si="60"/>
        <v>0.69857541681162605</v>
      </c>
      <c r="AH126" s="29">
        <f t="shared" si="61"/>
        <v>3.9688934217236103</v>
      </c>
      <c r="AJ126" s="51">
        <f t="shared" si="92"/>
        <v>44.534252753613558</v>
      </c>
      <c r="AK126" s="51">
        <f t="shared" si="93"/>
        <v>3.9688934217236103</v>
      </c>
      <c r="AL126" s="58">
        <f t="shared" si="64"/>
        <v>0.69857541681162605</v>
      </c>
      <c r="AN126" s="128">
        <f t="shared" si="65"/>
        <v>927.89012474925914</v>
      </c>
      <c r="AO126" s="160"/>
      <c r="AP126" s="160"/>
      <c r="AQ126" s="128">
        <f t="shared" si="66"/>
        <v>1124.848484848485</v>
      </c>
    </row>
    <row r="127" spans="1:43" x14ac:dyDescent="0.2">
      <c r="A127" s="1">
        <v>28</v>
      </c>
      <c r="B127" s="1">
        <v>81</v>
      </c>
      <c r="C127" s="1" t="s">
        <v>195</v>
      </c>
      <c r="D127" s="7">
        <v>12</v>
      </c>
      <c r="E127" s="21">
        <v>1218</v>
      </c>
      <c r="F127">
        <v>2130</v>
      </c>
      <c r="G127" s="34">
        <v>8258</v>
      </c>
      <c r="H127" s="17">
        <v>0.84599999999999997</v>
      </c>
      <c r="I127" s="25">
        <f t="shared" si="85"/>
        <v>0.17032052059097741</v>
      </c>
      <c r="J127" s="25">
        <f t="shared" si="86"/>
        <v>7.9799522792312338E-2</v>
      </c>
      <c r="K127" s="27">
        <f t="shared" si="87"/>
        <v>2.1343551268377459</v>
      </c>
      <c r="L127" s="27">
        <f t="shared" si="88"/>
        <v>0.70291540427542509</v>
      </c>
      <c r="M127" s="27">
        <f t="shared" si="89"/>
        <v>3.8769953051643191</v>
      </c>
      <c r="O127" s="25">
        <f t="shared" si="90"/>
        <v>47.252198283353565</v>
      </c>
      <c r="P127" s="25">
        <f t="shared" si="91"/>
        <v>3.8769953051643191</v>
      </c>
      <c r="Q127" s="58">
        <f t="shared" si="47"/>
        <v>0.70291540427542509</v>
      </c>
      <c r="R127" s="156">
        <f t="shared" si="48"/>
        <v>951.32169355605856</v>
      </c>
      <c r="S127" s="156">
        <f t="shared" si="49"/>
        <v>1124.4937276076344</v>
      </c>
      <c r="T127" s="153"/>
      <c r="U127" s="153"/>
      <c r="W127" s="49">
        <v>28</v>
      </c>
      <c r="X127" s="135">
        <v>12</v>
      </c>
      <c r="Y127" s="35">
        <v>0.85</v>
      </c>
      <c r="Z127" s="36">
        <v>2156</v>
      </c>
      <c r="AA127" s="34">
        <v>8328</v>
      </c>
      <c r="AB127" s="34">
        <v>956</v>
      </c>
      <c r="AC127" s="21">
        <v>1224</v>
      </c>
      <c r="AD127" s="27">
        <f t="shared" si="57"/>
        <v>0.17008442839271548</v>
      </c>
      <c r="AE127" s="27">
        <f t="shared" si="58"/>
        <v>7.9591567659240345E-2</v>
      </c>
      <c r="AF127" s="24">
        <f t="shared" si="59"/>
        <v>2.1369654273038958</v>
      </c>
      <c r="AG127" s="29">
        <f t="shared" si="60"/>
        <v>0.70328712156345408</v>
      </c>
      <c r="AH127" s="29">
        <f t="shared" si="61"/>
        <v>3.862708719851577</v>
      </c>
      <c r="AJ127" s="51">
        <f t="shared" si="92"/>
        <v>47.652737624578407</v>
      </c>
      <c r="AK127" s="51">
        <f t="shared" si="93"/>
        <v>3.862708719851577</v>
      </c>
      <c r="AL127" s="58">
        <f t="shared" si="64"/>
        <v>0.70328712156345408</v>
      </c>
      <c r="AN127" s="128">
        <f t="shared" si="65"/>
        <v>956.00800731741856</v>
      </c>
      <c r="AO127" s="160"/>
      <c r="AP127" s="160"/>
      <c r="AQ127" s="128">
        <f t="shared" si="66"/>
        <v>1124.7058823529412</v>
      </c>
    </row>
    <row r="128" spans="1:43" x14ac:dyDescent="0.2">
      <c r="A128" s="1">
        <v>28</v>
      </c>
      <c r="B128" s="1">
        <v>81</v>
      </c>
      <c r="C128" s="1" t="s">
        <v>195</v>
      </c>
      <c r="D128" s="7">
        <v>12</v>
      </c>
      <c r="E128" s="21">
        <v>1255</v>
      </c>
      <c r="F128">
        <v>2337</v>
      </c>
      <c r="G128" s="34">
        <v>8800</v>
      </c>
      <c r="H128" s="17">
        <v>0.872</v>
      </c>
      <c r="I128" s="25">
        <f t="shared" si="85"/>
        <v>0.1709550342900362</v>
      </c>
      <c r="J128" s="25">
        <f t="shared" si="86"/>
        <v>8.0036868946339795E-2</v>
      </c>
      <c r="K128" s="27">
        <f t="shared" si="87"/>
        <v>2.1359535491655963</v>
      </c>
      <c r="L128" s="27">
        <f t="shared" si="88"/>
        <v>0.70475090522252215</v>
      </c>
      <c r="M128" s="27">
        <f t="shared" si="89"/>
        <v>3.7655113393239197</v>
      </c>
      <c r="O128" s="25">
        <f t="shared" si="90"/>
        <v>50.353517182551627</v>
      </c>
      <c r="P128" s="25">
        <f t="shared" si="91"/>
        <v>3.7655113393239197</v>
      </c>
      <c r="Q128" s="58">
        <f t="shared" si="47"/>
        <v>0.70475090522252215</v>
      </c>
      <c r="R128" s="156">
        <f t="shared" si="48"/>
        <v>980.22062841777779</v>
      </c>
      <c r="S128" s="156">
        <f t="shared" si="49"/>
        <v>1124.1062252497452</v>
      </c>
      <c r="T128" s="153"/>
      <c r="U128" s="153"/>
      <c r="W128" s="49">
        <v>28</v>
      </c>
      <c r="X128" s="135">
        <v>12</v>
      </c>
      <c r="Y128" s="35">
        <v>0.875</v>
      </c>
      <c r="Z128" s="36">
        <v>2376</v>
      </c>
      <c r="AA128" s="34">
        <v>8894</v>
      </c>
      <c r="AB128" s="34">
        <v>984</v>
      </c>
      <c r="AC128" s="21">
        <v>1260</v>
      </c>
      <c r="AD128" s="27">
        <f t="shared" si="57"/>
        <v>0.17141258674746435</v>
      </c>
      <c r="AE128" s="27">
        <f t="shared" si="58"/>
        <v>8.0407647606380306E-2</v>
      </c>
      <c r="AF128" s="24">
        <f t="shared" si="59"/>
        <v>2.1317945724090905</v>
      </c>
      <c r="AG128" s="29">
        <f t="shared" si="60"/>
        <v>0.7043193140470263</v>
      </c>
      <c r="AH128" s="29">
        <f t="shared" si="61"/>
        <v>3.7432659932659931</v>
      </c>
      <c r="AJ128" s="51">
        <f t="shared" si="92"/>
        <v>50.891384297910705</v>
      </c>
      <c r="AK128" s="51">
        <f t="shared" si="93"/>
        <v>3.7432659932659931</v>
      </c>
      <c r="AL128" s="58">
        <f t="shared" si="64"/>
        <v>0.7043193140470263</v>
      </c>
      <c r="AN128" s="128">
        <f t="shared" si="65"/>
        <v>984.12588988557786</v>
      </c>
      <c r="AO128" s="160"/>
      <c r="AP128" s="160"/>
      <c r="AQ128" s="128">
        <f t="shared" si="66"/>
        <v>1124.5714285714287</v>
      </c>
    </row>
    <row r="129" spans="1:43" x14ac:dyDescent="0.2">
      <c r="A129" s="1">
        <v>28</v>
      </c>
      <c r="B129" s="1">
        <v>81</v>
      </c>
      <c r="C129" s="1" t="s">
        <v>195</v>
      </c>
      <c r="D129" s="7">
        <v>12</v>
      </c>
      <c r="E129" s="21">
        <v>1274</v>
      </c>
      <c r="F129">
        <v>2470</v>
      </c>
      <c r="G129" s="34">
        <v>9130</v>
      </c>
      <c r="H129" s="17">
        <v>0.88500000000000001</v>
      </c>
      <c r="I129" s="25">
        <f t="shared" si="85"/>
        <v>0.1721149501722434</v>
      </c>
      <c r="J129" s="25">
        <f t="shared" si="86"/>
        <v>8.0863256096480263E-2</v>
      </c>
      <c r="K129" s="27">
        <f t="shared" si="87"/>
        <v>2.128469201968421</v>
      </c>
      <c r="L129" s="27">
        <f t="shared" si="88"/>
        <v>0.70465990280906043</v>
      </c>
      <c r="M129" s="27">
        <f t="shared" si="89"/>
        <v>3.6963562753036436</v>
      </c>
      <c r="O129" s="25">
        <f t="shared" si="90"/>
        <v>52.241774076897315</v>
      </c>
      <c r="P129" s="25">
        <f t="shared" si="91"/>
        <v>3.6963562753036436</v>
      </c>
      <c r="Q129" s="58">
        <f t="shared" si="47"/>
        <v>0.70465990280906043</v>
      </c>
      <c r="R129" s="156">
        <f t="shared" si="48"/>
        <v>995.06062199541748</v>
      </c>
      <c r="S129" s="156">
        <f t="shared" si="49"/>
        <v>1124.3622847405848</v>
      </c>
      <c r="T129" s="153"/>
      <c r="U129" s="153"/>
      <c r="W129" s="49"/>
      <c r="X129" s="135"/>
      <c r="AL129" s="58"/>
      <c r="AN129" s="128"/>
      <c r="AO129" s="160"/>
      <c r="AP129" s="160"/>
      <c r="AQ129" s="128"/>
    </row>
    <row r="130" spans="1:43" x14ac:dyDescent="0.2">
      <c r="A130" s="1">
        <v>28</v>
      </c>
      <c r="B130" s="1">
        <v>81</v>
      </c>
      <c r="C130" s="1" t="s">
        <v>195</v>
      </c>
      <c r="D130" s="7">
        <v>12</v>
      </c>
      <c r="E130" s="21">
        <v>1289</v>
      </c>
      <c r="F130">
        <v>2572</v>
      </c>
      <c r="G130" s="34">
        <v>9370</v>
      </c>
      <c r="H130" s="17">
        <v>0.89500000000000002</v>
      </c>
      <c r="I130" s="25">
        <f t="shared" si="85"/>
        <v>0.17255217190580768</v>
      </c>
      <c r="J130" s="25">
        <f t="shared" si="86"/>
        <v>8.1297046463992509E-2</v>
      </c>
      <c r="K130" s="27">
        <f t="shared" si="87"/>
        <v>2.1224900462064538</v>
      </c>
      <c r="L130" s="27">
        <f t="shared" si="88"/>
        <v>0.70357235815325769</v>
      </c>
      <c r="M130" s="27">
        <f t="shared" si="89"/>
        <v>3.6430793157076207</v>
      </c>
      <c r="O130" s="25">
        <f t="shared" si="90"/>
        <v>53.615051818239628</v>
      </c>
      <c r="P130" s="25">
        <f t="shared" si="91"/>
        <v>3.6430793157076207</v>
      </c>
      <c r="Q130" s="58">
        <f t="shared" si="47"/>
        <v>0.70357235815325769</v>
      </c>
      <c r="R130" s="156">
        <f t="shared" si="48"/>
        <v>1006.7764063988171</v>
      </c>
      <c r="S130" s="156">
        <f t="shared" si="49"/>
        <v>1124.889839551751</v>
      </c>
      <c r="T130" s="153"/>
      <c r="U130" s="153"/>
      <c r="W130" s="49"/>
      <c r="X130" s="135"/>
      <c r="AL130" s="58"/>
      <c r="AN130" s="128"/>
      <c r="AO130" s="160"/>
      <c r="AP130" s="160"/>
      <c r="AQ130" s="128"/>
    </row>
    <row r="131" spans="1:43" x14ac:dyDescent="0.2">
      <c r="D131" s="7"/>
      <c r="E131" s="17"/>
      <c r="H131" s="21"/>
      <c r="Q131" s="58"/>
      <c r="R131" s="156"/>
      <c r="T131" s="153"/>
      <c r="U131" s="153"/>
      <c r="W131" s="49"/>
      <c r="X131" s="135"/>
      <c r="AL131" s="58"/>
      <c r="AN131" s="128"/>
      <c r="AO131" s="160"/>
      <c r="AP131" s="160"/>
      <c r="AQ131" s="128"/>
    </row>
    <row r="132" spans="1:43" x14ac:dyDescent="0.2">
      <c r="D132" s="7"/>
      <c r="E132" s="17"/>
      <c r="H132" s="21"/>
      <c r="Q132" s="58"/>
      <c r="R132" s="156"/>
      <c r="T132" s="153"/>
      <c r="U132" s="153"/>
      <c r="W132" s="49"/>
      <c r="X132" s="135"/>
      <c r="AL132" s="58"/>
      <c r="AN132" s="128"/>
      <c r="AO132" s="160"/>
      <c r="AP132" s="160"/>
      <c r="AQ132" s="128"/>
    </row>
    <row r="133" spans="1:43" x14ac:dyDescent="0.2">
      <c r="A133" s="1">
        <v>29</v>
      </c>
      <c r="B133" s="1">
        <v>47</v>
      </c>
      <c r="C133" s="1" t="s">
        <v>195</v>
      </c>
      <c r="D133" s="7">
        <v>14</v>
      </c>
      <c r="E133">
        <v>779</v>
      </c>
      <c r="F133">
        <v>671</v>
      </c>
      <c r="G133">
        <v>3825</v>
      </c>
      <c r="H133">
        <v>0.53700000000000003</v>
      </c>
      <c r="I133" s="25">
        <f t="shared" ref="I133:I144" si="94">0.1515*(G133/1000)/(E133/1000)^2/($D$4/10)^4</f>
        <v>0.19286045990558826</v>
      </c>
      <c r="J133" s="25">
        <f t="shared" ref="J133:J144" si="95">0.5*(F133/1000)/(E133/1000)^3/($D$4/10)^5</f>
        <v>9.6088785196386986E-2</v>
      </c>
      <c r="K133" s="27">
        <f t="shared" ref="K133:K144" si="96">I133/J133</f>
        <v>2.007106859675857</v>
      </c>
      <c r="L133" s="27">
        <f t="shared" ref="L133:L144" si="97">0.798*I133^1.5/J133</f>
        <v>0.70338804980767622</v>
      </c>
      <c r="M133" s="27">
        <f t="shared" ref="M133:M144" si="98">G133/F133</f>
        <v>5.7004470938897169</v>
      </c>
      <c r="O133" s="25">
        <f t="shared" ref="O133:O144" si="99">G133/(PI()*$D$4^2/4)</f>
        <v>21.886614002643178</v>
      </c>
      <c r="P133" s="25">
        <f t="shared" ref="P133:P144" si="100">M133</f>
        <v>5.7004470938897169</v>
      </c>
      <c r="Q133" s="58">
        <f t="shared" si="47"/>
        <v>0.70338804980767622</v>
      </c>
      <c r="R133" s="156">
        <f t="shared" si="48"/>
        <v>608.43973668322622</v>
      </c>
      <c r="S133" s="156">
        <f t="shared" si="49"/>
        <v>1133.0348914026558</v>
      </c>
      <c r="T133" s="153"/>
      <c r="U133" s="153"/>
      <c r="W133" s="49">
        <v>29</v>
      </c>
      <c r="X133" s="135">
        <v>14</v>
      </c>
      <c r="Y133" s="35">
        <v>0.72499999999999998</v>
      </c>
      <c r="Z133" s="36">
        <v>1721</v>
      </c>
      <c r="AA133" s="36">
        <v>7065</v>
      </c>
      <c r="AB133" s="34">
        <v>821</v>
      </c>
      <c r="AC133" s="21">
        <v>1051</v>
      </c>
      <c r="AD133" s="27">
        <f t="shared" si="57"/>
        <v>0.19570116367152468</v>
      </c>
      <c r="AE133" s="27">
        <f t="shared" si="58"/>
        <v>0.10035413639544738</v>
      </c>
      <c r="AF133" s="24">
        <f t="shared" si="59"/>
        <v>1.9501056030252757</v>
      </c>
      <c r="AG133" s="29">
        <f t="shared" si="60"/>
        <v>0.68842673138072974</v>
      </c>
      <c r="AH133" s="29">
        <f t="shared" si="61"/>
        <v>4.1051714119697849</v>
      </c>
      <c r="AJ133" s="51">
        <f t="shared" ref="AJ133:AJ140" si="101">AA133/(PI()*$D$4^2/4)</f>
        <v>40.425863510764458</v>
      </c>
      <c r="AK133" s="51">
        <f t="shared" ref="AK133:AK140" si="102">AH133</f>
        <v>4.1051714119697849</v>
      </c>
      <c r="AL133" s="58">
        <f t="shared" si="64"/>
        <v>0.68842673138072974</v>
      </c>
      <c r="AN133" s="128">
        <f t="shared" si="65"/>
        <v>820.88596053154151</v>
      </c>
      <c r="AO133" s="160"/>
      <c r="AP133" s="160"/>
      <c r="AQ133" s="128">
        <f t="shared" si="66"/>
        <v>1132.4137931034484</v>
      </c>
    </row>
    <row r="134" spans="1:43" x14ac:dyDescent="0.2">
      <c r="A134" s="1">
        <v>29</v>
      </c>
      <c r="B134" s="1">
        <v>47</v>
      </c>
      <c r="C134" s="1" t="s">
        <v>195</v>
      </c>
      <c r="D134" s="7">
        <v>14</v>
      </c>
      <c r="E134">
        <v>900</v>
      </c>
      <c r="F134">
        <v>1057</v>
      </c>
      <c r="G134">
        <v>5060</v>
      </c>
      <c r="H134">
        <v>0.621</v>
      </c>
      <c r="I134" s="25">
        <f t="shared" si="94"/>
        <v>0.19114025976238502</v>
      </c>
      <c r="J134" s="25">
        <f t="shared" si="95"/>
        <v>9.8154454704851138E-2</v>
      </c>
      <c r="K134" s="27">
        <f t="shared" si="96"/>
        <v>1.9473416701986752</v>
      </c>
      <c r="L134" s="27">
        <f t="shared" si="97"/>
        <v>0.67939310420476651</v>
      </c>
      <c r="M134" s="27">
        <f t="shared" si="98"/>
        <v>4.7871333964049194</v>
      </c>
      <c r="O134" s="25">
        <f t="shared" si="99"/>
        <v>28.953272379967185</v>
      </c>
      <c r="P134" s="25">
        <f t="shared" si="100"/>
        <v>4.7871333964049194</v>
      </c>
      <c r="Q134" s="58">
        <f t="shared" si="47"/>
        <v>0.67939310420476651</v>
      </c>
      <c r="R134" s="156">
        <f t="shared" si="48"/>
        <v>702.94706420398404</v>
      </c>
      <c r="S134" s="156">
        <f t="shared" si="49"/>
        <v>1131.9598457391048</v>
      </c>
      <c r="T134" s="153"/>
      <c r="U134" s="153"/>
      <c r="W134" s="49">
        <v>29</v>
      </c>
      <c r="X134" s="135">
        <v>14</v>
      </c>
      <c r="Y134" s="35">
        <v>0.75</v>
      </c>
      <c r="Z134" s="36">
        <v>1922</v>
      </c>
      <c r="AA134" s="36">
        <v>7599</v>
      </c>
      <c r="AB134" s="34">
        <v>849</v>
      </c>
      <c r="AC134" s="21">
        <v>1087</v>
      </c>
      <c r="AD134" s="27">
        <f t="shared" si="57"/>
        <v>0.19678139285515556</v>
      </c>
      <c r="AE134" s="27">
        <f t="shared" si="58"/>
        <v>0.10130416629227634</v>
      </c>
      <c r="AF134" s="24">
        <f t="shared" si="59"/>
        <v>1.9424807493841307</v>
      </c>
      <c r="AG134" s="29">
        <f t="shared" si="60"/>
        <v>0.68762495569679394</v>
      </c>
      <c r="AH134" s="29">
        <f t="shared" si="61"/>
        <v>3.9536940686784598</v>
      </c>
      <c r="AJ134" s="51">
        <f t="shared" si="101"/>
        <v>43.481406485251114</v>
      </c>
      <c r="AK134" s="51">
        <f t="shared" si="102"/>
        <v>3.9536940686784598</v>
      </c>
      <c r="AL134" s="58">
        <f t="shared" si="64"/>
        <v>0.68762495569679394</v>
      </c>
      <c r="AN134" s="128">
        <f t="shared" si="65"/>
        <v>849.00384309970082</v>
      </c>
      <c r="AO134" s="160"/>
      <c r="AP134" s="160"/>
      <c r="AQ134" s="128">
        <f t="shared" si="66"/>
        <v>1132</v>
      </c>
    </row>
    <row r="135" spans="1:43" x14ac:dyDescent="0.2">
      <c r="A135" s="1">
        <v>29</v>
      </c>
      <c r="B135" s="1">
        <v>47</v>
      </c>
      <c r="C135" s="1" t="s">
        <v>195</v>
      </c>
      <c r="D135" s="7">
        <v>14</v>
      </c>
      <c r="E135">
        <v>950</v>
      </c>
      <c r="F135">
        <v>1255</v>
      </c>
      <c r="G135">
        <v>5765</v>
      </c>
      <c r="H135">
        <v>0.65500000000000003</v>
      </c>
      <c r="I135" s="25">
        <f t="shared" si="94"/>
        <v>0.19545139522394345</v>
      </c>
      <c r="J135" s="25">
        <f t="shared" si="95"/>
        <v>9.9091286217261834E-2</v>
      </c>
      <c r="K135" s="27">
        <f t="shared" si="96"/>
        <v>1.9724377660756971</v>
      </c>
      <c r="L135" s="27">
        <f t="shared" si="97"/>
        <v>0.69586595318072553</v>
      </c>
      <c r="M135" s="27">
        <f t="shared" si="98"/>
        <v>4.5936254980079685</v>
      </c>
      <c r="O135" s="25">
        <f t="shared" si="99"/>
        <v>32.98727574516024</v>
      </c>
      <c r="P135" s="25">
        <f t="shared" si="100"/>
        <v>4.5936254980079685</v>
      </c>
      <c r="Q135" s="58">
        <f t="shared" si="47"/>
        <v>0.69586595318072553</v>
      </c>
      <c r="R135" s="156">
        <f t="shared" si="48"/>
        <v>741.99967888198319</v>
      </c>
      <c r="S135" s="156">
        <f t="shared" si="49"/>
        <v>1132.8239372244018</v>
      </c>
      <c r="T135" s="153"/>
      <c r="U135" s="153"/>
      <c r="W135" s="49">
        <v>29</v>
      </c>
      <c r="X135" s="135">
        <v>14</v>
      </c>
      <c r="Y135" s="35">
        <v>0.77500000000000002</v>
      </c>
      <c r="Z135" s="36">
        <v>2137</v>
      </c>
      <c r="AA135" s="36">
        <v>8146</v>
      </c>
      <c r="AB135" s="34">
        <v>878</v>
      </c>
      <c r="AC135" s="21">
        <v>1123</v>
      </c>
      <c r="AD135" s="27">
        <f t="shared" si="57"/>
        <v>0.19763850821386872</v>
      </c>
      <c r="AE135" s="27">
        <f t="shared" si="58"/>
        <v>0.10214751577672582</v>
      </c>
      <c r="AF135" s="24">
        <f t="shared" si="59"/>
        <v>1.9348342121786617</v>
      </c>
      <c r="AG135" s="29">
        <f t="shared" si="60"/>
        <v>0.686408152497751</v>
      </c>
      <c r="AH135" s="29">
        <f t="shared" si="61"/>
        <v>3.8118858212447355</v>
      </c>
      <c r="AJ135" s="51">
        <f t="shared" si="101"/>
        <v>46.611335337393811</v>
      </c>
      <c r="AK135" s="51">
        <f t="shared" si="102"/>
        <v>3.8118858212447355</v>
      </c>
      <c r="AL135" s="58">
        <f t="shared" si="64"/>
        <v>0.686408152497751</v>
      </c>
      <c r="AN135" s="128">
        <f t="shared" si="65"/>
        <v>877.12172566786023</v>
      </c>
      <c r="AO135" s="160"/>
      <c r="AP135" s="160"/>
      <c r="AQ135" s="128">
        <f t="shared" si="66"/>
        <v>1132.9032258064515</v>
      </c>
    </row>
    <row r="136" spans="1:43" x14ac:dyDescent="0.2">
      <c r="A136" s="1">
        <v>29</v>
      </c>
      <c r="B136" s="1">
        <v>47</v>
      </c>
      <c r="C136" s="1" t="s">
        <v>195</v>
      </c>
      <c r="D136" s="7">
        <v>14</v>
      </c>
      <c r="E136">
        <v>1032</v>
      </c>
      <c r="F136">
        <v>1622</v>
      </c>
      <c r="G136">
        <v>6775</v>
      </c>
      <c r="H136">
        <v>0.71199999999999997</v>
      </c>
      <c r="I136" s="25">
        <f t="shared" si="94"/>
        <v>0.19464200916428875</v>
      </c>
      <c r="J136" s="25">
        <f t="shared" si="95"/>
        <v>9.9902030127893407E-2</v>
      </c>
      <c r="K136" s="27">
        <f t="shared" si="96"/>
        <v>1.9483288669420464</v>
      </c>
      <c r="L136" s="27">
        <f t="shared" si="97"/>
        <v>0.6859357622033958</v>
      </c>
      <c r="M136" s="27">
        <f t="shared" si="98"/>
        <v>4.1769420468557339</v>
      </c>
      <c r="O136" s="25">
        <f t="shared" si="99"/>
        <v>38.766486239975826</v>
      </c>
      <c r="P136" s="25">
        <f t="shared" si="100"/>
        <v>4.1769420468557339</v>
      </c>
      <c r="Q136" s="58">
        <f t="shared" si="47"/>
        <v>0.6859357622033958</v>
      </c>
      <c r="R136" s="156">
        <f t="shared" si="48"/>
        <v>806.04596695390183</v>
      </c>
      <c r="S136" s="156">
        <f t="shared" si="49"/>
        <v>1132.0870322386263</v>
      </c>
      <c r="T136" s="153"/>
      <c r="U136" s="153"/>
      <c r="W136" s="49">
        <v>29</v>
      </c>
      <c r="X136" s="135">
        <v>14</v>
      </c>
      <c r="Y136" s="35">
        <v>0.8</v>
      </c>
      <c r="Z136" s="36">
        <v>2374</v>
      </c>
      <c r="AA136" s="36">
        <v>8720</v>
      </c>
      <c r="AB136" s="34">
        <v>906</v>
      </c>
      <c r="AC136" s="21">
        <v>1160</v>
      </c>
      <c r="AD136" s="27">
        <f t="shared" si="57"/>
        <v>0.19828377583646631</v>
      </c>
      <c r="AE136" s="27">
        <f t="shared" si="58"/>
        <v>0.10296018224741674</v>
      </c>
      <c r="AF136" s="24">
        <f t="shared" si="59"/>
        <v>1.9258296897725358</v>
      </c>
      <c r="AG136" s="29">
        <f t="shared" si="60"/>
        <v>0.68432807775971904</v>
      </c>
      <c r="AH136" s="29">
        <f t="shared" si="61"/>
        <v>3.6731255265374894</v>
      </c>
      <c r="AJ136" s="51">
        <f t="shared" si="101"/>
        <v>49.895757935437523</v>
      </c>
      <c r="AK136" s="51">
        <f t="shared" si="102"/>
        <v>3.6731255265374894</v>
      </c>
      <c r="AL136" s="58">
        <f t="shared" si="64"/>
        <v>0.68432807775971904</v>
      </c>
      <c r="AN136" s="128">
        <f t="shared" si="65"/>
        <v>906.02066052957946</v>
      </c>
      <c r="AO136" s="160"/>
      <c r="AP136" s="160"/>
      <c r="AQ136" s="128">
        <f t="shared" si="66"/>
        <v>1132.5</v>
      </c>
    </row>
    <row r="137" spans="1:43" x14ac:dyDescent="0.2">
      <c r="A137" s="1">
        <v>29</v>
      </c>
      <c r="B137" s="1">
        <v>47</v>
      </c>
      <c r="C137" s="1" t="s">
        <v>195</v>
      </c>
      <c r="D137" s="7">
        <v>14</v>
      </c>
      <c r="E137">
        <v>1098</v>
      </c>
      <c r="F137">
        <v>1985</v>
      </c>
      <c r="G137">
        <v>7775</v>
      </c>
      <c r="H137">
        <v>0.75700000000000001</v>
      </c>
      <c r="I137" s="25">
        <f t="shared" si="94"/>
        <v>0.19732512718282832</v>
      </c>
      <c r="J137" s="25">
        <f t="shared" si="95"/>
        <v>0.10151168727408513</v>
      </c>
      <c r="K137" s="27">
        <f t="shared" si="96"/>
        <v>1.9438660954382871</v>
      </c>
      <c r="L137" s="27">
        <f t="shared" si="97"/>
        <v>0.68906538212463764</v>
      </c>
      <c r="M137" s="27">
        <f t="shared" si="98"/>
        <v>3.9168765743073046</v>
      </c>
      <c r="O137" s="25">
        <f t="shared" si="99"/>
        <v>44.488476828902151</v>
      </c>
      <c r="P137" s="25">
        <f t="shared" si="100"/>
        <v>3.9168765743073046</v>
      </c>
      <c r="Q137" s="58">
        <f t="shared" ref="Q137:Q175" si="103">L137</f>
        <v>0.68906538212463764</v>
      </c>
      <c r="R137" s="156">
        <f t="shared" ref="R137:R175" si="104">E137*(PI()/30)*($D$4/2)</f>
        <v>857.59541832886066</v>
      </c>
      <c r="S137" s="156">
        <f t="shared" ref="S137:S175" si="105">R137/H137</f>
        <v>1132.8869462732637</v>
      </c>
      <c r="T137" s="153"/>
      <c r="U137" s="153"/>
      <c r="W137" s="49">
        <v>29</v>
      </c>
      <c r="X137" s="135">
        <v>14</v>
      </c>
      <c r="Y137" s="35">
        <v>0.82499999999999996</v>
      </c>
      <c r="Z137" s="36">
        <v>2636</v>
      </c>
      <c r="AA137" s="36">
        <v>9348</v>
      </c>
      <c r="AB137" s="34">
        <v>934</v>
      </c>
      <c r="AC137" s="21">
        <v>1196</v>
      </c>
      <c r="AD137" s="27">
        <f t="shared" ref="AD137:AD160" si="106">0.1515*(AA137/1000)/(AC137/1000)^2/($D$4/10)^4</f>
        <v>0.1999599494726729</v>
      </c>
      <c r="AE137" s="27">
        <f t="shared" ref="AE137:AE160" si="107">0.5*(Z137/1000)/(AC137/1000)^3/($D$4/10)^5</f>
        <v>0.10430723247341697</v>
      </c>
      <c r="AF137" s="24">
        <f t="shared" ref="AF137:AF160" si="108">AD137/AE137</f>
        <v>1.9170286156679819</v>
      </c>
      <c r="AG137" s="29">
        <f t="shared" ref="AG137:AG160" si="109">0.798*AD137^1.5/AE137</f>
        <v>0.68407386130561543</v>
      </c>
      <c r="AH137" s="29">
        <f t="shared" ref="AH137:AH160" si="110">AA137/Z137</f>
        <v>3.5462822458270105</v>
      </c>
      <c r="AJ137" s="51">
        <f t="shared" si="101"/>
        <v>53.489168025283249</v>
      </c>
      <c r="AK137" s="51">
        <f t="shared" si="102"/>
        <v>3.5462822458270105</v>
      </c>
      <c r="AL137" s="58">
        <f t="shared" ref="AL137:AL160" si="111">AG137</f>
        <v>0.68407386130561543</v>
      </c>
      <c r="AN137" s="128">
        <f t="shared" si="65"/>
        <v>934.13854309773888</v>
      </c>
      <c r="AO137" s="160"/>
      <c r="AP137" s="160"/>
      <c r="AQ137" s="128">
        <f t="shared" si="66"/>
        <v>1132.1212121212122</v>
      </c>
    </row>
    <row r="138" spans="1:43" x14ac:dyDescent="0.2">
      <c r="A138" s="1">
        <v>29</v>
      </c>
      <c r="B138" s="1">
        <v>47</v>
      </c>
      <c r="C138" s="1" t="s">
        <v>195</v>
      </c>
      <c r="D138" s="7">
        <v>14</v>
      </c>
      <c r="E138">
        <v>1154</v>
      </c>
      <c r="F138">
        <v>2324</v>
      </c>
      <c r="G138">
        <v>8635</v>
      </c>
      <c r="H138">
        <v>0.79600000000000004</v>
      </c>
      <c r="I138" s="25">
        <f t="shared" si="94"/>
        <v>0.19839804950238207</v>
      </c>
      <c r="J138" s="25">
        <f t="shared" si="95"/>
        <v>0.10237201530981939</v>
      </c>
      <c r="K138" s="27">
        <f t="shared" si="96"/>
        <v>1.938010587189759</v>
      </c>
      <c r="L138" s="27">
        <f t="shared" si="97"/>
        <v>0.68885487411362045</v>
      </c>
      <c r="M138" s="27">
        <f t="shared" si="98"/>
        <v>3.7155765920826163</v>
      </c>
      <c r="O138" s="25">
        <f t="shared" si="99"/>
        <v>49.409388735378784</v>
      </c>
      <c r="P138" s="25">
        <f t="shared" si="100"/>
        <v>3.7155765920826163</v>
      </c>
      <c r="Q138" s="58">
        <f t="shared" si="103"/>
        <v>0.68885487411362045</v>
      </c>
      <c r="R138" s="156">
        <f t="shared" si="104"/>
        <v>901.33434676821969</v>
      </c>
      <c r="S138" s="156">
        <f t="shared" si="105"/>
        <v>1132.32958136711</v>
      </c>
      <c r="T138" s="153"/>
      <c r="U138" s="153"/>
      <c r="W138" s="49">
        <v>29</v>
      </c>
      <c r="X138" s="135">
        <v>14</v>
      </c>
      <c r="Y138" s="35">
        <v>0.85</v>
      </c>
      <c r="Z138" s="36">
        <v>2924</v>
      </c>
      <c r="AA138" s="36">
        <v>10023</v>
      </c>
      <c r="AB138" s="34">
        <v>962</v>
      </c>
      <c r="AC138" s="21">
        <v>1232</v>
      </c>
      <c r="AD138" s="27">
        <f t="shared" si="106"/>
        <v>0.20205192322895255</v>
      </c>
      <c r="AE138" s="27">
        <f t="shared" si="107"/>
        <v>0.10585412838992973</v>
      </c>
      <c r="AF138" s="24">
        <f t="shared" si="108"/>
        <v>1.908776977357592</v>
      </c>
      <c r="AG138" s="29">
        <f t="shared" si="109"/>
        <v>0.68468304555381498</v>
      </c>
      <c r="AH138" s="29">
        <f t="shared" si="110"/>
        <v>3.4278385772913817</v>
      </c>
      <c r="AJ138" s="51">
        <f t="shared" si="101"/>
        <v>57.35151167280852</v>
      </c>
      <c r="AK138" s="51">
        <f t="shared" si="102"/>
        <v>3.4278385772913817</v>
      </c>
      <c r="AL138" s="58">
        <f t="shared" si="111"/>
        <v>0.68468304555381498</v>
      </c>
      <c r="AN138" s="128">
        <f t="shared" si="65"/>
        <v>962.25642566589818</v>
      </c>
      <c r="AO138" s="160"/>
      <c r="AP138" s="160"/>
      <c r="AQ138" s="128">
        <f t="shared" si="66"/>
        <v>1131.7647058823529</v>
      </c>
    </row>
    <row r="139" spans="1:43" x14ac:dyDescent="0.2">
      <c r="A139" s="1">
        <v>29</v>
      </c>
      <c r="B139" s="1">
        <v>47</v>
      </c>
      <c r="C139" s="1" t="s">
        <v>195</v>
      </c>
      <c r="D139" s="7">
        <v>14</v>
      </c>
      <c r="E139">
        <v>1181</v>
      </c>
      <c r="F139">
        <v>2528</v>
      </c>
      <c r="G139">
        <v>9050</v>
      </c>
      <c r="H139">
        <v>0.81499999999999995</v>
      </c>
      <c r="I139" s="25">
        <f t="shared" si="94"/>
        <v>0.19853425837734848</v>
      </c>
      <c r="J139" s="25">
        <f t="shared" si="95"/>
        <v>0.1038938720618003</v>
      </c>
      <c r="K139" s="27">
        <f t="shared" si="96"/>
        <v>1.9109332864141615</v>
      </c>
      <c r="L139" s="27">
        <f t="shared" si="97"/>
        <v>0.67946352166486856</v>
      </c>
      <c r="M139" s="27">
        <f t="shared" si="98"/>
        <v>3.5799050632911391</v>
      </c>
      <c r="O139" s="25">
        <f t="shared" si="99"/>
        <v>51.78401482978321</v>
      </c>
      <c r="P139" s="25">
        <f t="shared" si="100"/>
        <v>3.5799050632911391</v>
      </c>
      <c r="Q139" s="58">
        <f t="shared" si="103"/>
        <v>0.67946352166486856</v>
      </c>
      <c r="R139" s="156">
        <f t="shared" si="104"/>
        <v>922.42275869433911</v>
      </c>
      <c r="S139" s="156">
        <f t="shared" si="105"/>
        <v>1131.8070658826248</v>
      </c>
      <c r="T139" s="153"/>
      <c r="U139" s="153"/>
      <c r="W139" s="49">
        <v>29</v>
      </c>
      <c r="X139" s="135">
        <v>14</v>
      </c>
      <c r="Y139" s="35">
        <v>0.875</v>
      </c>
      <c r="Z139" s="36">
        <v>3230</v>
      </c>
      <c r="AA139" s="36">
        <v>10712</v>
      </c>
      <c r="AB139" s="34">
        <v>991</v>
      </c>
      <c r="AC139" s="21">
        <v>1268</v>
      </c>
      <c r="AD139" s="27">
        <f t="shared" si="106"/>
        <v>0.20385376215413858</v>
      </c>
      <c r="AE139" s="27">
        <f t="shared" si="107"/>
        <v>0.10725247363338689</v>
      </c>
      <c r="AF139" s="24">
        <f t="shared" si="108"/>
        <v>1.9006905411893498</v>
      </c>
      <c r="AG139" s="29">
        <f t="shared" si="109"/>
        <v>0.68481563984927218</v>
      </c>
      <c r="AH139" s="29">
        <f t="shared" si="110"/>
        <v>3.31640866873065</v>
      </c>
      <c r="AJ139" s="51">
        <f t="shared" si="101"/>
        <v>61.293963188578758</v>
      </c>
      <c r="AK139" s="51">
        <f t="shared" si="102"/>
        <v>3.31640866873065</v>
      </c>
      <c r="AL139" s="58">
        <f t="shared" si="111"/>
        <v>0.68481563984927218</v>
      </c>
      <c r="AN139" s="128">
        <f t="shared" si="65"/>
        <v>990.37430823405771</v>
      </c>
      <c r="AO139" s="160"/>
      <c r="AP139" s="160"/>
      <c r="AQ139" s="128">
        <f t="shared" si="66"/>
        <v>1132.5714285714287</v>
      </c>
    </row>
    <row r="140" spans="1:43" x14ac:dyDescent="0.2">
      <c r="A140" s="1">
        <v>29</v>
      </c>
      <c r="B140" s="1">
        <v>47</v>
      </c>
      <c r="C140" s="1" t="s">
        <v>195</v>
      </c>
      <c r="D140" s="7">
        <v>14</v>
      </c>
      <c r="E140">
        <v>1215</v>
      </c>
      <c r="F140">
        <v>2789</v>
      </c>
      <c r="G140">
        <v>9680</v>
      </c>
      <c r="H140">
        <v>0.83799999999999997</v>
      </c>
      <c r="I140" s="25">
        <f t="shared" si="94"/>
        <v>0.20063628388012025</v>
      </c>
      <c r="J140" s="25">
        <f t="shared" si="95"/>
        <v>0.10526457373853527</v>
      </c>
      <c r="K140" s="27">
        <f t="shared" si="96"/>
        <v>1.9060190599211184</v>
      </c>
      <c r="L140" s="27">
        <f t="shared" si="97"/>
        <v>0.68129447692133438</v>
      </c>
      <c r="M140" s="27">
        <f t="shared" si="98"/>
        <v>3.4707780566511293</v>
      </c>
      <c r="O140" s="25">
        <f t="shared" si="99"/>
        <v>55.388868900806791</v>
      </c>
      <c r="P140" s="25">
        <f t="shared" si="100"/>
        <v>3.4707780566511293</v>
      </c>
      <c r="Q140" s="58">
        <f t="shared" si="103"/>
        <v>0.68129447692133438</v>
      </c>
      <c r="R140" s="156">
        <f t="shared" si="104"/>
        <v>948.97853667537856</v>
      </c>
      <c r="S140" s="156">
        <f t="shared" si="105"/>
        <v>1132.4326213310007</v>
      </c>
      <c r="T140" s="153"/>
      <c r="U140" s="153"/>
      <c r="W140" s="49">
        <v>29</v>
      </c>
      <c r="X140" s="135">
        <v>14</v>
      </c>
      <c r="Y140" s="35">
        <v>0.9</v>
      </c>
      <c r="Z140" s="36">
        <v>3566</v>
      </c>
      <c r="AA140" s="36">
        <v>11403</v>
      </c>
      <c r="AB140" s="34">
        <v>1019</v>
      </c>
      <c r="AC140" s="21">
        <v>1305</v>
      </c>
      <c r="AD140" s="27">
        <f t="shared" si="106"/>
        <v>0.2048730226175762</v>
      </c>
      <c r="AE140" s="27">
        <f t="shared" si="107"/>
        <v>0.10862064053877887</v>
      </c>
      <c r="AF140" s="24">
        <f t="shared" si="108"/>
        <v>1.8861334420545428</v>
      </c>
      <c r="AG140" s="29">
        <f t="shared" si="109"/>
        <v>0.68126753585776967</v>
      </c>
      <c r="AH140" s="29">
        <f t="shared" si="110"/>
        <v>3.1977005047672464</v>
      </c>
      <c r="AJ140" s="51">
        <f t="shared" si="101"/>
        <v>65.247858685526836</v>
      </c>
      <c r="AK140" s="51">
        <f t="shared" si="102"/>
        <v>3.1977005047672464</v>
      </c>
      <c r="AL140" s="58">
        <f t="shared" si="111"/>
        <v>0.68126753585776967</v>
      </c>
      <c r="AN140" s="128">
        <f t="shared" si="65"/>
        <v>1019.2732430957769</v>
      </c>
      <c r="AO140" s="160"/>
      <c r="AP140" s="160"/>
      <c r="AQ140" s="128">
        <f t="shared" si="66"/>
        <v>1132.2222222222222</v>
      </c>
    </row>
    <row r="141" spans="1:43" x14ac:dyDescent="0.2">
      <c r="A141" s="1">
        <v>29</v>
      </c>
      <c r="B141" s="1">
        <v>47</v>
      </c>
      <c r="C141" s="1" t="s">
        <v>195</v>
      </c>
      <c r="D141" s="7">
        <v>14</v>
      </c>
      <c r="E141">
        <v>1251</v>
      </c>
      <c r="F141">
        <v>3080</v>
      </c>
      <c r="G141">
        <v>10450</v>
      </c>
      <c r="H141">
        <v>0.86299999999999999</v>
      </c>
      <c r="I141" s="25">
        <f t="shared" si="94"/>
        <v>0.20430939839537721</v>
      </c>
      <c r="J141" s="25">
        <f t="shared" si="95"/>
        <v>0.10649797331524588</v>
      </c>
      <c r="K141" s="27">
        <f t="shared" si="96"/>
        <v>1.9184346146249995</v>
      </c>
      <c r="L141" s="27">
        <f t="shared" si="97"/>
        <v>0.69198083380026776</v>
      </c>
      <c r="M141" s="27">
        <f t="shared" si="98"/>
        <v>3.3928571428571428</v>
      </c>
      <c r="O141" s="25">
        <f t="shared" si="99"/>
        <v>59.794801654280057</v>
      </c>
      <c r="P141" s="25">
        <f t="shared" si="100"/>
        <v>3.3928571428571428</v>
      </c>
      <c r="Q141" s="58">
        <f t="shared" si="103"/>
        <v>0.69198083380026776</v>
      </c>
      <c r="R141" s="156">
        <f t="shared" si="104"/>
        <v>977.09641924353787</v>
      </c>
      <c r="S141" s="156">
        <f t="shared" si="105"/>
        <v>1132.2090605371238</v>
      </c>
      <c r="T141" s="153"/>
      <c r="U141" s="153"/>
      <c r="W141" s="49"/>
      <c r="X141" s="135"/>
      <c r="AL141" s="58"/>
      <c r="AN141" s="128"/>
      <c r="AO141" s="160"/>
      <c r="AP141" s="160"/>
      <c r="AQ141" s="128"/>
    </row>
    <row r="142" spans="1:43" x14ac:dyDescent="0.2">
      <c r="A142" s="1">
        <v>29</v>
      </c>
      <c r="B142" s="1">
        <v>47</v>
      </c>
      <c r="C142" s="1" t="s">
        <v>195</v>
      </c>
      <c r="D142" s="7">
        <v>14</v>
      </c>
      <c r="E142">
        <v>1277</v>
      </c>
      <c r="F142">
        <v>3300</v>
      </c>
      <c r="G142">
        <v>10820</v>
      </c>
      <c r="H142">
        <v>0.88100000000000001</v>
      </c>
      <c r="I142" s="25">
        <f t="shared" si="94"/>
        <v>0.2030168757897978</v>
      </c>
      <c r="J142" s="25">
        <f t="shared" si="95"/>
        <v>0.10727630436219747</v>
      </c>
      <c r="K142" s="27">
        <f t="shared" si="96"/>
        <v>1.8924670923072724</v>
      </c>
      <c r="L142" s="27">
        <f t="shared" si="97"/>
        <v>0.68045169121408733</v>
      </c>
      <c r="M142" s="27">
        <f t="shared" si="98"/>
        <v>3.2787878787878788</v>
      </c>
      <c r="O142" s="25">
        <f t="shared" si="99"/>
        <v>61.911938172182801</v>
      </c>
      <c r="P142" s="25">
        <f t="shared" si="100"/>
        <v>3.2787878787878788</v>
      </c>
      <c r="Q142" s="58">
        <f t="shared" si="103"/>
        <v>0.68045169121408733</v>
      </c>
      <c r="R142" s="156">
        <f t="shared" si="104"/>
        <v>997.40377887609748</v>
      </c>
      <c r="S142" s="156">
        <f t="shared" si="105"/>
        <v>1132.1268772713934</v>
      </c>
      <c r="T142" s="153"/>
      <c r="U142" s="153"/>
      <c r="W142" s="49"/>
      <c r="X142" s="135"/>
      <c r="AL142" s="58"/>
      <c r="AN142" s="128"/>
      <c r="AO142" s="160"/>
      <c r="AP142" s="160"/>
      <c r="AQ142" s="128"/>
    </row>
    <row r="143" spans="1:43" x14ac:dyDescent="0.2">
      <c r="A143" s="1">
        <v>29</v>
      </c>
      <c r="B143" s="1">
        <v>47</v>
      </c>
      <c r="C143" s="1" t="s">
        <v>195</v>
      </c>
      <c r="D143" s="7">
        <v>14</v>
      </c>
      <c r="E143">
        <v>1316</v>
      </c>
      <c r="F143">
        <v>3675</v>
      </c>
      <c r="G143">
        <v>11600</v>
      </c>
      <c r="H143">
        <v>0.90800000000000003</v>
      </c>
      <c r="I143" s="25">
        <f t="shared" si="94"/>
        <v>0.20494290344098681</v>
      </c>
      <c r="J143" s="25">
        <f t="shared" si="95"/>
        <v>0.10915716085613865</v>
      </c>
      <c r="K143" s="27">
        <f t="shared" si="96"/>
        <v>1.8775030592000002</v>
      </c>
      <c r="L143" s="27">
        <f t="shared" si="97"/>
        <v>0.67826590565604095</v>
      </c>
      <c r="M143" s="27">
        <f t="shared" si="98"/>
        <v>3.1564625850340136</v>
      </c>
      <c r="O143" s="25">
        <f t="shared" si="99"/>
        <v>66.375090831545322</v>
      </c>
      <c r="P143" s="25">
        <f t="shared" si="100"/>
        <v>3.1564625850340136</v>
      </c>
      <c r="Q143" s="58">
        <f t="shared" si="103"/>
        <v>0.67826590565604095</v>
      </c>
      <c r="R143" s="156">
        <f t="shared" si="104"/>
        <v>1027.8648183249368</v>
      </c>
      <c r="S143" s="156">
        <f t="shared" si="105"/>
        <v>1132.0097118116043</v>
      </c>
      <c r="T143" s="153"/>
      <c r="U143" s="153"/>
      <c r="W143" s="49"/>
      <c r="X143" s="135"/>
      <c r="AL143" s="58"/>
      <c r="AN143" s="128"/>
      <c r="AO143" s="160"/>
      <c r="AP143" s="160"/>
      <c r="AQ143" s="128"/>
    </row>
    <row r="144" spans="1:43" x14ac:dyDescent="0.2">
      <c r="A144" s="1">
        <v>29</v>
      </c>
      <c r="B144" s="1">
        <v>47</v>
      </c>
      <c r="C144" s="1" t="s">
        <v>195</v>
      </c>
      <c r="D144" s="7">
        <v>14</v>
      </c>
      <c r="E144">
        <v>1333</v>
      </c>
      <c r="F144">
        <v>3850</v>
      </c>
      <c r="G144">
        <v>11965</v>
      </c>
      <c r="H144" s="17">
        <v>0.92</v>
      </c>
      <c r="I144" s="25">
        <f t="shared" si="94"/>
        <v>0.20603408725363906</v>
      </c>
      <c r="J144" s="25">
        <f t="shared" si="95"/>
        <v>0.11003550398807529</v>
      </c>
      <c r="K144" s="27">
        <f t="shared" si="96"/>
        <v>1.872432803833636</v>
      </c>
      <c r="L144" s="27">
        <f t="shared" si="97"/>
        <v>0.67823261666489643</v>
      </c>
      <c r="M144" s="27">
        <f t="shared" si="98"/>
        <v>3.1077922077922078</v>
      </c>
      <c r="O144" s="25">
        <f t="shared" si="99"/>
        <v>68.463617396503437</v>
      </c>
      <c r="P144" s="25">
        <f t="shared" si="100"/>
        <v>3.1077922077922078</v>
      </c>
      <c r="Q144" s="58">
        <f t="shared" si="103"/>
        <v>0.67823261666489643</v>
      </c>
      <c r="R144" s="156">
        <f t="shared" si="104"/>
        <v>1041.1427073154566</v>
      </c>
      <c r="S144" s="156">
        <f t="shared" si="105"/>
        <v>1131.6768557776702</v>
      </c>
      <c r="T144" s="153"/>
      <c r="U144" s="153"/>
      <c r="W144" s="49"/>
      <c r="X144" s="135"/>
      <c r="AL144" s="58"/>
      <c r="AN144" s="128"/>
      <c r="AO144" s="160"/>
      <c r="AP144" s="160"/>
      <c r="AQ144" s="128"/>
    </row>
    <row r="145" spans="1:43" x14ac:dyDescent="0.2">
      <c r="D145" s="7"/>
      <c r="H145"/>
      <c r="Q145" s="58"/>
      <c r="R145" s="156"/>
      <c r="T145" s="153"/>
      <c r="U145" s="153"/>
      <c r="W145" s="49"/>
      <c r="X145" s="135"/>
      <c r="AL145" s="58"/>
      <c r="AN145" s="128"/>
      <c r="AO145" s="160"/>
      <c r="AP145" s="160"/>
      <c r="AQ145" s="128"/>
    </row>
    <row r="146" spans="1:43" x14ac:dyDescent="0.2">
      <c r="D146" s="7"/>
      <c r="H146"/>
      <c r="Q146" s="58"/>
      <c r="R146" s="156"/>
      <c r="T146" s="153"/>
      <c r="U146" s="153"/>
      <c r="W146" s="49"/>
      <c r="X146" s="135"/>
      <c r="AL146" s="58"/>
      <c r="AN146" s="128"/>
      <c r="AO146" s="160"/>
      <c r="AP146" s="160"/>
      <c r="AQ146" s="128"/>
    </row>
    <row r="147" spans="1:43" x14ac:dyDescent="0.2">
      <c r="A147" s="1">
        <v>30</v>
      </c>
      <c r="B147" s="1">
        <v>48</v>
      </c>
      <c r="C147" s="1" t="s">
        <v>195</v>
      </c>
      <c r="D147" s="7">
        <v>16.100000000000001</v>
      </c>
      <c r="E147">
        <v>777</v>
      </c>
      <c r="F147">
        <v>819</v>
      </c>
      <c r="G147">
        <v>4168</v>
      </c>
      <c r="H147">
        <v>0.53700000000000003</v>
      </c>
      <c r="I147" s="25">
        <f t="shared" ref="I147:I155" si="112">0.1515*(G147/1000)/(E147/1000)^2/($D$4/10)^4</f>
        <v>0.21123814576026362</v>
      </c>
      <c r="J147" s="25">
        <f t="shared" ref="J147:J155" si="113">0.5*(F147/1000)/(E147/1000)^3/($D$4/10)^5</f>
        <v>0.11819072618803063</v>
      </c>
      <c r="K147" s="27">
        <f t="shared" ref="K147:K155" si="114">I147/J147</f>
        <v>1.7872649790153845</v>
      </c>
      <c r="L147" s="27">
        <f t="shared" ref="L147:L155" si="115">0.798*I147^1.5/J147</f>
        <v>0.65550802099934213</v>
      </c>
      <c r="M147" s="27">
        <f t="shared" ref="M147:M155" si="116">G147/F147</f>
        <v>5.0891330891330888</v>
      </c>
      <c r="O147" s="25">
        <f t="shared" ref="O147:O155" si="117">G147/(PI()*$D$4^2/4)</f>
        <v>23.849256774644907</v>
      </c>
      <c r="P147" s="25">
        <f t="shared" ref="P147:P155" si="118">M147</f>
        <v>5.0891330891330888</v>
      </c>
      <c r="Q147" s="58">
        <f t="shared" si="103"/>
        <v>0.65550802099934213</v>
      </c>
      <c r="R147" s="156">
        <f t="shared" si="104"/>
        <v>606.87763209610625</v>
      </c>
      <c r="S147" s="156">
        <f t="shared" si="105"/>
        <v>1130.1259443130471</v>
      </c>
      <c r="T147" s="153"/>
      <c r="U147" s="153"/>
      <c r="W147" s="49">
        <v>30</v>
      </c>
      <c r="X147" s="135">
        <v>16.100000000000001</v>
      </c>
      <c r="Y147" s="35">
        <v>0.72499999999999998</v>
      </c>
      <c r="Z147" s="36">
        <v>2154</v>
      </c>
      <c r="AA147" s="36">
        <v>7758</v>
      </c>
      <c r="AB147" s="36">
        <v>820</v>
      </c>
      <c r="AC147">
        <v>1049</v>
      </c>
      <c r="AD147" s="27">
        <f t="shared" si="106"/>
        <v>0.21571754683723449</v>
      </c>
      <c r="AE147" s="27">
        <f t="shared" si="107"/>
        <v>0.12632281356651884</v>
      </c>
      <c r="AF147" s="24">
        <f t="shared" si="108"/>
        <v>1.7076689534281337</v>
      </c>
      <c r="AG147" s="29">
        <f t="shared" si="109"/>
        <v>0.63292071565863139</v>
      </c>
      <c r="AH147" s="29">
        <f t="shared" si="110"/>
        <v>3.6016713091922004</v>
      </c>
      <c r="AI147" s="17"/>
      <c r="AJ147" s="51">
        <f>AA147/(PI()*$D$4^2/4)</f>
        <v>44.391202988890399</v>
      </c>
      <c r="AK147" s="51">
        <f>AH147</f>
        <v>3.6016713091922004</v>
      </c>
      <c r="AL147" s="58">
        <f t="shared" si="111"/>
        <v>0.63292071565863139</v>
      </c>
      <c r="AN147" s="128">
        <f>AC147*PI()/30*($D$4/2)</f>
        <v>819.32385594442144</v>
      </c>
      <c r="AO147" s="160"/>
      <c r="AP147" s="160"/>
      <c r="AQ147" s="128">
        <f>AB147/Y147</f>
        <v>1131.0344827586207</v>
      </c>
    </row>
    <row r="148" spans="1:43" x14ac:dyDescent="0.2">
      <c r="A148" s="1">
        <v>30</v>
      </c>
      <c r="B148" s="1">
        <v>48</v>
      </c>
      <c r="C148" s="1" t="s">
        <v>195</v>
      </c>
      <c r="D148" s="7">
        <v>16.100000000000001</v>
      </c>
      <c r="E148">
        <v>901</v>
      </c>
      <c r="F148">
        <v>1316</v>
      </c>
      <c r="G148">
        <v>5731</v>
      </c>
      <c r="H148">
        <v>0.623</v>
      </c>
      <c r="I148" s="25">
        <f t="shared" si="112"/>
        <v>0.21600683842448462</v>
      </c>
      <c r="J148" s="25">
        <f t="shared" si="113"/>
        <v>0.12179909798690949</v>
      </c>
      <c r="K148" s="27">
        <f t="shared" si="114"/>
        <v>1.773468293235638</v>
      </c>
      <c r="L148" s="27">
        <f t="shared" si="115"/>
        <v>0.65774880836448779</v>
      </c>
      <c r="M148" s="27">
        <f t="shared" si="116"/>
        <v>4.3548632218844983</v>
      </c>
      <c r="O148" s="25">
        <f t="shared" si="117"/>
        <v>32.79272806513675</v>
      </c>
      <c r="P148" s="25">
        <f t="shared" si="118"/>
        <v>4.3548632218844983</v>
      </c>
      <c r="Q148" s="58">
        <f t="shared" si="103"/>
        <v>0.65774880836448779</v>
      </c>
      <c r="R148" s="156">
        <f t="shared" si="104"/>
        <v>703.72811649754408</v>
      </c>
      <c r="S148" s="156">
        <f t="shared" si="105"/>
        <v>1129.5796412480643</v>
      </c>
      <c r="T148" s="153"/>
      <c r="U148" s="153"/>
      <c r="W148" s="49">
        <v>30</v>
      </c>
      <c r="X148" s="135">
        <v>16.100000000000001</v>
      </c>
      <c r="Y148" s="35">
        <v>0.75</v>
      </c>
      <c r="Z148" s="36">
        <v>2416</v>
      </c>
      <c r="AA148" s="36">
        <v>8362</v>
      </c>
      <c r="AB148" s="36">
        <v>848</v>
      </c>
      <c r="AC148">
        <v>1085</v>
      </c>
      <c r="AD148" s="27">
        <f t="shared" si="106"/>
        <v>0.21733884800395745</v>
      </c>
      <c r="AE148" s="27">
        <f t="shared" si="107"/>
        <v>0.12804725450723436</v>
      </c>
      <c r="AF148" s="24">
        <f t="shared" si="108"/>
        <v>1.6973331356485923</v>
      </c>
      <c r="AG148" s="29">
        <f t="shared" si="109"/>
        <v>0.63144955484037701</v>
      </c>
      <c r="AH148" s="29">
        <f t="shared" si="110"/>
        <v>3.4610927152317883</v>
      </c>
      <c r="AI148" s="17"/>
      <c r="AJ148" s="51">
        <f>AA148/(PI()*$D$4^2/4)</f>
        <v>47.847285304601897</v>
      </c>
      <c r="AK148" s="51">
        <f>AH148</f>
        <v>3.4610927152317883</v>
      </c>
      <c r="AL148" s="58">
        <f t="shared" si="111"/>
        <v>0.63144955484037701</v>
      </c>
      <c r="AN148" s="128">
        <f>AC148*PI()/30*($D$4/2)</f>
        <v>847.44173851258097</v>
      </c>
      <c r="AO148" s="160"/>
      <c r="AP148" s="160"/>
      <c r="AQ148" s="128">
        <f>AB148/Y148</f>
        <v>1130.6666666666667</v>
      </c>
    </row>
    <row r="149" spans="1:43" x14ac:dyDescent="0.2">
      <c r="A149" s="1">
        <v>30</v>
      </c>
      <c r="B149" s="1">
        <v>48</v>
      </c>
      <c r="C149" s="1" t="s">
        <v>195</v>
      </c>
      <c r="D149" s="7">
        <v>16.100000000000001</v>
      </c>
      <c r="E149">
        <v>948</v>
      </c>
      <c r="F149" s="17">
        <v>1573</v>
      </c>
      <c r="G149">
        <v>6252</v>
      </c>
      <c r="H149">
        <v>0.65500000000000003</v>
      </c>
      <c r="I149" s="25">
        <f t="shared" si="112"/>
        <v>0.21285750564429148</v>
      </c>
      <c r="J149" s="25">
        <f t="shared" si="113"/>
        <v>0.12498740932022329</v>
      </c>
      <c r="K149" s="27">
        <f t="shared" si="114"/>
        <v>1.7030315837568977</v>
      </c>
      <c r="L149" s="27">
        <f t="shared" si="115"/>
        <v>0.62700366288997467</v>
      </c>
      <c r="M149" s="27">
        <f t="shared" si="116"/>
        <v>3.9745708836617926</v>
      </c>
      <c r="O149" s="25">
        <f t="shared" si="117"/>
        <v>35.773885161967364</v>
      </c>
      <c r="P149" s="25">
        <f t="shared" si="118"/>
        <v>3.9745708836617926</v>
      </c>
      <c r="Q149" s="58">
        <f t="shared" si="103"/>
        <v>0.62700366288997467</v>
      </c>
      <c r="R149" s="156">
        <f t="shared" si="104"/>
        <v>740.43757429486323</v>
      </c>
      <c r="S149" s="156">
        <f t="shared" si="105"/>
        <v>1130.4390447249821</v>
      </c>
      <c r="T149" s="153"/>
      <c r="U149" s="153"/>
      <c r="W149" s="49">
        <v>30</v>
      </c>
      <c r="X149" s="135">
        <v>16.100000000000001</v>
      </c>
      <c r="Y149" s="35">
        <v>0.77500000000000002</v>
      </c>
      <c r="Z149" s="36">
        <v>2694</v>
      </c>
      <c r="AA149" s="36">
        <v>9018</v>
      </c>
      <c r="AB149" s="36">
        <v>876</v>
      </c>
      <c r="AC149">
        <v>1122</v>
      </c>
      <c r="AD149" s="27">
        <f t="shared" si="106"/>
        <v>0.21918518235342005</v>
      </c>
      <c r="AE149" s="27">
        <f t="shared" si="107"/>
        <v>0.12911644985547316</v>
      </c>
      <c r="AF149" s="24">
        <f t="shared" si="108"/>
        <v>1.6975775170302898</v>
      </c>
      <c r="AG149" s="29">
        <f t="shared" si="109"/>
        <v>0.63421732511491258</v>
      </c>
      <c r="AH149" s="29">
        <f t="shared" si="110"/>
        <v>3.3474387527839644</v>
      </c>
      <c r="AI149" s="17"/>
      <c r="AJ149" s="51">
        <f>AA149/(PI()*$D$4^2/4)</f>
        <v>51.600911130937568</v>
      </c>
      <c r="AK149" s="51">
        <f>AH149</f>
        <v>3.3474387527839644</v>
      </c>
      <c r="AL149" s="58">
        <f t="shared" si="111"/>
        <v>0.63421732511491258</v>
      </c>
      <c r="AN149" s="128">
        <f>AC149*PI()/30*($D$4/2)</f>
        <v>876.3406733743002</v>
      </c>
      <c r="AO149" s="160"/>
      <c r="AP149" s="160"/>
      <c r="AQ149" s="128">
        <f>AB149/Y149</f>
        <v>1130.3225806451612</v>
      </c>
    </row>
    <row r="150" spans="1:43" x14ac:dyDescent="0.2">
      <c r="A150" s="1">
        <v>30</v>
      </c>
      <c r="B150" s="1">
        <v>48</v>
      </c>
      <c r="C150" s="1" t="s">
        <v>195</v>
      </c>
      <c r="D150" s="7">
        <v>16.100000000000001</v>
      </c>
      <c r="E150">
        <v>1026</v>
      </c>
      <c r="F150" s="17">
        <v>1989</v>
      </c>
      <c r="G150">
        <v>7358</v>
      </c>
      <c r="H150">
        <v>0.70899999999999996</v>
      </c>
      <c r="I150" s="25">
        <f t="shared" si="112"/>
        <v>0.21387091913529324</v>
      </c>
      <c r="J150" s="25">
        <f t="shared" si="113"/>
        <v>0.12466807583346808</v>
      </c>
      <c r="K150" s="27">
        <f t="shared" si="114"/>
        <v>1.7155227407294114</v>
      </c>
      <c r="L150" s="27">
        <f t="shared" si="115"/>
        <v>0.63310426418653698</v>
      </c>
      <c r="M150" s="27">
        <f t="shared" si="116"/>
        <v>3.6993464052287583</v>
      </c>
      <c r="O150" s="25">
        <f t="shared" si="117"/>
        <v>42.102406753319876</v>
      </c>
      <c r="P150" s="25">
        <f t="shared" si="118"/>
        <v>3.6993464052287583</v>
      </c>
      <c r="Q150" s="58">
        <f t="shared" si="103"/>
        <v>0.63310426418653698</v>
      </c>
      <c r="R150" s="156">
        <f t="shared" si="104"/>
        <v>801.35965319254194</v>
      </c>
      <c r="S150" s="156">
        <f t="shared" si="105"/>
        <v>1130.2674939246008</v>
      </c>
      <c r="T150" s="153"/>
      <c r="U150" s="153"/>
      <c r="W150" s="49">
        <v>30</v>
      </c>
      <c r="X150" s="135">
        <v>16.100000000000001</v>
      </c>
      <c r="Y150" s="35">
        <v>0.8</v>
      </c>
      <c r="Z150" s="36">
        <v>3015</v>
      </c>
      <c r="AA150" s="36">
        <v>9698</v>
      </c>
      <c r="AB150" s="36">
        <v>904</v>
      </c>
      <c r="AC150">
        <v>1158</v>
      </c>
      <c r="AD150" s="27">
        <f t="shared" si="106"/>
        <v>0.22128487722062751</v>
      </c>
      <c r="AE150" s="27">
        <f t="shared" si="107"/>
        <v>0.13143898417398359</v>
      </c>
      <c r="AF150" s="24">
        <f t="shared" si="108"/>
        <v>1.6835558994256712</v>
      </c>
      <c r="AG150" s="29">
        <f t="shared" si="109"/>
        <v>0.63198431489105755</v>
      </c>
      <c r="AH150" s="29">
        <f t="shared" si="110"/>
        <v>3.2165837479270314</v>
      </c>
      <c r="AI150" s="17"/>
      <c r="AJ150" s="51">
        <f>AA150/(PI()*$D$4^2/4)</f>
        <v>55.491864731407468</v>
      </c>
      <c r="AK150" s="51">
        <f>AH150</f>
        <v>3.2165837479270314</v>
      </c>
      <c r="AL150" s="58">
        <f t="shared" si="111"/>
        <v>0.63198431489105755</v>
      </c>
      <c r="AN150" s="128">
        <f>AC150*PI()/30*($D$4/2)</f>
        <v>904.45855594245961</v>
      </c>
      <c r="AO150" s="160"/>
      <c r="AP150" s="160"/>
      <c r="AQ150" s="128">
        <f>AB150/Y150</f>
        <v>1130</v>
      </c>
    </row>
    <row r="151" spans="1:43" x14ac:dyDescent="0.2">
      <c r="A151" s="1">
        <v>30</v>
      </c>
      <c r="B151" s="1">
        <v>48</v>
      </c>
      <c r="C151" s="1" t="s">
        <v>195</v>
      </c>
      <c r="D151" s="7">
        <v>16.100000000000001</v>
      </c>
      <c r="E151">
        <v>1098</v>
      </c>
      <c r="F151" s="17">
        <v>2503</v>
      </c>
      <c r="G151">
        <v>8597</v>
      </c>
      <c r="H151">
        <v>0.75900000000000001</v>
      </c>
      <c r="I151" s="25">
        <f t="shared" si="112"/>
        <v>0.21818702487341157</v>
      </c>
      <c r="J151" s="25">
        <f t="shared" si="113"/>
        <v>0.12800189080455168</v>
      </c>
      <c r="K151" s="27">
        <f t="shared" si="114"/>
        <v>1.7045609522015979</v>
      </c>
      <c r="L151" s="27">
        <f t="shared" si="115"/>
        <v>0.63537465521683179</v>
      </c>
      <c r="M151" s="27">
        <f t="shared" si="116"/>
        <v>3.4346783859368757</v>
      </c>
      <c r="O151" s="25">
        <f t="shared" si="117"/>
        <v>49.191953092999583</v>
      </c>
      <c r="P151" s="25">
        <f t="shared" si="118"/>
        <v>3.4346783859368757</v>
      </c>
      <c r="Q151" s="58">
        <f t="shared" si="103"/>
        <v>0.63537465521683179</v>
      </c>
      <c r="R151" s="156">
        <f t="shared" si="104"/>
        <v>857.59541832886066</v>
      </c>
      <c r="S151" s="156">
        <f t="shared" si="105"/>
        <v>1129.9017369286701</v>
      </c>
      <c r="T151" s="153"/>
      <c r="U151" s="153"/>
      <c r="W151" s="49">
        <v>30</v>
      </c>
      <c r="X151" s="135">
        <v>16.100000000000001</v>
      </c>
      <c r="Y151" s="35">
        <v>0.82499999999999996</v>
      </c>
      <c r="Z151" s="36">
        <v>3359</v>
      </c>
      <c r="AA151" s="36">
        <v>10417</v>
      </c>
      <c r="AB151" s="36">
        <v>933</v>
      </c>
      <c r="AC151">
        <v>1194</v>
      </c>
      <c r="AD151" s="27">
        <f t="shared" si="106"/>
        <v>0.22357368472727521</v>
      </c>
      <c r="AE151" s="27">
        <f t="shared" si="107"/>
        <v>0.13358557961352044</v>
      </c>
      <c r="AF151" s="24">
        <f t="shared" si="108"/>
        <v>1.6736363713366478</v>
      </c>
      <c r="AG151" s="29">
        <f t="shared" si="109"/>
        <v>0.63150143089581212</v>
      </c>
      <c r="AH151" s="29">
        <f t="shared" si="110"/>
        <v>3.1012206013694552</v>
      </c>
      <c r="AI151" s="17"/>
      <c r="AJ151" s="51">
        <f>AA151/(PI()*$D$4^2/4)</f>
        <v>59.605975964845491</v>
      </c>
      <c r="AK151" s="51">
        <f>AH151</f>
        <v>3.1012206013694552</v>
      </c>
      <c r="AL151" s="58">
        <f t="shared" si="111"/>
        <v>0.63150143089581212</v>
      </c>
      <c r="AN151" s="128">
        <f>AC151*PI()/30*($D$4/2)</f>
        <v>932.57643851061891</v>
      </c>
      <c r="AO151" s="160"/>
      <c r="AP151" s="160"/>
      <c r="AQ151" s="128">
        <f>AB151/Y151</f>
        <v>1130.909090909091</v>
      </c>
    </row>
    <row r="152" spans="1:43" x14ac:dyDescent="0.2">
      <c r="A152" s="1">
        <v>30</v>
      </c>
      <c r="B152" s="1">
        <v>48</v>
      </c>
      <c r="C152" s="1" t="s">
        <v>195</v>
      </c>
      <c r="D152" s="7">
        <v>16.100000000000001</v>
      </c>
      <c r="E152">
        <v>1155</v>
      </c>
      <c r="F152" s="17">
        <v>2997</v>
      </c>
      <c r="G152">
        <v>9639</v>
      </c>
      <c r="H152">
        <v>0.79800000000000004</v>
      </c>
      <c r="I152" s="25">
        <f t="shared" si="112"/>
        <v>0.22108266228961906</v>
      </c>
      <c r="J152" s="25">
        <f t="shared" si="113"/>
        <v>0.13167500573803526</v>
      </c>
      <c r="K152" s="27">
        <f t="shared" si="114"/>
        <v>1.6790024883648649</v>
      </c>
      <c r="L152" s="27">
        <f t="shared" si="115"/>
        <v>0.62998698009185461</v>
      </c>
      <c r="M152" s="27">
        <f t="shared" si="116"/>
        <v>3.2162162162162162</v>
      </c>
      <c r="O152" s="25">
        <f t="shared" si="117"/>
        <v>55.154267286660811</v>
      </c>
      <c r="P152" s="25">
        <f t="shared" si="118"/>
        <v>3.2162162162162162</v>
      </c>
      <c r="Q152" s="58">
        <f t="shared" si="103"/>
        <v>0.62998698009185461</v>
      </c>
      <c r="R152" s="156">
        <f t="shared" si="104"/>
        <v>902.11539906177961</v>
      </c>
      <c r="S152" s="156">
        <f t="shared" si="105"/>
        <v>1130.4704248894482</v>
      </c>
      <c r="T152" s="153"/>
      <c r="U152" s="153"/>
      <c r="W152" s="49"/>
      <c r="X152" s="135"/>
      <c r="AL152" s="58"/>
      <c r="AN152" s="128"/>
      <c r="AO152" s="160"/>
      <c r="AP152" s="160"/>
      <c r="AQ152" s="128"/>
    </row>
    <row r="153" spans="1:43" x14ac:dyDescent="0.2">
      <c r="A153" s="1">
        <v>30</v>
      </c>
      <c r="B153" s="1">
        <v>48</v>
      </c>
      <c r="C153" s="1" t="s">
        <v>195</v>
      </c>
      <c r="D153" s="7">
        <v>16.100000000000001</v>
      </c>
      <c r="E153">
        <v>1179</v>
      </c>
      <c r="F153" s="17">
        <v>3204</v>
      </c>
      <c r="G153">
        <v>10107</v>
      </c>
      <c r="H153">
        <v>0.81499999999999995</v>
      </c>
      <c r="I153" s="25">
        <f t="shared" si="112"/>
        <v>0.22247505839470386</v>
      </c>
      <c r="J153" s="25">
        <f t="shared" si="113"/>
        <v>0.13234686180704572</v>
      </c>
      <c r="K153" s="27">
        <f t="shared" si="114"/>
        <v>1.680999876816573</v>
      </c>
      <c r="L153" s="27">
        <f t="shared" si="115"/>
        <v>0.63271952672843257</v>
      </c>
      <c r="M153" s="27">
        <f t="shared" si="116"/>
        <v>3.154494382022472</v>
      </c>
      <c r="O153" s="25">
        <f t="shared" si="117"/>
        <v>57.832158882278328</v>
      </c>
      <c r="P153" s="25">
        <f t="shared" si="118"/>
        <v>3.154494382022472</v>
      </c>
      <c r="Q153" s="58">
        <f t="shared" si="103"/>
        <v>0.63271952672843257</v>
      </c>
      <c r="R153" s="156">
        <f t="shared" si="104"/>
        <v>920.86065410721915</v>
      </c>
      <c r="S153" s="156">
        <f t="shared" si="105"/>
        <v>1129.8903731376922</v>
      </c>
      <c r="T153" s="153"/>
      <c r="U153" s="153"/>
      <c r="W153" s="49"/>
      <c r="X153" s="135"/>
      <c r="AL153" s="58"/>
      <c r="AN153" s="128"/>
      <c r="AO153" s="160"/>
      <c r="AP153" s="160"/>
      <c r="AQ153" s="128"/>
    </row>
    <row r="154" spans="1:43" x14ac:dyDescent="0.2">
      <c r="A154" s="1">
        <v>30</v>
      </c>
      <c r="B154" s="1">
        <v>48</v>
      </c>
      <c r="C154" s="1" t="s">
        <v>195</v>
      </c>
      <c r="D154" s="7">
        <v>16.100000000000001</v>
      </c>
      <c r="E154">
        <v>1207</v>
      </c>
      <c r="F154" s="17">
        <v>3507</v>
      </c>
      <c r="G154">
        <v>10733</v>
      </c>
      <c r="H154">
        <v>0.83399999999999996</v>
      </c>
      <c r="I154" s="25">
        <f t="shared" si="112"/>
        <v>0.22542042439707785</v>
      </c>
      <c r="J154" s="25">
        <f t="shared" si="113"/>
        <v>0.13501328720627442</v>
      </c>
      <c r="K154" s="27">
        <f t="shared" si="114"/>
        <v>1.6696165915335328</v>
      </c>
      <c r="L154" s="27">
        <f t="shared" si="115"/>
        <v>0.6325811911853586</v>
      </c>
      <c r="M154" s="27">
        <f t="shared" si="116"/>
        <v>3.0604505275163958</v>
      </c>
      <c r="O154" s="25">
        <f t="shared" si="117"/>
        <v>61.414124990946206</v>
      </c>
      <c r="P154" s="25">
        <f t="shared" si="118"/>
        <v>3.0604505275163958</v>
      </c>
      <c r="Q154" s="58">
        <f t="shared" si="103"/>
        <v>0.6325811911853586</v>
      </c>
      <c r="R154" s="156">
        <f t="shared" si="104"/>
        <v>942.73011832689872</v>
      </c>
      <c r="S154" s="156">
        <f t="shared" si="105"/>
        <v>1130.3718445166651</v>
      </c>
      <c r="T154" s="153"/>
      <c r="U154" s="153"/>
      <c r="W154" s="49"/>
      <c r="X154" s="135"/>
      <c r="AL154" s="58"/>
      <c r="AN154" s="128"/>
      <c r="AO154" s="160"/>
      <c r="AP154" s="160"/>
      <c r="AQ154" s="128"/>
    </row>
    <row r="155" spans="1:43" x14ac:dyDescent="0.2">
      <c r="A155" s="1">
        <v>30</v>
      </c>
      <c r="B155" s="1">
        <v>48</v>
      </c>
      <c r="C155" s="1" t="s">
        <v>195</v>
      </c>
      <c r="D155" s="7">
        <v>16.100000000000001</v>
      </c>
      <c r="E155">
        <v>1211</v>
      </c>
      <c r="F155" s="17">
        <v>3518</v>
      </c>
      <c r="G155">
        <v>10732</v>
      </c>
      <c r="H155">
        <v>0.83699999999999997</v>
      </c>
      <c r="I155" s="25">
        <f t="shared" si="112"/>
        <v>0.22391286746728786</v>
      </c>
      <c r="J155" s="25">
        <f t="shared" si="113"/>
        <v>0.13409913034397977</v>
      </c>
      <c r="K155" s="27">
        <f t="shared" si="114"/>
        <v>1.6697562981424672</v>
      </c>
      <c r="L155" s="27">
        <f t="shared" si="115"/>
        <v>0.63051512266563825</v>
      </c>
      <c r="M155" s="27">
        <f t="shared" si="116"/>
        <v>3.0505969300739055</v>
      </c>
      <c r="O155" s="25">
        <f t="shared" si="117"/>
        <v>61.408403000357282</v>
      </c>
      <c r="P155" s="25">
        <f t="shared" si="118"/>
        <v>3.0505969300739055</v>
      </c>
      <c r="Q155" s="58">
        <f t="shared" si="103"/>
        <v>0.63051512266563825</v>
      </c>
      <c r="R155" s="156">
        <f t="shared" si="104"/>
        <v>945.85432750113864</v>
      </c>
      <c r="S155" s="156">
        <f t="shared" si="105"/>
        <v>1130.0529599774657</v>
      </c>
      <c r="T155" s="153"/>
      <c r="U155" s="153"/>
      <c r="W155" s="49"/>
      <c r="X155" s="135"/>
      <c r="AL155" s="58"/>
      <c r="AN155" s="128"/>
      <c r="AO155" s="160"/>
      <c r="AP155" s="160"/>
      <c r="AQ155" s="128"/>
    </row>
    <row r="156" spans="1:43" x14ac:dyDescent="0.2">
      <c r="D156" s="7"/>
      <c r="F156" s="17"/>
      <c r="H156"/>
      <c r="Q156" s="58"/>
      <c r="R156" s="156"/>
      <c r="T156" s="153"/>
      <c r="U156" s="153"/>
      <c r="W156" s="49"/>
      <c r="X156" s="135"/>
      <c r="AL156" s="58"/>
      <c r="AN156" s="128"/>
      <c r="AO156" s="160"/>
      <c r="AP156" s="160"/>
      <c r="AQ156" s="128"/>
    </row>
    <row r="157" spans="1:43" x14ac:dyDescent="0.2">
      <c r="D157" s="7"/>
      <c r="H157"/>
      <c r="Q157" s="58"/>
      <c r="R157" s="156"/>
      <c r="T157" s="153"/>
      <c r="U157" s="153"/>
      <c r="W157" s="49"/>
      <c r="X157" s="135"/>
      <c r="AL157" s="58"/>
      <c r="AN157" s="128"/>
      <c r="AO157" s="160"/>
      <c r="AP157" s="160"/>
      <c r="AQ157" s="128"/>
    </row>
    <row r="158" spans="1:43" x14ac:dyDescent="0.2">
      <c r="A158" s="1">
        <v>31</v>
      </c>
      <c r="B158" s="1">
        <v>49</v>
      </c>
      <c r="C158" s="1" t="s">
        <v>195</v>
      </c>
      <c r="D158" s="7">
        <v>18</v>
      </c>
      <c r="E158">
        <v>769</v>
      </c>
      <c r="F158">
        <v>949</v>
      </c>
      <c r="G158">
        <v>4393</v>
      </c>
      <c r="H158">
        <v>0.53</v>
      </c>
      <c r="I158" s="25">
        <f t="shared" ref="I158:I165" si="119">0.1515*(G158/1000)/(E158/1000)^2/($D$4/10)^4</f>
        <v>0.22729778186435104</v>
      </c>
      <c r="J158" s="25">
        <f t="shared" ref="J158:J165" si="120">0.5*(F158/1000)/(E158/1000)^3/($D$4/10)^5</f>
        <v>0.14126993609895278</v>
      </c>
      <c r="K158" s="27">
        <f t="shared" ref="K158:K165" si="121">I158/J158</f>
        <v>1.6089607466456268</v>
      </c>
      <c r="L158" s="27">
        <f t="shared" ref="L158:L165" si="122">0.798*I158^1.5/J158</f>
        <v>0.61213320597206</v>
      </c>
      <c r="M158" s="27">
        <f t="shared" ref="M158:M165" si="123">G158/F158</f>
        <v>4.6290832455216018</v>
      </c>
      <c r="O158" s="25">
        <f t="shared" ref="O158:O165" si="124">G158/(PI()*$D$4^2/4)</f>
        <v>25.136704657153331</v>
      </c>
      <c r="P158" s="25">
        <f t="shared" ref="P158:P165" si="125">M158</f>
        <v>4.6290832455216018</v>
      </c>
      <c r="Q158" s="58">
        <f t="shared" si="103"/>
        <v>0.61213320597206</v>
      </c>
      <c r="R158" s="156">
        <f t="shared" si="104"/>
        <v>600.62921374762641</v>
      </c>
      <c r="S158" s="156">
        <f t="shared" si="105"/>
        <v>1133.2626674483517</v>
      </c>
      <c r="T158" s="153"/>
      <c r="U158" s="153"/>
      <c r="W158" s="49">
        <v>31</v>
      </c>
      <c r="X158" s="135">
        <v>18</v>
      </c>
      <c r="Y158" s="35">
        <v>0.72499999999999998</v>
      </c>
      <c r="Z158" s="36">
        <v>2550</v>
      </c>
      <c r="AA158" s="36">
        <v>8252</v>
      </c>
      <c r="AB158" s="34">
        <v>821</v>
      </c>
      <c r="AC158" s="21">
        <v>1051</v>
      </c>
      <c r="AD158" s="27">
        <f t="shared" si="106"/>
        <v>0.22858117517585588</v>
      </c>
      <c r="AE158" s="27">
        <f t="shared" si="107"/>
        <v>0.14869439152143565</v>
      </c>
      <c r="AF158" s="24">
        <f t="shared" si="108"/>
        <v>1.5372548543157649</v>
      </c>
      <c r="AG158" s="29">
        <f t="shared" si="109"/>
        <v>0.58650132158104717</v>
      </c>
      <c r="AH158" s="29">
        <f t="shared" si="110"/>
        <v>3.2360784313725488</v>
      </c>
      <c r="AJ158" s="51">
        <f>AA158/(PI()*$D$4^2/4)</f>
        <v>47.217866339820006</v>
      </c>
      <c r="AK158" s="51">
        <f>AH158</f>
        <v>3.2360784313725488</v>
      </c>
      <c r="AL158" s="58">
        <f t="shared" si="111"/>
        <v>0.58650132158104717</v>
      </c>
      <c r="AN158" s="128">
        <f>AC158*PI()/30*($D$4/2)</f>
        <v>820.88596053154151</v>
      </c>
      <c r="AO158" s="160"/>
      <c r="AP158" s="160"/>
      <c r="AQ158" s="128">
        <f>AB158/Y158</f>
        <v>1132.4137931034484</v>
      </c>
    </row>
    <row r="159" spans="1:43" x14ac:dyDescent="0.2">
      <c r="A159" s="1">
        <v>31</v>
      </c>
      <c r="B159" s="1">
        <v>49</v>
      </c>
      <c r="C159" s="1" t="s">
        <v>195</v>
      </c>
      <c r="D159" s="7">
        <v>18</v>
      </c>
      <c r="E159">
        <v>849</v>
      </c>
      <c r="F159">
        <v>1279</v>
      </c>
      <c r="G159">
        <v>5334</v>
      </c>
      <c r="H159">
        <v>0.58599999999999997</v>
      </c>
      <c r="I159" s="25">
        <f t="shared" si="119"/>
        <v>0.22642496265772555</v>
      </c>
      <c r="J159" s="25">
        <f t="shared" si="120"/>
        <v>0.14148487956031114</v>
      </c>
      <c r="K159" s="27">
        <f t="shared" si="121"/>
        <v>1.6003474248370602</v>
      </c>
      <c r="L159" s="27">
        <f t="shared" si="122"/>
        <v>0.60768612313730674</v>
      </c>
      <c r="M159" s="27">
        <f t="shared" si="123"/>
        <v>4.1704456606724003</v>
      </c>
      <c r="O159" s="25">
        <f t="shared" si="124"/>
        <v>30.521097801332999</v>
      </c>
      <c r="P159" s="25">
        <f t="shared" si="125"/>
        <v>4.1704456606724003</v>
      </c>
      <c r="Q159" s="58">
        <f t="shared" si="103"/>
        <v>0.60768612313730674</v>
      </c>
      <c r="R159" s="156">
        <f t="shared" si="104"/>
        <v>663.11339723242497</v>
      </c>
      <c r="S159" s="156">
        <f t="shared" si="105"/>
        <v>1131.5928280416808</v>
      </c>
      <c r="T159" s="153"/>
      <c r="U159" s="153"/>
      <c r="W159" s="49">
        <v>31</v>
      </c>
      <c r="X159" s="135">
        <v>18</v>
      </c>
      <c r="Y159" s="35">
        <v>0.75</v>
      </c>
      <c r="Z159" s="36">
        <v>2860</v>
      </c>
      <c r="AA159" s="36">
        <v>8886</v>
      </c>
      <c r="AB159" s="34">
        <v>849</v>
      </c>
      <c r="AC159" s="21">
        <v>1087</v>
      </c>
      <c r="AD159" s="27">
        <f t="shared" si="106"/>
        <v>0.23010915342951868</v>
      </c>
      <c r="AE159" s="27">
        <f t="shared" si="107"/>
        <v>0.15074397273460474</v>
      </c>
      <c r="AF159" s="24">
        <f t="shared" si="108"/>
        <v>1.5264899103769931</v>
      </c>
      <c r="AG159" s="29">
        <f t="shared" si="109"/>
        <v>0.58433752504520153</v>
      </c>
      <c r="AH159" s="29">
        <f t="shared" si="110"/>
        <v>3.1069930069930072</v>
      </c>
      <c r="AJ159" s="51">
        <f>AA159/(PI()*$D$4^2/4)</f>
        <v>50.84560837319929</v>
      </c>
      <c r="AK159" s="51">
        <f>AH159</f>
        <v>3.1069930069930072</v>
      </c>
      <c r="AL159" s="58">
        <f t="shared" si="111"/>
        <v>0.58433752504520153</v>
      </c>
      <c r="AN159" s="128">
        <f>AC159*PI()/30*($D$4/2)</f>
        <v>849.00384309970082</v>
      </c>
      <c r="AO159" s="160"/>
      <c r="AP159" s="160"/>
      <c r="AQ159" s="128">
        <f>AB159/Y159</f>
        <v>1132</v>
      </c>
    </row>
    <row r="160" spans="1:43" x14ac:dyDescent="0.2">
      <c r="A160" s="1">
        <v>31</v>
      </c>
      <c r="B160" s="1">
        <v>49</v>
      </c>
      <c r="C160" s="1" t="s">
        <v>195</v>
      </c>
      <c r="D160" s="7">
        <v>18</v>
      </c>
      <c r="E160">
        <v>900</v>
      </c>
      <c r="F160">
        <v>1567</v>
      </c>
      <c r="G160">
        <v>6015</v>
      </c>
      <c r="H160">
        <v>0.621</v>
      </c>
      <c r="I160" s="25">
        <f t="shared" si="119"/>
        <v>0.22721515068591816</v>
      </c>
      <c r="J160" s="25">
        <f t="shared" si="120"/>
        <v>0.14551374694654845</v>
      </c>
      <c r="K160" s="27">
        <f t="shared" si="121"/>
        <v>1.5614686272176133</v>
      </c>
      <c r="L160" s="27">
        <f t="shared" si="122"/>
        <v>0.59395671631378211</v>
      </c>
      <c r="M160" s="27">
        <f t="shared" si="123"/>
        <v>3.8385449904275686</v>
      </c>
      <c r="O160" s="25">
        <f t="shared" si="124"/>
        <v>34.417773392391823</v>
      </c>
      <c r="P160" s="25">
        <f t="shared" si="125"/>
        <v>3.8385449904275686</v>
      </c>
      <c r="Q160" s="58">
        <f t="shared" si="103"/>
        <v>0.59395671631378211</v>
      </c>
      <c r="R160" s="156">
        <f t="shared" si="104"/>
        <v>702.94706420398404</v>
      </c>
      <c r="S160" s="156">
        <f t="shared" si="105"/>
        <v>1131.9598457391048</v>
      </c>
      <c r="T160" s="153"/>
      <c r="U160" s="153"/>
      <c r="W160" s="49">
        <v>31</v>
      </c>
      <c r="X160" s="135">
        <v>18</v>
      </c>
      <c r="Y160" s="35">
        <v>0.77500000000000002</v>
      </c>
      <c r="Z160" s="36">
        <v>3198</v>
      </c>
      <c r="AA160" s="36">
        <v>9559</v>
      </c>
      <c r="AB160" s="34">
        <v>878</v>
      </c>
      <c r="AC160" s="21">
        <v>1123</v>
      </c>
      <c r="AD160" s="27">
        <f t="shared" si="106"/>
        <v>0.23192075865656403</v>
      </c>
      <c r="AE160" s="27">
        <f t="shared" si="107"/>
        <v>0.15286277747027102</v>
      </c>
      <c r="AF160" s="24">
        <f t="shared" si="108"/>
        <v>1.5171826817137894</v>
      </c>
      <c r="AG160" s="29">
        <f t="shared" si="109"/>
        <v>0.58305641709951317</v>
      </c>
      <c r="AH160" s="29">
        <f t="shared" si="110"/>
        <v>2.989055659787367</v>
      </c>
      <c r="AJ160" s="51">
        <f>AA160/(PI()*$D$4^2/4)</f>
        <v>54.696508039546707</v>
      </c>
      <c r="AK160" s="51">
        <f>AH160</f>
        <v>2.989055659787367</v>
      </c>
      <c r="AL160" s="58">
        <f t="shared" si="111"/>
        <v>0.58305641709951317</v>
      </c>
      <c r="AN160" s="128">
        <f>AC160*PI()/30*($D$4/2)</f>
        <v>877.12172566786023</v>
      </c>
      <c r="AO160" s="160"/>
      <c r="AP160" s="160"/>
      <c r="AQ160" s="128">
        <f>AB160/Y160</f>
        <v>1132.9032258064515</v>
      </c>
    </row>
    <row r="161" spans="1:43" x14ac:dyDescent="0.2">
      <c r="A161" s="1">
        <v>31</v>
      </c>
      <c r="B161" s="1">
        <v>49</v>
      </c>
      <c r="C161" s="1" t="s">
        <v>195</v>
      </c>
      <c r="D161" s="7">
        <v>18</v>
      </c>
      <c r="E161">
        <v>958</v>
      </c>
      <c r="F161">
        <v>1907</v>
      </c>
      <c r="G161">
        <v>6904</v>
      </c>
      <c r="H161">
        <v>0.66100000000000003</v>
      </c>
      <c r="I161" s="25">
        <f t="shared" si="119"/>
        <v>0.2301740919310799</v>
      </c>
      <c r="J161" s="25">
        <f t="shared" si="120"/>
        <v>0.14683065004878879</v>
      </c>
      <c r="K161" s="27">
        <f t="shared" si="121"/>
        <v>1.5676161064096483</v>
      </c>
      <c r="L161" s="27">
        <f t="shared" si="122"/>
        <v>0.60016522471728262</v>
      </c>
      <c r="M161" s="27">
        <f t="shared" si="123"/>
        <v>3.6203460933403253</v>
      </c>
      <c r="O161" s="25">
        <f t="shared" si="124"/>
        <v>39.504623025947325</v>
      </c>
      <c r="P161" s="25">
        <f t="shared" si="125"/>
        <v>3.6203460933403253</v>
      </c>
      <c r="Q161" s="58">
        <f t="shared" si="103"/>
        <v>0.60016522471728262</v>
      </c>
      <c r="R161" s="156">
        <f t="shared" si="104"/>
        <v>748.24809723046315</v>
      </c>
      <c r="S161" s="156">
        <f t="shared" si="105"/>
        <v>1131.9940956587943</v>
      </c>
      <c r="T161" s="153"/>
      <c r="U161" s="153"/>
      <c r="AL161" s="58"/>
      <c r="AN161" s="128"/>
      <c r="AO161" s="160"/>
      <c r="AP161" s="160"/>
      <c r="AQ161" s="128"/>
    </row>
    <row r="162" spans="1:43" x14ac:dyDescent="0.2">
      <c r="A162" s="1">
        <v>31</v>
      </c>
      <c r="B162" s="1">
        <v>49</v>
      </c>
      <c r="C162" s="1" t="s">
        <v>195</v>
      </c>
      <c r="D162" s="7">
        <v>18</v>
      </c>
      <c r="E162">
        <v>978</v>
      </c>
      <c r="F162">
        <v>1978</v>
      </c>
      <c r="G162">
        <v>7061</v>
      </c>
      <c r="H162">
        <v>0.67500000000000004</v>
      </c>
      <c r="I162" s="25">
        <f t="shared" si="119"/>
        <v>0.2258786460483124</v>
      </c>
      <c r="J162" s="25">
        <f t="shared" si="120"/>
        <v>0.14314371313776067</v>
      </c>
      <c r="K162" s="27">
        <f t="shared" si="121"/>
        <v>1.5779850969139533</v>
      </c>
      <c r="L162" s="27">
        <f t="shared" si="122"/>
        <v>0.59847136628181896</v>
      </c>
      <c r="M162" s="27">
        <f t="shared" si="123"/>
        <v>3.5697674418604652</v>
      </c>
      <c r="O162" s="25">
        <f t="shared" si="124"/>
        <v>40.402975548408754</v>
      </c>
      <c r="P162" s="25">
        <f t="shared" si="125"/>
        <v>3.5697674418604652</v>
      </c>
      <c r="Q162" s="58">
        <f t="shared" si="103"/>
        <v>0.59847136628181896</v>
      </c>
      <c r="R162" s="156">
        <f t="shared" si="104"/>
        <v>763.86914310166276</v>
      </c>
      <c r="S162" s="156">
        <f t="shared" si="105"/>
        <v>1131.657989780241</v>
      </c>
      <c r="T162" s="153"/>
      <c r="U162" s="153"/>
      <c r="AL162" s="58"/>
      <c r="AN162" s="128"/>
      <c r="AO162" s="160"/>
      <c r="AP162" s="160"/>
      <c r="AQ162" s="128"/>
    </row>
    <row r="163" spans="1:43" x14ac:dyDescent="0.2">
      <c r="A163" s="1">
        <v>31</v>
      </c>
      <c r="B163" s="1">
        <v>49</v>
      </c>
      <c r="C163" s="1" t="s">
        <v>195</v>
      </c>
      <c r="D163" s="7">
        <v>18</v>
      </c>
      <c r="E163">
        <v>1023</v>
      </c>
      <c r="F163">
        <v>2325</v>
      </c>
      <c r="G163">
        <v>7740</v>
      </c>
      <c r="H163">
        <v>0.70599999999999996</v>
      </c>
      <c r="I163" s="25">
        <f t="shared" si="119"/>
        <v>0.22629573411810733</v>
      </c>
      <c r="J163" s="25">
        <f t="shared" si="120"/>
        <v>0.14701397211515013</v>
      </c>
      <c r="K163" s="27">
        <f t="shared" si="121"/>
        <v>1.5392804565599996</v>
      </c>
      <c r="L163" s="27">
        <f t="shared" si="122"/>
        <v>0.58433086972663795</v>
      </c>
      <c r="M163" s="27">
        <f t="shared" si="123"/>
        <v>3.3290322580645162</v>
      </c>
      <c r="O163" s="25">
        <f t="shared" si="124"/>
        <v>44.28820715828973</v>
      </c>
      <c r="P163" s="25">
        <f t="shared" si="125"/>
        <v>3.3290322580645162</v>
      </c>
      <c r="Q163" s="58">
        <f t="shared" si="103"/>
        <v>0.58433086972663795</v>
      </c>
      <c r="R163" s="156">
        <f t="shared" si="104"/>
        <v>799.01649631186194</v>
      </c>
      <c r="S163" s="156">
        <f t="shared" si="105"/>
        <v>1131.7514112066033</v>
      </c>
      <c r="T163" s="153"/>
      <c r="U163" s="153"/>
      <c r="AL163" s="58"/>
      <c r="AN163" s="128"/>
      <c r="AO163" s="160"/>
      <c r="AP163" s="160"/>
      <c r="AQ163" s="128"/>
    </row>
    <row r="164" spans="1:43" x14ac:dyDescent="0.2">
      <c r="A164" s="1">
        <v>31</v>
      </c>
      <c r="B164" s="1">
        <v>49</v>
      </c>
      <c r="C164" s="1" t="s">
        <v>195</v>
      </c>
      <c r="D164" s="7">
        <v>18</v>
      </c>
      <c r="E164">
        <v>1090</v>
      </c>
      <c r="F164">
        <v>2993</v>
      </c>
      <c r="G164">
        <v>9100</v>
      </c>
      <c r="H164">
        <v>0.75700000000000001</v>
      </c>
      <c r="I164" s="25">
        <f t="shared" si="119"/>
        <v>0.23435545688228759</v>
      </c>
      <c r="J164" s="25">
        <f t="shared" si="120"/>
        <v>0.1564551195292071</v>
      </c>
      <c r="K164" s="27">
        <f t="shared" si="121"/>
        <v>1.4979085221850987</v>
      </c>
      <c r="L164" s="27">
        <f t="shared" si="122"/>
        <v>0.57866300524847381</v>
      </c>
      <c r="M164" s="27">
        <f t="shared" si="123"/>
        <v>3.0404276645506183</v>
      </c>
      <c r="O164" s="25">
        <f t="shared" si="124"/>
        <v>52.070114359229521</v>
      </c>
      <c r="P164" s="25">
        <f t="shared" si="125"/>
        <v>3.0404276645506183</v>
      </c>
      <c r="Q164" s="58">
        <f t="shared" si="103"/>
        <v>0.57866300524847381</v>
      </c>
      <c r="R164" s="156">
        <f t="shared" si="104"/>
        <v>851.3469999803807</v>
      </c>
      <c r="S164" s="156">
        <f t="shared" si="105"/>
        <v>1124.6327608723655</v>
      </c>
      <c r="T164" s="153"/>
      <c r="U164" s="153"/>
      <c r="AL164" s="58"/>
      <c r="AN164" s="128"/>
      <c r="AO164" s="160"/>
      <c r="AP164" s="160"/>
      <c r="AQ164" s="128"/>
    </row>
    <row r="165" spans="1:43" x14ac:dyDescent="0.2">
      <c r="A165" s="1">
        <v>31</v>
      </c>
      <c r="B165" s="1">
        <v>49</v>
      </c>
      <c r="C165" s="1" t="s">
        <v>195</v>
      </c>
      <c r="D165" s="7">
        <v>18</v>
      </c>
      <c r="E165">
        <v>1135</v>
      </c>
      <c r="F165">
        <v>3289</v>
      </c>
      <c r="G165">
        <v>9780</v>
      </c>
      <c r="H165">
        <v>0.78300000000000003</v>
      </c>
      <c r="I165" s="25">
        <f t="shared" si="119"/>
        <v>0.23229176061427506</v>
      </c>
      <c r="J165" s="25">
        <f t="shared" si="120"/>
        <v>0.15227858919720327</v>
      </c>
      <c r="K165" s="27">
        <f t="shared" si="121"/>
        <v>1.5254394057555485</v>
      </c>
      <c r="L165" s="27">
        <f t="shared" si="122"/>
        <v>0.58669819925283828</v>
      </c>
      <c r="M165" s="27">
        <f t="shared" si="123"/>
        <v>2.9735481909394954</v>
      </c>
      <c r="O165" s="25">
        <f t="shared" si="124"/>
        <v>55.96106795969942</v>
      </c>
      <c r="P165" s="25">
        <f t="shared" si="125"/>
        <v>2.9735481909394954</v>
      </c>
      <c r="Q165" s="58">
        <f t="shared" si="103"/>
        <v>0.58669819925283828</v>
      </c>
      <c r="R165" s="156">
        <f t="shared" si="104"/>
        <v>886.49435319057989</v>
      </c>
      <c r="S165" s="156">
        <f t="shared" si="105"/>
        <v>1132.1766962842655</v>
      </c>
      <c r="T165" s="153"/>
      <c r="U165" s="153"/>
      <c r="AL165" s="58"/>
      <c r="AN165" s="128"/>
      <c r="AO165" s="160"/>
      <c r="AP165" s="160"/>
      <c r="AQ165" s="128"/>
    </row>
    <row r="166" spans="1:43" x14ac:dyDescent="0.2">
      <c r="A166" s="1">
        <v>31</v>
      </c>
      <c r="B166" s="1">
        <v>49</v>
      </c>
      <c r="C166" s="1" t="s">
        <v>195</v>
      </c>
      <c r="D166" s="7">
        <v>18</v>
      </c>
      <c r="H166"/>
      <c r="Q166" s="58"/>
      <c r="R166" s="156"/>
      <c r="T166" s="153"/>
      <c r="U166" s="153"/>
      <c r="AL166" s="58"/>
      <c r="AN166" s="128"/>
      <c r="AO166" s="160"/>
      <c r="AP166" s="160"/>
      <c r="AQ166" s="128"/>
    </row>
    <row r="167" spans="1:43" x14ac:dyDescent="0.2">
      <c r="D167" s="7"/>
      <c r="H167"/>
      <c r="Q167" s="58"/>
      <c r="R167" s="156"/>
      <c r="T167" s="153"/>
      <c r="U167" s="153"/>
      <c r="AL167" s="58"/>
      <c r="AN167" s="128"/>
      <c r="AO167" s="160"/>
      <c r="AP167" s="160"/>
      <c r="AQ167" s="128"/>
    </row>
    <row r="168" spans="1:43" x14ac:dyDescent="0.2">
      <c r="D168" s="7"/>
      <c r="H168"/>
      <c r="Q168" s="58"/>
      <c r="R168" s="156"/>
      <c r="T168" s="153"/>
      <c r="U168" s="153"/>
      <c r="AL168" s="58"/>
    </row>
    <row r="169" spans="1:43" x14ac:dyDescent="0.2">
      <c r="A169" s="1">
        <v>32</v>
      </c>
      <c r="B169" s="1">
        <v>50</v>
      </c>
      <c r="C169" s="1" t="s">
        <v>195</v>
      </c>
      <c r="D169" s="7">
        <v>20</v>
      </c>
      <c r="E169">
        <v>767</v>
      </c>
      <c r="F169">
        <v>1129</v>
      </c>
      <c r="G169">
        <v>4418</v>
      </c>
      <c r="H169">
        <v>0.52700000000000002</v>
      </c>
      <c r="I169" s="25">
        <f t="shared" ref="I169:I175" si="126">0.1515*(G169/1000)/(E169/1000)^2/($D$4/10)^4</f>
        <v>0.22978499065541422</v>
      </c>
      <c r="J169" s="25">
        <f t="shared" ref="J169:J175" si="127">0.5*(F169/1000)/(E169/1000)^3/($D$4/10)^5</f>
        <v>0.16938322825301977</v>
      </c>
      <c r="K169" s="27">
        <f t="shared" ref="K169:K175" si="128">I169/J169</f>
        <v>1.3565982478038974</v>
      </c>
      <c r="L169" s="27">
        <f t="shared" ref="L169:L175" si="129">0.798*I169^1.5/J169</f>
        <v>0.51893740041073999</v>
      </c>
      <c r="M169" s="27">
        <f t="shared" ref="M169:M175" si="130">G169/F169</f>
        <v>3.9131975199291409</v>
      </c>
      <c r="O169" s="25">
        <f t="shared" ref="O169:O175" si="131">G169/(PI()*$D$4^2/4)</f>
        <v>25.279754421876486</v>
      </c>
      <c r="P169" s="25">
        <f t="shared" ref="P169:P175" si="132">M169</f>
        <v>3.9131975199291409</v>
      </c>
      <c r="Q169" s="58">
        <f t="shared" si="103"/>
        <v>0.51893740041073999</v>
      </c>
      <c r="R169" s="156">
        <f t="shared" si="104"/>
        <v>599.06710916050645</v>
      </c>
      <c r="S169" s="156">
        <f t="shared" si="105"/>
        <v>1136.749732752384</v>
      </c>
      <c r="T169" s="153"/>
      <c r="U169" s="153"/>
      <c r="AL169" s="58"/>
    </row>
    <row r="170" spans="1:43" x14ac:dyDescent="0.2">
      <c r="A170" s="1">
        <v>32</v>
      </c>
      <c r="B170" s="1">
        <v>50</v>
      </c>
      <c r="C170" s="1" t="s">
        <v>195</v>
      </c>
      <c r="D170" s="7">
        <v>20</v>
      </c>
      <c r="E170">
        <v>848</v>
      </c>
      <c r="F170">
        <v>1591</v>
      </c>
      <c r="G170">
        <v>5576</v>
      </c>
      <c r="H170">
        <v>0.58299999999999996</v>
      </c>
      <c r="I170" s="25">
        <f t="shared" si="126"/>
        <v>0.237256289720158</v>
      </c>
      <c r="J170" s="25">
        <f t="shared" si="127"/>
        <v>0.17662215467455294</v>
      </c>
      <c r="K170" s="27">
        <f t="shared" si="128"/>
        <v>1.3432985808452544</v>
      </c>
      <c r="L170" s="27">
        <f t="shared" si="129"/>
        <v>0.52213681362805142</v>
      </c>
      <c r="M170" s="27">
        <f t="shared" si="130"/>
        <v>3.5047140163419233</v>
      </c>
      <c r="O170" s="25">
        <f t="shared" si="131"/>
        <v>31.905819523853168</v>
      </c>
      <c r="P170" s="25">
        <f t="shared" si="132"/>
        <v>3.5047140163419233</v>
      </c>
      <c r="Q170" s="58">
        <f t="shared" si="103"/>
        <v>0.52213681362805142</v>
      </c>
      <c r="R170" s="156">
        <f t="shared" si="104"/>
        <v>662.33234493886505</v>
      </c>
      <c r="S170" s="156">
        <f t="shared" si="105"/>
        <v>1136.0760633599743</v>
      </c>
      <c r="T170" s="153"/>
      <c r="U170" s="153"/>
      <c r="AL170" s="58"/>
    </row>
    <row r="171" spans="1:43" x14ac:dyDescent="0.2">
      <c r="A171" s="1">
        <v>32</v>
      </c>
      <c r="B171" s="1">
        <v>50</v>
      </c>
      <c r="C171" s="1" t="s">
        <v>195</v>
      </c>
      <c r="D171" s="7">
        <v>20</v>
      </c>
      <c r="E171">
        <v>901</v>
      </c>
      <c r="F171">
        <v>1881</v>
      </c>
      <c r="G171">
        <v>6154</v>
      </c>
      <c r="H171">
        <v>0.61899999999999999</v>
      </c>
      <c r="I171" s="25">
        <f t="shared" si="126"/>
        <v>0.23195011056783776</v>
      </c>
      <c r="J171" s="25">
        <f t="shared" si="127"/>
        <v>0.17409126391593976</v>
      </c>
      <c r="K171" s="27">
        <f t="shared" si="128"/>
        <v>1.332347789029984</v>
      </c>
      <c r="L171" s="27">
        <f t="shared" si="129"/>
        <v>0.51205638852536128</v>
      </c>
      <c r="M171" s="27">
        <f t="shared" si="130"/>
        <v>3.2716640085061139</v>
      </c>
      <c r="O171" s="25">
        <f t="shared" si="131"/>
        <v>35.213130084252583</v>
      </c>
      <c r="P171" s="25">
        <f t="shared" si="132"/>
        <v>3.2716640085061139</v>
      </c>
      <c r="Q171" s="58">
        <f t="shared" si="103"/>
        <v>0.51205638852536128</v>
      </c>
      <c r="R171" s="156">
        <f t="shared" si="104"/>
        <v>703.72811649754408</v>
      </c>
      <c r="S171" s="156">
        <f t="shared" si="105"/>
        <v>1136.8790250364202</v>
      </c>
      <c r="T171" s="153"/>
      <c r="U171" s="153"/>
      <c r="AL171" s="58"/>
    </row>
    <row r="172" spans="1:43" x14ac:dyDescent="0.2">
      <c r="A172" s="1">
        <v>32</v>
      </c>
      <c r="B172" s="1">
        <v>50</v>
      </c>
      <c r="C172" s="1" t="s">
        <v>195</v>
      </c>
      <c r="D172" s="7">
        <v>20</v>
      </c>
      <c r="E172">
        <v>949</v>
      </c>
      <c r="F172">
        <v>2193</v>
      </c>
      <c r="G172">
        <v>6868</v>
      </c>
      <c r="H172">
        <v>0.65200000000000002</v>
      </c>
      <c r="I172" s="25">
        <f t="shared" si="126"/>
        <v>0.23333749735380471</v>
      </c>
      <c r="J172" s="25">
        <f t="shared" si="127"/>
        <v>0.17370109254843083</v>
      </c>
      <c r="K172" s="27">
        <f t="shared" si="128"/>
        <v>1.3433277472837208</v>
      </c>
      <c r="L172" s="27">
        <f t="shared" si="129"/>
        <v>0.51781800193158833</v>
      </c>
      <c r="M172" s="27">
        <f t="shared" si="130"/>
        <v>3.1317829457364339</v>
      </c>
      <c r="O172" s="25">
        <f t="shared" si="131"/>
        <v>39.298631364745972</v>
      </c>
      <c r="P172" s="25">
        <f t="shared" si="132"/>
        <v>3.1317829457364339</v>
      </c>
      <c r="Q172" s="58">
        <f t="shared" si="103"/>
        <v>0.51781800193158833</v>
      </c>
      <c r="R172" s="156">
        <f t="shared" si="104"/>
        <v>741.21862658842326</v>
      </c>
      <c r="S172" s="156">
        <f t="shared" si="105"/>
        <v>1136.8383843380725</v>
      </c>
      <c r="T172" s="153"/>
      <c r="U172" s="153"/>
      <c r="AL172" s="58"/>
    </row>
    <row r="173" spans="1:43" x14ac:dyDescent="0.2">
      <c r="A173" s="1">
        <v>32</v>
      </c>
      <c r="B173" s="1">
        <v>50</v>
      </c>
      <c r="C173" s="1" t="s">
        <v>195</v>
      </c>
      <c r="D173" s="7">
        <v>20</v>
      </c>
      <c r="E173">
        <v>979</v>
      </c>
      <c r="F173">
        <v>2419</v>
      </c>
      <c r="G173">
        <v>7259</v>
      </c>
      <c r="H173">
        <v>0.67300000000000004</v>
      </c>
      <c r="I173" s="25">
        <f t="shared" si="126"/>
        <v>0.2317384440740056</v>
      </c>
      <c r="J173" s="25">
        <f t="shared" si="127"/>
        <v>0.17452206724716088</v>
      </c>
      <c r="K173" s="27">
        <f t="shared" si="128"/>
        <v>1.3278460869124016</v>
      </c>
      <c r="L173" s="27">
        <f t="shared" si="129"/>
        <v>0.51009336296895891</v>
      </c>
      <c r="M173" s="27">
        <f t="shared" si="130"/>
        <v>3.0008267879288963</v>
      </c>
      <c r="O173" s="25">
        <f t="shared" si="131"/>
        <v>41.535929685016164</v>
      </c>
      <c r="P173" s="25">
        <f t="shared" si="132"/>
        <v>3.0008267879288963</v>
      </c>
      <c r="Q173" s="58">
        <f t="shared" si="103"/>
        <v>0.51009336296895891</v>
      </c>
      <c r="R173" s="156">
        <f t="shared" si="104"/>
        <v>764.65019539522268</v>
      </c>
      <c r="S173" s="156">
        <f t="shared" si="105"/>
        <v>1136.1815681949815</v>
      </c>
      <c r="T173" s="153"/>
      <c r="U173" s="153"/>
      <c r="AL173" s="58"/>
    </row>
    <row r="174" spans="1:43" x14ac:dyDescent="0.2">
      <c r="A174" s="1">
        <v>32</v>
      </c>
      <c r="B174" s="1">
        <v>50</v>
      </c>
      <c r="C174" s="1" t="s">
        <v>195</v>
      </c>
      <c r="D174" s="7">
        <v>20</v>
      </c>
      <c r="E174">
        <v>1021</v>
      </c>
      <c r="F174">
        <v>2783</v>
      </c>
      <c r="G174">
        <v>8100</v>
      </c>
      <c r="H174">
        <v>0.70199999999999996</v>
      </c>
      <c r="I174" s="25">
        <f t="shared" si="126"/>
        <v>0.23774982647258391</v>
      </c>
      <c r="J174" s="25">
        <f t="shared" si="127"/>
        <v>0.17701029903679688</v>
      </c>
      <c r="K174" s="27">
        <f t="shared" si="128"/>
        <v>1.3431412057168521</v>
      </c>
      <c r="L174" s="27">
        <f t="shared" si="129"/>
        <v>0.5226183669274258</v>
      </c>
      <c r="M174" s="27">
        <f t="shared" si="130"/>
        <v>2.9105282069708949</v>
      </c>
      <c r="O174" s="25">
        <f t="shared" si="131"/>
        <v>46.348123770303204</v>
      </c>
      <c r="P174" s="25">
        <f t="shared" si="132"/>
        <v>2.9105282069708949</v>
      </c>
      <c r="Q174" s="58">
        <f t="shared" si="103"/>
        <v>0.5226183669274258</v>
      </c>
      <c r="R174" s="156">
        <f t="shared" si="104"/>
        <v>797.45439172474198</v>
      </c>
      <c r="S174" s="156">
        <f t="shared" si="105"/>
        <v>1135.9749169868121</v>
      </c>
      <c r="T174" s="153"/>
      <c r="U174" s="153"/>
      <c r="AL174" s="58"/>
    </row>
    <row r="175" spans="1:43" x14ac:dyDescent="0.2">
      <c r="A175" s="1">
        <v>32</v>
      </c>
      <c r="B175" s="1">
        <v>50</v>
      </c>
      <c r="C175" s="1" t="s">
        <v>195</v>
      </c>
      <c r="D175" s="7">
        <v>20</v>
      </c>
      <c r="E175">
        <v>1039</v>
      </c>
      <c r="F175">
        <v>2994</v>
      </c>
      <c r="G175">
        <v>8363</v>
      </c>
      <c r="H175">
        <v>0.71399999999999997</v>
      </c>
      <c r="I175" s="25">
        <f t="shared" si="126"/>
        <v>0.23703783705265838</v>
      </c>
      <c r="J175" s="25">
        <f t="shared" si="127"/>
        <v>0.1807039762716135</v>
      </c>
      <c r="K175" s="27">
        <f t="shared" si="128"/>
        <v>1.3117466585039075</v>
      </c>
      <c r="L175" s="27">
        <f t="shared" si="129"/>
        <v>0.50963787443431019</v>
      </c>
      <c r="M175" s="27">
        <f t="shared" si="130"/>
        <v>2.7932531730126922</v>
      </c>
      <c r="O175" s="25">
        <f t="shared" si="131"/>
        <v>47.853007295190828</v>
      </c>
      <c r="P175" s="25">
        <f t="shared" si="132"/>
        <v>2.7932531730126922</v>
      </c>
      <c r="Q175" s="58">
        <f t="shared" si="103"/>
        <v>0.50963787443431019</v>
      </c>
      <c r="R175" s="156">
        <f t="shared" si="104"/>
        <v>811.51333300882163</v>
      </c>
      <c r="S175" s="156">
        <f t="shared" si="105"/>
        <v>1136.5732955305625</v>
      </c>
      <c r="T175" s="153"/>
      <c r="U175" s="153"/>
      <c r="AL175" s="58"/>
    </row>
    <row r="176" spans="1:43" x14ac:dyDescent="0.2">
      <c r="Q176" s="58"/>
      <c r="T176" s="153"/>
      <c r="U176" s="153"/>
      <c r="AL176" s="58"/>
    </row>
    <row r="177" spans="17:38" x14ac:dyDescent="0.2">
      <c r="Q177" s="58"/>
      <c r="T177" s="153"/>
      <c r="U177" s="153"/>
      <c r="AL177" s="58"/>
    </row>
    <row r="178" spans="17:38" x14ac:dyDescent="0.2">
      <c r="Q178" s="58"/>
      <c r="T178" s="153"/>
      <c r="U178" s="153"/>
      <c r="AL178" s="58"/>
    </row>
    <row r="179" spans="17:38" x14ac:dyDescent="0.2">
      <c r="Q179" s="58"/>
      <c r="T179" s="153"/>
      <c r="U179" s="153"/>
      <c r="Y179" s="216"/>
      <c r="AL179" s="58"/>
    </row>
    <row r="180" spans="17:38" x14ac:dyDescent="0.2">
      <c r="Q180" s="58"/>
      <c r="T180" s="153"/>
      <c r="U180" s="153"/>
      <c r="Y180" s="216"/>
      <c r="AL180" s="58"/>
    </row>
    <row r="181" spans="17:38" x14ac:dyDescent="0.2">
      <c r="Q181" s="58"/>
      <c r="T181" s="153"/>
      <c r="U181" s="153"/>
      <c r="Y181" s="216"/>
      <c r="AL181" s="58"/>
    </row>
    <row r="182" spans="17:38" x14ac:dyDescent="0.2">
      <c r="Q182" s="58"/>
      <c r="T182" s="153"/>
      <c r="U182" s="153"/>
      <c r="Y182" s="216"/>
      <c r="AL182" s="58"/>
    </row>
    <row r="183" spans="17:38" x14ac:dyDescent="0.2">
      <c r="Q183" s="58"/>
      <c r="T183" s="153"/>
      <c r="U183" s="153"/>
      <c r="Y183" s="216"/>
      <c r="AL183" s="58"/>
    </row>
    <row r="184" spans="17:38" x14ac:dyDescent="0.2">
      <c r="Q184" s="58"/>
      <c r="T184" s="153"/>
      <c r="U184" s="153"/>
      <c r="Y184" s="216"/>
      <c r="AL184" s="58"/>
    </row>
    <row r="185" spans="17:38" x14ac:dyDescent="0.2">
      <c r="Q185" s="58"/>
      <c r="T185" s="153"/>
      <c r="U185" s="153"/>
      <c r="Y185" s="216"/>
      <c r="AL185" s="58"/>
    </row>
    <row r="186" spans="17:38" x14ac:dyDescent="0.2">
      <c r="Q186" s="58"/>
      <c r="T186" s="153"/>
      <c r="U186" s="153"/>
      <c r="Y186" s="216"/>
      <c r="AL186" s="58"/>
    </row>
    <row r="187" spans="17:38" x14ac:dyDescent="0.2">
      <c r="Q187" s="58"/>
      <c r="T187" s="153"/>
      <c r="U187" s="153"/>
      <c r="Y187" s="216"/>
      <c r="AL187" s="58"/>
    </row>
    <row r="188" spans="17:38" x14ac:dyDescent="0.2">
      <c r="Q188" s="58"/>
      <c r="T188" s="153"/>
      <c r="U188" s="153"/>
      <c r="AL188" s="58"/>
    </row>
    <row r="189" spans="17:38" x14ac:dyDescent="0.2">
      <c r="Q189" s="58"/>
      <c r="T189" s="153"/>
      <c r="U189" s="153"/>
      <c r="AL189" s="58"/>
    </row>
    <row r="190" spans="17:38" x14ac:dyDescent="0.2">
      <c r="Q190" s="58"/>
      <c r="T190" s="153"/>
      <c r="U190" s="153"/>
      <c r="AL190" s="58"/>
    </row>
    <row r="191" spans="17:38" x14ac:dyDescent="0.2">
      <c r="Q191" s="58"/>
      <c r="T191" s="153"/>
      <c r="U191" s="153"/>
      <c r="AL191" s="58"/>
    </row>
    <row r="192" spans="17:38" x14ac:dyDescent="0.2">
      <c r="Q192" s="58"/>
      <c r="T192" s="153"/>
      <c r="U192" s="153"/>
      <c r="AL192" s="58"/>
    </row>
    <row r="193" spans="17:38" x14ac:dyDescent="0.2">
      <c r="Q193" s="58"/>
      <c r="AL193" s="58"/>
    </row>
    <row r="194" spans="17:38" x14ac:dyDescent="0.2">
      <c r="Q194" s="58"/>
      <c r="AL194" s="58"/>
    </row>
    <row r="195" spans="17:38" x14ac:dyDescent="0.2">
      <c r="Q195" s="58"/>
      <c r="AL195" s="58"/>
    </row>
    <row r="197" spans="17:38" x14ac:dyDescent="0.2">
      <c r="AL197" s="90"/>
    </row>
    <row r="198" spans="17:38" x14ac:dyDescent="0.2">
      <c r="AL198" s="90"/>
    </row>
    <row r="199" spans="17:38" x14ac:dyDescent="0.2">
      <c r="AL199" s="90"/>
    </row>
    <row r="200" spans="17:38" x14ac:dyDescent="0.2">
      <c r="AL200" s="90"/>
    </row>
    <row r="201" spans="17:38" x14ac:dyDescent="0.2">
      <c r="AL201" s="90"/>
    </row>
    <row r="202" spans="17:38" x14ac:dyDescent="0.2">
      <c r="AL202" s="90"/>
    </row>
    <row r="203" spans="17:38" x14ac:dyDescent="0.2">
      <c r="AL203" s="90"/>
    </row>
    <row r="204" spans="17:38" x14ac:dyDescent="0.2">
      <c r="AL204" s="90"/>
    </row>
    <row r="205" spans="17:38" x14ac:dyDescent="0.2">
      <c r="AL205" s="90"/>
    </row>
    <row r="206" spans="17:38" x14ac:dyDescent="0.2">
      <c r="AL206" s="90"/>
    </row>
    <row r="207" spans="17:38" x14ac:dyDescent="0.2">
      <c r="AL207" s="90"/>
    </row>
    <row r="208" spans="17:38" x14ac:dyDescent="0.2">
      <c r="AL208" s="90"/>
    </row>
  </sheetData>
  <phoneticPr fontId="1" type="noConversion"/>
  <pageMargins left="0.75" right="0.75" top="1" bottom="1" header="0.5" footer="0.5"/>
  <pageSetup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DSMT4" shapeId="2049" r:id="rId4">
          <objectPr defaultSize="0" r:id="rId5">
            <anchor moveWithCells="1">
              <from>
                <xdr:col>12</xdr:col>
                <xdr:colOff>787400</xdr:colOff>
                <xdr:row>0</xdr:row>
                <xdr:rowOff>127000</xdr:rowOff>
              </from>
              <to>
                <xdr:col>20</xdr:col>
                <xdr:colOff>952500</xdr:colOff>
                <xdr:row>2</xdr:row>
                <xdr:rowOff>177800</xdr:rowOff>
              </to>
            </anchor>
          </objectPr>
        </oleObject>
      </mc:Choice>
      <mc:Fallback>
        <oleObject progId="Equation.DSMT4" shapeId="204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AQ208"/>
  <sheetViews>
    <sheetView workbookViewId="0">
      <selection activeCell="R5" sqref="R5:S7"/>
    </sheetView>
  </sheetViews>
  <sheetFormatPr baseColWidth="10" defaultColWidth="8.83203125" defaultRowHeight="16" x14ac:dyDescent="0.2"/>
  <cols>
    <col min="2" max="2" width="15.6640625" style="1" customWidth="1"/>
    <col min="3" max="3" width="12.83203125" style="1" customWidth="1"/>
    <col min="4" max="4" width="10" style="7" customWidth="1"/>
    <col min="6" max="6" width="12.83203125" customWidth="1"/>
    <col min="7" max="7" width="12.1640625" customWidth="1"/>
    <col min="8" max="8" width="13.1640625" style="17" customWidth="1"/>
    <col min="9" max="9" width="11.83203125" customWidth="1"/>
    <col min="10" max="10" width="12.5" customWidth="1"/>
    <col min="11" max="11" width="12.1640625" customWidth="1"/>
    <col min="12" max="12" width="11.5" customWidth="1"/>
    <col min="13" max="13" width="11.6640625" customWidth="1"/>
    <col min="15" max="16" width="12.6640625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4" width="8.83203125" style="24"/>
    <col min="36" max="37" width="11.5" style="51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160</v>
      </c>
      <c r="B1" s="20"/>
      <c r="C1" s="20"/>
      <c r="I1" s="25"/>
      <c r="J1" s="25"/>
      <c r="K1" s="27"/>
      <c r="L1" s="27"/>
      <c r="M1" s="27"/>
      <c r="N1" s="27"/>
      <c r="O1" s="25"/>
      <c r="P1" s="25"/>
      <c r="Q1" s="61"/>
      <c r="R1" s="155"/>
      <c r="V1" s="29"/>
      <c r="W1" s="1"/>
      <c r="Z1" s="34"/>
      <c r="AA1" s="36"/>
      <c r="AB1" s="34"/>
      <c r="AC1" s="21"/>
      <c r="AD1" s="27"/>
      <c r="AE1" s="27"/>
      <c r="AG1" s="29"/>
      <c r="AH1" s="29"/>
      <c r="AL1" s="61"/>
    </row>
    <row r="2" spans="1:43" x14ac:dyDescent="0.2">
      <c r="A2" s="1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0.17763999999999999</v>
      </c>
      <c r="L2" s="27"/>
      <c r="M2" s="27"/>
      <c r="N2" s="27"/>
      <c r="O2" s="25"/>
      <c r="P2" s="25"/>
      <c r="Q2" s="61"/>
      <c r="R2" s="155"/>
      <c r="V2" s="29"/>
      <c r="W2" s="1"/>
      <c r="Z2" s="34"/>
      <c r="AA2" s="36"/>
      <c r="AB2" s="34"/>
      <c r="AC2" s="21"/>
      <c r="AD2" s="27"/>
      <c r="AE2" s="27"/>
      <c r="AG2" s="29"/>
      <c r="AH2" s="29"/>
      <c r="AL2" s="61"/>
    </row>
    <row r="3" spans="1:43" ht="18" x14ac:dyDescent="0.2">
      <c r="A3" s="32" t="s">
        <v>161</v>
      </c>
      <c r="B3" s="13"/>
      <c r="C3" s="13" t="s">
        <v>26</v>
      </c>
      <c r="D3" s="70" t="s">
        <v>401</v>
      </c>
      <c r="E3" s="13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37</v>
      </c>
      <c r="L3" s="27"/>
      <c r="M3" s="24"/>
      <c r="N3" s="24"/>
      <c r="O3" s="25"/>
      <c r="P3" s="25"/>
      <c r="Q3" s="61"/>
      <c r="R3" s="155"/>
      <c r="V3" s="29"/>
      <c r="W3" s="1"/>
      <c r="Z3" s="34"/>
      <c r="AA3" s="34"/>
      <c r="AB3" s="34"/>
      <c r="AC3" s="16"/>
      <c r="AD3" s="27"/>
      <c r="AF3" s="29"/>
      <c r="AG3" s="29"/>
      <c r="AL3" s="61"/>
    </row>
    <row r="4" spans="1:43" x14ac:dyDescent="0.2">
      <c r="A4" s="1"/>
      <c r="C4" s="1">
        <v>109</v>
      </c>
      <c r="D4" s="7">
        <v>15.5</v>
      </c>
      <c r="E4" s="1">
        <v>4</v>
      </c>
      <c r="F4" s="1">
        <v>16</v>
      </c>
      <c r="G4" s="5">
        <v>520.49</v>
      </c>
      <c r="H4" s="5">
        <v>0.98399999999999999</v>
      </c>
      <c r="I4" s="25"/>
      <c r="J4" s="25"/>
      <c r="K4" s="27"/>
      <c r="L4" s="27"/>
      <c r="M4" s="24"/>
      <c r="N4" s="24"/>
      <c r="O4" s="25"/>
      <c r="P4" s="25"/>
      <c r="Q4" s="61"/>
      <c r="R4" s="157"/>
      <c r="V4" s="29"/>
      <c r="W4" s="1"/>
      <c r="Z4" s="34"/>
      <c r="AA4" s="34"/>
      <c r="AB4" s="34"/>
      <c r="AC4" s="16"/>
      <c r="AD4" s="27"/>
      <c r="AF4" s="29"/>
      <c r="AG4" s="29"/>
      <c r="AL4" s="61"/>
    </row>
    <row r="5" spans="1:43" x14ac:dyDescent="0.2">
      <c r="A5" s="1"/>
      <c r="C5" s="41" t="s">
        <v>379</v>
      </c>
      <c r="I5" s="25"/>
      <c r="J5" s="25"/>
      <c r="K5" s="27"/>
      <c r="L5" s="27"/>
      <c r="M5" s="27"/>
      <c r="N5" s="27"/>
      <c r="O5" s="25"/>
      <c r="P5" s="25"/>
      <c r="Q5" s="61"/>
      <c r="R5" s="215" t="s">
        <v>426</v>
      </c>
      <c r="S5" s="215" t="s">
        <v>186</v>
      </c>
      <c r="V5" s="29"/>
      <c r="W5" s="1"/>
      <c r="Z5" s="34"/>
      <c r="AA5" s="36"/>
      <c r="AB5" s="34"/>
      <c r="AC5" s="21"/>
      <c r="AD5" s="27"/>
      <c r="AE5" s="27"/>
      <c r="AG5" s="29"/>
      <c r="AH5" s="29"/>
      <c r="AL5" s="61"/>
    </row>
    <row r="6" spans="1:43" x14ac:dyDescent="0.2">
      <c r="A6" s="14" t="s">
        <v>151</v>
      </c>
      <c r="B6" s="13"/>
      <c r="C6" s="13"/>
      <c r="I6" s="33" t="s">
        <v>378</v>
      </c>
      <c r="J6" s="25"/>
      <c r="K6" s="27"/>
      <c r="L6" s="27"/>
      <c r="M6" s="27"/>
      <c r="N6" s="27"/>
      <c r="O6" s="25"/>
      <c r="P6" s="25"/>
      <c r="Q6" s="61"/>
      <c r="R6" s="336" t="s">
        <v>427</v>
      </c>
      <c r="S6" s="215" t="s">
        <v>428</v>
      </c>
      <c r="V6" s="29"/>
      <c r="W6" s="14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 t="s">
        <v>186</v>
      </c>
    </row>
    <row r="7" spans="1:43" x14ac:dyDescent="0.2">
      <c r="A7" s="15" t="s">
        <v>407</v>
      </c>
      <c r="B7" s="15" t="s">
        <v>290</v>
      </c>
      <c r="C7" s="15" t="s">
        <v>289</v>
      </c>
      <c r="D7" s="70" t="s">
        <v>400</v>
      </c>
      <c r="E7" s="13" t="s">
        <v>9</v>
      </c>
      <c r="F7" s="13" t="s">
        <v>373</v>
      </c>
      <c r="G7" s="13" t="s">
        <v>405</v>
      </c>
      <c r="H7" s="18" t="s">
        <v>375</v>
      </c>
      <c r="I7" s="26" t="s">
        <v>374</v>
      </c>
      <c r="J7" s="26" t="s">
        <v>68</v>
      </c>
      <c r="K7" s="28" t="s">
        <v>10</v>
      </c>
      <c r="L7" s="28" t="s">
        <v>11</v>
      </c>
      <c r="M7" s="28" t="s">
        <v>159</v>
      </c>
      <c r="N7" s="28"/>
      <c r="O7" s="26" t="s">
        <v>123</v>
      </c>
      <c r="P7" s="33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15" t="s">
        <v>407</v>
      </c>
      <c r="X7" s="70" t="s">
        <v>400</v>
      </c>
      <c r="Y7" s="60" t="s">
        <v>84</v>
      </c>
      <c r="Z7" s="39" t="s">
        <v>373</v>
      </c>
      <c r="AA7" s="38" t="s">
        <v>405</v>
      </c>
      <c r="AB7" s="39" t="s">
        <v>406</v>
      </c>
      <c r="AC7" s="22" t="s">
        <v>9</v>
      </c>
      <c r="AD7" s="28" t="s">
        <v>167</v>
      </c>
      <c r="AE7" s="28" t="s">
        <v>291</v>
      </c>
      <c r="AF7" s="79" t="s">
        <v>409</v>
      </c>
      <c r="AG7" s="30" t="s">
        <v>144</v>
      </c>
      <c r="AH7" s="30" t="s">
        <v>102</v>
      </c>
      <c r="AI7" s="13"/>
      <c r="AJ7" s="55" t="s">
        <v>123</v>
      </c>
      <c r="AK7" s="81" t="s">
        <v>124</v>
      </c>
      <c r="AL7" s="61" t="s">
        <v>353</v>
      </c>
      <c r="AN7" s="112" t="s">
        <v>129</v>
      </c>
      <c r="AQ7" s="162" t="s">
        <v>105</v>
      </c>
    </row>
    <row r="8" spans="1:43" x14ac:dyDescent="0.2">
      <c r="A8" s="1">
        <v>34</v>
      </c>
      <c r="B8" s="1">
        <v>1</v>
      </c>
      <c r="C8" s="1" t="s">
        <v>17</v>
      </c>
      <c r="D8" s="7">
        <v>13</v>
      </c>
      <c r="E8">
        <v>702</v>
      </c>
      <c r="F8">
        <v>163</v>
      </c>
      <c r="G8">
        <v>1385</v>
      </c>
      <c r="H8" s="17">
        <v>0.50900000000000001</v>
      </c>
      <c r="I8" s="25">
        <f t="shared" ref="I8:I13" si="0">0.1515*(G8/1000)/(E8/1000)^2/($D$4/10)^4</f>
        <v>7.3766875602773854E-2</v>
      </c>
      <c r="J8" s="25">
        <f t="shared" ref="J8:J13" si="1">0.5*(F8/1000)/(E8/1000)^3/($D$4/10)^5</f>
        <v>2.6332238591498674E-2</v>
      </c>
      <c r="K8" s="27">
        <f t="shared" ref="K8:K13" si="2">I8/J8</f>
        <v>2.8013902177914103</v>
      </c>
      <c r="L8" s="27">
        <f t="shared" ref="L8:L13" si="3">0.798*I8^1.5/J8</f>
        <v>0.60716565019968982</v>
      </c>
      <c r="M8" s="27">
        <f t="shared" ref="M8:M13" si="4">G8/F8</f>
        <v>8.4969325153374236</v>
      </c>
      <c r="N8" s="27"/>
      <c r="O8" s="25">
        <f t="shared" ref="O8:O13" si="5">G8/(PI()*$D$4^2/4)</f>
        <v>7.3400073650705533</v>
      </c>
      <c r="P8" s="25">
        <f t="shared" ref="P8:P13" si="6">M8</f>
        <v>8.4969325153374236</v>
      </c>
      <c r="Q8" s="58">
        <f t="shared" ref="Q8:Q13" si="7">L8</f>
        <v>0.60716565019968982</v>
      </c>
      <c r="R8" s="156">
        <f t="shared" ref="R8:R13" si="8">E8*(PI()/30)*($D$4/2)</f>
        <v>569.72782772850906</v>
      </c>
      <c r="S8" s="156">
        <f t="shared" ref="S8:S13" si="9">R8/H8</f>
        <v>1119.3081094862653</v>
      </c>
      <c r="T8" s="153"/>
      <c r="U8" s="153"/>
      <c r="W8">
        <v>34</v>
      </c>
      <c r="X8" s="7">
        <v>13</v>
      </c>
      <c r="Y8" s="62">
        <v>0.52500000000000002</v>
      </c>
      <c r="Z8" s="21">
        <v>176</v>
      </c>
      <c r="AA8">
        <v>1482</v>
      </c>
      <c r="AB8">
        <v>587</v>
      </c>
      <c r="AC8">
        <v>724</v>
      </c>
      <c r="AD8" s="27">
        <f t="shared" ref="AD8:AD23" si="10">0.1515*(AA8/1000)/(AC8/1000)^2/($D$4/10)^4</f>
        <v>7.4209056745652494E-2</v>
      </c>
      <c r="AE8" s="27">
        <f t="shared" ref="AE8:AE23" si="11">0.5*(Z8/1000)/(AC8/1000)^3/($D$4/10)^5</f>
        <v>2.5918417583773092E-2</v>
      </c>
      <c r="AF8" s="24">
        <f t="shared" ref="AF8:AF23" si="12">AD8/AE8</f>
        <v>2.8631785295454546</v>
      </c>
      <c r="AG8" s="29">
        <f t="shared" ref="AG8:AG23" si="13">0.798*AD8^1.5/AE8</f>
        <v>0.62241460629370249</v>
      </c>
      <c r="AH8" s="29">
        <f t="shared" ref="AH8:AH23" si="14">AA8/Z8</f>
        <v>8.420454545454545</v>
      </c>
      <c r="AJ8" s="51">
        <f>AA8/(PI()*$D$4^2/4)</f>
        <v>7.8540728628408374</v>
      </c>
      <c r="AK8" s="51">
        <f>AH8</f>
        <v>8.420454545454545</v>
      </c>
      <c r="AL8" s="58">
        <f>AG8</f>
        <v>0.62241460629370249</v>
      </c>
      <c r="AN8" s="122">
        <f t="shared" ref="AN8:AN15" si="15">AC8*PI()/30*($D$4/2)</f>
        <v>587.58254597641098</v>
      </c>
      <c r="AO8" s="160"/>
      <c r="AP8" s="160"/>
      <c r="AQ8" s="128">
        <f t="shared" ref="AQ8:AQ15" si="16">AB8/Y8</f>
        <v>1118.0952380952381</v>
      </c>
    </row>
    <row r="9" spans="1:43" x14ac:dyDescent="0.2">
      <c r="A9" s="1">
        <v>34</v>
      </c>
      <c r="B9" s="1">
        <v>1</v>
      </c>
      <c r="C9" s="1" t="s">
        <v>17</v>
      </c>
      <c r="D9" s="7">
        <v>13</v>
      </c>
      <c r="E9">
        <v>895</v>
      </c>
      <c r="F9">
        <v>337</v>
      </c>
      <c r="G9">
        <v>2362</v>
      </c>
      <c r="H9" s="17">
        <v>0.64900000000000002</v>
      </c>
      <c r="I9" s="25">
        <f t="shared" si="0"/>
        <v>7.7396204383049019E-2</v>
      </c>
      <c r="J9" s="25">
        <f t="shared" si="1"/>
        <v>2.6270740129874428E-2</v>
      </c>
      <c r="K9" s="27">
        <f t="shared" si="2"/>
        <v>2.9460991201780415</v>
      </c>
      <c r="L9" s="27">
        <f t="shared" si="3"/>
        <v>0.65404868548366712</v>
      </c>
      <c r="M9" s="27">
        <f t="shared" si="4"/>
        <v>7.0089020771513351</v>
      </c>
      <c r="N9" s="27"/>
      <c r="O9" s="25">
        <f t="shared" si="5"/>
        <v>12.517759852921767</v>
      </c>
      <c r="P9" s="25">
        <f t="shared" si="6"/>
        <v>7.0089020771513351</v>
      </c>
      <c r="Q9" s="58">
        <f t="shared" si="7"/>
        <v>0.65404868548366712</v>
      </c>
      <c r="R9" s="156">
        <f t="shared" si="8"/>
        <v>726.36240144874</v>
      </c>
      <c r="S9" s="156">
        <f t="shared" si="9"/>
        <v>1119.2024675635439</v>
      </c>
      <c r="T9" s="153"/>
      <c r="U9" s="153"/>
      <c r="W9">
        <v>34</v>
      </c>
      <c r="X9" s="7">
        <v>13</v>
      </c>
      <c r="Y9" s="62">
        <v>0.55000000000000004</v>
      </c>
      <c r="Z9" s="21">
        <v>199</v>
      </c>
      <c r="AA9">
        <v>1644</v>
      </c>
      <c r="AB9">
        <v>615</v>
      </c>
      <c r="AC9">
        <v>758</v>
      </c>
      <c r="AD9" s="27">
        <f t="shared" si="10"/>
        <v>7.5101609092432214E-2</v>
      </c>
      <c r="AE9" s="27">
        <f t="shared" si="11"/>
        <v>2.5536241271924231E-2</v>
      </c>
      <c r="AF9" s="24">
        <f t="shared" si="12"/>
        <v>2.9409813407035172</v>
      </c>
      <c r="AG9" s="29">
        <f t="shared" si="13"/>
        <v>0.64316111804584031</v>
      </c>
      <c r="AH9" s="29">
        <f t="shared" si="14"/>
        <v>8.2613065326633173</v>
      </c>
      <c r="AJ9" s="51">
        <f t="shared" ref="AJ9:AJ70" si="17">AA9/(PI()*$D$4^2/4)</f>
        <v>8.7126152405602806</v>
      </c>
      <c r="AK9" s="51">
        <f t="shared" ref="AK9:AK70" si="18">AH9</f>
        <v>8.2613065326633173</v>
      </c>
      <c r="AL9" s="58">
        <f t="shared" ref="AL9:AL70" si="19">AG9</f>
        <v>0.64316111804584031</v>
      </c>
      <c r="AN9" s="122">
        <f t="shared" si="15"/>
        <v>615.17620145044123</v>
      </c>
      <c r="AO9" s="160"/>
      <c r="AP9" s="160"/>
      <c r="AQ9" s="128">
        <f t="shared" si="16"/>
        <v>1118.181818181818</v>
      </c>
    </row>
    <row r="10" spans="1:43" x14ac:dyDescent="0.2">
      <c r="A10" s="1">
        <v>34</v>
      </c>
      <c r="B10" s="1">
        <v>1</v>
      </c>
      <c r="C10" s="1" t="s">
        <v>17</v>
      </c>
      <c r="D10" s="7">
        <v>13</v>
      </c>
      <c r="E10">
        <v>1003</v>
      </c>
      <c r="F10">
        <v>511</v>
      </c>
      <c r="G10">
        <v>3096</v>
      </c>
      <c r="H10" s="17">
        <v>0.72799999999999998</v>
      </c>
      <c r="I10" s="25">
        <f t="shared" si="0"/>
        <v>8.077648039977943E-2</v>
      </c>
      <c r="J10" s="25">
        <f t="shared" si="1"/>
        <v>2.8302813822080455E-2</v>
      </c>
      <c r="K10" s="27">
        <f t="shared" si="2"/>
        <v>2.8540088242661446</v>
      </c>
      <c r="L10" s="27">
        <f t="shared" si="3"/>
        <v>0.64729263561122097</v>
      </c>
      <c r="M10" s="27">
        <f t="shared" si="4"/>
        <v>6.0587084148727985</v>
      </c>
      <c r="N10" s="27"/>
      <c r="O10" s="25">
        <f t="shared" si="5"/>
        <v>16.407698774193815</v>
      </c>
      <c r="P10" s="25">
        <f t="shared" si="6"/>
        <v>6.0587084148727985</v>
      </c>
      <c r="Q10" s="58">
        <f t="shared" si="7"/>
        <v>0.64729263561122097</v>
      </c>
      <c r="R10" s="156">
        <f t="shared" si="8"/>
        <v>814.01283648389528</v>
      </c>
      <c r="S10" s="156">
        <f t="shared" si="9"/>
        <v>1118.1495006646915</v>
      </c>
      <c r="T10" s="153"/>
      <c r="U10" s="153"/>
      <c r="W10">
        <v>34</v>
      </c>
      <c r="X10" s="7">
        <v>13</v>
      </c>
      <c r="Y10" s="62">
        <v>0.57499999999999996</v>
      </c>
      <c r="Z10" s="21">
        <v>226</v>
      </c>
      <c r="AA10">
        <v>1815</v>
      </c>
      <c r="AB10">
        <v>643</v>
      </c>
      <c r="AC10">
        <v>793</v>
      </c>
      <c r="AD10" s="27">
        <f t="shared" si="10"/>
        <v>7.5755835947734371E-2</v>
      </c>
      <c r="AE10" s="27">
        <f t="shared" si="11"/>
        <v>2.5327970441222421E-2</v>
      </c>
      <c r="AF10" s="24">
        <f t="shared" si="12"/>
        <v>2.9909951183628323</v>
      </c>
      <c r="AG10" s="29">
        <f t="shared" si="13"/>
        <v>0.65694141715329368</v>
      </c>
      <c r="AH10" s="29">
        <f t="shared" si="14"/>
        <v>8.0309734513274336</v>
      </c>
      <c r="AJ10" s="51">
        <f t="shared" si="17"/>
        <v>9.6188544170419163</v>
      </c>
      <c r="AK10" s="51">
        <f t="shared" si="18"/>
        <v>8.0309734513274336</v>
      </c>
      <c r="AL10" s="58">
        <f t="shared" si="19"/>
        <v>0.65694141715329368</v>
      </c>
      <c r="AN10" s="122">
        <f t="shared" si="15"/>
        <v>643.58143502664905</v>
      </c>
      <c r="AO10" s="160"/>
      <c r="AP10" s="160"/>
      <c r="AQ10" s="128">
        <f t="shared" si="16"/>
        <v>1118.2608695652175</v>
      </c>
    </row>
    <row r="11" spans="1:43" x14ac:dyDescent="0.2">
      <c r="A11" s="1">
        <v>34</v>
      </c>
      <c r="B11" s="1">
        <v>1</v>
      </c>
      <c r="C11" s="1" t="s">
        <v>17</v>
      </c>
      <c r="D11" s="7">
        <v>13</v>
      </c>
      <c r="E11">
        <v>1098</v>
      </c>
      <c r="F11">
        <v>681</v>
      </c>
      <c r="G11">
        <v>3727</v>
      </c>
      <c r="H11" s="17">
        <v>0.79600000000000004</v>
      </c>
      <c r="I11" s="25">
        <f t="shared" si="0"/>
        <v>8.1141036794796131E-2</v>
      </c>
      <c r="J11" s="25">
        <f t="shared" si="1"/>
        <v>2.875091065423906E-2</v>
      </c>
      <c r="K11" s="27">
        <f t="shared" si="2"/>
        <v>2.82220753876652</v>
      </c>
      <c r="L11" s="27">
        <f t="shared" si="3"/>
        <v>0.6415228285378809</v>
      </c>
      <c r="M11" s="27">
        <f t="shared" si="4"/>
        <v>5.4728340675477236</v>
      </c>
      <c r="N11" s="27"/>
      <c r="O11" s="25">
        <f t="shared" si="5"/>
        <v>19.751774331854115</v>
      </c>
      <c r="P11" s="25">
        <f t="shared" si="6"/>
        <v>5.4728340675477236</v>
      </c>
      <c r="Q11" s="58">
        <f t="shared" si="7"/>
        <v>0.6415228285378809</v>
      </c>
      <c r="R11" s="156">
        <f t="shared" si="8"/>
        <v>891.11275619074479</v>
      </c>
      <c r="S11" s="156">
        <f t="shared" si="9"/>
        <v>1119.4883871743025</v>
      </c>
      <c r="T11" s="153"/>
      <c r="U11" s="153"/>
      <c r="W11">
        <v>34</v>
      </c>
      <c r="X11" s="7">
        <v>13</v>
      </c>
      <c r="Y11" s="62">
        <v>0.6</v>
      </c>
      <c r="Z11" s="21">
        <v>259</v>
      </c>
      <c r="AA11">
        <v>1995</v>
      </c>
      <c r="AB11">
        <v>671</v>
      </c>
      <c r="AC11">
        <v>827</v>
      </c>
      <c r="AD11" s="27">
        <f t="shared" si="10"/>
        <v>7.6562784716903268E-2</v>
      </c>
      <c r="AE11" s="27">
        <f t="shared" si="11"/>
        <v>2.5591441478914564E-2</v>
      </c>
      <c r="AF11" s="24">
        <f t="shared" si="12"/>
        <v>2.9917339662162168</v>
      </c>
      <c r="AG11" s="29">
        <f t="shared" si="13"/>
        <v>0.66059415098641316</v>
      </c>
      <c r="AH11" s="29">
        <f t="shared" si="14"/>
        <v>7.7027027027027026</v>
      </c>
      <c r="AJ11" s="51">
        <f t="shared" si="17"/>
        <v>10.572790392285743</v>
      </c>
      <c r="AK11" s="51">
        <f t="shared" si="18"/>
        <v>7.7027027027027026</v>
      </c>
      <c r="AL11" s="58">
        <f t="shared" si="19"/>
        <v>0.66059415098641316</v>
      </c>
      <c r="AN11" s="122">
        <f t="shared" si="15"/>
        <v>671.17509050067929</v>
      </c>
      <c r="AO11" s="160"/>
      <c r="AP11" s="160"/>
      <c r="AQ11" s="128">
        <f t="shared" si="16"/>
        <v>1118.3333333333335</v>
      </c>
    </row>
    <row r="12" spans="1:43" x14ac:dyDescent="0.2">
      <c r="A12" s="1">
        <v>34</v>
      </c>
      <c r="B12" s="1">
        <v>1</v>
      </c>
      <c r="C12" s="1" t="s">
        <v>17</v>
      </c>
      <c r="D12" s="7">
        <v>13</v>
      </c>
      <c r="E12">
        <v>1199</v>
      </c>
      <c r="F12">
        <v>907</v>
      </c>
      <c r="G12">
        <v>4501</v>
      </c>
      <c r="H12" s="17">
        <v>0.87</v>
      </c>
      <c r="I12" s="25">
        <f t="shared" si="0"/>
        <v>8.2178173979830862E-2</v>
      </c>
      <c r="J12" s="25">
        <f t="shared" si="1"/>
        <v>2.9407712996671404E-2</v>
      </c>
      <c r="K12" s="27">
        <f t="shared" si="2"/>
        <v>2.7944428724917314</v>
      </c>
      <c r="L12" s="27">
        <f t="shared" si="3"/>
        <v>0.63925829252715594</v>
      </c>
      <c r="M12" s="27">
        <f t="shared" si="4"/>
        <v>4.962513781697905</v>
      </c>
      <c r="N12" s="27"/>
      <c r="O12" s="25">
        <f t="shared" si="5"/>
        <v>23.85369902540257</v>
      </c>
      <c r="P12" s="25">
        <f t="shared" si="6"/>
        <v>4.962513781697905</v>
      </c>
      <c r="Q12" s="58">
        <f t="shared" si="7"/>
        <v>0.63925829252715594</v>
      </c>
      <c r="R12" s="156">
        <f t="shared" si="8"/>
        <v>973.08214451065851</v>
      </c>
      <c r="S12" s="156">
        <f t="shared" si="9"/>
        <v>1118.4852235754695</v>
      </c>
      <c r="T12" s="153"/>
      <c r="U12" s="153"/>
      <c r="W12">
        <v>34</v>
      </c>
      <c r="X12" s="7">
        <v>13</v>
      </c>
      <c r="Y12" s="62">
        <v>0.625</v>
      </c>
      <c r="Z12" s="21">
        <v>297</v>
      </c>
      <c r="AA12">
        <v>2185</v>
      </c>
      <c r="AB12">
        <v>699</v>
      </c>
      <c r="AC12">
        <v>862</v>
      </c>
      <c r="AD12" s="27">
        <f t="shared" si="10"/>
        <v>7.7183194569447985E-2</v>
      </c>
      <c r="AE12" s="27">
        <f t="shared" si="11"/>
        <v>2.5914698789130587E-2</v>
      </c>
      <c r="AF12" s="24">
        <f t="shared" si="12"/>
        <v>2.9783558434343433</v>
      </c>
      <c r="AG12" s="29">
        <f t="shared" si="13"/>
        <v>0.66029932109954692</v>
      </c>
      <c r="AH12" s="29">
        <f t="shared" si="14"/>
        <v>7.3569023569023573</v>
      </c>
      <c r="AJ12" s="51">
        <f t="shared" si="17"/>
        <v>11.579722810598669</v>
      </c>
      <c r="AK12" s="51">
        <f t="shared" si="18"/>
        <v>7.3569023569023573</v>
      </c>
      <c r="AL12" s="58">
        <f t="shared" si="19"/>
        <v>0.66029932109954692</v>
      </c>
      <c r="AN12" s="122">
        <f t="shared" si="15"/>
        <v>699.58032407688711</v>
      </c>
      <c r="AO12" s="160"/>
      <c r="AP12" s="160"/>
      <c r="AQ12" s="128">
        <f t="shared" si="16"/>
        <v>1118.4000000000001</v>
      </c>
    </row>
    <row r="13" spans="1:43" x14ac:dyDescent="0.2">
      <c r="A13" s="1">
        <v>34</v>
      </c>
      <c r="B13" s="1">
        <v>1</v>
      </c>
      <c r="C13" s="1" t="s">
        <v>17</v>
      </c>
      <c r="D13" s="7">
        <v>13</v>
      </c>
      <c r="E13">
        <v>1252</v>
      </c>
      <c r="F13">
        <v>1075</v>
      </c>
      <c r="G13">
        <v>5010</v>
      </c>
      <c r="H13" s="17">
        <v>0.90800000000000003</v>
      </c>
      <c r="I13" s="25">
        <f t="shared" si="0"/>
        <v>8.3890910556024767E-2</v>
      </c>
      <c r="J13" s="25">
        <f t="shared" si="1"/>
        <v>3.061307751130176E-2</v>
      </c>
      <c r="K13" s="27">
        <f t="shared" si="2"/>
        <v>2.7403618772093021</v>
      </c>
      <c r="L13" s="27">
        <f t="shared" si="3"/>
        <v>0.63338571255133891</v>
      </c>
      <c r="M13" s="27">
        <f t="shared" si="4"/>
        <v>4.6604651162790693</v>
      </c>
      <c r="N13" s="27"/>
      <c r="O13" s="25">
        <f t="shared" si="5"/>
        <v>26.551217977619835</v>
      </c>
      <c r="P13" s="25">
        <f t="shared" si="6"/>
        <v>4.6604651162790693</v>
      </c>
      <c r="Q13" s="58">
        <f t="shared" si="7"/>
        <v>0.63338571255133891</v>
      </c>
      <c r="R13" s="156">
        <f t="shared" si="8"/>
        <v>1016.0957839260587</v>
      </c>
      <c r="S13" s="156">
        <f t="shared" si="9"/>
        <v>1119.0482201828841</v>
      </c>
      <c r="T13" s="153"/>
      <c r="U13" s="153"/>
      <c r="W13">
        <v>34</v>
      </c>
      <c r="X13" s="7">
        <v>13</v>
      </c>
      <c r="Y13" s="62">
        <v>0.65</v>
      </c>
      <c r="Z13" s="21">
        <v>339</v>
      </c>
      <c r="AA13">
        <v>2384</v>
      </c>
      <c r="AB13">
        <v>727</v>
      </c>
      <c r="AC13">
        <v>896</v>
      </c>
      <c r="AD13" s="27">
        <f t="shared" si="10"/>
        <v>7.7942812323262611E-2</v>
      </c>
      <c r="AE13" s="27">
        <f t="shared" si="11"/>
        <v>2.6338266196833156E-2</v>
      </c>
      <c r="AF13" s="24">
        <f t="shared" si="12"/>
        <v>2.959299284955752</v>
      </c>
      <c r="AG13" s="29">
        <f t="shared" si="13"/>
        <v>0.65929505218081119</v>
      </c>
      <c r="AH13" s="29">
        <f t="shared" si="14"/>
        <v>7.0324483775811206</v>
      </c>
      <c r="AJ13" s="51">
        <f t="shared" si="17"/>
        <v>12.634352027673788</v>
      </c>
      <c r="AK13" s="51">
        <f t="shared" si="18"/>
        <v>7.0324483775811206</v>
      </c>
      <c r="AL13" s="58">
        <f t="shared" si="19"/>
        <v>0.65929505218081119</v>
      </c>
      <c r="AN13" s="122">
        <f t="shared" si="15"/>
        <v>727.17397955091747</v>
      </c>
      <c r="AO13" s="160"/>
      <c r="AP13" s="160"/>
      <c r="AQ13" s="128">
        <f t="shared" si="16"/>
        <v>1118.4615384615383</v>
      </c>
    </row>
    <row r="14" spans="1:43" x14ac:dyDescent="0.2">
      <c r="A14" s="1"/>
      <c r="I14" s="25"/>
      <c r="J14" s="25"/>
      <c r="K14" s="27"/>
      <c r="L14" s="27"/>
      <c r="M14" s="27"/>
      <c r="N14" s="27"/>
      <c r="O14" s="25"/>
      <c r="P14" s="25"/>
      <c r="Q14" s="58"/>
      <c r="R14" s="156"/>
      <c r="T14" s="153"/>
      <c r="U14" s="153"/>
      <c r="W14">
        <v>34</v>
      </c>
      <c r="X14" s="7">
        <v>13</v>
      </c>
      <c r="Y14" s="62">
        <v>0.67500000000000004</v>
      </c>
      <c r="Z14" s="21">
        <v>386</v>
      </c>
      <c r="AA14">
        <v>2592</v>
      </c>
      <c r="AB14">
        <v>755</v>
      </c>
      <c r="AC14">
        <v>931</v>
      </c>
      <c r="AD14" s="27">
        <f t="shared" si="10"/>
        <v>7.8491291562496929E-2</v>
      </c>
      <c r="AE14" s="27">
        <f t="shared" si="11"/>
        <v>2.6733127839266055E-2</v>
      </c>
      <c r="AF14" s="24">
        <f t="shared" si="12"/>
        <v>2.9361057948186535</v>
      </c>
      <c r="AG14" s="29">
        <f t="shared" si="13"/>
        <v>0.65642532706949153</v>
      </c>
      <c r="AH14" s="29">
        <f t="shared" si="14"/>
        <v>6.7150259067357512</v>
      </c>
      <c r="AJ14" s="51">
        <f t="shared" si="17"/>
        <v>13.7366780435111</v>
      </c>
      <c r="AK14" s="51">
        <f t="shared" si="18"/>
        <v>6.7150259067357512</v>
      </c>
      <c r="AL14" s="58">
        <f t="shared" si="19"/>
        <v>0.65642532706949153</v>
      </c>
      <c r="AN14" s="122">
        <f t="shared" si="15"/>
        <v>755.57921312712529</v>
      </c>
      <c r="AO14" s="160"/>
      <c r="AP14" s="160"/>
      <c r="AQ14" s="128">
        <f t="shared" si="16"/>
        <v>1118.5185185185185</v>
      </c>
    </row>
    <row r="15" spans="1:43" x14ac:dyDescent="0.2">
      <c r="A15" s="1"/>
      <c r="I15" s="25"/>
      <c r="J15" s="25"/>
      <c r="K15" s="27"/>
      <c r="L15" s="27"/>
      <c r="M15" s="27"/>
      <c r="N15" s="27"/>
      <c r="O15" s="25"/>
      <c r="P15" s="25"/>
      <c r="Q15" s="58"/>
      <c r="R15" s="156"/>
      <c r="T15" s="153"/>
      <c r="U15" s="153"/>
      <c r="W15">
        <v>34</v>
      </c>
      <c r="X15" s="7">
        <v>13</v>
      </c>
      <c r="Y15" s="62">
        <v>0.7</v>
      </c>
      <c r="Z15" s="21">
        <v>438</v>
      </c>
      <c r="AA15">
        <v>2810</v>
      </c>
      <c r="AB15">
        <v>783</v>
      </c>
      <c r="AC15">
        <v>965</v>
      </c>
      <c r="AD15" s="27">
        <f t="shared" si="10"/>
        <v>7.9202252562113676E-2</v>
      </c>
      <c r="AE15" s="27">
        <f t="shared" si="11"/>
        <v>2.7239785535117779E-2</v>
      </c>
      <c r="AF15" s="24">
        <f t="shared" si="12"/>
        <v>2.9075945719178078</v>
      </c>
      <c r="AG15" s="29">
        <f t="shared" si="13"/>
        <v>0.65298846183829506</v>
      </c>
      <c r="AH15" s="29">
        <f t="shared" si="14"/>
        <v>6.4155251141552512</v>
      </c>
      <c r="AJ15" s="51">
        <f t="shared" si="17"/>
        <v>14.892000502417511</v>
      </c>
      <c r="AK15" s="51">
        <f t="shared" si="18"/>
        <v>6.4155251141552512</v>
      </c>
      <c r="AL15" s="58">
        <f t="shared" si="19"/>
        <v>0.65298846183829506</v>
      </c>
      <c r="AN15" s="122">
        <f t="shared" si="15"/>
        <v>783.17286860115553</v>
      </c>
      <c r="AO15" s="160"/>
      <c r="AP15" s="160"/>
      <c r="AQ15" s="128">
        <f t="shared" si="16"/>
        <v>1118.5714285714287</v>
      </c>
    </row>
    <row r="16" spans="1:43" x14ac:dyDescent="0.2">
      <c r="A16" s="1"/>
      <c r="I16" s="25"/>
      <c r="J16" s="25"/>
      <c r="K16" s="27"/>
      <c r="L16" s="27"/>
      <c r="M16" s="27"/>
      <c r="N16" s="27"/>
      <c r="O16" s="25"/>
      <c r="P16" s="25"/>
      <c r="Q16" s="58"/>
      <c r="R16" s="156"/>
      <c r="T16" s="153"/>
      <c r="U16" s="153"/>
      <c r="W16">
        <v>34</v>
      </c>
      <c r="X16" s="7">
        <v>13</v>
      </c>
      <c r="Y16" s="62">
        <v>0.72499999999999998</v>
      </c>
      <c r="Z16" s="21">
        <v>495</v>
      </c>
      <c r="AA16">
        <v>3037</v>
      </c>
      <c r="AB16">
        <v>811</v>
      </c>
      <c r="AC16">
        <v>999</v>
      </c>
      <c r="AD16" s="27">
        <f t="shared" si="10"/>
        <v>7.9872937275358144E-2</v>
      </c>
      <c r="AE16" s="27">
        <f t="shared" si="11"/>
        <v>2.7747269205848836E-2</v>
      </c>
      <c r="AF16" s="24">
        <f t="shared" si="12"/>
        <v>2.8785873190909093</v>
      </c>
      <c r="AG16" s="29">
        <f t="shared" si="13"/>
        <v>0.64920540519545533</v>
      </c>
      <c r="AH16" s="29">
        <f t="shared" si="14"/>
        <v>6.1353535353535351</v>
      </c>
      <c r="AJ16" s="51">
        <f t="shared" si="17"/>
        <v>16.095019760086114</v>
      </c>
      <c r="AK16" s="51">
        <f t="shared" si="18"/>
        <v>6.1353535353535351</v>
      </c>
      <c r="AL16" s="58">
        <f t="shared" si="19"/>
        <v>0.64920540519545533</v>
      </c>
      <c r="AN16" s="122">
        <f t="shared" ref="AN16:AN23" si="20">AC16*PI()/30*($D$4/2)</f>
        <v>810.76652407518577</v>
      </c>
      <c r="AO16" s="160"/>
      <c r="AP16" s="160"/>
      <c r="AQ16" s="128">
        <f t="shared" ref="AQ16:AQ23" si="21">AB16/Y16</f>
        <v>1118.6206896551726</v>
      </c>
    </row>
    <row r="17" spans="1:43" x14ac:dyDescent="0.2">
      <c r="A17" s="1"/>
      <c r="I17" s="25"/>
      <c r="J17" s="25"/>
      <c r="K17" s="27"/>
      <c r="L17" s="27"/>
      <c r="M17" s="27"/>
      <c r="N17" s="27"/>
      <c r="O17" s="25"/>
      <c r="P17" s="25"/>
      <c r="Q17" s="58"/>
      <c r="R17" s="156"/>
      <c r="T17" s="153"/>
      <c r="U17" s="153"/>
      <c r="W17">
        <v>34</v>
      </c>
      <c r="X17" s="7">
        <v>13</v>
      </c>
      <c r="Y17" s="62">
        <v>0.75</v>
      </c>
      <c r="Z17" s="21">
        <v>557</v>
      </c>
      <c r="AA17">
        <v>3273</v>
      </c>
      <c r="AB17">
        <v>839</v>
      </c>
      <c r="AC17">
        <v>1034</v>
      </c>
      <c r="AD17" s="27">
        <f t="shared" si="10"/>
        <v>8.0350904134450549E-2</v>
      </c>
      <c r="AE17" s="27">
        <f t="shared" si="11"/>
        <v>2.8158213168482465E-2</v>
      </c>
      <c r="AF17" s="24">
        <f t="shared" si="12"/>
        <v>2.8535512411131063</v>
      </c>
      <c r="AG17" s="29">
        <f t="shared" si="13"/>
        <v>0.64548172491192202</v>
      </c>
      <c r="AH17" s="29">
        <f t="shared" si="14"/>
        <v>5.8761220825852787</v>
      </c>
      <c r="AJ17" s="51">
        <f t="shared" si="17"/>
        <v>17.34573581651691</v>
      </c>
      <c r="AK17" s="51">
        <f t="shared" si="18"/>
        <v>5.8761220825852787</v>
      </c>
      <c r="AL17" s="58">
        <f t="shared" si="19"/>
        <v>0.64548172491192202</v>
      </c>
      <c r="AN17" s="122">
        <f t="shared" si="20"/>
        <v>839.17175765139359</v>
      </c>
      <c r="AO17" s="160"/>
      <c r="AP17" s="160"/>
      <c r="AQ17" s="128">
        <f t="shared" si="21"/>
        <v>1118.6666666666667</v>
      </c>
    </row>
    <row r="18" spans="1:43" x14ac:dyDescent="0.2">
      <c r="A18" s="1"/>
      <c r="I18" s="25"/>
      <c r="J18" s="25"/>
      <c r="K18" s="27"/>
      <c r="L18" s="27"/>
      <c r="M18" s="27"/>
      <c r="N18" s="27"/>
      <c r="O18" s="25"/>
      <c r="P18" s="25"/>
      <c r="Q18" s="58"/>
      <c r="R18" s="156"/>
      <c r="T18" s="153"/>
      <c r="U18" s="153"/>
      <c r="W18">
        <v>34</v>
      </c>
      <c r="X18" s="7">
        <v>13</v>
      </c>
      <c r="Y18" s="62">
        <v>0.77500000000000002</v>
      </c>
      <c r="Z18" s="21">
        <v>624</v>
      </c>
      <c r="AA18">
        <v>3519</v>
      </c>
      <c r="AB18">
        <v>867</v>
      </c>
      <c r="AC18">
        <v>1069</v>
      </c>
      <c r="AD18" s="27">
        <f t="shared" si="10"/>
        <v>8.0825741319544869E-2</v>
      </c>
      <c r="AE18" s="27">
        <f t="shared" si="11"/>
        <v>2.8547165152101789E-2</v>
      </c>
      <c r="AF18" s="24">
        <f t="shared" si="12"/>
        <v>2.8313053463942306</v>
      </c>
      <c r="AG18" s="29">
        <f t="shared" si="13"/>
        <v>0.64233923281000205</v>
      </c>
      <c r="AH18" s="29">
        <f t="shared" si="14"/>
        <v>5.6394230769230766</v>
      </c>
      <c r="AJ18" s="51">
        <f t="shared" si="17"/>
        <v>18.649448316016805</v>
      </c>
      <c r="AK18" s="51">
        <f t="shared" si="18"/>
        <v>5.6394230769230766</v>
      </c>
      <c r="AL18" s="58">
        <f t="shared" si="19"/>
        <v>0.64233923281000205</v>
      </c>
      <c r="AN18" s="122">
        <f t="shared" si="20"/>
        <v>867.57699122760118</v>
      </c>
      <c r="AO18" s="160"/>
      <c r="AP18" s="160"/>
      <c r="AQ18" s="128">
        <f t="shared" si="21"/>
        <v>1118.7096774193549</v>
      </c>
    </row>
    <row r="19" spans="1:43" x14ac:dyDescent="0.2">
      <c r="A19" s="1"/>
      <c r="I19" s="25"/>
      <c r="J19" s="25"/>
      <c r="K19" s="27"/>
      <c r="L19" s="27"/>
      <c r="M19" s="27"/>
      <c r="N19" s="27"/>
      <c r="O19" s="25"/>
      <c r="P19" s="25"/>
      <c r="Q19" s="58"/>
      <c r="R19" s="156"/>
      <c r="T19" s="153"/>
      <c r="U19" s="153"/>
      <c r="W19">
        <v>34</v>
      </c>
      <c r="X19" s="7">
        <v>13</v>
      </c>
      <c r="Y19" s="62">
        <v>0.8</v>
      </c>
      <c r="Z19" s="21">
        <v>696</v>
      </c>
      <c r="AA19">
        <v>3774</v>
      </c>
      <c r="AB19">
        <v>895</v>
      </c>
      <c r="AC19">
        <v>1103</v>
      </c>
      <c r="AD19" s="27">
        <f t="shared" si="10"/>
        <v>8.1421052323954288E-2</v>
      </c>
      <c r="AE19" s="27">
        <f t="shared" si="11"/>
        <v>2.8986395647231156E-2</v>
      </c>
      <c r="AF19" s="24">
        <f t="shared" si="12"/>
        <v>2.808940211637931</v>
      </c>
      <c r="AG19" s="29">
        <f t="shared" si="13"/>
        <v>0.63960778662541307</v>
      </c>
      <c r="AH19" s="29">
        <f t="shared" si="14"/>
        <v>5.4224137931034484</v>
      </c>
      <c r="AJ19" s="51">
        <f t="shared" si="17"/>
        <v>20.000857614278893</v>
      </c>
      <c r="AK19" s="51">
        <f t="shared" si="18"/>
        <v>5.4224137931034484</v>
      </c>
      <c r="AL19" s="58">
        <f t="shared" si="19"/>
        <v>0.63960778662541307</v>
      </c>
      <c r="AN19" s="122">
        <f t="shared" si="20"/>
        <v>895.17064670163165</v>
      </c>
      <c r="AO19" s="160"/>
      <c r="AP19" s="160"/>
      <c r="AQ19" s="128">
        <f t="shared" si="21"/>
        <v>1118.75</v>
      </c>
    </row>
    <row r="20" spans="1:43" x14ac:dyDescent="0.2">
      <c r="A20" s="1"/>
      <c r="I20" s="25"/>
      <c r="J20" s="25"/>
      <c r="K20" s="27"/>
      <c r="L20" s="27"/>
      <c r="M20" s="27"/>
      <c r="N20" s="27"/>
      <c r="O20" s="25"/>
      <c r="P20" s="25"/>
      <c r="Q20" s="58"/>
      <c r="R20" s="156"/>
      <c r="T20" s="153"/>
      <c r="U20" s="153"/>
      <c r="W20">
        <v>34</v>
      </c>
      <c r="X20" s="7">
        <v>13</v>
      </c>
      <c r="Y20" s="62">
        <v>0.82499999999999996</v>
      </c>
      <c r="Z20" s="21">
        <v>773</v>
      </c>
      <c r="AA20">
        <v>4039</v>
      </c>
      <c r="AB20">
        <v>923</v>
      </c>
      <c r="AC20">
        <v>1137</v>
      </c>
      <c r="AD20" s="27">
        <f t="shared" si="10"/>
        <v>8.2004703737316484E-2</v>
      </c>
      <c r="AE20" s="27">
        <f t="shared" si="11"/>
        <v>2.9390678582836297E-2</v>
      </c>
      <c r="AF20" s="24">
        <f t="shared" si="12"/>
        <v>2.7901602716041394</v>
      </c>
      <c r="AG20" s="29">
        <f t="shared" si="13"/>
        <v>0.63760457404413573</v>
      </c>
      <c r="AH20" s="29">
        <f t="shared" si="14"/>
        <v>5.2250970245795605</v>
      </c>
      <c r="AJ20" s="51">
        <f t="shared" si="17"/>
        <v>21.405263355610082</v>
      </c>
      <c r="AK20" s="51">
        <f t="shared" si="18"/>
        <v>5.2250970245795605</v>
      </c>
      <c r="AL20" s="58">
        <f t="shared" si="19"/>
        <v>0.63760457404413573</v>
      </c>
      <c r="AN20" s="122">
        <f t="shared" si="20"/>
        <v>922.76430217566201</v>
      </c>
      <c r="AO20" s="160"/>
      <c r="AP20" s="160"/>
      <c r="AQ20" s="128">
        <f t="shared" si="21"/>
        <v>1118.7878787878788</v>
      </c>
    </row>
    <row r="21" spans="1:43" x14ac:dyDescent="0.2">
      <c r="A21" s="1"/>
      <c r="I21" s="25"/>
      <c r="J21" s="25"/>
      <c r="K21" s="27"/>
      <c r="L21" s="27"/>
      <c r="M21" s="27"/>
      <c r="N21" s="27"/>
      <c r="O21" s="25"/>
      <c r="P21" s="25"/>
      <c r="Q21" s="58"/>
      <c r="R21" s="156"/>
      <c r="T21" s="153"/>
      <c r="U21" s="153"/>
      <c r="W21">
        <v>34</v>
      </c>
      <c r="X21" s="7">
        <v>13</v>
      </c>
      <c r="Y21" s="62">
        <v>0.85</v>
      </c>
      <c r="Z21" s="21">
        <v>854</v>
      </c>
      <c r="AA21">
        <v>4312</v>
      </c>
      <c r="AB21">
        <v>951</v>
      </c>
      <c r="AC21">
        <v>1172</v>
      </c>
      <c r="AD21" s="27">
        <f t="shared" si="10"/>
        <v>8.2396614715511574E-2</v>
      </c>
      <c r="AE21" s="27">
        <f t="shared" si="11"/>
        <v>2.964739564844214E-2</v>
      </c>
      <c r="AF21" s="24">
        <f t="shared" si="12"/>
        <v>2.7792193180327867</v>
      </c>
      <c r="AG21" s="29">
        <f t="shared" si="13"/>
        <v>0.63662017212701838</v>
      </c>
      <c r="AH21" s="29">
        <f t="shared" si="14"/>
        <v>5.0491803278688527</v>
      </c>
      <c r="AJ21" s="51">
        <f>AA21/(PI()*$D$4^2/4)</f>
        <v>22.85206625139655</v>
      </c>
      <c r="AK21" s="51">
        <f>AH21</f>
        <v>5.0491803278688527</v>
      </c>
      <c r="AL21" s="58">
        <f t="shared" si="19"/>
        <v>0.63662017212701838</v>
      </c>
      <c r="AN21" s="122">
        <f t="shared" si="20"/>
        <v>951.16953575186972</v>
      </c>
      <c r="AO21" s="160"/>
      <c r="AP21" s="160"/>
      <c r="AQ21" s="128">
        <f t="shared" si="21"/>
        <v>1118.8235294117646</v>
      </c>
    </row>
    <row r="22" spans="1:43" x14ac:dyDescent="0.2">
      <c r="A22" s="1"/>
      <c r="I22" s="25"/>
      <c r="J22" s="25"/>
      <c r="K22" s="27"/>
      <c r="L22" s="27"/>
      <c r="M22" s="27"/>
      <c r="N22" s="27"/>
      <c r="O22" s="25"/>
      <c r="P22" s="25"/>
      <c r="Q22" s="58"/>
      <c r="R22" s="156"/>
      <c r="T22" s="153"/>
      <c r="U22" s="153"/>
      <c r="W22">
        <v>34</v>
      </c>
      <c r="X22" s="7">
        <v>13</v>
      </c>
      <c r="Y22" s="62">
        <v>0.875</v>
      </c>
      <c r="Z22" s="21">
        <v>941</v>
      </c>
      <c r="AA22">
        <v>4595</v>
      </c>
      <c r="AB22">
        <v>979</v>
      </c>
      <c r="AC22">
        <v>1206</v>
      </c>
      <c r="AD22" s="27">
        <f t="shared" si="10"/>
        <v>8.2923331200038669E-2</v>
      </c>
      <c r="AE22" s="27">
        <f t="shared" si="11"/>
        <v>2.9981904293547808E-2</v>
      </c>
      <c r="AF22" s="24">
        <f t="shared" si="12"/>
        <v>2.7657793310308181</v>
      </c>
      <c r="AG22" s="29">
        <f t="shared" si="13"/>
        <v>0.63556326622597192</v>
      </c>
      <c r="AH22" s="29">
        <f t="shared" si="14"/>
        <v>4.8831030818278425</v>
      </c>
      <c r="AJ22" s="51">
        <f>AA22/(PI()*$D$4^2/4)</f>
        <v>24.351865590252125</v>
      </c>
      <c r="AK22" s="51">
        <f>AH22</f>
        <v>4.8831030818278425</v>
      </c>
      <c r="AL22" s="58">
        <f t="shared" si="19"/>
        <v>0.63556326622597192</v>
      </c>
      <c r="AN22" s="122">
        <f t="shared" si="20"/>
        <v>978.76319122590007</v>
      </c>
      <c r="AO22" s="160"/>
      <c r="AP22" s="160"/>
      <c r="AQ22" s="128">
        <f t="shared" si="21"/>
        <v>1118.8571428571429</v>
      </c>
    </row>
    <row r="23" spans="1:43" x14ac:dyDescent="0.2">
      <c r="A23" s="1"/>
      <c r="I23" s="25"/>
      <c r="J23" s="25"/>
      <c r="K23" s="27"/>
      <c r="L23" s="27"/>
      <c r="M23" s="27"/>
      <c r="N23" s="27"/>
      <c r="O23" s="25"/>
      <c r="P23" s="25"/>
      <c r="Q23" s="58"/>
      <c r="R23" s="156"/>
      <c r="T23" s="153"/>
      <c r="U23" s="153"/>
      <c r="W23">
        <v>34</v>
      </c>
      <c r="X23" s="7">
        <v>13</v>
      </c>
      <c r="Y23" s="62">
        <v>0.9</v>
      </c>
      <c r="Z23" s="21">
        <v>1032</v>
      </c>
      <c r="AA23">
        <v>4887</v>
      </c>
      <c r="AB23">
        <v>1007</v>
      </c>
      <c r="AC23">
        <v>1241</v>
      </c>
      <c r="AD23" s="27">
        <f t="shared" si="10"/>
        <v>8.3288418597830316E-2</v>
      </c>
      <c r="AE23" s="27">
        <f t="shared" si="11"/>
        <v>3.0176986340023866E-2</v>
      </c>
      <c r="AF23" s="24">
        <f t="shared" si="12"/>
        <v>2.759997889098837</v>
      </c>
      <c r="AG23" s="29">
        <f t="shared" si="13"/>
        <v>0.6356293601477977</v>
      </c>
      <c r="AH23" s="29">
        <f t="shared" si="14"/>
        <v>4.7354651162790695</v>
      </c>
      <c r="AJ23" s="51">
        <f>AA23/(PI()*$D$4^2/4)</f>
        <v>25.899361727869884</v>
      </c>
      <c r="AK23" s="51">
        <f>AH23</f>
        <v>4.7354651162790695</v>
      </c>
      <c r="AL23" s="58">
        <f t="shared" si="19"/>
        <v>0.6356293601477977</v>
      </c>
      <c r="AN23" s="122">
        <f t="shared" si="20"/>
        <v>1007.1684248021077</v>
      </c>
      <c r="AO23" s="160"/>
      <c r="AP23" s="160"/>
      <c r="AQ23" s="128">
        <f t="shared" si="21"/>
        <v>1118.8888888888889</v>
      </c>
    </row>
    <row r="24" spans="1:43" x14ac:dyDescent="0.2">
      <c r="A24" s="1"/>
      <c r="I24" s="25"/>
      <c r="J24" s="25"/>
      <c r="K24" s="27"/>
      <c r="L24" s="27"/>
      <c r="M24" s="27"/>
      <c r="N24" s="27"/>
      <c r="O24" s="25"/>
      <c r="P24" s="25"/>
      <c r="Q24" s="58"/>
      <c r="R24" s="156"/>
      <c r="T24" s="153"/>
      <c r="U24" s="153"/>
      <c r="AD24" s="27"/>
      <c r="AE24" s="27"/>
      <c r="AG24" s="29"/>
      <c r="AH24" s="29"/>
      <c r="AL24" s="58"/>
      <c r="AN24" s="122"/>
      <c r="AO24" s="160"/>
      <c r="AP24" s="160"/>
      <c r="AQ24" s="128"/>
    </row>
    <row r="25" spans="1:43" x14ac:dyDescent="0.2">
      <c r="A25" s="1"/>
      <c r="H25"/>
      <c r="I25" s="25"/>
      <c r="J25" s="25"/>
      <c r="K25" s="27"/>
      <c r="L25" s="27"/>
      <c r="M25" s="27"/>
      <c r="N25" s="27"/>
      <c r="O25" s="25"/>
      <c r="P25" s="25"/>
      <c r="Q25" s="58"/>
      <c r="R25" s="156"/>
      <c r="T25" s="153"/>
      <c r="U25" s="153"/>
      <c r="AD25" s="27"/>
      <c r="AE25" s="27"/>
      <c r="AG25" s="29"/>
      <c r="AH25" s="29"/>
      <c r="AL25" s="58"/>
      <c r="AN25" s="122"/>
      <c r="AO25" s="160"/>
      <c r="AP25" s="160"/>
      <c r="AQ25" s="128"/>
    </row>
    <row r="26" spans="1:43" x14ac:dyDescent="0.2">
      <c r="A26" s="1">
        <v>35</v>
      </c>
      <c r="B26" s="1">
        <v>1</v>
      </c>
      <c r="C26" s="1" t="s">
        <v>17</v>
      </c>
      <c r="D26" s="7">
        <v>17</v>
      </c>
      <c r="E26">
        <v>911</v>
      </c>
      <c r="F26">
        <v>759</v>
      </c>
      <c r="G26">
        <v>3841</v>
      </c>
      <c r="H26">
        <v>0.66100000000000003</v>
      </c>
      <c r="I26" s="25">
        <f>0.1515*(G26/1000)/(E26/1000)^2/($D$4/10)^4</f>
        <v>0.12147681408972878</v>
      </c>
      <c r="J26" s="25">
        <f>0.5*(F26/1000)/(E26/1000)^3/($D$4/10)^5</f>
        <v>5.6104559702570209E-2</v>
      </c>
      <c r="K26" s="27">
        <f>I26/J26</f>
        <v>2.1651861227272726</v>
      </c>
      <c r="L26" s="27">
        <f>0.798*I26^1.5/J26</f>
        <v>0.60220564602125115</v>
      </c>
      <c r="M26" s="27">
        <f>G26/F26</f>
        <v>5.0606060606060606</v>
      </c>
      <c r="N26" s="27"/>
      <c r="O26" s="25">
        <f>G26/(PI()*$D$4^2/4)</f>
        <v>20.355933782841873</v>
      </c>
      <c r="P26" s="25">
        <f>M26</f>
        <v>5.0606060606060606</v>
      </c>
      <c r="Q26" s="58">
        <f>L26</f>
        <v>0.60220564602125115</v>
      </c>
      <c r="R26" s="156">
        <f>E26*(PI()/30)*($D$4/2)</f>
        <v>739.34765108357794</v>
      </c>
      <c r="S26" s="156">
        <f>R26/H26</f>
        <v>1118.5289728949742</v>
      </c>
      <c r="T26" s="153"/>
      <c r="U26" s="153"/>
      <c r="W26">
        <v>35</v>
      </c>
      <c r="X26" s="7">
        <v>17</v>
      </c>
      <c r="Y26" s="62">
        <v>0.67500000000000004</v>
      </c>
      <c r="Z26" s="21">
        <v>812</v>
      </c>
      <c r="AA26">
        <v>4030</v>
      </c>
      <c r="AB26">
        <v>755</v>
      </c>
      <c r="AC26">
        <v>931</v>
      </c>
      <c r="AD26" s="27">
        <f t="shared" ref="AD26:AD34" si="22">0.1515*(AA26/1000)/(AC26/1000)^2/($D$4/10)^4</f>
        <v>0.12203700038459207</v>
      </c>
      <c r="AE26" s="27">
        <f t="shared" ref="AE26:AE34" si="23">0.5*(Z26/1000)/(AC26/1000)^3/($D$4/10)^5</f>
        <v>5.6236527993481965E-2</v>
      </c>
      <c r="AF26" s="24">
        <f t="shared" ref="AF26:AF34" si="24">AD26/AE26</f>
        <v>2.1700664094827591</v>
      </c>
      <c r="AG26" s="29">
        <f t="shared" ref="AG26:AG34" si="25">0.798*AD26^1.5/AE26</f>
        <v>0.60495306032903606</v>
      </c>
      <c r="AH26" s="29">
        <f t="shared" ref="AH26:AH34" si="26">AA26/Z26</f>
        <v>4.9630541871921183</v>
      </c>
      <c r="AJ26" s="51">
        <f t="shared" si="17"/>
        <v>21.357566556847889</v>
      </c>
      <c r="AK26" s="51">
        <f t="shared" si="18"/>
        <v>4.9630541871921183</v>
      </c>
      <c r="AL26" s="58">
        <f t="shared" si="19"/>
        <v>0.60495306032903606</v>
      </c>
      <c r="AN26" s="122">
        <f t="shared" ref="AN26:AN34" si="27">AC26*PI()/30*($D$4/2)</f>
        <v>755.57921312712529</v>
      </c>
      <c r="AO26" s="160"/>
      <c r="AP26" s="160"/>
      <c r="AQ26" s="128">
        <f t="shared" ref="AQ26:AQ34" si="28">AB26/Y26</f>
        <v>1118.5185185185185</v>
      </c>
    </row>
    <row r="27" spans="1:43" x14ac:dyDescent="0.2">
      <c r="A27" s="1">
        <v>35</v>
      </c>
      <c r="B27" s="1">
        <v>1</v>
      </c>
      <c r="C27" s="1" t="s">
        <v>17</v>
      </c>
      <c r="D27" s="7">
        <v>17</v>
      </c>
      <c r="E27">
        <v>1006</v>
      </c>
      <c r="F27">
        <v>1053</v>
      </c>
      <c r="G27">
        <v>4817</v>
      </c>
      <c r="H27" s="17">
        <v>0.73</v>
      </c>
      <c r="I27" s="25">
        <f>0.1515*(G27/1000)/(E27/1000)^2/($D$4/10)^4</f>
        <v>0.12492993816891682</v>
      </c>
      <c r="J27" s="25">
        <f>0.5*(F27/1000)/(E27/1000)^3/($D$4/10)^5</f>
        <v>5.780240951300214E-2</v>
      </c>
      <c r="K27" s="27">
        <f>I27/J27</f>
        <v>2.1613275159544161</v>
      </c>
      <c r="L27" s="27">
        <f>0.798*I27^1.5/J27</f>
        <v>0.60961653256239068</v>
      </c>
      <c r="M27" s="27">
        <f>G27/F27</f>
        <v>4.5745489078822414</v>
      </c>
      <c r="N27" s="27"/>
      <c r="O27" s="25">
        <f>G27/(PI()*$D$4^2/4)</f>
        <v>25.528386626386176</v>
      </c>
      <c r="P27" s="25">
        <f>M27</f>
        <v>4.5745489078822414</v>
      </c>
      <c r="Q27" s="58">
        <f>L27</f>
        <v>0.60961653256239068</v>
      </c>
      <c r="R27" s="156">
        <f>E27*(PI()/30)*($D$4/2)</f>
        <v>816.44757079042733</v>
      </c>
      <c r="S27" s="156">
        <f>R27/H27</f>
        <v>1118.4213298499005</v>
      </c>
      <c r="T27" s="153"/>
      <c r="U27" s="153"/>
      <c r="W27">
        <v>35</v>
      </c>
      <c r="X27" s="7">
        <v>17</v>
      </c>
      <c r="Y27" s="62">
        <v>0.7</v>
      </c>
      <c r="Z27" s="21">
        <v>912</v>
      </c>
      <c r="AA27">
        <v>4387</v>
      </c>
      <c r="AB27">
        <v>783</v>
      </c>
      <c r="AC27">
        <v>965</v>
      </c>
      <c r="AD27" s="27">
        <f t="shared" si="22"/>
        <v>0.12365134590391197</v>
      </c>
      <c r="AE27" s="27">
        <f t="shared" si="23"/>
        <v>5.6718457552574E-2</v>
      </c>
      <c r="AF27" s="24">
        <f t="shared" si="24"/>
        <v>2.1800900666118417</v>
      </c>
      <c r="AG27" s="29">
        <f t="shared" si="25"/>
        <v>0.61175390658109019</v>
      </c>
      <c r="AH27" s="29">
        <f t="shared" si="26"/>
        <v>4.8103070175438596</v>
      </c>
      <c r="AJ27" s="51">
        <f t="shared" si="17"/>
        <v>23.249539574414811</v>
      </c>
      <c r="AK27" s="51">
        <f t="shared" si="18"/>
        <v>4.8103070175438596</v>
      </c>
      <c r="AL27" s="58">
        <f t="shared" si="19"/>
        <v>0.61175390658109019</v>
      </c>
      <c r="AN27" s="122">
        <f t="shared" si="27"/>
        <v>783.17286860115553</v>
      </c>
      <c r="AO27" s="160"/>
      <c r="AP27" s="160"/>
      <c r="AQ27" s="128">
        <f t="shared" si="28"/>
        <v>1118.5714285714287</v>
      </c>
    </row>
    <row r="28" spans="1:43" x14ac:dyDescent="0.2">
      <c r="A28" s="1">
        <v>35</v>
      </c>
      <c r="B28" s="1">
        <v>1</v>
      </c>
      <c r="C28" s="1" t="s">
        <v>17</v>
      </c>
      <c r="D28" s="7">
        <v>17</v>
      </c>
      <c r="E28">
        <v>1100</v>
      </c>
      <c r="F28">
        <v>1374</v>
      </c>
      <c r="G28">
        <v>5935</v>
      </c>
      <c r="H28">
        <v>0.79800000000000004</v>
      </c>
      <c r="I28" s="25">
        <f>0.1515*(G28/1000)/(E28/1000)^2/($D$4/10)^4</f>
        <v>0.12874227911125721</v>
      </c>
      <c r="J28" s="25">
        <f>0.5*(F28/1000)/(E28/1000)^3/($D$4/10)^5</f>
        <v>5.7692610524916636E-2</v>
      </c>
      <c r="K28" s="27">
        <f>I28/J28</f>
        <v>2.2315211244541486</v>
      </c>
      <c r="L28" s="27">
        <f>0.798*I28^1.5/J28</f>
        <v>0.6389464923447955</v>
      </c>
      <c r="M28" s="27">
        <f>G28/F28</f>
        <v>4.3195050946142652</v>
      </c>
      <c r="N28" s="27"/>
      <c r="O28" s="25">
        <f>G28/(PI()*$D$4^2/4)</f>
        <v>31.45338896151172</v>
      </c>
      <c r="P28" s="25">
        <f>M28</f>
        <v>4.3195050946142652</v>
      </c>
      <c r="Q28" s="58">
        <f>L28</f>
        <v>0.6389464923447955</v>
      </c>
      <c r="R28" s="156">
        <f>E28*(PI()/30)*($D$4/2)</f>
        <v>892.73591239509949</v>
      </c>
      <c r="S28" s="156">
        <f>R28/H28</f>
        <v>1118.7166821993728</v>
      </c>
      <c r="T28" s="153"/>
      <c r="U28" s="153"/>
      <c r="W28">
        <v>35</v>
      </c>
      <c r="X28" s="7">
        <v>17</v>
      </c>
      <c r="Y28" s="62">
        <v>0.72499999999999998</v>
      </c>
      <c r="Z28" s="21">
        <v>1022</v>
      </c>
      <c r="AA28">
        <v>4760</v>
      </c>
      <c r="AB28">
        <v>811</v>
      </c>
      <c r="AC28">
        <v>999</v>
      </c>
      <c r="AD28" s="27">
        <f t="shared" si="22"/>
        <v>0.12518774495578028</v>
      </c>
      <c r="AE28" s="27">
        <f t="shared" si="23"/>
        <v>5.7288301269449518E-2</v>
      </c>
      <c r="AF28" s="24">
        <f t="shared" si="24"/>
        <v>2.1852235479452053</v>
      </c>
      <c r="AG28" s="29">
        <f t="shared" si="25"/>
        <v>0.61699219666994776</v>
      </c>
      <c r="AH28" s="29">
        <f t="shared" si="26"/>
        <v>4.6575342465753424</v>
      </c>
      <c r="AJ28" s="51">
        <f t="shared" si="17"/>
        <v>25.226306900892297</v>
      </c>
      <c r="AK28" s="51">
        <f t="shared" si="18"/>
        <v>4.6575342465753424</v>
      </c>
      <c r="AL28" s="58">
        <f t="shared" si="19"/>
        <v>0.61699219666994776</v>
      </c>
      <c r="AN28" s="122">
        <f t="shared" si="27"/>
        <v>810.76652407518577</v>
      </c>
      <c r="AO28" s="160"/>
      <c r="AP28" s="160"/>
      <c r="AQ28" s="128">
        <f t="shared" si="28"/>
        <v>1118.6206896551726</v>
      </c>
    </row>
    <row r="29" spans="1:43" x14ac:dyDescent="0.2">
      <c r="A29" s="1">
        <v>35</v>
      </c>
      <c r="B29" s="1">
        <v>1</v>
      </c>
      <c r="C29" s="1" t="s">
        <v>17</v>
      </c>
      <c r="D29" s="7">
        <v>17</v>
      </c>
      <c r="E29">
        <v>1196</v>
      </c>
      <c r="F29">
        <v>1889</v>
      </c>
      <c r="G29">
        <v>7215</v>
      </c>
      <c r="H29">
        <v>0.86799999999999999</v>
      </c>
      <c r="I29" s="25">
        <f>0.1515*(G29/1000)/(E29/1000)^2/($D$4/10)^4</f>
        <v>0.13239141266764337</v>
      </c>
      <c r="J29" s="25">
        <f>0.5*(F29/1000)/(E29/1000)^3/($D$4/10)^5</f>
        <v>6.1709202302663725E-2</v>
      </c>
      <c r="K29" s="27">
        <f>I29/J29</f>
        <v>2.145407941238751</v>
      </c>
      <c r="L29" s="27">
        <f>0.798*I29^1.5/J29</f>
        <v>0.62293492921776272</v>
      </c>
      <c r="M29" s="27">
        <f>G29/F29</f>
        <v>3.8194812069878243</v>
      </c>
      <c r="N29" s="27"/>
      <c r="O29" s="25">
        <f>G29/(PI()*$D$4^2/4)</f>
        <v>38.236933674356706</v>
      </c>
      <c r="P29" s="25">
        <f>M29</f>
        <v>3.8194812069878243</v>
      </c>
      <c r="Q29" s="58">
        <f>L29</f>
        <v>0.62293492921776272</v>
      </c>
      <c r="R29" s="156">
        <f>E29*(PI()/30)*($D$4/2)</f>
        <v>970.64741020412634</v>
      </c>
      <c r="S29" s="156">
        <f>R29/H29</f>
        <v>1118.2573850277954</v>
      </c>
      <c r="T29" s="153"/>
      <c r="U29" s="153"/>
      <c r="W29">
        <v>35</v>
      </c>
      <c r="X29" s="7">
        <v>17</v>
      </c>
      <c r="Y29" s="62">
        <v>0.75</v>
      </c>
      <c r="Z29" s="21">
        <v>1142</v>
      </c>
      <c r="AA29">
        <v>5148</v>
      </c>
      <c r="AB29">
        <v>839</v>
      </c>
      <c r="AC29">
        <v>1034</v>
      </c>
      <c r="AD29" s="27">
        <f t="shared" si="22"/>
        <v>0.12638144041678931</v>
      </c>
      <c r="AE29" s="27">
        <f t="shared" si="23"/>
        <v>5.7731919997139988E-2</v>
      </c>
      <c r="AF29" s="24">
        <f t="shared" si="24"/>
        <v>2.1891085628721543</v>
      </c>
      <c r="AG29" s="29">
        <f t="shared" si="25"/>
        <v>0.62102894390905106</v>
      </c>
      <c r="AH29" s="29">
        <f t="shared" si="26"/>
        <v>4.5078809106830127</v>
      </c>
      <c r="AJ29" s="51">
        <f t="shared" si="17"/>
        <v>27.282568891973433</v>
      </c>
      <c r="AK29" s="51">
        <f t="shared" si="18"/>
        <v>4.5078809106830127</v>
      </c>
      <c r="AL29" s="58">
        <f t="shared" si="19"/>
        <v>0.62102894390905106</v>
      </c>
      <c r="AN29" s="122">
        <f t="shared" si="27"/>
        <v>839.17175765139359</v>
      </c>
      <c r="AO29" s="160"/>
      <c r="AP29" s="160"/>
      <c r="AQ29" s="128">
        <f t="shared" si="28"/>
        <v>1118.6666666666667</v>
      </c>
    </row>
    <row r="30" spans="1:43" x14ac:dyDescent="0.2">
      <c r="A30" s="1">
        <v>35</v>
      </c>
      <c r="B30" s="1">
        <v>1</v>
      </c>
      <c r="C30" s="1" t="s">
        <v>17</v>
      </c>
      <c r="D30" s="7">
        <v>17</v>
      </c>
      <c r="E30">
        <v>1226</v>
      </c>
      <c r="F30">
        <v>1963</v>
      </c>
      <c r="G30">
        <v>7561</v>
      </c>
      <c r="H30">
        <v>0.88900000000000001</v>
      </c>
      <c r="I30" s="25">
        <f>0.1515*(G30/1000)/(E30/1000)^2/($D$4/10)^4</f>
        <v>0.13203350059500019</v>
      </c>
      <c r="J30" s="25">
        <f>0.5*(F30/1000)/(E30/1000)^3/($D$4/10)^5</f>
        <v>5.9533361120189261E-2</v>
      </c>
      <c r="K30" s="27">
        <f>I30/J30</f>
        <v>2.2178069255731021</v>
      </c>
      <c r="L30" s="27">
        <f>0.798*I30^1.5/J30</f>
        <v>0.64308546768531472</v>
      </c>
      <c r="M30" s="27">
        <f>G30/F30</f>
        <v>3.8517575140091695</v>
      </c>
      <c r="N30" s="27"/>
      <c r="O30" s="25">
        <f>G30/(PI()*$D$4^2/4)</f>
        <v>40.070610604547618</v>
      </c>
      <c r="P30" s="25">
        <f>M30</f>
        <v>3.8517575140091695</v>
      </c>
      <c r="Q30" s="58">
        <f>L30</f>
        <v>0.64308546768531472</v>
      </c>
      <c r="R30" s="156">
        <f>E30*(PI()/30)*($D$4/2)</f>
        <v>994.99475326944719</v>
      </c>
      <c r="S30" s="156">
        <f>R30/H30</f>
        <v>1119.2291937789057</v>
      </c>
      <c r="T30" s="153"/>
      <c r="U30" s="153"/>
      <c r="W30">
        <v>35</v>
      </c>
      <c r="X30" s="7">
        <v>17</v>
      </c>
      <c r="Y30" s="62">
        <v>0.77500000000000002</v>
      </c>
      <c r="Z30" s="21">
        <v>1272</v>
      </c>
      <c r="AA30">
        <v>5551</v>
      </c>
      <c r="AB30">
        <v>867</v>
      </c>
      <c r="AC30">
        <v>1068</v>
      </c>
      <c r="AD30" s="27">
        <f t="shared" si="22"/>
        <v>0.12773636760167043</v>
      </c>
      <c r="AE30" s="27">
        <f t="shared" si="23"/>
        <v>5.8355912808071404E-2</v>
      </c>
      <c r="AF30" s="24">
        <f t="shared" si="24"/>
        <v>2.1889190221698112</v>
      </c>
      <c r="AG30" s="29">
        <f t="shared" si="25"/>
        <v>0.62429501598698101</v>
      </c>
      <c r="AH30" s="29">
        <f t="shared" si="26"/>
        <v>4.3639937106918243</v>
      </c>
      <c r="AJ30" s="51">
        <f t="shared" si="17"/>
        <v>29.418325547658224</v>
      </c>
      <c r="AK30" s="51">
        <f t="shared" si="18"/>
        <v>4.3639937106918243</v>
      </c>
      <c r="AL30" s="58">
        <f t="shared" si="19"/>
        <v>0.62429501598698101</v>
      </c>
      <c r="AN30" s="122">
        <f t="shared" si="27"/>
        <v>866.76541312542383</v>
      </c>
      <c r="AO30" s="160"/>
      <c r="AP30" s="160"/>
      <c r="AQ30" s="128">
        <f t="shared" si="28"/>
        <v>1118.7096774193549</v>
      </c>
    </row>
    <row r="31" spans="1:43" x14ac:dyDescent="0.2">
      <c r="A31" s="1"/>
      <c r="H31"/>
      <c r="I31" s="25"/>
      <c r="J31" s="25"/>
      <c r="K31" s="27"/>
      <c r="L31" s="27"/>
      <c r="M31" s="27"/>
      <c r="N31" s="27"/>
      <c r="O31" s="25"/>
      <c r="P31" s="25"/>
      <c r="Q31" s="58"/>
      <c r="R31" s="156"/>
      <c r="T31" s="153"/>
      <c r="U31" s="153"/>
      <c r="W31">
        <v>35</v>
      </c>
      <c r="X31" s="7">
        <v>17</v>
      </c>
      <c r="Y31" s="62">
        <v>0.8</v>
      </c>
      <c r="Z31" s="21">
        <v>1412</v>
      </c>
      <c r="AA31">
        <v>5970</v>
      </c>
      <c r="AB31">
        <v>895</v>
      </c>
      <c r="AC31">
        <v>1103</v>
      </c>
      <c r="AD31" s="27">
        <f t="shared" si="22"/>
        <v>0.12879800804822658</v>
      </c>
      <c r="AE31" s="27">
        <f t="shared" si="23"/>
        <v>5.8805733698118375E-2</v>
      </c>
      <c r="AF31" s="24">
        <f t="shared" si="24"/>
        <v>2.1902287404390939</v>
      </c>
      <c r="AG31" s="29">
        <f t="shared" si="25"/>
        <v>0.62725905305086793</v>
      </c>
      <c r="AH31" s="29">
        <f t="shared" si="26"/>
        <v>4.2280453257790365</v>
      </c>
      <c r="AJ31" s="51">
        <f t="shared" si="17"/>
        <v>31.638876512253574</v>
      </c>
      <c r="AK31" s="51">
        <f t="shared" si="18"/>
        <v>4.2280453257790365</v>
      </c>
      <c r="AL31" s="58">
        <f t="shared" si="19"/>
        <v>0.62725905305086793</v>
      </c>
      <c r="AN31" s="122">
        <f t="shared" si="27"/>
        <v>895.17064670163165</v>
      </c>
      <c r="AO31" s="160"/>
      <c r="AP31" s="160"/>
      <c r="AQ31" s="128">
        <f t="shared" si="28"/>
        <v>1118.75</v>
      </c>
    </row>
    <row r="32" spans="1:43" x14ac:dyDescent="0.2">
      <c r="A32" s="1"/>
      <c r="H32"/>
      <c r="I32" s="25"/>
      <c r="J32" s="25"/>
      <c r="K32" s="27"/>
      <c r="L32" s="27"/>
      <c r="M32" s="27"/>
      <c r="N32" s="27"/>
      <c r="O32" s="25"/>
      <c r="P32" s="25"/>
      <c r="Q32" s="58"/>
      <c r="R32" s="156"/>
      <c r="T32" s="153"/>
      <c r="U32" s="153"/>
      <c r="W32">
        <v>35</v>
      </c>
      <c r="X32" s="7">
        <v>17</v>
      </c>
      <c r="Y32" s="62">
        <v>0.82499999999999996</v>
      </c>
      <c r="Z32" s="21">
        <v>1562</v>
      </c>
      <c r="AA32">
        <v>6404</v>
      </c>
      <c r="AB32">
        <v>923</v>
      </c>
      <c r="AC32">
        <v>1137</v>
      </c>
      <c r="AD32" s="27">
        <f t="shared" si="22"/>
        <v>0.1300218179583498</v>
      </c>
      <c r="AE32" s="27">
        <f t="shared" si="23"/>
        <v>5.9389702388603229E-2</v>
      </c>
      <c r="AF32" s="24">
        <f t="shared" si="24"/>
        <v>2.1892990321382841</v>
      </c>
      <c r="AG32" s="29">
        <f t="shared" si="25"/>
        <v>0.62996452439360162</v>
      </c>
      <c r="AH32" s="29">
        <f t="shared" si="26"/>
        <v>4.0998719590268884</v>
      </c>
      <c r="AJ32" s="51">
        <f t="shared" si="17"/>
        <v>33.938922141452579</v>
      </c>
      <c r="AK32" s="51">
        <f t="shared" si="18"/>
        <v>4.0998719590268884</v>
      </c>
      <c r="AL32" s="58">
        <f t="shared" si="19"/>
        <v>0.62996452439360162</v>
      </c>
      <c r="AN32" s="122">
        <f t="shared" si="27"/>
        <v>922.76430217566201</v>
      </c>
      <c r="AO32" s="160"/>
      <c r="AP32" s="160"/>
      <c r="AQ32" s="128">
        <f t="shared" si="28"/>
        <v>1118.7878787878788</v>
      </c>
    </row>
    <row r="33" spans="1:43" x14ac:dyDescent="0.2">
      <c r="A33" s="1"/>
      <c r="H33"/>
      <c r="I33" s="25"/>
      <c r="J33" s="25"/>
      <c r="K33" s="27"/>
      <c r="L33" s="27"/>
      <c r="M33" s="27"/>
      <c r="N33" s="27"/>
      <c r="O33" s="25"/>
      <c r="P33" s="25"/>
      <c r="Q33" s="58"/>
      <c r="R33" s="156"/>
      <c r="T33" s="153"/>
      <c r="U33" s="153"/>
      <c r="W33">
        <v>35</v>
      </c>
      <c r="X33" s="7">
        <v>17</v>
      </c>
      <c r="Y33" s="62">
        <v>0.85</v>
      </c>
      <c r="Z33" s="21">
        <v>1722</v>
      </c>
      <c r="AA33">
        <v>6853</v>
      </c>
      <c r="AB33">
        <v>951</v>
      </c>
      <c r="AC33">
        <v>1172</v>
      </c>
      <c r="AD33" s="27">
        <f t="shared" si="22"/>
        <v>0.1309517626728666</v>
      </c>
      <c r="AE33" s="27">
        <f t="shared" si="23"/>
        <v>5.9780814176366937E-2</v>
      </c>
      <c r="AF33" s="24">
        <f t="shared" si="24"/>
        <v>2.190531602439024</v>
      </c>
      <c r="AG33" s="29">
        <f t="shared" si="25"/>
        <v>0.63256926780999323</v>
      </c>
      <c r="AH33" s="29">
        <f t="shared" si="26"/>
        <v>3.9796747967479673</v>
      </c>
      <c r="AJ33" s="51">
        <f t="shared" si="17"/>
        <v>36.318462435255235</v>
      </c>
      <c r="AK33" s="51">
        <f t="shared" si="18"/>
        <v>3.9796747967479673</v>
      </c>
      <c r="AL33" s="58">
        <f t="shared" si="19"/>
        <v>0.63256926780999323</v>
      </c>
      <c r="AN33" s="122">
        <f t="shared" si="27"/>
        <v>951.16953575186972</v>
      </c>
      <c r="AO33" s="160"/>
      <c r="AP33" s="160"/>
      <c r="AQ33" s="128">
        <f t="shared" si="28"/>
        <v>1118.8235294117646</v>
      </c>
    </row>
    <row r="34" spans="1:43" x14ac:dyDescent="0.2">
      <c r="A34" s="1"/>
      <c r="H34"/>
      <c r="I34" s="25"/>
      <c r="J34" s="25"/>
      <c r="K34" s="27"/>
      <c r="L34" s="27"/>
      <c r="M34" s="27"/>
      <c r="N34" s="27"/>
      <c r="O34" s="25"/>
      <c r="P34" s="25"/>
      <c r="Q34" s="58"/>
      <c r="R34" s="156"/>
      <c r="T34" s="153"/>
      <c r="U34" s="153"/>
      <c r="W34">
        <v>35</v>
      </c>
      <c r="X34" s="7">
        <v>17</v>
      </c>
      <c r="Y34" s="62">
        <v>0.875</v>
      </c>
      <c r="Z34" s="21">
        <v>1892</v>
      </c>
      <c r="AA34">
        <v>7317</v>
      </c>
      <c r="AB34">
        <v>979</v>
      </c>
      <c r="AC34">
        <v>1206</v>
      </c>
      <c r="AD34" s="27">
        <f t="shared" si="22"/>
        <v>0.13204570498165027</v>
      </c>
      <c r="AE34" s="27">
        <f t="shared" si="23"/>
        <v>6.0282426060990921E-2</v>
      </c>
      <c r="AF34" s="24">
        <f t="shared" si="24"/>
        <v>2.1904510752114166</v>
      </c>
      <c r="AG34" s="29">
        <f t="shared" si="25"/>
        <v>0.63518259405599486</v>
      </c>
      <c r="AH34" s="29">
        <f t="shared" si="26"/>
        <v>3.867336152219873</v>
      </c>
      <c r="AJ34" s="51">
        <f t="shared" si="17"/>
        <v>38.777497393661541</v>
      </c>
      <c r="AK34" s="51">
        <f t="shared" si="18"/>
        <v>3.867336152219873</v>
      </c>
      <c r="AL34" s="58">
        <f t="shared" si="19"/>
        <v>0.63518259405599486</v>
      </c>
      <c r="AN34" s="122">
        <f t="shared" si="27"/>
        <v>978.76319122590007</v>
      </c>
      <c r="AO34" s="160"/>
      <c r="AP34" s="160"/>
      <c r="AQ34" s="128">
        <f t="shared" si="28"/>
        <v>1118.8571428571429</v>
      </c>
    </row>
    <row r="35" spans="1:43" x14ac:dyDescent="0.2">
      <c r="A35" s="1"/>
      <c r="E35" s="17"/>
      <c r="H35"/>
      <c r="I35" s="25"/>
      <c r="J35" s="25"/>
      <c r="K35" s="27"/>
      <c r="L35" s="27"/>
      <c r="M35" s="27"/>
      <c r="N35" s="27"/>
      <c r="O35" s="25"/>
      <c r="P35" s="25"/>
      <c r="Q35" s="58"/>
      <c r="R35" s="156"/>
      <c r="T35" s="153"/>
      <c r="U35" s="153"/>
      <c r="AD35" s="27"/>
      <c r="AE35" s="27"/>
      <c r="AG35" s="29"/>
      <c r="AH35" s="29"/>
      <c r="AL35" s="58"/>
      <c r="AN35" s="122"/>
      <c r="AO35" s="160"/>
      <c r="AP35" s="160"/>
      <c r="AQ35" s="128"/>
    </row>
    <row r="36" spans="1:43" x14ac:dyDescent="0.2">
      <c r="A36" s="1"/>
      <c r="E36" s="17"/>
      <c r="H36"/>
      <c r="I36" s="25"/>
      <c r="J36" s="25"/>
      <c r="K36" s="27"/>
      <c r="L36" s="27"/>
      <c r="M36" s="27"/>
      <c r="N36" s="27"/>
      <c r="O36" s="25"/>
      <c r="P36" s="25"/>
      <c r="Q36" s="58"/>
      <c r="R36" s="156"/>
      <c r="T36" s="153"/>
      <c r="U36" s="153"/>
      <c r="AD36" s="27"/>
      <c r="AE36" s="27"/>
      <c r="AG36" s="29"/>
      <c r="AH36" s="29"/>
      <c r="AL36" s="58"/>
      <c r="AN36" s="122"/>
      <c r="AO36" s="160"/>
      <c r="AP36" s="160"/>
      <c r="AQ36" s="128"/>
    </row>
    <row r="37" spans="1:43" x14ac:dyDescent="0.2">
      <c r="A37" s="1">
        <v>36</v>
      </c>
      <c r="B37" s="1">
        <v>3</v>
      </c>
      <c r="C37" s="1" t="s">
        <v>17</v>
      </c>
      <c r="D37" s="7">
        <v>19</v>
      </c>
      <c r="E37">
        <v>703</v>
      </c>
      <c r="F37">
        <v>440</v>
      </c>
      <c r="G37">
        <v>2771</v>
      </c>
      <c r="H37">
        <v>0.51500000000000001</v>
      </c>
      <c r="I37" s="25">
        <f t="shared" ref="I37:I42" si="29">0.1515*(G37/1000)/(E37/1000)^2/($D$4/10)^4</f>
        <v>0.14716743341769398</v>
      </c>
      <c r="J37" s="25">
        <f t="shared" ref="J37:J42" si="30">0.5*(F37/1000)/(E37/1000)^3/($D$4/10)^5</f>
        <v>7.0777988340214509E-2</v>
      </c>
      <c r="K37" s="27">
        <f t="shared" ref="K37:K42" si="31">I37/J37</f>
        <v>2.0792825123863636</v>
      </c>
      <c r="L37" s="27">
        <f t="shared" ref="L37:L42" si="32">0.798*I37^1.5/J37</f>
        <v>0.63653494412377987</v>
      </c>
      <c r="M37" s="27">
        <f t="shared" ref="M37:M42" si="33">G37/F37</f>
        <v>6.2977272727272728</v>
      </c>
      <c r="N37" s="27"/>
      <c r="O37" s="25">
        <f t="shared" ref="O37:O42" si="34">G37/(PI()*$D$4^2/4)</f>
        <v>14.685314374448016</v>
      </c>
      <c r="P37" s="25">
        <f t="shared" ref="P37:P42" si="35">M37</f>
        <v>6.2977272727272728</v>
      </c>
      <c r="Q37" s="58">
        <f t="shared" ref="Q37:Q42" si="36">L37</f>
        <v>0.63653494412377987</v>
      </c>
      <c r="R37" s="156">
        <f t="shared" ref="R37:R42" si="37">E37*(PI()/30)*($D$4/2)</f>
        <v>570.53940583068629</v>
      </c>
      <c r="S37" s="156">
        <f t="shared" ref="S37:S42" si="38">R37/H37</f>
        <v>1107.843506467352</v>
      </c>
      <c r="T37" s="153"/>
      <c r="U37" s="153"/>
      <c r="W37">
        <v>36</v>
      </c>
      <c r="X37" s="7">
        <v>19</v>
      </c>
      <c r="Y37" s="62">
        <v>0.52500000000000002</v>
      </c>
      <c r="Z37" s="21">
        <v>457</v>
      </c>
      <c r="AA37">
        <v>2861</v>
      </c>
      <c r="AB37">
        <v>581</v>
      </c>
      <c r="AC37">
        <v>716</v>
      </c>
      <c r="AD37" s="27">
        <f t="shared" ref="AD37:AD52" si="39">0.1515*(AA37/1000)/(AC37/1000)^2/($D$4/10)^4</f>
        <v>0.14647977134043133</v>
      </c>
      <c r="AE37" s="27">
        <f t="shared" ref="AE37:AE52" si="40">0.5*(Z37/1000)/(AC37/1000)^3/($D$4/10)^5</f>
        <v>6.958067646138151E-2</v>
      </c>
      <c r="AF37" s="24">
        <f t="shared" ref="AF37:AF52" si="41">AD37/AE37</f>
        <v>2.1051788914660836</v>
      </c>
      <c r="AG37" s="29">
        <f t="shared" ref="AG37:AG52" si="42">0.798*AD37^1.5/AE37</f>
        <v>0.64295521724085414</v>
      </c>
      <c r="AH37" s="29">
        <f t="shared" ref="AH37:AH52" si="43">AA37/Z37</f>
        <v>6.2603938730853388</v>
      </c>
      <c r="AJ37" s="51">
        <f>AA37/(PI()*$D$4^2/4)</f>
        <v>15.162282362069929</v>
      </c>
      <c r="AK37" s="51">
        <f>AH37</f>
        <v>6.2603938730853388</v>
      </c>
      <c r="AL37" s="58">
        <f t="shared" si="19"/>
        <v>0.64295521724085414</v>
      </c>
      <c r="AN37" s="122">
        <f t="shared" ref="AN37:AN46" si="44">AC37*PI()/30*($D$4/2)</f>
        <v>581.08992115899207</v>
      </c>
      <c r="AO37" s="160"/>
      <c r="AP37" s="160"/>
      <c r="AQ37" s="128">
        <f t="shared" ref="AQ37:AQ46" si="45">AB37/Y37</f>
        <v>1106.6666666666665</v>
      </c>
    </row>
    <row r="38" spans="1:43" x14ac:dyDescent="0.2">
      <c r="A38" s="1">
        <v>36</v>
      </c>
      <c r="B38" s="1">
        <v>3</v>
      </c>
      <c r="C38" s="1" t="s">
        <v>17</v>
      </c>
      <c r="D38" s="7">
        <v>19</v>
      </c>
      <c r="E38">
        <v>899</v>
      </c>
      <c r="F38">
        <v>946</v>
      </c>
      <c r="G38">
        <v>4759</v>
      </c>
      <c r="H38">
        <v>0.65900000000000003</v>
      </c>
      <c r="I38" s="25">
        <f t="shared" si="29"/>
        <v>0.15455468043319334</v>
      </c>
      <c r="J38" s="25">
        <f t="shared" si="30"/>
        <v>7.2765174418089912E-2</v>
      </c>
      <c r="K38" s="27">
        <f t="shared" si="31"/>
        <v>2.1240199266913322</v>
      </c>
      <c r="L38" s="27">
        <f t="shared" si="32"/>
        <v>0.66635024064735615</v>
      </c>
      <c r="M38" s="27">
        <f t="shared" si="33"/>
        <v>5.030655391120507</v>
      </c>
      <c r="N38" s="27"/>
      <c r="O38" s="25">
        <f t="shared" si="34"/>
        <v>25.221007256585388</v>
      </c>
      <c r="P38" s="25">
        <f t="shared" si="35"/>
        <v>5.030655391120507</v>
      </c>
      <c r="Q38" s="58">
        <f t="shared" si="36"/>
        <v>0.66635024064735615</v>
      </c>
      <c r="R38" s="156">
        <f t="shared" si="37"/>
        <v>729.60871385744952</v>
      </c>
      <c r="S38" s="156">
        <f t="shared" si="38"/>
        <v>1107.1452410583452</v>
      </c>
      <c r="T38" s="153"/>
      <c r="U38" s="153"/>
      <c r="W38">
        <v>36</v>
      </c>
      <c r="X38" s="7">
        <v>19</v>
      </c>
      <c r="Y38" s="62">
        <v>0.55000000000000004</v>
      </c>
      <c r="Z38" s="21">
        <v>523</v>
      </c>
      <c r="AA38">
        <v>3285</v>
      </c>
      <c r="AB38">
        <v>609</v>
      </c>
      <c r="AC38">
        <v>750</v>
      </c>
      <c r="AD38" s="27">
        <f t="shared" si="39"/>
        <v>0.15328465730611429</v>
      </c>
      <c r="AE38" s="27">
        <f t="shared" si="40"/>
        <v>6.9283435122680564E-2</v>
      </c>
      <c r="AF38" s="24">
        <f t="shared" si="41"/>
        <v>2.2124286567877629</v>
      </c>
      <c r="AG38" s="29">
        <f t="shared" si="42"/>
        <v>0.69122829924854823</v>
      </c>
      <c r="AH38" s="29">
        <f t="shared" si="43"/>
        <v>6.2810707456978969</v>
      </c>
      <c r="AJ38" s="51">
        <f>AA38/(PI()*$D$4^2/4)</f>
        <v>17.40933154819983</v>
      </c>
      <c r="AK38" s="51">
        <f>AH38</f>
        <v>6.2810707456978969</v>
      </c>
      <c r="AL38" s="58">
        <f t="shared" si="19"/>
        <v>0.69122829924854823</v>
      </c>
      <c r="AN38" s="122">
        <f t="shared" si="44"/>
        <v>608.68357663302243</v>
      </c>
      <c r="AO38" s="160"/>
      <c r="AP38" s="160"/>
      <c r="AQ38" s="128">
        <f t="shared" si="45"/>
        <v>1107.2727272727273</v>
      </c>
    </row>
    <row r="39" spans="1:43" x14ac:dyDescent="0.2">
      <c r="A39" s="1">
        <v>36</v>
      </c>
      <c r="B39" s="1">
        <v>3</v>
      </c>
      <c r="C39" s="1" t="s">
        <v>17</v>
      </c>
      <c r="D39" s="7">
        <v>19</v>
      </c>
      <c r="E39">
        <v>997</v>
      </c>
      <c r="F39">
        <v>1325</v>
      </c>
      <c r="G39" s="57">
        <v>7008</v>
      </c>
      <c r="H39">
        <v>0.73099999999999998</v>
      </c>
      <c r="I39" s="25">
        <f t="shared" si="29"/>
        <v>0.18505022466329493</v>
      </c>
      <c r="J39" s="25">
        <f t="shared" si="30"/>
        <v>7.472086947275039E-2</v>
      </c>
      <c r="K39" s="27">
        <f t="shared" si="31"/>
        <v>2.4765534176603774</v>
      </c>
      <c r="L39" s="27">
        <f t="shared" si="32"/>
        <v>0.85014968760307463</v>
      </c>
      <c r="M39" s="27">
        <f t="shared" si="33"/>
        <v>5.2890566037735853</v>
      </c>
      <c r="N39" s="217" t="s">
        <v>153</v>
      </c>
      <c r="O39" s="25">
        <f t="shared" si="34"/>
        <v>37.139907302826309</v>
      </c>
      <c r="P39" s="25">
        <f t="shared" si="35"/>
        <v>5.2890566037735853</v>
      </c>
      <c r="Q39" s="58">
        <f t="shared" si="36"/>
        <v>0.85014968760307463</v>
      </c>
      <c r="R39" s="156">
        <f t="shared" si="37"/>
        <v>809.14336787083107</v>
      </c>
      <c r="S39" s="156">
        <f t="shared" si="38"/>
        <v>1106.8992720531205</v>
      </c>
      <c r="T39" s="153"/>
      <c r="U39" s="153"/>
      <c r="V39" s="57"/>
      <c r="W39">
        <v>36</v>
      </c>
      <c r="X39" s="7">
        <v>19</v>
      </c>
      <c r="Y39" s="62">
        <v>0.57499999999999996</v>
      </c>
      <c r="Z39" s="21">
        <v>602</v>
      </c>
      <c r="AA39">
        <v>3712</v>
      </c>
      <c r="AB39">
        <v>637</v>
      </c>
      <c r="AC39">
        <v>784</v>
      </c>
      <c r="AD39" s="27">
        <f t="shared" si="39"/>
        <v>0.15851183089656254</v>
      </c>
      <c r="AE39" s="27">
        <f t="shared" si="40"/>
        <v>6.9816780276862167E-2</v>
      </c>
      <c r="AF39" s="24">
        <f t="shared" si="41"/>
        <v>2.2703973209302322</v>
      </c>
      <c r="AG39" s="29">
        <f t="shared" si="42"/>
        <v>0.72133266306386823</v>
      </c>
      <c r="AH39" s="29">
        <f t="shared" si="43"/>
        <v>6.1661129568106317</v>
      </c>
      <c r="AJ39" s="51">
        <f t="shared" si="17"/>
        <v>19.672279667250464</v>
      </c>
      <c r="AK39" s="51">
        <f t="shared" si="18"/>
        <v>6.1661129568106317</v>
      </c>
      <c r="AL39" s="58">
        <f t="shared" si="19"/>
        <v>0.72133266306386823</v>
      </c>
      <c r="AN39" s="122">
        <f t="shared" si="44"/>
        <v>636.27723210705278</v>
      </c>
      <c r="AO39" s="160"/>
      <c r="AP39" s="160"/>
      <c r="AQ39" s="128">
        <f t="shared" si="45"/>
        <v>1107.8260869565217</v>
      </c>
    </row>
    <row r="40" spans="1:43" x14ac:dyDescent="0.2">
      <c r="A40" s="1">
        <v>36</v>
      </c>
      <c r="B40" s="1">
        <v>3</v>
      </c>
      <c r="C40" s="1" t="s">
        <v>17</v>
      </c>
      <c r="D40" s="7">
        <v>19</v>
      </c>
      <c r="E40">
        <v>1098</v>
      </c>
      <c r="F40">
        <v>1921</v>
      </c>
      <c r="G40">
        <v>7530</v>
      </c>
      <c r="H40">
        <v>0.80500000000000005</v>
      </c>
      <c r="I40" s="25">
        <f t="shared" si="29"/>
        <v>0.16393668018911053</v>
      </c>
      <c r="J40" s="25">
        <f t="shared" si="30"/>
        <v>8.1102054870474644E-2</v>
      </c>
      <c r="K40" s="27">
        <f t="shared" si="31"/>
        <v>2.0213628427902139</v>
      </c>
      <c r="L40" s="27">
        <f t="shared" si="32"/>
        <v>0.65310835193029504</v>
      </c>
      <c r="M40" s="27">
        <f t="shared" si="33"/>
        <v>3.9198334200937013</v>
      </c>
      <c r="N40" s="27"/>
      <c r="O40" s="25">
        <f t="shared" si="34"/>
        <v>39.9063216310334</v>
      </c>
      <c r="P40" s="25">
        <f t="shared" si="35"/>
        <v>3.9198334200937013</v>
      </c>
      <c r="Q40" s="58">
        <f t="shared" si="36"/>
        <v>0.65310835193029504</v>
      </c>
      <c r="R40" s="156">
        <f t="shared" si="37"/>
        <v>891.11275619074479</v>
      </c>
      <c r="S40" s="156">
        <f t="shared" si="38"/>
        <v>1106.9723679388132</v>
      </c>
      <c r="T40" s="153"/>
      <c r="U40" s="153"/>
      <c r="W40">
        <v>36</v>
      </c>
      <c r="X40" s="7">
        <v>19</v>
      </c>
      <c r="Y40" s="62">
        <v>0.6</v>
      </c>
      <c r="Z40" s="21">
        <v>692</v>
      </c>
      <c r="AA40">
        <v>4143</v>
      </c>
      <c r="AB40">
        <v>664</v>
      </c>
      <c r="AC40">
        <v>819</v>
      </c>
      <c r="AD40" s="27">
        <f t="shared" si="39"/>
        <v>0.1621186467605174</v>
      </c>
      <c r="AE40" s="27">
        <f t="shared" si="40"/>
        <v>7.039890476933032E-2</v>
      </c>
      <c r="AF40" s="24">
        <f t="shared" si="41"/>
        <v>2.3028575130780347</v>
      </c>
      <c r="AG40" s="29">
        <f t="shared" si="42"/>
        <v>0.73992285742183195</v>
      </c>
      <c r="AH40" s="29">
        <f t="shared" si="43"/>
        <v>5.9869942196531793</v>
      </c>
      <c r="AJ40" s="51">
        <f t="shared" si="17"/>
        <v>21.956426363528738</v>
      </c>
      <c r="AK40" s="51">
        <f t="shared" si="18"/>
        <v>5.9869942196531793</v>
      </c>
      <c r="AL40" s="58">
        <f t="shared" si="19"/>
        <v>0.73992285742183195</v>
      </c>
      <c r="AN40" s="122">
        <f t="shared" si="44"/>
        <v>664.68246568326049</v>
      </c>
      <c r="AO40" s="160"/>
      <c r="AP40" s="160"/>
      <c r="AQ40" s="128">
        <f t="shared" si="45"/>
        <v>1106.6666666666667</v>
      </c>
    </row>
    <row r="41" spans="1:43" x14ac:dyDescent="0.2">
      <c r="A41" s="1">
        <v>36</v>
      </c>
      <c r="B41" s="1">
        <v>3</v>
      </c>
      <c r="C41" s="1" t="s">
        <v>17</v>
      </c>
      <c r="D41" s="7">
        <v>19</v>
      </c>
      <c r="E41">
        <v>1203</v>
      </c>
      <c r="F41">
        <v>2541</v>
      </c>
      <c r="G41">
        <v>9438</v>
      </c>
      <c r="H41">
        <v>0.88200000000000001</v>
      </c>
      <c r="I41" s="25">
        <f t="shared" si="29"/>
        <v>0.17117272262365937</v>
      </c>
      <c r="J41" s="25">
        <f t="shared" si="30"/>
        <v>8.1567902847113904E-2</v>
      </c>
      <c r="K41" s="27">
        <f t="shared" si="31"/>
        <v>2.0985303857142865</v>
      </c>
      <c r="L41" s="27">
        <f t="shared" si="32"/>
        <v>0.69284395567437818</v>
      </c>
      <c r="M41" s="27">
        <f t="shared" si="33"/>
        <v>3.7142857142857144</v>
      </c>
      <c r="N41" s="27"/>
      <c r="O41" s="25">
        <f t="shared" si="34"/>
        <v>50.018042968617962</v>
      </c>
      <c r="P41" s="25">
        <f t="shared" si="35"/>
        <v>3.7142857142857144</v>
      </c>
      <c r="Q41" s="58">
        <f t="shared" si="36"/>
        <v>0.69284395567437818</v>
      </c>
      <c r="R41" s="156">
        <f t="shared" si="37"/>
        <v>976.32845691936791</v>
      </c>
      <c r="S41" s="156">
        <f t="shared" si="38"/>
        <v>1106.9483638541585</v>
      </c>
      <c r="T41" s="153"/>
      <c r="U41" s="153"/>
      <c r="W41">
        <v>36</v>
      </c>
      <c r="X41" s="7">
        <v>19</v>
      </c>
      <c r="Y41" s="62">
        <v>0.625</v>
      </c>
      <c r="Z41" s="21">
        <v>794</v>
      </c>
      <c r="AA41">
        <v>4577</v>
      </c>
      <c r="AB41">
        <v>692</v>
      </c>
      <c r="AC41">
        <v>853</v>
      </c>
      <c r="AD41" s="27">
        <f t="shared" si="39"/>
        <v>0.1651082180489582</v>
      </c>
      <c r="AE41" s="27">
        <f t="shared" si="40"/>
        <v>7.1496523096942224E-2</v>
      </c>
      <c r="AF41" s="24">
        <f t="shared" si="41"/>
        <v>2.309318144395466</v>
      </c>
      <c r="AG41" s="29">
        <f t="shared" si="42"/>
        <v>0.74880891160300322</v>
      </c>
      <c r="AH41" s="29">
        <f t="shared" si="43"/>
        <v>5.7644836272040303</v>
      </c>
      <c r="AJ41" s="51">
        <f t="shared" si="17"/>
        <v>24.256471992727739</v>
      </c>
      <c r="AK41" s="51">
        <f t="shared" si="18"/>
        <v>5.7644836272040303</v>
      </c>
      <c r="AL41" s="58">
        <f t="shared" si="19"/>
        <v>0.74880891160300322</v>
      </c>
      <c r="AN41" s="122">
        <f t="shared" si="44"/>
        <v>692.27612115729073</v>
      </c>
      <c r="AO41" s="160"/>
      <c r="AP41" s="160"/>
      <c r="AQ41" s="128">
        <f t="shared" si="45"/>
        <v>1107.2</v>
      </c>
    </row>
    <row r="42" spans="1:43" x14ac:dyDescent="0.2">
      <c r="A42" s="1">
        <v>36</v>
      </c>
      <c r="B42" s="1">
        <v>3</v>
      </c>
      <c r="C42" s="1" t="s">
        <v>17</v>
      </c>
      <c r="D42" s="7">
        <v>19</v>
      </c>
      <c r="E42">
        <v>1248</v>
      </c>
      <c r="F42">
        <v>2821</v>
      </c>
      <c r="G42">
        <v>9759</v>
      </c>
      <c r="H42">
        <v>0.91500000000000004</v>
      </c>
      <c r="I42" s="25">
        <f t="shared" si="29"/>
        <v>0.16446064434681032</v>
      </c>
      <c r="J42" s="25">
        <f t="shared" si="30"/>
        <v>8.1109335538433927E-2</v>
      </c>
      <c r="K42" s="27">
        <f t="shared" si="31"/>
        <v>2.027641371428571</v>
      </c>
      <c r="L42" s="27">
        <f t="shared" si="32"/>
        <v>0.65618308188704422</v>
      </c>
      <c r="M42" s="27">
        <f t="shared" si="33"/>
        <v>3.4594115561857497</v>
      </c>
      <c r="N42" s="27"/>
      <c r="O42" s="25">
        <f t="shared" si="34"/>
        <v>51.719228791136118</v>
      </c>
      <c r="P42" s="25">
        <f t="shared" si="35"/>
        <v>3.4594115561857497</v>
      </c>
      <c r="Q42" s="58">
        <f t="shared" si="36"/>
        <v>0.65618308188704422</v>
      </c>
      <c r="R42" s="156">
        <f t="shared" si="37"/>
        <v>1012.8494715173493</v>
      </c>
      <c r="S42" s="156">
        <f t="shared" si="38"/>
        <v>1106.9393131337151</v>
      </c>
      <c r="T42" s="153"/>
      <c r="U42" s="153"/>
      <c r="W42">
        <v>36</v>
      </c>
      <c r="X42" s="7">
        <v>19</v>
      </c>
      <c r="Y42" s="62">
        <v>0.65</v>
      </c>
      <c r="Z42" s="21">
        <v>908</v>
      </c>
      <c r="AA42">
        <v>5015</v>
      </c>
      <c r="AB42">
        <v>720</v>
      </c>
      <c r="AC42">
        <v>887</v>
      </c>
      <c r="AD42" s="27">
        <f t="shared" si="39"/>
        <v>0.16730523790889446</v>
      </c>
      <c r="AE42" s="27">
        <f t="shared" si="40"/>
        <v>7.2715417586979247E-2</v>
      </c>
      <c r="AF42" s="24">
        <f t="shared" si="41"/>
        <v>2.3008220740638761</v>
      </c>
      <c r="AG42" s="29">
        <f t="shared" si="42"/>
        <v>0.75100131182322727</v>
      </c>
      <c r="AH42" s="29">
        <f t="shared" si="43"/>
        <v>5.5231277533039647</v>
      </c>
      <c r="AJ42" s="51">
        <f t="shared" si="17"/>
        <v>26.577716199154384</v>
      </c>
      <c r="AK42" s="51">
        <f t="shared" si="18"/>
        <v>5.5231277533039647</v>
      </c>
      <c r="AL42" s="58">
        <f t="shared" si="19"/>
        <v>0.75100131182322727</v>
      </c>
      <c r="AN42" s="122">
        <f t="shared" si="44"/>
        <v>719.86977663132132</v>
      </c>
      <c r="AO42" s="160"/>
      <c r="AP42" s="160"/>
      <c r="AQ42" s="128">
        <f t="shared" si="45"/>
        <v>1107.6923076923076</v>
      </c>
    </row>
    <row r="43" spans="1:43" x14ac:dyDescent="0.2">
      <c r="A43" s="1"/>
      <c r="H43"/>
      <c r="Q43" s="58"/>
      <c r="R43" s="156"/>
      <c r="T43" s="153"/>
      <c r="U43" s="153"/>
      <c r="W43">
        <v>36</v>
      </c>
      <c r="X43" s="7">
        <v>19</v>
      </c>
      <c r="Y43" s="62">
        <v>0.67500000000000004</v>
      </c>
      <c r="Z43" s="21">
        <v>1034</v>
      </c>
      <c r="AA43">
        <v>5457</v>
      </c>
      <c r="AB43">
        <v>747</v>
      </c>
      <c r="AC43">
        <v>921</v>
      </c>
      <c r="AD43" s="27">
        <f t="shared" si="39"/>
        <v>0.1688575693860673</v>
      </c>
      <c r="AE43" s="27">
        <f t="shared" si="40"/>
        <v>7.3969581510979959E-2</v>
      </c>
      <c r="AF43" s="24">
        <f t="shared" si="41"/>
        <v>2.2827974139748552</v>
      </c>
      <c r="AG43" s="29">
        <f t="shared" si="42"/>
        <v>0.74856674551547919</v>
      </c>
      <c r="AH43" s="29">
        <f t="shared" si="43"/>
        <v>5.2775628626692459</v>
      </c>
      <c r="AJ43" s="51">
        <f t="shared" si="17"/>
        <v>28.920158982808669</v>
      </c>
      <c r="AK43" s="51">
        <f t="shared" si="18"/>
        <v>5.2775628626692459</v>
      </c>
      <c r="AL43" s="58">
        <f t="shared" si="19"/>
        <v>0.74856674551547919</v>
      </c>
      <c r="AN43" s="122">
        <f t="shared" si="44"/>
        <v>747.46343210535156</v>
      </c>
      <c r="AO43" s="160"/>
      <c r="AP43" s="160"/>
      <c r="AQ43" s="128">
        <f t="shared" si="45"/>
        <v>1106.6666666666665</v>
      </c>
    </row>
    <row r="44" spans="1:43" x14ac:dyDescent="0.2">
      <c r="A44" s="1"/>
      <c r="H44"/>
      <c r="Q44" s="58"/>
      <c r="R44" s="156"/>
      <c r="T44" s="153"/>
      <c r="U44" s="153"/>
      <c r="W44">
        <v>36</v>
      </c>
      <c r="X44" s="7">
        <v>19</v>
      </c>
      <c r="Y44" s="62">
        <v>0.7</v>
      </c>
      <c r="Z44" s="21">
        <v>1171</v>
      </c>
      <c r="AA44">
        <v>5902</v>
      </c>
      <c r="AB44">
        <v>775</v>
      </c>
      <c r="AC44">
        <v>955</v>
      </c>
      <c r="AD44" s="27">
        <f t="shared" si="39"/>
        <v>0.16985498689328737</v>
      </c>
      <c r="AE44" s="27">
        <f t="shared" si="40"/>
        <v>7.5137768656184586E-2</v>
      </c>
      <c r="AF44" s="24">
        <f t="shared" si="41"/>
        <v>2.260580663108454</v>
      </c>
      <c r="AG44" s="29">
        <f t="shared" si="42"/>
        <v>0.74346760662991851</v>
      </c>
      <c r="AH44" s="29">
        <f t="shared" si="43"/>
        <v>5.0401366353543979</v>
      </c>
      <c r="AJ44" s="51">
        <f t="shared" si="17"/>
        <v>31.278500699383684</v>
      </c>
      <c r="AK44" s="51">
        <f t="shared" si="18"/>
        <v>5.0401366353543979</v>
      </c>
      <c r="AL44" s="58">
        <f t="shared" si="19"/>
        <v>0.74346760662991851</v>
      </c>
      <c r="AN44" s="122">
        <f t="shared" si="44"/>
        <v>775.0570875793818</v>
      </c>
      <c r="AO44" s="160"/>
      <c r="AP44" s="160"/>
      <c r="AQ44" s="128">
        <f t="shared" si="45"/>
        <v>1107.1428571428571</v>
      </c>
    </row>
    <row r="45" spans="1:43" x14ac:dyDescent="0.2">
      <c r="A45" s="1"/>
      <c r="H45"/>
      <c r="Q45" s="58"/>
      <c r="R45" s="156"/>
      <c r="T45" s="153"/>
      <c r="U45" s="153"/>
      <c r="W45">
        <v>36</v>
      </c>
      <c r="X45" s="7">
        <v>19</v>
      </c>
      <c r="Y45" s="62">
        <v>0.72499999999999998</v>
      </c>
      <c r="Z45" s="21">
        <v>1321</v>
      </c>
      <c r="AA45">
        <v>6351</v>
      </c>
      <c r="AB45">
        <v>803</v>
      </c>
      <c r="AC45">
        <v>989</v>
      </c>
      <c r="AD45" s="27">
        <f t="shared" si="39"/>
        <v>0.17042581114238348</v>
      </c>
      <c r="AE45" s="27">
        <f t="shared" si="40"/>
        <v>7.6317732127262686E-2</v>
      </c>
      <c r="AF45" s="24">
        <f t="shared" si="41"/>
        <v>2.2331089563588189</v>
      </c>
      <c r="AG45" s="29">
        <f t="shared" si="42"/>
        <v>0.73566566920042931</v>
      </c>
      <c r="AH45" s="29">
        <f t="shared" si="43"/>
        <v>4.8077214231642698</v>
      </c>
      <c r="AJ45" s="51">
        <f t="shared" si="17"/>
        <v>33.65804099318634</v>
      </c>
      <c r="AK45" s="51">
        <f t="shared" si="18"/>
        <v>4.8077214231642698</v>
      </c>
      <c r="AL45" s="58">
        <f t="shared" si="19"/>
        <v>0.73566566920042931</v>
      </c>
      <c r="AN45" s="122">
        <f t="shared" si="44"/>
        <v>802.65074305341216</v>
      </c>
      <c r="AO45" s="160"/>
      <c r="AP45" s="160"/>
      <c r="AQ45" s="128">
        <f t="shared" si="45"/>
        <v>1107.5862068965519</v>
      </c>
    </row>
    <row r="46" spans="1:43" x14ac:dyDescent="0.2">
      <c r="A46" s="1"/>
      <c r="H46"/>
      <c r="Q46" s="58"/>
      <c r="R46" s="156"/>
      <c r="T46" s="153"/>
      <c r="U46" s="153"/>
      <c r="W46">
        <v>36</v>
      </c>
      <c r="X46" s="7">
        <v>19</v>
      </c>
      <c r="Y46" s="62">
        <v>0.75</v>
      </c>
      <c r="Z46" s="21">
        <v>1482</v>
      </c>
      <c r="AA46">
        <v>6804</v>
      </c>
      <c r="AB46">
        <v>830</v>
      </c>
      <c r="AC46">
        <v>1023</v>
      </c>
      <c r="AD46" s="27">
        <f t="shared" si="39"/>
        <v>0.1706470864264189</v>
      </c>
      <c r="AE46" s="27">
        <f t="shared" si="40"/>
        <v>7.7362913323130597E-2</v>
      </c>
      <c r="AF46" s="24">
        <f t="shared" si="41"/>
        <v>2.2057996408906879</v>
      </c>
      <c r="AG46" s="29">
        <f t="shared" si="42"/>
        <v>0.72714059607151849</v>
      </c>
      <c r="AH46" s="29">
        <f t="shared" si="43"/>
        <v>4.5910931174089065</v>
      </c>
      <c r="AJ46" s="51">
        <f t="shared" si="17"/>
        <v>36.058779864216639</v>
      </c>
      <c r="AK46" s="51">
        <f t="shared" si="18"/>
        <v>4.5910931174089065</v>
      </c>
      <c r="AL46" s="58">
        <f t="shared" si="19"/>
        <v>0.72714059607151849</v>
      </c>
      <c r="AN46" s="122">
        <f t="shared" si="44"/>
        <v>830.24439852744263</v>
      </c>
      <c r="AO46" s="160"/>
      <c r="AP46" s="160"/>
      <c r="AQ46" s="128">
        <f t="shared" si="45"/>
        <v>1106.6666666666667</v>
      </c>
    </row>
    <row r="47" spans="1:43" x14ac:dyDescent="0.2">
      <c r="A47" s="1"/>
      <c r="H47"/>
      <c r="Q47" s="58"/>
      <c r="R47" s="156"/>
      <c r="T47" s="153"/>
      <c r="U47" s="153"/>
      <c r="W47">
        <v>36</v>
      </c>
      <c r="X47" s="7">
        <v>19</v>
      </c>
      <c r="Y47" s="62">
        <v>0.77500000000000002</v>
      </c>
      <c r="Z47" s="21">
        <v>1656</v>
      </c>
      <c r="AA47">
        <v>7260</v>
      </c>
      <c r="AB47">
        <v>858</v>
      </c>
      <c r="AC47">
        <v>1057</v>
      </c>
      <c r="AD47" s="27">
        <f t="shared" si="39"/>
        <v>0.17055815375049546</v>
      </c>
      <c r="AE47" s="27">
        <f t="shared" si="40"/>
        <v>7.8369465361715643E-2</v>
      </c>
      <c r="AF47" s="24">
        <f t="shared" si="41"/>
        <v>2.1763342771739134</v>
      </c>
      <c r="AG47" s="29">
        <f t="shared" si="42"/>
        <v>0.71724038780987587</v>
      </c>
      <c r="AH47" s="29">
        <f t="shared" si="43"/>
        <v>4.3840579710144931</v>
      </c>
      <c r="AJ47" s="51">
        <f t="shared" si="17"/>
        <v>38.475417668167665</v>
      </c>
      <c r="AK47" s="51">
        <f t="shared" si="18"/>
        <v>4.3840579710144931</v>
      </c>
      <c r="AL47" s="58">
        <f t="shared" si="19"/>
        <v>0.71724038780987587</v>
      </c>
      <c r="AN47" s="122">
        <f t="shared" ref="AN47:AN52" si="46">AC47*PI()/30*($D$4/2)</f>
        <v>857.83805400147298</v>
      </c>
      <c r="AO47" s="160"/>
      <c r="AP47" s="160"/>
      <c r="AQ47" s="128">
        <f t="shared" ref="AQ47:AQ52" si="47">AB47/Y47</f>
        <v>1107.0967741935483</v>
      </c>
    </row>
    <row r="48" spans="1:43" x14ac:dyDescent="0.2">
      <c r="A48" s="1"/>
      <c r="H48"/>
      <c r="Q48" s="58"/>
      <c r="R48" s="156"/>
      <c r="T48" s="153"/>
      <c r="U48" s="153"/>
      <c r="W48">
        <v>36</v>
      </c>
      <c r="X48" s="7">
        <v>19</v>
      </c>
      <c r="Y48" s="62">
        <v>0.8</v>
      </c>
      <c r="Z48" s="21">
        <v>1841</v>
      </c>
      <c r="AA48">
        <v>7719</v>
      </c>
      <c r="AB48">
        <v>886</v>
      </c>
      <c r="AC48">
        <v>1091</v>
      </c>
      <c r="AD48" s="27">
        <f t="shared" si="39"/>
        <v>0.17021482393392823</v>
      </c>
      <c r="AE48" s="27">
        <f t="shared" si="40"/>
        <v>7.9230254367325365E-2</v>
      </c>
      <c r="AF48" s="24">
        <f t="shared" si="41"/>
        <v>2.148356398614883</v>
      </c>
      <c r="AG48" s="29">
        <f t="shared" si="42"/>
        <v>0.7073069264022912</v>
      </c>
      <c r="AH48" s="29">
        <f t="shared" si="43"/>
        <v>4.1928299837045087</v>
      </c>
      <c r="AJ48" s="51">
        <f t="shared" si="17"/>
        <v>40.907954405039419</v>
      </c>
      <c r="AK48" s="51">
        <f t="shared" si="18"/>
        <v>4.1928299837045087</v>
      </c>
      <c r="AL48" s="58">
        <f t="shared" si="19"/>
        <v>0.7073069264022912</v>
      </c>
      <c r="AN48" s="122">
        <f t="shared" si="46"/>
        <v>885.43170947550323</v>
      </c>
      <c r="AO48" s="160"/>
      <c r="AP48" s="160"/>
      <c r="AQ48" s="128">
        <f t="shared" si="47"/>
        <v>1107.5</v>
      </c>
    </row>
    <row r="49" spans="1:43" x14ac:dyDescent="0.2">
      <c r="A49" s="1"/>
      <c r="H49"/>
      <c r="Q49" s="58"/>
      <c r="R49" s="156"/>
      <c r="T49" s="153"/>
      <c r="U49" s="153"/>
      <c r="W49">
        <v>36</v>
      </c>
      <c r="X49" s="7">
        <v>19</v>
      </c>
      <c r="Y49" s="62">
        <v>0.82499999999999996</v>
      </c>
      <c r="Z49" s="21">
        <v>2038</v>
      </c>
      <c r="AA49">
        <v>8183</v>
      </c>
      <c r="AB49">
        <v>913</v>
      </c>
      <c r="AC49">
        <v>1125</v>
      </c>
      <c r="AD49" s="27">
        <f t="shared" si="39"/>
        <v>0.16970449527967976</v>
      </c>
      <c r="AE49" s="27">
        <f t="shared" si="40"/>
        <v>7.9994131169193669E-2</v>
      </c>
      <c r="AF49" s="24">
        <f t="shared" si="41"/>
        <v>2.1214618222522081</v>
      </c>
      <c r="AG49" s="29">
        <f t="shared" si="42"/>
        <v>0.69740456401345896</v>
      </c>
      <c r="AH49" s="29">
        <f t="shared" si="43"/>
        <v>4.0152109911678115</v>
      </c>
      <c r="AJ49" s="51">
        <f t="shared" si="17"/>
        <v>43.366989363445725</v>
      </c>
      <c r="AK49" s="51">
        <f t="shared" si="18"/>
        <v>4.0152109911678115</v>
      </c>
      <c r="AL49" s="58">
        <f t="shared" si="19"/>
        <v>0.69740456401345896</v>
      </c>
      <c r="AN49" s="122">
        <f t="shared" si="46"/>
        <v>913.0253649495337</v>
      </c>
      <c r="AO49" s="160"/>
      <c r="AP49" s="160"/>
      <c r="AQ49" s="128">
        <f t="shared" si="47"/>
        <v>1106.6666666666667</v>
      </c>
    </row>
    <row r="50" spans="1:43" x14ac:dyDescent="0.2">
      <c r="A50" s="1"/>
      <c r="H50"/>
      <c r="Q50" s="58"/>
      <c r="R50" s="156"/>
      <c r="T50" s="153"/>
      <c r="U50" s="153"/>
      <c r="W50">
        <v>36</v>
      </c>
      <c r="X50" s="7">
        <v>19</v>
      </c>
      <c r="Y50" s="62">
        <v>0.85</v>
      </c>
      <c r="Z50" s="21">
        <v>2246</v>
      </c>
      <c r="AA50">
        <v>8650</v>
      </c>
      <c r="AB50">
        <v>941</v>
      </c>
      <c r="AC50">
        <v>1160</v>
      </c>
      <c r="AD50" s="27">
        <f t="shared" si="39"/>
        <v>0.16872753786286313</v>
      </c>
      <c r="AE50" s="27">
        <f t="shared" si="40"/>
        <v>8.0416894501628686E-2</v>
      </c>
      <c r="AF50" s="24">
        <f t="shared" si="41"/>
        <v>2.0981603294746214</v>
      </c>
      <c r="AG50" s="29">
        <f t="shared" si="42"/>
        <v>0.68775625258669282</v>
      </c>
      <c r="AH50" s="29">
        <f t="shared" si="43"/>
        <v>3.8512911843276938</v>
      </c>
      <c r="AJ50" s="51">
        <f t="shared" si="17"/>
        <v>45.841923254772766</v>
      </c>
      <c r="AK50" s="51">
        <f t="shared" si="18"/>
        <v>3.8512911843276938</v>
      </c>
      <c r="AL50" s="58">
        <f t="shared" si="19"/>
        <v>0.68775625258669282</v>
      </c>
      <c r="AN50" s="122">
        <f t="shared" si="46"/>
        <v>941.43059852574129</v>
      </c>
      <c r="AO50" s="160"/>
      <c r="AP50" s="160"/>
      <c r="AQ50" s="128">
        <f t="shared" si="47"/>
        <v>1107.0588235294117</v>
      </c>
    </row>
    <row r="51" spans="1:43" x14ac:dyDescent="0.2">
      <c r="A51" s="1"/>
      <c r="H51"/>
      <c r="Q51" s="58"/>
      <c r="R51" s="156"/>
      <c r="T51" s="153"/>
      <c r="U51" s="153"/>
      <c r="W51">
        <v>36</v>
      </c>
      <c r="X51" s="7">
        <v>19</v>
      </c>
      <c r="Y51" s="62">
        <v>0.875</v>
      </c>
      <c r="Z51" s="21">
        <v>2467</v>
      </c>
      <c r="AA51">
        <v>9120</v>
      </c>
      <c r="AB51">
        <v>969</v>
      </c>
      <c r="AC51">
        <v>1194</v>
      </c>
      <c r="AD51" s="27">
        <f t="shared" si="39"/>
        <v>0.1679082459875253</v>
      </c>
      <c r="AE51" s="27">
        <f t="shared" si="40"/>
        <v>8.0996766684661783E-2</v>
      </c>
      <c r="AF51" s="24">
        <f t="shared" si="41"/>
        <v>2.0730240583704904</v>
      </c>
      <c r="AG51" s="29">
        <f t="shared" si="42"/>
        <v>0.67786505527416741</v>
      </c>
      <c r="AH51" s="29">
        <f t="shared" si="43"/>
        <v>3.6967977300364816</v>
      </c>
      <c r="AJ51" s="51">
        <f t="shared" si="17"/>
        <v>48.332756079020534</v>
      </c>
      <c r="AK51" s="51">
        <f t="shared" si="18"/>
        <v>3.6967977300364816</v>
      </c>
      <c r="AL51" s="58">
        <f t="shared" si="19"/>
        <v>0.67786505527416741</v>
      </c>
      <c r="AN51" s="122">
        <f t="shared" si="46"/>
        <v>969.02425399977164</v>
      </c>
      <c r="AO51" s="160"/>
      <c r="AP51" s="160"/>
      <c r="AQ51" s="128">
        <f t="shared" si="47"/>
        <v>1107.4285714285713</v>
      </c>
    </row>
    <row r="52" spans="1:43" x14ac:dyDescent="0.2">
      <c r="A52" s="1"/>
      <c r="H52"/>
      <c r="Q52" s="58"/>
      <c r="R52" s="156"/>
      <c r="T52" s="153"/>
      <c r="U52" s="153"/>
      <c r="W52">
        <v>36</v>
      </c>
      <c r="X52" s="7">
        <v>19</v>
      </c>
      <c r="Y52" s="62">
        <v>0.9</v>
      </c>
      <c r="Z52" s="21">
        <v>2699</v>
      </c>
      <c r="AA52">
        <v>9594</v>
      </c>
      <c r="AB52">
        <v>996</v>
      </c>
      <c r="AC52">
        <v>1228</v>
      </c>
      <c r="AD52" s="27">
        <f t="shared" si="39"/>
        <v>0.16698936785561397</v>
      </c>
      <c r="AE52" s="27">
        <f t="shared" si="40"/>
        <v>8.1455290640861391E-2</v>
      </c>
      <c r="AF52" s="24">
        <f t="shared" si="41"/>
        <v>2.0500739306409779</v>
      </c>
      <c r="AG52" s="29">
        <f t="shared" si="42"/>
        <v>0.66852372553378669</v>
      </c>
      <c r="AH52" s="29">
        <f t="shared" si="43"/>
        <v>3.5546498703223417</v>
      </c>
      <c r="AJ52" s="51">
        <f>AA52/(PI()*$D$4^2/4)</f>
        <v>50.844787480495945</v>
      </c>
      <c r="AK52" s="51">
        <f>AH52</f>
        <v>3.5546498703223417</v>
      </c>
      <c r="AL52" s="58">
        <f t="shared" si="19"/>
        <v>0.66852372553378669</v>
      </c>
      <c r="AN52" s="122">
        <f t="shared" si="46"/>
        <v>996.61790947380211</v>
      </c>
      <c r="AO52" s="160"/>
      <c r="AP52" s="160"/>
      <c r="AQ52" s="128">
        <f t="shared" si="47"/>
        <v>1106.6666666666667</v>
      </c>
    </row>
    <row r="53" spans="1:43" x14ac:dyDescent="0.2">
      <c r="A53" s="1"/>
      <c r="H53"/>
      <c r="Q53" s="58"/>
      <c r="R53" s="156"/>
      <c r="T53" s="153"/>
      <c r="U53" s="153"/>
      <c r="AD53" s="27"/>
      <c r="AE53" s="27"/>
      <c r="AG53" s="29"/>
      <c r="AH53" s="29"/>
      <c r="AL53" s="58"/>
      <c r="AN53" s="122"/>
      <c r="AO53" s="160"/>
      <c r="AP53" s="160"/>
      <c r="AQ53" s="128"/>
    </row>
    <row r="54" spans="1:43" x14ac:dyDescent="0.2">
      <c r="A54" s="1"/>
      <c r="H54"/>
      <c r="Q54" s="58"/>
      <c r="R54" s="156"/>
      <c r="T54" s="153"/>
      <c r="U54" s="153"/>
      <c r="AD54" s="27"/>
      <c r="AE54" s="27"/>
      <c r="AG54" s="29"/>
      <c r="AH54" s="29"/>
      <c r="AL54" s="58"/>
      <c r="AN54" s="122"/>
      <c r="AO54" s="160"/>
      <c r="AP54" s="160"/>
      <c r="AQ54" s="128"/>
    </row>
    <row r="55" spans="1:43" x14ac:dyDescent="0.2">
      <c r="A55" s="1">
        <v>37</v>
      </c>
      <c r="B55" s="1">
        <v>6</v>
      </c>
      <c r="C55" s="1" t="s">
        <v>17</v>
      </c>
      <c r="D55" s="7">
        <v>18</v>
      </c>
      <c r="E55">
        <v>703</v>
      </c>
      <c r="F55">
        <v>391</v>
      </c>
      <c r="G55">
        <v>2534</v>
      </c>
      <c r="H55">
        <v>0.50700000000000001</v>
      </c>
      <c r="I55" s="25">
        <f t="shared" ref="I55:I60" si="48">0.1515*(G55/1000)/(E55/1000)^2/($D$4/10)^4</f>
        <v>0.13458039562628527</v>
      </c>
      <c r="J55" s="25">
        <f t="shared" ref="J55:J60" si="49">0.5*(F55/1000)/(E55/1000)^3/($D$4/10)^5</f>
        <v>6.2895894184145165E-2</v>
      </c>
      <c r="K55" s="27">
        <f t="shared" ref="K55:K60" si="50">I55/J55</f>
        <v>2.1397326069053704</v>
      </c>
      <c r="L55" s="27">
        <f t="shared" ref="L55:L60" si="51">0.798*I55^1.5/J55</f>
        <v>0.62640223199128375</v>
      </c>
      <c r="M55" s="27">
        <f t="shared" ref="M55:M60" si="52">G55/F55</f>
        <v>6.4808184143222505</v>
      </c>
      <c r="N55" s="27"/>
      <c r="O55" s="25">
        <f t="shared" ref="O55:O60" si="53">G55/(PI()*$D$4^2/4)</f>
        <v>13.429298673710312</v>
      </c>
      <c r="P55" s="25">
        <f t="shared" ref="P55:P60" si="54">M55</f>
        <v>6.4808184143222505</v>
      </c>
      <c r="Q55" s="58">
        <f t="shared" ref="Q55:Q60" si="55">L55</f>
        <v>0.62640223199128375</v>
      </c>
      <c r="R55" s="156">
        <f t="shared" ref="R55:R60" si="56">E55*(PI()/30)*($D$4/2)</f>
        <v>570.53940583068629</v>
      </c>
      <c r="S55" s="156">
        <f t="shared" ref="S55:S60" si="57">R55/H55</f>
        <v>1125.324271855397</v>
      </c>
      <c r="T55" s="153"/>
      <c r="U55" s="153"/>
      <c r="W55">
        <v>37</v>
      </c>
      <c r="X55" s="7">
        <v>18</v>
      </c>
      <c r="Y55" s="62">
        <v>0.52500000000000002</v>
      </c>
      <c r="Z55" s="21">
        <v>448</v>
      </c>
      <c r="AA55">
        <v>2781</v>
      </c>
      <c r="AB55">
        <v>590</v>
      </c>
      <c r="AC55">
        <v>727</v>
      </c>
      <c r="AD55" s="27">
        <f t="shared" ref="AD55:AD70" si="58">0.1515*(AA55/1000)/(AC55/1000)^2/($D$4/10)^4</f>
        <v>0.13810773643487684</v>
      </c>
      <c r="AE55" s="27">
        <f t="shared" ref="AE55:AE70" si="59">0.5*(Z55/1000)/(AC55/1000)^3/($D$4/10)^5</f>
        <v>6.5160783085287971E-2</v>
      </c>
      <c r="AF55" s="24">
        <f t="shared" ref="AF55:AF70" si="60">AD55/AE55</f>
        <v>2.1194916619419644</v>
      </c>
      <c r="AG55" s="29">
        <f t="shared" ref="AG55:AG70" si="61">0.798*AD55^1.5/AE55</f>
        <v>0.62855546596595868</v>
      </c>
      <c r="AH55" s="29">
        <f t="shared" ref="AH55:AH70" si="62">AA55/Z55</f>
        <v>6.2075892857142856</v>
      </c>
      <c r="AJ55" s="51">
        <f t="shared" si="17"/>
        <v>14.738310817517117</v>
      </c>
      <c r="AK55" s="51">
        <f t="shared" si="18"/>
        <v>6.2075892857142856</v>
      </c>
      <c r="AL55" s="58">
        <f t="shared" si="19"/>
        <v>0.62855546596595868</v>
      </c>
      <c r="AN55" s="122">
        <f>AC55*PI()/30*($D$4/2)</f>
        <v>590.01728028294315</v>
      </c>
      <c r="AO55" s="160"/>
      <c r="AP55" s="160"/>
      <c r="AQ55" s="128">
        <f>AB55/Y55</f>
        <v>1123.8095238095239</v>
      </c>
    </row>
    <row r="56" spans="1:43" x14ac:dyDescent="0.2">
      <c r="A56" s="1">
        <v>37</v>
      </c>
      <c r="B56" s="1">
        <v>6</v>
      </c>
      <c r="C56" s="1" t="s">
        <v>17</v>
      </c>
      <c r="D56" s="7">
        <v>18</v>
      </c>
      <c r="E56">
        <v>896</v>
      </c>
      <c r="F56">
        <v>841</v>
      </c>
      <c r="G56">
        <v>4466</v>
      </c>
      <c r="H56">
        <v>0.64700000000000002</v>
      </c>
      <c r="I56" s="25">
        <f t="shared" si="48"/>
        <v>0.1460119965753737</v>
      </c>
      <c r="J56" s="25">
        <f t="shared" si="49"/>
        <v>6.5340654488308794E-2</v>
      </c>
      <c r="K56" s="27">
        <f t="shared" si="50"/>
        <v>2.2346270896551732</v>
      </c>
      <c r="L56" s="27">
        <f t="shared" si="51"/>
        <v>0.68140014305231411</v>
      </c>
      <c r="M56" s="27">
        <f t="shared" si="52"/>
        <v>5.3103448275862073</v>
      </c>
      <c r="N56" s="27"/>
      <c r="O56" s="25">
        <f t="shared" si="53"/>
        <v>23.668211474660716</v>
      </c>
      <c r="P56" s="25">
        <f t="shared" si="54"/>
        <v>5.3103448275862073</v>
      </c>
      <c r="Q56" s="58">
        <f t="shared" si="55"/>
        <v>0.68140014305231411</v>
      </c>
      <c r="R56" s="156">
        <f t="shared" si="56"/>
        <v>727.17397955091735</v>
      </c>
      <c r="S56" s="156">
        <f t="shared" si="57"/>
        <v>1123.9165062610778</v>
      </c>
      <c r="T56" s="153"/>
      <c r="U56" s="153"/>
      <c r="W56">
        <v>37</v>
      </c>
      <c r="X56" s="7">
        <v>18</v>
      </c>
      <c r="Y56" s="62">
        <v>0.55000000000000004</v>
      </c>
      <c r="Z56" s="21">
        <v>489</v>
      </c>
      <c r="AA56">
        <v>3053</v>
      </c>
      <c r="AB56">
        <v>619</v>
      </c>
      <c r="AC56">
        <v>762</v>
      </c>
      <c r="AD56" s="27">
        <f t="shared" si="58"/>
        <v>0.13800750414878465</v>
      </c>
      <c r="AE56" s="27">
        <f t="shared" si="59"/>
        <v>6.1766850702108855E-2</v>
      </c>
      <c r="AF56" s="24">
        <f t="shared" si="60"/>
        <v>2.2343296214723924</v>
      </c>
      <c r="AG56" s="29">
        <f t="shared" si="61"/>
        <v>0.66237126776119437</v>
      </c>
      <c r="AH56" s="29">
        <f t="shared" si="62"/>
        <v>6.2433537832310835</v>
      </c>
      <c r="AJ56" s="51">
        <f t="shared" si="17"/>
        <v>16.179814068996677</v>
      </c>
      <c r="AK56" s="51">
        <f t="shared" si="18"/>
        <v>6.2433537832310835</v>
      </c>
      <c r="AL56" s="58">
        <f t="shared" si="19"/>
        <v>0.66237126776119437</v>
      </c>
      <c r="AN56" s="122">
        <f t="shared" ref="AN56:AN70" si="63">AC56*PI()/30*($D$4/2)</f>
        <v>618.42251385915074</v>
      </c>
      <c r="AO56" s="160"/>
      <c r="AP56" s="160"/>
      <c r="AQ56" s="128">
        <f t="shared" ref="AQ56:AQ70" si="64">AB56/Y56</f>
        <v>1125.4545454545453</v>
      </c>
    </row>
    <row r="57" spans="1:43" x14ac:dyDescent="0.2">
      <c r="A57" s="1">
        <v>37</v>
      </c>
      <c r="B57" s="1">
        <v>6</v>
      </c>
      <c r="C57" s="1" t="s">
        <v>17</v>
      </c>
      <c r="D57" s="7">
        <v>18</v>
      </c>
      <c r="E57">
        <v>999</v>
      </c>
      <c r="F57">
        <v>1211</v>
      </c>
      <c r="G57">
        <v>5712</v>
      </c>
      <c r="H57">
        <v>0.72099999999999997</v>
      </c>
      <c r="I57" s="25">
        <f t="shared" si="48"/>
        <v>0.15022529394693634</v>
      </c>
      <c r="J57" s="25">
        <f t="shared" si="49"/>
        <v>6.7882713148046364E-2</v>
      </c>
      <c r="K57" s="27">
        <f t="shared" si="50"/>
        <v>2.2130125179190743</v>
      </c>
      <c r="L57" s="27">
        <f t="shared" si="51"/>
        <v>0.68447610745575893</v>
      </c>
      <c r="M57" s="27">
        <f t="shared" si="52"/>
        <v>4.7167630057803471</v>
      </c>
      <c r="N57" s="27"/>
      <c r="O57" s="25">
        <f t="shared" si="53"/>
        <v>30.271568281070756</v>
      </c>
      <c r="P57" s="25">
        <f t="shared" si="54"/>
        <v>4.7167630057803471</v>
      </c>
      <c r="Q57" s="58">
        <f t="shared" si="55"/>
        <v>0.68447610745575893</v>
      </c>
      <c r="R57" s="156">
        <f t="shared" si="56"/>
        <v>810.76652407518577</v>
      </c>
      <c r="S57" s="156">
        <f t="shared" si="57"/>
        <v>1124.5028073164851</v>
      </c>
      <c r="T57" s="153"/>
      <c r="U57" s="153"/>
      <c r="W57">
        <v>37</v>
      </c>
      <c r="X57" s="7">
        <v>18</v>
      </c>
      <c r="Y57" s="62">
        <v>0.57499999999999996</v>
      </c>
      <c r="Z57" s="21">
        <v>544</v>
      </c>
      <c r="AA57">
        <v>3349</v>
      </c>
      <c r="AB57">
        <v>647</v>
      </c>
      <c r="AC57">
        <v>797</v>
      </c>
      <c r="AD57" s="27">
        <f t="shared" si="58"/>
        <v>0.13838351093195816</v>
      </c>
      <c r="AE57" s="27">
        <f t="shared" si="59"/>
        <v>6.0053102484726374E-2</v>
      </c>
      <c r="AF57" s="24">
        <f t="shared" si="60"/>
        <v>2.3043524015625003</v>
      </c>
      <c r="AG57" s="29">
        <f t="shared" si="61"/>
        <v>0.68405962773474627</v>
      </c>
      <c r="AH57" s="29">
        <f t="shared" si="62"/>
        <v>6.15625</v>
      </c>
      <c r="AJ57" s="51">
        <f t="shared" si="17"/>
        <v>17.74850878384208</v>
      </c>
      <c r="AK57" s="51">
        <f t="shared" si="18"/>
        <v>6.15625</v>
      </c>
      <c r="AL57" s="58">
        <f t="shared" si="19"/>
        <v>0.68405962773474627</v>
      </c>
      <c r="AN57" s="122">
        <f t="shared" si="63"/>
        <v>646.82774743535856</v>
      </c>
      <c r="AO57" s="160"/>
      <c r="AP57" s="160"/>
      <c r="AQ57" s="128">
        <f t="shared" si="64"/>
        <v>1125.217391304348</v>
      </c>
    </row>
    <row r="58" spans="1:43" x14ac:dyDescent="0.2">
      <c r="A58" s="1">
        <v>37</v>
      </c>
      <c r="B58" s="1">
        <v>6</v>
      </c>
      <c r="C58" s="1" t="s">
        <v>17</v>
      </c>
      <c r="D58" s="7">
        <v>18</v>
      </c>
      <c r="E58">
        <v>1163</v>
      </c>
      <c r="F58" s="57">
        <v>1650</v>
      </c>
      <c r="G58" s="57">
        <v>7290</v>
      </c>
      <c r="H58">
        <v>0.83899999999999997</v>
      </c>
      <c r="I58" s="25">
        <f t="shared" si="48"/>
        <v>0.14146660754784335</v>
      </c>
      <c r="J58" s="25">
        <f t="shared" si="49"/>
        <v>5.8621417201739995E-2</v>
      </c>
      <c r="K58" s="27">
        <f t="shared" si="50"/>
        <v>2.4132239427272726</v>
      </c>
      <c r="L58" s="27">
        <f t="shared" si="51"/>
        <v>0.72431501195869719</v>
      </c>
      <c r="M58" s="27">
        <f t="shared" si="52"/>
        <v>4.418181818181818</v>
      </c>
      <c r="N58" s="217" t="s">
        <v>153</v>
      </c>
      <c r="O58" s="25">
        <f t="shared" si="53"/>
        <v>38.634406997374967</v>
      </c>
      <c r="P58" s="25">
        <f t="shared" si="54"/>
        <v>4.418181818181818</v>
      </c>
      <c r="Q58" s="58">
        <f t="shared" si="55"/>
        <v>0.72431501195869719</v>
      </c>
      <c r="R58" s="156">
        <f t="shared" si="56"/>
        <v>943.86533283227334</v>
      </c>
      <c r="S58" s="156">
        <f t="shared" si="57"/>
        <v>1124.9884777500279</v>
      </c>
      <c r="T58" s="153"/>
      <c r="U58" s="153"/>
      <c r="V58" s="57"/>
      <c r="W58">
        <v>37</v>
      </c>
      <c r="X58" s="7">
        <v>18</v>
      </c>
      <c r="Y58" s="62">
        <v>0.6</v>
      </c>
      <c r="Z58" s="21">
        <v>613</v>
      </c>
      <c r="AA58">
        <v>3670</v>
      </c>
      <c r="AB58">
        <v>675</v>
      </c>
      <c r="AC58">
        <v>831</v>
      </c>
      <c r="AD58" s="27">
        <f t="shared" si="58"/>
        <v>0.1394921784937887</v>
      </c>
      <c r="AE58" s="27">
        <f t="shared" si="59"/>
        <v>5.9699255706949061E-2</v>
      </c>
      <c r="AF58" s="24">
        <f t="shared" si="60"/>
        <v>2.3365815342577485</v>
      </c>
      <c r="AG58" s="29">
        <f t="shared" si="61"/>
        <v>0.69639999601738511</v>
      </c>
      <c r="AH58" s="29">
        <f t="shared" si="62"/>
        <v>5.9869494290375203</v>
      </c>
      <c r="AJ58" s="51">
        <f t="shared" si="17"/>
        <v>19.449694606360236</v>
      </c>
      <c r="AK58" s="51">
        <f t="shared" si="18"/>
        <v>5.9869494290375203</v>
      </c>
      <c r="AL58" s="58">
        <f t="shared" si="19"/>
        <v>0.69639999601738511</v>
      </c>
      <c r="AN58" s="122">
        <f t="shared" si="63"/>
        <v>674.4214029093888</v>
      </c>
      <c r="AO58" s="160"/>
      <c r="AP58" s="160"/>
      <c r="AQ58" s="128">
        <f t="shared" si="64"/>
        <v>1125</v>
      </c>
    </row>
    <row r="59" spans="1:43" x14ac:dyDescent="0.2">
      <c r="A59" s="1">
        <v>37</v>
      </c>
      <c r="B59" s="1">
        <v>6</v>
      </c>
      <c r="C59" s="1" t="s">
        <v>17</v>
      </c>
      <c r="D59" s="7">
        <v>18</v>
      </c>
      <c r="E59">
        <v>1199</v>
      </c>
      <c r="F59">
        <v>2276</v>
      </c>
      <c r="G59">
        <v>8931</v>
      </c>
      <c r="H59">
        <v>0.86499999999999999</v>
      </c>
      <c r="I59" s="25">
        <f t="shared" si="48"/>
        <v>0.16306004705929111</v>
      </c>
      <c r="J59" s="25">
        <f t="shared" si="49"/>
        <v>7.3794878478968151E-2</v>
      </c>
      <c r="K59" s="27">
        <f t="shared" si="50"/>
        <v>2.2096390755052724</v>
      </c>
      <c r="L59" s="27">
        <f t="shared" si="51"/>
        <v>0.71202954463010182</v>
      </c>
      <c r="M59" s="27">
        <f t="shared" si="52"/>
        <v>3.9239894551845342</v>
      </c>
      <c r="N59" s="27"/>
      <c r="O59" s="25">
        <f t="shared" si="53"/>
        <v>47.331123305014515</v>
      </c>
      <c r="P59" s="25">
        <f t="shared" si="54"/>
        <v>3.9239894551845342</v>
      </c>
      <c r="Q59" s="58">
        <f t="shared" si="55"/>
        <v>0.71202954463010182</v>
      </c>
      <c r="R59" s="156">
        <f t="shared" si="56"/>
        <v>973.08214451065851</v>
      </c>
      <c r="S59" s="156">
        <f t="shared" si="57"/>
        <v>1124.9504560816861</v>
      </c>
      <c r="T59" s="153"/>
      <c r="U59" s="153"/>
      <c r="W59">
        <v>37</v>
      </c>
      <c r="X59" s="7">
        <v>18</v>
      </c>
      <c r="Y59" s="62">
        <v>0.625</v>
      </c>
      <c r="Z59" s="21">
        <v>695</v>
      </c>
      <c r="AA59">
        <v>4016</v>
      </c>
      <c r="AB59">
        <v>703</v>
      </c>
      <c r="AC59">
        <v>866</v>
      </c>
      <c r="AD59" s="27">
        <f t="shared" si="58"/>
        <v>0.14055417820616137</v>
      </c>
      <c r="AE59" s="27">
        <f t="shared" si="59"/>
        <v>5.9805708819444553E-2</v>
      </c>
      <c r="AF59" s="24">
        <f t="shared" si="60"/>
        <v>2.3501799574100719</v>
      </c>
      <c r="AG59" s="29">
        <f t="shared" si="61"/>
        <v>0.70311423357806102</v>
      </c>
      <c r="AH59" s="29">
        <f t="shared" si="62"/>
        <v>5.7784172661870503</v>
      </c>
      <c r="AJ59" s="51">
        <f t="shared" si="17"/>
        <v>21.283371536551147</v>
      </c>
      <c r="AK59" s="51">
        <f t="shared" si="18"/>
        <v>5.7784172661870503</v>
      </c>
      <c r="AL59" s="58">
        <f t="shared" si="19"/>
        <v>0.70311423357806102</v>
      </c>
      <c r="AN59" s="122">
        <f t="shared" si="63"/>
        <v>702.82663648559651</v>
      </c>
      <c r="AO59" s="160"/>
      <c r="AP59" s="160"/>
      <c r="AQ59" s="128">
        <f t="shared" si="64"/>
        <v>1124.8</v>
      </c>
    </row>
    <row r="60" spans="1:43" x14ac:dyDescent="0.2">
      <c r="A60" s="1">
        <v>37</v>
      </c>
      <c r="B60" s="1">
        <v>6</v>
      </c>
      <c r="C60" s="1" t="s">
        <v>17</v>
      </c>
      <c r="D60" s="7">
        <v>18</v>
      </c>
      <c r="E60">
        <v>1250</v>
      </c>
      <c r="F60">
        <v>2626</v>
      </c>
      <c r="G60">
        <v>9658</v>
      </c>
      <c r="H60">
        <v>0.90200000000000002</v>
      </c>
      <c r="I60" s="25">
        <f t="shared" si="48"/>
        <v>0.16223816112465222</v>
      </c>
      <c r="J60" s="25">
        <f t="shared" si="49"/>
        <v>7.5140866035461523E-2</v>
      </c>
      <c r="K60" s="27">
        <f t="shared" si="50"/>
        <v>2.1591201923076921</v>
      </c>
      <c r="L60" s="27">
        <f t="shared" si="51"/>
        <v>0.69399480252794887</v>
      </c>
      <c r="M60" s="27">
        <f t="shared" si="52"/>
        <v>3.6778370144706778</v>
      </c>
      <c r="N60" s="27"/>
      <c r="O60" s="25">
        <f t="shared" si="53"/>
        <v>51.183964716138192</v>
      </c>
      <c r="P60" s="25">
        <f t="shared" si="54"/>
        <v>3.6778370144706778</v>
      </c>
      <c r="Q60" s="58">
        <f t="shared" si="55"/>
        <v>0.69399480252794887</v>
      </c>
      <c r="R60" s="156">
        <f t="shared" si="56"/>
        <v>1014.472627721704</v>
      </c>
      <c r="S60" s="156">
        <f t="shared" si="57"/>
        <v>1124.6924919309358</v>
      </c>
      <c r="T60" s="153"/>
      <c r="U60" s="153"/>
      <c r="W60">
        <v>37</v>
      </c>
      <c r="X60" s="7">
        <v>18</v>
      </c>
      <c r="Y60" s="62">
        <v>0.65</v>
      </c>
      <c r="Z60" s="21">
        <v>791</v>
      </c>
      <c r="AA60">
        <v>4386</v>
      </c>
      <c r="AB60">
        <v>731</v>
      </c>
      <c r="AC60">
        <v>901</v>
      </c>
      <c r="AD60" s="27">
        <f t="shared" si="58"/>
        <v>0.1418093562542348</v>
      </c>
      <c r="AE60" s="27">
        <f t="shared" si="59"/>
        <v>6.0438492601003604E-2</v>
      </c>
      <c r="AF60" s="24">
        <f t="shared" si="60"/>
        <v>2.3463417128950699</v>
      </c>
      <c r="AG60" s="29">
        <f t="shared" si="61"/>
        <v>0.70509331251962093</v>
      </c>
      <c r="AH60" s="29">
        <f t="shared" si="62"/>
        <v>5.5448798988621997</v>
      </c>
      <c r="AJ60" s="51">
        <f t="shared" si="17"/>
        <v>23.244239930107902</v>
      </c>
      <c r="AK60" s="51">
        <f t="shared" si="18"/>
        <v>5.5448798988621997</v>
      </c>
      <c r="AL60" s="58">
        <f t="shared" si="19"/>
        <v>0.70509331251962093</v>
      </c>
      <c r="AN60" s="122">
        <f t="shared" si="63"/>
        <v>731.23187006180422</v>
      </c>
      <c r="AO60" s="160"/>
      <c r="AP60" s="160"/>
      <c r="AQ60" s="128">
        <f t="shared" si="64"/>
        <v>1124.6153846153845</v>
      </c>
    </row>
    <row r="61" spans="1:43" x14ac:dyDescent="0.2">
      <c r="A61" s="1"/>
      <c r="H61"/>
      <c r="Q61" s="58"/>
      <c r="R61" s="156"/>
      <c r="T61" s="153"/>
      <c r="U61" s="153"/>
      <c r="W61">
        <v>37</v>
      </c>
      <c r="X61" s="7">
        <v>18</v>
      </c>
      <c r="Y61" s="62">
        <v>0.67500000000000004</v>
      </c>
      <c r="Z61" s="21">
        <v>900</v>
      </c>
      <c r="AA61">
        <v>4781</v>
      </c>
      <c r="AB61">
        <v>759</v>
      </c>
      <c r="AC61">
        <v>935</v>
      </c>
      <c r="AD61" s="27">
        <f t="shared" si="58"/>
        <v>0.14354278301692108</v>
      </c>
      <c r="AE61" s="27">
        <f t="shared" si="59"/>
        <v>6.1534572860257535E-2</v>
      </c>
      <c r="AF61" s="24">
        <f t="shared" si="60"/>
        <v>2.3327176308333333</v>
      </c>
      <c r="AG61" s="29">
        <f t="shared" si="61"/>
        <v>0.70527054160191183</v>
      </c>
      <c r="AH61" s="29">
        <f t="shared" si="62"/>
        <v>5.3122222222222222</v>
      </c>
      <c r="AJ61" s="51">
        <f t="shared" si="17"/>
        <v>25.337599431337409</v>
      </c>
      <c r="AK61" s="51">
        <f t="shared" si="18"/>
        <v>5.3122222222222222</v>
      </c>
      <c r="AL61" s="58">
        <f t="shared" si="19"/>
        <v>0.70527054160191183</v>
      </c>
      <c r="AN61" s="122">
        <f t="shared" si="63"/>
        <v>758.82552553583457</v>
      </c>
      <c r="AO61" s="160"/>
      <c r="AP61" s="160"/>
      <c r="AQ61" s="128">
        <f t="shared" si="64"/>
        <v>1124.4444444444443</v>
      </c>
    </row>
    <row r="62" spans="1:43" x14ac:dyDescent="0.2">
      <c r="A62" s="1"/>
      <c r="H62"/>
      <c r="Q62" s="58"/>
      <c r="R62" s="156"/>
      <c r="T62" s="153"/>
      <c r="U62" s="153"/>
      <c r="W62">
        <v>37</v>
      </c>
      <c r="X62" s="7">
        <v>18</v>
      </c>
      <c r="Y62" s="62">
        <v>0.7</v>
      </c>
      <c r="Z62" s="21">
        <v>1023</v>
      </c>
      <c r="AA62">
        <v>5200</v>
      </c>
      <c r="AB62">
        <v>787</v>
      </c>
      <c r="AC62">
        <v>970</v>
      </c>
      <c r="AD62" s="27">
        <f t="shared" si="58"/>
        <v>0.14505934604870344</v>
      </c>
      <c r="AE62" s="27">
        <f t="shared" si="59"/>
        <v>6.2642912922155819E-2</v>
      </c>
      <c r="AF62" s="24">
        <f t="shared" si="60"/>
        <v>2.3156545454545459</v>
      </c>
      <c r="AG62" s="29">
        <f t="shared" si="61"/>
        <v>0.7038004170393668</v>
      </c>
      <c r="AH62" s="29">
        <f t="shared" si="62"/>
        <v>5.0830889540566959</v>
      </c>
      <c r="AJ62" s="51">
        <f t="shared" si="17"/>
        <v>27.558150395932763</v>
      </c>
      <c r="AK62" s="51">
        <f t="shared" si="18"/>
        <v>5.0830889540566959</v>
      </c>
      <c r="AL62" s="58">
        <f t="shared" si="19"/>
        <v>0.7038004170393668</v>
      </c>
      <c r="AN62" s="122">
        <f t="shared" si="63"/>
        <v>787.23075911204228</v>
      </c>
      <c r="AO62" s="160"/>
      <c r="AP62" s="160"/>
      <c r="AQ62" s="128">
        <f t="shared" si="64"/>
        <v>1124.2857142857144</v>
      </c>
    </row>
    <row r="63" spans="1:43" x14ac:dyDescent="0.2">
      <c r="A63" s="1"/>
      <c r="H63"/>
      <c r="Q63" s="58"/>
      <c r="R63" s="156"/>
      <c r="T63" s="153"/>
      <c r="U63" s="153"/>
      <c r="W63">
        <v>37</v>
      </c>
      <c r="X63" s="7">
        <v>18</v>
      </c>
      <c r="Y63" s="62">
        <v>0.72499999999999998</v>
      </c>
      <c r="Z63" s="21">
        <v>1160</v>
      </c>
      <c r="AA63">
        <v>5645</v>
      </c>
      <c r="AB63">
        <v>815</v>
      </c>
      <c r="AC63">
        <v>1005</v>
      </c>
      <c r="AD63" s="27">
        <f t="shared" si="58"/>
        <v>0.14669579426743731</v>
      </c>
      <c r="AE63" s="27">
        <f t="shared" si="59"/>
        <v>6.386623540736526E-2</v>
      </c>
      <c r="AF63" s="24">
        <f t="shared" si="60"/>
        <v>2.2969225183189659</v>
      </c>
      <c r="AG63" s="29">
        <f t="shared" si="61"/>
        <v>0.70203387462536826</v>
      </c>
      <c r="AH63" s="29">
        <f t="shared" si="62"/>
        <v>4.8663793103448274</v>
      </c>
      <c r="AJ63" s="51">
        <f t="shared" si="17"/>
        <v>29.916492112507775</v>
      </c>
      <c r="AK63" s="51">
        <f t="shared" si="18"/>
        <v>4.8663793103448274</v>
      </c>
      <c r="AL63" s="58">
        <f t="shared" si="19"/>
        <v>0.70203387462536826</v>
      </c>
      <c r="AN63" s="122">
        <f t="shared" si="63"/>
        <v>815.63599268824998</v>
      </c>
      <c r="AO63" s="160"/>
      <c r="AP63" s="160"/>
      <c r="AQ63" s="128">
        <f t="shared" si="64"/>
        <v>1124.1379310344828</v>
      </c>
    </row>
    <row r="64" spans="1:43" x14ac:dyDescent="0.2">
      <c r="A64" s="1"/>
      <c r="H64"/>
      <c r="Q64" s="58"/>
      <c r="R64" s="156"/>
      <c r="T64" s="153"/>
      <c r="U64" s="153"/>
      <c r="W64">
        <v>37</v>
      </c>
      <c r="X64" s="7">
        <v>18</v>
      </c>
      <c r="Y64" s="62">
        <v>0.75</v>
      </c>
      <c r="Z64" s="21">
        <v>1310</v>
      </c>
      <c r="AA64">
        <v>6114</v>
      </c>
      <c r="AB64">
        <v>843</v>
      </c>
      <c r="AC64">
        <v>1039</v>
      </c>
      <c r="AD64" s="27">
        <f t="shared" si="58"/>
        <v>0.14865522529023986</v>
      </c>
      <c r="AE64" s="27">
        <f t="shared" si="59"/>
        <v>6.5273389688420863E-2</v>
      </c>
      <c r="AF64" s="24">
        <f t="shared" si="60"/>
        <v>2.2774246289312976</v>
      </c>
      <c r="AG64" s="29">
        <f t="shared" si="61"/>
        <v>0.7007078679542843</v>
      </c>
      <c r="AH64" s="29">
        <f t="shared" si="62"/>
        <v>4.667175572519084</v>
      </c>
      <c r="AJ64" s="51">
        <f t="shared" si="17"/>
        <v>32.402025292448634</v>
      </c>
      <c r="AK64" s="51">
        <f t="shared" si="18"/>
        <v>4.667175572519084</v>
      </c>
      <c r="AL64" s="58">
        <f t="shared" si="19"/>
        <v>0.7007078679542843</v>
      </c>
      <c r="AN64" s="122">
        <f t="shared" si="63"/>
        <v>843.22964816228045</v>
      </c>
      <c r="AO64" s="160"/>
      <c r="AP64" s="160"/>
      <c r="AQ64" s="128">
        <f t="shared" si="64"/>
        <v>1124</v>
      </c>
    </row>
    <row r="65" spans="1:43" x14ac:dyDescent="0.2">
      <c r="A65" s="1"/>
      <c r="H65"/>
      <c r="Q65" s="58"/>
      <c r="R65" s="156"/>
      <c r="T65" s="153"/>
      <c r="U65" s="153"/>
      <c r="W65">
        <v>37</v>
      </c>
      <c r="X65" s="7">
        <v>18</v>
      </c>
      <c r="Y65" s="62">
        <v>0.77500000000000002</v>
      </c>
      <c r="Z65" s="21">
        <v>1474</v>
      </c>
      <c r="AA65">
        <v>6607</v>
      </c>
      <c r="AB65">
        <v>872</v>
      </c>
      <c r="AC65">
        <v>1074</v>
      </c>
      <c r="AD65" s="27">
        <f t="shared" si="58"/>
        <v>0.15034243648238449</v>
      </c>
      <c r="AE65" s="27">
        <f t="shared" si="59"/>
        <v>6.6496096671740876E-2</v>
      </c>
      <c r="AF65" s="24">
        <f t="shared" si="60"/>
        <v>2.2609212270691996</v>
      </c>
      <c r="AG65" s="29">
        <f t="shared" si="61"/>
        <v>0.69956667792880944</v>
      </c>
      <c r="AH65" s="29">
        <f t="shared" si="62"/>
        <v>4.4823609226594305</v>
      </c>
      <c r="AJ65" s="51">
        <f t="shared" si="17"/>
        <v>35.01474993575534</v>
      </c>
      <c r="AK65" s="51">
        <f t="shared" si="18"/>
        <v>4.4823609226594305</v>
      </c>
      <c r="AL65" s="58">
        <f t="shared" si="19"/>
        <v>0.69956667792880944</v>
      </c>
      <c r="AN65" s="122">
        <f t="shared" si="63"/>
        <v>871.63488173848816</v>
      </c>
      <c r="AO65" s="160"/>
      <c r="AP65" s="160"/>
      <c r="AQ65" s="128">
        <f t="shared" si="64"/>
        <v>1125.1612903225807</v>
      </c>
    </row>
    <row r="66" spans="1:43" x14ac:dyDescent="0.2">
      <c r="A66" s="1"/>
      <c r="H66"/>
      <c r="Q66" s="58"/>
      <c r="R66" s="156"/>
      <c r="T66" s="153"/>
      <c r="U66" s="153"/>
      <c r="W66">
        <v>37</v>
      </c>
      <c r="X66" s="7">
        <v>18</v>
      </c>
      <c r="Y66" s="62">
        <v>0.8</v>
      </c>
      <c r="Z66" s="21">
        <v>1652</v>
      </c>
      <c r="AA66">
        <v>7125</v>
      </c>
      <c r="AB66">
        <v>900</v>
      </c>
      <c r="AC66">
        <v>1109</v>
      </c>
      <c r="AD66" s="27">
        <f t="shared" si="58"/>
        <v>0.15205741969184394</v>
      </c>
      <c r="AE66" s="27">
        <f t="shared" si="59"/>
        <v>6.7690374681432255E-2</v>
      </c>
      <c r="AF66" s="24">
        <f t="shared" si="60"/>
        <v>2.2463669378026641</v>
      </c>
      <c r="AG66" s="29">
        <f t="shared" si="61"/>
        <v>0.69901645320601014</v>
      </c>
      <c r="AH66" s="29">
        <f t="shared" si="62"/>
        <v>4.3129539951573852</v>
      </c>
      <c r="AJ66" s="51">
        <f t="shared" si="17"/>
        <v>37.759965686734795</v>
      </c>
      <c r="AK66" s="51">
        <f t="shared" si="18"/>
        <v>4.3129539951573852</v>
      </c>
      <c r="AL66" s="58">
        <f t="shared" si="19"/>
        <v>0.69901645320601014</v>
      </c>
      <c r="AN66" s="122">
        <f t="shared" si="63"/>
        <v>900.04011531469587</v>
      </c>
      <c r="AO66" s="160"/>
      <c r="AP66" s="160"/>
      <c r="AQ66" s="128">
        <f t="shared" si="64"/>
        <v>1125</v>
      </c>
    </row>
    <row r="67" spans="1:43" x14ac:dyDescent="0.2">
      <c r="A67" s="1"/>
      <c r="H67"/>
      <c r="Q67" s="58"/>
      <c r="R67" s="156"/>
      <c r="T67" s="153"/>
      <c r="U67" s="153"/>
      <c r="W67">
        <v>37</v>
      </c>
      <c r="X67" s="7">
        <v>18</v>
      </c>
      <c r="Y67" s="62">
        <v>0.82499999999999996</v>
      </c>
      <c r="Z67" s="21">
        <v>1843</v>
      </c>
      <c r="AA67">
        <v>7668</v>
      </c>
      <c r="AB67">
        <v>928</v>
      </c>
      <c r="AC67">
        <v>1143</v>
      </c>
      <c r="AD67" s="27">
        <f t="shared" si="58"/>
        <v>0.15405488835213177</v>
      </c>
      <c r="AE67" s="27">
        <f t="shared" si="59"/>
        <v>6.8976024142383782E-2</v>
      </c>
      <c r="AF67" s="24">
        <f t="shared" si="60"/>
        <v>2.233455613998915</v>
      </c>
      <c r="AG67" s="29">
        <f t="shared" si="61"/>
        <v>0.69954870858827156</v>
      </c>
      <c r="AH67" s="29">
        <f t="shared" si="62"/>
        <v>4.1606077048290828</v>
      </c>
      <c r="AJ67" s="51">
        <f t="shared" si="17"/>
        <v>40.637672545387005</v>
      </c>
      <c r="AK67" s="51">
        <f t="shared" si="18"/>
        <v>4.1606077048290828</v>
      </c>
      <c r="AL67" s="58">
        <f t="shared" si="19"/>
        <v>0.69954870858827156</v>
      </c>
      <c r="AN67" s="122">
        <f t="shared" si="63"/>
        <v>927.63377078872622</v>
      </c>
      <c r="AO67" s="160"/>
      <c r="AP67" s="160"/>
      <c r="AQ67" s="128">
        <f t="shared" si="64"/>
        <v>1124.848484848485</v>
      </c>
    </row>
    <row r="68" spans="1:43" x14ac:dyDescent="0.2">
      <c r="A68" s="1"/>
      <c r="H68"/>
      <c r="Q68" s="58"/>
      <c r="R68" s="156"/>
      <c r="T68" s="153"/>
      <c r="U68" s="153"/>
      <c r="W68">
        <v>37</v>
      </c>
      <c r="X68" s="7">
        <v>18</v>
      </c>
      <c r="Y68" s="62">
        <v>0.85</v>
      </c>
      <c r="Z68" s="21">
        <v>2047</v>
      </c>
      <c r="AA68">
        <v>8236</v>
      </c>
      <c r="AB68">
        <v>956</v>
      </c>
      <c r="AC68">
        <v>1178</v>
      </c>
      <c r="AD68" s="27">
        <f t="shared" si="58"/>
        <v>0.15577996330442909</v>
      </c>
      <c r="AE68" s="27">
        <f t="shared" si="59"/>
        <v>6.9983149717972953E-2</v>
      </c>
      <c r="AF68" s="24">
        <f t="shared" si="60"/>
        <v>2.2259638774792374</v>
      </c>
      <c r="AG68" s="29">
        <f t="shared" si="61"/>
        <v>0.70109489102282752</v>
      </c>
      <c r="AH68" s="29">
        <f t="shared" si="62"/>
        <v>4.0234489496824626</v>
      </c>
      <c r="AJ68" s="51">
        <f>AA68/(PI()*$D$4^2/4)</f>
        <v>43.647870511711965</v>
      </c>
      <c r="AK68" s="51">
        <f>AH68</f>
        <v>4.0234489496824626</v>
      </c>
      <c r="AL68" s="58">
        <f t="shared" si="19"/>
        <v>0.70109489102282752</v>
      </c>
      <c r="AN68" s="122">
        <f t="shared" si="63"/>
        <v>956.03900436493393</v>
      </c>
      <c r="AO68" s="160"/>
      <c r="AP68" s="160"/>
      <c r="AQ68" s="128">
        <f t="shared" si="64"/>
        <v>1124.7058823529412</v>
      </c>
    </row>
    <row r="69" spans="1:43" x14ac:dyDescent="0.2">
      <c r="A69" s="1"/>
      <c r="H69"/>
      <c r="Q69" s="58"/>
      <c r="R69" s="156"/>
      <c r="T69" s="153"/>
      <c r="U69" s="153"/>
      <c r="W69">
        <v>37</v>
      </c>
      <c r="X69" s="7">
        <v>18</v>
      </c>
      <c r="Y69" s="62">
        <v>0.875</v>
      </c>
      <c r="Z69" s="21">
        <v>2266</v>
      </c>
      <c r="AA69">
        <v>8828</v>
      </c>
      <c r="AB69">
        <v>984</v>
      </c>
      <c r="AC69">
        <v>1212</v>
      </c>
      <c r="AD69" s="27">
        <f t="shared" si="58"/>
        <v>0.15774039535296502</v>
      </c>
      <c r="AE69" s="27">
        <f t="shared" si="59"/>
        <v>7.1131760822569418E-2</v>
      </c>
      <c r="AF69" s="24">
        <f t="shared" si="60"/>
        <v>2.2175803541041477</v>
      </c>
      <c r="AG69" s="29">
        <f t="shared" si="61"/>
        <v>0.7028355483139257</v>
      </c>
      <c r="AH69" s="29">
        <f t="shared" si="62"/>
        <v>3.8958517210944397</v>
      </c>
      <c r="AJ69" s="51">
        <f>AA69/(PI()*$D$4^2/4)</f>
        <v>46.785259941402771</v>
      </c>
      <c r="AK69" s="51">
        <f>AH69</f>
        <v>3.8958517210944397</v>
      </c>
      <c r="AL69" s="58">
        <f t="shared" si="19"/>
        <v>0.7028355483139257</v>
      </c>
      <c r="AN69" s="122">
        <f t="shared" si="63"/>
        <v>983.63265983896417</v>
      </c>
      <c r="AO69" s="160"/>
      <c r="AP69" s="160"/>
      <c r="AQ69" s="128">
        <f t="shared" si="64"/>
        <v>1124.5714285714287</v>
      </c>
    </row>
    <row r="70" spans="1:43" x14ac:dyDescent="0.2">
      <c r="H70"/>
      <c r="Q70" s="58"/>
      <c r="R70" s="156"/>
      <c r="T70" s="153"/>
      <c r="U70" s="153"/>
      <c r="W70">
        <v>37</v>
      </c>
      <c r="X70" s="7">
        <v>18</v>
      </c>
      <c r="Y70" s="62">
        <v>0.9</v>
      </c>
      <c r="Z70" s="21">
        <v>2498</v>
      </c>
      <c r="AA70">
        <v>9445</v>
      </c>
      <c r="AB70">
        <v>1012</v>
      </c>
      <c r="AC70">
        <v>1247</v>
      </c>
      <c r="AD70" s="27">
        <f t="shared" si="58"/>
        <v>0.15942443827993802</v>
      </c>
      <c r="AE70" s="27">
        <f t="shared" si="59"/>
        <v>7.1995373166593588E-2</v>
      </c>
      <c r="AF70" s="24">
        <f t="shared" si="60"/>
        <v>2.2143706083867096</v>
      </c>
      <c r="AG70" s="29">
        <f t="shared" si="61"/>
        <v>0.70555463212916536</v>
      </c>
      <c r="AH70" s="29">
        <f t="shared" si="62"/>
        <v>3.7810248198558849</v>
      </c>
      <c r="AJ70" s="51">
        <f t="shared" si="17"/>
        <v>50.055140478766333</v>
      </c>
      <c r="AK70" s="51">
        <f t="shared" si="18"/>
        <v>3.7810248198558849</v>
      </c>
      <c r="AL70" s="58">
        <f t="shared" si="19"/>
        <v>0.70555463212916536</v>
      </c>
      <c r="AN70" s="122">
        <f t="shared" si="63"/>
        <v>1012.037893415172</v>
      </c>
      <c r="AO70" s="160"/>
      <c r="AP70" s="160"/>
      <c r="AQ70" s="128">
        <f t="shared" si="64"/>
        <v>1124.4444444444443</v>
      </c>
    </row>
    <row r="71" spans="1:43" x14ac:dyDescent="0.2">
      <c r="H71"/>
      <c r="Q71" s="58"/>
      <c r="R71" s="156"/>
      <c r="T71" s="153"/>
      <c r="U71" s="153"/>
      <c r="AD71" s="27"/>
      <c r="AE71" s="27"/>
      <c r="AG71" s="29"/>
      <c r="AH71" s="29"/>
      <c r="AL71" s="58"/>
      <c r="AN71" s="122"/>
      <c r="AO71" s="160"/>
      <c r="AP71" s="160"/>
      <c r="AQ71" s="128"/>
    </row>
    <row r="72" spans="1:43" x14ac:dyDescent="0.2">
      <c r="H72"/>
      <c r="Q72" s="58"/>
      <c r="R72" s="156"/>
      <c r="T72" s="153"/>
      <c r="U72" s="153"/>
      <c r="AD72" s="27"/>
      <c r="AE72" s="27"/>
      <c r="AG72" s="29"/>
      <c r="AH72" s="29"/>
      <c r="AL72" s="58"/>
      <c r="AN72" s="122"/>
      <c r="AO72" s="160"/>
      <c r="AP72" s="160"/>
      <c r="AQ72" s="128"/>
    </row>
    <row r="73" spans="1:43" x14ac:dyDescent="0.2">
      <c r="A73">
        <v>38</v>
      </c>
      <c r="B73" s="1">
        <v>4</v>
      </c>
      <c r="C73" s="1" t="s">
        <v>17</v>
      </c>
      <c r="D73" s="7">
        <v>21</v>
      </c>
      <c r="E73">
        <v>707</v>
      </c>
      <c r="F73">
        <v>465</v>
      </c>
      <c r="G73">
        <v>3282</v>
      </c>
      <c r="H73">
        <v>0.51400000000000001</v>
      </c>
      <c r="I73" s="25">
        <f t="shared" ref="I73:I78" si="65">0.1515*(G73/1000)/(E73/1000)^2/($D$4/10)^4</f>
        <v>0.17233980185257972</v>
      </c>
      <c r="J73" s="25">
        <f t="shared" ref="J73:J78" si="66">0.5*(F73/1000)/(E73/1000)^3/($D$4/10)^5</f>
        <v>7.3537053587383772E-2</v>
      </c>
      <c r="K73" s="27">
        <f t="shared" ref="K73:K78" si="67">I73/J73</f>
        <v>2.3435777399999993</v>
      </c>
      <c r="L73" s="27">
        <f t="shared" ref="L73:L78" si="68">0.798*I73^1.5/J73</f>
        <v>0.7763812712306406</v>
      </c>
      <c r="M73" s="27">
        <f t="shared" ref="M73:M78" si="69">G73/F73</f>
        <v>7.0580645161290319</v>
      </c>
      <c r="N73" s="27"/>
      <c r="O73" s="25">
        <f t="shared" ref="O73:O78" si="70">G73/(PI()*$D$4^2/4)</f>
        <v>17.393432615279099</v>
      </c>
      <c r="P73" s="25">
        <f t="shared" ref="P73:P78" si="71">M73</f>
        <v>7.0580645161290319</v>
      </c>
      <c r="Q73" s="58">
        <f t="shared" ref="Q73:Q95" si="72">L73</f>
        <v>0.7763812712306406</v>
      </c>
      <c r="R73" s="156">
        <f t="shared" ref="R73:R95" si="73">E73*(PI()/30)*($D$4/2)</f>
        <v>573.78571823939569</v>
      </c>
      <c r="S73" s="156">
        <f t="shared" ref="S73:S95" si="74">R73/H73</f>
        <v>1116.3146269248944</v>
      </c>
      <c r="T73" s="153"/>
      <c r="U73" s="153"/>
      <c r="W73">
        <v>38</v>
      </c>
      <c r="X73" s="7">
        <v>21</v>
      </c>
      <c r="Y73" s="62">
        <v>0.52500000000000002</v>
      </c>
      <c r="Z73" s="21">
        <v>493</v>
      </c>
      <c r="AA73">
        <v>3394</v>
      </c>
      <c r="AB73">
        <v>586</v>
      </c>
      <c r="AC73">
        <v>722</v>
      </c>
      <c r="AD73" s="27">
        <f t="shared" ref="AD73:AD88" si="75">0.1515*(AA73/1000)/(AC73/1000)^2/($D$4/10)^4</f>
        <v>0.17089261011802725</v>
      </c>
      <c r="AE73" s="27">
        <f t="shared" ref="AE73:AE88" si="76">0.5*(Z73/1000)/(AC73/1000)^3/($D$4/10)^5</f>
        <v>7.3206027399081844E-2</v>
      </c>
      <c r="AF73" s="24">
        <f t="shared" ref="AF73:AF88" si="77">AD73/AE73</f>
        <v>2.3344062803245436</v>
      </c>
      <c r="AG73" s="29">
        <f t="shared" ref="AG73:AG88" si="78">0.798*AD73^1.5/AE73</f>
        <v>0.77008909903582179</v>
      </c>
      <c r="AH73" s="29">
        <f t="shared" ref="AH73:AH88" si="79">AA73/Z73</f>
        <v>6.8843813387423936</v>
      </c>
      <c r="AJ73" s="51">
        <f t="shared" ref="AJ73:AJ88" si="80">AA73/(PI()*$D$4^2/4)</f>
        <v>17.986992777653036</v>
      </c>
      <c r="AK73" s="51">
        <f t="shared" ref="AK73:AK88" si="81">AH73</f>
        <v>6.8843813387423936</v>
      </c>
      <c r="AL73" s="58">
        <f t="shared" ref="AL73:AL104" si="82">AG73</f>
        <v>0.77008909903582179</v>
      </c>
      <c r="AN73" s="122">
        <f t="shared" ref="AN73:AN81" si="83">AC73*PI()/30*($D$4/2)</f>
        <v>585.95938977205617</v>
      </c>
      <c r="AO73" s="160"/>
      <c r="AP73" s="160"/>
      <c r="AQ73" s="128">
        <f t="shared" ref="AQ73:AQ81" si="84">AB73/Y73</f>
        <v>1116.1904761904761</v>
      </c>
    </row>
    <row r="74" spans="1:43" x14ac:dyDescent="0.2">
      <c r="A74">
        <v>38</v>
      </c>
      <c r="B74" s="1">
        <v>4</v>
      </c>
      <c r="C74" s="1" t="s">
        <v>17</v>
      </c>
      <c r="D74" s="7">
        <v>21</v>
      </c>
      <c r="E74">
        <v>900</v>
      </c>
      <c r="F74">
        <v>1013</v>
      </c>
      <c r="G74">
        <v>5423</v>
      </c>
      <c r="H74">
        <v>0.65400000000000003</v>
      </c>
      <c r="I74" s="25">
        <f t="shared" si="65"/>
        <v>0.17572778128087638</v>
      </c>
      <c r="J74" s="25">
        <f t="shared" si="66"/>
        <v>7.7659292652870054E-2</v>
      </c>
      <c r="K74" s="27">
        <f t="shared" si="67"/>
        <v>2.2628042991115502</v>
      </c>
      <c r="L74" s="27">
        <f t="shared" si="68"/>
        <v>0.75695506514293665</v>
      </c>
      <c r="M74" s="27">
        <f t="shared" si="69"/>
        <v>5.3534057255676206</v>
      </c>
      <c r="N74" s="27"/>
      <c r="O74" s="25">
        <f t="shared" si="70"/>
        <v>28.739971076373724</v>
      </c>
      <c r="P74" s="25">
        <f t="shared" si="71"/>
        <v>5.3534057255676206</v>
      </c>
      <c r="Q74" s="58">
        <f t="shared" si="72"/>
        <v>0.75695506514293665</v>
      </c>
      <c r="R74" s="156">
        <f t="shared" si="73"/>
        <v>730.42029195962687</v>
      </c>
      <c r="S74" s="156">
        <f t="shared" si="74"/>
        <v>1116.8505993266465</v>
      </c>
      <c r="T74" s="153"/>
      <c r="U74" s="153"/>
      <c r="W74">
        <v>38</v>
      </c>
      <c r="X74" s="7">
        <v>21</v>
      </c>
      <c r="Y74" s="62">
        <v>0.55000000000000004</v>
      </c>
      <c r="Z74" s="21">
        <v>551</v>
      </c>
      <c r="AA74">
        <v>3755</v>
      </c>
      <c r="AB74">
        <v>614</v>
      </c>
      <c r="AC74">
        <v>757</v>
      </c>
      <c r="AD74" s="27">
        <f t="shared" si="75"/>
        <v>0.17199032711529436</v>
      </c>
      <c r="AE74" s="27">
        <f t="shared" si="76"/>
        <v>7.0986452613266998E-2</v>
      </c>
      <c r="AF74" s="24">
        <f t="shared" si="77"/>
        <v>2.4228612754083483</v>
      </c>
      <c r="AG74" s="29">
        <f t="shared" si="78"/>
        <v>0.80183212353733346</v>
      </c>
      <c r="AH74" s="29">
        <f t="shared" si="79"/>
        <v>6.8148820326678763</v>
      </c>
      <c r="AJ74" s="51">
        <f t="shared" si="80"/>
        <v>19.900164372447598</v>
      </c>
      <c r="AK74" s="51">
        <f t="shared" si="81"/>
        <v>6.8148820326678763</v>
      </c>
      <c r="AL74" s="58">
        <f t="shared" si="82"/>
        <v>0.80183212353733346</v>
      </c>
      <c r="AN74" s="122">
        <f t="shared" si="83"/>
        <v>614.36462334826388</v>
      </c>
      <c r="AO74" s="160"/>
      <c r="AP74" s="160"/>
      <c r="AQ74" s="128">
        <f t="shared" si="84"/>
        <v>1116.3636363636363</v>
      </c>
    </row>
    <row r="75" spans="1:43" x14ac:dyDescent="0.2">
      <c r="A75">
        <v>38</v>
      </c>
      <c r="B75" s="1">
        <v>4</v>
      </c>
      <c r="C75" s="1" t="s">
        <v>17</v>
      </c>
      <c r="D75" s="7">
        <v>21</v>
      </c>
      <c r="E75">
        <v>1000</v>
      </c>
      <c r="F75">
        <v>1486</v>
      </c>
      <c r="G75">
        <v>6952</v>
      </c>
      <c r="H75">
        <v>0.72699999999999998</v>
      </c>
      <c r="I75" s="25">
        <f t="shared" si="65"/>
        <v>0.18247173588905935</v>
      </c>
      <c r="J75" s="25">
        <f t="shared" si="66"/>
        <v>8.3048218929020964E-2</v>
      </c>
      <c r="K75" s="27">
        <f t="shared" si="67"/>
        <v>2.1971781965006731</v>
      </c>
      <c r="L75" s="27">
        <f t="shared" si="68"/>
        <v>0.74897267560129765</v>
      </c>
      <c r="M75" s="27">
        <f t="shared" si="69"/>
        <v>4.6783310901749662</v>
      </c>
      <c r="N75" s="27"/>
      <c r="O75" s="25">
        <f t="shared" si="70"/>
        <v>36.843127221639335</v>
      </c>
      <c r="P75" s="25">
        <f t="shared" si="71"/>
        <v>4.6783310901749662</v>
      </c>
      <c r="Q75" s="58">
        <f t="shared" si="72"/>
        <v>0.74897267560129765</v>
      </c>
      <c r="R75" s="156">
        <f t="shared" si="73"/>
        <v>811.57810217736323</v>
      </c>
      <c r="S75" s="156">
        <f t="shared" si="74"/>
        <v>1116.3385174379137</v>
      </c>
      <c r="T75" s="153"/>
      <c r="U75" s="153"/>
      <c r="W75">
        <v>38</v>
      </c>
      <c r="X75" s="7">
        <v>21</v>
      </c>
      <c r="Y75" s="62">
        <v>0.57499999999999996</v>
      </c>
      <c r="Z75" s="21">
        <v>628</v>
      </c>
      <c r="AA75">
        <v>4139</v>
      </c>
      <c r="AB75">
        <v>642</v>
      </c>
      <c r="AC75">
        <v>791</v>
      </c>
      <c r="AD75" s="27">
        <f t="shared" si="75"/>
        <v>0.17363141301785709</v>
      </c>
      <c r="AE75" s="27">
        <f t="shared" si="76"/>
        <v>7.0915587756547244E-2</v>
      </c>
      <c r="AF75" s="24">
        <f t="shared" si="77"/>
        <v>2.4484238023089171</v>
      </c>
      <c r="AG75" s="29">
        <f t="shared" si="78"/>
        <v>0.81414851294264901</v>
      </c>
      <c r="AH75" s="29">
        <f t="shared" si="79"/>
        <v>6.5907643312101909</v>
      </c>
      <c r="AJ75" s="51">
        <f t="shared" si="80"/>
        <v>21.935227786301095</v>
      </c>
      <c r="AK75" s="51">
        <f t="shared" si="81"/>
        <v>6.5907643312101909</v>
      </c>
      <c r="AL75" s="58">
        <f t="shared" si="82"/>
        <v>0.81414851294264901</v>
      </c>
      <c r="AN75" s="122">
        <f t="shared" si="83"/>
        <v>641.95827882229435</v>
      </c>
      <c r="AO75" s="160"/>
      <c r="AP75" s="160"/>
      <c r="AQ75" s="128">
        <f t="shared" si="84"/>
        <v>1116.521739130435</v>
      </c>
    </row>
    <row r="76" spans="1:43" x14ac:dyDescent="0.2">
      <c r="A76">
        <v>38</v>
      </c>
      <c r="B76" s="1">
        <v>4</v>
      </c>
      <c r="C76" s="1" t="s">
        <v>17</v>
      </c>
      <c r="D76" s="7">
        <v>21</v>
      </c>
      <c r="E76">
        <v>1097</v>
      </c>
      <c r="F76">
        <v>2060</v>
      </c>
      <c r="G76">
        <v>8665</v>
      </c>
      <c r="H76">
        <v>0.79700000000000004</v>
      </c>
      <c r="I76" s="25">
        <f t="shared" si="65"/>
        <v>0.18899101264878723</v>
      </c>
      <c r="J76" s="25">
        <f t="shared" si="66"/>
        <v>8.7208506929592186E-2</v>
      </c>
      <c r="K76" s="27">
        <f t="shared" si="67"/>
        <v>2.1671167103155335</v>
      </c>
      <c r="L76" s="27">
        <f t="shared" si="68"/>
        <v>0.75180596694699486</v>
      </c>
      <c r="M76" s="27">
        <f t="shared" si="69"/>
        <v>4.2063106796116507</v>
      </c>
      <c r="N76" s="27"/>
      <c r="O76" s="25">
        <f t="shared" si="70"/>
        <v>45.921417919376417</v>
      </c>
      <c r="P76" s="25">
        <f t="shared" si="71"/>
        <v>4.2063106796116507</v>
      </c>
      <c r="Q76" s="58">
        <f t="shared" si="72"/>
        <v>0.75180596694699486</v>
      </c>
      <c r="R76" s="156">
        <f t="shared" si="73"/>
        <v>890.30117808856744</v>
      </c>
      <c r="S76" s="156">
        <f t="shared" si="74"/>
        <v>1117.0654681161448</v>
      </c>
      <c r="T76" s="153"/>
      <c r="U76" s="153"/>
      <c r="W76">
        <v>38</v>
      </c>
      <c r="X76" s="7">
        <v>21</v>
      </c>
      <c r="Y76" s="62">
        <v>0.6</v>
      </c>
      <c r="Z76" s="21">
        <v>722</v>
      </c>
      <c r="AA76">
        <v>4546</v>
      </c>
      <c r="AB76">
        <v>670</v>
      </c>
      <c r="AC76">
        <v>826</v>
      </c>
      <c r="AD76" s="27">
        <f t="shared" si="75"/>
        <v>0.17488605325230019</v>
      </c>
      <c r="AE76" s="27">
        <f t="shared" si="76"/>
        <v>7.1599265824093178E-2</v>
      </c>
      <c r="AF76" s="24">
        <f t="shared" si="77"/>
        <v>2.4425676889196675</v>
      </c>
      <c r="AG76" s="29">
        <f t="shared" si="78"/>
        <v>0.81513039496423767</v>
      </c>
      <c r="AH76" s="29">
        <f t="shared" si="79"/>
        <v>6.2963988919667591</v>
      </c>
      <c r="AJ76" s="51">
        <f t="shared" si="80"/>
        <v>24.092183019213525</v>
      </c>
      <c r="AK76" s="51">
        <f t="shared" si="81"/>
        <v>6.2963988919667591</v>
      </c>
      <c r="AL76" s="58">
        <f t="shared" si="82"/>
        <v>0.81513039496423767</v>
      </c>
      <c r="AN76" s="122">
        <f t="shared" si="83"/>
        <v>670.36351239850205</v>
      </c>
      <c r="AO76" s="160"/>
      <c r="AP76" s="160"/>
      <c r="AQ76" s="128">
        <f t="shared" si="84"/>
        <v>1116.6666666666667</v>
      </c>
    </row>
    <row r="77" spans="1:43" x14ac:dyDescent="0.2">
      <c r="A77">
        <v>38</v>
      </c>
      <c r="B77" s="1">
        <v>4</v>
      </c>
      <c r="C77" s="1" t="s">
        <v>17</v>
      </c>
      <c r="D77" s="7">
        <v>21</v>
      </c>
      <c r="E77">
        <v>1200</v>
      </c>
      <c r="F77">
        <v>2917</v>
      </c>
      <c r="G77">
        <v>10642</v>
      </c>
      <c r="H77">
        <v>0.872</v>
      </c>
      <c r="I77" s="25">
        <f t="shared" si="65"/>
        <v>0.19397537612391411</v>
      </c>
      <c r="J77" s="25">
        <f t="shared" si="66"/>
        <v>9.434181006366292E-2</v>
      </c>
      <c r="K77" s="27">
        <f t="shared" si="67"/>
        <v>2.0560913129928005</v>
      </c>
      <c r="L77" s="27">
        <f t="shared" si="68"/>
        <v>0.7226343320413644</v>
      </c>
      <c r="M77" s="27">
        <f t="shared" si="69"/>
        <v>3.6482687692835105</v>
      </c>
      <c r="N77" s="27"/>
      <c r="O77" s="25">
        <f t="shared" si="70"/>
        <v>56.398814714137778</v>
      </c>
      <c r="P77" s="25">
        <f t="shared" si="71"/>
        <v>3.6482687692835105</v>
      </c>
      <c r="Q77" s="58">
        <f t="shared" si="72"/>
        <v>0.7226343320413644</v>
      </c>
      <c r="R77" s="156">
        <f t="shared" si="73"/>
        <v>973.89372261283586</v>
      </c>
      <c r="S77" s="156">
        <f t="shared" si="74"/>
        <v>1116.8505993266467</v>
      </c>
      <c r="T77" s="153"/>
      <c r="U77" s="153"/>
      <c r="W77">
        <v>38</v>
      </c>
      <c r="X77" s="7">
        <v>21</v>
      </c>
      <c r="Y77" s="62">
        <v>0.625</v>
      </c>
      <c r="Z77" s="21">
        <v>834</v>
      </c>
      <c r="AA77">
        <v>4978</v>
      </c>
      <c r="AB77">
        <v>698</v>
      </c>
      <c r="AC77">
        <v>860</v>
      </c>
      <c r="AD77" s="27">
        <f t="shared" si="75"/>
        <v>0.17666227951563898</v>
      </c>
      <c r="AE77" s="27">
        <f t="shared" si="76"/>
        <v>7.3279451573132648E-2</v>
      </c>
      <c r="AF77" s="24">
        <f t="shared" si="77"/>
        <v>2.4108024244604316</v>
      </c>
      <c r="AG77" s="29">
        <f t="shared" si="78"/>
        <v>0.80860500635271071</v>
      </c>
      <c r="AH77" s="29">
        <f t="shared" si="79"/>
        <v>5.9688249400479618</v>
      </c>
      <c r="AJ77" s="51">
        <f t="shared" si="80"/>
        <v>26.381629359798708</v>
      </c>
      <c r="AK77" s="51">
        <f t="shared" si="81"/>
        <v>5.9688249400479618</v>
      </c>
      <c r="AL77" s="58">
        <f t="shared" si="82"/>
        <v>0.80860500635271071</v>
      </c>
      <c r="AN77" s="122">
        <f t="shared" si="83"/>
        <v>697.95716787253241</v>
      </c>
      <c r="AO77" s="160"/>
      <c r="AP77" s="160"/>
      <c r="AQ77" s="128">
        <f t="shared" si="84"/>
        <v>1116.8</v>
      </c>
    </row>
    <row r="78" spans="1:43" x14ac:dyDescent="0.2">
      <c r="A78">
        <v>38</v>
      </c>
      <c r="B78" s="1">
        <v>4</v>
      </c>
      <c r="C78" s="1" t="s">
        <v>17</v>
      </c>
      <c r="D78" s="7">
        <v>21</v>
      </c>
      <c r="E78">
        <v>1242</v>
      </c>
      <c r="F78">
        <v>3315</v>
      </c>
      <c r="G78">
        <v>11213</v>
      </c>
      <c r="H78">
        <v>0.90300000000000002</v>
      </c>
      <c r="I78" s="25">
        <f t="shared" si="65"/>
        <v>0.19079389348014389</v>
      </c>
      <c r="J78" s="25">
        <f t="shared" si="66"/>
        <v>9.6700842687228158E-2</v>
      </c>
      <c r="K78" s="27">
        <f t="shared" si="67"/>
        <v>1.9730323767420814</v>
      </c>
      <c r="L78" s="27">
        <f t="shared" si="68"/>
        <v>0.68773216811515658</v>
      </c>
      <c r="M78" s="27">
        <f t="shared" si="69"/>
        <v>3.3825037707390648</v>
      </c>
      <c r="N78" s="27"/>
      <c r="O78" s="25">
        <f t="shared" si="70"/>
        <v>59.424911613383472</v>
      </c>
      <c r="P78" s="25">
        <f t="shared" si="71"/>
        <v>3.3825037707390648</v>
      </c>
      <c r="Q78" s="58">
        <f t="shared" si="72"/>
        <v>0.68773216811515658</v>
      </c>
      <c r="R78" s="156">
        <f t="shared" si="73"/>
        <v>1007.9800029042851</v>
      </c>
      <c r="S78" s="156">
        <f t="shared" si="74"/>
        <v>1116.2569245894631</v>
      </c>
      <c r="T78" s="153"/>
      <c r="U78" s="153"/>
      <c r="W78">
        <v>38</v>
      </c>
      <c r="X78" s="7">
        <v>21</v>
      </c>
      <c r="Y78" s="62">
        <v>0.65</v>
      </c>
      <c r="Z78" s="21">
        <v>965</v>
      </c>
      <c r="AA78">
        <v>5432</v>
      </c>
      <c r="AB78">
        <v>726</v>
      </c>
      <c r="AC78">
        <v>895</v>
      </c>
      <c r="AD78" s="27">
        <f t="shared" si="75"/>
        <v>0.17799160974120334</v>
      </c>
      <c r="AE78" s="27">
        <f t="shared" si="76"/>
        <v>7.522630333925466E-2</v>
      </c>
      <c r="AF78" s="24">
        <f t="shared" si="77"/>
        <v>2.3660820994818654</v>
      </c>
      <c r="AG78" s="29">
        <f t="shared" si="78"/>
        <v>0.79658562811917688</v>
      </c>
      <c r="AH78" s="29">
        <f t="shared" si="79"/>
        <v>5.6290155440414509</v>
      </c>
      <c r="AJ78" s="51">
        <f t="shared" si="80"/>
        <v>28.787667875135917</v>
      </c>
      <c r="AK78" s="51">
        <f t="shared" si="81"/>
        <v>5.6290155440414509</v>
      </c>
      <c r="AL78" s="58">
        <f t="shared" si="82"/>
        <v>0.79658562811917688</v>
      </c>
      <c r="AN78" s="122">
        <f t="shared" si="83"/>
        <v>726.36240144874012</v>
      </c>
      <c r="AO78" s="160"/>
      <c r="AP78" s="160"/>
      <c r="AQ78" s="128">
        <f t="shared" si="84"/>
        <v>1116.9230769230769</v>
      </c>
    </row>
    <row r="79" spans="1:43" x14ac:dyDescent="0.2">
      <c r="H79"/>
      <c r="Q79" s="58"/>
      <c r="R79" s="156"/>
      <c r="T79" s="153"/>
      <c r="U79" s="153"/>
      <c r="W79">
        <v>38</v>
      </c>
      <c r="X79" s="7">
        <v>21</v>
      </c>
      <c r="Y79" s="62">
        <v>0.67500000000000004</v>
      </c>
      <c r="Z79" s="21">
        <v>1113</v>
      </c>
      <c r="AA79">
        <v>5911</v>
      </c>
      <c r="AB79">
        <v>754</v>
      </c>
      <c r="AC79">
        <v>929</v>
      </c>
      <c r="AD79" s="27">
        <f t="shared" si="75"/>
        <v>0.17976923550189144</v>
      </c>
      <c r="AE79" s="27">
        <f t="shared" si="76"/>
        <v>7.7581743595406968E-2</v>
      </c>
      <c r="AF79" s="24">
        <f t="shared" si="77"/>
        <v>2.3171590012129379</v>
      </c>
      <c r="AG79" s="29">
        <f t="shared" si="78"/>
        <v>0.78400063202111925</v>
      </c>
      <c r="AH79" s="29">
        <f t="shared" si="79"/>
        <v>5.3108715184186881</v>
      </c>
      <c r="AJ79" s="51">
        <f t="shared" si="80"/>
        <v>31.326197498145877</v>
      </c>
      <c r="AK79" s="51">
        <f t="shared" si="81"/>
        <v>5.3108715184186881</v>
      </c>
      <c r="AL79" s="58">
        <f t="shared" si="82"/>
        <v>0.78400063202111925</v>
      </c>
      <c r="AN79" s="122">
        <f t="shared" si="83"/>
        <v>753.95605692277036</v>
      </c>
      <c r="AO79" s="160"/>
      <c r="AP79" s="160"/>
      <c r="AQ79" s="128">
        <f t="shared" si="84"/>
        <v>1117.037037037037</v>
      </c>
    </row>
    <row r="80" spans="1:43" x14ac:dyDescent="0.2">
      <c r="H80"/>
      <c r="Q80" s="58"/>
      <c r="R80" s="156"/>
      <c r="T80" s="153"/>
      <c r="U80" s="153"/>
      <c r="W80">
        <v>38</v>
      </c>
      <c r="X80" s="7">
        <v>21</v>
      </c>
      <c r="Y80" s="62">
        <v>0.7</v>
      </c>
      <c r="Z80" s="21">
        <v>1280</v>
      </c>
      <c r="AA80">
        <v>6413</v>
      </c>
      <c r="AB80">
        <v>782</v>
      </c>
      <c r="AC80">
        <v>963</v>
      </c>
      <c r="AD80" s="27">
        <f t="shared" si="75"/>
        <v>0.18150747106667944</v>
      </c>
      <c r="AE80" s="27">
        <f t="shared" si="76"/>
        <v>8.0101863882655971E-2</v>
      </c>
      <c r="AF80" s="24">
        <f t="shared" si="77"/>
        <v>2.2659581471484374</v>
      </c>
      <c r="AG80" s="29">
        <f t="shared" si="78"/>
        <v>0.77037472964902409</v>
      </c>
      <c r="AH80" s="29">
        <f t="shared" si="79"/>
        <v>5.0101562499999996</v>
      </c>
      <c r="AJ80" s="51">
        <f t="shared" si="80"/>
        <v>33.986618940214768</v>
      </c>
      <c r="AK80" s="51">
        <f t="shared" si="81"/>
        <v>5.0101562499999996</v>
      </c>
      <c r="AL80" s="58">
        <f t="shared" si="82"/>
        <v>0.77037472964902409</v>
      </c>
      <c r="AN80" s="122">
        <f t="shared" si="83"/>
        <v>781.54971239680083</v>
      </c>
      <c r="AO80" s="160"/>
      <c r="AP80" s="160"/>
      <c r="AQ80" s="128">
        <f t="shared" si="84"/>
        <v>1117.1428571428571</v>
      </c>
    </row>
    <row r="81" spans="1:43" x14ac:dyDescent="0.2">
      <c r="E81" s="17"/>
      <c r="H81"/>
      <c r="Q81" s="58"/>
      <c r="R81" s="156"/>
      <c r="T81" s="153"/>
      <c r="U81" s="153"/>
      <c r="W81">
        <v>38</v>
      </c>
      <c r="X81" s="7">
        <v>21</v>
      </c>
      <c r="Y81" s="62">
        <v>0.72499999999999998</v>
      </c>
      <c r="Z81" s="21">
        <v>1465</v>
      </c>
      <c r="AA81">
        <v>6939</v>
      </c>
      <c r="AB81">
        <v>810</v>
      </c>
      <c r="AC81">
        <v>998</v>
      </c>
      <c r="AD81" s="27">
        <f t="shared" si="75"/>
        <v>0.18286123353150815</v>
      </c>
      <c r="AE81" s="27">
        <f t="shared" si="76"/>
        <v>8.2367809093749883E-2</v>
      </c>
      <c r="AF81" s="24">
        <f t="shared" si="77"/>
        <v>2.22005702887372</v>
      </c>
      <c r="AG81" s="29">
        <f t="shared" si="78"/>
        <v>0.75757885534933234</v>
      </c>
      <c r="AH81" s="29">
        <f t="shared" si="79"/>
        <v>4.7365187713310579</v>
      </c>
      <c r="AJ81" s="51">
        <f t="shared" si="80"/>
        <v>36.77423184564951</v>
      </c>
      <c r="AK81" s="51">
        <f t="shared" si="81"/>
        <v>4.7365187713310579</v>
      </c>
      <c r="AL81" s="58">
        <f t="shared" si="82"/>
        <v>0.75757885534933234</v>
      </c>
      <c r="AN81" s="122">
        <f t="shared" si="83"/>
        <v>809.95494597300853</v>
      </c>
      <c r="AO81" s="160"/>
      <c r="AP81" s="160"/>
      <c r="AQ81" s="128">
        <f t="shared" si="84"/>
        <v>1117.2413793103449</v>
      </c>
    </row>
    <row r="82" spans="1:43" x14ac:dyDescent="0.2">
      <c r="E82" s="17"/>
      <c r="H82"/>
      <c r="Q82" s="58"/>
      <c r="R82" s="156"/>
      <c r="T82" s="153"/>
      <c r="U82" s="153"/>
      <c r="W82">
        <v>38</v>
      </c>
      <c r="X82" s="7">
        <v>21</v>
      </c>
      <c r="Y82" s="62">
        <v>0.75</v>
      </c>
      <c r="Z82" s="21">
        <v>1668</v>
      </c>
      <c r="AA82">
        <v>7488</v>
      </c>
      <c r="AB82">
        <v>838</v>
      </c>
      <c r="AC82">
        <v>1032</v>
      </c>
      <c r="AD82" s="27">
        <f t="shared" si="75"/>
        <v>0.18454074999624806</v>
      </c>
      <c r="AE82" s="27">
        <f t="shared" si="76"/>
        <v>8.4814180061496131E-2</v>
      </c>
      <c r="AF82" s="24">
        <f t="shared" si="77"/>
        <v>2.1758242532374101</v>
      </c>
      <c r="AG82" s="29">
        <f t="shared" si="78"/>
        <v>0.74588666931584979</v>
      </c>
      <c r="AH82" s="29">
        <f t="shared" si="79"/>
        <v>4.4892086330935248</v>
      </c>
      <c r="AJ82" s="51">
        <f t="shared" si="80"/>
        <v>39.683736570143175</v>
      </c>
      <c r="AK82" s="51">
        <f t="shared" si="81"/>
        <v>4.4892086330935248</v>
      </c>
      <c r="AL82" s="58">
        <f t="shared" si="82"/>
        <v>0.74588666931584979</v>
      </c>
      <c r="AN82" s="122">
        <f t="shared" ref="AN82:AN88" si="85">AC82*PI()/30*($D$4/2)</f>
        <v>837.54860144703889</v>
      </c>
      <c r="AO82" s="160"/>
      <c r="AP82" s="160"/>
      <c r="AQ82" s="128">
        <f t="shared" ref="AQ82:AQ88" si="86">AB82/Y82</f>
        <v>1117.3333333333333</v>
      </c>
    </row>
    <row r="83" spans="1:43" x14ac:dyDescent="0.2">
      <c r="E83" s="17"/>
      <c r="H83"/>
      <c r="Q83" s="58"/>
      <c r="R83" s="156"/>
      <c r="T83" s="153"/>
      <c r="U83" s="153"/>
      <c r="W83">
        <v>38</v>
      </c>
      <c r="X83" s="7">
        <v>21</v>
      </c>
      <c r="Y83" s="62">
        <v>0.77500000000000002</v>
      </c>
      <c r="Z83" s="21">
        <v>1819</v>
      </c>
      <c r="AA83">
        <v>8061</v>
      </c>
      <c r="AB83">
        <v>866</v>
      </c>
      <c r="AC83">
        <v>1067</v>
      </c>
      <c r="AD83" s="27">
        <f t="shared" si="75"/>
        <v>0.18584287801948479</v>
      </c>
      <c r="AE83" s="27">
        <f t="shared" si="76"/>
        <v>8.3685642400154414E-2</v>
      </c>
      <c r="AF83" s="24">
        <f t="shared" si="77"/>
        <v>2.2207259535733921</v>
      </c>
      <c r="AG83" s="29">
        <f t="shared" si="78"/>
        <v>0.76396035308007515</v>
      </c>
      <c r="AH83" s="29">
        <f t="shared" si="79"/>
        <v>4.4315557998900497</v>
      </c>
      <c r="AJ83" s="51">
        <f t="shared" si="80"/>
        <v>42.720432758002694</v>
      </c>
      <c r="AK83" s="51">
        <f t="shared" si="81"/>
        <v>4.4315557998900497</v>
      </c>
      <c r="AL83" s="58">
        <f t="shared" si="82"/>
        <v>0.76396035308007515</v>
      </c>
      <c r="AN83" s="122">
        <f t="shared" si="85"/>
        <v>865.9538350232466</v>
      </c>
      <c r="AO83" s="160"/>
      <c r="AP83" s="160"/>
      <c r="AQ83" s="128">
        <f t="shared" si="86"/>
        <v>1117.4193548387098</v>
      </c>
    </row>
    <row r="84" spans="1:43" x14ac:dyDescent="0.2">
      <c r="E84" s="17"/>
      <c r="H84"/>
      <c r="Q84" s="58"/>
      <c r="R84" s="156"/>
      <c r="T84" s="153"/>
      <c r="U84" s="153"/>
      <c r="W84">
        <v>38</v>
      </c>
      <c r="X84" s="7">
        <v>21</v>
      </c>
      <c r="Y84" s="62">
        <v>0.8</v>
      </c>
      <c r="Z84" s="21">
        <v>2128</v>
      </c>
      <c r="AA84">
        <v>8658</v>
      </c>
      <c r="AB84">
        <v>893</v>
      </c>
      <c r="AC84">
        <v>1101</v>
      </c>
      <c r="AD84" s="27">
        <f t="shared" si="75"/>
        <v>0.18746870686534634</v>
      </c>
      <c r="AE84" s="27">
        <f t="shared" si="76"/>
        <v>8.9108920028948865E-2</v>
      </c>
      <c r="AF84" s="24">
        <f t="shared" si="77"/>
        <v>2.1038152724154133</v>
      </c>
      <c r="AG84" s="29">
        <f t="shared" si="78"/>
        <v>0.7269003646052985</v>
      </c>
      <c r="AH84" s="29">
        <f t="shared" si="79"/>
        <v>4.0686090225563909</v>
      </c>
      <c r="AJ84" s="51">
        <f t="shared" si="80"/>
        <v>45.884320409228046</v>
      </c>
      <c r="AK84" s="51">
        <f t="shared" si="81"/>
        <v>4.0686090225563909</v>
      </c>
      <c r="AL84" s="58">
        <f t="shared" si="82"/>
        <v>0.7269003646052985</v>
      </c>
      <c r="AN84" s="122">
        <f t="shared" si="85"/>
        <v>893.54749049727684</v>
      </c>
      <c r="AO84" s="160"/>
      <c r="AP84" s="160"/>
      <c r="AQ84" s="128">
        <f t="shared" si="86"/>
        <v>1116.25</v>
      </c>
    </row>
    <row r="85" spans="1:43" x14ac:dyDescent="0.2">
      <c r="E85" s="17"/>
      <c r="H85"/>
      <c r="Q85" s="58"/>
      <c r="R85" s="156"/>
      <c r="T85" s="153"/>
      <c r="U85" s="153"/>
      <c r="W85">
        <v>38</v>
      </c>
      <c r="X85" s="7">
        <v>21</v>
      </c>
      <c r="Y85" s="62">
        <v>0.82499999999999996</v>
      </c>
      <c r="Z85" s="21">
        <v>2386</v>
      </c>
      <c r="AA85">
        <v>9278</v>
      </c>
      <c r="AB85">
        <v>921</v>
      </c>
      <c r="AC85">
        <v>1135</v>
      </c>
      <c r="AD85" s="27">
        <f t="shared" si="75"/>
        <v>0.18903772639348032</v>
      </c>
      <c r="AE85" s="27">
        <f t="shared" si="76"/>
        <v>9.1199901281685578E-2</v>
      </c>
      <c r="AF85" s="24">
        <f t="shared" si="77"/>
        <v>2.072784331307628</v>
      </c>
      <c r="AG85" s="29">
        <f t="shared" si="78"/>
        <v>0.71916948404978787</v>
      </c>
      <c r="AH85" s="29">
        <f t="shared" si="79"/>
        <v>3.8885163453478624</v>
      </c>
      <c r="AJ85" s="51">
        <f t="shared" si="80"/>
        <v>49.170099879512343</v>
      </c>
      <c r="AK85" s="51">
        <f t="shared" si="81"/>
        <v>3.8885163453478624</v>
      </c>
      <c r="AL85" s="58">
        <f t="shared" si="82"/>
        <v>0.71916948404978787</v>
      </c>
      <c r="AN85" s="122">
        <f t="shared" si="85"/>
        <v>921.1411459713072</v>
      </c>
      <c r="AO85" s="160"/>
      <c r="AP85" s="160"/>
      <c r="AQ85" s="128">
        <f t="shared" si="86"/>
        <v>1116.3636363636365</v>
      </c>
    </row>
    <row r="86" spans="1:43" x14ac:dyDescent="0.2">
      <c r="E86" s="17"/>
      <c r="H86"/>
      <c r="Q86" s="58"/>
      <c r="R86" s="156"/>
      <c r="T86" s="153"/>
      <c r="U86" s="153"/>
      <c r="W86">
        <v>38</v>
      </c>
      <c r="X86" s="7">
        <v>21</v>
      </c>
      <c r="Y86" s="62">
        <v>0.85</v>
      </c>
      <c r="Z86" s="21">
        <v>2661</v>
      </c>
      <c r="AA86">
        <v>9922</v>
      </c>
      <c r="AB86">
        <v>949</v>
      </c>
      <c r="AC86">
        <v>1170</v>
      </c>
      <c r="AD86" s="27">
        <f t="shared" si="75"/>
        <v>0.19024503848596394</v>
      </c>
      <c r="AE86" s="27">
        <f t="shared" si="76"/>
        <v>9.285361207771313E-2</v>
      </c>
      <c r="AF86" s="24">
        <f t="shared" si="77"/>
        <v>2.0488706279594142</v>
      </c>
      <c r="AG86" s="29">
        <f t="shared" si="78"/>
        <v>0.71313885204277461</v>
      </c>
      <c r="AH86" s="29">
        <f t="shared" si="79"/>
        <v>3.7286734310409622</v>
      </c>
      <c r="AJ86" s="51">
        <f t="shared" si="80"/>
        <v>52.583070813162472</v>
      </c>
      <c r="AK86" s="51">
        <f t="shared" si="81"/>
        <v>3.7286734310409622</v>
      </c>
      <c r="AL86" s="58">
        <f t="shared" si="82"/>
        <v>0.71313885204277461</v>
      </c>
      <c r="AN86" s="122">
        <f t="shared" si="85"/>
        <v>949.5463795475149</v>
      </c>
      <c r="AO86" s="160"/>
      <c r="AP86" s="160"/>
      <c r="AQ86" s="128">
        <f t="shared" si="86"/>
        <v>1116.4705882352941</v>
      </c>
    </row>
    <row r="87" spans="1:43" x14ac:dyDescent="0.2">
      <c r="E87" s="17"/>
      <c r="H87"/>
      <c r="Q87" s="58"/>
      <c r="R87" s="156"/>
      <c r="T87" s="153"/>
      <c r="U87" s="153"/>
      <c r="W87">
        <v>38</v>
      </c>
      <c r="X87" s="7">
        <v>21</v>
      </c>
      <c r="Y87" s="62">
        <v>0.875</v>
      </c>
      <c r="Z87" s="21">
        <v>2955</v>
      </c>
      <c r="AA87">
        <v>10589</v>
      </c>
      <c r="AB87">
        <v>977</v>
      </c>
      <c r="AC87">
        <v>1204</v>
      </c>
      <c r="AD87" s="27">
        <f t="shared" si="75"/>
        <v>0.19172900330752266</v>
      </c>
      <c r="AE87" s="27">
        <f t="shared" si="76"/>
        <v>9.4621436698428568E-2</v>
      </c>
      <c r="AF87" s="24">
        <f t="shared" si="77"/>
        <v>2.0262744891370561</v>
      </c>
      <c r="AG87" s="29">
        <f t="shared" si="78"/>
        <v>0.70801926575647911</v>
      </c>
      <c r="AH87" s="29">
        <f t="shared" si="79"/>
        <v>3.5834179357021996</v>
      </c>
      <c r="AJ87" s="51">
        <f t="shared" si="80"/>
        <v>56.117933565871539</v>
      </c>
      <c r="AK87" s="51">
        <f t="shared" si="81"/>
        <v>3.5834179357021996</v>
      </c>
      <c r="AL87" s="58">
        <f t="shared" si="82"/>
        <v>0.70801926575647911</v>
      </c>
      <c r="AN87" s="122">
        <f t="shared" si="85"/>
        <v>977.14003502154537</v>
      </c>
      <c r="AO87" s="160"/>
      <c r="AP87" s="160"/>
      <c r="AQ87" s="128">
        <f t="shared" si="86"/>
        <v>1116.5714285714287</v>
      </c>
    </row>
    <row r="88" spans="1:43" x14ac:dyDescent="0.2">
      <c r="E88" s="17"/>
      <c r="H88"/>
      <c r="Q88" s="58"/>
      <c r="R88" s="156"/>
      <c r="T88" s="153"/>
      <c r="U88" s="153"/>
      <c r="W88">
        <v>38</v>
      </c>
      <c r="X88" s="7">
        <v>21</v>
      </c>
      <c r="Y88" s="62">
        <v>0.9</v>
      </c>
      <c r="Z88" s="21">
        <v>3266</v>
      </c>
      <c r="AA88">
        <v>11280</v>
      </c>
      <c r="AB88">
        <v>1005</v>
      </c>
      <c r="AC88">
        <v>1239</v>
      </c>
      <c r="AD88" s="27">
        <f t="shared" si="75"/>
        <v>0.19286451392539919</v>
      </c>
      <c r="AE88" s="27">
        <f t="shared" si="76"/>
        <v>9.5965200443824034E-2</v>
      </c>
      <c r="AF88" s="24">
        <f t="shared" si="77"/>
        <v>2.0097338726270668</v>
      </c>
      <c r="AG88" s="29">
        <f t="shared" si="78"/>
        <v>0.7043160855750088</v>
      </c>
      <c r="AH88" s="29">
        <f t="shared" si="79"/>
        <v>3.4537660747091241</v>
      </c>
      <c r="AJ88" s="51">
        <f t="shared" si="80"/>
        <v>59.779987781946453</v>
      </c>
      <c r="AK88" s="51">
        <f t="shared" si="81"/>
        <v>3.4537660747091241</v>
      </c>
      <c r="AL88" s="58">
        <f t="shared" si="82"/>
        <v>0.7043160855750088</v>
      </c>
      <c r="AN88" s="122">
        <f t="shared" si="85"/>
        <v>1005.5452685977531</v>
      </c>
      <c r="AO88" s="160"/>
      <c r="AP88" s="160"/>
      <c r="AQ88" s="128">
        <f t="shared" si="86"/>
        <v>1116.6666666666667</v>
      </c>
    </row>
    <row r="89" spans="1:43" x14ac:dyDescent="0.2">
      <c r="E89" s="17"/>
      <c r="H89"/>
      <c r="Q89" s="58"/>
      <c r="R89" s="156"/>
      <c r="T89" s="153"/>
      <c r="U89" s="153"/>
      <c r="AD89" s="27"/>
      <c r="AE89" s="27"/>
      <c r="AG89" s="29"/>
      <c r="AH89" s="29"/>
      <c r="AL89" s="58"/>
      <c r="AN89" s="122"/>
      <c r="AO89" s="160"/>
      <c r="AP89" s="160"/>
      <c r="AQ89" s="128"/>
    </row>
    <row r="90" spans="1:43" x14ac:dyDescent="0.2">
      <c r="E90" s="17"/>
      <c r="H90"/>
      <c r="Q90" s="58"/>
      <c r="R90" s="156"/>
      <c r="T90" s="153"/>
      <c r="U90" s="153"/>
      <c r="AD90" s="27"/>
      <c r="AE90" s="27"/>
      <c r="AG90" s="29"/>
      <c r="AH90" s="29"/>
      <c r="AL90" s="58"/>
      <c r="AN90" s="122"/>
      <c r="AO90" s="160"/>
      <c r="AP90" s="160"/>
      <c r="AQ90" s="128"/>
    </row>
    <row r="91" spans="1:43" x14ac:dyDescent="0.2">
      <c r="A91">
        <v>39</v>
      </c>
      <c r="B91" s="1">
        <v>5</v>
      </c>
      <c r="C91" s="1" t="s">
        <v>17</v>
      </c>
      <c r="D91" s="7">
        <v>23</v>
      </c>
      <c r="E91">
        <v>710</v>
      </c>
      <c r="F91">
        <v>593</v>
      </c>
      <c r="G91">
        <v>3942</v>
      </c>
      <c r="H91">
        <v>0.51500000000000001</v>
      </c>
      <c r="I91" s="25">
        <f>0.1515*(G91/1000)/(E91/1000)^2/($D$4/10)^4</f>
        <v>0.20525122729939918</v>
      </c>
      <c r="J91" s="25">
        <f>0.5*(F91/1000)/(E91/1000)^3/($D$4/10)^5</f>
        <v>9.259577281112881E-2</v>
      </c>
      <c r="K91" s="27">
        <f>I91/J91</f>
        <v>2.2166371214165261</v>
      </c>
      <c r="L91" s="27">
        <f>0.798*I91^1.5/J91</f>
        <v>0.80138346000210792</v>
      </c>
      <c r="M91" s="27">
        <f>G91/F91</f>
        <v>6.6475548060708265</v>
      </c>
      <c r="N91" s="27"/>
      <c r="O91" s="25">
        <f>G91/(PI()*$D$4^2/4)</f>
        <v>20.891197857839796</v>
      </c>
      <c r="P91" s="25">
        <f>M91</f>
        <v>6.6475548060708265</v>
      </c>
      <c r="Q91" s="58">
        <f t="shared" si="72"/>
        <v>0.80138346000210792</v>
      </c>
      <c r="R91" s="156">
        <f t="shared" si="73"/>
        <v>576.22045254592786</v>
      </c>
      <c r="S91" s="156">
        <f t="shared" si="74"/>
        <v>1118.8746651377239</v>
      </c>
      <c r="T91" s="153"/>
      <c r="U91" s="153"/>
      <c r="W91">
        <v>39</v>
      </c>
      <c r="X91" s="7">
        <v>23</v>
      </c>
      <c r="Y91" s="62">
        <v>0.52500000000000002</v>
      </c>
      <c r="Z91" s="21">
        <v>624</v>
      </c>
      <c r="AA91">
        <v>4048</v>
      </c>
      <c r="AB91">
        <v>587</v>
      </c>
      <c r="AC91">
        <v>724</v>
      </c>
      <c r="AD91" s="27">
        <f t="shared" ref="AD91:AD104" si="87">0.1515*(AA91/1000)/(AC91/1000)^2/($D$4/10)^4</f>
        <v>0.20269788239298334</v>
      </c>
      <c r="AE91" s="27">
        <f t="shared" ref="AE91:AE104" si="88">0.5*(Z91/1000)/(AC91/1000)^3/($D$4/10)^5</f>
        <v>9.1892571433377326E-2</v>
      </c>
      <c r="AF91" s="24">
        <f t="shared" ref="AF91:AF104" si="89">AD91/AE91</f>
        <v>2.2058135846153846</v>
      </c>
      <c r="AG91" s="29">
        <f t="shared" ref="AG91:AG104" si="90">0.798*AD91^1.5/AE91</f>
        <v>0.79249458634681602</v>
      </c>
      <c r="AH91" s="29">
        <f t="shared" ref="AH91:AH104" si="91">AA91/Z91</f>
        <v>6.4871794871794872</v>
      </c>
      <c r="AJ91" s="51">
        <f t="shared" ref="AJ91:AJ104" si="92">AA91/(PI()*$D$4^2/4)</f>
        <v>21.452960154372274</v>
      </c>
      <c r="AK91" s="51">
        <f t="shared" ref="AK91:AK104" si="93">AH91</f>
        <v>6.4871794871794872</v>
      </c>
      <c r="AL91" s="58">
        <f t="shared" si="82"/>
        <v>0.79249458634681602</v>
      </c>
      <c r="AN91" s="122">
        <f t="shared" ref="AN91:AN98" si="94">AC91*PI()/30*($D$4/2)</f>
        <v>587.58254597641098</v>
      </c>
      <c r="AO91" s="160"/>
      <c r="AP91" s="160"/>
      <c r="AQ91" s="128">
        <f t="shared" ref="AQ91:AQ98" si="95">AB91/Y91</f>
        <v>1118.0952380952381</v>
      </c>
    </row>
    <row r="92" spans="1:43" x14ac:dyDescent="0.2">
      <c r="A92">
        <v>39</v>
      </c>
      <c r="B92" s="1">
        <v>5</v>
      </c>
      <c r="C92" s="1" t="s">
        <v>17</v>
      </c>
      <c r="D92" s="7">
        <v>23</v>
      </c>
      <c r="E92">
        <v>910</v>
      </c>
      <c r="F92">
        <v>1342</v>
      </c>
      <c r="G92">
        <v>6468</v>
      </c>
      <c r="H92" s="17">
        <v>0.66</v>
      </c>
      <c r="I92" s="25">
        <f>0.1515*(G92/1000)/(E92/1000)^2/($D$4/10)^4</f>
        <v>0.20500906586292333</v>
      </c>
      <c r="J92" s="25">
        <f>0.5*(F92/1000)/(E92/1000)^3/($D$4/10)^5</f>
        <v>9.9526756815204745E-2</v>
      </c>
      <c r="K92" s="27">
        <f>I92/J92</f>
        <v>2.0598387049180329</v>
      </c>
      <c r="L92" s="27">
        <f>0.798*I92^1.5/J92</f>
        <v>0.74425650488985984</v>
      </c>
      <c r="M92" s="27">
        <f>G92/F92</f>
        <v>4.8196721311475406</v>
      </c>
      <c r="N92" s="27"/>
      <c r="O92" s="25">
        <f>G92/(PI()*$D$4^2/4)</f>
        <v>34.278099377094826</v>
      </c>
      <c r="P92" s="25">
        <f>M92</f>
        <v>4.8196721311475406</v>
      </c>
      <c r="Q92" s="58">
        <f t="shared" si="72"/>
        <v>0.74425650488985984</v>
      </c>
      <c r="R92" s="156">
        <f t="shared" si="73"/>
        <v>738.53607298140048</v>
      </c>
      <c r="S92" s="156">
        <f t="shared" si="74"/>
        <v>1118.9940499718189</v>
      </c>
      <c r="T92" s="153"/>
      <c r="U92" s="153"/>
      <c r="W92">
        <v>39</v>
      </c>
      <c r="X92" s="7">
        <v>23</v>
      </c>
      <c r="Y92" s="62">
        <v>0.55000000000000004</v>
      </c>
      <c r="Z92" s="21">
        <v>702</v>
      </c>
      <c r="AA92">
        <v>4481</v>
      </c>
      <c r="AB92">
        <v>615</v>
      </c>
      <c r="AC92">
        <v>758</v>
      </c>
      <c r="AD92" s="27">
        <f t="shared" si="87"/>
        <v>0.20470213524524866</v>
      </c>
      <c r="AE92" s="27">
        <f t="shared" si="88"/>
        <v>9.0082619964275412E-2</v>
      </c>
      <c r="AF92" s="24">
        <f t="shared" si="89"/>
        <v>2.2723821235042738</v>
      </c>
      <c r="AG92" s="29">
        <f t="shared" si="90"/>
        <v>0.82043738524396914</v>
      </c>
      <c r="AH92" s="29">
        <f t="shared" si="91"/>
        <v>6.383190883190883</v>
      </c>
      <c r="AJ92" s="51">
        <f t="shared" si="92"/>
        <v>23.747706139264366</v>
      </c>
      <c r="AK92" s="51">
        <f t="shared" si="93"/>
        <v>6.383190883190883</v>
      </c>
      <c r="AL92" s="58">
        <f t="shared" si="82"/>
        <v>0.82043738524396914</v>
      </c>
      <c r="AN92" s="122">
        <f t="shared" si="94"/>
        <v>615.17620145044123</v>
      </c>
      <c r="AO92" s="160"/>
      <c r="AP92" s="160"/>
      <c r="AQ92" s="128">
        <f t="shared" si="95"/>
        <v>1118.181818181818</v>
      </c>
    </row>
    <row r="93" spans="1:43" x14ac:dyDescent="0.2">
      <c r="A93">
        <v>39</v>
      </c>
      <c r="B93" s="1">
        <v>5</v>
      </c>
      <c r="C93" s="1" t="s">
        <v>17</v>
      </c>
      <c r="D93" s="7">
        <v>23</v>
      </c>
      <c r="E93">
        <v>995</v>
      </c>
      <c r="F93">
        <v>1839</v>
      </c>
      <c r="G93">
        <v>8049</v>
      </c>
      <c r="H93">
        <v>0.72199999999999998</v>
      </c>
      <c r="I93" s="25">
        <f>0.1515*(G93/1000)/(E93/1000)^2/($D$4/10)^4</f>
        <v>0.21339370609793543</v>
      </c>
      <c r="J93" s="25">
        <f>0.5*(F93/1000)/(E93/1000)^3/($D$4/10)^5</f>
        <v>0.10433355378856292</v>
      </c>
      <c r="K93" s="27">
        <f>I93/J93</f>
        <v>2.0453027654975529</v>
      </c>
      <c r="L93" s="27">
        <f>0.798*I93^1.5/J93</f>
        <v>0.75396519809854434</v>
      </c>
      <c r="M93" s="27">
        <f>G93/F93</f>
        <v>4.3768352365415986</v>
      </c>
      <c r="N93" s="27"/>
      <c r="O93" s="25">
        <f>G93/(PI()*$D$4^2/4)</f>
        <v>42.656837026319771</v>
      </c>
      <c r="P93" s="25">
        <f>M93</f>
        <v>4.3768352365415986</v>
      </c>
      <c r="Q93" s="58">
        <f t="shared" si="72"/>
        <v>0.75396519809854434</v>
      </c>
      <c r="R93" s="156">
        <f t="shared" si="73"/>
        <v>807.52021166647637</v>
      </c>
      <c r="S93" s="156">
        <f t="shared" si="74"/>
        <v>1118.4490466294687</v>
      </c>
      <c r="T93" s="153"/>
      <c r="U93" s="153"/>
      <c r="W93">
        <v>39</v>
      </c>
      <c r="X93" s="7">
        <v>23</v>
      </c>
      <c r="Y93" s="62">
        <v>0.57499999999999996</v>
      </c>
      <c r="Z93" s="21">
        <v>803</v>
      </c>
      <c r="AA93">
        <v>4938</v>
      </c>
      <c r="AB93">
        <v>643</v>
      </c>
      <c r="AC93">
        <v>793</v>
      </c>
      <c r="AD93" s="27">
        <f t="shared" si="87"/>
        <v>0.20610596028094344</v>
      </c>
      <c r="AE93" s="27">
        <f t="shared" si="88"/>
        <v>8.9992744532307989E-2</v>
      </c>
      <c r="AF93" s="24">
        <f t="shared" si="89"/>
        <v>2.2902508569115816</v>
      </c>
      <c r="AG93" s="29">
        <f t="shared" si="90"/>
        <v>0.82971935528411478</v>
      </c>
      <c r="AH93" s="29">
        <f t="shared" si="91"/>
        <v>6.1494396014943957</v>
      </c>
      <c r="AJ93" s="51">
        <f t="shared" si="92"/>
        <v>26.169643587522302</v>
      </c>
      <c r="AK93" s="51">
        <f t="shared" si="93"/>
        <v>6.1494396014943957</v>
      </c>
      <c r="AL93" s="58">
        <f t="shared" si="82"/>
        <v>0.82971935528411478</v>
      </c>
      <c r="AN93" s="122">
        <f t="shared" si="94"/>
        <v>643.58143502664905</v>
      </c>
      <c r="AO93" s="160"/>
      <c r="AP93" s="160"/>
      <c r="AQ93" s="128">
        <f t="shared" si="95"/>
        <v>1118.2608695652175</v>
      </c>
    </row>
    <row r="94" spans="1:43" x14ac:dyDescent="0.2">
      <c r="A94">
        <v>39</v>
      </c>
      <c r="B94" s="1">
        <v>5</v>
      </c>
      <c r="C94" s="1" t="s">
        <v>17</v>
      </c>
      <c r="D94" s="7">
        <v>23</v>
      </c>
      <c r="E94">
        <v>1102</v>
      </c>
      <c r="F94">
        <v>2704</v>
      </c>
      <c r="G94">
        <v>10431</v>
      </c>
      <c r="H94">
        <v>0.79900000000000004</v>
      </c>
      <c r="I94" s="25">
        <f>0.1515*(G94/1000)/(E94/1000)^2/($D$4/10)^4</f>
        <v>0.22544914703185107</v>
      </c>
      <c r="J94" s="25">
        <f>0.5*(F94/1000)/(E94/1000)^3/($D$4/10)^5</f>
        <v>0.11292066243240682</v>
      </c>
      <c r="K94" s="27">
        <f>I94/J94</f>
        <v>1.9965269612795857</v>
      </c>
      <c r="L94" s="27">
        <f>0.798*I94^1.5/J94</f>
        <v>0.7564885672238022</v>
      </c>
      <c r="M94" s="27">
        <f>G94/F94</f>
        <v>3.8576183431952664</v>
      </c>
      <c r="N94" s="27"/>
      <c r="O94" s="25">
        <f>G94/(PI()*$D$4^2/4)</f>
        <v>55.280589765379737</v>
      </c>
      <c r="P94" s="25">
        <f>M94</f>
        <v>3.8576183431952664</v>
      </c>
      <c r="Q94" s="58">
        <f t="shared" si="72"/>
        <v>0.7564885672238022</v>
      </c>
      <c r="R94" s="156">
        <f t="shared" si="73"/>
        <v>894.3590685994543</v>
      </c>
      <c r="S94" s="156">
        <f t="shared" si="74"/>
        <v>1119.3480207752868</v>
      </c>
      <c r="T94" s="153"/>
      <c r="U94" s="153"/>
      <c r="W94">
        <v>39</v>
      </c>
      <c r="X94" s="7">
        <v>23</v>
      </c>
      <c r="Y94" s="62">
        <v>0.6</v>
      </c>
      <c r="Z94" s="21">
        <v>926</v>
      </c>
      <c r="AA94">
        <v>5417</v>
      </c>
      <c r="AB94">
        <v>671</v>
      </c>
      <c r="AC94">
        <v>827</v>
      </c>
      <c r="AD94" s="27">
        <f t="shared" si="87"/>
        <v>0.20789002747441851</v>
      </c>
      <c r="AE94" s="27">
        <f t="shared" si="88"/>
        <v>9.1496813936196464E-2</v>
      </c>
      <c r="AF94" s="24">
        <f t="shared" si="89"/>
        <v>2.2721012735961126</v>
      </c>
      <c r="AG94" s="29">
        <f t="shared" si="90"/>
        <v>0.82669898573933909</v>
      </c>
      <c r="AH94" s="29">
        <f t="shared" si="91"/>
        <v>5.8498920086393085</v>
      </c>
      <c r="AJ94" s="51">
        <f t="shared" si="92"/>
        <v>28.708173210532262</v>
      </c>
      <c r="AK94" s="51">
        <f t="shared" si="93"/>
        <v>5.8498920086393085</v>
      </c>
      <c r="AL94" s="58">
        <f t="shared" si="82"/>
        <v>0.82669898573933909</v>
      </c>
      <c r="AN94" s="122">
        <f t="shared" si="94"/>
        <v>671.17509050067929</v>
      </c>
      <c r="AO94" s="160"/>
      <c r="AP94" s="160"/>
      <c r="AQ94" s="128">
        <f t="shared" si="95"/>
        <v>1118.3333333333335</v>
      </c>
    </row>
    <row r="95" spans="1:43" x14ac:dyDescent="0.2">
      <c r="A95">
        <v>39</v>
      </c>
      <c r="B95" s="1">
        <v>5</v>
      </c>
      <c r="C95" s="1" t="s">
        <v>17</v>
      </c>
      <c r="D95" s="7">
        <v>23</v>
      </c>
      <c r="E95">
        <v>1195</v>
      </c>
      <c r="F95">
        <v>3673</v>
      </c>
      <c r="G95">
        <v>11786</v>
      </c>
      <c r="H95">
        <v>0.86699999999999999</v>
      </c>
      <c r="I95" s="25">
        <f>0.1515*(G95/1000)/(E95/1000)^2/($D$4/10)^4</f>
        <v>0.21662893586024462</v>
      </c>
      <c r="J95" s="25">
        <f>0.5*(F95/1000)/(E95/1000)^3/($D$4/10)^5</f>
        <v>0.12028977872043838</v>
      </c>
      <c r="K95" s="27">
        <f>I95/J95</f>
        <v>1.8008922966240133</v>
      </c>
      <c r="L95" s="27">
        <f>0.798*I95^1.5/J95</f>
        <v>0.66888100798538042</v>
      </c>
      <c r="M95" s="27">
        <f>G95/F95</f>
        <v>3.2088211271440241</v>
      </c>
      <c r="N95" s="27"/>
      <c r="O95" s="25">
        <f>G95/(PI()*$D$4^2/4)</f>
        <v>62.461607801242984</v>
      </c>
      <c r="P95" s="25">
        <f>M95</f>
        <v>3.2088211271440241</v>
      </c>
      <c r="Q95" s="58">
        <f t="shared" si="72"/>
        <v>0.66888100798538042</v>
      </c>
      <c r="R95" s="156">
        <f t="shared" si="73"/>
        <v>969.83583210194899</v>
      </c>
      <c r="S95" s="156">
        <f t="shared" si="74"/>
        <v>1118.6111096908294</v>
      </c>
      <c r="T95" s="153"/>
      <c r="U95" s="153"/>
      <c r="W95">
        <v>39</v>
      </c>
      <c r="X95" s="7">
        <v>23</v>
      </c>
      <c r="Y95" s="62">
        <v>0.625</v>
      </c>
      <c r="Z95" s="21">
        <v>1072</v>
      </c>
      <c r="AA95">
        <v>5920</v>
      </c>
      <c r="AB95">
        <v>699</v>
      </c>
      <c r="AC95">
        <v>862</v>
      </c>
      <c r="AD95" s="27">
        <f t="shared" si="87"/>
        <v>0.20911876972591859</v>
      </c>
      <c r="AE95" s="27">
        <f t="shared" si="88"/>
        <v>9.3537229299488198E-2</v>
      </c>
      <c r="AF95" s="24">
        <f t="shared" si="89"/>
        <v>2.2356741940298503</v>
      </c>
      <c r="AG95" s="29">
        <f t="shared" si="90"/>
        <v>0.81584548198835405</v>
      </c>
      <c r="AH95" s="29">
        <f t="shared" si="91"/>
        <v>5.5223880597014929</v>
      </c>
      <c r="AJ95" s="51">
        <f t="shared" si="92"/>
        <v>31.373894296908066</v>
      </c>
      <c r="AK95" s="51">
        <f t="shared" si="93"/>
        <v>5.5223880597014929</v>
      </c>
      <c r="AL95" s="58">
        <f t="shared" si="82"/>
        <v>0.81584548198835405</v>
      </c>
      <c r="AN95" s="122">
        <f t="shared" si="94"/>
        <v>699.58032407688711</v>
      </c>
      <c r="AO95" s="160"/>
      <c r="AP95" s="160"/>
      <c r="AQ95" s="128">
        <f t="shared" si="95"/>
        <v>1118.4000000000001</v>
      </c>
    </row>
    <row r="96" spans="1:43" x14ac:dyDescent="0.2">
      <c r="H96"/>
      <c r="I96" s="25"/>
      <c r="J96" s="25"/>
      <c r="K96" s="27"/>
      <c r="L96" s="27"/>
      <c r="M96" s="27"/>
      <c r="N96" s="27"/>
      <c r="O96" s="25"/>
      <c r="P96" s="25"/>
      <c r="Q96" s="58"/>
      <c r="R96" s="156"/>
      <c r="T96" s="153"/>
      <c r="U96" s="153"/>
      <c r="W96">
        <v>39</v>
      </c>
      <c r="X96" s="7">
        <v>23</v>
      </c>
      <c r="Y96" s="62">
        <v>0.65</v>
      </c>
      <c r="Z96" s="21">
        <v>1241</v>
      </c>
      <c r="AA96">
        <v>6446</v>
      </c>
      <c r="AB96">
        <v>727</v>
      </c>
      <c r="AC96">
        <v>896</v>
      </c>
      <c r="AD96" s="27">
        <f t="shared" si="87"/>
        <v>0.21074637929351961</v>
      </c>
      <c r="AE96" s="27">
        <f t="shared" si="88"/>
        <v>9.6418254720560315E-2</v>
      </c>
      <c r="AF96" s="24">
        <f t="shared" si="89"/>
        <v>2.1857518568896048</v>
      </c>
      <c r="AG96" s="29">
        <f t="shared" si="90"/>
        <v>0.80072577480238516</v>
      </c>
      <c r="AH96" s="29">
        <f t="shared" si="91"/>
        <v>5.1941982272361003</v>
      </c>
      <c r="AJ96" s="51">
        <f t="shared" si="92"/>
        <v>34.161507202342804</v>
      </c>
      <c r="AK96" s="51">
        <f t="shared" si="93"/>
        <v>5.1941982272361003</v>
      </c>
      <c r="AL96" s="58">
        <f t="shared" si="82"/>
        <v>0.80072577480238516</v>
      </c>
      <c r="AN96" s="122">
        <f t="shared" si="94"/>
        <v>727.17397955091747</v>
      </c>
      <c r="AO96" s="160"/>
      <c r="AP96" s="160"/>
      <c r="AQ96" s="128">
        <f t="shared" si="95"/>
        <v>1118.4615384615383</v>
      </c>
    </row>
    <row r="97" spans="5:43" x14ac:dyDescent="0.2">
      <c r="H97"/>
      <c r="Q97" s="58"/>
      <c r="R97" s="156"/>
      <c r="T97" s="153"/>
      <c r="U97" s="153"/>
      <c r="W97">
        <v>39</v>
      </c>
      <c r="X97" s="7">
        <v>23</v>
      </c>
      <c r="Y97" s="62">
        <v>0.67500000000000004</v>
      </c>
      <c r="Z97" s="21">
        <v>1433</v>
      </c>
      <c r="AA97">
        <v>6994</v>
      </c>
      <c r="AB97">
        <v>755</v>
      </c>
      <c r="AC97">
        <v>931</v>
      </c>
      <c r="AD97" s="27">
        <f t="shared" si="87"/>
        <v>0.21179324582874365</v>
      </c>
      <c r="AE97" s="27">
        <f t="shared" si="88"/>
        <v>9.9245005683078397E-2</v>
      </c>
      <c r="AF97" s="24">
        <f t="shared" si="89"/>
        <v>2.1340443720167483</v>
      </c>
      <c r="AG97" s="29">
        <f t="shared" si="90"/>
        <v>0.78372263443430379</v>
      </c>
      <c r="AH97" s="29">
        <f t="shared" si="91"/>
        <v>4.8806699232379627</v>
      </c>
      <c r="AJ97" s="51">
        <f t="shared" si="92"/>
        <v>37.065712282529567</v>
      </c>
      <c r="AK97" s="51">
        <f t="shared" si="93"/>
        <v>4.8806699232379627</v>
      </c>
      <c r="AL97" s="58">
        <f t="shared" si="82"/>
        <v>0.78372263443430379</v>
      </c>
      <c r="AN97" s="122">
        <f t="shared" si="94"/>
        <v>755.57921312712529</v>
      </c>
      <c r="AO97" s="160"/>
      <c r="AP97" s="160"/>
      <c r="AQ97" s="128">
        <f t="shared" si="95"/>
        <v>1118.5185185185185</v>
      </c>
    </row>
    <row r="98" spans="5:43" x14ac:dyDescent="0.2">
      <c r="H98"/>
      <c r="Q98" s="58"/>
      <c r="R98" s="156"/>
      <c r="T98" s="153"/>
      <c r="U98" s="153"/>
      <c r="W98">
        <v>39</v>
      </c>
      <c r="X98" s="7">
        <v>23</v>
      </c>
      <c r="Y98" s="62">
        <v>0.7</v>
      </c>
      <c r="Z98" s="21">
        <v>1647</v>
      </c>
      <c r="AA98">
        <v>7567</v>
      </c>
      <c r="AB98">
        <v>783</v>
      </c>
      <c r="AC98">
        <v>965</v>
      </c>
      <c r="AD98" s="27">
        <f t="shared" si="87"/>
        <v>0.21328236481762067</v>
      </c>
      <c r="AE98" s="27">
        <f t="shared" si="88"/>
        <v>0.10242905656698398</v>
      </c>
      <c r="AF98" s="24">
        <f t="shared" si="89"/>
        <v>2.0822447454462654</v>
      </c>
      <c r="AG98" s="29">
        <f t="shared" si="90"/>
        <v>0.76738293980541106</v>
      </c>
      <c r="AH98" s="29">
        <f t="shared" si="91"/>
        <v>4.5944140862173652</v>
      </c>
      <c r="AJ98" s="51">
        <f t="shared" si="92"/>
        <v>40.102408470389079</v>
      </c>
      <c r="AK98" s="51">
        <f t="shared" si="93"/>
        <v>4.5944140862173652</v>
      </c>
      <c r="AL98" s="58">
        <f t="shared" si="82"/>
        <v>0.76738293980541106</v>
      </c>
      <c r="AN98" s="122">
        <f t="shared" si="94"/>
        <v>783.17286860115553</v>
      </c>
      <c r="AO98" s="160"/>
      <c r="AP98" s="160"/>
      <c r="AQ98" s="128">
        <f t="shared" si="95"/>
        <v>1118.5714285714287</v>
      </c>
    </row>
    <row r="99" spans="5:43" x14ac:dyDescent="0.2">
      <c r="H99"/>
      <c r="Q99" s="58"/>
      <c r="R99" s="156"/>
      <c r="T99" s="153"/>
      <c r="U99" s="153"/>
      <c r="W99">
        <v>39</v>
      </c>
      <c r="X99" s="7">
        <v>23</v>
      </c>
      <c r="Y99" s="62">
        <v>0.72499999999999998</v>
      </c>
      <c r="Z99" s="21">
        <v>1884</v>
      </c>
      <c r="AA99">
        <v>8162</v>
      </c>
      <c r="AB99">
        <v>811</v>
      </c>
      <c r="AC99">
        <v>999</v>
      </c>
      <c r="AD99" s="27">
        <f t="shared" si="87"/>
        <v>0.21466016267417623</v>
      </c>
      <c r="AE99" s="27">
        <f t="shared" si="88"/>
        <v>0.10560778825013981</v>
      </c>
      <c r="AF99" s="24">
        <f t="shared" si="89"/>
        <v>2.0326167816878984</v>
      </c>
      <c r="AG99" s="29">
        <f t="shared" si="90"/>
        <v>0.75150889492518935</v>
      </c>
      <c r="AH99" s="29">
        <f t="shared" si="91"/>
        <v>4.3322717622080678</v>
      </c>
      <c r="AJ99" s="51">
        <f t="shared" si="92"/>
        <v>43.255696833000613</v>
      </c>
      <c r="AK99" s="51">
        <f t="shared" si="93"/>
        <v>4.3322717622080678</v>
      </c>
      <c r="AL99" s="58">
        <f t="shared" si="82"/>
        <v>0.75150889492518935</v>
      </c>
      <c r="AN99" s="122">
        <f t="shared" ref="AN99:AN104" si="96">AC99*PI()/30*($D$4/2)</f>
        <v>810.76652407518577</v>
      </c>
      <c r="AO99" s="160"/>
      <c r="AP99" s="160"/>
      <c r="AQ99" s="128">
        <f t="shared" ref="AQ99:AQ104" si="97">AB99/Y99</f>
        <v>1118.6206896551726</v>
      </c>
    </row>
    <row r="100" spans="5:43" x14ac:dyDescent="0.2">
      <c r="E100" s="17"/>
      <c r="H100"/>
      <c r="Q100" s="58"/>
      <c r="R100" s="156"/>
      <c r="T100" s="153"/>
      <c r="U100" s="153"/>
      <c r="W100">
        <v>39</v>
      </c>
      <c r="X100" s="7">
        <v>23</v>
      </c>
      <c r="Y100" s="62">
        <v>0.75</v>
      </c>
      <c r="Z100" s="21">
        <v>2144</v>
      </c>
      <c r="AA100">
        <v>8780</v>
      </c>
      <c r="AB100">
        <v>839</v>
      </c>
      <c r="AC100">
        <v>1034</v>
      </c>
      <c r="AD100" s="27">
        <f t="shared" si="87"/>
        <v>0.21554565789809829</v>
      </c>
      <c r="AE100" s="27">
        <f t="shared" si="88"/>
        <v>0.10838637169340469</v>
      </c>
      <c r="AF100" s="24">
        <f t="shared" si="89"/>
        <v>1.9886785998134324</v>
      </c>
      <c r="AG100" s="29">
        <f t="shared" si="90"/>
        <v>0.73677881682590174</v>
      </c>
      <c r="AH100" s="29">
        <f t="shared" si="91"/>
        <v>4.0951492537313436</v>
      </c>
      <c r="AJ100" s="51">
        <f t="shared" si="92"/>
        <v>46.530877014671084</v>
      </c>
      <c r="AK100" s="51">
        <f t="shared" si="93"/>
        <v>4.0951492537313436</v>
      </c>
      <c r="AL100" s="58">
        <f t="shared" si="82"/>
        <v>0.73677881682590174</v>
      </c>
      <c r="AN100" s="122">
        <f t="shared" si="96"/>
        <v>839.17175765139359</v>
      </c>
      <c r="AO100" s="160"/>
      <c r="AP100" s="160"/>
      <c r="AQ100" s="128">
        <f t="shared" si="97"/>
        <v>1118.6666666666667</v>
      </c>
    </row>
    <row r="101" spans="5:43" x14ac:dyDescent="0.2">
      <c r="E101" s="17"/>
      <c r="H101"/>
      <c r="Q101" s="58"/>
      <c r="R101" s="156"/>
      <c r="T101" s="153"/>
      <c r="U101" s="153"/>
      <c r="W101">
        <v>39</v>
      </c>
      <c r="X101" s="7">
        <v>23</v>
      </c>
      <c r="Y101" s="62">
        <v>0.77500000000000002</v>
      </c>
      <c r="Z101" s="21">
        <v>2427</v>
      </c>
      <c r="AA101">
        <v>9422</v>
      </c>
      <c r="AB101">
        <v>867</v>
      </c>
      <c r="AC101">
        <v>1068</v>
      </c>
      <c r="AD101" s="27">
        <f t="shared" si="87"/>
        <v>0.2168135571145629</v>
      </c>
      <c r="AE101" s="27">
        <f t="shared" si="88"/>
        <v>0.11134418269275888</v>
      </c>
      <c r="AF101" s="24">
        <f t="shared" si="89"/>
        <v>1.9472374027194066</v>
      </c>
      <c r="AG101" s="29">
        <f t="shared" si="90"/>
        <v>0.72354410853101658</v>
      </c>
      <c r="AH101" s="29">
        <f t="shared" si="91"/>
        <v>3.8821590440873508</v>
      </c>
      <c r="AJ101" s="51">
        <f t="shared" si="92"/>
        <v>49.933248659707402</v>
      </c>
      <c r="AK101" s="51">
        <f t="shared" si="93"/>
        <v>3.8821590440873508</v>
      </c>
      <c r="AL101" s="58">
        <f t="shared" si="82"/>
        <v>0.72354410853101658</v>
      </c>
      <c r="AN101" s="122">
        <f t="shared" si="96"/>
        <v>866.76541312542383</v>
      </c>
      <c r="AO101" s="160"/>
      <c r="AP101" s="160"/>
      <c r="AQ101" s="128">
        <f t="shared" si="97"/>
        <v>1118.7096774193549</v>
      </c>
    </row>
    <row r="102" spans="5:43" x14ac:dyDescent="0.2">
      <c r="E102" s="17"/>
      <c r="H102"/>
      <c r="Q102" s="58"/>
      <c r="R102" s="156"/>
      <c r="T102" s="153"/>
      <c r="U102" s="153"/>
      <c r="W102">
        <v>39</v>
      </c>
      <c r="X102" s="7">
        <v>23</v>
      </c>
      <c r="Y102" s="62">
        <v>0.8</v>
      </c>
      <c r="Z102" s="21">
        <v>2732</v>
      </c>
      <c r="AA102">
        <v>10086</v>
      </c>
      <c r="AB102">
        <v>895</v>
      </c>
      <c r="AC102">
        <v>1103</v>
      </c>
      <c r="AD102" s="27">
        <f t="shared" si="87"/>
        <v>0.21759743872268231</v>
      </c>
      <c r="AE102" s="27">
        <f t="shared" si="88"/>
        <v>0.11377993233941888</v>
      </c>
      <c r="AF102" s="24">
        <f t="shared" si="89"/>
        <v>1.9124412736822838</v>
      </c>
      <c r="AG102" s="29">
        <f t="shared" si="90"/>
        <v>0.71189819013391731</v>
      </c>
      <c r="AH102" s="29">
        <f t="shared" si="91"/>
        <v>3.6918008784773062</v>
      </c>
      <c r="AJ102" s="51">
        <f t="shared" si="92"/>
        <v>53.452212479495735</v>
      </c>
      <c r="AK102" s="51">
        <f t="shared" si="93"/>
        <v>3.6918008784773062</v>
      </c>
      <c r="AL102" s="58">
        <f t="shared" si="82"/>
        <v>0.71189819013391731</v>
      </c>
      <c r="AN102" s="122">
        <f t="shared" si="96"/>
        <v>895.17064670163165</v>
      </c>
      <c r="AO102" s="160"/>
      <c r="AP102" s="160"/>
      <c r="AQ102" s="128">
        <f t="shared" si="97"/>
        <v>1118.75</v>
      </c>
    </row>
    <row r="103" spans="5:43" x14ac:dyDescent="0.2">
      <c r="E103" s="17"/>
      <c r="H103"/>
      <c r="Q103" s="58"/>
      <c r="R103" s="156"/>
      <c r="T103" s="153"/>
      <c r="U103" s="153"/>
      <c r="W103">
        <v>39</v>
      </c>
      <c r="X103" s="7">
        <v>23</v>
      </c>
      <c r="Y103" s="62">
        <v>0.82499999999999996</v>
      </c>
      <c r="Z103" s="21">
        <v>3060</v>
      </c>
      <c r="AA103">
        <v>10774</v>
      </c>
      <c r="AB103">
        <v>923</v>
      </c>
      <c r="AC103">
        <v>1137</v>
      </c>
      <c r="AD103" s="27">
        <f t="shared" si="87"/>
        <v>0.21874688736465656</v>
      </c>
      <c r="AE103" s="27">
        <f t="shared" si="88"/>
        <v>0.11634602388548392</v>
      </c>
      <c r="AF103" s="24">
        <f t="shared" si="89"/>
        <v>1.8801406361764705</v>
      </c>
      <c r="AG103" s="29">
        <f t="shared" si="90"/>
        <v>0.70172050691693499</v>
      </c>
      <c r="AH103" s="29">
        <f t="shared" si="91"/>
        <v>3.5209150326797385</v>
      </c>
      <c r="AJ103" s="51">
        <f t="shared" si="92"/>
        <v>57.098367762649922</v>
      </c>
      <c r="AK103" s="51">
        <f t="shared" si="93"/>
        <v>3.5209150326797385</v>
      </c>
      <c r="AL103" s="58">
        <f t="shared" si="82"/>
        <v>0.70172050691693499</v>
      </c>
      <c r="AN103" s="122">
        <f t="shared" si="96"/>
        <v>922.76430217566201</v>
      </c>
      <c r="AO103" s="160"/>
      <c r="AP103" s="160"/>
      <c r="AQ103" s="128">
        <f t="shared" si="97"/>
        <v>1118.7878787878788</v>
      </c>
    </row>
    <row r="104" spans="5:43" x14ac:dyDescent="0.2">
      <c r="E104" s="17"/>
      <c r="H104"/>
      <c r="Q104" s="58"/>
      <c r="R104" s="156"/>
      <c r="T104" s="153"/>
      <c r="U104" s="153"/>
      <c r="W104">
        <v>39</v>
      </c>
      <c r="X104" s="7">
        <v>23</v>
      </c>
      <c r="Y104" s="62">
        <v>0.85</v>
      </c>
      <c r="Z104" s="21">
        <v>3411</v>
      </c>
      <c r="AA104">
        <v>11435</v>
      </c>
      <c r="AB104">
        <v>951</v>
      </c>
      <c r="AC104">
        <v>1172</v>
      </c>
      <c r="AD104" s="27">
        <f t="shared" si="87"/>
        <v>0.21850772014653869</v>
      </c>
      <c r="AE104" s="27">
        <f t="shared" si="88"/>
        <v>0.11841600299395331</v>
      </c>
      <c r="AF104" s="24">
        <f t="shared" si="89"/>
        <v>1.8452549876868953</v>
      </c>
      <c r="AG104" s="29">
        <f t="shared" si="90"/>
        <v>0.68832361900731709</v>
      </c>
      <c r="AH104" s="29">
        <f t="shared" si="91"/>
        <v>3.352389328642627</v>
      </c>
      <c r="AJ104" s="51">
        <f t="shared" si="92"/>
        <v>60.601432649517527</v>
      </c>
      <c r="AK104" s="51">
        <f t="shared" si="93"/>
        <v>3.352389328642627</v>
      </c>
      <c r="AL104" s="58">
        <f t="shared" si="82"/>
        <v>0.68832361900731709</v>
      </c>
      <c r="AN104" s="122">
        <f t="shared" si="96"/>
        <v>951.16953575186972</v>
      </c>
      <c r="AO104" s="160"/>
      <c r="AP104" s="160"/>
      <c r="AQ104" s="128">
        <f t="shared" si="97"/>
        <v>1118.8235294117646</v>
      </c>
    </row>
    <row r="105" spans="5:43" x14ac:dyDescent="0.2">
      <c r="E105" s="17"/>
      <c r="H105"/>
      <c r="Q105" s="58"/>
      <c r="R105" s="156"/>
      <c r="T105" s="153"/>
      <c r="U105" s="153"/>
      <c r="AL105" s="58"/>
      <c r="AN105" s="122"/>
      <c r="AO105" s="160"/>
      <c r="AP105" s="160"/>
      <c r="AQ105" s="128"/>
    </row>
    <row r="106" spans="5:43" x14ac:dyDescent="0.2">
      <c r="E106" s="17"/>
      <c r="H106"/>
      <c r="Q106" s="58"/>
      <c r="R106" s="156"/>
      <c r="T106" s="153"/>
      <c r="U106" s="153"/>
      <c r="AL106" s="58"/>
      <c r="AN106" s="122"/>
      <c r="AO106" s="160"/>
      <c r="AP106" s="160"/>
      <c r="AQ106" s="128"/>
    </row>
    <row r="107" spans="5:43" x14ac:dyDescent="0.2">
      <c r="E107" s="17"/>
      <c r="H107"/>
      <c r="Q107" s="58"/>
      <c r="R107" s="156"/>
      <c r="T107" s="153"/>
      <c r="U107" s="153"/>
      <c r="AL107" s="58"/>
      <c r="AN107" s="122"/>
      <c r="AO107" s="160"/>
      <c r="AP107" s="160"/>
      <c r="AQ107" s="128"/>
    </row>
    <row r="108" spans="5:43" x14ac:dyDescent="0.2">
      <c r="E108" s="17"/>
      <c r="H108"/>
      <c r="Q108" s="58"/>
      <c r="R108" s="156"/>
      <c r="T108" s="153"/>
      <c r="U108" s="153"/>
      <c r="AL108" s="58"/>
      <c r="AN108" s="122"/>
      <c r="AO108" s="160"/>
      <c r="AP108" s="160"/>
      <c r="AQ108" s="128"/>
    </row>
    <row r="109" spans="5:43" x14ac:dyDescent="0.2">
      <c r="E109" s="17"/>
      <c r="H109"/>
      <c r="Q109" s="58"/>
      <c r="R109" s="156"/>
      <c r="T109" s="153"/>
      <c r="U109" s="153"/>
      <c r="AL109" s="58"/>
      <c r="AN109" s="122"/>
      <c r="AO109" s="160"/>
      <c r="AP109" s="160"/>
      <c r="AQ109" s="128"/>
    </row>
    <row r="110" spans="5:43" x14ac:dyDescent="0.2">
      <c r="E110" s="17"/>
      <c r="H110"/>
      <c r="Q110" s="58"/>
      <c r="R110" s="156"/>
      <c r="T110" s="153"/>
      <c r="U110" s="153"/>
      <c r="AL110" s="58"/>
      <c r="AN110" s="122"/>
      <c r="AO110" s="160"/>
      <c r="AP110" s="160"/>
      <c r="AQ110" s="128"/>
    </row>
    <row r="111" spans="5:43" x14ac:dyDescent="0.2">
      <c r="E111" s="17"/>
      <c r="H111"/>
      <c r="Q111" s="58"/>
      <c r="R111" s="156"/>
      <c r="T111" s="153"/>
      <c r="U111" s="153"/>
      <c r="AL111" s="58"/>
      <c r="AN111" s="122"/>
      <c r="AO111" s="160"/>
      <c r="AP111" s="160"/>
      <c r="AQ111" s="128"/>
    </row>
    <row r="112" spans="5:43" x14ac:dyDescent="0.2">
      <c r="E112" s="17"/>
      <c r="H112"/>
      <c r="Q112" s="58"/>
      <c r="R112" s="156"/>
      <c r="T112" s="153"/>
      <c r="U112" s="153"/>
      <c r="AL112" s="58"/>
      <c r="AN112" s="122"/>
      <c r="AO112" s="160"/>
      <c r="AP112" s="160"/>
      <c r="AQ112" s="128"/>
    </row>
    <row r="113" spans="5:43" x14ac:dyDescent="0.2">
      <c r="E113" s="17"/>
      <c r="H113"/>
      <c r="Q113" s="58"/>
      <c r="R113" s="156"/>
      <c r="T113" s="153"/>
      <c r="U113" s="153"/>
      <c r="AL113" s="58"/>
      <c r="AN113" s="122"/>
      <c r="AO113" s="160"/>
      <c r="AP113" s="160"/>
      <c r="AQ113" s="128"/>
    </row>
    <row r="114" spans="5:43" x14ac:dyDescent="0.2">
      <c r="Q114" s="58"/>
      <c r="R114" s="156"/>
      <c r="T114" s="153"/>
      <c r="U114" s="153"/>
      <c r="AL114" s="58"/>
      <c r="AN114" s="122"/>
      <c r="AO114" s="160"/>
      <c r="AP114" s="160"/>
      <c r="AQ114" s="128"/>
    </row>
    <row r="115" spans="5:43" x14ac:dyDescent="0.2">
      <c r="Q115" s="58"/>
      <c r="R115" s="156"/>
      <c r="T115" s="153"/>
      <c r="U115" s="153"/>
      <c r="AL115" s="58"/>
      <c r="AN115" s="122"/>
      <c r="AO115" s="160"/>
      <c r="AP115" s="160"/>
      <c r="AQ115" s="128"/>
    </row>
    <row r="116" spans="5:43" x14ac:dyDescent="0.2">
      <c r="Q116" s="58"/>
      <c r="R116" s="156"/>
      <c r="T116" s="153"/>
      <c r="U116" s="153"/>
      <c r="AL116" s="58"/>
      <c r="AN116" s="122"/>
      <c r="AO116" s="160"/>
      <c r="AP116" s="160"/>
      <c r="AQ116" s="128"/>
    </row>
    <row r="117" spans="5:43" x14ac:dyDescent="0.2">
      <c r="Q117" s="58"/>
      <c r="R117" s="156"/>
      <c r="T117" s="153"/>
      <c r="U117" s="153"/>
      <c r="AL117" s="58"/>
      <c r="AN117" s="122"/>
      <c r="AO117" s="160"/>
      <c r="AP117" s="160"/>
      <c r="AQ117" s="128"/>
    </row>
    <row r="118" spans="5:43" x14ac:dyDescent="0.2">
      <c r="Q118" s="58"/>
      <c r="R118" s="156"/>
      <c r="T118" s="153"/>
      <c r="U118" s="153"/>
      <c r="AL118" s="58"/>
      <c r="AN118" s="122"/>
      <c r="AO118" s="160"/>
      <c r="AP118" s="160"/>
      <c r="AQ118" s="128"/>
    </row>
    <row r="119" spans="5:43" x14ac:dyDescent="0.2">
      <c r="Q119" s="58"/>
      <c r="R119" s="156"/>
      <c r="T119" s="153"/>
      <c r="U119" s="153"/>
      <c r="AL119" s="58"/>
      <c r="AN119" s="122"/>
      <c r="AO119" s="160"/>
      <c r="AP119" s="160"/>
      <c r="AQ119" s="128"/>
    </row>
    <row r="120" spans="5:43" x14ac:dyDescent="0.2">
      <c r="Q120" s="58"/>
      <c r="R120" s="156"/>
      <c r="T120" s="153"/>
      <c r="U120" s="153"/>
      <c r="AL120" s="58"/>
      <c r="AN120" s="122"/>
      <c r="AO120" s="160"/>
      <c r="AP120" s="160"/>
      <c r="AQ120" s="128"/>
    </row>
    <row r="121" spans="5:43" x14ac:dyDescent="0.2">
      <c r="Q121" s="58"/>
      <c r="R121" s="156"/>
      <c r="T121" s="153"/>
      <c r="U121" s="153"/>
      <c r="AL121" s="58"/>
      <c r="AN121" s="122"/>
      <c r="AO121" s="160"/>
      <c r="AP121" s="160"/>
      <c r="AQ121" s="128"/>
    </row>
    <row r="122" spans="5:43" x14ac:dyDescent="0.2">
      <c r="Q122" s="58"/>
      <c r="R122" s="156"/>
      <c r="T122" s="153"/>
      <c r="U122" s="153"/>
      <c r="AL122" s="58"/>
      <c r="AN122" s="122"/>
      <c r="AO122" s="160"/>
      <c r="AP122" s="160"/>
      <c r="AQ122" s="128"/>
    </row>
    <row r="123" spans="5:43" x14ac:dyDescent="0.2">
      <c r="Q123" s="58"/>
      <c r="R123" s="156"/>
      <c r="T123" s="153"/>
      <c r="U123" s="153"/>
      <c r="AL123" s="58"/>
      <c r="AN123" s="122"/>
      <c r="AO123" s="160"/>
      <c r="AP123" s="160"/>
      <c r="AQ123" s="128"/>
    </row>
    <row r="124" spans="5:43" x14ac:dyDescent="0.2">
      <c r="Q124" s="58"/>
      <c r="R124" s="156"/>
      <c r="T124" s="153"/>
      <c r="U124" s="153"/>
      <c r="AL124" s="58"/>
      <c r="AN124" s="122"/>
      <c r="AO124" s="160"/>
      <c r="AP124" s="160"/>
      <c r="AQ124" s="128"/>
    </row>
    <row r="125" spans="5:43" x14ac:dyDescent="0.2">
      <c r="Q125" s="58"/>
      <c r="R125" s="156"/>
      <c r="T125" s="153"/>
      <c r="U125" s="153"/>
      <c r="AL125" s="58"/>
      <c r="AN125" s="122"/>
      <c r="AO125" s="160"/>
      <c r="AP125" s="160"/>
      <c r="AQ125" s="128"/>
    </row>
    <row r="126" spans="5:43" x14ac:dyDescent="0.2">
      <c r="Q126" s="58"/>
      <c r="R126" s="156"/>
      <c r="T126" s="153"/>
      <c r="U126" s="153"/>
      <c r="AL126" s="58"/>
      <c r="AN126" s="122"/>
      <c r="AO126" s="160"/>
      <c r="AP126" s="160"/>
      <c r="AQ126" s="128"/>
    </row>
    <row r="127" spans="5:43" x14ac:dyDescent="0.2">
      <c r="Q127" s="58"/>
      <c r="R127" s="156"/>
      <c r="T127" s="153"/>
      <c r="U127" s="153"/>
      <c r="AL127" s="58"/>
      <c r="AN127" s="122"/>
      <c r="AO127" s="160"/>
      <c r="AP127" s="160"/>
      <c r="AQ127" s="128"/>
    </row>
    <row r="128" spans="5:43" x14ac:dyDescent="0.2">
      <c r="Q128" s="58"/>
      <c r="R128" s="156"/>
      <c r="T128" s="153"/>
      <c r="U128" s="153"/>
      <c r="AL128" s="58"/>
      <c r="AN128" s="122"/>
      <c r="AO128" s="160"/>
      <c r="AP128" s="160"/>
      <c r="AQ128" s="128"/>
    </row>
    <row r="129" spans="17:43" x14ac:dyDescent="0.2">
      <c r="Q129" s="58"/>
      <c r="R129" s="156"/>
      <c r="T129" s="153"/>
      <c r="U129" s="153"/>
      <c r="AL129" s="58"/>
      <c r="AN129"/>
      <c r="AO129"/>
      <c r="AP129"/>
      <c r="AQ129"/>
    </row>
    <row r="130" spans="17:43" x14ac:dyDescent="0.2">
      <c r="Q130" s="58"/>
      <c r="R130" s="156"/>
      <c r="T130" s="153"/>
      <c r="U130" s="153"/>
      <c r="AL130" s="58"/>
      <c r="AN130"/>
      <c r="AO130"/>
      <c r="AP130"/>
      <c r="AQ130"/>
    </row>
    <row r="131" spans="17:43" x14ac:dyDescent="0.2">
      <c r="Q131" s="58"/>
      <c r="R131" s="156"/>
      <c r="T131" s="153"/>
      <c r="U131" s="153"/>
      <c r="AL131" s="58"/>
      <c r="AN131"/>
      <c r="AO131"/>
      <c r="AP131"/>
      <c r="AQ131"/>
    </row>
    <row r="132" spans="17:43" x14ac:dyDescent="0.2">
      <c r="Q132" s="58"/>
      <c r="R132" s="156"/>
      <c r="T132" s="153"/>
      <c r="U132" s="153"/>
      <c r="AL132" s="58"/>
      <c r="AN132"/>
      <c r="AO132"/>
      <c r="AP132"/>
      <c r="AQ132"/>
    </row>
    <row r="133" spans="17:43" x14ac:dyDescent="0.2">
      <c r="Q133" s="58"/>
      <c r="R133" s="156"/>
      <c r="T133" s="153"/>
      <c r="U133" s="153"/>
      <c r="AL133" s="58"/>
      <c r="AN133"/>
      <c r="AO133"/>
      <c r="AP133"/>
      <c r="AQ133"/>
    </row>
    <row r="134" spans="17:43" x14ac:dyDescent="0.2">
      <c r="Q134" s="58"/>
      <c r="R134" s="156"/>
      <c r="T134" s="153"/>
      <c r="U134" s="153"/>
      <c r="AL134" s="58"/>
      <c r="AN134"/>
      <c r="AO134"/>
      <c r="AP134"/>
      <c r="AQ134"/>
    </row>
    <row r="135" spans="17:43" x14ac:dyDescent="0.2">
      <c r="Q135" s="58"/>
      <c r="R135" s="156"/>
      <c r="T135" s="153"/>
      <c r="U135" s="153"/>
      <c r="AL135" s="58"/>
      <c r="AN135"/>
      <c r="AO135"/>
      <c r="AP135"/>
      <c r="AQ135"/>
    </row>
    <row r="136" spans="17:43" x14ac:dyDescent="0.2">
      <c r="Q136" s="58"/>
      <c r="R136" s="156"/>
      <c r="T136" s="153"/>
      <c r="U136" s="153"/>
      <c r="AL136" s="58"/>
      <c r="AN136"/>
      <c r="AO136"/>
      <c r="AP136"/>
      <c r="AQ136"/>
    </row>
    <row r="137" spans="17:43" x14ac:dyDescent="0.2">
      <c r="Q137" s="58"/>
      <c r="R137" s="156"/>
      <c r="T137" s="153"/>
      <c r="U137" s="153"/>
      <c r="AL137" s="58"/>
    </row>
    <row r="138" spans="17:43" x14ac:dyDescent="0.2">
      <c r="Q138" s="58"/>
      <c r="R138" s="156"/>
      <c r="T138" s="153"/>
      <c r="U138" s="153"/>
      <c r="AL138" s="58"/>
    </row>
    <row r="139" spans="17:43" x14ac:dyDescent="0.2">
      <c r="Q139" s="58"/>
      <c r="R139" s="156"/>
      <c r="T139" s="153"/>
      <c r="U139" s="153"/>
      <c r="AL139" s="58"/>
    </row>
    <row r="140" spans="17:43" x14ac:dyDescent="0.2">
      <c r="Q140" s="58"/>
      <c r="R140" s="156"/>
      <c r="T140" s="153"/>
      <c r="U140" s="153"/>
      <c r="AL140" s="58"/>
    </row>
    <row r="141" spans="17:43" x14ac:dyDescent="0.2">
      <c r="Q141" s="58"/>
      <c r="R141" s="156"/>
      <c r="T141" s="153"/>
      <c r="U141" s="153"/>
      <c r="AL141" s="58"/>
    </row>
    <row r="142" spans="17:43" x14ac:dyDescent="0.2">
      <c r="Q142" s="58"/>
      <c r="R142" s="156"/>
      <c r="T142" s="153"/>
      <c r="U142" s="153"/>
      <c r="AL142" s="58"/>
    </row>
    <row r="143" spans="17:43" x14ac:dyDescent="0.2">
      <c r="Q143" s="58"/>
      <c r="R143" s="156"/>
      <c r="T143" s="153"/>
      <c r="U143" s="153"/>
      <c r="AL143" s="58"/>
    </row>
    <row r="144" spans="17:43" x14ac:dyDescent="0.2">
      <c r="Q144" s="58"/>
      <c r="R144" s="156"/>
      <c r="T144" s="153"/>
      <c r="U144" s="153"/>
      <c r="AL144" s="58"/>
    </row>
    <row r="145" spans="17:38" x14ac:dyDescent="0.2">
      <c r="Q145" s="58"/>
      <c r="R145" s="156"/>
      <c r="T145" s="153"/>
      <c r="U145" s="153"/>
      <c r="AL145" s="58"/>
    </row>
    <row r="146" spans="17:38" x14ac:dyDescent="0.2">
      <c r="Q146" s="58"/>
      <c r="R146" s="156"/>
      <c r="T146" s="153"/>
      <c r="U146" s="153"/>
      <c r="AL146" s="58"/>
    </row>
    <row r="147" spans="17:38" x14ac:dyDescent="0.2">
      <c r="Q147" s="58"/>
      <c r="R147" s="156"/>
      <c r="T147" s="153"/>
      <c r="U147" s="153"/>
      <c r="AL147" s="58"/>
    </row>
    <row r="148" spans="17:38" x14ac:dyDescent="0.2">
      <c r="Q148" s="58"/>
      <c r="R148" s="156"/>
      <c r="T148" s="153"/>
      <c r="U148" s="153"/>
      <c r="AL148" s="58"/>
    </row>
    <row r="149" spans="17:38" x14ac:dyDescent="0.2">
      <c r="Q149" s="58"/>
      <c r="R149" s="156"/>
      <c r="T149" s="153"/>
      <c r="U149" s="153"/>
      <c r="AL149" s="58"/>
    </row>
    <row r="150" spans="17:38" x14ac:dyDescent="0.2">
      <c r="Q150" s="58"/>
      <c r="R150" s="156"/>
      <c r="T150" s="153"/>
      <c r="U150" s="153"/>
      <c r="AL150" s="58"/>
    </row>
    <row r="151" spans="17:38" x14ac:dyDescent="0.2">
      <c r="Q151" s="58"/>
      <c r="R151" s="156"/>
      <c r="T151" s="153"/>
      <c r="U151" s="153"/>
      <c r="AL151" s="58"/>
    </row>
    <row r="152" spans="17:38" x14ac:dyDescent="0.2">
      <c r="Q152" s="58"/>
      <c r="R152" s="156"/>
      <c r="T152" s="153"/>
      <c r="U152" s="153"/>
      <c r="AL152" s="58"/>
    </row>
    <row r="153" spans="17:38" x14ac:dyDescent="0.2">
      <c r="Q153" s="58"/>
      <c r="R153" s="156"/>
      <c r="T153" s="153"/>
      <c r="U153" s="153"/>
      <c r="AL153" s="58"/>
    </row>
    <row r="154" spans="17:38" x14ac:dyDescent="0.2">
      <c r="Q154" s="58"/>
      <c r="R154" s="156"/>
      <c r="T154" s="153"/>
      <c r="U154" s="153"/>
      <c r="AL154" s="58"/>
    </row>
    <row r="155" spans="17:38" x14ac:dyDescent="0.2">
      <c r="Q155" s="58"/>
      <c r="R155" s="156"/>
      <c r="T155" s="153"/>
      <c r="U155" s="153"/>
      <c r="AL155" s="58"/>
    </row>
    <row r="156" spans="17:38" x14ac:dyDescent="0.2">
      <c r="Q156" s="58"/>
      <c r="R156" s="156"/>
      <c r="T156" s="153"/>
      <c r="U156" s="153"/>
      <c r="AL156" s="58"/>
    </row>
    <row r="157" spans="17:38" x14ac:dyDescent="0.2">
      <c r="Q157" s="58"/>
      <c r="R157" s="156"/>
      <c r="T157" s="153"/>
      <c r="U157" s="153"/>
      <c r="AL157" s="58"/>
    </row>
    <row r="158" spans="17:38" x14ac:dyDescent="0.2">
      <c r="Q158" s="58"/>
      <c r="R158" s="156"/>
      <c r="T158" s="153"/>
      <c r="U158" s="153"/>
      <c r="AL158" s="58"/>
    </row>
    <row r="159" spans="17:38" x14ac:dyDescent="0.2">
      <c r="Q159" s="58"/>
      <c r="R159" s="156"/>
      <c r="T159" s="153"/>
      <c r="U159" s="153"/>
      <c r="AL159" s="58"/>
    </row>
    <row r="160" spans="17:38" x14ac:dyDescent="0.2">
      <c r="Q160" s="58"/>
      <c r="R160" s="156"/>
      <c r="T160" s="153"/>
      <c r="U160" s="153"/>
      <c r="AL160" s="58"/>
    </row>
    <row r="161" spans="17:38" x14ac:dyDescent="0.2">
      <c r="Q161" s="58"/>
      <c r="R161" s="156"/>
      <c r="T161" s="153"/>
      <c r="U161" s="153"/>
      <c r="AL161" s="58"/>
    </row>
    <row r="162" spans="17:38" x14ac:dyDescent="0.2">
      <c r="Q162" s="58"/>
      <c r="R162" s="156"/>
      <c r="T162" s="153"/>
      <c r="U162" s="153"/>
      <c r="AL162" s="58"/>
    </row>
    <row r="163" spans="17:38" x14ac:dyDescent="0.2">
      <c r="Q163" s="58"/>
      <c r="R163" s="156"/>
      <c r="T163" s="153"/>
      <c r="U163" s="153"/>
      <c r="AL163" s="58"/>
    </row>
    <row r="164" spans="17:38" x14ac:dyDescent="0.2">
      <c r="Q164" s="58"/>
      <c r="R164" s="156"/>
      <c r="T164" s="153"/>
      <c r="U164" s="153"/>
      <c r="AL164" s="58"/>
    </row>
    <row r="165" spans="17:38" x14ac:dyDescent="0.2">
      <c r="Q165" s="58"/>
      <c r="R165" s="156"/>
      <c r="T165" s="153"/>
      <c r="U165" s="153"/>
      <c r="AL165" s="58"/>
    </row>
    <row r="166" spans="17:38" x14ac:dyDescent="0.2">
      <c r="Q166" s="58"/>
      <c r="R166" s="156"/>
      <c r="T166" s="153"/>
      <c r="U166" s="153"/>
      <c r="AL166" s="58"/>
    </row>
    <row r="167" spans="17:38" x14ac:dyDescent="0.2">
      <c r="Q167" s="58"/>
      <c r="R167" s="156"/>
      <c r="T167" s="153"/>
      <c r="U167" s="153"/>
      <c r="AL167" s="58"/>
    </row>
    <row r="168" spans="17:38" x14ac:dyDescent="0.2">
      <c r="Q168" s="58"/>
      <c r="R168" s="156"/>
      <c r="T168" s="153"/>
      <c r="U168" s="153"/>
      <c r="AL168" s="58"/>
    </row>
    <row r="169" spans="17:38" x14ac:dyDescent="0.2">
      <c r="Q169" s="58"/>
      <c r="R169" s="156"/>
      <c r="T169" s="153"/>
      <c r="U169" s="153"/>
      <c r="AL169" s="58"/>
    </row>
    <row r="170" spans="17:38" x14ac:dyDescent="0.2">
      <c r="Q170" s="58"/>
      <c r="R170" s="156"/>
      <c r="T170" s="153"/>
      <c r="U170" s="153"/>
      <c r="AL170" s="58"/>
    </row>
    <row r="171" spans="17:38" x14ac:dyDescent="0.2">
      <c r="Q171" s="58"/>
      <c r="R171" s="156"/>
      <c r="T171" s="153"/>
      <c r="U171" s="153"/>
      <c r="AL171" s="58"/>
    </row>
    <row r="172" spans="17:38" x14ac:dyDescent="0.2">
      <c r="Q172" s="58"/>
      <c r="R172" s="156"/>
      <c r="T172" s="153"/>
      <c r="U172" s="153"/>
      <c r="AL172" s="58"/>
    </row>
    <row r="173" spans="17:38" x14ac:dyDescent="0.2">
      <c r="Q173" s="58"/>
      <c r="R173" s="156"/>
      <c r="T173" s="153"/>
      <c r="U173" s="153"/>
      <c r="AL173" s="58"/>
    </row>
    <row r="174" spans="17:38" x14ac:dyDescent="0.2">
      <c r="Q174" s="58"/>
      <c r="R174" s="156"/>
      <c r="T174" s="153"/>
      <c r="U174" s="153"/>
      <c r="AL174" s="58"/>
    </row>
    <row r="175" spans="17:38" x14ac:dyDescent="0.2">
      <c r="Q175" s="58"/>
      <c r="R175" s="156"/>
      <c r="T175" s="153"/>
      <c r="U175" s="153"/>
      <c r="AL175" s="58"/>
    </row>
    <row r="176" spans="17:38" x14ac:dyDescent="0.2">
      <c r="Q176" s="58"/>
      <c r="T176" s="153"/>
      <c r="U176" s="153"/>
      <c r="AL176" s="58"/>
    </row>
    <row r="177" spans="17:38" x14ac:dyDescent="0.2">
      <c r="Q177" s="58"/>
      <c r="T177" s="153"/>
      <c r="U177" s="153"/>
      <c r="AL177" s="58"/>
    </row>
    <row r="178" spans="17:38" x14ac:dyDescent="0.2">
      <c r="Q178" s="58"/>
      <c r="T178" s="153"/>
      <c r="U178" s="153"/>
      <c r="AL178" s="58"/>
    </row>
    <row r="179" spans="17:38" x14ac:dyDescent="0.2">
      <c r="Q179" s="58"/>
      <c r="T179" s="153"/>
      <c r="U179" s="153"/>
      <c r="AL179" s="58"/>
    </row>
    <row r="180" spans="17:38" x14ac:dyDescent="0.2">
      <c r="Q180" s="58"/>
      <c r="T180" s="153"/>
      <c r="U180" s="153"/>
      <c r="AL180" s="58"/>
    </row>
    <row r="181" spans="17:38" x14ac:dyDescent="0.2">
      <c r="Q181" s="58"/>
      <c r="T181" s="153"/>
      <c r="U181" s="153"/>
      <c r="AL181" s="58"/>
    </row>
    <row r="182" spans="17:38" x14ac:dyDescent="0.2">
      <c r="Q182" s="58"/>
      <c r="T182" s="153"/>
      <c r="U182" s="153"/>
      <c r="AL182" s="58"/>
    </row>
    <row r="183" spans="17:38" x14ac:dyDescent="0.2">
      <c r="Q183" s="58"/>
      <c r="T183" s="153"/>
      <c r="U183" s="153"/>
      <c r="AL183" s="58"/>
    </row>
    <row r="184" spans="17:38" x14ac:dyDescent="0.2">
      <c r="Q184" s="58"/>
      <c r="T184" s="153"/>
      <c r="U184" s="153"/>
      <c r="AL184" s="58"/>
    </row>
    <row r="185" spans="17:38" x14ac:dyDescent="0.2">
      <c r="Q185" s="58"/>
      <c r="T185" s="153"/>
      <c r="U185" s="153"/>
      <c r="AL185" s="58"/>
    </row>
    <row r="186" spans="17:38" x14ac:dyDescent="0.2">
      <c r="Q186" s="58"/>
      <c r="T186" s="153"/>
      <c r="U186" s="153"/>
      <c r="AL186" s="58"/>
    </row>
    <row r="187" spans="17:38" x14ac:dyDescent="0.2">
      <c r="Q187" s="58"/>
      <c r="T187" s="153"/>
      <c r="U187" s="153"/>
      <c r="AL187" s="58"/>
    </row>
    <row r="188" spans="17:38" x14ac:dyDescent="0.2">
      <c r="Q188" s="58"/>
      <c r="T188" s="153"/>
      <c r="U188" s="153"/>
      <c r="AL188" s="58"/>
    </row>
    <row r="189" spans="17:38" x14ac:dyDescent="0.2">
      <c r="Q189" s="58"/>
      <c r="T189" s="153"/>
      <c r="U189" s="153"/>
      <c r="AL189" s="58"/>
    </row>
    <row r="190" spans="17:38" x14ac:dyDescent="0.2">
      <c r="Q190" s="58"/>
      <c r="T190" s="153"/>
      <c r="U190" s="153"/>
      <c r="AL190" s="58"/>
    </row>
    <row r="191" spans="17:38" x14ac:dyDescent="0.2">
      <c r="Q191" s="58"/>
      <c r="T191" s="153"/>
      <c r="U191" s="153"/>
      <c r="AL191" s="58"/>
    </row>
    <row r="192" spans="17:38" x14ac:dyDescent="0.2">
      <c r="Q192" s="58"/>
      <c r="T192" s="153"/>
      <c r="U192" s="153"/>
      <c r="AL192" s="58"/>
    </row>
    <row r="193" spans="17:38" x14ac:dyDescent="0.2">
      <c r="Q193" s="58"/>
      <c r="AL193" s="58"/>
    </row>
    <row r="194" spans="17:38" x14ac:dyDescent="0.2">
      <c r="Q194" s="58"/>
      <c r="AL194" s="58"/>
    </row>
    <row r="195" spans="17:38" x14ac:dyDescent="0.2">
      <c r="Q195" s="58"/>
      <c r="AL195" s="58"/>
    </row>
    <row r="197" spans="17:38" x14ac:dyDescent="0.2">
      <c r="AL197" s="90"/>
    </row>
    <row r="198" spans="17:38" x14ac:dyDescent="0.2">
      <c r="AL198" s="90"/>
    </row>
    <row r="199" spans="17:38" x14ac:dyDescent="0.2">
      <c r="AL199" s="90"/>
    </row>
    <row r="200" spans="17:38" x14ac:dyDescent="0.2">
      <c r="AL200" s="90"/>
    </row>
    <row r="201" spans="17:38" x14ac:dyDescent="0.2">
      <c r="AL201" s="90"/>
    </row>
    <row r="202" spans="17:38" x14ac:dyDescent="0.2">
      <c r="AL202" s="90"/>
    </row>
    <row r="203" spans="17:38" x14ac:dyDescent="0.2">
      <c r="AL203" s="90"/>
    </row>
    <row r="204" spans="17:38" x14ac:dyDescent="0.2">
      <c r="AL204" s="90"/>
    </row>
    <row r="205" spans="17:38" x14ac:dyDescent="0.2">
      <c r="AL205" s="90"/>
    </row>
    <row r="206" spans="17:38" x14ac:dyDescent="0.2">
      <c r="AL206" s="90"/>
    </row>
    <row r="207" spans="17:38" x14ac:dyDescent="0.2">
      <c r="AL207" s="90"/>
    </row>
    <row r="208" spans="17:38" x14ac:dyDescent="0.2">
      <c r="AL208" s="90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4097" r:id="rId3">
          <objectPr defaultSize="0" r:id="rId4">
            <anchor moveWithCells="1">
              <from>
                <xdr:col>11</xdr:col>
                <xdr:colOff>558800</xdr:colOff>
                <xdr:row>0</xdr:row>
                <xdr:rowOff>114300</xdr:rowOff>
              </from>
              <to>
                <xdr:col>20</xdr:col>
                <xdr:colOff>63500</xdr:colOff>
                <xdr:row>2</xdr:row>
                <xdr:rowOff>165100</xdr:rowOff>
              </to>
            </anchor>
          </objectPr>
        </oleObject>
      </mc:Choice>
      <mc:Fallback>
        <oleObject progId="Equation.DSMT4" shapeId="4097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AQ192"/>
  <sheetViews>
    <sheetView workbookViewId="0">
      <selection activeCell="R5" sqref="R5:S7"/>
    </sheetView>
  </sheetViews>
  <sheetFormatPr baseColWidth="10" defaultColWidth="8.83203125" defaultRowHeight="16" x14ac:dyDescent="0.2"/>
  <cols>
    <col min="2" max="2" width="15.6640625" style="1" customWidth="1"/>
    <col min="3" max="3" width="12.83203125" style="1" customWidth="1"/>
    <col min="4" max="4" width="10" style="7" customWidth="1"/>
    <col min="6" max="6" width="12.83203125" customWidth="1"/>
    <col min="7" max="7" width="12.1640625" customWidth="1"/>
    <col min="8" max="8" width="13.1640625" style="17" customWidth="1"/>
    <col min="10" max="10" width="15.1640625" customWidth="1"/>
    <col min="11" max="11" width="12.1640625" customWidth="1"/>
    <col min="12" max="12" width="11.5" customWidth="1"/>
    <col min="13" max="13" width="11.6640625" customWidth="1"/>
    <col min="15" max="16" width="12.6640625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4" width="8.83203125" style="24"/>
    <col min="36" max="37" width="11.5" style="51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162</v>
      </c>
      <c r="B1" s="20"/>
      <c r="C1" s="20"/>
      <c r="I1" s="25"/>
      <c r="J1" s="25"/>
      <c r="K1" s="27"/>
      <c r="L1" s="27"/>
      <c r="M1" s="27"/>
      <c r="N1" s="27"/>
      <c r="O1" s="25"/>
      <c r="P1" s="25"/>
      <c r="Q1" s="61"/>
      <c r="R1" s="155"/>
      <c r="V1" s="29"/>
      <c r="Z1" s="34"/>
      <c r="AA1" s="36"/>
      <c r="AB1" s="34"/>
      <c r="AC1" s="21"/>
      <c r="AD1" s="27"/>
      <c r="AE1" s="27"/>
      <c r="AG1" s="29"/>
      <c r="AH1" s="29"/>
      <c r="AL1" s="61"/>
    </row>
    <row r="2" spans="1:43" x14ac:dyDescent="0.2">
      <c r="A2" s="1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0.15972</v>
      </c>
      <c r="L2" s="27"/>
      <c r="M2" s="27"/>
      <c r="N2" s="27"/>
      <c r="O2" s="25"/>
      <c r="P2" s="25"/>
      <c r="Q2" s="61"/>
      <c r="R2" s="155"/>
      <c r="V2" s="29"/>
      <c r="Z2" s="34"/>
      <c r="AA2" s="36"/>
      <c r="AB2" s="34"/>
      <c r="AC2" s="21"/>
      <c r="AD2" s="27"/>
      <c r="AE2" s="27"/>
      <c r="AG2" s="29"/>
      <c r="AH2" s="29"/>
      <c r="AL2" s="61"/>
    </row>
    <row r="3" spans="1:43" ht="18" x14ac:dyDescent="0.2">
      <c r="A3" s="32" t="s">
        <v>267</v>
      </c>
      <c r="B3" s="13"/>
      <c r="C3" s="13" t="s">
        <v>26</v>
      </c>
      <c r="D3" s="70" t="s">
        <v>401</v>
      </c>
      <c r="E3" s="13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</v>
      </c>
      <c r="L3" s="27"/>
      <c r="M3" s="24"/>
      <c r="N3" s="24"/>
      <c r="O3" s="25"/>
      <c r="P3" s="25"/>
      <c r="Q3" s="61"/>
      <c r="R3" s="155"/>
      <c r="V3" s="29"/>
      <c r="Z3" s="34"/>
      <c r="AA3" s="34"/>
      <c r="AB3" s="34"/>
      <c r="AC3" s="16"/>
      <c r="AD3" s="27"/>
      <c r="AF3" s="29"/>
      <c r="AG3" s="29"/>
      <c r="AL3" s="61"/>
    </row>
    <row r="4" spans="1:43" x14ac:dyDescent="0.2">
      <c r="A4" s="1"/>
      <c r="C4" s="1">
        <v>98</v>
      </c>
      <c r="D4" s="5">
        <v>16.600000000000001</v>
      </c>
      <c r="E4" s="1">
        <v>4</v>
      </c>
      <c r="F4" s="1">
        <v>26</v>
      </c>
      <c r="G4" s="5">
        <v>538.49</v>
      </c>
      <c r="H4" s="5">
        <v>0.94399999999999995</v>
      </c>
      <c r="I4" s="25"/>
      <c r="J4" s="25"/>
      <c r="K4" s="27"/>
      <c r="L4" s="27"/>
      <c r="M4" s="24"/>
      <c r="N4" s="24"/>
      <c r="O4" s="25"/>
      <c r="P4" s="25"/>
      <c r="Q4" s="61"/>
      <c r="R4" s="157"/>
      <c r="V4" s="29"/>
      <c r="Z4" s="34"/>
      <c r="AA4" s="34"/>
      <c r="AB4" s="34"/>
      <c r="AC4" s="16"/>
      <c r="AD4" s="27"/>
      <c r="AF4" s="29"/>
      <c r="AG4" s="29"/>
      <c r="AL4" s="61"/>
    </row>
    <row r="5" spans="1:43" x14ac:dyDescent="0.2">
      <c r="A5" s="1"/>
      <c r="C5" s="41" t="s">
        <v>379</v>
      </c>
      <c r="I5" s="25"/>
      <c r="J5" s="25"/>
      <c r="K5" s="27"/>
      <c r="L5" s="27"/>
      <c r="M5" s="27"/>
      <c r="N5" s="27"/>
      <c r="O5" s="25"/>
      <c r="P5" s="25"/>
      <c r="Q5" s="61"/>
      <c r="R5" s="215" t="s">
        <v>426</v>
      </c>
      <c r="S5" s="215" t="s">
        <v>186</v>
      </c>
      <c r="V5" s="29"/>
      <c r="Z5" s="34"/>
      <c r="AA5" s="36"/>
      <c r="AB5" s="34"/>
      <c r="AC5" s="21"/>
      <c r="AD5" s="27"/>
      <c r="AE5" s="27"/>
      <c r="AG5" s="29"/>
      <c r="AH5" s="29"/>
      <c r="AL5" s="61"/>
    </row>
    <row r="6" spans="1:43" x14ac:dyDescent="0.2">
      <c r="A6" s="14" t="s">
        <v>151</v>
      </c>
      <c r="B6" s="13"/>
      <c r="C6" s="13"/>
      <c r="I6" s="33" t="s">
        <v>378</v>
      </c>
      <c r="J6" s="25"/>
      <c r="K6" s="27"/>
      <c r="L6" s="27"/>
      <c r="M6" s="27"/>
      <c r="N6" s="27"/>
      <c r="O6" s="25"/>
      <c r="P6" s="25"/>
      <c r="Q6" s="61"/>
      <c r="R6" s="336" t="s">
        <v>427</v>
      </c>
      <c r="S6" s="215" t="s">
        <v>428</v>
      </c>
      <c r="V6" s="29"/>
      <c r="W6" s="86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3" x14ac:dyDescent="0.2">
      <c r="A7" s="15" t="s">
        <v>407</v>
      </c>
      <c r="B7" s="15" t="s">
        <v>290</v>
      </c>
      <c r="C7" s="15" t="s">
        <v>289</v>
      </c>
      <c r="D7" s="70" t="s">
        <v>400</v>
      </c>
      <c r="E7" s="13" t="s">
        <v>9</v>
      </c>
      <c r="F7" s="13" t="s">
        <v>373</v>
      </c>
      <c r="G7" s="13" t="s">
        <v>405</v>
      </c>
      <c r="H7" s="18" t="s">
        <v>375</v>
      </c>
      <c r="I7" s="26" t="s">
        <v>374</v>
      </c>
      <c r="J7" s="26" t="s">
        <v>68</v>
      </c>
      <c r="K7" s="28" t="s">
        <v>10</v>
      </c>
      <c r="L7" s="28" t="s">
        <v>11</v>
      </c>
      <c r="M7" s="28" t="s">
        <v>159</v>
      </c>
      <c r="N7" s="28"/>
      <c r="O7" s="26" t="s">
        <v>123</v>
      </c>
      <c r="P7" s="33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42</v>
      </c>
      <c r="Z7" s="39" t="s">
        <v>373</v>
      </c>
      <c r="AA7" s="38" t="s">
        <v>405</v>
      </c>
      <c r="AB7" s="39" t="s">
        <v>406</v>
      </c>
      <c r="AC7" s="22" t="s">
        <v>9</v>
      </c>
      <c r="AD7" s="28" t="s">
        <v>167</v>
      </c>
      <c r="AE7" s="28" t="s">
        <v>291</v>
      </c>
      <c r="AF7" s="79" t="s">
        <v>409</v>
      </c>
      <c r="AG7" s="30" t="s">
        <v>144</v>
      </c>
      <c r="AH7" s="30" t="s">
        <v>102</v>
      </c>
      <c r="AI7" s="13"/>
      <c r="AJ7" s="55" t="s">
        <v>123</v>
      </c>
      <c r="AK7" s="81" t="s">
        <v>124</v>
      </c>
      <c r="AL7" s="61" t="s">
        <v>353</v>
      </c>
      <c r="AN7" s="112"/>
      <c r="AQ7" s="162"/>
    </row>
    <row r="8" spans="1:43" x14ac:dyDescent="0.2">
      <c r="A8">
        <v>40</v>
      </c>
      <c r="B8" s="1">
        <v>72</v>
      </c>
      <c r="C8" s="1" t="s">
        <v>17</v>
      </c>
      <c r="D8" s="7">
        <v>0</v>
      </c>
      <c r="E8">
        <v>692</v>
      </c>
      <c r="F8">
        <v>94</v>
      </c>
      <c r="G8" s="21">
        <v>466</v>
      </c>
      <c r="H8" s="17">
        <v>0.52900000000000003</v>
      </c>
      <c r="I8" s="25">
        <f t="shared" ref="I8:I18" si="0">0.1515*(G8/1000)/(E8/1000)^2/($D$4/10)^4</f>
        <v>1.9415742718808349E-2</v>
      </c>
      <c r="J8" s="25">
        <f t="shared" ref="J8:J18" si="1">0.5*(F8/1000)/(E8/1000)^3/($D$4/10)^5</f>
        <v>1.1252243825983332E-2</v>
      </c>
      <c r="K8" s="27">
        <f t="shared" ref="K8:K18" si="2">I8/J8</f>
        <v>1.725499644255319</v>
      </c>
      <c r="L8" s="27">
        <f t="shared" ref="L8:L18" si="3">0.798*I8^1.5/J8</f>
        <v>0.19186456337334754</v>
      </c>
      <c r="M8" s="27">
        <f t="shared" ref="M8:M18" si="4">G8/F8</f>
        <v>4.957446808510638</v>
      </c>
      <c r="N8" s="27"/>
      <c r="O8" s="25">
        <f t="shared" ref="O8:O18" si="5">G8/(PI()*$D$4^2/4)</f>
        <v>2.153177630449215</v>
      </c>
      <c r="P8" s="25">
        <f t="shared" ref="P8:P18" si="6">M8</f>
        <v>4.957446808510638</v>
      </c>
      <c r="Q8" s="58">
        <f>L8</f>
        <v>0.19186456337334754</v>
      </c>
      <c r="R8" s="156">
        <f>E8*(PI()/30)*($D$4/2)</f>
        <v>601.46838550527787</v>
      </c>
      <c r="S8" s="156">
        <f>R8/H8</f>
        <v>1136.9912769475952</v>
      </c>
      <c r="T8" s="153"/>
      <c r="U8" s="153"/>
      <c r="W8" s="9">
        <v>40</v>
      </c>
      <c r="X8" s="67">
        <v>0</v>
      </c>
      <c r="Y8" s="17">
        <v>0.72499999999999998</v>
      </c>
      <c r="Z8">
        <v>264</v>
      </c>
      <c r="AA8">
        <v>709</v>
      </c>
      <c r="AB8">
        <v>825</v>
      </c>
      <c r="AC8">
        <v>949</v>
      </c>
      <c r="AD8" s="27">
        <f t="shared" ref="AD8:AD17" si="7">0.1515*(AA8/1000)/(AC8/1000)^2/($D$4/10)^4</f>
        <v>1.5707030642959592E-2</v>
      </c>
      <c r="AE8" s="27">
        <f t="shared" ref="AE8:AE17" si="8">0.5*(Z8/1000)/(AC8/1000)^3/($D$4/10)^5</f>
        <v>1.2252786148951381E-2</v>
      </c>
      <c r="AF8" s="24">
        <f t="shared" ref="AF8:AF17" si="9">AD8/AE8</f>
        <v>1.2819150234090908</v>
      </c>
      <c r="AG8" s="29">
        <f t="shared" ref="AG8:AG17" si="10">0.798*AD8^1.5/AE8</f>
        <v>0.12820624314157214</v>
      </c>
      <c r="AH8" s="29">
        <f t="shared" ref="AH8:AH17" si="11">AA8/Z8</f>
        <v>2.6856060606060606</v>
      </c>
      <c r="AJ8" s="51">
        <f>AA8/(PI()*$D$4^2/4)</f>
        <v>3.2759719742242348</v>
      </c>
      <c r="AK8" s="51">
        <f>AH8</f>
        <v>2.6856060606060606</v>
      </c>
      <c r="AL8" s="58">
        <f>AG8</f>
        <v>0.12820624314157214</v>
      </c>
      <c r="AN8" s="122"/>
      <c r="AO8" s="160"/>
      <c r="AP8" s="160"/>
      <c r="AQ8" s="128"/>
    </row>
    <row r="9" spans="1:43" x14ac:dyDescent="0.2">
      <c r="A9">
        <v>40</v>
      </c>
      <c r="B9" s="1">
        <v>72</v>
      </c>
      <c r="C9" s="1" t="s">
        <v>17</v>
      </c>
      <c r="D9" s="7">
        <v>0</v>
      </c>
      <c r="E9">
        <v>818</v>
      </c>
      <c r="F9">
        <v>160</v>
      </c>
      <c r="G9" s="21">
        <v>615</v>
      </c>
      <c r="H9" s="17">
        <v>0.625</v>
      </c>
      <c r="I9" s="25">
        <f t="shared" si="0"/>
        <v>1.8337865755898297E-2</v>
      </c>
      <c r="J9" s="25">
        <f t="shared" si="1"/>
        <v>1.1595504153006355E-2</v>
      </c>
      <c r="K9" s="27">
        <f t="shared" si="2"/>
        <v>1.5814634287500002</v>
      </c>
      <c r="L9" s="27">
        <f t="shared" si="3"/>
        <v>0.17089778710808354</v>
      </c>
      <c r="M9" s="27">
        <f t="shared" si="4"/>
        <v>3.84375</v>
      </c>
      <c r="N9" s="27"/>
      <c r="O9" s="25">
        <f t="shared" si="5"/>
        <v>2.8416400058503588</v>
      </c>
      <c r="P9" s="25">
        <f t="shared" si="6"/>
        <v>3.84375</v>
      </c>
      <c r="Q9" s="58">
        <f t="shared" ref="Q9:Q72" si="12">L9</f>
        <v>0.17089778710808354</v>
      </c>
      <c r="R9" s="156">
        <f t="shared" ref="R9:R72" si="13">E9*(PI()/30)*($D$4/2)</f>
        <v>710.98430540941808</v>
      </c>
      <c r="S9" s="156">
        <f t="shared" ref="S9:S72" si="14">R9/H9</f>
        <v>1137.5748886550689</v>
      </c>
      <c r="T9" s="153"/>
      <c r="U9" s="153"/>
      <c r="W9" s="9">
        <v>40</v>
      </c>
      <c r="X9" s="67">
        <v>0</v>
      </c>
      <c r="Y9" s="17">
        <v>0.75</v>
      </c>
      <c r="Z9">
        <v>298</v>
      </c>
      <c r="AA9">
        <v>713</v>
      </c>
      <c r="AB9">
        <v>853</v>
      </c>
      <c r="AC9">
        <v>982</v>
      </c>
      <c r="AD9" s="27">
        <f t="shared" si="7"/>
        <v>1.4751861794306069E-2</v>
      </c>
      <c r="AE9" s="27">
        <f t="shared" si="8"/>
        <v>1.2482781391096062E-2</v>
      </c>
      <c r="AF9" s="24">
        <f t="shared" si="9"/>
        <v>1.1817768277852352</v>
      </c>
      <c r="AG9" s="29">
        <f t="shared" si="10"/>
        <v>0.1145412132429114</v>
      </c>
      <c r="AH9" s="29">
        <f t="shared" si="11"/>
        <v>2.3926174496644297</v>
      </c>
      <c r="AJ9" s="51">
        <f t="shared" ref="AJ9:AJ67" si="15">AA9/(PI()*$D$4^2/4)</f>
        <v>3.2944541856443998</v>
      </c>
      <c r="AK9" s="51">
        <f t="shared" ref="AK9:AK67" si="16">AH9</f>
        <v>2.3926174496644297</v>
      </c>
      <c r="AL9" s="58">
        <f t="shared" ref="AL9:AL69" si="17">AG9</f>
        <v>0.1145412132429114</v>
      </c>
      <c r="AN9" s="122"/>
      <c r="AO9" s="160"/>
      <c r="AP9" s="160"/>
      <c r="AQ9" s="128"/>
    </row>
    <row r="10" spans="1:43" x14ac:dyDescent="0.2">
      <c r="A10">
        <v>40</v>
      </c>
      <c r="B10" s="1">
        <v>72</v>
      </c>
      <c r="C10" s="1" t="s">
        <v>17</v>
      </c>
      <c r="D10" s="7">
        <v>0</v>
      </c>
      <c r="E10">
        <v>929</v>
      </c>
      <c r="F10">
        <v>241</v>
      </c>
      <c r="G10" s="21">
        <v>678</v>
      </c>
      <c r="H10" s="17">
        <v>0.71</v>
      </c>
      <c r="I10" s="25">
        <f t="shared" si="0"/>
        <v>1.5673953231044986E-2</v>
      </c>
      <c r="J10" s="25">
        <f t="shared" si="1"/>
        <v>1.1923382183217139E-2</v>
      </c>
      <c r="K10" s="27">
        <f t="shared" si="2"/>
        <v>1.314555969958507</v>
      </c>
      <c r="L10" s="27">
        <f t="shared" si="3"/>
        <v>0.1313322081912075</v>
      </c>
      <c r="M10" s="27">
        <f t="shared" si="4"/>
        <v>2.8132780082987554</v>
      </c>
      <c r="N10" s="27"/>
      <c r="O10" s="25">
        <f t="shared" si="5"/>
        <v>3.1327348357179567</v>
      </c>
      <c r="P10" s="25">
        <f t="shared" si="6"/>
        <v>2.8132780082987554</v>
      </c>
      <c r="Q10" s="58">
        <f t="shared" si="12"/>
        <v>0.1313322081912075</v>
      </c>
      <c r="R10" s="156">
        <f t="shared" si="13"/>
        <v>807.46261580116061</v>
      </c>
      <c r="S10" s="156">
        <f t="shared" si="14"/>
        <v>1137.2712898607897</v>
      </c>
      <c r="T10" s="153"/>
      <c r="U10" s="153"/>
      <c r="W10" s="9">
        <v>40</v>
      </c>
      <c r="X10" s="67">
        <v>0</v>
      </c>
      <c r="Y10" s="17">
        <v>0.77500000000000002</v>
      </c>
      <c r="Z10">
        <v>334</v>
      </c>
      <c r="AA10">
        <v>711</v>
      </c>
      <c r="AB10">
        <v>882</v>
      </c>
      <c r="AC10">
        <v>1015</v>
      </c>
      <c r="AD10" s="27">
        <f t="shared" si="7"/>
        <v>1.3769488158903376E-2</v>
      </c>
      <c r="AE10" s="27">
        <f t="shared" si="8"/>
        <v>1.2670037614247519E-2</v>
      </c>
      <c r="AF10" s="24">
        <f t="shared" si="9"/>
        <v>1.0867756338323353</v>
      </c>
      <c r="AG10" s="29">
        <f t="shared" si="10"/>
        <v>0.10176576051553125</v>
      </c>
      <c r="AH10" s="29">
        <f t="shared" si="11"/>
        <v>2.1287425149700598</v>
      </c>
      <c r="AJ10" s="51">
        <f t="shared" si="15"/>
        <v>3.2852130799343171</v>
      </c>
      <c r="AK10" s="51">
        <f t="shared" si="16"/>
        <v>2.1287425149700598</v>
      </c>
      <c r="AL10" s="58">
        <f t="shared" si="17"/>
        <v>0.10176576051553125</v>
      </c>
      <c r="AN10" s="122"/>
      <c r="AO10" s="160"/>
      <c r="AP10" s="160"/>
      <c r="AQ10" s="128"/>
    </row>
    <row r="11" spans="1:43" x14ac:dyDescent="0.2">
      <c r="A11">
        <v>40</v>
      </c>
      <c r="B11" s="1">
        <v>72</v>
      </c>
      <c r="C11" s="1" t="s">
        <v>17</v>
      </c>
      <c r="D11" s="7">
        <v>0</v>
      </c>
      <c r="E11">
        <v>1040</v>
      </c>
      <c r="F11">
        <v>368</v>
      </c>
      <c r="G11" s="21">
        <v>742</v>
      </c>
      <c r="H11" s="17">
        <v>0.79400000000000004</v>
      </c>
      <c r="I11" s="25">
        <f t="shared" si="0"/>
        <v>1.3687291209423061E-2</v>
      </c>
      <c r="J11" s="25">
        <f t="shared" si="1"/>
        <v>1.2977091443424739E-2</v>
      </c>
      <c r="K11" s="27">
        <f t="shared" si="2"/>
        <v>1.0547271913043479</v>
      </c>
      <c r="L11" s="27">
        <f t="shared" si="3"/>
        <v>9.8469512419478308E-2</v>
      </c>
      <c r="M11" s="27">
        <f t="shared" si="4"/>
        <v>2.0163043478260869</v>
      </c>
      <c r="N11" s="27"/>
      <c r="O11" s="25">
        <f t="shared" si="5"/>
        <v>3.4284502184405956</v>
      </c>
      <c r="P11" s="25">
        <f t="shared" si="6"/>
        <v>2.0163043478260869</v>
      </c>
      <c r="Q11" s="58">
        <f t="shared" si="12"/>
        <v>9.8469512419478308E-2</v>
      </c>
      <c r="R11" s="156">
        <f t="shared" si="13"/>
        <v>903.94092619290313</v>
      </c>
      <c r="S11" s="156">
        <f t="shared" si="14"/>
        <v>1138.4646425603314</v>
      </c>
      <c r="T11" s="153"/>
      <c r="U11" s="153"/>
      <c r="W11" s="9">
        <v>40</v>
      </c>
      <c r="X11" s="67">
        <v>0</v>
      </c>
      <c r="Y11" s="17">
        <v>0.8</v>
      </c>
      <c r="Z11">
        <v>372</v>
      </c>
      <c r="AA11">
        <v>705</v>
      </c>
      <c r="AB11">
        <v>910</v>
      </c>
      <c r="AC11">
        <v>1047</v>
      </c>
      <c r="AD11" s="27">
        <f t="shared" si="7"/>
        <v>1.2831458814174756E-2</v>
      </c>
      <c r="AE11" s="27">
        <f t="shared" si="8"/>
        <v>1.2856787296883854E-2</v>
      </c>
      <c r="AF11" s="24">
        <f t="shared" si="9"/>
        <v>0.99802995241935466</v>
      </c>
      <c r="AG11" s="29">
        <f t="shared" si="10"/>
        <v>9.0216190366464971E-2</v>
      </c>
      <c r="AH11" s="29">
        <f t="shared" si="11"/>
        <v>1.8951612903225807</v>
      </c>
      <c r="AJ11" s="51">
        <f t="shared" si="15"/>
        <v>3.2574897628040698</v>
      </c>
      <c r="AK11" s="51">
        <f t="shared" si="16"/>
        <v>1.8951612903225807</v>
      </c>
      <c r="AL11" s="58">
        <f t="shared" si="17"/>
        <v>9.0216190366464971E-2</v>
      </c>
      <c r="AN11" s="122"/>
      <c r="AO11" s="160"/>
      <c r="AP11" s="160"/>
      <c r="AQ11" s="128"/>
    </row>
    <row r="12" spans="1:43" x14ac:dyDescent="0.2">
      <c r="A12">
        <v>40</v>
      </c>
      <c r="B12" s="1">
        <v>72</v>
      </c>
      <c r="C12" s="1" t="s">
        <v>17</v>
      </c>
      <c r="D12" s="7">
        <v>0</v>
      </c>
      <c r="E12">
        <v>1074</v>
      </c>
      <c r="F12">
        <v>405</v>
      </c>
      <c r="G12" s="21">
        <v>763</v>
      </c>
      <c r="H12" s="17">
        <v>0.82</v>
      </c>
      <c r="I12" s="25">
        <f t="shared" si="0"/>
        <v>1.3197639338475054E-2</v>
      </c>
      <c r="J12" s="25">
        <f t="shared" si="1"/>
        <v>1.2967962418932328E-2</v>
      </c>
      <c r="K12" s="27">
        <f t="shared" si="2"/>
        <v>1.0177111031111112</v>
      </c>
      <c r="L12" s="27">
        <f t="shared" si="3"/>
        <v>9.3298687004684411E-2</v>
      </c>
      <c r="M12" s="27">
        <f t="shared" si="4"/>
        <v>1.8839506172839506</v>
      </c>
      <c r="N12" s="27"/>
      <c r="O12" s="25">
        <f t="shared" si="5"/>
        <v>3.5254818283964613</v>
      </c>
      <c r="P12" s="25">
        <f t="shared" si="6"/>
        <v>1.8839506172839506</v>
      </c>
      <c r="Q12" s="58">
        <f t="shared" si="12"/>
        <v>9.3298687004684411E-2</v>
      </c>
      <c r="R12" s="156">
        <f t="shared" si="13"/>
        <v>933.4928410876712</v>
      </c>
      <c r="S12" s="156">
        <f t="shared" si="14"/>
        <v>1138.4059037654526</v>
      </c>
      <c r="T12" s="153"/>
      <c r="U12" s="153"/>
      <c r="W12" s="9">
        <v>40</v>
      </c>
      <c r="X12" s="67">
        <v>0</v>
      </c>
      <c r="Y12" s="17">
        <v>0.82499999999999996</v>
      </c>
      <c r="Z12">
        <v>415</v>
      </c>
      <c r="AA12">
        <v>674</v>
      </c>
      <c r="AB12">
        <v>939</v>
      </c>
      <c r="AC12">
        <v>1080</v>
      </c>
      <c r="AD12" s="27">
        <f t="shared" si="7"/>
        <v>1.1529027264765037E-2</v>
      </c>
      <c r="AE12" s="27">
        <f t="shared" si="8"/>
        <v>1.306791781144148E-2</v>
      </c>
      <c r="AF12" s="24">
        <f t="shared" si="9"/>
        <v>0.88223904000000031</v>
      </c>
      <c r="AG12" s="29">
        <f t="shared" si="10"/>
        <v>7.5593681468901205E-2</v>
      </c>
      <c r="AH12" s="29">
        <f t="shared" si="11"/>
        <v>1.6240963855421686</v>
      </c>
      <c r="AJ12" s="51">
        <f t="shared" si="15"/>
        <v>3.1142526242977917</v>
      </c>
      <c r="AK12" s="51">
        <f t="shared" si="16"/>
        <v>1.6240963855421686</v>
      </c>
      <c r="AL12" s="58">
        <f t="shared" si="17"/>
        <v>7.5593681468901205E-2</v>
      </c>
      <c r="AN12" s="122"/>
      <c r="AO12" s="160"/>
      <c r="AP12" s="160"/>
      <c r="AQ12" s="128"/>
    </row>
    <row r="13" spans="1:43" x14ac:dyDescent="0.2">
      <c r="A13">
        <v>40</v>
      </c>
      <c r="B13" s="1">
        <v>72</v>
      </c>
      <c r="C13" s="1" t="s">
        <v>17</v>
      </c>
      <c r="D13" s="7">
        <v>0</v>
      </c>
      <c r="E13">
        <v>1100</v>
      </c>
      <c r="F13">
        <v>441</v>
      </c>
      <c r="G13" s="21">
        <v>594</v>
      </c>
      <c r="H13" s="17">
        <v>0.84</v>
      </c>
      <c r="I13" s="25">
        <f t="shared" si="0"/>
        <v>9.7944793591527458E-3</v>
      </c>
      <c r="J13" s="25">
        <f t="shared" si="1"/>
        <v>1.3142866548387708E-2</v>
      </c>
      <c r="K13" s="27">
        <f t="shared" si="2"/>
        <v>0.74523159183673493</v>
      </c>
      <c r="L13" s="27">
        <f t="shared" si="3"/>
        <v>5.8855198155339322E-2</v>
      </c>
      <c r="M13" s="27">
        <f t="shared" si="4"/>
        <v>1.346938775510204</v>
      </c>
      <c r="N13" s="27"/>
      <c r="O13" s="25">
        <f t="shared" si="5"/>
        <v>2.7446083958944931</v>
      </c>
      <c r="P13" s="25">
        <f t="shared" si="6"/>
        <v>1.346938775510204</v>
      </c>
      <c r="Q13" s="58">
        <f t="shared" si="12"/>
        <v>5.8855198155339322E-2</v>
      </c>
      <c r="R13" s="156">
        <f t="shared" si="13"/>
        <v>956.0913642424938</v>
      </c>
      <c r="S13" s="156">
        <f t="shared" si="14"/>
        <v>1138.204005050588</v>
      </c>
      <c r="T13" s="153"/>
      <c r="U13" s="153"/>
      <c r="W13" s="9">
        <v>40</v>
      </c>
      <c r="X13" s="67">
        <v>0</v>
      </c>
      <c r="Y13" s="17">
        <v>0.85</v>
      </c>
      <c r="Z13">
        <v>455</v>
      </c>
      <c r="AA13">
        <v>517</v>
      </c>
      <c r="AB13">
        <v>967</v>
      </c>
      <c r="AC13">
        <v>1113</v>
      </c>
      <c r="AD13" s="27">
        <f t="shared" si="7"/>
        <v>8.3268452787944938E-3</v>
      </c>
      <c r="AE13" s="27">
        <f t="shared" si="8"/>
        <v>1.3090476874070627E-2</v>
      </c>
      <c r="AF13" s="24">
        <f t="shared" si="9"/>
        <v>0.6360994606153848</v>
      </c>
      <c r="AG13" s="29">
        <f t="shared" si="10"/>
        <v>4.631995899051896E-2</v>
      </c>
      <c r="AH13" s="29">
        <f t="shared" si="11"/>
        <v>1.1362637362637362</v>
      </c>
      <c r="AJ13" s="51">
        <f t="shared" si="15"/>
        <v>2.3888258260563178</v>
      </c>
      <c r="AK13" s="51">
        <f t="shared" si="16"/>
        <v>1.1362637362637362</v>
      </c>
      <c r="AL13" s="58">
        <f t="shared" si="17"/>
        <v>4.631995899051896E-2</v>
      </c>
      <c r="AN13" s="122"/>
      <c r="AO13" s="160"/>
      <c r="AP13" s="160"/>
      <c r="AQ13" s="128"/>
    </row>
    <row r="14" spans="1:43" x14ac:dyDescent="0.2">
      <c r="A14">
        <v>40</v>
      </c>
      <c r="B14" s="1">
        <v>72</v>
      </c>
      <c r="C14" s="1" t="s">
        <v>17</v>
      </c>
      <c r="D14" s="7">
        <v>0</v>
      </c>
      <c r="E14">
        <v>1129</v>
      </c>
      <c r="F14">
        <v>475</v>
      </c>
      <c r="G14" s="21">
        <v>382</v>
      </c>
      <c r="H14" s="17">
        <v>0.86199999999999999</v>
      </c>
      <c r="I14" s="25">
        <f t="shared" si="0"/>
        <v>5.9793745653874087E-3</v>
      </c>
      <c r="J14" s="25">
        <f t="shared" si="1"/>
        <v>1.309306572550939E-2</v>
      </c>
      <c r="K14" s="27">
        <f t="shared" si="2"/>
        <v>0.45668254408421061</v>
      </c>
      <c r="L14" s="27">
        <f t="shared" si="3"/>
        <v>2.8180272149829034E-2</v>
      </c>
      <c r="M14" s="27">
        <f t="shared" si="4"/>
        <v>0.80421052631578949</v>
      </c>
      <c r="N14" s="27"/>
      <c r="O14" s="25">
        <f t="shared" si="5"/>
        <v>1.7650511906257513</v>
      </c>
      <c r="P14" s="25">
        <f t="shared" si="6"/>
        <v>0.80421052631578949</v>
      </c>
      <c r="Q14" s="58">
        <f t="shared" si="12"/>
        <v>2.8180272149829034E-2</v>
      </c>
      <c r="R14" s="156">
        <f t="shared" si="13"/>
        <v>981.29740929979585</v>
      </c>
      <c r="S14" s="156">
        <f t="shared" si="14"/>
        <v>1138.396066473081</v>
      </c>
      <c r="T14" s="153"/>
      <c r="U14" s="153"/>
      <c r="W14" s="9">
        <v>40</v>
      </c>
      <c r="X14" s="67">
        <v>0</v>
      </c>
      <c r="Y14" s="17">
        <v>0.875</v>
      </c>
      <c r="Z14">
        <v>508</v>
      </c>
      <c r="AA14">
        <v>340</v>
      </c>
      <c r="AB14">
        <v>996</v>
      </c>
      <c r="AC14">
        <v>1146</v>
      </c>
      <c r="AD14" s="27">
        <f t="shared" si="7"/>
        <v>5.1652335404809178E-3</v>
      </c>
      <c r="AE14" s="27">
        <f t="shared" si="8"/>
        <v>1.3388731231689264E-2</v>
      </c>
      <c r="AF14" s="24">
        <f t="shared" si="9"/>
        <v>0.38578962047244092</v>
      </c>
      <c r="AG14" s="29">
        <f t="shared" si="10"/>
        <v>2.2125770915778935E-2</v>
      </c>
      <c r="AH14" s="29">
        <f t="shared" si="11"/>
        <v>0.6692913385826772</v>
      </c>
      <c r="AJ14" s="51">
        <f t="shared" si="15"/>
        <v>1.5709879707140195</v>
      </c>
      <c r="AK14" s="51">
        <f t="shared" si="16"/>
        <v>0.6692913385826772</v>
      </c>
      <c r="AL14" s="58">
        <f t="shared" si="17"/>
        <v>2.2125770915778935E-2</v>
      </c>
      <c r="AN14" s="122"/>
      <c r="AO14" s="160"/>
      <c r="AP14" s="160"/>
      <c r="AQ14" s="128"/>
    </row>
    <row r="15" spans="1:43" x14ac:dyDescent="0.2">
      <c r="A15">
        <v>40</v>
      </c>
      <c r="B15" s="1">
        <v>72</v>
      </c>
      <c r="C15" s="1" t="s">
        <v>17</v>
      </c>
      <c r="D15" s="7">
        <v>0</v>
      </c>
      <c r="E15">
        <v>1156</v>
      </c>
      <c r="F15">
        <v>528</v>
      </c>
      <c r="G15" s="21">
        <v>297</v>
      </c>
      <c r="H15" s="17">
        <v>0.88300000000000001</v>
      </c>
      <c r="I15" s="25">
        <f t="shared" si="0"/>
        <v>4.4342590578173545E-3</v>
      </c>
      <c r="J15" s="25">
        <f t="shared" si="1"/>
        <v>1.3557823768088766E-2</v>
      </c>
      <c r="K15" s="27">
        <f t="shared" si="2"/>
        <v>0.32706274499999993</v>
      </c>
      <c r="L15" s="27">
        <f t="shared" si="3"/>
        <v>1.737978900393922E-2</v>
      </c>
      <c r="M15" s="27">
        <f t="shared" si="4"/>
        <v>0.5625</v>
      </c>
      <c r="N15" s="27"/>
      <c r="O15" s="25">
        <f t="shared" si="5"/>
        <v>1.3723041979472466</v>
      </c>
      <c r="P15" s="25">
        <f t="shared" si="6"/>
        <v>0.5625</v>
      </c>
      <c r="Q15" s="58">
        <f t="shared" si="12"/>
        <v>1.737978900393922E-2</v>
      </c>
      <c r="R15" s="156">
        <f t="shared" si="13"/>
        <v>1004.7651064221116</v>
      </c>
      <c r="S15" s="156">
        <f t="shared" si="14"/>
        <v>1137.8993277713607</v>
      </c>
      <c r="T15" s="153"/>
      <c r="U15" s="153"/>
      <c r="W15" s="9">
        <v>40</v>
      </c>
      <c r="X15" s="67">
        <v>0</v>
      </c>
      <c r="Y15" s="17">
        <v>0.9</v>
      </c>
      <c r="Z15">
        <v>574</v>
      </c>
      <c r="AA15">
        <v>223</v>
      </c>
      <c r="AB15">
        <v>1024</v>
      </c>
      <c r="AC15">
        <v>1178</v>
      </c>
      <c r="AD15" s="27">
        <f t="shared" si="7"/>
        <v>3.2062291836749807E-3</v>
      </c>
      <c r="AE15" s="27">
        <f t="shared" si="8"/>
        <v>1.3928539661445815E-2</v>
      </c>
      <c r="AF15" s="24">
        <f t="shared" si="9"/>
        <v>0.23019133818815335</v>
      </c>
      <c r="AG15" s="29">
        <f t="shared" si="10"/>
        <v>1.0401336588054779E-2</v>
      </c>
      <c r="AH15" s="29">
        <f t="shared" si="11"/>
        <v>0.38850174216027872</v>
      </c>
      <c r="AJ15" s="51">
        <f t="shared" si="15"/>
        <v>1.0303832866741951</v>
      </c>
      <c r="AK15" s="51">
        <f t="shared" si="16"/>
        <v>0.38850174216027872</v>
      </c>
      <c r="AL15" s="58">
        <f t="shared" si="17"/>
        <v>1.0401336588054779E-2</v>
      </c>
      <c r="AN15" s="122"/>
      <c r="AO15" s="160"/>
      <c r="AP15" s="160"/>
      <c r="AQ15" s="128"/>
    </row>
    <row r="16" spans="1:43" x14ac:dyDescent="0.2">
      <c r="A16">
        <v>40</v>
      </c>
      <c r="B16" s="1">
        <v>72</v>
      </c>
      <c r="C16" s="1" t="s">
        <v>17</v>
      </c>
      <c r="D16" s="7">
        <v>0</v>
      </c>
      <c r="E16">
        <v>1187</v>
      </c>
      <c r="F16">
        <v>594</v>
      </c>
      <c r="G16" s="21">
        <v>233</v>
      </c>
      <c r="H16" s="17">
        <v>0.90700000000000003</v>
      </c>
      <c r="I16" s="25">
        <f t="shared" si="0"/>
        <v>3.2993984329319661E-3</v>
      </c>
      <c r="J16" s="25">
        <f t="shared" si="1"/>
        <v>1.4088470672219244E-2</v>
      </c>
      <c r="K16" s="27">
        <f t="shared" si="2"/>
        <v>0.23419138313131316</v>
      </c>
      <c r="L16" s="27">
        <f t="shared" si="3"/>
        <v>1.0734731464717904E-2</v>
      </c>
      <c r="M16" s="27">
        <f t="shared" si="4"/>
        <v>0.39225589225589225</v>
      </c>
      <c r="N16" s="27"/>
      <c r="O16" s="25">
        <f t="shared" si="5"/>
        <v>1.0765888152246075</v>
      </c>
      <c r="P16" s="25">
        <f t="shared" si="6"/>
        <v>0.39225589225589225</v>
      </c>
      <c r="Q16" s="58">
        <f t="shared" si="12"/>
        <v>1.0734731464717904E-2</v>
      </c>
      <c r="R16" s="156">
        <f t="shared" si="13"/>
        <v>1031.7094994143999</v>
      </c>
      <c r="S16" s="156">
        <f t="shared" si="14"/>
        <v>1137.4966917468578</v>
      </c>
      <c r="T16" s="153"/>
      <c r="U16" s="153"/>
      <c r="W16" s="9">
        <v>40</v>
      </c>
      <c r="X16" s="67">
        <v>0</v>
      </c>
      <c r="Y16" s="17">
        <v>0.92500000000000004</v>
      </c>
      <c r="Z16">
        <v>649</v>
      </c>
      <c r="AA16">
        <v>117</v>
      </c>
      <c r="AB16">
        <v>1053</v>
      </c>
      <c r="AC16">
        <v>1211</v>
      </c>
      <c r="AD16" s="27">
        <f t="shared" si="7"/>
        <v>1.5917609866694063E-3</v>
      </c>
      <c r="AE16" s="27">
        <f t="shared" si="8"/>
        <v>1.4495788088705525E-2</v>
      </c>
      <c r="AF16" s="24">
        <f t="shared" si="9"/>
        <v>0.10980851657935287</v>
      </c>
      <c r="AG16" s="29">
        <f t="shared" si="10"/>
        <v>3.4960516810522623E-3</v>
      </c>
      <c r="AH16" s="29">
        <f t="shared" si="11"/>
        <v>0.18027734976887519</v>
      </c>
      <c r="AJ16" s="51">
        <f t="shared" si="15"/>
        <v>0.54060468403982431</v>
      </c>
      <c r="AK16" s="51">
        <f t="shared" si="16"/>
        <v>0.18027734976887519</v>
      </c>
      <c r="AL16" s="58">
        <f t="shared" si="17"/>
        <v>3.4960516810522623E-3</v>
      </c>
      <c r="AN16" s="122"/>
      <c r="AO16" s="160"/>
      <c r="AP16" s="160"/>
      <c r="AQ16" s="128"/>
    </row>
    <row r="17" spans="1:43" x14ac:dyDescent="0.2">
      <c r="A17">
        <v>40</v>
      </c>
      <c r="B17" s="1">
        <v>72</v>
      </c>
      <c r="C17" s="1" t="s">
        <v>17</v>
      </c>
      <c r="D17" s="7">
        <v>0</v>
      </c>
      <c r="E17">
        <v>1215</v>
      </c>
      <c r="F17">
        <v>662</v>
      </c>
      <c r="G17" s="21">
        <v>106</v>
      </c>
      <c r="H17" s="17">
        <v>0.92800000000000005</v>
      </c>
      <c r="I17" s="25">
        <f t="shared" si="0"/>
        <v>1.4326285116343556E-3</v>
      </c>
      <c r="J17" s="25">
        <f t="shared" si="1"/>
        <v>1.4640594756577658E-2</v>
      </c>
      <c r="K17" s="27">
        <f t="shared" si="2"/>
        <v>9.7853163444108784E-2</v>
      </c>
      <c r="L17" s="27">
        <f t="shared" si="3"/>
        <v>2.9555925057898474E-3</v>
      </c>
      <c r="M17" s="27">
        <f t="shared" si="4"/>
        <v>0.16012084592145015</v>
      </c>
      <c r="N17" s="27"/>
      <c r="O17" s="25">
        <f t="shared" si="5"/>
        <v>0.48977860263437079</v>
      </c>
      <c r="P17" s="25">
        <f t="shared" si="6"/>
        <v>0.16012084592145015</v>
      </c>
      <c r="Q17" s="58">
        <f t="shared" si="12"/>
        <v>2.9555925057898474E-3</v>
      </c>
      <c r="R17" s="156">
        <f t="shared" si="13"/>
        <v>1056.0463705042091</v>
      </c>
      <c r="S17" s="156">
        <f t="shared" si="14"/>
        <v>1137.9810026985012</v>
      </c>
      <c r="T17" s="153"/>
      <c r="U17" s="153"/>
      <c r="W17" s="9">
        <v>40</v>
      </c>
      <c r="X17" s="67">
        <v>0</v>
      </c>
      <c r="Y17" s="17">
        <v>0.95</v>
      </c>
      <c r="Z17">
        <v>734</v>
      </c>
      <c r="AA17">
        <v>34</v>
      </c>
      <c r="AB17">
        <v>1081</v>
      </c>
      <c r="AC17">
        <v>1244</v>
      </c>
      <c r="AD17" s="27">
        <f t="shared" si="7"/>
        <v>4.3834740209276139E-4</v>
      </c>
      <c r="AE17" s="27">
        <f t="shared" si="8"/>
        <v>1.5123923884618301E-2</v>
      </c>
      <c r="AF17" s="24">
        <f t="shared" si="9"/>
        <v>2.8983708555858315E-2</v>
      </c>
      <c r="AG17" s="29">
        <f t="shared" si="10"/>
        <v>4.842460243751122E-4</v>
      </c>
      <c r="AH17" s="29">
        <f t="shared" si="11"/>
        <v>4.632152588555858E-2</v>
      </c>
      <c r="AJ17" s="51">
        <f t="shared" si="15"/>
        <v>0.15709879707140195</v>
      </c>
      <c r="AK17" s="51">
        <f t="shared" si="16"/>
        <v>4.632152588555858E-2</v>
      </c>
      <c r="AL17" s="58">
        <f t="shared" si="17"/>
        <v>4.842460243751122E-4</v>
      </c>
      <c r="AN17" s="122"/>
      <c r="AO17" s="160"/>
      <c r="AP17" s="160"/>
      <c r="AQ17" s="128"/>
    </row>
    <row r="18" spans="1:43" x14ac:dyDescent="0.2">
      <c r="A18">
        <v>40</v>
      </c>
      <c r="B18" s="1">
        <v>72</v>
      </c>
      <c r="C18" s="1" t="s">
        <v>17</v>
      </c>
      <c r="D18" s="7">
        <v>0</v>
      </c>
      <c r="E18">
        <v>1245</v>
      </c>
      <c r="F18">
        <v>735</v>
      </c>
      <c r="G18" s="21">
        <v>21</v>
      </c>
      <c r="H18" s="17">
        <v>0.95099999999999996</v>
      </c>
      <c r="I18" s="25">
        <f t="shared" si="0"/>
        <v>2.7030922822204E-4</v>
      </c>
      <c r="J18" s="25">
        <f t="shared" si="1"/>
        <v>1.5108065149015316E-2</v>
      </c>
      <c r="K18" s="27">
        <f t="shared" si="2"/>
        <v>1.7891717142857151E-2</v>
      </c>
      <c r="L18" s="27">
        <f t="shared" si="3"/>
        <v>2.3473905465313098E-4</v>
      </c>
      <c r="M18" s="27">
        <f t="shared" si="4"/>
        <v>2.8571428571428571E-2</v>
      </c>
      <c r="N18" s="27"/>
      <c r="O18" s="25">
        <f t="shared" si="5"/>
        <v>9.7031609955865905E-2</v>
      </c>
      <c r="P18" s="25">
        <f t="shared" si="6"/>
        <v>2.8571428571428571E-2</v>
      </c>
      <c r="Q18" s="58">
        <f t="shared" si="12"/>
        <v>2.3473905465313098E-4</v>
      </c>
      <c r="R18" s="156">
        <f t="shared" si="13"/>
        <v>1082.1215895290043</v>
      </c>
      <c r="S18" s="156">
        <f t="shared" si="14"/>
        <v>1137.8775915131487</v>
      </c>
      <c r="T18" s="153"/>
      <c r="U18" s="153"/>
      <c r="X18" s="67"/>
      <c r="Y18" s="17"/>
      <c r="Z18"/>
      <c r="AD18" s="27"/>
      <c r="AE18" s="27"/>
      <c r="AG18" s="29"/>
      <c r="AH18" s="29"/>
      <c r="AL18" s="58"/>
      <c r="AN18" s="122"/>
      <c r="AO18" s="160"/>
      <c r="AP18" s="160"/>
      <c r="AQ18" s="128"/>
    </row>
    <row r="19" spans="1:43" x14ac:dyDescent="0.2">
      <c r="I19" s="25"/>
      <c r="J19" s="25"/>
      <c r="K19" s="27"/>
      <c r="L19" s="27"/>
      <c r="M19" s="27"/>
      <c r="N19" s="27"/>
      <c r="O19" s="25"/>
      <c r="P19" s="25"/>
      <c r="Q19" s="58"/>
      <c r="R19" s="156"/>
      <c r="T19" s="153"/>
      <c r="U19" s="153"/>
      <c r="AD19" s="27"/>
      <c r="AE19" s="27"/>
      <c r="AG19" s="29"/>
      <c r="AH19" s="29"/>
      <c r="AL19" s="58"/>
      <c r="AN19" s="122"/>
      <c r="AO19" s="160"/>
      <c r="AP19" s="160"/>
      <c r="AQ19" s="128"/>
    </row>
    <row r="20" spans="1:43" x14ac:dyDescent="0.2">
      <c r="E20" s="1"/>
      <c r="I20" s="25"/>
      <c r="J20" s="25"/>
      <c r="K20" s="27"/>
      <c r="L20" s="27"/>
      <c r="M20" s="27"/>
      <c r="N20" s="27"/>
      <c r="O20" s="25"/>
      <c r="P20" s="25"/>
      <c r="Q20" s="58"/>
      <c r="R20" s="156"/>
      <c r="T20" s="153"/>
      <c r="U20" s="153"/>
      <c r="Y20" s="17"/>
      <c r="Z20" s="62"/>
      <c r="AA20" s="21"/>
      <c r="AD20" s="27"/>
      <c r="AE20" s="27"/>
      <c r="AG20" s="29"/>
      <c r="AH20" s="29"/>
      <c r="AL20" s="58"/>
      <c r="AN20" s="122"/>
      <c r="AO20" s="160"/>
      <c r="AP20" s="160"/>
      <c r="AQ20" s="128"/>
    </row>
    <row r="21" spans="1:43" x14ac:dyDescent="0.2">
      <c r="A21">
        <v>41</v>
      </c>
      <c r="B21" s="1">
        <v>73</v>
      </c>
      <c r="C21" s="1" t="s">
        <v>17</v>
      </c>
      <c r="D21" s="7">
        <v>2</v>
      </c>
      <c r="E21">
        <v>696</v>
      </c>
      <c r="F21">
        <v>105</v>
      </c>
      <c r="G21" s="21">
        <v>878</v>
      </c>
      <c r="H21" s="17">
        <v>0.53500000000000003</v>
      </c>
      <c r="I21" s="25">
        <f t="shared" ref="I21:I37" si="18">0.1515*(G21/1000)/(E21/1000)^2/($D$4/10)^4</f>
        <v>3.6162322700100905E-2</v>
      </c>
      <c r="J21" s="25">
        <f t="shared" ref="J21:J37" si="19">0.5*(F21/1000)/(E21/1000)^3/($D$4/10)^5</f>
        <v>1.2353531995176432E-2</v>
      </c>
      <c r="K21" s="27">
        <f t="shared" ref="K21:K37" si="20">I21/J21</f>
        <v>2.9272861165714281</v>
      </c>
      <c r="L21" s="27">
        <f t="shared" ref="L21:L37" si="21">0.798*I21^1.5/J21</f>
        <v>0.44421807217198694</v>
      </c>
      <c r="M21" s="27">
        <f t="shared" ref="M21:M37" si="22">G21/F21</f>
        <v>8.3619047619047624</v>
      </c>
      <c r="N21" s="27"/>
      <c r="O21" s="25">
        <f t="shared" ref="O21:O37" si="23">G21/(PI()*$D$4^2/4)</f>
        <v>4.056845406726203</v>
      </c>
      <c r="P21" s="25">
        <f t="shared" ref="P21:P37" si="24">M21</f>
        <v>8.3619047619047624</v>
      </c>
      <c r="Q21" s="58">
        <f t="shared" si="12"/>
        <v>0.44421807217198694</v>
      </c>
      <c r="R21" s="156">
        <f t="shared" si="13"/>
        <v>604.94508137525065</v>
      </c>
      <c r="S21" s="156">
        <f t="shared" si="14"/>
        <v>1130.7384698602816</v>
      </c>
      <c r="T21" s="153"/>
      <c r="U21" s="153"/>
      <c r="W21" s="9">
        <v>41</v>
      </c>
      <c r="X21" s="7">
        <v>2</v>
      </c>
      <c r="Y21" s="17">
        <v>0.72499999999999998</v>
      </c>
      <c r="Z21">
        <v>277</v>
      </c>
      <c r="AA21">
        <v>1408</v>
      </c>
      <c r="AB21" s="21">
        <v>820</v>
      </c>
      <c r="AC21">
        <v>943</v>
      </c>
      <c r="AD21" s="27">
        <f t="shared" ref="AD21:AD51" si="25">0.1515*(AA21/1000)/(AC21/1000)^2/($D$4/10)^4</f>
        <v>3.1590721874333524E-2</v>
      </c>
      <c r="AE21" s="27">
        <f t="shared" ref="AE21:AE51" si="26">0.5*(Z21/1000)/(AC21/1000)^3/($D$4/10)^5</f>
        <v>1.3103106019536825E-2</v>
      </c>
      <c r="AF21" s="24">
        <f t="shared" ref="AF21:AF51" si="27">AD21/AE21</f>
        <v>2.4109338524187724</v>
      </c>
      <c r="AG21" s="29">
        <f t="shared" ref="AG21:AG51" si="28">0.798*AD21^1.5/AE21</f>
        <v>0.34195421505442797</v>
      </c>
      <c r="AH21" s="29">
        <f t="shared" ref="AH21:AH51" si="29">AA21/Z21</f>
        <v>5.0830324909747295</v>
      </c>
      <c r="AJ21" s="51">
        <f>AA21/(PI()*$D$4^2/4)</f>
        <v>6.5057384198980577</v>
      </c>
      <c r="AK21" s="51">
        <f>AH21</f>
        <v>5.0830324909747295</v>
      </c>
      <c r="AL21" s="58">
        <f t="shared" si="17"/>
        <v>0.34195421505442797</v>
      </c>
      <c r="AN21" s="122"/>
      <c r="AO21" s="160"/>
      <c r="AP21" s="160"/>
      <c r="AQ21" s="128"/>
    </row>
    <row r="22" spans="1:43" x14ac:dyDescent="0.2">
      <c r="A22">
        <v>41</v>
      </c>
      <c r="B22" s="1">
        <v>73</v>
      </c>
      <c r="C22" s="1" t="s">
        <v>17</v>
      </c>
      <c r="D22" s="7">
        <v>2</v>
      </c>
      <c r="E22">
        <v>815</v>
      </c>
      <c r="F22">
        <v>174</v>
      </c>
      <c r="G22" s="21">
        <v>1119</v>
      </c>
      <c r="H22" s="17">
        <v>0.627</v>
      </c>
      <c r="I22" s="25">
        <f t="shared" si="18"/>
        <v>3.3612061517477532E-2</v>
      </c>
      <c r="J22" s="25">
        <f t="shared" si="19"/>
        <v>1.2749876739100144E-2</v>
      </c>
      <c r="K22" s="27">
        <f t="shared" si="20"/>
        <v>2.6362656051724143</v>
      </c>
      <c r="L22" s="27">
        <f t="shared" si="21"/>
        <v>0.38569111092866271</v>
      </c>
      <c r="M22" s="27">
        <f t="shared" si="22"/>
        <v>6.431034482758621</v>
      </c>
      <c r="N22" s="27"/>
      <c r="O22" s="25">
        <f t="shared" si="23"/>
        <v>5.170398644791141</v>
      </c>
      <c r="P22" s="25">
        <f t="shared" si="24"/>
        <v>6.431034482758621</v>
      </c>
      <c r="Q22" s="58">
        <f t="shared" si="12"/>
        <v>0.38569111092866271</v>
      </c>
      <c r="R22" s="156">
        <f t="shared" si="13"/>
        <v>708.37678350693852</v>
      </c>
      <c r="S22" s="156">
        <f t="shared" si="14"/>
        <v>1129.7875335038891</v>
      </c>
      <c r="T22" s="153"/>
      <c r="U22" s="153"/>
      <c r="W22" s="9">
        <v>41</v>
      </c>
      <c r="X22" s="7">
        <v>2</v>
      </c>
      <c r="Y22" s="17">
        <v>0.75</v>
      </c>
      <c r="Z22">
        <v>311</v>
      </c>
      <c r="AA22">
        <v>1480</v>
      </c>
      <c r="AB22" s="21">
        <v>848</v>
      </c>
      <c r="AC22">
        <v>975</v>
      </c>
      <c r="AD22" s="27">
        <f t="shared" si="25"/>
        <v>3.1062239553316627E-2</v>
      </c>
      <c r="AE22" s="27">
        <f t="shared" si="26"/>
        <v>1.3309940255841601E-2</v>
      </c>
      <c r="AF22" s="24">
        <f t="shared" si="27"/>
        <v>2.3337625080385855</v>
      </c>
      <c r="AG22" s="29">
        <f t="shared" si="28"/>
        <v>0.3282282311412491</v>
      </c>
      <c r="AH22" s="29">
        <f t="shared" si="29"/>
        <v>4.7588424437299039</v>
      </c>
      <c r="AJ22" s="51">
        <f>AA22/(PI()*$D$4^2/4)</f>
        <v>6.8384182254610257</v>
      </c>
      <c r="AK22" s="51">
        <f>AH22</f>
        <v>4.7588424437299039</v>
      </c>
      <c r="AL22" s="58">
        <f t="shared" si="17"/>
        <v>0.3282282311412491</v>
      </c>
      <c r="AN22" s="122"/>
      <c r="AO22" s="160"/>
      <c r="AP22" s="160"/>
      <c r="AQ22" s="128"/>
    </row>
    <row r="23" spans="1:43" x14ac:dyDescent="0.2">
      <c r="A23">
        <v>41</v>
      </c>
      <c r="B23" s="1">
        <v>73</v>
      </c>
      <c r="C23" s="1" t="s">
        <v>17</v>
      </c>
      <c r="D23" s="7">
        <v>2</v>
      </c>
      <c r="E23">
        <v>816</v>
      </c>
      <c r="F23">
        <v>174</v>
      </c>
      <c r="G23" s="21">
        <v>1151</v>
      </c>
      <c r="H23" s="17">
        <v>0.627</v>
      </c>
      <c r="I23" s="25">
        <f t="shared" si="18"/>
        <v>3.4488577879099022E-2</v>
      </c>
      <c r="J23" s="25">
        <f t="shared" si="19"/>
        <v>1.2703059613097005E-2</v>
      </c>
      <c r="K23" s="27">
        <f t="shared" si="20"/>
        <v>2.7149819751724138</v>
      </c>
      <c r="L23" s="27">
        <f t="shared" si="21"/>
        <v>0.4023532237929287</v>
      </c>
      <c r="M23" s="27">
        <f t="shared" si="22"/>
        <v>6.6149425287356323</v>
      </c>
      <c r="N23" s="27"/>
      <c r="O23" s="25">
        <f t="shared" si="23"/>
        <v>5.3182563361524604</v>
      </c>
      <c r="P23" s="25">
        <f t="shared" si="24"/>
        <v>6.6149425287356323</v>
      </c>
      <c r="Q23" s="58">
        <f t="shared" si="12"/>
        <v>0.4023532237929287</v>
      </c>
      <c r="R23" s="156">
        <f t="shared" si="13"/>
        <v>709.24595747443175</v>
      </c>
      <c r="S23" s="156">
        <f t="shared" si="14"/>
        <v>1131.1737758762868</v>
      </c>
      <c r="T23" s="153"/>
      <c r="U23" s="153"/>
      <c r="W23" s="9">
        <v>41</v>
      </c>
      <c r="X23" s="7">
        <v>2</v>
      </c>
      <c r="Y23" s="17">
        <v>0.77500000000000002</v>
      </c>
      <c r="Z23">
        <v>346</v>
      </c>
      <c r="AA23">
        <v>1553</v>
      </c>
      <c r="AB23" s="21">
        <v>876</v>
      </c>
      <c r="AC23">
        <v>1008</v>
      </c>
      <c r="AD23" s="27">
        <f t="shared" si="25"/>
        <v>3.0495142857071111E-2</v>
      </c>
      <c r="AE23" s="27">
        <f t="shared" si="26"/>
        <v>1.3400594527653577E-2</v>
      </c>
      <c r="AF23" s="24">
        <f t="shared" si="27"/>
        <v>2.2756559639306362</v>
      </c>
      <c r="AG23" s="29">
        <f t="shared" si="28"/>
        <v>0.31712087640192277</v>
      </c>
      <c r="AH23" s="29">
        <f t="shared" si="29"/>
        <v>4.4884393063583818</v>
      </c>
      <c r="AJ23" s="51">
        <f>AA23/(PI()*$D$4^2/4)</f>
        <v>7.1757185838790365</v>
      </c>
      <c r="AK23" s="51">
        <f>AH23</f>
        <v>4.4884393063583818</v>
      </c>
      <c r="AL23" s="58">
        <f t="shared" si="17"/>
        <v>0.31712087640192277</v>
      </c>
      <c r="AN23" s="122"/>
      <c r="AO23" s="160"/>
      <c r="AP23" s="160"/>
      <c r="AQ23" s="128"/>
    </row>
    <row r="24" spans="1:43" x14ac:dyDescent="0.2">
      <c r="A24">
        <v>41</v>
      </c>
      <c r="B24" s="1">
        <v>73</v>
      </c>
      <c r="C24" s="1" t="s">
        <v>17</v>
      </c>
      <c r="D24" s="7">
        <v>2</v>
      </c>
      <c r="E24">
        <v>930</v>
      </c>
      <c r="F24">
        <v>267</v>
      </c>
      <c r="G24" s="21">
        <v>1381</v>
      </c>
      <c r="H24" s="17">
        <v>0.71499999999999997</v>
      </c>
      <c r="I24" s="25">
        <f t="shared" si="18"/>
        <v>3.1857233751041519E-2</v>
      </c>
      <c r="J24" s="25">
        <f t="shared" si="19"/>
        <v>1.3167155965728624E-2</v>
      </c>
      <c r="K24" s="27">
        <f t="shared" si="20"/>
        <v>2.4194468292134834</v>
      </c>
      <c r="L24" s="27">
        <f t="shared" si="21"/>
        <v>0.34460613487227315</v>
      </c>
      <c r="M24" s="27">
        <f t="shared" si="22"/>
        <v>5.1722846441947565</v>
      </c>
      <c r="N24" s="27"/>
      <c r="O24" s="25">
        <f t="shared" si="23"/>
        <v>6.3809834928119438</v>
      </c>
      <c r="P24" s="25">
        <f t="shared" si="24"/>
        <v>5.1722846441947565</v>
      </c>
      <c r="Q24" s="58">
        <f t="shared" si="12"/>
        <v>0.34460613487227315</v>
      </c>
      <c r="R24" s="156">
        <f t="shared" si="13"/>
        <v>808.33178976865383</v>
      </c>
      <c r="S24" s="156">
        <f t="shared" si="14"/>
        <v>1130.533971704411</v>
      </c>
      <c r="T24" s="153"/>
      <c r="U24" s="153"/>
      <c r="W24" s="9">
        <v>41</v>
      </c>
      <c r="X24" s="7">
        <v>2</v>
      </c>
      <c r="Y24" s="17">
        <v>0.8</v>
      </c>
      <c r="Z24">
        <v>388</v>
      </c>
      <c r="AA24">
        <v>1626</v>
      </c>
      <c r="AB24" s="21">
        <v>904</v>
      </c>
      <c r="AC24">
        <v>1040</v>
      </c>
      <c r="AD24" s="27">
        <f t="shared" si="25"/>
        <v>2.9993983162428434E-2</v>
      </c>
      <c r="AE24" s="27">
        <f t="shared" si="26"/>
        <v>1.368236815230652E-2</v>
      </c>
      <c r="AF24" s="24">
        <f t="shared" si="27"/>
        <v>2.1921631422680412</v>
      </c>
      <c r="AG24" s="29">
        <f t="shared" si="28"/>
        <v>0.30296526156594028</v>
      </c>
      <c r="AH24" s="29">
        <f t="shared" si="29"/>
        <v>4.1907216494845363</v>
      </c>
      <c r="AJ24" s="51">
        <f t="shared" si="15"/>
        <v>7.5130189422970464</v>
      </c>
      <c r="AK24" s="51">
        <f t="shared" si="16"/>
        <v>4.1907216494845363</v>
      </c>
      <c r="AL24" s="58">
        <f t="shared" si="17"/>
        <v>0.30296526156594028</v>
      </c>
      <c r="AN24" s="122"/>
      <c r="AO24" s="160"/>
      <c r="AP24" s="160"/>
      <c r="AQ24" s="128"/>
    </row>
    <row r="25" spans="1:43" x14ac:dyDescent="0.2">
      <c r="A25">
        <v>41</v>
      </c>
      <c r="B25" s="1">
        <v>73</v>
      </c>
      <c r="C25" s="1" t="s">
        <v>17</v>
      </c>
      <c r="D25" s="7">
        <v>2</v>
      </c>
      <c r="E25">
        <v>1043</v>
      </c>
      <c r="F25">
        <v>392</v>
      </c>
      <c r="G25" s="21">
        <v>1642</v>
      </c>
      <c r="H25" s="17">
        <v>0.80200000000000005</v>
      </c>
      <c r="I25" s="25">
        <f t="shared" si="18"/>
        <v>3.0115135155607098E-2</v>
      </c>
      <c r="J25" s="25">
        <f t="shared" si="19"/>
        <v>1.3704484558854084E-2</v>
      </c>
      <c r="K25" s="27">
        <f t="shared" si="20"/>
        <v>2.1974657292857143</v>
      </c>
      <c r="L25" s="27">
        <f t="shared" si="21"/>
        <v>0.30431083127239394</v>
      </c>
      <c r="M25" s="27">
        <f t="shared" si="22"/>
        <v>4.1887755102040813</v>
      </c>
      <c r="N25" s="27"/>
      <c r="O25" s="25">
        <f t="shared" si="23"/>
        <v>7.5869477879777056</v>
      </c>
      <c r="P25" s="25">
        <f t="shared" si="24"/>
        <v>4.1887755102040813</v>
      </c>
      <c r="Q25" s="58">
        <f t="shared" si="12"/>
        <v>0.30431083127239394</v>
      </c>
      <c r="R25" s="156">
        <f t="shared" si="13"/>
        <v>906.5484480953827</v>
      </c>
      <c r="S25" s="156">
        <f t="shared" si="14"/>
        <v>1130.3596609668114</v>
      </c>
      <c r="T25" s="153"/>
      <c r="U25" s="153"/>
      <c r="W25" s="9">
        <v>41</v>
      </c>
      <c r="X25" s="7">
        <v>2</v>
      </c>
      <c r="Y25" s="17">
        <v>0.82499999999999996</v>
      </c>
      <c r="Z25">
        <v>430</v>
      </c>
      <c r="AA25">
        <v>1703</v>
      </c>
      <c r="AB25" s="21">
        <v>933</v>
      </c>
      <c r="AC25">
        <v>1073</v>
      </c>
      <c r="AD25" s="27">
        <f t="shared" si="25"/>
        <v>2.951178543569254E-2</v>
      </c>
      <c r="AE25" s="27">
        <f t="shared" si="26"/>
        <v>1.3806985025014673E-2</v>
      </c>
      <c r="AF25" s="24">
        <f t="shared" si="27"/>
        <v>2.1374532805116284</v>
      </c>
      <c r="AG25" s="29">
        <f t="shared" si="28"/>
        <v>0.29302000039101228</v>
      </c>
      <c r="AH25" s="29">
        <f t="shared" si="29"/>
        <v>3.9604651162790696</v>
      </c>
      <c r="AJ25" s="51">
        <f t="shared" si="15"/>
        <v>7.8688015121352208</v>
      </c>
      <c r="AK25" s="51">
        <f t="shared" si="16"/>
        <v>3.9604651162790696</v>
      </c>
      <c r="AL25" s="58">
        <f t="shared" si="17"/>
        <v>0.29302000039101228</v>
      </c>
      <c r="AN25" s="122"/>
      <c r="AO25" s="160"/>
      <c r="AP25" s="160"/>
      <c r="AQ25" s="128"/>
    </row>
    <row r="26" spans="1:43" x14ac:dyDescent="0.2">
      <c r="A26">
        <v>41</v>
      </c>
      <c r="B26" s="1">
        <v>73</v>
      </c>
      <c r="C26" s="1" t="s">
        <v>17</v>
      </c>
      <c r="D26" s="7">
        <v>2</v>
      </c>
      <c r="E26">
        <v>1069</v>
      </c>
      <c r="F26">
        <v>419</v>
      </c>
      <c r="G26" s="21">
        <v>1674</v>
      </c>
      <c r="H26" s="17">
        <v>0.82199999999999995</v>
      </c>
      <c r="I26" s="25">
        <f t="shared" si="18"/>
        <v>2.9226736487078984E-2</v>
      </c>
      <c r="J26" s="25">
        <f t="shared" si="19"/>
        <v>1.3605373586946528E-2</v>
      </c>
      <c r="K26" s="27">
        <f t="shared" si="20"/>
        <v>2.1481759615274467</v>
      </c>
      <c r="L26" s="27">
        <f t="shared" si="21"/>
        <v>0.29306429205434281</v>
      </c>
      <c r="M26" s="27">
        <f t="shared" si="22"/>
        <v>3.9952267303102627</v>
      </c>
      <c r="N26" s="27"/>
      <c r="O26" s="25">
        <f t="shared" si="23"/>
        <v>7.7348054793390251</v>
      </c>
      <c r="P26" s="25">
        <f t="shared" si="24"/>
        <v>3.9952267303102627</v>
      </c>
      <c r="Q26" s="58">
        <f t="shared" si="12"/>
        <v>0.29306429205434281</v>
      </c>
      <c r="R26" s="156">
        <f t="shared" si="13"/>
        <v>929.1469712502053</v>
      </c>
      <c r="S26" s="156">
        <f t="shared" si="14"/>
        <v>1130.3491134430722</v>
      </c>
      <c r="T26" s="153"/>
      <c r="U26" s="153"/>
      <c r="W26" s="9">
        <v>41</v>
      </c>
      <c r="X26" s="7">
        <v>2</v>
      </c>
      <c r="Y26" s="17">
        <v>0.85</v>
      </c>
      <c r="Z26">
        <v>478</v>
      </c>
      <c r="AA26">
        <v>1781</v>
      </c>
      <c r="AB26" s="21">
        <v>961</v>
      </c>
      <c r="AC26">
        <v>1105</v>
      </c>
      <c r="AD26" s="27">
        <f t="shared" si="25"/>
        <v>2.9101786086698785E-2</v>
      </c>
      <c r="AE26" s="27">
        <f t="shared" si="26"/>
        <v>1.4053051139824232E-2</v>
      </c>
      <c r="AF26" s="24">
        <f t="shared" si="27"/>
        <v>2.0708517884937243</v>
      </c>
      <c r="AG26" s="29">
        <f t="shared" si="28"/>
        <v>0.28191081090995801</v>
      </c>
      <c r="AH26" s="29">
        <f t="shared" si="29"/>
        <v>3.7259414225941421</v>
      </c>
      <c r="AJ26" s="51">
        <f t="shared" si="15"/>
        <v>8.229204634828438</v>
      </c>
      <c r="AK26" s="51">
        <f t="shared" si="16"/>
        <v>3.7259414225941421</v>
      </c>
      <c r="AL26" s="58">
        <f t="shared" si="17"/>
        <v>0.28191081090995801</v>
      </c>
      <c r="AN26" s="122"/>
      <c r="AO26" s="160"/>
      <c r="AP26" s="160"/>
      <c r="AQ26" s="128"/>
    </row>
    <row r="27" spans="1:43" x14ac:dyDescent="0.2">
      <c r="A27">
        <v>41</v>
      </c>
      <c r="B27" s="1">
        <v>73</v>
      </c>
      <c r="C27" s="1" t="s">
        <v>17</v>
      </c>
      <c r="D27" s="7">
        <v>2</v>
      </c>
      <c r="E27">
        <v>1103</v>
      </c>
      <c r="F27">
        <v>478</v>
      </c>
      <c r="G27" s="21">
        <v>1778</v>
      </c>
      <c r="H27" s="17">
        <v>0.84799999999999998</v>
      </c>
      <c r="I27" s="25">
        <f t="shared" si="18"/>
        <v>2.9158220270335104E-2</v>
      </c>
      <c r="J27" s="25">
        <f t="shared" si="19"/>
        <v>1.4129634356768266E-2</v>
      </c>
      <c r="K27" s="27">
        <f t="shared" si="20"/>
        <v>2.063621714058578</v>
      </c>
      <c r="L27" s="27">
        <f t="shared" si="21"/>
        <v>0.28119881524614909</v>
      </c>
      <c r="M27" s="27">
        <f t="shared" si="22"/>
        <v>3.7196652719665271</v>
      </c>
      <c r="N27" s="27"/>
      <c r="O27" s="25">
        <f t="shared" si="23"/>
        <v>8.2153429762633134</v>
      </c>
      <c r="P27" s="25">
        <f t="shared" si="24"/>
        <v>3.7196652719665271</v>
      </c>
      <c r="Q27" s="58">
        <f t="shared" si="12"/>
        <v>0.28119881524614909</v>
      </c>
      <c r="R27" s="156">
        <f t="shared" si="13"/>
        <v>958.69888614497336</v>
      </c>
      <c r="S27" s="156">
        <f t="shared" si="14"/>
        <v>1130.5411393219026</v>
      </c>
      <c r="T27" s="153"/>
      <c r="U27" s="153"/>
      <c r="W27" s="9">
        <v>41</v>
      </c>
      <c r="X27" s="7">
        <v>2</v>
      </c>
      <c r="Y27" s="17">
        <v>0.875</v>
      </c>
      <c r="Z27">
        <v>535</v>
      </c>
      <c r="AA27">
        <v>1861</v>
      </c>
      <c r="AB27" s="21">
        <v>989</v>
      </c>
      <c r="AC27">
        <v>1138</v>
      </c>
      <c r="AD27" s="27">
        <f t="shared" si="25"/>
        <v>2.8670953059169037E-2</v>
      </c>
      <c r="AE27" s="27">
        <f t="shared" si="26"/>
        <v>1.4399803308855109E-2</v>
      </c>
      <c r="AF27" s="24">
        <f t="shared" si="27"/>
        <v>1.9910656030654206</v>
      </c>
      <c r="AG27" s="29">
        <f t="shared" si="28"/>
        <v>0.26903546018645624</v>
      </c>
      <c r="AH27" s="29">
        <f t="shared" si="29"/>
        <v>3.4785046728971962</v>
      </c>
      <c r="AJ27" s="51">
        <f t="shared" si="15"/>
        <v>8.598848863231737</v>
      </c>
      <c r="AK27" s="51">
        <f t="shared" si="16"/>
        <v>3.4785046728971962</v>
      </c>
      <c r="AL27" s="58">
        <f t="shared" si="17"/>
        <v>0.26903546018645624</v>
      </c>
      <c r="AN27" s="122"/>
      <c r="AO27" s="160"/>
      <c r="AP27" s="160"/>
      <c r="AQ27" s="128"/>
    </row>
    <row r="28" spans="1:43" x14ac:dyDescent="0.2">
      <c r="A28">
        <v>41</v>
      </c>
      <c r="B28" s="1">
        <v>73</v>
      </c>
      <c r="C28" s="1" t="s">
        <v>17</v>
      </c>
      <c r="D28" s="7">
        <v>2</v>
      </c>
      <c r="E28">
        <v>1132</v>
      </c>
      <c r="F28">
        <v>525</v>
      </c>
      <c r="G28" s="21">
        <v>1862</v>
      </c>
      <c r="H28" s="17">
        <v>0.87</v>
      </c>
      <c r="I28" s="25">
        <f t="shared" si="18"/>
        <v>2.8991260855713324E-2</v>
      </c>
      <c r="J28" s="25">
        <f t="shared" si="19"/>
        <v>1.4356533443857606E-2</v>
      </c>
      <c r="K28" s="27">
        <f t="shared" si="20"/>
        <v>2.0193775168000001</v>
      </c>
      <c r="L28" s="27">
        <f t="shared" si="21"/>
        <v>0.27438095274972235</v>
      </c>
      <c r="M28" s="27">
        <f t="shared" si="22"/>
        <v>3.5466666666666669</v>
      </c>
      <c r="N28" s="27"/>
      <c r="O28" s="25">
        <f t="shared" si="23"/>
        <v>8.603469416086778</v>
      </c>
      <c r="P28" s="25">
        <f t="shared" si="24"/>
        <v>3.5466666666666669</v>
      </c>
      <c r="Q28" s="58">
        <f t="shared" si="12"/>
        <v>0.27438095274972235</v>
      </c>
      <c r="R28" s="156">
        <f t="shared" si="13"/>
        <v>983.90493120227529</v>
      </c>
      <c r="S28" s="156">
        <f t="shared" si="14"/>
        <v>1130.9252082784774</v>
      </c>
      <c r="T28" s="153"/>
      <c r="U28" s="153"/>
      <c r="W28" s="9">
        <v>41</v>
      </c>
      <c r="X28" s="7">
        <v>2</v>
      </c>
      <c r="Y28" s="17">
        <v>0.9</v>
      </c>
      <c r="Z28">
        <v>596</v>
      </c>
      <c r="AA28">
        <v>1932</v>
      </c>
      <c r="AB28" s="21">
        <v>1017</v>
      </c>
      <c r="AC28">
        <v>1170</v>
      </c>
      <c r="AD28" s="27">
        <f t="shared" si="25"/>
        <v>2.8158899595067437E-2</v>
      </c>
      <c r="AE28" s="27">
        <f t="shared" si="26"/>
        <v>1.4761083557523511E-2</v>
      </c>
      <c r="AF28" s="24">
        <f t="shared" si="27"/>
        <v>1.9076444818791947</v>
      </c>
      <c r="AG28" s="29">
        <f t="shared" si="28"/>
        <v>0.25545133202647485</v>
      </c>
      <c r="AH28" s="29">
        <f t="shared" si="29"/>
        <v>3.2416107382550337</v>
      </c>
      <c r="AJ28" s="51">
        <f t="shared" si="15"/>
        <v>8.9269081159396642</v>
      </c>
      <c r="AK28" s="51">
        <f t="shared" si="16"/>
        <v>3.2416107382550337</v>
      </c>
      <c r="AL28" s="58">
        <f t="shared" si="17"/>
        <v>0.25545133202647485</v>
      </c>
      <c r="AN28" s="122"/>
      <c r="AO28" s="160"/>
      <c r="AP28" s="160"/>
      <c r="AQ28" s="128"/>
    </row>
    <row r="29" spans="1:43" x14ac:dyDescent="0.2">
      <c r="A29">
        <v>41</v>
      </c>
      <c r="B29" s="1">
        <v>73</v>
      </c>
      <c r="C29" s="1" t="s">
        <v>17</v>
      </c>
      <c r="D29" s="7">
        <v>2</v>
      </c>
      <c r="E29">
        <v>1155</v>
      </c>
      <c r="F29">
        <v>562</v>
      </c>
      <c r="G29" s="21">
        <v>1883</v>
      </c>
      <c r="H29" s="17">
        <v>0.88800000000000001</v>
      </c>
      <c r="I29" s="25">
        <f t="shared" si="18"/>
        <v>2.8162203491123819E-2</v>
      </c>
      <c r="J29" s="25">
        <f t="shared" si="19"/>
        <v>1.4468380679506006E-2</v>
      </c>
      <c r="K29" s="27">
        <f t="shared" si="20"/>
        <v>1.9464654763345195</v>
      </c>
      <c r="L29" s="27">
        <f t="shared" si="21"/>
        <v>0.26066511474432369</v>
      </c>
      <c r="M29" s="27">
        <f t="shared" si="22"/>
        <v>3.3505338078291813</v>
      </c>
      <c r="N29" s="27"/>
      <c r="O29" s="25">
        <f t="shared" si="23"/>
        <v>8.7005010260426427</v>
      </c>
      <c r="P29" s="25">
        <f t="shared" si="24"/>
        <v>3.3505338078291813</v>
      </c>
      <c r="Q29" s="58">
        <f t="shared" si="12"/>
        <v>0.26066511474432369</v>
      </c>
      <c r="R29" s="156">
        <f t="shared" si="13"/>
        <v>1003.8959324546183</v>
      </c>
      <c r="S29" s="156">
        <f t="shared" si="14"/>
        <v>1130.5134374488946</v>
      </c>
      <c r="T29" s="153"/>
      <c r="U29" s="153"/>
      <c r="W29" s="9">
        <v>41</v>
      </c>
      <c r="X29" s="7">
        <v>2</v>
      </c>
      <c r="Y29" s="17">
        <v>0.92500000000000004</v>
      </c>
      <c r="Z29">
        <v>666</v>
      </c>
      <c r="AA29">
        <v>2001</v>
      </c>
      <c r="AB29" s="21">
        <v>1046</v>
      </c>
      <c r="AC29">
        <v>1203</v>
      </c>
      <c r="AD29" s="27">
        <f t="shared" si="25"/>
        <v>2.7586468950504688E-2</v>
      </c>
      <c r="AE29" s="27">
        <f t="shared" si="26"/>
        <v>1.5174238692610047E-2</v>
      </c>
      <c r="AF29" s="24">
        <f t="shared" si="27"/>
        <v>1.817980427837838</v>
      </c>
      <c r="AG29" s="29">
        <f t="shared" si="28"/>
        <v>0.24095733543684747</v>
      </c>
      <c r="AH29" s="29">
        <f t="shared" si="29"/>
        <v>3.0045045045045047</v>
      </c>
      <c r="AJ29" s="51">
        <f t="shared" si="15"/>
        <v>9.2457262629375094</v>
      </c>
      <c r="AK29" s="51">
        <f t="shared" si="16"/>
        <v>3.0045045045045047</v>
      </c>
      <c r="AL29" s="58">
        <f t="shared" si="17"/>
        <v>0.24095733543684747</v>
      </c>
      <c r="AN29" s="122"/>
      <c r="AO29" s="160"/>
      <c r="AP29" s="160"/>
      <c r="AQ29" s="128"/>
    </row>
    <row r="30" spans="1:43" x14ac:dyDescent="0.2">
      <c r="A30">
        <v>41</v>
      </c>
      <c r="B30" s="1">
        <v>73</v>
      </c>
      <c r="C30" s="1" t="s">
        <v>17</v>
      </c>
      <c r="D30" s="7">
        <v>2</v>
      </c>
      <c r="E30">
        <v>1187</v>
      </c>
      <c r="F30">
        <v>634</v>
      </c>
      <c r="G30" s="34">
        <v>1966</v>
      </c>
      <c r="H30" s="17">
        <v>0.91300000000000003</v>
      </c>
      <c r="I30" s="25">
        <f t="shared" si="18"/>
        <v>2.7839559309631955E-2</v>
      </c>
      <c r="J30" s="25">
        <f t="shared" si="19"/>
        <v>1.5037189236005055E-2</v>
      </c>
      <c r="K30" s="27">
        <f t="shared" si="20"/>
        <v>1.8513805254889588</v>
      </c>
      <c r="L30" s="27">
        <f t="shared" si="21"/>
        <v>0.24650728621430193</v>
      </c>
      <c r="M30" s="27">
        <f t="shared" si="22"/>
        <v>3.1009463722397475</v>
      </c>
      <c r="N30" s="27"/>
      <c r="O30" s="25">
        <f t="shared" si="23"/>
        <v>9.0840069130110663</v>
      </c>
      <c r="P30" s="25">
        <f t="shared" si="24"/>
        <v>3.1009463722397475</v>
      </c>
      <c r="Q30" s="58">
        <f t="shared" si="12"/>
        <v>0.24650728621430193</v>
      </c>
      <c r="R30" s="156">
        <f t="shared" si="13"/>
        <v>1031.7094994143999</v>
      </c>
      <c r="S30" s="156">
        <f t="shared" si="14"/>
        <v>1130.0213575185103</v>
      </c>
      <c r="T30" s="153"/>
      <c r="U30" s="153"/>
      <c r="W30" s="9">
        <v>41</v>
      </c>
      <c r="X30" s="7">
        <v>2</v>
      </c>
      <c r="Y30" s="17">
        <v>0.95</v>
      </c>
      <c r="Z30">
        <v>746</v>
      </c>
      <c r="AA30">
        <v>2057</v>
      </c>
      <c r="AB30" s="21">
        <v>1074</v>
      </c>
      <c r="AC30">
        <v>1235</v>
      </c>
      <c r="AD30" s="27">
        <f t="shared" si="25"/>
        <v>2.6907952798651949E-2</v>
      </c>
      <c r="AE30" s="27">
        <f t="shared" si="26"/>
        <v>1.5709686514699714E-2</v>
      </c>
      <c r="AF30" s="24">
        <f t="shared" si="27"/>
        <v>1.7128255725201074</v>
      </c>
      <c r="AG30" s="29">
        <f t="shared" si="28"/>
        <v>0.22421071224914116</v>
      </c>
      <c r="AH30" s="29">
        <f t="shared" si="29"/>
        <v>2.7573726541554961</v>
      </c>
      <c r="AJ30" s="51">
        <f t="shared" si="15"/>
        <v>9.5044772228198173</v>
      </c>
      <c r="AK30" s="51">
        <f t="shared" si="16"/>
        <v>2.7573726541554961</v>
      </c>
      <c r="AL30" s="58">
        <f t="shared" si="17"/>
        <v>0.22421071224914116</v>
      </c>
      <c r="AN30" s="122"/>
      <c r="AO30" s="160"/>
      <c r="AP30" s="160"/>
      <c r="AQ30" s="128"/>
    </row>
    <row r="31" spans="1:43" x14ac:dyDescent="0.2">
      <c r="A31">
        <v>41</v>
      </c>
      <c r="B31" s="1">
        <v>73</v>
      </c>
      <c r="C31" s="1" t="s">
        <v>17</v>
      </c>
      <c r="D31" s="7">
        <v>2</v>
      </c>
      <c r="E31">
        <v>1214</v>
      </c>
      <c r="F31">
        <v>692</v>
      </c>
      <c r="G31" s="21">
        <v>2029</v>
      </c>
      <c r="H31" s="17">
        <v>0.93300000000000005</v>
      </c>
      <c r="I31" s="25">
        <f t="shared" si="18"/>
        <v>2.7467868161779135E-2</v>
      </c>
      <c r="J31" s="25">
        <f t="shared" si="19"/>
        <v>1.5341915922487114E-2</v>
      </c>
      <c r="K31" s="27">
        <f t="shared" si="20"/>
        <v>1.7903805691907517</v>
      </c>
      <c r="L31" s="27">
        <f t="shared" si="21"/>
        <v>0.236788564307227</v>
      </c>
      <c r="M31" s="27">
        <f t="shared" si="22"/>
        <v>2.9320809248554913</v>
      </c>
      <c r="N31" s="27"/>
      <c r="O31" s="25">
        <f t="shared" si="23"/>
        <v>9.3751017428786643</v>
      </c>
      <c r="P31" s="25">
        <f t="shared" si="24"/>
        <v>2.9320809248554913</v>
      </c>
      <c r="Q31" s="58">
        <f t="shared" si="12"/>
        <v>0.236788564307227</v>
      </c>
      <c r="R31" s="156">
        <f t="shared" si="13"/>
        <v>1055.1771965367159</v>
      </c>
      <c r="S31" s="156">
        <f t="shared" si="14"/>
        <v>1130.9509073276697</v>
      </c>
      <c r="T31" s="153"/>
      <c r="U31" s="153"/>
      <c r="W31" s="9">
        <v>41</v>
      </c>
      <c r="X31" s="7">
        <v>2</v>
      </c>
      <c r="Y31" s="17">
        <v>0.97499999999999998</v>
      </c>
      <c r="Z31">
        <v>840</v>
      </c>
      <c r="AA31">
        <v>2074</v>
      </c>
      <c r="AB31" s="21">
        <v>1102</v>
      </c>
      <c r="AC31">
        <v>1268</v>
      </c>
      <c r="AD31" s="27">
        <f t="shared" si="25"/>
        <v>2.5736561650993164E-2</v>
      </c>
      <c r="AE31" s="27">
        <f t="shared" si="26"/>
        <v>1.6343726630494812E-2</v>
      </c>
      <c r="AF31" s="24">
        <f t="shared" si="27"/>
        <v>1.5747058325714287</v>
      </c>
      <c r="AG31" s="29">
        <f t="shared" si="28"/>
        <v>0.20159399447601328</v>
      </c>
      <c r="AH31" s="29">
        <f t="shared" si="29"/>
        <v>2.4690476190476192</v>
      </c>
      <c r="AJ31" s="51">
        <f t="shared" si="15"/>
        <v>9.5830266213555184</v>
      </c>
      <c r="AK31" s="51">
        <f t="shared" si="16"/>
        <v>2.4690476190476192</v>
      </c>
      <c r="AL31" s="58">
        <f t="shared" si="17"/>
        <v>0.20159399447601328</v>
      </c>
      <c r="AN31" s="122"/>
      <c r="AO31" s="160"/>
      <c r="AP31" s="160"/>
      <c r="AQ31" s="128"/>
    </row>
    <row r="32" spans="1:43" x14ac:dyDescent="0.2">
      <c r="A32">
        <v>41</v>
      </c>
      <c r="B32" s="1">
        <v>73</v>
      </c>
      <c r="C32" s="1" t="s">
        <v>17</v>
      </c>
      <c r="D32" s="7">
        <v>2</v>
      </c>
      <c r="E32">
        <v>1244</v>
      </c>
      <c r="F32">
        <v>766</v>
      </c>
      <c r="G32" s="21">
        <v>2071</v>
      </c>
      <c r="H32" s="17">
        <v>0.95699999999999996</v>
      </c>
      <c r="I32" s="25">
        <f t="shared" si="18"/>
        <v>2.6700513815709082E-2</v>
      </c>
      <c r="J32" s="25">
        <f t="shared" si="19"/>
        <v>1.5783277514465423E-2</v>
      </c>
      <c r="K32" s="27">
        <f t="shared" si="20"/>
        <v>1.6916964040731071</v>
      </c>
      <c r="L32" s="27">
        <f t="shared" si="21"/>
        <v>0.22058964762489799</v>
      </c>
      <c r="M32" s="27">
        <f t="shared" si="22"/>
        <v>2.7036553524804177</v>
      </c>
      <c r="N32" s="27"/>
      <c r="O32" s="25">
        <f t="shared" si="23"/>
        <v>9.5691649627903956</v>
      </c>
      <c r="P32" s="25">
        <f t="shared" si="24"/>
        <v>2.7036553524804177</v>
      </c>
      <c r="Q32" s="58">
        <f t="shared" si="12"/>
        <v>0.22058964762489799</v>
      </c>
      <c r="R32" s="156">
        <f t="shared" si="13"/>
        <v>1081.252415561511</v>
      </c>
      <c r="S32" s="156">
        <f t="shared" si="14"/>
        <v>1129.8353349650063</v>
      </c>
      <c r="T32" s="153"/>
      <c r="U32" s="153"/>
      <c r="W32" s="9">
        <v>41</v>
      </c>
      <c r="X32" s="7">
        <v>2</v>
      </c>
      <c r="Y32" s="17">
        <v>1</v>
      </c>
      <c r="Z32">
        <v>960</v>
      </c>
      <c r="AA32">
        <v>2041</v>
      </c>
      <c r="AB32" s="21">
        <v>1130</v>
      </c>
      <c r="AC32">
        <v>1300</v>
      </c>
      <c r="AD32" s="27">
        <f t="shared" si="25"/>
        <v>2.4095535403499704E-2</v>
      </c>
      <c r="AE32" s="27">
        <f t="shared" si="26"/>
        <v>1.7332880397478607E-2</v>
      </c>
      <c r="AF32" s="24">
        <f t="shared" si="27"/>
        <v>1.3901633687500001</v>
      </c>
      <c r="AG32" s="29">
        <f t="shared" si="28"/>
        <v>0.17220153652341919</v>
      </c>
      <c r="AH32" s="29">
        <f t="shared" si="29"/>
        <v>2.1260416666666666</v>
      </c>
      <c r="AJ32" s="51">
        <f t="shared" si="15"/>
        <v>9.4305483771391589</v>
      </c>
      <c r="AK32" s="51">
        <f t="shared" si="16"/>
        <v>2.1260416666666666</v>
      </c>
      <c r="AL32" s="58">
        <f t="shared" si="17"/>
        <v>0.17220153652341919</v>
      </c>
      <c r="AN32" s="122"/>
      <c r="AO32" s="160"/>
      <c r="AP32" s="160"/>
      <c r="AQ32" s="128"/>
    </row>
    <row r="33" spans="1:43" x14ac:dyDescent="0.2">
      <c r="A33">
        <v>41</v>
      </c>
      <c r="B33" s="1">
        <v>73</v>
      </c>
      <c r="C33" s="1" t="s">
        <v>17</v>
      </c>
      <c r="D33" s="7">
        <v>2</v>
      </c>
      <c r="E33">
        <v>1271</v>
      </c>
      <c r="F33">
        <v>849</v>
      </c>
      <c r="G33" s="21">
        <v>2071</v>
      </c>
      <c r="H33" s="17">
        <v>0.97699999999999998</v>
      </c>
      <c r="I33" s="25">
        <f t="shared" si="18"/>
        <v>2.5578158749410954E-2</v>
      </c>
      <c r="J33" s="25">
        <f t="shared" si="19"/>
        <v>1.6402143332340354E-2</v>
      </c>
      <c r="K33" s="27">
        <f t="shared" si="20"/>
        <v>1.5594400214134279</v>
      </c>
      <c r="L33" s="27">
        <f t="shared" si="21"/>
        <v>0.19902434638477273</v>
      </c>
      <c r="M33" s="27">
        <f t="shared" si="22"/>
        <v>2.4393404004711425</v>
      </c>
      <c r="N33" s="27"/>
      <c r="O33" s="25">
        <f t="shared" si="23"/>
        <v>9.5691649627903956</v>
      </c>
      <c r="P33" s="25">
        <f t="shared" si="24"/>
        <v>2.4393404004711425</v>
      </c>
      <c r="Q33" s="58">
        <f t="shared" si="12"/>
        <v>0.19902434638477273</v>
      </c>
      <c r="R33" s="156">
        <f t="shared" si="13"/>
        <v>1104.720112683827</v>
      </c>
      <c r="S33" s="156">
        <f t="shared" si="14"/>
        <v>1130.7268297685025</v>
      </c>
      <c r="T33" s="153"/>
      <c r="U33" s="153"/>
      <c r="AD33" s="27"/>
      <c r="AE33" s="27"/>
      <c r="AG33" s="29"/>
      <c r="AH33" s="29"/>
      <c r="AL33" s="58"/>
      <c r="AN33" s="122"/>
      <c r="AO33" s="160"/>
      <c r="AP33" s="160"/>
      <c r="AQ33" s="128"/>
    </row>
    <row r="34" spans="1:43" x14ac:dyDescent="0.2">
      <c r="A34">
        <v>41</v>
      </c>
      <c r="B34" s="1">
        <v>73</v>
      </c>
      <c r="C34" s="1" t="s">
        <v>17</v>
      </c>
      <c r="D34" s="7">
        <v>2</v>
      </c>
      <c r="E34">
        <v>1299</v>
      </c>
      <c r="F34">
        <v>950</v>
      </c>
      <c r="G34" s="21">
        <v>2050</v>
      </c>
      <c r="H34" s="17">
        <v>0.999</v>
      </c>
      <c r="I34" s="25">
        <f t="shared" si="18"/>
        <v>2.4239063676525206E-2</v>
      </c>
      <c r="J34" s="25">
        <f t="shared" si="19"/>
        <v>1.7191972832995867E-2</v>
      </c>
      <c r="K34" s="27">
        <f t="shared" si="20"/>
        <v>1.4099058852631583</v>
      </c>
      <c r="L34" s="27">
        <f t="shared" si="21"/>
        <v>0.1751664524478371</v>
      </c>
      <c r="M34" s="27">
        <f t="shared" si="22"/>
        <v>2.1578947368421053</v>
      </c>
      <c r="N34" s="27"/>
      <c r="O34" s="25">
        <f t="shared" si="23"/>
        <v>9.4721333528345291</v>
      </c>
      <c r="P34" s="25">
        <f t="shared" si="24"/>
        <v>2.1578947368421053</v>
      </c>
      <c r="Q34" s="58">
        <f t="shared" si="12"/>
        <v>0.1751664524478371</v>
      </c>
      <c r="R34" s="156">
        <f t="shared" si="13"/>
        <v>1129.0569837736357</v>
      </c>
      <c r="S34" s="156">
        <f t="shared" si="14"/>
        <v>1130.1871709445802</v>
      </c>
      <c r="T34" s="153"/>
      <c r="U34" s="153"/>
      <c r="AD34" s="27"/>
      <c r="AE34" s="27"/>
      <c r="AG34" s="29"/>
      <c r="AH34" s="29"/>
      <c r="AL34" s="58"/>
      <c r="AN34" s="122"/>
      <c r="AO34" s="160"/>
      <c r="AP34" s="160"/>
      <c r="AQ34" s="128"/>
    </row>
    <row r="35" spans="1:43" x14ac:dyDescent="0.2">
      <c r="A35">
        <v>41</v>
      </c>
      <c r="B35" s="1">
        <v>73</v>
      </c>
      <c r="C35" s="1" t="s">
        <v>17</v>
      </c>
      <c r="D35" s="7">
        <v>2</v>
      </c>
      <c r="E35">
        <v>1329</v>
      </c>
      <c r="F35">
        <v>1058</v>
      </c>
      <c r="G35" s="21">
        <v>2008</v>
      </c>
      <c r="H35" s="17">
        <v>1.022</v>
      </c>
      <c r="I35" s="25">
        <f t="shared" si="18"/>
        <v>2.2682662311588605E-2</v>
      </c>
      <c r="J35" s="25">
        <f t="shared" si="19"/>
        <v>1.7878879157195545E-2</v>
      </c>
      <c r="K35" s="27">
        <f t="shared" si="20"/>
        <v>1.2686848046880908</v>
      </c>
      <c r="L35" s="27">
        <f t="shared" si="21"/>
        <v>0.15247675586918594</v>
      </c>
      <c r="M35" s="27">
        <f t="shared" si="22"/>
        <v>1.8979206049149338</v>
      </c>
      <c r="N35" s="27"/>
      <c r="O35" s="25">
        <f t="shared" si="23"/>
        <v>9.2780701329227977</v>
      </c>
      <c r="P35" s="25">
        <f t="shared" si="24"/>
        <v>1.8979206049149338</v>
      </c>
      <c r="Q35" s="58">
        <f t="shared" si="12"/>
        <v>0.15247675586918594</v>
      </c>
      <c r="R35" s="156">
        <f t="shared" si="13"/>
        <v>1155.1322027984311</v>
      </c>
      <c r="S35" s="156">
        <f t="shared" si="14"/>
        <v>1130.2663432469972</v>
      </c>
      <c r="T35" s="153"/>
      <c r="U35" s="153"/>
      <c r="AD35" s="27"/>
      <c r="AE35" s="27"/>
      <c r="AG35" s="29"/>
      <c r="AH35" s="29"/>
      <c r="AL35" s="58"/>
      <c r="AN35" s="122"/>
      <c r="AO35" s="160"/>
      <c r="AP35" s="160"/>
      <c r="AQ35" s="128"/>
    </row>
    <row r="36" spans="1:43" x14ac:dyDescent="0.2">
      <c r="A36">
        <v>41</v>
      </c>
      <c r="B36" s="1">
        <v>73</v>
      </c>
      <c r="C36" s="1" t="s">
        <v>17</v>
      </c>
      <c r="D36" s="7">
        <v>2</v>
      </c>
      <c r="E36">
        <v>1358</v>
      </c>
      <c r="F36">
        <v>1182</v>
      </c>
      <c r="G36" s="21">
        <v>1946</v>
      </c>
      <c r="H36" s="17">
        <v>1.044</v>
      </c>
      <c r="I36" s="25">
        <f t="shared" si="18"/>
        <v>2.1053464711745292E-2</v>
      </c>
      <c r="J36" s="25">
        <f t="shared" si="19"/>
        <v>1.8721805576873269E-2</v>
      </c>
      <c r="K36" s="27">
        <f t="shared" si="20"/>
        <v>1.1245424286294416</v>
      </c>
      <c r="L36" s="27">
        <f t="shared" si="21"/>
        <v>0.13020885669786034</v>
      </c>
      <c r="M36" s="27">
        <f t="shared" si="22"/>
        <v>1.6463620981387479</v>
      </c>
      <c r="N36" s="27"/>
      <c r="O36" s="25">
        <f t="shared" si="23"/>
        <v>8.9915958559102407</v>
      </c>
      <c r="P36" s="25">
        <f t="shared" si="24"/>
        <v>1.6463620981387479</v>
      </c>
      <c r="Q36" s="58">
        <f t="shared" si="12"/>
        <v>0.13020885669786034</v>
      </c>
      <c r="R36" s="156">
        <f t="shared" si="13"/>
        <v>1180.338247855733</v>
      </c>
      <c r="S36" s="156">
        <f t="shared" si="14"/>
        <v>1130.5921914326943</v>
      </c>
      <c r="T36" s="153"/>
      <c r="U36" s="153"/>
      <c r="AD36" s="27"/>
      <c r="AE36" s="27"/>
      <c r="AG36" s="29"/>
      <c r="AH36" s="29"/>
      <c r="AL36" s="58"/>
      <c r="AN36" s="122"/>
      <c r="AO36" s="160"/>
      <c r="AP36" s="160"/>
      <c r="AQ36" s="128"/>
    </row>
    <row r="37" spans="1:43" x14ac:dyDescent="0.2">
      <c r="A37">
        <v>41</v>
      </c>
      <c r="B37" s="1">
        <v>73</v>
      </c>
      <c r="C37" s="1" t="s">
        <v>17</v>
      </c>
      <c r="D37" s="7">
        <v>2</v>
      </c>
      <c r="E37">
        <v>1392</v>
      </c>
      <c r="F37">
        <v>1282</v>
      </c>
      <c r="G37" s="21">
        <v>1904</v>
      </c>
      <c r="H37" s="17">
        <v>1.07</v>
      </c>
      <c r="I37" s="25">
        <f t="shared" si="18"/>
        <v>1.9605086110760856E-2</v>
      </c>
      <c r="J37" s="25">
        <f t="shared" si="19"/>
        <v>1.8853842878352602E-2</v>
      </c>
      <c r="K37" s="27">
        <f t="shared" si="20"/>
        <v>1.0398456292043681</v>
      </c>
      <c r="L37" s="27">
        <f t="shared" si="21"/>
        <v>0.11618662571162187</v>
      </c>
      <c r="M37" s="27">
        <f t="shared" si="22"/>
        <v>1.4851794071762872</v>
      </c>
      <c r="N37" s="27"/>
      <c r="O37" s="25">
        <f t="shared" si="23"/>
        <v>8.7975326359985093</v>
      </c>
      <c r="P37" s="25">
        <f t="shared" si="24"/>
        <v>1.4851794071762872</v>
      </c>
      <c r="Q37" s="58">
        <f t="shared" si="12"/>
        <v>0.11618662571162187</v>
      </c>
      <c r="R37" s="156">
        <f t="shared" si="13"/>
        <v>1209.8901627505013</v>
      </c>
      <c r="S37" s="156">
        <f t="shared" si="14"/>
        <v>1130.7384698602816</v>
      </c>
      <c r="T37" s="153"/>
      <c r="U37" s="153"/>
      <c r="AD37" s="27"/>
      <c r="AE37" s="27"/>
      <c r="AG37" s="29"/>
      <c r="AH37" s="29"/>
      <c r="AL37" s="58"/>
      <c r="AN37" s="122"/>
      <c r="AO37" s="160"/>
      <c r="AP37" s="160"/>
      <c r="AQ37" s="128"/>
    </row>
    <row r="38" spans="1:43" x14ac:dyDescent="0.2">
      <c r="I38" s="25"/>
      <c r="J38" s="25"/>
      <c r="K38" s="27"/>
      <c r="L38" s="27"/>
      <c r="M38" s="27"/>
      <c r="N38" s="27"/>
      <c r="O38" s="25"/>
      <c r="P38" s="25"/>
      <c r="Q38" s="58"/>
      <c r="R38" s="156"/>
      <c r="T38" s="153"/>
      <c r="U38" s="153"/>
      <c r="AD38" s="27"/>
      <c r="AE38" s="27"/>
      <c r="AG38" s="29"/>
      <c r="AH38" s="29"/>
      <c r="AL38" s="58"/>
      <c r="AN38" s="122"/>
      <c r="AO38" s="160"/>
      <c r="AP38" s="160"/>
      <c r="AQ38" s="128"/>
    </row>
    <row r="39" spans="1:43" x14ac:dyDescent="0.2">
      <c r="I39" s="25"/>
      <c r="J39" s="25"/>
      <c r="K39" s="27"/>
      <c r="L39" s="27"/>
      <c r="M39" s="27"/>
      <c r="N39" s="27"/>
      <c r="O39" s="25"/>
      <c r="P39" s="25"/>
      <c r="Q39" s="58"/>
      <c r="R39" s="156"/>
      <c r="T39" s="153"/>
      <c r="U39" s="153"/>
      <c r="AD39" s="27"/>
      <c r="AE39" s="27"/>
      <c r="AG39" s="29"/>
      <c r="AH39" s="29"/>
      <c r="AL39" s="58"/>
      <c r="AN39" s="122"/>
      <c r="AO39" s="160"/>
      <c r="AP39" s="160"/>
      <c r="AQ39" s="128"/>
    </row>
    <row r="40" spans="1:43" x14ac:dyDescent="0.2">
      <c r="A40">
        <v>42</v>
      </c>
      <c r="B40" s="1">
        <v>74</v>
      </c>
      <c r="C40" s="1" t="s">
        <v>17</v>
      </c>
      <c r="D40" s="7">
        <v>4</v>
      </c>
      <c r="E40">
        <v>698</v>
      </c>
      <c r="F40">
        <v>125</v>
      </c>
      <c r="G40">
        <v>1198</v>
      </c>
      <c r="H40" s="17">
        <v>0.53500000000000003</v>
      </c>
      <c r="I40" s="25">
        <f t="shared" ref="I40:I55" si="30">0.1515*(G40/1000)/(E40/1000)^2/($D$4/10)^4</f>
        <v>4.905985423206817E-2</v>
      </c>
      <c r="J40" s="25">
        <f t="shared" ref="J40:J55" si="31">0.5*(F40/1000)/(E40/1000)^3/($D$4/10)^5</f>
        <v>1.4580529948582999E-2</v>
      </c>
      <c r="K40" s="27">
        <f t="shared" ref="K40:K55" si="32">I40/J40</f>
        <v>3.3647511033600002</v>
      </c>
      <c r="L40" s="27">
        <f t="shared" ref="L40:L55" si="33">0.798*I40^1.5/J40</f>
        <v>0.59472878958825048</v>
      </c>
      <c r="M40" s="27">
        <f t="shared" ref="M40:M55" si="34">G40/F40</f>
        <v>9.5839999999999996</v>
      </c>
      <c r="N40" s="27"/>
      <c r="O40" s="25">
        <f t="shared" ref="O40:O55" si="35">G40/(PI()*$D$4^2/4)</f>
        <v>5.5354223203393982</v>
      </c>
      <c r="P40" s="25">
        <f t="shared" ref="P40:P55" si="36">M40</f>
        <v>9.5839999999999996</v>
      </c>
      <c r="Q40" s="58">
        <f t="shared" si="12"/>
        <v>0.59472878958825048</v>
      </c>
      <c r="R40" s="156">
        <f t="shared" si="13"/>
        <v>606.68342931023699</v>
      </c>
      <c r="S40" s="156">
        <f t="shared" si="14"/>
        <v>1133.9877183368915</v>
      </c>
      <c r="T40" s="153"/>
      <c r="U40" s="153"/>
      <c r="W40" s="9">
        <v>42</v>
      </c>
      <c r="X40" s="7">
        <v>4</v>
      </c>
      <c r="Y40" s="62">
        <v>0.72499999999999998</v>
      </c>
      <c r="Z40" s="21">
        <v>323</v>
      </c>
      <c r="AA40">
        <v>2048</v>
      </c>
      <c r="AB40">
        <v>822</v>
      </c>
      <c r="AC40">
        <v>946</v>
      </c>
      <c r="AD40" s="27">
        <f t="shared" si="25"/>
        <v>4.565916449410462E-2</v>
      </c>
      <c r="AE40" s="27">
        <f t="shared" si="26"/>
        <v>1.5134172412638975E-2</v>
      </c>
      <c r="AF40" s="24">
        <f t="shared" si="27"/>
        <v>3.0169581295356038</v>
      </c>
      <c r="AG40" s="29">
        <f t="shared" si="28"/>
        <v>0.51444168773622057</v>
      </c>
      <c r="AH40" s="29">
        <f t="shared" si="29"/>
        <v>6.340557275541796</v>
      </c>
      <c r="AJ40" s="51">
        <f t="shared" si="15"/>
        <v>9.4628922471244472</v>
      </c>
      <c r="AK40" s="51">
        <f t="shared" si="16"/>
        <v>6.340557275541796</v>
      </c>
      <c r="AL40" s="58">
        <f t="shared" si="17"/>
        <v>0.51444168773622057</v>
      </c>
      <c r="AN40" s="122"/>
      <c r="AO40" s="160"/>
      <c r="AP40" s="160"/>
      <c r="AQ40" s="128"/>
    </row>
    <row r="41" spans="1:43" x14ac:dyDescent="0.2">
      <c r="A41">
        <v>42</v>
      </c>
      <c r="B41" s="1">
        <v>74</v>
      </c>
      <c r="C41" s="1" t="s">
        <v>17</v>
      </c>
      <c r="D41" s="7">
        <v>4</v>
      </c>
      <c r="E41">
        <v>807</v>
      </c>
      <c r="F41">
        <v>195</v>
      </c>
      <c r="G41" s="21">
        <v>1555</v>
      </c>
      <c r="H41">
        <v>0.61799999999999999</v>
      </c>
      <c r="I41" s="25">
        <f t="shared" si="30"/>
        <v>4.7639106188805326E-2</v>
      </c>
      <c r="J41" s="25">
        <f t="shared" si="31"/>
        <v>1.4717822852181761E-2</v>
      </c>
      <c r="K41" s="27">
        <f t="shared" si="32"/>
        <v>3.2368310630769233</v>
      </c>
      <c r="L41" s="27">
        <f t="shared" si="33"/>
        <v>0.56377358928211441</v>
      </c>
      <c r="M41" s="27">
        <f t="shared" si="34"/>
        <v>7.9743589743589745</v>
      </c>
      <c r="N41" s="27"/>
      <c r="O41" s="25">
        <f t="shared" si="35"/>
        <v>7.1849596895891183</v>
      </c>
      <c r="P41" s="25">
        <f t="shared" si="36"/>
        <v>7.9743589743589745</v>
      </c>
      <c r="Q41" s="58">
        <f t="shared" si="12"/>
        <v>0.56377358928211441</v>
      </c>
      <c r="R41" s="156">
        <f t="shared" si="13"/>
        <v>701.42339176699318</v>
      </c>
      <c r="S41" s="156">
        <f t="shared" si="14"/>
        <v>1134.989307066332</v>
      </c>
      <c r="T41" s="153"/>
      <c r="U41" s="153"/>
      <c r="W41" s="9">
        <v>42</v>
      </c>
      <c r="X41" s="67">
        <v>4</v>
      </c>
      <c r="Y41" s="17">
        <v>0.75</v>
      </c>
      <c r="Z41">
        <v>361</v>
      </c>
      <c r="AA41">
        <v>2168</v>
      </c>
      <c r="AB41">
        <v>851</v>
      </c>
      <c r="AC41">
        <v>979</v>
      </c>
      <c r="AD41" s="27">
        <f t="shared" si="25"/>
        <v>4.5130918771188633E-2</v>
      </c>
      <c r="AE41" s="27">
        <f t="shared" si="26"/>
        <v>1.5261200237488656E-2</v>
      </c>
      <c r="AF41" s="24">
        <f t="shared" si="27"/>
        <v>2.9572325943490312</v>
      </c>
      <c r="AG41" s="29">
        <f t="shared" si="28"/>
        <v>0.50133204228430717</v>
      </c>
      <c r="AH41" s="29">
        <f t="shared" si="29"/>
        <v>6.0055401662049865</v>
      </c>
      <c r="AJ41" s="51">
        <f t="shared" si="15"/>
        <v>10.017358589729396</v>
      </c>
      <c r="AK41" s="51">
        <f t="shared" si="16"/>
        <v>6.0055401662049865</v>
      </c>
      <c r="AL41" s="58">
        <f t="shared" si="17"/>
        <v>0.50133204228430717</v>
      </c>
      <c r="AN41" s="122"/>
      <c r="AO41" s="160"/>
      <c r="AP41" s="160"/>
      <c r="AQ41" s="128"/>
    </row>
    <row r="42" spans="1:43" x14ac:dyDescent="0.2">
      <c r="A42">
        <v>42</v>
      </c>
      <c r="B42" s="1">
        <v>74</v>
      </c>
      <c r="C42" s="1" t="s">
        <v>17</v>
      </c>
      <c r="D42" s="7">
        <v>4</v>
      </c>
      <c r="E42">
        <v>924</v>
      </c>
      <c r="F42">
        <v>299</v>
      </c>
      <c r="G42" s="21">
        <v>1976</v>
      </c>
      <c r="H42">
        <v>0.70799999999999996</v>
      </c>
      <c r="I42" s="25">
        <f t="shared" si="30"/>
        <v>4.6176740987171942E-2</v>
      </c>
      <c r="J42" s="25">
        <f t="shared" si="31"/>
        <v>1.5034356313849445E-2</v>
      </c>
      <c r="K42" s="27">
        <f t="shared" si="32"/>
        <v>3.0714145669565216</v>
      </c>
      <c r="L42" s="27">
        <f t="shared" si="33"/>
        <v>0.52668745030157238</v>
      </c>
      <c r="M42" s="27">
        <f t="shared" si="34"/>
        <v>6.6086956521739131</v>
      </c>
      <c r="N42" s="27"/>
      <c r="O42" s="25">
        <f t="shared" si="35"/>
        <v>9.1302124415614774</v>
      </c>
      <c r="P42" s="25">
        <f t="shared" si="36"/>
        <v>6.6086956521739131</v>
      </c>
      <c r="Q42" s="58">
        <f t="shared" si="12"/>
        <v>0.52668745030157238</v>
      </c>
      <c r="R42" s="156">
        <f t="shared" si="13"/>
        <v>803.11674596369471</v>
      </c>
      <c r="S42" s="156">
        <f t="shared" si="14"/>
        <v>1134.3456863893994</v>
      </c>
      <c r="T42" s="153"/>
      <c r="U42" s="153"/>
      <c r="W42" s="9">
        <v>42</v>
      </c>
      <c r="X42" s="67">
        <v>4</v>
      </c>
      <c r="Y42" s="17">
        <v>0.77500000000000002</v>
      </c>
      <c r="Z42">
        <v>401</v>
      </c>
      <c r="AA42">
        <v>2291</v>
      </c>
      <c r="AB42">
        <v>879</v>
      </c>
      <c r="AC42">
        <v>1011</v>
      </c>
      <c r="AD42" s="27">
        <f t="shared" si="25"/>
        <v>4.4720130136438579E-2</v>
      </c>
      <c r="AE42" s="27">
        <f t="shared" si="26"/>
        <v>1.539290077952658E-2</v>
      </c>
      <c r="AF42" s="24">
        <f t="shared" si="27"/>
        <v>2.9052438378553611</v>
      </c>
      <c r="AG42" s="29">
        <f t="shared" si="28"/>
        <v>0.49027190799629794</v>
      </c>
      <c r="AH42" s="29">
        <f t="shared" si="29"/>
        <v>5.7132169576059848</v>
      </c>
      <c r="AJ42" s="51">
        <f t="shared" si="15"/>
        <v>10.585686590899467</v>
      </c>
      <c r="AK42" s="51">
        <f t="shared" si="16"/>
        <v>5.7132169576059848</v>
      </c>
      <c r="AL42" s="58">
        <f t="shared" si="17"/>
        <v>0.49027190799629794</v>
      </c>
      <c r="AN42" s="122"/>
      <c r="AO42" s="160"/>
      <c r="AP42" s="160"/>
      <c r="AQ42" s="128"/>
    </row>
    <row r="43" spans="1:43" x14ac:dyDescent="0.2">
      <c r="A43">
        <v>42</v>
      </c>
      <c r="B43" s="1">
        <v>74</v>
      </c>
      <c r="C43" s="1" t="s">
        <v>17</v>
      </c>
      <c r="D43" s="7">
        <v>4</v>
      </c>
      <c r="E43" s="36">
        <v>1042</v>
      </c>
      <c r="F43">
        <v>439</v>
      </c>
      <c r="G43" s="21">
        <v>2396</v>
      </c>
      <c r="H43">
        <v>0.79900000000000004</v>
      </c>
      <c r="I43" s="25">
        <f t="shared" si="30"/>
        <v>4.4028273586673591E-2</v>
      </c>
      <c r="J43" s="25">
        <f t="shared" si="31"/>
        <v>1.5391853726764772E-2</v>
      </c>
      <c r="K43" s="27">
        <f t="shared" si="32"/>
        <v>2.8604919438724381</v>
      </c>
      <c r="L43" s="27">
        <f t="shared" si="33"/>
        <v>0.47897125294387166</v>
      </c>
      <c r="M43" s="27">
        <f t="shared" si="34"/>
        <v>5.4578587699316632</v>
      </c>
      <c r="N43" s="27"/>
      <c r="O43" s="25">
        <f t="shared" si="35"/>
        <v>11.070844640678796</v>
      </c>
      <c r="P43" s="25">
        <f t="shared" si="36"/>
        <v>5.4578587699316632</v>
      </c>
      <c r="Q43" s="58">
        <f t="shared" si="12"/>
        <v>0.47897125294387166</v>
      </c>
      <c r="R43" s="156">
        <f t="shared" si="13"/>
        <v>905.67927412788947</v>
      </c>
      <c r="S43" s="156">
        <f t="shared" si="14"/>
        <v>1133.5159876444172</v>
      </c>
      <c r="T43" s="153"/>
      <c r="U43" s="153"/>
      <c r="W43" s="9">
        <v>42</v>
      </c>
      <c r="X43" s="67">
        <v>4</v>
      </c>
      <c r="Y43" s="17">
        <v>0.8</v>
      </c>
      <c r="Z43">
        <v>443</v>
      </c>
      <c r="AA43">
        <v>2415</v>
      </c>
      <c r="AB43">
        <v>907</v>
      </c>
      <c r="AC43">
        <v>1044</v>
      </c>
      <c r="AD43" s="27">
        <f t="shared" si="25"/>
        <v>4.4207547112499961E-2</v>
      </c>
      <c r="AE43" s="27">
        <f t="shared" si="26"/>
        <v>1.5443004370689685E-2</v>
      </c>
      <c r="AF43" s="24">
        <f t="shared" si="27"/>
        <v>2.8626260830699777</v>
      </c>
      <c r="AG43" s="29">
        <f t="shared" si="28"/>
        <v>0.48030347042751664</v>
      </c>
      <c r="AH43" s="29">
        <f t="shared" si="29"/>
        <v>5.4514672686230252</v>
      </c>
      <c r="AJ43" s="51">
        <f t="shared" si="15"/>
        <v>11.158635144924579</v>
      </c>
      <c r="AK43" s="51">
        <f t="shared" si="16"/>
        <v>5.4514672686230252</v>
      </c>
      <c r="AL43" s="58">
        <f t="shared" si="17"/>
        <v>0.48030347042751664</v>
      </c>
      <c r="AN43" s="122"/>
      <c r="AO43" s="160"/>
      <c r="AP43" s="160"/>
      <c r="AQ43" s="128"/>
    </row>
    <row r="44" spans="1:43" x14ac:dyDescent="0.2">
      <c r="A44">
        <v>42</v>
      </c>
      <c r="B44" s="1">
        <v>74</v>
      </c>
      <c r="C44" s="1" t="s">
        <v>17</v>
      </c>
      <c r="D44" s="7">
        <v>4</v>
      </c>
      <c r="E44">
        <v>1072</v>
      </c>
      <c r="F44">
        <v>482</v>
      </c>
      <c r="G44" s="21">
        <v>2522</v>
      </c>
      <c r="H44">
        <v>0.82199999999999995</v>
      </c>
      <c r="I44" s="25">
        <f t="shared" si="30"/>
        <v>4.378605237404129E-2</v>
      </c>
      <c r="J44" s="25">
        <f t="shared" si="31"/>
        <v>1.5520018918076601E-2</v>
      </c>
      <c r="K44" s="27">
        <f t="shared" si="32"/>
        <v>2.8212628222406639</v>
      </c>
      <c r="L44" s="27">
        <f t="shared" si="33"/>
        <v>0.47110133327700843</v>
      </c>
      <c r="M44" s="27">
        <f t="shared" si="34"/>
        <v>5.2323651452282158</v>
      </c>
      <c r="N44" s="27"/>
      <c r="O44" s="25">
        <f t="shared" si="35"/>
        <v>11.653034300413992</v>
      </c>
      <c r="P44" s="25">
        <f t="shared" si="36"/>
        <v>5.2323651452282158</v>
      </c>
      <c r="Q44" s="58">
        <f t="shared" si="12"/>
        <v>0.47110133327700843</v>
      </c>
      <c r="R44" s="156">
        <f t="shared" si="13"/>
        <v>931.75449315268486</v>
      </c>
      <c r="S44" s="156">
        <f t="shared" si="14"/>
        <v>1133.5212812076459</v>
      </c>
      <c r="T44" s="153"/>
      <c r="U44" s="153"/>
      <c r="W44" s="9">
        <v>42</v>
      </c>
      <c r="X44" s="67">
        <v>4</v>
      </c>
      <c r="Y44" s="17">
        <v>0.82499999999999996</v>
      </c>
      <c r="Z44">
        <v>490</v>
      </c>
      <c r="AA44">
        <v>2539</v>
      </c>
      <c r="AB44">
        <v>936</v>
      </c>
      <c r="AC44">
        <v>1077</v>
      </c>
      <c r="AD44" s="27">
        <f t="shared" si="25"/>
        <v>4.3672854117823415E-2</v>
      </c>
      <c r="AE44" s="27">
        <f t="shared" si="26"/>
        <v>1.5558887273071078E-2</v>
      </c>
      <c r="AF44" s="24">
        <f t="shared" si="27"/>
        <v>2.8069394264081637</v>
      </c>
      <c r="AG44" s="29">
        <f t="shared" si="28"/>
        <v>0.46810331802040711</v>
      </c>
      <c r="AH44" s="29">
        <f t="shared" si="29"/>
        <v>5.1816326530612242</v>
      </c>
      <c r="AJ44" s="51">
        <f t="shared" si="15"/>
        <v>11.731583698949693</v>
      </c>
      <c r="AK44" s="51">
        <f t="shared" si="16"/>
        <v>5.1816326530612242</v>
      </c>
      <c r="AL44" s="58">
        <f t="shared" si="17"/>
        <v>0.46810331802040711</v>
      </c>
      <c r="AN44" s="122"/>
      <c r="AO44" s="160"/>
      <c r="AP44" s="160"/>
      <c r="AQ44" s="128"/>
    </row>
    <row r="45" spans="1:43" x14ac:dyDescent="0.2">
      <c r="A45">
        <v>42</v>
      </c>
      <c r="B45" s="1">
        <v>74</v>
      </c>
      <c r="C45" s="1" t="s">
        <v>17</v>
      </c>
      <c r="D45" s="7">
        <v>4</v>
      </c>
      <c r="E45">
        <v>1097</v>
      </c>
      <c r="F45">
        <v>520</v>
      </c>
      <c r="G45" s="21">
        <v>2628</v>
      </c>
      <c r="H45">
        <v>0.84099999999999997</v>
      </c>
      <c r="I45" s="25">
        <f t="shared" si="30"/>
        <v>4.3570484212763667E-2</v>
      </c>
      <c r="J45" s="25">
        <f t="shared" si="31"/>
        <v>1.5624748121897736E-2</v>
      </c>
      <c r="K45" s="27">
        <f t="shared" si="32"/>
        <v>2.7885559416923082</v>
      </c>
      <c r="L45" s="27">
        <f t="shared" si="33"/>
        <v>0.46449222186331013</v>
      </c>
      <c r="M45" s="27">
        <f t="shared" si="34"/>
        <v>5.0538461538461537</v>
      </c>
      <c r="N45" s="27"/>
      <c r="O45" s="25">
        <f t="shared" si="35"/>
        <v>12.142812903048362</v>
      </c>
      <c r="P45" s="25">
        <f t="shared" si="36"/>
        <v>5.0538461538461537</v>
      </c>
      <c r="Q45" s="58">
        <f t="shared" si="12"/>
        <v>0.46449222186331013</v>
      </c>
      <c r="R45" s="156">
        <f t="shared" si="13"/>
        <v>953.48384234001423</v>
      </c>
      <c r="S45" s="156">
        <f t="shared" si="14"/>
        <v>1133.7501097978766</v>
      </c>
      <c r="T45" s="153"/>
      <c r="U45" s="153"/>
      <c r="W45" s="9">
        <v>42</v>
      </c>
      <c r="X45" s="67">
        <v>4</v>
      </c>
      <c r="Y45" s="17">
        <v>0.85</v>
      </c>
      <c r="Z45">
        <v>543</v>
      </c>
      <c r="AA45">
        <v>2666</v>
      </c>
      <c r="AB45">
        <v>964</v>
      </c>
      <c r="AC45">
        <v>1109</v>
      </c>
      <c r="AD45" s="27">
        <f t="shared" si="25"/>
        <v>4.324912580167925E-2</v>
      </c>
      <c r="AE45" s="27">
        <f t="shared" si="26"/>
        <v>1.5791913455906709E-2</v>
      </c>
      <c r="AF45" s="24">
        <f t="shared" si="27"/>
        <v>2.7386881217679555</v>
      </c>
      <c r="AG45" s="29">
        <f t="shared" si="28"/>
        <v>0.45450026027298818</v>
      </c>
      <c r="AH45" s="29">
        <f t="shared" si="29"/>
        <v>4.9097605893186005</v>
      </c>
      <c r="AJ45" s="51">
        <f t="shared" si="15"/>
        <v>12.31839391153993</v>
      </c>
      <c r="AK45" s="51">
        <f t="shared" si="16"/>
        <v>4.9097605893186005</v>
      </c>
      <c r="AL45" s="58">
        <f t="shared" si="17"/>
        <v>0.45450026027298818</v>
      </c>
      <c r="AN45" s="122"/>
      <c r="AO45" s="160"/>
      <c r="AP45" s="160"/>
      <c r="AQ45" s="128"/>
    </row>
    <row r="46" spans="1:43" x14ac:dyDescent="0.2">
      <c r="A46">
        <v>42</v>
      </c>
      <c r="B46" s="1">
        <v>74</v>
      </c>
      <c r="C46" s="1" t="s">
        <v>17</v>
      </c>
      <c r="D46" s="7">
        <v>4</v>
      </c>
      <c r="E46">
        <v>1130</v>
      </c>
      <c r="F46">
        <v>584</v>
      </c>
      <c r="G46" s="21">
        <v>2754</v>
      </c>
      <c r="H46">
        <v>0.86599999999999999</v>
      </c>
      <c r="I46" s="25">
        <f t="shared" si="30"/>
        <v>4.3031583683018966E-2</v>
      </c>
      <c r="J46" s="25">
        <f t="shared" si="31"/>
        <v>1.6054880626891695E-2</v>
      </c>
      <c r="K46" s="27">
        <f t="shared" si="32"/>
        <v>2.6802805130136989</v>
      </c>
      <c r="L46" s="27">
        <f t="shared" si="33"/>
        <v>0.44368710308010539</v>
      </c>
      <c r="M46" s="27">
        <f t="shared" si="34"/>
        <v>4.7157534246575343</v>
      </c>
      <c r="N46" s="27"/>
      <c r="O46" s="25">
        <f t="shared" si="35"/>
        <v>12.725002562783558</v>
      </c>
      <c r="P46" s="25">
        <f t="shared" si="36"/>
        <v>4.7157534246575343</v>
      </c>
      <c r="Q46" s="58">
        <f t="shared" si="12"/>
        <v>0.44368710308010539</v>
      </c>
      <c r="R46" s="156">
        <f t="shared" si="13"/>
        <v>982.16658326728907</v>
      </c>
      <c r="S46" s="156">
        <f t="shared" si="14"/>
        <v>1134.1415511169621</v>
      </c>
      <c r="T46" s="153"/>
      <c r="U46" s="153"/>
      <c r="W46" s="9">
        <v>42</v>
      </c>
      <c r="X46" s="67">
        <v>4</v>
      </c>
      <c r="Y46" s="17">
        <v>0.875</v>
      </c>
      <c r="Z46">
        <v>603</v>
      </c>
      <c r="AA46">
        <v>2794</v>
      </c>
      <c r="AB46">
        <v>992</v>
      </c>
      <c r="AC46">
        <v>1142</v>
      </c>
      <c r="AD46" s="27">
        <f t="shared" si="25"/>
        <v>4.2743932429794462E-2</v>
      </c>
      <c r="AE46" s="27">
        <f t="shared" si="26"/>
        <v>1.6060111811794068E-2</v>
      </c>
      <c r="AF46" s="24">
        <f t="shared" si="27"/>
        <v>2.6614965655721394</v>
      </c>
      <c r="AG46" s="29">
        <f t="shared" si="28"/>
        <v>0.4391026304503341</v>
      </c>
      <c r="AH46" s="29">
        <f t="shared" si="29"/>
        <v>4.6334991708126037</v>
      </c>
      <c r="AJ46" s="51">
        <f t="shared" si="15"/>
        <v>12.909824676985208</v>
      </c>
      <c r="AK46" s="51">
        <f t="shared" si="16"/>
        <v>4.6334991708126037</v>
      </c>
      <c r="AL46" s="58">
        <f t="shared" si="17"/>
        <v>0.4391026304503341</v>
      </c>
      <c r="AN46" s="122"/>
      <c r="AO46" s="160"/>
      <c r="AP46" s="160"/>
      <c r="AQ46" s="128"/>
    </row>
    <row r="47" spans="1:43" x14ac:dyDescent="0.2">
      <c r="A47">
        <v>42</v>
      </c>
      <c r="B47" s="1">
        <v>74</v>
      </c>
      <c r="C47" s="1" t="s">
        <v>17</v>
      </c>
      <c r="D47" s="7">
        <v>4</v>
      </c>
      <c r="E47">
        <v>1162</v>
      </c>
      <c r="F47">
        <v>641</v>
      </c>
      <c r="G47" s="21">
        <v>2859</v>
      </c>
      <c r="H47">
        <v>0.89</v>
      </c>
      <c r="I47" s="25">
        <f t="shared" si="30"/>
        <v>4.2245667829089596E-2</v>
      </c>
      <c r="J47" s="25">
        <f t="shared" si="31"/>
        <v>1.6205752782447305E-2</v>
      </c>
      <c r="K47" s="27">
        <f t="shared" si="32"/>
        <v>2.606831561372855</v>
      </c>
      <c r="L47" s="27">
        <f t="shared" si="33"/>
        <v>0.42756973020403904</v>
      </c>
      <c r="M47" s="27">
        <f t="shared" si="34"/>
        <v>4.4602184087363499</v>
      </c>
      <c r="N47" s="27"/>
      <c r="O47" s="25">
        <f t="shared" si="35"/>
        <v>13.210160612562888</v>
      </c>
      <c r="P47" s="25">
        <f t="shared" si="36"/>
        <v>4.4602184087363499</v>
      </c>
      <c r="Q47" s="58">
        <f t="shared" si="12"/>
        <v>0.42756973020403904</v>
      </c>
      <c r="R47" s="156">
        <f t="shared" si="13"/>
        <v>1009.9801502270707</v>
      </c>
      <c r="S47" s="156">
        <f t="shared" si="14"/>
        <v>1134.8091575585063</v>
      </c>
      <c r="T47" s="153"/>
      <c r="U47" s="153"/>
      <c r="W47" s="9">
        <v>42</v>
      </c>
      <c r="X47" s="67">
        <v>4</v>
      </c>
      <c r="Y47" s="17">
        <v>0.9</v>
      </c>
      <c r="Z47">
        <v>671</v>
      </c>
      <c r="AA47">
        <v>2936</v>
      </c>
      <c r="AB47">
        <v>1021</v>
      </c>
      <c r="AC47">
        <v>1174</v>
      </c>
      <c r="AD47" s="27">
        <f t="shared" si="25"/>
        <v>4.2501096832295637E-2</v>
      </c>
      <c r="AE47" s="27">
        <f t="shared" si="26"/>
        <v>1.6449314100959303E-2</v>
      </c>
      <c r="AF47" s="24">
        <f t="shared" si="27"/>
        <v>2.5837610353502232</v>
      </c>
      <c r="AG47" s="29">
        <f t="shared" si="28"/>
        <v>0.42506495933170124</v>
      </c>
      <c r="AH47" s="29">
        <f t="shared" si="29"/>
        <v>4.3755588673621464</v>
      </c>
      <c r="AJ47" s="51">
        <f t="shared" si="15"/>
        <v>13.565943182401062</v>
      </c>
      <c r="AK47" s="51">
        <f t="shared" si="16"/>
        <v>4.3755588673621464</v>
      </c>
      <c r="AL47" s="58">
        <f t="shared" si="17"/>
        <v>0.42506495933170124</v>
      </c>
      <c r="AN47" s="122"/>
      <c r="AO47" s="160"/>
      <c r="AP47" s="160"/>
      <c r="AQ47" s="128"/>
    </row>
    <row r="48" spans="1:43" x14ac:dyDescent="0.2">
      <c r="A48">
        <v>42</v>
      </c>
      <c r="B48" s="1">
        <v>74</v>
      </c>
      <c r="C48" s="1" t="s">
        <v>17</v>
      </c>
      <c r="D48" s="7">
        <v>4</v>
      </c>
      <c r="E48">
        <v>1192</v>
      </c>
      <c r="F48">
        <v>710</v>
      </c>
      <c r="G48" s="21">
        <v>3027</v>
      </c>
      <c r="H48">
        <v>0.91300000000000003</v>
      </c>
      <c r="I48" s="25">
        <f t="shared" si="30"/>
        <v>4.250501666874535E-2</v>
      </c>
      <c r="J48" s="25">
        <f t="shared" si="31"/>
        <v>1.6628732484742378E-2</v>
      </c>
      <c r="K48" s="27">
        <f t="shared" si="32"/>
        <v>2.5561188567887325</v>
      </c>
      <c r="L48" s="27">
        <f t="shared" si="33"/>
        <v>0.42053682445477175</v>
      </c>
      <c r="M48" s="27">
        <f t="shared" si="34"/>
        <v>4.2633802816901412</v>
      </c>
      <c r="N48" s="27"/>
      <c r="O48" s="25">
        <f t="shared" si="35"/>
        <v>13.986413492209815</v>
      </c>
      <c r="P48" s="25">
        <f t="shared" si="36"/>
        <v>4.2633802816901412</v>
      </c>
      <c r="Q48" s="58">
        <f t="shared" si="12"/>
        <v>0.42053682445477175</v>
      </c>
      <c r="R48" s="156">
        <f t="shared" si="13"/>
        <v>1036.0553692518661</v>
      </c>
      <c r="S48" s="156">
        <f t="shared" si="14"/>
        <v>1134.7813463875859</v>
      </c>
      <c r="T48" s="153"/>
      <c r="U48" s="153"/>
      <c r="W48" s="9">
        <v>42</v>
      </c>
      <c r="X48" s="67">
        <v>4</v>
      </c>
      <c r="Y48" s="17">
        <v>0.92500000000000004</v>
      </c>
      <c r="Z48">
        <v>744</v>
      </c>
      <c r="AA48">
        <v>3085</v>
      </c>
      <c r="AB48">
        <v>1049</v>
      </c>
      <c r="AC48">
        <v>1207</v>
      </c>
      <c r="AD48" s="27">
        <f t="shared" si="25"/>
        <v>4.2249435324031068E-2</v>
      </c>
      <c r="AE48" s="27">
        <f t="shared" si="26"/>
        <v>1.678342875672726E-2</v>
      </c>
      <c r="AF48" s="24">
        <f t="shared" si="27"/>
        <v>2.5173303939516134</v>
      </c>
      <c r="AG48" s="29">
        <f t="shared" si="28"/>
        <v>0.41290825473193715</v>
      </c>
      <c r="AH48" s="29">
        <f t="shared" si="29"/>
        <v>4.146505376344086</v>
      </c>
      <c r="AJ48" s="51">
        <f t="shared" si="15"/>
        <v>14.254405557802206</v>
      </c>
      <c r="AK48" s="51">
        <f t="shared" si="16"/>
        <v>4.146505376344086</v>
      </c>
      <c r="AL48" s="58">
        <f t="shared" si="17"/>
        <v>0.41290825473193715</v>
      </c>
      <c r="AN48" s="122"/>
      <c r="AO48" s="160"/>
      <c r="AP48" s="160"/>
      <c r="AQ48" s="128"/>
    </row>
    <row r="49" spans="1:43" x14ac:dyDescent="0.2">
      <c r="A49">
        <v>42</v>
      </c>
      <c r="B49" s="1">
        <v>74</v>
      </c>
      <c r="C49" s="1" t="s">
        <v>17</v>
      </c>
      <c r="D49" s="7">
        <v>4</v>
      </c>
      <c r="E49">
        <v>1221</v>
      </c>
      <c r="F49">
        <v>782</v>
      </c>
      <c r="G49" s="21">
        <v>3153</v>
      </c>
      <c r="H49">
        <v>0.93600000000000005</v>
      </c>
      <c r="I49" s="25">
        <f t="shared" si="30"/>
        <v>4.2196159330786707E-2</v>
      </c>
      <c r="J49" s="25">
        <f t="shared" si="31"/>
        <v>1.7040774338303574E-2</v>
      </c>
      <c r="K49" s="27">
        <f t="shared" si="32"/>
        <v>2.4761879063171359</v>
      </c>
      <c r="L49" s="27">
        <f t="shared" si="33"/>
        <v>0.40590364500997161</v>
      </c>
      <c r="M49" s="27">
        <f t="shared" si="34"/>
        <v>4.0319693094629159</v>
      </c>
      <c r="N49" s="27"/>
      <c r="O49" s="25">
        <f t="shared" si="35"/>
        <v>14.568603151945011</v>
      </c>
      <c r="P49" s="25">
        <f t="shared" si="36"/>
        <v>4.0319693094629159</v>
      </c>
      <c r="Q49" s="58">
        <f t="shared" si="12"/>
        <v>0.40590364500997161</v>
      </c>
      <c r="R49" s="156">
        <f t="shared" si="13"/>
        <v>1061.261414309168</v>
      </c>
      <c r="S49" s="156">
        <f t="shared" si="14"/>
        <v>1133.8262973388546</v>
      </c>
      <c r="T49" s="153"/>
      <c r="U49" s="153"/>
      <c r="W49" s="9">
        <v>42</v>
      </c>
      <c r="X49" s="67">
        <v>4</v>
      </c>
      <c r="Y49" s="17">
        <v>0.95</v>
      </c>
      <c r="Z49">
        <v>830</v>
      </c>
      <c r="AA49">
        <v>3215</v>
      </c>
      <c r="AB49">
        <v>1077</v>
      </c>
      <c r="AC49">
        <v>1240</v>
      </c>
      <c r="AD49" s="27">
        <f t="shared" si="25"/>
        <v>4.1717462825234711E-2</v>
      </c>
      <c r="AE49" s="27">
        <f t="shared" si="26"/>
        <v>1.7268022307583005E-2</v>
      </c>
      <c r="AF49" s="24">
        <f t="shared" si="27"/>
        <v>2.4158796000000002</v>
      </c>
      <c r="AG49" s="29">
        <f t="shared" si="28"/>
        <v>0.3937650097125156</v>
      </c>
      <c r="AH49" s="29">
        <f t="shared" si="29"/>
        <v>3.8734939759036147</v>
      </c>
      <c r="AJ49" s="51">
        <f t="shared" si="15"/>
        <v>14.855077428957566</v>
      </c>
      <c r="AK49" s="51">
        <f t="shared" si="16"/>
        <v>3.8734939759036147</v>
      </c>
      <c r="AL49" s="58">
        <f t="shared" si="17"/>
        <v>0.3937650097125156</v>
      </c>
      <c r="AN49" s="122"/>
      <c r="AO49" s="160"/>
      <c r="AP49" s="160"/>
      <c r="AQ49" s="128"/>
    </row>
    <row r="50" spans="1:43" x14ac:dyDescent="0.2">
      <c r="A50">
        <v>42</v>
      </c>
      <c r="B50" s="1">
        <v>74</v>
      </c>
      <c r="C50" s="1" t="s">
        <v>17</v>
      </c>
      <c r="D50" s="7">
        <v>4</v>
      </c>
      <c r="E50">
        <v>1246</v>
      </c>
      <c r="F50">
        <v>842</v>
      </c>
      <c r="G50" s="21">
        <v>3237</v>
      </c>
      <c r="H50">
        <v>0.95499999999999996</v>
      </c>
      <c r="I50" s="25">
        <f t="shared" si="30"/>
        <v>4.1599383593321333E-2</v>
      </c>
      <c r="J50" s="25">
        <f t="shared" si="31"/>
        <v>1.7265832709345206E-2</v>
      </c>
      <c r="K50" s="27">
        <f t="shared" si="32"/>
        <v>2.4093470783372926</v>
      </c>
      <c r="L50" s="27">
        <f t="shared" si="33"/>
        <v>0.39214411861351284</v>
      </c>
      <c r="M50" s="27">
        <f t="shared" si="34"/>
        <v>3.8444180522565321</v>
      </c>
      <c r="N50" s="27"/>
      <c r="O50" s="25">
        <f t="shared" si="35"/>
        <v>14.956729591768473</v>
      </c>
      <c r="P50" s="25">
        <f t="shared" si="36"/>
        <v>3.8444180522565321</v>
      </c>
      <c r="Q50" s="58">
        <f t="shared" si="12"/>
        <v>0.39214411861351284</v>
      </c>
      <c r="R50" s="156">
        <f t="shared" si="13"/>
        <v>1082.9907634964975</v>
      </c>
      <c r="S50" s="156">
        <f t="shared" si="14"/>
        <v>1134.0217418811492</v>
      </c>
      <c r="T50" s="153"/>
      <c r="U50" s="153"/>
      <c r="W50" s="9">
        <v>42</v>
      </c>
      <c r="X50" s="67">
        <v>4</v>
      </c>
      <c r="Y50" s="17">
        <v>0.97499999999999998</v>
      </c>
      <c r="Z50">
        <v>924</v>
      </c>
      <c r="AA50">
        <v>3282</v>
      </c>
      <c r="AB50">
        <v>1106</v>
      </c>
      <c r="AC50">
        <v>1272</v>
      </c>
      <c r="AD50" s="27">
        <f t="shared" si="25"/>
        <v>4.04710651609397E-2</v>
      </c>
      <c r="AE50" s="27">
        <f t="shared" si="26"/>
        <v>1.7809027372308349E-2</v>
      </c>
      <c r="AF50" s="24">
        <f t="shared" si="27"/>
        <v>2.2725028332467532</v>
      </c>
      <c r="AG50" s="29">
        <f t="shared" si="28"/>
        <v>0.3648208426168858</v>
      </c>
      <c r="AH50" s="29">
        <f t="shared" si="29"/>
        <v>3.551948051948052</v>
      </c>
      <c r="AJ50" s="51">
        <f t="shared" si="15"/>
        <v>15.164654470245329</v>
      </c>
      <c r="AK50" s="51">
        <f t="shared" si="16"/>
        <v>3.551948051948052</v>
      </c>
      <c r="AL50" s="58">
        <f t="shared" si="17"/>
        <v>0.3648208426168858</v>
      </c>
      <c r="AN50" s="122"/>
      <c r="AO50" s="160"/>
      <c r="AP50" s="160"/>
      <c r="AQ50" s="128"/>
    </row>
    <row r="51" spans="1:43" x14ac:dyDescent="0.2">
      <c r="A51">
        <v>42</v>
      </c>
      <c r="B51" s="1">
        <v>74</v>
      </c>
      <c r="C51" s="1" t="s">
        <v>17</v>
      </c>
      <c r="D51" s="7">
        <v>4</v>
      </c>
      <c r="E51">
        <v>1271</v>
      </c>
      <c r="F51">
        <v>924</v>
      </c>
      <c r="G51" s="21">
        <v>3279</v>
      </c>
      <c r="H51">
        <v>0.97399999999999998</v>
      </c>
      <c r="I51" s="25">
        <f t="shared" si="30"/>
        <v>4.0497722133905602E-2</v>
      </c>
      <c r="J51" s="25">
        <f t="shared" si="31"/>
        <v>1.7851095923536502E-2</v>
      </c>
      <c r="K51" s="27">
        <f t="shared" si="32"/>
        <v>2.2686406653896101</v>
      </c>
      <c r="L51" s="27">
        <f t="shared" si="33"/>
        <v>0.36432074554922672</v>
      </c>
      <c r="M51" s="27">
        <f t="shared" si="34"/>
        <v>3.5487012987012987</v>
      </c>
      <c r="N51" s="27"/>
      <c r="O51" s="25">
        <f t="shared" si="35"/>
        <v>15.150792811680207</v>
      </c>
      <c r="P51" s="25">
        <f t="shared" si="36"/>
        <v>3.5487012987012987</v>
      </c>
      <c r="Q51" s="58">
        <f t="shared" si="12"/>
        <v>0.36432074554922672</v>
      </c>
      <c r="R51" s="156">
        <f t="shared" si="13"/>
        <v>1104.720112683827</v>
      </c>
      <c r="S51" s="156">
        <f t="shared" si="14"/>
        <v>1134.2095612770297</v>
      </c>
      <c r="T51" s="153"/>
      <c r="U51" s="153"/>
      <c r="W51" s="9">
        <v>42</v>
      </c>
      <c r="X51" s="67">
        <v>4</v>
      </c>
      <c r="Y51" s="17">
        <v>1</v>
      </c>
      <c r="Z51">
        <v>1030</v>
      </c>
      <c r="AA51">
        <v>3313</v>
      </c>
      <c r="AB51">
        <v>1134</v>
      </c>
      <c r="AC51">
        <v>1305</v>
      </c>
      <c r="AD51" s="27">
        <f t="shared" si="25"/>
        <v>3.8813311094648417E-2</v>
      </c>
      <c r="AE51" s="27">
        <f t="shared" si="26"/>
        <v>1.838379861157317E-2</v>
      </c>
      <c r="AF51" s="24">
        <f t="shared" si="27"/>
        <v>2.1112780832038833</v>
      </c>
      <c r="AG51" s="29">
        <f t="shared" si="28"/>
        <v>0.3319240166887002</v>
      </c>
      <c r="AH51" s="29">
        <f t="shared" si="29"/>
        <v>3.2165048543689321</v>
      </c>
      <c r="AJ51" s="51">
        <f t="shared" si="15"/>
        <v>15.307891608751607</v>
      </c>
      <c r="AK51" s="51">
        <f t="shared" si="16"/>
        <v>3.2165048543689321</v>
      </c>
      <c r="AL51" s="58">
        <f t="shared" si="17"/>
        <v>0.3319240166887002</v>
      </c>
      <c r="AN51" s="122"/>
      <c r="AO51" s="160"/>
      <c r="AP51" s="160"/>
      <c r="AQ51" s="128"/>
    </row>
    <row r="52" spans="1:43" x14ac:dyDescent="0.2">
      <c r="A52">
        <v>42</v>
      </c>
      <c r="B52" s="1">
        <v>74</v>
      </c>
      <c r="C52" s="1" t="s">
        <v>17</v>
      </c>
      <c r="D52" s="7">
        <v>4</v>
      </c>
      <c r="E52">
        <v>1297</v>
      </c>
      <c r="F52">
        <v>1001</v>
      </c>
      <c r="G52" s="21">
        <v>3321</v>
      </c>
      <c r="H52">
        <v>0.99399999999999999</v>
      </c>
      <c r="I52" s="25">
        <f t="shared" si="30"/>
        <v>3.9388478402308129E-2</v>
      </c>
      <c r="J52" s="25">
        <f t="shared" si="31"/>
        <v>1.8198840275208752E-2</v>
      </c>
      <c r="K52" s="27">
        <f t="shared" si="32"/>
        <v>2.1643400242357651</v>
      </c>
      <c r="L52" s="27">
        <f t="shared" si="33"/>
        <v>0.34277803446625693</v>
      </c>
      <c r="M52" s="27">
        <f t="shared" si="34"/>
        <v>3.3176823176823178</v>
      </c>
      <c r="N52" s="27"/>
      <c r="O52" s="25">
        <f t="shared" si="35"/>
        <v>15.344856031591938</v>
      </c>
      <c r="P52" s="25">
        <f t="shared" si="36"/>
        <v>3.3176823176823178</v>
      </c>
      <c r="Q52" s="58">
        <f t="shared" si="12"/>
        <v>0.34277803446625693</v>
      </c>
      <c r="R52" s="156">
        <f t="shared" si="13"/>
        <v>1127.3186358386495</v>
      </c>
      <c r="S52" s="156">
        <f t="shared" si="14"/>
        <v>1134.1233760952207</v>
      </c>
      <c r="T52" s="153"/>
      <c r="U52" s="153"/>
      <c r="X52" s="67"/>
      <c r="Y52" s="21"/>
      <c r="Z52"/>
      <c r="AL52" s="58"/>
      <c r="AN52" s="122"/>
      <c r="AO52" s="160"/>
      <c r="AP52" s="160"/>
      <c r="AQ52" s="128"/>
    </row>
    <row r="53" spans="1:43" x14ac:dyDescent="0.2">
      <c r="A53">
        <v>42</v>
      </c>
      <c r="B53" s="1">
        <v>74</v>
      </c>
      <c r="C53" s="1" t="s">
        <v>17</v>
      </c>
      <c r="D53" s="7">
        <v>4</v>
      </c>
      <c r="E53">
        <v>1338</v>
      </c>
      <c r="F53">
        <v>1171</v>
      </c>
      <c r="G53" s="21">
        <v>3384</v>
      </c>
      <c r="H53">
        <v>1.0249999999999999</v>
      </c>
      <c r="I53" s="25">
        <f t="shared" si="30"/>
        <v>3.7713636269186175E-2</v>
      </c>
      <c r="J53" s="25">
        <f t="shared" si="31"/>
        <v>1.9391799801719546E-2</v>
      </c>
      <c r="K53" s="27">
        <f t="shared" si="32"/>
        <v>1.9448239284030748</v>
      </c>
      <c r="L53" s="27">
        <f t="shared" si="33"/>
        <v>0.3013924609953163</v>
      </c>
      <c r="M53" s="27">
        <f t="shared" si="34"/>
        <v>2.8898377455166524</v>
      </c>
      <c r="N53" s="27"/>
      <c r="O53" s="25">
        <f t="shared" si="35"/>
        <v>15.635950861459536</v>
      </c>
      <c r="P53" s="25">
        <f t="shared" si="36"/>
        <v>2.8898377455166524</v>
      </c>
      <c r="Q53" s="58">
        <f t="shared" si="12"/>
        <v>0.3013924609953163</v>
      </c>
      <c r="R53" s="156">
        <f t="shared" si="13"/>
        <v>1162.9547685058697</v>
      </c>
      <c r="S53" s="156">
        <f t="shared" si="14"/>
        <v>1134.590018054507</v>
      </c>
      <c r="T53" s="153"/>
      <c r="U53" s="153"/>
      <c r="X53" s="67"/>
      <c r="Y53" s="21"/>
      <c r="Z53"/>
      <c r="AL53" s="58"/>
      <c r="AN53" s="122"/>
      <c r="AO53" s="160"/>
      <c r="AP53" s="160"/>
      <c r="AQ53" s="128"/>
    </row>
    <row r="54" spans="1:43" x14ac:dyDescent="0.2">
      <c r="A54">
        <v>42</v>
      </c>
      <c r="B54" s="1">
        <v>74</v>
      </c>
      <c r="C54" s="1" t="s">
        <v>17</v>
      </c>
      <c r="D54" s="7">
        <v>4</v>
      </c>
      <c r="E54">
        <v>1359</v>
      </c>
      <c r="F54">
        <v>1249</v>
      </c>
      <c r="G54" s="21">
        <v>3405</v>
      </c>
      <c r="H54">
        <v>1.0409999999999999</v>
      </c>
      <c r="I54" s="25">
        <f t="shared" si="30"/>
        <v>3.6783960152585796E-2</v>
      </c>
      <c r="J54" s="25">
        <f t="shared" si="31"/>
        <v>1.9739385665445128E-2</v>
      </c>
      <c r="K54" s="27">
        <f t="shared" si="32"/>
        <v>1.8634804940752603</v>
      </c>
      <c r="L54" s="27">
        <f t="shared" si="33"/>
        <v>0.28520490100756857</v>
      </c>
      <c r="M54" s="27">
        <f t="shared" si="34"/>
        <v>2.7261809447558045</v>
      </c>
      <c r="N54" s="27"/>
      <c r="O54" s="25">
        <f t="shared" si="35"/>
        <v>15.732982471415401</v>
      </c>
      <c r="P54" s="25">
        <f t="shared" si="36"/>
        <v>2.7261809447558045</v>
      </c>
      <c r="Q54" s="58">
        <f t="shared" si="12"/>
        <v>0.28520490100756857</v>
      </c>
      <c r="R54" s="156">
        <f t="shared" si="13"/>
        <v>1181.2074218232265</v>
      </c>
      <c r="S54" s="156">
        <f t="shared" si="14"/>
        <v>1134.6853235573742</v>
      </c>
      <c r="T54" s="153"/>
      <c r="U54" s="153"/>
      <c r="X54" s="67"/>
      <c r="Y54" s="21"/>
      <c r="Z54"/>
      <c r="AL54" s="58"/>
      <c r="AN54" s="122"/>
      <c r="AO54" s="160"/>
      <c r="AP54" s="160"/>
      <c r="AQ54" s="128"/>
    </row>
    <row r="55" spans="1:43" x14ac:dyDescent="0.2">
      <c r="A55">
        <v>42</v>
      </c>
      <c r="B55" s="1">
        <v>74</v>
      </c>
      <c r="C55" s="1" t="s">
        <v>17</v>
      </c>
      <c r="D55" s="7">
        <v>4</v>
      </c>
      <c r="E55">
        <v>1393</v>
      </c>
      <c r="F55">
        <v>1446</v>
      </c>
      <c r="G55" s="21">
        <v>3573</v>
      </c>
      <c r="H55">
        <v>1.0680000000000001</v>
      </c>
      <c r="I55" s="25">
        <f t="shared" si="30"/>
        <v>3.6737623922281262E-2</v>
      </c>
      <c r="J55" s="25">
        <f t="shared" si="31"/>
        <v>2.1219957405935935E-2</v>
      </c>
      <c r="K55" s="27">
        <f t="shared" si="32"/>
        <v>1.7312769870124487</v>
      </c>
      <c r="L55" s="27">
        <f t="shared" si="33"/>
        <v>0.26480426738031393</v>
      </c>
      <c r="M55" s="27">
        <f t="shared" si="34"/>
        <v>2.4709543568464731</v>
      </c>
      <c r="N55" s="27"/>
      <c r="O55" s="25">
        <f t="shared" si="35"/>
        <v>16.50923535106233</v>
      </c>
      <c r="P55" s="25">
        <f t="shared" si="36"/>
        <v>2.4709543568464731</v>
      </c>
      <c r="Q55" s="58">
        <f t="shared" si="12"/>
        <v>0.26480426738031393</v>
      </c>
      <c r="R55" s="156">
        <f t="shared" si="13"/>
        <v>1210.7593367179943</v>
      </c>
      <c r="S55" s="156">
        <f t="shared" si="14"/>
        <v>1133.6697909344516</v>
      </c>
      <c r="T55" s="153"/>
      <c r="U55" s="153"/>
      <c r="X55" s="67"/>
      <c r="Y55" s="21"/>
      <c r="Z55"/>
      <c r="AL55" s="58"/>
      <c r="AN55" s="122"/>
      <c r="AO55" s="160"/>
      <c r="AP55" s="160"/>
      <c r="AQ55" s="128"/>
    </row>
    <row r="56" spans="1:43" x14ac:dyDescent="0.2">
      <c r="Q56" s="58"/>
      <c r="R56" s="156"/>
      <c r="T56" s="153"/>
      <c r="U56" s="153"/>
      <c r="AL56" s="58"/>
      <c r="AN56" s="122"/>
      <c r="AO56" s="160"/>
      <c r="AP56" s="160"/>
      <c r="AQ56" s="128"/>
    </row>
    <row r="57" spans="1:43" x14ac:dyDescent="0.2">
      <c r="Q57" s="58"/>
      <c r="R57" s="156"/>
      <c r="T57" s="153"/>
      <c r="U57" s="153"/>
      <c r="AL57" s="58"/>
      <c r="AN57" s="122"/>
      <c r="AO57" s="160"/>
      <c r="AP57" s="160"/>
      <c r="AQ57" s="128"/>
    </row>
    <row r="58" spans="1:43" x14ac:dyDescent="0.2">
      <c r="A58">
        <v>43</v>
      </c>
      <c r="B58" s="1">
        <v>62</v>
      </c>
      <c r="C58" s="1" t="s">
        <v>17</v>
      </c>
      <c r="D58" s="7">
        <v>6</v>
      </c>
      <c r="E58">
        <v>700</v>
      </c>
      <c r="F58">
        <v>149</v>
      </c>
      <c r="G58">
        <v>1647</v>
      </c>
      <c r="H58">
        <v>0.53</v>
      </c>
      <c r="I58" s="25">
        <f t="shared" ref="I58:I73" si="37">0.1515*(G58/1000)/(E58/1000)^2/($D$4/10)^4</f>
        <v>6.7062200510117284E-2</v>
      </c>
      <c r="J58" s="25">
        <f t="shared" ref="J58:J73" si="38">0.5*(F58/1000)/(E58/1000)^3/($D$4/10)^5</f>
        <v>1.7231445568378936E-2</v>
      </c>
      <c r="K58" s="27">
        <f t="shared" ref="K58:K73" si="39">I58/J58</f>
        <v>3.8918499463087253</v>
      </c>
      <c r="L58" s="27">
        <f t="shared" ref="L58:L73" si="40">0.798*I58^1.5/J58</f>
        <v>0.80426260937405791</v>
      </c>
      <c r="M58" s="27">
        <f t="shared" ref="M58:M73" si="41">G58/F58</f>
        <v>11.053691275167786</v>
      </c>
      <c r="N58" s="27"/>
      <c r="O58" s="25">
        <f t="shared" ref="O58:O73" si="42">G58/(PI()*$D$4^2/4)</f>
        <v>7.610050552252912</v>
      </c>
      <c r="P58" s="25">
        <f t="shared" ref="P58:P73" si="43">M58</f>
        <v>11.053691275167786</v>
      </c>
      <c r="Q58" s="58">
        <f t="shared" si="12"/>
        <v>0.80426260937405791</v>
      </c>
      <c r="R58" s="156">
        <f t="shared" si="13"/>
        <v>608.42177724522332</v>
      </c>
      <c r="S58" s="156">
        <f t="shared" si="14"/>
        <v>1147.9656174438176</v>
      </c>
      <c r="T58" s="153"/>
      <c r="U58" s="153"/>
      <c r="W58" s="1">
        <v>43</v>
      </c>
      <c r="X58" s="7">
        <v>6</v>
      </c>
      <c r="Y58" s="17">
        <v>0.72499999999999998</v>
      </c>
      <c r="Z58">
        <v>434</v>
      </c>
      <c r="AA58">
        <v>2972</v>
      </c>
      <c r="AB58">
        <v>832</v>
      </c>
      <c r="AC58">
        <v>957</v>
      </c>
      <c r="AD58" s="27">
        <f>0.1515*(AA58/1000)/(AC58/1000)^2/($D$4/10)^4</f>
        <v>6.4744847193478727E-2</v>
      </c>
      <c r="AE58" s="27">
        <f>0.5*(Z58/1000)/(AC58/1000)^3/($D$4/10)^5</f>
        <v>1.9641899306530458E-2</v>
      </c>
      <c r="AF58" s="24">
        <f>AD58/AE58</f>
        <v>3.2962620458986178</v>
      </c>
      <c r="AG58" s="29">
        <f>0.798*AD58^1.5/AE58</f>
        <v>0.669309865320877</v>
      </c>
      <c r="AH58" s="29">
        <f>AA58/Z58</f>
        <v>6.8479262672811059</v>
      </c>
      <c r="AJ58" s="51">
        <f t="shared" si="15"/>
        <v>13.732283085182546</v>
      </c>
      <c r="AK58" s="51">
        <f t="shared" si="16"/>
        <v>6.8479262672811059</v>
      </c>
      <c r="AL58" s="58">
        <f t="shared" si="17"/>
        <v>0.669309865320877</v>
      </c>
      <c r="AN58" s="122"/>
      <c r="AO58" s="160"/>
      <c r="AP58" s="160"/>
      <c r="AQ58" s="128"/>
    </row>
    <row r="59" spans="1:43" x14ac:dyDescent="0.2">
      <c r="A59">
        <v>43</v>
      </c>
      <c r="B59" s="1">
        <v>62</v>
      </c>
      <c r="C59" s="1" t="s">
        <v>17</v>
      </c>
      <c r="D59" s="7">
        <v>6</v>
      </c>
      <c r="E59">
        <v>813</v>
      </c>
      <c r="F59">
        <v>257</v>
      </c>
      <c r="G59">
        <v>2188</v>
      </c>
      <c r="H59">
        <v>0.61599999999999999</v>
      </c>
      <c r="I59" s="25">
        <f t="shared" si="37"/>
        <v>6.6045998015396457E-2</v>
      </c>
      <c r="J59" s="25">
        <f t="shared" si="38"/>
        <v>1.8971036109921159E-2</v>
      </c>
      <c r="K59" s="27">
        <f t="shared" si="39"/>
        <v>3.4814122767315174</v>
      </c>
      <c r="L59" s="27">
        <f t="shared" si="40"/>
        <v>0.71397269229214544</v>
      </c>
      <c r="M59" s="27">
        <f t="shared" si="41"/>
        <v>8.5136186770428015</v>
      </c>
      <c r="N59" s="27"/>
      <c r="O59" s="25">
        <f t="shared" si="42"/>
        <v>10.10976964683022</v>
      </c>
      <c r="P59" s="25">
        <f t="shared" si="43"/>
        <v>8.5136186770428015</v>
      </c>
      <c r="Q59" s="58">
        <f t="shared" si="12"/>
        <v>0.71397269229214544</v>
      </c>
      <c r="R59" s="156">
        <f t="shared" si="13"/>
        <v>706.63843557195219</v>
      </c>
      <c r="S59" s="156">
        <f t="shared" si="14"/>
        <v>1147.1403174869354</v>
      </c>
      <c r="T59" s="153"/>
      <c r="U59" s="153"/>
      <c r="W59" s="1">
        <v>43</v>
      </c>
      <c r="X59" s="7">
        <v>6</v>
      </c>
      <c r="Y59" s="17">
        <v>0.75</v>
      </c>
      <c r="Z59">
        <v>484</v>
      </c>
      <c r="AA59">
        <v>3168</v>
      </c>
      <c r="AB59">
        <v>861</v>
      </c>
      <c r="AC59">
        <v>990</v>
      </c>
      <c r="AD59" s="27">
        <f t="shared" ref="AD59:AD69" si="44">0.1515*(AA59/1000)/(AC59/1000)^2/($D$4/10)^4</f>
        <v>6.4490399072610685E-2</v>
      </c>
      <c r="AE59" s="27">
        <f t="shared" ref="AE59:AE69" si="45">0.5*(Z59/1000)/(AC59/1000)^3/($D$4/10)^5</f>
        <v>1.978651651975543E-2</v>
      </c>
      <c r="AF59" s="24">
        <f t="shared" ref="AF59:AF69" si="46">AD59/AE59</f>
        <v>3.2593104000000004</v>
      </c>
      <c r="AG59" s="29">
        <f t="shared" ref="AG59:AG69" si="47">0.798*AD59^1.5/AE59</f>
        <v>0.66050505536985182</v>
      </c>
      <c r="AH59" s="29">
        <f t="shared" ref="AH59:AH69" si="48">AA59/Z59</f>
        <v>6.5454545454545459</v>
      </c>
      <c r="AJ59" s="51">
        <f t="shared" si="15"/>
        <v>14.637911444770628</v>
      </c>
      <c r="AK59" s="51">
        <f t="shared" si="16"/>
        <v>6.5454545454545459</v>
      </c>
      <c r="AL59" s="58">
        <f t="shared" si="17"/>
        <v>0.66050505536985182</v>
      </c>
      <c r="AN59" s="122"/>
      <c r="AO59" s="160"/>
      <c r="AP59" s="160"/>
      <c r="AQ59" s="128"/>
    </row>
    <row r="60" spans="1:43" x14ac:dyDescent="0.2">
      <c r="A60">
        <v>43</v>
      </c>
      <c r="B60" s="1">
        <v>62</v>
      </c>
      <c r="C60" s="1" t="s">
        <v>17</v>
      </c>
      <c r="D60" s="7">
        <v>6</v>
      </c>
      <c r="E60">
        <v>930</v>
      </c>
      <c r="F60">
        <v>392</v>
      </c>
      <c r="G60">
        <v>2795</v>
      </c>
      <c r="H60">
        <v>0.70399999999999996</v>
      </c>
      <c r="I60" s="25">
        <f t="shared" si="37"/>
        <v>6.4475719286141236E-2</v>
      </c>
      <c r="J60" s="25">
        <f t="shared" si="38"/>
        <v>1.9331554826088462E-2</v>
      </c>
      <c r="K60" s="27">
        <f t="shared" si="39"/>
        <v>3.3352578137755113</v>
      </c>
      <c r="L60" s="27">
        <f t="shared" si="40"/>
        <v>0.67581900336737233</v>
      </c>
      <c r="M60" s="27">
        <f t="shared" si="41"/>
        <v>7.1301020408163263</v>
      </c>
      <c r="N60" s="27"/>
      <c r="O60" s="25">
        <f t="shared" si="42"/>
        <v>12.914445229840249</v>
      </c>
      <c r="P60" s="25">
        <f t="shared" si="43"/>
        <v>7.1301020408163263</v>
      </c>
      <c r="Q60" s="58">
        <f t="shared" si="12"/>
        <v>0.67581900336737233</v>
      </c>
      <c r="R60" s="156">
        <f t="shared" si="13"/>
        <v>808.33178976865383</v>
      </c>
      <c r="S60" s="156">
        <f t="shared" si="14"/>
        <v>1148.1985650122924</v>
      </c>
      <c r="T60" s="153"/>
      <c r="U60" s="153"/>
      <c r="W60" s="1">
        <v>43</v>
      </c>
      <c r="X60" s="7">
        <v>6</v>
      </c>
      <c r="Y60" s="17">
        <v>0.77500000000000002</v>
      </c>
      <c r="Z60">
        <v>538</v>
      </c>
      <c r="AA60">
        <v>3370</v>
      </c>
      <c r="AB60">
        <v>889</v>
      </c>
      <c r="AC60">
        <v>1023</v>
      </c>
      <c r="AD60" s="27">
        <f t="shared" si="44"/>
        <v>6.4247896625998613E-2</v>
      </c>
      <c r="AE60" s="27">
        <f t="shared" si="45"/>
        <v>1.9933563256941227E-2</v>
      </c>
      <c r="AF60" s="24">
        <f t="shared" si="46"/>
        <v>3.2231014494423786</v>
      </c>
      <c r="AG60" s="29">
        <f t="shared" si="47"/>
        <v>0.65193804210112116</v>
      </c>
      <c r="AH60" s="29">
        <f t="shared" si="48"/>
        <v>6.2639405204460967</v>
      </c>
      <c r="AJ60" s="51">
        <f t="shared" si="15"/>
        <v>15.571263121488958</v>
      </c>
      <c r="AK60" s="51">
        <f t="shared" si="16"/>
        <v>6.2639405204460967</v>
      </c>
      <c r="AL60" s="58">
        <f t="shared" si="17"/>
        <v>0.65193804210112116</v>
      </c>
      <c r="AN60" s="122"/>
      <c r="AO60" s="160"/>
      <c r="AP60" s="160"/>
      <c r="AQ60" s="128"/>
    </row>
    <row r="61" spans="1:43" x14ac:dyDescent="0.2">
      <c r="A61">
        <v>43</v>
      </c>
      <c r="B61" s="1">
        <v>62</v>
      </c>
      <c r="C61" s="1" t="s">
        <v>17</v>
      </c>
      <c r="D61" s="7">
        <v>6</v>
      </c>
      <c r="E61">
        <v>1050</v>
      </c>
      <c r="F61">
        <v>582</v>
      </c>
      <c r="G61">
        <v>3575</v>
      </c>
      <c r="H61">
        <v>0.79500000000000004</v>
      </c>
      <c r="I61" s="25">
        <f t="shared" si="37"/>
        <v>6.4696044477816711E-2</v>
      </c>
      <c r="J61" s="25">
        <f t="shared" si="38"/>
        <v>1.994273193297845E-2</v>
      </c>
      <c r="K61" s="27">
        <f t="shared" si="39"/>
        <v>3.2440913659793824</v>
      </c>
      <c r="L61" s="27">
        <f t="shared" si="40"/>
        <v>0.6584682405724297</v>
      </c>
      <c r="M61" s="27">
        <f t="shared" si="41"/>
        <v>6.1426116838487976</v>
      </c>
      <c r="N61" s="27"/>
      <c r="O61" s="25">
        <f t="shared" si="42"/>
        <v>16.518476456772412</v>
      </c>
      <c r="P61" s="25">
        <f t="shared" si="43"/>
        <v>6.1426116838487976</v>
      </c>
      <c r="Q61" s="58">
        <f t="shared" si="12"/>
        <v>0.6584682405724297</v>
      </c>
      <c r="R61" s="156">
        <f t="shared" si="13"/>
        <v>912.63266586783493</v>
      </c>
      <c r="S61" s="156">
        <f t="shared" si="14"/>
        <v>1147.9656174438176</v>
      </c>
      <c r="T61" s="153"/>
      <c r="U61" s="153"/>
      <c r="W61" s="1">
        <v>43</v>
      </c>
      <c r="X61" s="7">
        <v>6</v>
      </c>
      <c r="Y61" s="17">
        <v>0.8</v>
      </c>
      <c r="Z61">
        <v>593</v>
      </c>
      <c r="AA61">
        <v>3571</v>
      </c>
      <c r="AB61">
        <v>918</v>
      </c>
      <c r="AC61">
        <v>1056</v>
      </c>
      <c r="AD61" s="27">
        <f t="shared" si="44"/>
        <v>6.3891383802460483E-2</v>
      </c>
      <c r="AE61" s="27">
        <f t="shared" si="45"/>
        <v>1.9975262854571643E-2</v>
      </c>
      <c r="AF61" s="24">
        <f t="shared" si="46"/>
        <v>3.1985253094097814</v>
      </c>
      <c r="AG61" s="29">
        <f t="shared" si="47"/>
        <v>0.64516950291945141</v>
      </c>
      <c r="AH61" s="29">
        <f t="shared" si="48"/>
        <v>6.021922428330523</v>
      </c>
      <c r="AJ61" s="51">
        <f t="shared" si="15"/>
        <v>16.499994245352244</v>
      </c>
      <c r="AK61" s="51">
        <f t="shared" si="16"/>
        <v>6.021922428330523</v>
      </c>
      <c r="AL61" s="58">
        <f t="shared" si="17"/>
        <v>0.64516950291945141</v>
      </c>
      <c r="AN61" s="122"/>
      <c r="AO61" s="160"/>
      <c r="AP61" s="160"/>
      <c r="AQ61" s="128"/>
    </row>
    <row r="62" spans="1:43" x14ac:dyDescent="0.2">
      <c r="A62">
        <v>43</v>
      </c>
      <c r="B62" s="1">
        <v>62</v>
      </c>
      <c r="C62" s="1" t="s">
        <v>17</v>
      </c>
      <c r="D62" s="7">
        <v>6</v>
      </c>
      <c r="E62">
        <v>1075</v>
      </c>
      <c r="F62">
        <v>627</v>
      </c>
      <c r="G62">
        <v>3707</v>
      </c>
      <c r="H62">
        <v>0.81399999999999995</v>
      </c>
      <c r="I62" s="25">
        <f t="shared" si="37"/>
        <v>6.4000878926053578E-2</v>
      </c>
      <c r="J62" s="25">
        <f t="shared" si="38"/>
        <v>2.0020352146984409E-2</v>
      </c>
      <c r="K62" s="27">
        <f t="shared" si="39"/>
        <v>3.1967908684210529</v>
      </c>
      <c r="L62" s="27">
        <f t="shared" si="40"/>
        <v>0.64537195125217028</v>
      </c>
      <c r="M62" s="27">
        <f t="shared" si="41"/>
        <v>5.9122807017543861</v>
      </c>
      <c r="N62" s="27"/>
      <c r="O62" s="25">
        <f t="shared" si="42"/>
        <v>17.128389433637853</v>
      </c>
      <c r="P62" s="25">
        <f t="shared" si="43"/>
        <v>5.9122807017543861</v>
      </c>
      <c r="Q62" s="58">
        <f t="shared" si="12"/>
        <v>0.64537195125217028</v>
      </c>
      <c r="R62" s="156">
        <f t="shared" si="13"/>
        <v>934.36201505516431</v>
      </c>
      <c r="S62" s="156">
        <f t="shared" si="14"/>
        <v>1147.8648833601528</v>
      </c>
      <c r="T62" s="153"/>
      <c r="U62" s="153"/>
      <c r="W62" s="1">
        <v>43</v>
      </c>
      <c r="X62" s="7">
        <v>6</v>
      </c>
      <c r="Y62" s="17">
        <v>0.82499999999999996</v>
      </c>
      <c r="Z62">
        <v>655</v>
      </c>
      <c r="AA62">
        <v>3777</v>
      </c>
      <c r="AB62">
        <v>947</v>
      </c>
      <c r="AC62">
        <v>1089</v>
      </c>
      <c r="AD62" s="27">
        <f t="shared" si="44"/>
        <v>6.3543554683521825E-2</v>
      </c>
      <c r="AE62" s="27">
        <f t="shared" si="45"/>
        <v>2.0118112151492083E-2</v>
      </c>
      <c r="AF62" s="24">
        <f t="shared" si="46"/>
        <v>3.1585247266259544</v>
      </c>
      <c r="AG62" s="29">
        <f t="shared" si="47"/>
        <v>0.63536447050504352</v>
      </c>
      <c r="AH62" s="29">
        <f t="shared" si="48"/>
        <v>5.7664122137404581</v>
      </c>
      <c r="AJ62" s="51">
        <f t="shared" si="15"/>
        <v>17.451828133490739</v>
      </c>
      <c r="AK62" s="51">
        <f t="shared" si="16"/>
        <v>5.7664122137404581</v>
      </c>
      <c r="AL62" s="58">
        <f t="shared" si="17"/>
        <v>0.63536447050504352</v>
      </c>
      <c r="AN62" s="122"/>
      <c r="AO62" s="160"/>
      <c r="AP62" s="160"/>
      <c r="AQ62" s="128"/>
    </row>
    <row r="63" spans="1:43" x14ac:dyDescent="0.2">
      <c r="A63">
        <v>43</v>
      </c>
      <c r="B63" s="1">
        <v>62</v>
      </c>
      <c r="C63" s="1" t="s">
        <v>17</v>
      </c>
      <c r="D63" s="7">
        <v>6</v>
      </c>
      <c r="E63">
        <v>1097</v>
      </c>
      <c r="F63">
        <v>671</v>
      </c>
      <c r="G63">
        <v>3813</v>
      </c>
      <c r="H63">
        <v>0.83099999999999996</v>
      </c>
      <c r="I63" s="25">
        <f t="shared" si="37"/>
        <v>6.3216992505048655E-2</v>
      </c>
      <c r="J63" s="25">
        <f t="shared" si="38"/>
        <v>2.0161934595756503E-2</v>
      </c>
      <c r="K63" s="27">
        <f t="shared" si="39"/>
        <v>3.1354626315648293</v>
      </c>
      <c r="L63" s="27">
        <f t="shared" si="40"/>
        <v>0.62910253612100719</v>
      </c>
      <c r="M63" s="27">
        <f t="shared" si="41"/>
        <v>5.6825633383010432</v>
      </c>
      <c r="N63" s="27"/>
      <c r="O63" s="25">
        <f t="shared" si="42"/>
        <v>17.618168036272223</v>
      </c>
      <c r="P63" s="25">
        <f t="shared" si="43"/>
        <v>5.6825633383010432</v>
      </c>
      <c r="Q63" s="58">
        <f t="shared" si="12"/>
        <v>0.62910253612100719</v>
      </c>
      <c r="R63" s="156">
        <f t="shared" si="13"/>
        <v>953.48384234001423</v>
      </c>
      <c r="S63" s="156">
        <f t="shared" si="14"/>
        <v>1147.3933120818463</v>
      </c>
      <c r="T63" s="153"/>
      <c r="U63" s="153"/>
      <c r="W63" s="1">
        <v>43</v>
      </c>
      <c r="X63" s="7">
        <v>6</v>
      </c>
      <c r="Y63" s="17">
        <v>0.85</v>
      </c>
      <c r="Z63">
        <v>724</v>
      </c>
      <c r="AA63">
        <v>3929</v>
      </c>
      <c r="AB63">
        <v>975</v>
      </c>
      <c r="AC63">
        <v>1122</v>
      </c>
      <c r="AD63" s="27">
        <f t="shared" si="44"/>
        <v>6.2269674513478902E-2</v>
      </c>
      <c r="AE63" s="27">
        <f t="shared" si="45"/>
        <v>2.0332442817429203E-2</v>
      </c>
      <c r="AF63" s="24">
        <f t="shared" si="46"/>
        <v>3.0625771370718242</v>
      </c>
      <c r="AG63" s="29">
        <f t="shared" si="47"/>
        <v>0.60985729797462496</v>
      </c>
      <c r="AH63" s="29">
        <f t="shared" si="48"/>
        <v>5.4267955801104977</v>
      </c>
      <c r="AJ63" s="51">
        <f t="shared" si="15"/>
        <v>18.154152167457006</v>
      </c>
      <c r="AK63" s="51">
        <f t="shared" si="16"/>
        <v>5.4267955801104977</v>
      </c>
      <c r="AL63" s="58">
        <f t="shared" si="17"/>
        <v>0.60985729797462496</v>
      </c>
      <c r="AN63" s="122"/>
      <c r="AO63" s="160"/>
      <c r="AP63" s="160"/>
      <c r="AQ63" s="128"/>
    </row>
    <row r="64" spans="1:43" x14ac:dyDescent="0.2">
      <c r="A64">
        <v>43</v>
      </c>
      <c r="B64" s="1">
        <v>62</v>
      </c>
      <c r="C64" s="1" t="s">
        <v>17</v>
      </c>
      <c r="D64" s="7">
        <v>6</v>
      </c>
      <c r="E64">
        <v>1129</v>
      </c>
      <c r="F64">
        <v>734</v>
      </c>
      <c r="G64">
        <v>3943</v>
      </c>
      <c r="H64">
        <v>0.85499999999999998</v>
      </c>
      <c r="I64" s="25">
        <f t="shared" si="37"/>
        <v>6.1719041652676832E-2</v>
      </c>
      <c r="J64" s="25">
        <f t="shared" si="38"/>
        <v>2.0232232089523981E-2</v>
      </c>
      <c r="K64" s="27">
        <f t="shared" si="39"/>
        <v>3.0505305286920983</v>
      </c>
      <c r="L64" s="27">
        <f t="shared" si="40"/>
        <v>0.60476667791235217</v>
      </c>
      <c r="M64" s="27">
        <f t="shared" si="41"/>
        <v>5.3719346049046326</v>
      </c>
      <c r="N64" s="27"/>
      <c r="O64" s="25">
        <f t="shared" si="42"/>
        <v>18.218839907427586</v>
      </c>
      <c r="P64" s="25">
        <f t="shared" si="43"/>
        <v>5.3719346049046326</v>
      </c>
      <c r="Q64" s="58">
        <f t="shared" si="12"/>
        <v>0.60476667791235217</v>
      </c>
      <c r="R64" s="156">
        <f t="shared" si="13"/>
        <v>981.29740929979585</v>
      </c>
      <c r="S64" s="156">
        <f t="shared" si="14"/>
        <v>1147.7162681868958</v>
      </c>
      <c r="T64" s="153"/>
      <c r="U64" s="153"/>
      <c r="W64" s="1">
        <v>43</v>
      </c>
      <c r="X64" s="7">
        <v>6</v>
      </c>
      <c r="Y64" s="17">
        <v>0.875</v>
      </c>
      <c r="Z64">
        <v>799</v>
      </c>
      <c r="AA64">
        <v>4135</v>
      </c>
      <c r="AB64">
        <v>1004</v>
      </c>
      <c r="AC64">
        <v>1155</v>
      </c>
      <c r="AD64" s="27">
        <f t="shared" si="44"/>
        <v>6.1843181856503983E-2</v>
      </c>
      <c r="AE64" s="27">
        <f t="shared" si="45"/>
        <v>2.0569815236521884E-2</v>
      </c>
      <c r="AF64" s="24">
        <f t="shared" si="46"/>
        <v>3.0065015725907389</v>
      </c>
      <c r="AG64" s="29">
        <f t="shared" si="47"/>
        <v>0.59663707891204443</v>
      </c>
      <c r="AH64" s="29">
        <f t="shared" si="48"/>
        <v>5.1752190237797251</v>
      </c>
      <c r="AJ64" s="51">
        <f t="shared" si="15"/>
        <v>19.105986055595501</v>
      </c>
      <c r="AK64" s="51">
        <f t="shared" si="16"/>
        <v>5.1752190237797251</v>
      </c>
      <c r="AL64" s="58">
        <f t="shared" si="17"/>
        <v>0.59663707891204443</v>
      </c>
      <c r="AN64" s="122"/>
      <c r="AO64" s="160"/>
      <c r="AP64" s="160"/>
      <c r="AQ64" s="128"/>
    </row>
    <row r="65" spans="1:43" x14ac:dyDescent="0.2">
      <c r="A65">
        <v>43</v>
      </c>
      <c r="B65" s="1">
        <v>62</v>
      </c>
      <c r="C65" s="1" t="s">
        <v>17</v>
      </c>
      <c r="D65" s="7">
        <v>6</v>
      </c>
      <c r="E65">
        <v>1156</v>
      </c>
      <c r="F65">
        <v>807</v>
      </c>
      <c r="G65">
        <v>4140</v>
      </c>
      <c r="H65">
        <v>0.876</v>
      </c>
      <c r="I65" s="25">
        <f t="shared" si="37"/>
        <v>6.1810883836241913E-2</v>
      </c>
      <c r="J65" s="25">
        <f t="shared" si="38"/>
        <v>2.0721901100090218E-2</v>
      </c>
      <c r="K65" s="27">
        <f t="shared" si="39"/>
        <v>2.9828770795539028</v>
      </c>
      <c r="L65" s="27">
        <f t="shared" si="40"/>
        <v>0.59179422825846106</v>
      </c>
      <c r="M65" s="27">
        <f t="shared" si="41"/>
        <v>5.1301115241635689</v>
      </c>
      <c r="N65" s="27"/>
      <c r="O65" s="25">
        <f t="shared" si="42"/>
        <v>19.129088819870709</v>
      </c>
      <c r="P65" s="25">
        <f t="shared" si="43"/>
        <v>5.1301115241635689</v>
      </c>
      <c r="Q65" s="58">
        <f t="shared" si="12"/>
        <v>0.59179422825846106</v>
      </c>
      <c r="R65" s="156">
        <f t="shared" si="13"/>
        <v>1004.7651064221116</v>
      </c>
      <c r="S65" s="156">
        <f t="shared" si="14"/>
        <v>1146.9921306188487</v>
      </c>
      <c r="T65" s="153"/>
      <c r="U65" s="153"/>
      <c r="W65" s="1">
        <v>43</v>
      </c>
      <c r="X65" s="7">
        <v>6</v>
      </c>
      <c r="Y65" s="17">
        <v>0.9</v>
      </c>
      <c r="Z65">
        <v>877</v>
      </c>
      <c r="AA65">
        <v>4351</v>
      </c>
      <c r="AB65">
        <v>1033</v>
      </c>
      <c r="AC65">
        <v>1188</v>
      </c>
      <c r="AD65" s="27">
        <f t="shared" si="44"/>
        <v>6.1508690719023804E-2</v>
      </c>
      <c r="AE65" s="27">
        <f t="shared" si="45"/>
        <v>2.0748171807833917E-2</v>
      </c>
      <c r="AF65" s="24">
        <f t="shared" si="46"/>
        <v>2.964535443831243</v>
      </c>
      <c r="AG65" s="29">
        <f t="shared" si="47"/>
        <v>0.58671579469183455</v>
      </c>
      <c r="AH65" s="29">
        <f t="shared" si="48"/>
        <v>4.9612314709236029</v>
      </c>
      <c r="AJ65" s="51">
        <f t="shared" si="15"/>
        <v>20.104025472284409</v>
      </c>
      <c r="AK65" s="51">
        <f t="shared" si="16"/>
        <v>4.9612314709236029</v>
      </c>
      <c r="AL65" s="58">
        <f t="shared" si="17"/>
        <v>0.58671579469183455</v>
      </c>
      <c r="AN65" s="122"/>
      <c r="AO65" s="160"/>
      <c r="AP65" s="160"/>
      <c r="AQ65" s="128"/>
    </row>
    <row r="66" spans="1:43" x14ac:dyDescent="0.2">
      <c r="A66">
        <v>43</v>
      </c>
      <c r="B66" s="1">
        <v>62</v>
      </c>
      <c r="C66" s="1" t="s">
        <v>17</v>
      </c>
      <c r="D66" s="7">
        <v>6</v>
      </c>
      <c r="E66">
        <v>1189</v>
      </c>
      <c r="F66">
        <v>878</v>
      </c>
      <c r="G66">
        <v>4400</v>
      </c>
      <c r="H66">
        <v>0.90100000000000002</v>
      </c>
      <c r="I66" s="25">
        <f t="shared" si="37"/>
        <v>6.2096803922125569E-2</v>
      </c>
      <c r="J66" s="25">
        <f t="shared" si="38"/>
        <v>2.0719463995362255E-2</v>
      </c>
      <c r="K66" s="27">
        <f t="shared" si="39"/>
        <v>2.9970275261959007</v>
      </c>
      <c r="L66" s="27">
        <f t="shared" si="40"/>
        <v>0.59597528097171859</v>
      </c>
      <c r="M66" s="27">
        <f t="shared" si="41"/>
        <v>5.0113895216400914</v>
      </c>
      <c r="N66" s="27"/>
      <c r="O66" s="25">
        <f t="shared" si="42"/>
        <v>20.330432562181429</v>
      </c>
      <c r="P66" s="25">
        <f t="shared" si="43"/>
        <v>5.0113895216400914</v>
      </c>
      <c r="Q66" s="58">
        <f t="shared" si="12"/>
        <v>0.59597528097171859</v>
      </c>
      <c r="R66" s="156">
        <f t="shared" si="13"/>
        <v>1033.4478473493864</v>
      </c>
      <c r="S66" s="156">
        <f t="shared" si="14"/>
        <v>1147.0009404543689</v>
      </c>
      <c r="T66" s="153"/>
      <c r="U66" s="153"/>
      <c r="W66" s="1">
        <v>43</v>
      </c>
      <c r="X66" s="7">
        <v>6</v>
      </c>
      <c r="Y66" s="17">
        <v>0.92500000000000004</v>
      </c>
      <c r="Z66">
        <v>954</v>
      </c>
      <c r="AA66">
        <v>4591</v>
      </c>
      <c r="AB66">
        <v>1061</v>
      </c>
      <c r="AC66">
        <v>1221</v>
      </c>
      <c r="AD66" s="27">
        <f t="shared" si="44"/>
        <v>6.1440712809274267E-2</v>
      </c>
      <c r="AE66" s="27">
        <f t="shared" si="45"/>
        <v>2.0788873041869063E-2</v>
      </c>
      <c r="AF66" s="24">
        <f t="shared" si="46"/>
        <v>2.9554614473584917</v>
      </c>
      <c r="AG66" s="29">
        <f t="shared" si="47"/>
        <v>0.58459663701022868</v>
      </c>
      <c r="AH66" s="29">
        <f t="shared" si="48"/>
        <v>4.8123689727463308</v>
      </c>
      <c r="AJ66" s="51">
        <f t="shared" si="15"/>
        <v>21.212958157494306</v>
      </c>
      <c r="AK66" s="51">
        <f t="shared" si="16"/>
        <v>4.8123689727463308</v>
      </c>
      <c r="AL66" s="58">
        <f t="shared" si="17"/>
        <v>0.58459663701022868</v>
      </c>
      <c r="AN66" s="122"/>
      <c r="AO66" s="160"/>
      <c r="AP66" s="160"/>
      <c r="AQ66" s="128"/>
    </row>
    <row r="67" spans="1:43" x14ac:dyDescent="0.2">
      <c r="A67">
        <v>43</v>
      </c>
      <c r="B67" s="1">
        <v>62</v>
      </c>
      <c r="C67" s="1" t="s">
        <v>17</v>
      </c>
      <c r="D67" s="7">
        <v>6</v>
      </c>
      <c r="E67">
        <v>1221</v>
      </c>
      <c r="F67">
        <v>956</v>
      </c>
      <c r="G67">
        <v>4550</v>
      </c>
      <c r="H67">
        <v>0.92500000000000004</v>
      </c>
      <c r="I67" s="25">
        <f t="shared" si="37"/>
        <v>6.0892015526507928E-2</v>
      </c>
      <c r="J67" s="25">
        <f t="shared" si="38"/>
        <v>2.0832455584933782E-2</v>
      </c>
      <c r="K67" s="27">
        <f t="shared" si="39"/>
        <v>2.9229398943514648</v>
      </c>
      <c r="L67" s="27">
        <f t="shared" si="40"/>
        <v>0.57557636344486907</v>
      </c>
      <c r="M67" s="27">
        <f t="shared" si="41"/>
        <v>4.7594142259414225</v>
      </c>
      <c r="N67" s="27"/>
      <c r="O67" s="25">
        <f t="shared" si="42"/>
        <v>21.023515490437614</v>
      </c>
      <c r="P67" s="25">
        <f t="shared" si="43"/>
        <v>4.7594142259414225</v>
      </c>
      <c r="Q67" s="58">
        <f t="shared" si="12"/>
        <v>0.57557636344486907</v>
      </c>
      <c r="R67" s="156">
        <f t="shared" si="13"/>
        <v>1061.261414309168</v>
      </c>
      <c r="S67" s="156">
        <f t="shared" si="14"/>
        <v>1147.3096370909923</v>
      </c>
      <c r="T67" s="153"/>
      <c r="U67" s="153"/>
      <c r="W67" s="1">
        <v>43</v>
      </c>
      <c r="X67" s="7">
        <v>6</v>
      </c>
      <c r="Y67" s="17">
        <v>0.95</v>
      </c>
      <c r="Z67">
        <v>1054</v>
      </c>
      <c r="AA67">
        <v>4793</v>
      </c>
      <c r="AB67">
        <v>1090</v>
      </c>
      <c r="AC67">
        <v>1254</v>
      </c>
      <c r="AD67" s="27">
        <f t="shared" si="44"/>
        <v>6.0812469063803005E-2</v>
      </c>
      <c r="AE67" s="27">
        <f t="shared" si="45"/>
        <v>2.1202035899596239E-2</v>
      </c>
      <c r="AF67" s="24">
        <f t="shared" si="46"/>
        <v>2.8682372462618595</v>
      </c>
      <c r="AG67" s="29">
        <f t="shared" si="47"/>
        <v>0.56443544812005142</v>
      </c>
      <c r="AH67" s="29">
        <f t="shared" si="48"/>
        <v>4.5474383301707784</v>
      </c>
      <c r="AJ67" s="51">
        <f t="shared" si="15"/>
        <v>22.146309834212634</v>
      </c>
      <c r="AK67" s="51">
        <f t="shared" si="16"/>
        <v>4.5474383301707784</v>
      </c>
      <c r="AL67" s="58">
        <f t="shared" si="17"/>
        <v>0.56443544812005142</v>
      </c>
      <c r="AN67" s="122"/>
      <c r="AO67" s="160"/>
      <c r="AP67" s="160"/>
      <c r="AQ67" s="128"/>
    </row>
    <row r="68" spans="1:43" x14ac:dyDescent="0.2">
      <c r="A68">
        <v>43</v>
      </c>
      <c r="B68" s="1">
        <v>62</v>
      </c>
      <c r="C68" s="1" t="s">
        <v>17</v>
      </c>
      <c r="D68" s="7">
        <v>6</v>
      </c>
      <c r="E68">
        <v>1245</v>
      </c>
      <c r="F68">
        <v>1025</v>
      </c>
      <c r="G68">
        <v>4745</v>
      </c>
      <c r="H68">
        <v>0.94299999999999995</v>
      </c>
      <c r="I68" s="25">
        <f t="shared" si="37"/>
        <v>6.1077013710170457E-2</v>
      </c>
      <c r="J68" s="25">
        <f t="shared" si="38"/>
        <v>2.1069070445905714E-2</v>
      </c>
      <c r="K68" s="27">
        <f t="shared" si="39"/>
        <v>2.8988945604878054</v>
      </c>
      <c r="L68" s="27">
        <f t="shared" si="40"/>
        <v>0.57170791914306962</v>
      </c>
      <c r="M68" s="27">
        <f t="shared" si="41"/>
        <v>4.6292682926829265</v>
      </c>
      <c r="N68" s="27"/>
      <c r="O68" s="25">
        <f t="shared" si="42"/>
        <v>21.924523297170655</v>
      </c>
      <c r="P68" s="25">
        <f t="shared" si="43"/>
        <v>4.6292682926829265</v>
      </c>
      <c r="Q68" s="58">
        <f t="shared" si="12"/>
        <v>0.57170791914306962</v>
      </c>
      <c r="R68" s="156">
        <f t="shared" si="13"/>
        <v>1082.1215895290043</v>
      </c>
      <c r="S68" s="156">
        <f t="shared" si="14"/>
        <v>1147.5308478568445</v>
      </c>
      <c r="T68" s="153"/>
      <c r="U68" s="153"/>
      <c r="W68" s="1">
        <v>43</v>
      </c>
      <c r="X68" s="7">
        <v>6</v>
      </c>
      <c r="Y68" s="17">
        <v>0.97499999999999998</v>
      </c>
      <c r="Z68">
        <v>1174</v>
      </c>
      <c r="AA68">
        <v>4965</v>
      </c>
      <c r="AB68">
        <v>1119</v>
      </c>
      <c r="AC68">
        <v>1287</v>
      </c>
      <c r="AD68" s="27">
        <f t="shared" si="44"/>
        <v>5.980568095816001E-2</v>
      </c>
      <c r="AE68" s="27">
        <f t="shared" si="45"/>
        <v>2.1845501561288384E-2</v>
      </c>
      <c r="AF68" s="24">
        <f t="shared" si="46"/>
        <v>2.7376657290459963</v>
      </c>
      <c r="AG68" s="29">
        <f t="shared" si="47"/>
        <v>0.53426230137222996</v>
      </c>
      <c r="AH68" s="29">
        <f t="shared" si="48"/>
        <v>4.2291311754684839</v>
      </c>
      <c r="AJ68" s="51">
        <f>AA68/(PI()*$D$4^2/4)</f>
        <v>22.941044925279726</v>
      </c>
      <c r="AK68" s="51">
        <f>AH68</f>
        <v>4.2291311754684839</v>
      </c>
      <c r="AL68" s="58">
        <f t="shared" si="17"/>
        <v>0.53426230137222996</v>
      </c>
      <c r="AN68" s="122"/>
      <c r="AO68" s="160"/>
      <c r="AP68" s="160"/>
      <c r="AQ68" s="128"/>
    </row>
    <row r="69" spans="1:43" x14ac:dyDescent="0.2">
      <c r="A69">
        <v>43</v>
      </c>
      <c r="B69" s="1">
        <v>62</v>
      </c>
      <c r="C69" s="1" t="s">
        <v>17</v>
      </c>
      <c r="D69" s="7">
        <v>6</v>
      </c>
      <c r="E69">
        <v>1278</v>
      </c>
      <c r="F69">
        <v>1132</v>
      </c>
      <c r="G69">
        <v>4940</v>
      </c>
      <c r="H69">
        <v>0.96799999999999997</v>
      </c>
      <c r="I69" s="25">
        <f t="shared" si="37"/>
        <v>6.0345587805096551E-2</v>
      </c>
      <c r="J69" s="25">
        <f t="shared" si="38"/>
        <v>2.1512130783210997E-2</v>
      </c>
      <c r="K69" s="27">
        <f t="shared" si="39"/>
        <v>2.8051887752650182</v>
      </c>
      <c r="L69" s="27">
        <f t="shared" si="40"/>
        <v>0.54990509655027853</v>
      </c>
      <c r="M69" s="27">
        <f t="shared" si="41"/>
        <v>4.3639575971731448</v>
      </c>
      <c r="N69" s="27"/>
      <c r="O69" s="25">
        <f t="shared" si="42"/>
        <v>22.825531103903696</v>
      </c>
      <c r="P69" s="25">
        <f t="shared" si="43"/>
        <v>4.3639575971731448</v>
      </c>
      <c r="Q69" s="58">
        <f t="shared" si="12"/>
        <v>0.54990509655027853</v>
      </c>
      <c r="R69" s="156">
        <f t="shared" si="13"/>
        <v>1110.8043304562791</v>
      </c>
      <c r="S69" s="156">
        <f t="shared" si="14"/>
        <v>1147.5251347688834</v>
      </c>
      <c r="T69" s="153"/>
      <c r="U69" s="153"/>
      <c r="W69" s="1">
        <v>43</v>
      </c>
      <c r="X69" s="7">
        <v>6</v>
      </c>
      <c r="Y69" s="17">
        <v>1</v>
      </c>
      <c r="Z69">
        <v>1321</v>
      </c>
      <c r="AA69">
        <v>5084</v>
      </c>
      <c r="AB69">
        <v>1147</v>
      </c>
      <c r="AC69">
        <v>1320</v>
      </c>
      <c r="AD69" s="27">
        <f t="shared" si="44"/>
        <v>5.8215409958301254E-2</v>
      </c>
      <c r="AE69" s="27">
        <f t="shared" si="45"/>
        <v>2.2782983106602425E-2</v>
      </c>
      <c r="AF69" s="24">
        <f t="shared" si="46"/>
        <v>2.5552145514004549</v>
      </c>
      <c r="AG69" s="29">
        <f t="shared" si="47"/>
        <v>0.49198203374291238</v>
      </c>
      <c r="AH69" s="29">
        <f t="shared" si="48"/>
        <v>3.8485995457986375</v>
      </c>
      <c r="AJ69" s="51">
        <f>AA69/(PI()*$D$4^2/4)</f>
        <v>23.490890715029632</v>
      </c>
      <c r="AK69" s="51">
        <f>AH69</f>
        <v>3.8485995457986375</v>
      </c>
      <c r="AL69" s="58">
        <f t="shared" si="17"/>
        <v>0.49198203374291238</v>
      </c>
      <c r="AN69" s="122"/>
      <c r="AO69" s="160"/>
      <c r="AP69" s="160"/>
      <c r="AQ69" s="128"/>
    </row>
    <row r="70" spans="1:43" x14ac:dyDescent="0.2">
      <c r="A70">
        <v>43</v>
      </c>
      <c r="B70" s="1">
        <v>62</v>
      </c>
      <c r="C70" s="1" t="s">
        <v>17</v>
      </c>
      <c r="D70" s="7">
        <v>6</v>
      </c>
      <c r="E70">
        <v>1304</v>
      </c>
      <c r="F70">
        <v>1252</v>
      </c>
      <c r="G70">
        <v>5025</v>
      </c>
      <c r="H70">
        <v>0.98799999999999999</v>
      </c>
      <c r="I70" s="25">
        <f t="shared" si="37"/>
        <v>5.8960500839660333E-2</v>
      </c>
      <c r="J70" s="25">
        <f t="shared" si="38"/>
        <v>2.2397581151997716E-2</v>
      </c>
      <c r="K70" s="27">
        <f t="shared" si="39"/>
        <v>2.6324494792332271</v>
      </c>
      <c r="L70" s="27">
        <f t="shared" si="40"/>
        <v>0.51008613460084484</v>
      </c>
      <c r="M70" s="27">
        <f t="shared" si="41"/>
        <v>4.0135782747603832</v>
      </c>
      <c r="N70" s="27"/>
      <c r="O70" s="25">
        <f t="shared" si="42"/>
        <v>23.2182780965822</v>
      </c>
      <c r="P70" s="25">
        <f t="shared" si="43"/>
        <v>4.0135782747603832</v>
      </c>
      <c r="Q70" s="58">
        <f t="shared" si="12"/>
        <v>0.51008613460084484</v>
      </c>
      <c r="R70" s="156">
        <f t="shared" si="13"/>
        <v>1133.4028536111018</v>
      </c>
      <c r="S70" s="156">
        <f t="shared" si="14"/>
        <v>1147.16888017318</v>
      </c>
      <c r="T70" s="153"/>
      <c r="U70" s="153"/>
      <c r="AL70" s="58"/>
      <c r="AN70" s="122"/>
      <c r="AO70" s="160"/>
      <c r="AP70" s="160"/>
      <c r="AQ70" s="128"/>
    </row>
    <row r="71" spans="1:43" x14ac:dyDescent="0.2">
      <c r="A71">
        <v>43</v>
      </c>
      <c r="B71" s="1">
        <v>62</v>
      </c>
      <c r="C71" s="1" t="s">
        <v>17</v>
      </c>
      <c r="D71" s="7">
        <v>6</v>
      </c>
      <c r="E71">
        <v>1335</v>
      </c>
      <c r="F71">
        <v>1390</v>
      </c>
      <c r="G71">
        <v>5112</v>
      </c>
      <c r="H71">
        <v>1.0109999999999999</v>
      </c>
      <c r="I71" s="25">
        <f t="shared" si="37"/>
        <v>5.7228003418934539E-2</v>
      </c>
      <c r="J71" s="25">
        <f t="shared" si="38"/>
        <v>2.3173976770186018E-2</v>
      </c>
      <c r="K71" s="27">
        <f t="shared" si="39"/>
        <v>2.4694942946762595</v>
      </c>
      <c r="L71" s="27">
        <f t="shared" si="40"/>
        <v>0.47142782877039091</v>
      </c>
      <c r="M71" s="27">
        <f t="shared" si="41"/>
        <v>3.6776978417266188</v>
      </c>
      <c r="N71" s="27"/>
      <c r="O71" s="25">
        <f t="shared" si="42"/>
        <v>23.620266194970789</v>
      </c>
      <c r="P71" s="25">
        <f t="shared" si="43"/>
        <v>3.6776978417266188</v>
      </c>
      <c r="Q71" s="58">
        <f t="shared" si="12"/>
        <v>0.47142782877039091</v>
      </c>
      <c r="R71" s="156">
        <f t="shared" si="13"/>
        <v>1160.34724660339</v>
      </c>
      <c r="S71" s="156">
        <f t="shared" si="14"/>
        <v>1147.7223012892089</v>
      </c>
      <c r="T71" s="153"/>
      <c r="U71" s="153"/>
      <c r="AL71" s="58"/>
      <c r="AN71" s="122"/>
      <c r="AO71" s="160"/>
      <c r="AP71" s="160"/>
      <c r="AQ71" s="128"/>
    </row>
    <row r="72" spans="1:43" x14ac:dyDescent="0.2">
      <c r="A72">
        <v>43</v>
      </c>
      <c r="B72" s="1">
        <v>62</v>
      </c>
      <c r="C72" s="1" t="s">
        <v>17</v>
      </c>
      <c r="D72" s="7">
        <v>6</v>
      </c>
      <c r="E72">
        <v>1361</v>
      </c>
      <c r="F72">
        <v>1530</v>
      </c>
      <c r="G72">
        <v>5210</v>
      </c>
      <c r="H72">
        <v>1.0309999999999999</v>
      </c>
      <c r="I72" s="25">
        <f t="shared" si="37"/>
        <v>5.6117944287298653E-2</v>
      </c>
      <c r="J72" s="25">
        <f t="shared" si="38"/>
        <v>2.407390926571628E-2</v>
      </c>
      <c r="K72" s="27">
        <f t="shared" si="39"/>
        <v>2.3310690286274514</v>
      </c>
      <c r="L72" s="27">
        <f t="shared" si="40"/>
        <v>0.44066534955663295</v>
      </c>
      <c r="M72" s="27">
        <f t="shared" si="41"/>
        <v>3.4052287581699345</v>
      </c>
      <c r="N72" s="27"/>
      <c r="O72" s="25">
        <f t="shared" si="42"/>
        <v>24.073080374764828</v>
      </c>
      <c r="P72" s="25">
        <f t="shared" si="43"/>
        <v>3.4052287581699345</v>
      </c>
      <c r="Q72" s="58">
        <f t="shared" si="12"/>
        <v>0.44066534955663295</v>
      </c>
      <c r="R72" s="156">
        <f t="shared" si="13"/>
        <v>1182.9457697582127</v>
      </c>
      <c r="S72" s="156">
        <f t="shared" si="14"/>
        <v>1147.3770802698475</v>
      </c>
      <c r="T72" s="153"/>
      <c r="U72" s="153"/>
      <c r="AL72" s="58"/>
      <c r="AN72" s="122"/>
      <c r="AO72" s="160"/>
      <c r="AP72" s="160"/>
      <c r="AQ72" s="128"/>
    </row>
    <row r="73" spans="1:43" x14ac:dyDescent="0.2">
      <c r="A73">
        <v>43</v>
      </c>
      <c r="B73" s="1">
        <v>62</v>
      </c>
      <c r="C73" s="1" t="s">
        <v>17</v>
      </c>
      <c r="D73" s="7">
        <v>6</v>
      </c>
      <c r="E73">
        <v>1388</v>
      </c>
      <c r="F73">
        <v>1668</v>
      </c>
      <c r="G73">
        <v>5265</v>
      </c>
      <c r="H73">
        <v>1.0509999999999999</v>
      </c>
      <c r="I73" s="25">
        <f t="shared" si="37"/>
        <v>5.4525508437343356E-2</v>
      </c>
      <c r="J73" s="25">
        <f t="shared" si="38"/>
        <v>2.4743276715735018E-2</v>
      </c>
      <c r="K73" s="27">
        <f t="shared" si="39"/>
        <v>2.2036494625899281</v>
      </c>
      <c r="L73" s="27">
        <f t="shared" si="40"/>
        <v>0.41062488494112986</v>
      </c>
      <c r="M73" s="27">
        <f t="shared" si="41"/>
        <v>3.156474820143885</v>
      </c>
      <c r="N73" s="27"/>
      <c r="O73" s="25">
        <f t="shared" si="42"/>
        <v>24.327210781792097</v>
      </c>
      <c r="P73" s="25">
        <f t="shared" si="43"/>
        <v>3.156474820143885</v>
      </c>
      <c r="Q73" s="58">
        <f t="shared" ref="Q73:Q135" si="49">L73</f>
        <v>0.41062488494112986</v>
      </c>
      <c r="R73" s="156">
        <f t="shared" ref="R73:R135" si="50">E73*(PI()/30)*($D$4/2)</f>
        <v>1206.4134668805284</v>
      </c>
      <c r="S73" s="156">
        <f t="shared" ref="S73:S135" si="51">R73/H73</f>
        <v>1147.871995128952</v>
      </c>
      <c r="T73" s="153"/>
      <c r="U73" s="153"/>
      <c r="AL73" s="58"/>
      <c r="AN73" s="122"/>
      <c r="AO73" s="160"/>
      <c r="AP73" s="160"/>
      <c r="AQ73" s="128"/>
    </row>
    <row r="74" spans="1:43" x14ac:dyDescent="0.2">
      <c r="H74"/>
      <c r="I74" s="25"/>
      <c r="J74" s="25"/>
      <c r="K74" s="27"/>
      <c r="L74" s="27"/>
      <c r="M74" s="27"/>
      <c r="N74" s="27"/>
      <c r="O74" s="25"/>
      <c r="P74" s="25"/>
      <c r="Q74" s="58"/>
      <c r="R74" s="156"/>
      <c r="T74" s="153"/>
      <c r="U74" s="153"/>
      <c r="AL74" s="58"/>
      <c r="AN74" s="122"/>
      <c r="AO74" s="160"/>
      <c r="AP74" s="160"/>
      <c r="AQ74" s="128"/>
    </row>
    <row r="75" spans="1:43" x14ac:dyDescent="0.2">
      <c r="H75"/>
      <c r="I75" s="25"/>
      <c r="J75" s="25"/>
      <c r="K75" s="27"/>
      <c r="L75" s="27"/>
      <c r="M75" s="27"/>
      <c r="N75" s="27"/>
      <c r="O75" s="25"/>
      <c r="P75" s="25"/>
      <c r="Q75" s="58"/>
      <c r="R75" s="156"/>
      <c r="T75" s="153"/>
      <c r="U75" s="153"/>
      <c r="AL75" s="58"/>
      <c r="AN75" s="122"/>
      <c r="AO75" s="160"/>
      <c r="AP75" s="160"/>
      <c r="AQ75" s="128"/>
    </row>
    <row r="76" spans="1:43" x14ac:dyDescent="0.2">
      <c r="A76">
        <v>44</v>
      </c>
      <c r="B76" s="1">
        <v>66</v>
      </c>
      <c r="C76" s="1" t="s">
        <v>195</v>
      </c>
      <c r="D76" s="7">
        <v>8</v>
      </c>
      <c r="E76">
        <v>697</v>
      </c>
      <c r="F76">
        <v>235</v>
      </c>
      <c r="G76" s="21">
        <v>1954</v>
      </c>
      <c r="H76" s="17">
        <v>0.53200000000000003</v>
      </c>
      <c r="I76" s="25">
        <f t="shared" ref="I76:I91" si="52">0.1515*(G76/1000)/(E76/1000)^2/($D$4/10)^4</f>
        <v>8.0248936175278299E-2</v>
      </c>
      <c r="J76" s="25">
        <f t="shared" ref="J76:J91" si="53">0.5*(F76/1000)/(E76/1000)^3/($D$4/10)^5</f>
        <v>2.7529548711354147E-2</v>
      </c>
      <c r="K76" s="27">
        <f t="shared" ref="K76:K91" si="54">I76/J76</f>
        <v>2.9150109584680854</v>
      </c>
      <c r="L76" s="27">
        <f t="shared" ref="L76:L91" si="55">0.798*I76^1.5/J76</f>
        <v>0.65896557168066616</v>
      </c>
      <c r="M76" s="27">
        <f t="shared" ref="M76:M91" si="56">G76/F76</f>
        <v>8.3148936170212764</v>
      </c>
      <c r="N76" s="27"/>
      <c r="O76" s="25">
        <f t="shared" ref="O76:O91" si="57">G76/(PI()*$D$4^2/4)</f>
        <v>9.0285602787505717</v>
      </c>
      <c r="P76" s="25">
        <f t="shared" ref="P76:P91" si="58">M76</f>
        <v>8.3148936170212764</v>
      </c>
      <c r="Q76" s="58">
        <f t="shared" si="49"/>
        <v>0.65896557168066616</v>
      </c>
      <c r="R76" s="156">
        <f t="shared" si="50"/>
        <v>605.81425534274376</v>
      </c>
      <c r="S76" s="156">
        <f t="shared" si="51"/>
        <v>1138.7486002683154</v>
      </c>
      <c r="T76" s="153"/>
      <c r="U76" s="153"/>
      <c r="W76" s="1">
        <v>44</v>
      </c>
      <c r="X76" s="7">
        <v>8</v>
      </c>
      <c r="Y76" s="17">
        <v>0.72499999999999998</v>
      </c>
      <c r="Z76">
        <v>606</v>
      </c>
      <c r="AA76" s="21">
        <v>3724</v>
      </c>
      <c r="AB76">
        <v>825</v>
      </c>
      <c r="AC76">
        <v>949</v>
      </c>
      <c r="AD76" s="27">
        <f t="shared" ref="AD76:AD87" si="59">0.1515*(AA76/1000)/(AC76/1000)^2/($D$4/10)^4</f>
        <v>8.2500679992075485E-2</v>
      </c>
      <c r="AE76" s="27">
        <f t="shared" ref="AE76:AE87" si="60">0.5*(Z76/1000)/(AC76/1000)^3/($D$4/10)^5</f>
        <v>2.8125713660092939E-2</v>
      </c>
      <c r="AF76" s="24">
        <f t="shared" ref="AF76:AF87" si="61">AD76/AE76</f>
        <v>2.9332830799999998</v>
      </c>
      <c r="AG76" s="29">
        <f t="shared" ref="AG76:AG87" si="62">0.798*AD76^1.5/AE76</f>
        <v>0.67233486446746582</v>
      </c>
      <c r="AH76" s="29">
        <f t="shared" ref="AH76:AH87" si="63">AA76/Z76</f>
        <v>6.1452145214521456</v>
      </c>
      <c r="AJ76" s="51">
        <f t="shared" ref="AJ76:AJ87" si="64">AA76/(PI()*$D$4^2/4)</f>
        <v>17.206938832173556</v>
      </c>
      <c r="AK76" s="51">
        <f t="shared" ref="AK76:AK87" si="65">AH76</f>
        <v>6.1452145214521456</v>
      </c>
      <c r="AL76" s="58">
        <f t="shared" ref="AL76:AL132" si="66">AG76</f>
        <v>0.67233486446746582</v>
      </c>
      <c r="AN76" s="122"/>
      <c r="AO76" s="160"/>
      <c r="AP76" s="160"/>
      <c r="AQ76" s="128"/>
    </row>
    <row r="77" spans="1:43" x14ac:dyDescent="0.2">
      <c r="A77">
        <v>44</v>
      </c>
      <c r="B77" s="1">
        <v>66</v>
      </c>
      <c r="C77" s="1" t="s">
        <v>195</v>
      </c>
      <c r="D77" s="7">
        <v>8</v>
      </c>
      <c r="E77">
        <v>809</v>
      </c>
      <c r="F77">
        <v>373</v>
      </c>
      <c r="G77" s="21">
        <v>2703</v>
      </c>
      <c r="H77" s="17">
        <v>0.61799999999999999</v>
      </c>
      <c r="I77" s="25">
        <f t="shared" si="52"/>
        <v>8.2400393024364901E-2</v>
      </c>
      <c r="J77" s="25">
        <f t="shared" si="53"/>
        <v>2.7944274006459366E-2</v>
      </c>
      <c r="K77" s="27">
        <f t="shared" si="54"/>
        <v>2.9487398028418239</v>
      </c>
      <c r="L77" s="27">
        <f t="shared" si="55"/>
        <v>0.67546676450982002</v>
      </c>
      <c r="M77" s="27">
        <f t="shared" si="56"/>
        <v>7.2466487935656838</v>
      </c>
      <c r="N77" s="27"/>
      <c r="O77" s="25">
        <f t="shared" si="57"/>
        <v>12.489354367176455</v>
      </c>
      <c r="P77" s="25">
        <f t="shared" si="58"/>
        <v>7.2466487935656838</v>
      </c>
      <c r="Q77" s="58">
        <f t="shared" si="49"/>
        <v>0.67546676450982002</v>
      </c>
      <c r="R77" s="156">
        <f t="shared" si="50"/>
        <v>703.16173970197951</v>
      </c>
      <c r="S77" s="156">
        <f t="shared" si="51"/>
        <v>1137.8021678025559</v>
      </c>
      <c r="T77" s="153"/>
      <c r="U77" s="153"/>
      <c r="W77" s="1">
        <v>44</v>
      </c>
      <c r="X77" s="7">
        <v>8</v>
      </c>
      <c r="Y77" s="17">
        <v>0.75</v>
      </c>
      <c r="Z77">
        <v>675</v>
      </c>
      <c r="AA77" s="21">
        <v>4010</v>
      </c>
      <c r="AB77">
        <v>853</v>
      </c>
      <c r="AC77">
        <v>982</v>
      </c>
      <c r="AD77" s="27">
        <f t="shared" si="59"/>
        <v>8.2966291437822345E-2</v>
      </c>
      <c r="AE77" s="27">
        <f t="shared" si="60"/>
        <v>2.8274756506677327E-2</v>
      </c>
      <c r="AF77" s="24">
        <f t="shared" si="61"/>
        <v>2.9342884497777777</v>
      </c>
      <c r="AG77" s="29">
        <f t="shared" si="62"/>
        <v>0.67446052201726592</v>
      </c>
      <c r="AH77" s="29">
        <f t="shared" si="63"/>
        <v>5.9407407407407407</v>
      </c>
      <c r="AJ77" s="51">
        <f t="shared" si="64"/>
        <v>18.528416948715346</v>
      </c>
      <c r="AK77" s="51">
        <f t="shared" si="65"/>
        <v>5.9407407407407407</v>
      </c>
      <c r="AL77" s="58">
        <f t="shared" si="66"/>
        <v>0.67446052201726592</v>
      </c>
      <c r="AN77" s="122"/>
      <c r="AO77" s="160"/>
      <c r="AP77" s="160"/>
      <c r="AQ77" s="128"/>
    </row>
    <row r="78" spans="1:43" x14ac:dyDescent="0.2">
      <c r="A78">
        <v>44</v>
      </c>
      <c r="B78" s="1">
        <v>66</v>
      </c>
      <c r="C78" s="1" t="s">
        <v>195</v>
      </c>
      <c r="D78" s="7">
        <v>8</v>
      </c>
      <c r="E78">
        <v>928</v>
      </c>
      <c r="F78">
        <v>560</v>
      </c>
      <c r="G78" s="21">
        <v>3527</v>
      </c>
      <c r="H78" s="17">
        <v>0.70899999999999996</v>
      </c>
      <c r="I78" s="25">
        <f t="shared" si="52"/>
        <v>8.1712742701402552E-2</v>
      </c>
      <c r="J78" s="25">
        <f t="shared" si="53"/>
        <v>2.7795446989146964E-2</v>
      </c>
      <c r="K78" s="27">
        <f t="shared" si="54"/>
        <v>2.9397887622857151</v>
      </c>
      <c r="L78" s="27">
        <f t="shared" si="55"/>
        <v>0.67060055840477462</v>
      </c>
      <c r="M78" s="27">
        <f t="shared" si="56"/>
        <v>6.2982142857142858</v>
      </c>
      <c r="N78" s="27"/>
      <c r="O78" s="25">
        <f t="shared" si="57"/>
        <v>16.296689919730433</v>
      </c>
      <c r="P78" s="25">
        <f t="shared" si="58"/>
        <v>6.2982142857142858</v>
      </c>
      <c r="Q78" s="58">
        <f t="shared" si="49"/>
        <v>0.67060055840477462</v>
      </c>
      <c r="R78" s="156">
        <f t="shared" si="50"/>
        <v>806.5934418336675</v>
      </c>
      <c r="S78" s="156">
        <f t="shared" si="51"/>
        <v>1137.6494243070065</v>
      </c>
      <c r="T78" s="153"/>
      <c r="U78" s="153"/>
      <c r="W78" s="1">
        <v>44</v>
      </c>
      <c r="X78" s="7">
        <v>8</v>
      </c>
      <c r="Y78" s="17">
        <v>0.77500000000000002</v>
      </c>
      <c r="Z78">
        <v>749</v>
      </c>
      <c r="AA78" s="21">
        <v>4309</v>
      </c>
      <c r="AB78">
        <v>882</v>
      </c>
      <c r="AC78">
        <v>1015</v>
      </c>
      <c r="AD78" s="27">
        <f t="shared" si="59"/>
        <v>8.3449682808318798E-2</v>
      </c>
      <c r="AE78" s="27">
        <f t="shared" si="60"/>
        <v>2.8412749021171833E-2</v>
      </c>
      <c r="AF78" s="24">
        <f t="shared" si="61"/>
        <v>2.9370506439252342</v>
      </c>
      <c r="AG78" s="29">
        <f t="shared" si="62"/>
        <v>0.67705924354162206</v>
      </c>
      <c r="AH78" s="29">
        <f t="shared" si="63"/>
        <v>5.7530040053404541</v>
      </c>
      <c r="AJ78" s="51">
        <f t="shared" si="64"/>
        <v>19.909962252372676</v>
      </c>
      <c r="AK78" s="51">
        <f t="shared" si="65"/>
        <v>5.7530040053404541</v>
      </c>
      <c r="AL78" s="58">
        <f t="shared" si="66"/>
        <v>0.67705924354162206</v>
      </c>
      <c r="AN78" s="122"/>
      <c r="AO78" s="160"/>
      <c r="AP78" s="160"/>
      <c r="AQ78" s="128"/>
    </row>
    <row r="79" spans="1:43" x14ac:dyDescent="0.2">
      <c r="A79">
        <v>44</v>
      </c>
      <c r="B79" s="1">
        <v>66</v>
      </c>
      <c r="C79" s="1" t="s">
        <v>195</v>
      </c>
      <c r="D79" s="7">
        <v>8</v>
      </c>
      <c r="E79">
        <v>1041</v>
      </c>
      <c r="F79">
        <v>808</v>
      </c>
      <c r="G79" s="21">
        <v>4520</v>
      </c>
      <c r="H79" s="17">
        <v>0.79500000000000004</v>
      </c>
      <c r="I79" s="25">
        <f t="shared" si="52"/>
        <v>8.3217996627385701E-2</v>
      </c>
      <c r="J79" s="25">
        <f t="shared" si="53"/>
        <v>2.8411144984547679E-2</v>
      </c>
      <c r="K79" s="27">
        <f t="shared" si="54"/>
        <v>2.9290617000000001</v>
      </c>
      <c r="L79" s="27">
        <f t="shared" si="55"/>
        <v>0.67427962975792777</v>
      </c>
      <c r="M79" s="27">
        <f t="shared" si="56"/>
        <v>5.5940594059405937</v>
      </c>
      <c r="N79" s="27"/>
      <c r="O79" s="25">
        <f t="shared" si="57"/>
        <v>20.884898904786375</v>
      </c>
      <c r="P79" s="25">
        <f t="shared" si="58"/>
        <v>5.5940594059405937</v>
      </c>
      <c r="Q79" s="58">
        <f t="shared" si="49"/>
        <v>0.67427962975792777</v>
      </c>
      <c r="R79" s="156">
        <f t="shared" si="50"/>
        <v>904.81010016039636</v>
      </c>
      <c r="S79" s="156">
        <f t="shared" si="51"/>
        <v>1138.125912151442</v>
      </c>
      <c r="T79" s="153"/>
      <c r="U79" s="153"/>
      <c r="W79" s="1">
        <v>44</v>
      </c>
      <c r="X79" s="7">
        <v>8</v>
      </c>
      <c r="Y79" s="17">
        <v>0.8</v>
      </c>
      <c r="Z79">
        <v>825</v>
      </c>
      <c r="AA79" s="21">
        <v>4603</v>
      </c>
      <c r="AB79">
        <v>910</v>
      </c>
      <c r="AC79">
        <v>1047</v>
      </c>
      <c r="AD79" s="27">
        <f t="shared" si="59"/>
        <v>8.3777595633541008E-2</v>
      </c>
      <c r="AE79" s="27">
        <f t="shared" si="60"/>
        <v>2.851303634389564E-2</v>
      </c>
      <c r="AF79" s="24">
        <f t="shared" si="61"/>
        <v>2.938220771127273</v>
      </c>
      <c r="AG79" s="29">
        <f t="shared" si="62"/>
        <v>0.67865845178896</v>
      </c>
      <c r="AH79" s="29">
        <f t="shared" si="63"/>
        <v>5.5793939393939391</v>
      </c>
      <c r="AJ79" s="51">
        <f t="shared" si="64"/>
        <v>21.268404791754801</v>
      </c>
      <c r="AK79" s="51">
        <f t="shared" si="65"/>
        <v>5.5793939393939391</v>
      </c>
      <c r="AL79" s="58">
        <f t="shared" si="66"/>
        <v>0.67865845178896</v>
      </c>
      <c r="AN79" s="122"/>
      <c r="AO79" s="160"/>
      <c r="AP79" s="160"/>
      <c r="AQ79" s="128"/>
    </row>
    <row r="80" spans="1:43" x14ac:dyDescent="0.2">
      <c r="A80">
        <v>44</v>
      </c>
      <c r="B80" s="1">
        <v>66</v>
      </c>
      <c r="C80" s="1" t="s">
        <v>195</v>
      </c>
      <c r="D80" s="7">
        <v>8</v>
      </c>
      <c r="E80">
        <v>1071</v>
      </c>
      <c r="F80">
        <v>889</v>
      </c>
      <c r="G80" s="21">
        <v>4858</v>
      </c>
      <c r="H80" s="17">
        <v>0.81799999999999995</v>
      </c>
      <c r="I80" s="25">
        <f t="shared" si="52"/>
        <v>8.4500416481351606E-2</v>
      </c>
      <c r="J80" s="25">
        <f t="shared" si="53"/>
        <v>2.8705354368146915E-2</v>
      </c>
      <c r="K80" s="27">
        <f t="shared" si="54"/>
        <v>2.9437161930708666</v>
      </c>
      <c r="L80" s="27">
        <f t="shared" si="55"/>
        <v>0.6828546214119674</v>
      </c>
      <c r="M80" s="27">
        <f t="shared" si="56"/>
        <v>5.4645669291338583</v>
      </c>
      <c r="N80" s="27"/>
      <c r="O80" s="25">
        <f t="shared" si="57"/>
        <v>22.446645769790315</v>
      </c>
      <c r="P80" s="25">
        <f t="shared" si="58"/>
        <v>5.4645669291338583</v>
      </c>
      <c r="Q80" s="58">
        <f t="shared" si="49"/>
        <v>0.6828546214119674</v>
      </c>
      <c r="R80" s="156">
        <f t="shared" si="50"/>
        <v>930.88531918519163</v>
      </c>
      <c r="S80" s="156">
        <f t="shared" si="51"/>
        <v>1138.0016126958333</v>
      </c>
      <c r="T80" s="153"/>
      <c r="U80" s="153"/>
      <c r="W80" s="1">
        <v>44</v>
      </c>
      <c r="X80" s="7">
        <v>8</v>
      </c>
      <c r="Y80" s="17">
        <v>0.82499999999999996</v>
      </c>
      <c r="Z80">
        <v>912</v>
      </c>
      <c r="AA80" s="21">
        <v>4940</v>
      </c>
      <c r="AB80">
        <v>939</v>
      </c>
      <c r="AC80">
        <v>1080</v>
      </c>
      <c r="AD80" s="27">
        <f t="shared" si="59"/>
        <v>8.4500585590414359E-2</v>
      </c>
      <c r="AE80" s="27">
        <f t="shared" si="60"/>
        <v>2.8717930226589472E-2</v>
      </c>
      <c r="AF80" s="24">
        <f t="shared" si="61"/>
        <v>2.9424330000000007</v>
      </c>
      <c r="AG80" s="29">
        <f t="shared" si="62"/>
        <v>0.68255764177074008</v>
      </c>
      <c r="AH80" s="29">
        <f t="shared" si="63"/>
        <v>5.416666666666667</v>
      </c>
      <c r="AJ80" s="51">
        <f t="shared" si="64"/>
        <v>22.825531103903696</v>
      </c>
      <c r="AK80" s="51">
        <f t="shared" si="65"/>
        <v>5.416666666666667</v>
      </c>
      <c r="AL80" s="58">
        <f t="shared" si="66"/>
        <v>0.68255764177074008</v>
      </c>
      <c r="AN80" s="122"/>
      <c r="AO80" s="160"/>
      <c r="AP80" s="160"/>
      <c r="AQ80" s="128"/>
    </row>
    <row r="81" spans="1:43" x14ac:dyDescent="0.2">
      <c r="A81">
        <v>44</v>
      </c>
      <c r="B81" s="1">
        <v>66</v>
      </c>
      <c r="C81" s="1" t="s">
        <v>195</v>
      </c>
      <c r="D81" s="7">
        <v>8</v>
      </c>
      <c r="E81">
        <v>1097</v>
      </c>
      <c r="F81">
        <v>959</v>
      </c>
      <c r="G81" s="21">
        <v>5155</v>
      </c>
      <c r="H81" s="17">
        <v>0.83799999999999997</v>
      </c>
      <c r="I81" s="25">
        <f t="shared" si="52"/>
        <v>8.546645590441275E-2</v>
      </c>
      <c r="J81" s="25">
        <f t="shared" si="53"/>
        <v>2.881564124788448E-2</v>
      </c>
      <c r="K81" s="27">
        <f t="shared" si="54"/>
        <v>2.9659744570385826</v>
      </c>
      <c r="L81" s="27">
        <f t="shared" si="55"/>
        <v>0.69193953518120799</v>
      </c>
      <c r="M81" s="27">
        <f t="shared" si="56"/>
        <v>5.3753910323253393</v>
      </c>
      <c r="N81" s="27"/>
      <c r="O81" s="25">
        <f t="shared" si="57"/>
        <v>23.818949967737559</v>
      </c>
      <c r="P81" s="25">
        <f t="shared" si="58"/>
        <v>5.3753910323253393</v>
      </c>
      <c r="Q81" s="58">
        <f t="shared" si="49"/>
        <v>0.69193953518120799</v>
      </c>
      <c r="R81" s="156">
        <f t="shared" si="50"/>
        <v>953.48384234001423</v>
      </c>
      <c r="S81" s="156">
        <f t="shared" si="51"/>
        <v>1137.8088810740028</v>
      </c>
      <c r="T81" s="153"/>
      <c r="U81" s="153"/>
      <c r="W81" s="1">
        <v>44</v>
      </c>
      <c r="X81" s="7">
        <v>8</v>
      </c>
      <c r="Y81" s="17">
        <v>0.85</v>
      </c>
      <c r="Z81">
        <v>1002</v>
      </c>
      <c r="AA81" s="21">
        <v>5279</v>
      </c>
      <c r="AB81">
        <v>967</v>
      </c>
      <c r="AC81">
        <v>1113</v>
      </c>
      <c r="AD81" s="27">
        <f t="shared" si="59"/>
        <v>8.5024015912487677E-2</v>
      </c>
      <c r="AE81" s="27">
        <f t="shared" si="60"/>
        <v>2.8827819401799491E-2</v>
      </c>
      <c r="AF81" s="24">
        <f t="shared" si="61"/>
        <v>2.9493738228143718</v>
      </c>
      <c r="AG81" s="29">
        <f t="shared" si="62"/>
        <v>0.68628344031417177</v>
      </c>
      <c r="AH81" s="29">
        <f t="shared" si="63"/>
        <v>5.2684630738522955</v>
      </c>
      <c r="AJ81" s="51">
        <f t="shared" si="64"/>
        <v>24.391898521762673</v>
      </c>
      <c r="AK81" s="51">
        <f t="shared" si="65"/>
        <v>5.2684630738522955</v>
      </c>
      <c r="AL81" s="58">
        <f t="shared" si="66"/>
        <v>0.68628344031417177</v>
      </c>
      <c r="AN81" s="122"/>
      <c r="AO81" s="160"/>
      <c r="AP81" s="160"/>
      <c r="AQ81" s="128"/>
    </row>
    <row r="82" spans="1:43" x14ac:dyDescent="0.2">
      <c r="A82">
        <v>44</v>
      </c>
      <c r="B82" s="1">
        <v>66</v>
      </c>
      <c r="C82" s="1" t="s">
        <v>195</v>
      </c>
      <c r="D82" s="7">
        <v>8</v>
      </c>
      <c r="E82">
        <v>1126</v>
      </c>
      <c r="F82">
        <v>1039</v>
      </c>
      <c r="G82" s="21">
        <v>5386</v>
      </c>
      <c r="H82" s="17">
        <v>0.86</v>
      </c>
      <c r="I82" s="25">
        <f t="shared" si="52"/>
        <v>8.4755882207484798E-2</v>
      </c>
      <c r="J82" s="25">
        <f t="shared" si="53"/>
        <v>2.8868880323870718E-2</v>
      </c>
      <c r="K82" s="27">
        <f t="shared" si="54"/>
        <v>2.935890871299327</v>
      </c>
      <c r="L82" s="27">
        <f t="shared" si="55"/>
        <v>0.68206807805675995</v>
      </c>
      <c r="M82" s="27">
        <f t="shared" si="56"/>
        <v>5.1838306063522621</v>
      </c>
      <c r="N82" s="27"/>
      <c r="O82" s="25">
        <f t="shared" si="57"/>
        <v>24.886297677252085</v>
      </c>
      <c r="P82" s="25">
        <f t="shared" si="58"/>
        <v>5.1838306063522621</v>
      </c>
      <c r="Q82" s="58">
        <f t="shared" si="49"/>
        <v>0.68206807805675995</v>
      </c>
      <c r="R82" s="156">
        <f t="shared" si="50"/>
        <v>978.6898873973164</v>
      </c>
      <c r="S82" s="156">
        <f t="shared" si="51"/>
        <v>1138.0114969736237</v>
      </c>
      <c r="T82" s="153"/>
      <c r="U82" s="153"/>
      <c r="W82" s="1">
        <v>44</v>
      </c>
      <c r="X82" s="7">
        <v>8</v>
      </c>
      <c r="Y82" s="17">
        <v>0.875</v>
      </c>
      <c r="Z82">
        <v>1098</v>
      </c>
      <c r="AA82" s="21">
        <v>5599</v>
      </c>
      <c r="AB82">
        <v>996</v>
      </c>
      <c r="AC82">
        <v>1144</v>
      </c>
      <c r="AD82" s="27">
        <f t="shared" si="59"/>
        <v>8.535691283504461E-2</v>
      </c>
      <c r="AE82" s="27">
        <f t="shared" si="60"/>
        <v>2.9090677173260485E-2</v>
      </c>
      <c r="AF82" s="24">
        <f t="shared" si="61"/>
        <v>2.9341672703825137</v>
      </c>
      <c r="AG82" s="29">
        <f t="shared" si="62"/>
        <v>0.68408034012967323</v>
      </c>
      <c r="AH82" s="29">
        <f t="shared" si="63"/>
        <v>5.0992714025500909</v>
      </c>
      <c r="AJ82" s="51">
        <f t="shared" si="64"/>
        <v>25.870475435375869</v>
      </c>
      <c r="AK82" s="51">
        <f t="shared" si="65"/>
        <v>5.0992714025500909</v>
      </c>
      <c r="AL82" s="58">
        <f t="shared" si="66"/>
        <v>0.68408034012967323</v>
      </c>
      <c r="AN82" s="122"/>
      <c r="AO82" s="160"/>
      <c r="AP82" s="160"/>
      <c r="AQ82" s="128"/>
    </row>
    <row r="83" spans="1:43" x14ac:dyDescent="0.2">
      <c r="A83">
        <v>44</v>
      </c>
      <c r="B83" s="1">
        <v>66</v>
      </c>
      <c r="C83" s="1" t="s">
        <v>195</v>
      </c>
      <c r="D83" s="7">
        <v>8</v>
      </c>
      <c r="E83">
        <v>1160</v>
      </c>
      <c r="F83">
        <v>1139</v>
      </c>
      <c r="G83" s="21">
        <v>5723</v>
      </c>
      <c r="H83" s="17">
        <v>0.88600000000000001</v>
      </c>
      <c r="I83" s="25">
        <f t="shared" si="52"/>
        <v>8.4857073135038597E-2</v>
      </c>
      <c r="J83" s="25">
        <f t="shared" si="53"/>
        <v>2.8945384338869392E-2</v>
      </c>
      <c r="K83" s="27">
        <f t="shared" si="54"/>
        <v>2.9316270995610183</v>
      </c>
      <c r="L83" s="27">
        <f t="shared" si="55"/>
        <v>0.68148396730890126</v>
      </c>
      <c r="M83" s="27">
        <f t="shared" si="56"/>
        <v>5.0245829675153644</v>
      </c>
      <c r="N83" s="27"/>
      <c r="O83" s="25">
        <f t="shared" si="57"/>
        <v>26.44342398940098</v>
      </c>
      <c r="P83" s="25">
        <f t="shared" si="58"/>
        <v>5.0245829675153644</v>
      </c>
      <c r="Q83" s="58">
        <f t="shared" si="49"/>
        <v>0.68148396730890126</v>
      </c>
      <c r="R83" s="156">
        <f t="shared" si="50"/>
        <v>1008.2418022920842</v>
      </c>
      <c r="S83" s="156">
        <f t="shared" si="51"/>
        <v>1137.9704314809078</v>
      </c>
      <c r="T83" s="153"/>
      <c r="U83" s="153"/>
      <c r="W83" s="1">
        <v>44</v>
      </c>
      <c r="X83" s="7">
        <v>8</v>
      </c>
      <c r="Y83" s="17">
        <v>0.9</v>
      </c>
      <c r="Z83">
        <v>1203</v>
      </c>
      <c r="AA83" s="21">
        <v>5923</v>
      </c>
      <c r="AB83">
        <v>1024</v>
      </c>
      <c r="AC83">
        <v>1178</v>
      </c>
      <c r="AD83" s="27">
        <f t="shared" si="59"/>
        <v>8.5159172443528747E-2</v>
      </c>
      <c r="AE83" s="27">
        <f t="shared" si="60"/>
        <v>2.9191695492542365E-2</v>
      </c>
      <c r="AF83" s="24">
        <f t="shared" si="61"/>
        <v>2.9172396808977559</v>
      </c>
      <c r="AG83" s="29">
        <f t="shared" si="62"/>
        <v>0.67934552640775114</v>
      </c>
      <c r="AH83" s="29">
        <f t="shared" si="63"/>
        <v>4.9235245220282629</v>
      </c>
      <c r="AJ83" s="51">
        <f t="shared" si="64"/>
        <v>27.367534560409229</v>
      </c>
      <c r="AK83" s="51">
        <f t="shared" si="65"/>
        <v>4.9235245220282629</v>
      </c>
      <c r="AL83" s="58">
        <f t="shared" si="66"/>
        <v>0.67934552640775114</v>
      </c>
      <c r="AN83" s="122"/>
      <c r="AO83" s="160"/>
      <c r="AP83" s="160"/>
      <c r="AQ83" s="128"/>
    </row>
    <row r="84" spans="1:43" x14ac:dyDescent="0.2">
      <c r="A84">
        <v>44</v>
      </c>
      <c r="B84" s="1">
        <v>66</v>
      </c>
      <c r="C84" s="1" t="s">
        <v>195</v>
      </c>
      <c r="D84" s="7">
        <v>8</v>
      </c>
      <c r="E84">
        <v>1187</v>
      </c>
      <c r="F84">
        <v>1236</v>
      </c>
      <c r="G84" s="21">
        <v>6040</v>
      </c>
      <c r="H84" s="17">
        <v>0.90700000000000003</v>
      </c>
      <c r="I84" s="25">
        <f t="shared" si="52"/>
        <v>8.5529470106905911E-2</v>
      </c>
      <c r="J84" s="25">
        <f t="shared" si="53"/>
        <v>2.9315403620981461E-2</v>
      </c>
      <c r="K84" s="27">
        <f t="shared" si="54"/>
        <v>2.9175607203883498</v>
      </c>
      <c r="L84" s="27">
        <f t="shared" si="55"/>
        <v>0.68089584719532359</v>
      </c>
      <c r="M84" s="27">
        <f t="shared" si="56"/>
        <v>4.8867313915857604</v>
      </c>
      <c r="N84" s="27"/>
      <c r="O84" s="25">
        <f t="shared" si="57"/>
        <v>27.908139244449053</v>
      </c>
      <c r="P84" s="25">
        <f t="shared" si="58"/>
        <v>4.8867313915857604</v>
      </c>
      <c r="Q84" s="58">
        <f t="shared" si="49"/>
        <v>0.68089584719532359</v>
      </c>
      <c r="R84" s="156">
        <f t="shared" si="50"/>
        <v>1031.7094994143999</v>
      </c>
      <c r="S84" s="156">
        <f t="shared" si="51"/>
        <v>1137.4966917468578</v>
      </c>
      <c r="T84" s="153"/>
      <c r="U84" s="153"/>
      <c r="W84" s="1">
        <v>44</v>
      </c>
      <c r="X84" s="7">
        <v>8</v>
      </c>
      <c r="Y84" s="17">
        <v>0.92500000000000004</v>
      </c>
      <c r="Z84">
        <v>1315</v>
      </c>
      <c r="AA84" s="21">
        <v>6255</v>
      </c>
      <c r="AB84">
        <v>1053</v>
      </c>
      <c r="AC84">
        <v>1211</v>
      </c>
      <c r="AD84" s="27">
        <f t="shared" si="59"/>
        <v>8.5097991210402874E-2</v>
      </c>
      <c r="AE84" s="27">
        <f t="shared" si="60"/>
        <v>2.9371280950150635E-2</v>
      </c>
      <c r="AF84" s="24">
        <f t="shared" si="61"/>
        <v>2.8973197101901147</v>
      </c>
      <c r="AG84" s="29">
        <f t="shared" si="62"/>
        <v>0.67446429911552908</v>
      </c>
      <c r="AH84" s="29">
        <f t="shared" si="63"/>
        <v>4.756653992395437</v>
      </c>
      <c r="AJ84" s="51">
        <f t="shared" si="64"/>
        <v>28.901558108282916</v>
      </c>
      <c r="AK84" s="51">
        <f t="shared" si="65"/>
        <v>4.756653992395437</v>
      </c>
      <c r="AL84" s="58">
        <f t="shared" si="66"/>
        <v>0.67446429911552908</v>
      </c>
      <c r="AN84" s="122"/>
      <c r="AO84" s="160"/>
      <c r="AP84" s="160"/>
      <c r="AQ84" s="128"/>
    </row>
    <row r="85" spans="1:43" x14ac:dyDescent="0.2">
      <c r="A85">
        <v>44</v>
      </c>
      <c r="B85" s="1">
        <v>66</v>
      </c>
      <c r="C85" s="1" t="s">
        <v>195</v>
      </c>
      <c r="D85" s="7">
        <v>8</v>
      </c>
      <c r="E85">
        <v>1215</v>
      </c>
      <c r="F85">
        <v>1328</v>
      </c>
      <c r="G85" s="21">
        <v>6294</v>
      </c>
      <c r="H85" s="17">
        <v>0.92800000000000005</v>
      </c>
      <c r="I85" s="25">
        <f t="shared" si="52"/>
        <v>8.5065696719119163E-2</v>
      </c>
      <c r="J85" s="25">
        <f t="shared" si="53"/>
        <v>2.9369652321352156E-2</v>
      </c>
      <c r="K85" s="27">
        <f t="shared" si="54"/>
        <v>2.8963807875000001</v>
      </c>
      <c r="L85" s="27">
        <f t="shared" si="55"/>
        <v>0.67411777870646195</v>
      </c>
      <c r="M85" s="27">
        <f t="shared" si="56"/>
        <v>4.7394578313253009</v>
      </c>
      <c r="N85" s="27"/>
      <c r="O85" s="25">
        <f t="shared" si="57"/>
        <v>29.081759669629527</v>
      </c>
      <c r="P85" s="25">
        <f t="shared" si="58"/>
        <v>4.7394578313253009</v>
      </c>
      <c r="Q85" s="58">
        <f t="shared" si="49"/>
        <v>0.67411777870646195</v>
      </c>
      <c r="R85" s="156">
        <f t="shared" si="50"/>
        <v>1056.0463705042091</v>
      </c>
      <c r="S85" s="156">
        <f t="shared" si="51"/>
        <v>1137.9810026985012</v>
      </c>
      <c r="T85" s="153"/>
      <c r="U85" s="153"/>
      <c r="W85" s="1">
        <v>44</v>
      </c>
      <c r="X85" s="7">
        <v>8</v>
      </c>
      <c r="Y85" s="17">
        <v>0.95</v>
      </c>
      <c r="Z85">
        <v>1437</v>
      </c>
      <c r="AA85" s="21">
        <v>6553</v>
      </c>
      <c r="AB85">
        <v>1081</v>
      </c>
      <c r="AC85">
        <v>1244</v>
      </c>
      <c r="AD85" s="27">
        <f t="shared" si="59"/>
        <v>8.4485015468054855E-2</v>
      </c>
      <c r="AE85" s="27">
        <f t="shared" si="60"/>
        <v>2.9609098940322206E-2</v>
      </c>
      <c r="AF85" s="24">
        <f t="shared" si="61"/>
        <v>2.8533463864718165</v>
      </c>
      <c r="AG85" s="29">
        <f t="shared" si="62"/>
        <v>0.66183119275480884</v>
      </c>
      <c r="AH85" s="29">
        <f t="shared" si="63"/>
        <v>4.5601948503827421</v>
      </c>
      <c r="AJ85" s="51">
        <f t="shared" si="64"/>
        <v>30.278482859085205</v>
      </c>
      <c r="AK85" s="51">
        <f t="shared" si="65"/>
        <v>4.5601948503827421</v>
      </c>
      <c r="AL85" s="58">
        <f t="shared" si="66"/>
        <v>0.66183119275480884</v>
      </c>
      <c r="AN85" s="122"/>
      <c r="AO85" s="160"/>
      <c r="AP85" s="160"/>
      <c r="AQ85" s="128"/>
    </row>
    <row r="86" spans="1:43" x14ac:dyDescent="0.2">
      <c r="A86">
        <v>44</v>
      </c>
      <c r="B86" s="1">
        <v>66</v>
      </c>
      <c r="C86" s="1" t="s">
        <v>195</v>
      </c>
      <c r="D86" s="7">
        <v>8</v>
      </c>
      <c r="E86">
        <v>1242</v>
      </c>
      <c r="F86">
        <v>1427</v>
      </c>
      <c r="G86" s="21">
        <v>6526</v>
      </c>
      <c r="H86" s="17">
        <v>0.94899999999999995</v>
      </c>
      <c r="I86" s="25">
        <f t="shared" si="52"/>
        <v>8.4408106589171236E-2</v>
      </c>
      <c r="J86" s="25">
        <f t="shared" si="53"/>
        <v>2.954532351193203E-2</v>
      </c>
      <c r="K86" s="27">
        <f t="shared" si="54"/>
        <v>2.856902431786966</v>
      </c>
      <c r="L86" s="27">
        <f t="shared" si="55"/>
        <v>0.66235432928208537</v>
      </c>
      <c r="M86" s="27">
        <f t="shared" si="56"/>
        <v>4.5732305536089699</v>
      </c>
      <c r="N86" s="27"/>
      <c r="O86" s="25">
        <f t="shared" si="57"/>
        <v>30.153727931999093</v>
      </c>
      <c r="P86" s="25">
        <f t="shared" si="58"/>
        <v>4.5732305536089699</v>
      </c>
      <c r="Q86" s="58">
        <f t="shared" si="49"/>
        <v>0.66235432928208537</v>
      </c>
      <c r="R86" s="156">
        <f t="shared" si="50"/>
        <v>1079.5140676265248</v>
      </c>
      <c r="S86" s="156">
        <f t="shared" si="51"/>
        <v>1137.527995391491</v>
      </c>
      <c r="T86" s="153"/>
      <c r="U86" s="153"/>
      <c r="W86" s="1">
        <v>44</v>
      </c>
      <c r="X86" s="7">
        <v>8</v>
      </c>
      <c r="Y86" s="17">
        <v>0.97499999999999998</v>
      </c>
      <c r="Z86">
        <v>1583</v>
      </c>
      <c r="AA86" s="21">
        <v>6827</v>
      </c>
      <c r="AB86">
        <v>1110</v>
      </c>
      <c r="AC86">
        <v>1277</v>
      </c>
      <c r="AD86" s="27">
        <f t="shared" si="59"/>
        <v>8.3527289582608841E-2</v>
      </c>
      <c r="AE86" s="27">
        <f t="shared" si="60"/>
        <v>3.0153504030208608E-2</v>
      </c>
      <c r="AF86" s="24">
        <f t="shared" si="61"/>
        <v>2.770069093758686</v>
      </c>
      <c r="AG86" s="29">
        <f t="shared" si="62"/>
        <v>0.63886292809760459</v>
      </c>
      <c r="AH86" s="29">
        <f t="shared" si="63"/>
        <v>4.3126974099810482</v>
      </c>
      <c r="AJ86" s="51">
        <f t="shared" si="64"/>
        <v>31.544514341366504</v>
      </c>
      <c r="AK86" s="51">
        <f t="shared" si="65"/>
        <v>4.3126974099810482</v>
      </c>
      <c r="AL86" s="58">
        <f t="shared" si="66"/>
        <v>0.63886292809760459</v>
      </c>
      <c r="AN86" s="122"/>
      <c r="AO86" s="160"/>
      <c r="AP86" s="160"/>
      <c r="AQ86" s="128"/>
    </row>
    <row r="87" spans="1:43" x14ac:dyDescent="0.2">
      <c r="A87">
        <v>44</v>
      </c>
      <c r="B87" s="1">
        <v>66</v>
      </c>
      <c r="C87" s="1" t="s">
        <v>195</v>
      </c>
      <c r="D87" s="7">
        <v>8</v>
      </c>
      <c r="E87">
        <v>1275</v>
      </c>
      <c r="F87">
        <v>1572</v>
      </c>
      <c r="G87" s="21">
        <v>6758</v>
      </c>
      <c r="H87" s="17">
        <v>0.97399999999999998</v>
      </c>
      <c r="I87" s="25">
        <f t="shared" si="52"/>
        <v>8.2942686613490191E-2</v>
      </c>
      <c r="J87" s="25">
        <f t="shared" si="53"/>
        <v>3.0085106383259091E-2</v>
      </c>
      <c r="K87" s="27">
        <f t="shared" si="54"/>
        <v>2.7569351278625955</v>
      </c>
      <c r="L87" s="27">
        <f t="shared" si="55"/>
        <v>0.63360484232117087</v>
      </c>
      <c r="M87" s="27">
        <f t="shared" si="56"/>
        <v>4.2989821882951658</v>
      </c>
      <c r="N87" s="27"/>
      <c r="O87" s="25">
        <f t="shared" si="57"/>
        <v>31.225696194368659</v>
      </c>
      <c r="P87" s="25">
        <f t="shared" si="58"/>
        <v>4.2989821882951658</v>
      </c>
      <c r="Q87" s="58">
        <f t="shared" si="49"/>
        <v>0.63360484232117087</v>
      </c>
      <c r="R87" s="156">
        <f t="shared" si="50"/>
        <v>1108.1968085537997</v>
      </c>
      <c r="S87" s="156">
        <f t="shared" si="51"/>
        <v>1137.7790642236137</v>
      </c>
      <c r="T87" s="153"/>
      <c r="U87" s="153"/>
      <c r="W87" s="1">
        <v>44</v>
      </c>
      <c r="X87" s="7">
        <v>8</v>
      </c>
      <c r="Y87" s="17">
        <v>1</v>
      </c>
      <c r="Z87">
        <v>1744</v>
      </c>
      <c r="AA87" s="21">
        <v>7050</v>
      </c>
      <c r="AB87">
        <v>1138</v>
      </c>
      <c r="AC87">
        <v>1309</v>
      </c>
      <c r="AD87" s="27">
        <f t="shared" si="59"/>
        <v>8.2089971439588169E-2</v>
      </c>
      <c r="AE87" s="27">
        <f t="shared" si="60"/>
        <v>3.0843034885141084E-2</v>
      </c>
      <c r="AF87" s="24">
        <f t="shared" si="61"/>
        <v>2.6615400120412849</v>
      </c>
      <c r="AG87" s="29">
        <f t="shared" si="62"/>
        <v>0.60852852831347282</v>
      </c>
      <c r="AH87" s="29">
        <f t="shared" si="63"/>
        <v>4.0424311926605503</v>
      </c>
      <c r="AJ87" s="51">
        <f t="shared" si="64"/>
        <v>32.574897628040702</v>
      </c>
      <c r="AK87" s="51">
        <f t="shared" si="65"/>
        <v>4.0424311926605503</v>
      </c>
      <c r="AL87" s="58">
        <f t="shared" si="66"/>
        <v>0.60852852831347282</v>
      </c>
      <c r="AN87" s="122"/>
      <c r="AO87" s="160"/>
      <c r="AP87" s="160"/>
      <c r="AQ87" s="128"/>
    </row>
    <row r="88" spans="1:43" x14ac:dyDescent="0.2">
      <c r="A88">
        <v>44</v>
      </c>
      <c r="B88" s="1">
        <v>66</v>
      </c>
      <c r="C88" s="1" t="s">
        <v>195</v>
      </c>
      <c r="D88" s="7">
        <v>8</v>
      </c>
      <c r="E88">
        <v>1303</v>
      </c>
      <c r="F88">
        <v>1712</v>
      </c>
      <c r="G88" s="21">
        <v>7075</v>
      </c>
      <c r="H88" s="17">
        <v>0.995</v>
      </c>
      <c r="I88" s="25">
        <f t="shared" si="52"/>
        <v>8.3141507249993474E-2</v>
      </c>
      <c r="J88" s="25">
        <f t="shared" si="53"/>
        <v>3.0697292848407411E-2</v>
      </c>
      <c r="K88" s="27">
        <f t="shared" si="54"/>
        <v>2.708431250292056</v>
      </c>
      <c r="L88" s="27">
        <f t="shared" si="55"/>
        <v>0.62320317060667685</v>
      </c>
      <c r="M88" s="27">
        <f t="shared" si="56"/>
        <v>4.1325934579439254</v>
      </c>
      <c r="N88" s="27"/>
      <c r="O88" s="25">
        <f t="shared" si="57"/>
        <v>32.690411449416729</v>
      </c>
      <c r="P88" s="25">
        <f t="shared" si="58"/>
        <v>4.1325934579439254</v>
      </c>
      <c r="Q88" s="58">
        <f t="shared" si="49"/>
        <v>0.62320317060667685</v>
      </c>
      <c r="R88" s="156">
        <f t="shared" si="50"/>
        <v>1132.5336796436084</v>
      </c>
      <c r="S88" s="156">
        <f t="shared" si="51"/>
        <v>1138.224803661918</v>
      </c>
      <c r="T88" s="153"/>
      <c r="U88" s="153"/>
      <c r="AD88" s="27"/>
      <c r="AE88" s="27"/>
      <c r="AG88" s="29"/>
      <c r="AH88" s="29"/>
      <c r="AL88" s="58"/>
      <c r="AN88" s="122"/>
      <c r="AO88" s="160"/>
      <c r="AP88" s="160"/>
      <c r="AQ88" s="128"/>
    </row>
    <row r="89" spans="1:43" x14ac:dyDescent="0.2">
      <c r="A89">
        <v>44</v>
      </c>
      <c r="B89" s="1">
        <v>66</v>
      </c>
      <c r="C89" s="1" t="s">
        <v>195</v>
      </c>
      <c r="D89" s="7">
        <v>8</v>
      </c>
      <c r="E89">
        <v>1335</v>
      </c>
      <c r="F89">
        <v>1883</v>
      </c>
      <c r="G89" s="21">
        <v>7159</v>
      </c>
      <c r="H89" s="17">
        <v>1.02</v>
      </c>
      <c r="I89" s="25">
        <f t="shared" si="52"/>
        <v>8.0143833426477379E-2</v>
      </c>
      <c r="J89" s="25">
        <f t="shared" si="53"/>
        <v>3.1393236157021782E-2</v>
      </c>
      <c r="K89" s="27">
        <f t="shared" si="54"/>
        <v>2.5529013009559214</v>
      </c>
      <c r="L89" s="27">
        <f t="shared" si="55"/>
        <v>0.57672924169021678</v>
      </c>
      <c r="M89" s="27">
        <f t="shared" si="56"/>
        <v>3.8019118428040359</v>
      </c>
      <c r="N89" s="27"/>
      <c r="O89" s="25">
        <f t="shared" si="57"/>
        <v>33.078537889240195</v>
      </c>
      <c r="P89" s="25">
        <f t="shared" si="58"/>
        <v>3.8019118428040359</v>
      </c>
      <c r="Q89" s="58">
        <f t="shared" si="49"/>
        <v>0.57672924169021678</v>
      </c>
      <c r="R89" s="156">
        <f t="shared" si="50"/>
        <v>1160.34724660339</v>
      </c>
      <c r="S89" s="156">
        <f t="shared" si="51"/>
        <v>1137.595339807245</v>
      </c>
      <c r="T89" s="153"/>
      <c r="U89" s="153"/>
      <c r="AD89" s="27"/>
      <c r="AE89" s="27"/>
      <c r="AG89" s="29"/>
      <c r="AH89" s="29"/>
      <c r="AL89" s="58"/>
      <c r="AN89" s="122"/>
      <c r="AO89" s="160"/>
      <c r="AP89" s="160"/>
      <c r="AQ89" s="128"/>
    </row>
    <row r="90" spans="1:43" x14ac:dyDescent="0.2">
      <c r="A90">
        <v>44</v>
      </c>
      <c r="B90" s="1">
        <v>66</v>
      </c>
      <c r="C90" s="1" t="s">
        <v>195</v>
      </c>
      <c r="D90" s="7">
        <v>8</v>
      </c>
      <c r="E90">
        <v>1361</v>
      </c>
      <c r="F90">
        <v>2017</v>
      </c>
      <c r="G90" s="21">
        <v>7244</v>
      </c>
      <c r="H90" s="17">
        <v>1.04</v>
      </c>
      <c r="I90" s="25">
        <f t="shared" si="52"/>
        <v>7.8026562076236344E-2</v>
      </c>
      <c r="J90" s="25">
        <f t="shared" si="53"/>
        <v>3.1736650319574997E-2</v>
      </c>
      <c r="K90" s="27">
        <f t="shared" si="54"/>
        <v>2.4585632475557757</v>
      </c>
      <c r="L90" s="27">
        <f t="shared" si="55"/>
        <v>0.5480314882743621</v>
      </c>
      <c r="M90" s="27">
        <f t="shared" si="56"/>
        <v>3.5914724838869607</v>
      </c>
      <c r="N90" s="27"/>
      <c r="O90" s="25">
        <f t="shared" si="57"/>
        <v>33.471284881918699</v>
      </c>
      <c r="P90" s="25">
        <f t="shared" si="58"/>
        <v>3.5914724838869607</v>
      </c>
      <c r="Q90" s="58">
        <f t="shared" si="49"/>
        <v>0.5480314882743621</v>
      </c>
      <c r="R90" s="156">
        <f t="shared" si="50"/>
        <v>1182.9457697582127</v>
      </c>
      <c r="S90" s="156">
        <f t="shared" si="51"/>
        <v>1137.447855536743</v>
      </c>
      <c r="T90" s="153"/>
      <c r="U90" s="153"/>
      <c r="AD90" s="27"/>
      <c r="AE90" s="27"/>
      <c r="AG90" s="29"/>
      <c r="AH90" s="29"/>
      <c r="AL90" s="58"/>
      <c r="AN90" s="122"/>
      <c r="AO90" s="160"/>
      <c r="AP90" s="160"/>
      <c r="AQ90" s="128"/>
    </row>
    <row r="91" spans="1:43" x14ac:dyDescent="0.2">
      <c r="A91">
        <v>44</v>
      </c>
      <c r="B91" s="1">
        <v>66</v>
      </c>
      <c r="C91" s="1" t="s">
        <v>195</v>
      </c>
      <c r="D91" s="7">
        <v>8</v>
      </c>
      <c r="E91">
        <v>1374</v>
      </c>
      <c r="F91">
        <v>2091</v>
      </c>
      <c r="G91" s="21">
        <v>7301</v>
      </c>
      <c r="H91" s="17">
        <v>1.0489999999999999</v>
      </c>
      <c r="I91" s="25">
        <f t="shared" si="52"/>
        <v>7.7159457174497834E-2</v>
      </c>
      <c r="J91" s="25">
        <f t="shared" si="53"/>
        <v>3.1975945775686632E-2</v>
      </c>
      <c r="K91" s="27">
        <f t="shared" si="54"/>
        <v>2.4130469108177914</v>
      </c>
      <c r="L91" s="27">
        <f t="shared" si="55"/>
        <v>0.53488847207681045</v>
      </c>
      <c r="M91" s="27">
        <f t="shared" si="56"/>
        <v>3.4916307986609278</v>
      </c>
      <c r="N91" s="27"/>
      <c r="O91" s="25">
        <f t="shared" si="57"/>
        <v>33.734656394656049</v>
      </c>
      <c r="P91" s="25">
        <f t="shared" si="58"/>
        <v>3.4916307986609278</v>
      </c>
      <c r="Q91" s="58">
        <f t="shared" si="49"/>
        <v>0.53488847207681045</v>
      </c>
      <c r="R91" s="156">
        <f t="shared" si="50"/>
        <v>1194.2450313356239</v>
      </c>
      <c r="S91" s="156">
        <f t="shared" si="51"/>
        <v>1138.4604683847704</v>
      </c>
      <c r="T91" s="153"/>
      <c r="U91" s="153"/>
      <c r="AD91" s="27"/>
      <c r="AE91" s="27"/>
      <c r="AG91" s="29"/>
      <c r="AH91" s="29"/>
      <c r="AL91" s="58"/>
      <c r="AN91" s="122"/>
      <c r="AO91" s="160"/>
      <c r="AP91" s="160"/>
      <c r="AQ91" s="128"/>
    </row>
    <row r="92" spans="1:43" x14ac:dyDescent="0.2">
      <c r="I92" s="25"/>
      <c r="J92" s="25"/>
      <c r="K92" s="27"/>
      <c r="L92" s="27"/>
      <c r="M92" s="27"/>
      <c r="N92" s="27"/>
      <c r="O92" s="25"/>
      <c r="P92" s="25"/>
      <c r="Q92" s="58"/>
      <c r="R92" s="156"/>
      <c r="T92" s="153"/>
      <c r="U92" s="153"/>
      <c r="AD92" s="27"/>
      <c r="AE92" s="27"/>
      <c r="AG92" s="29"/>
      <c r="AH92" s="29"/>
      <c r="AL92" s="58"/>
      <c r="AN92" s="122"/>
      <c r="AO92" s="160"/>
      <c r="AP92" s="160"/>
      <c r="AQ92" s="128"/>
    </row>
    <row r="93" spans="1:43" x14ac:dyDescent="0.2">
      <c r="I93" s="25"/>
      <c r="J93" s="25"/>
      <c r="K93" s="27"/>
      <c r="L93" s="27"/>
      <c r="M93" s="27"/>
      <c r="N93" s="27"/>
      <c r="O93" s="25"/>
      <c r="P93" s="25"/>
      <c r="Q93" s="58"/>
      <c r="R93" s="156"/>
      <c r="T93" s="153"/>
      <c r="U93" s="153"/>
      <c r="AD93" s="27"/>
      <c r="AE93" s="27"/>
      <c r="AG93" s="29"/>
      <c r="AH93" s="29"/>
      <c r="AL93" s="58"/>
      <c r="AN93" s="122"/>
      <c r="AO93" s="160"/>
      <c r="AP93" s="160"/>
      <c r="AQ93" s="128"/>
    </row>
    <row r="94" spans="1:43" x14ac:dyDescent="0.2">
      <c r="A94">
        <v>45</v>
      </c>
      <c r="B94" s="1">
        <v>63</v>
      </c>
      <c r="C94" s="1" t="s">
        <v>195</v>
      </c>
      <c r="D94" s="7">
        <v>10</v>
      </c>
      <c r="E94">
        <v>703</v>
      </c>
      <c r="F94">
        <v>329</v>
      </c>
      <c r="G94" s="21">
        <v>2640</v>
      </c>
      <c r="H94" s="17">
        <v>0.53600000000000003</v>
      </c>
      <c r="I94" s="25">
        <f t="shared" ref="I94:I107" si="67">0.1515*(G94/1000)/(E94/1000)^2/($D$4/10)^4</f>
        <v>0.10657947031024279</v>
      </c>
      <c r="J94" s="25">
        <f t="shared" ref="J94:J107" si="68">0.5*(F94/1000)/(E94/1000)^3/($D$4/10)^5</f>
        <v>3.7562932256041889E-2</v>
      </c>
      <c r="K94" s="27">
        <f t="shared" ref="K94:K107" si="69">I94/J94</f>
        <v>2.8373575732522793</v>
      </c>
      <c r="L94" s="27">
        <f t="shared" ref="L94:L107" si="70">0.798*I94^1.5/J94</f>
        <v>0.73918601315170995</v>
      </c>
      <c r="M94" s="27">
        <f t="shared" ref="M94:M107" si="71">G94/F94</f>
        <v>8.0243161094224931</v>
      </c>
      <c r="N94" s="27"/>
      <c r="O94" s="25">
        <f t="shared" ref="O94:O107" si="72">G94/(PI()*$D$4^2/4)</f>
        <v>12.198259537308857</v>
      </c>
      <c r="P94" s="25">
        <f t="shared" ref="P94:P107" si="73">M94</f>
        <v>8.0243161094224931</v>
      </c>
      <c r="Q94" s="58">
        <f t="shared" si="49"/>
        <v>0.73918601315170995</v>
      </c>
      <c r="R94" s="156">
        <f t="shared" si="50"/>
        <v>611.02929914770277</v>
      </c>
      <c r="S94" s="156">
        <f t="shared" si="51"/>
        <v>1139.980035723326</v>
      </c>
      <c r="T94" s="153"/>
      <c r="U94" s="153"/>
      <c r="V94" s="9"/>
      <c r="W94" s="1">
        <v>45</v>
      </c>
      <c r="X94" s="7">
        <v>10</v>
      </c>
      <c r="Y94" s="17">
        <v>0.72499999999999998</v>
      </c>
      <c r="Z94">
        <v>865</v>
      </c>
      <c r="AA94" s="21">
        <v>4916</v>
      </c>
      <c r="AB94">
        <v>826</v>
      </c>
      <c r="AC94">
        <v>951</v>
      </c>
      <c r="AD94" s="27">
        <f t="shared" ref="AD94:AD105" si="74">0.1515*(AA94/1000)/(AC94/1000)^2/($D$4/10)^4</f>
        <v>0.10845039072219646</v>
      </c>
      <c r="AE94" s="27">
        <f t="shared" ref="AE94:AE105" si="75">0.5*(Z94/1000)/(AC94/1000)^3/($D$4/10)^5</f>
        <v>3.9893681934047312E-2</v>
      </c>
      <c r="AF94" s="24">
        <f t="shared" ref="AF94:AF105" si="76">AD94/AE94</f>
        <v>2.7184853707283243</v>
      </c>
      <c r="AG94" s="29">
        <f t="shared" ref="AG94:AG105" si="77">0.798*AD94^1.5/AE94</f>
        <v>0.71440659011027108</v>
      </c>
      <c r="AH94" s="29">
        <f t="shared" ref="AH94:AH105" si="78">AA94/Z94</f>
        <v>5.6832369942196532</v>
      </c>
      <c r="AJ94" s="51">
        <f t="shared" ref="AJ94:AJ105" si="79">AA94/(PI()*$D$4^2/4)</f>
        <v>22.714637835382707</v>
      </c>
      <c r="AK94" s="51">
        <f t="shared" ref="AK94:AK105" si="80">AH94</f>
        <v>5.6832369942196532</v>
      </c>
      <c r="AL94" s="58">
        <f t="shared" si="66"/>
        <v>0.71440659011027108</v>
      </c>
      <c r="AN94" s="122"/>
      <c r="AO94" s="160"/>
      <c r="AP94" s="160"/>
      <c r="AQ94" s="128"/>
    </row>
    <row r="95" spans="1:43" x14ac:dyDescent="0.2">
      <c r="A95">
        <v>45</v>
      </c>
      <c r="B95" s="1">
        <v>63</v>
      </c>
      <c r="C95" s="1" t="s">
        <v>195</v>
      </c>
      <c r="D95" s="7">
        <v>10</v>
      </c>
      <c r="E95">
        <v>814</v>
      </c>
      <c r="F95">
        <v>522</v>
      </c>
      <c r="G95" s="21">
        <v>3462</v>
      </c>
      <c r="H95" s="17">
        <v>0.621</v>
      </c>
      <c r="I95" s="25">
        <f t="shared" si="67"/>
        <v>0.10424579229532609</v>
      </c>
      <c r="J95" s="25">
        <f t="shared" si="68"/>
        <v>3.8390772622130864E-2</v>
      </c>
      <c r="K95" s="27">
        <f t="shared" si="69"/>
        <v>2.7153866717241382</v>
      </c>
      <c r="L95" s="27">
        <f t="shared" si="70"/>
        <v>0.69962261680931825</v>
      </c>
      <c r="M95" s="27">
        <f t="shared" si="71"/>
        <v>6.6321839080459766</v>
      </c>
      <c r="N95" s="27"/>
      <c r="O95" s="25">
        <f t="shared" si="72"/>
        <v>15.996353984152751</v>
      </c>
      <c r="P95" s="25">
        <f t="shared" si="73"/>
        <v>6.6321839080459766</v>
      </c>
      <c r="Q95" s="58">
        <f t="shared" si="49"/>
        <v>0.69962261680931825</v>
      </c>
      <c r="R95" s="156">
        <f t="shared" si="50"/>
        <v>707.50760953944541</v>
      </c>
      <c r="S95" s="156">
        <f t="shared" si="51"/>
        <v>1139.3037190651296</v>
      </c>
      <c r="T95" s="153"/>
      <c r="U95" s="153"/>
      <c r="W95" s="1">
        <v>45</v>
      </c>
      <c r="X95" s="7">
        <v>10</v>
      </c>
      <c r="Y95" s="17">
        <v>0.75</v>
      </c>
      <c r="Z95">
        <v>968</v>
      </c>
      <c r="AA95" s="21">
        <v>5296</v>
      </c>
      <c r="AB95">
        <v>855</v>
      </c>
      <c r="AC95">
        <v>984</v>
      </c>
      <c r="AD95" s="27">
        <f t="shared" si="74"/>
        <v>0.10912846846342183</v>
      </c>
      <c r="AE95" s="27">
        <f t="shared" si="75"/>
        <v>4.0301352962679345E-2</v>
      </c>
      <c r="AF95" s="24">
        <f t="shared" si="76"/>
        <v>2.7078115358677692</v>
      </c>
      <c r="AG95" s="29">
        <f t="shared" si="77"/>
        <v>0.71382270148071769</v>
      </c>
      <c r="AH95" s="29">
        <f t="shared" si="78"/>
        <v>5.4710743801652892</v>
      </c>
      <c r="AJ95" s="51">
        <f t="shared" si="79"/>
        <v>24.470447920298376</v>
      </c>
      <c r="AK95" s="51">
        <f t="shared" si="80"/>
        <v>5.4710743801652892</v>
      </c>
      <c r="AL95" s="58">
        <f t="shared" si="66"/>
        <v>0.71382270148071769</v>
      </c>
      <c r="AN95" s="122"/>
      <c r="AO95" s="160"/>
      <c r="AP95" s="160"/>
      <c r="AQ95" s="128"/>
    </row>
    <row r="96" spans="1:43" x14ac:dyDescent="0.2">
      <c r="A96">
        <v>45</v>
      </c>
      <c r="B96" s="1">
        <v>63</v>
      </c>
      <c r="C96" s="1" t="s">
        <v>195</v>
      </c>
      <c r="D96" s="7">
        <v>10</v>
      </c>
      <c r="E96">
        <v>930</v>
      </c>
      <c r="F96">
        <v>806</v>
      </c>
      <c r="G96" s="21">
        <v>4745</v>
      </c>
      <c r="H96" s="17">
        <v>0.70899999999999996</v>
      </c>
      <c r="I96" s="25">
        <f t="shared" si="67"/>
        <v>0.10945877925321651</v>
      </c>
      <c r="J96" s="25">
        <f t="shared" si="68"/>
        <v>3.9748043851600259E-2</v>
      </c>
      <c r="K96" s="27">
        <f t="shared" si="69"/>
        <v>2.7538155000000004</v>
      </c>
      <c r="L96" s="27">
        <f t="shared" si="70"/>
        <v>0.7270479120615958</v>
      </c>
      <c r="M96" s="27">
        <f t="shared" si="71"/>
        <v>5.887096774193548</v>
      </c>
      <c r="N96" s="27"/>
      <c r="O96" s="25">
        <f t="shared" si="72"/>
        <v>21.924523297170655</v>
      </c>
      <c r="P96" s="25">
        <f t="shared" si="73"/>
        <v>5.887096774193548</v>
      </c>
      <c r="Q96" s="58">
        <f t="shared" si="49"/>
        <v>0.7270479120615958</v>
      </c>
      <c r="R96" s="156">
        <f t="shared" si="50"/>
        <v>808.33178976865383</v>
      </c>
      <c r="S96" s="156">
        <f t="shared" si="51"/>
        <v>1140.1012549628404</v>
      </c>
      <c r="T96" s="153"/>
      <c r="U96" s="153"/>
      <c r="V96" s="9"/>
      <c r="W96" s="1">
        <v>45</v>
      </c>
      <c r="X96" s="7">
        <v>10</v>
      </c>
      <c r="Y96" s="17">
        <v>0.77500000000000002</v>
      </c>
      <c r="Z96">
        <v>1077</v>
      </c>
      <c r="AA96" s="21">
        <v>5694</v>
      </c>
      <c r="AB96">
        <v>883</v>
      </c>
      <c r="AC96">
        <v>1016</v>
      </c>
      <c r="AD96" s="27">
        <f t="shared" si="74"/>
        <v>0.11005513924000282</v>
      </c>
      <c r="AE96" s="27">
        <f t="shared" si="75"/>
        <v>4.0734664488479233E-2</v>
      </c>
      <c r="AF96" s="24">
        <f t="shared" si="76"/>
        <v>2.7017563694707518</v>
      </c>
      <c r="AG96" s="29">
        <f t="shared" si="77"/>
        <v>0.71524402609353466</v>
      </c>
      <c r="AH96" s="29">
        <f t="shared" si="78"/>
        <v>5.2869080779944291</v>
      </c>
      <c r="AJ96" s="51">
        <f t="shared" si="79"/>
        <v>26.309427956604786</v>
      </c>
      <c r="AK96" s="51">
        <f t="shared" si="80"/>
        <v>5.2869080779944291</v>
      </c>
      <c r="AL96" s="58">
        <f t="shared" si="66"/>
        <v>0.71524402609353466</v>
      </c>
      <c r="AN96" s="122"/>
      <c r="AO96" s="160"/>
      <c r="AP96" s="160"/>
      <c r="AQ96" s="128"/>
    </row>
    <row r="97" spans="1:43" x14ac:dyDescent="0.2">
      <c r="A97">
        <v>45</v>
      </c>
      <c r="B97" s="1">
        <v>63</v>
      </c>
      <c r="C97" s="1" t="s">
        <v>195</v>
      </c>
      <c r="D97" s="7">
        <v>10</v>
      </c>
      <c r="E97">
        <v>1043</v>
      </c>
      <c r="F97">
        <v>1164</v>
      </c>
      <c r="G97" s="21">
        <v>6015</v>
      </c>
      <c r="H97" s="17">
        <v>0.79500000000000004</v>
      </c>
      <c r="I97" s="25">
        <f t="shared" si="67"/>
        <v>0.11031823261935242</v>
      </c>
      <c r="J97" s="25">
        <f t="shared" si="68"/>
        <v>4.0693928639046299E-2</v>
      </c>
      <c r="K97" s="27">
        <f t="shared" si="69"/>
        <v>2.7109260842783507</v>
      </c>
      <c r="L97" s="27">
        <f t="shared" si="70"/>
        <v>0.71852885834445868</v>
      </c>
      <c r="M97" s="27">
        <f t="shared" si="71"/>
        <v>5.1675257731958766</v>
      </c>
      <c r="N97" s="27"/>
      <c r="O97" s="25">
        <f t="shared" si="72"/>
        <v>27.792625423073023</v>
      </c>
      <c r="P97" s="25">
        <f t="shared" si="73"/>
        <v>5.1675257731958766</v>
      </c>
      <c r="Q97" s="58">
        <f t="shared" si="49"/>
        <v>0.71852885834445868</v>
      </c>
      <c r="R97" s="156">
        <f t="shared" si="50"/>
        <v>906.5484480953827</v>
      </c>
      <c r="S97" s="156">
        <f t="shared" si="51"/>
        <v>1140.3125133275253</v>
      </c>
      <c r="T97" s="153"/>
      <c r="U97" s="153"/>
      <c r="V97" s="9"/>
      <c r="W97" s="1">
        <v>45</v>
      </c>
      <c r="X97" s="7">
        <v>10</v>
      </c>
      <c r="Y97" s="17">
        <v>0.8</v>
      </c>
      <c r="Z97">
        <v>1193</v>
      </c>
      <c r="AA97" s="21">
        <v>6128</v>
      </c>
      <c r="AB97">
        <v>912</v>
      </c>
      <c r="AC97">
        <v>1049</v>
      </c>
      <c r="AD97" s="27">
        <f t="shared" si="74"/>
        <v>0.11110869863059826</v>
      </c>
      <c r="AE97" s="27">
        <f t="shared" si="75"/>
        <v>4.0996194341339186E-2</v>
      </c>
      <c r="AF97" s="24">
        <f t="shared" si="76"/>
        <v>2.7102198244425821</v>
      </c>
      <c r="AG97" s="29">
        <f t="shared" si="77"/>
        <v>0.72091064685128714</v>
      </c>
      <c r="AH97" s="29">
        <f t="shared" si="78"/>
        <v>5.1366303436714169</v>
      </c>
      <c r="AJ97" s="51">
        <f t="shared" si="79"/>
        <v>28.31474789569268</v>
      </c>
      <c r="AK97" s="51">
        <f t="shared" si="80"/>
        <v>5.1366303436714169</v>
      </c>
      <c r="AL97" s="58">
        <f t="shared" si="66"/>
        <v>0.72091064685128714</v>
      </c>
      <c r="AN97" s="122"/>
      <c r="AO97" s="160"/>
      <c r="AP97" s="160"/>
      <c r="AQ97" s="128"/>
    </row>
    <row r="98" spans="1:43" x14ac:dyDescent="0.2">
      <c r="A98">
        <v>45</v>
      </c>
      <c r="B98" s="1">
        <v>63</v>
      </c>
      <c r="C98" s="1" t="s">
        <v>195</v>
      </c>
      <c r="D98" s="7">
        <v>10</v>
      </c>
      <c r="E98">
        <v>1070</v>
      </c>
      <c r="F98">
        <v>1268</v>
      </c>
      <c r="G98" s="21">
        <v>6370</v>
      </c>
      <c r="H98" s="17">
        <v>0.81599999999999995</v>
      </c>
      <c r="I98" s="25">
        <f t="shared" si="67"/>
        <v>0.11100745798530569</v>
      </c>
      <c r="J98" s="25">
        <f t="shared" si="68"/>
        <v>4.1057971094156077E-2</v>
      </c>
      <c r="K98" s="27">
        <f t="shared" si="69"/>
        <v>2.7036761687697171</v>
      </c>
      <c r="L98" s="27">
        <f t="shared" si="70"/>
        <v>0.71884232997230968</v>
      </c>
      <c r="M98" s="27">
        <f t="shared" si="71"/>
        <v>5.0236593059936911</v>
      </c>
      <c r="N98" s="27"/>
      <c r="O98" s="25">
        <f t="shared" si="72"/>
        <v>29.432921686612659</v>
      </c>
      <c r="P98" s="25">
        <f t="shared" si="73"/>
        <v>5.0236593059936911</v>
      </c>
      <c r="Q98" s="58">
        <f t="shared" si="49"/>
        <v>0.71884232997230968</v>
      </c>
      <c r="R98" s="156">
        <f t="shared" si="50"/>
        <v>930.01614521769841</v>
      </c>
      <c r="S98" s="156">
        <f t="shared" si="51"/>
        <v>1139.7256681589442</v>
      </c>
      <c r="T98" s="153"/>
      <c r="U98" s="153"/>
      <c r="V98" s="9"/>
      <c r="W98" s="1">
        <v>45</v>
      </c>
      <c r="X98" s="7">
        <v>10</v>
      </c>
      <c r="Y98" s="17">
        <v>0.82499999999999996</v>
      </c>
      <c r="Z98">
        <v>1319</v>
      </c>
      <c r="AA98" s="21">
        <v>6533</v>
      </c>
      <c r="AB98">
        <v>940</v>
      </c>
      <c r="AC98">
        <v>1082</v>
      </c>
      <c r="AD98" s="27">
        <f t="shared" si="74"/>
        <v>0.1113367186058456</v>
      </c>
      <c r="AE98" s="27">
        <f t="shared" si="75"/>
        <v>4.1304044255809608E-2</v>
      </c>
      <c r="AF98" s="24">
        <f t="shared" si="76"/>
        <v>2.6955403668536784</v>
      </c>
      <c r="AG98" s="29">
        <f t="shared" si="77"/>
        <v>0.7177413049735063</v>
      </c>
      <c r="AH98" s="29">
        <f t="shared" si="78"/>
        <v>4.9529946929492041</v>
      </c>
      <c r="AJ98" s="51">
        <f t="shared" si="79"/>
        <v>30.186071801984379</v>
      </c>
      <c r="AK98" s="51">
        <f t="shared" si="80"/>
        <v>4.9529946929492041</v>
      </c>
      <c r="AL98" s="58">
        <f t="shared" si="66"/>
        <v>0.7177413049735063</v>
      </c>
      <c r="AN98" s="122"/>
      <c r="AO98" s="160"/>
      <c r="AP98" s="160"/>
      <c r="AQ98" s="128"/>
    </row>
    <row r="99" spans="1:43" x14ac:dyDescent="0.2">
      <c r="A99">
        <v>45</v>
      </c>
      <c r="B99" s="1">
        <v>63</v>
      </c>
      <c r="C99" s="1" t="s">
        <v>195</v>
      </c>
      <c r="D99" s="7">
        <v>10</v>
      </c>
      <c r="E99">
        <v>1097</v>
      </c>
      <c r="F99">
        <v>1385</v>
      </c>
      <c r="G99" s="21">
        <v>6755</v>
      </c>
      <c r="H99" s="17">
        <v>0.83599999999999997</v>
      </c>
      <c r="I99" s="25">
        <f t="shared" si="67"/>
        <v>0.11199338693197051</v>
      </c>
      <c r="J99" s="25">
        <f t="shared" si="68"/>
        <v>4.1615915670823775E-2</v>
      </c>
      <c r="K99" s="27">
        <f t="shared" si="69"/>
        <v>2.6911191337906142</v>
      </c>
      <c r="L99" s="27">
        <f t="shared" si="70"/>
        <v>0.71867411835183637</v>
      </c>
      <c r="M99" s="27">
        <f t="shared" si="71"/>
        <v>4.8772563176895307</v>
      </c>
      <c r="N99" s="27"/>
      <c r="O99" s="25">
        <f t="shared" si="72"/>
        <v>31.211834535803536</v>
      </c>
      <c r="P99" s="25">
        <f t="shared" si="73"/>
        <v>4.8772563176895307</v>
      </c>
      <c r="Q99" s="58">
        <f t="shared" si="49"/>
        <v>0.71867411835183637</v>
      </c>
      <c r="R99" s="156">
        <f t="shared" si="50"/>
        <v>953.48384234001423</v>
      </c>
      <c r="S99" s="156">
        <f t="shared" si="51"/>
        <v>1140.5309118899693</v>
      </c>
      <c r="T99" s="153"/>
      <c r="U99" s="153"/>
      <c r="V99" s="9"/>
      <c r="W99" s="1">
        <v>45</v>
      </c>
      <c r="X99" s="7">
        <v>10</v>
      </c>
      <c r="Y99" s="17">
        <v>0.85</v>
      </c>
      <c r="Z99">
        <v>1460</v>
      </c>
      <c r="AA99" s="21">
        <v>6975</v>
      </c>
      <c r="AB99">
        <v>969</v>
      </c>
      <c r="AC99">
        <v>1115</v>
      </c>
      <c r="AD99" s="27">
        <f t="shared" si="74"/>
        <v>0.11193728211811642</v>
      </c>
      <c r="AE99" s="27">
        <f t="shared" si="75"/>
        <v>4.1778978551462176E-2</v>
      </c>
      <c r="AF99" s="24">
        <f t="shared" si="76"/>
        <v>2.6792728304794529</v>
      </c>
      <c r="AG99" s="29">
        <f t="shared" si="77"/>
        <v>0.71533127025102217</v>
      </c>
      <c r="AH99" s="29">
        <f t="shared" si="78"/>
        <v>4.7773972602739727</v>
      </c>
      <c r="AJ99" s="51">
        <f t="shared" si="79"/>
        <v>32.228356163912608</v>
      </c>
      <c r="AK99" s="51">
        <f t="shared" si="80"/>
        <v>4.7773972602739727</v>
      </c>
      <c r="AL99" s="58">
        <f t="shared" si="66"/>
        <v>0.71533127025102217</v>
      </c>
      <c r="AN99" s="122"/>
      <c r="AO99" s="160"/>
      <c r="AP99" s="160"/>
      <c r="AQ99" s="128"/>
    </row>
    <row r="100" spans="1:43" x14ac:dyDescent="0.2">
      <c r="A100">
        <v>45</v>
      </c>
      <c r="B100" s="1">
        <v>63</v>
      </c>
      <c r="C100" s="1" t="s">
        <v>195</v>
      </c>
      <c r="D100" s="7">
        <v>10</v>
      </c>
      <c r="E100">
        <v>1127</v>
      </c>
      <c r="F100">
        <v>1520</v>
      </c>
      <c r="G100" s="21">
        <v>7160</v>
      </c>
      <c r="H100" s="17">
        <v>0.85899999999999999</v>
      </c>
      <c r="I100" s="25">
        <f t="shared" si="67"/>
        <v>0.11247227269491267</v>
      </c>
      <c r="J100" s="25">
        <f t="shared" si="68"/>
        <v>4.2121264840446614E-2</v>
      </c>
      <c r="K100" s="27">
        <f t="shared" si="69"/>
        <v>2.6702016931578951</v>
      </c>
      <c r="L100" s="27">
        <f t="shared" si="70"/>
        <v>0.71461099463689026</v>
      </c>
      <c r="M100" s="27">
        <f t="shared" si="71"/>
        <v>4.7105263157894735</v>
      </c>
      <c r="N100" s="27"/>
      <c r="O100" s="25">
        <f t="shared" si="72"/>
        <v>33.083158442095232</v>
      </c>
      <c r="P100" s="25">
        <f t="shared" si="73"/>
        <v>4.7105263157894735</v>
      </c>
      <c r="Q100" s="58">
        <f t="shared" si="49"/>
        <v>0.71461099463689026</v>
      </c>
      <c r="R100" s="156">
        <f t="shared" si="50"/>
        <v>979.55906136480951</v>
      </c>
      <c r="S100" s="156">
        <f t="shared" si="51"/>
        <v>1140.3481505993127</v>
      </c>
      <c r="T100" s="153"/>
      <c r="U100" s="153"/>
      <c r="W100" s="1">
        <v>45</v>
      </c>
      <c r="X100" s="7">
        <v>10</v>
      </c>
      <c r="Y100" s="17">
        <v>0.875</v>
      </c>
      <c r="Z100">
        <v>1616</v>
      </c>
      <c r="AA100" s="21">
        <v>7445</v>
      </c>
      <c r="AB100">
        <v>997</v>
      </c>
      <c r="AC100">
        <v>1148</v>
      </c>
      <c r="AD100" s="27">
        <f t="shared" si="74"/>
        <v>0.11270967737517081</v>
      </c>
      <c r="AE100" s="27">
        <f t="shared" si="75"/>
        <v>4.2368711477908251E-2</v>
      </c>
      <c r="AF100" s="24">
        <f t="shared" si="76"/>
        <v>2.6602101749999996</v>
      </c>
      <c r="AG100" s="29">
        <f t="shared" si="77"/>
        <v>0.71268799765539448</v>
      </c>
      <c r="AH100" s="29">
        <f t="shared" si="78"/>
        <v>4.6070544554455441</v>
      </c>
      <c r="AJ100" s="51">
        <f t="shared" si="79"/>
        <v>34.400016005781985</v>
      </c>
      <c r="AK100" s="51">
        <f t="shared" si="80"/>
        <v>4.6070544554455441</v>
      </c>
      <c r="AL100" s="58">
        <f t="shared" si="66"/>
        <v>0.71268799765539448</v>
      </c>
      <c r="AN100" s="122"/>
      <c r="AO100" s="160"/>
      <c r="AP100" s="160"/>
      <c r="AQ100" s="128"/>
    </row>
    <row r="101" spans="1:43" x14ac:dyDescent="0.2">
      <c r="A101">
        <v>45</v>
      </c>
      <c r="B101" s="1">
        <v>63</v>
      </c>
      <c r="C101" s="1" t="s">
        <v>195</v>
      </c>
      <c r="D101" s="7">
        <v>10</v>
      </c>
      <c r="E101">
        <v>1158</v>
      </c>
      <c r="F101">
        <v>1660</v>
      </c>
      <c r="G101" s="21">
        <v>7555</v>
      </c>
      <c r="H101" s="17">
        <v>0.88300000000000001</v>
      </c>
      <c r="I101" s="25">
        <f t="shared" si="67"/>
        <v>0.11240810606764004</v>
      </c>
      <c r="J101" s="25">
        <f t="shared" si="68"/>
        <v>4.2404502663604828E-2</v>
      </c>
      <c r="K101" s="27">
        <f t="shared" si="69"/>
        <v>2.6508530700000001</v>
      </c>
      <c r="L101" s="27">
        <f t="shared" si="70"/>
        <v>0.70923043356733872</v>
      </c>
      <c r="M101" s="27">
        <f t="shared" si="71"/>
        <v>4.5512048192771086</v>
      </c>
      <c r="N101" s="27"/>
      <c r="O101" s="25">
        <f t="shared" si="72"/>
        <v>34.908276819836523</v>
      </c>
      <c r="P101" s="25">
        <f t="shared" si="73"/>
        <v>4.5512048192771086</v>
      </c>
      <c r="Q101" s="58">
        <f t="shared" si="49"/>
        <v>0.70923043356733872</v>
      </c>
      <c r="R101" s="156">
        <f t="shared" si="50"/>
        <v>1006.5034543570979</v>
      </c>
      <c r="S101" s="156">
        <f t="shared" si="51"/>
        <v>1139.8680117294427</v>
      </c>
      <c r="T101" s="153"/>
      <c r="U101" s="153"/>
      <c r="V101" s="9"/>
      <c r="W101" s="1">
        <v>45</v>
      </c>
      <c r="X101" s="7">
        <v>10</v>
      </c>
      <c r="Y101" s="17">
        <v>0.9</v>
      </c>
      <c r="Z101">
        <v>1787</v>
      </c>
      <c r="AA101" s="21">
        <v>7955</v>
      </c>
      <c r="AB101">
        <v>1026</v>
      </c>
      <c r="AC101">
        <v>1180</v>
      </c>
      <c r="AD101" s="27">
        <f t="shared" si="74"/>
        <v>0.11398729562634477</v>
      </c>
      <c r="AE101" s="27">
        <f t="shared" si="75"/>
        <v>4.3142776854288113E-2</v>
      </c>
      <c r="AF101" s="24">
        <f t="shared" si="76"/>
        <v>2.6420945506435376</v>
      </c>
      <c r="AG101" s="29">
        <f t="shared" si="77"/>
        <v>0.71183521932839355</v>
      </c>
      <c r="AH101" s="29">
        <f t="shared" si="78"/>
        <v>4.4515948517067709</v>
      </c>
      <c r="AJ101" s="51">
        <f t="shared" si="79"/>
        <v>36.756497961853015</v>
      </c>
      <c r="AK101" s="51">
        <f t="shared" si="80"/>
        <v>4.4515948517067709</v>
      </c>
      <c r="AL101" s="58">
        <f t="shared" si="66"/>
        <v>0.71183521932839355</v>
      </c>
      <c r="AN101" s="122"/>
      <c r="AO101" s="160"/>
      <c r="AP101" s="160"/>
      <c r="AQ101" s="128"/>
    </row>
    <row r="102" spans="1:43" x14ac:dyDescent="0.2">
      <c r="A102">
        <v>45</v>
      </c>
      <c r="B102" s="1">
        <v>63</v>
      </c>
      <c r="C102" s="1" t="s">
        <v>195</v>
      </c>
      <c r="D102" s="7">
        <v>10</v>
      </c>
      <c r="E102">
        <v>1186</v>
      </c>
      <c r="F102">
        <v>1825</v>
      </c>
      <c r="G102" s="21">
        <v>8080</v>
      </c>
      <c r="H102" s="17">
        <v>0.90400000000000003</v>
      </c>
      <c r="I102" s="25">
        <f t="shared" si="67"/>
        <v>0.11460993425387142</v>
      </c>
      <c r="J102" s="25">
        <f t="shared" si="68"/>
        <v>4.3394867419433041E-2</v>
      </c>
      <c r="K102" s="27">
        <f t="shared" si="69"/>
        <v>2.6410942369315071</v>
      </c>
      <c r="L102" s="27">
        <f t="shared" si="70"/>
        <v>0.71350647821012902</v>
      </c>
      <c r="M102" s="27">
        <f t="shared" si="71"/>
        <v>4.4273972602739722</v>
      </c>
      <c r="N102" s="27"/>
      <c r="O102" s="25">
        <f t="shared" si="72"/>
        <v>37.334067068733169</v>
      </c>
      <c r="P102" s="25">
        <f t="shared" si="73"/>
        <v>4.4273972602739722</v>
      </c>
      <c r="Q102" s="58">
        <f t="shared" si="49"/>
        <v>0.71350647821012902</v>
      </c>
      <c r="R102" s="156">
        <f t="shared" si="50"/>
        <v>1030.8403254469069</v>
      </c>
      <c r="S102" s="156">
        <f t="shared" si="51"/>
        <v>1140.3100945209146</v>
      </c>
      <c r="T102" s="153"/>
      <c r="U102" s="153"/>
      <c r="V102" s="9"/>
      <c r="W102" s="1">
        <v>45</v>
      </c>
      <c r="X102" s="7">
        <v>10</v>
      </c>
      <c r="Y102" s="17">
        <v>0.92500000000000004</v>
      </c>
      <c r="Z102">
        <v>1971</v>
      </c>
      <c r="AA102" s="21">
        <v>8525</v>
      </c>
      <c r="AB102">
        <v>1054</v>
      </c>
      <c r="AC102">
        <v>1213</v>
      </c>
      <c r="AD102" s="27">
        <f t="shared" si="74"/>
        <v>0.1155987310060108</v>
      </c>
      <c r="AE102" s="27">
        <f t="shared" si="75"/>
        <v>4.3806018861236855E-2</v>
      </c>
      <c r="AF102" s="24">
        <f t="shared" si="76"/>
        <v>2.6388778074581438</v>
      </c>
      <c r="AG102" s="29">
        <f t="shared" si="77"/>
        <v>0.71597639688725789</v>
      </c>
      <c r="AH102" s="29">
        <f t="shared" si="78"/>
        <v>4.3252156265854893</v>
      </c>
      <c r="AJ102" s="51">
        <f t="shared" si="79"/>
        <v>39.390213089226521</v>
      </c>
      <c r="AK102" s="51">
        <f t="shared" si="80"/>
        <v>4.3252156265854893</v>
      </c>
      <c r="AL102" s="58">
        <f t="shared" si="66"/>
        <v>0.71597639688725789</v>
      </c>
      <c r="AN102" s="122"/>
      <c r="AO102" s="160"/>
      <c r="AP102" s="160"/>
      <c r="AQ102" s="128"/>
    </row>
    <row r="103" spans="1:43" x14ac:dyDescent="0.2">
      <c r="A103">
        <v>45</v>
      </c>
      <c r="B103" s="1">
        <v>63</v>
      </c>
      <c r="C103" s="1" t="s">
        <v>195</v>
      </c>
      <c r="D103" s="7">
        <v>10</v>
      </c>
      <c r="E103">
        <v>1213</v>
      </c>
      <c r="F103">
        <v>1973</v>
      </c>
      <c r="G103" s="21">
        <v>8510</v>
      </c>
      <c r="H103" s="17">
        <v>0.92500000000000004</v>
      </c>
      <c r="I103" s="25">
        <f t="shared" si="67"/>
        <v>0.115395331479314</v>
      </c>
      <c r="J103" s="25">
        <f t="shared" si="68"/>
        <v>4.3850469413100113E-2</v>
      </c>
      <c r="K103" s="27">
        <f t="shared" si="69"/>
        <v>2.6315643372529145</v>
      </c>
      <c r="L103" s="27">
        <f t="shared" si="70"/>
        <v>0.71336369493120366</v>
      </c>
      <c r="M103" s="27">
        <f t="shared" si="71"/>
        <v>4.3132285859097816</v>
      </c>
      <c r="N103" s="27"/>
      <c r="O103" s="25">
        <f t="shared" si="72"/>
        <v>39.320904796400903</v>
      </c>
      <c r="P103" s="25">
        <f t="shared" si="73"/>
        <v>4.3132285859097816</v>
      </c>
      <c r="Q103" s="58">
        <f t="shared" si="49"/>
        <v>0.71336369493120366</v>
      </c>
      <c r="R103" s="156">
        <f t="shared" si="50"/>
        <v>1054.3080225692227</v>
      </c>
      <c r="S103" s="156">
        <f t="shared" si="51"/>
        <v>1139.7924568315921</v>
      </c>
      <c r="T103" s="153"/>
      <c r="U103" s="153"/>
      <c r="V103" s="9"/>
      <c r="W103" s="1">
        <v>45</v>
      </c>
      <c r="X103" s="7">
        <v>10</v>
      </c>
      <c r="Y103" s="17">
        <v>0.95</v>
      </c>
      <c r="Z103">
        <v>2180</v>
      </c>
      <c r="AA103" s="21">
        <v>9019</v>
      </c>
      <c r="AB103">
        <v>1083</v>
      </c>
      <c r="AC103">
        <v>1246</v>
      </c>
      <c r="AD103" s="27">
        <f t="shared" si="74"/>
        <v>0.11590510986350482</v>
      </c>
      <c r="AE103" s="27">
        <f t="shared" si="75"/>
        <v>4.4702512240347457E-2</v>
      </c>
      <c r="AF103" s="24">
        <f t="shared" si="76"/>
        <v>2.5928097562018344</v>
      </c>
      <c r="AG103" s="29">
        <f t="shared" si="77"/>
        <v>0.70440890081556917</v>
      </c>
      <c r="AH103" s="29">
        <f t="shared" si="78"/>
        <v>4.1371559633027521</v>
      </c>
      <c r="AJ103" s="51">
        <f t="shared" si="79"/>
        <v>41.672766199616888</v>
      </c>
      <c r="AK103" s="51">
        <f t="shared" si="80"/>
        <v>4.1371559633027521</v>
      </c>
      <c r="AL103" s="58">
        <f t="shared" si="66"/>
        <v>0.70440890081556917</v>
      </c>
      <c r="AN103" s="122"/>
      <c r="AO103" s="160"/>
      <c r="AP103" s="160"/>
      <c r="AQ103" s="128"/>
    </row>
    <row r="104" spans="1:43" x14ac:dyDescent="0.2">
      <c r="A104">
        <v>45</v>
      </c>
      <c r="B104" s="1">
        <v>63</v>
      </c>
      <c r="C104" s="1" t="s">
        <v>195</v>
      </c>
      <c r="D104" s="7">
        <v>10</v>
      </c>
      <c r="E104">
        <v>1246</v>
      </c>
      <c r="F104">
        <v>2179</v>
      </c>
      <c r="G104" s="21">
        <v>9015</v>
      </c>
      <c r="H104" s="17">
        <v>0.95</v>
      </c>
      <c r="I104" s="25">
        <f t="shared" si="67"/>
        <v>0.11585370500271604</v>
      </c>
      <c r="J104" s="25">
        <f t="shared" si="68"/>
        <v>4.4682006500787651E-2</v>
      </c>
      <c r="K104" s="27">
        <f t="shared" si="69"/>
        <v>2.592849204313906</v>
      </c>
      <c r="L104" s="27">
        <f t="shared" si="70"/>
        <v>0.70426339274831473</v>
      </c>
      <c r="M104" s="27">
        <f t="shared" si="71"/>
        <v>4.1372189077558517</v>
      </c>
      <c r="N104" s="27"/>
      <c r="O104" s="25">
        <f t="shared" si="72"/>
        <v>41.654283988196724</v>
      </c>
      <c r="P104" s="25">
        <f t="shared" si="73"/>
        <v>4.1372189077558517</v>
      </c>
      <c r="Q104" s="58">
        <f t="shared" si="49"/>
        <v>0.70426339274831473</v>
      </c>
      <c r="R104" s="156">
        <f t="shared" si="50"/>
        <v>1082.9907634964975</v>
      </c>
      <c r="S104" s="156">
        <f t="shared" si="51"/>
        <v>1139.9902773647343</v>
      </c>
      <c r="T104" s="153"/>
      <c r="U104" s="153"/>
      <c r="V104" s="9"/>
      <c r="W104" s="1">
        <v>45</v>
      </c>
      <c r="X104" s="7">
        <v>10</v>
      </c>
      <c r="Y104" s="17">
        <v>0.97499999999999998</v>
      </c>
      <c r="Z104">
        <v>2403</v>
      </c>
      <c r="AA104" s="21">
        <v>9446</v>
      </c>
      <c r="AB104">
        <v>1111</v>
      </c>
      <c r="AC104">
        <v>1279</v>
      </c>
      <c r="AD104" s="27">
        <f t="shared" si="74"/>
        <v>0.11520919257729696</v>
      </c>
      <c r="AE104" s="27">
        <f t="shared" si="75"/>
        <v>4.5558739689565038E-2</v>
      </c>
      <c r="AF104" s="24">
        <f t="shared" si="76"/>
        <v>2.5288055236454436</v>
      </c>
      <c r="AG104" s="29">
        <f t="shared" si="77"/>
        <v>0.68495476189264726</v>
      </c>
      <c r="AH104" s="29">
        <f t="shared" si="78"/>
        <v>3.9309196837286726</v>
      </c>
      <c r="AJ104" s="51">
        <f t="shared" si="79"/>
        <v>43.645742268719495</v>
      </c>
      <c r="AK104" s="51">
        <f t="shared" si="80"/>
        <v>3.9309196837286726</v>
      </c>
      <c r="AL104" s="58">
        <f t="shared" si="66"/>
        <v>0.68495476189264726</v>
      </c>
      <c r="AN104" s="122"/>
      <c r="AO104" s="160"/>
      <c r="AP104" s="160"/>
      <c r="AQ104" s="128"/>
    </row>
    <row r="105" spans="1:43" x14ac:dyDescent="0.2">
      <c r="A105">
        <v>45</v>
      </c>
      <c r="B105" s="1">
        <v>63</v>
      </c>
      <c r="C105" s="1" t="s">
        <v>195</v>
      </c>
      <c r="D105" s="7">
        <v>10</v>
      </c>
      <c r="E105">
        <v>1274</v>
      </c>
      <c r="F105">
        <v>2362</v>
      </c>
      <c r="G105" s="21">
        <v>9415</v>
      </c>
      <c r="H105" s="17">
        <v>0.97099999999999997</v>
      </c>
      <c r="I105" s="25">
        <f t="shared" si="67"/>
        <v>0.11573420934154177</v>
      </c>
      <c r="J105" s="25">
        <f t="shared" si="68"/>
        <v>4.5310741922260638E-2</v>
      </c>
      <c r="K105" s="27">
        <f t="shared" si="69"/>
        <v>2.5542333767146483</v>
      </c>
      <c r="L105" s="27">
        <f t="shared" si="70"/>
        <v>0.6934167712812721</v>
      </c>
      <c r="M105" s="27">
        <f t="shared" si="71"/>
        <v>3.9860287891617272</v>
      </c>
      <c r="N105" s="27"/>
      <c r="O105" s="25">
        <f t="shared" si="72"/>
        <v>43.502505130213216</v>
      </c>
      <c r="P105" s="25">
        <f t="shared" si="73"/>
        <v>3.9860287891617272</v>
      </c>
      <c r="Q105" s="58">
        <f t="shared" si="49"/>
        <v>0.6934167712812721</v>
      </c>
      <c r="R105" s="156">
        <f t="shared" si="50"/>
        <v>1107.3276345863064</v>
      </c>
      <c r="S105" s="156">
        <f t="shared" si="51"/>
        <v>1140.3992117263713</v>
      </c>
      <c r="T105" s="153"/>
      <c r="U105" s="153"/>
      <c r="V105" s="9"/>
      <c r="W105" s="1">
        <v>45</v>
      </c>
      <c r="X105" s="7">
        <v>10</v>
      </c>
      <c r="Y105" s="17">
        <v>1</v>
      </c>
      <c r="Z105">
        <v>2642</v>
      </c>
      <c r="AA105" s="21">
        <v>9769</v>
      </c>
      <c r="AB105">
        <v>1140</v>
      </c>
      <c r="AC105">
        <v>1311</v>
      </c>
      <c r="AD105" s="27">
        <f t="shared" si="74"/>
        <v>0.11340312095719186</v>
      </c>
      <c r="AE105" s="27">
        <f t="shared" si="75"/>
        <v>4.651085277328959E-2</v>
      </c>
      <c r="AF105" s="24">
        <f t="shared" si="76"/>
        <v>2.4382077342240733</v>
      </c>
      <c r="AG105" s="29">
        <f t="shared" si="77"/>
        <v>0.65521842183560242</v>
      </c>
      <c r="AH105" s="29">
        <f t="shared" si="78"/>
        <v>3.6975775927327783</v>
      </c>
      <c r="AJ105" s="51">
        <f t="shared" si="79"/>
        <v>45.13818084089781</v>
      </c>
      <c r="AK105" s="51">
        <f t="shared" si="80"/>
        <v>3.6975775927327783</v>
      </c>
      <c r="AL105" s="58">
        <f t="shared" si="66"/>
        <v>0.65521842183560242</v>
      </c>
      <c r="AN105" s="122"/>
      <c r="AO105" s="160"/>
      <c r="AP105" s="160"/>
      <c r="AQ105" s="128"/>
    </row>
    <row r="106" spans="1:43" x14ac:dyDescent="0.2">
      <c r="A106">
        <v>45</v>
      </c>
      <c r="B106" s="1">
        <v>63</v>
      </c>
      <c r="C106" s="1" t="s">
        <v>195</v>
      </c>
      <c r="D106" s="7">
        <v>10</v>
      </c>
      <c r="E106">
        <v>1299</v>
      </c>
      <c r="F106">
        <v>2570</v>
      </c>
      <c r="G106" s="21">
        <v>9680</v>
      </c>
      <c r="H106" s="17">
        <v>0.99</v>
      </c>
      <c r="I106" s="25">
        <f t="shared" si="67"/>
        <v>0.11445567628720194</v>
      </c>
      <c r="J106" s="25">
        <f t="shared" si="68"/>
        <v>4.6508810716630926E-2</v>
      </c>
      <c r="K106" s="27">
        <f t="shared" si="69"/>
        <v>2.4609460986770433</v>
      </c>
      <c r="L106" s="27">
        <f t="shared" si="70"/>
        <v>0.66439087777002781</v>
      </c>
      <c r="M106" s="27">
        <f t="shared" si="71"/>
        <v>3.7665369649805447</v>
      </c>
      <c r="N106" s="27"/>
      <c r="O106" s="25">
        <f t="shared" si="72"/>
        <v>44.726951636799143</v>
      </c>
      <c r="P106" s="25">
        <f t="shared" si="73"/>
        <v>3.7665369649805447</v>
      </c>
      <c r="Q106" s="58">
        <f t="shared" si="49"/>
        <v>0.66439087777002781</v>
      </c>
      <c r="R106" s="156">
        <f t="shared" si="50"/>
        <v>1129.0569837736357</v>
      </c>
      <c r="S106" s="156">
        <f t="shared" si="51"/>
        <v>1140.4615997713493</v>
      </c>
      <c r="T106" s="153"/>
      <c r="U106" s="153"/>
      <c r="V106" s="9"/>
      <c r="X106" s="107"/>
      <c r="Y106" s="21"/>
      <c r="Z106"/>
      <c r="AD106" s="27"/>
      <c r="AE106" s="27"/>
      <c r="AG106" s="29"/>
      <c r="AH106" s="29"/>
      <c r="AL106" s="58"/>
      <c r="AN106" s="122"/>
      <c r="AO106" s="160"/>
      <c r="AP106" s="160"/>
      <c r="AQ106" s="128"/>
    </row>
    <row r="107" spans="1:43" x14ac:dyDescent="0.2">
      <c r="A107">
        <v>45</v>
      </c>
      <c r="B107" s="1">
        <v>63</v>
      </c>
      <c r="C107" s="1" t="s">
        <v>195</v>
      </c>
      <c r="D107" s="7">
        <v>10</v>
      </c>
      <c r="E107">
        <v>1328</v>
      </c>
      <c r="F107">
        <v>2760</v>
      </c>
      <c r="G107" s="21">
        <v>9880</v>
      </c>
      <c r="H107" s="17">
        <v>1.0129999999999999</v>
      </c>
      <c r="I107" s="25">
        <f t="shared" si="67"/>
        <v>0.11177407260743952</v>
      </c>
      <c r="J107" s="25">
        <f t="shared" si="68"/>
        <v>4.6745996380433426E-2</v>
      </c>
      <c r="K107" s="27">
        <f t="shared" si="69"/>
        <v>2.3910940243478271</v>
      </c>
      <c r="L107" s="27">
        <f t="shared" si="70"/>
        <v>0.6379256767922773</v>
      </c>
      <c r="M107" s="27">
        <f t="shared" si="71"/>
        <v>3.5797101449275361</v>
      </c>
      <c r="N107" s="27"/>
      <c r="O107" s="25">
        <f t="shared" si="72"/>
        <v>45.651062207807392</v>
      </c>
      <c r="P107" s="25">
        <f t="shared" si="73"/>
        <v>3.5797101449275361</v>
      </c>
      <c r="Q107" s="58">
        <f t="shared" si="49"/>
        <v>0.6379256767922773</v>
      </c>
      <c r="R107" s="156">
        <f t="shared" si="50"/>
        <v>1154.2630288309379</v>
      </c>
      <c r="S107" s="156">
        <f t="shared" si="51"/>
        <v>1139.4501765359703</v>
      </c>
      <c r="T107" s="153"/>
      <c r="U107" s="153"/>
      <c r="AD107" s="27"/>
      <c r="AE107" s="27"/>
      <c r="AG107" s="29"/>
      <c r="AH107" s="29"/>
      <c r="AL107" s="58"/>
      <c r="AN107" s="122"/>
      <c r="AO107" s="160"/>
      <c r="AP107" s="160"/>
      <c r="AQ107" s="128"/>
    </row>
    <row r="108" spans="1:43" x14ac:dyDescent="0.2">
      <c r="I108" s="25"/>
      <c r="J108" s="25"/>
      <c r="K108" s="27"/>
      <c r="L108" s="27"/>
      <c r="M108" s="27"/>
      <c r="N108" s="27"/>
      <c r="O108" s="25"/>
      <c r="P108" s="25"/>
      <c r="Q108" s="58"/>
      <c r="R108" s="156"/>
      <c r="T108" s="153"/>
      <c r="U108" s="153"/>
      <c r="AD108" s="27"/>
      <c r="AE108" s="27"/>
      <c r="AG108" s="29"/>
      <c r="AH108" s="29"/>
      <c r="AL108" s="58"/>
      <c r="AN108" s="122"/>
      <c r="AO108" s="160"/>
      <c r="AP108" s="160"/>
      <c r="AQ108" s="128"/>
    </row>
    <row r="109" spans="1:43" x14ac:dyDescent="0.2">
      <c r="I109" s="25"/>
      <c r="J109" s="25"/>
      <c r="K109" s="27"/>
      <c r="L109" s="27"/>
      <c r="M109" s="27"/>
      <c r="N109" s="27"/>
      <c r="O109" s="25"/>
      <c r="P109" s="25"/>
      <c r="Q109" s="58"/>
      <c r="R109" s="156"/>
      <c r="T109" s="153"/>
      <c r="U109" s="153"/>
      <c r="AD109" s="27"/>
      <c r="AE109" s="27"/>
      <c r="AG109" s="29"/>
      <c r="AH109" s="29"/>
      <c r="AL109" s="58"/>
      <c r="AN109" s="122"/>
      <c r="AO109" s="160"/>
      <c r="AP109" s="160"/>
      <c r="AQ109" s="128"/>
    </row>
    <row r="110" spans="1:43" x14ac:dyDescent="0.2">
      <c r="A110">
        <v>46</v>
      </c>
      <c r="B110" s="1">
        <v>67</v>
      </c>
      <c r="C110" s="1" t="s">
        <v>195</v>
      </c>
      <c r="D110" s="7">
        <v>12</v>
      </c>
      <c r="E110">
        <v>697</v>
      </c>
      <c r="F110">
        <v>432</v>
      </c>
      <c r="G110">
        <v>3222</v>
      </c>
      <c r="H110" s="16">
        <v>0.53100000000000003</v>
      </c>
      <c r="I110" s="25">
        <f t="shared" ref="I110:I122" si="81">0.1515*(G110/1000)/(E110/1000)^2/($D$4/10)^4</f>
        <v>0.13232449967080176</v>
      </c>
      <c r="J110" s="25">
        <f t="shared" ref="J110:J122" si="82">0.5*(F110/1000)/(E110/1000)^3/($D$4/10)^5</f>
        <v>5.0607510822574434E-2</v>
      </c>
      <c r="K110" s="27">
        <f t="shared" ref="K110:K122" si="83">I110/J110</f>
        <v>2.6147205725</v>
      </c>
      <c r="L110" s="27">
        <f t="shared" ref="L110:L122" si="84">0.798*I110^1.5/J110</f>
        <v>0.759011411701491</v>
      </c>
      <c r="M110" s="27">
        <f t="shared" ref="M110:M122" si="85">G110/F110</f>
        <v>7.458333333333333</v>
      </c>
      <c r="N110" s="27"/>
      <c r="O110" s="25">
        <f t="shared" ref="O110:O122" si="86">G110/(PI()*$D$4^2/4)</f>
        <v>14.887421298942856</v>
      </c>
      <c r="P110" s="25">
        <f t="shared" ref="P110:P122" si="87">M110</f>
        <v>7.458333333333333</v>
      </c>
      <c r="Q110" s="58">
        <f t="shared" si="49"/>
        <v>0.759011411701491</v>
      </c>
      <c r="R110" s="156">
        <f t="shared" si="50"/>
        <v>605.81425534274376</v>
      </c>
      <c r="S110" s="156">
        <f t="shared" si="51"/>
        <v>1140.8931362386888</v>
      </c>
      <c r="T110" s="153"/>
      <c r="U110" s="153"/>
      <c r="W110" s="1">
        <v>46</v>
      </c>
      <c r="X110" s="7">
        <v>12</v>
      </c>
      <c r="Y110" s="17">
        <v>0.72499999999999998</v>
      </c>
      <c r="Z110">
        <v>1184</v>
      </c>
      <c r="AA110">
        <v>6124</v>
      </c>
      <c r="AB110">
        <v>826</v>
      </c>
      <c r="AC110">
        <v>951</v>
      </c>
      <c r="AD110" s="27">
        <f t="shared" ref="AD110:AD120" si="88">0.1515*(AA110/1000)/(AC110/1000)^2/($D$4/10)^4</f>
        <v>0.13509971374750426</v>
      </c>
      <c r="AE110" s="27">
        <f t="shared" ref="AE110:AE120" si="89">0.5*(Z110/1000)/(AC110/1000)^3/($D$4/10)^5</f>
        <v>5.4605918392961868E-2</v>
      </c>
      <c r="AF110" s="24">
        <f t="shared" ref="AF110:AF120" si="90">AD110/AE110</f>
        <v>2.4740855519594596</v>
      </c>
      <c r="AG110" s="29">
        <f t="shared" ref="AG110:AG120" si="91">0.798*AD110^1.5/AE110</f>
        <v>0.72567944015034924</v>
      </c>
      <c r="AH110" s="29">
        <f t="shared" ref="AH110:AH120" si="92">AA110/Z110</f>
        <v>5.1722972972972974</v>
      </c>
      <c r="AJ110" s="51">
        <f>AA110/(PI()*$D$4^2/4)</f>
        <v>28.296265684272516</v>
      </c>
      <c r="AK110" s="51">
        <f>AH110</f>
        <v>5.1722972972972974</v>
      </c>
      <c r="AL110" s="58">
        <f t="shared" si="66"/>
        <v>0.72567944015034924</v>
      </c>
      <c r="AN110" s="122"/>
      <c r="AO110" s="160"/>
      <c r="AP110" s="160"/>
      <c r="AQ110" s="128"/>
    </row>
    <row r="111" spans="1:43" x14ac:dyDescent="0.2">
      <c r="A111">
        <v>46</v>
      </c>
      <c r="B111" s="1">
        <v>67</v>
      </c>
      <c r="C111" s="1" t="s">
        <v>195</v>
      </c>
      <c r="D111" s="7">
        <v>12</v>
      </c>
      <c r="E111">
        <v>818</v>
      </c>
      <c r="F111">
        <v>714</v>
      </c>
      <c r="G111">
        <v>4409</v>
      </c>
      <c r="H111" s="16">
        <v>0.624</v>
      </c>
      <c r="I111" s="25">
        <f t="shared" si="81"/>
        <v>0.13146609775244811</v>
      </c>
      <c r="J111" s="25">
        <f t="shared" si="82"/>
        <v>5.1744937282790858E-2</v>
      </c>
      <c r="K111" s="27">
        <f t="shared" si="83"/>
        <v>2.5406562391596639</v>
      </c>
      <c r="L111" s="27">
        <f t="shared" si="84"/>
        <v>0.73511567721736715</v>
      </c>
      <c r="M111" s="27">
        <f t="shared" si="85"/>
        <v>6.1750700280112047</v>
      </c>
      <c r="N111" s="27"/>
      <c r="O111" s="25">
        <f t="shared" si="86"/>
        <v>20.3720175378768</v>
      </c>
      <c r="P111" s="25">
        <f t="shared" si="87"/>
        <v>6.1750700280112047</v>
      </c>
      <c r="Q111" s="58">
        <f t="shared" si="49"/>
        <v>0.73511567721736715</v>
      </c>
      <c r="R111" s="156">
        <f t="shared" si="50"/>
        <v>710.98430540941808</v>
      </c>
      <c r="S111" s="156">
        <f t="shared" si="51"/>
        <v>1139.3979253356058</v>
      </c>
      <c r="T111" s="153"/>
      <c r="U111" s="153"/>
      <c r="W111" s="1">
        <v>46</v>
      </c>
      <c r="X111" s="7">
        <v>12</v>
      </c>
      <c r="Y111" s="17">
        <v>0.75</v>
      </c>
      <c r="Z111">
        <v>1337</v>
      </c>
      <c r="AA111">
        <v>6628</v>
      </c>
      <c r="AB111">
        <v>855</v>
      </c>
      <c r="AC111">
        <v>984</v>
      </c>
      <c r="AD111" s="27">
        <f t="shared" si="88"/>
        <v>0.13657543220837615</v>
      </c>
      <c r="AE111" s="27">
        <f t="shared" si="89"/>
        <v>5.5664162098246171E-2</v>
      </c>
      <c r="AF111" s="24">
        <f t="shared" si="90"/>
        <v>2.4535612692296191</v>
      </c>
      <c r="AG111" s="29">
        <f t="shared" si="91"/>
        <v>0.72357922740482827</v>
      </c>
      <c r="AH111" s="29">
        <f t="shared" si="92"/>
        <v>4.957367240089753</v>
      </c>
      <c r="AJ111" s="51">
        <f>AA111/(PI()*$D$4^2/4)</f>
        <v>30.625024323213299</v>
      </c>
      <c r="AK111" s="51">
        <f>AH111</f>
        <v>4.957367240089753</v>
      </c>
      <c r="AL111" s="58">
        <f t="shared" si="66"/>
        <v>0.72357922740482827</v>
      </c>
      <c r="AN111" s="122"/>
      <c r="AO111" s="160"/>
      <c r="AP111" s="160"/>
      <c r="AQ111" s="128"/>
    </row>
    <row r="112" spans="1:43" x14ac:dyDescent="0.2">
      <c r="A112">
        <v>46</v>
      </c>
      <c r="B112" s="1">
        <v>67</v>
      </c>
      <c r="C112" s="1" t="s">
        <v>195</v>
      </c>
      <c r="D112" s="7">
        <v>12</v>
      </c>
      <c r="E112">
        <v>928</v>
      </c>
      <c r="F112">
        <v>1087</v>
      </c>
      <c r="G112">
        <v>5809</v>
      </c>
      <c r="H112" s="16">
        <v>0.70799999999999996</v>
      </c>
      <c r="I112" s="25">
        <f t="shared" si="81"/>
        <v>0.13458160543023742</v>
      </c>
      <c r="J112" s="25">
        <f t="shared" si="82"/>
        <v>5.3952947995004899E-2</v>
      </c>
      <c r="K112" s="27">
        <f t="shared" si="83"/>
        <v>2.4944254286660543</v>
      </c>
      <c r="L112" s="27">
        <f t="shared" si="84"/>
        <v>0.73024109370689672</v>
      </c>
      <c r="M112" s="27">
        <f t="shared" si="85"/>
        <v>5.3440662373505061</v>
      </c>
      <c r="N112" s="27"/>
      <c r="O112" s="25">
        <f t="shared" si="86"/>
        <v>26.840791534934528</v>
      </c>
      <c r="P112" s="25">
        <f t="shared" si="87"/>
        <v>5.3440662373505061</v>
      </c>
      <c r="Q112" s="58">
        <f t="shared" si="49"/>
        <v>0.73024109370689672</v>
      </c>
      <c r="R112" s="156">
        <f t="shared" si="50"/>
        <v>806.5934418336675</v>
      </c>
      <c r="S112" s="156">
        <f t="shared" si="51"/>
        <v>1139.2562737763665</v>
      </c>
      <c r="T112" s="153"/>
      <c r="U112" s="153"/>
      <c r="W112" s="1">
        <v>46</v>
      </c>
      <c r="X112" s="7">
        <v>12</v>
      </c>
      <c r="Y112" s="17">
        <v>0.77500000000000002</v>
      </c>
      <c r="Z112">
        <v>1504</v>
      </c>
      <c r="AA112">
        <v>7163</v>
      </c>
      <c r="AB112">
        <v>883</v>
      </c>
      <c r="AC112">
        <v>1016</v>
      </c>
      <c r="AD112" s="27">
        <f t="shared" si="88"/>
        <v>0.13844836009415881</v>
      </c>
      <c r="AE112" s="27">
        <f t="shared" si="89"/>
        <v>5.6884805376669227E-2</v>
      </c>
      <c r="AF112" s="24">
        <f t="shared" si="90"/>
        <v>2.4338372818085112</v>
      </c>
      <c r="AG112" s="29">
        <f t="shared" si="91"/>
        <v>0.7226671917720876</v>
      </c>
      <c r="AH112" s="29">
        <f t="shared" si="92"/>
        <v>4.7626329787234045</v>
      </c>
      <c r="AJ112" s="51">
        <f>AA112/(PI()*$D$4^2/4)</f>
        <v>33.097020100660359</v>
      </c>
      <c r="AK112" s="51">
        <f>AH112</f>
        <v>4.7626329787234045</v>
      </c>
      <c r="AL112" s="58">
        <f t="shared" si="66"/>
        <v>0.7226671917720876</v>
      </c>
      <c r="AN112" s="122"/>
      <c r="AO112" s="160"/>
      <c r="AP112" s="160"/>
      <c r="AQ112" s="128"/>
    </row>
    <row r="113" spans="1:43" x14ac:dyDescent="0.2">
      <c r="A113">
        <v>46</v>
      </c>
      <c r="B113" s="1">
        <v>67</v>
      </c>
      <c r="C113" s="1" t="s">
        <v>195</v>
      </c>
      <c r="D113" s="7">
        <v>12</v>
      </c>
      <c r="E113">
        <v>1040</v>
      </c>
      <c r="F113">
        <v>1608</v>
      </c>
      <c r="G113">
        <v>7547</v>
      </c>
      <c r="H113" s="16">
        <v>0.79300000000000004</v>
      </c>
      <c r="I113" s="25">
        <f t="shared" si="81"/>
        <v>0.13921561557616688</v>
      </c>
      <c r="J113" s="25">
        <f t="shared" si="82"/>
        <v>5.6704247394095068E-2</v>
      </c>
      <c r="K113" s="27">
        <f t="shared" si="83"/>
        <v>2.4551179492537307</v>
      </c>
      <c r="L113" s="27">
        <f t="shared" si="84"/>
        <v>0.73100311701972143</v>
      </c>
      <c r="M113" s="27">
        <f t="shared" si="85"/>
        <v>4.6934079601990053</v>
      </c>
      <c r="N113" s="27"/>
      <c r="O113" s="25">
        <f t="shared" si="86"/>
        <v>34.871312396996188</v>
      </c>
      <c r="P113" s="25">
        <f t="shared" si="87"/>
        <v>4.6934079601990053</v>
      </c>
      <c r="Q113" s="58">
        <f t="shared" si="49"/>
        <v>0.73100311701972143</v>
      </c>
      <c r="R113" s="156">
        <f t="shared" si="50"/>
        <v>903.94092619290313</v>
      </c>
      <c r="S113" s="156">
        <f t="shared" si="51"/>
        <v>1139.9002852369522</v>
      </c>
      <c r="T113" s="153"/>
      <c r="U113" s="153"/>
      <c r="W113" s="1">
        <v>46</v>
      </c>
      <c r="X113" s="7">
        <v>12</v>
      </c>
      <c r="Y113" s="17">
        <v>0.8</v>
      </c>
      <c r="Z113">
        <v>1677</v>
      </c>
      <c r="AA113">
        <v>7716</v>
      </c>
      <c r="AB113">
        <v>912</v>
      </c>
      <c r="AC113">
        <v>1049</v>
      </c>
      <c r="AD113" s="27">
        <f t="shared" si="88"/>
        <v>0.13990122693108617</v>
      </c>
      <c r="AE113" s="27">
        <f t="shared" si="89"/>
        <v>5.7628346949225327E-2</v>
      </c>
      <c r="AF113" s="24">
        <f t="shared" si="90"/>
        <v>2.4276460168872984</v>
      </c>
      <c r="AG113" s="29">
        <f t="shared" si="91"/>
        <v>0.72460114186572799</v>
      </c>
      <c r="AH113" s="29">
        <f t="shared" si="92"/>
        <v>4.6010733452593922</v>
      </c>
      <c r="AJ113" s="51">
        <f>AA113/(PI()*$D$4^2/4)</f>
        <v>35.652185829498158</v>
      </c>
      <c r="AK113" s="51">
        <f>AH113</f>
        <v>4.6010733452593922</v>
      </c>
      <c r="AL113" s="58">
        <f t="shared" si="66"/>
        <v>0.72460114186572799</v>
      </c>
      <c r="AN113" s="122"/>
      <c r="AO113" s="160"/>
      <c r="AP113" s="160"/>
      <c r="AQ113" s="128"/>
    </row>
    <row r="114" spans="1:43" x14ac:dyDescent="0.2">
      <c r="A114">
        <v>46</v>
      </c>
      <c r="B114" s="1">
        <v>67</v>
      </c>
      <c r="C114" s="1" t="s">
        <v>195</v>
      </c>
      <c r="D114" s="7">
        <v>12</v>
      </c>
      <c r="E114">
        <v>1073</v>
      </c>
      <c r="F114">
        <v>1804</v>
      </c>
      <c r="G114">
        <v>8056</v>
      </c>
      <c r="H114" s="16">
        <v>0.81799999999999995</v>
      </c>
      <c r="I114" s="25">
        <f t="shared" si="81"/>
        <v>0.13960478183789726</v>
      </c>
      <c r="J114" s="25">
        <f t="shared" si="82"/>
        <v>5.7925118570061565E-2</v>
      </c>
      <c r="K114" s="27">
        <f t="shared" si="83"/>
        <v>2.4100905666518844</v>
      </c>
      <c r="L114" s="27">
        <f t="shared" si="84"/>
        <v>0.71859865722297611</v>
      </c>
      <c r="M114" s="27">
        <f t="shared" si="85"/>
        <v>4.4656319290465634</v>
      </c>
      <c r="N114" s="27"/>
      <c r="O114" s="25">
        <f t="shared" si="86"/>
        <v>37.22317380021218</v>
      </c>
      <c r="P114" s="25">
        <f t="shared" si="87"/>
        <v>4.4656319290465634</v>
      </c>
      <c r="Q114" s="58">
        <f t="shared" si="49"/>
        <v>0.71859865722297611</v>
      </c>
      <c r="R114" s="156">
        <f t="shared" si="50"/>
        <v>932.62366712017797</v>
      </c>
      <c r="S114" s="156">
        <f t="shared" si="51"/>
        <v>1140.1267324207556</v>
      </c>
      <c r="T114" s="153"/>
      <c r="U114" s="153"/>
      <c r="W114" s="1">
        <v>46</v>
      </c>
      <c r="X114" s="7">
        <v>12</v>
      </c>
      <c r="Y114" s="17">
        <v>0.82499999999999996</v>
      </c>
      <c r="Z114">
        <v>1878</v>
      </c>
      <c r="AA114">
        <v>8312</v>
      </c>
      <c r="AB114">
        <v>940</v>
      </c>
      <c r="AC114">
        <v>1082</v>
      </c>
      <c r="AD114" s="27">
        <f t="shared" si="88"/>
        <v>0.14165479948749249</v>
      </c>
      <c r="AE114" s="27">
        <f t="shared" si="89"/>
        <v>5.8808942465815355E-2</v>
      </c>
      <c r="AF114" s="24">
        <f t="shared" si="90"/>
        <v>2.4087289032587864</v>
      </c>
      <c r="AG114" s="29">
        <f t="shared" si="91"/>
        <v>0.72344657036206939</v>
      </c>
      <c r="AH114" s="29">
        <f t="shared" si="92"/>
        <v>4.4259850905218316</v>
      </c>
      <c r="AJ114" s="51">
        <f t="shared" ref="AJ114:AJ120" si="93">AA114/(PI()*$D$4^2/4)</f>
        <v>38.406035331102736</v>
      </c>
      <c r="AK114" s="51">
        <f t="shared" ref="AK114:AK120" si="94">AH114</f>
        <v>4.4259850905218316</v>
      </c>
      <c r="AL114" s="58">
        <f t="shared" si="66"/>
        <v>0.72344657036206939</v>
      </c>
      <c r="AN114" s="122"/>
      <c r="AO114" s="160"/>
      <c r="AP114" s="160"/>
      <c r="AQ114" s="128"/>
    </row>
    <row r="115" spans="1:43" x14ac:dyDescent="0.2">
      <c r="A115">
        <v>46</v>
      </c>
      <c r="B115" s="1">
        <v>67</v>
      </c>
      <c r="C115" s="1" t="s">
        <v>195</v>
      </c>
      <c r="D115" s="7">
        <v>12</v>
      </c>
      <c r="E115">
        <v>1101</v>
      </c>
      <c r="F115">
        <v>2028</v>
      </c>
      <c r="G115">
        <v>8777</v>
      </c>
      <c r="H115" s="16">
        <v>0.84</v>
      </c>
      <c r="I115" s="25">
        <f t="shared" si="81"/>
        <v>0.14446137396296616</v>
      </c>
      <c r="J115" s="25">
        <f t="shared" si="82"/>
        <v>6.027476944977176E-2</v>
      </c>
      <c r="K115" s="27">
        <f t="shared" si="83"/>
        <v>2.3967138370118342</v>
      </c>
      <c r="L115" s="27">
        <f t="shared" si="84"/>
        <v>0.72693393814510443</v>
      </c>
      <c r="M115" s="27">
        <f t="shared" si="85"/>
        <v>4.3279092702169626</v>
      </c>
      <c r="N115" s="27"/>
      <c r="O115" s="25">
        <f t="shared" si="86"/>
        <v>40.554592408696912</v>
      </c>
      <c r="P115" s="25">
        <f t="shared" si="87"/>
        <v>4.3279092702169626</v>
      </c>
      <c r="Q115" s="58">
        <f t="shared" si="49"/>
        <v>0.72693393814510443</v>
      </c>
      <c r="R115" s="156">
        <f t="shared" si="50"/>
        <v>956.96053820998691</v>
      </c>
      <c r="S115" s="156">
        <f t="shared" si="51"/>
        <v>1139.2387359642701</v>
      </c>
      <c r="T115" s="153"/>
      <c r="U115" s="153"/>
      <c r="W115" s="1">
        <v>46</v>
      </c>
      <c r="X115" s="7">
        <v>12</v>
      </c>
      <c r="Y115" s="17">
        <v>0.85</v>
      </c>
      <c r="Z115">
        <v>2113</v>
      </c>
      <c r="AA115">
        <v>8977</v>
      </c>
      <c r="AB115">
        <v>969</v>
      </c>
      <c r="AC115">
        <v>1115</v>
      </c>
      <c r="AD115" s="27">
        <f t="shared" si="88"/>
        <v>0.1440660905482912</v>
      </c>
      <c r="AE115" s="27">
        <f t="shared" si="89"/>
        <v>6.0465055944684647E-2</v>
      </c>
      <c r="AF115" s="24">
        <f t="shared" si="90"/>
        <v>2.3826338750118321</v>
      </c>
      <c r="AG115" s="29">
        <f t="shared" si="91"/>
        <v>0.72167404960821269</v>
      </c>
      <c r="AH115" s="29">
        <f t="shared" si="92"/>
        <v>4.2484619025082822</v>
      </c>
      <c r="AJ115" s="51">
        <f t="shared" si="93"/>
        <v>41.478702979705155</v>
      </c>
      <c r="AK115" s="51">
        <f t="shared" si="94"/>
        <v>4.2484619025082822</v>
      </c>
      <c r="AL115" s="58">
        <f t="shared" si="66"/>
        <v>0.72167404960821269</v>
      </c>
      <c r="AN115" s="122"/>
      <c r="AO115" s="160"/>
      <c r="AP115" s="160"/>
      <c r="AQ115" s="128"/>
    </row>
    <row r="116" spans="1:43" x14ac:dyDescent="0.2">
      <c r="A116">
        <v>46</v>
      </c>
      <c r="B116" s="1">
        <v>67</v>
      </c>
      <c r="C116" s="1" t="s">
        <v>195</v>
      </c>
      <c r="D116" s="7">
        <v>12</v>
      </c>
      <c r="E116">
        <v>1128</v>
      </c>
      <c r="F116">
        <v>2209</v>
      </c>
      <c r="G116">
        <v>9243</v>
      </c>
      <c r="H116" s="16">
        <v>0.86</v>
      </c>
      <c r="I116" s="25">
        <f t="shared" si="81"/>
        <v>0.144935587213122</v>
      </c>
      <c r="J116" s="25">
        <f t="shared" si="82"/>
        <v>6.1051730867347123E-2</v>
      </c>
      <c r="K116" s="27">
        <f t="shared" si="83"/>
        <v>2.3739799863829787</v>
      </c>
      <c r="L116" s="27">
        <f t="shared" si="84"/>
        <v>0.72121950241249921</v>
      </c>
      <c r="M116" s="27">
        <f t="shared" si="85"/>
        <v>4.1842462652784063</v>
      </c>
      <c r="N116" s="27"/>
      <c r="O116" s="25">
        <f t="shared" si="86"/>
        <v>42.707770039146126</v>
      </c>
      <c r="P116" s="25">
        <f t="shared" si="87"/>
        <v>4.1842462652784063</v>
      </c>
      <c r="Q116" s="58">
        <f t="shared" si="49"/>
        <v>0.72121950241249921</v>
      </c>
      <c r="R116" s="156">
        <f t="shared" si="50"/>
        <v>980.42823533230273</v>
      </c>
      <c r="S116" s="156">
        <f t="shared" si="51"/>
        <v>1140.0328317817473</v>
      </c>
      <c r="T116" s="153"/>
      <c r="U116" s="153"/>
      <c r="W116" s="1">
        <v>46</v>
      </c>
      <c r="X116" s="7">
        <v>12</v>
      </c>
      <c r="Y116" s="17">
        <v>0.875</v>
      </c>
      <c r="Z116">
        <v>2361</v>
      </c>
      <c r="AA116">
        <v>9656</v>
      </c>
      <c r="AB116">
        <v>997</v>
      </c>
      <c r="AC116">
        <v>1148</v>
      </c>
      <c r="AD116" s="27">
        <f t="shared" si="88"/>
        <v>0.14618195362453315</v>
      </c>
      <c r="AE116" s="27">
        <f t="shared" si="89"/>
        <v>6.1901316707513233E-2</v>
      </c>
      <c r="AF116" s="24">
        <f t="shared" si="90"/>
        <v>2.3615322161118169</v>
      </c>
      <c r="AG116" s="29">
        <f t="shared" si="91"/>
        <v>0.72051602895599653</v>
      </c>
      <c r="AH116" s="29">
        <f t="shared" si="92"/>
        <v>4.0897924608216858</v>
      </c>
      <c r="AJ116" s="51">
        <f t="shared" si="93"/>
        <v>44.616058368278154</v>
      </c>
      <c r="AK116" s="51">
        <f t="shared" si="94"/>
        <v>4.0897924608216858</v>
      </c>
      <c r="AL116" s="58">
        <f t="shared" si="66"/>
        <v>0.72051602895599653</v>
      </c>
      <c r="AN116" s="122"/>
      <c r="AO116" s="160"/>
      <c r="AP116" s="160"/>
      <c r="AQ116" s="128"/>
    </row>
    <row r="117" spans="1:43" x14ac:dyDescent="0.2">
      <c r="A117">
        <v>46</v>
      </c>
      <c r="B117" s="1">
        <v>67</v>
      </c>
      <c r="C117" s="1" t="s">
        <v>195</v>
      </c>
      <c r="D117" s="7">
        <v>12</v>
      </c>
      <c r="E117">
        <v>1158</v>
      </c>
      <c r="F117">
        <v>2450</v>
      </c>
      <c r="G117">
        <v>9879</v>
      </c>
      <c r="H117" s="16">
        <v>0.88300000000000001</v>
      </c>
      <c r="I117" s="25">
        <f t="shared" si="81"/>
        <v>0.14698605954231847</v>
      </c>
      <c r="J117" s="25">
        <f t="shared" si="82"/>
        <v>6.2584958750501116E-2</v>
      </c>
      <c r="K117" s="27">
        <f t="shared" si="83"/>
        <v>2.3485844279020407</v>
      </c>
      <c r="L117" s="27">
        <f t="shared" si="84"/>
        <v>0.71853370031561115</v>
      </c>
      <c r="M117" s="27">
        <f t="shared" si="85"/>
        <v>4.0322448979591838</v>
      </c>
      <c r="N117" s="27"/>
      <c r="O117" s="25">
        <f t="shared" si="86"/>
        <v>45.646441654952348</v>
      </c>
      <c r="P117" s="25">
        <f t="shared" si="87"/>
        <v>4.0322448979591838</v>
      </c>
      <c r="Q117" s="58">
        <f t="shared" si="49"/>
        <v>0.71853370031561115</v>
      </c>
      <c r="R117" s="156">
        <f t="shared" si="50"/>
        <v>1006.5034543570979</v>
      </c>
      <c r="S117" s="156">
        <f t="shared" si="51"/>
        <v>1139.8680117294427</v>
      </c>
      <c r="T117" s="153"/>
      <c r="U117" s="153"/>
      <c r="W117" s="1">
        <v>46</v>
      </c>
      <c r="X117" s="7">
        <v>12</v>
      </c>
      <c r="Y117" s="17">
        <v>0.9</v>
      </c>
      <c r="Z117">
        <v>2626</v>
      </c>
      <c r="AA117">
        <v>10357</v>
      </c>
      <c r="AB117">
        <v>1026</v>
      </c>
      <c r="AC117">
        <v>1180</v>
      </c>
      <c r="AD117" s="27">
        <f t="shared" si="88"/>
        <v>0.14840558401031462</v>
      </c>
      <c r="AE117" s="27">
        <f t="shared" si="89"/>
        <v>6.3398395086379747E-2</v>
      </c>
      <c r="AF117" s="24">
        <f t="shared" si="90"/>
        <v>2.340841338461539</v>
      </c>
      <c r="AG117" s="29">
        <f t="shared" si="91"/>
        <v>0.71961464116318752</v>
      </c>
      <c r="AH117" s="29">
        <f t="shared" si="92"/>
        <v>3.944021325209444</v>
      </c>
      <c r="AJ117" s="51">
        <f t="shared" si="93"/>
        <v>47.85506591966206</v>
      </c>
      <c r="AK117" s="51">
        <f t="shared" si="94"/>
        <v>3.944021325209444</v>
      </c>
      <c r="AL117" s="58">
        <f t="shared" si="66"/>
        <v>0.71961464116318752</v>
      </c>
      <c r="AN117" s="122"/>
      <c r="AO117" s="160"/>
      <c r="AP117" s="160"/>
      <c r="AQ117" s="128"/>
    </row>
    <row r="118" spans="1:43" x14ac:dyDescent="0.2">
      <c r="A118">
        <v>46</v>
      </c>
      <c r="B118" s="1">
        <v>67</v>
      </c>
      <c r="C118" s="1" t="s">
        <v>195</v>
      </c>
      <c r="D118" s="7">
        <v>12</v>
      </c>
      <c r="E118">
        <v>1161</v>
      </c>
      <c r="F118">
        <v>2442</v>
      </c>
      <c r="G118">
        <v>9837</v>
      </c>
      <c r="H118" s="16">
        <v>0.88500000000000001</v>
      </c>
      <c r="I118" s="25">
        <f t="shared" si="81"/>
        <v>0.14560574560761036</v>
      </c>
      <c r="J118" s="25">
        <f t="shared" si="82"/>
        <v>6.1898277621219265E-2</v>
      </c>
      <c r="K118" s="27">
        <f t="shared" si="83"/>
        <v>2.3523392120638822</v>
      </c>
      <c r="L118" s="27">
        <f t="shared" si="84"/>
        <v>0.71629529039974604</v>
      </c>
      <c r="M118" s="27">
        <f t="shared" si="85"/>
        <v>4.0282555282555279</v>
      </c>
      <c r="N118" s="27"/>
      <c r="O118" s="25">
        <f t="shared" si="86"/>
        <v>45.452378435040615</v>
      </c>
      <c r="P118" s="25">
        <f t="shared" si="87"/>
        <v>4.0282555282555279</v>
      </c>
      <c r="Q118" s="58">
        <f t="shared" si="49"/>
        <v>0.71629529039974604</v>
      </c>
      <c r="R118" s="156">
        <f t="shared" si="50"/>
        <v>1009.1109762595775</v>
      </c>
      <c r="S118" s="156">
        <f t="shared" si="51"/>
        <v>1140.2383912537598</v>
      </c>
      <c r="T118" s="153"/>
      <c r="U118" s="153"/>
      <c r="W118" s="1">
        <v>46</v>
      </c>
      <c r="X118" s="7">
        <v>12</v>
      </c>
      <c r="Y118" s="17">
        <v>0.92500000000000004</v>
      </c>
      <c r="Z118">
        <v>2909</v>
      </c>
      <c r="AA118">
        <v>11097</v>
      </c>
      <c r="AB118">
        <v>1054</v>
      </c>
      <c r="AC118">
        <v>1213</v>
      </c>
      <c r="AD118" s="27">
        <f t="shared" si="88"/>
        <v>0.15047496985028758</v>
      </c>
      <c r="AE118" s="27">
        <f t="shared" si="89"/>
        <v>6.4653327685102999E-2</v>
      </c>
      <c r="AF118" s="24">
        <f t="shared" si="90"/>
        <v>2.3274126056308009</v>
      </c>
      <c r="AG118" s="29">
        <f t="shared" si="91"/>
        <v>0.72045756518104187</v>
      </c>
      <c r="AH118" s="29">
        <f t="shared" si="92"/>
        <v>3.8147129597799929</v>
      </c>
      <c r="AJ118" s="51">
        <f t="shared" si="93"/>
        <v>51.274275032392573</v>
      </c>
      <c r="AK118" s="51">
        <f t="shared" si="94"/>
        <v>3.8147129597799929</v>
      </c>
      <c r="AL118" s="58">
        <f t="shared" si="66"/>
        <v>0.72045756518104187</v>
      </c>
      <c r="AN118" s="122"/>
      <c r="AO118" s="160"/>
      <c r="AP118" s="160"/>
      <c r="AQ118" s="128"/>
    </row>
    <row r="119" spans="1:43" x14ac:dyDescent="0.2">
      <c r="A119">
        <v>46</v>
      </c>
      <c r="B119" s="1">
        <v>67</v>
      </c>
      <c r="C119" s="1" t="s">
        <v>195</v>
      </c>
      <c r="D119" s="7">
        <v>12</v>
      </c>
      <c r="E119">
        <v>1186</v>
      </c>
      <c r="F119">
        <v>2686</v>
      </c>
      <c r="G119">
        <v>10557</v>
      </c>
      <c r="H119" s="16">
        <v>0.90400000000000003</v>
      </c>
      <c r="I119" s="25">
        <f t="shared" si="81"/>
        <v>0.14974468761362883</v>
      </c>
      <c r="J119" s="25">
        <f t="shared" si="82"/>
        <v>6.3867733637587493E-2</v>
      </c>
      <c r="K119" s="27">
        <f t="shared" si="83"/>
        <v>2.3446062524050637</v>
      </c>
      <c r="L119" s="27">
        <f t="shared" si="84"/>
        <v>0.72401659761281467</v>
      </c>
      <c r="M119" s="27">
        <f t="shared" si="85"/>
        <v>3.9303797468354431</v>
      </c>
      <c r="N119" s="27"/>
      <c r="O119" s="25">
        <f t="shared" si="86"/>
        <v>48.779176490670302</v>
      </c>
      <c r="P119" s="25">
        <f t="shared" si="87"/>
        <v>3.9303797468354431</v>
      </c>
      <c r="Q119" s="58">
        <f t="shared" si="49"/>
        <v>0.72401659761281467</v>
      </c>
      <c r="R119" s="156">
        <f t="shared" si="50"/>
        <v>1030.8403254469069</v>
      </c>
      <c r="S119" s="156">
        <f t="shared" si="51"/>
        <v>1140.3100945209146</v>
      </c>
      <c r="T119" s="153"/>
      <c r="U119" s="153"/>
      <c r="W119" s="1">
        <v>46</v>
      </c>
      <c r="X119" s="7">
        <v>12</v>
      </c>
      <c r="Y119" s="17">
        <v>0.95</v>
      </c>
      <c r="Z119">
        <v>3203</v>
      </c>
      <c r="AA119">
        <v>11767</v>
      </c>
      <c r="AB119">
        <v>1083</v>
      </c>
      <c r="AC119">
        <v>1246</v>
      </c>
      <c r="AD119" s="27">
        <f t="shared" si="88"/>
        <v>0.15122024922539762</v>
      </c>
      <c r="AE119" s="27">
        <f t="shared" si="89"/>
        <v>6.5679883810015077E-2</v>
      </c>
      <c r="AF119" s="24">
        <f t="shared" si="90"/>
        <v>2.302383019781455</v>
      </c>
      <c r="AG119" s="29">
        <f t="shared" si="91"/>
        <v>0.71447237211810788</v>
      </c>
      <c r="AH119" s="29">
        <f t="shared" si="92"/>
        <v>3.6737433655947549</v>
      </c>
      <c r="AJ119" s="51">
        <f t="shared" si="93"/>
        <v>54.3700454452702</v>
      </c>
      <c r="AK119" s="51">
        <f t="shared" si="94"/>
        <v>3.6737433655947549</v>
      </c>
      <c r="AL119" s="58">
        <f t="shared" si="66"/>
        <v>0.71447237211810788</v>
      </c>
      <c r="AN119" s="122"/>
      <c r="AO119" s="160"/>
      <c r="AP119" s="160"/>
      <c r="AQ119" s="128"/>
    </row>
    <row r="120" spans="1:43" x14ac:dyDescent="0.2">
      <c r="A120">
        <v>46</v>
      </c>
      <c r="B120" s="1">
        <v>67</v>
      </c>
      <c r="C120" s="1" t="s">
        <v>195</v>
      </c>
      <c r="D120" s="7">
        <v>12</v>
      </c>
      <c r="E120">
        <v>1214</v>
      </c>
      <c r="F120">
        <v>2916</v>
      </c>
      <c r="G120" s="21">
        <v>11087</v>
      </c>
      <c r="H120" s="16">
        <v>0.92600000000000005</v>
      </c>
      <c r="I120" s="25">
        <f t="shared" si="81"/>
        <v>0.15009179611121007</v>
      </c>
      <c r="J120" s="25">
        <f t="shared" si="82"/>
        <v>6.4648882702272287E-2</v>
      </c>
      <c r="K120" s="27">
        <f t="shared" si="83"/>
        <v>2.3216456315637859</v>
      </c>
      <c r="L120" s="27">
        <f t="shared" si="84"/>
        <v>0.71775677389087522</v>
      </c>
      <c r="M120" s="27">
        <f t="shared" si="85"/>
        <v>3.8021262002743486</v>
      </c>
      <c r="N120" s="27"/>
      <c r="O120" s="25">
        <f t="shared" si="86"/>
        <v>51.228069503842157</v>
      </c>
      <c r="P120" s="25">
        <f t="shared" si="87"/>
        <v>3.8021262002743486</v>
      </c>
      <c r="Q120" s="58">
        <f t="shared" si="49"/>
        <v>0.71775677389087522</v>
      </c>
      <c r="R120" s="156">
        <f t="shared" si="50"/>
        <v>1055.1771965367159</v>
      </c>
      <c r="S120" s="156">
        <f t="shared" si="51"/>
        <v>1139.5002122426738</v>
      </c>
      <c r="T120" s="153"/>
      <c r="U120" s="153"/>
      <c r="W120" s="1">
        <v>46</v>
      </c>
      <c r="X120" s="7">
        <v>12</v>
      </c>
      <c r="Y120" s="17">
        <v>0.97499999999999998</v>
      </c>
      <c r="Z120">
        <v>3501</v>
      </c>
      <c r="AA120">
        <v>12277</v>
      </c>
      <c r="AB120">
        <v>1111</v>
      </c>
      <c r="AC120">
        <v>1279</v>
      </c>
      <c r="AD120" s="27">
        <f t="shared" si="88"/>
        <v>0.14973779983818283</v>
      </c>
      <c r="AE120" s="27">
        <f t="shared" si="89"/>
        <v>6.6375841720002993E-2</v>
      </c>
      <c r="AF120" s="24">
        <f t="shared" si="90"/>
        <v>2.2559081129220231</v>
      </c>
      <c r="AG120" s="29">
        <f t="shared" si="91"/>
        <v>0.69661050793210166</v>
      </c>
      <c r="AH120" s="29">
        <f t="shared" si="92"/>
        <v>3.5067123678948873</v>
      </c>
      <c r="AJ120" s="51">
        <f t="shared" si="93"/>
        <v>56.72652740134123</v>
      </c>
      <c r="AK120" s="51">
        <f t="shared" si="94"/>
        <v>3.5067123678948873</v>
      </c>
      <c r="AL120" s="58">
        <f t="shared" si="66"/>
        <v>0.69661050793210166</v>
      </c>
      <c r="AN120" s="122"/>
      <c r="AO120" s="160"/>
      <c r="AP120" s="160"/>
      <c r="AQ120" s="128"/>
    </row>
    <row r="121" spans="1:43" x14ac:dyDescent="0.2">
      <c r="A121">
        <v>46</v>
      </c>
      <c r="B121" s="1">
        <v>67</v>
      </c>
      <c r="C121" s="1" t="s">
        <v>195</v>
      </c>
      <c r="D121" s="7">
        <v>12</v>
      </c>
      <c r="E121">
        <v>1241</v>
      </c>
      <c r="F121">
        <v>3149</v>
      </c>
      <c r="G121">
        <v>11660</v>
      </c>
      <c r="H121" s="16">
        <v>0.94599999999999995</v>
      </c>
      <c r="I121" s="25">
        <f t="shared" si="81"/>
        <v>0.15105505665261557</v>
      </c>
      <c r="J121" s="25">
        <f t="shared" si="82"/>
        <v>6.5356213117298709E-2</v>
      </c>
      <c r="K121" s="27">
        <f t="shared" si="83"/>
        <v>2.3112577893934585</v>
      </c>
      <c r="L121" s="27">
        <f t="shared" si="84"/>
        <v>0.71683452349355281</v>
      </c>
      <c r="M121" s="27">
        <f t="shared" si="85"/>
        <v>3.7027627818355033</v>
      </c>
      <c r="N121" s="27"/>
      <c r="O121" s="25">
        <f t="shared" si="86"/>
        <v>53.875646289780789</v>
      </c>
      <c r="P121" s="25">
        <f t="shared" si="87"/>
        <v>3.7027627818355033</v>
      </c>
      <c r="Q121" s="58">
        <f t="shared" si="49"/>
        <v>0.71683452349355281</v>
      </c>
      <c r="R121" s="156">
        <f t="shared" si="50"/>
        <v>1078.6448936590314</v>
      </c>
      <c r="S121" s="156">
        <f t="shared" si="51"/>
        <v>1140.2165894915765</v>
      </c>
      <c r="T121" s="153"/>
      <c r="U121" s="153"/>
      <c r="AD121" s="27"/>
      <c r="AE121" s="27"/>
      <c r="AG121" s="29"/>
      <c r="AH121" s="29"/>
      <c r="AL121" s="58"/>
      <c r="AN121" s="122"/>
      <c r="AO121" s="160"/>
      <c r="AP121" s="160"/>
      <c r="AQ121" s="128"/>
    </row>
    <row r="122" spans="1:43" x14ac:dyDescent="0.2">
      <c r="A122">
        <v>46</v>
      </c>
      <c r="B122" s="1">
        <v>67</v>
      </c>
      <c r="C122" s="1" t="s">
        <v>195</v>
      </c>
      <c r="D122" s="7">
        <v>12</v>
      </c>
      <c r="E122">
        <v>1272</v>
      </c>
      <c r="F122">
        <v>3443</v>
      </c>
      <c r="G122">
        <v>12254</v>
      </c>
      <c r="H122" s="16">
        <v>0.97</v>
      </c>
      <c r="I122" s="25">
        <f t="shared" si="81"/>
        <v>0.15110677406525139</v>
      </c>
      <c r="J122" s="25">
        <f t="shared" si="82"/>
        <v>6.635982818491086E-2</v>
      </c>
      <c r="K122" s="27">
        <f t="shared" si="83"/>
        <v>2.2770820569968051</v>
      </c>
      <c r="L122" s="27">
        <f t="shared" si="84"/>
        <v>0.7063558389487069</v>
      </c>
      <c r="M122" s="27">
        <f t="shared" si="85"/>
        <v>3.559105431309904</v>
      </c>
      <c r="N122" s="27"/>
      <c r="O122" s="25">
        <f t="shared" si="86"/>
        <v>56.620254685675278</v>
      </c>
      <c r="P122" s="25">
        <f t="shared" si="87"/>
        <v>3.559105431309904</v>
      </c>
      <c r="Q122" s="58">
        <f t="shared" si="49"/>
        <v>0.7063558389487069</v>
      </c>
      <c r="R122" s="156">
        <f t="shared" si="50"/>
        <v>1105.58928665132</v>
      </c>
      <c r="S122" s="156">
        <f t="shared" si="51"/>
        <v>1139.7827697436289</v>
      </c>
      <c r="T122" s="153"/>
      <c r="U122" s="153"/>
      <c r="AD122" s="27"/>
      <c r="AE122" s="27"/>
      <c r="AG122" s="29"/>
      <c r="AH122" s="29"/>
      <c r="AL122" s="58"/>
      <c r="AN122" s="122"/>
      <c r="AO122" s="160"/>
      <c r="AP122" s="160"/>
      <c r="AQ122" s="128"/>
    </row>
    <row r="123" spans="1:43" x14ac:dyDescent="0.2">
      <c r="A123">
        <v>46</v>
      </c>
      <c r="B123" s="1">
        <v>67</v>
      </c>
      <c r="C123" s="1" t="s">
        <v>195</v>
      </c>
      <c r="D123" s="7">
        <v>12</v>
      </c>
      <c r="E123">
        <v>1300</v>
      </c>
      <c r="F123">
        <v>3698</v>
      </c>
      <c r="G123">
        <v>12508</v>
      </c>
      <c r="H123" s="16">
        <v>0.99099999999999999</v>
      </c>
      <c r="I123" s="25">
        <f>0.1515*(G123/1000)/(E123/1000)^2/($D$4/10)^4</f>
        <v>0.14766631887651852</v>
      </c>
      <c r="J123" s="25">
        <f>0.5*(F123/1000)/(E123/1000)^3/($D$4/10)^5</f>
        <v>6.6767699697787383E-2</v>
      </c>
      <c r="K123" s="27">
        <f>I123/J123</f>
        <v>2.2116430481341269</v>
      </c>
      <c r="L123" s="27">
        <f>0.798*I123^1.5/J123</f>
        <v>0.67820135052077657</v>
      </c>
      <c r="M123" s="27">
        <f>G123/F123</f>
        <v>3.3823688480259602</v>
      </c>
      <c r="N123" s="27"/>
      <c r="O123" s="25">
        <f>G123/(PI()*$D$4^2/4)</f>
        <v>57.793875110855751</v>
      </c>
      <c r="P123" s="25">
        <f>M123</f>
        <v>3.3823688480259602</v>
      </c>
      <c r="Q123" s="58">
        <f t="shared" si="49"/>
        <v>0.67820135052077657</v>
      </c>
      <c r="R123" s="156">
        <f t="shared" si="50"/>
        <v>1129.9261577411291</v>
      </c>
      <c r="S123" s="156">
        <f t="shared" si="51"/>
        <v>1140.1878483765179</v>
      </c>
      <c r="T123" s="153"/>
      <c r="U123" s="153"/>
      <c r="AD123" s="27"/>
      <c r="AE123" s="27"/>
      <c r="AG123" s="29"/>
      <c r="AH123" s="29"/>
      <c r="AL123" s="58"/>
      <c r="AN123" s="122"/>
      <c r="AO123" s="160"/>
      <c r="AP123" s="160"/>
      <c r="AQ123" s="128"/>
    </row>
    <row r="124" spans="1:43" x14ac:dyDescent="0.2">
      <c r="H124"/>
      <c r="I124" s="25"/>
      <c r="J124" s="25"/>
      <c r="K124" s="27"/>
      <c r="L124" s="27"/>
      <c r="M124" s="27"/>
      <c r="N124" s="27"/>
      <c r="O124" s="25"/>
      <c r="P124" s="25"/>
      <c r="Q124" s="58"/>
      <c r="R124" s="156"/>
      <c r="T124" s="153"/>
      <c r="U124" s="153"/>
      <c r="AD124" s="27"/>
      <c r="AE124" s="27"/>
      <c r="AG124" s="29"/>
      <c r="AH124" s="29"/>
      <c r="AL124" s="58"/>
      <c r="AN124" s="122"/>
      <c r="AO124" s="160"/>
      <c r="AP124" s="160"/>
      <c r="AQ124" s="128"/>
    </row>
    <row r="125" spans="1:43" x14ac:dyDescent="0.2">
      <c r="H125"/>
      <c r="I125" s="25"/>
      <c r="J125" s="25"/>
      <c r="K125" s="27"/>
      <c r="L125" s="27"/>
      <c r="M125" s="27"/>
      <c r="N125" s="27"/>
      <c r="O125" s="25"/>
      <c r="P125" s="25"/>
      <c r="Q125" s="58"/>
      <c r="R125" s="156"/>
      <c r="T125" s="153"/>
      <c r="U125" s="153"/>
      <c r="AD125" s="27"/>
      <c r="AE125" s="27"/>
      <c r="AG125" s="29"/>
      <c r="AH125" s="29"/>
      <c r="AL125" s="58"/>
      <c r="AN125" s="122"/>
      <c r="AO125" s="160"/>
      <c r="AP125" s="160"/>
      <c r="AQ125" s="128"/>
    </row>
    <row r="126" spans="1:43" x14ac:dyDescent="0.2">
      <c r="A126">
        <v>47</v>
      </c>
      <c r="B126" s="1">
        <v>64</v>
      </c>
      <c r="C126" s="1" t="s">
        <v>195</v>
      </c>
      <c r="D126" s="7">
        <v>14</v>
      </c>
      <c r="E126">
        <v>699</v>
      </c>
      <c r="F126">
        <v>570</v>
      </c>
      <c r="G126">
        <v>3720</v>
      </c>
      <c r="H126" s="17">
        <v>0.53400000000000003</v>
      </c>
      <c r="I126" s="25">
        <f t="shared" ref="I126:I135" si="95">0.1515*(G126/1000)/(E126/1000)^2/($D$4/10)^4</f>
        <v>0.15190388073845701</v>
      </c>
      <c r="J126" s="25">
        <f t="shared" ref="J126:J135" si="96">0.5*(F126/1000)/(E126/1000)^3/($D$4/10)^5</f>
        <v>6.6202271740198659E-2</v>
      </c>
      <c r="K126" s="27">
        <f t="shared" ref="K126:K135" si="97">I126/J126</f>
        <v>2.2945418147368426</v>
      </c>
      <c r="L126" s="27">
        <f t="shared" ref="L126:L135" si="98">0.798*I126^1.5/J126</f>
        <v>0.71364676652881243</v>
      </c>
      <c r="M126" s="27">
        <f t="shared" ref="M126:M135" si="99">G126/F126</f>
        <v>6.5263157894736841</v>
      </c>
      <c r="N126" s="27"/>
      <c r="O126" s="25">
        <f t="shared" ref="O126:O135" si="100">G126/(PI()*$D$4^2/4)</f>
        <v>17.188456620753389</v>
      </c>
      <c r="P126" s="25">
        <f t="shared" ref="P126:P135" si="101">M126</f>
        <v>6.5263157894736841</v>
      </c>
      <c r="Q126" s="58">
        <f t="shared" si="49"/>
        <v>0.71364676652881243</v>
      </c>
      <c r="R126" s="156">
        <f t="shared" si="50"/>
        <v>607.55260327773021</v>
      </c>
      <c r="S126" s="156">
        <f t="shared" si="51"/>
        <v>1137.738957448933</v>
      </c>
      <c r="T126" s="153"/>
      <c r="U126" s="153"/>
      <c r="W126" s="1">
        <v>47</v>
      </c>
      <c r="X126" s="7">
        <v>14</v>
      </c>
      <c r="Y126" s="17">
        <v>0.72499999999999998</v>
      </c>
      <c r="Z126">
        <v>1595</v>
      </c>
      <c r="AA126">
        <v>7271</v>
      </c>
      <c r="AB126">
        <v>825</v>
      </c>
      <c r="AC126">
        <v>949</v>
      </c>
      <c r="AD126" s="27">
        <f t="shared" ref="AD126:AD132" si="102">0.1515*(AA126/1000)/(AC126/1000)^2/($D$4/10)^4</f>
        <v>0.16108014076863078</v>
      </c>
      <c r="AE126" s="27">
        <f t="shared" ref="AE126:AE132" si="103">0.5*(Z126/1000)/(AC126/1000)^3/($D$4/10)^5</f>
        <v>7.4027249649914584E-2</v>
      </c>
      <c r="AF126" s="24">
        <f t="shared" ref="AF126:AF132" si="104">AD126/AE126</f>
        <v>2.1759573877241385</v>
      </c>
      <c r="AG126" s="29">
        <f t="shared" ref="AG126:AG132" si="105">0.798*AD126^1.5/AE126</f>
        <v>0.69690611909656597</v>
      </c>
      <c r="AH126" s="29">
        <f t="shared" ref="AH126:AH132" si="106">AA126/Z126</f>
        <v>4.5586206896551724</v>
      </c>
      <c r="AJ126" s="51">
        <f t="shared" ref="AJ126:AJ132" si="107">AA126/(PI()*$D$4^2/4)</f>
        <v>33.596039809004814</v>
      </c>
      <c r="AK126" s="51">
        <f t="shared" ref="AK126:AK132" si="108">AH126</f>
        <v>4.5586206896551724</v>
      </c>
      <c r="AL126" s="58">
        <f t="shared" si="66"/>
        <v>0.69690611909656597</v>
      </c>
      <c r="AN126" s="122"/>
      <c r="AO126" s="160"/>
      <c r="AP126" s="160"/>
      <c r="AQ126" s="128"/>
    </row>
    <row r="127" spans="1:43" x14ac:dyDescent="0.2">
      <c r="A127">
        <v>47</v>
      </c>
      <c r="B127" s="1">
        <v>64</v>
      </c>
      <c r="C127" s="1" t="s">
        <v>195</v>
      </c>
      <c r="D127" s="7">
        <v>14</v>
      </c>
      <c r="E127">
        <v>817</v>
      </c>
      <c r="F127">
        <v>962</v>
      </c>
      <c r="G127">
        <v>5230</v>
      </c>
      <c r="H127" s="17">
        <v>0.624</v>
      </c>
      <c r="I127" s="25">
        <f t="shared" si="95"/>
        <v>0.15632839046704158</v>
      </c>
      <c r="J127" s="25">
        <f t="shared" si="96"/>
        <v>6.9974284525264163E-2</v>
      </c>
      <c r="K127" s="27">
        <f t="shared" si="97"/>
        <v>2.2340834426195433</v>
      </c>
      <c r="L127" s="27">
        <f t="shared" si="98"/>
        <v>0.70488977285214427</v>
      </c>
      <c r="M127" s="27">
        <f t="shared" si="99"/>
        <v>5.4365904365904365</v>
      </c>
      <c r="N127" s="27"/>
      <c r="O127" s="25">
        <f t="shared" si="100"/>
        <v>24.165491431865654</v>
      </c>
      <c r="P127" s="25">
        <f t="shared" si="101"/>
        <v>5.4365904365904365</v>
      </c>
      <c r="Q127" s="58">
        <f t="shared" si="49"/>
        <v>0.70488977285214427</v>
      </c>
      <c r="R127" s="156">
        <f t="shared" si="50"/>
        <v>710.11513144192497</v>
      </c>
      <c r="S127" s="156">
        <f t="shared" si="51"/>
        <v>1138.0050183364183</v>
      </c>
      <c r="T127" s="153"/>
      <c r="U127" s="153"/>
      <c r="W127" s="1">
        <v>47</v>
      </c>
      <c r="X127" s="7">
        <v>14</v>
      </c>
      <c r="Y127" s="17">
        <v>0.75</v>
      </c>
      <c r="Z127">
        <v>1814</v>
      </c>
      <c r="AA127">
        <v>7876</v>
      </c>
      <c r="AB127">
        <v>853</v>
      </c>
      <c r="AC127">
        <v>982</v>
      </c>
      <c r="AD127" s="27">
        <f t="shared" si="102"/>
        <v>0.1629532447292491</v>
      </c>
      <c r="AE127" s="27">
        <f t="shared" si="103"/>
        <v>7.5985790078685431E-2</v>
      </c>
      <c r="AF127" s="24">
        <f t="shared" si="104"/>
        <v>2.1445226082469686</v>
      </c>
      <c r="AG127" s="29">
        <f t="shared" si="105"/>
        <v>0.6908201977620384</v>
      </c>
      <c r="AH127" s="29">
        <f t="shared" si="106"/>
        <v>4.3417861080485114</v>
      </c>
      <c r="AJ127" s="51">
        <f t="shared" si="107"/>
        <v>36.391474286304756</v>
      </c>
      <c r="AK127" s="51">
        <f t="shared" si="108"/>
        <v>4.3417861080485114</v>
      </c>
      <c r="AL127" s="58">
        <f t="shared" si="66"/>
        <v>0.6908201977620384</v>
      </c>
      <c r="AN127" s="122"/>
      <c r="AO127" s="160"/>
      <c r="AP127" s="160"/>
      <c r="AQ127" s="128"/>
    </row>
    <row r="128" spans="1:43" x14ac:dyDescent="0.2">
      <c r="A128">
        <v>47</v>
      </c>
      <c r="B128" s="1">
        <v>64</v>
      </c>
      <c r="C128" s="1" t="s">
        <v>195</v>
      </c>
      <c r="D128" s="7">
        <v>14</v>
      </c>
      <c r="E128">
        <v>934</v>
      </c>
      <c r="F128">
        <v>1485</v>
      </c>
      <c r="G128">
        <v>6955</v>
      </c>
      <c r="H128" s="17">
        <v>0.71299999999999997</v>
      </c>
      <c r="I128" s="25">
        <f t="shared" si="95"/>
        <v>0.15906830837070357</v>
      </c>
      <c r="J128" s="25">
        <f t="shared" si="96"/>
        <v>7.2296186415102104E-2</v>
      </c>
      <c r="K128" s="27">
        <f t="shared" si="97"/>
        <v>2.2002309701010101</v>
      </c>
      <c r="L128" s="27">
        <f t="shared" si="98"/>
        <v>0.7002659282500413</v>
      </c>
      <c r="M128" s="27">
        <f t="shared" si="99"/>
        <v>4.6835016835016834</v>
      </c>
      <c r="N128" s="27"/>
      <c r="O128" s="25">
        <f t="shared" si="100"/>
        <v>32.135945106811782</v>
      </c>
      <c r="P128" s="25">
        <f t="shared" si="101"/>
        <v>4.6835016835016834</v>
      </c>
      <c r="Q128" s="58">
        <f t="shared" si="49"/>
        <v>0.7002659282500413</v>
      </c>
      <c r="R128" s="156">
        <f t="shared" si="50"/>
        <v>811.80848563862651</v>
      </c>
      <c r="S128" s="156">
        <f t="shared" si="51"/>
        <v>1138.5813262813836</v>
      </c>
      <c r="T128" s="153"/>
      <c r="U128" s="153"/>
      <c r="W128" s="1">
        <v>47</v>
      </c>
      <c r="X128" s="7">
        <v>14</v>
      </c>
      <c r="Y128" s="17">
        <v>0.77500000000000002</v>
      </c>
      <c r="Z128">
        <v>2035</v>
      </c>
      <c r="AA128">
        <v>8497</v>
      </c>
      <c r="AB128">
        <v>882</v>
      </c>
      <c r="AC128">
        <v>1015</v>
      </c>
      <c r="AD128" s="27">
        <f t="shared" si="102"/>
        <v>0.16455603500169058</v>
      </c>
      <c r="AE128" s="27">
        <f t="shared" si="103"/>
        <v>7.7196187260460195E-2</v>
      </c>
      <c r="AF128" s="24">
        <f t="shared" si="104"/>
        <v>2.1316601355773952</v>
      </c>
      <c r="AG128" s="29">
        <f t="shared" si="105"/>
        <v>0.69004555401922718</v>
      </c>
      <c r="AH128" s="29">
        <f t="shared" si="106"/>
        <v>4.1754299754299753</v>
      </c>
      <c r="AJ128" s="51">
        <f t="shared" si="107"/>
        <v>39.260837609285367</v>
      </c>
      <c r="AK128" s="51">
        <f t="shared" si="108"/>
        <v>4.1754299754299753</v>
      </c>
      <c r="AL128" s="58">
        <f t="shared" si="66"/>
        <v>0.69004555401922718</v>
      </c>
      <c r="AN128" s="122"/>
      <c r="AO128" s="160"/>
      <c r="AP128" s="160"/>
      <c r="AQ128" s="128"/>
    </row>
    <row r="129" spans="1:43" x14ac:dyDescent="0.2">
      <c r="A129">
        <v>47</v>
      </c>
      <c r="B129" s="1">
        <v>64</v>
      </c>
      <c r="C129" s="1" t="s">
        <v>195</v>
      </c>
      <c r="D129" s="7">
        <v>14</v>
      </c>
      <c r="E129">
        <v>1004</v>
      </c>
      <c r="F129">
        <v>1948</v>
      </c>
      <c r="G129">
        <v>8265</v>
      </c>
      <c r="H129" s="17">
        <v>0.76700000000000002</v>
      </c>
      <c r="I129" s="25">
        <f t="shared" si="95"/>
        <v>0.16358960846472675</v>
      </c>
      <c r="J129" s="25">
        <f t="shared" si="96"/>
        <v>7.6351465653635639E-2</v>
      </c>
      <c r="K129" s="27">
        <f t="shared" si="97"/>
        <v>2.1425863546201236</v>
      </c>
      <c r="L129" s="27">
        <f t="shared" si="98"/>
        <v>0.69154282950090207</v>
      </c>
      <c r="M129" s="27">
        <f t="shared" si="99"/>
        <v>4.2428131416837784</v>
      </c>
      <c r="N129" s="27"/>
      <c r="O129" s="25">
        <f t="shared" si="100"/>
        <v>38.188869346915794</v>
      </c>
      <c r="P129" s="25">
        <f t="shared" si="101"/>
        <v>4.2428131416837784</v>
      </c>
      <c r="Q129" s="58">
        <f t="shared" si="49"/>
        <v>0.69154282950090207</v>
      </c>
      <c r="R129" s="156">
        <f t="shared" si="50"/>
        <v>872.65066336314885</v>
      </c>
      <c r="S129" s="156">
        <f t="shared" si="51"/>
        <v>1137.7453238111459</v>
      </c>
      <c r="T129" s="153"/>
      <c r="U129" s="153"/>
      <c r="W129" s="1">
        <v>47</v>
      </c>
      <c r="X129" s="7">
        <v>14</v>
      </c>
      <c r="Y129" s="17">
        <v>0.8</v>
      </c>
      <c r="Z129">
        <v>2304</v>
      </c>
      <c r="AA129">
        <v>9215</v>
      </c>
      <c r="AB129">
        <v>910</v>
      </c>
      <c r="AC129">
        <v>1047</v>
      </c>
      <c r="AD129" s="27">
        <f t="shared" si="102"/>
        <v>0.16771899712428426</v>
      </c>
      <c r="AE129" s="27">
        <f t="shared" si="103"/>
        <v>7.9629134225861278E-2</v>
      </c>
      <c r="AF129" s="24">
        <f t="shared" si="104"/>
        <v>2.1062516722656253</v>
      </c>
      <c r="AG129" s="29">
        <f t="shared" si="105"/>
        <v>0.68834202133480016</v>
      </c>
      <c r="AH129" s="29">
        <f t="shared" si="106"/>
        <v>3.9995659722222223</v>
      </c>
      <c r="AJ129" s="51">
        <f t="shared" si="107"/>
        <v>42.578394559204973</v>
      </c>
      <c r="AK129" s="51">
        <f t="shared" si="108"/>
        <v>3.9995659722222223</v>
      </c>
      <c r="AL129" s="58">
        <f t="shared" si="66"/>
        <v>0.68834202133480016</v>
      </c>
      <c r="AN129" s="122"/>
      <c r="AO129" s="160"/>
      <c r="AP129" s="160"/>
      <c r="AQ129" s="128"/>
    </row>
    <row r="130" spans="1:43" x14ac:dyDescent="0.2">
      <c r="A130">
        <v>47</v>
      </c>
      <c r="B130" s="1">
        <v>64</v>
      </c>
      <c r="C130" s="1" t="s">
        <v>195</v>
      </c>
      <c r="D130" s="7">
        <v>14</v>
      </c>
      <c r="E130">
        <v>1040</v>
      </c>
      <c r="F130">
        <v>2241</v>
      </c>
      <c r="G130">
        <v>9058</v>
      </c>
      <c r="H130" s="17">
        <v>0.79400000000000004</v>
      </c>
      <c r="I130" s="25">
        <f t="shared" si="95"/>
        <v>0.16708825306597586</v>
      </c>
      <c r="J130" s="25">
        <f t="shared" si="96"/>
        <v>7.9026255230203374E-2</v>
      </c>
      <c r="K130" s="27">
        <f t="shared" si="97"/>
        <v>2.114338488888889</v>
      </c>
      <c r="L130" s="27">
        <f t="shared" si="98"/>
        <v>0.68968434194432027</v>
      </c>
      <c r="M130" s="27">
        <f t="shared" si="99"/>
        <v>4.0419455600178491</v>
      </c>
      <c r="N130" s="27"/>
      <c r="O130" s="25">
        <f t="shared" si="100"/>
        <v>41.852967760963494</v>
      </c>
      <c r="P130" s="25">
        <f t="shared" si="101"/>
        <v>4.0419455600178491</v>
      </c>
      <c r="Q130" s="58">
        <f t="shared" si="49"/>
        <v>0.68968434194432027</v>
      </c>
      <c r="R130" s="156">
        <f t="shared" si="50"/>
        <v>903.94092619290313</v>
      </c>
      <c r="S130" s="156">
        <f t="shared" si="51"/>
        <v>1138.4646425603314</v>
      </c>
      <c r="T130" s="153"/>
      <c r="U130" s="153"/>
      <c r="W130" s="1">
        <v>47</v>
      </c>
      <c r="X130" s="7">
        <v>14</v>
      </c>
      <c r="Y130" s="17">
        <v>0.82499999999999996</v>
      </c>
      <c r="Z130">
        <v>2613</v>
      </c>
      <c r="AA130">
        <v>10037</v>
      </c>
      <c r="AB130">
        <v>939</v>
      </c>
      <c r="AC130">
        <v>1080</v>
      </c>
      <c r="AD130" s="27">
        <f t="shared" si="102"/>
        <v>0.17168671610748765</v>
      </c>
      <c r="AE130" s="27">
        <f t="shared" si="103"/>
        <v>8.228064877420864E-2</v>
      </c>
      <c r="AF130" s="24">
        <f t="shared" si="104"/>
        <v>2.0865989593570617</v>
      </c>
      <c r="AG130" s="29">
        <f t="shared" si="105"/>
        <v>0.68993825308284118</v>
      </c>
      <c r="AH130" s="29">
        <f t="shared" si="106"/>
        <v>3.8411787217757367</v>
      </c>
      <c r="AJ130" s="51">
        <f t="shared" si="107"/>
        <v>46.376489006048864</v>
      </c>
      <c r="AK130" s="51">
        <f t="shared" si="108"/>
        <v>3.8411787217757367</v>
      </c>
      <c r="AL130" s="58">
        <f t="shared" si="66"/>
        <v>0.68993825308284118</v>
      </c>
      <c r="AN130" s="122"/>
      <c r="AO130" s="160"/>
      <c r="AP130" s="160"/>
      <c r="AQ130" s="128"/>
    </row>
    <row r="131" spans="1:43" x14ac:dyDescent="0.2">
      <c r="A131">
        <v>47</v>
      </c>
      <c r="B131" s="1">
        <v>64</v>
      </c>
      <c r="C131" s="1" t="s">
        <v>195</v>
      </c>
      <c r="D131" s="7">
        <v>14</v>
      </c>
      <c r="E131">
        <v>1074</v>
      </c>
      <c r="F131">
        <v>2538</v>
      </c>
      <c r="G131">
        <v>9770</v>
      </c>
      <c r="H131" s="17">
        <v>0.82</v>
      </c>
      <c r="I131" s="25">
        <f t="shared" si="95"/>
        <v>0.16899205286618776</v>
      </c>
      <c r="J131" s="25">
        <f t="shared" si="96"/>
        <v>8.1265897825309241E-2</v>
      </c>
      <c r="K131" s="27">
        <f t="shared" si="97"/>
        <v>2.0794953035460999</v>
      </c>
      <c r="L131" s="27">
        <f t="shared" si="98"/>
        <v>0.68217213569906465</v>
      </c>
      <c r="M131" s="27">
        <f t="shared" si="99"/>
        <v>3.8494877856579985</v>
      </c>
      <c r="N131" s="27"/>
      <c r="O131" s="25">
        <f t="shared" si="100"/>
        <v>45.142801393752855</v>
      </c>
      <c r="P131" s="25">
        <f t="shared" si="101"/>
        <v>3.8494877856579985</v>
      </c>
      <c r="Q131" s="58">
        <f t="shared" si="49"/>
        <v>0.68217213569906465</v>
      </c>
      <c r="R131" s="156">
        <f t="shared" si="50"/>
        <v>933.4928410876712</v>
      </c>
      <c r="S131" s="156">
        <f t="shared" si="51"/>
        <v>1138.4059037654526</v>
      </c>
      <c r="T131" s="153"/>
      <c r="U131" s="153"/>
      <c r="W131" s="1">
        <v>47</v>
      </c>
      <c r="X131" s="7">
        <v>14</v>
      </c>
      <c r="Y131" s="17">
        <v>0.85</v>
      </c>
      <c r="Z131">
        <v>2942</v>
      </c>
      <c r="AA131">
        <v>10833</v>
      </c>
      <c r="AB131">
        <v>967</v>
      </c>
      <c r="AC131">
        <v>1113</v>
      </c>
      <c r="AD131" s="27">
        <f t="shared" si="102"/>
        <v>0.17447720484561074</v>
      </c>
      <c r="AE131" s="27">
        <f t="shared" si="103"/>
        <v>8.4642160359375371E-2</v>
      </c>
      <c r="AF131" s="24">
        <f t="shared" si="104"/>
        <v>2.0613510348130526</v>
      </c>
      <c r="AG131" s="29">
        <f t="shared" si="105"/>
        <v>0.6871067176866178</v>
      </c>
      <c r="AH131" s="29">
        <f t="shared" si="106"/>
        <v>3.6821889870836166</v>
      </c>
      <c r="AJ131" s="51">
        <f t="shared" si="107"/>
        <v>50.054449078661683</v>
      </c>
      <c r="AK131" s="51">
        <f t="shared" si="108"/>
        <v>3.6821889870836166</v>
      </c>
      <c r="AL131" s="58">
        <f t="shared" si="66"/>
        <v>0.6871067176866178</v>
      </c>
      <c r="AN131" s="122"/>
      <c r="AO131" s="160"/>
      <c r="AP131" s="160"/>
      <c r="AQ131" s="128"/>
    </row>
    <row r="132" spans="1:43" x14ac:dyDescent="0.2">
      <c r="A132">
        <v>47</v>
      </c>
      <c r="B132" s="1">
        <v>64</v>
      </c>
      <c r="C132" s="1" t="s">
        <v>195</v>
      </c>
      <c r="D132" s="7">
        <v>14</v>
      </c>
      <c r="E132">
        <v>1097</v>
      </c>
      <c r="F132">
        <v>2800</v>
      </c>
      <c r="G132">
        <v>10620</v>
      </c>
      <c r="H132" s="17">
        <v>0.83799999999999997</v>
      </c>
      <c r="I132" s="25">
        <f t="shared" si="95"/>
        <v>0.1760725046954148</v>
      </c>
      <c r="J132" s="25">
        <f t="shared" si="96"/>
        <v>8.4133259117910877E-2</v>
      </c>
      <c r="K132" s="27">
        <f t="shared" si="97"/>
        <v>2.0927812204285718</v>
      </c>
      <c r="L132" s="27">
        <f t="shared" si="98"/>
        <v>0.70076514413276125</v>
      </c>
      <c r="M132" s="27">
        <f t="shared" si="99"/>
        <v>3.7928571428571427</v>
      </c>
      <c r="N132" s="217"/>
      <c r="O132" s="25">
        <f t="shared" si="100"/>
        <v>49.070271320537906</v>
      </c>
      <c r="P132" s="25">
        <f t="shared" si="101"/>
        <v>3.7928571428571427</v>
      </c>
      <c r="Q132" s="58">
        <f t="shared" si="49"/>
        <v>0.70076514413276125</v>
      </c>
      <c r="R132" s="156">
        <f t="shared" si="50"/>
        <v>953.48384234001423</v>
      </c>
      <c r="S132" s="156">
        <f t="shared" si="51"/>
        <v>1137.8088810740028</v>
      </c>
      <c r="T132" s="153"/>
      <c r="U132" s="153"/>
      <c r="W132" s="1">
        <v>47</v>
      </c>
      <c r="X132" s="7">
        <v>14</v>
      </c>
      <c r="Y132" s="17">
        <v>0.875</v>
      </c>
      <c r="Z132">
        <v>3306</v>
      </c>
      <c r="AA132">
        <v>11598</v>
      </c>
      <c r="AB132">
        <v>996</v>
      </c>
      <c r="AC132">
        <v>1146</v>
      </c>
      <c r="AD132" s="27">
        <f t="shared" si="102"/>
        <v>0.17619523118381675</v>
      </c>
      <c r="AE132" s="27">
        <f t="shared" si="103"/>
        <v>8.7132176086544694E-2</v>
      </c>
      <c r="AF132" s="24">
        <f t="shared" si="104"/>
        <v>2.0221603441742291</v>
      </c>
      <c r="AG132" s="29">
        <f t="shared" si="105"/>
        <v>0.67735377511780681</v>
      </c>
      <c r="AH132" s="29">
        <f t="shared" si="106"/>
        <v>3.5081669691470054</v>
      </c>
      <c r="AJ132" s="51">
        <f t="shared" si="107"/>
        <v>53.589172012768231</v>
      </c>
      <c r="AK132" s="51">
        <f t="shared" si="108"/>
        <v>3.5081669691470054</v>
      </c>
      <c r="AL132" s="58">
        <f t="shared" si="66"/>
        <v>0.67735377511780681</v>
      </c>
      <c r="AN132" s="122"/>
      <c r="AO132" s="160"/>
      <c r="AP132" s="160"/>
      <c r="AQ132" s="128"/>
    </row>
    <row r="133" spans="1:43" x14ac:dyDescent="0.2">
      <c r="A133">
        <v>47</v>
      </c>
      <c r="B133" s="1">
        <v>64</v>
      </c>
      <c r="C133" s="1" t="s">
        <v>195</v>
      </c>
      <c r="D133" s="7">
        <v>14</v>
      </c>
      <c r="E133">
        <v>1106</v>
      </c>
      <c r="F133">
        <v>2870</v>
      </c>
      <c r="G133">
        <v>10650</v>
      </c>
      <c r="H133" s="17">
        <v>0.84499999999999997</v>
      </c>
      <c r="I133" s="25">
        <f t="shared" si="95"/>
        <v>0.17370792579632799</v>
      </c>
      <c r="J133" s="25">
        <f t="shared" si="96"/>
        <v>8.4148442096177625E-2</v>
      </c>
      <c r="K133" s="27">
        <f t="shared" si="97"/>
        <v>2.0643035268292689</v>
      </c>
      <c r="L133" s="27">
        <f t="shared" si="98"/>
        <v>0.68657227704568002</v>
      </c>
      <c r="M133" s="27">
        <f t="shared" si="99"/>
        <v>3.7108013937282229</v>
      </c>
      <c r="N133" s="27"/>
      <c r="O133" s="25">
        <f t="shared" si="100"/>
        <v>49.20888790618914</v>
      </c>
      <c r="P133" s="25">
        <f t="shared" si="101"/>
        <v>3.7108013937282229</v>
      </c>
      <c r="Q133" s="58">
        <f t="shared" si="49"/>
        <v>0.68657227704568002</v>
      </c>
      <c r="R133" s="156">
        <f t="shared" si="50"/>
        <v>961.30640804745281</v>
      </c>
      <c r="S133" s="156">
        <f t="shared" si="51"/>
        <v>1137.6407195827844</v>
      </c>
      <c r="T133" s="153"/>
      <c r="U133" s="153"/>
      <c r="AD133" s="27"/>
      <c r="AE133" s="27"/>
      <c r="AG133" s="29"/>
      <c r="AH133" s="29"/>
      <c r="AL133" s="58"/>
      <c r="AN133"/>
      <c r="AO133"/>
      <c r="AP133"/>
      <c r="AQ133"/>
    </row>
    <row r="134" spans="1:43" x14ac:dyDescent="0.2">
      <c r="A134">
        <v>47</v>
      </c>
      <c r="B134" s="1">
        <v>64</v>
      </c>
      <c r="C134" s="1" t="s">
        <v>195</v>
      </c>
      <c r="D134" s="7">
        <v>14</v>
      </c>
      <c r="E134">
        <v>1131</v>
      </c>
      <c r="F134">
        <v>3113</v>
      </c>
      <c r="G134">
        <v>11180</v>
      </c>
      <c r="H134" s="17">
        <v>0.86399999999999999</v>
      </c>
      <c r="I134" s="25">
        <f t="shared" si="95"/>
        <v>0.17438008072661237</v>
      </c>
      <c r="J134" s="25">
        <f t="shared" si="96"/>
        <v>8.5353408724901589E-2</v>
      </c>
      <c r="K134" s="27">
        <f t="shared" si="97"/>
        <v>2.0430359294571154</v>
      </c>
      <c r="L134" s="27">
        <f t="shared" si="98"/>
        <v>0.68081220512691221</v>
      </c>
      <c r="M134" s="27">
        <f t="shared" si="99"/>
        <v>3.5913909412142626</v>
      </c>
      <c r="N134" s="27"/>
      <c r="O134" s="25">
        <f t="shared" si="100"/>
        <v>51.657780919360995</v>
      </c>
      <c r="P134" s="25">
        <f t="shared" si="101"/>
        <v>3.5913909412142626</v>
      </c>
      <c r="Q134" s="58">
        <f t="shared" si="49"/>
        <v>0.68081220512691221</v>
      </c>
      <c r="R134" s="156">
        <f t="shared" si="50"/>
        <v>983.0357572347823</v>
      </c>
      <c r="S134" s="156">
        <f t="shared" si="51"/>
        <v>1137.7728671698869</v>
      </c>
      <c r="T134" s="153"/>
      <c r="U134" s="153"/>
      <c r="AD134" s="27"/>
      <c r="AE134" s="27"/>
      <c r="AG134" s="29"/>
      <c r="AH134" s="29"/>
      <c r="AL134" s="58"/>
      <c r="AN134"/>
      <c r="AO134"/>
      <c r="AP134"/>
      <c r="AQ134"/>
    </row>
    <row r="135" spans="1:43" x14ac:dyDescent="0.2">
      <c r="A135">
        <v>47</v>
      </c>
      <c r="B135" s="1">
        <v>64</v>
      </c>
      <c r="C135" s="1" t="s">
        <v>195</v>
      </c>
      <c r="D135" s="7">
        <v>14</v>
      </c>
      <c r="E135">
        <v>1152</v>
      </c>
      <c r="F135">
        <v>3392</v>
      </c>
      <c r="G135">
        <v>11770</v>
      </c>
      <c r="H135" s="17">
        <v>0.88</v>
      </c>
      <c r="I135" s="25">
        <f t="shared" si="95"/>
        <v>0.17695049641780652</v>
      </c>
      <c r="J135" s="25">
        <f t="shared" si="96"/>
        <v>8.8009179161204654E-2</v>
      </c>
      <c r="K135" s="27">
        <f t="shared" si="97"/>
        <v>2.0105913735849059</v>
      </c>
      <c r="L135" s="27">
        <f t="shared" si="98"/>
        <v>0.67492046788218707</v>
      </c>
      <c r="M135" s="27">
        <f t="shared" si="99"/>
        <v>3.4699292452830188</v>
      </c>
      <c r="N135" s="27"/>
      <c r="O135" s="25">
        <f t="shared" si="100"/>
        <v>54.38390710383532</v>
      </c>
      <c r="P135" s="25">
        <f t="shared" si="101"/>
        <v>3.4699292452830188</v>
      </c>
      <c r="Q135" s="58">
        <f t="shared" si="49"/>
        <v>0.67492046788218707</v>
      </c>
      <c r="R135" s="156">
        <f t="shared" si="50"/>
        <v>1001.288410552139</v>
      </c>
      <c r="S135" s="156">
        <f t="shared" si="51"/>
        <v>1137.8277392637942</v>
      </c>
      <c r="T135" s="153"/>
      <c r="U135" s="153"/>
      <c r="AD135" s="27"/>
      <c r="AE135" s="27"/>
      <c r="AG135" s="29"/>
      <c r="AH135" s="29"/>
      <c r="AL135" s="58"/>
      <c r="AN135"/>
      <c r="AO135"/>
      <c r="AP135"/>
      <c r="AQ135"/>
    </row>
    <row r="136" spans="1:43" x14ac:dyDescent="0.2">
      <c r="H136"/>
      <c r="I136" s="25"/>
      <c r="J136" s="25"/>
      <c r="K136" s="27"/>
      <c r="L136" s="27"/>
      <c r="M136" s="27"/>
      <c r="N136" s="27"/>
      <c r="O136" s="25"/>
      <c r="P136" s="25"/>
      <c r="Q136" s="58"/>
      <c r="R136" s="156"/>
      <c r="T136" s="153"/>
      <c r="U136" s="153"/>
      <c r="AD136" s="27"/>
      <c r="AE136" s="27"/>
      <c r="AG136" s="29"/>
      <c r="AH136" s="29"/>
      <c r="AL136" s="58"/>
      <c r="AN136"/>
      <c r="AO136"/>
      <c r="AP136"/>
      <c r="AQ136"/>
    </row>
    <row r="137" spans="1:43" x14ac:dyDescent="0.2">
      <c r="H137"/>
      <c r="I137" s="25"/>
      <c r="J137" s="25"/>
      <c r="K137" s="27"/>
      <c r="L137" s="27"/>
      <c r="M137" s="27"/>
      <c r="N137" s="27"/>
      <c r="O137" s="25"/>
      <c r="P137" s="25"/>
      <c r="Q137" s="58"/>
      <c r="R137" s="156"/>
      <c r="T137" s="153"/>
      <c r="U137" s="153"/>
      <c r="AD137" s="27"/>
      <c r="AE137" s="27"/>
      <c r="AG137" s="29"/>
      <c r="AH137" s="29"/>
      <c r="AL137" s="58"/>
    </row>
    <row r="138" spans="1:43" x14ac:dyDescent="0.2">
      <c r="A138">
        <v>48</v>
      </c>
      <c r="B138" s="1">
        <v>68</v>
      </c>
      <c r="C138" s="1" t="s">
        <v>195</v>
      </c>
      <c r="D138" s="7">
        <v>16</v>
      </c>
      <c r="E138">
        <v>695</v>
      </c>
      <c r="F138">
        <v>696</v>
      </c>
      <c r="G138">
        <v>4142</v>
      </c>
      <c r="H138" s="17">
        <v>0.52900000000000003</v>
      </c>
      <c r="I138" s="25">
        <f t="shared" ref="I138:I147" si="109">0.1515*(G138/1000)/(E138/1000)^2/($D$4/10)^4</f>
        <v>0.17108847926425</v>
      </c>
      <c r="J138" s="25">
        <f t="shared" ref="J138:J147" si="110">0.5*(F138/1000)/(E138/1000)^3/($D$4/10)^5</f>
        <v>8.2240243963462786E-2</v>
      </c>
      <c r="K138" s="27">
        <f t="shared" ref="K138:K147" si="111">I138/J138</f>
        <v>2.0803498508620692</v>
      </c>
      <c r="L138" s="27">
        <f t="shared" ref="L138:L147" si="112">0.798*I138^1.5/J138</f>
        <v>0.68667249277275388</v>
      </c>
      <c r="M138" s="27">
        <f t="shared" ref="M138:M147" si="113">G138/F138</f>
        <v>5.9511494252873565</v>
      </c>
      <c r="N138" s="27"/>
      <c r="O138" s="25">
        <f t="shared" ref="O138:O147" si="114">G138/(PI()*$D$4^2/4)</f>
        <v>19.138329925580791</v>
      </c>
      <c r="P138" s="25">
        <f t="shared" ref="P138:P147" si="115">M138</f>
        <v>5.9511494252873565</v>
      </c>
      <c r="Q138" s="58">
        <f t="shared" ref="Q138:Q155" si="116">L138</f>
        <v>0.68667249277275388</v>
      </c>
      <c r="R138" s="156">
        <f t="shared" ref="R138:R155" si="117">E138*(PI()/30)*($D$4/2)</f>
        <v>604.07590740775743</v>
      </c>
      <c r="S138" s="156">
        <f t="shared" ref="S138:S155" si="118">R138/H138</f>
        <v>1141.920429882339</v>
      </c>
      <c r="T138" s="153"/>
      <c r="U138" s="153"/>
      <c r="W138" s="1">
        <v>48</v>
      </c>
      <c r="X138" s="7">
        <v>16</v>
      </c>
      <c r="Y138" s="17">
        <v>0.72499999999999998</v>
      </c>
      <c r="Z138">
        <v>2021</v>
      </c>
      <c r="AA138">
        <v>8216</v>
      </c>
      <c r="AB138">
        <v>828</v>
      </c>
      <c r="AC138">
        <v>952</v>
      </c>
      <c r="AD138" s="27">
        <f>0.1515*(AA138/1000)/(AC138/1000)^2/($D$4/10)^4</f>
        <v>0.1808701149092784</v>
      </c>
      <c r="AE138" s="27">
        <f>0.5*(Z138/1000)/(AC138/1000)^3/($D$4/10)^5</f>
        <v>9.2914829115359976E-2</v>
      </c>
      <c r="AF138" s="24">
        <f>AD138/AE138</f>
        <v>1.9466226933993072</v>
      </c>
      <c r="AG138" s="29">
        <f>0.798*AD138^1.5/AE138</f>
        <v>0.66064489071775845</v>
      </c>
      <c r="AH138" s="29">
        <f>AA138/Z138</f>
        <v>4.065314200890648</v>
      </c>
      <c r="AJ138" s="51">
        <f>AA138/(PI()*$D$4^2/4)</f>
        <v>37.962462257018778</v>
      </c>
      <c r="AK138" s="51">
        <f>AH138</f>
        <v>4.065314200890648</v>
      </c>
      <c r="AL138" s="58">
        <f>AG138</f>
        <v>0.66064489071775845</v>
      </c>
      <c r="AN138" s="122"/>
      <c r="AO138" s="160"/>
      <c r="AP138" s="160"/>
      <c r="AQ138" s="128"/>
    </row>
    <row r="139" spans="1:43" x14ac:dyDescent="0.2">
      <c r="A139">
        <v>48</v>
      </c>
      <c r="B139" s="1">
        <v>68</v>
      </c>
      <c r="C139" s="1" t="s">
        <v>195</v>
      </c>
      <c r="D139" s="7">
        <v>16</v>
      </c>
      <c r="E139">
        <v>756</v>
      </c>
      <c r="F139">
        <v>928</v>
      </c>
      <c r="G139">
        <v>4995</v>
      </c>
      <c r="H139" s="17">
        <v>0.57499999999999996</v>
      </c>
      <c r="I139" s="25">
        <f t="shared" si="109"/>
        <v>0.17437016649761203</v>
      </c>
      <c r="J139" s="25">
        <f t="shared" si="110"/>
        <v>8.5194616804367532E-2</v>
      </c>
      <c r="K139" s="27">
        <f t="shared" si="111"/>
        <v>2.0467275168103449</v>
      </c>
      <c r="L139" s="27">
        <f t="shared" si="112"/>
        <v>0.68202298453441834</v>
      </c>
      <c r="M139" s="27">
        <f t="shared" si="113"/>
        <v>5.3825431034482758</v>
      </c>
      <c r="N139" s="27"/>
      <c r="O139" s="25">
        <f t="shared" si="114"/>
        <v>23.079661510930965</v>
      </c>
      <c r="P139" s="25">
        <f t="shared" si="115"/>
        <v>5.3825431034482758</v>
      </c>
      <c r="Q139" s="58">
        <f t="shared" si="116"/>
        <v>0.68202298453441834</v>
      </c>
      <c r="R139" s="156">
        <f t="shared" si="117"/>
        <v>657.09551942484109</v>
      </c>
      <c r="S139" s="156">
        <f t="shared" si="118"/>
        <v>1142.774816391028</v>
      </c>
      <c r="T139" s="153"/>
      <c r="U139" s="153"/>
      <c r="W139" s="1">
        <v>48</v>
      </c>
      <c r="X139" s="7">
        <v>16</v>
      </c>
      <c r="Y139" s="17">
        <v>0.75</v>
      </c>
      <c r="Z139">
        <v>2312</v>
      </c>
      <c r="AA139">
        <v>8951</v>
      </c>
      <c r="AB139">
        <v>856</v>
      </c>
      <c r="AC139">
        <v>985</v>
      </c>
      <c r="AD139" s="27">
        <f>0.1515*(AA139/1000)/(AC139/1000)^2/($D$4/10)^4</f>
        <v>0.1840684591454137</v>
      </c>
      <c r="AE139" s="27">
        <f>0.5*(Z139/1000)/(AC139/1000)^3/($D$4/10)^5</f>
        <v>9.5964079619680079E-2</v>
      </c>
      <c r="AF139" s="24">
        <f>AD139/AE139</f>
        <v>1.9180974785034606</v>
      </c>
      <c r="AG139" s="29">
        <f>0.798*AD139^1.5/AE139</f>
        <v>0.65669431130728761</v>
      </c>
      <c r="AH139" s="29">
        <f>AA139/Z139</f>
        <v>3.8715397923875434</v>
      </c>
      <c r="AJ139" s="51">
        <f>AA139/(PI()*$D$4^2/4)</f>
        <v>41.358568605474083</v>
      </c>
      <c r="AK139" s="51">
        <f>AH139</f>
        <v>3.8715397923875434</v>
      </c>
      <c r="AL139" s="58">
        <f>AG139</f>
        <v>0.65669431130728761</v>
      </c>
      <c r="AN139" s="122"/>
      <c r="AO139" s="160"/>
      <c r="AP139" s="160"/>
      <c r="AQ139" s="128"/>
    </row>
    <row r="140" spans="1:43" x14ac:dyDescent="0.2">
      <c r="A140">
        <v>48</v>
      </c>
      <c r="B140" s="1">
        <v>68</v>
      </c>
      <c r="C140" s="1" t="s">
        <v>195</v>
      </c>
      <c r="D140" s="7">
        <v>16</v>
      </c>
      <c r="E140">
        <v>838</v>
      </c>
      <c r="F140">
        <v>1160</v>
      </c>
      <c r="G140">
        <v>5770</v>
      </c>
      <c r="H140" s="17">
        <v>0.61499999999999999</v>
      </c>
      <c r="I140" s="25">
        <f t="shared" si="109"/>
        <v>0.16393363036141728</v>
      </c>
      <c r="J140" s="25">
        <f t="shared" si="110"/>
        <v>7.8190771352998178E-2</v>
      </c>
      <c r="K140" s="27">
        <f t="shared" si="111"/>
        <v>2.0965854093103449</v>
      </c>
      <c r="L140" s="27">
        <f t="shared" si="112"/>
        <v>0.67740668588313568</v>
      </c>
      <c r="M140" s="27">
        <f t="shared" si="113"/>
        <v>4.9741379310344831</v>
      </c>
      <c r="N140" s="27"/>
      <c r="O140" s="25">
        <f t="shared" si="114"/>
        <v>26.660589973587918</v>
      </c>
      <c r="P140" s="25">
        <f t="shared" si="115"/>
        <v>4.9741379310344831</v>
      </c>
      <c r="Q140" s="58">
        <f t="shared" si="116"/>
        <v>0.67740668588313568</v>
      </c>
      <c r="R140" s="156">
        <f t="shared" si="117"/>
        <v>728.36778475928168</v>
      </c>
      <c r="S140" s="156">
        <f t="shared" si="118"/>
        <v>1184.3378613972061</v>
      </c>
      <c r="T140" s="153"/>
      <c r="U140" s="153"/>
      <c r="W140" s="1">
        <v>48</v>
      </c>
      <c r="X140" s="7">
        <v>16</v>
      </c>
      <c r="Y140" s="17">
        <v>0.77500000000000002</v>
      </c>
      <c r="Z140">
        <v>2645</v>
      </c>
      <c r="AA140">
        <v>9769</v>
      </c>
      <c r="AB140">
        <v>885</v>
      </c>
      <c r="AC140">
        <v>1018</v>
      </c>
      <c r="AD140" s="27">
        <f>0.1515*(AA140/1000)/(AC140/1000)^2/($D$4/10)^4</f>
        <v>0.18807662994841937</v>
      </c>
      <c r="AE140" s="27">
        <f>0.5*(Z140/1000)/(AC140/1000)^3/($D$4/10)^5</f>
        <v>9.9451630218170578E-2</v>
      </c>
      <c r="AF140" s="24">
        <f>AD140/AE140</f>
        <v>1.8911367217996222</v>
      </c>
      <c r="AG140" s="29">
        <f>0.798*AD140^1.5/AE140</f>
        <v>0.65447526294505165</v>
      </c>
      <c r="AH140" s="29">
        <f>AA140/Z140</f>
        <v>3.6933837429111529</v>
      </c>
      <c r="AJ140" s="51">
        <f>AA140/(PI()*$D$4^2/4)</f>
        <v>45.13818084089781</v>
      </c>
      <c r="AK140" s="51">
        <f>AH140</f>
        <v>3.6933837429111529</v>
      </c>
      <c r="AL140" s="58">
        <f>AG140</f>
        <v>0.65447526294505165</v>
      </c>
      <c r="AN140" s="122"/>
      <c r="AO140" s="160"/>
      <c r="AP140" s="160"/>
      <c r="AQ140" s="128"/>
    </row>
    <row r="141" spans="1:43" x14ac:dyDescent="0.2">
      <c r="A141">
        <v>48</v>
      </c>
      <c r="B141" s="1">
        <v>68</v>
      </c>
      <c r="C141" s="1" t="s">
        <v>195</v>
      </c>
      <c r="D141" s="7">
        <v>16</v>
      </c>
      <c r="E141">
        <v>813</v>
      </c>
      <c r="F141">
        <v>1178</v>
      </c>
      <c r="G141">
        <v>5770</v>
      </c>
      <c r="H141" s="17">
        <v>0.61899999999999999</v>
      </c>
      <c r="I141" s="25">
        <f t="shared" si="109"/>
        <v>0.17417066204243034</v>
      </c>
      <c r="J141" s="25">
        <f t="shared" si="110"/>
        <v>8.6956733608899314E-2</v>
      </c>
      <c r="K141" s="27">
        <f t="shared" si="111"/>
        <v>2.0029577332767405</v>
      </c>
      <c r="L141" s="27">
        <f t="shared" si="112"/>
        <v>0.66705581971514227</v>
      </c>
      <c r="M141" s="27">
        <f t="shared" si="113"/>
        <v>4.8981324278438034</v>
      </c>
      <c r="N141" s="27"/>
      <c r="O141" s="25">
        <f t="shared" si="114"/>
        <v>26.660589973587918</v>
      </c>
      <c r="P141" s="25">
        <f t="shared" si="115"/>
        <v>4.8981324278438034</v>
      </c>
      <c r="Q141" s="58">
        <f t="shared" si="116"/>
        <v>0.66705581971514227</v>
      </c>
      <c r="R141" s="156">
        <f t="shared" si="117"/>
        <v>706.63843557195219</v>
      </c>
      <c r="S141" s="156">
        <f t="shared" si="118"/>
        <v>1141.5806713601812</v>
      </c>
      <c r="T141" s="153"/>
      <c r="U141" s="153"/>
      <c r="W141" s="1">
        <v>48</v>
      </c>
      <c r="X141" s="7">
        <v>16</v>
      </c>
      <c r="Y141" s="17">
        <v>0.8</v>
      </c>
      <c r="Z141">
        <v>3019</v>
      </c>
      <c r="AA141">
        <v>10672</v>
      </c>
      <c r="AB141">
        <v>913</v>
      </c>
      <c r="AC141">
        <v>1051</v>
      </c>
      <c r="AD141" s="27">
        <f>0.1515*(AA141/1000)/(AC141/1000)^2/($D$4/10)^4</f>
        <v>0.1927616633500106</v>
      </c>
      <c r="AE141" s="27">
        <f>0.5*(Z141/1000)/(AC141/1000)^3/($D$4/10)^5</f>
        <v>0.10315363322390184</v>
      </c>
      <c r="AF141" s="24">
        <f>AD141/AE141</f>
        <v>1.8686851575223586</v>
      </c>
      <c r="AG141" s="29">
        <f>0.798*AD141^1.5/AE141</f>
        <v>0.65471058146500893</v>
      </c>
      <c r="AH141" s="29">
        <f>AA141/Z141</f>
        <v>3.5349453461411064</v>
      </c>
      <c r="AJ141" s="51">
        <f>AA141/(PI()*$D$4^2/4)</f>
        <v>49.310540069000048</v>
      </c>
      <c r="AK141" s="51">
        <f>AH141</f>
        <v>3.5349453461411064</v>
      </c>
      <c r="AL141" s="58">
        <f>AG141</f>
        <v>0.65471058146500893</v>
      </c>
      <c r="AN141" s="122"/>
      <c r="AO141" s="160"/>
      <c r="AP141" s="160"/>
      <c r="AQ141" s="128"/>
    </row>
    <row r="142" spans="1:43" x14ac:dyDescent="0.2">
      <c r="A142">
        <v>48</v>
      </c>
      <c r="B142" s="1">
        <v>68</v>
      </c>
      <c r="C142" s="1" t="s">
        <v>195</v>
      </c>
      <c r="D142" s="7">
        <v>16</v>
      </c>
      <c r="E142">
        <v>835</v>
      </c>
      <c r="F142">
        <v>1305</v>
      </c>
      <c r="G142">
        <v>6260</v>
      </c>
      <c r="H142" s="17">
        <v>0.63600000000000001</v>
      </c>
      <c r="I142" s="25">
        <f t="shared" si="109"/>
        <v>0.17913550109926737</v>
      </c>
      <c r="J142" s="25">
        <f t="shared" si="110"/>
        <v>8.8916149905368655E-2</v>
      </c>
      <c r="K142" s="27">
        <f t="shared" si="111"/>
        <v>2.01465651954023</v>
      </c>
      <c r="L142" s="27">
        <f t="shared" si="112"/>
        <v>0.68044767795422445</v>
      </c>
      <c r="M142" s="27">
        <f t="shared" si="113"/>
        <v>4.7969348659003828</v>
      </c>
      <c r="N142" s="27"/>
      <c r="O142" s="25">
        <f t="shared" si="114"/>
        <v>28.924660872558125</v>
      </c>
      <c r="P142" s="25">
        <f t="shared" si="115"/>
        <v>4.7969348659003828</v>
      </c>
      <c r="Q142" s="58">
        <f t="shared" si="116"/>
        <v>0.68044767795422445</v>
      </c>
      <c r="R142" s="156">
        <f t="shared" si="117"/>
        <v>725.76026285680211</v>
      </c>
      <c r="S142" s="156">
        <f t="shared" si="118"/>
        <v>1141.1324887685569</v>
      </c>
      <c r="T142" s="153"/>
      <c r="U142" s="153"/>
      <c r="AL142" s="58"/>
    </row>
    <row r="143" spans="1:43" x14ac:dyDescent="0.2">
      <c r="A143">
        <v>48</v>
      </c>
      <c r="B143" s="1">
        <v>68</v>
      </c>
      <c r="C143" s="1" t="s">
        <v>195</v>
      </c>
      <c r="D143" s="7">
        <v>16</v>
      </c>
      <c r="E143">
        <v>872</v>
      </c>
      <c r="F143">
        <v>1493</v>
      </c>
      <c r="G143">
        <v>6770</v>
      </c>
      <c r="H143" s="17">
        <v>0.66400000000000003</v>
      </c>
      <c r="I143" s="25">
        <f t="shared" si="109"/>
        <v>0.17763804279497211</v>
      </c>
      <c r="J143" s="25">
        <f t="shared" si="110"/>
        <v>8.9318190697428843E-2</v>
      </c>
      <c r="K143" s="27">
        <f t="shared" si="111"/>
        <v>1.9888226732752849</v>
      </c>
      <c r="L143" s="27">
        <f t="shared" si="112"/>
        <v>0.66890885247990317</v>
      </c>
      <c r="M143" s="27">
        <f t="shared" si="113"/>
        <v>4.5344943067649028</v>
      </c>
      <c r="N143" s="27"/>
      <c r="O143" s="25">
        <f t="shared" si="114"/>
        <v>31.281142828629154</v>
      </c>
      <c r="P143" s="25">
        <f t="shared" si="115"/>
        <v>4.5344943067649028</v>
      </c>
      <c r="Q143" s="58">
        <f t="shared" si="116"/>
        <v>0.66890885247990317</v>
      </c>
      <c r="R143" s="156">
        <f t="shared" si="117"/>
        <v>757.91969965404951</v>
      </c>
      <c r="S143" s="156">
        <f t="shared" si="118"/>
        <v>1141.4453308042914</v>
      </c>
      <c r="T143" s="153"/>
      <c r="U143" s="153"/>
      <c r="AL143" s="58"/>
    </row>
    <row r="144" spans="1:43" x14ac:dyDescent="0.2">
      <c r="A144">
        <v>48</v>
      </c>
      <c r="B144" s="1">
        <v>68</v>
      </c>
      <c r="C144" s="1" t="s">
        <v>195</v>
      </c>
      <c r="D144" s="7">
        <v>16</v>
      </c>
      <c r="E144">
        <v>927</v>
      </c>
      <c r="F144">
        <v>1838</v>
      </c>
      <c r="G144">
        <v>7790</v>
      </c>
      <c r="H144" s="17">
        <v>0.70599999999999996</v>
      </c>
      <c r="I144" s="25">
        <f t="shared" si="109"/>
        <v>0.18086655645272384</v>
      </c>
      <c r="J144" s="25">
        <f t="shared" si="110"/>
        <v>9.1524184676596981E-2</v>
      </c>
      <c r="K144" s="27">
        <f t="shared" si="111"/>
        <v>1.9761613511425464</v>
      </c>
      <c r="L144" s="27">
        <f t="shared" si="112"/>
        <v>0.67066312416854912</v>
      </c>
      <c r="M144" s="27">
        <f t="shared" si="113"/>
        <v>4.238302502720348</v>
      </c>
      <c r="N144" s="27"/>
      <c r="O144" s="25">
        <f t="shared" si="114"/>
        <v>35.994106740771208</v>
      </c>
      <c r="P144" s="25">
        <f t="shared" si="115"/>
        <v>4.238302502720348</v>
      </c>
      <c r="Q144" s="58">
        <f t="shared" si="116"/>
        <v>0.67066312416854912</v>
      </c>
      <c r="R144" s="156">
        <f t="shared" si="117"/>
        <v>805.72426786617427</v>
      </c>
      <c r="S144" s="156">
        <f t="shared" si="118"/>
        <v>1141.252504059737</v>
      </c>
      <c r="T144" s="153"/>
      <c r="U144" s="153"/>
      <c r="AL144" s="58"/>
    </row>
    <row r="145" spans="1:43" x14ac:dyDescent="0.2">
      <c r="A145">
        <v>48</v>
      </c>
      <c r="B145" s="1">
        <v>68</v>
      </c>
      <c r="C145" s="1" t="s">
        <v>195</v>
      </c>
      <c r="D145" s="7">
        <v>16</v>
      </c>
      <c r="E145">
        <v>1001</v>
      </c>
      <c r="F145">
        <v>2442</v>
      </c>
      <c r="G145">
        <v>9220</v>
      </c>
      <c r="H145" s="17">
        <v>0.76200000000000001</v>
      </c>
      <c r="I145" s="25">
        <f t="shared" si="109"/>
        <v>0.18358747416886806</v>
      </c>
      <c r="J145" s="25">
        <f t="shared" si="110"/>
        <v>9.6576840033658545E-2</v>
      </c>
      <c r="K145" s="27">
        <f t="shared" si="111"/>
        <v>1.9009472054054051</v>
      </c>
      <c r="L145" s="27">
        <f t="shared" si="112"/>
        <v>0.64997173365303629</v>
      </c>
      <c r="M145" s="27">
        <f t="shared" si="113"/>
        <v>3.7755937755937756</v>
      </c>
      <c r="N145" s="27"/>
      <c r="O145" s="25">
        <f t="shared" si="114"/>
        <v>42.601497323480174</v>
      </c>
      <c r="P145" s="25">
        <f t="shared" si="115"/>
        <v>3.7755937755937756</v>
      </c>
      <c r="Q145" s="58">
        <f t="shared" si="116"/>
        <v>0.64997173365303629</v>
      </c>
      <c r="R145" s="156">
        <f t="shared" si="117"/>
        <v>870.04314146066929</v>
      </c>
      <c r="S145" s="156">
        <f t="shared" si="118"/>
        <v>1141.7888995546841</v>
      </c>
      <c r="T145" s="153"/>
      <c r="U145" s="153"/>
      <c r="AL145" s="58"/>
    </row>
    <row r="146" spans="1:43" x14ac:dyDescent="0.2">
      <c r="A146">
        <v>48</v>
      </c>
      <c r="B146" s="1">
        <v>68</v>
      </c>
      <c r="C146" s="1" t="s">
        <v>195</v>
      </c>
      <c r="D146" s="7">
        <v>16</v>
      </c>
      <c r="E146">
        <v>1045</v>
      </c>
      <c r="F146">
        <v>2948</v>
      </c>
      <c r="G146">
        <v>10540</v>
      </c>
      <c r="H146" s="17">
        <v>0.79500000000000004</v>
      </c>
      <c r="I146" s="25">
        <f t="shared" si="109"/>
        <v>0.19256985822298694</v>
      </c>
      <c r="J146" s="25">
        <f t="shared" si="110"/>
        <v>0.10247269825968953</v>
      </c>
      <c r="K146" s="27">
        <f t="shared" si="111"/>
        <v>1.8792308731343284</v>
      </c>
      <c r="L146" s="27">
        <f t="shared" si="112"/>
        <v>0.65807771676437421</v>
      </c>
      <c r="M146" s="27">
        <f t="shared" si="113"/>
        <v>3.5753052917232022</v>
      </c>
      <c r="N146" s="27"/>
      <c r="O146" s="25">
        <f t="shared" si="114"/>
        <v>48.700627092134603</v>
      </c>
      <c r="P146" s="25">
        <f t="shared" si="115"/>
        <v>3.5753052917232022</v>
      </c>
      <c r="Q146" s="58">
        <f t="shared" si="116"/>
        <v>0.65807771676437421</v>
      </c>
      <c r="R146" s="156">
        <f t="shared" si="117"/>
        <v>908.28679603036903</v>
      </c>
      <c r="S146" s="156">
        <f t="shared" si="118"/>
        <v>1142.4991145036088</v>
      </c>
      <c r="T146" s="153"/>
      <c r="U146" s="153"/>
      <c r="AL146" s="58"/>
    </row>
    <row r="147" spans="1:43" x14ac:dyDescent="0.2">
      <c r="A147">
        <v>48</v>
      </c>
      <c r="B147" s="1">
        <v>68</v>
      </c>
      <c r="C147" s="1" t="s">
        <v>195</v>
      </c>
      <c r="D147" s="7">
        <v>16</v>
      </c>
      <c r="E147">
        <v>1064</v>
      </c>
      <c r="F147">
        <v>3190</v>
      </c>
      <c r="G147">
        <v>11070</v>
      </c>
      <c r="H147" s="17">
        <v>0.81</v>
      </c>
      <c r="I147" s="25">
        <f t="shared" si="109"/>
        <v>0.19509432905768981</v>
      </c>
      <c r="J147" s="25">
        <f t="shared" si="110"/>
        <v>0.10504983226966862</v>
      </c>
      <c r="K147" s="27">
        <f t="shared" si="111"/>
        <v>1.8571598339811917</v>
      </c>
      <c r="L147" s="27">
        <f t="shared" si="112"/>
        <v>0.65459773234464158</v>
      </c>
      <c r="M147" s="27">
        <f t="shared" si="113"/>
        <v>3.4702194357366771</v>
      </c>
      <c r="N147" s="27"/>
      <c r="O147" s="25">
        <f t="shared" si="114"/>
        <v>51.149520105306458</v>
      </c>
      <c r="P147" s="25">
        <f t="shared" si="115"/>
        <v>3.4702194357366771</v>
      </c>
      <c r="Q147" s="58">
        <f t="shared" si="116"/>
        <v>0.65459773234464158</v>
      </c>
      <c r="R147" s="156">
        <f t="shared" si="117"/>
        <v>924.8011014127394</v>
      </c>
      <c r="S147" s="156">
        <f t="shared" si="118"/>
        <v>1141.7297548305423</v>
      </c>
      <c r="T147" s="153"/>
      <c r="U147" s="153"/>
      <c r="AL147" s="58"/>
    </row>
    <row r="148" spans="1:43" x14ac:dyDescent="0.2">
      <c r="I148" s="25"/>
      <c r="J148" s="25"/>
      <c r="K148" s="27"/>
      <c r="L148" s="27"/>
      <c r="M148" s="27"/>
      <c r="N148" s="27"/>
      <c r="O148" s="25"/>
      <c r="P148" s="25"/>
      <c r="Q148" s="58"/>
      <c r="R148" s="156"/>
      <c r="T148" s="153"/>
      <c r="U148" s="153"/>
      <c r="AL148" s="58"/>
    </row>
    <row r="149" spans="1:43" x14ac:dyDescent="0.2">
      <c r="I149" s="25"/>
      <c r="J149" s="25"/>
      <c r="K149" s="27"/>
      <c r="L149" s="27"/>
      <c r="M149" s="27"/>
      <c r="N149" s="27"/>
      <c r="O149" s="25"/>
      <c r="P149" s="25"/>
      <c r="Q149" s="58"/>
      <c r="R149" s="156"/>
      <c r="T149" s="153"/>
      <c r="U149" s="153"/>
      <c r="AL149" s="58"/>
    </row>
    <row r="150" spans="1:43" x14ac:dyDescent="0.2">
      <c r="A150">
        <v>49</v>
      </c>
      <c r="B150" s="1">
        <v>65</v>
      </c>
      <c r="C150" s="1" t="s">
        <v>195</v>
      </c>
      <c r="D150" s="7">
        <v>18</v>
      </c>
      <c r="E150">
        <v>698</v>
      </c>
      <c r="F150">
        <v>915</v>
      </c>
      <c r="G150">
        <v>4748</v>
      </c>
      <c r="H150">
        <v>0.53500000000000003</v>
      </c>
      <c r="I150" s="25">
        <f t="shared" ref="I150:I155" si="119">0.1515*(G150/1000)/(E150/1000)^2/($D$4/10)^4</f>
        <v>0.19443755249904815</v>
      </c>
      <c r="J150" s="25">
        <f t="shared" ref="J150:J155" si="120">0.5*(F150/1000)/(E150/1000)^3/($D$4/10)^5</f>
        <v>0.10672947922362755</v>
      </c>
      <c r="K150" s="27">
        <f t="shared" ref="K150:K155" si="121">I150/J150</f>
        <v>1.8217792676721314</v>
      </c>
      <c r="L150" s="27">
        <f t="shared" ref="L150:L155" si="122">0.798*I150^1.5/J150</f>
        <v>0.64104529882659411</v>
      </c>
      <c r="M150" s="27">
        <f t="shared" ref="M150:M155" si="123">G150/F150</f>
        <v>5.1890710382513658</v>
      </c>
      <c r="N150" s="27"/>
      <c r="O150" s="25">
        <f t="shared" ref="O150:O155" si="124">G150/(PI()*$D$4^2/4)</f>
        <v>21.938384955735778</v>
      </c>
      <c r="P150" s="25">
        <f t="shared" ref="P150:P155" si="125">M150</f>
        <v>5.1890710382513658</v>
      </c>
      <c r="Q150" s="58">
        <f t="shared" si="116"/>
        <v>0.64104529882659411</v>
      </c>
      <c r="R150" s="156">
        <f t="shared" si="117"/>
        <v>606.68342931023699</v>
      </c>
      <c r="S150" s="156">
        <f t="shared" si="118"/>
        <v>1133.9877183368915</v>
      </c>
      <c r="T150" s="153"/>
      <c r="U150" s="153"/>
      <c r="W150" s="1">
        <v>49</v>
      </c>
      <c r="X150" s="7">
        <v>18</v>
      </c>
      <c r="Y150">
        <v>0.72499999999999998</v>
      </c>
      <c r="Z150">
        <v>2614</v>
      </c>
      <c r="AA150">
        <v>9109</v>
      </c>
      <c r="AB150">
        <v>822</v>
      </c>
      <c r="AC150">
        <v>946</v>
      </c>
      <c r="AD150" s="27">
        <f>0.1515*(AA150/1000)/(AC150/1000)^2/($D$4/10)^4</f>
        <v>0.20308072723476514</v>
      </c>
      <c r="AE150" s="27">
        <f>0.5*(Z150/1000)/(AC150/1000)^3/($D$4/10)^5</f>
        <v>0.12247902998959219</v>
      </c>
      <c r="AF150" s="24">
        <f>AD150/AE150</f>
        <v>1.6580856923182865</v>
      </c>
      <c r="AG150" s="29">
        <f>0.798*AD150^1.5/AE150</f>
        <v>0.59627172824177288</v>
      </c>
      <c r="AH150" s="29">
        <f>AA150/Z150</f>
        <v>3.4846977811782707</v>
      </c>
      <c r="AJ150" s="51">
        <f>AA150/(PI()*$D$4^2/4)</f>
        <v>42.0886159565706</v>
      </c>
      <c r="AK150" s="51">
        <f>AH150</f>
        <v>3.4846977811782707</v>
      </c>
      <c r="AL150" s="58">
        <f>AG150</f>
        <v>0.59627172824177288</v>
      </c>
      <c r="AN150" s="122"/>
      <c r="AO150" s="160"/>
      <c r="AP150" s="160"/>
      <c r="AQ150" s="128"/>
    </row>
    <row r="151" spans="1:43" x14ac:dyDescent="0.2">
      <c r="A151">
        <v>49</v>
      </c>
      <c r="B151" s="1">
        <v>65</v>
      </c>
      <c r="C151" s="1" t="s">
        <v>195</v>
      </c>
      <c r="D151" s="7">
        <v>18</v>
      </c>
      <c r="E151">
        <v>815</v>
      </c>
      <c r="F151">
        <v>1563</v>
      </c>
      <c r="G151">
        <v>6554</v>
      </c>
      <c r="H151">
        <v>0.625</v>
      </c>
      <c r="I151" s="25">
        <f t="shared" si="119"/>
        <v>0.19686635494687021</v>
      </c>
      <c r="J151" s="25">
        <f t="shared" si="120"/>
        <v>0.11452906519088234</v>
      </c>
      <c r="K151" s="27">
        <f t="shared" si="121"/>
        <v>1.7189204733205379</v>
      </c>
      <c r="L151" s="27">
        <f t="shared" si="122"/>
        <v>0.60861748600167165</v>
      </c>
      <c r="M151" s="27">
        <f t="shared" si="123"/>
        <v>4.1932181701855402</v>
      </c>
      <c r="N151" s="27"/>
      <c r="O151" s="25">
        <f t="shared" si="124"/>
        <v>30.283103411940246</v>
      </c>
      <c r="P151" s="25">
        <f t="shared" si="125"/>
        <v>4.1932181701855402</v>
      </c>
      <c r="Q151" s="58">
        <f t="shared" si="116"/>
        <v>0.60861748600167165</v>
      </c>
      <c r="R151" s="156">
        <f t="shared" si="117"/>
        <v>708.37678350693852</v>
      </c>
      <c r="S151" s="156">
        <f t="shared" si="118"/>
        <v>1133.4028536111016</v>
      </c>
      <c r="T151" s="153"/>
      <c r="U151" s="153"/>
      <c r="AL151" s="58"/>
    </row>
    <row r="152" spans="1:43" x14ac:dyDescent="0.2">
      <c r="A152">
        <v>49</v>
      </c>
      <c r="B152" s="1">
        <v>65</v>
      </c>
      <c r="C152" s="1" t="s">
        <v>195</v>
      </c>
      <c r="D152" s="7">
        <v>18</v>
      </c>
      <c r="E152">
        <v>846</v>
      </c>
      <c r="F152">
        <v>1773</v>
      </c>
      <c r="G152">
        <v>7101</v>
      </c>
      <c r="H152">
        <v>0.64800000000000002</v>
      </c>
      <c r="I152" s="25">
        <f t="shared" si="119"/>
        <v>0.19795162317196277</v>
      </c>
      <c r="J152" s="25">
        <f t="shared" si="120"/>
        <v>0.11615213864124223</v>
      </c>
      <c r="K152" s="27">
        <f t="shared" si="121"/>
        <v>1.7042443254822339</v>
      </c>
      <c r="L152" s="27">
        <f t="shared" si="122"/>
        <v>0.60508206671846732</v>
      </c>
      <c r="M152" s="27">
        <f t="shared" si="123"/>
        <v>4.0050761421319798</v>
      </c>
      <c r="N152" s="27"/>
      <c r="O152" s="25">
        <f t="shared" si="124"/>
        <v>32.8105458236478</v>
      </c>
      <c r="P152" s="25">
        <f t="shared" si="125"/>
        <v>4.0050761421319798</v>
      </c>
      <c r="Q152" s="58">
        <f t="shared" si="116"/>
        <v>0.60508206671846732</v>
      </c>
      <c r="R152" s="156">
        <f t="shared" si="117"/>
        <v>735.32117649922691</v>
      </c>
      <c r="S152" s="156">
        <f t="shared" si="118"/>
        <v>1134.7549020049798</v>
      </c>
      <c r="T152" s="153"/>
      <c r="U152" s="153"/>
      <c r="AL152" s="58"/>
    </row>
    <row r="153" spans="1:43" x14ac:dyDescent="0.2">
      <c r="A153">
        <v>49</v>
      </c>
      <c r="B153" s="1">
        <v>65</v>
      </c>
      <c r="C153" s="1" t="s">
        <v>195</v>
      </c>
      <c r="D153" s="7">
        <v>18</v>
      </c>
      <c r="E153">
        <v>873</v>
      </c>
      <c r="F153">
        <v>1966</v>
      </c>
      <c r="G153">
        <v>7563</v>
      </c>
      <c r="H153">
        <v>0.66900000000000004</v>
      </c>
      <c r="I153" s="25">
        <f t="shared" si="119"/>
        <v>0.19799120264757222</v>
      </c>
      <c r="J153" s="25">
        <f t="shared" si="120"/>
        <v>0.11721153311652446</v>
      </c>
      <c r="K153" s="27">
        <f t="shared" si="121"/>
        <v>1.6891785081485249</v>
      </c>
      <c r="L153" s="27">
        <f t="shared" si="122"/>
        <v>0.59979298949650994</v>
      </c>
      <c r="M153" s="27">
        <f t="shared" si="123"/>
        <v>3.8468972533062056</v>
      </c>
      <c r="N153" s="27"/>
      <c r="O153" s="25">
        <f t="shared" si="124"/>
        <v>34.94524124267685</v>
      </c>
      <c r="P153" s="25">
        <f t="shared" si="125"/>
        <v>3.8468972533062056</v>
      </c>
      <c r="Q153" s="58">
        <f t="shared" si="116"/>
        <v>0.59979298949650994</v>
      </c>
      <c r="R153" s="156">
        <f t="shared" si="117"/>
        <v>758.78887362154273</v>
      </c>
      <c r="S153" s="156">
        <f t="shared" si="118"/>
        <v>1134.2135629619472</v>
      </c>
      <c r="T153" s="153"/>
      <c r="U153" s="153"/>
      <c r="AL153" s="58"/>
    </row>
    <row r="154" spans="1:43" x14ac:dyDescent="0.2">
      <c r="A154">
        <v>49</v>
      </c>
      <c r="B154" s="1">
        <v>65</v>
      </c>
      <c r="C154" s="1" t="s">
        <v>195</v>
      </c>
      <c r="D154" s="7">
        <v>18</v>
      </c>
      <c r="E154">
        <v>925</v>
      </c>
      <c r="F154">
        <v>2406</v>
      </c>
      <c r="G154">
        <v>8634</v>
      </c>
      <c r="H154">
        <v>0.70899999999999996</v>
      </c>
      <c r="I154" s="25">
        <f t="shared" si="119"/>
        <v>0.2013301696628895</v>
      </c>
      <c r="J154" s="25">
        <f t="shared" si="120"/>
        <v>0.1205868606521822</v>
      </c>
      <c r="K154" s="27">
        <f t="shared" si="121"/>
        <v>1.6695862930174568</v>
      </c>
      <c r="L154" s="27">
        <f t="shared" si="122"/>
        <v>0.59781415182105091</v>
      </c>
      <c r="M154" s="27">
        <f t="shared" si="123"/>
        <v>3.5885286783042396</v>
      </c>
      <c r="N154" s="27"/>
      <c r="O154" s="25">
        <f t="shared" si="124"/>
        <v>39.893853350426014</v>
      </c>
      <c r="P154" s="25">
        <f t="shared" si="125"/>
        <v>3.5885286783042396</v>
      </c>
      <c r="Q154" s="58">
        <f t="shared" si="116"/>
        <v>0.59781415182105091</v>
      </c>
      <c r="R154" s="156">
        <f t="shared" si="117"/>
        <v>803.98591993118794</v>
      </c>
      <c r="S154" s="156">
        <f t="shared" si="118"/>
        <v>1133.9716783232552</v>
      </c>
      <c r="T154" s="153"/>
      <c r="U154" s="153"/>
      <c r="AL154" s="58"/>
    </row>
    <row r="155" spans="1:43" x14ac:dyDescent="0.2">
      <c r="A155">
        <v>49</v>
      </c>
      <c r="B155" s="1">
        <v>65</v>
      </c>
      <c r="C155" s="1" t="s">
        <v>195</v>
      </c>
      <c r="D155" s="7">
        <v>18</v>
      </c>
      <c r="E155">
        <v>970</v>
      </c>
      <c r="F155">
        <v>2858</v>
      </c>
      <c r="G155">
        <v>9664</v>
      </c>
      <c r="H155">
        <v>0.74299999999999999</v>
      </c>
      <c r="I155" s="25">
        <f t="shared" si="119"/>
        <v>0.20492442889498502</v>
      </c>
      <c r="J155" s="25">
        <f t="shared" si="120"/>
        <v>0.12421572708071343</v>
      </c>
      <c r="K155" s="27">
        <f t="shared" si="121"/>
        <v>1.6497462415675299</v>
      </c>
      <c r="L155" s="27">
        <f t="shared" si="122"/>
        <v>0.59595971760686861</v>
      </c>
      <c r="M155" s="27">
        <f t="shared" si="123"/>
        <v>3.3813855843247027</v>
      </c>
      <c r="N155" s="27"/>
      <c r="O155" s="25">
        <f t="shared" si="124"/>
        <v>44.653022791118481</v>
      </c>
      <c r="P155" s="25">
        <f t="shared" si="125"/>
        <v>3.3813855843247027</v>
      </c>
      <c r="Q155" s="58">
        <f t="shared" si="116"/>
        <v>0.59595971760686861</v>
      </c>
      <c r="R155" s="156">
        <f t="shared" si="117"/>
        <v>843.09874846838079</v>
      </c>
      <c r="S155" s="156">
        <f t="shared" si="118"/>
        <v>1134.7224070906875</v>
      </c>
      <c r="T155" s="153"/>
      <c r="U155" s="153"/>
      <c r="AL155" s="58"/>
    </row>
    <row r="156" spans="1:43" x14ac:dyDescent="0.2">
      <c r="R156" s="156"/>
      <c r="T156" s="153"/>
      <c r="U156" s="153"/>
    </row>
    <row r="157" spans="1:43" x14ac:dyDescent="0.2">
      <c r="R157" s="156"/>
      <c r="T157" s="153"/>
      <c r="U157" s="153"/>
    </row>
    <row r="158" spans="1:43" x14ac:dyDescent="0.2">
      <c r="R158" s="156"/>
      <c r="T158" s="153"/>
      <c r="U158" s="153"/>
    </row>
    <row r="159" spans="1:43" x14ac:dyDescent="0.2">
      <c r="R159" s="156"/>
      <c r="T159" s="153"/>
      <c r="U159" s="153"/>
    </row>
    <row r="160" spans="1:43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T176" s="153"/>
      <c r="U176" s="153"/>
    </row>
    <row r="177" spans="20:21" x14ac:dyDescent="0.2">
      <c r="T177" s="153"/>
      <c r="U177" s="153"/>
    </row>
    <row r="178" spans="20:21" x14ac:dyDescent="0.2">
      <c r="T178" s="153"/>
      <c r="U178" s="153"/>
    </row>
    <row r="179" spans="20:21" x14ac:dyDescent="0.2">
      <c r="T179" s="153"/>
      <c r="U179" s="153"/>
    </row>
    <row r="180" spans="20:21" x14ac:dyDescent="0.2">
      <c r="T180" s="153"/>
      <c r="U180" s="153"/>
    </row>
    <row r="181" spans="20:21" x14ac:dyDescent="0.2">
      <c r="T181" s="153"/>
      <c r="U181" s="153"/>
    </row>
    <row r="182" spans="20:21" x14ac:dyDescent="0.2">
      <c r="T182" s="153"/>
      <c r="U182" s="153"/>
    </row>
    <row r="183" spans="20:21" x14ac:dyDescent="0.2">
      <c r="T183" s="153"/>
      <c r="U183" s="153"/>
    </row>
    <row r="184" spans="20:21" x14ac:dyDescent="0.2">
      <c r="T184" s="153"/>
      <c r="U184" s="153"/>
    </row>
    <row r="185" spans="20:21" x14ac:dyDescent="0.2">
      <c r="T185" s="153"/>
      <c r="U185" s="153"/>
    </row>
    <row r="186" spans="20:21" x14ac:dyDescent="0.2">
      <c r="T186" s="153"/>
      <c r="U186" s="153"/>
    </row>
    <row r="187" spans="20:21" x14ac:dyDescent="0.2">
      <c r="T187" s="153"/>
      <c r="U187" s="153"/>
    </row>
    <row r="188" spans="20:21" x14ac:dyDescent="0.2">
      <c r="T188" s="153"/>
      <c r="U188" s="153"/>
    </row>
    <row r="189" spans="20:21" x14ac:dyDescent="0.2">
      <c r="T189" s="153"/>
      <c r="U189" s="153"/>
    </row>
    <row r="190" spans="20:21" x14ac:dyDescent="0.2">
      <c r="T190" s="153"/>
      <c r="U190" s="153"/>
    </row>
    <row r="191" spans="20:21" x14ac:dyDescent="0.2">
      <c r="T191" s="153"/>
      <c r="U191" s="153"/>
    </row>
    <row r="192" spans="20:21" x14ac:dyDescent="0.2">
      <c r="T192" s="153"/>
      <c r="U192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6145" r:id="rId3">
          <objectPr defaultSize="0" r:id="rId4">
            <anchor moveWithCells="1">
              <from>
                <xdr:col>11</xdr:col>
                <xdr:colOff>635000</xdr:colOff>
                <xdr:row>0</xdr:row>
                <xdr:rowOff>152400</xdr:rowOff>
              </from>
              <to>
                <xdr:col>20</xdr:col>
                <xdr:colOff>152400</xdr:colOff>
                <xdr:row>2</xdr:row>
                <xdr:rowOff>203200</xdr:rowOff>
              </to>
            </anchor>
          </objectPr>
        </oleObject>
      </mc:Choice>
      <mc:Fallback>
        <oleObject progId="Equation.DSMT4" shapeId="6145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AQ234"/>
  <sheetViews>
    <sheetView workbookViewId="0"/>
  </sheetViews>
  <sheetFormatPr baseColWidth="10" defaultColWidth="8.83203125" defaultRowHeight="16" x14ac:dyDescent="0.2"/>
  <cols>
    <col min="2" max="2" width="15.6640625" style="1" customWidth="1"/>
    <col min="3" max="3" width="12.83203125" style="1" customWidth="1"/>
    <col min="4" max="4" width="10" style="1" customWidth="1"/>
    <col min="5" max="5" width="8.83203125" style="47"/>
    <col min="6" max="6" width="12.83203125" customWidth="1"/>
    <col min="7" max="7" width="12.1640625" style="47" customWidth="1"/>
    <col min="8" max="8" width="13.1640625" style="17" customWidth="1"/>
    <col min="9" max="9" width="11.6640625" customWidth="1"/>
    <col min="10" max="10" width="13.6640625" customWidth="1"/>
    <col min="11" max="11" width="12.1640625" customWidth="1"/>
    <col min="12" max="12" width="11.5" customWidth="1"/>
    <col min="13" max="13" width="11.6640625" customWidth="1"/>
    <col min="15" max="16" width="12.6640625" style="7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5" width="8.83203125" style="24"/>
    <col min="36" max="37" width="11.5" style="51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91</v>
      </c>
      <c r="B1" s="20"/>
      <c r="C1" s="20"/>
      <c r="I1" s="25"/>
      <c r="J1" s="25"/>
      <c r="K1" s="27"/>
      <c r="L1" s="27"/>
      <c r="M1" s="27"/>
      <c r="N1" s="27"/>
      <c r="O1" s="51"/>
      <c r="P1" s="51"/>
      <c r="Q1" s="61"/>
      <c r="R1" s="155"/>
      <c r="V1" s="29"/>
      <c r="Z1" s="34"/>
      <c r="AA1" s="36"/>
      <c r="AB1" s="34"/>
      <c r="AC1" s="21"/>
      <c r="AD1" s="27"/>
      <c r="AE1" s="27"/>
      <c r="AG1" s="29"/>
      <c r="AH1" s="29"/>
      <c r="AL1" s="61"/>
    </row>
    <row r="2" spans="1:43" x14ac:dyDescent="0.2">
      <c r="A2" s="1"/>
      <c r="F2" s="13" t="s">
        <v>157</v>
      </c>
      <c r="G2" s="13" t="s">
        <v>157</v>
      </c>
      <c r="H2" s="18" t="s">
        <v>157</v>
      </c>
      <c r="J2" s="283" t="s">
        <v>329</v>
      </c>
      <c r="K2" s="282">
        <v>0.15972</v>
      </c>
      <c r="L2" s="27"/>
      <c r="M2" s="27"/>
      <c r="N2" s="27"/>
      <c r="O2" s="51"/>
      <c r="P2" s="51"/>
      <c r="Q2" s="61"/>
      <c r="R2" s="155"/>
      <c r="V2" s="29"/>
      <c r="Z2" s="34"/>
      <c r="AA2" s="36"/>
      <c r="AB2" s="34"/>
      <c r="AC2" s="21"/>
      <c r="AD2" s="27"/>
      <c r="AE2" s="27"/>
      <c r="AG2" s="29"/>
      <c r="AH2" s="29"/>
      <c r="AL2" s="61"/>
    </row>
    <row r="3" spans="1:43" ht="18" x14ac:dyDescent="0.2">
      <c r="A3" s="32" t="s">
        <v>143</v>
      </c>
      <c r="B3" s="13"/>
      <c r="C3" s="13" t="s">
        <v>26</v>
      </c>
      <c r="D3" s="13" t="s">
        <v>401</v>
      </c>
      <c r="E3" s="13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32</v>
      </c>
      <c r="L3" s="27"/>
      <c r="M3" s="24"/>
      <c r="N3" s="24"/>
      <c r="O3" s="51"/>
      <c r="P3" s="51"/>
      <c r="Q3" s="61"/>
      <c r="R3" s="155"/>
      <c r="V3" s="29"/>
      <c r="Z3" s="34"/>
      <c r="AA3" s="34"/>
      <c r="AB3" s="34"/>
      <c r="AC3" s="16"/>
      <c r="AD3" s="27"/>
      <c r="AF3" s="29"/>
      <c r="AG3" s="29"/>
      <c r="AL3" s="61"/>
    </row>
    <row r="4" spans="1:43" x14ac:dyDescent="0.2">
      <c r="A4" s="1"/>
      <c r="C4" s="7">
        <v>98</v>
      </c>
      <c r="D4" s="66">
        <v>13</v>
      </c>
      <c r="E4" s="1">
        <v>4</v>
      </c>
      <c r="F4" s="1">
        <v>25</v>
      </c>
      <c r="G4" s="5">
        <v>536.69000000000005</v>
      </c>
      <c r="H4" s="5">
        <v>0.95099999999999996</v>
      </c>
      <c r="I4" s="25"/>
      <c r="J4" s="25"/>
      <c r="K4" s="27"/>
      <c r="L4" s="27"/>
      <c r="M4" s="24"/>
      <c r="N4" s="24"/>
      <c r="O4" s="51"/>
      <c r="P4" s="51"/>
      <c r="Q4" s="61"/>
      <c r="R4" s="157"/>
      <c r="V4" s="29"/>
      <c r="Z4" s="34"/>
      <c r="AA4" s="34"/>
      <c r="AB4" s="34"/>
      <c r="AC4" s="16"/>
      <c r="AD4" s="27"/>
      <c r="AF4" s="29"/>
      <c r="AG4" s="29"/>
      <c r="AL4" s="61"/>
    </row>
    <row r="5" spans="1:43" x14ac:dyDescent="0.2">
      <c r="A5" s="1"/>
      <c r="C5" s="41" t="s">
        <v>379</v>
      </c>
      <c r="E5" s="1"/>
      <c r="G5" s="1"/>
      <c r="I5" s="25"/>
      <c r="J5" s="25"/>
      <c r="K5" s="27"/>
      <c r="L5" s="27"/>
      <c r="M5" s="27"/>
      <c r="N5" s="27"/>
      <c r="O5" s="51"/>
      <c r="P5" s="51"/>
      <c r="Q5" s="61"/>
      <c r="R5" s="215" t="s">
        <v>426</v>
      </c>
      <c r="S5" s="215" t="s">
        <v>186</v>
      </c>
      <c r="V5" s="29"/>
      <c r="Z5" s="34"/>
      <c r="AA5" s="36"/>
      <c r="AB5" s="34"/>
      <c r="AC5" s="21"/>
      <c r="AD5" s="27"/>
      <c r="AE5" s="27"/>
      <c r="AG5" s="29"/>
      <c r="AH5" s="29"/>
      <c r="AL5" s="61"/>
    </row>
    <row r="6" spans="1:43" x14ac:dyDescent="0.2">
      <c r="A6" s="14" t="s">
        <v>151</v>
      </c>
      <c r="B6" s="13"/>
      <c r="C6" s="13"/>
      <c r="E6" s="1"/>
      <c r="G6" s="1"/>
      <c r="I6" s="33" t="s">
        <v>378</v>
      </c>
      <c r="J6" s="25"/>
      <c r="K6" s="27"/>
      <c r="L6" s="27"/>
      <c r="M6" s="27"/>
      <c r="N6" s="27"/>
      <c r="O6" s="51"/>
      <c r="P6" s="51"/>
      <c r="Q6" s="61"/>
      <c r="R6" s="336" t="s">
        <v>427</v>
      </c>
      <c r="S6" s="215" t="s">
        <v>428</v>
      </c>
      <c r="V6" s="29"/>
      <c r="W6" s="86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3" x14ac:dyDescent="0.2">
      <c r="A7" s="15" t="s">
        <v>407</v>
      </c>
      <c r="B7" s="15" t="s">
        <v>290</v>
      </c>
      <c r="C7" s="15" t="s">
        <v>289</v>
      </c>
      <c r="D7" s="13" t="s">
        <v>400</v>
      </c>
      <c r="E7" s="13" t="s">
        <v>408</v>
      </c>
      <c r="F7" s="13" t="s">
        <v>125</v>
      </c>
      <c r="G7" s="13" t="s">
        <v>405</v>
      </c>
      <c r="H7" s="18" t="s">
        <v>375</v>
      </c>
      <c r="I7" s="26" t="s">
        <v>167</v>
      </c>
      <c r="J7" s="26" t="s">
        <v>291</v>
      </c>
      <c r="K7" s="28" t="s">
        <v>409</v>
      </c>
      <c r="L7" s="28" t="s">
        <v>144</v>
      </c>
      <c r="M7" s="28" t="s">
        <v>159</v>
      </c>
      <c r="N7" s="28"/>
      <c r="O7" s="55" t="s">
        <v>123</v>
      </c>
      <c r="P7" s="80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42</v>
      </c>
      <c r="Z7" s="39" t="s">
        <v>125</v>
      </c>
      <c r="AA7" s="38" t="s">
        <v>405</v>
      </c>
      <c r="AB7" s="39" t="s">
        <v>406</v>
      </c>
      <c r="AC7" s="22" t="s">
        <v>408</v>
      </c>
      <c r="AD7" s="28" t="s">
        <v>369</v>
      </c>
      <c r="AE7" s="28" t="s">
        <v>370</v>
      </c>
      <c r="AF7" s="79" t="s">
        <v>10</v>
      </c>
      <c r="AG7" s="30" t="s">
        <v>11</v>
      </c>
      <c r="AH7" s="30" t="s">
        <v>355</v>
      </c>
      <c r="AI7" s="79"/>
      <c r="AJ7" s="55" t="s">
        <v>123</v>
      </c>
      <c r="AK7" s="81" t="s">
        <v>124</v>
      </c>
      <c r="AL7" s="61" t="s">
        <v>353</v>
      </c>
      <c r="AN7" s="112"/>
      <c r="AQ7" s="162"/>
    </row>
    <row r="8" spans="1:43" x14ac:dyDescent="0.2">
      <c r="A8">
        <v>52</v>
      </c>
      <c r="B8" s="1">
        <v>4</v>
      </c>
      <c r="C8" s="1" t="s">
        <v>195</v>
      </c>
      <c r="D8" s="1">
        <v>8.5</v>
      </c>
      <c r="E8" s="47">
        <v>886</v>
      </c>
      <c r="F8" s="47">
        <v>136</v>
      </c>
      <c r="G8" s="68">
        <v>1240</v>
      </c>
      <c r="H8" s="17">
        <v>0.53100000000000003</v>
      </c>
      <c r="I8" s="25">
        <f t="shared" ref="I8:I15" si="0">0.1515*(G8/1000)/(E8/1000)^2/($D$4/10)^4</f>
        <v>8.3790245909374575E-2</v>
      </c>
      <c r="J8" s="25">
        <f t="shared" ref="J8:J15" si="1">0.5*(F8/1000)/(E8/1000)^3/($D$4/10)^5</f>
        <v>2.6332432858563563E-2</v>
      </c>
      <c r="K8" s="27">
        <f t="shared" ref="K8:K15" si="2">I8/J8</f>
        <v>3.1820168823529409</v>
      </c>
      <c r="L8" s="27">
        <f t="shared" ref="L8:L15" si="3">0.798*I8^1.5/J8</f>
        <v>0.73502498744935052</v>
      </c>
      <c r="M8" s="27">
        <f t="shared" ref="M8:M15" si="4">G8/F8</f>
        <v>9.117647058823529</v>
      </c>
      <c r="N8" s="27"/>
      <c r="O8" s="51">
        <f t="shared" ref="O8:O15" si="5">G8/(PI()*$D$4^2/4)</f>
        <v>9.3421126359266378</v>
      </c>
      <c r="P8" s="51">
        <f t="shared" ref="P8:P15" si="6">M8</f>
        <v>9.117647058823529</v>
      </c>
      <c r="Q8" s="58">
        <f>L8</f>
        <v>0.73502498744935052</v>
      </c>
      <c r="R8" s="156">
        <f>E8*(PI()/30)*($D$4/2)</f>
        <v>603.08106973412066</v>
      </c>
      <c r="S8" s="156">
        <f>R8/H8</f>
        <v>1135.745894037892</v>
      </c>
      <c r="T8" s="153"/>
      <c r="U8" s="153"/>
      <c r="W8" s="9">
        <v>52</v>
      </c>
      <c r="X8" s="67">
        <v>8.5</v>
      </c>
      <c r="Y8" s="62">
        <v>0.55000000000000004</v>
      </c>
      <c r="Z8">
        <v>153</v>
      </c>
      <c r="AA8">
        <v>1342</v>
      </c>
      <c r="AB8">
        <v>625</v>
      </c>
      <c r="AC8">
        <v>918</v>
      </c>
      <c r="AD8" s="27">
        <f t="shared" ref="AD8:AD20" si="7">0.1515*(AA8/1000)/(AC8/1000)^2/($D$4/10)^4</f>
        <v>8.4470755216942417E-2</v>
      </c>
      <c r="AE8" s="27">
        <f t="shared" ref="AE8:AE20" si="8">0.5*(Z8/1000)/(AC8/1000)^3/($D$4/10)^5</f>
        <v>2.6632787874292602E-2</v>
      </c>
      <c r="AF8" s="24">
        <f t="shared" ref="AF8:AF20" si="9">AD8/AE8</f>
        <v>3.1716828000000006</v>
      </c>
      <c r="AG8" s="29">
        <f t="shared" ref="AG8:AG20" si="10">0.798*AD8^1.5/AE8</f>
        <v>0.73560695526105624</v>
      </c>
      <c r="AH8" s="29">
        <f t="shared" ref="AH8:AH20" si="11">AA8/Z8</f>
        <v>8.7712418300653603</v>
      </c>
      <c r="AJ8" s="51">
        <f>AA8/(PI()*$D$4^2/4)</f>
        <v>10.110576739849636</v>
      </c>
      <c r="AK8" s="51">
        <f>AH8</f>
        <v>8.7712418300653603</v>
      </c>
      <c r="AL8" s="58">
        <f>AG8</f>
        <v>0.73560695526105624</v>
      </c>
      <c r="AN8" s="122"/>
      <c r="AO8" s="160"/>
      <c r="AP8" s="160"/>
      <c r="AQ8" s="128"/>
    </row>
    <row r="9" spans="1:43" x14ac:dyDescent="0.2">
      <c r="A9">
        <v>52</v>
      </c>
      <c r="B9" s="1">
        <v>4</v>
      </c>
      <c r="C9" s="1" t="s">
        <v>195</v>
      </c>
      <c r="D9" s="1">
        <v>8.5</v>
      </c>
      <c r="E9" s="47">
        <v>1045</v>
      </c>
      <c r="F9">
        <v>236</v>
      </c>
      <c r="G9" s="68">
        <v>1788</v>
      </c>
      <c r="H9" s="17">
        <v>0.626</v>
      </c>
      <c r="I9" s="25">
        <f t="shared" si="0"/>
        <v>8.685086679425931E-2</v>
      </c>
      <c r="J9" s="25">
        <f t="shared" si="1"/>
        <v>2.7849434079952832E-2</v>
      </c>
      <c r="K9" s="27">
        <f t="shared" si="2"/>
        <v>3.1185864152542382</v>
      </c>
      <c r="L9" s="27">
        <f t="shared" si="3"/>
        <v>0.73341156283116249</v>
      </c>
      <c r="M9" s="27">
        <f t="shared" si="4"/>
        <v>7.5762711864406782</v>
      </c>
      <c r="N9" s="27"/>
      <c r="O9" s="51">
        <f t="shared" si="5"/>
        <v>13.470723704061959</v>
      </c>
      <c r="P9" s="51">
        <f t="shared" si="6"/>
        <v>7.5762711864406782</v>
      </c>
      <c r="Q9" s="58">
        <f t="shared" ref="Q9:Q71" si="12">L9</f>
        <v>0.73341156283116249</v>
      </c>
      <c r="R9" s="156">
        <f t="shared" ref="R9:R72" si="13">E9*(PI()/30)*($D$4/2)</f>
        <v>711.30893665028896</v>
      </c>
      <c r="S9" s="156">
        <f t="shared" ref="S9:S72" si="14">R9/H9</f>
        <v>1136.2762566298545</v>
      </c>
      <c r="T9" s="153"/>
      <c r="U9" s="153"/>
      <c r="W9" s="9">
        <v>52</v>
      </c>
      <c r="X9" s="67">
        <v>8.5</v>
      </c>
      <c r="Y9" s="62">
        <v>0.57499999999999996</v>
      </c>
      <c r="Z9">
        <v>175</v>
      </c>
      <c r="AA9">
        <v>1476</v>
      </c>
      <c r="AB9">
        <v>653</v>
      </c>
      <c r="AC9">
        <v>960</v>
      </c>
      <c r="AD9" s="27">
        <f t="shared" si="7"/>
        <v>8.495385972129825E-2</v>
      </c>
      <c r="AE9" s="27">
        <f t="shared" si="8"/>
        <v>2.6636526607941951E-2</v>
      </c>
      <c r="AF9" s="24">
        <f t="shared" si="9"/>
        <v>3.1893745371428568</v>
      </c>
      <c r="AG9" s="29">
        <f t="shared" si="10"/>
        <v>0.74182244851601176</v>
      </c>
      <c r="AH9" s="29">
        <f t="shared" si="11"/>
        <v>8.4342857142857142</v>
      </c>
      <c r="AJ9" s="51">
        <f t="shared" ref="AJ9:AJ71" si="15">AA9/(PI()*$D$4^2/4)</f>
        <v>11.120127621473966</v>
      </c>
      <c r="AK9" s="51">
        <f t="shared" ref="AK9:AK71" si="16">AH9</f>
        <v>8.4342857142857142</v>
      </c>
      <c r="AL9" s="58">
        <f t="shared" ref="AL9:AL71" si="17">AG9</f>
        <v>0.74182244851601176</v>
      </c>
      <c r="AN9" s="122"/>
      <c r="AO9" s="160"/>
      <c r="AP9" s="160"/>
      <c r="AQ9" s="128"/>
    </row>
    <row r="10" spans="1:43" x14ac:dyDescent="0.2">
      <c r="A10">
        <v>52</v>
      </c>
      <c r="B10" s="1">
        <v>4</v>
      </c>
      <c r="C10" s="1" t="s">
        <v>195</v>
      </c>
      <c r="D10" s="1">
        <v>8.5</v>
      </c>
      <c r="E10" s="47">
        <v>1181</v>
      </c>
      <c r="F10">
        <v>345</v>
      </c>
      <c r="G10" s="68">
        <v>2303</v>
      </c>
      <c r="H10" s="17">
        <v>0.70799999999999996</v>
      </c>
      <c r="I10" s="25">
        <f t="shared" si="0"/>
        <v>8.7585732483770357E-2</v>
      </c>
      <c r="J10" s="25">
        <f t="shared" si="1"/>
        <v>2.8204775356427982E-2</v>
      </c>
      <c r="K10" s="27">
        <f t="shared" si="2"/>
        <v>3.1053511817391311</v>
      </c>
      <c r="L10" s="27">
        <f t="shared" si="3"/>
        <v>0.7333820833042064</v>
      </c>
      <c r="M10" s="27">
        <f t="shared" si="4"/>
        <v>6.6753623188405795</v>
      </c>
      <c r="N10" s="27"/>
      <c r="O10" s="51">
        <f t="shared" si="5"/>
        <v>17.350714032692778</v>
      </c>
      <c r="P10" s="51">
        <f t="shared" si="6"/>
        <v>6.6753623188405795</v>
      </c>
      <c r="Q10" s="58">
        <f t="shared" si="12"/>
        <v>0.7333820833042064</v>
      </c>
      <c r="R10" s="156">
        <f t="shared" si="13"/>
        <v>803.88120017606821</v>
      </c>
      <c r="S10" s="156">
        <f t="shared" si="14"/>
        <v>1135.4254239774975</v>
      </c>
      <c r="T10" s="153"/>
      <c r="U10" s="153"/>
      <c r="W10" s="9">
        <v>52</v>
      </c>
      <c r="X10" s="67">
        <v>8.5</v>
      </c>
      <c r="Y10" s="62">
        <v>0.6</v>
      </c>
      <c r="Z10">
        <v>201</v>
      </c>
      <c r="AA10">
        <v>1619</v>
      </c>
      <c r="AB10">
        <v>682</v>
      </c>
      <c r="AC10">
        <v>1001</v>
      </c>
      <c r="AD10" s="27">
        <f t="shared" si="7"/>
        <v>8.570732042141764E-2</v>
      </c>
      <c r="AE10" s="27">
        <f t="shared" si="8"/>
        <v>2.6986531390709067E-2</v>
      </c>
      <c r="AF10" s="24">
        <f t="shared" si="9"/>
        <v>3.1759294731343277</v>
      </c>
      <c r="AG10" s="29">
        <f t="shared" si="10"/>
        <v>0.74196377072525732</v>
      </c>
      <c r="AH10" s="29">
        <f t="shared" si="11"/>
        <v>8.0547263681592032</v>
      </c>
      <c r="AJ10" s="51">
        <f t="shared" si="15"/>
        <v>12.197484159326795</v>
      </c>
      <c r="AK10" s="51">
        <f t="shared" si="16"/>
        <v>8.0547263681592032</v>
      </c>
      <c r="AL10" s="58">
        <f t="shared" si="17"/>
        <v>0.74196377072525732</v>
      </c>
      <c r="AN10" s="122"/>
      <c r="AO10" s="160"/>
      <c r="AP10" s="160"/>
      <c r="AQ10" s="128"/>
    </row>
    <row r="11" spans="1:43" x14ac:dyDescent="0.2">
      <c r="A11">
        <v>52</v>
      </c>
      <c r="B11" s="1">
        <v>4</v>
      </c>
      <c r="C11" s="1" t="s">
        <v>195</v>
      </c>
      <c r="D11" s="1">
        <v>8.5</v>
      </c>
      <c r="E11" s="47">
        <v>1327</v>
      </c>
      <c r="F11">
        <v>508</v>
      </c>
      <c r="G11" s="68">
        <v>2986</v>
      </c>
      <c r="H11" s="17">
        <v>0.79500000000000004</v>
      </c>
      <c r="I11" s="25">
        <f t="shared" si="0"/>
        <v>8.994710321587035E-2</v>
      </c>
      <c r="J11" s="25">
        <f t="shared" si="1"/>
        <v>2.9275490920897176E-2</v>
      </c>
      <c r="K11" s="27">
        <f t="shared" si="2"/>
        <v>3.0724370586614174</v>
      </c>
      <c r="L11" s="27">
        <f t="shared" si="3"/>
        <v>0.73532524576046943</v>
      </c>
      <c r="M11" s="27">
        <f t="shared" si="4"/>
        <v>5.877952755905512</v>
      </c>
      <c r="N11" s="27"/>
      <c r="O11" s="51">
        <f t="shared" si="5"/>
        <v>22.496409944255596</v>
      </c>
      <c r="P11" s="51">
        <f t="shared" si="6"/>
        <v>5.877952755905512</v>
      </c>
      <c r="Q11" s="58">
        <f t="shared" si="12"/>
        <v>0.73532524576046943</v>
      </c>
      <c r="R11" s="156">
        <f t="shared" si="13"/>
        <v>903.26024778462534</v>
      </c>
      <c r="S11" s="156">
        <f t="shared" si="14"/>
        <v>1136.1764123077048</v>
      </c>
      <c r="T11" s="153"/>
      <c r="U11" s="153"/>
      <c r="W11" s="9">
        <v>52</v>
      </c>
      <c r="X11" s="67">
        <v>8.5</v>
      </c>
      <c r="Y11" s="62">
        <v>0.625</v>
      </c>
      <c r="Z11">
        <v>230</v>
      </c>
      <c r="AA11">
        <v>1769</v>
      </c>
      <c r="AB11">
        <v>710</v>
      </c>
      <c r="AC11">
        <v>1043</v>
      </c>
      <c r="AD11" s="27">
        <f t="shared" si="7"/>
        <v>8.6257812387892208E-2</v>
      </c>
      <c r="AE11" s="27">
        <f t="shared" si="8"/>
        <v>2.7297831804870751E-2</v>
      </c>
      <c r="AF11" s="24">
        <f t="shared" si="9"/>
        <v>3.1598777882608693</v>
      </c>
      <c r="AG11" s="29">
        <f t="shared" si="10"/>
        <v>0.74058071268618586</v>
      </c>
      <c r="AH11" s="29">
        <f t="shared" si="11"/>
        <v>7.6913043478260867</v>
      </c>
      <c r="AJ11" s="51">
        <f t="shared" si="15"/>
        <v>13.327578429801791</v>
      </c>
      <c r="AK11" s="51">
        <f t="shared" si="16"/>
        <v>7.6913043478260867</v>
      </c>
      <c r="AL11" s="58">
        <f t="shared" si="17"/>
        <v>0.74058071268618586</v>
      </c>
      <c r="AN11" s="122"/>
      <c r="AO11" s="160"/>
      <c r="AP11" s="160"/>
      <c r="AQ11" s="128"/>
    </row>
    <row r="12" spans="1:43" x14ac:dyDescent="0.2">
      <c r="A12">
        <v>52</v>
      </c>
      <c r="B12" s="1">
        <v>4</v>
      </c>
      <c r="C12" s="1" t="s">
        <v>195</v>
      </c>
      <c r="D12" s="1">
        <v>8.5</v>
      </c>
      <c r="E12" s="47">
        <v>1335</v>
      </c>
      <c r="F12">
        <v>528</v>
      </c>
      <c r="G12" s="68">
        <v>3049</v>
      </c>
      <c r="H12" s="17">
        <v>0.8</v>
      </c>
      <c r="I12" s="25">
        <f t="shared" si="0"/>
        <v>9.0747384462626743E-2</v>
      </c>
      <c r="J12" s="25">
        <f t="shared" si="1"/>
        <v>2.98843193163899E-2</v>
      </c>
      <c r="K12" s="27">
        <f t="shared" si="2"/>
        <v>3.0366220994318183</v>
      </c>
      <c r="L12" s="27">
        <f t="shared" si="3"/>
        <v>0.72997955710038687</v>
      </c>
      <c r="M12" s="27">
        <f t="shared" si="4"/>
        <v>5.7746212121212119</v>
      </c>
      <c r="N12" s="27"/>
      <c r="O12" s="51">
        <f t="shared" si="5"/>
        <v>22.971049537855095</v>
      </c>
      <c r="P12" s="51">
        <f t="shared" si="6"/>
        <v>5.7746212121212119</v>
      </c>
      <c r="Q12" s="58">
        <f t="shared" si="12"/>
        <v>0.72997955710038687</v>
      </c>
      <c r="R12" s="156">
        <f t="shared" si="13"/>
        <v>908.7056750508475</v>
      </c>
      <c r="S12" s="156">
        <f t="shared" si="14"/>
        <v>1135.8820938135593</v>
      </c>
      <c r="T12" s="153"/>
      <c r="U12" s="153"/>
      <c r="W12" s="9">
        <v>52</v>
      </c>
      <c r="X12" s="67">
        <v>8.5</v>
      </c>
      <c r="Y12" s="62">
        <v>0.65</v>
      </c>
      <c r="Z12">
        <v>263</v>
      </c>
      <c r="AA12">
        <v>1936</v>
      </c>
      <c r="AB12">
        <v>738</v>
      </c>
      <c r="AC12">
        <v>1085</v>
      </c>
      <c r="AD12" s="27">
        <f t="shared" si="7"/>
        <v>8.7233862063235648E-2</v>
      </c>
      <c r="AE12" s="27">
        <f t="shared" si="8"/>
        <v>2.7728078618137392E-2</v>
      </c>
      <c r="AF12" s="24">
        <f t="shared" si="9"/>
        <v>3.1460478479087457</v>
      </c>
      <c r="AG12" s="29">
        <f t="shared" si="10"/>
        <v>0.74149933339265783</v>
      </c>
      <c r="AH12" s="29">
        <f t="shared" si="11"/>
        <v>7.3612167300380227</v>
      </c>
      <c r="AJ12" s="51">
        <f t="shared" si="15"/>
        <v>14.585750050930621</v>
      </c>
      <c r="AK12" s="51">
        <f t="shared" si="16"/>
        <v>7.3612167300380227</v>
      </c>
      <c r="AL12" s="58">
        <f t="shared" si="17"/>
        <v>0.74149933339265783</v>
      </c>
      <c r="AN12" s="122"/>
      <c r="AO12" s="160"/>
      <c r="AP12" s="160"/>
      <c r="AQ12" s="128"/>
    </row>
    <row r="13" spans="1:43" x14ac:dyDescent="0.2">
      <c r="A13">
        <v>52</v>
      </c>
      <c r="B13" s="1">
        <v>4</v>
      </c>
      <c r="C13" s="1" t="s">
        <v>195</v>
      </c>
      <c r="D13" s="1">
        <v>8.5</v>
      </c>
      <c r="E13" s="47">
        <v>1362</v>
      </c>
      <c r="F13">
        <v>557</v>
      </c>
      <c r="G13" s="68">
        <v>3155</v>
      </c>
      <c r="H13" s="17">
        <v>0.81599999999999995</v>
      </c>
      <c r="I13" s="25">
        <f t="shared" si="0"/>
        <v>9.0216167142256151E-2</v>
      </c>
      <c r="J13" s="25">
        <f t="shared" si="1"/>
        <v>2.9687738452532884E-2</v>
      </c>
      <c r="K13" s="27">
        <f t="shared" si="2"/>
        <v>3.0388359587073608</v>
      </c>
      <c r="L13" s="27">
        <f t="shared" si="3"/>
        <v>0.72837047685961109</v>
      </c>
      <c r="M13" s="27">
        <f t="shared" si="4"/>
        <v>5.6642728904847397</v>
      </c>
      <c r="N13" s="27"/>
      <c r="O13" s="51">
        <f t="shared" si="5"/>
        <v>23.769649488990758</v>
      </c>
      <c r="P13" s="51">
        <f t="shared" si="6"/>
        <v>5.6642728904847397</v>
      </c>
      <c r="Q13" s="58">
        <f t="shared" si="12"/>
        <v>0.72837047685961109</v>
      </c>
      <c r="R13" s="156">
        <f t="shared" si="13"/>
        <v>927.08399207434786</v>
      </c>
      <c r="S13" s="156">
        <f t="shared" si="14"/>
        <v>1136.1323432283675</v>
      </c>
      <c r="T13" s="153"/>
      <c r="U13" s="153"/>
      <c r="W13" s="9">
        <v>52</v>
      </c>
      <c r="X13" s="67">
        <v>8.5</v>
      </c>
      <c r="Y13" s="62">
        <v>0.67500000000000004</v>
      </c>
      <c r="Z13">
        <v>298</v>
      </c>
      <c r="AA13">
        <v>2091</v>
      </c>
      <c r="AB13">
        <v>767</v>
      </c>
      <c r="AC13">
        <v>1127</v>
      </c>
      <c r="AD13" s="27">
        <f t="shared" si="7"/>
        <v>8.7326373346429384E-2</v>
      </c>
      <c r="AE13" s="27">
        <f t="shared" si="8"/>
        <v>2.8034819142858044E-2</v>
      </c>
      <c r="AF13" s="24">
        <f t="shared" si="9"/>
        <v>3.1149255110738263</v>
      </c>
      <c r="AG13" s="29">
        <f t="shared" si="10"/>
        <v>0.73455322381718147</v>
      </c>
      <c r="AH13" s="29">
        <f t="shared" si="11"/>
        <v>7.0167785234899327</v>
      </c>
      <c r="AJ13" s="51">
        <f t="shared" si="15"/>
        <v>15.753514130421451</v>
      </c>
      <c r="AK13" s="51">
        <f t="shared" si="16"/>
        <v>7.0167785234899327</v>
      </c>
      <c r="AL13" s="58">
        <f t="shared" si="17"/>
        <v>0.73455322381718147</v>
      </c>
      <c r="AN13" s="122"/>
      <c r="AO13" s="160"/>
      <c r="AP13" s="160"/>
      <c r="AQ13" s="128"/>
    </row>
    <row r="14" spans="1:43" x14ac:dyDescent="0.2">
      <c r="A14">
        <v>52</v>
      </c>
      <c r="B14" s="1">
        <v>4</v>
      </c>
      <c r="C14" s="1" t="s">
        <v>195</v>
      </c>
      <c r="D14" s="1">
        <v>8.5</v>
      </c>
      <c r="E14" s="47">
        <v>1401</v>
      </c>
      <c r="F14">
        <v>615</v>
      </c>
      <c r="G14" s="68">
        <v>3344</v>
      </c>
      <c r="H14" s="17">
        <v>0.83899999999999997</v>
      </c>
      <c r="I14" s="25">
        <f t="shared" si="0"/>
        <v>9.0371027845154064E-2</v>
      </c>
      <c r="J14" s="25">
        <f t="shared" si="1"/>
        <v>3.0117155598888827E-2</v>
      </c>
      <c r="K14" s="27">
        <f t="shared" si="2"/>
        <v>3.000649498536585</v>
      </c>
      <c r="L14" s="27">
        <f t="shared" si="3"/>
        <v>0.71983468861510547</v>
      </c>
      <c r="M14" s="27">
        <f t="shared" si="4"/>
        <v>5.4373983739837399</v>
      </c>
      <c r="N14" s="27"/>
      <c r="O14" s="51">
        <f t="shared" si="5"/>
        <v>25.193568269789253</v>
      </c>
      <c r="P14" s="51">
        <f t="shared" si="6"/>
        <v>5.4373983739837399</v>
      </c>
      <c r="Q14" s="58">
        <f t="shared" si="12"/>
        <v>0.71983468861510547</v>
      </c>
      <c r="R14" s="156">
        <f t="shared" si="13"/>
        <v>953.63044999718159</v>
      </c>
      <c r="S14" s="156">
        <f t="shared" si="14"/>
        <v>1136.6274731790008</v>
      </c>
      <c r="T14" s="153"/>
      <c r="U14" s="153"/>
      <c r="W14" s="9">
        <v>52</v>
      </c>
      <c r="X14" s="67">
        <v>8.5</v>
      </c>
      <c r="Y14" s="62">
        <v>0.7</v>
      </c>
      <c r="Z14">
        <v>337</v>
      </c>
      <c r="AA14">
        <v>2264</v>
      </c>
      <c r="AB14">
        <v>795</v>
      </c>
      <c r="AC14">
        <v>1168</v>
      </c>
      <c r="AD14" s="27">
        <f t="shared" si="7"/>
        <v>8.8029849744847233E-2</v>
      </c>
      <c r="AE14" s="27">
        <f t="shared" si="8"/>
        <v>2.8480959441659522E-2</v>
      </c>
      <c r="AF14" s="24">
        <f t="shared" si="9"/>
        <v>3.0908316106824922</v>
      </c>
      <c r="AG14" s="29">
        <f t="shared" si="10"/>
        <v>0.73180136777153193</v>
      </c>
      <c r="AH14" s="29">
        <f t="shared" si="11"/>
        <v>6.7181008902077153</v>
      </c>
      <c r="AJ14" s="51">
        <f t="shared" si="15"/>
        <v>17.056889522369278</v>
      </c>
      <c r="AK14" s="51">
        <f t="shared" si="16"/>
        <v>6.7181008902077153</v>
      </c>
      <c r="AL14" s="58">
        <f t="shared" si="17"/>
        <v>0.73180136777153193</v>
      </c>
      <c r="AN14" s="122"/>
      <c r="AO14" s="160"/>
      <c r="AP14" s="160"/>
      <c r="AQ14" s="128"/>
    </row>
    <row r="15" spans="1:43" x14ac:dyDescent="0.2">
      <c r="A15">
        <v>52</v>
      </c>
      <c r="B15" s="1">
        <v>4</v>
      </c>
      <c r="C15" s="1" t="s">
        <v>195</v>
      </c>
      <c r="D15" s="1">
        <v>8.5</v>
      </c>
      <c r="E15" s="47">
        <v>1442</v>
      </c>
      <c r="F15">
        <v>794</v>
      </c>
      <c r="G15" s="68">
        <v>3638</v>
      </c>
      <c r="H15" s="17">
        <v>0.86399999999999999</v>
      </c>
      <c r="I15" s="25">
        <f t="shared" si="0"/>
        <v>9.280500480718902E-2</v>
      </c>
      <c r="J15" s="25">
        <f t="shared" si="1"/>
        <v>3.5659722898858499E-2</v>
      </c>
      <c r="K15" s="27">
        <f t="shared" si="2"/>
        <v>2.6025161516372801</v>
      </c>
      <c r="L15" s="27">
        <f t="shared" si="3"/>
        <v>0.63267696648179983</v>
      </c>
      <c r="M15" s="27">
        <f t="shared" si="4"/>
        <v>4.5818639798488663</v>
      </c>
      <c r="N15" s="27"/>
      <c r="O15" s="51">
        <f t="shared" si="5"/>
        <v>27.408553039920246</v>
      </c>
      <c r="P15" s="51">
        <f t="shared" si="6"/>
        <v>4.5818639798488663</v>
      </c>
      <c r="Q15" s="58">
        <f t="shared" si="12"/>
        <v>0.63267696648179983</v>
      </c>
      <c r="R15" s="156">
        <f t="shared" si="13"/>
        <v>981.53826473657102</v>
      </c>
      <c r="S15" s="156">
        <f t="shared" si="14"/>
        <v>1136.0396582599201</v>
      </c>
      <c r="T15" s="153"/>
      <c r="U15" s="153"/>
      <c r="W15" s="9">
        <v>52</v>
      </c>
      <c r="X15" s="67">
        <v>8.5</v>
      </c>
      <c r="Y15" s="62">
        <v>0.72499999999999998</v>
      </c>
      <c r="Z15">
        <v>378</v>
      </c>
      <c r="AA15">
        <v>2444</v>
      </c>
      <c r="AB15">
        <v>824</v>
      </c>
      <c r="AC15">
        <v>1210</v>
      </c>
      <c r="AD15" s="27">
        <f t="shared" si="7"/>
        <v>8.8546150367355206E-2</v>
      </c>
      <c r="AE15" s="27">
        <f t="shared" si="8"/>
        <v>2.8733526562624102E-2</v>
      </c>
      <c r="AF15" s="24">
        <f t="shared" si="9"/>
        <v>3.0816318412698411</v>
      </c>
      <c r="AG15" s="29">
        <f t="shared" si="10"/>
        <v>0.73175969739656233</v>
      </c>
      <c r="AH15" s="29">
        <f t="shared" si="11"/>
        <v>6.465608465608466</v>
      </c>
      <c r="AJ15" s="51">
        <f t="shared" si="15"/>
        <v>18.413002646939276</v>
      </c>
      <c r="AK15" s="51">
        <f t="shared" si="16"/>
        <v>6.465608465608466</v>
      </c>
      <c r="AL15" s="58">
        <f t="shared" si="17"/>
        <v>0.73175969739656233</v>
      </c>
      <c r="AN15" s="122"/>
      <c r="AO15" s="160"/>
      <c r="AP15" s="160"/>
      <c r="AQ15" s="128"/>
    </row>
    <row r="16" spans="1:43" x14ac:dyDescent="0.2">
      <c r="G16" s="68"/>
      <c r="I16" s="25"/>
      <c r="J16" s="25"/>
      <c r="K16" s="27"/>
      <c r="L16" s="27"/>
      <c r="M16" s="27"/>
      <c r="N16" s="27"/>
      <c r="O16" s="51"/>
      <c r="P16" s="51"/>
      <c r="Q16" s="58"/>
      <c r="R16" s="156"/>
      <c r="T16" s="153"/>
      <c r="U16" s="153"/>
      <c r="W16" s="9">
        <v>52</v>
      </c>
      <c r="X16" s="67">
        <v>8.5</v>
      </c>
      <c r="Y16" s="62">
        <v>0.75</v>
      </c>
      <c r="Z16">
        <v>423</v>
      </c>
      <c r="AA16">
        <v>2631</v>
      </c>
      <c r="AB16">
        <v>852</v>
      </c>
      <c r="AC16">
        <v>1252</v>
      </c>
      <c r="AD16" s="27">
        <f t="shared" si="7"/>
        <v>8.9033083357821036E-2</v>
      </c>
      <c r="AE16" s="27">
        <f t="shared" si="8"/>
        <v>2.9025561074091041E-2</v>
      </c>
      <c r="AF16" s="24">
        <f t="shared" si="9"/>
        <v>3.0674026638297871</v>
      </c>
      <c r="AG16" s="29">
        <f t="shared" si="10"/>
        <v>0.73038086832499494</v>
      </c>
      <c r="AH16" s="29">
        <f t="shared" si="11"/>
        <v>6.2198581560283692</v>
      </c>
      <c r="AJ16" s="51">
        <f t="shared" si="15"/>
        <v>19.82185350413144</v>
      </c>
      <c r="AK16" s="51">
        <f t="shared" si="16"/>
        <v>6.2198581560283692</v>
      </c>
      <c r="AL16" s="58">
        <f t="shared" si="17"/>
        <v>0.73038086832499494</v>
      </c>
      <c r="AN16" s="122"/>
      <c r="AO16" s="160"/>
      <c r="AP16" s="160"/>
      <c r="AQ16" s="128"/>
    </row>
    <row r="17" spans="1:43" x14ac:dyDescent="0.2">
      <c r="G17" s="68"/>
      <c r="I17" s="25"/>
      <c r="J17" s="25"/>
      <c r="K17" s="27"/>
      <c r="L17" s="27"/>
      <c r="M17" s="27"/>
      <c r="N17" s="27"/>
      <c r="O17" s="51"/>
      <c r="P17" s="51"/>
      <c r="Q17" s="58"/>
      <c r="R17" s="156"/>
      <c r="T17" s="153"/>
      <c r="U17" s="153"/>
      <c r="W17" s="9">
        <v>52</v>
      </c>
      <c r="X17" s="67">
        <v>8.5</v>
      </c>
      <c r="Y17" s="62">
        <v>0.77500000000000002</v>
      </c>
      <c r="Z17">
        <v>471</v>
      </c>
      <c r="AA17">
        <v>2828</v>
      </c>
      <c r="AB17">
        <v>880</v>
      </c>
      <c r="AC17">
        <v>1294</v>
      </c>
      <c r="AD17" s="27">
        <f t="shared" si="7"/>
        <v>8.9588048423773367E-2</v>
      </c>
      <c r="AE17" s="27">
        <f t="shared" si="8"/>
        <v>2.9273275560049869E-2</v>
      </c>
      <c r="AF17" s="24">
        <f t="shared" si="9"/>
        <v>3.0604039592356691</v>
      </c>
      <c r="AG17" s="29">
        <f t="shared" si="10"/>
        <v>0.73098200282656389</v>
      </c>
      <c r="AH17" s="29">
        <f t="shared" si="11"/>
        <v>6.004246284501062</v>
      </c>
      <c r="AJ17" s="51">
        <f t="shared" si="15"/>
        <v>21.306043979355266</v>
      </c>
      <c r="AK17" s="51">
        <f t="shared" si="16"/>
        <v>6.004246284501062</v>
      </c>
      <c r="AL17" s="58">
        <f t="shared" si="17"/>
        <v>0.73098200282656389</v>
      </c>
      <c r="AN17" s="122"/>
      <c r="AO17" s="160"/>
      <c r="AP17" s="160"/>
      <c r="AQ17" s="128"/>
    </row>
    <row r="18" spans="1:43" x14ac:dyDescent="0.2">
      <c r="G18" s="68"/>
      <c r="I18" s="25"/>
      <c r="J18" s="25"/>
      <c r="K18" s="27"/>
      <c r="L18" s="27"/>
      <c r="M18" s="27"/>
      <c r="N18" s="27"/>
      <c r="O18" s="51"/>
      <c r="P18" s="51"/>
      <c r="Q18" s="58"/>
      <c r="R18" s="156"/>
      <c r="T18" s="153"/>
      <c r="U18" s="153"/>
      <c r="W18" s="9">
        <v>52</v>
      </c>
      <c r="X18" s="67">
        <v>8.5</v>
      </c>
      <c r="Y18" s="62">
        <v>0.8</v>
      </c>
      <c r="Z18">
        <v>511</v>
      </c>
      <c r="AA18">
        <v>3025</v>
      </c>
      <c r="AB18">
        <v>909</v>
      </c>
      <c r="AC18">
        <v>1335</v>
      </c>
      <c r="AD18" s="27">
        <f t="shared" si="7"/>
        <v>9.0033072482599494E-2</v>
      </c>
      <c r="AE18" s="27">
        <f t="shared" si="8"/>
        <v>2.8922134792945531E-2</v>
      </c>
      <c r="AF18" s="24">
        <f t="shared" si="9"/>
        <v>3.1129469911937373</v>
      </c>
      <c r="AG18" s="29">
        <f t="shared" si="10"/>
        <v>0.7453764244521649</v>
      </c>
      <c r="AH18" s="29">
        <f t="shared" si="11"/>
        <v>5.9197651663405084</v>
      </c>
      <c r="AJ18" s="51">
        <f t="shared" si="15"/>
        <v>22.790234454579096</v>
      </c>
      <c r="AK18" s="51">
        <f t="shared" si="16"/>
        <v>5.9197651663405084</v>
      </c>
      <c r="AL18" s="58">
        <f t="shared" si="17"/>
        <v>0.7453764244521649</v>
      </c>
      <c r="AN18" s="122"/>
      <c r="AO18" s="160"/>
      <c r="AP18" s="160"/>
      <c r="AQ18" s="128"/>
    </row>
    <row r="19" spans="1:43" x14ac:dyDescent="0.2">
      <c r="G19" s="68"/>
      <c r="I19" s="25"/>
      <c r="J19" s="25"/>
      <c r="K19" s="27"/>
      <c r="L19" s="27"/>
      <c r="M19" s="27"/>
      <c r="N19" s="27"/>
      <c r="O19" s="51"/>
      <c r="P19" s="51"/>
      <c r="Q19" s="58"/>
      <c r="R19" s="156"/>
      <c r="T19" s="153"/>
      <c r="U19" s="153"/>
      <c r="W19" s="9">
        <v>52</v>
      </c>
      <c r="X19" s="67">
        <v>8.5</v>
      </c>
      <c r="Y19" s="62">
        <v>0.82499999999999996</v>
      </c>
      <c r="Z19">
        <v>598</v>
      </c>
      <c r="AA19">
        <v>3247</v>
      </c>
      <c r="AB19">
        <v>937</v>
      </c>
      <c r="AC19">
        <v>1377</v>
      </c>
      <c r="AD19" s="27">
        <f t="shared" si="7"/>
        <v>9.0835086004110624E-2</v>
      </c>
      <c r="AE19" s="27">
        <f t="shared" si="8"/>
        <v>3.084271536930908E-2</v>
      </c>
      <c r="AF19" s="24">
        <f t="shared" si="9"/>
        <v>2.9451066456521744</v>
      </c>
      <c r="AG19" s="29">
        <f t="shared" si="10"/>
        <v>0.70832200328899086</v>
      </c>
      <c r="AH19" s="29">
        <f t="shared" si="11"/>
        <v>5.4297658862876252</v>
      </c>
      <c r="AJ19" s="51">
        <f t="shared" si="15"/>
        <v>24.46277397488209</v>
      </c>
      <c r="AK19" s="51">
        <f t="shared" si="16"/>
        <v>5.4297658862876252</v>
      </c>
      <c r="AL19" s="58">
        <f t="shared" si="17"/>
        <v>0.70832200328899086</v>
      </c>
      <c r="AN19" s="122"/>
      <c r="AO19" s="160"/>
      <c r="AP19" s="160"/>
      <c r="AQ19" s="128"/>
    </row>
    <row r="20" spans="1:43" x14ac:dyDescent="0.2">
      <c r="G20" s="68"/>
      <c r="I20" s="25"/>
      <c r="J20" s="25"/>
      <c r="K20" s="27"/>
      <c r="L20" s="27"/>
      <c r="M20" s="27"/>
      <c r="N20" s="27"/>
      <c r="O20" s="51"/>
      <c r="P20" s="51"/>
      <c r="Q20" s="58"/>
      <c r="R20" s="156"/>
      <c r="T20" s="153"/>
      <c r="U20" s="153"/>
      <c r="W20" s="9">
        <v>52</v>
      </c>
      <c r="X20" s="67">
        <v>8.5</v>
      </c>
      <c r="Y20" s="17">
        <v>0.8</v>
      </c>
      <c r="Z20">
        <v>704</v>
      </c>
      <c r="AA20">
        <v>3481</v>
      </c>
      <c r="AB20">
        <v>966</v>
      </c>
      <c r="AC20">
        <v>1419</v>
      </c>
      <c r="AD20" s="27">
        <f t="shared" si="7"/>
        <v>9.1701925746862215E-2</v>
      </c>
      <c r="AE20" s="27">
        <f t="shared" si="8"/>
        <v>3.3180178308625408E-2</v>
      </c>
      <c r="AF20" s="24">
        <f t="shared" si="9"/>
        <v>2.7637562671875</v>
      </c>
      <c r="AG20" s="29">
        <f t="shared" si="10"/>
        <v>0.66786988295056504</v>
      </c>
      <c r="AH20" s="29">
        <f t="shared" si="11"/>
        <v>4.9446022727272725</v>
      </c>
      <c r="AJ20" s="51">
        <f t="shared" si="15"/>
        <v>26.225721036823085</v>
      </c>
      <c r="AK20" s="51">
        <f t="shared" si="16"/>
        <v>4.9446022727272725</v>
      </c>
      <c r="AL20" s="58">
        <f t="shared" si="17"/>
        <v>0.66786988295056504</v>
      </c>
      <c r="AN20" s="122"/>
      <c r="AO20" s="160"/>
      <c r="AP20" s="160"/>
      <c r="AQ20" s="128"/>
    </row>
    <row r="21" spans="1:43" x14ac:dyDescent="0.2">
      <c r="G21" s="68"/>
      <c r="I21" s="25"/>
      <c r="J21" s="25"/>
      <c r="K21" s="27"/>
      <c r="L21" s="27"/>
      <c r="M21" s="27"/>
      <c r="N21" s="27"/>
      <c r="O21" s="51"/>
      <c r="P21" s="51"/>
      <c r="Q21" s="58"/>
      <c r="R21" s="156"/>
      <c r="T21" s="153"/>
      <c r="U21" s="153"/>
      <c r="X21" s="67"/>
      <c r="Y21" s="17"/>
      <c r="Z21"/>
      <c r="AD21" s="27"/>
      <c r="AE21" s="27"/>
      <c r="AG21" s="29"/>
      <c r="AH21" s="29"/>
      <c r="AL21" s="58"/>
      <c r="AN21" s="122"/>
      <c r="AO21" s="160"/>
      <c r="AP21" s="160"/>
      <c r="AQ21" s="128"/>
    </row>
    <row r="22" spans="1:43" x14ac:dyDescent="0.2">
      <c r="G22" s="68"/>
      <c r="I22" s="25"/>
      <c r="J22" s="25"/>
      <c r="K22" s="27"/>
      <c r="L22" s="27"/>
      <c r="M22" s="27"/>
      <c r="N22" s="27"/>
      <c r="O22" s="51"/>
      <c r="P22" s="51"/>
      <c r="Q22" s="58"/>
      <c r="R22" s="156"/>
      <c r="T22" s="153"/>
      <c r="U22" s="153"/>
      <c r="X22" s="67"/>
      <c r="Y22" s="17"/>
      <c r="Z22"/>
      <c r="AD22" s="27"/>
      <c r="AE22" s="27"/>
      <c r="AG22" s="29"/>
      <c r="AH22" s="29"/>
      <c r="AL22" s="58"/>
      <c r="AN22" s="122"/>
      <c r="AO22" s="160"/>
      <c r="AP22" s="160"/>
      <c r="AQ22" s="128"/>
    </row>
    <row r="23" spans="1:43" x14ac:dyDescent="0.2">
      <c r="A23">
        <v>53</v>
      </c>
      <c r="B23" s="1">
        <v>5</v>
      </c>
      <c r="C23" s="1" t="s">
        <v>195</v>
      </c>
      <c r="D23" s="1">
        <v>8.5</v>
      </c>
      <c r="E23" s="47">
        <v>834</v>
      </c>
      <c r="F23">
        <v>121</v>
      </c>
      <c r="G23" s="47">
        <v>1115</v>
      </c>
      <c r="H23" s="17">
        <v>0.5</v>
      </c>
      <c r="I23" s="25">
        <f t="shared" ref="I23:I29" si="18">0.1515*(G23/1000)/(E23/1000)^2/($D$4/10)^4</f>
        <v>8.5031920835843613E-2</v>
      </c>
      <c r="J23" s="25">
        <f t="shared" ref="J23:J29" si="19">0.5*(F23/1000)/(E23/1000)^3/($D$4/10)^5</f>
        <v>2.8089270552996235E-2</v>
      </c>
      <c r="K23" s="27">
        <f t="shared" ref="K23:K29" si="20">I23/J23</f>
        <v>3.0272028842975205</v>
      </c>
      <c r="L23" s="27">
        <f t="shared" ref="L23:L29" si="21">0.798*I23^1.5/J23</f>
        <v>0.704426060904491</v>
      </c>
      <c r="M23" s="27">
        <f t="shared" ref="M23:M29" si="22">G23/F23</f>
        <v>9.2148760330578519</v>
      </c>
      <c r="N23" s="27"/>
      <c r="O23" s="51">
        <f t="shared" ref="O23:O29" si="23">G23/(PI()*$D$4^2/4)</f>
        <v>8.4003674105308068</v>
      </c>
      <c r="P23" s="51">
        <f t="shared" ref="P23:P29" si="24">M23</f>
        <v>9.2148760330578519</v>
      </c>
      <c r="Q23" s="58">
        <f t="shared" si="12"/>
        <v>0.704426060904491</v>
      </c>
      <c r="R23" s="156">
        <f t="shared" si="13"/>
        <v>567.68579250367554</v>
      </c>
      <c r="S23" s="156">
        <f t="shared" si="14"/>
        <v>1135.3715850073511</v>
      </c>
      <c r="T23" s="153"/>
      <c r="U23" s="153"/>
      <c r="W23" s="9">
        <v>53</v>
      </c>
      <c r="X23" s="67">
        <v>8.5</v>
      </c>
      <c r="Y23" s="62">
        <v>0.52500000000000002</v>
      </c>
      <c r="Z23">
        <v>139</v>
      </c>
      <c r="AA23">
        <v>1233</v>
      </c>
      <c r="AB23">
        <v>596</v>
      </c>
      <c r="AC23">
        <v>876</v>
      </c>
      <c r="AD23" s="27">
        <f t="shared" ref="AD23:AD35" si="25">0.1515*(AA23/1000)/(AC23/1000)^2/($D$4/10)^4</f>
        <v>8.5230313887237244E-2</v>
      </c>
      <c r="AE23" s="27">
        <f t="shared" ref="AE23:AE35" si="26">0.5*(Z23/1000)/(AC23/1000)^3/($D$4/10)^5</f>
        <v>2.7845545136059243E-2</v>
      </c>
      <c r="AF23" s="24">
        <f t="shared" ref="AF23:AF35" si="27">AD23/AE23</f>
        <v>3.0608240374100721</v>
      </c>
      <c r="AG23" s="29">
        <f t="shared" ref="AG23:AG35" si="28">0.798*AD23^1.5/AE23</f>
        <v>0.71308007026283382</v>
      </c>
      <c r="AH23" s="29">
        <f t="shared" ref="AH23:AH35" si="29">AA23/Z23</f>
        <v>8.870503597122303</v>
      </c>
      <c r="AJ23" s="51">
        <f t="shared" si="15"/>
        <v>9.2893749033044717</v>
      </c>
      <c r="AK23" s="51">
        <f t="shared" si="16"/>
        <v>8.870503597122303</v>
      </c>
      <c r="AL23" s="58">
        <f t="shared" si="17"/>
        <v>0.71308007026283382</v>
      </c>
      <c r="AN23" s="122"/>
      <c r="AO23" s="160"/>
      <c r="AP23" s="160"/>
      <c r="AQ23" s="128"/>
    </row>
    <row r="24" spans="1:43" x14ac:dyDescent="0.2">
      <c r="A24">
        <v>53</v>
      </c>
      <c r="B24" s="1">
        <v>5</v>
      </c>
      <c r="C24" s="1" t="s">
        <v>195</v>
      </c>
      <c r="D24" s="1">
        <v>8.5</v>
      </c>
      <c r="E24" s="47">
        <v>902</v>
      </c>
      <c r="F24">
        <v>151</v>
      </c>
      <c r="G24" s="47">
        <v>1304</v>
      </c>
      <c r="H24" s="17">
        <v>0.54</v>
      </c>
      <c r="I24" s="25">
        <f t="shared" si="18"/>
        <v>8.501660143528407E-2</v>
      </c>
      <c r="J24" s="25">
        <f t="shared" si="19"/>
        <v>2.7708344426869851E-2</v>
      </c>
      <c r="K24" s="27">
        <f t="shared" si="20"/>
        <v>3.0682670940397361</v>
      </c>
      <c r="L24" s="27">
        <f t="shared" si="21"/>
        <v>0.71391732899677496</v>
      </c>
      <c r="M24" s="27">
        <f t="shared" si="22"/>
        <v>8.6357615894039732</v>
      </c>
      <c r="N24" s="27"/>
      <c r="O24" s="51">
        <f t="shared" si="23"/>
        <v>9.8242861913293034</v>
      </c>
      <c r="P24" s="51">
        <f t="shared" si="24"/>
        <v>8.6357615894039732</v>
      </c>
      <c r="Q24" s="58">
        <f t="shared" si="12"/>
        <v>0.71391732899677496</v>
      </c>
      <c r="R24" s="156">
        <f t="shared" si="13"/>
        <v>613.97192426656522</v>
      </c>
      <c r="S24" s="156">
        <f t="shared" si="14"/>
        <v>1136.9850449380838</v>
      </c>
      <c r="T24" s="153"/>
      <c r="U24" s="153"/>
      <c r="W24" s="9">
        <v>53</v>
      </c>
      <c r="X24" s="67">
        <v>8.5</v>
      </c>
      <c r="Y24" s="62">
        <v>0.55000000000000004</v>
      </c>
      <c r="Z24">
        <v>160</v>
      </c>
      <c r="AA24">
        <v>1346</v>
      </c>
      <c r="AB24">
        <v>625</v>
      </c>
      <c r="AC24">
        <v>918</v>
      </c>
      <c r="AD24" s="27">
        <f t="shared" si="25"/>
        <v>8.4722530940390839E-2</v>
      </c>
      <c r="AE24" s="27">
        <f t="shared" si="26"/>
        <v>2.7851281437168734E-2</v>
      </c>
      <c r="AF24" s="24">
        <f t="shared" si="27"/>
        <v>3.0419616825000007</v>
      </c>
      <c r="AG24" s="29">
        <f t="shared" si="28"/>
        <v>0.7065714596953776</v>
      </c>
      <c r="AH24" s="29">
        <f t="shared" si="29"/>
        <v>8.4124999999999996</v>
      </c>
      <c r="AJ24" s="51">
        <f t="shared" si="15"/>
        <v>10.140712587062302</v>
      </c>
      <c r="AK24" s="51">
        <f t="shared" si="16"/>
        <v>8.4124999999999996</v>
      </c>
      <c r="AL24" s="58">
        <f t="shared" si="17"/>
        <v>0.7065714596953776</v>
      </c>
      <c r="AN24" s="122"/>
      <c r="AO24" s="160"/>
      <c r="AP24" s="160"/>
      <c r="AQ24" s="128"/>
    </row>
    <row r="25" spans="1:43" x14ac:dyDescent="0.2">
      <c r="A25">
        <v>53</v>
      </c>
      <c r="B25" s="1">
        <v>5</v>
      </c>
      <c r="C25" s="1" t="s">
        <v>195</v>
      </c>
      <c r="D25" s="1">
        <v>8.5</v>
      </c>
      <c r="E25" s="47">
        <v>991</v>
      </c>
      <c r="F25">
        <v>202</v>
      </c>
      <c r="G25" s="47">
        <v>1598</v>
      </c>
      <c r="H25" s="17">
        <v>0.59399999999999997</v>
      </c>
      <c r="I25" s="25">
        <f t="shared" si="18"/>
        <v>8.6311505043425496E-2</v>
      </c>
      <c r="J25" s="25">
        <f t="shared" si="19"/>
        <v>2.795011819686297E-2</v>
      </c>
      <c r="K25" s="27">
        <f t="shared" si="20"/>
        <v>3.0880551000000001</v>
      </c>
      <c r="L25" s="27">
        <f t="shared" si="21"/>
        <v>0.7239728452273364</v>
      </c>
      <c r="M25" s="27">
        <f t="shared" si="22"/>
        <v>7.9108910891089108</v>
      </c>
      <c r="N25" s="27"/>
      <c r="O25" s="51">
        <f t="shared" si="23"/>
        <v>12.039270961460296</v>
      </c>
      <c r="P25" s="51">
        <f t="shared" si="24"/>
        <v>7.9108910891089108</v>
      </c>
      <c r="Q25" s="58">
        <f t="shared" si="12"/>
        <v>0.7239728452273364</v>
      </c>
      <c r="R25" s="156">
        <f t="shared" si="13"/>
        <v>674.55230260328835</v>
      </c>
      <c r="S25" s="156">
        <f t="shared" si="14"/>
        <v>1135.6099370425729</v>
      </c>
      <c r="T25" s="153"/>
      <c r="U25" s="153"/>
      <c r="W25" s="9">
        <v>53</v>
      </c>
      <c r="X25" s="67">
        <v>8.5</v>
      </c>
      <c r="Y25" s="62">
        <v>0.57499999999999996</v>
      </c>
      <c r="Z25">
        <v>183</v>
      </c>
      <c r="AA25">
        <v>1469</v>
      </c>
      <c r="AB25">
        <v>653</v>
      </c>
      <c r="AC25">
        <v>960</v>
      </c>
      <c r="AD25" s="27">
        <f t="shared" si="25"/>
        <v>8.455096201259292E-2</v>
      </c>
      <c r="AE25" s="27">
        <f t="shared" si="26"/>
        <v>2.7854196395733583E-2</v>
      </c>
      <c r="AF25" s="24">
        <f t="shared" si="27"/>
        <v>3.0354838032786886</v>
      </c>
      <c r="AG25" s="29">
        <f t="shared" si="28"/>
        <v>0.70435254462055052</v>
      </c>
      <c r="AH25" s="29">
        <f t="shared" si="29"/>
        <v>8.027322404371585</v>
      </c>
      <c r="AJ25" s="51">
        <f t="shared" si="15"/>
        <v>11.0673898888518</v>
      </c>
      <c r="AK25" s="51">
        <f t="shared" si="16"/>
        <v>8.027322404371585</v>
      </c>
      <c r="AL25" s="58">
        <f t="shared" si="17"/>
        <v>0.70435254462055052</v>
      </c>
      <c r="AN25" s="122"/>
      <c r="AO25" s="160"/>
      <c r="AP25" s="160"/>
      <c r="AQ25" s="128"/>
    </row>
    <row r="26" spans="1:43" x14ac:dyDescent="0.2">
      <c r="A26">
        <v>53</v>
      </c>
      <c r="B26" s="1">
        <v>5</v>
      </c>
      <c r="C26" s="1" t="s">
        <v>195</v>
      </c>
      <c r="D26" s="1">
        <v>8.5</v>
      </c>
      <c r="E26" s="47">
        <v>1097</v>
      </c>
      <c r="F26">
        <v>279</v>
      </c>
      <c r="G26" s="47">
        <v>1935</v>
      </c>
      <c r="H26" s="17">
        <v>0.65700000000000003</v>
      </c>
      <c r="I26" s="25">
        <f t="shared" si="18"/>
        <v>8.5291732824169297E-2</v>
      </c>
      <c r="J26" s="25">
        <f t="shared" si="19"/>
        <v>2.8460174812756468E-2</v>
      </c>
      <c r="K26" s="27">
        <f t="shared" si="20"/>
        <v>2.9968801451612901</v>
      </c>
      <c r="L26" s="27">
        <f t="shared" si="21"/>
        <v>0.69843458202822617</v>
      </c>
      <c r="M26" s="27">
        <f t="shared" si="22"/>
        <v>6.935483870967742</v>
      </c>
      <c r="N26" s="27"/>
      <c r="O26" s="51">
        <f t="shared" si="23"/>
        <v>14.578216089127455</v>
      </c>
      <c r="P26" s="51">
        <f t="shared" si="24"/>
        <v>6.935483870967742</v>
      </c>
      <c r="Q26" s="58">
        <f t="shared" si="12"/>
        <v>0.69843458202822617</v>
      </c>
      <c r="R26" s="156">
        <f t="shared" si="13"/>
        <v>746.70421388073396</v>
      </c>
      <c r="S26" s="156">
        <f t="shared" si="14"/>
        <v>1136.5360941868096</v>
      </c>
      <c r="T26" s="153"/>
      <c r="U26" s="153"/>
      <c r="W26" s="9">
        <v>53</v>
      </c>
      <c r="X26" s="67">
        <v>8.5</v>
      </c>
      <c r="Y26" s="62">
        <v>0.6</v>
      </c>
      <c r="Z26">
        <v>209</v>
      </c>
      <c r="AA26">
        <v>1601</v>
      </c>
      <c r="AB26">
        <v>682</v>
      </c>
      <c r="AC26">
        <v>1001</v>
      </c>
      <c r="AD26" s="27">
        <f t="shared" si="25"/>
        <v>8.4754428656386438E-2</v>
      </c>
      <c r="AE26" s="27">
        <f t="shared" si="26"/>
        <v>2.806062219232933E-2</v>
      </c>
      <c r="AF26" s="24">
        <f t="shared" si="27"/>
        <v>3.0204044684210518</v>
      </c>
      <c r="AG26" s="29">
        <f t="shared" si="28"/>
        <v>0.70169631487364226</v>
      </c>
      <c r="AH26" s="29">
        <f t="shared" si="29"/>
        <v>7.660287081339713</v>
      </c>
      <c r="AJ26" s="51">
        <f t="shared" si="15"/>
        <v>12.061872846869795</v>
      </c>
      <c r="AK26" s="51">
        <f t="shared" si="16"/>
        <v>7.660287081339713</v>
      </c>
      <c r="AL26" s="58">
        <f t="shared" si="17"/>
        <v>0.70169631487364226</v>
      </c>
      <c r="AN26" s="122"/>
      <c r="AO26" s="160"/>
      <c r="AP26" s="160"/>
      <c r="AQ26" s="128"/>
    </row>
    <row r="27" spans="1:43" x14ac:dyDescent="0.2">
      <c r="A27">
        <v>53</v>
      </c>
      <c r="B27" s="1">
        <v>5</v>
      </c>
      <c r="C27" s="1" t="s">
        <v>195</v>
      </c>
      <c r="D27" s="1">
        <v>8.5</v>
      </c>
      <c r="E27" s="47">
        <v>1202</v>
      </c>
      <c r="F27">
        <v>371</v>
      </c>
      <c r="G27" s="47">
        <v>2334</v>
      </c>
      <c r="H27" s="17">
        <v>0.72</v>
      </c>
      <c r="I27" s="25">
        <f t="shared" si="18"/>
        <v>8.5690196747616229E-2</v>
      </c>
      <c r="J27" s="25">
        <f t="shared" si="19"/>
        <v>2.8768270221445666E-2</v>
      </c>
      <c r="K27" s="27">
        <f t="shared" si="20"/>
        <v>2.9786357013477094</v>
      </c>
      <c r="L27" s="27">
        <f t="shared" si="21"/>
        <v>0.69580228706120306</v>
      </c>
      <c r="M27" s="27">
        <f t="shared" si="22"/>
        <v>6.2911051212938007</v>
      </c>
      <c r="N27" s="27"/>
      <c r="O27" s="51">
        <f t="shared" si="23"/>
        <v>17.584266848590946</v>
      </c>
      <c r="P27" s="51">
        <f t="shared" si="24"/>
        <v>6.2911051212938007</v>
      </c>
      <c r="Q27" s="58">
        <f t="shared" si="12"/>
        <v>0.69580228706120306</v>
      </c>
      <c r="R27" s="156">
        <f t="shared" si="13"/>
        <v>818.17544674990177</v>
      </c>
      <c r="S27" s="156">
        <f t="shared" si="14"/>
        <v>1136.3547871526414</v>
      </c>
      <c r="T27" s="153"/>
      <c r="U27" s="153"/>
      <c r="W27" s="9">
        <v>53</v>
      </c>
      <c r="X27" s="67">
        <v>8.5</v>
      </c>
      <c r="Y27" s="62">
        <v>0.625</v>
      </c>
      <c r="Z27">
        <v>238</v>
      </c>
      <c r="AA27">
        <v>1743</v>
      </c>
      <c r="AB27">
        <v>710</v>
      </c>
      <c r="AC27">
        <v>1043</v>
      </c>
      <c r="AD27" s="27">
        <f t="shared" si="25"/>
        <v>8.4990032217126144E-2</v>
      </c>
      <c r="AE27" s="27">
        <f t="shared" si="26"/>
        <v>2.8247321606779299E-2</v>
      </c>
      <c r="AF27" s="24">
        <f t="shared" si="27"/>
        <v>3.0087819794117654</v>
      </c>
      <c r="AG27" s="29">
        <f t="shared" si="28"/>
        <v>0.69996706757179317</v>
      </c>
      <c r="AH27" s="29">
        <f t="shared" si="29"/>
        <v>7.3235294117647056</v>
      </c>
      <c r="AJ27" s="51">
        <f t="shared" si="15"/>
        <v>13.131695422919458</v>
      </c>
      <c r="AK27" s="51">
        <f t="shared" si="16"/>
        <v>7.3235294117647056</v>
      </c>
      <c r="AL27" s="58">
        <f t="shared" si="17"/>
        <v>0.69996706757179317</v>
      </c>
      <c r="AN27" s="122"/>
      <c r="AO27" s="160"/>
      <c r="AP27" s="160"/>
      <c r="AQ27" s="128"/>
    </row>
    <row r="28" spans="1:43" x14ac:dyDescent="0.2">
      <c r="A28">
        <v>53</v>
      </c>
      <c r="B28" s="1">
        <v>5</v>
      </c>
      <c r="C28" s="1" t="s">
        <v>195</v>
      </c>
      <c r="D28" s="1">
        <v>8.5</v>
      </c>
      <c r="E28" s="47">
        <v>1308</v>
      </c>
      <c r="F28">
        <v>480</v>
      </c>
      <c r="G28" s="47">
        <v>2881</v>
      </c>
      <c r="H28" s="17">
        <v>0.78400000000000003</v>
      </c>
      <c r="I28" s="25">
        <f t="shared" si="18"/>
        <v>8.9323759570413913E-2</v>
      </c>
      <c r="J28" s="25">
        <f t="shared" si="19"/>
        <v>2.8884925264962346E-2</v>
      </c>
      <c r="K28" s="27">
        <f t="shared" si="20"/>
        <v>3.0924005775000003</v>
      </c>
      <c r="L28" s="27">
        <f t="shared" si="21"/>
        <v>0.7375341496314598</v>
      </c>
      <c r="M28" s="27">
        <f t="shared" si="22"/>
        <v>6.0020833333333332</v>
      </c>
      <c r="N28" s="27"/>
      <c r="O28" s="51">
        <f t="shared" si="23"/>
        <v>21.705343954923098</v>
      </c>
      <c r="P28" s="51">
        <f t="shared" si="24"/>
        <v>6.0020833333333332</v>
      </c>
      <c r="Q28" s="58">
        <f t="shared" si="12"/>
        <v>0.7375341496314598</v>
      </c>
      <c r="R28" s="156">
        <f t="shared" si="13"/>
        <v>890.32735802734737</v>
      </c>
      <c r="S28" s="156">
        <f t="shared" si="14"/>
        <v>1135.6216301369227</v>
      </c>
      <c r="T28" s="153"/>
      <c r="U28" s="153"/>
      <c r="W28" s="9">
        <v>53</v>
      </c>
      <c r="X28" s="67">
        <v>8.5</v>
      </c>
      <c r="Y28" s="62">
        <v>0.65</v>
      </c>
      <c r="Z28">
        <v>269</v>
      </c>
      <c r="AA28">
        <v>1894</v>
      </c>
      <c r="AB28">
        <v>738</v>
      </c>
      <c r="AC28">
        <v>1085</v>
      </c>
      <c r="AD28" s="27">
        <f t="shared" si="25"/>
        <v>8.5341391915169582E-2</v>
      </c>
      <c r="AE28" s="27">
        <f t="shared" si="26"/>
        <v>2.8360658358475128E-2</v>
      </c>
      <c r="AF28" s="24">
        <f t="shared" si="27"/>
        <v>3.0091470669144984</v>
      </c>
      <c r="AG28" s="29">
        <f t="shared" si="28"/>
        <v>0.7014975619247158</v>
      </c>
      <c r="AH28" s="29">
        <f t="shared" si="29"/>
        <v>7.04089219330855</v>
      </c>
      <c r="AJ28" s="51">
        <f t="shared" si="15"/>
        <v>14.269323655197622</v>
      </c>
      <c r="AK28" s="51">
        <f t="shared" si="16"/>
        <v>7.04089219330855</v>
      </c>
      <c r="AL28" s="58">
        <f t="shared" si="17"/>
        <v>0.7014975619247158</v>
      </c>
      <c r="AN28" s="122"/>
      <c r="AO28" s="160"/>
      <c r="AP28" s="160"/>
      <c r="AQ28" s="128"/>
    </row>
    <row r="29" spans="1:43" x14ac:dyDescent="0.2">
      <c r="A29">
        <v>53</v>
      </c>
      <c r="B29" s="1">
        <v>5</v>
      </c>
      <c r="C29" s="1" t="s">
        <v>195</v>
      </c>
      <c r="D29" s="1">
        <v>8.5</v>
      </c>
      <c r="E29" s="47">
        <v>1395</v>
      </c>
      <c r="F29">
        <v>600</v>
      </c>
      <c r="G29" s="47">
        <v>3260</v>
      </c>
      <c r="H29" s="17">
        <v>0.83599999999999997</v>
      </c>
      <c r="I29" s="25">
        <f t="shared" si="18"/>
        <v>8.8860429586147191E-2</v>
      </c>
      <c r="J29" s="25">
        <f t="shared" si="19"/>
        <v>2.9763354037838564E-2</v>
      </c>
      <c r="K29" s="27">
        <f t="shared" si="20"/>
        <v>2.9855650499999999</v>
      </c>
      <c r="L29" s="27">
        <f t="shared" si="21"/>
        <v>0.71020484984318843</v>
      </c>
      <c r="M29" s="27">
        <f t="shared" si="22"/>
        <v>5.4333333333333336</v>
      </c>
      <c r="N29" s="27"/>
      <c r="O29" s="51">
        <f t="shared" si="23"/>
        <v>24.560715478323257</v>
      </c>
      <c r="P29" s="51">
        <f t="shared" si="24"/>
        <v>5.4333333333333336</v>
      </c>
      <c r="Q29" s="58">
        <f t="shared" si="12"/>
        <v>0.71020484984318843</v>
      </c>
      <c r="R29" s="156">
        <f t="shared" si="13"/>
        <v>949.5463795475149</v>
      </c>
      <c r="S29" s="156">
        <f t="shared" si="14"/>
        <v>1135.8210281668839</v>
      </c>
      <c r="T29" s="153"/>
      <c r="U29" s="153"/>
      <c r="W29" s="9">
        <v>53</v>
      </c>
      <c r="X29" s="67">
        <v>8.5</v>
      </c>
      <c r="Y29" s="62">
        <v>0.67500000000000004</v>
      </c>
      <c r="Z29">
        <v>301</v>
      </c>
      <c r="AA29">
        <v>2056</v>
      </c>
      <c r="AB29">
        <v>767</v>
      </c>
      <c r="AC29">
        <v>1127</v>
      </c>
      <c r="AD29" s="27">
        <f t="shared" si="25"/>
        <v>8.5864669344934863E-2</v>
      </c>
      <c r="AE29" s="27">
        <f t="shared" si="26"/>
        <v>2.8317048865772725E-2</v>
      </c>
      <c r="AF29" s="24">
        <f t="shared" si="27"/>
        <v>3.0322605209302327</v>
      </c>
      <c r="AG29" s="29">
        <f t="shared" si="28"/>
        <v>0.70904966122200164</v>
      </c>
      <c r="AH29" s="29">
        <f t="shared" si="29"/>
        <v>6.8305647840531565</v>
      </c>
      <c r="AJ29" s="51">
        <f t="shared" si="15"/>
        <v>15.489825467310618</v>
      </c>
      <c r="AK29" s="51">
        <f t="shared" si="16"/>
        <v>6.8305647840531565</v>
      </c>
      <c r="AL29" s="58">
        <f t="shared" si="17"/>
        <v>0.70904966122200164</v>
      </c>
      <c r="AN29" s="122"/>
      <c r="AO29" s="160"/>
      <c r="AP29" s="160"/>
      <c r="AQ29" s="128"/>
    </row>
    <row r="30" spans="1:43" x14ac:dyDescent="0.2">
      <c r="H30"/>
      <c r="I30" s="25"/>
      <c r="J30" s="25"/>
      <c r="K30" s="27"/>
      <c r="L30" s="27"/>
      <c r="M30" s="27"/>
      <c r="N30" s="27"/>
      <c r="O30" s="51"/>
      <c r="P30" s="51"/>
      <c r="Q30" s="58"/>
      <c r="R30" s="156"/>
      <c r="T30" s="153"/>
      <c r="U30" s="153"/>
      <c r="W30" s="9">
        <v>53</v>
      </c>
      <c r="X30" s="67">
        <v>8.5</v>
      </c>
      <c r="Y30" s="62">
        <v>0.7</v>
      </c>
      <c r="Z30">
        <v>338</v>
      </c>
      <c r="AA30">
        <v>2222</v>
      </c>
      <c r="AB30">
        <v>795</v>
      </c>
      <c r="AC30">
        <v>1168</v>
      </c>
      <c r="AD30" s="27">
        <f t="shared" si="25"/>
        <v>8.6396787161241398E-2</v>
      </c>
      <c r="AE30" s="27">
        <f t="shared" si="26"/>
        <v>2.8565472674424084E-2</v>
      </c>
      <c r="AF30" s="24">
        <f t="shared" si="27"/>
        <v>3.0245180307692308</v>
      </c>
      <c r="AG30" s="29">
        <f t="shared" si="28"/>
        <v>0.70942724891708364</v>
      </c>
      <c r="AH30" s="29">
        <f t="shared" si="29"/>
        <v>6.5739644970414197</v>
      </c>
      <c r="AJ30" s="51">
        <f t="shared" si="15"/>
        <v>16.740463126636282</v>
      </c>
      <c r="AK30" s="51">
        <f t="shared" si="16"/>
        <v>6.5739644970414197</v>
      </c>
      <c r="AL30" s="58">
        <f t="shared" si="17"/>
        <v>0.70942724891708364</v>
      </c>
      <c r="AN30" s="122"/>
      <c r="AO30" s="160"/>
      <c r="AP30" s="160"/>
      <c r="AQ30" s="128"/>
    </row>
    <row r="31" spans="1:43" x14ac:dyDescent="0.2">
      <c r="H31"/>
      <c r="I31" s="25"/>
      <c r="J31" s="25"/>
      <c r="K31" s="27"/>
      <c r="L31" s="27"/>
      <c r="M31" s="27"/>
      <c r="N31" s="27"/>
      <c r="O31" s="51"/>
      <c r="P31" s="51"/>
      <c r="Q31" s="58"/>
      <c r="R31" s="156"/>
      <c r="T31" s="153"/>
      <c r="U31" s="153"/>
      <c r="W31" s="9">
        <v>53</v>
      </c>
      <c r="X31" s="67">
        <v>8.5</v>
      </c>
      <c r="Y31" s="62">
        <v>0.72499999999999998</v>
      </c>
      <c r="Z31">
        <v>379</v>
      </c>
      <c r="AA31">
        <v>2397</v>
      </c>
      <c r="AB31">
        <v>824</v>
      </c>
      <c r="AC31">
        <v>1210</v>
      </c>
      <c r="AD31" s="27">
        <f t="shared" si="25"/>
        <v>8.6843339783367599E-2</v>
      </c>
      <c r="AE31" s="27">
        <f t="shared" si="26"/>
        <v>2.8809541183160144E-2</v>
      </c>
      <c r="AF31" s="24">
        <f t="shared" si="27"/>
        <v>3.0143951002638523</v>
      </c>
      <c r="AG31" s="29">
        <f t="shared" si="28"/>
        <v>0.70887771729114502</v>
      </c>
      <c r="AH31" s="29">
        <f t="shared" si="29"/>
        <v>6.3245382585751981</v>
      </c>
      <c r="AJ31" s="51">
        <f t="shared" si="15"/>
        <v>18.058906442190445</v>
      </c>
      <c r="AK31" s="51">
        <f t="shared" si="16"/>
        <v>6.3245382585751981</v>
      </c>
      <c r="AL31" s="58">
        <f t="shared" si="17"/>
        <v>0.70887771729114502</v>
      </c>
      <c r="AN31" s="122"/>
      <c r="AO31" s="160"/>
      <c r="AP31" s="160"/>
      <c r="AQ31" s="128"/>
    </row>
    <row r="32" spans="1:43" x14ac:dyDescent="0.2">
      <c r="H32"/>
      <c r="I32" s="25"/>
      <c r="J32" s="25"/>
      <c r="K32" s="27"/>
      <c r="L32" s="27"/>
      <c r="M32" s="27"/>
      <c r="N32" s="27"/>
      <c r="O32" s="51"/>
      <c r="P32" s="51"/>
      <c r="Q32" s="58"/>
      <c r="R32" s="156"/>
      <c r="T32" s="153"/>
      <c r="U32" s="153"/>
      <c r="W32" s="9">
        <v>53</v>
      </c>
      <c r="X32" s="67">
        <v>8.5</v>
      </c>
      <c r="Y32" s="62">
        <v>0.75</v>
      </c>
      <c r="Z32">
        <v>423</v>
      </c>
      <c r="AA32">
        <v>2580</v>
      </c>
      <c r="AB32">
        <v>852</v>
      </c>
      <c r="AC32">
        <v>1252</v>
      </c>
      <c r="AD32" s="27">
        <f t="shared" si="25"/>
        <v>8.7307242517361563E-2</v>
      </c>
      <c r="AE32" s="27">
        <f t="shared" si="26"/>
        <v>2.9025561074091041E-2</v>
      </c>
      <c r="AF32" s="24">
        <f t="shared" si="27"/>
        <v>3.0079433191489362</v>
      </c>
      <c r="AG32" s="29">
        <f t="shared" si="28"/>
        <v>0.70924727445705193</v>
      </c>
      <c r="AH32" s="29">
        <f t="shared" si="29"/>
        <v>6.0992907801418443</v>
      </c>
      <c r="AJ32" s="51">
        <f t="shared" si="15"/>
        <v>19.437621452169939</v>
      </c>
      <c r="AK32" s="51">
        <f t="shared" si="16"/>
        <v>6.0992907801418443</v>
      </c>
      <c r="AL32" s="58">
        <f t="shared" si="17"/>
        <v>0.70924727445705193</v>
      </c>
      <c r="AN32" s="122"/>
      <c r="AO32" s="160"/>
      <c r="AP32" s="160"/>
      <c r="AQ32" s="128"/>
    </row>
    <row r="33" spans="1:43" x14ac:dyDescent="0.2">
      <c r="H33"/>
      <c r="I33" s="25"/>
      <c r="J33" s="25"/>
      <c r="K33" s="27"/>
      <c r="L33" s="27"/>
      <c r="M33" s="27"/>
      <c r="N33" s="27"/>
      <c r="O33" s="51"/>
      <c r="P33" s="51"/>
      <c r="Q33" s="58"/>
      <c r="R33" s="156"/>
      <c r="T33" s="153"/>
      <c r="U33" s="153"/>
      <c r="W33" s="9">
        <v>53</v>
      </c>
      <c r="X33" s="67">
        <v>8.5</v>
      </c>
      <c r="Y33" s="62">
        <v>0.77500000000000002</v>
      </c>
      <c r="Z33">
        <v>469</v>
      </c>
      <c r="AA33">
        <v>2772</v>
      </c>
      <c r="AB33">
        <v>880</v>
      </c>
      <c r="AC33">
        <v>1294</v>
      </c>
      <c r="AD33" s="27">
        <f t="shared" si="25"/>
        <v>8.7814027662906566E-2</v>
      </c>
      <c r="AE33" s="27">
        <f t="shared" si="26"/>
        <v>2.9148972903743926E-2</v>
      </c>
      <c r="AF33" s="24">
        <f t="shared" si="27"/>
        <v>3.0125942328358208</v>
      </c>
      <c r="AG33" s="29">
        <f t="shared" si="28"/>
        <v>0.71240257433687437</v>
      </c>
      <c r="AH33" s="29">
        <f t="shared" si="29"/>
        <v>5.91044776119403</v>
      </c>
      <c r="AJ33" s="51">
        <f t="shared" si="15"/>
        <v>20.884142118377934</v>
      </c>
      <c r="AK33" s="51">
        <f t="shared" si="16"/>
        <v>5.91044776119403</v>
      </c>
      <c r="AL33" s="58">
        <f t="shared" si="17"/>
        <v>0.71240257433687437</v>
      </c>
      <c r="AN33" s="122"/>
      <c r="AO33" s="160"/>
      <c r="AP33" s="160"/>
      <c r="AQ33" s="128"/>
    </row>
    <row r="34" spans="1:43" x14ac:dyDescent="0.2">
      <c r="H34"/>
      <c r="I34" s="25"/>
      <c r="J34" s="25"/>
      <c r="K34" s="27"/>
      <c r="L34" s="27"/>
      <c r="M34" s="27"/>
      <c r="N34" s="27"/>
      <c r="O34" s="51"/>
      <c r="P34" s="51"/>
      <c r="Q34" s="58"/>
      <c r="R34" s="156"/>
      <c r="T34" s="153"/>
      <c r="U34" s="153"/>
      <c r="W34" s="9">
        <v>53</v>
      </c>
      <c r="X34" s="67">
        <v>8.5</v>
      </c>
      <c r="Y34" s="62">
        <v>0.8</v>
      </c>
      <c r="Z34">
        <v>519</v>
      </c>
      <c r="AA34">
        <v>2973</v>
      </c>
      <c r="AB34">
        <v>909</v>
      </c>
      <c r="AC34">
        <v>1335</v>
      </c>
      <c r="AD34" s="27">
        <f t="shared" si="25"/>
        <v>8.8485396525873825E-2</v>
      </c>
      <c r="AE34" s="27">
        <f t="shared" si="26"/>
        <v>2.9374927509860527E-2</v>
      </c>
      <c r="AF34" s="24">
        <f t="shared" si="27"/>
        <v>3.0122762514450865</v>
      </c>
      <c r="AG34" s="29">
        <f t="shared" si="28"/>
        <v>0.71504519060019778</v>
      </c>
      <c r="AH34" s="29">
        <f t="shared" si="29"/>
        <v>5.7283236994219653</v>
      </c>
      <c r="AJ34" s="51">
        <f t="shared" si="15"/>
        <v>22.39846844081443</v>
      </c>
      <c r="AK34" s="51">
        <f t="shared" si="16"/>
        <v>5.7283236994219653</v>
      </c>
      <c r="AL34" s="58">
        <f t="shared" si="17"/>
        <v>0.71504519060019778</v>
      </c>
      <c r="AN34" s="122"/>
      <c r="AO34" s="160"/>
      <c r="AP34" s="160"/>
      <c r="AQ34" s="128"/>
    </row>
    <row r="35" spans="1:43" x14ac:dyDescent="0.2">
      <c r="G35" s="68"/>
      <c r="I35" s="25"/>
      <c r="J35" s="25"/>
      <c r="K35" s="27"/>
      <c r="L35" s="27"/>
      <c r="M35" s="27"/>
      <c r="N35" s="27"/>
      <c r="O35" s="51"/>
      <c r="P35" s="51"/>
      <c r="Q35" s="58"/>
      <c r="R35" s="156"/>
      <c r="T35" s="153"/>
      <c r="U35" s="153"/>
      <c r="W35" s="9">
        <v>53</v>
      </c>
      <c r="X35" s="67">
        <v>8.5</v>
      </c>
      <c r="Y35" s="62">
        <v>0.82499999999999996</v>
      </c>
      <c r="Z35">
        <v>572</v>
      </c>
      <c r="AA35">
        <v>3183</v>
      </c>
      <c r="AB35">
        <v>937</v>
      </c>
      <c r="AC35">
        <v>1377</v>
      </c>
      <c r="AD35" s="27">
        <f t="shared" si="25"/>
        <v>8.9044680859588568E-2</v>
      </c>
      <c r="AE35" s="27">
        <f t="shared" si="26"/>
        <v>2.9501727744556516E-2</v>
      </c>
      <c r="AF35" s="24">
        <f t="shared" si="27"/>
        <v>3.0182869840909086</v>
      </c>
      <c r="AG35" s="29">
        <f t="shared" si="28"/>
        <v>0.71873271458222365</v>
      </c>
      <c r="AH35" s="29">
        <f t="shared" si="29"/>
        <v>5.564685314685315</v>
      </c>
      <c r="AJ35" s="51">
        <f t="shared" si="15"/>
        <v>23.980600419479426</v>
      </c>
      <c r="AK35" s="51">
        <f t="shared" si="16"/>
        <v>5.564685314685315</v>
      </c>
      <c r="AL35" s="58">
        <f t="shared" si="17"/>
        <v>0.71873271458222365</v>
      </c>
      <c r="AN35" s="122"/>
      <c r="AO35" s="160"/>
      <c r="AP35" s="160"/>
      <c r="AQ35" s="128"/>
    </row>
    <row r="36" spans="1:43" x14ac:dyDescent="0.2">
      <c r="G36" s="68"/>
      <c r="I36" s="25"/>
      <c r="J36" s="25"/>
      <c r="K36" s="27"/>
      <c r="L36" s="27"/>
      <c r="M36" s="27"/>
      <c r="N36" s="27"/>
      <c r="O36" s="51"/>
      <c r="P36" s="51"/>
      <c r="Q36" s="58"/>
      <c r="R36" s="156"/>
      <c r="T36" s="153"/>
      <c r="U36" s="153"/>
      <c r="X36" s="67"/>
      <c r="Y36" s="17"/>
      <c r="Z36"/>
      <c r="AD36" s="27"/>
      <c r="AE36" s="27"/>
      <c r="AG36" s="29"/>
      <c r="AH36" s="29"/>
      <c r="AL36" s="58"/>
      <c r="AN36" s="122"/>
      <c r="AO36" s="160"/>
      <c r="AP36" s="160"/>
      <c r="AQ36" s="128"/>
    </row>
    <row r="37" spans="1:43" x14ac:dyDescent="0.2">
      <c r="G37" s="68"/>
      <c r="I37" s="25"/>
      <c r="J37" s="25"/>
      <c r="K37" s="27"/>
      <c r="L37" s="27"/>
      <c r="M37" s="27"/>
      <c r="N37" s="27"/>
      <c r="O37" s="51"/>
      <c r="P37" s="51"/>
      <c r="Q37" s="58"/>
      <c r="R37" s="156"/>
      <c r="T37" s="153"/>
      <c r="U37" s="153"/>
      <c r="X37" s="67"/>
      <c r="Y37" s="17"/>
      <c r="Z37"/>
      <c r="AD37" s="27"/>
      <c r="AE37" s="27"/>
      <c r="AG37" s="29"/>
      <c r="AH37" s="29"/>
      <c r="AL37" s="58"/>
      <c r="AN37" s="122"/>
      <c r="AO37" s="160"/>
      <c r="AP37" s="160"/>
      <c r="AQ37" s="128"/>
    </row>
    <row r="38" spans="1:43" x14ac:dyDescent="0.2">
      <c r="A38">
        <v>54</v>
      </c>
      <c r="B38" s="1">
        <v>1</v>
      </c>
      <c r="C38" s="1" t="s">
        <v>195</v>
      </c>
      <c r="D38" s="1">
        <v>21.1</v>
      </c>
      <c r="E38" s="47">
        <v>574</v>
      </c>
      <c r="F38" s="47">
        <v>181</v>
      </c>
      <c r="G38" s="47">
        <v>1326</v>
      </c>
      <c r="H38" s="17">
        <v>0.34399999999999997</v>
      </c>
      <c r="I38" s="25">
        <f t="shared" ref="I38:I49" si="30">0.1515*(G38/1000)/(E38/1000)^2/($D$4/10)^4</f>
        <v>0.2134808694423061</v>
      </c>
      <c r="J38" s="25">
        <f t="shared" ref="J38:J49" si="31">0.5*(F38/1000)/(E38/1000)^3/($D$4/10)^5</f>
        <v>0.12888314954186175</v>
      </c>
      <c r="K38" s="27">
        <f t="shared" ref="K38:K49" si="32">I38/J38</f>
        <v>1.6563908486187846</v>
      </c>
      <c r="L38" s="27">
        <f t="shared" ref="L38:L49" si="33">0.798*I38^1.5/J38</f>
        <v>0.61072429267929962</v>
      </c>
      <c r="M38" s="27">
        <f t="shared" ref="M38:M49" si="34">G38/F38</f>
        <v>7.3259668508287294</v>
      </c>
      <c r="N38" s="27"/>
      <c r="O38" s="51">
        <f t="shared" ref="O38:O49" si="35">G38/(PI()*$D$4^2/4)</f>
        <v>9.9900333509989689</v>
      </c>
      <c r="P38" s="51">
        <f t="shared" ref="P38:P49" si="36">M38</f>
        <v>7.3259668508287294</v>
      </c>
      <c r="Q38" s="58">
        <f t="shared" si="12"/>
        <v>0.61072429267929962</v>
      </c>
      <c r="R38" s="156">
        <f t="shared" si="13"/>
        <v>390.70940635145058</v>
      </c>
      <c r="S38" s="156">
        <f t="shared" si="14"/>
        <v>1135.7831579984029</v>
      </c>
      <c r="T38" s="153"/>
      <c r="U38" s="153"/>
      <c r="W38" s="9">
        <v>54</v>
      </c>
      <c r="X38" s="7">
        <v>21.1</v>
      </c>
      <c r="Y38" s="62">
        <v>0.52500000000000002</v>
      </c>
      <c r="Z38" s="21">
        <v>560</v>
      </c>
      <c r="AA38">
        <v>3004</v>
      </c>
      <c r="AB38">
        <v>595</v>
      </c>
      <c r="AC38">
        <v>875</v>
      </c>
      <c r="AD38" s="27">
        <f t="shared" ref="AD38:AD50" si="37">0.1515*(AA38/1000)/(AC38/1000)^2/($D$4/10)^4</f>
        <v>0.20812442255709043</v>
      </c>
      <c r="AE38" s="27">
        <f t="shared" ref="AE38:AE50" si="38">0.5*(Z38/1000)/(AC38/1000)^3/($D$4/10)^5</f>
        <v>0.11256856005189145</v>
      </c>
      <c r="AF38" s="24">
        <f t="shared" ref="AF38:AF50" si="39">AD38/AE38</f>
        <v>1.8488681249999999</v>
      </c>
      <c r="AG38" s="29">
        <f t="shared" ref="AG38:AG50" si="40">0.798*AD38^1.5/AE38</f>
        <v>0.67308567764942528</v>
      </c>
      <c r="AH38" s="29">
        <f t="shared" ref="AH38:AH50" si="41">AA38/Z38</f>
        <v>5.3642857142857139</v>
      </c>
      <c r="AJ38" s="51">
        <f t="shared" si="15"/>
        <v>22.632021256712598</v>
      </c>
      <c r="AK38" s="51">
        <f t="shared" si="16"/>
        <v>5.3642857142857139</v>
      </c>
      <c r="AL38" s="58">
        <f t="shared" si="17"/>
        <v>0.67308567764942528</v>
      </c>
      <c r="AN38" s="122"/>
      <c r="AO38" s="160"/>
      <c r="AP38" s="160"/>
      <c r="AQ38" s="128"/>
    </row>
    <row r="39" spans="1:43" x14ac:dyDescent="0.2">
      <c r="A39">
        <v>54</v>
      </c>
      <c r="B39" s="1">
        <v>1</v>
      </c>
      <c r="C39" s="1" t="s">
        <v>195</v>
      </c>
      <c r="D39" s="1">
        <v>21.1</v>
      </c>
      <c r="E39" s="47">
        <v>577</v>
      </c>
      <c r="F39">
        <v>163</v>
      </c>
      <c r="G39" s="47">
        <v>1242</v>
      </c>
      <c r="H39" s="17">
        <v>0.34599999999999997</v>
      </c>
      <c r="I39" s="25">
        <f t="shared" si="30"/>
        <v>0.19788332227069161</v>
      </c>
      <c r="J39" s="25">
        <f t="shared" si="31"/>
        <v>0.1142650483508595</v>
      </c>
      <c r="K39" s="27">
        <f t="shared" si="32"/>
        <v>1.7317922245398771</v>
      </c>
      <c r="L39" s="27">
        <f t="shared" si="33"/>
        <v>0.61475670378644776</v>
      </c>
      <c r="M39" s="27">
        <f t="shared" si="34"/>
        <v>7.6196319018404912</v>
      </c>
      <c r="N39" s="27"/>
      <c r="O39" s="51">
        <f t="shared" si="35"/>
        <v>9.3571805595329707</v>
      </c>
      <c r="P39" s="51">
        <f t="shared" si="36"/>
        <v>7.6196319018404912</v>
      </c>
      <c r="Q39" s="58">
        <f t="shared" si="12"/>
        <v>0.61475670378644776</v>
      </c>
      <c r="R39" s="156">
        <f t="shared" si="13"/>
        <v>392.75144157628398</v>
      </c>
      <c r="S39" s="156">
        <f t="shared" si="14"/>
        <v>1135.1197733418612</v>
      </c>
      <c r="T39" s="153"/>
      <c r="U39" s="153"/>
      <c r="W39" s="9">
        <v>54</v>
      </c>
      <c r="X39" s="7">
        <v>21.1</v>
      </c>
      <c r="Y39" s="62">
        <v>0.55000000000000004</v>
      </c>
      <c r="Z39" s="21">
        <v>652</v>
      </c>
      <c r="AA39">
        <v>3323</v>
      </c>
      <c r="AB39">
        <v>624</v>
      </c>
      <c r="AC39">
        <v>916</v>
      </c>
      <c r="AD39" s="27">
        <f t="shared" si="37"/>
        <v>0.21007705354644712</v>
      </c>
      <c r="AE39" s="27">
        <f t="shared" si="38"/>
        <v>0.11423900650039474</v>
      </c>
      <c r="AF39" s="24">
        <f t="shared" si="39"/>
        <v>1.8389257748466257</v>
      </c>
      <c r="AG39" s="29">
        <f t="shared" si="40"/>
        <v>0.67259928321136508</v>
      </c>
      <c r="AH39" s="29">
        <f t="shared" si="41"/>
        <v>5.0966257668711661</v>
      </c>
      <c r="AJ39" s="51">
        <f t="shared" si="15"/>
        <v>25.035355071922755</v>
      </c>
      <c r="AK39" s="51">
        <f t="shared" si="16"/>
        <v>5.0966257668711661</v>
      </c>
      <c r="AL39" s="58">
        <f t="shared" si="17"/>
        <v>0.67259928321136508</v>
      </c>
      <c r="AN39" s="122"/>
      <c r="AO39" s="160"/>
      <c r="AP39" s="160"/>
      <c r="AQ39" s="128"/>
    </row>
    <row r="40" spans="1:43" x14ac:dyDescent="0.2">
      <c r="A40">
        <v>54</v>
      </c>
      <c r="B40" s="1">
        <v>1</v>
      </c>
      <c r="C40" s="1" t="s">
        <v>195</v>
      </c>
      <c r="D40" s="1">
        <v>21.1</v>
      </c>
      <c r="E40" s="47">
        <v>795</v>
      </c>
      <c r="F40">
        <v>409</v>
      </c>
      <c r="G40" s="47">
        <v>2442</v>
      </c>
      <c r="H40" s="17">
        <v>0.47699999999999998</v>
      </c>
      <c r="I40" s="25">
        <f t="shared" si="30"/>
        <v>0.20495127570976004</v>
      </c>
      <c r="J40" s="25">
        <f t="shared" si="31"/>
        <v>0.10961630658194133</v>
      </c>
      <c r="K40" s="27">
        <f t="shared" si="32"/>
        <v>1.8697152102689494</v>
      </c>
      <c r="L40" s="27">
        <f t="shared" si="33"/>
        <v>0.67546626742947047</v>
      </c>
      <c r="M40" s="27">
        <f t="shared" si="34"/>
        <v>5.9706601466992666</v>
      </c>
      <c r="N40" s="27"/>
      <c r="O40" s="51">
        <f t="shared" si="35"/>
        <v>18.397934723332941</v>
      </c>
      <c r="P40" s="51">
        <f t="shared" si="36"/>
        <v>5.9706601466992666</v>
      </c>
      <c r="Q40" s="58">
        <f t="shared" si="12"/>
        <v>0.67546626742947047</v>
      </c>
      <c r="R40" s="156">
        <f t="shared" si="13"/>
        <v>541.13933458084193</v>
      </c>
      <c r="S40" s="156">
        <f t="shared" si="14"/>
        <v>1134.4640137963145</v>
      </c>
      <c r="T40" s="153"/>
      <c r="U40" s="153"/>
      <c r="W40" s="9">
        <v>54</v>
      </c>
      <c r="X40" s="7">
        <v>21.1</v>
      </c>
      <c r="Y40" s="62">
        <v>0.57499999999999996</v>
      </c>
      <c r="Z40" s="21">
        <v>752</v>
      </c>
      <c r="AA40">
        <v>3659</v>
      </c>
      <c r="AB40">
        <v>652</v>
      </c>
      <c r="AC40">
        <v>958</v>
      </c>
      <c r="AD40" s="27">
        <f t="shared" si="37"/>
        <v>0.21148063946823401</v>
      </c>
      <c r="AE40" s="27">
        <f t="shared" si="38"/>
        <v>0.11517933218918776</v>
      </c>
      <c r="AF40" s="24">
        <f t="shared" si="39"/>
        <v>1.8360988507978722</v>
      </c>
      <c r="AG40" s="29">
        <f t="shared" si="40"/>
        <v>0.67380504382198125</v>
      </c>
      <c r="AH40" s="29">
        <f t="shared" si="41"/>
        <v>4.8656914893617023</v>
      </c>
      <c r="AJ40" s="51">
        <f t="shared" si="15"/>
        <v>27.566766237786748</v>
      </c>
      <c r="AK40" s="51">
        <f t="shared" si="16"/>
        <v>4.8656914893617023</v>
      </c>
      <c r="AL40" s="58">
        <f t="shared" si="17"/>
        <v>0.67380504382198125</v>
      </c>
      <c r="AN40" s="122"/>
      <c r="AO40" s="160"/>
      <c r="AP40" s="160"/>
      <c r="AQ40" s="128"/>
    </row>
    <row r="41" spans="1:43" x14ac:dyDescent="0.2">
      <c r="A41">
        <v>54</v>
      </c>
      <c r="B41" s="1">
        <v>1</v>
      </c>
      <c r="C41" s="1" t="s">
        <v>195</v>
      </c>
      <c r="D41" s="1">
        <v>21.1</v>
      </c>
      <c r="E41" s="47">
        <v>797</v>
      </c>
      <c r="F41">
        <v>415</v>
      </c>
      <c r="G41" s="47">
        <v>2464</v>
      </c>
      <c r="H41" s="17">
        <v>0.47799999999999998</v>
      </c>
      <c r="I41" s="25">
        <f t="shared" si="30"/>
        <v>0.20576110536324491</v>
      </c>
      <c r="J41" s="25">
        <f t="shared" si="31"/>
        <v>0.11038914645444092</v>
      </c>
      <c r="K41" s="27">
        <f t="shared" si="32"/>
        <v>1.8639613763855423</v>
      </c>
      <c r="L41" s="27">
        <f t="shared" si="33"/>
        <v>0.67471667347214159</v>
      </c>
      <c r="M41" s="27">
        <f t="shared" si="34"/>
        <v>5.9373493975903617</v>
      </c>
      <c r="N41" s="27"/>
      <c r="O41" s="51">
        <f t="shared" si="35"/>
        <v>18.563681883002609</v>
      </c>
      <c r="P41" s="51">
        <f t="shared" si="36"/>
        <v>5.9373493975903617</v>
      </c>
      <c r="Q41" s="58">
        <f t="shared" si="12"/>
        <v>0.67471667347214159</v>
      </c>
      <c r="R41" s="156">
        <f t="shared" si="13"/>
        <v>542.50069139739742</v>
      </c>
      <c r="S41" s="156">
        <f t="shared" si="14"/>
        <v>1134.9386849317939</v>
      </c>
      <c r="T41" s="153"/>
      <c r="U41" s="153"/>
      <c r="W41" s="9">
        <v>54</v>
      </c>
      <c r="X41" s="7">
        <v>21.1</v>
      </c>
      <c r="Y41" s="62">
        <v>0.6</v>
      </c>
      <c r="Z41" s="21">
        <v>860</v>
      </c>
      <c r="AA41">
        <v>4014</v>
      </c>
      <c r="AB41">
        <v>681</v>
      </c>
      <c r="AC41">
        <v>1000</v>
      </c>
      <c r="AD41" s="27">
        <f t="shared" si="37"/>
        <v>0.21292006582402573</v>
      </c>
      <c r="AE41" s="27">
        <f t="shared" si="38"/>
        <v>0.11581150196744885</v>
      </c>
      <c r="AF41" s="24">
        <f t="shared" si="39"/>
        <v>1.8385053488372094</v>
      </c>
      <c r="AG41" s="29">
        <f t="shared" si="40"/>
        <v>0.67698038412572781</v>
      </c>
      <c r="AH41" s="29">
        <f t="shared" si="41"/>
        <v>4.6674418604651162</v>
      </c>
      <c r="AJ41" s="51">
        <f t="shared" si="15"/>
        <v>30.241322677910905</v>
      </c>
      <c r="AK41" s="51">
        <f t="shared" si="16"/>
        <v>4.6674418604651162</v>
      </c>
      <c r="AL41" s="58">
        <f t="shared" si="17"/>
        <v>0.67698038412572781</v>
      </c>
      <c r="AN41" s="122"/>
      <c r="AO41" s="160"/>
      <c r="AP41" s="160"/>
      <c r="AQ41" s="128"/>
    </row>
    <row r="42" spans="1:43" x14ac:dyDescent="0.2">
      <c r="A42">
        <v>54</v>
      </c>
      <c r="B42" s="1">
        <v>1</v>
      </c>
      <c r="C42" s="1" t="s">
        <v>195</v>
      </c>
      <c r="D42" s="1">
        <v>21.1</v>
      </c>
      <c r="E42" s="47">
        <v>1010</v>
      </c>
      <c r="F42">
        <v>885</v>
      </c>
      <c r="G42" s="47">
        <v>4070</v>
      </c>
      <c r="H42" s="17">
        <v>0.60599999999999998</v>
      </c>
      <c r="I42" s="25">
        <f t="shared" si="30"/>
        <v>0.21163665331905551</v>
      </c>
      <c r="J42" s="25">
        <f t="shared" si="31"/>
        <v>0.11567310465265508</v>
      </c>
      <c r="K42" s="27">
        <f t="shared" si="32"/>
        <v>1.8296098644067798</v>
      </c>
      <c r="L42" s="27">
        <f t="shared" si="33"/>
        <v>0.67167135487369911</v>
      </c>
      <c r="M42" s="27">
        <f t="shared" si="34"/>
        <v>4.5988700564971747</v>
      </c>
      <c r="N42" s="27"/>
      <c r="O42" s="51">
        <f t="shared" si="35"/>
        <v>30.663224538888237</v>
      </c>
      <c r="P42" s="51">
        <f t="shared" si="36"/>
        <v>4.5988700564971747</v>
      </c>
      <c r="Q42" s="58">
        <f t="shared" si="12"/>
        <v>0.67167135487369911</v>
      </c>
      <c r="R42" s="156">
        <f t="shared" si="13"/>
        <v>687.48519236056643</v>
      </c>
      <c r="S42" s="156">
        <f t="shared" si="14"/>
        <v>1134.4640137963142</v>
      </c>
      <c r="T42" s="153"/>
      <c r="U42" s="153"/>
      <c r="W42" s="9">
        <v>54</v>
      </c>
      <c r="X42" s="7">
        <v>21.1</v>
      </c>
      <c r="Y42" s="62">
        <v>0.625</v>
      </c>
      <c r="Z42" s="21">
        <v>976</v>
      </c>
      <c r="AA42">
        <v>4377</v>
      </c>
      <c r="AB42">
        <v>709</v>
      </c>
      <c r="AC42">
        <v>1041</v>
      </c>
      <c r="AD42" s="27">
        <f t="shared" si="37"/>
        <v>0.21424678381983428</v>
      </c>
      <c r="AE42" s="27">
        <f t="shared" si="38"/>
        <v>0.11650669213993468</v>
      </c>
      <c r="AF42" s="24">
        <f t="shared" si="39"/>
        <v>1.8389225535860656</v>
      </c>
      <c r="AG42" s="29">
        <f t="shared" si="40"/>
        <v>0.67924036427465861</v>
      </c>
      <c r="AH42" s="29">
        <f t="shared" si="41"/>
        <v>4.4846311475409832</v>
      </c>
      <c r="AJ42" s="51">
        <f t="shared" si="15"/>
        <v>32.976150812460396</v>
      </c>
      <c r="AK42" s="51">
        <f t="shared" si="16"/>
        <v>4.4846311475409832</v>
      </c>
      <c r="AL42" s="58">
        <f t="shared" si="17"/>
        <v>0.67924036427465861</v>
      </c>
      <c r="AN42" s="122"/>
      <c r="AO42" s="160"/>
      <c r="AP42" s="160"/>
      <c r="AQ42" s="128"/>
    </row>
    <row r="43" spans="1:43" x14ac:dyDescent="0.2">
      <c r="A43">
        <v>54</v>
      </c>
      <c r="B43" s="1">
        <v>1</v>
      </c>
      <c r="C43" s="1" t="s">
        <v>195</v>
      </c>
      <c r="D43" s="1">
        <v>21.1</v>
      </c>
      <c r="E43" s="47">
        <v>1025</v>
      </c>
      <c r="F43">
        <v>934</v>
      </c>
      <c r="G43" s="47">
        <v>4249</v>
      </c>
      <c r="H43" s="17">
        <v>0.61499999999999999</v>
      </c>
      <c r="I43" s="25">
        <f t="shared" si="30"/>
        <v>0.21452515474513453</v>
      </c>
      <c r="J43" s="25">
        <f t="shared" si="31"/>
        <v>0.11679614883650448</v>
      </c>
      <c r="K43" s="27">
        <f t="shared" si="32"/>
        <v>1.8367485305139186</v>
      </c>
      <c r="L43" s="27">
        <f t="shared" si="33"/>
        <v>0.67887795215578772</v>
      </c>
      <c r="M43" s="27">
        <f t="shared" si="34"/>
        <v>4.5492505353319057</v>
      </c>
      <c r="N43" s="27"/>
      <c r="O43" s="51">
        <f t="shared" si="35"/>
        <v>32.011803701655069</v>
      </c>
      <c r="P43" s="51">
        <f t="shared" si="36"/>
        <v>4.5492505353319057</v>
      </c>
      <c r="Q43" s="58">
        <f t="shared" si="12"/>
        <v>0.67887795215578772</v>
      </c>
      <c r="R43" s="156">
        <f t="shared" si="13"/>
        <v>697.69536848473319</v>
      </c>
      <c r="S43" s="156">
        <f t="shared" si="14"/>
        <v>1134.4640137963142</v>
      </c>
      <c r="T43" s="153"/>
      <c r="U43" s="153"/>
      <c r="W43" s="9">
        <v>54</v>
      </c>
      <c r="X43" s="7">
        <v>21.1</v>
      </c>
      <c r="Y43" s="62">
        <v>0.65</v>
      </c>
      <c r="Z43" s="21">
        <v>1109</v>
      </c>
      <c r="AA43">
        <v>4764</v>
      </c>
      <c r="AB43">
        <v>737</v>
      </c>
      <c r="AC43">
        <v>1083</v>
      </c>
      <c r="AD43" s="27">
        <f t="shared" si="37"/>
        <v>0.21545375284268334</v>
      </c>
      <c r="AE43" s="27">
        <f t="shared" si="38"/>
        <v>0.11757078531340774</v>
      </c>
      <c r="AF43" s="24">
        <f t="shared" si="39"/>
        <v>1.8325449835888188</v>
      </c>
      <c r="AG43" s="29">
        <f t="shared" si="40"/>
        <v>0.67878864241645365</v>
      </c>
      <c r="AH43" s="29">
        <f t="shared" si="41"/>
        <v>4.2957619477006315</v>
      </c>
      <c r="AJ43" s="51">
        <f t="shared" si="15"/>
        <v>35.891794030285887</v>
      </c>
      <c r="AK43" s="51">
        <f t="shared" si="16"/>
        <v>4.2957619477006315</v>
      </c>
      <c r="AL43" s="58">
        <f t="shared" si="17"/>
        <v>0.67878864241645365</v>
      </c>
      <c r="AN43" s="122"/>
      <c r="AO43" s="160"/>
      <c r="AP43" s="160"/>
      <c r="AQ43" s="128"/>
    </row>
    <row r="44" spans="1:43" x14ac:dyDescent="0.2">
      <c r="A44">
        <v>54</v>
      </c>
      <c r="B44" s="1">
        <v>1</v>
      </c>
      <c r="C44" s="1" t="s">
        <v>195</v>
      </c>
      <c r="D44" s="1">
        <v>21.1</v>
      </c>
      <c r="E44" s="47">
        <v>1040</v>
      </c>
      <c r="F44">
        <v>973</v>
      </c>
      <c r="G44" s="47">
        <v>4391</v>
      </c>
      <c r="H44" s="17">
        <v>0.624</v>
      </c>
      <c r="I44" s="25">
        <f t="shared" si="30"/>
        <v>0.21534558986071331</v>
      </c>
      <c r="J44" s="25">
        <f t="shared" si="31"/>
        <v>0.11648394354146184</v>
      </c>
      <c r="K44" s="27">
        <f t="shared" si="32"/>
        <v>1.8487147954779037</v>
      </c>
      <c r="L44" s="27">
        <f t="shared" si="33"/>
        <v>0.68460615496683186</v>
      </c>
      <c r="M44" s="27">
        <f t="shared" si="34"/>
        <v>4.5128468653648506</v>
      </c>
      <c r="N44" s="27"/>
      <c r="O44" s="51">
        <f t="shared" si="35"/>
        <v>33.081626277704729</v>
      </c>
      <c r="P44" s="51">
        <f t="shared" si="36"/>
        <v>4.5128468653648506</v>
      </c>
      <c r="Q44" s="58">
        <f t="shared" si="12"/>
        <v>0.68460615496683186</v>
      </c>
      <c r="R44" s="156">
        <f t="shared" si="13"/>
        <v>707.90554460889996</v>
      </c>
      <c r="S44" s="156">
        <f t="shared" si="14"/>
        <v>1134.464013796314</v>
      </c>
      <c r="T44" s="153"/>
      <c r="U44" s="153"/>
      <c r="W44" s="9">
        <v>54</v>
      </c>
      <c r="X44" s="7">
        <v>21.1</v>
      </c>
      <c r="Y44" s="62">
        <v>0.67500000000000004</v>
      </c>
      <c r="Z44" s="21">
        <v>1265</v>
      </c>
      <c r="AA44">
        <v>5176</v>
      </c>
      <c r="AB44">
        <v>766</v>
      </c>
      <c r="AC44">
        <v>1125</v>
      </c>
      <c r="AD44" s="27">
        <f t="shared" si="37"/>
        <v>0.21693441068953126</v>
      </c>
      <c r="AE44" s="27">
        <f t="shared" si="38"/>
        <v>0.11964269881372583</v>
      </c>
      <c r="AF44" s="24">
        <f t="shared" si="39"/>
        <v>1.8131855335968381</v>
      </c>
      <c r="AG44" s="29">
        <f t="shared" si="40"/>
        <v>0.67392157468739067</v>
      </c>
      <c r="AH44" s="29">
        <f t="shared" si="41"/>
        <v>4.0916996047430834</v>
      </c>
      <c r="AJ44" s="51">
        <f t="shared" si="15"/>
        <v>38.995786293190548</v>
      </c>
      <c r="AK44" s="51">
        <f t="shared" si="16"/>
        <v>4.0916996047430834</v>
      </c>
      <c r="AL44" s="58">
        <f t="shared" si="17"/>
        <v>0.67392157468739067</v>
      </c>
      <c r="AN44" s="122"/>
      <c r="AO44" s="160"/>
      <c r="AP44" s="160"/>
      <c r="AQ44" s="128"/>
    </row>
    <row r="45" spans="1:43" x14ac:dyDescent="0.2">
      <c r="A45">
        <v>54</v>
      </c>
      <c r="B45" s="1">
        <v>1</v>
      </c>
      <c r="C45" s="1" t="s">
        <v>195</v>
      </c>
      <c r="D45" s="1">
        <v>21.1</v>
      </c>
      <c r="E45" s="47">
        <v>1173</v>
      </c>
      <c r="F45">
        <v>1464</v>
      </c>
      <c r="G45" s="47">
        <v>5650</v>
      </c>
      <c r="H45" s="17">
        <v>0.70399999999999996</v>
      </c>
      <c r="I45" s="25">
        <f t="shared" si="30"/>
        <v>0.21781693730844237</v>
      </c>
      <c r="J45" s="25">
        <f t="shared" si="31"/>
        <v>0.12215191592630456</v>
      </c>
      <c r="K45" s="27">
        <f t="shared" si="32"/>
        <v>1.7831643135245905</v>
      </c>
      <c r="L45" s="27">
        <f t="shared" si="33"/>
        <v>0.66411009050830627</v>
      </c>
      <c r="M45" s="27">
        <f t="shared" si="34"/>
        <v>3.8592896174863389</v>
      </c>
      <c r="N45" s="27"/>
      <c r="O45" s="51">
        <f t="shared" si="35"/>
        <v>42.566884187891532</v>
      </c>
      <c r="P45" s="51">
        <f t="shared" si="36"/>
        <v>3.8592896174863389</v>
      </c>
      <c r="Q45" s="58">
        <f t="shared" si="12"/>
        <v>0.66411009050830627</v>
      </c>
      <c r="R45" s="156">
        <f t="shared" si="13"/>
        <v>798.43577290984592</v>
      </c>
      <c r="S45" s="156">
        <f t="shared" si="14"/>
        <v>1134.1417228833038</v>
      </c>
      <c r="T45" s="153"/>
      <c r="U45" s="153"/>
      <c r="W45" s="9">
        <v>54</v>
      </c>
      <c r="X45" s="7">
        <v>21.1</v>
      </c>
      <c r="Y45" s="62">
        <v>0.7</v>
      </c>
      <c r="Z45" s="21">
        <v>1443</v>
      </c>
      <c r="AA45">
        <v>5613</v>
      </c>
      <c r="AB45">
        <v>794</v>
      </c>
      <c r="AC45">
        <v>1166</v>
      </c>
      <c r="AD45" s="27">
        <f t="shared" si="37"/>
        <v>0.21899649545128699</v>
      </c>
      <c r="AE45" s="27">
        <f t="shared" si="38"/>
        <v>0.1225812152683097</v>
      </c>
      <c r="AF45" s="24">
        <f t="shared" si="39"/>
        <v>1.7865420486486485</v>
      </c>
      <c r="AG45" s="29">
        <f t="shared" si="40"/>
        <v>0.66716724501837854</v>
      </c>
      <c r="AH45" s="29">
        <f t="shared" si="41"/>
        <v>3.8898128898128896</v>
      </c>
      <c r="AJ45" s="51">
        <f t="shared" si="15"/>
        <v>42.288127601174367</v>
      </c>
      <c r="AK45" s="51">
        <f t="shared" si="16"/>
        <v>3.8898128898128896</v>
      </c>
      <c r="AL45" s="58">
        <f t="shared" si="17"/>
        <v>0.66716724501837854</v>
      </c>
      <c r="AN45" s="122"/>
      <c r="AO45" s="160"/>
      <c r="AP45" s="160"/>
      <c r="AQ45" s="128"/>
    </row>
    <row r="46" spans="1:43" x14ac:dyDescent="0.2">
      <c r="A46">
        <v>54</v>
      </c>
      <c r="B46" s="1">
        <v>1</v>
      </c>
      <c r="C46" s="1" t="s">
        <v>195</v>
      </c>
      <c r="D46" s="1">
        <v>21.1</v>
      </c>
      <c r="E46" s="47">
        <v>1196</v>
      </c>
      <c r="F46">
        <v>1592</v>
      </c>
      <c r="G46" s="47">
        <v>5965</v>
      </c>
      <c r="H46" s="17">
        <v>0.71799999999999997</v>
      </c>
      <c r="I46" s="25">
        <f t="shared" si="30"/>
        <v>0.22120111527646211</v>
      </c>
      <c r="J46" s="25">
        <f t="shared" si="31"/>
        <v>0.12531491597569813</v>
      </c>
      <c r="K46" s="27">
        <f t="shared" si="32"/>
        <v>1.7651619007537684</v>
      </c>
      <c r="L46" s="27">
        <f t="shared" si="33"/>
        <v>0.66249269302002745</v>
      </c>
      <c r="M46" s="27">
        <f t="shared" si="34"/>
        <v>3.7468592964824121</v>
      </c>
      <c r="N46" s="27"/>
      <c r="O46" s="51">
        <f t="shared" si="35"/>
        <v>44.940082155889023</v>
      </c>
      <c r="P46" s="51">
        <f t="shared" si="36"/>
        <v>3.7468592964824121</v>
      </c>
      <c r="Q46" s="58">
        <f t="shared" si="12"/>
        <v>0.66249269302002745</v>
      </c>
      <c r="R46" s="156">
        <f t="shared" si="13"/>
        <v>814.09137630023508</v>
      </c>
      <c r="S46" s="156">
        <f t="shared" si="14"/>
        <v>1133.8320004181548</v>
      </c>
      <c r="T46" s="153"/>
      <c r="U46" s="153"/>
      <c r="W46" s="9">
        <v>54</v>
      </c>
      <c r="X46" s="7">
        <v>21.1</v>
      </c>
      <c r="Y46" s="62">
        <v>0.72499999999999998</v>
      </c>
      <c r="Z46" s="21">
        <v>1643</v>
      </c>
      <c r="AA46">
        <v>6070</v>
      </c>
      <c r="AB46">
        <v>822</v>
      </c>
      <c r="AC46">
        <v>1208</v>
      </c>
      <c r="AD46" s="27">
        <f t="shared" si="37"/>
        <v>0.22064497749169343</v>
      </c>
      <c r="AE46" s="27">
        <f t="shared" si="38"/>
        <v>0.1255133737453123</v>
      </c>
      <c r="AF46" s="24">
        <f t="shared" si="39"/>
        <v>1.7579399780888618</v>
      </c>
      <c r="AG46" s="29">
        <f t="shared" si="40"/>
        <v>0.65895226808033147</v>
      </c>
      <c r="AH46" s="29">
        <f t="shared" si="41"/>
        <v>3.6944613511868534</v>
      </c>
      <c r="AJ46" s="51">
        <f t="shared" si="15"/>
        <v>45.731148145221525</v>
      </c>
      <c r="AK46" s="51">
        <f t="shared" si="16"/>
        <v>3.6944613511868534</v>
      </c>
      <c r="AL46" s="58">
        <f t="shared" si="17"/>
        <v>0.65895226808033147</v>
      </c>
      <c r="AN46" s="122"/>
      <c r="AO46" s="160"/>
      <c r="AP46" s="160"/>
      <c r="AQ46" s="128"/>
    </row>
    <row r="47" spans="1:43" x14ac:dyDescent="0.2">
      <c r="A47">
        <v>54</v>
      </c>
      <c r="B47" s="1">
        <v>1</v>
      </c>
      <c r="C47" s="1" t="s">
        <v>195</v>
      </c>
      <c r="D47" s="1">
        <v>21.1</v>
      </c>
      <c r="E47" s="47">
        <v>1395</v>
      </c>
      <c r="F47">
        <v>2818</v>
      </c>
      <c r="G47" s="47">
        <v>8475</v>
      </c>
      <c r="H47" s="17">
        <v>0.83699999999999997</v>
      </c>
      <c r="I47" s="25">
        <f t="shared" si="30"/>
        <v>0.23100985912349617</v>
      </c>
      <c r="J47" s="25">
        <f t="shared" si="31"/>
        <v>0.13978855279771513</v>
      </c>
      <c r="K47" s="27">
        <f t="shared" si="32"/>
        <v>1.6525663546841731</v>
      </c>
      <c r="L47" s="27">
        <f t="shared" si="33"/>
        <v>0.63383622375700355</v>
      </c>
      <c r="M47" s="27">
        <f t="shared" si="34"/>
        <v>3.0074520936834634</v>
      </c>
      <c r="N47" s="27"/>
      <c r="O47" s="51">
        <f t="shared" si="35"/>
        <v>63.850326281837297</v>
      </c>
      <c r="P47" s="51">
        <f t="shared" si="36"/>
        <v>3.0074520936834634</v>
      </c>
      <c r="Q47" s="58">
        <f t="shared" si="12"/>
        <v>0.63383622375700355</v>
      </c>
      <c r="R47" s="156">
        <f t="shared" si="13"/>
        <v>949.5463795475149</v>
      </c>
      <c r="S47" s="156">
        <f t="shared" si="14"/>
        <v>1134.4640137963142</v>
      </c>
      <c r="T47" s="153"/>
      <c r="U47" s="153"/>
      <c r="W47" s="9">
        <v>54</v>
      </c>
      <c r="X47" s="7">
        <v>21.1</v>
      </c>
      <c r="Y47" s="62">
        <v>0.75</v>
      </c>
      <c r="Z47" s="21">
        <v>1867</v>
      </c>
      <c r="AA47">
        <v>6554</v>
      </c>
      <c r="AB47">
        <v>851</v>
      </c>
      <c r="AC47">
        <v>1250</v>
      </c>
      <c r="AD47" s="27">
        <f t="shared" si="37"/>
        <v>0.22249775568082347</v>
      </c>
      <c r="AE47" s="27">
        <f t="shared" si="38"/>
        <v>0.1287263697403398</v>
      </c>
      <c r="AF47" s="24">
        <f t="shared" si="39"/>
        <v>1.7284551419389398</v>
      </c>
      <c r="AG47" s="29">
        <f t="shared" si="40"/>
        <v>0.65061462520300628</v>
      </c>
      <c r="AH47" s="29">
        <f t="shared" si="41"/>
        <v>3.5104445634708088</v>
      </c>
      <c r="AJ47" s="51">
        <f t="shared" si="15"/>
        <v>49.377585657954178</v>
      </c>
      <c r="AK47" s="51">
        <f t="shared" si="16"/>
        <v>3.5104445634708088</v>
      </c>
      <c r="AL47" s="58">
        <f t="shared" si="17"/>
        <v>0.65061462520300628</v>
      </c>
      <c r="AN47" s="122"/>
      <c r="AO47" s="160"/>
      <c r="AP47" s="160"/>
      <c r="AQ47" s="128"/>
    </row>
    <row r="48" spans="1:43" x14ac:dyDescent="0.2">
      <c r="A48">
        <v>54</v>
      </c>
      <c r="B48" s="1">
        <v>1</v>
      </c>
      <c r="C48" s="1" t="s">
        <v>195</v>
      </c>
      <c r="D48" s="1">
        <v>21.1</v>
      </c>
      <c r="E48" s="47">
        <v>1401</v>
      </c>
      <c r="F48">
        <v>2872</v>
      </c>
      <c r="G48" s="47">
        <v>8542</v>
      </c>
      <c r="H48" s="17">
        <v>0.84099999999999997</v>
      </c>
      <c r="I48" s="25">
        <f t="shared" si="30"/>
        <v>0.2308460884728786</v>
      </c>
      <c r="J48" s="25">
        <f t="shared" si="31"/>
        <v>0.14064466809757514</v>
      </c>
      <c r="K48" s="27">
        <f t="shared" si="32"/>
        <v>1.6413426231894148</v>
      </c>
      <c r="L48" s="27">
        <f t="shared" si="33"/>
        <v>0.62930821204303977</v>
      </c>
      <c r="M48" s="27">
        <f t="shared" si="34"/>
        <v>2.9742339832869082</v>
      </c>
      <c r="N48" s="27"/>
      <c r="O48" s="51">
        <f t="shared" si="35"/>
        <v>64.355101722649465</v>
      </c>
      <c r="P48" s="51">
        <f t="shared" si="36"/>
        <v>2.9742339832869082</v>
      </c>
      <c r="Q48" s="58">
        <f t="shared" si="12"/>
        <v>0.62930821204303977</v>
      </c>
      <c r="R48" s="156">
        <f t="shared" si="13"/>
        <v>953.63044999718159</v>
      </c>
      <c r="S48" s="156">
        <f t="shared" si="14"/>
        <v>1133.9244351928437</v>
      </c>
      <c r="T48" s="153"/>
      <c r="U48" s="153"/>
      <c r="W48" s="9">
        <v>54</v>
      </c>
      <c r="X48" s="7">
        <v>21.1</v>
      </c>
      <c r="Y48" s="62">
        <v>0.77500000000000002</v>
      </c>
      <c r="Z48" s="21">
        <v>2112</v>
      </c>
      <c r="AA48">
        <v>7063</v>
      </c>
      <c r="AB48">
        <v>879</v>
      </c>
      <c r="AC48">
        <v>1291</v>
      </c>
      <c r="AD48" s="27">
        <f t="shared" si="37"/>
        <v>0.22478946066939665</v>
      </c>
      <c r="AE48" s="27">
        <f t="shared" si="38"/>
        <v>0.13218081638492038</v>
      </c>
      <c r="AF48" s="24">
        <f t="shared" si="39"/>
        <v>1.700620913210227</v>
      </c>
      <c r="AG48" s="29">
        <f t="shared" si="40"/>
        <v>0.64342566411931745</v>
      </c>
      <c r="AH48" s="29">
        <f t="shared" si="41"/>
        <v>3.3442234848484849</v>
      </c>
      <c r="AJ48" s="51">
        <f t="shared" si="15"/>
        <v>53.212372215766003</v>
      </c>
      <c r="AK48" s="51">
        <f t="shared" si="16"/>
        <v>3.3442234848484849</v>
      </c>
      <c r="AL48" s="58">
        <f t="shared" si="17"/>
        <v>0.64342566411931745</v>
      </c>
      <c r="AN48" s="122"/>
      <c r="AO48" s="160"/>
      <c r="AP48" s="160"/>
      <c r="AQ48" s="128"/>
    </row>
    <row r="49" spans="1:43" x14ac:dyDescent="0.2">
      <c r="A49">
        <v>54</v>
      </c>
      <c r="B49" s="1">
        <v>1</v>
      </c>
      <c r="C49" s="1" t="s">
        <v>195</v>
      </c>
      <c r="D49" s="1">
        <v>21.1</v>
      </c>
      <c r="E49" s="47">
        <v>1402</v>
      </c>
      <c r="F49">
        <v>2881</v>
      </c>
      <c r="G49" s="47">
        <v>8520</v>
      </c>
      <c r="H49" s="17">
        <v>0.84199999999999997</v>
      </c>
      <c r="I49" s="25">
        <f t="shared" si="30"/>
        <v>0.22992319783355869</v>
      </c>
      <c r="J49" s="25">
        <f t="shared" si="31"/>
        <v>0.14078372764611558</v>
      </c>
      <c r="K49" s="27">
        <f t="shared" si="32"/>
        <v>1.6331660034710169</v>
      </c>
      <c r="L49" s="27">
        <f t="shared" si="33"/>
        <v>0.62492027878245837</v>
      </c>
      <c r="M49" s="27">
        <f t="shared" si="34"/>
        <v>2.957306490801805</v>
      </c>
      <c r="N49" s="27"/>
      <c r="O49" s="51">
        <f t="shared" si="35"/>
        <v>64.189354562979801</v>
      </c>
      <c r="P49" s="51">
        <f t="shared" si="36"/>
        <v>2.957306490801805</v>
      </c>
      <c r="Q49" s="58">
        <f t="shared" si="12"/>
        <v>0.62492027878245837</v>
      </c>
      <c r="R49" s="156">
        <f t="shared" si="13"/>
        <v>954.3111284054595</v>
      </c>
      <c r="S49" s="156">
        <f t="shared" si="14"/>
        <v>1133.3861382487644</v>
      </c>
      <c r="T49" s="153"/>
      <c r="U49" s="153"/>
      <c r="W49" s="9">
        <v>54</v>
      </c>
      <c r="X49" s="7">
        <v>21.1</v>
      </c>
      <c r="Y49" s="62">
        <v>0.8</v>
      </c>
      <c r="Z49">
        <v>2381</v>
      </c>
      <c r="AA49">
        <v>7600</v>
      </c>
      <c r="AB49">
        <v>907</v>
      </c>
      <c r="AC49">
        <v>1333</v>
      </c>
      <c r="AD49" s="27">
        <f t="shared" si="37"/>
        <v>0.2268780689496902</v>
      </c>
      <c r="AE49" s="27">
        <f t="shared" si="38"/>
        <v>0.13536992551972429</v>
      </c>
      <c r="AF49" s="24">
        <f t="shared" si="39"/>
        <v>1.6759857706845867</v>
      </c>
      <c r="AG49" s="29">
        <f t="shared" si="40"/>
        <v>0.63704406941031555</v>
      </c>
      <c r="AH49" s="29">
        <f t="shared" si="41"/>
        <v>3.1919361612767743</v>
      </c>
      <c r="AJ49" s="51">
        <f t="shared" si="15"/>
        <v>57.258109704066491</v>
      </c>
      <c r="AK49" s="51">
        <f t="shared" si="16"/>
        <v>3.1919361612767743</v>
      </c>
      <c r="AL49" s="58">
        <f t="shared" si="17"/>
        <v>0.63704406941031555</v>
      </c>
      <c r="AN49" s="122"/>
      <c r="AO49" s="160"/>
      <c r="AP49" s="160"/>
      <c r="AQ49" s="128"/>
    </row>
    <row r="50" spans="1:43" x14ac:dyDescent="0.2">
      <c r="I50" s="25"/>
      <c r="J50" s="25"/>
      <c r="K50" s="27"/>
      <c r="L50" s="27"/>
      <c r="M50" s="27"/>
      <c r="N50" s="27"/>
      <c r="O50" s="51"/>
      <c r="P50" s="51"/>
      <c r="Q50" s="58"/>
      <c r="R50" s="156"/>
      <c r="T50" s="153"/>
      <c r="U50" s="153"/>
      <c r="W50" s="9">
        <v>54</v>
      </c>
      <c r="X50" s="7">
        <v>21.1</v>
      </c>
      <c r="Y50" s="62">
        <v>0.82499999999999996</v>
      </c>
      <c r="Z50">
        <v>2672</v>
      </c>
      <c r="AA50">
        <v>8162</v>
      </c>
      <c r="AB50">
        <v>936</v>
      </c>
      <c r="AC50">
        <v>1375</v>
      </c>
      <c r="AD50" s="27">
        <f t="shared" si="37"/>
        <v>0.22899732947980556</v>
      </c>
      <c r="AE50" s="27">
        <f t="shared" si="38"/>
        <v>0.1384145044184264</v>
      </c>
      <c r="AF50" s="24">
        <f t="shared" si="39"/>
        <v>1.6544315961826348</v>
      </c>
      <c r="AG50" s="29">
        <f t="shared" si="40"/>
        <v>0.63178151628297408</v>
      </c>
      <c r="AH50" s="29">
        <f t="shared" si="41"/>
        <v>3.0546407185628741</v>
      </c>
      <c r="AJ50" s="51">
        <f t="shared" si="15"/>
        <v>61.492196237446144</v>
      </c>
      <c r="AK50" s="51">
        <f t="shared" si="16"/>
        <v>3.0546407185628741</v>
      </c>
      <c r="AL50" s="58">
        <f t="shared" si="17"/>
        <v>0.63178151628297408</v>
      </c>
      <c r="AN50" s="122"/>
      <c r="AO50" s="160"/>
      <c r="AP50" s="160"/>
      <c r="AQ50" s="128"/>
    </row>
    <row r="51" spans="1:43" x14ac:dyDescent="0.2">
      <c r="I51" s="25"/>
      <c r="J51" s="25"/>
      <c r="K51" s="27"/>
      <c r="L51" s="27"/>
      <c r="M51" s="27"/>
      <c r="N51" s="27"/>
      <c r="O51" s="51"/>
      <c r="P51" s="51"/>
      <c r="Q51" s="58"/>
      <c r="R51" s="156"/>
      <c r="T51" s="153"/>
      <c r="U51" s="153"/>
      <c r="AD51" s="27"/>
      <c r="AE51" s="27"/>
      <c r="AG51" s="29"/>
      <c r="AH51" s="29"/>
      <c r="AL51" s="58"/>
      <c r="AN51" s="122"/>
      <c r="AO51" s="160"/>
      <c r="AP51" s="160"/>
      <c r="AQ51" s="128"/>
    </row>
    <row r="52" spans="1:43" x14ac:dyDescent="0.2">
      <c r="I52" s="25"/>
      <c r="J52" s="25"/>
      <c r="K52" s="27"/>
      <c r="L52" s="27"/>
      <c r="M52" s="27"/>
      <c r="N52" s="27"/>
      <c r="O52" s="51"/>
      <c r="P52" s="51"/>
      <c r="Q52" s="58"/>
      <c r="R52" s="156"/>
      <c r="T52" s="153"/>
      <c r="U52" s="153"/>
      <c r="W52"/>
      <c r="Y52" s="9"/>
      <c r="Z52" s="9"/>
      <c r="AA52" s="62"/>
      <c r="AB52" s="21"/>
      <c r="AD52" s="27"/>
      <c r="AE52" s="27"/>
      <c r="AG52" s="29"/>
      <c r="AH52" s="29"/>
      <c r="AL52" s="58"/>
      <c r="AN52" s="122"/>
      <c r="AO52" s="160"/>
      <c r="AP52" s="160"/>
      <c r="AQ52" s="128"/>
    </row>
    <row r="53" spans="1:43" x14ac:dyDescent="0.2">
      <c r="A53">
        <v>55</v>
      </c>
      <c r="B53" s="1">
        <v>2</v>
      </c>
      <c r="C53" s="1" t="s">
        <v>195</v>
      </c>
      <c r="D53" s="1">
        <v>21.1</v>
      </c>
      <c r="E53" s="47">
        <v>604</v>
      </c>
      <c r="F53">
        <v>161</v>
      </c>
      <c r="G53" s="47">
        <v>1365</v>
      </c>
      <c r="H53" s="17">
        <v>0.36499999999999999</v>
      </c>
      <c r="I53" s="25">
        <f t="shared" ref="I53:I62" si="42">0.1515*(G53/1000)/(E53/1000)^2/($D$4/10)^4</f>
        <v>0.19847142950653149</v>
      </c>
      <c r="J53" s="25">
        <f t="shared" ref="J53:J62" si="43">0.5*(F53/1000)/(E53/1000)^3/($D$4/10)^5</f>
        <v>9.8393929022496801E-2</v>
      </c>
      <c r="K53" s="27">
        <f t="shared" ref="K53:K62" si="44">I53/J53</f>
        <v>2.0171105217391303</v>
      </c>
      <c r="L53" s="27">
        <f t="shared" ref="L53:L62" si="45">0.798*I53^1.5/J53</f>
        <v>0.71710307533133733</v>
      </c>
      <c r="M53" s="27">
        <f t="shared" ref="M53:M62" si="46">G53/F53</f>
        <v>8.4782608695652169</v>
      </c>
      <c r="N53" s="27"/>
      <c r="O53" s="51">
        <f t="shared" ref="O53:O62" si="47">G53/(PI()*$D$4^2/4)</f>
        <v>10.283857861322469</v>
      </c>
      <c r="P53" s="51">
        <f t="shared" ref="P53:P62" si="48">M53</f>
        <v>8.4782608695652169</v>
      </c>
      <c r="Q53" s="58">
        <f t="shared" si="12"/>
        <v>0.71710307533133733</v>
      </c>
      <c r="R53" s="156">
        <f t="shared" si="13"/>
        <v>411.12975859978422</v>
      </c>
      <c r="S53" s="156">
        <f t="shared" si="14"/>
        <v>1126.3829002733814</v>
      </c>
      <c r="T53" s="153"/>
      <c r="U53" s="153"/>
      <c r="W53" s="1">
        <v>55</v>
      </c>
      <c r="X53" s="7">
        <v>21.1</v>
      </c>
      <c r="Y53" s="17">
        <v>0.52500000000000002</v>
      </c>
      <c r="Z53" s="47">
        <v>541</v>
      </c>
      <c r="AA53" s="21">
        <v>2966</v>
      </c>
      <c r="AB53">
        <v>592</v>
      </c>
      <c r="AC53">
        <v>870</v>
      </c>
      <c r="AD53" s="27">
        <f t="shared" ref="AD53:AD66" si="49">0.1515*(AA53/1000)/(AC53/1000)^2/($D$4/10)^4</f>
        <v>0.20786045091159022</v>
      </c>
      <c r="AE53" s="27">
        <f t="shared" ref="AE53:AE66" si="50">0.5*(Z53/1000)/(AC53/1000)^3/($D$4/10)^5</f>
        <v>0.1106350534617999</v>
      </c>
      <c r="AF53" s="24">
        <f t="shared" ref="AF53:AF66" si="51">AD53/AE53</f>
        <v>1.8787937855822552</v>
      </c>
      <c r="AG53" s="29">
        <f t="shared" ref="AG53:AG66" si="52">0.798*AD53^1.5/AE53</f>
        <v>0.68354630325160459</v>
      </c>
      <c r="AH53" s="29">
        <f t="shared" ref="AH53:AH66" si="53">AA53/Z53</f>
        <v>5.4824399260628462</v>
      </c>
      <c r="AJ53" s="51">
        <f t="shared" si="15"/>
        <v>22.345730708192264</v>
      </c>
      <c r="AK53" s="51">
        <f t="shared" si="16"/>
        <v>5.4824399260628462</v>
      </c>
      <c r="AL53" s="58">
        <f t="shared" si="17"/>
        <v>0.68354630325160459</v>
      </c>
      <c r="AN53" s="122"/>
      <c r="AO53" s="160"/>
      <c r="AP53" s="160"/>
      <c r="AQ53" s="128"/>
    </row>
    <row r="54" spans="1:43" x14ac:dyDescent="0.2">
      <c r="A54">
        <v>55</v>
      </c>
      <c r="B54" s="1">
        <v>2</v>
      </c>
      <c r="C54" s="1" t="s">
        <v>195</v>
      </c>
      <c r="D54" s="1">
        <v>21.1</v>
      </c>
      <c r="E54" s="47">
        <v>812</v>
      </c>
      <c r="F54">
        <v>436</v>
      </c>
      <c r="G54" s="47">
        <v>2543</v>
      </c>
      <c r="H54" s="17">
        <v>0.49</v>
      </c>
      <c r="I54" s="25">
        <f t="shared" si="42"/>
        <v>0.20458487604472994</v>
      </c>
      <c r="J54" s="25">
        <f t="shared" si="43"/>
        <v>0.1096659094007416</v>
      </c>
      <c r="K54" s="27">
        <f t="shared" si="44"/>
        <v>1.8655284688073399</v>
      </c>
      <c r="L54" s="27">
        <f t="shared" si="45"/>
        <v>0.67335103957928133</v>
      </c>
      <c r="M54" s="27">
        <f t="shared" si="46"/>
        <v>5.8325688073394497</v>
      </c>
      <c r="N54" s="27"/>
      <c r="O54" s="51">
        <f t="shared" si="47"/>
        <v>19.158864865452774</v>
      </c>
      <c r="P54" s="51">
        <f t="shared" si="48"/>
        <v>5.8325688073394497</v>
      </c>
      <c r="Q54" s="58">
        <f t="shared" si="12"/>
        <v>0.67335103957928133</v>
      </c>
      <c r="R54" s="156">
        <f t="shared" si="13"/>
        <v>552.7108675215643</v>
      </c>
      <c r="S54" s="156">
        <f t="shared" si="14"/>
        <v>1127.9813622889067</v>
      </c>
      <c r="T54" s="153"/>
      <c r="U54" s="153"/>
      <c r="W54" s="1">
        <v>55</v>
      </c>
      <c r="X54" s="7">
        <v>21.1</v>
      </c>
      <c r="Y54" s="17">
        <v>0.55000000000000004</v>
      </c>
      <c r="Z54" s="47">
        <v>635</v>
      </c>
      <c r="AA54" s="21">
        <v>3278</v>
      </c>
      <c r="AB54">
        <v>620</v>
      </c>
      <c r="AC54">
        <v>911</v>
      </c>
      <c r="AD54" s="27">
        <f t="shared" si="49"/>
        <v>0.20951321389244898</v>
      </c>
      <c r="AE54" s="27">
        <f t="shared" si="50"/>
        <v>0.11310240430985134</v>
      </c>
      <c r="AF54" s="24">
        <f t="shared" si="51"/>
        <v>1.8524205137007874</v>
      </c>
      <c r="AG54" s="29">
        <f t="shared" si="52"/>
        <v>0.67662522189782037</v>
      </c>
      <c r="AH54" s="29">
        <f t="shared" si="53"/>
        <v>5.1622047244094489</v>
      </c>
      <c r="AJ54" s="51">
        <f t="shared" si="15"/>
        <v>24.696326790780255</v>
      </c>
      <c r="AK54" s="51">
        <f t="shared" si="16"/>
        <v>5.1622047244094489</v>
      </c>
      <c r="AL54" s="58">
        <f t="shared" si="17"/>
        <v>0.67662522189782037</v>
      </c>
      <c r="AN54" s="122"/>
      <c r="AO54" s="160"/>
      <c r="AP54" s="160"/>
      <c r="AQ54" s="128"/>
    </row>
    <row r="55" spans="1:43" x14ac:dyDescent="0.2">
      <c r="A55">
        <v>55</v>
      </c>
      <c r="B55" s="1">
        <v>2</v>
      </c>
      <c r="C55" s="1" t="s">
        <v>195</v>
      </c>
      <c r="D55" s="1">
        <v>21.1</v>
      </c>
      <c r="E55" s="47">
        <v>879</v>
      </c>
      <c r="F55">
        <v>572</v>
      </c>
      <c r="G55" s="47">
        <v>3082</v>
      </c>
      <c r="H55" s="17">
        <v>0.53100000000000003</v>
      </c>
      <c r="I55" s="25">
        <f t="shared" si="42"/>
        <v>0.21158949783047429</v>
      </c>
      <c r="J55" s="25">
        <f t="shared" si="43"/>
        <v>0.11341817279440475</v>
      </c>
      <c r="K55" s="27">
        <f t="shared" si="44"/>
        <v>1.8655696227272727</v>
      </c>
      <c r="L55" s="27">
        <f t="shared" si="45"/>
        <v>0.68479630251105594</v>
      </c>
      <c r="M55" s="27">
        <f t="shared" si="46"/>
        <v>5.3881118881118883</v>
      </c>
      <c r="N55" s="27"/>
      <c r="O55" s="51">
        <f t="shared" si="47"/>
        <v>23.219670277359594</v>
      </c>
      <c r="P55" s="51">
        <f t="shared" si="48"/>
        <v>5.3881118881118883</v>
      </c>
      <c r="Q55" s="58">
        <f t="shared" si="12"/>
        <v>0.68479630251105594</v>
      </c>
      <c r="R55" s="156">
        <f t="shared" si="13"/>
        <v>598.31632087617606</v>
      </c>
      <c r="S55" s="156">
        <f t="shared" si="14"/>
        <v>1126.7727323468475</v>
      </c>
      <c r="T55" s="153"/>
      <c r="U55" s="153"/>
      <c r="W55" s="1">
        <v>55</v>
      </c>
      <c r="X55" s="7">
        <v>21.1</v>
      </c>
      <c r="Y55" s="17">
        <v>0.57499999999999996</v>
      </c>
      <c r="Z55" s="47">
        <v>739</v>
      </c>
      <c r="AA55" s="21">
        <v>3608</v>
      </c>
      <c r="AB55">
        <v>648</v>
      </c>
      <c r="AC55">
        <v>952</v>
      </c>
      <c r="AD55" s="27">
        <f t="shared" si="49"/>
        <v>0.21116982290725927</v>
      </c>
      <c r="AE55" s="27">
        <f t="shared" si="50"/>
        <v>0.11534182958786174</v>
      </c>
      <c r="AF55" s="24">
        <f t="shared" si="51"/>
        <v>1.8308173510148846</v>
      </c>
      <c r="AG55" s="29">
        <f t="shared" si="52"/>
        <v>0.67137294935672176</v>
      </c>
      <c r="AH55" s="29">
        <f t="shared" si="53"/>
        <v>4.8822733423545328</v>
      </c>
      <c r="AJ55" s="51">
        <f t="shared" si="15"/>
        <v>27.182534185825247</v>
      </c>
      <c r="AK55" s="51">
        <f t="shared" si="16"/>
        <v>4.8822733423545328</v>
      </c>
      <c r="AL55" s="58">
        <f t="shared" si="17"/>
        <v>0.67137294935672176</v>
      </c>
      <c r="AN55" s="122"/>
      <c r="AO55" s="160"/>
      <c r="AP55" s="160"/>
      <c r="AQ55" s="128"/>
    </row>
    <row r="56" spans="1:43" x14ac:dyDescent="0.2">
      <c r="A56">
        <v>55</v>
      </c>
      <c r="B56" s="1">
        <v>2</v>
      </c>
      <c r="C56" s="1" t="s">
        <v>195</v>
      </c>
      <c r="D56" s="1">
        <v>21.1</v>
      </c>
      <c r="E56" s="47">
        <v>1003</v>
      </c>
      <c r="F56">
        <v>861</v>
      </c>
      <c r="G56" s="47">
        <v>4000</v>
      </c>
      <c r="H56" s="17">
        <v>0.60599999999999998</v>
      </c>
      <c r="I56" s="25">
        <f t="shared" si="42"/>
        <v>0.21091008606020434</v>
      </c>
      <c r="J56" s="25">
        <f t="shared" si="43"/>
        <v>0.11490888093389033</v>
      </c>
      <c r="K56" s="27">
        <f t="shared" si="44"/>
        <v>1.8354550522648085</v>
      </c>
      <c r="L56" s="27">
        <f t="shared" si="45"/>
        <v>0.67265956097774982</v>
      </c>
      <c r="M56" s="27">
        <f t="shared" si="46"/>
        <v>4.645760743321719</v>
      </c>
      <c r="N56" s="27"/>
      <c r="O56" s="51">
        <f t="shared" si="47"/>
        <v>30.135847212666572</v>
      </c>
      <c r="P56" s="51">
        <f t="shared" si="48"/>
        <v>4.645760743321719</v>
      </c>
      <c r="Q56" s="58">
        <f t="shared" si="12"/>
        <v>0.67265956097774982</v>
      </c>
      <c r="R56" s="156">
        <f t="shared" si="13"/>
        <v>682.72044350262183</v>
      </c>
      <c r="S56" s="156">
        <f t="shared" si="14"/>
        <v>1126.6013919185179</v>
      </c>
      <c r="T56" s="153"/>
      <c r="U56" s="153"/>
      <c r="W56" s="1">
        <v>55</v>
      </c>
      <c r="X56" s="7">
        <v>21.1</v>
      </c>
      <c r="Y56" s="17">
        <v>0.6</v>
      </c>
      <c r="Z56" s="68">
        <v>852</v>
      </c>
      <c r="AA56" s="69">
        <v>3954</v>
      </c>
      <c r="AB56" s="21">
        <v>676</v>
      </c>
      <c r="AC56">
        <v>994</v>
      </c>
      <c r="AD56" s="27">
        <f t="shared" si="49"/>
        <v>0.2122770872240643</v>
      </c>
      <c r="AE56" s="27">
        <f t="shared" si="50"/>
        <v>0.11682443367140367</v>
      </c>
      <c r="AF56" s="24">
        <f t="shared" si="51"/>
        <v>1.8170606999999996</v>
      </c>
      <c r="AG56" s="29">
        <f t="shared" si="52"/>
        <v>0.66807294840182585</v>
      </c>
      <c r="AH56" s="29">
        <f t="shared" si="53"/>
        <v>4.640845070422535</v>
      </c>
      <c r="AJ56" s="51">
        <f t="shared" si="15"/>
        <v>29.789284969720907</v>
      </c>
      <c r="AK56" s="51">
        <f t="shared" si="16"/>
        <v>4.640845070422535</v>
      </c>
      <c r="AL56" s="58">
        <f t="shared" si="17"/>
        <v>0.66807294840182585</v>
      </c>
      <c r="AN56" s="122"/>
      <c r="AO56" s="160"/>
      <c r="AP56" s="160"/>
      <c r="AQ56" s="128"/>
    </row>
    <row r="57" spans="1:43" x14ac:dyDescent="0.2">
      <c r="A57">
        <v>55</v>
      </c>
      <c r="B57" s="1">
        <v>2</v>
      </c>
      <c r="C57" s="1" t="s">
        <v>195</v>
      </c>
      <c r="D57" s="1">
        <v>21.1</v>
      </c>
      <c r="E57" s="47">
        <v>1180</v>
      </c>
      <c r="F57">
        <v>1451</v>
      </c>
      <c r="G57" s="47">
        <v>5708</v>
      </c>
      <c r="H57" s="17">
        <v>0.71199999999999997</v>
      </c>
      <c r="I57" s="25">
        <f t="shared" si="42"/>
        <v>0.21744988055371609</v>
      </c>
      <c r="J57" s="25">
        <f t="shared" si="43"/>
        <v>0.11892540342231746</v>
      </c>
      <c r="K57" s="27">
        <f t="shared" si="44"/>
        <v>1.8284561102687804</v>
      </c>
      <c r="L57" s="27">
        <f t="shared" si="45"/>
        <v>0.68040425080637312</v>
      </c>
      <c r="M57" s="27">
        <f t="shared" si="46"/>
        <v>3.9338387319090282</v>
      </c>
      <c r="N57" s="27"/>
      <c r="O57" s="51">
        <f t="shared" si="47"/>
        <v>43.003853972475198</v>
      </c>
      <c r="P57" s="51">
        <f t="shared" si="48"/>
        <v>3.9338387319090282</v>
      </c>
      <c r="Q57" s="58">
        <f t="shared" si="12"/>
        <v>0.68040425080637312</v>
      </c>
      <c r="R57" s="156">
        <f t="shared" si="13"/>
        <v>803.20052176779041</v>
      </c>
      <c r="S57" s="156">
        <f t="shared" si="14"/>
        <v>1128.0906204603798</v>
      </c>
      <c r="T57" s="153"/>
      <c r="U57" s="153"/>
      <c r="W57" s="1">
        <v>55</v>
      </c>
      <c r="X57" s="7">
        <v>21.1</v>
      </c>
      <c r="Y57" s="17">
        <v>0.625</v>
      </c>
      <c r="Z57" s="68">
        <v>921</v>
      </c>
      <c r="AA57" s="69">
        <v>4284</v>
      </c>
      <c r="AB57" s="21">
        <v>705</v>
      </c>
      <c r="AC57">
        <v>1035</v>
      </c>
      <c r="AD57" s="27">
        <f t="shared" si="49"/>
        <v>0.21213287903645006</v>
      </c>
      <c r="AE57" s="27">
        <f t="shared" si="50"/>
        <v>0.11186438094984938</v>
      </c>
      <c r="AF57" s="24">
        <f t="shared" si="51"/>
        <v>1.8963398110749183</v>
      </c>
      <c r="AG57" s="29">
        <f t="shared" si="52"/>
        <v>0.69698438273137997</v>
      </c>
      <c r="AH57" s="29">
        <f t="shared" si="53"/>
        <v>4.6514657980456029</v>
      </c>
      <c r="AJ57" s="51">
        <f t="shared" si="15"/>
        <v>32.275492364765903</v>
      </c>
      <c r="AK57" s="51">
        <f t="shared" si="16"/>
        <v>4.6514657980456029</v>
      </c>
      <c r="AL57" s="58">
        <f t="shared" si="17"/>
        <v>0.69698438273137997</v>
      </c>
      <c r="AN57" s="122"/>
      <c r="AO57" s="160"/>
      <c r="AP57" s="160"/>
      <c r="AQ57" s="128"/>
    </row>
    <row r="58" spans="1:43" x14ac:dyDescent="0.2">
      <c r="A58">
        <v>55</v>
      </c>
      <c r="B58" s="1">
        <v>2</v>
      </c>
      <c r="C58" s="1" t="s">
        <v>195</v>
      </c>
      <c r="D58" s="1">
        <v>21.1</v>
      </c>
      <c r="E58" s="47">
        <v>1200</v>
      </c>
      <c r="F58">
        <v>1593</v>
      </c>
      <c r="G58" s="47">
        <v>5956</v>
      </c>
      <c r="H58" s="17">
        <v>0.72399999999999998</v>
      </c>
      <c r="I58" s="25">
        <f t="shared" si="42"/>
        <v>0.21939737170733983</v>
      </c>
      <c r="J58" s="25">
        <f t="shared" si="43"/>
        <v>0.12414387020493246</v>
      </c>
      <c r="K58" s="27">
        <f t="shared" si="44"/>
        <v>1.7672831638418083</v>
      </c>
      <c r="L58" s="27">
        <f t="shared" si="45"/>
        <v>0.66057896738655297</v>
      </c>
      <c r="M58" s="27">
        <f t="shared" si="46"/>
        <v>3.7388575015693659</v>
      </c>
      <c r="N58" s="27"/>
      <c r="O58" s="51">
        <f t="shared" si="47"/>
        <v>44.872276499660529</v>
      </c>
      <c r="P58" s="51">
        <f t="shared" si="48"/>
        <v>3.7388575015693659</v>
      </c>
      <c r="Q58" s="58">
        <f t="shared" si="12"/>
        <v>0.66057896738655297</v>
      </c>
      <c r="R58" s="156">
        <f t="shared" si="13"/>
        <v>816.81408993334617</v>
      </c>
      <c r="S58" s="156">
        <f t="shared" si="14"/>
        <v>1128.1962568140141</v>
      </c>
      <c r="T58" s="153"/>
      <c r="U58" s="153"/>
      <c r="W58" s="1">
        <v>55</v>
      </c>
      <c r="X58" s="7">
        <v>21.1</v>
      </c>
      <c r="Y58" s="17">
        <v>0.65</v>
      </c>
      <c r="Z58" s="68">
        <v>1065</v>
      </c>
      <c r="AA58" s="69">
        <v>4672</v>
      </c>
      <c r="AB58" s="21">
        <v>733</v>
      </c>
      <c r="AC58">
        <v>1077</v>
      </c>
      <c r="AD58" s="27">
        <f t="shared" si="49"/>
        <v>0.21365381457680008</v>
      </c>
      <c r="AE58" s="27">
        <f t="shared" si="50"/>
        <v>0.11480366181539123</v>
      </c>
      <c r="AF58" s="24">
        <f t="shared" si="51"/>
        <v>1.861036583661972</v>
      </c>
      <c r="AG58" s="29">
        <f t="shared" si="52"/>
        <v>0.6864566670249771</v>
      </c>
      <c r="AH58" s="29">
        <f t="shared" si="53"/>
        <v>4.3868544600938968</v>
      </c>
      <c r="AJ58" s="51">
        <f t="shared" si="15"/>
        <v>35.198669544394555</v>
      </c>
      <c r="AK58" s="51">
        <f t="shared" si="16"/>
        <v>4.3868544600938968</v>
      </c>
      <c r="AL58" s="58">
        <f t="shared" si="17"/>
        <v>0.6864566670249771</v>
      </c>
      <c r="AN58" s="122"/>
      <c r="AO58" s="160"/>
      <c r="AP58" s="160"/>
      <c r="AQ58" s="128"/>
    </row>
    <row r="59" spans="1:43" x14ac:dyDescent="0.2">
      <c r="A59">
        <v>55</v>
      </c>
      <c r="B59" s="1">
        <v>2</v>
      </c>
      <c r="C59" s="1" t="s">
        <v>195</v>
      </c>
      <c r="D59" s="1">
        <v>21.1</v>
      </c>
      <c r="E59" s="47">
        <v>1325</v>
      </c>
      <c r="F59">
        <v>2336</v>
      </c>
      <c r="G59" s="47">
        <v>7487</v>
      </c>
      <c r="H59" s="17">
        <v>0.8</v>
      </c>
      <c r="I59" s="25">
        <f t="shared" si="42"/>
        <v>0.22621182327847275</v>
      </c>
      <c r="J59" s="25">
        <f t="shared" si="43"/>
        <v>0.13523168095327542</v>
      </c>
      <c r="K59" s="27">
        <f t="shared" si="44"/>
        <v>1.6727723983304794</v>
      </c>
      <c r="L59" s="27">
        <f t="shared" si="45"/>
        <v>0.63488840443427264</v>
      </c>
      <c r="M59" s="27">
        <f t="shared" si="46"/>
        <v>3.2050513698630136</v>
      </c>
      <c r="N59" s="27"/>
      <c r="O59" s="51">
        <f t="shared" si="47"/>
        <v>56.406772020308658</v>
      </c>
      <c r="P59" s="51">
        <f t="shared" si="48"/>
        <v>3.2050513698630136</v>
      </c>
      <c r="Q59" s="58">
        <f t="shared" si="12"/>
        <v>0.63488840443427264</v>
      </c>
      <c r="R59" s="156">
        <f t="shared" si="13"/>
        <v>901.89889096806974</v>
      </c>
      <c r="S59" s="156">
        <f t="shared" si="14"/>
        <v>1127.3736137100871</v>
      </c>
      <c r="T59" s="153"/>
      <c r="U59" s="153"/>
      <c r="W59" s="1">
        <v>55</v>
      </c>
      <c r="X59" s="7">
        <v>21.1</v>
      </c>
      <c r="Y59" s="17">
        <v>0.67500000000000004</v>
      </c>
      <c r="Z59" s="68">
        <v>1226</v>
      </c>
      <c r="AA59" s="69">
        <v>5082</v>
      </c>
      <c r="AB59" s="21">
        <v>761</v>
      </c>
      <c r="AC59">
        <v>1118</v>
      </c>
      <c r="AD59" s="27">
        <f t="shared" si="49"/>
        <v>0.21567026761379526</v>
      </c>
      <c r="AE59" s="27">
        <f t="shared" si="50"/>
        <v>0.11814580406789291</v>
      </c>
      <c r="AF59" s="24">
        <f t="shared" si="51"/>
        <v>1.825458545187602</v>
      </c>
      <c r="AG59" s="29">
        <f t="shared" si="52"/>
        <v>0.67650343305360416</v>
      </c>
      <c r="AH59" s="29">
        <f t="shared" si="53"/>
        <v>4.145187601957586</v>
      </c>
      <c r="AJ59" s="51">
        <f t="shared" si="15"/>
        <v>38.287593883692878</v>
      </c>
      <c r="AK59" s="51">
        <f t="shared" si="16"/>
        <v>4.145187601957586</v>
      </c>
      <c r="AL59" s="58">
        <f t="shared" si="17"/>
        <v>0.67650343305360416</v>
      </c>
      <c r="AN59" s="122"/>
      <c r="AO59" s="160"/>
      <c r="AP59" s="160"/>
      <c r="AQ59" s="128"/>
    </row>
    <row r="60" spans="1:43" x14ac:dyDescent="0.2">
      <c r="A60">
        <v>55</v>
      </c>
      <c r="B60" s="1">
        <v>2</v>
      </c>
      <c r="C60" s="1" t="s">
        <v>195</v>
      </c>
      <c r="D60" s="1">
        <v>21.1</v>
      </c>
      <c r="E60" s="47">
        <v>1355</v>
      </c>
      <c r="F60">
        <v>2515</v>
      </c>
      <c r="G60" s="47">
        <v>7817</v>
      </c>
      <c r="H60" s="17">
        <v>0.81799999999999995</v>
      </c>
      <c r="I60" s="25">
        <f t="shared" si="42"/>
        <v>0.22583993760246962</v>
      </c>
      <c r="J60" s="25">
        <f t="shared" si="43"/>
        <v>0.13613611307083903</v>
      </c>
      <c r="K60" s="27">
        <f t="shared" si="44"/>
        <v>1.6589274697813121</v>
      </c>
      <c r="L60" s="27">
        <f t="shared" si="45"/>
        <v>0.62911590147272511</v>
      </c>
      <c r="M60" s="27">
        <f t="shared" si="46"/>
        <v>3.1081510934393637</v>
      </c>
      <c r="N60" s="27"/>
      <c r="O60" s="51">
        <f t="shared" si="47"/>
        <v>58.892979415353651</v>
      </c>
      <c r="P60" s="51">
        <f t="shared" si="48"/>
        <v>3.1081510934393637</v>
      </c>
      <c r="Q60" s="58">
        <f t="shared" si="12"/>
        <v>0.62911590147272511</v>
      </c>
      <c r="R60" s="156">
        <f t="shared" si="13"/>
        <v>922.31924321640338</v>
      </c>
      <c r="S60" s="156">
        <f t="shared" si="14"/>
        <v>1127.5296371838672</v>
      </c>
      <c r="T60" s="153"/>
      <c r="U60" s="153"/>
      <c r="W60" s="1">
        <v>55</v>
      </c>
      <c r="X60" s="7">
        <v>21.1</v>
      </c>
      <c r="Y60" s="17">
        <v>0.7</v>
      </c>
      <c r="Z60" s="68">
        <v>1407</v>
      </c>
      <c r="AA60" s="69">
        <v>5515</v>
      </c>
      <c r="AB60" s="21">
        <v>789</v>
      </c>
      <c r="AC60">
        <v>1159</v>
      </c>
      <c r="AD60" s="27">
        <f t="shared" si="49"/>
        <v>0.21777993731242384</v>
      </c>
      <c r="AE60" s="27">
        <f t="shared" si="50"/>
        <v>0.12170180861547467</v>
      </c>
      <c r="AF60" s="24">
        <f t="shared" si="51"/>
        <v>1.7894552249466951</v>
      </c>
      <c r="AG60" s="29">
        <f t="shared" si="52"/>
        <v>0.66639642981588365</v>
      </c>
      <c r="AH60" s="29">
        <f t="shared" si="53"/>
        <v>3.9196872778962333</v>
      </c>
      <c r="AJ60" s="51">
        <f t="shared" si="15"/>
        <v>41.549799344464034</v>
      </c>
      <c r="AK60" s="51">
        <f t="shared" si="16"/>
        <v>3.9196872778962333</v>
      </c>
      <c r="AL60" s="58">
        <f t="shared" si="17"/>
        <v>0.66639642981588365</v>
      </c>
      <c r="AN60" s="122"/>
      <c r="AO60" s="160"/>
      <c r="AP60" s="160"/>
      <c r="AQ60" s="128"/>
    </row>
    <row r="61" spans="1:43" x14ac:dyDescent="0.2">
      <c r="A61">
        <v>55</v>
      </c>
      <c r="B61" s="1">
        <v>2</v>
      </c>
      <c r="C61" s="1" t="s">
        <v>195</v>
      </c>
      <c r="D61" s="1">
        <v>21.1</v>
      </c>
      <c r="E61" s="47">
        <v>1401</v>
      </c>
      <c r="F61">
        <v>2861</v>
      </c>
      <c r="G61" s="47">
        <v>8438</v>
      </c>
      <c r="H61" s="17">
        <v>0.84599999999999997</v>
      </c>
      <c r="I61" s="25">
        <f t="shared" si="42"/>
        <v>0.22803550626716809</v>
      </c>
      <c r="J61" s="25">
        <f t="shared" si="43"/>
        <v>0.1401059872657251</v>
      </c>
      <c r="K61" s="27">
        <f t="shared" si="44"/>
        <v>1.6275928724921356</v>
      </c>
      <c r="L61" s="27">
        <f t="shared" si="45"/>
        <v>0.62022591393132753</v>
      </c>
      <c r="M61" s="27">
        <f t="shared" si="46"/>
        <v>2.9493184201328209</v>
      </c>
      <c r="N61" s="27"/>
      <c r="O61" s="51">
        <f t="shared" si="47"/>
        <v>63.571569695120132</v>
      </c>
      <c r="P61" s="51">
        <f t="shared" si="48"/>
        <v>2.9493184201328209</v>
      </c>
      <c r="Q61" s="58">
        <f t="shared" si="12"/>
        <v>0.62022591393132753</v>
      </c>
      <c r="R61" s="156">
        <f t="shared" si="13"/>
        <v>953.63044999718159</v>
      </c>
      <c r="S61" s="156">
        <f t="shared" si="14"/>
        <v>1127.2227541337845</v>
      </c>
      <c r="T61" s="153"/>
      <c r="U61" s="153"/>
      <c r="W61" s="1">
        <v>55</v>
      </c>
      <c r="X61" s="7">
        <v>21.1</v>
      </c>
      <c r="Y61" s="17">
        <v>0.72499999999999998</v>
      </c>
      <c r="Z61" s="68">
        <v>1581</v>
      </c>
      <c r="AA61" s="69">
        <v>5962</v>
      </c>
      <c r="AB61" s="21">
        <v>817</v>
      </c>
      <c r="AC61">
        <v>1201</v>
      </c>
      <c r="AD61" s="27">
        <f t="shared" si="49"/>
        <v>0.21925281625963947</v>
      </c>
      <c r="AE61" s="27">
        <f t="shared" si="50"/>
        <v>0.12290119071584812</v>
      </c>
      <c r="AF61" s="24">
        <f t="shared" si="51"/>
        <v>1.783976338899431</v>
      </c>
      <c r="AG61" s="29">
        <f t="shared" si="52"/>
        <v>0.66659886763156873</v>
      </c>
      <c r="AH61" s="29">
        <f t="shared" si="53"/>
        <v>3.7710309930423782</v>
      </c>
      <c r="AJ61" s="51">
        <f t="shared" si="15"/>
        <v>44.91748027047953</v>
      </c>
      <c r="AK61" s="51">
        <f t="shared" si="16"/>
        <v>3.7710309930423782</v>
      </c>
      <c r="AL61" s="58">
        <f t="shared" si="17"/>
        <v>0.66659886763156873</v>
      </c>
      <c r="AN61" s="122"/>
      <c r="AO61" s="160"/>
      <c r="AP61" s="160"/>
      <c r="AQ61" s="128"/>
    </row>
    <row r="62" spans="1:43" x14ac:dyDescent="0.2">
      <c r="A62">
        <v>55</v>
      </c>
      <c r="B62" s="1">
        <v>2</v>
      </c>
      <c r="C62" s="1" t="s">
        <v>195</v>
      </c>
      <c r="D62" s="1">
        <v>21.1</v>
      </c>
      <c r="E62" s="47">
        <v>1444</v>
      </c>
      <c r="F62">
        <v>3247</v>
      </c>
      <c r="G62" s="47">
        <v>9017</v>
      </c>
      <c r="H62" s="17">
        <v>0.872</v>
      </c>
      <c r="I62" s="25">
        <f t="shared" si="42"/>
        <v>0.22938599921864866</v>
      </c>
      <c r="J62" s="25">
        <f t="shared" si="43"/>
        <v>0.14522251433782044</v>
      </c>
      <c r="K62" s="27">
        <f t="shared" si="44"/>
        <v>1.5795484623344622</v>
      </c>
      <c r="L62" s="27">
        <f t="shared" si="45"/>
        <v>0.60369739223097008</v>
      </c>
      <c r="M62" s="27">
        <f t="shared" si="46"/>
        <v>2.7770249461040959</v>
      </c>
      <c r="N62" s="27"/>
      <c r="O62" s="51">
        <f t="shared" si="47"/>
        <v>67.933733579153625</v>
      </c>
      <c r="P62" s="51">
        <f t="shared" si="48"/>
        <v>2.7770249461040959</v>
      </c>
      <c r="Q62" s="58">
        <f t="shared" si="12"/>
        <v>0.60369739223097008</v>
      </c>
      <c r="R62" s="156">
        <f t="shared" si="13"/>
        <v>982.89962155312662</v>
      </c>
      <c r="S62" s="156">
        <f t="shared" si="14"/>
        <v>1127.1784650838608</v>
      </c>
      <c r="T62" s="153"/>
      <c r="U62" s="153"/>
      <c r="W62" s="1">
        <v>55</v>
      </c>
      <c r="X62" s="7">
        <v>21.1</v>
      </c>
      <c r="Y62" s="17">
        <v>0.75</v>
      </c>
      <c r="Z62" s="68">
        <v>1801</v>
      </c>
      <c r="AA62" s="69">
        <v>6436</v>
      </c>
      <c r="AB62" s="21">
        <v>846</v>
      </c>
      <c r="AC62">
        <v>1242</v>
      </c>
      <c r="AD62" s="27">
        <f t="shared" si="49"/>
        <v>0.22131562037662625</v>
      </c>
      <c r="AE62" s="27">
        <f t="shared" si="50"/>
        <v>0.12659080689937885</v>
      </c>
      <c r="AF62" s="24">
        <f t="shared" si="51"/>
        <v>1.7482756117712384</v>
      </c>
      <c r="AG62" s="29">
        <f t="shared" si="52"/>
        <v>0.65632481419742139</v>
      </c>
      <c r="AH62" s="29">
        <f t="shared" si="53"/>
        <v>3.5735702387562465</v>
      </c>
      <c r="AJ62" s="51">
        <f t="shared" si="15"/>
        <v>48.488578165180513</v>
      </c>
      <c r="AK62" s="51">
        <f t="shared" si="16"/>
        <v>3.5735702387562465</v>
      </c>
      <c r="AL62" s="58">
        <f t="shared" si="17"/>
        <v>0.65632481419742139</v>
      </c>
      <c r="AN62" s="122"/>
      <c r="AO62" s="160"/>
      <c r="AP62" s="160"/>
      <c r="AQ62" s="128"/>
    </row>
    <row r="63" spans="1:43" x14ac:dyDescent="0.2">
      <c r="H63"/>
      <c r="I63" s="25"/>
      <c r="J63" s="25"/>
      <c r="K63" s="27"/>
      <c r="L63" s="27"/>
      <c r="M63" s="27"/>
      <c r="N63" s="27"/>
      <c r="O63" s="51"/>
      <c r="P63" s="51"/>
      <c r="Q63" s="58"/>
      <c r="R63" s="156"/>
      <c r="T63" s="153"/>
      <c r="U63" s="153"/>
      <c r="W63" s="1">
        <v>55</v>
      </c>
      <c r="X63" s="7">
        <v>21.1</v>
      </c>
      <c r="Y63" s="17">
        <v>0.77500000000000002</v>
      </c>
      <c r="Z63" s="68">
        <v>2046</v>
      </c>
      <c r="AA63" s="69">
        <v>6931</v>
      </c>
      <c r="AB63" s="21">
        <v>874</v>
      </c>
      <c r="AC63">
        <v>1284</v>
      </c>
      <c r="AD63" s="27">
        <f t="shared" si="49"/>
        <v>0.22300010882840832</v>
      </c>
      <c r="AE63" s="27">
        <f t="shared" si="50"/>
        <v>0.13015588244052448</v>
      </c>
      <c r="AF63" s="24">
        <f t="shared" si="51"/>
        <v>1.713331004692082</v>
      </c>
      <c r="AG63" s="29">
        <f t="shared" si="52"/>
        <v>0.6456493272813898</v>
      </c>
      <c r="AH63" s="29">
        <f t="shared" si="53"/>
        <v>3.3875855327468232</v>
      </c>
      <c r="AJ63" s="51">
        <f t="shared" si="15"/>
        <v>52.217889257748006</v>
      </c>
      <c r="AK63" s="51">
        <f t="shared" si="16"/>
        <v>3.3875855327468232</v>
      </c>
      <c r="AL63" s="58">
        <f t="shared" si="17"/>
        <v>0.6456493272813898</v>
      </c>
      <c r="AN63" s="122"/>
      <c r="AO63" s="160"/>
      <c r="AP63" s="160"/>
      <c r="AQ63" s="128"/>
    </row>
    <row r="64" spans="1:43" x14ac:dyDescent="0.2">
      <c r="H64"/>
      <c r="I64" s="25"/>
      <c r="J64" s="25"/>
      <c r="K64" s="27"/>
      <c r="L64" s="27"/>
      <c r="M64" s="27"/>
      <c r="N64" s="27"/>
      <c r="O64" s="51"/>
      <c r="P64" s="51"/>
      <c r="Q64" s="58"/>
      <c r="R64" s="156"/>
      <c r="T64" s="153"/>
      <c r="U64" s="153"/>
      <c r="W64" s="1">
        <v>55</v>
      </c>
      <c r="X64" s="7">
        <v>21.1</v>
      </c>
      <c r="Y64" s="17">
        <v>0.8</v>
      </c>
      <c r="Z64" s="68">
        <v>2319</v>
      </c>
      <c r="AA64" s="69">
        <v>7465</v>
      </c>
      <c r="AB64" s="21">
        <v>902</v>
      </c>
      <c r="AC64">
        <v>1325</v>
      </c>
      <c r="AD64" s="27">
        <f t="shared" si="49"/>
        <v>0.22554711643833297</v>
      </c>
      <c r="AE64" s="27">
        <f t="shared" si="50"/>
        <v>0.13424754628880381</v>
      </c>
      <c r="AF64" s="24">
        <f t="shared" si="51"/>
        <v>1.6800837160413971</v>
      </c>
      <c r="AG64" s="29">
        <f t="shared" si="52"/>
        <v>0.63672580831936543</v>
      </c>
      <c r="AH64" s="29">
        <f t="shared" si="53"/>
        <v>3.2190599396291506</v>
      </c>
      <c r="AJ64" s="51">
        <f t="shared" si="15"/>
        <v>56.241024860638994</v>
      </c>
      <c r="AK64" s="51">
        <f t="shared" si="16"/>
        <v>3.2190599396291506</v>
      </c>
      <c r="AL64" s="58">
        <f t="shared" si="17"/>
        <v>0.63672580831936543</v>
      </c>
      <c r="AN64" s="122"/>
      <c r="AO64" s="160"/>
      <c r="AP64" s="160"/>
      <c r="AQ64" s="128"/>
    </row>
    <row r="65" spans="1:43" x14ac:dyDescent="0.2">
      <c r="H65"/>
      <c r="I65" s="25"/>
      <c r="J65" s="25"/>
      <c r="K65" s="27"/>
      <c r="L65" s="27"/>
      <c r="M65" s="27"/>
      <c r="N65" s="27"/>
      <c r="O65" s="51"/>
      <c r="P65" s="51"/>
      <c r="Q65" s="58"/>
      <c r="R65" s="156"/>
      <c r="T65" s="153"/>
      <c r="U65" s="153"/>
      <c r="W65" s="1">
        <v>55</v>
      </c>
      <c r="X65" s="7">
        <v>21.1</v>
      </c>
      <c r="Y65" s="17">
        <v>0.82499999999999996</v>
      </c>
      <c r="Z65" s="68">
        <v>2615</v>
      </c>
      <c r="AA65" s="69">
        <v>7992</v>
      </c>
      <c r="AB65" s="21">
        <v>930</v>
      </c>
      <c r="AC65">
        <v>1367</v>
      </c>
      <c r="AD65" s="27">
        <f t="shared" si="49"/>
        <v>0.22685986520236667</v>
      </c>
      <c r="AE65" s="27">
        <f t="shared" si="50"/>
        <v>0.13785400637986261</v>
      </c>
      <c r="AF65" s="24">
        <f t="shared" si="51"/>
        <v>1.6456530438240917</v>
      </c>
      <c r="AG65" s="29">
        <f t="shared" si="52"/>
        <v>0.62548947110261011</v>
      </c>
      <c r="AH65" s="29">
        <f t="shared" si="53"/>
        <v>3.0562141491395796</v>
      </c>
      <c r="AJ65" s="51">
        <f t="shared" si="15"/>
        <v>60.211422730907813</v>
      </c>
      <c r="AK65" s="51">
        <f t="shared" si="16"/>
        <v>3.0562141491395796</v>
      </c>
      <c r="AL65" s="58">
        <f t="shared" si="17"/>
        <v>0.62548947110261011</v>
      </c>
      <c r="AN65" s="122"/>
      <c r="AO65" s="160"/>
      <c r="AP65" s="160"/>
      <c r="AQ65" s="128"/>
    </row>
    <row r="66" spans="1:43" x14ac:dyDescent="0.2">
      <c r="H66"/>
      <c r="I66" s="25"/>
      <c r="J66" s="25"/>
      <c r="K66" s="27"/>
      <c r="L66" s="27"/>
      <c r="M66" s="27"/>
      <c r="N66" s="27"/>
      <c r="O66" s="51"/>
      <c r="P66" s="51"/>
      <c r="Q66" s="58"/>
      <c r="R66" s="156"/>
      <c r="T66" s="153"/>
      <c r="U66" s="153"/>
      <c r="W66" s="1">
        <v>55</v>
      </c>
      <c r="X66" s="7">
        <v>21.1</v>
      </c>
      <c r="Y66" s="17">
        <v>0.85</v>
      </c>
      <c r="Z66" s="68">
        <v>2935</v>
      </c>
      <c r="AA66" s="69">
        <v>8531</v>
      </c>
      <c r="AB66" s="21">
        <v>958</v>
      </c>
      <c r="AC66">
        <v>1408</v>
      </c>
      <c r="AD66" s="27">
        <f t="shared" si="49"/>
        <v>0.22826212497555798</v>
      </c>
      <c r="AE66" s="27">
        <f t="shared" si="50"/>
        <v>0.14159678216206667</v>
      </c>
      <c r="AF66" s="24">
        <f t="shared" si="51"/>
        <v>1.6120572903577515</v>
      </c>
      <c r="AG66" s="29">
        <f t="shared" si="52"/>
        <v>0.61461094698797814</v>
      </c>
      <c r="AH66" s="29">
        <f t="shared" si="53"/>
        <v>2.9066439522998295</v>
      </c>
      <c r="AJ66" s="51">
        <f t="shared" si="15"/>
        <v>64.272228142814626</v>
      </c>
      <c r="AK66" s="51">
        <f t="shared" si="16"/>
        <v>2.9066439522998295</v>
      </c>
      <c r="AL66" s="58">
        <f t="shared" si="17"/>
        <v>0.61461094698797814</v>
      </c>
      <c r="AN66" s="122"/>
      <c r="AO66" s="160"/>
      <c r="AP66" s="160"/>
      <c r="AQ66" s="128"/>
    </row>
    <row r="67" spans="1:43" x14ac:dyDescent="0.2">
      <c r="H67"/>
      <c r="I67" s="25"/>
      <c r="J67" s="25"/>
      <c r="K67" s="27"/>
      <c r="L67" s="27"/>
      <c r="M67" s="27"/>
      <c r="N67" s="27"/>
      <c r="O67" s="51"/>
      <c r="P67" s="51"/>
      <c r="Q67" s="58"/>
      <c r="R67" s="156"/>
      <c r="T67" s="153"/>
      <c r="U67" s="153"/>
      <c r="AD67" s="27"/>
      <c r="AE67" s="27"/>
      <c r="AG67" s="29"/>
      <c r="AH67" s="29"/>
      <c r="AL67" s="58"/>
      <c r="AN67" s="122"/>
      <c r="AO67" s="160"/>
      <c r="AP67" s="160"/>
      <c r="AQ67" s="128"/>
    </row>
    <row r="68" spans="1:43" x14ac:dyDescent="0.2">
      <c r="H68"/>
      <c r="I68" s="25"/>
      <c r="J68" s="25"/>
      <c r="K68" s="27"/>
      <c r="L68" s="27"/>
      <c r="M68" s="27"/>
      <c r="N68" s="27"/>
      <c r="O68" s="51"/>
      <c r="P68" s="51"/>
      <c r="Q68" s="58"/>
      <c r="R68" s="156"/>
      <c r="T68" s="153"/>
      <c r="U68" s="153"/>
      <c r="AD68" s="27"/>
      <c r="AE68" s="27"/>
      <c r="AG68" s="29"/>
      <c r="AH68" s="29"/>
      <c r="AL68" s="58"/>
      <c r="AN68" s="122"/>
      <c r="AO68" s="160"/>
      <c r="AP68" s="160"/>
      <c r="AQ68" s="128"/>
    </row>
    <row r="69" spans="1:43" x14ac:dyDescent="0.2">
      <c r="A69">
        <v>56</v>
      </c>
      <c r="B69" s="1">
        <v>3</v>
      </c>
      <c r="C69" s="1" t="s">
        <v>195</v>
      </c>
      <c r="D69" s="1">
        <v>21.1</v>
      </c>
      <c r="E69" s="47">
        <v>796</v>
      </c>
      <c r="F69" s="47">
        <v>402</v>
      </c>
      <c r="G69" s="47">
        <v>2487</v>
      </c>
      <c r="H69" s="47">
        <v>0.47899999999999998</v>
      </c>
      <c r="I69" s="25">
        <f>0.1515*(G69/1000)/(E69/1000)^2/($D$4/10)^4</f>
        <v>0.20820390628408003</v>
      </c>
      <c r="J69" s="25">
        <f>0.5*(F69/1000)/(E69/1000)^3/($D$4/10)^5</f>
        <v>0.10733468662828596</v>
      </c>
      <c r="K69" s="27">
        <f>I69/J69</f>
        <v>1.9397634895522391</v>
      </c>
      <c r="L69" s="27">
        <f>0.798*I69^1.5/J69</f>
        <v>0.70631122579068517</v>
      </c>
      <c r="M69" s="27">
        <f>G69/F69</f>
        <v>6.1865671641791042</v>
      </c>
      <c r="N69" s="27"/>
      <c r="O69" s="51">
        <f>G69/(PI()*$D$4^2/4)</f>
        <v>18.736963004475442</v>
      </c>
      <c r="P69" s="51">
        <f>M69</f>
        <v>6.1865671641791042</v>
      </c>
      <c r="Q69" s="58">
        <f t="shared" si="12"/>
        <v>0.70631122579068517</v>
      </c>
      <c r="R69" s="156">
        <f t="shared" si="13"/>
        <v>541.82001298911962</v>
      </c>
      <c r="S69" s="156">
        <f t="shared" si="14"/>
        <v>1131.1482525868887</v>
      </c>
      <c r="T69" s="153"/>
      <c r="U69" s="153"/>
      <c r="W69" s="9">
        <v>56</v>
      </c>
      <c r="X69" s="7">
        <v>21.1</v>
      </c>
      <c r="Y69" s="17">
        <v>0.52500000000000002</v>
      </c>
      <c r="Z69" s="21">
        <v>524</v>
      </c>
      <c r="AA69" s="69">
        <v>3026</v>
      </c>
      <c r="AB69" s="21">
        <v>594</v>
      </c>
      <c r="AC69">
        <v>873</v>
      </c>
      <c r="AD69" s="27">
        <f t="shared" ref="AD69:AD81" si="54">0.1515*(AA69/1000)/(AC69/1000)^2/($D$4/10)^4</f>
        <v>0.21061032576701938</v>
      </c>
      <c r="AE69" s="27">
        <f t="shared" ref="AE69:AE81" si="55">0.5*(Z69/1000)/(AC69/1000)^3/($D$4/10)^5</f>
        <v>0.10605760085896374</v>
      </c>
      <c r="AF69" s="24">
        <f t="shared" ref="AF69:AF81" si="56">AD69/AE69</f>
        <v>1.9858107675572514</v>
      </c>
      <c r="AG69" s="29">
        <f t="shared" ref="AG69:AG81" si="57">0.798*AD69^1.5/AE69</f>
        <v>0.72724472951342334</v>
      </c>
      <c r="AH69" s="29">
        <f t="shared" ref="AH69:AH81" si="58">AA69/Z69</f>
        <v>5.7748091603053435</v>
      </c>
      <c r="AJ69" s="51">
        <f t="shared" si="15"/>
        <v>22.797768416382262</v>
      </c>
      <c r="AK69" s="51">
        <f t="shared" si="16"/>
        <v>5.7748091603053435</v>
      </c>
      <c r="AL69" s="58">
        <f t="shared" si="17"/>
        <v>0.72724472951342334</v>
      </c>
      <c r="AN69" s="122"/>
      <c r="AO69" s="160"/>
      <c r="AP69" s="160"/>
      <c r="AQ69" s="128"/>
    </row>
    <row r="70" spans="1:43" x14ac:dyDescent="0.2">
      <c r="A70">
        <v>56</v>
      </c>
      <c r="B70" s="1">
        <v>3</v>
      </c>
      <c r="C70" s="1" t="s">
        <v>195</v>
      </c>
      <c r="D70" s="1">
        <v>21.1</v>
      </c>
      <c r="E70" s="47">
        <v>1005</v>
      </c>
      <c r="F70">
        <v>886</v>
      </c>
      <c r="G70" s="47">
        <v>4159</v>
      </c>
      <c r="H70">
        <v>0.60399999999999998</v>
      </c>
      <c r="I70" s="25">
        <f>0.1515*(G70/1000)/(E70/1000)^2/($D$4/10)^4</f>
        <v>0.21842181945678754</v>
      </c>
      <c r="J70" s="25">
        <f>0.5*(F70/1000)/(E70/1000)^3/($D$4/10)^5</f>
        <v>0.1175408371216925</v>
      </c>
      <c r="K70" s="27">
        <f>I70/J70</f>
        <v>1.8582632624153497</v>
      </c>
      <c r="L70" s="27">
        <f>0.798*I70^1.5/J70</f>
        <v>0.69303974664508516</v>
      </c>
      <c r="M70" s="27">
        <f>G70/F70</f>
        <v>4.6941309255079009</v>
      </c>
      <c r="N70" s="27"/>
      <c r="O70" s="51">
        <f>G70/(PI()*$D$4^2/4)</f>
        <v>31.333747139370068</v>
      </c>
      <c r="P70" s="51">
        <f>M70</f>
        <v>4.6941309255079009</v>
      </c>
      <c r="Q70" s="58">
        <f t="shared" si="12"/>
        <v>0.69303974664508516</v>
      </c>
      <c r="R70" s="156">
        <f t="shared" si="13"/>
        <v>684.08180031917743</v>
      </c>
      <c r="S70" s="156">
        <f t="shared" si="14"/>
        <v>1132.5857621178434</v>
      </c>
      <c r="T70" s="153"/>
      <c r="U70" s="153"/>
      <c r="W70" s="9">
        <v>56</v>
      </c>
      <c r="X70" s="7">
        <v>21.1</v>
      </c>
      <c r="Y70" s="17">
        <v>0.55000000000000004</v>
      </c>
      <c r="Z70" s="21">
        <v>606</v>
      </c>
      <c r="AA70" s="69">
        <v>3331</v>
      </c>
      <c r="AB70" s="21">
        <v>623</v>
      </c>
      <c r="AC70">
        <v>915</v>
      </c>
      <c r="AD70" s="27">
        <f t="shared" si="54"/>
        <v>0.21104334812028117</v>
      </c>
      <c r="AE70" s="27">
        <f t="shared" si="55"/>
        <v>0.1065277084225193</v>
      </c>
      <c r="AF70" s="24">
        <f t="shared" si="56"/>
        <v>1.98111225</v>
      </c>
      <c r="AG70" s="29">
        <f t="shared" si="57"/>
        <v>0.7262695044734534</v>
      </c>
      <c r="AH70" s="29">
        <f t="shared" si="58"/>
        <v>5.496699669966997</v>
      </c>
      <c r="AJ70" s="51">
        <f t="shared" si="15"/>
        <v>25.09562676634809</v>
      </c>
      <c r="AK70" s="51">
        <f t="shared" si="16"/>
        <v>5.496699669966997</v>
      </c>
      <c r="AL70" s="58">
        <f t="shared" si="17"/>
        <v>0.7262695044734534</v>
      </c>
      <c r="AN70" s="122"/>
      <c r="AO70" s="160"/>
      <c r="AP70" s="160"/>
      <c r="AQ70" s="128"/>
    </row>
    <row r="71" spans="1:43" x14ac:dyDescent="0.2">
      <c r="A71">
        <v>56</v>
      </c>
      <c r="B71" s="1">
        <v>3</v>
      </c>
      <c r="C71" s="1" t="s">
        <v>195</v>
      </c>
      <c r="D71" s="1">
        <v>21.1</v>
      </c>
      <c r="E71" s="47">
        <v>1200</v>
      </c>
      <c r="F71">
        <v>1576</v>
      </c>
      <c r="G71" s="47">
        <v>5893</v>
      </c>
      <c r="H71">
        <v>0.72099999999999997</v>
      </c>
      <c r="I71" s="25">
        <f>0.1515*(G71/1000)/(E71/1000)^2/($D$4/10)^4</f>
        <v>0.21707668090519702</v>
      </c>
      <c r="J71" s="25">
        <f>0.5*(F71/1000)/(E71/1000)^3/($D$4/10)^5</f>
        <v>0.12281904547581517</v>
      </c>
      <c r="K71" s="27">
        <f>I71/J71</f>
        <v>1.7674512944162437</v>
      </c>
      <c r="L71" s="27">
        <f>0.798*I71^1.5/J71</f>
        <v>0.65713853080406526</v>
      </c>
      <c r="M71" s="27">
        <f>G71/F71</f>
        <v>3.7392131979695433</v>
      </c>
      <c r="N71" s="27"/>
      <c r="O71" s="51">
        <f>G71/(PI()*$D$4^2/4)</f>
        <v>44.397636906061031</v>
      </c>
      <c r="P71" s="51">
        <f>M71</f>
        <v>3.7392131979695433</v>
      </c>
      <c r="Q71" s="58">
        <f t="shared" si="12"/>
        <v>0.65713853080406526</v>
      </c>
      <c r="R71" s="156">
        <f t="shared" si="13"/>
        <v>816.81408993334617</v>
      </c>
      <c r="S71" s="156">
        <f t="shared" si="14"/>
        <v>1132.8905546925744</v>
      </c>
      <c r="T71" s="153"/>
      <c r="U71" s="153"/>
      <c r="W71" s="9">
        <v>56</v>
      </c>
      <c r="X71" s="7">
        <v>21.1</v>
      </c>
      <c r="Y71" s="17">
        <v>0.57499999999999996</v>
      </c>
      <c r="Z71" s="21">
        <v>705</v>
      </c>
      <c r="AA71" s="69">
        <v>3657</v>
      </c>
      <c r="AB71" s="21">
        <v>651</v>
      </c>
      <c r="AC71">
        <v>956</v>
      </c>
      <c r="AD71" s="27">
        <f t="shared" si="54"/>
        <v>0.21225034234184958</v>
      </c>
      <c r="AE71" s="27">
        <f t="shared" si="55"/>
        <v>0.10865974536468301</v>
      </c>
      <c r="AF71" s="24">
        <f t="shared" si="56"/>
        <v>1.9533484238297874</v>
      </c>
      <c r="AG71" s="29">
        <f t="shared" si="57"/>
        <v>0.71813618043936567</v>
      </c>
      <c r="AH71" s="29">
        <f t="shared" si="58"/>
        <v>5.1872340425531913</v>
      </c>
      <c r="AJ71" s="51">
        <f t="shared" si="15"/>
        <v>27.551698314180413</v>
      </c>
      <c r="AK71" s="51">
        <f t="shared" si="16"/>
        <v>5.1872340425531913</v>
      </c>
      <c r="AL71" s="58">
        <f t="shared" si="17"/>
        <v>0.71813618043936567</v>
      </c>
      <c r="AN71" s="122"/>
      <c r="AO71" s="160"/>
      <c r="AP71" s="160"/>
      <c r="AQ71" s="128"/>
    </row>
    <row r="72" spans="1:43" x14ac:dyDescent="0.2">
      <c r="A72">
        <v>56</v>
      </c>
      <c r="B72" s="1">
        <v>3</v>
      </c>
      <c r="C72" s="1" t="s">
        <v>195</v>
      </c>
      <c r="D72" s="1">
        <v>21.1</v>
      </c>
      <c r="E72" s="47">
        <v>1395</v>
      </c>
      <c r="F72">
        <v>2784</v>
      </c>
      <c r="G72" s="47">
        <v>8422</v>
      </c>
      <c r="H72">
        <v>0.83899999999999997</v>
      </c>
      <c r="I72" s="25">
        <f>0.1515*(G72/1000)/(E72/1000)^2/($D$4/10)^4</f>
        <v>0.22956519569770911</v>
      </c>
      <c r="J72" s="25">
        <f>0.5*(F72/1000)/(E72/1000)^3/($D$4/10)^5</f>
        <v>0.13810196273557093</v>
      </c>
      <c r="K72" s="27">
        <f>I72/J72</f>
        <v>1.6622877122844828</v>
      </c>
      <c r="L72" s="27">
        <f>0.798*I72^1.5/J72</f>
        <v>0.63556812543896257</v>
      </c>
      <c r="M72" s="27">
        <f>G72/F72</f>
        <v>3.0251436781609193</v>
      </c>
      <c r="N72" s="27"/>
      <c r="O72" s="51">
        <f>G72/(PI()*$D$4^2/4)</f>
        <v>63.451026306269469</v>
      </c>
      <c r="P72" s="51">
        <f>M72</f>
        <v>3.0251436781609193</v>
      </c>
      <c r="Q72" s="58">
        <f t="shared" ref="Q72:Q134" si="59">L72</f>
        <v>0.63556812543896257</v>
      </c>
      <c r="R72" s="156">
        <f t="shared" si="13"/>
        <v>949.5463795475149</v>
      </c>
      <c r="S72" s="156">
        <f t="shared" si="14"/>
        <v>1131.7596895679558</v>
      </c>
      <c r="T72" s="153"/>
      <c r="U72" s="153"/>
      <c r="W72" s="9">
        <v>56</v>
      </c>
      <c r="X72" s="7">
        <v>21.1</v>
      </c>
      <c r="Y72" s="17">
        <v>0.6</v>
      </c>
      <c r="Z72" s="21">
        <v>821</v>
      </c>
      <c r="AA72" s="69">
        <v>4004</v>
      </c>
      <c r="AB72" s="21">
        <v>679</v>
      </c>
      <c r="AC72">
        <v>998</v>
      </c>
      <c r="AD72" s="27">
        <f t="shared" si="54"/>
        <v>0.21324173618992226</v>
      </c>
      <c r="AE72" s="27">
        <f t="shared" si="55"/>
        <v>0.11122560482928481</v>
      </c>
      <c r="AF72" s="24">
        <f t="shared" si="56"/>
        <v>1.9172000594397074</v>
      </c>
      <c r="AG72" s="29">
        <f t="shared" si="57"/>
        <v>0.70649066866457622</v>
      </c>
      <c r="AH72" s="29">
        <f t="shared" si="58"/>
        <v>4.8769792935444576</v>
      </c>
      <c r="AJ72" s="51">
        <f t="shared" ref="AJ72:AJ134" si="60">AA72/(PI()*$D$4^2/4)</f>
        <v>30.165983059879238</v>
      </c>
      <c r="AK72" s="51">
        <f t="shared" ref="AK72:AK134" si="61">AH72</f>
        <v>4.8769792935444576</v>
      </c>
      <c r="AL72" s="58">
        <f t="shared" ref="AL72:AL134" si="62">AG72</f>
        <v>0.70649066866457622</v>
      </c>
      <c r="AN72" s="122"/>
      <c r="AO72" s="160"/>
      <c r="AP72" s="160"/>
      <c r="AQ72" s="128"/>
    </row>
    <row r="73" spans="1:43" x14ac:dyDescent="0.2">
      <c r="H73"/>
      <c r="Q73" s="58"/>
      <c r="R73" s="156"/>
      <c r="T73" s="153"/>
      <c r="U73" s="153"/>
      <c r="W73" s="9">
        <v>56</v>
      </c>
      <c r="X73" s="7">
        <v>21.1</v>
      </c>
      <c r="Y73" s="17">
        <v>0.625</v>
      </c>
      <c r="Z73" s="21">
        <v>954</v>
      </c>
      <c r="AA73" s="69">
        <v>4372</v>
      </c>
      <c r="AB73" s="21">
        <v>708</v>
      </c>
      <c r="AC73">
        <v>1040</v>
      </c>
      <c r="AD73" s="27">
        <f t="shared" si="54"/>
        <v>0.2144137824803094</v>
      </c>
      <c r="AE73" s="27">
        <f t="shared" si="55"/>
        <v>0.11420933416089887</v>
      </c>
      <c r="AF73" s="24">
        <f t="shared" si="56"/>
        <v>1.8773752955974845</v>
      </c>
      <c r="AG73" s="29">
        <f t="shared" si="57"/>
        <v>0.69371380831031026</v>
      </c>
      <c r="AH73" s="29">
        <f t="shared" si="58"/>
        <v>4.582809224318658</v>
      </c>
      <c r="AJ73" s="51">
        <f t="shared" si="60"/>
        <v>32.938481003444565</v>
      </c>
      <c r="AK73" s="51">
        <f t="shared" si="61"/>
        <v>4.582809224318658</v>
      </c>
      <c r="AL73" s="58">
        <f t="shared" si="62"/>
        <v>0.69371380831031026</v>
      </c>
      <c r="AN73" s="122"/>
      <c r="AO73" s="160"/>
      <c r="AP73" s="160"/>
      <c r="AQ73" s="128"/>
    </row>
    <row r="74" spans="1:43" x14ac:dyDescent="0.2">
      <c r="H74"/>
      <c r="Q74" s="58"/>
      <c r="R74" s="156"/>
      <c r="T74" s="153"/>
      <c r="U74" s="153"/>
      <c r="W74" s="9">
        <v>56</v>
      </c>
      <c r="X74" s="7">
        <v>21.1</v>
      </c>
      <c r="Y74" s="17">
        <v>0.65</v>
      </c>
      <c r="Z74" s="21">
        <v>1103</v>
      </c>
      <c r="AA74" s="69">
        <v>4762</v>
      </c>
      <c r="AB74" s="21">
        <v>736</v>
      </c>
      <c r="AC74">
        <v>1081</v>
      </c>
      <c r="AD74" s="27">
        <f t="shared" si="54"/>
        <v>0.21616094324174631</v>
      </c>
      <c r="AE74" s="27">
        <f t="shared" si="55"/>
        <v>0.11758493228000687</v>
      </c>
      <c r="AF74" s="24">
        <f t="shared" si="56"/>
        <v>1.8383387994560292</v>
      </c>
      <c r="AG74" s="29">
        <f t="shared" si="57"/>
        <v>0.68205132684751846</v>
      </c>
      <c r="AH74" s="29">
        <f t="shared" si="58"/>
        <v>4.317316409791478</v>
      </c>
      <c r="AJ74" s="51">
        <f t="shared" si="60"/>
        <v>35.876726106679556</v>
      </c>
      <c r="AK74" s="51">
        <f t="shared" si="61"/>
        <v>4.317316409791478</v>
      </c>
      <c r="AL74" s="58">
        <f t="shared" si="62"/>
        <v>0.68205132684751846</v>
      </c>
      <c r="AN74" s="122"/>
      <c r="AO74" s="160"/>
      <c r="AP74" s="160"/>
      <c r="AQ74" s="128"/>
    </row>
    <row r="75" spans="1:43" x14ac:dyDescent="0.2">
      <c r="H75"/>
      <c r="Q75" s="58"/>
      <c r="R75" s="156"/>
      <c r="T75" s="153"/>
      <c r="U75" s="153"/>
      <c r="W75" s="9">
        <v>56</v>
      </c>
      <c r="X75" s="7">
        <v>21.1</v>
      </c>
      <c r="Y75" s="17">
        <v>0.67500000000000004</v>
      </c>
      <c r="Z75" s="21">
        <v>1269</v>
      </c>
      <c r="AA75" s="69">
        <v>5173</v>
      </c>
      <c r="AB75" s="21">
        <v>764</v>
      </c>
      <c r="AC75">
        <v>1123</v>
      </c>
      <c r="AD75" s="27">
        <f t="shared" si="54"/>
        <v>0.21758161175055249</v>
      </c>
      <c r="AE75" s="27">
        <f t="shared" si="55"/>
        <v>0.12066341044704486</v>
      </c>
      <c r="AF75" s="24">
        <f t="shared" si="56"/>
        <v>1.8032111884160757</v>
      </c>
      <c r="AG75" s="29">
        <f t="shared" si="57"/>
        <v>0.671213340326547</v>
      </c>
      <c r="AH75" s="29">
        <f t="shared" si="58"/>
        <v>4.0764381402679275</v>
      </c>
      <c r="AJ75" s="51">
        <f t="shared" si="60"/>
        <v>38.973184407781048</v>
      </c>
      <c r="AK75" s="51">
        <f t="shared" si="61"/>
        <v>4.0764381402679275</v>
      </c>
      <c r="AL75" s="58">
        <f t="shared" si="62"/>
        <v>0.671213340326547</v>
      </c>
      <c r="AN75" s="122"/>
      <c r="AO75" s="160"/>
      <c r="AP75" s="160"/>
      <c r="AQ75" s="128"/>
    </row>
    <row r="76" spans="1:43" x14ac:dyDescent="0.2">
      <c r="H76"/>
      <c r="Q76" s="58"/>
      <c r="R76" s="156"/>
      <c r="T76" s="153"/>
      <c r="U76" s="153"/>
      <c r="W76" s="9">
        <v>56</v>
      </c>
      <c r="X76" s="7">
        <v>21.1</v>
      </c>
      <c r="Y76" s="17">
        <v>0.7</v>
      </c>
      <c r="Z76" s="21">
        <v>1452</v>
      </c>
      <c r="AA76" s="69">
        <v>5605</v>
      </c>
      <c r="AB76" s="21">
        <v>793</v>
      </c>
      <c r="AC76">
        <v>1164</v>
      </c>
      <c r="AD76" s="27">
        <f t="shared" si="54"/>
        <v>0.21943650618219793</v>
      </c>
      <c r="AE76" s="27">
        <f t="shared" si="55"/>
        <v>0.12398265100413924</v>
      </c>
      <c r="AF76" s="24">
        <f t="shared" si="56"/>
        <v>1.7698968719008266</v>
      </c>
      <c r="AG76" s="29">
        <f t="shared" si="57"/>
        <v>0.6616149239902015</v>
      </c>
      <c r="AH76" s="29">
        <f t="shared" si="58"/>
        <v>3.8601928374655645</v>
      </c>
      <c r="AJ76" s="51">
        <f t="shared" si="60"/>
        <v>42.227855906749035</v>
      </c>
      <c r="AK76" s="51">
        <f t="shared" si="61"/>
        <v>3.8601928374655645</v>
      </c>
      <c r="AL76" s="58">
        <f t="shared" si="62"/>
        <v>0.6616149239902015</v>
      </c>
      <c r="AN76" s="122"/>
      <c r="AO76" s="160"/>
      <c r="AP76" s="160"/>
      <c r="AQ76" s="128"/>
    </row>
    <row r="77" spans="1:43" x14ac:dyDescent="0.2">
      <c r="H77"/>
      <c r="Q77" s="58"/>
      <c r="R77" s="156"/>
      <c r="T77" s="153"/>
      <c r="U77" s="153"/>
      <c r="W77" s="9">
        <v>56</v>
      </c>
      <c r="X77" s="7">
        <v>21.1</v>
      </c>
      <c r="Y77" s="17">
        <v>0.72499999999999998</v>
      </c>
      <c r="Z77" s="21">
        <v>1651</v>
      </c>
      <c r="AA77" s="69">
        <v>6059</v>
      </c>
      <c r="AB77" s="21">
        <v>821</v>
      </c>
      <c r="AC77">
        <v>1206</v>
      </c>
      <c r="AD77" s="27">
        <f t="shared" si="54"/>
        <v>0.22097623027849173</v>
      </c>
      <c r="AE77" s="27">
        <f t="shared" si="55"/>
        <v>0.12675304249743585</v>
      </c>
      <c r="AF77" s="24">
        <f t="shared" si="56"/>
        <v>1.7433603637795279</v>
      </c>
      <c r="AG77" s="29">
        <f t="shared" si="57"/>
        <v>0.65397754924701013</v>
      </c>
      <c r="AH77" s="29">
        <f t="shared" si="58"/>
        <v>3.6698970321017566</v>
      </c>
      <c r="AJ77" s="51">
        <f t="shared" si="60"/>
        <v>45.648274565386693</v>
      </c>
      <c r="AK77" s="51">
        <f t="shared" si="61"/>
        <v>3.6698970321017566</v>
      </c>
      <c r="AL77" s="58">
        <f t="shared" si="62"/>
        <v>0.65397754924701013</v>
      </c>
      <c r="AN77" s="122"/>
      <c r="AO77" s="160"/>
      <c r="AP77" s="160"/>
      <c r="AQ77" s="128"/>
    </row>
    <row r="78" spans="1:43" x14ac:dyDescent="0.2">
      <c r="H78"/>
      <c r="Q78" s="58"/>
      <c r="R78" s="156"/>
      <c r="T78" s="153"/>
      <c r="U78" s="153"/>
      <c r="W78" s="9">
        <v>56</v>
      </c>
      <c r="X78" s="7">
        <v>21.1</v>
      </c>
      <c r="Y78" s="17">
        <v>0.75</v>
      </c>
      <c r="Z78" s="21">
        <v>1867</v>
      </c>
      <c r="AA78" s="69">
        <v>6533</v>
      </c>
      <c r="AB78" s="21">
        <v>949</v>
      </c>
      <c r="AC78">
        <v>1248</v>
      </c>
      <c r="AD78" s="27">
        <f t="shared" si="54"/>
        <v>0.22249625790126906</v>
      </c>
      <c r="AE78" s="27">
        <f t="shared" si="55"/>
        <v>0.12934623883744747</v>
      </c>
      <c r="AF78" s="24">
        <f t="shared" si="56"/>
        <v>1.7201602450990898</v>
      </c>
      <c r="AG78" s="29">
        <f t="shared" si="57"/>
        <v>0.64749013097593455</v>
      </c>
      <c r="AH78" s="29">
        <f t="shared" si="58"/>
        <v>3.4991965720407072</v>
      </c>
      <c r="AJ78" s="51">
        <f t="shared" si="60"/>
        <v>49.219372460087676</v>
      </c>
      <c r="AK78" s="51">
        <f t="shared" si="61"/>
        <v>3.4991965720407072</v>
      </c>
      <c r="AL78" s="58">
        <f t="shared" si="62"/>
        <v>0.64749013097593455</v>
      </c>
      <c r="AN78" s="122"/>
      <c r="AO78" s="160"/>
      <c r="AP78" s="160"/>
      <c r="AQ78" s="128"/>
    </row>
    <row r="79" spans="1:43" x14ac:dyDescent="0.2">
      <c r="H79"/>
      <c r="Q79" s="58"/>
      <c r="R79" s="156"/>
      <c r="T79" s="153"/>
      <c r="U79" s="153"/>
      <c r="W79" s="9">
        <v>56</v>
      </c>
      <c r="X79" s="7">
        <v>21.1</v>
      </c>
      <c r="Y79" s="17">
        <v>0.77500000000000002</v>
      </c>
      <c r="Z79" s="21">
        <v>2100</v>
      </c>
      <c r="AA79" s="69">
        <v>7030</v>
      </c>
      <c r="AB79" s="21">
        <v>878</v>
      </c>
      <c r="AC79">
        <v>1289</v>
      </c>
      <c r="AD79" s="27">
        <f t="shared" si="54"/>
        <v>0.2244340331410799</v>
      </c>
      <c r="AE79" s="27">
        <f t="shared" si="55"/>
        <v>0.13204251432406916</v>
      </c>
      <c r="AF79" s="24">
        <f t="shared" si="56"/>
        <v>1.6997103871428576</v>
      </c>
      <c r="AG79" s="29">
        <f t="shared" si="57"/>
        <v>0.64257256144752883</v>
      </c>
      <c r="AH79" s="29">
        <f t="shared" si="58"/>
        <v>3.3476190476190477</v>
      </c>
      <c r="AJ79" s="51">
        <f t="shared" si="60"/>
        <v>52.9637514762615</v>
      </c>
      <c r="AK79" s="51">
        <f t="shared" si="61"/>
        <v>3.3476190476190477</v>
      </c>
      <c r="AL79" s="58">
        <f t="shared" si="62"/>
        <v>0.64257256144752883</v>
      </c>
      <c r="AN79" s="122"/>
      <c r="AO79" s="160"/>
      <c r="AP79" s="160"/>
      <c r="AQ79" s="128"/>
    </row>
    <row r="80" spans="1:43" x14ac:dyDescent="0.2">
      <c r="H80"/>
      <c r="Q80" s="58"/>
      <c r="R80" s="156"/>
      <c r="T80" s="153"/>
      <c r="U80" s="153"/>
      <c r="W80" s="9">
        <v>56</v>
      </c>
      <c r="X80" s="7">
        <v>21.1</v>
      </c>
      <c r="Y80" s="17">
        <v>0.8</v>
      </c>
      <c r="Z80" s="21">
        <v>2350</v>
      </c>
      <c r="AA80" s="69">
        <v>7547</v>
      </c>
      <c r="AB80" s="21">
        <v>906</v>
      </c>
      <c r="AC80">
        <v>1331</v>
      </c>
      <c r="AD80" s="27">
        <f t="shared" si="54"/>
        <v>0.22597347419297378</v>
      </c>
      <c r="AE80" s="27">
        <f t="shared" si="55"/>
        <v>0.13421063731006772</v>
      </c>
      <c r="AF80" s="24">
        <f t="shared" si="56"/>
        <v>1.683722532893617</v>
      </c>
      <c r="AG80" s="29">
        <f t="shared" si="57"/>
        <v>0.63870769237263603</v>
      </c>
      <c r="AH80" s="29">
        <f t="shared" si="58"/>
        <v>3.2114893617021276</v>
      </c>
      <c r="AJ80" s="51">
        <f t="shared" si="60"/>
        <v>56.858809728498656</v>
      </c>
      <c r="AK80" s="51">
        <f t="shared" si="61"/>
        <v>3.2114893617021276</v>
      </c>
      <c r="AL80" s="58">
        <f t="shared" si="62"/>
        <v>0.63870769237263603</v>
      </c>
      <c r="AN80" s="122"/>
      <c r="AO80" s="160"/>
      <c r="AP80" s="160"/>
      <c r="AQ80" s="128"/>
    </row>
    <row r="81" spans="1:43" x14ac:dyDescent="0.2">
      <c r="H81"/>
      <c r="Q81" s="58"/>
      <c r="R81" s="156"/>
      <c r="T81" s="153"/>
      <c r="U81" s="153"/>
      <c r="W81" s="9">
        <v>56</v>
      </c>
      <c r="X81" s="7">
        <v>21.1</v>
      </c>
      <c r="Y81" s="17">
        <v>0.82499999999999996</v>
      </c>
      <c r="Z81" s="21">
        <v>2616</v>
      </c>
      <c r="AA81" s="69">
        <v>8086</v>
      </c>
      <c r="AB81" s="21">
        <v>934</v>
      </c>
      <c r="AC81">
        <v>1372</v>
      </c>
      <c r="AD81" s="27">
        <f t="shared" si="54"/>
        <v>0.2278582396562964</v>
      </c>
      <c r="AE81" s="27">
        <f t="shared" si="55"/>
        <v>0.13640448440911632</v>
      </c>
      <c r="AF81" s="24">
        <f t="shared" si="56"/>
        <v>1.670460033944954</v>
      </c>
      <c r="AG81" s="29">
        <f t="shared" si="57"/>
        <v>0.63631381135149978</v>
      </c>
      <c r="AH81" s="29">
        <f t="shared" si="58"/>
        <v>3.0909785932721712</v>
      </c>
      <c r="AJ81" s="51">
        <f t="shared" si="60"/>
        <v>60.919615140405476</v>
      </c>
      <c r="AK81" s="51">
        <f t="shared" si="61"/>
        <v>3.0909785932721712</v>
      </c>
      <c r="AL81" s="58">
        <f t="shared" si="62"/>
        <v>0.63631381135149978</v>
      </c>
      <c r="AN81" s="122"/>
      <c r="AO81" s="160"/>
      <c r="AP81" s="160"/>
      <c r="AQ81" s="128"/>
    </row>
    <row r="82" spans="1:43" x14ac:dyDescent="0.2">
      <c r="H82"/>
      <c r="Q82" s="58"/>
      <c r="R82" s="156"/>
      <c r="T82" s="153"/>
      <c r="U82" s="153"/>
      <c r="W82" s="68"/>
      <c r="AD82" s="27"/>
      <c r="AE82" s="27"/>
      <c r="AG82" s="29"/>
      <c r="AH82" s="29"/>
      <c r="AL82" s="58"/>
      <c r="AN82" s="122"/>
      <c r="AO82" s="160"/>
      <c r="AP82" s="160"/>
      <c r="AQ82" s="128"/>
    </row>
    <row r="83" spans="1:43" x14ac:dyDescent="0.2">
      <c r="H83"/>
      <c r="Q83" s="58"/>
      <c r="R83" s="156"/>
      <c r="T83" s="153"/>
      <c r="U83" s="153"/>
      <c r="W83" s="68"/>
      <c r="AD83" s="27"/>
      <c r="AE83" s="27"/>
      <c r="AG83" s="29"/>
      <c r="AH83" s="29"/>
      <c r="AL83" s="58"/>
      <c r="AN83" s="122"/>
      <c r="AO83" s="160"/>
      <c r="AP83" s="160"/>
      <c r="AQ83" s="128"/>
    </row>
    <row r="84" spans="1:43" x14ac:dyDescent="0.2">
      <c r="A84">
        <v>57</v>
      </c>
      <c r="B84" s="1">
        <v>17</v>
      </c>
      <c r="C84" s="1" t="s">
        <v>195</v>
      </c>
      <c r="D84" s="1">
        <v>21.1</v>
      </c>
      <c r="E84" s="47">
        <v>705</v>
      </c>
      <c r="F84" s="47">
        <v>269</v>
      </c>
      <c r="G84" s="47">
        <v>1924</v>
      </c>
      <c r="H84" s="17">
        <v>0.42199999999999999</v>
      </c>
      <c r="I84" s="25">
        <f t="shared" ref="I84:I91" si="63">0.1515*(G84/1000)/(E84/1000)^2/($D$4/10)^4</f>
        <v>0.20533645376608936</v>
      </c>
      <c r="J84" s="25">
        <f t="shared" ref="J84:J91" si="64">0.5*(F84/1000)/(E84/1000)^3/($D$4/10)^5</f>
        <v>0.10338039134016373</v>
      </c>
      <c r="K84" s="27">
        <f t="shared" ref="K84:K91" si="65">I84/J84</f>
        <v>1.986222446096654</v>
      </c>
      <c r="L84" s="27">
        <f t="shared" ref="L84:L91" si="66">0.798*I84^1.5/J84</f>
        <v>0.71823043684540655</v>
      </c>
      <c r="M84" s="27">
        <f t="shared" ref="M84:M91" si="67">G84/F84</f>
        <v>7.1524163568773238</v>
      </c>
      <c r="N84" s="27"/>
      <c r="O84" s="51">
        <f t="shared" ref="O84:O91" si="68">G84/(PI()*$D$4^2/4)</f>
        <v>14.495342509292621</v>
      </c>
      <c r="P84" s="51">
        <f t="shared" ref="P84:P91" si="69">M84</f>
        <v>7.1524163568773238</v>
      </c>
      <c r="Q84" s="58">
        <f t="shared" si="59"/>
        <v>0.71823043684540655</v>
      </c>
      <c r="R84" s="156">
        <f t="shared" ref="R84:R136" si="70">E84*(PI()/30)*($D$4/2)</f>
        <v>479.87827783584083</v>
      </c>
      <c r="S84" s="156">
        <f t="shared" ref="S84:S136" si="71">R84/H84</f>
        <v>1137.1523171465424</v>
      </c>
      <c r="T84" s="153"/>
      <c r="U84" s="153"/>
      <c r="V84" s="47"/>
      <c r="W84" s="9">
        <v>57</v>
      </c>
      <c r="X84" s="7">
        <v>21.1</v>
      </c>
      <c r="Y84" s="17">
        <v>0.52500000000000002</v>
      </c>
      <c r="Z84" s="21">
        <v>527</v>
      </c>
      <c r="AA84" s="69">
        <v>3036</v>
      </c>
      <c r="AB84" s="48">
        <f>AC84*(PI()/30)*($D$4/2)</f>
        <v>596.27428565134267</v>
      </c>
      <c r="AC84">
        <v>876</v>
      </c>
      <c r="AD84" s="27">
        <f t="shared" ref="AD84:AD96" si="72">0.1515*(AA84/1000)/(AC84/1000)^2/($D$4/10)^4</f>
        <v>0.2098615028075039</v>
      </c>
      <c r="AE84" s="27">
        <f t="shared" ref="AE84:AE96" si="73">0.5*(Z84/1000)/(AC84/1000)^3/($D$4/10)^5</f>
        <v>0.10557267832160591</v>
      </c>
      <c r="AF84" s="24">
        <f t="shared" ref="AF84:AF96" si="74">AD84/AE84</f>
        <v>1.9878391468690704</v>
      </c>
      <c r="AG84" s="29">
        <f t="shared" ref="AG84:AG96" si="75">0.798*AD84^1.5/AE84</f>
        <v>0.72669223496962909</v>
      </c>
      <c r="AH84" s="29">
        <f t="shared" ref="AH84:AH96" si="76">AA84/Z84</f>
        <v>5.7609108159392788</v>
      </c>
      <c r="AJ84" s="51">
        <f t="shared" si="60"/>
        <v>22.873108034413928</v>
      </c>
      <c r="AK84" s="51">
        <f t="shared" si="61"/>
        <v>5.7609108159392788</v>
      </c>
      <c r="AL84" s="58">
        <f t="shared" si="62"/>
        <v>0.72669223496962909</v>
      </c>
      <c r="AN84" s="122"/>
      <c r="AO84" s="160"/>
      <c r="AP84" s="160"/>
      <c r="AQ84" s="128"/>
    </row>
    <row r="85" spans="1:43" x14ac:dyDescent="0.2">
      <c r="A85">
        <v>57</v>
      </c>
      <c r="B85" s="1">
        <v>17</v>
      </c>
      <c r="C85" s="1" t="s">
        <v>195</v>
      </c>
      <c r="D85" s="1">
        <v>21.1</v>
      </c>
      <c r="E85" s="47">
        <v>801</v>
      </c>
      <c r="F85">
        <v>391</v>
      </c>
      <c r="G85" s="47">
        <v>2537</v>
      </c>
      <c r="H85" s="17">
        <v>0.48</v>
      </c>
      <c r="I85" s="25">
        <f t="shared" si="63"/>
        <v>0.20974646913531209</v>
      </c>
      <c r="J85" s="25">
        <f t="shared" si="64"/>
        <v>0.10245483351490994</v>
      </c>
      <c r="K85" s="27">
        <f t="shared" si="65"/>
        <v>2.0472091158567771</v>
      </c>
      <c r="L85" s="27">
        <f t="shared" si="66"/>
        <v>0.74819090980054437</v>
      </c>
      <c r="M85" s="27">
        <f t="shared" si="67"/>
        <v>6.4884910485933505</v>
      </c>
      <c r="N85" s="27"/>
      <c r="O85" s="51">
        <f t="shared" si="68"/>
        <v>19.113661094633773</v>
      </c>
      <c r="P85" s="51">
        <f t="shared" si="69"/>
        <v>6.4884910485933505</v>
      </c>
      <c r="Q85" s="58">
        <f t="shared" si="59"/>
        <v>0.74819090980054437</v>
      </c>
      <c r="R85" s="156">
        <f t="shared" si="70"/>
        <v>545.2234050305085</v>
      </c>
      <c r="S85" s="156">
        <f t="shared" si="71"/>
        <v>1135.8820938135593</v>
      </c>
      <c r="T85" s="153"/>
      <c r="U85" s="153"/>
      <c r="V85" s="47"/>
      <c r="W85" s="9">
        <v>57</v>
      </c>
      <c r="X85" s="7">
        <v>21.1</v>
      </c>
      <c r="Y85" s="17">
        <v>0.55000000000000004</v>
      </c>
      <c r="Z85" s="21">
        <v>614</v>
      </c>
      <c r="AA85" s="69">
        <v>3352</v>
      </c>
      <c r="AB85" s="48">
        <f t="shared" ref="AB85:AB96" si="77">AC85*(PI()/30)*($D$4/2)</f>
        <v>624.86277879900979</v>
      </c>
      <c r="AC85">
        <v>918</v>
      </c>
      <c r="AD85" s="27">
        <f t="shared" si="72"/>
        <v>0.21098805624976974</v>
      </c>
      <c r="AE85" s="27">
        <f t="shared" si="73"/>
        <v>0.106879292515135</v>
      </c>
      <c r="AF85" s="24">
        <f t="shared" si="74"/>
        <v>1.9740779648208475</v>
      </c>
      <c r="AG85" s="29">
        <f t="shared" si="75"/>
        <v>0.72359595055528125</v>
      </c>
      <c r="AH85" s="29">
        <f t="shared" si="76"/>
        <v>5.4592833876221496</v>
      </c>
      <c r="AJ85" s="51">
        <f t="shared" si="60"/>
        <v>25.253839964214588</v>
      </c>
      <c r="AK85" s="51">
        <f t="shared" si="61"/>
        <v>5.4592833876221496</v>
      </c>
      <c r="AL85" s="58">
        <f t="shared" si="62"/>
        <v>0.72359595055528125</v>
      </c>
      <c r="AN85" s="122"/>
      <c r="AO85" s="160"/>
      <c r="AP85" s="160"/>
      <c r="AQ85" s="128"/>
    </row>
    <row r="86" spans="1:43" x14ac:dyDescent="0.2">
      <c r="A86">
        <v>57</v>
      </c>
      <c r="B86" s="1">
        <v>17</v>
      </c>
      <c r="C86" s="1" t="s">
        <v>195</v>
      </c>
      <c r="D86" s="1">
        <v>21.1</v>
      </c>
      <c r="E86" s="47">
        <v>905</v>
      </c>
      <c r="F86">
        <v>570</v>
      </c>
      <c r="G86" s="47">
        <v>3234</v>
      </c>
      <c r="H86" s="17">
        <v>0.54200000000000004</v>
      </c>
      <c r="I86" s="25">
        <f t="shared" si="63"/>
        <v>0.20945082762356998</v>
      </c>
      <c r="J86" s="25">
        <f t="shared" si="64"/>
        <v>0.10355769155884241</v>
      </c>
      <c r="K86" s="27">
        <f t="shared" si="65"/>
        <v>2.0225521105263162</v>
      </c>
      <c r="L86" s="27">
        <f t="shared" si="66"/>
        <v>0.73865841815504629</v>
      </c>
      <c r="M86" s="27">
        <f t="shared" si="67"/>
        <v>5.6736842105263161</v>
      </c>
      <c r="N86" s="27"/>
      <c r="O86" s="51">
        <f t="shared" si="68"/>
        <v>24.364832471440923</v>
      </c>
      <c r="P86" s="51">
        <f t="shared" si="69"/>
        <v>5.6736842105263161</v>
      </c>
      <c r="Q86" s="58">
        <f t="shared" si="59"/>
        <v>0.73865841815504629</v>
      </c>
      <c r="R86" s="156">
        <f t="shared" si="70"/>
        <v>616.01395949139862</v>
      </c>
      <c r="S86" s="156">
        <f t="shared" si="71"/>
        <v>1136.5571208328388</v>
      </c>
      <c r="T86" s="153"/>
      <c r="U86" s="153"/>
      <c r="V86" s="47"/>
      <c r="W86" s="9">
        <v>57</v>
      </c>
      <c r="X86" s="7">
        <v>21.1</v>
      </c>
      <c r="Y86" s="17">
        <v>0.57499999999999996</v>
      </c>
      <c r="Z86" s="21">
        <v>709</v>
      </c>
      <c r="AA86" s="69">
        <v>3687</v>
      </c>
      <c r="AB86" s="48">
        <f t="shared" si="77"/>
        <v>653.45127194667702</v>
      </c>
      <c r="AC86">
        <v>960</v>
      </c>
      <c r="AD86" s="27">
        <f t="shared" si="72"/>
        <v>0.21221197885665763</v>
      </c>
      <c r="AE86" s="27">
        <f t="shared" si="73"/>
        <v>0.10791598494303338</v>
      </c>
      <c r="AF86" s="24">
        <f t="shared" si="74"/>
        <v>1.9664554696755996</v>
      </c>
      <c r="AG86" s="29">
        <f t="shared" si="75"/>
        <v>0.72288956415716321</v>
      </c>
      <c r="AH86" s="29">
        <f t="shared" si="76"/>
        <v>5.2002820874471087</v>
      </c>
      <c r="AJ86" s="51">
        <f t="shared" si="60"/>
        <v>27.777717168275412</v>
      </c>
      <c r="AK86" s="51">
        <f t="shared" si="61"/>
        <v>5.2002820874471087</v>
      </c>
      <c r="AL86" s="58">
        <f t="shared" si="62"/>
        <v>0.72288956415716321</v>
      </c>
      <c r="AN86" s="122"/>
      <c r="AO86" s="160"/>
      <c r="AP86" s="160"/>
      <c r="AQ86" s="128"/>
    </row>
    <row r="87" spans="1:43" x14ac:dyDescent="0.2">
      <c r="A87">
        <v>57</v>
      </c>
      <c r="B87" s="1">
        <v>17</v>
      </c>
      <c r="C87" s="1" t="s">
        <v>195</v>
      </c>
      <c r="D87" s="1">
        <v>21.1</v>
      </c>
      <c r="E87" s="47">
        <v>1000</v>
      </c>
      <c r="F87">
        <v>787</v>
      </c>
      <c r="G87" s="47">
        <v>4059</v>
      </c>
      <c r="H87" s="17">
        <v>0.59899999999999998</v>
      </c>
      <c r="I87" s="25">
        <f t="shared" si="63"/>
        <v>0.21530706207765832</v>
      </c>
      <c r="J87" s="25">
        <f t="shared" si="64"/>
        <v>0.10598099075393286</v>
      </c>
      <c r="K87" s="27">
        <f t="shared" si="65"/>
        <v>2.0315630241423128</v>
      </c>
      <c r="L87" s="27">
        <f t="shared" si="66"/>
        <v>0.7522502289344688</v>
      </c>
      <c r="M87" s="27">
        <f t="shared" si="67"/>
        <v>5.1575603557814489</v>
      </c>
      <c r="N87" s="27"/>
      <c r="O87" s="51">
        <f t="shared" si="68"/>
        <v>30.580350959053405</v>
      </c>
      <c r="P87" s="51">
        <f t="shared" si="69"/>
        <v>5.1575603557814489</v>
      </c>
      <c r="Q87" s="58">
        <f t="shared" si="59"/>
        <v>0.7522502289344688</v>
      </c>
      <c r="R87" s="156">
        <f t="shared" si="70"/>
        <v>680.67840827778844</v>
      </c>
      <c r="S87" s="156">
        <f t="shared" si="71"/>
        <v>1136.3579437024848</v>
      </c>
      <c r="T87" s="153"/>
      <c r="U87" s="153"/>
      <c r="V87" s="47"/>
      <c r="W87" s="9">
        <v>57</v>
      </c>
      <c r="X87" s="7">
        <v>21.1</v>
      </c>
      <c r="Y87" s="17">
        <v>0.6</v>
      </c>
      <c r="Z87" s="21">
        <v>813</v>
      </c>
      <c r="AA87" s="69">
        <v>4011</v>
      </c>
      <c r="AB87" s="48">
        <f t="shared" si="77"/>
        <v>681.35908668606623</v>
      </c>
      <c r="AC87">
        <v>1001</v>
      </c>
      <c r="AD87" s="27">
        <f t="shared" si="72"/>
        <v>0.21233604830778638</v>
      </c>
      <c r="AE87" s="27">
        <f t="shared" si="73"/>
        <v>0.10915447771465905</v>
      </c>
      <c r="AF87" s="24">
        <f t="shared" si="74"/>
        <v>1.9452802372693723</v>
      </c>
      <c r="AG87" s="29">
        <f t="shared" si="75"/>
        <v>0.71531433975929704</v>
      </c>
      <c r="AH87" s="29">
        <f t="shared" si="76"/>
        <v>4.9335793357933575</v>
      </c>
      <c r="AJ87" s="51">
        <f t="shared" si="60"/>
        <v>30.218720792501404</v>
      </c>
      <c r="AK87" s="51">
        <f t="shared" si="61"/>
        <v>4.9335793357933575</v>
      </c>
      <c r="AL87" s="58">
        <f t="shared" si="62"/>
        <v>0.71531433975929704</v>
      </c>
      <c r="AN87" s="122"/>
      <c r="AO87" s="160"/>
      <c r="AP87" s="160"/>
      <c r="AQ87" s="128"/>
    </row>
    <row r="88" spans="1:43" x14ac:dyDescent="0.2">
      <c r="A88">
        <v>57</v>
      </c>
      <c r="B88" s="1">
        <v>17</v>
      </c>
      <c r="C88" s="1" t="s">
        <v>195</v>
      </c>
      <c r="D88" s="1">
        <v>21.1</v>
      </c>
      <c r="E88" s="47">
        <v>1097</v>
      </c>
      <c r="F88" s="57">
        <v>1145</v>
      </c>
      <c r="G88" s="47">
        <v>4883</v>
      </c>
      <c r="H88" s="17">
        <v>0.65700000000000003</v>
      </c>
      <c r="I88" s="25">
        <f t="shared" si="63"/>
        <v>0.21523489993820089</v>
      </c>
      <c r="J88" s="25">
        <f t="shared" si="64"/>
        <v>0.1167989253068321</v>
      </c>
      <c r="K88" s="27">
        <f t="shared" si="65"/>
        <v>1.8427815099563318</v>
      </c>
      <c r="L88" s="27">
        <f t="shared" si="66"/>
        <v>0.68223356719544259</v>
      </c>
      <c r="M88" s="27">
        <f t="shared" si="67"/>
        <v>4.2646288209606986</v>
      </c>
      <c r="N88" s="217" t="s">
        <v>153</v>
      </c>
      <c r="O88" s="51">
        <f t="shared" si="68"/>
        <v>36.788335484862721</v>
      </c>
      <c r="P88" s="51">
        <f t="shared" si="69"/>
        <v>4.2646288209606986</v>
      </c>
      <c r="Q88" s="58">
        <f t="shared" si="59"/>
        <v>0.68223356719544259</v>
      </c>
      <c r="R88" s="156">
        <f t="shared" si="70"/>
        <v>746.70421388073396</v>
      </c>
      <c r="S88" s="156">
        <f t="shared" si="71"/>
        <v>1136.5360941868096</v>
      </c>
      <c r="T88" s="153"/>
      <c r="U88" s="153"/>
      <c r="V88" s="47"/>
      <c r="W88" s="9">
        <v>57</v>
      </c>
      <c r="X88" s="7">
        <v>21.1</v>
      </c>
      <c r="Y88" s="17">
        <v>0.625</v>
      </c>
      <c r="Z88" s="21">
        <v>928</v>
      </c>
      <c r="AA88" s="69">
        <v>4390</v>
      </c>
      <c r="AB88" s="48">
        <f t="shared" si="77"/>
        <v>709.94757983373336</v>
      </c>
      <c r="AC88">
        <v>1043</v>
      </c>
      <c r="AD88" s="27">
        <f t="shared" si="72"/>
        <v>0.2140598057562729</v>
      </c>
      <c r="AE88" s="27">
        <f t="shared" si="73"/>
        <v>0.11014081702139156</v>
      </c>
      <c r="AF88" s="24">
        <f t="shared" si="74"/>
        <v>1.9435102403017237</v>
      </c>
      <c r="AG88" s="29">
        <f t="shared" si="75"/>
        <v>0.71755845831600218</v>
      </c>
      <c r="AH88" s="29">
        <f t="shared" si="76"/>
        <v>4.7306034482758621</v>
      </c>
      <c r="AJ88" s="51">
        <f t="shared" si="60"/>
        <v>33.074092315901567</v>
      </c>
      <c r="AK88" s="51">
        <f t="shared" si="61"/>
        <v>4.7306034482758621</v>
      </c>
      <c r="AL88" s="58">
        <f t="shared" si="62"/>
        <v>0.71755845831600218</v>
      </c>
      <c r="AN88" s="122"/>
      <c r="AO88" s="160"/>
      <c r="AP88" s="160"/>
      <c r="AQ88" s="128"/>
    </row>
    <row r="89" spans="1:43" x14ac:dyDescent="0.2">
      <c r="A89" s="36">
        <v>57</v>
      </c>
      <c r="B89" s="53">
        <v>17</v>
      </c>
      <c r="C89" s="53" t="s">
        <v>195</v>
      </c>
      <c r="D89" s="53">
        <v>21.1</v>
      </c>
      <c r="E89" s="45">
        <v>1196</v>
      </c>
      <c r="F89" s="57">
        <v>1391</v>
      </c>
      <c r="G89" s="45">
        <v>5961</v>
      </c>
      <c r="H89" s="35">
        <v>0.71699999999999997</v>
      </c>
      <c r="I89" s="25">
        <f t="shared" si="63"/>
        <v>0.22105278259228681</v>
      </c>
      <c r="J89" s="25">
        <f t="shared" si="64"/>
        <v>0.10949312067977141</v>
      </c>
      <c r="K89" s="27">
        <f t="shared" si="65"/>
        <v>2.0188737084112152</v>
      </c>
      <c r="L89" s="27">
        <f t="shared" si="66"/>
        <v>0.75746058112340109</v>
      </c>
      <c r="M89" s="27">
        <f t="shared" si="67"/>
        <v>4.2854061826024443</v>
      </c>
      <c r="N89" s="217" t="s">
        <v>153</v>
      </c>
      <c r="O89" s="51">
        <f t="shared" si="68"/>
        <v>44.909946308676361</v>
      </c>
      <c r="P89" s="51">
        <f t="shared" si="69"/>
        <v>4.2854061826024443</v>
      </c>
      <c r="Q89" s="58">
        <f t="shared" si="59"/>
        <v>0.75746058112340109</v>
      </c>
      <c r="R89" s="156">
        <f t="shared" si="70"/>
        <v>814.09137630023508</v>
      </c>
      <c r="S89" s="156">
        <f t="shared" si="71"/>
        <v>1135.4133560672735</v>
      </c>
      <c r="T89" s="153"/>
      <c r="U89" s="153"/>
      <c r="V89" s="45"/>
      <c r="W89" s="9">
        <v>57</v>
      </c>
      <c r="X89" s="7">
        <v>21.1</v>
      </c>
      <c r="Y89" s="17">
        <v>0.65</v>
      </c>
      <c r="Z89" s="21">
        <v>1053</v>
      </c>
      <c r="AA89" s="69">
        <v>4795</v>
      </c>
      <c r="AB89" s="48">
        <f t="shared" si="77"/>
        <v>738.53607298140048</v>
      </c>
      <c r="AC89">
        <v>1085</v>
      </c>
      <c r="AD89" s="27">
        <f t="shared" si="72"/>
        <v>0.21605700857087545</v>
      </c>
      <c r="AE89" s="27">
        <f t="shared" si="73"/>
        <v>0.11101774442927251</v>
      </c>
      <c r="AF89" s="24">
        <f t="shared" si="74"/>
        <v>1.9461484259259263</v>
      </c>
      <c r="AG89" s="29">
        <f t="shared" si="75"/>
        <v>0.7218767094989712</v>
      </c>
      <c r="AH89" s="29">
        <f t="shared" si="76"/>
        <v>4.5536562203228872</v>
      </c>
      <c r="AJ89" s="51">
        <f t="shared" si="60"/>
        <v>36.125346846184051</v>
      </c>
      <c r="AK89" s="51">
        <f t="shared" si="61"/>
        <v>4.5536562203228872</v>
      </c>
      <c r="AL89" s="58">
        <f t="shared" si="62"/>
        <v>0.7218767094989712</v>
      </c>
      <c r="AN89" s="122"/>
      <c r="AO89" s="160"/>
      <c r="AP89" s="160"/>
      <c r="AQ89" s="128"/>
    </row>
    <row r="90" spans="1:43" x14ac:dyDescent="0.2">
      <c r="A90" s="36">
        <v>57</v>
      </c>
      <c r="B90" s="53">
        <v>17</v>
      </c>
      <c r="C90" s="53" t="s">
        <v>195</v>
      </c>
      <c r="D90" s="53">
        <v>21.1</v>
      </c>
      <c r="E90" s="45">
        <v>1298</v>
      </c>
      <c r="F90" s="57">
        <v>1837</v>
      </c>
      <c r="G90" s="45">
        <v>7293</v>
      </c>
      <c r="H90" s="35">
        <v>0.77800000000000002</v>
      </c>
      <c r="I90" s="25">
        <f t="shared" si="63"/>
        <v>0.22961277761214524</v>
      </c>
      <c r="J90" s="25">
        <f t="shared" si="64"/>
        <v>0.11311972006497092</v>
      </c>
      <c r="K90" s="27">
        <f t="shared" si="65"/>
        <v>2.0298209497005995</v>
      </c>
      <c r="L90" s="27">
        <f t="shared" si="66"/>
        <v>0.77617320862199235</v>
      </c>
      <c r="M90" s="27">
        <f t="shared" si="67"/>
        <v>3.9700598802395208</v>
      </c>
      <c r="N90" s="217" t="s">
        <v>153</v>
      </c>
      <c r="O90" s="51">
        <f t="shared" si="68"/>
        <v>54.945183430494332</v>
      </c>
      <c r="P90" s="51">
        <f t="shared" si="69"/>
        <v>3.9700598802395208</v>
      </c>
      <c r="Q90" s="58">
        <f t="shared" si="59"/>
        <v>0.77617320862199235</v>
      </c>
      <c r="R90" s="156">
        <f t="shared" si="70"/>
        <v>883.52057394456949</v>
      </c>
      <c r="S90" s="156">
        <f t="shared" si="71"/>
        <v>1135.6305577693695</v>
      </c>
      <c r="T90" s="153"/>
      <c r="U90" s="153"/>
      <c r="V90" s="45"/>
      <c r="W90" s="9">
        <v>57</v>
      </c>
      <c r="X90" s="7">
        <v>21.1</v>
      </c>
      <c r="Y90" s="17">
        <v>0.67500000000000004</v>
      </c>
      <c r="Z90" s="21">
        <v>1178</v>
      </c>
      <c r="AA90" s="69">
        <v>5230</v>
      </c>
      <c r="AB90" s="48">
        <f t="shared" si="77"/>
        <v>767.1245661290676</v>
      </c>
      <c r="AC90">
        <v>1127</v>
      </c>
      <c r="AD90" s="27">
        <f t="shared" si="72"/>
        <v>0.21842034079475164</v>
      </c>
      <c r="AE90" s="27">
        <f t="shared" si="73"/>
        <v>0.11082220453116368</v>
      </c>
      <c r="AF90" s="24">
        <f t="shared" si="74"/>
        <v>1.9709077410865881</v>
      </c>
      <c r="AG90" s="29">
        <f t="shared" si="75"/>
        <v>0.73504804496738052</v>
      </c>
      <c r="AH90" s="29">
        <f t="shared" si="76"/>
        <v>4.4397283531409171</v>
      </c>
      <c r="AJ90" s="51">
        <f t="shared" si="60"/>
        <v>39.402620230561546</v>
      </c>
      <c r="AK90" s="51">
        <f t="shared" si="61"/>
        <v>4.4397283531409171</v>
      </c>
      <c r="AL90" s="58">
        <f t="shared" si="62"/>
        <v>0.73504804496738052</v>
      </c>
      <c r="AN90" s="122"/>
      <c r="AO90" s="160"/>
      <c r="AP90" s="160"/>
      <c r="AQ90" s="128"/>
    </row>
    <row r="91" spans="1:43" x14ac:dyDescent="0.2">
      <c r="A91" s="36">
        <v>57</v>
      </c>
      <c r="B91" s="53">
        <v>17</v>
      </c>
      <c r="C91" s="53" t="s">
        <v>195</v>
      </c>
      <c r="D91" s="53">
        <v>21.1</v>
      </c>
      <c r="E91" s="45">
        <v>1395</v>
      </c>
      <c r="F91" s="57">
        <v>2372</v>
      </c>
      <c r="G91" s="45">
        <v>8562</v>
      </c>
      <c r="H91" s="35">
        <v>0.83799999999999997</v>
      </c>
      <c r="I91" s="25">
        <f t="shared" si="63"/>
        <v>0.23338128776582587</v>
      </c>
      <c r="J91" s="25">
        <f t="shared" si="64"/>
        <v>0.11766445962958846</v>
      </c>
      <c r="K91" s="27">
        <f t="shared" si="65"/>
        <v>1.9834475805227656</v>
      </c>
      <c r="L91" s="27">
        <f t="shared" si="66"/>
        <v>0.76463933331984879</v>
      </c>
      <c r="M91" s="27">
        <f t="shared" si="67"/>
        <v>3.6096121416526139</v>
      </c>
      <c r="N91" s="217" t="s">
        <v>153</v>
      </c>
      <c r="O91" s="51">
        <f t="shared" si="68"/>
        <v>64.505780958712805</v>
      </c>
      <c r="P91" s="51">
        <f t="shared" si="69"/>
        <v>3.6096121416526139</v>
      </c>
      <c r="Q91" s="58">
        <f t="shared" si="59"/>
        <v>0.76463933331984879</v>
      </c>
      <c r="R91" s="156">
        <f t="shared" si="70"/>
        <v>949.5463795475149</v>
      </c>
      <c r="S91" s="156">
        <f t="shared" si="71"/>
        <v>1133.1102381235262</v>
      </c>
      <c r="T91" s="153"/>
      <c r="U91" s="153"/>
      <c r="V91" s="45"/>
      <c r="W91" s="9">
        <v>57</v>
      </c>
      <c r="X91" s="7">
        <v>21.1</v>
      </c>
      <c r="Y91" s="17">
        <v>0.7</v>
      </c>
      <c r="Z91" s="21">
        <v>1327</v>
      </c>
      <c r="AA91" s="69">
        <v>5679</v>
      </c>
      <c r="AB91" s="48">
        <f t="shared" si="77"/>
        <v>795.03238086845693</v>
      </c>
      <c r="AC91">
        <v>1168</v>
      </c>
      <c r="AD91" s="27">
        <f t="shared" si="72"/>
        <v>0.22081339076898737</v>
      </c>
      <c r="AE91" s="27">
        <f t="shared" si="73"/>
        <v>0.11214905987858213</v>
      </c>
      <c r="AF91" s="24">
        <f t="shared" si="74"/>
        <v>1.9689277021853806</v>
      </c>
      <c r="AG91" s="29">
        <f t="shared" si="75"/>
        <v>0.73832124298398882</v>
      </c>
      <c r="AH91" s="29">
        <f t="shared" si="76"/>
        <v>4.2795779954785234</v>
      </c>
      <c r="AJ91" s="51">
        <f t="shared" si="60"/>
        <v>42.785369080183365</v>
      </c>
      <c r="AK91" s="51">
        <f t="shared" si="61"/>
        <v>4.2795779954785234</v>
      </c>
      <c r="AL91" s="58">
        <f t="shared" si="62"/>
        <v>0.73832124298398882</v>
      </c>
      <c r="AN91" s="122"/>
      <c r="AO91" s="160"/>
      <c r="AP91" s="160"/>
      <c r="AQ91" s="128"/>
    </row>
    <row r="92" spans="1:43" x14ac:dyDescent="0.2">
      <c r="I92" s="25"/>
      <c r="J92" s="25"/>
      <c r="K92" s="27"/>
      <c r="L92" s="27"/>
      <c r="M92" s="27"/>
      <c r="N92" s="27"/>
      <c r="O92" s="51"/>
      <c r="P92" s="51"/>
      <c r="Q92" s="58"/>
      <c r="R92" s="156"/>
      <c r="T92" s="153"/>
      <c r="U92" s="153"/>
      <c r="W92" s="9">
        <v>57</v>
      </c>
      <c r="X92" s="7">
        <v>21.1</v>
      </c>
      <c r="Y92" s="17">
        <v>0.72499999999999998</v>
      </c>
      <c r="Z92" s="21">
        <v>1457</v>
      </c>
      <c r="AA92" s="69">
        <v>6156</v>
      </c>
      <c r="AB92" s="48">
        <f t="shared" si="77"/>
        <v>823.62087401612405</v>
      </c>
      <c r="AC92">
        <v>1210</v>
      </c>
      <c r="AD92" s="27">
        <f t="shared" si="72"/>
        <v>0.22303195648995036</v>
      </c>
      <c r="AE92" s="27">
        <f t="shared" si="73"/>
        <v>0.11075330212101409</v>
      </c>
      <c r="AF92" s="24">
        <f t="shared" si="74"/>
        <v>2.0137725216197664</v>
      </c>
      <c r="AG92" s="29">
        <f t="shared" si="75"/>
        <v>0.75892148691481509</v>
      </c>
      <c r="AH92" s="29">
        <f t="shared" si="76"/>
        <v>4.2251201098146876</v>
      </c>
      <c r="AJ92" s="51">
        <f t="shared" si="60"/>
        <v>46.379068860293856</v>
      </c>
      <c r="AK92" s="51">
        <f t="shared" si="61"/>
        <v>4.2251201098146876</v>
      </c>
      <c r="AL92" s="58">
        <f t="shared" si="62"/>
        <v>0.75892148691481509</v>
      </c>
      <c r="AN92" s="122"/>
      <c r="AO92" s="160"/>
      <c r="AP92" s="160"/>
      <c r="AQ92" s="128"/>
    </row>
    <row r="93" spans="1:43" x14ac:dyDescent="0.2">
      <c r="I93" s="25"/>
      <c r="J93" s="25"/>
      <c r="K93" s="27"/>
      <c r="L93" s="27"/>
      <c r="M93" s="27"/>
      <c r="N93" s="27"/>
      <c r="O93" s="51"/>
      <c r="P93" s="51"/>
      <c r="Q93" s="58"/>
      <c r="R93" s="156"/>
      <c r="T93" s="153"/>
      <c r="U93" s="153"/>
      <c r="W93" s="9">
        <v>57</v>
      </c>
      <c r="X93" s="7">
        <v>21.1</v>
      </c>
      <c r="Y93" s="17">
        <v>0.75</v>
      </c>
      <c r="Z93" s="21">
        <v>1659</v>
      </c>
      <c r="AA93" s="69">
        <v>6651</v>
      </c>
      <c r="AB93" s="48">
        <f t="shared" si="77"/>
        <v>852.20936716379128</v>
      </c>
      <c r="AC93">
        <v>1252</v>
      </c>
      <c r="AD93" s="27">
        <f t="shared" si="72"/>
        <v>0.22506994960580304</v>
      </c>
      <c r="AE93" s="27">
        <f t="shared" si="73"/>
        <v>0.1138378388224989</v>
      </c>
      <c r="AF93" s="24">
        <f t="shared" si="74"/>
        <v>1.9771101764918628</v>
      </c>
      <c r="AG93" s="29">
        <f t="shared" si="75"/>
        <v>0.74850123231541799</v>
      </c>
      <c r="AH93" s="29">
        <f t="shared" si="76"/>
        <v>4.0090415913200728</v>
      </c>
      <c r="AJ93" s="51">
        <f t="shared" si="60"/>
        <v>50.108379952861341</v>
      </c>
      <c r="AK93" s="51">
        <f t="shared" si="61"/>
        <v>4.0090415913200728</v>
      </c>
      <c r="AL93" s="58">
        <f t="shared" si="62"/>
        <v>0.74850123231541799</v>
      </c>
      <c r="AN93" s="122"/>
      <c r="AO93" s="160"/>
      <c r="AP93" s="160"/>
      <c r="AQ93" s="128"/>
    </row>
    <row r="94" spans="1:43" x14ac:dyDescent="0.2">
      <c r="I94" s="25"/>
      <c r="J94" s="25"/>
      <c r="K94" s="27"/>
      <c r="L94" s="27"/>
      <c r="M94" s="27"/>
      <c r="N94" s="27"/>
      <c r="O94" s="51"/>
      <c r="P94" s="51"/>
      <c r="Q94" s="58"/>
      <c r="R94" s="156"/>
      <c r="T94" s="153"/>
      <c r="U94" s="153"/>
      <c r="W94" s="9">
        <v>57</v>
      </c>
      <c r="X94" s="7">
        <v>21.1</v>
      </c>
      <c r="Y94" s="17">
        <v>0.77500000000000002</v>
      </c>
      <c r="Z94" s="21">
        <v>1842</v>
      </c>
      <c r="AA94" s="69">
        <v>7173</v>
      </c>
      <c r="AB94" s="48">
        <f t="shared" si="77"/>
        <v>880.79786031145829</v>
      </c>
      <c r="AC94">
        <v>1294</v>
      </c>
      <c r="AD94" s="27">
        <f t="shared" si="72"/>
        <v>0.22723305210174202</v>
      </c>
      <c r="AE94" s="27">
        <f t="shared" si="73"/>
        <v>0.11448274645777466</v>
      </c>
      <c r="AF94" s="24">
        <f t="shared" si="74"/>
        <v>1.9848672322475571</v>
      </c>
      <c r="AG94" s="29">
        <f t="shared" si="75"/>
        <v>0.75504025097416494</v>
      </c>
      <c r="AH94" s="29">
        <f t="shared" si="76"/>
        <v>3.8941368078175898</v>
      </c>
      <c r="AJ94" s="51">
        <f t="shared" si="60"/>
        <v>54.041108014114329</v>
      </c>
      <c r="AK94" s="51">
        <f t="shared" si="61"/>
        <v>3.8941368078175898</v>
      </c>
      <c r="AL94" s="58">
        <f t="shared" si="62"/>
        <v>0.75504025097416494</v>
      </c>
      <c r="AN94" s="122"/>
      <c r="AO94" s="160"/>
      <c r="AP94" s="160"/>
      <c r="AQ94" s="128"/>
    </row>
    <row r="95" spans="1:43" x14ac:dyDescent="0.2">
      <c r="I95" s="25"/>
      <c r="J95" s="25"/>
      <c r="K95" s="27"/>
      <c r="L95" s="27"/>
      <c r="M95" s="27"/>
      <c r="N95" s="27"/>
      <c r="O95" s="51"/>
      <c r="P95" s="51"/>
      <c r="Q95" s="58"/>
      <c r="R95" s="156"/>
      <c r="T95" s="153"/>
      <c r="U95" s="153"/>
      <c r="W95" s="9">
        <v>57</v>
      </c>
      <c r="X95" s="7">
        <v>21.1</v>
      </c>
      <c r="Y95" s="17">
        <v>0.8</v>
      </c>
      <c r="Z95" s="21">
        <v>2037</v>
      </c>
      <c r="AA95" s="69">
        <v>7719</v>
      </c>
      <c r="AB95" s="48">
        <f t="shared" si="77"/>
        <v>908.7056750508475</v>
      </c>
      <c r="AC95">
        <v>1335</v>
      </c>
      <c r="AD95" s="27">
        <f t="shared" si="72"/>
        <v>0.2297405905762597</v>
      </c>
      <c r="AE95" s="27">
        <f t="shared" si="73"/>
        <v>0.11529234554448148</v>
      </c>
      <c r="AF95" s="24">
        <f t="shared" si="74"/>
        <v>1.9926786075110461</v>
      </c>
      <c r="AG95" s="29">
        <f t="shared" si="75"/>
        <v>0.7621825761244887</v>
      </c>
      <c r="AH95" s="29">
        <f t="shared" si="76"/>
        <v>3.7893961708394697</v>
      </c>
      <c r="AJ95" s="51">
        <f t="shared" si="60"/>
        <v>58.154651158643318</v>
      </c>
      <c r="AK95" s="51">
        <f t="shared" si="61"/>
        <v>3.7893961708394697</v>
      </c>
      <c r="AL95" s="58">
        <f t="shared" si="62"/>
        <v>0.7621825761244887</v>
      </c>
      <c r="AN95" s="122"/>
      <c r="AO95" s="160"/>
      <c r="AP95" s="160"/>
      <c r="AQ95" s="128"/>
    </row>
    <row r="96" spans="1:43" x14ac:dyDescent="0.2">
      <c r="I96" s="25"/>
      <c r="J96" s="25"/>
      <c r="K96" s="27"/>
      <c r="L96" s="27"/>
      <c r="M96" s="27"/>
      <c r="N96" s="27"/>
      <c r="O96" s="51"/>
      <c r="P96" s="51"/>
      <c r="Q96" s="58"/>
      <c r="R96" s="156"/>
      <c r="T96" s="153"/>
      <c r="U96" s="153"/>
      <c r="W96" s="9">
        <v>57</v>
      </c>
      <c r="X96" s="7">
        <v>21.1</v>
      </c>
      <c r="Y96" s="17">
        <v>0.82499999999999996</v>
      </c>
      <c r="Z96" s="21">
        <v>2243</v>
      </c>
      <c r="AA96" s="69">
        <v>8290</v>
      </c>
      <c r="AB96" s="48">
        <f t="shared" si="77"/>
        <v>937.29416819851485</v>
      </c>
      <c r="AC96">
        <v>1377</v>
      </c>
      <c r="AD96" s="27">
        <f t="shared" si="72"/>
        <v>0.23191341637637111</v>
      </c>
      <c r="AE96" s="27">
        <f t="shared" si="73"/>
        <v>0.115685970858462</v>
      </c>
      <c r="AF96" s="24">
        <f t="shared" si="74"/>
        <v>2.0046805559518499</v>
      </c>
      <c r="AG96" s="29">
        <f t="shared" si="75"/>
        <v>0.77039065525260053</v>
      </c>
      <c r="AH96" s="29">
        <f t="shared" si="76"/>
        <v>3.6959429335711103</v>
      </c>
      <c r="AJ96" s="51">
        <f t="shared" si="60"/>
        <v>62.456543348251472</v>
      </c>
      <c r="AK96" s="51">
        <f t="shared" si="61"/>
        <v>3.6959429335711103</v>
      </c>
      <c r="AL96" s="58">
        <f t="shared" si="62"/>
        <v>0.77039065525260053</v>
      </c>
      <c r="AN96" s="122"/>
      <c r="AO96" s="160"/>
      <c r="AP96" s="160"/>
      <c r="AQ96" s="128"/>
    </row>
    <row r="97" spans="1:43" x14ac:dyDescent="0.2">
      <c r="I97" s="25"/>
      <c r="J97" s="25"/>
      <c r="K97" s="27"/>
      <c r="L97" s="27"/>
      <c r="M97" s="27"/>
      <c r="N97" s="27"/>
      <c r="O97" s="51"/>
      <c r="P97" s="51"/>
      <c r="Q97" s="58"/>
      <c r="R97" s="156"/>
      <c r="T97" s="153"/>
      <c r="U97" s="153"/>
      <c r="AD97" s="27"/>
      <c r="AE97" s="27"/>
      <c r="AG97" s="29"/>
      <c r="AH97" s="29"/>
      <c r="AL97" s="58"/>
      <c r="AN97" s="122"/>
      <c r="AO97" s="160"/>
      <c r="AP97" s="160"/>
      <c r="AQ97" s="128"/>
    </row>
    <row r="98" spans="1:43" x14ac:dyDescent="0.2">
      <c r="I98" s="25"/>
      <c r="J98" s="25"/>
      <c r="K98" s="27"/>
      <c r="L98" s="27"/>
      <c r="M98" s="27"/>
      <c r="N98" s="27"/>
      <c r="O98" s="51"/>
      <c r="P98" s="51"/>
      <c r="Q98" s="58"/>
      <c r="R98" s="156"/>
      <c r="T98" s="153"/>
      <c r="U98" s="153"/>
      <c r="AD98" s="27"/>
      <c r="AE98" s="27"/>
      <c r="AG98" s="29"/>
      <c r="AH98" s="29"/>
      <c r="AL98" s="58"/>
      <c r="AN98" s="122"/>
      <c r="AO98" s="160"/>
      <c r="AP98" s="160"/>
      <c r="AQ98" s="128"/>
    </row>
    <row r="99" spans="1:43" x14ac:dyDescent="0.2">
      <c r="A99">
        <v>58</v>
      </c>
      <c r="B99" s="1">
        <v>18</v>
      </c>
      <c r="C99" s="1" t="s">
        <v>195</v>
      </c>
      <c r="D99" s="1">
        <v>21.1</v>
      </c>
      <c r="E99" s="47">
        <v>596</v>
      </c>
      <c r="F99">
        <v>152</v>
      </c>
      <c r="G99" s="47">
        <v>1420</v>
      </c>
      <c r="H99">
        <v>0.35499999999999998</v>
      </c>
      <c r="I99" s="25">
        <f t="shared" ref="I99:I115" si="78">0.1515*(G99/1000)/(E99/1000)^2/($D$4/10)^4</f>
        <v>0.21204842375457666</v>
      </c>
      <c r="J99" s="25">
        <f t="shared" ref="J99:J115" si="79">0.5*(F99/1000)/(E99/1000)^3/($D$4/10)^5</f>
        <v>9.6684766234968827E-2</v>
      </c>
      <c r="K99" s="27">
        <f t="shared" ref="K99:K115" si="80">I99/J99</f>
        <v>2.1931937368421051</v>
      </c>
      <c r="L99" s="27">
        <f t="shared" ref="L99:L115" si="81">0.798*I99^1.5/J99</f>
        <v>0.80593016759233582</v>
      </c>
      <c r="M99" s="27">
        <f t="shared" ref="M99:M115" si="82">G99/F99</f>
        <v>9.3421052631578956</v>
      </c>
      <c r="N99" s="27"/>
      <c r="O99" s="51">
        <f t="shared" ref="O99:O115" si="83">G99/(PI()*$D$4^2/4)</f>
        <v>10.698225760496634</v>
      </c>
      <c r="P99" s="51">
        <f t="shared" ref="P99:P115" si="84">M99</f>
        <v>9.3421052631578956</v>
      </c>
      <c r="Q99" s="58">
        <f t="shared" si="59"/>
        <v>0.80593016759233582</v>
      </c>
      <c r="R99" s="156">
        <f t="shared" si="70"/>
        <v>405.68433133356194</v>
      </c>
      <c r="S99" s="156">
        <f t="shared" si="71"/>
        <v>1142.7727643198928</v>
      </c>
      <c r="T99" s="153"/>
      <c r="U99" s="153"/>
      <c r="W99" s="1">
        <v>58</v>
      </c>
      <c r="X99" s="1">
        <v>21.1</v>
      </c>
      <c r="Y99" s="17">
        <v>0.52500000000000002</v>
      </c>
      <c r="Z99" s="21">
        <v>553</v>
      </c>
      <c r="AA99" s="68">
        <v>3145</v>
      </c>
      <c r="AB99" s="21">
        <v>599</v>
      </c>
      <c r="AC99" s="21">
        <v>881</v>
      </c>
      <c r="AD99" s="27">
        <f t="shared" ref="AD99:AD111" si="85">0.1515*(AA99/1000)/(AC99/1000)^2/($D$4/10)^4</f>
        <v>0.21493545275828224</v>
      </c>
      <c r="AE99" s="27">
        <f t="shared" ref="AE99:AE111" si="86">0.5*(Z99/1000)/(AC99/1000)^3/($D$4/10)^5</f>
        <v>0.10890570953968991</v>
      </c>
      <c r="AF99" s="24">
        <f t="shared" ref="AF99:AF111" si="87">AD99/AE99</f>
        <v>1.9735921437613015</v>
      </c>
      <c r="AG99" s="29">
        <f t="shared" ref="AG99:AG111" si="88">0.798*AD99^1.5/AE99</f>
        <v>0.73015376225003492</v>
      </c>
      <c r="AH99" s="29">
        <f t="shared" ref="AH99:AH111" si="89">AA99/Z99</f>
        <v>5.687160940325497</v>
      </c>
      <c r="AJ99" s="51">
        <f t="shared" si="60"/>
        <v>23.694309870959092</v>
      </c>
      <c r="AK99" s="51">
        <f t="shared" si="61"/>
        <v>5.687160940325497</v>
      </c>
      <c r="AL99" s="58">
        <f t="shared" si="62"/>
        <v>0.73015376225003492</v>
      </c>
      <c r="AN99" s="122"/>
      <c r="AO99" s="160"/>
      <c r="AP99" s="160"/>
      <c r="AQ99" s="128"/>
    </row>
    <row r="100" spans="1:43" x14ac:dyDescent="0.2">
      <c r="A100">
        <v>58</v>
      </c>
      <c r="B100" s="1">
        <v>18</v>
      </c>
      <c r="C100" s="1" t="s">
        <v>195</v>
      </c>
      <c r="D100" s="1">
        <v>21.1</v>
      </c>
      <c r="E100" s="47">
        <v>654</v>
      </c>
      <c r="F100">
        <v>203</v>
      </c>
      <c r="G100" s="47">
        <v>1718</v>
      </c>
      <c r="H100" s="17">
        <v>0.39</v>
      </c>
      <c r="I100" s="25">
        <f t="shared" si="78"/>
        <v>0.21306243518496509</v>
      </c>
      <c r="J100" s="25">
        <f t="shared" si="79"/>
        <v>9.7727330479789279E-2</v>
      </c>
      <c r="K100" s="27">
        <f t="shared" si="80"/>
        <v>2.1801724669950739</v>
      </c>
      <c r="L100" s="27">
        <f t="shared" si="81"/>
        <v>0.80305850375647625</v>
      </c>
      <c r="M100" s="27">
        <f t="shared" si="82"/>
        <v>8.4630541871921174</v>
      </c>
      <c r="N100" s="27"/>
      <c r="O100" s="51">
        <f t="shared" si="83"/>
        <v>12.943346377840292</v>
      </c>
      <c r="P100" s="51">
        <f t="shared" si="84"/>
        <v>8.4630541871921174</v>
      </c>
      <c r="Q100" s="58">
        <f t="shared" si="59"/>
        <v>0.80305850375647625</v>
      </c>
      <c r="R100" s="156">
        <f t="shared" si="70"/>
        <v>445.16367901367369</v>
      </c>
      <c r="S100" s="156">
        <f t="shared" si="71"/>
        <v>1141.4453308042914</v>
      </c>
      <c r="T100" s="153"/>
      <c r="U100" s="153"/>
      <c r="W100" s="1">
        <v>58</v>
      </c>
      <c r="X100" s="1">
        <v>21.1</v>
      </c>
      <c r="Y100" s="17">
        <v>0.55000000000000004</v>
      </c>
      <c r="Z100" s="21">
        <v>639</v>
      </c>
      <c r="AA100" s="68">
        <v>3472</v>
      </c>
      <c r="AB100" s="21">
        <v>628</v>
      </c>
      <c r="AC100" s="21">
        <v>923</v>
      </c>
      <c r="AD100" s="27">
        <f t="shared" si="85"/>
        <v>0.21618001272177745</v>
      </c>
      <c r="AE100" s="27">
        <f t="shared" si="86"/>
        <v>0.10943317455427799</v>
      </c>
      <c r="AF100" s="24">
        <f t="shared" si="87"/>
        <v>1.9754522666666667</v>
      </c>
      <c r="AG100" s="29">
        <f t="shared" si="88"/>
        <v>0.73295481224220116</v>
      </c>
      <c r="AH100" s="29">
        <f t="shared" si="89"/>
        <v>5.4334898278560253</v>
      </c>
      <c r="AJ100" s="51">
        <f t="shared" si="60"/>
        <v>26.157915380594584</v>
      </c>
      <c r="AK100" s="51">
        <f t="shared" si="61"/>
        <v>5.4334898278560253</v>
      </c>
      <c r="AL100" s="58">
        <f t="shared" si="62"/>
        <v>0.73295481224220116</v>
      </c>
      <c r="AN100" s="122"/>
      <c r="AO100" s="160"/>
      <c r="AP100" s="160"/>
      <c r="AQ100" s="128"/>
    </row>
    <row r="101" spans="1:43" x14ac:dyDescent="0.2">
      <c r="A101">
        <v>58</v>
      </c>
      <c r="B101" s="1">
        <v>18</v>
      </c>
      <c r="C101" s="1" t="s">
        <v>195</v>
      </c>
      <c r="D101" s="1">
        <v>21.1</v>
      </c>
      <c r="E101" s="47">
        <v>699</v>
      </c>
      <c r="F101">
        <v>250</v>
      </c>
      <c r="G101" s="47">
        <v>1965</v>
      </c>
      <c r="H101">
        <v>0.41699999999999998</v>
      </c>
      <c r="I101" s="25">
        <f t="shared" si="78"/>
        <v>0.213327786357285</v>
      </c>
      <c r="J101" s="25">
        <f t="shared" si="79"/>
        <v>9.8573851159047418E-2</v>
      </c>
      <c r="K101" s="27">
        <f t="shared" si="80"/>
        <v>2.1641417459999999</v>
      </c>
      <c r="L101" s="27">
        <f t="shared" si="81"/>
        <v>0.79764988581474705</v>
      </c>
      <c r="M101" s="27">
        <f t="shared" si="82"/>
        <v>7.86</v>
      </c>
      <c r="N101" s="27"/>
      <c r="O101" s="51">
        <f t="shared" si="83"/>
        <v>14.804234943222454</v>
      </c>
      <c r="P101" s="51">
        <f t="shared" si="84"/>
        <v>7.86</v>
      </c>
      <c r="Q101" s="58">
        <f t="shared" si="59"/>
        <v>0.79764988581474705</v>
      </c>
      <c r="R101" s="156">
        <f t="shared" si="70"/>
        <v>475.79420738617421</v>
      </c>
      <c r="S101" s="156">
        <f t="shared" si="71"/>
        <v>1140.9933030843506</v>
      </c>
      <c r="T101" s="153"/>
      <c r="U101" s="153"/>
      <c r="W101" s="1">
        <v>58</v>
      </c>
      <c r="X101" s="1">
        <v>21.1</v>
      </c>
      <c r="Y101" s="17">
        <v>0.57499999999999996</v>
      </c>
      <c r="Z101" s="21">
        <v>736</v>
      </c>
      <c r="AA101" s="68">
        <v>3805</v>
      </c>
      <c r="AB101" s="21">
        <v>657</v>
      </c>
      <c r="AC101" s="21">
        <v>965</v>
      </c>
      <c r="AD101" s="27">
        <f t="shared" si="85"/>
        <v>0.2167400943219224</v>
      </c>
      <c r="AE101" s="27">
        <f t="shared" si="86"/>
        <v>0.11029329644562708</v>
      </c>
      <c r="AF101" s="24">
        <f t="shared" si="87"/>
        <v>1.9651248199728257</v>
      </c>
      <c r="AG101" s="29">
        <f t="shared" si="88"/>
        <v>0.7300669043350746</v>
      </c>
      <c r="AH101" s="29">
        <f t="shared" si="89"/>
        <v>5.1698369565217392</v>
      </c>
      <c r="AJ101" s="51">
        <f t="shared" si="60"/>
        <v>28.666724661049077</v>
      </c>
      <c r="AK101" s="51">
        <f t="shared" si="61"/>
        <v>5.1698369565217392</v>
      </c>
      <c r="AL101" s="58">
        <f t="shared" si="62"/>
        <v>0.7300669043350746</v>
      </c>
      <c r="AN101" s="122"/>
      <c r="AO101" s="160"/>
      <c r="AP101" s="160"/>
      <c r="AQ101" s="128"/>
    </row>
    <row r="102" spans="1:43" x14ac:dyDescent="0.2">
      <c r="A102">
        <v>58</v>
      </c>
      <c r="B102" s="1">
        <v>18</v>
      </c>
      <c r="C102" s="1" t="s">
        <v>195</v>
      </c>
      <c r="D102" s="1">
        <v>21.1</v>
      </c>
      <c r="E102" s="47">
        <v>746</v>
      </c>
      <c r="F102">
        <v>314</v>
      </c>
      <c r="G102" s="47">
        <v>2240</v>
      </c>
      <c r="H102">
        <v>0.44500000000000001</v>
      </c>
      <c r="I102" s="25">
        <f t="shared" si="78"/>
        <v>0.21350575557524032</v>
      </c>
      <c r="J102" s="25">
        <f t="shared" si="79"/>
        <v>0.10185126057196282</v>
      </c>
      <c r="K102" s="27">
        <f t="shared" si="80"/>
        <v>2.0962504968152871</v>
      </c>
      <c r="L102" s="27">
        <f t="shared" si="81"/>
        <v>0.77294904225769334</v>
      </c>
      <c r="M102" s="27">
        <f t="shared" si="82"/>
        <v>7.1337579617834397</v>
      </c>
      <c r="N102" s="27"/>
      <c r="O102" s="51">
        <f t="shared" si="83"/>
        <v>16.87607443909328</v>
      </c>
      <c r="P102" s="51">
        <f t="shared" si="84"/>
        <v>7.1337579617834397</v>
      </c>
      <c r="Q102" s="58">
        <f t="shared" si="59"/>
        <v>0.77294904225769334</v>
      </c>
      <c r="R102" s="156">
        <f t="shared" si="70"/>
        <v>507.78609257523021</v>
      </c>
      <c r="S102" s="156">
        <f t="shared" si="71"/>
        <v>1141.0923428656859</v>
      </c>
      <c r="T102" s="153"/>
      <c r="U102" s="153"/>
      <c r="W102" s="1">
        <v>58</v>
      </c>
      <c r="X102" s="1">
        <v>21.1</v>
      </c>
      <c r="Y102" s="17">
        <v>0.6</v>
      </c>
      <c r="Z102" s="21">
        <v>855</v>
      </c>
      <c r="AA102" s="68">
        <v>4153</v>
      </c>
      <c r="AB102" s="21">
        <v>685</v>
      </c>
      <c r="AC102" s="21">
        <v>1006</v>
      </c>
      <c r="AD102" s="27">
        <f t="shared" si="85"/>
        <v>0.21767331599833481</v>
      </c>
      <c r="AE102" s="27">
        <f t="shared" si="86"/>
        <v>0.11309031542241441</v>
      </c>
      <c r="AF102" s="24">
        <f t="shared" si="87"/>
        <v>1.9247741522807014</v>
      </c>
      <c r="AG102" s="29">
        <f t="shared" si="88"/>
        <v>0.71661396282951306</v>
      </c>
      <c r="AH102" s="29">
        <f t="shared" si="89"/>
        <v>4.8573099415204677</v>
      </c>
      <c r="AJ102" s="51">
        <f t="shared" si="60"/>
        <v>31.288543368551068</v>
      </c>
      <c r="AK102" s="51">
        <f t="shared" si="61"/>
        <v>4.8573099415204677</v>
      </c>
      <c r="AL102" s="58">
        <f t="shared" si="62"/>
        <v>0.71661396282951306</v>
      </c>
      <c r="AN102" s="122"/>
      <c r="AO102" s="160"/>
      <c r="AP102" s="160"/>
      <c r="AQ102" s="128"/>
    </row>
    <row r="103" spans="1:43" x14ac:dyDescent="0.2">
      <c r="A103">
        <v>58</v>
      </c>
      <c r="B103" s="1">
        <v>18</v>
      </c>
      <c r="C103" s="1" t="s">
        <v>195</v>
      </c>
      <c r="D103" s="1">
        <v>21.1</v>
      </c>
      <c r="E103" s="47">
        <v>809</v>
      </c>
      <c r="F103">
        <v>424</v>
      </c>
      <c r="G103" s="47">
        <v>2627</v>
      </c>
      <c r="H103">
        <v>0.48199999999999998</v>
      </c>
      <c r="I103" s="25">
        <f t="shared" si="78"/>
        <v>0.21291303620876778</v>
      </c>
      <c r="J103" s="25">
        <f t="shared" si="79"/>
        <v>0.10783842457063871</v>
      </c>
      <c r="K103" s="27">
        <f t="shared" si="80"/>
        <v>1.9743707964622645</v>
      </c>
      <c r="L103" s="27">
        <f t="shared" si="81"/>
        <v>0.72699719724952661</v>
      </c>
      <c r="M103" s="27">
        <f t="shared" si="82"/>
        <v>6.1957547169811322</v>
      </c>
      <c r="N103" s="27"/>
      <c r="O103" s="51">
        <f t="shared" si="83"/>
        <v>19.79171765691877</v>
      </c>
      <c r="P103" s="51">
        <f t="shared" si="84"/>
        <v>6.1957547169811322</v>
      </c>
      <c r="Q103" s="58">
        <f t="shared" si="59"/>
        <v>0.72699719724952661</v>
      </c>
      <c r="R103" s="156">
        <f t="shared" si="70"/>
        <v>550.6688322967309</v>
      </c>
      <c r="S103" s="156">
        <f t="shared" si="71"/>
        <v>1142.4664570471596</v>
      </c>
      <c r="T103" s="153"/>
      <c r="U103" s="153"/>
      <c r="W103" s="1">
        <v>58</v>
      </c>
      <c r="X103" s="1">
        <v>21.1</v>
      </c>
      <c r="Y103" s="17">
        <v>0.625</v>
      </c>
      <c r="Z103" s="21">
        <v>984</v>
      </c>
      <c r="AA103" s="68">
        <v>4515</v>
      </c>
      <c r="AB103" s="21">
        <v>714</v>
      </c>
      <c r="AC103" s="21">
        <v>1048</v>
      </c>
      <c r="AD103" s="27">
        <f t="shared" si="85"/>
        <v>0.21805919925734135</v>
      </c>
      <c r="AE103" s="27">
        <f t="shared" si="86"/>
        <v>0.11512363484235495</v>
      </c>
      <c r="AF103" s="24">
        <f t="shared" si="87"/>
        <v>1.8941305975609757</v>
      </c>
      <c r="AG103" s="29">
        <f t="shared" si="88"/>
        <v>0.70582984431490225</v>
      </c>
      <c r="AH103" s="29">
        <f t="shared" si="89"/>
        <v>4.5884146341463419</v>
      </c>
      <c r="AJ103" s="51">
        <f t="shared" si="60"/>
        <v>34.015837541297394</v>
      </c>
      <c r="AK103" s="51">
        <f t="shared" si="61"/>
        <v>4.5884146341463419</v>
      </c>
      <c r="AL103" s="58">
        <f t="shared" si="62"/>
        <v>0.70582984431490225</v>
      </c>
      <c r="AN103" s="122"/>
      <c r="AO103" s="160"/>
      <c r="AP103" s="160"/>
      <c r="AQ103" s="128"/>
    </row>
    <row r="104" spans="1:43" x14ac:dyDescent="0.2">
      <c r="A104">
        <v>58</v>
      </c>
      <c r="B104" s="1">
        <v>18</v>
      </c>
      <c r="C104" s="1" t="s">
        <v>195</v>
      </c>
      <c r="D104" s="1">
        <v>21.1</v>
      </c>
      <c r="E104" s="47">
        <v>850</v>
      </c>
      <c r="F104">
        <v>488</v>
      </c>
      <c r="G104" s="47">
        <v>2937</v>
      </c>
      <c r="H104">
        <v>0.50700000000000001</v>
      </c>
      <c r="I104" s="25">
        <f t="shared" si="78"/>
        <v>0.21562808141234524</v>
      </c>
      <c r="J104" s="25">
        <f t="shared" si="79"/>
        <v>0.10700800999742505</v>
      </c>
      <c r="K104" s="27">
        <f t="shared" si="80"/>
        <v>2.0150648668032791</v>
      </c>
      <c r="L104" s="27">
        <f t="shared" si="81"/>
        <v>0.74669730136032797</v>
      </c>
      <c r="M104" s="27">
        <f t="shared" si="82"/>
        <v>6.0184426229508201</v>
      </c>
      <c r="N104" s="27"/>
      <c r="O104" s="51">
        <f t="shared" si="83"/>
        <v>22.12724581590043</v>
      </c>
      <c r="P104" s="51">
        <f t="shared" si="84"/>
        <v>6.0184426229508201</v>
      </c>
      <c r="Q104" s="58">
        <f t="shared" si="59"/>
        <v>0.74669730136032797</v>
      </c>
      <c r="R104" s="156">
        <f t="shared" si="70"/>
        <v>578.57664703612022</v>
      </c>
      <c r="S104" s="156">
        <f t="shared" si="71"/>
        <v>1141.1768186116769</v>
      </c>
      <c r="T104" s="153"/>
      <c r="U104" s="153"/>
      <c r="W104" s="1">
        <v>58</v>
      </c>
      <c r="X104" s="1">
        <v>21.1</v>
      </c>
      <c r="Y104" s="17">
        <v>0.65</v>
      </c>
      <c r="Z104" s="21">
        <v>1127</v>
      </c>
      <c r="AA104" s="68">
        <v>4905</v>
      </c>
      <c r="AB104" s="21">
        <v>745</v>
      </c>
      <c r="AC104" s="21">
        <v>1090</v>
      </c>
      <c r="AD104" s="27">
        <f t="shared" si="85"/>
        <v>0.21899048198463994</v>
      </c>
      <c r="AE104" s="27">
        <f t="shared" si="86"/>
        <v>0.11719191878500525</v>
      </c>
      <c r="AF104" s="24">
        <f t="shared" si="87"/>
        <v>1.8686483185448095</v>
      </c>
      <c r="AG104" s="29">
        <f t="shared" si="88"/>
        <v>0.69781947461989913</v>
      </c>
      <c r="AH104" s="29">
        <f t="shared" si="89"/>
        <v>4.3522626441881096</v>
      </c>
      <c r="AJ104" s="51">
        <f t="shared" si="60"/>
        <v>36.954082644532384</v>
      </c>
      <c r="AK104" s="51">
        <f t="shared" si="61"/>
        <v>4.3522626441881096</v>
      </c>
      <c r="AL104" s="58">
        <f t="shared" si="62"/>
        <v>0.69781947461989913</v>
      </c>
      <c r="AN104" s="122"/>
      <c r="AO104" s="160"/>
      <c r="AP104" s="160"/>
      <c r="AQ104" s="128"/>
    </row>
    <row r="105" spans="1:43" x14ac:dyDescent="0.2">
      <c r="A105">
        <v>58</v>
      </c>
      <c r="B105" s="1">
        <v>18</v>
      </c>
      <c r="C105" s="1" t="s">
        <v>195</v>
      </c>
      <c r="D105" s="1">
        <v>21.1</v>
      </c>
      <c r="E105" s="47">
        <v>902</v>
      </c>
      <c r="F105">
        <v>602</v>
      </c>
      <c r="G105" s="47">
        <v>3310</v>
      </c>
      <c r="H105">
        <v>0.53800000000000003</v>
      </c>
      <c r="I105" s="25">
        <f t="shared" si="78"/>
        <v>0.21580134260029929</v>
      </c>
      <c r="J105" s="25">
        <f t="shared" si="79"/>
        <v>0.11046637976805067</v>
      </c>
      <c r="K105" s="27">
        <f t="shared" si="80"/>
        <v>1.9535477043189373</v>
      </c>
      <c r="L105" s="27">
        <f t="shared" si="81"/>
        <v>0.72419243426304403</v>
      </c>
      <c r="M105" s="27">
        <f t="shared" si="82"/>
        <v>5.4983388704318941</v>
      </c>
      <c r="N105" s="27"/>
      <c r="O105" s="51">
        <f t="shared" si="83"/>
        <v>24.937413568481588</v>
      </c>
      <c r="P105" s="51">
        <f t="shared" si="84"/>
        <v>5.4983388704318941</v>
      </c>
      <c r="Q105" s="58">
        <f t="shared" si="59"/>
        <v>0.72419243426304403</v>
      </c>
      <c r="R105" s="156">
        <f t="shared" si="70"/>
        <v>613.97192426656522</v>
      </c>
      <c r="S105" s="156">
        <f t="shared" si="71"/>
        <v>1141.2117551423144</v>
      </c>
      <c r="T105" s="153"/>
      <c r="U105" s="153"/>
      <c r="W105" s="1">
        <v>58</v>
      </c>
      <c r="X105" s="1">
        <v>21.1</v>
      </c>
      <c r="Y105" s="17">
        <v>0.67500000000000004</v>
      </c>
      <c r="Z105" s="21">
        <v>1277</v>
      </c>
      <c r="AA105" s="68">
        <v>5300</v>
      </c>
      <c r="AB105" s="21">
        <v>771</v>
      </c>
      <c r="AC105" s="21">
        <v>1132</v>
      </c>
      <c r="AD105" s="27">
        <f t="shared" si="85"/>
        <v>0.21939273364376319</v>
      </c>
      <c r="AE105" s="27">
        <f t="shared" si="86"/>
        <v>0.11855090113525787</v>
      </c>
      <c r="AF105" s="24">
        <f t="shared" si="87"/>
        <v>1.8506205481597495</v>
      </c>
      <c r="AG105" s="29">
        <f t="shared" si="88"/>
        <v>0.6917216856006948</v>
      </c>
      <c r="AH105" s="29">
        <f t="shared" si="89"/>
        <v>4.1503523884103366</v>
      </c>
      <c r="AJ105" s="51">
        <f t="shared" si="60"/>
        <v>39.929997556783206</v>
      </c>
      <c r="AK105" s="51">
        <f t="shared" si="61"/>
        <v>4.1503523884103366</v>
      </c>
      <c r="AL105" s="58">
        <f t="shared" si="62"/>
        <v>0.6917216856006948</v>
      </c>
      <c r="AN105" s="122"/>
      <c r="AO105" s="160"/>
      <c r="AP105" s="160"/>
      <c r="AQ105" s="128"/>
    </row>
    <row r="106" spans="1:43" x14ac:dyDescent="0.2">
      <c r="A106">
        <v>58</v>
      </c>
      <c r="B106" s="1">
        <v>18</v>
      </c>
      <c r="C106" s="1" t="s">
        <v>195</v>
      </c>
      <c r="D106" s="1">
        <v>21.1</v>
      </c>
      <c r="E106" s="47">
        <v>954</v>
      </c>
      <c r="F106">
        <v>707</v>
      </c>
      <c r="G106" s="47">
        <v>3705</v>
      </c>
      <c r="H106">
        <v>0.56899999999999995</v>
      </c>
      <c r="I106" s="25">
        <f t="shared" si="78"/>
        <v>0.21593880144481442</v>
      </c>
      <c r="J106" s="25">
        <f t="shared" si="79"/>
        <v>0.10965477105608835</v>
      </c>
      <c r="K106" s="27">
        <f t="shared" si="80"/>
        <v>1.9692604285714284</v>
      </c>
      <c r="L106" s="27">
        <f t="shared" si="81"/>
        <v>0.73024970237424591</v>
      </c>
      <c r="M106" s="27">
        <f t="shared" si="82"/>
        <v>5.2404526166902405</v>
      </c>
      <c r="N106" s="27"/>
      <c r="O106" s="51">
        <f t="shared" si="83"/>
        <v>27.913328480732414</v>
      </c>
      <c r="P106" s="51">
        <f t="shared" si="84"/>
        <v>5.2404526166902405</v>
      </c>
      <c r="Q106" s="58">
        <f t="shared" si="59"/>
        <v>0.73024970237424591</v>
      </c>
      <c r="R106" s="156">
        <f t="shared" si="70"/>
        <v>649.36720149701023</v>
      </c>
      <c r="S106" s="156">
        <f t="shared" si="71"/>
        <v>1141.2428848805102</v>
      </c>
      <c r="T106" s="153"/>
      <c r="U106" s="153"/>
      <c r="W106" s="1">
        <v>58</v>
      </c>
      <c r="X106" s="1">
        <v>21.1</v>
      </c>
      <c r="Y106" s="17">
        <v>0.7</v>
      </c>
      <c r="Z106" s="21">
        <v>1461</v>
      </c>
      <c r="AA106" s="68">
        <v>5772</v>
      </c>
      <c r="AB106" s="21">
        <v>799</v>
      </c>
      <c r="AC106" s="21">
        <v>1174</v>
      </c>
      <c r="AD106" s="27">
        <f t="shared" si="85"/>
        <v>0.22214132205688242</v>
      </c>
      <c r="AE106" s="27">
        <f t="shared" si="86"/>
        <v>0.12159036663419405</v>
      </c>
      <c r="AF106" s="24">
        <f t="shared" si="87"/>
        <v>1.8269648180698148</v>
      </c>
      <c r="AG106" s="29">
        <f t="shared" si="88"/>
        <v>0.68714398890076467</v>
      </c>
      <c r="AH106" s="29">
        <f t="shared" si="89"/>
        <v>3.9507186858316223</v>
      </c>
      <c r="AJ106" s="51">
        <f t="shared" si="60"/>
        <v>43.486027527877866</v>
      </c>
      <c r="AK106" s="51">
        <f t="shared" si="61"/>
        <v>3.9507186858316223</v>
      </c>
      <c r="AL106" s="58">
        <f t="shared" si="62"/>
        <v>0.68714398890076467</v>
      </c>
      <c r="AN106" s="122"/>
      <c r="AO106" s="160"/>
      <c r="AP106" s="160"/>
      <c r="AQ106" s="128"/>
    </row>
    <row r="107" spans="1:43" x14ac:dyDescent="0.2">
      <c r="A107">
        <v>58</v>
      </c>
      <c r="B107" s="1">
        <v>18</v>
      </c>
      <c r="C107" s="1" t="s">
        <v>195</v>
      </c>
      <c r="D107" s="1">
        <v>21.1</v>
      </c>
      <c r="E107" s="47">
        <v>1005</v>
      </c>
      <c r="F107">
        <v>848</v>
      </c>
      <c r="G107" s="47">
        <v>4164</v>
      </c>
      <c r="H107">
        <v>0.59899999999999998</v>
      </c>
      <c r="I107" s="25">
        <f t="shared" si="78"/>
        <v>0.21868440880453555</v>
      </c>
      <c r="J107" s="25">
        <f t="shared" si="79"/>
        <v>0.11249958225642803</v>
      </c>
      <c r="K107" s="27">
        <f t="shared" si="80"/>
        <v>1.9438686297169809</v>
      </c>
      <c r="L107" s="27">
        <f t="shared" si="81"/>
        <v>0.7254019404212696</v>
      </c>
      <c r="M107" s="27">
        <f t="shared" si="82"/>
        <v>4.9103773584905657</v>
      </c>
      <c r="N107" s="27"/>
      <c r="O107" s="51">
        <f t="shared" si="83"/>
        <v>31.371416948385903</v>
      </c>
      <c r="P107" s="51">
        <f t="shared" si="84"/>
        <v>4.9103773584905657</v>
      </c>
      <c r="Q107" s="58">
        <f t="shared" si="59"/>
        <v>0.7254019404212696</v>
      </c>
      <c r="R107" s="156">
        <f t="shared" si="70"/>
        <v>684.08180031917743</v>
      </c>
      <c r="S107" s="156">
        <f t="shared" si="71"/>
        <v>1142.0397334209974</v>
      </c>
      <c r="T107" s="153"/>
      <c r="U107" s="153"/>
      <c r="W107" s="1">
        <v>58</v>
      </c>
      <c r="X107" s="1">
        <v>21.1</v>
      </c>
      <c r="Y107" s="17">
        <v>0.72499999999999998</v>
      </c>
      <c r="Z107" s="21">
        <v>1656</v>
      </c>
      <c r="AA107" s="68">
        <v>6292</v>
      </c>
      <c r="AB107" s="21">
        <v>826</v>
      </c>
      <c r="AC107" s="21">
        <v>1216</v>
      </c>
      <c r="AD107" s="27">
        <f t="shared" si="85"/>
        <v>0.22571519042902871</v>
      </c>
      <c r="AE107" s="27">
        <f t="shared" si="86"/>
        <v>0.12402603229274367</v>
      </c>
      <c r="AF107" s="24">
        <f t="shared" si="87"/>
        <v>1.8199017275362321</v>
      </c>
      <c r="AG107" s="29">
        <f t="shared" si="88"/>
        <v>0.68997161172967547</v>
      </c>
      <c r="AH107" s="29">
        <f t="shared" si="89"/>
        <v>3.7995169082125604</v>
      </c>
      <c r="AJ107" s="51">
        <f t="shared" si="60"/>
        <v>47.403687665524515</v>
      </c>
      <c r="AK107" s="51">
        <f t="shared" si="61"/>
        <v>3.7995169082125604</v>
      </c>
      <c r="AL107" s="58">
        <f t="shared" si="62"/>
        <v>0.68997161172967547</v>
      </c>
      <c r="AN107" s="122"/>
      <c r="AO107" s="160"/>
      <c r="AP107" s="160"/>
      <c r="AQ107" s="128"/>
    </row>
    <row r="108" spans="1:43" x14ac:dyDescent="0.2">
      <c r="A108">
        <v>58</v>
      </c>
      <c r="B108" s="1">
        <v>18</v>
      </c>
      <c r="C108" s="1" t="s">
        <v>195</v>
      </c>
      <c r="D108" s="1">
        <v>21.1</v>
      </c>
      <c r="E108" s="47">
        <v>1049</v>
      </c>
      <c r="F108">
        <v>978</v>
      </c>
      <c r="G108" s="47">
        <v>4508</v>
      </c>
      <c r="H108">
        <v>0.625</v>
      </c>
      <c r="I108" s="25">
        <f t="shared" si="78"/>
        <v>0.21730621859921267</v>
      </c>
      <c r="J108" s="25">
        <f t="shared" si="79"/>
        <v>0.11409474262439553</v>
      </c>
      <c r="K108" s="27">
        <f t="shared" si="80"/>
        <v>1.9046120233128836</v>
      </c>
      <c r="L108" s="27">
        <f t="shared" si="81"/>
        <v>0.70850919396380041</v>
      </c>
      <c r="M108" s="27">
        <f t="shared" si="82"/>
        <v>4.6094069529652355</v>
      </c>
      <c r="N108" s="27"/>
      <c r="O108" s="51">
        <f t="shared" si="83"/>
        <v>33.963099808675224</v>
      </c>
      <c r="P108" s="51">
        <f t="shared" si="84"/>
        <v>4.6094069529652355</v>
      </c>
      <c r="Q108" s="58">
        <f t="shared" si="59"/>
        <v>0.70850919396380041</v>
      </c>
      <c r="R108" s="156">
        <f t="shared" si="70"/>
        <v>714.03165028340015</v>
      </c>
      <c r="S108" s="156">
        <f t="shared" si="71"/>
        <v>1142.4506404534402</v>
      </c>
      <c r="T108" s="153"/>
      <c r="U108" s="153"/>
      <c r="W108" s="1">
        <v>58</v>
      </c>
      <c r="X108" s="1">
        <v>21.1</v>
      </c>
      <c r="Y108" s="17">
        <v>0.75</v>
      </c>
      <c r="Z108" s="21">
        <v>1915</v>
      </c>
      <c r="AA108" s="68">
        <v>6850</v>
      </c>
      <c r="AB108" s="21">
        <v>856</v>
      </c>
      <c r="AC108" s="21">
        <v>1258</v>
      </c>
      <c r="AD108" s="27">
        <f t="shared" si="85"/>
        <v>0.22959821793246263</v>
      </c>
      <c r="AE108" s="27">
        <f t="shared" si="86"/>
        <v>0.12953290271439033</v>
      </c>
      <c r="AF108" s="24">
        <f t="shared" si="87"/>
        <v>1.7725088616187989</v>
      </c>
      <c r="AG108" s="29">
        <f t="shared" si="88"/>
        <v>0.67775942071796058</v>
      </c>
      <c r="AH108" s="29">
        <f t="shared" si="89"/>
        <v>3.5770234986945169</v>
      </c>
      <c r="AJ108" s="51">
        <f t="shared" si="60"/>
        <v>51.607638351691506</v>
      </c>
      <c r="AK108" s="51">
        <f t="shared" si="61"/>
        <v>3.5770234986945169</v>
      </c>
      <c r="AL108" s="58">
        <f t="shared" si="62"/>
        <v>0.67775942071796058</v>
      </c>
      <c r="AN108" s="122"/>
      <c r="AO108" s="160"/>
      <c r="AP108" s="160"/>
      <c r="AQ108" s="128"/>
    </row>
    <row r="109" spans="1:43" x14ac:dyDescent="0.2">
      <c r="A109">
        <v>58</v>
      </c>
      <c r="B109" s="1">
        <v>18</v>
      </c>
      <c r="C109" s="1" t="s">
        <v>195</v>
      </c>
      <c r="D109" s="1">
        <v>21.1</v>
      </c>
      <c r="E109" s="47">
        <v>1100</v>
      </c>
      <c r="F109">
        <v>1178</v>
      </c>
      <c r="G109" s="47">
        <v>4987</v>
      </c>
      <c r="H109">
        <v>0.65600000000000003</v>
      </c>
      <c r="I109" s="25">
        <f t="shared" si="78"/>
        <v>0.21862167707742244</v>
      </c>
      <c r="J109" s="25">
        <f t="shared" si="79"/>
        <v>0.11918469180163078</v>
      </c>
      <c r="K109" s="27">
        <f t="shared" si="80"/>
        <v>1.8343100424448224</v>
      </c>
      <c r="L109" s="27">
        <f t="shared" si="81"/>
        <v>0.68441929699282456</v>
      </c>
      <c r="M109" s="27">
        <f t="shared" si="82"/>
        <v>4.2334465195246178</v>
      </c>
      <c r="N109" s="27"/>
      <c r="O109" s="51">
        <f t="shared" si="83"/>
        <v>37.571867512392046</v>
      </c>
      <c r="P109" s="51">
        <f t="shared" si="84"/>
        <v>4.2334465195246178</v>
      </c>
      <c r="Q109" s="58">
        <f t="shared" si="59"/>
        <v>0.68441929699282456</v>
      </c>
      <c r="R109" s="156">
        <f t="shared" si="70"/>
        <v>748.74624910556736</v>
      </c>
      <c r="S109" s="156">
        <f t="shared" si="71"/>
        <v>1141.381477295072</v>
      </c>
      <c r="T109" s="153"/>
      <c r="U109" s="153"/>
      <c r="W109" s="1">
        <v>58</v>
      </c>
      <c r="X109" s="1">
        <v>21.1</v>
      </c>
      <c r="Y109" s="17">
        <v>0.77500000000000002</v>
      </c>
      <c r="Z109" s="21">
        <v>2181</v>
      </c>
      <c r="AA109" s="68">
        <v>7430</v>
      </c>
      <c r="AB109" s="21">
        <v>885</v>
      </c>
      <c r="AC109" s="21">
        <v>1300</v>
      </c>
      <c r="AD109" s="27">
        <f t="shared" si="85"/>
        <v>0.23320686606824501</v>
      </c>
      <c r="AE109" s="27">
        <f t="shared" si="86"/>
        <v>0.13368382137957993</v>
      </c>
      <c r="AF109" s="24">
        <f t="shared" si="87"/>
        <v>1.744465887207703</v>
      </c>
      <c r="AG109" s="29">
        <f t="shared" si="88"/>
        <v>0.67225809274158743</v>
      </c>
      <c r="AH109" s="29">
        <f t="shared" si="89"/>
        <v>3.4066941769830352</v>
      </c>
      <c r="AJ109" s="51">
        <f t="shared" si="60"/>
        <v>55.97733619752816</v>
      </c>
      <c r="AK109" s="51">
        <f t="shared" si="61"/>
        <v>3.4066941769830352</v>
      </c>
      <c r="AL109" s="58">
        <f t="shared" si="62"/>
        <v>0.67225809274158743</v>
      </c>
      <c r="AN109" s="122"/>
      <c r="AO109" s="160"/>
      <c r="AP109" s="160"/>
      <c r="AQ109" s="128"/>
    </row>
    <row r="110" spans="1:43" x14ac:dyDescent="0.2">
      <c r="A110">
        <v>58</v>
      </c>
      <c r="B110" s="1">
        <v>18</v>
      </c>
      <c r="C110" s="1" t="s">
        <v>195</v>
      </c>
      <c r="D110" s="1">
        <v>21.1</v>
      </c>
      <c r="E110" s="47">
        <v>1145</v>
      </c>
      <c r="F110">
        <v>1317</v>
      </c>
      <c r="G110" s="47">
        <v>5442</v>
      </c>
      <c r="H110">
        <v>0.68300000000000005</v>
      </c>
      <c r="I110" s="25">
        <f t="shared" si="78"/>
        <v>0.22018452249649406</v>
      </c>
      <c r="J110" s="25">
        <f t="shared" si="79"/>
        <v>0.11814696171662907</v>
      </c>
      <c r="K110" s="27">
        <f t="shared" si="80"/>
        <v>1.8636494692482921</v>
      </c>
      <c r="L110" s="27">
        <f t="shared" si="81"/>
        <v>0.69784748098864524</v>
      </c>
      <c r="M110" s="27">
        <f t="shared" si="82"/>
        <v>4.1321184510250566</v>
      </c>
      <c r="N110" s="27"/>
      <c r="O110" s="51">
        <f t="shared" si="83"/>
        <v>40.999820132832873</v>
      </c>
      <c r="P110" s="51">
        <f t="shared" si="84"/>
        <v>4.1321184510250566</v>
      </c>
      <c r="Q110" s="58">
        <f t="shared" si="59"/>
        <v>0.69784748098864524</v>
      </c>
      <c r="R110" s="156">
        <f t="shared" si="70"/>
        <v>779.37677747806777</v>
      </c>
      <c r="S110" s="156">
        <f t="shared" si="71"/>
        <v>1141.1080197336278</v>
      </c>
      <c r="T110" s="153"/>
      <c r="U110" s="153"/>
      <c r="W110" s="1">
        <v>58</v>
      </c>
      <c r="X110" s="1">
        <v>21.1</v>
      </c>
      <c r="Y110" s="17">
        <v>0.8</v>
      </c>
      <c r="Z110" s="21">
        <v>2469</v>
      </c>
      <c r="AA110" s="68">
        <v>7984</v>
      </c>
      <c r="AB110" s="21">
        <v>913</v>
      </c>
      <c r="AC110" s="21">
        <v>1342</v>
      </c>
      <c r="AD110" s="27">
        <f t="shared" si="85"/>
        <v>0.2351552722628607</v>
      </c>
      <c r="AE110" s="27">
        <f t="shared" si="86"/>
        <v>0.13756779784196918</v>
      </c>
      <c r="AF110" s="24">
        <f t="shared" si="87"/>
        <v>1.7093773103280683</v>
      </c>
      <c r="AG110" s="29">
        <f t="shared" si="88"/>
        <v>0.66148223703779185</v>
      </c>
      <c r="AH110" s="29">
        <f t="shared" si="89"/>
        <v>3.233697853381936</v>
      </c>
      <c r="AJ110" s="51">
        <f t="shared" si="60"/>
        <v>60.151151036482482</v>
      </c>
      <c r="AK110" s="51">
        <f t="shared" si="61"/>
        <v>3.233697853381936</v>
      </c>
      <c r="AL110" s="58">
        <f t="shared" si="62"/>
        <v>0.66148223703779185</v>
      </c>
      <c r="AN110" s="122"/>
      <c r="AO110" s="160"/>
      <c r="AP110" s="160"/>
      <c r="AQ110" s="128"/>
    </row>
    <row r="111" spans="1:43" x14ac:dyDescent="0.2">
      <c r="A111">
        <v>58</v>
      </c>
      <c r="B111" s="1">
        <v>18</v>
      </c>
      <c r="C111" s="1" t="s">
        <v>195</v>
      </c>
      <c r="D111" s="1">
        <v>21.1</v>
      </c>
      <c r="E111" s="47">
        <v>1196</v>
      </c>
      <c r="F111">
        <v>1547</v>
      </c>
      <c r="G111" s="47">
        <v>6000</v>
      </c>
      <c r="H111">
        <v>0.71299999999999997</v>
      </c>
      <c r="I111" s="25">
        <f t="shared" si="78"/>
        <v>0.22249902626299628</v>
      </c>
      <c r="J111" s="25">
        <f t="shared" si="79"/>
        <v>0.12177272299899809</v>
      </c>
      <c r="K111" s="27">
        <f t="shared" si="80"/>
        <v>1.8271663865546222</v>
      </c>
      <c r="L111" s="27">
        <f t="shared" si="81"/>
        <v>0.68777287834277445</v>
      </c>
      <c r="M111" s="27">
        <f t="shared" si="82"/>
        <v>3.8784744667097608</v>
      </c>
      <c r="N111" s="27"/>
      <c r="O111" s="51">
        <f t="shared" si="83"/>
        <v>45.203770818999857</v>
      </c>
      <c r="P111" s="51">
        <f t="shared" si="84"/>
        <v>3.8784744667097608</v>
      </c>
      <c r="Q111" s="58">
        <f t="shared" si="59"/>
        <v>0.68777287834277445</v>
      </c>
      <c r="R111" s="156">
        <f t="shared" si="70"/>
        <v>814.09137630023508</v>
      </c>
      <c r="S111" s="156">
        <f t="shared" si="71"/>
        <v>1141.7831364659678</v>
      </c>
      <c r="T111" s="153"/>
      <c r="U111" s="153"/>
      <c r="W111" s="1">
        <v>58</v>
      </c>
      <c r="X111" s="1">
        <v>21.1</v>
      </c>
      <c r="Y111" s="17">
        <v>0.82499999999999996</v>
      </c>
      <c r="Z111" s="21">
        <v>2778</v>
      </c>
      <c r="AA111" s="68">
        <v>8526</v>
      </c>
      <c r="AB111" s="21">
        <v>942</v>
      </c>
      <c r="AC111" s="21">
        <v>1384</v>
      </c>
      <c r="AD111" s="27">
        <f t="shared" si="85"/>
        <v>0.2361089074985723</v>
      </c>
      <c r="AE111" s="27">
        <f t="shared" si="86"/>
        <v>0.14111631068766278</v>
      </c>
      <c r="AF111" s="24">
        <f t="shared" si="87"/>
        <v>1.673151079049676</v>
      </c>
      <c r="AG111" s="29">
        <f t="shared" si="88"/>
        <v>0.6487751922271805</v>
      </c>
      <c r="AH111" s="29">
        <f t="shared" si="89"/>
        <v>3.0691144708423326</v>
      </c>
      <c r="AJ111" s="51">
        <f t="shared" si="60"/>
        <v>64.234558333798802</v>
      </c>
      <c r="AK111" s="51">
        <f t="shared" si="61"/>
        <v>3.0691144708423326</v>
      </c>
      <c r="AL111" s="58">
        <f t="shared" si="62"/>
        <v>0.6487751922271805</v>
      </c>
      <c r="AN111" s="122"/>
      <c r="AO111" s="160"/>
      <c r="AP111" s="160"/>
      <c r="AQ111" s="128"/>
    </row>
    <row r="112" spans="1:43" x14ac:dyDescent="0.2">
      <c r="A112">
        <v>58</v>
      </c>
      <c r="B112" s="1">
        <v>18</v>
      </c>
      <c r="C112" s="1" t="s">
        <v>195</v>
      </c>
      <c r="D112" s="1">
        <v>21.1</v>
      </c>
      <c r="E112" s="47">
        <v>1242</v>
      </c>
      <c r="F112">
        <v>1838</v>
      </c>
      <c r="G112" s="47">
        <v>6660</v>
      </c>
      <c r="H112" s="17">
        <v>0.74</v>
      </c>
      <c r="I112" s="25">
        <f t="shared" si="78"/>
        <v>0.22901833929588736</v>
      </c>
      <c r="J112" s="25">
        <f t="shared" si="79"/>
        <v>0.12919150643034891</v>
      </c>
      <c r="K112" s="27">
        <f t="shared" si="80"/>
        <v>1.7727043025027203</v>
      </c>
      <c r="L112" s="27">
        <f t="shared" si="81"/>
        <v>0.67697763396562505</v>
      </c>
      <c r="M112" s="27">
        <f t="shared" si="82"/>
        <v>3.6235038084874862</v>
      </c>
      <c r="N112" s="27"/>
      <c r="O112" s="51">
        <f t="shared" si="83"/>
        <v>50.176185609089842</v>
      </c>
      <c r="P112" s="51">
        <f t="shared" si="84"/>
        <v>3.6235038084874862</v>
      </c>
      <c r="Q112" s="58">
        <f t="shared" si="59"/>
        <v>0.67697763396562505</v>
      </c>
      <c r="R112" s="156">
        <f t="shared" si="70"/>
        <v>845.40258308101329</v>
      </c>
      <c r="S112" s="156">
        <f t="shared" si="71"/>
        <v>1142.4359230824505</v>
      </c>
      <c r="T112" s="153"/>
      <c r="U112" s="153"/>
      <c r="W112"/>
      <c r="X112"/>
      <c r="Y112"/>
      <c r="Z112"/>
      <c r="AA112" s="59"/>
      <c r="AD112" s="27"/>
      <c r="AE112" s="27"/>
      <c r="AG112" s="29"/>
      <c r="AH112" s="29"/>
      <c r="AL112" s="58"/>
      <c r="AN112" s="122"/>
      <c r="AO112" s="160"/>
      <c r="AP112" s="160"/>
      <c r="AQ112" s="128"/>
    </row>
    <row r="113" spans="1:43" x14ac:dyDescent="0.2">
      <c r="A113">
        <v>58</v>
      </c>
      <c r="B113" s="1">
        <v>18</v>
      </c>
      <c r="C113" s="1" t="s">
        <v>195</v>
      </c>
      <c r="D113" s="1">
        <v>21.1</v>
      </c>
      <c r="E113" s="47">
        <v>1300</v>
      </c>
      <c r="F113">
        <v>2171</v>
      </c>
      <c r="G113" s="47">
        <v>7432</v>
      </c>
      <c r="H113">
        <v>0.77500000000000002</v>
      </c>
      <c r="I113" s="25">
        <f t="shared" si="78"/>
        <v>0.233269640460188</v>
      </c>
      <c r="J113" s="25">
        <f t="shared" si="79"/>
        <v>0.13307087400965978</v>
      </c>
      <c r="K113" s="27">
        <f t="shared" si="80"/>
        <v>1.752972934131737</v>
      </c>
      <c r="L113" s="27">
        <f t="shared" si="81"/>
        <v>0.67562733460654156</v>
      </c>
      <c r="M113" s="27">
        <f t="shared" si="82"/>
        <v>3.4233072316904654</v>
      </c>
      <c r="N113" s="27"/>
      <c r="O113" s="51">
        <f t="shared" si="83"/>
        <v>55.992404121134491</v>
      </c>
      <c r="P113" s="51">
        <f t="shared" si="84"/>
        <v>3.4233072316904654</v>
      </c>
      <c r="Q113" s="58">
        <f t="shared" si="59"/>
        <v>0.67562733460654156</v>
      </c>
      <c r="R113" s="156">
        <f t="shared" si="70"/>
        <v>884.88193076112509</v>
      </c>
      <c r="S113" s="156">
        <f t="shared" si="71"/>
        <v>1141.7831364659678</v>
      </c>
      <c r="T113" s="153"/>
      <c r="U113" s="153"/>
      <c r="W113"/>
      <c r="X113"/>
      <c r="Y113"/>
      <c r="Z113"/>
      <c r="AA113" s="59"/>
      <c r="AD113" s="27"/>
      <c r="AE113" s="27"/>
      <c r="AG113" s="29"/>
      <c r="AH113" s="29"/>
      <c r="AL113" s="58"/>
      <c r="AN113" s="122"/>
      <c r="AO113" s="160"/>
      <c r="AP113" s="160"/>
      <c r="AQ113" s="128"/>
    </row>
    <row r="114" spans="1:43" x14ac:dyDescent="0.2">
      <c r="A114">
        <v>58</v>
      </c>
      <c r="B114" s="1">
        <v>18</v>
      </c>
      <c r="C114" s="1" t="s">
        <v>195</v>
      </c>
      <c r="D114" s="1">
        <v>21.1</v>
      </c>
      <c r="E114" s="47">
        <v>1350</v>
      </c>
      <c r="F114">
        <v>2543</v>
      </c>
      <c r="G114" s="47">
        <v>8140</v>
      </c>
      <c r="H114">
        <v>0.80500000000000005</v>
      </c>
      <c r="I114" s="25">
        <f t="shared" si="78"/>
        <v>0.23691692735338107</v>
      </c>
      <c r="J114" s="25">
        <f t="shared" si="79"/>
        <v>0.1391868792468639</v>
      </c>
      <c r="K114" s="27">
        <f t="shared" si="80"/>
        <v>1.7021498623672833</v>
      </c>
      <c r="L114" s="27">
        <f t="shared" si="81"/>
        <v>0.66114806486441968</v>
      </c>
      <c r="M114" s="27">
        <f t="shared" si="82"/>
        <v>3.2009437672040897</v>
      </c>
      <c r="N114" s="27"/>
      <c r="O114" s="51">
        <f t="shared" si="83"/>
        <v>61.326449077776473</v>
      </c>
      <c r="P114" s="51">
        <f t="shared" si="84"/>
        <v>3.2009437672040897</v>
      </c>
      <c r="Q114" s="58">
        <f t="shared" si="59"/>
        <v>0.66114806486441968</v>
      </c>
      <c r="R114" s="156">
        <f t="shared" si="70"/>
        <v>918.9158511750145</v>
      </c>
      <c r="S114" s="156">
        <f t="shared" si="71"/>
        <v>1141.5103741304526</v>
      </c>
      <c r="T114" s="153"/>
      <c r="U114" s="153"/>
      <c r="W114"/>
      <c r="X114"/>
      <c r="Y114"/>
      <c r="Z114"/>
      <c r="AA114" s="59"/>
      <c r="AD114" s="27"/>
      <c r="AE114" s="27"/>
      <c r="AG114" s="29"/>
      <c r="AH114" s="29"/>
      <c r="AL114" s="58"/>
      <c r="AN114" s="122"/>
      <c r="AO114" s="160"/>
      <c r="AP114" s="160"/>
      <c r="AQ114" s="128"/>
    </row>
    <row r="115" spans="1:43" x14ac:dyDescent="0.2">
      <c r="A115">
        <v>58</v>
      </c>
      <c r="B115" s="1">
        <v>18</v>
      </c>
      <c r="C115" s="1" t="s">
        <v>195</v>
      </c>
      <c r="D115" s="1">
        <v>21.1</v>
      </c>
      <c r="E115" s="47">
        <v>1351</v>
      </c>
      <c r="F115">
        <v>2512</v>
      </c>
      <c r="G115" s="47">
        <v>8033</v>
      </c>
      <c r="H115">
        <v>0.80500000000000005</v>
      </c>
      <c r="I115" s="25">
        <f t="shared" si="78"/>
        <v>0.23345667323982983</v>
      </c>
      <c r="J115" s="25">
        <f t="shared" si="79"/>
        <v>0.13718506418718668</v>
      </c>
      <c r="K115" s="27">
        <f t="shared" si="80"/>
        <v>1.7017645078423564</v>
      </c>
      <c r="L115" s="27">
        <f t="shared" si="81"/>
        <v>0.65615357493308113</v>
      </c>
      <c r="M115" s="27">
        <f t="shared" si="82"/>
        <v>3.1978503184713376</v>
      </c>
      <c r="N115" s="27"/>
      <c r="O115" s="51">
        <f t="shared" si="83"/>
        <v>60.520315164837648</v>
      </c>
      <c r="P115" s="51">
        <f t="shared" si="84"/>
        <v>3.1978503184713376</v>
      </c>
      <c r="Q115" s="58">
        <f t="shared" si="59"/>
        <v>0.65615357493308113</v>
      </c>
      <c r="R115" s="156">
        <f t="shared" si="70"/>
        <v>919.59652958329218</v>
      </c>
      <c r="S115" s="156">
        <f t="shared" si="71"/>
        <v>1142.3559373705493</v>
      </c>
      <c r="T115" s="153"/>
      <c r="U115" s="153"/>
      <c r="W115"/>
      <c r="X115"/>
      <c r="Y115"/>
      <c r="Z115"/>
      <c r="AA115" s="59"/>
      <c r="AD115" s="27"/>
      <c r="AE115" s="27"/>
      <c r="AG115" s="29"/>
      <c r="AH115" s="29"/>
      <c r="AL115" s="58"/>
      <c r="AN115" s="122"/>
      <c r="AO115" s="160"/>
      <c r="AP115" s="160"/>
      <c r="AQ115" s="128"/>
    </row>
    <row r="116" spans="1:43" x14ac:dyDescent="0.2">
      <c r="A116">
        <v>58</v>
      </c>
      <c r="B116" s="1">
        <v>18</v>
      </c>
      <c r="C116" s="1" t="s">
        <v>195</v>
      </c>
      <c r="D116" s="1">
        <v>21.1</v>
      </c>
      <c r="E116" s="47">
        <v>1398</v>
      </c>
      <c r="F116">
        <v>2892</v>
      </c>
      <c r="G116" s="47">
        <v>8715</v>
      </c>
      <c r="H116">
        <v>0.83299999999999996</v>
      </c>
      <c r="I116" s="25">
        <f>0.1515*(G116/1000)/(E116/1000)^2/($D$4/10)^4</f>
        <v>0.23653328983508123</v>
      </c>
      <c r="J116" s="25">
        <f>0.5*(F116/1000)/(E116/1000)^3/($D$4/10)^5</f>
        <v>0.14253778877598255</v>
      </c>
      <c r="K116" s="27">
        <f>I116/J116</f>
        <v>1.6594426773858919</v>
      </c>
      <c r="L116" s="27">
        <f>0.798*I116^1.5/J116</f>
        <v>0.64403768833715203</v>
      </c>
      <c r="M116" s="27">
        <f>G116/F116</f>
        <v>3.0134854771784232</v>
      </c>
      <c r="N116" s="27"/>
      <c r="O116" s="51">
        <f>G116/(PI()*$D$4^2/4)</f>
        <v>65.658477114597289</v>
      </c>
      <c r="P116" s="51">
        <f>M116</f>
        <v>3.0134854771784232</v>
      </c>
      <c r="Q116" s="58">
        <f t="shared" si="59"/>
        <v>0.64403768833715203</v>
      </c>
      <c r="R116" s="156">
        <f t="shared" si="70"/>
        <v>951.58841477234841</v>
      </c>
      <c r="S116" s="156">
        <f t="shared" si="71"/>
        <v>1142.3630429439957</v>
      </c>
      <c r="T116" s="153"/>
      <c r="U116" s="153"/>
      <c r="AD116" s="27"/>
      <c r="AE116" s="27"/>
      <c r="AG116" s="29"/>
      <c r="AH116" s="29"/>
      <c r="AL116" s="58"/>
      <c r="AN116" s="122"/>
      <c r="AO116" s="160"/>
      <c r="AP116" s="160"/>
      <c r="AQ116" s="128"/>
    </row>
    <row r="117" spans="1:43" x14ac:dyDescent="0.2">
      <c r="H117"/>
      <c r="I117" s="25"/>
      <c r="J117" s="25"/>
      <c r="K117" s="27"/>
      <c r="L117" s="27"/>
      <c r="M117" s="27"/>
      <c r="N117" s="27"/>
      <c r="O117" s="51"/>
      <c r="P117" s="51"/>
      <c r="Q117" s="58"/>
      <c r="R117" s="156"/>
      <c r="T117" s="153"/>
      <c r="U117" s="153"/>
      <c r="AD117" s="27"/>
      <c r="AE117" s="27"/>
      <c r="AG117" s="29"/>
      <c r="AH117" s="29"/>
      <c r="AL117" s="58"/>
      <c r="AN117" s="122"/>
      <c r="AO117" s="160"/>
      <c r="AP117" s="160"/>
      <c r="AQ117" s="128"/>
    </row>
    <row r="118" spans="1:43" x14ac:dyDescent="0.2">
      <c r="H118"/>
      <c r="I118" s="25"/>
      <c r="J118" s="25"/>
      <c r="K118" s="27"/>
      <c r="L118" s="27"/>
      <c r="M118" s="27"/>
      <c r="N118" s="27"/>
      <c r="O118" s="51"/>
      <c r="P118" s="51"/>
      <c r="Q118" s="58"/>
      <c r="R118" s="156"/>
      <c r="T118" s="153"/>
      <c r="U118" s="153"/>
      <c r="AD118" s="27"/>
      <c r="AE118" s="27"/>
      <c r="AG118" s="29"/>
      <c r="AH118" s="29"/>
      <c r="AL118" s="58"/>
      <c r="AN118" s="122"/>
      <c r="AO118" s="160"/>
      <c r="AP118" s="160"/>
      <c r="AQ118" s="128"/>
    </row>
    <row r="119" spans="1:43" x14ac:dyDescent="0.2">
      <c r="A119">
        <v>59</v>
      </c>
      <c r="B119" s="1">
        <v>20</v>
      </c>
      <c r="C119" s="1" t="s">
        <v>195</v>
      </c>
      <c r="D119" s="1">
        <v>21.1</v>
      </c>
      <c r="E119" s="47">
        <v>505</v>
      </c>
      <c r="F119" s="47">
        <v>107</v>
      </c>
      <c r="G119" s="47">
        <v>1050</v>
      </c>
      <c r="H119" s="47">
        <v>0.30199999999999999</v>
      </c>
      <c r="I119" s="25">
        <f t="shared" ref="I119:I128" si="90">0.1515*(G119/1000)/(E119/1000)^2/($D$4/10)^4</f>
        <v>0.21839654642261253</v>
      </c>
      <c r="J119" s="25">
        <f t="shared" ref="J119:J128" si="91">0.5*(F119/1000)/(E119/1000)^3/($D$4/10)^5</f>
        <v>0.11188268653409349</v>
      </c>
      <c r="K119" s="27">
        <f t="shared" ref="K119:K128" si="92">I119/J119</f>
        <v>1.952013785046729</v>
      </c>
      <c r="L119" s="27">
        <f t="shared" ref="L119:L128" si="93">0.798*I119^1.5/J119</f>
        <v>0.72796190844818276</v>
      </c>
      <c r="M119" s="27">
        <f t="shared" ref="M119:M128" si="94">G119/F119</f>
        <v>9.8130841121495322</v>
      </c>
      <c r="N119" s="27"/>
      <c r="O119" s="51">
        <f t="shared" ref="O119:O128" si="95">G119/(PI()*$D$4^2/4)</f>
        <v>7.9106598933249757</v>
      </c>
      <c r="P119" s="51">
        <f t="shared" ref="P119:P128" si="96">M119</f>
        <v>9.8130841121495322</v>
      </c>
      <c r="Q119" s="58">
        <f t="shared" si="59"/>
        <v>0.72796190844818276</v>
      </c>
      <c r="R119" s="156">
        <f t="shared" si="70"/>
        <v>343.74259618028321</v>
      </c>
      <c r="S119" s="156">
        <f t="shared" si="71"/>
        <v>1138.2205171532557</v>
      </c>
      <c r="T119" s="153"/>
      <c r="U119" s="153"/>
      <c r="W119" s="9">
        <v>59</v>
      </c>
      <c r="X119" s="7">
        <v>21.1</v>
      </c>
      <c r="Y119" s="17">
        <v>0.52500000000000002</v>
      </c>
      <c r="Z119" s="21">
        <v>576</v>
      </c>
      <c r="AA119">
        <v>3168</v>
      </c>
      <c r="AB119">
        <v>597</v>
      </c>
      <c r="AC119">
        <v>878</v>
      </c>
      <c r="AD119" s="27">
        <f t="shared" ref="AD119:AD130" si="97">0.1515*(AA119/1000)/(AC119/1000)^2/($D$4/10)^4</f>
        <v>0.21798939432616748</v>
      </c>
      <c r="AE119" s="27">
        <f t="shared" ref="AE119:AE130" si="98">0.5*(Z119/1000)/(AC119/1000)^3/($D$4/10)^5</f>
        <v>0.11460199515281866</v>
      </c>
      <c r="AF119" s="24">
        <f t="shared" ref="AF119:AF130" si="99">AD119/AE119</f>
        <v>1.9021431000000002</v>
      </c>
      <c r="AG119" s="29">
        <f t="shared" ref="AG119:AG130" si="100">0.798*AD119^1.5/AE119</f>
        <v>0.70870216571361355</v>
      </c>
      <c r="AH119" s="29">
        <f t="shared" ref="AH119:AH130" si="101">AA119/Z119</f>
        <v>5.5</v>
      </c>
      <c r="AJ119" s="51">
        <f t="shared" si="60"/>
        <v>23.867590992431925</v>
      </c>
      <c r="AK119" s="51">
        <f t="shared" si="61"/>
        <v>5.5</v>
      </c>
      <c r="AL119" s="58">
        <f t="shared" si="62"/>
        <v>0.70870216571361355</v>
      </c>
      <c r="AN119" s="122"/>
      <c r="AO119" s="160"/>
      <c r="AP119" s="160"/>
      <c r="AQ119" s="128"/>
    </row>
    <row r="120" spans="1:43" x14ac:dyDescent="0.2">
      <c r="A120">
        <v>59</v>
      </c>
      <c r="B120" s="1">
        <v>20</v>
      </c>
      <c r="C120" s="1" t="s">
        <v>195</v>
      </c>
      <c r="D120" s="1">
        <v>21.1</v>
      </c>
      <c r="E120" s="47">
        <v>587</v>
      </c>
      <c r="F120">
        <v>164</v>
      </c>
      <c r="G120" s="47">
        <v>1402</v>
      </c>
      <c r="H120" s="17">
        <v>0.35099999999999998</v>
      </c>
      <c r="I120" s="25">
        <f t="shared" si="90"/>
        <v>0.21582961436157252</v>
      </c>
      <c r="J120" s="25">
        <f t="shared" si="91"/>
        <v>0.10918998016705174</v>
      </c>
      <c r="K120" s="27">
        <f t="shared" si="92"/>
        <v>1.9766430402439021</v>
      </c>
      <c r="L120" s="27">
        <f t="shared" si="93"/>
        <v>0.73280201755492524</v>
      </c>
      <c r="M120" s="27">
        <f t="shared" si="94"/>
        <v>8.5487804878048781</v>
      </c>
      <c r="N120" s="27"/>
      <c r="O120" s="51">
        <f t="shared" si="95"/>
        <v>10.562614448039634</v>
      </c>
      <c r="P120" s="51">
        <f t="shared" si="96"/>
        <v>8.5487804878048781</v>
      </c>
      <c r="Q120" s="58">
        <f t="shared" si="59"/>
        <v>0.73280201755492524</v>
      </c>
      <c r="R120" s="156">
        <f t="shared" si="70"/>
        <v>399.55822565906186</v>
      </c>
      <c r="S120" s="156">
        <f t="shared" si="71"/>
        <v>1138.3425232451905</v>
      </c>
      <c r="T120" s="153"/>
      <c r="U120" s="153"/>
      <c r="W120" s="9">
        <v>59</v>
      </c>
      <c r="X120" s="7">
        <v>21.1</v>
      </c>
      <c r="Y120" s="17">
        <v>0.55000000000000004</v>
      </c>
      <c r="Z120" s="21">
        <v>661</v>
      </c>
      <c r="AA120">
        <v>3467</v>
      </c>
      <c r="AB120">
        <v>626</v>
      </c>
      <c r="AC120">
        <v>920</v>
      </c>
      <c r="AD120" s="27">
        <f t="shared" si="97"/>
        <v>0.21727882827515591</v>
      </c>
      <c r="AE120" s="27">
        <f t="shared" si="98"/>
        <v>0.11431184128987461</v>
      </c>
      <c r="AF120" s="24">
        <f t="shared" si="99"/>
        <v>1.9007552133131618</v>
      </c>
      <c r="AG120" s="29">
        <f t="shared" si="100"/>
        <v>0.70702991082014599</v>
      </c>
      <c r="AH120" s="29">
        <f t="shared" si="101"/>
        <v>5.2450832072617244</v>
      </c>
      <c r="AJ120" s="51">
        <f t="shared" si="60"/>
        <v>26.120245571578753</v>
      </c>
      <c r="AK120" s="51">
        <f t="shared" si="61"/>
        <v>5.2450832072617244</v>
      </c>
      <c r="AL120" s="58">
        <f t="shared" si="62"/>
        <v>0.70702991082014599</v>
      </c>
      <c r="AN120" s="122"/>
      <c r="AO120" s="160"/>
      <c r="AP120" s="160"/>
      <c r="AQ120" s="128"/>
    </row>
    <row r="121" spans="1:43" x14ac:dyDescent="0.2">
      <c r="A121">
        <v>59</v>
      </c>
      <c r="B121" s="1">
        <v>20</v>
      </c>
      <c r="C121" s="1" t="s">
        <v>195</v>
      </c>
      <c r="D121" s="1">
        <v>21.1</v>
      </c>
      <c r="E121" s="47">
        <v>673</v>
      </c>
      <c r="F121">
        <v>247</v>
      </c>
      <c r="G121" s="47">
        <v>1870</v>
      </c>
      <c r="H121" s="17">
        <v>0.40300000000000002</v>
      </c>
      <c r="I121" s="25">
        <f t="shared" si="90"/>
        <v>0.21900332155532426</v>
      </c>
      <c r="J121" s="25">
        <f t="shared" si="91"/>
        <v>0.10912016233223251</v>
      </c>
      <c r="K121" s="27">
        <f t="shared" si="92"/>
        <v>2.0069922631578954</v>
      </c>
      <c r="L121" s="27">
        <f t="shared" si="93"/>
        <v>0.74950397506207145</v>
      </c>
      <c r="M121" s="27">
        <f t="shared" si="94"/>
        <v>7.57085020242915</v>
      </c>
      <c r="N121" s="27"/>
      <c r="O121" s="51">
        <f t="shared" si="95"/>
        <v>14.088508571921622</v>
      </c>
      <c r="P121" s="51">
        <f t="shared" si="96"/>
        <v>7.57085020242915</v>
      </c>
      <c r="Q121" s="58">
        <f t="shared" si="59"/>
        <v>0.74950397506207145</v>
      </c>
      <c r="R121" s="156">
        <f t="shared" si="70"/>
        <v>458.09656877095165</v>
      </c>
      <c r="S121" s="156">
        <f t="shared" si="71"/>
        <v>1136.7160515408229</v>
      </c>
      <c r="T121" s="153"/>
      <c r="U121" s="153"/>
      <c r="W121" s="9">
        <v>59</v>
      </c>
      <c r="X121" s="7">
        <v>21.1</v>
      </c>
      <c r="Y121" s="17">
        <v>0.57499999999999996</v>
      </c>
      <c r="Z121" s="21">
        <v>770</v>
      </c>
      <c r="AA121">
        <v>3801</v>
      </c>
      <c r="AB121">
        <v>654</v>
      </c>
      <c r="AC121">
        <v>961</v>
      </c>
      <c r="AD121" s="27">
        <f t="shared" si="97"/>
        <v>0.21831838895939007</v>
      </c>
      <c r="AE121" s="27">
        <f t="shared" si="98"/>
        <v>0.11683522653695695</v>
      </c>
      <c r="AF121" s="24">
        <f t="shared" si="99"/>
        <v>1.8686007245454546</v>
      </c>
      <c r="AG121" s="29">
        <f t="shared" si="100"/>
        <v>0.69673008387834923</v>
      </c>
      <c r="AH121" s="29">
        <f t="shared" si="101"/>
        <v>4.9363636363636365</v>
      </c>
      <c r="AJ121" s="51">
        <f t="shared" si="60"/>
        <v>28.636588813836411</v>
      </c>
      <c r="AK121" s="51">
        <f t="shared" si="61"/>
        <v>4.9363636363636365</v>
      </c>
      <c r="AL121" s="58">
        <f t="shared" si="62"/>
        <v>0.69673008387834923</v>
      </c>
      <c r="AN121" s="122"/>
      <c r="AO121" s="160"/>
      <c r="AP121" s="160"/>
      <c r="AQ121" s="128"/>
    </row>
    <row r="122" spans="1:43" x14ac:dyDescent="0.2">
      <c r="A122">
        <v>59</v>
      </c>
      <c r="B122" s="1">
        <v>20</v>
      </c>
      <c r="C122" s="1" t="s">
        <v>195</v>
      </c>
      <c r="D122" s="1">
        <v>21.1</v>
      </c>
      <c r="E122" s="47">
        <v>773</v>
      </c>
      <c r="F122">
        <v>380</v>
      </c>
      <c r="G122" s="47">
        <v>2455</v>
      </c>
      <c r="H122" s="17">
        <v>0.46200000000000002</v>
      </c>
      <c r="I122" s="25">
        <f t="shared" si="90"/>
        <v>0.21793738333362053</v>
      </c>
      <c r="J122" s="25">
        <f t="shared" si="91"/>
        <v>0.1107894375731779</v>
      </c>
      <c r="K122" s="27">
        <f t="shared" si="92"/>
        <v>1.9671314171052632</v>
      </c>
      <c r="L122" s="27">
        <f t="shared" si="93"/>
        <v>0.73282813072750252</v>
      </c>
      <c r="M122" s="27">
        <f t="shared" si="94"/>
        <v>6.4605263157894735</v>
      </c>
      <c r="N122" s="27"/>
      <c r="O122" s="51">
        <f t="shared" si="95"/>
        <v>18.495876226774108</v>
      </c>
      <c r="P122" s="51">
        <f t="shared" si="96"/>
        <v>6.4605263157894735</v>
      </c>
      <c r="Q122" s="58">
        <f t="shared" si="59"/>
        <v>0.73282813072750252</v>
      </c>
      <c r="R122" s="156">
        <f t="shared" si="70"/>
        <v>526.16440959873057</v>
      </c>
      <c r="S122" s="156">
        <f t="shared" si="71"/>
        <v>1138.8840034604557</v>
      </c>
      <c r="T122" s="153"/>
      <c r="U122" s="153"/>
      <c r="W122" s="9">
        <v>59</v>
      </c>
      <c r="X122" s="7">
        <v>21.1</v>
      </c>
      <c r="Y122" s="17">
        <v>0.6</v>
      </c>
      <c r="Z122" s="21">
        <v>879</v>
      </c>
      <c r="AA122">
        <v>4134</v>
      </c>
      <c r="AB122">
        <v>683</v>
      </c>
      <c r="AC122">
        <v>1003</v>
      </c>
      <c r="AD122" s="27">
        <f t="shared" si="97"/>
        <v>0.21797557394322117</v>
      </c>
      <c r="AE122" s="27">
        <f t="shared" si="98"/>
        <v>0.11731115719034796</v>
      </c>
      <c r="AF122" s="24">
        <f t="shared" si="99"/>
        <v>1.8580975515358364</v>
      </c>
      <c r="AG122" s="29">
        <f t="shared" si="100"/>
        <v>0.69226969038182395</v>
      </c>
      <c r="AH122" s="29">
        <f t="shared" si="101"/>
        <v>4.7030716723549491</v>
      </c>
      <c r="AJ122" s="51">
        <f t="shared" si="60"/>
        <v>31.145398094290904</v>
      </c>
      <c r="AK122" s="51">
        <f t="shared" si="61"/>
        <v>4.7030716723549491</v>
      </c>
      <c r="AL122" s="58">
        <f t="shared" si="62"/>
        <v>0.69226969038182395</v>
      </c>
      <c r="AN122" s="122"/>
      <c r="AO122" s="160"/>
      <c r="AP122" s="160"/>
      <c r="AQ122" s="128"/>
    </row>
    <row r="123" spans="1:43" x14ac:dyDescent="0.2">
      <c r="A123">
        <v>59</v>
      </c>
      <c r="B123" s="1">
        <v>20</v>
      </c>
      <c r="C123" s="1" t="s">
        <v>195</v>
      </c>
      <c r="D123" s="1">
        <v>21.1</v>
      </c>
      <c r="E123" s="47">
        <v>880</v>
      </c>
      <c r="F123">
        <v>574</v>
      </c>
      <c r="G123" s="47">
        <v>3185</v>
      </c>
      <c r="H123" s="17">
        <v>0.52600000000000002</v>
      </c>
      <c r="I123" s="25">
        <f t="shared" si="90"/>
        <v>0.21816411466424912</v>
      </c>
      <c r="J123" s="25">
        <f t="shared" si="91"/>
        <v>0.11342717578479165</v>
      </c>
      <c r="K123" s="27">
        <f t="shared" si="92"/>
        <v>1.9233848780487808</v>
      </c>
      <c r="L123" s="27">
        <f t="shared" si="93"/>
        <v>0.71690357578648667</v>
      </c>
      <c r="M123" s="27">
        <f t="shared" si="94"/>
        <v>5.5487804878048781</v>
      </c>
      <c r="N123" s="27"/>
      <c r="O123" s="51">
        <f t="shared" si="95"/>
        <v>23.995668343085757</v>
      </c>
      <c r="P123" s="51">
        <f t="shared" si="96"/>
        <v>5.5487804878048781</v>
      </c>
      <c r="Q123" s="58">
        <f t="shared" si="59"/>
        <v>0.71690357578648667</v>
      </c>
      <c r="R123" s="156">
        <f t="shared" si="70"/>
        <v>598.99699928445386</v>
      </c>
      <c r="S123" s="156">
        <f t="shared" si="71"/>
        <v>1138.77756517957</v>
      </c>
      <c r="T123" s="153"/>
      <c r="U123" s="153"/>
      <c r="W123" s="9">
        <v>59</v>
      </c>
      <c r="X123" s="7">
        <v>21.1</v>
      </c>
      <c r="Y123" s="17">
        <v>0.625</v>
      </c>
      <c r="Z123" s="21">
        <v>1016</v>
      </c>
      <c r="AA123">
        <v>4512</v>
      </c>
      <c r="AB123">
        <v>711</v>
      </c>
      <c r="AC123">
        <v>1045</v>
      </c>
      <c r="AD123" s="27">
        <f t="shared" si="97"/>
        <v>0.21916728801772814</v>
      </c>
      <c r="AE123" s="27">
        <f t="shared" si="98"/>
        <v>0.11989417383572916</v>
      </c>
      <c r="AF123" s="24">
        <f t="shared" si="99"/>
        <v>1.8280061574803146</v>
      </c>
      <c r="AG123" s="29">
        <f t="shared" si="100"/>
        <v>0.68291776837645501</v>
      </c>
      <c r="AH123" s="29">
        <f t="shared" si="101"/>
        <v>4.4409448818897639</v>
      </c>
      <c r="AJ123" s="51">
        <f t="shared" si="60"/>
        <v>33.993235655887894</v>
      </c>
      <c r="AK123" s="51">
        <f t="shared" si="61"/>
        <v>4.4409448818897639</v>
      </c>
      <c r="AL123" s="58">
        <f t="shared" si="62"/>
        <v>0.68291776837645501</v>
      </c>
      <c r="AN123" s="122"/>
      <c r="AO123" s="160"/>
      <c r="AP123" s="160"/>
      <c r="AQ123" s="128"/>
    </row>
    <row r="124" spans="1:43" x14ac:dyDescent="0.2">
      <c r="A124">
        <v>59</v>
      </c>
      <c r="B124" s="1">
        <v>20</v>
      </c>
      <c r="C124" s="1" t="s">
        <v>195</v>
      </c>
      <c r="D124" s="1">
        <v>21.1</v>
      </c>
      <c r="E124" s="47">
        <v>976</v>
      </c>
      <c r="F124">
        <v>816</v>
      </c>
      <c r="G124" s="47">
        <v>3908</v>
      </c>
      <c r="H124" s="17">
        <v>0.58399999999999996</v>
      </c>
      <c r="I124" s="25">
        <f t="shared" si="90"/>
        <v>0.217617663617067</v>
      </c>
      <c r="J124" s="25">
        <f t="shared" si="91"/>
        <v>0.11819359666503026</v>
      </c>
      <c r="K124" s="27">
        <f t="shared" si="92"/>
        <v>1.8411967294117648</v>
      </c>
      <c r="L124" s="27">
        <f t="shared" si="93"/>
        <v>0.68540956025995203</v>
      </c>
      <c r="M124" s="27">
        <f t="shared" si="94"/>
        <v>4.7892156862745097</v>
      </c>
      <c r="N124" s="27"/>
      <c r="O124" s="51">
        <f t="shared" si="95"/>
        <v>29.442722726775241</v>
      </c>
      <c r="P124" s="51">
        <f t="shared" si="96"/>
        <v>4.7892156862745097</v>
      </c>
      <c r="Q124" s="58">
        <f t="shared" si="59"/>
        <v>0.68540956025995203</v>
      </c>
      <c r="R124" s="156">
        <f t="shared" si="70"/>
        <v>664.34212647912159</v>
      </c>
      <c r="S124" s="156">
        <f t="shared" si="71"/>
        <v>1137.5721343820576</v>
      </c>
      <c r="T124" s="153"/>
      <c r="U124" s="153"/>
      <c r="W124" s="9">
        <v>59</v>
      </c>
      <c r="X124" s="7">
        <v>21.1</v>
      </c>
      <c r="Y124" s="17">
        <v>0.65</v>
      </c>
      <c r="Z124" s="21">
        <v>1146</v>
      </c>
      <c r="AA124">
        <v>4889</v>
      </c>
      <c r="AB124">
        <v>740</v>
      </c>
      <c r="AC124">
        <v>1087</v>
      </c>
      <c r="AD124" s="27">
        <f t="shared" si="97"/>
        <v>0.2194826386498642</v>
      </c>
      <c r="AE124" s="27">
        <f t="shared" si="98"/>
        <v>0.12015704193083127</v>
      </c>
      <c r="AF124" s="24">
        <f t="shared" si="99"/>
        <v>1.8266315075916233</v>
      </c>
      <c r="AG124" s="29">
        <f t="shared" si="100"/>
        <v>0.6828949831812382</v>
      </c>
      <c r="AH124" s="29">
        <f t="shared" si="101"/>
        <v>4.2661431064572426</v>
      </c>
      <c r="AJ124" s="51">
        <f t="shared" si="60"/>
        <v>36.833539255681721</v>
      </c>
      <c r="AK124" s="51">
        <f t="shared" si="61"/>
        <v>4.2661431064572426</v>
      </c>
      <c r="AL124" s="58">
        <f t="shared" si="62"/>
        <v>0.6828949831812382</v>
      </c>
      <c r="AN124" s="122"/>
      <c r="AO124" s="160"/>
      <c r="AP124" s="160"/>
      <c r="AQ124" s="128"/>
    </row>
    <row r="125" spans="1:43" x14ac:dyDescent="0.2">
      <c r="A125">
        <v>59</v>
      </c>
      <c r="B125" s="1">
        <v>20</v>
      </c>
      <c r="C125" s="1" t="s">
        <v>195</v>
      </c>
      <c r="D125" s="1">
        <v>21.1</v>
      </c>
      <c r="E125" s="47">
        <v>1072</v>
      </c>
      <c r="F125">
        <v>1090</v>
      </c>
      <c r="G125" s="47">
        <v>4760</v>
      </c>
      <c r="H125" s="17">
        <v>0.64100000000000001</v>
      </c>
      <c r="I125" s="25">
        <f t="shared" si="90"/>
        <v>0.2197134308110229</v>
      </c>
      <c r="J125" s="25">
        <f t="shared" si="91"/>
        <v>0.11915036708208032</v>
      </c>
      <c r="K125" s="27">
        <f t="shared" si="92"/>
        <v>1.8440012917431188</v>
      </c>
      <c r="L125" s="27">
        <f t="shared" si="93"/>
        <v>0.68975112120315063</v>
      </c>
      <c r="M125" s="27">
        <f t="shared" si="94"/>
        <v>4.3669724770642198</v>
      </c>
      <c r="N125" s="27"/>
      <c r="O125" s="51">
        <f t="shared" si="95"/>
        <v>35.861658183073224</v>
      </c>
      <c r="P125" s="51">
        <f t="shared" si="96"/>
        <v>4.3669724770642198</v>
      </c>
      <c r="Q125" s="58">
        <f t="shared" si="59"/>
        <v>0.68975112120315063</v>
      </c>
      <c r="R125" s="156">
        <f t="shared" si="70"/>
        <v>729.6872536737892</v>
      </c>
      <c r="S125" s="156">
        <f t="shared" si="71"/>
        <v>1138.3576500371125</v>
      </c>
      <c r="T125" s="153"/>
      <c r="U125" s="153"/>
      <c r="W125" s="9">
        <v>59</v>
      </c>
      <c r="X125" s="7">
        <v>21.1</v>
      </c>
      <c r="Y125" s="17">
        <v>0.67500000000000004</v>
      </c>
      <c r="Z125" s="21">
        <v>1316</v>
      </c>
      <c r="AA125">
        <v>5316</v>
      </c>
      <c r="AB125">
        <v>768</v>
      </c>
      <c r="AC125">
        <v>1128</v>
      </c>
      <c r="AD125" s="27">
        <f t="shared" si="97"/>
        <v>0.22161849260584457</v>
      </c>
      <c r="AE125" s="27">
        <f t="shared" si="98"/>
        <v>0.12347579559317595</v>
      </c>
      <c r="AF125" s="24">
        <f t="shared" si="99"/>
        <v>1.7948334857142851</v>
      </c>
      <c r="AG125" s="29">
        <f t="shared" si="100"/>
        <v>0.67426412490785492</v>
      </c>
      <c r="AH125" s="29">
        <f t="shared" si="101"/>
        <v>4.0395136778115504</v>
      </c>
      <c r="AJ125" s="51">
        <f t="shared" si="60"/>
        <v>40.050540945633877</v>
      </c>
      <c r="AK125" s="51">
        <f t="shared" si="61"/>
        <v>4.0395136778115504</v>
      </c>
      <c r="AL125" s="58">
        <f t="shared" si="62"/>
        <v>0.67426412490785492</v>
      </c>
      <c r="AN125" s="122"/>
      <c r="AO125" s="160"/>
      <c r="AP125" s="160"/>
      <c r="AQ125" s="128"/>
    </row>
    <row r="126" spans="1:43" x14ac:dyDescent="0.2">
      <c r="A126">
        <v>59</v>
      </c>
      <c r="B126" s="1">
        <v>20</v>
      </c>
      <c r="C126" s="1" t="s">
        <v>195</v>
      </c>
      <c r="D126" s="1">
        <v>21.1</v>
      </c>
      <c r="E126" s="47">
        <v>1168</v>
      </c>
      <c r="F126">
        <v>1497</v>
      </c>
      <c r="G126" s="47">
        <v>5734</v>
      </c>
      <c r="H126" s="17">
        <v>0.69899999999999995</v>
      </c>
      <c r="I126" s="25">
        <f t="shared" si="90"/>
        <v>0.22295192510466169</v>
      </c>
      <c r="J126" s="25">
        <f t="shared" si="91"/>
        <v>0.12651630944855874</v>
      </c>
      <c r="K126" s="27">
        <f t="shared" si="92"/>
        <v>1.762238608416834</v>
      </c>
      <c r="L126" s="27">
        <f t="shared" si="93"/>
        <v>0.66400785435042087</v>
      </c>
      <c r="M126" s="27">
        <f t="shared" si="94"/>
        <v>3.8303273213092854</v>
      </c>
      <c r="N126" s="27"/>
      <c r="O126" s="51">
        <f t="shared" si="95"/>
        <v>43.199736979357532</v>
      </c>
      <c r="P126" s="51">
        <f t="shared" si="96"/>
        <v>3.8303273213092854</v>
      </c>
      <c r="Q126" s="58">
        <f t="shared" si="59"/>
        <v>0.66400785435042087</v>
      </c>
      <c r="R126" s="156">
        <f t="shared" si="70"/>
        <v>795.03238086845693</v>
      </c>
      <c r="S126" s="156">
        <f t="shared" si="71"/>
        <v>1137.3853803554464</v>
      </c>
      <c r="T126" s="153"/>
      <c r="U126" s="153"/>
      <c r="W126" s="9">
        <v>59</v>
      </c>
      <c r="X126" s="7">
        <v>21.1</v>
      </c>
      <c r="Y126" s="17">
        <v>0.7</v>
      </c>
      <c r="Z126" s="21">
        <v>1505</v>
      </c>
      <c r="AA126">
        <v>5770</v>
      </c>
      <c r="AB126">
        <v>797</v>
      </c>
      <c r="AC126">
        <v>1170</v>
      </c>
      <c r="AD126" s="27">
        <f t="shared" si="97"/>
        <v>0.22358533426611735</v>
      </c>
      <c r="AE126" s="27">
        <f t="shared" si="98"/>
        <v>0.12654126086828438</v>
      </c>
      <c r="AF126" s="24">
        <f t="shared" si="99"/>
        <v>1.7668966843853819</v>
      </c>
      <c r="AG126" s="29">
        <f t="shared" si="100"/>
        <v>0.66670805741710482</v>
      </c>
      <c r="AH126" s="29">
        <f t="shared" si="101"/>
        <v>3.8338870431893688</v>
      </c>
      <c r="AJ126" s="51">
        <f t="shared" si="60"/>
        <v>43.470959604271528</v>
      </c>
      <c r="AK126" s="51">
        <f t="shared" si="61"/>
        <v>3.8338870431893688</v>
      </c>
      <c r="AL126" s="58">
        <f t="shared" si="62"/>
        <v>0.66670805741710482</v>
      </c>
      <c r="AN126" s="122"/>
      <c r="AO126" s="160"/>
      <c r="AP126" s="160"/>
      <c r="AQ126" s="128"/>
    </row>
    <row r="127" spans="1:43" x14ac:dyDescent="0.2">
      <c r="A127">
        <v>59</v>
      </c>
      <c r="B127" s="1">
        <v>20</v>
      </c>
      <c r="C127" s="1" t="s">
        <v>195</v>
      </c>
      <c r="D127" s="1">
        <v>21.1</v>
      </c>
      <c r="E127" s="47">
        <v>1276</v>
      </c>
      <c r="F127">
        <v>2040</v>
      </c>
      <c r="G127" s="47">
        <v>7030</v>
      </c>
      <c r="H127" s="17">
        <v>0.76300000000000001</v>
      </c>
      <c r="I127" s="25">
        <f t="shared" si="90"/>
        <v>0.22903043600851514</v>
      </c>
      <c r="J127" s="25">
        <f t="shared" si="91"/>
        <v>0.1322304229521277</v>
      </c>
      <c r="K127" s="27">
        <f t="shared" si="92"/>
        <v>1.7320555352941178</v>
      </c>
      <c r="L127" s="27">
        <f t="shared" si="93"/>
        <v>0.6614717544312797</v>
      </c>
      <c r="M127" s="27">
        <f t="shared" si="94"/>
        <v>3.4460784313725492</v>
      </c>
      <c r="N127" s="27"/>
      <c r="O127" s="51">
        <f t="shared" si="95"/>
        <v>52.9637514762615</v>
      </c>
      <c r="P127" s="51">
        <f t="shared" si="96"/>
        <v>3.4460784313725492</v>
      </c>
      <c r="Q127" s="58">
        <f t="shared" si="59"/>
        <v>0.6614717544312797</v>
      </c>
      <c r="R127" s="156">
        <f t="shared" si="70"/>
        <v>868.54564896245802</v>
      </c>
      <c r="S127" s="156">
        <f t="shared" si="71"/>
        <v>1138.3298151539423</v>
      </c>
      <c r="T127" s="153"/>
      <c r="U127" s="153"/>
      <c r="W127" s="9">
        <v>59</v>
      </c>
      <c r="X127" s="7">
        <v>21.1</v>
      </c>
      <c r="Y127" s="17">
        <v>0.72499999999999998</v>
      </c>
      <c r="Z127" s="21">
        <v>1713</v>
      </c>
      <c r="AA127">
        <v>6254</v>
      </c>
      <c r="AB127">
        <v>825</v>
      </c>
      <c r="AC127">
        <v>1212</v>
      </c>
      <c r="AD127" s="27">
        <f t="shared" si="97"/>
        <v>0.22583531767973189</v>
      </c>
      <c r="AE127" s="27">
        <f t="shared" si="98"/>
        <v>0.12956948908636623</v>
      </c>
      <c r="AF127" s="24">
        <f t="shared" si="99"/>
        <v>1.7429667992994742</v>
      </c>
      <c r="AG127" s="29">
        <f t="shared" si="100"/>
        <v>0.66097941800527582</v>
      </c>
      <c r="AH127" s="29">
        <f t="shared" si="101"/>
        <v>3.6509048453006421</v>
      </c>
      <c r="AJ127" s="51">
        <f t="shared" si="60"/>
        <v>47.117397117004188</v>
      </c>
      <c r="AK127" s="51">
        <f t="shared" si="61"/>
        <v>3.6509048453006421</v>
      </c>
      <c r="AL127" s="58">
        <f t="shared" si="62"/>
        <v>0.66097941800527582</v>
      </c>
      <c r="AN127" s="122"/>
      <c r="AO127" s="160"/>
      <c r="AP127" s="160"/>
      <c r="AQ127" s="128"/>
    </row>
    <row r="128" spans="1:43" x14ac:dyDescent="0.2">
      <c r="A128">
        <v>59</v>
      </c>
      <c r="B128" s="1">
        <v>20</v>
      </c>
      <c r="C128" s="1" t="s">
        <v>195</v>
      </c>
      <c r="D128" s="1">
        <v>21.1</v>
      </c>
      <c r="E128" s="47">
        <v>1373</v>
      </c>
      <c r="F128">
        <v>2712</v>
      </c>
      <c r="G128" s="47">
        <v>8390</v>
      </c>
      <c r="H128" s="17">
        <v>0.82099999999999995</v>
      </c>
      <c r="I128" s="25">
        <f t="shared" si="90"/>
        <v>0.23608049655991484</v>
      </c>
      <c r="J128" s="25">
        <f t="shared" si="91"/>
        <v>0.14110139787709175</v>
      </c>
      <c r="K128" s="27">
        <f t="shared" si="92"/>
        <v>1.6731265608407075</v>
      </c>
      <c r="L128" s="27">
        <f t="shared" si="93"/>
        <v>0.64872665103421745</v>
      </c>
      <c r="M128" s="27">
        <f t="shared" si="94"/>
        <v>3.0936578171091447</v>
      </c>
      <c r="N128" s="27"/>
      <c r="O128" s="51">
        <f t="shared" si="95"/>
        <v>63.209939528568135</v>
      </c>
      <c r="P128" s="51">
        <f t="shared" si="96"/>
        <v>3.0936578171091447</v>
      </c>
      <c r="Q128" s="58">
        <f t="shared" si="59"/>
        <v>0.64872665103421745</v>
      </c>
      <c r="R128" s="156">
        <f t="shared" si="70"/>
        <v>934.57145456540366</v>
      </c>
      <c r="S128" s="156">
        <f t="shared" si="71"/>
        <v>1138.3330749883114</v>
      </c>
      <c r="T128" s="153"/>
      <c r="U128" s="153"/>
      <c r="W128" s="9">
        <v>59</v>
      </c>
      <c r="X128" s="7">
        <v>21.1</v>
      </c>
      <c r="Y128" s="17">
        <v>0.75</v>
      </c>
      <c r="Z128" s="21">
        <v>1941</v>
      </c>
      <c r="AA128">
        <v>6765</v>
      </c>
      <c r="AB128">
        <v>853</v>
      </c>
      <c r="AC128">
        <v>1254</v>
      </c>
      <c r="AD128" s="27">
        <f t="shared" si="97"/>
        <v>0.22819806187203426</v>
      </c>
      <c r="AE128" s="27">
        <f t="shared" si="98"/>
        <v>0.13255196452543461</v>
      </c>
      <c r="AF128" s="24">
        <f t="shared" si="99"/>
        <v>1.7215743477588874</v>
      </c>
      <c r="AG128" s="29">
        <f t="shared" si="100"/>
        <v>0.65627317051925171</v>
      </c>
      <c r="AH128" s="29">
        <f t="shared" si="101"/>
        <v>3.4853168469860898</v>
      </c>
      <c r="AJ128" s="51">
        <f t="shared" si="60"/>
        <v>50.967251598422344</v>
      </c>
      <c r="AK128" s="51">
        <f t="shared" si="61"/>
        <v>3.4853168469860898</v>
      </c>
      <c r="AL128" s="58">
        <f t="shared" si="62"/>
        <v>0.65627317051925171</v>
      </c>
      <c r="AN128" s="122"/>
      <c r="AO128" s="160"/>
      <c r="AP128" s="160"/>
      <c r="AQ128" s="128"/>
    </row>
    <row r="129" spans="1:43" x14ac:dyDescent="0.2">
      <c r="I129" s="25"/>
      <c r="J129" s="25"/>
      <c r="K129" s="27"/>
      <c r="L129" s="27"/>
      <c r="M129" s="27"/>
      <c r="N129" s="27"/>
      <c r="O129" s="51"/>
      <c r="P129" s="51"/>
      <c r="Q129" s="58"/>
      <c r="R129" s="156"/>
      <c r="T129" s="153"/>
      <c r="U129" s="153"/>
      <c r="W129" s="9">
        <v>59</v>
      </c>
      <c r="X129" s="7">
        <v>21.1</v>
      </c>
      <c r="Y129" s="17">
        <v>0.77500000000000002</v>
      </c>
      <c r="Z129" s="21">
        <v>2188</v>
      </c>
      <c r="AA129">
        <v>7305</v>
      </c>
      <c r="AB129">
        <v>882</v>
      </c>
      <c r="AC129">
        <v>1296</v>
      </c>
      <c r="AD129" s="27">
        <f t="shared" si="97"/>
        <v>0.23070098076367143</v>
      </c>
      <c r="AE129" s="27">
        <f t="shared" si="98"/>
        <v>0.13535850712229289</v>
      </c>
      <c r="AF129" s="24">
        <f t="shared" si="99"/>
        <v>1.7043700146252285</v>
      </c>
      <c r="AG129" s="29">
        <f t="shared" si="100"/>
        <v>0.65326816800835619</v>
      </c>
      <c r="AH129" s="29">
        <f t="shared" si="101"/>
        <v>3.3386654478976232</v>
      </c>
      <c r="AJ129" s="51">
        <f t="shared" si="60"/>
        <v>55.035590972132326</v>
      </c>
      <c r="AK129" s="51">
        <f t="shared" si="61"/>
        <v>3.3386654478976232</v>
      </c>
      <c r="AL129" s="58">
        <f t="shared" si="62"/>
        <v>0.65326816800835619</v>
      </c>
      <c r="AN129" s="122"/>
      <c r="AO129" s="160"/>
      <c r="AP129" s="160"/>
      <c r="AQ129" s="128"/>
    </row>
    <row r="130" spans="1:43" x14ac:dyDescent="0.2">
      <c r="I130" s="25"/>
      <c r="J130" s="25"/>
      <c r="K130" s="27"/>
      <c r="L130" s="27"/>
      <c r="M130" s="27"/>
      <c r="N130" s="27"/>
      <c r="O130" s="51"/>
      <c r="P130" s="51"/>
      <c r="Q130" s="58"/>
      <c r="R130" s="156"/>
      <c r="T130" s="153"/>
      <c r="U130" s="153"/>
      <c r="W130" s="9">
        <v>59</v>
      </c>
      <c r="X130" s="7">
        <v>21.1</v>
      </c>
      <c r="Y130" s="17">
        <v>0.8</v>
      </c>
      <c r="Z130" s="21">
        <v>2454</v>
      </c>
      <c r="AA130">
        <v>7873</v>
      </c>
      <c r="AB130">
        <v>910</v>
      </c>
      <c r="AC130">
        <v>1337</v>
      </c>
      <c r="AD130" s="27">
        <f t="shared" si="97"/>
        <v>0.23362357238423637</v>
      </c>
      <c r="AE130" s="27">
        <f t="shared" si="98"/>
        <v>0.13827178820403321</v>
      </c>
      <c r="AF130" s="24">
        <f t="shared" si="99"/>
        <v>1.6895968108801955</v>
      </c>
      <c r="AG130" s="29">
        <f t="shared" si="100"/>
        <v>0.65169487060003695</v>
      </c>
      <c r="AH130" s="29">
        <f t="shared" si="101"/>
        <v>3.2082314588427057</v>
      </c>
      <c r="AJ130" s="51">
        <f t="shared" si="60"/>
        <v>59.314881276330979</v>
      </c>
      <c r="AK130" s="51">
        <f t="shared" si="61"/>
        <v>3.2082314588427057</v>
      </c>
      <c r="AL130" s="58">
        <f t="shared" si="62"/>
        <v>0.65169487060003695</v>
      </c>
      <c r="AN130" s="122"/>
      <c r="AO130" s="160"/>
      <c r="AP130" s="160"/>
      <c r="AQ130" s="128"/>
    </row>
    <row r="131" spans="1:43" x14ac:dyDescent="0.2">
      <c r="I131" s="25"/>
      <c r="J131" s="25"/>
      <c r="K131" s="27"/>
      <c r="L131" s="27"/>
      <c r="M131" s="27"/>
      <c r="N131" s="27"/>
      <c r="O131" s="51"/>
      <c r="P131" s="51"/>
      <c r="Q131" s="58"/>
      <c r="R131" s="156"/>
      <c r="T131" s="153"/>
      <c r="U131" s="153"/>
      <c r="AD131" s="27"/>
      <c r="AE131" s="27"/>
      <c r="AG131" s="29"/>
      <c r="AH131" s="29"/>
      <c r="AL131" s="58"/>
      <c r="AN131" s="122"/>
      <c r="AO131" s="160"/>
      <c r="AP131" s="160"/>
      <c r="AQ131" s="128"/>
    </row>
    <row r="132" spans="1:43" x14ac:dyDescent="0.2">
      <c r="I132" s="25"/>
      <c r="J132" s="25"/>
      <c r="K132" s="27"/>
      <c r="L132" s="27"/>
      <c r="M132" s="27"/>
      <c r="N132" s="27"/>
      <c r="O132" s="51"/>
      <c r="P132" s="51"/>
      <c r="Q132" s="58"/>
      <c r="R132" s="156"/>
      <c r="T132" s="153"/>
      <c r="U132" s="153"/>
      <c r="AD132" s="27"/>
      <c r="AE132" s="27"/>
      <c r="AG132" s="29"/>
      <c r="AH132" s="29"/>
      <c r="AL132" s="58"/>
      <c r="AN132" s="122"/>
      <c r="AO132" s="160"/>
      <c r="AP132" s="160"/>
      <c r="AQ132" s="128"/>
    </row>
    <row r="133" spans="1:43" x14ac:dyDescent="0.2">
      <c r="A133">
        <v>60</v>
      </c>
      <c r="B133" s="1">
        <v>21</v>
      </c>
      <c r="C133" s="1" t="s">
        <v>17</v>
      </c>
      <c r="D133" s="1">
        <v>21.1</v>
      </c>
      <c r="E133" s="47">
        <v>644</v>
      </c>
      <c r="F133" s="47">
        <v>210</v>
      </c>
      <c r="G133" s="47">
        <v>1644</v>
      </c>
      <c r="H133" s="47">
        <v>0.38600000000000001</v>
      </c>
      <c r="I133" s="25">
        <f>0.1515*(G133/1000)/(E133/1000)^2/($D$4/10)^4</f>
        <v>0.21026612061498579</v>
      </c>
      <c r="J133" s="25">
        <f>0.5*(F133/1000)/(E133/1000)^3/($D$4/10)^5</f>
        <v>0.10588024448720978</v>
      </c>
      <c r="K133" s="27">
        <f>I133/J133</f>
        <v>1.9858862400000001</v>
      </c>
      <c r="L133" s="27">
        <f>0.798*I133^1.5/J133</f>
        <v>0.72667782733054764</v>
      </c>
      <c r="M133" s="27">
        <f>G133/F133</f>
        <v>7.8285714285714283</v>
      </c>
      <c r="N133" s="27"/>
      <c r="O133" s="51">
        <f>G133/(PI()*$D$4^2/4)</f>
        <v>12.38583320440596</v>
      </c>
      <c r="P133" s="51">
        <f>M133</f>
        <v>7.8285714285714283</v>
      </c>
      <c r="Q133" s="58">
        <f t="shared" si="59"/>
        <v>0.72667782733054764</v>
      </c>
      <c r="R133" s="156">
        <f t="shared" si="70"/>
        <v>438.35689493089581</v>
      </c>
      <c r="S133" s="156">
        <f t="shared" si="71"/>
        <v>1135.6396241733053</v>
      </c>
      <c r="T133" s="153"/>
      <c r="U133" s="153"/>
      <c r="W133" s="9">
        <v>60</v>
      </c>
      <c r="X133" s="7">
        <v>21.1</v>
      </c>
      <c r="Y133" s="17">
        <v>0.52500000000000002</v>
      </c>
      <c r="Z133" s="21">
        <v>551</v>
      </c>
      <c r="AA133">
        <v>3042</v>
      </c>
      <c r="AB133">
        <v>596</v>
      </c>
      <c r="AC133">
        <v>876</v>
      </c>
      <c r="AD133" s="27">
        <f t="shared" ref="AD133:AD145" si="102">0.1515*(AA133/1000)/(AC133/1000)^2/($D$4/10)^4</f>
        <v>0.21027624886048316</v>
      </c>
      <c r="AE133" s="27">
        <f t="shared" ref="AE133:AE145" si="103">0.5*(Z133/1000)/(AC133/1000)^3/($D$4/10)^5</f>
        <v>0.11038054222999025</v>
      </c>
      <c r="AF133" s="24">
        <f t="shared" ref="AF133:AF145" si="104">AD133/AE133</f>
        <v>1.9050119215970962</v>
      </c>
      <c r="AG133" s="29">
        <f t="shared" ref="AG133:AG145" si="105">0.798*AD133^1.5/AE133</f>
        <v>0.69710099029100492</v>
      </c>
      <c r="AH133" s="29">
        <f t="shared" ref="AH133:AH145" si="106">AA133/Z133</f>
        <v>5.5208711433756807</v>
      </c>
      <c r="AJ133" s="51">
        <f t="shared" si="60"/>
        <v>22.918311805232928</v>
      </c>
      <c r="AK133" s="51">
        <f t="shared" si="61"/>
        <v>5.5208711433756807</v>
      </c>
      <c r="AL133" s="58">
        <f t="shared" si="62"/>
        <v>0.69710099029100492</v>
      </c>
      <c r="AN133" s="122"/>
      <c r="AO133" s="160"/>
      <c r="AP133" s="160"/>
      <c r="AQ133" s="128"/>
    </row>
    <row r="134" spans="1:43" x14ac:dyDescent="0.2">
      <c r="A134">
        <v>60</v>
      </c>
      <c r="B134" s="1">
        <v>21</v>
      </c>
      <c r="C134" s="1" t="s">
        <v>17</v>
      </c>
      <c r="D134" s="1">
        <v>21.1</v>
      </c>
      <c r="E134" s="47">
        <v>748</v>
      </c>
      <c r="F134">
        <v>335</v>
      </c>
      <c r="G134" s="47">
        <v>2275</v>
      </c>
      <c r="H134" s="17">
        <v>0.44900000000000001</v>
      </c>
      <c r="I134" s="25">
        <f t="shared" ref="I134:I155" si="107">0.1515*(G134/1000)/(E134/1000)^2/($D$4/10)^4</f>
        <v>0.21568375152174898</v>
      </c>
      <c r="J134" s="25">
        <f t="shared" ref="J134:J155" si="108">0.5*(F134/1000)/(E134/1000)^3/($D$4/10)^5</f>
        <v>0.10779366946657259</v>
      </c>
      <c r="K134" s="27">
        <f t="shared" ref="K134:K155" si="109">I134/J134</f>
        <v>2.0008944179104478</v>
      </c>
      <c r="L134" s="27">
        <f t="shared" ref="L134:L155" si="110">0.798*I134^1.5/J134</f>
        <v>0.74154204177753769</v>
      </c>
      <c r="M134" s="27">
        <f t="shared" ref="M134:M155" si="111">G134/F134</f>
        <v>6.7910447761194028</v>
      </c>
      <c r="N134" s="27"/>
      <c r="O134" s="51">
        <f t="shared" ref="O134:O155" si="112">G134/(PI()*$D$4^2/4)</f>
        <v>17.139763102204114</v>
      </c>
      <c r="P134" s="51">
        <f t="shared" ref="P134:P155" si="113">M134</f>
        <v>6.7910447761194028</v>
      </c>
      <c r="Q134" s="58">
        <f t="shared" si="59"/>
        <v>0.74154204177753769</v>
      </c>
      <c r="R134" s="156">
        <f t="shared" si="70"/>
        <v>509.14744939178581</v>
      </c>
      <c r="S134" s="156">
        <f t="shared" si="71"/>
        <v>1133.9586846142222</v>
      </c>
      <c r="T134" s="153"/>
      <c r="U134" s="153"/>
      <c r="W134" s="9">
        <v>60</v>
      </c>
      <c r="X134" s="7">
        <v>21.1</v>
      </c>
      <c r="Y134" s="17">
        <v>0.55000000000000004</v>
      </c>
      <c r="Z134" s="21">
        <v>644</v>
      </c>
      <c r="AA134">
        <v>3354</v>
      </c>
      <c r="AB134">
        <v>624</v>
      </c>
      <c r="AC134">
        <v>917</v>
      </c>
      <c r="AD134" s="27">
        <f t="shared" si="102"/>
        <v>0.2115746399791347</v>
      </c>
      <c r="AE134" s="27">
        <f t="shared" si="103"/>
        <v>0.11246855184200862</v>
      </c>
      <c r="AF134" s="24">
        <f t="shared" si="104"/>
        <v>1.8811893326086959</v>
      </c>
      <c r="AG134" s="29">
        <f t="shared" si="105"/>
        <v>0.69050559833648351</v>
      </c>
      <c r="AH134" s="29">
        <f t="shared" si="106"/>
        <v>5.2080745341614909</v>
      </c>
      <c r="AJ134" s="51">
        <f t="shared" si="60"/>
        <v>25.268907887820919</v>
      </c>
      <c r="AK134" s="51">
        <f t="shared" si="61"/>
        <v>5.2080745341614909</v>
      </c>
      <c r="AL134" s="58">
        <f t="shared" si="62"/>
        <v>0.69050559833648351</v>
      </c>
      <c r="AN134" s="122"/>
      <c r="AO134" s="160"/>
      <c r="AP134" s="160"/>
      <c r="AQ134" s="128"/>
    </row>
    <row r="135" spans="1:43" x14ac:dyDescent="0.2">
      <c r="A135">
        <v>60</v>
      </c>
      <c r="B135" s="1">
        <v>21</v>
      </c>
      <c r="C135" s="1" t="s">
        <v>17</v>
      </c>
      <c r="D135" s="1">
        <v>21.1</v>
      </c>
      <c r="E135" s="47">
        <v>850</v>
      </c>
      <c r="F135">
        <v>506</v>
      </c>
      <c r="G135" s="47">
        <v>2867</v>
      </c>
      <c r="H135" s="17">
        <v>0.51</v>
      </c>
      <c r="I135" s="25">
        <f t="shared" si="107"/>
        <v>0.21048883534531626</v>
      </c>
      <c r="J135" s="25">
        <f t="shared" si="108"/>
        <v>0.11095502675962515</v>
      </c>
      <c r="K135" s="27">
        <f t="shared" si="109"/>
        <v>1.8970644367588936</v>
      </c>
      <c r="L135" s="27">
        <f t="shared" si="110"/>
        <v>0.69454358842761965</v>
      </c>
      <c r="M135" s="27">
        <f t="shared" si="111"/>
        <v>5.6660079051383399</v>
      </c>
      <c r="N135" s="27"/>
      <c r="O135" s="51">
        <f t="shared" si="112"/>
        <v>21.599868489678766</v>
      </c>
      <c r="P135" s="51">
        <f t="shared" si="113"/>
        <v>5.6660079051383399</v>
      </c>
      <c r="Q135" s="58">
        <f t="shared" ref="Q135:Q198" si="114">L135</f>
        <v>0.69454358842761965</v>
      </c>
      <c r="R135" s="156">
        <f t="shared" si="70"/>
        <v>578.57664703612022</v>
      </c>
      <c r="S135" s="156">
        <f t="shared" si="71"/>
        <v>1134.4640137963142</v>
      </c>
      <c r="T135" s="153"/>
      <c r="U135" s="153"/>
      <c r="W135" s="9">
        <v>60</v>
      </c>
      <c r="X135" s="7">
        <v>21.1</v>
      </c>
      <c r="Y135" s="17">
        <v>0.57499999999999996</v>
      </c>
      <c r="Z135" s="21">
        <v>734</v>
      </c>
      <c r="AA135">
        <v>3662</v>
      </c>
      <c r="AB135">
        <v>653</v>
      </c>
      <c r="AC135">
        <v>959</v>
      </c>
      <c r="AD135" s="27">
        <f t="shared" si="102"/>
        <v>0.21121285607128973</v>
      </c>
      <c r="AE135" s="27">
        <f t="shared" si="103"/>
        <v>0.11207106040567197</v>
      </c>
      <c r="AF135" s="24">
        <f t="shared" si="104"/>
        <v>1.8846333326975475</v>
      </c>
      <c r="AG135" s="29">
        <f t="shared" si="105"/>
        <v>0.69117804420753559</v>
      </c>
      <c r="AH135" s="29">
        <f t="shared" si="106"/>
        <v>4.9891008174386924</v>
      </c>
      <c r="AJ135" s="51">
        <f t="shared" ref="AJ135:AJ160" si="115">AA135/(PI()*$D$4^2/4)</f>
        <v>27.589368123196248</v>
      </c>
      <c r="AK135" s="51">
        <f t="shared" ref="AK135:AK160" si="116">AH135</f>
        <v>4.9891008174386924</v>
      </c>
      <c r="AL135" s="58">
        <f t="shared" ref="AL135:AL198" si="117">AG135</f>
        <v>0.69117804420753559</v>
      </c>
      <c r="AN135" s="122"/>
      <c r="AO135" s="160"/>
      <c r="AP135" s="160"/>
      <c r="AQ135" s="128"/>
    </row>
    <row r="136" spans="1:43" x14ac:dyDescent="0.2">
      <c r="A136">
        <v>60</v>
      </c>
      <c r="B136" s="1">
        <v>21</v>
      </c>
      <c r="C136" s="1" t="s">
        <v>17</v>
      </c>
      <c r="D136" s="1">
        <v>21.1</v>
      </c>
      <c r="E136" s="47">
        <v>955</v>
      </c>
      <c r="F136">
        <v>731</v>
      </c>
      <c r="G136" s="47">
        <v>3625</v>
      </c>
      <c r="H136" s="17">
        <v>0.57299999999999995</v>
      </c>
      <c r="I136" s="25">
        <f t="shared" si="107"/>
        <v>0.21083392376349538</v>
      </c>
      <c r="J136" s="25">
        <f t="shared" si="108"/>
        <v>0.11302135377917476</v>
      </c>
      <c r="K136" s="27">
        <f t="shared" si="109"/>
        <v>1.8654344220246237</v>
      </c>
      <c r="L136" s="27">
        <f t="shared" si="110"/>
        <v>0.68352298513916865</v>
      </c>
      <c r="M136" s="27">
        <f t="shared" si="111"/>
        <v>4.9589603283173735</v>
      </c>
      <c r="N136" s="27"/>
      <c r="O136" s="51">
        <f t="shared" si="112"/>
        <v>27.310611536479083</v>
      </c>
      <c r="P136" s="51">
        <f t="shared" si="113"/>
        <v>4.9589603283173735</v>
      </c>
      <c r="Q136" s="58">
        <f t="shared" si="114"/>
        <v>0.68352298513916865</v>
      </c>
      <c r="R136" s="156">
        <f t="shared" si="70"/>
        <v>650.04787990528803</v>
      </c>
      <c r="S136" s="156">
        <f t="shared" si="71"/>
        <v>1134.4640137963142</v>
      </c>
      <c r="T136" s="153"/>
      <c r="U136" s="153"/>
      <c r="W136" s="9">
        <v>60</v>
      </c>
      <c r="X136" s="7">
        <v>21.1</v>
      </c>
      <c r="Y136" s="17">
        <v>0.6</v>
      </c>
      <c r="Z136" s="21">
        <v>851</v>
      </c>
      <c r="AA136">
        <v>4013</v>
      </c>
      <c r="AB136">
        <v>681</v>
      </c>
      <c r="AC136">
        <v>1001</v>
      </c>
      <c r="AD136" s="27">
        <f t="shared" si="102"/>
        <v>0.21244192517056762</v>
      </c>
      <c r="AE136" s="27">
        <f t="shared" si="103"/>
        <v>0.1142564090223553</v>
      </c>
      <c r="AF136" s="24">
        <f t="shared" si="104"/>
        <v>1.8593436200940066</v>
      </c>
      <c r="AG136" s="29">
        <f t="shared" si="105"/>
        <v>0.68388434688791588</v>
      </c>
      <c r="AH136" s="29">
        <f t="shared" si="106"/>
        <v>4.7156286721504115</v>
      </c>
      <c r="AJ136" s="51">
        <f t="shared" si="115"/>
        <v>30.233788716107739</v>
      </c>
      <c r="AK136" s="51">
        <f t="shared" si="116"/>
        <v>4.7156286721504115</v>
      </c>
      <c r="AL136" s="58">
        <f t="shared" si="117"/>
        <v>0.68388434688791588</v>
      </c>
      <c r="AN136" s="122"/>
      <c r="AO136" s="160"/>
      <c r="AP136" s="160"/>
      <c r="AQ136" s="128"/>
    </row>
    <row r="137" spans="1:43" x14ac:dyDescent="0.2">
      <c r="A137">
        <v>60</v>
      </c>
      <c r="B137" s="1">
        <v>21</v>
      </c>
      <c r="C137" s="1" t="s">
        <v>17</v>
      </c>
      <c r="D137" s="1">
        <v>21.1</v>
      </c>
      <c r="E137" s="47">
        <v>1046</v>
      </c>
      <c r="F137">
        <v>988</v>
      </c>
      <c r="G137" s="47">
        <v>4415</v>
      </c>
      <c r="H137" s="17">
        <v>0.627</v>
      </c>
      <c r="I137" s="25">
        <f t="shared" si="107"/>
        <v>0.21404572701793187</v>
      </c>
      <c r="J137" s="25">
        <f t="shared" si="108"/>
        <v>0.11625593511562418</v>
      </c>
      <c r="K137" s="27">
        <f t="shared" si="109"/>
        <v>1.8411595657894739</v>
      </c>
      <c r="L137" s="27">
        <f t="shared" si="110"/>
        <v>0.67974747221753717</v>
      </c>
      <c r="M137" s="27">
        <f t="shared" si="111"/>
        <v>4.4686234817813766</v>
      </c>
      <c r="N137" s="27"/>
      <c r="O137" s="51">
        <f t="shared" si="112"/>
        <v>33.262441360980731</v>
      </c>
      <c r="P137" s="51">
        <f t="shared" si="113"/>
        <v>4.4686234817813766</v>
      </c>
      <c r="Q137" s="58">
        <f t="shared" si="114"/>
        <v>0.67974747221753717</v>
      </c>
      <c r="R137" s="156">
        <f t="shared" ref="R137:R200" si="118">E137*(PI()/30)*($D$4/2)</f>
        <v>711.98961505856676</v>
      </c>
      <c r="S137" s="156">
        <f t="shared" ref="S137:S200" si="119">R137/H137</f>
        <v>1135.5496252927699</v>
      </c>
      <c r="T137" s="153"/>
      <c r="U137" s="153"/>
      <c r="W137" s="9">
        <v>60</v>
      </c>
      <c r="X137" s="7">
        <v>21.1</v>
      </c>
      <c r="Y137" s="17">
        <v>0.625</v>
      </c>
      <c r="Z137" s="21">
        <v>981</v>
      </c>
      <c r="AA137">
        <v>4388</v>
      </c>
      <c r="AB137">
        <v>709</v>
      </c>
      <c r="AC137">
        <v>1042</v>
      </c>
      <c r="AD137" s="27">
        <f t="shared" si="102"/>
        <v>0.21437315743547583</v>
      </c>
      <c r="AE137" s="27">
        <f t="shared" si="103"/>
        <v>0.11676672331475657</v>
      </c>
      <c r="AF137" s="24">
        <f t="shared" si="104"/>
        <v>1.835909678287462</v>
      </c>
      <c r="AG137" s="29">
        <f t="shared" si="105"/>
        <v>0.67832747006298821</v>
      </c>
      <c r="AH137" s="29">
        <f t="shared" si="106"/>
        <v>4.4729867482161056</v>
      </c>
      <c r="AJ137" s="51">
        <f t="shared" si="115"/>
        <v>33.059024392295228</v>
      </c>
      <c r="AK137" s="51">
        <f t="shared" si="116"/>
        <v>4.4729867482161056</v>
      </c>
      <c r="AL137" s="58">
        <f t="shared" si="117"/>
        <v>0.67832747006298821</v>
      </c>
      <c r="AN137" s="122"/>
      <c r="AO137" s="160"/>
      <c r="AP137" s="160"/>
      <c r="AQ137" s="128"/>
    </row>
    <row r="138" spans="1:43" x14ac:dyDescent="0.2">
      <c r="A138">
        <v>60</v>
      </c>
      <c r="B138" s="1">
        <v>21</v>
      </c>
      <c r="C138" s="1" t="s">
        <v>17</v>
      </c>
      <c r="D138" s="1">
        <v>21.1</v>
      </c>
      <c r="E138" s="47">
        <v>1146</v>
      </c>
      <c r="F138">
        <v>1344</v>
      </c>
      <c r="G138" s="47">
        <v>5450</v>
      </c>
      <c r="H138" s="17">
        <v>0.68700000000000006</v>
      </c>
      <c r="I138" s="25">
        <f t="shared" si="107"/>
        <v>0.22012354109407098</v>
      </c>
      <c r="J138" s="25">
        <f t="shared" si="108"/>
        <v>0.12025375839097487</v>
      </c>
      <c r="K138" s="27">
        <f t="shared" si="109"/>
        <v>1.830491986607143</v>
      </c>
      <c r="L138" s="27">
        <f t="shared" si="110"/>
        <v>0.68533666782942049</v>
      </c>
      <c r="M138" s="27">
        <f t="shared" si="111"/>
        <v>4.0550595238095237</v>
      </c>
      <c r="N138" s="27"/>
      <c r="O138" s="51">
        <f t="shared" si="112"/>
        <v>41.060091827258205</v>
      </c>
      <c r="P138" s="51">
        <f t="shared" si="113"/>
        <v>4.0550595238095237</v>
      </c>
      <c r="Q138" s="58">
        <f t="shared" si="114"/>
        <v>0.68533666782942049</v>
      </c>
      <c r="R138" s="156">
        <f t="shared" si="118"/>
        <v>780.05745588634556</v>
      </c>
      <c r="S138" s="156">
        <f t="shared" si="119"/>
        <v>1135.4548120616382</v>
      </c>
      <c r="T138" s="153"/>
      <c r="U138" s="153"/>
      <c r="W138" s="9">
        <v>60</v>
      </c>
      <c r="X138" s="7">
        <v>21.1</v>
      </c>
      <c r="Y138" s="17">
        <v>0.65</v>
      </c>
      <c r="Z138" s="21">
        <v>1105</v>
      </c>
      <c r="AA138">
        <v>4786</v>
      </c>
      <c r="AB138">
        <v>738</v>
      </c>
      <c r="AC138">
        <v>1084</v>
      </c>
      <c r="AD138" s="27">
        <f t="shared" si="102"/>
        <v>0.21604954373589197</v>
      </c>
      <c r="AE138" s="27">
        <f t="shared" si="103"/>
        <v>0.11682281696017417</v>
      </c>
      <c r="AF138" s="24">
        <f t="shared" si="104"/>
        <v>1.8493779670588235</v>
      </c>
      <c r="AG138" s="29">
        <f t="shared" si="105"/>
        <v>0.68597019670984993</v>
      </c>
      <c r="AH138" s="29">
        <f t="shared" si="106"/>
        <v>4.3312217194570133</v>
      </c>
      <c r="AJ138" s="51">
        <f t="shared" si="115"/>
        <v>36.057541189955558</v>
      </c>
      <c r="AK138" s="51">
        <f t="shared" si="116"/>
        <v>4.3312217194570133</v>
      </c>
      <c r="AL138" s="58">
        <f t="shared" si="117"/>
        <v>0.68597019670984993</v>
      </c>
      <c r="AN138" s="122"/>
      <c r="AO138" s="160"/>
      <c r="AP138" s="160"/>
      <c r="AQ138" s="128"/>
    </row>
    <row r="139" spans="1:43" x14ac:dyDescent="0.2">
      <c r="A139">
        <v>60</v>
      </c>
      <c r="B139" s="1">
        <v>21</v>
      </c>
      <c r="C139" s="1" t="s">
        <v>17</v>
      </c>
      <c r="D139" s="1">
        <v>21.1</v>
      </c>
      <c r="E139" s="47">
        <v>1251</v>
      </c>
      <c r="F139">
        <v>1842</v>
      </c>
      <c r="G139" s="47">
        <v>6640</v>
      </c>
      <c r="H139" s="17">
        <v>0.75</v>
      </c>
      <c r="I139" s="25">
        <f t="shared" si="107"/>
        <v>0.22505708195316459</v>
      </c>
      <c r="J139" s="25">
        <f t="shared" si="108"/>
        <v>0.12669834431250462</v>
      </c>
      <c r="K139" s="27">
        <f t="shared" si="109"/>
        <v>1.7763222019543972</v>
      </c>
      <c r="L139" s="27">
        <f t="shared" si="110"/>
        <v>0.6724670001698454</v>
      </c>
      <c r="M139" s="27">
        <f t="shared" si="111"/>
        <v>3.6047774158523342</v>
      </c>
      <c r="N139" s="27"/>
      <c r="O139" s="51">
        <f t="shared" si="112"/>
        <v>50.025506373026509</v>
      </c>
      <c r="P139" s="51">
        <f t="shared" si="113"/>
        <v>3.6047774158523342</v>
      </c>
      <c r="Q139" s="58">
        <f t="shared" si="114"/>
        <v>0.6724670001698454</v>
      </c>
      <c r="R139" s="156">
        <f t="shared" si="118"/>
        <v>851.52868875551337</v>
      </c>
      <c r="S139" s="156">
        <f t="shared" si="119"/>
        <v>1135.3715850073511</v>
      </c>
      <c r="T139" s="153"/>
      <c r="U139" s="153"/>
      <c r="W139" s="9">
        <v>60</v>
      </c>
      <c r="X139" s="7">
        <v>21.1</v>
      </c>
      <c r="Y139" s="17">
        <v>0.67500000000000004</v>
      </c>
      <c r="Z139" s="21">
        <v>1268</v>
      </c>
      <c r="AA139">
        <v>5214</v>
      </c>
      <c r="AB139">
        <v>766</v>
      </c>
      <c r="AC139">
        <v>1126</v>
      </c>
      <c r="AD139" s="27">
        <f t="shared" si="102"/>
        <v>0.21813907610383651</v>
      </c>
      <c r="AE139" s="27">
        <f t="shared" si="103"/>
        <v>0.11960720030784915</v>
      </c>
      <c r="AF139" s="24">
        <f t="shared" si="104"/>
        <v>1.8237955201892746</v>
      </c>
      <c r="AG139" s="29">
        <f t="shared" si="105"/>
        <v>0.67974460704296513</v>
      </c>
      <c r="AH139" s="29">
        <f t="shared" si="106"/>
        <v>4.1119873817034698</v>
      </c>
      <c r="AJ139" s="51">
        <f t="shared" si="115"/>
        <v>39.282076841710875</v>
      </c>
      <c r="AK139" s="51">
        <f t="shared" si="116"/>
        <v>4.1119873817034698</v>
      </c>
      <c r="AL139" s="58">
        <f t="shared" si="117"/>
        <v>0.67974460704296513</v>
      </c>
      <c r="AN139" s="122"/>
      <c r="AO139" s="160"/>
      <c r="AP139" s="160"/>
      <c r="AQ139" s="128"/>
    </row>
    <row r="140" spans="1:43" x14ac:dyDescent="0.2">
      <c r="A140">
        <v>60</v>
      </c>
      <c r="B140" s="1">
        <v>21</v>
      </c>
      <c r="C140" s="1" t="s">
        <v>17</v>
      </c>
      <c r="D140" s="1">
        <v>21.1</v>
      </c>
      <c r="E140" s="47">
        <v>1352</v>
      </c>
      <c r="F140">
        <v>2490</v>
      </c>
      <c r="G140" s="47">
        <v>8000</v>
      </c>
      <c r="H140" s="17">
        <v>0.81100000000000005</v>
      </c>
      <c r="I140" s="25">
        <f t="shared" si="107"/>
        <v>0.23215381635724852</v>
      </c>
      <c r="J140" s="25">
        <f t="shared" si="108"/>
        <v>0.13568208699906115</v>
      </c>
      <c r="K140" s="27">
        <f t="shared" si="109"/>
        <v>1.7110130120481926</v>
      </c>
      <c r="L140" s="27">
        <f t="shared" si="110"/>
        <v>0.65787611237703369</v>
      </c>
      <c r="M140" s="27">
        <f t="shared" si="111"/>
        <v>3.2128514056224899</v>
      </c>
      <c r="N140" s="27"/>
      <c r="O140" s="51">
        <f t="shared" si="112"/>
        <v>60.271694425333145</v>
      </c>
      <c r="P140" s="51">
        <f t="shared" si="113"/>
        <v>3.2128514056224899</v>
      </c>
      <c r="Q140" s="58">
        <f t="shared" si="114"/>
        <v>0.65787611237703369</v>
      </c>
      <c r="R140" s="156">
        <f t="shared" si="118"/>
        <v>920.27720799157009</v>
      </c>
      <c r="S140" s="156">
        <f t="shared" si="119"/>
        <v>1134.7437829735759</v>
      </c>
      <c r="T140" s="153"/>
      <c r="U140" s="153"/>
      <c r="W140" s="9">
        <v>60</v>
      </c>
      <c r="X140" s="7">
        <v>21.1</v>
      </c>
      <c r="Y140" s="17">
        <v>0.7</v>
      </c>
      <c r="Z140" s="21">
        <v>1433</v>
      </c>
      <c r="AA140">
        <v>5662</v>
      </c>
      <c r="AB140">
        <v>795</v>
      </c>
      <c r="AC140">
        <v>1167</v>
      </c>
      <c r="AD140" s="27">
        <f t="shared" si="102"/>
        <v>0.22052984719618834</v>
      </c>
      <c r="AE140" s="27">
        <f t="shared" si="103"/>
        <v>0.12141905964401613</v>
      </c>
      <c r="AF140" s="24">
        <f t="shared" si="104"/>
        <v>1.8162704260990929</v>
      </c>
      <c r="AG140" s="29">
        <f t="shared" si="105"/>
        <v>0.68063940898002151</v>
      </c>
      <c r="AH140" s="29">
        <f t="shared" si="106"/>
        <v>3.9511514305652478</v>
      </c>
      <c r="AJ140" s="51">
        <f t="shared" si="115"/>
        <v>42.657291729529533</v>
      </c>
      <c r="AK140" s="51">
        <f t="shared" si="116"/>
        <v>3.9511514305652478</v>
      </c>
      <c r="AL140" s="58">
        <f t="shared" si="117"/>
        <v>0.68063940898002151</v>
      </c>
      <c r="AN140" s="122"/>
      <c r="AO140" s="160"/>
      <c r="AP140" s="160"/>
      <c r="AQ140" s="128"/>
    </row>
    <row r="141" spans="1:43" x14ac:dyDescent="0.2">
      <c r="A141">
        <v>60</v>
      </c>
      <c r="B141" s="1">
        <v>21</v>
      </c>
      <c r="C141" s="1" t="s">
        <v>17</v>
      </c>
      <c r="D141" s="1">
        <v>21.1</v>
      </c>
      <c r="E141" s="47">
        <v>1392</v>
      </c>
      <c r="F141">
        <v>2795</v>
      </c>
      <c r="G141" s="47">
        <v>8625</v>
      </c>
      <c r="H141" s="17">
        <v>0.83499999999999996</v>
      </c>
      <c r="I141" s="25">
        <f t="shared" si="107"/>
        <v>0.23611297690393021</v>
      </c>
      <c r="J141" s="25">
        <f t="shared" si="108"/>
        <v>0.13954598617727712</v>
      </c>
      <c r="K141" s="27">
        <f t="shared" si="109"/>
        <v>1.6920083720930235</v>
      </c>
      <c r="L141" s="27">
        <f t="shared" si="110"/>
        <v>0.65609288391988307</v>
      </c>
      <c r="M141" s="27">
        <f t="shared" si="111"/>
        <v>3.0858676207513418</v>
      </c>
      <c r="N141" s="27"/>
      <c r="O141" s="51">
        <f t="shared" si="112"/>
        <v>64.980420552312296</v>
      </c>
      <c r="P141" s="51">
        <f t="shared" si="113"/>
        <v>3.0858676207513418</v>
      </c>
      <c r="Q141" s="58">
        <f t="shared" si="114"/>
        <v>0.65609288391988307</v>
      </c>
      <c r="R141" s="156">
        <f t="shared" si="118"/>
        <v>947.50434432268162</v>
      </c>
      <c r="S141" s="156">
        <f t="shared" si="119"/>
        <v>1134.7357417038104</v>
      </c>
      <c r="T141" s="153"/>
      <c r="U141" s="153"/>
      <c r="W141" s="9">
        <v>60</v>
      </c>
      <c r="X141" s="7">
        <v>21.1</v>
      </c>
      <c r="Y141" s="17">
        <v>0.72499999999999998</v>
      </c>
      <c r="Z141" s="21">
        <v>1635</v>
      </c>
      <c r="AA141">
        <v>6146</v>
      </c>
      <c r="AB141">
        <v>823</v>
      </c>
      <c r="AC141">
        <v>1209</v>
      </c>
      <c r="AD141" s="27">
        <f t="shared" si="102"/>
        <v>0.22303816214688285</v>
      </c>
      <c r="AE141" s="27">
        <f t="shared" si="103"/>
        <v>0.1245925565164982</v>
      </c>
      <c r="AF141" s="24">
        <f t="shared" si="104"/>
        <v>1.7901403453211009</v>
      </c>
      <c r="AG141" s="29">
        <f t="shared" si="105"/>
        <v>0.67465160960187276</v>
      </c>
      <c r="AH141" s="29">
        <f t="shared" si="106"/>
        <v>3.7590214067278289</v>
      </c>
      <c r="AJ141" s="51">
        <f t="shared" si="115"/>
        <v>46.303729242262186</v>
      </c>
      <c r="AK141" s="51">
        <f t="shared" si="116"/>
        <v>3.7590214067278289</v>
      </c>
      <c r="AL141" s="58">
        <f t="shared" si="117"/>
        <v>0.67465160960187276</v>
      </c>
      <c r="AN141" s="122"/>
      <c r="AO141" s="160"/>
      <c r="AP141" s="160"/>
      <c r="AQ141" s="128"/>
    </row>
    <row r="142" spans="1:43" x14ac:dyDescent="0.2">
      <c r="I142" s="25"/>
      <c r="J142" s="25"/>
      <c r="K142" s="27"/>
      <c r="L142" s="27"/>
      <c r="M142" s="27"/>
      <c r="N142" s="27"/>
      <c r="O142" s="51"/>
      <c r="P142" s="51"/>
      <c r="Q142" s="58"/>
      <c r="R142" s="156"/>
      <c r="T142" s="153"/>
      <c r="U142" s="153"/>
      <c r="W142" s="9">
        <v>60</v>
      </c>
      <c r="X142" s="7">
        <v>21.1</v>
      </c>
      <c r="Y142" s="17">
        <v>0.75</v>
      </c>
      <c r="Z142" s="21">
        <v>1860</v>
      </c>
      <c r="AA142">
        <v>6659</v>
      </c>
      <c r="AB142">
        <v>851</v>
      </c>
      <c r="AC142">
        <v>1251</v>
      </c>
      <c r="AD142" s="27">
        <f t="shared" si="102"/>
        <v>0.22570107059128358</v>
      </c>
      <c r="AE142" s="27">
        <f t="shared" si="103"/>
        <v>0.12793643888233366</v>
      </c>
      <c r="AF142" s="24">
        <f t="shared" si="104"/>
        <v>1.7641656479032255</v>
      </c>
      <c r="AG142" s="29">
        <f t="shared" si="105"/>
        <v>0.66881970828166282</v>
      </c>
      <c r="AH142" s="29">
        <f t="shared" si="106"/>
        <v>3.5801075268817204</v>
      </c>
      <c r="AJ142" s="51">
        <f t="shared" si="115"/>
        <v>50.16865164728668</v>
      </c>
      <c r="AK142" s="51">
        <f t="shared" si="116"/>
        <v>3.5801075268817204</v>
      </c>
      <c r="AL142" s="58">
        <f t="shared" si="117"/>
        <v>0.66881970828166282</v>
      </c>
      <c r="AN142" s="122"/>
      <c r="AO142" s="160"/>
      <c r="AP142" s="160"/>
      <c r="AQ142" s="128"/>
    </row>
    <row r="143" spans="1:43" x14ac:dyDescent="0.2">
      <c r="I143" s="25"/>
      <c r="J143" s="25"/>
      <c r="K143" s="27"/>
      <c r="L143" s="27"/>
      <c r="M143" s="27"/>
      <c r="N143" s="27"/>
      <c r="O143" s="51"/>
      <c r="P143" s="51"/>
      <c r="Q143" s="58"/>
      <c r="R143" s="156"/>
      <c r="T143" s="153"/>
      <c r="U143" s="153"/>
      <c r="W143" s="9">
        <v>60</v>
      </c>
      <c r="X143" s="7">
        <v>21.1</v>
      </c>
      <c r="Y143" s="17">
        <v>0.77500000000000002</v>
      </c>
      <c r="Z143" s="21">
        <v>2106</v>
      </c>
      <c r="AA143">
        <v>7199</v>
      </c>
      <c r="AB143">
        <v>880</v>
      </c>
      <c r="AC143">
        <v>1292</v>
      </c>
      <c r="AD143" s="27">
        <f t="shared" si="102"/>
        <v>0.22876330899128011</v>
      </c>
      <c r="AE143" s="27">
        <f t="shared" si="103"/>
        <v>0.13149949005680608</v>
      </c>
      <c r="AF143" s="24">
        <f t="shared" si="104"/>
        <v>1.739651681481482</v>
      </c>
      <c r="AG143" s="29">
        <f t="shared" si="105"/>
        <v>0.66398516676140495</v>
      </c>
      <c r="AH143" s="29">
        <f t="shared" si="106"/>
        <v>3.4183285849952516</v>
      </c>
      <c r="AJ143" s="51">
        <f t="shared" si="115"/>
        <v>54.236991020996662</v>
      </c>
      <c r="AK143" s="51">
        <f t="shared" si="116"/>
        <v>3.4183285849952516</v>
      </c>
      <c r="AL143" s="58">
        <f t="shared" si="117"/>
        <v>0.66398516676140495</v>
      </c>
      <c r="AN143" s="122"/>
      <c r="AO143" s="160"/>
      <c r="AP143" s="160"/>
      <c r="AQ143" s="128"/>
    </row>
    <row r="144" spans="1:43" x14ac:dyDescent="0.2">
      <c r="I144" s="25"/>
      <c r="J144" s="25"/>
      <c r="K144" s="27"/>
      <c r="L144" s="27"/>
      <c r="M144" s="27"/>
      <c r="N144" s="27"/>
      <c r="O144" s="51"/>
      <c r="P144" s="51"/>
      <c r="Q144" s="58"/>
      <c r="R144" s="156"/>
      <c r="T144" s="153"/>
      <c r="U144" s="153"/>
      <c r="W144" s="9">
        <v>60</v>
      </c>
      <c r="X144" s="7">
        <v>21.1</v>
      </c>
      <c r="Y144" s="17">
        <v>0.8</v>
      </c>
      <c r="Z144" s="21">
        <v>2374</v>
      </c>
      <c r="AA144">
        <v>7768</v>
      </c>
      <c r="AB144">
        <v>908</v>
      </c>
      <c r="AC144">
        <v>1334</v>
      </c>
      <c r="AD144" s="27">
        <f t="shared" si="102"/>
        <v>0.23154573260868125</v>
      </c>
      <c r="AE144" s="27">
        <f t="shared" si="103"/>
        <v>0.13466863826828124</v>
      </c>
      <c r="AF144" s="24">
        <f t="shared" si="104"/>
        <v>1.7193738318449876</v>
      </c>
      <c r="AG144" s="29">
        <f t="shared" si="105"/>
        <v>0.66022443667921893</v>
      </c>
      <c r="AH144" s="29">
        <f t="shared" si="106"/>
        <v>3.2721145745577087</v>
      </c>
      <c r="AJ144" s="51">
        <f t="shared" si="115"/>
        <v>58.523815286998484</v>
      </c>
      <c r="AK144" s="51">
        <f t="shared" si="116"/>
        <v>3.2721145745577087</v>
      </c>
      <c r="AL144" s="58">
        <f t="shared" si="117"/>
        <v>0.66022443667921893</v>
      </c>
      <c r="AN144" s="122"/>
      <c r="AO144" s="160"/>
      <c r="AP144" s="160"/>
      <c r="AQ144" s="128"/>
    </row>
    <row r="145" spans="1:43" x14ac:dyDescent="0.2">
      <c r="I145" s="25"/>
      <c r="J145" s="25"/>
      <c r="K145" s="27"/>
      <c r="L145" s="27"/>
      <c r="M145" s="27"/>
      <c r="N145" s="27"/>
      <c r="O145" s="51"/>
      <c r="P145" s="51"/>
      <c r="Q145" s="58"/>
      <c r="R145" s="156"/>
      <c r="T145" s="153"/>
      <c r="U145" s="153"/>
      <c r="W145" s="9">
        <v>60</v>
      </c>
      <c r="X145" s="7">
        <v>21.1</v>
      </c>
      <c r="Y145" s="17">
        <v>0.82499999999999996</v>
      </c>
      <c r="Z145" s="21">
        <v>2665</v>
      </c>
      <c r="AA145">
        <v>8364</v>
      </c>
      <c r="AB145">
        <v>936</v>
      </c>
      <c r="AC145">
        <v>1376</v>
      </c>
      <c r="AD145" s="27">
        <f t="shared" si="102"/>
        <v>0.2343237883064474</v>
      </c>
      <c r="AE145" s="27">
        <f t="shared" si="103"/>
        <v>0.13775112502758705</v>
      </c>
      <c r="AF145" s="24">
        <f t="shared" si="104"/>
        <v>1.7010662400000001</v>
      </c>
      <c r="AG145" s="29">
        <f t="shared" si="105"/>
        <v>0.65710127038655175</v>
      </c>
      <c r="AH145" s="29">
        <f t="shared" si="106"/>
        <v>3.1384615384615384</v>
      </c>
      <c r="AJ145" s="51">
        <f t="shared" si="115"/>
        <v>63.014056521685802</v>
      </c>
      <c r="AK145" s="51">
        <f t="shared" si="116"/>
        <v>3.1384615384615384</v>
      </c>
      <c r="AL145" s="58">
        <f t="shared" si="117"/>
        <v>0.65710127038655175</v>
      </c>
      <c r="AN145" s="122"/>
      <c r="AO145" s="160"/>
      <c r="AP145" s="160"/>
      <c r="AQ145" s="128"/>
    </row>
    <row r="146" spans="1:43" x14ac:dyDescent="0.2">
      <c r="I146" s="25"/>
      <c r="J146" s="25"/>
      <c r="K146" s="27"/>
      <c r="L146" s="27"/>
      <c r="M146" s="27"/>
      <c r="N146" s="27"/>
      <c r="O146" s="51"/>
      <c r="P146" s="51"/>
      <c r="Q146" s="58"/>
      <c r="R146" s="156"/>
      <c r="T146" s="153"/>
      <c r="U146" s="153"/>
      <c r="AD146" s="27"/>
      <c r="AE146" s="27"/>
      <c r="AG146" s="29"/>
      <c r="AH146" s="29"/>
      <c r="AL146" s="58"/>
      <c r="AN146" s="122"/>
      <c r="AO146" s="160"/>
      <c r="AP146" s="160"/>
      <c r="AQ146" s="128"/>
    </row>
    <row r="147" spans="1:43" x14ac:dyDescent="0.2">
      <c r="I147" s="25"/>
      <c r="J147" s="25"/>
      <c r="K147" s="27"/>
      <c r="L147" s="27"/>
      <c r="M147" s="27"/>
      <c r="N147" s="27"/>
      <c r="O147" s="51"/>
      <c r="P147" s="51"/>
      <c r="Q147" s="58"/>
      <c r="R147" s="156"/>
      <c r="T147" s="153"/>
      <c r="U147" s="153"/>
      <c r="AD147" s="27"/>
      <c r="AE147" s="27"/>
      <c r="AG147" s="29"/>
      <c r="AH147" s="29"/>
      <c r="AL147" s="58"/>
      <c r="AN147" s="122"/>
      <c r="AO147" s="160"/>
      <c r="AP147" s="160"/>
      <c r="AQ147" s="128"/>
    </row>
    <row r="148" spans="1:43" x14ac:dyDescent="0.2">
      <c r="A148">
        <v>61</v>
      </c>
      <c r="B148" s="1">
        <v>22</v>
      </c>
      <c r="C148" s="1" t="s">
        <v>17</v>
      </c>
      <c r="D148" s="1">
        <v>21.1</v>
      </c>
      <c r="E148" s="47">
        <v>696</v>
      </c>
      <c r="F148">
        <v>249</v>
      </c>
      <c r="G148">
        <v>2006</v>
      </c>
      <c r="H148" s="17">
        <v>0.42</v>
      </c>
      <c r="I148" s="25">
        <f t="shared" si="107"/>
        <v>0.21966035091908823</v>
      </c>
      <c r="J148" s="25">
        <f t="shared" si="108"/>
        <v>9.945459909307193E-2</v>
      </c>
      <c r="K148" s="27">
        <f t="shared" si="109"/>
        <v>2.208649503614458</v>
      </c>
      <c r="L148" s="27">
        <f t="shared" si="110"/>
        <v>0.8260484676321137</v>
      </c>
      <c r="M148" s="27">
        <f t="shared" si="111"/>
        <v>8.0562248995983943</v>
      </c>
      <c r="N148" s="27"/>
      <c r="O148" s="51">
        <f t="shared" si="112"/>
        <v>15.113127377152287</v>
      </c>
      <c r="P148" s="51">
        <f t="shared" si="113"/>
        <v>8.0562248995983943</v>
      </c>
      <c r="Q148" s="58">
        <f t="shared" si="114"/>
        <v>0.8260484676321137</v>
      </c>
      <c r="R148" s="156">
        <f t="shared" si="118"/>
        <v>473.75217216134081</v>
      </c>
      <c r="S148" s="156">
        <f t="shared" si="119"/>
        <v>1127.9813622889067</v>
      </c>
      <c r="T148" s="153"/>
      <c r="U148" s="153"/>
      <c r="W148" s="1">
        <v>61</v>
      </c>
      <c r="X148" s="77">
        <v>21.1</v>
      </c>
      <c r="Y148" s="17">
        <v>0.52500000000000002</v>
      </c>
      <c r="Z148">
        <v>513</v>
      </c>
      <c r="AA148">
        <v>3113</v>
      </c>
      <c r="AB148" s="68">
        <v>592</v>
      </c>
      <c r="AC148" s="68">
        <v>870</v>
      </c>
      <c r="AD148" s="27">
        <f t="shared" ref="AD148:AD160" si="120">0.1515*(AA148/1000)/(AC148/1000)^2/($D$4/10)^4</f>
        <v>0.21816236806735681</v>
      </c>
      <c r="AE148" s="27">
        <f t="shared" ref="AE148:AE160" si="121">0.5*(Z148/1000)/(AC148/1000)^3/($D$4/10)^5</f>
        <v>0.10490902481682689</v>
      </c>
      <c r="AF148" s="24">
        <f t="shared" ref="AF148:AF160" si="122">AD148/AE148</f>
        <v>2.0795386140350876</v>
      </c>
      <c r="AG148" s="29">
        <f t="shared" ref="AG148:AG160" si="123">0.798*AD148^1.5/AE148</f>
        <v>0.77510368189364942</v>
      </c>
      <c r="AH148" s="29">
        <f t="shared" ref="AH148:AH160" si="124">AA148/Z148</f>
        <v>6.0682261208577</v>
      </c>
      <c r="AJ148" s="51">
        <f t="shared" si="115"/>
        <v>23.453223093257762</v>
      </c>
      <c r="AK148" s="51">
        <f t="shared" si="116"/>
        <v>6.0682261208577</v>
      </c>
      <c r="AL148" s="58">
        <f t="shared" si="117"/>
        <v>0.77510368189364942</v>
      </c>
      <c r="AN148" s="122"/>
      <c r="AO148" s="160"/>
      <c r="AP148" s="160"/>
      <c r="AQ148" s="128"/>
    </row>
    <row r="149" spans="1:43" x14ac:dyDescent="0.2">
      <c r="A149">
        <v>61</v>
      </c>
      <c r="B149" s="1">
        <v>22</v>
      </c>
      <c r="C149" s="1" t="s">
        <v>17</v>
      </c>
      <c r="D149" s="1">
        <v>21.1</v>
      </c>
      <c r="E149" s="47">
        <v>805</v>
      </c>
      <c r="F149">
        <v>405</v>
      </c>
      <c r="G149">
        <v>2696</v>
      </c>
      <c r="H149" s="17">
        <v>0.48599999999999999</v>
      </c>
      <c r="I149" s="25">
        <f t="shared" si="107"/>
        <v>0.22068222332963569</v>
      </c>
      <c r="J149" s="25">
        <f t="shared" si="108"/>
        <v>0.10454917855651343</v>
      </c>
      <c r="K149" s="27">
        <f t="shared" si="109"/>
        <v>2.1107982518518522</v>
      </c>
      <c r="L149" s="27">
        <f t="shared" si="110"/>
        <v>0.79128565491245662</v>
      </c>
      <c r="M149" s="27">
        <f t="shared" si="111"/>
        <v>6.6567901234567906</v>
      </c>
      <c r="N149" s="27"/>
      <c r="O149" s="51">
        <f t="shared" si="112"/>
        <v>20.311561021337269</v>
      </c>
      <c r="P149" s="51">
        <f t="shared" si="113"/>
        <v>6.6567901234567906</v>
      </c>
      <c r="Q149" s="58">
        <f t="shared" si="114"/>
        <v>0.79128565491245662</v>
      </c>
      <c r="R149" s="156">
        <f t="shared" si="118"/>
        <v>547.9461186636197</v>
      </c>
      <c r="S149" s="156">
        <f t="shared" si="119"/>
        <v>1127.4611495136207</v>
      </c>
      <c r="T149" s="153"/>
      <c r="U149" s="153"/>
      <c r="W149" s="1">
        <v>61</v>
      </c>
      <c r="X149" s="77">
        <v>21.1</v>
      </c>
      <c r="Y149" s="17">
        <v>0.55000000000000004</v>
      </c>
      <c r="Z149">
        <v>603</v>
      </c>
      <c r="AA149">
        <v>3419</v>
      </c>
      <c r="AB149" s="68">
        <v>621</v>
      </c>
      <c r="AC149" s="68">
        <v>912</v>
      </c>
      <c r="AD149" s="27">
        <f t="shared" si="120"/>
        <v>0.21804626293052176</v>
      </c>
      <c r="AE149" s="27">
        <f t="shared" si="121"/>
        <v>0.10704984429776264</v>
      </c>
      <c r="AF149" s="24">
        <f t="shared" si="122"/>
        <v>2.0368666985074633</v>
      </c>
      <c r="AG149" s="29">
        <f t="shared" si="123"/>
        <v>0.75899658704141393</v>
      </c>
      <c r="AH149" s="29">
        <f t="shared" si="124"/>
        <v>5.669983416252073</v>
      </c>
      <c r="AJ149" s="51">
        <f t="shared" si="115"/>
        <v>25.758615405026752</v>
      </c>
      <c r="AK149" s="51">
        <f t="shared" si="116"/>
        <v>5.669983416252073</v>
      </c>
      <c r="AL149" s="58">
        <f t="shared" si="117"/>
        <v>0.75899658704141393</v>
      </c>
      <c r="AN149" s="122"/>
      <c r="AO149" s="160"/>
      <c r="AP149" s="160"/>
      <c r="AQ149" s="128"/>
    </row>
    <row r="150" spans="1:43" x14ac:dyDescent="0.2">
      <c r="A150">
        <v>61</v>
      </c>
      <c r="B150" s="1">
        <v>22</v>
      </c>
      <c r="C150" s="1" t="s">
        <v>17</v>
      </c>
      <c r="D150" s="1">
        <v>21.1</v>
      </c>
      <c r="E150" s="47">
        <v>905</v>
      </c>
      <c r="F150">
        <v>591</v>
      </c>
      <c r="G150">
        <v>3406</v>
      </c>
      <c r="H150" s="17">
        <v>0.54600000000000004</v>
      </c>
      <c r="I150" s="25">
        <f t="shared" si="107"/>
        <v>0.22059045110880629</v>
      </c>
      <c r="J150" s="25">
        <f t="shared" si="108"/>
        <v>0.10737297493206294</v>
      </c>
      <c r="K150" s="27">
        <f t="shared" si="109"/>
        <v>2.0544317715736047</v>
      </c>
      <c r="L150" s="27">
        <f t="shared" si="110"/>
        <v>0.76999511250384223</v>
      </c>
      <c r="M150" s="27">
        <f t="shared" si="111"/>
        <v>5.7631133671742809</v>
      </c>
      <c r="N150" s="27"/>
      <c r="O150" s="51">
        <f t="shared" si="112"/>
        <v>25.660673901585586</v>
      </c>
      <c r="P150" s="51">
        <f t="shared" si="113"/>
        <v>5.7631133671742809</v>
      </c>
      <c r="Q150" s="58">
        <f t="shared" si="114"/>
        <v>0.76999511250384223</v>
      </c>
      <c r="R150" s="156">
        <f t="shared" si="118"/>
        <v>616.01395949139862</v>
      </c>
      <c r="S150" s="156">
        <f t="shared" si="119"/>
        <v>1128.2306950391915</v>
      </c>
      <c r="T150" s="153"/>
      <c r="U150" s="153"/>
      <c r="W150" s="1">
        <v>61</v>
      </c>
      <c r="X150" s="77">
        <v>21.1</v>
      </c>
      <c r="Y150" s="17">
        <v>0.57499999999999996</v>
      </c>
      <c r="Z150">
        <v>704</v>
      </c>
      <c r="AA150">
        <v>3743</v>
      </c>
      <c r="AB150" s="68">
        <v>649</v>
      </c>
      <c r="AC150" s="68">
        <v>953</v>
      </c>
      <c r="AD150" s="27">
        <f t="shared" si="120"/>
        <v>0.21861162347107155</v>
      </c>
      <c r="AE150" s="27">
        <f t="shared" si="121"/>
        <v>0.10953355922518794</v>
      </c>
      <c r="AF150" s="24">
        <f t="shared" si="122"/>
        <v>1.9958415029829544</v>
      </c>
      <c r="AG150" s="29">
        <f t="shared" si="123"/>
        <v>0.74467292765647553</v>
      </c>
      <c r="AH150" s="29">
        <f t="shared" si="124"/>
        <v>5.3167613636363633</v>
      </c>
      <c r="AJ150" s="51">
        <f t="shared" si="115"/>
        <v>28.199619029252744</v>
      </c>
      <c r="AK150" s="51">
        <f t="shared" si="116"/>
        <v>5.3167613636363633</v>
      </c>
      <c r="AL150" s="58">
        <f t="shared" si="117"/>
        <v>0.74467292765647553</v>
      </c>
      <c r="AN150" s="122"/>
      <c r="AO150" s="160"/>
      <c r="AP150" s="160"/>
      <c r="AQ150" s="128"/>
    </row>
    <row r="151" spans="1:43" x14ac:dyDescent="0.2">
      <c r="A151">
        <v>61</v>
      </c>
      <c r="B151" s="1">
        <v>22</v>
      </c>
      <c r="C151" s="1" t="s">
        <v>17</v>
      </c>
      <c r="D151" s="1">
        <v>21.1</v>
      </c>
      <c r="E151" s="47">
        <v>1006</v>
      </c>
      <c r="F151">
        <v>847</v>
      </c>
      <c r="G151">
        <v>4138</v>
      </c>
      <c r="H151" s="17">
        <v>0.60699999999999998</v>
      </c>
      <c r="I151" s="25">
        <f t="shared" si="107"/>
        <v>0.2168871133159426</v>
      </c>
      <c r="J151" s="25">
        <f t="shared" si="108"/>
        <v>0.11203216042430993</v>
      </c>
      <c r="K151" s="27">
        <f t="shared" si="109"/>
        <v>1.9359361855962223</v>
      </c>
      <c r="L151" s="27">
        <f t="shared" si="110"/>
        <v>0.71946687460905445</v>
      </c>
      <c r="M151" s="27">
        <f t="shared" si="111"/>
        <v>4.885478158205431</v>
      </c>
      <c r="N151" s="27"/>
      <c r="O151" s="51">
        <f t="shared" si="112"/>
        <v>31.17553394150357</v>
      </c>
      <c r="P151" s="51">
        <f t="shared" si="113"/>
        <v>4.885478158205431</v>
      </c>
      <c r="Q151" s="58">
        <f t="shared" si="114"/>
        <v>0.71946687460905445</v>
      </c>
      <c r="R151" s="156">
        <f t="shared" si="118"/>
        <v>684.76247872745523</v>
      </c>
      <c r="S151" s="156">
        <f t="shared" si="119"/>
        <v>1128.1095201440778</v>
      </c>
      <c r="T151" s="153"/>
      <c r="U151" s="153"/>
      <c r="W151" s="1">
        <v>61</v>
      </c>
      <c r="X151" s="77">
        <v>21.1</v>
      </c>
      <c r="Y151" s="17">
        <v>0.6</v>
      </c>
      <c r="Z151">
        <v>817</v>
      </c>
      <c r="AA151">
        <v>4086</v>
      </c>
      <c r="AB151" s="68">
        <v>677</v>
      </c>
      <c r="AC151" s="68">
        <v>995</v>
      </c>
      <c r="AD151" s="27">
        <f t="shared" si="120"/>
        <v>0.21892301692365126</v>
      </c>
      <c r="AE151" s="27">
        <f t="shared" si="121"/>
        <v>0.11168788247601626</v>
      </c>
      <c r="AF151" s="24">
        <f t="shared" si="122"/>
        <v>1.9601322190942476</v>
      </c>
      <c r="AG151" s="29">
        <f t="shared" si="123"/>
        <v>0.73187004292238211</v>
      </c>
      <c r="AH151" s="29">
        <f t="shared" si="124"/>
        <v>5.0012239902080786</v>
      </c>
      <c r="AJ151" s="51">
        <f t="shared" si="115"/>
        <v>30.783767927738904</v>
      </c>
      <c r="AK151" s="51">
        <f t="shared" si="116"/>
        <v>5.0012239902080786</v>
      </c>
      <c r="AL151" s="58">
        <f t="shared" si="117"/>
        <v>0.73187004292238211</v>
      </c>
      <c r="AN151" s="122"/>
      <c r="AO151" s="160"/>
      <c r="AP151" s="160"/>
      <c r="AQ151" s="128"/>
    </row>
    <row r="152" spans="1:43" x14ac:dyDescent="0.2">
      <c r="A152">
        <v>61</v>
      </c>
      <c r="B152" s="1">
        <v>22</v>
      </c>
      <c r="C152" s="1" t="s">
        <v>17</v>
      </c>
      <c r="D152" s="1">
        <v>21.1</v>
      </c>
      <c r="E152" s="47">
        <v>1100</v>
      </c>
      <c r="F152">
        <v>1139</v>
      </c>
      <c r="G152">
        <v>5016</v>
      </c>
      <c r="H152" s="17">
        <v>0.66400000000000003</v>
      </c>
      <c r="I152" s="25">
        <f t="shared" si="107"/>
        <v>0.21989298821342509</v>
      </c>
      <c r="J152" s="25">
        <f t="shared" si="108"/>
        <v>0.11523884886422538</v>
      </c>
      <c r="K152" s="27">
        <f t="shared" si="109"/>
        <v>1.9081498156277439</v>
      </c>
      <c r="L152" s="27">
        <f t="shared" si="110"/>
        <v>0.71403755073612862</v>
      </c>
      <c r="M152" s="27">
        <f t="shared" si="111"/>
        <v>4.4038630377524148</v>
      </c>
      <c r="N152" s="27"/>
      <c r="O152" s="51">
        <f t="shared" si="112"/>
        <v>37.79035240468388</v>
      </c>
      <c r="P152" s="51">
        <f t="shared" si="113"/>
        <v>4.4038630377524148</v>
      </c>
      <c r="Q152" s="58">
        <f t="shared" si="114"/>
        <v>0.71403755073612862</v>
      </c>
      <c r="R152" s="156">
        <f t="shared" si="118"/>
        <v>748.74624910556736</v>
      </c>
      <c r="S152" s="156">
        <f t="shared" si="119"/>
        <v>1127.6298932312761</v>
      </c>
      <c r="T152" s="153"/>
      <c r="U152" s="153"/>
      <c r="W152" s="1">
        <v>61</v>
      </c>
      <c r="X152" s="77">
        <v>21.1</v>
      </c>
      <c r="Y152" s="17">
        <v>0.625</v>
      </c>
      <c r="Z152">
        <v>929</v>
      </c>
      <c r="AA152">
        <v>4416</v>
      </c>
      <c r="AB152" s="68">
        <v>705</v>
      </c>
      <c r="AC152" s="68">
        <v>1036</v>
      </c>
      <c r="AD152" s="27">
        <f t="shared" si="120"/>
        <v>0.21824724868362821</v>
      </c>
      <c r="AE152" s="27">
        <f t="shared" si="121"/>
        <v>0.11250962847251975</v>
      </c>
      <c r="AF152" s="24">
        <f t="shared" si="122"/>
        <v>1.9398095224973093</v>
      </c>
      <c r="AG152" s="29">
        <f t="shared" si="123"/>
        <v>0.7231632819316125</v>
      </c>
      <c r="AH152" s="29">
        <f t="shared" si="124"/>
        <v>4.7534983853606025</v>
      </c>
      <c r="AJ152" s="51">
        <f t="shared" si="115"/>
        <v>33.2699753227839</v>
      </c>
      <c r="AK152" s="51">
        <f t="shared" si="116"/>
        <v>4.7534983853606025</v>
      </c>
      <c r="AL152" s="58">
        <f t="shared" si="117"/>
        <v>0.7231632819316125</v>
      </c>
      <c r="AN152" s="122"/>
      <c r="AO152" s="160"/>
      <c r="AP152" s="160"/>
      <c r="AQ152" s="128"/>
    </row>
    <row r="153" spans="1:43" x14ac:dyDescent="0.2">
      <c r="A153">
        <v>61</v>
      </c>
      <c r="B153" s="1">
        <v>22</v>
      </c>
      <c r="C153" s="1" t="s">
        <v>17</v>
      </c>
      <c r="D153" s="1">
        <v>21.1</v>
      </c>
      <c r="E153" s="47">
        <v>1192</v>
      </c>
      <c r="F153">
        <v>1516</v>
      </c>
      <c r="G153">
        <v>5998</v>
      </c>
      <c r="H153" s="17">
        <v>0.71899999999999997</v>
      </c>
      <c r="I153" s="25">
        <f t="shared" si="107"/>
        <v>0.22392014888731535</v>
      </c>
      <c r="J153" s="25">
        <f t="shared" si="108"/>
        <v>0.12053791579951706</v>
      </c>
      <c r="K153" s="27">
        <f t="shared" si="109"/>
        <v>1.8576739725593669</v>
      </c>
      <c r="L153" s="27">
        <f t="shared" si="110"/>
        <v>0.70148594644461126</v>
      </c>
      <c r="M153" s="27">
        <f t="shared" si="111"/>
        <v>3.9564643799472297</v>
      </c>
      <c r="N153" s="27"/>
      <c r="O153" s="51">
        <f t="shared" si="112"/>
        <v>45.188702895393526</v>
      </c>
      <c r="P153" s="51">
        <f t="shared" si="113"/>
        <v>3.9564643799472297</v>
      </c>
      <c r="Q153" s="58">
        <f t="shared" si="114"/>
        <v>0.70148594644461126</v>
      </c>
      <c r="R153" s="156">
        <f t="shared" si="118"/>
        <v>811.36866266712389</v>
      </c>
      <c r="S153" s="156">
        <f t="shared" si="119"/>
        <v>1128.468237367349</v>
      </c>
      <c r="T153" s="153"/>
      <c r="U153" s="153"/>
      <c r="W153" s="1">
        <v>61</v>
      </c>
      <c r="X153" s="77">
        <v>21.1</v>
      </c>
      <c r="Y153" s="17">
        <v>0.65</v>
      </c>
      <c r="Z153">
        <v>1068</v>
      </c>
      <c r="AA153">
        <v>4805</v>
      </c>
      <c r="AB153" s="68">
        <v>733</v>
      </c>
      <c r="AC153" s="68">
        <v>1078</v>
      </c>
      <c r="AD153" s="27">
        <f t="shared" si="120"/>
        <v>0.21932851284998947</v>
      </c>
      <c r="AE153" s="27">
        <f t="shared" si="121"/>
        <v>0.11480695884468721</v>
      </c>
      <c r="AF153" s="24">
        <f t="shared" si="122"/>
        <v>1.9104113117977524</v>
      </c>
      <c r="AG153" s="29">
        <f t="shared" si="123"/>
        <v>0.71396565260595557</v>
      </c>
      <c r="AH153" s="29">
        <f t="shared" si="124"/>
        <v>4.4990636704119851</v>
      </c>
      <c r="AJ153" s="51">
        <f t="shared" si="115"/>
        <v>36.200686464215721</v>
      </c>
      <c r="AK153" s="51">
        <f t="shared" si="116"/>
        <v>4.4990636704119851</v>
      </c>
      <c r="AL153" s="58">
        <f t="shared" si="117"/>
        <v>0.71396565260595557</v>
      </c>
      <c r="AN153" s="122"/>
      <c r="AO153" s="160"/>
      <c r="AP153" s="160"/>
      <c r="AQ153" s="128"/>
    </row>
    <row r="154" spans="1:43" x14ac:dyDescent="0.2">
      <c r="A154">
        <v>61</v>
      </c>
      <c r="B154" s="1">
        <v>22</v>
      </c>
      <c r="C154" s="1" t="s">
        <v>17</v>
      </c>
      <c r="D154" s="1">
        <v>21.1</v>
      </c>
      <c r="E154" s="47">
        <v>1300</v>
      </c>
      <c r="F154">
        <v>2057</v>
      </c>
      <c r="G154">
        <v>7356</v>
      </c>
      <c r="H154" s="17">
        <v>0.78400000000000003</v>
      </c>
      <c r="I154" s="25">
        <f t="shared" si="107"/>
        <v>0.23088421356635402</v>
      </c>
      <c r="J154" s="25">
        <f t="shared" si="108"/>
        <v>0.12608327399257033</v>
      </c>
      <c r="K154" s="27">
        <f t="shared" si="109"/>
        <v>1.831204141954303</v>
      </c>
      <c r="L154" s="27">
        <f t="shared" si="110"/>
        <v>0.70216111197770403</v>
      </c>
      <c r="M154" s="27">
        <f t="shared" si="111"/>
        <v>3.5760816723383568</v>
      </c>
      <c r="N154" s="58" t="s">
        <v>153</v>
      </c>
      <c r="O154" s="51">
        <f t="shared" si="112"/>
        <v>55.41982302409383</v>
      </c>
      <c r="P154" s="51">
        <f t="shared" si="113"/>
        <v>3.5760816723383568</v>
      </c>
      <c r="Q154" s="58">
        <f t="shared" si="114"/>
        <v>0.70216111197770403</v>
      </c>
      <c r="R154" s="156">
        <f t="shared" si="118"/>
        <v>884.88193076112509</v>
      </c>
      <c r="S154" s="156">
        <f t="shared" si="119"/>
        <v>1128.6759320932717</v>
      </c>
      <c r="T154" s="153"/>
      <c r="U154" s="153"/>
      <c r="W154" s="1">
        <v>61</v>
      </c>
      <c r="X154" s="77">
        <v>21.1</v>
      </c>
      <c r="Y154" s="17">
        <v>0.67500000000000004</v>
      </c>
      <c r="Z154">
        <v>1196</v>
      </c>
      <c r="AA154">
        <v>5254</v>
      </c>
      <c r="AB154" s="68">
        <v>762</v>
      </c>
      <c r="AC154" s="68">
        <v>1119</v>
      </c>
      <c r="AD154" s="27">
        <f t="shared" si="120"/>
        <v>0.2225712777365699</v>
      </c>
      <c r="AE154" s="27">
        <f t="shared" si="121"/>
        <v>0.11494607939992217</v>
      </c>
      <c r="AF154" s="24">
        <f t="shared" si="122"/>
        <v>1.936310302173913</v>
      </c>
      <c r="AG154" s="29">
        <f t="shared" si="123"/>
        <v>0.728974618011344</v>
      </c>
      <c r="AH154" s="29">
        <f t="shared" si="124"/>
        <v>4.3929765886287626</v>
      </c>
      <c r="AJ154" s="51">
        <f t="shared" si="115"/>
        <v>39.583435313837541</v>
      </c>
      <c r="AK154" s="51">
        <f t="shared" si="116"/>
        <v>4.3929765886287626</v>
      </c>
      <c r="AL154" s="58">
        <f t="shared" si="117"/>
        <v>0.728974618011344</v>
      </c>
      <c r="AN154" s="122"/>
      <c r="AO154" s="160"/>
      <c r="AP154" s="160"/>
      <c r="AQ154" s="128"/>
    </row>
    <row r="155" spans="1:43" x14ac:dyDescent="0.2">
      <c r="A155">
        <v>61</v>
      </c>
      <c r="B155" s="1">
        <v>22</v>
      </c>
      <c r="C155" s="1" t="s">
        <v>17</v>
      </c>
      <c r="D155" s="1">
        <v>21.1</v>
      </c>
      <c r="E155" s="47">
        <v>1399</v>
      </c>
      <c r="F155">
        <v>2790</v>
      </c>
      <c r="G155">
        <v>8338</v>
      </c>
      <c r="H155" s="17">
        <v>0.84399999999999997</v>
      </c>
      <c r="I155" s="25">
        <f t="shared" si="107"/>
        <v>0.2259777527282687</v>
      </c>
      <c r="J155" s="25">
        <f t="shared" si="108"/>
        <v>0.13721585706213305</v>
      </c>
      <c r="K155" s="27">
        <f t="shared" si="109"/>
        <v>1.6468778286021504</v>
      </c>
      <c r="L155" s="27">
        <f t="shared" si="110"/>
        <v>0.62473684048754041</v>
      </c>
      <c r="M155" s="27">
        <f t="shared" si="111"/>
        <v>2.9885304659498209</v>
      </c>
      <c r="N155" s="27"/>
      <c r="O155" s="51">
        <f t="shared" si="112"/>
        <v>62.818173514803469</v>
      </c>
      <c r="P155" s="51">
        <f t="shared" si="113"/>
        <v>2.9885304659498209</v>
      </c>
      <c r="Q155" s="58">
        <f t="shared" si="114"/>
        <v>0.62473684048754041</v>
      </c>
      <c r="R155" s="156">
        <f t="shared" si="118"/>
        <v>952.2690931806261</v>
      </c>
      <c r="S155" s="156">
        <f t="shared" si="119"/>
        <v>1128.2809160907893</v>
      </c>
      <c r="T155" s="153"/>
      <c r="U155" s="153"/>
      <c r="W155" s="1">
        <v>61</v>
      </c>
      <c r="X155" s="77">
        <v>21.1</v>
      </c>
      <c r="Y155" s="17">
        <v>0.7</v>
      </c>
      <c r="Z155">
        <v>1371</v>
      </c>
      <c r="AA155">
        <v>5674</v>
      </c>
      <c r="AB155" s="68">
        <v>790</v>
      </c>
      <c r="AC155" s="68">
        <v>1160</v>
      </c>
      <c r="AD155" s="27">
        <f t="shared" si="120"/>
        <v>0.22367249212431026</v>
      </c>
      <c r="AE155" s="27">
        <f t="shared" si="121"/>
        <v>0.11828147452620862</v>
      </c>
      <c r="AF155" s="24">
        <f t="shared" si="122"/>
        <v>1.8910188008752737</v>
      </c>
      <c r="AG155" s="29">
        <f t="shared" si="123"/>
        <v>0.71368246497467158</v>
      </c>
      <c r="AH155" s="29">
        <f t="shared" si="124"/>
        <v>4.1385849744711889</v>
      </c>
      <c r="AJ155" s="51">
        <f t="shared" si="115"/>
        <v>42.747699271167534</v>
      </c>
      <c r="AK155" s="51">
        <f t="shared" si="116"/>
        <v>4.1385849744711889</v>
      </c>
      <c r="AL155" s="58">
        <f t="shared" si="117"/>
        <v>0.71368246497467158</v>
      </c>
      <c r="AN155" s="122"/>
      <c r="AO155" s="160"/>
      <c r="AP155" s="160"/>
      <c r="AQ155" s="128"/>
    </row>
    <row r="156" spans="1:43" x14ac:dyDescent="0.2">
      <c r="G156"/>
      <c r="H156"/>
      <c r="I156" s="25"/>
      <c r="J156" s="25"/>
      <c r="K156" s="27"/>
      <c r="L156" s="27"/>
      <c r="M156" s="27"/>
      <c r="N156" s="27"/>
      <c r="O156" s="51"/>
      <c r="P156" s="51"/>
      <c r="Q156" s="58"/>
      <c r="R156" s="156"/>
      <c r="T156" s="153"/>
      <c r="U156" s="153"/>
      <c r="W156" s="1">
        <v>61</v>
      </c>
      <c r="X156" s="77">
        <v>21.1</v>
      </c>
      <c r="Y156" s="17">
        <v>0.72499999999999998</v>
      </c>
      <c r="Z156" s="21">
        <v>1566</v>
      </c>
      <c r="AA156">
        <v>6111</v>
      </c>
      <c r="AB156" s="47">
        <v>818</v>
      </c>
      <c r="AC156" s="68">
        <v>1202</v>
      </c>
      <c r="AD156" s="27">
        <f t="shared" si="120"/>
        <v>0.22435852284690777</v>
      </c>
      <c r="AE156" s="27">
        <f t="shared" si="121"/>
        <v>0.12143156648728819</v>
      </c>
      <c r="AF156" s="24">
        <f t="shared" si="122"/>
        <v>1.8476128517241379</v>
      </c>
      <c r="AG156" s="29">
        <f t="shared" si="123"/>
        <v>0.69836931945093472</v>
      </c>
      <c r="AH156" s="29">
        <f t="shared" si="124"/>
        <v>3.9022988505747125</v>
      </c>
      <c r="AJ156" s="51">
        <f t="shared" si="115"/>
        <v>46.040040579151359</v>
      </c>
      <c r="AK156" s="51">
        <f t="shared" si="116"/>
        <v>3.9022988505747125</v>
      </c>
      <c r="AL156" s="58">
        <f t="shared" si="117"/>
        <v>0.69836931945093472</v>
      </c>
      <c r="AN156" s="122"/>
      <c r="AO156" s="160"/>
      <c r="AP156" s="160"/>
      <c r="AQ156" s="128"/>
    </row>
    <row r="157" spans="1:43" x14ac:dyDescent="0.2">
      <c r="G157"/>
      <c r="H157"/>
      <c r="I157" s="25"/>
      <c r="J157" s="25"/>
      <c r="K157" s="27"/>
      <c r="L157" s="27"/>
      <c r="M157" s="27"/>
      <c r="N157" s="27"/>
      <c r="O157" s="51"/>
      <c r="P157" s="51"/>
      <c r="Q157" s="58"/>
      <c r="R157" s="156"/>
      <c r="T157" s="153"/>
      <c r="U157" s="153"/>
      <c r="W157" s="1">
        <v>61</v>
      </c>
      <c r="X157" s="77">
        <v>21.1</v>
      </c>
      <c r="Y157" s="17">
        <v>0.75</v>
      </c>
      <c r="Z157" s="21">
        <v>1780</v>
      </c>
      <c r="AA157">
        <v>6564</v>
      </c>
      <c r="AB157" s="68">
        <v>846</v>
      </c>
      <c r="AC157" s="68">
        <v>1243</v>
      </c>
      <c r="AD157" s="27">
        <f t="shared" si="120"/>
        <v>0.22535413884168393</v>
      </c>
      <c r="AE157" s="27">
        <f t="shared" si="121"/>
        <v>0.12481301068723642</v>
      </c>
      <c r="AF157" s="24">
        <f t="shared" si="122"/>
        <v>1.8055340352808988</v>
      </c>
      <c r="AG157" s="29">
        <f t="shared" si="123"/>
        <v>0.68397675151446169</v>
      </c>
      <c r="AH157" s="29">
        <f t="shared" si="124"/>
        <v>3.6876404494382022</v>
      </c>
      <c r="AJ157" s="51">
        <f t="shared" si="115"/>
        <v>49.452925275985848</v>
      </c>
      <c r="AK157" s="51">
        <f t="shared" si="116"/>
        <v>3.6876404494382022</v>
      </c>
      <c r="AL157" s="58">
        <f t="shared" si="117"/>
        <v>0.68397675151446169</v>
      </c>
      <c r="AN157" s="122"/>
      <c r="AO157" s="160"/>
      <c r="AP157" s="160"/>
      <c r="AQ157" s="128"/>
    </row>
    <row r="158" spans="1:43" x14ac:dyDescent="0.2">
      <c r="G158"/>
      <c r="H158"/>
      <c r="I158" s="25"/>
      <c r="J158" s="25"/>
      <c r="K158" s="27"/>
      <c r="L158" s="27"/>
      <c r="M158" s="27"/>
      <c r="N158" s="27"/>
      <c r="O158" s="51"/>
      <c r="P158" s="51"/>
      <c r="Q158" s="58"/>
      <c r="R158" s="156"/>
      <c r="T158" s="153"/>
      <c r="U158" s="153"/>
      <c r="W158" s="1">
        <v>61</v>
      </c>
      <c r="X158" s="77">
        <v>21.1</v>
      </c>
      <c r="Y158" s="17">
        <v>0.77500000000000002</v>
      </c>
      <c r="Z158" s="21">
        <v>2014</v>
      </c>
      <c r="AA158">
        <v>7035</v>
      </c>
      <c r="AB158" s="47">
        <v>875</v>
      </c>
      <c r="AC158" s="68">
        <v>1285</v>
      </c>
      <c r="AD158" s="27">
        <f t="shared" si="120"/>
        <v>0.22599408377692884</v>
      </c>
      <c r="AE158" s="27">
        <f t="shared" si="121"/>
        <v>0.1278213281995296</v>
      </c>
      <c r="AF158" s="24">
        <f t="shared" si="122"/>
        <v>1.7680467490069511</v>
      </c>
      <c r="AG158" s="29">
        <f t="shared" si="123"/>
        <v>0.67072604441756167</v>
      </c>
      <c r="AH158" s="29">
        <f t="shared" si="124"/>
        <v>3.4930486593843098</v>
      </c>
      <c r="AJ158" s="51">
        <f t="shared" si="115"/>
        <v>53.001421285277331</v>
      </c>
      <c r="AK158" s="51">
        <f t="shared" si="116"/>
        <v>3.4930486593843098</v>
      </c>
      <c r="AL158" s="58">
        <f t="shared" si="117"/>
        <v>0.67072604441756167</v>
      </c>
      <c r="AN158" s="122"/>
      <c r="AO158" s="160"/>
      <c r="AP158" s="160"/>
      <c r="AQ158" s="128"/>
    </row>
    <row r="159" spans="1:43" x14ac:dyDescent="0.2">
      <c r="G159"/>
      <c r="H159"/>
      <c r="I159" s="25"/>
      <c r="J159" s="25"/>
      <c r="K159" s="27"/>
      <c r="L159" s="27"/>
      <c r="M159" s="27"/>
      <c r="N159" s="27"/>
      <c r="O159" s="51"/>
      <c r="P159" s="51"/>
      <c r="Q159" s="58"/>
      <c r="R159" s="156"/>
      <c r="T159" s="153"/>
      <c r="U159" s="153"/>
      <c r="W159" s="1">
        <v>61</v>
      </c>
      <c r="X159" s="77">
        <v>21.1</v>
      </c>
      <c r="Y159" s="17">
        <v>0.8</v>
      </c>
      <c r="Z159" s="21">
        <v>2268</v>
      </c>
      <c r="AA159">
        <v>7522</v>
      </c>
      <c r="AB159" s="68">
        <v>903</v>
      </c>
      <c r="AC159" s="68">
        <v>1326</v>
      </c>
      <c r="AD159" s="27">
        <f t="shared" si="120"/>
        <v>0.22692665138179838</v>
      </c>
      <c r="AE159" s="27">
        <f t="shared" si="121"/>
        <v>0.13099831842380102</v>
      </c>
      <c r="AF159" s="24">
        <f t="shared" si="122"/>
        <v>1.7322867507936512</v>
      </c>
      <c r="AG159" s="29">
        <f t="shared" si="123"/>
        <v>0.65851462908015623</v>
      </c>
      <c r="AH159" s="29">
        <f t="shared" si="124"/>
        <v>3.3165784832451499</v>
      </c>
      <c r="AJ159" s="51">
        <f t="shared" si="115"/>
        <v>56.670460683419492</v>
      </c>
      <c r="AK159" s="51">
        <f t="shared" si="116"/>
        <v>3.3165784832451499</v>
      </c>
      <c r="AL159" s="58">
        <f t="shared" si="117"/>
        <v>0.65851462908015623</v>
      </c>
      <c r="AN159" s="122"/>
      <c r="AO159" s="160"/>
      <c r="AP159" s="160"/>
      <c r="AQ159" s="128"/>
    </row>
    <row r="160" spans="1:43" x14ac:dyDescent="0.2">
      <c r="G160"/>
      <c r="H160"/>
      <c r="I160" s="25"/>
      <c r="J160" s="25"/>
      <c r="K160" s="27"/>
      <c r="L160" s="27"/>
      <c r="M160" s="27"/>
      <c r="N160" s="27"/>
      <c r="O160" s="51"/>
      <c r="P160" s="51"/>
      <c r="Q160" s="58"/>
      <c r="R160" s="156"/>
      <c r="T160" s="153"/>
      <c r="U160" s="153"/>
      <c r="W160" s="1">
        <v>61</v>
      </c>
      <c r="X160" s="77">
        <v>21.1</v>
      </c>
      <c r="Y160" s="17">
        <v>0.82499999999999996</v>
      </c>
      <c r="Z160" s="21">
        <v>2542</v>
      </c>
      <c r="AA160">
        <v>8026</v>
      </c>
      <c r="AB160" s="47">
        <v>931</v>
      </c>
      <c r="AC160" s="68">
        <v>1368</v>
      </c>
      <c r="AD160" s="27">
        <f t="shared" si="120"/>
        <v>0.22749202902477883</v>
      </c>
      <c r="AE160" s="27">
        <f t="shared" si="121"/>
        <v>0.13371203449660959</v>
      </c>
      <c r="AF160" s="24">
        <f t="shared" si="122"/>
        <v>1.7013579210070813</v>
      </c>
      <c r="AG160" s="29">
        <f t="shared" si="123"/>
        <v>0.6475624698760718</v>
      </c>
      <c r="AH160" s="29">
        <f t="shared" si="124"/>
        <v>3.1573564122738</v>
      </c>
      <c r="AJ160" s="51">
        <f t="shared" si="115"/>
        <v>60.467577432215478</v>
      </c>
      <c r="AK160" s="51">
        <f t="shared" si="116"/>
        <v>3.1573564122738</v>
      </c>
      <c r="AL160" s="58">
        <f t="shared" si="117"/>
        <v>0.6475624698760718</v>
      </c>
      <c r="AN160" s="122"/>
      <c r="AO160" s="160"/>
      <c r="AP160" s="160"/>
      <c r="AQ160" s="128"/>
    </row>
    <row r="161" spans="1:43" x14ac:dyDescent="0.2">
      <c r="G161"/>
      <c r="H161"/>
      <c r="I161" s="25"/>
      <c r="J161" s="25"/>
      <c r="K161" s="27"/>
      <c r="L161" s="27"/>
      <c r="M161" s="27"/>
      <c r="N161" s="27"/>
      <c r="O161" s="51"/>
      <c r="P161" s="51"/>
      <c r="Q161" s="58"/>
      <c r="R161" s="156"/>
      <c r="T161" s="153"/>
      <c r="U161" s="153"/>
      <c r="AD161" s="27"/>
      <c r="AE161" s="27"/>
      <c r="AG161" s="29"/>
      <c r="AH161" s="29"/>
      <c r="AL161" s="58"/>
      <c r="AN161" s="122"/>
      <c r="AO161" s="160"/>
      <c r="AP161" s="160"/>
      <c r="AQ161" s="128"/>
    </row>
    <row r="162" spans="1:43" x14ac:dyDescent="0.2">
      <c r="G162"/>
      <c r="H162"/>
      <c r="I162" s="25"/>
      <c r="J162" s="25"/>
      <c r="K162" s="27"/>
      <c r="L162" s="27"/>
      <c r="M162" s="27"/>
      <c r="N162" s="27"/>
      <c r="O162" s="51"/>
      <c r="P162" s="51"/>
      <c r="Q162" s="58"/>
      <c r="R162" s="156"/>
      <c r="T162" s="153"/>
      <c r="U162" s="153"/>
      <c r="AD162" s="27"/>
      <c r="AE162" s="27"/>
      <c r="AG162" s="29"/>
      <c r="AH162" s="29"/>
      <c r="AL162" s="58"/>
      <c r="AN162" s="122"/>
      <c r="AO162" s="160"/>
      <c r="AP162" s="160"/>
      <c r="AQ162" s="128"/>
    </row>
    <row r="163" spans="1:43" x14ac:dyDescent="0.2">
      <c r="A163">
        <v>62</v>
      </c>
      <c r="B163" s="1">
        <v>23</v>
      </c>
      <c r="C163" s="1" t="s">
        <v>17</v>
      </c>
      <c r="D163" s="1">
        <v>21.1</v>
      </c>
      <c r="E163" s="47">
        <v>598</v>
      </c>
      <c r="F163">
        <v>163</v>
      </c>
      <c r="G163" s="47">
        <v>1528</v>
      </c>
      <c r="H163" s="17">
        <v>0.36</v>
      </c>
      <c r="I163" s="25">
        <f t="shared" ref="I163:I172" si="125">0.1515*(G163/1000)/(E163/1000)^2/($D$4/10)^4</f>
        <v>0.22665234141990553</v>
      </c>
      <c r="J163" s="25">
        <f t="shared" ref="J163:J172" si="126">0.5*(F163/1000)/(E163/1000)^3/($D$4/10)^5</f>
        <v>0.10264488092481805</v>
      </c>
      <c r="K163" s="27">
        <f t="shared" ref="K163:K172" si="127">I163/J163</f>
        <v>2.208121236809816</v>
      </c>
      <c r="L163" s="27">
        <f t="shared" ref="L163:L172" si="128">0.798*I163^1.5/J163</f>
        <v>0.83889172591374028</v>
      </c>
      <c r="M163" s="27">
        <f t="shared" ref="M163:M172" si="129">G163/F163</f>
        <v>9.374233128834355</v>
      </c>
      <c r="N163" s="27"/>
      <c r="O163" s="51">
        <f t="shared" ref="O163:O172" si="130">G163/(PI()*$D$4^2/4)</f>
        <v>11.51189363523863</v>
      </c>
      <c r="P163" s="51">
        <f t="shared" ref="P163:P172" si="131">M163</f>
        <v>9.374233128834355</v>
      </c>
      <c r="Q163" s="58">
        <f t="shared" si="114"/>
        <v>0.83889172591374028</v>
      </c>
      <c r="R163" s="156">
        <f t="shared" si="118"/>
        <v>407.04568815011754</v>
      </c>
      <c r="S163" s="156">
        <f t="shared" si="119"/>
        <v>1130.68246708366</v>
      </c>
      <c r="T163" s="153"/>
      <c r="U163" s="153"/>
      <c r="W163" s="9">
        <v>62</v>
      </c>
      <c r="X163" s="7">
        <v>21.1</v>
      </c>
      <c r="Y163" s="17">
        <v>0.52500000000000002</v>
      </c>
      <c r="Z163">
        <v>562</v>
      </c>
      <c r="AA163">
        <v>3040</v>
      </c>
      <c r="AB163">
        <v>593</v>
      </c>
      <c r="AC163">
        <v>872</v>
      </c>
      <c r="AD163" s="27">
        <f t="shared" ref="AD163:AD175" si="132">0.1515*(AA163/1000)/(AC163/1000)^2/($D$4/10)^4</f>
        <v>0.21207029346117018</v>
      </c>
      <c r="AE163" s="27">
        <f t="shared" ref="AE163:AE175" si="133">0.5*(Z163/1000)/(AC163/1000)^3/($D$4/10)^5</f>
        <v>0.11414058749232783</v>
      </c>
      <c r="AF163" s="24">
        <f t="shared" ref="AF163:AF175" si="134">AD163/AE163</f>
        <v>1.8579744341637008</v>
      </c>
      <c r="AG163" s="29">
        <f t="shared" ref="AG163:AG175" si="135">0.798*AD163^1.5/AE163</f>
        <v>0.68278275527659049</v>
      </c>
      <c r="AH163" s="29">
        <f t="shared" ref="AH163:AH175" si="136">AA163/Z163</f>
        <v>5.4092526690391463</v>
      </c>
      <c r="AJ163" s="51">
        <f t="shared" ref="AJ163:AJ175" si="137">AA163/(PI()*$D$4^2/4)</f>
        <v>22.903243881626594</v>
      </c>
      <c r="AK163" s="51">
        <f t="shared" ref="AK163:AK175" si="138">AH163</f>
        <v>5.4092526690391463</v>
      </c>
      <c r="AL163" s="58">
        <f t="shared" si="117"/>
        <v>0.68278275527659049</v>
      </c>
      <c r="AN163" s="122"/>
      <c r="AO163" s="160"/>
      <c r="AP163" s="160"/>
      <c r="AQ163" s="128"/>
    </row>
    <row r="164" spans="1:43" x14ac:dyDescent="0.2">
      <c r="A164">
        <v>62</v>
      </c>
      <c r="B164" s="1">
        <v>23</v>
      </c>
      <c r="C164" s="1" t="s">
        <v>17</v>
      </c>
      <c r="D164" s="1">
        <v>21.1</v>
      </c>
      <c r="E164" s="47">
        <v>697</v>
      </c>
      <c r="F164">
        <v>239</v>
      </c>
      <c r="G164" s="47">
        <v>1969</v>
      </c>
      <c r="H164" s="17">
        <v>0.42</v>
      </c>
      <c r="I164" s="25">
        <f t="shared" si="125"/>
        <v>0.21499055634359007</v>
      </c>
      <c r="J164" s="25">
        <f t="shared" si="126"/>
        <v>9.5050150631986172E-2</v>
      </c>
      <c r="K164" s="27">
        <f t="shared" si="127"/>
        <v>2.2618644464435147</v>
      </c>
      <c r="L164" s="27">
        <f t="shared" si="128"/>
        <v>0.83691077096433864</v>
      </c>
      <c r="M164" s="27">
        <f t="shared" si="129"/>
        <v>8.2384937238493716</v>
      </c>
      <c r="N164" s="27"/>
      <c r="O164" s="51">
        <f t="shared" si="130"/>
        <v>14.83437079043512</v>
      </c>
      <c r="P164" s="51">
        <f t="shared" si="131"/>
        <v>8.2384937238493716</v>
      </c>
      <c r="Q164" s="58">
        <f t="shared" si="114"/>
        <v>0.83691077096433864</v>
      </c>
      <c r="R164" s="156">
        <f t="shared" si="118"/>
        <v>474.43285056961861</v>
      </c>
      <c r="S164" s="156">
        <f t="shared" si="119"/>
        <v>1129.6020251657587</v>
      </c>
      <c r="T164" s="153"/>
      <c r="U164" s="153"/>
      <c r="W164" s="9">
        <v>62</v>
      </c>
      <c r="X164" s="7">
        <v>21.1</v>
      </c>
      <c r="Y164" s="17">
        <v>0.55000000000000004</v>
      </c>
      <c r="Z164">
        <v>639</v>
      </c>
      <c r="AA164">
        <v>3326</v>
      </c>
      <c r="AB164">
        <v>622</v>
      </c>
      <c r="AC164">
        <v>913</v>
      </c>
      <c r="AD164" s="27">
        <f t="shared" si="132"/>
        <v>0.21165079954274116</v>
      </c>
      <c r="AE164" s="27">
        <f t="shared" si="133"/>
        <v>0.11306853583150553</v>
      </c>
      <c r="AF164" s="24">
        <f t="shared" si="134"/>
        <v>1.8718806075117369</v>
      </c>
      <c r="AG164" s="29">
        <f t="shared" si="135"/>
        <v>0.68721240928366456</v>
      </c>
      <c r="AH164" s="29">
        <f t="shared" si="136"/>
        <v>5.2050078247261347</v>
      </c>
      <c r="AJ164" s="51">
        <f t="shared" si="137"/>
        <v>25.057956957332255</v>
      </c>
      <c r="AK164" s="51">
        <f t="shared" si="138"/>
        <v>5.2050078247261347</v>
      </c>
      <c r="AL164" s="58">
        <f t="shared" si="117"/>
        <v>0.68721240928366456</v>
      </c>
      <c r="AN164" s="122"/>
      <c r="AO164" s="160"/>
      <c r="AP164" s="160"/>
      <c r="AQ164" s="128"/>
    </row>
    <row r="165" spans="1:43" x14ac:dyDescent="0.2">
      <c r="A165">
        <v>62</v>
      </c>
      <c r="B165" s="1">
        <v>23</v>
      </c>
      <c r="C165" s="1" t="s">
        <v>17</v>
      </c>
      <c r="D165" s="1">
        <v>21.1</v>
      </c>
      <c r="E165" s="47">
        <v>702</v>
      </c>
      <c r="F165">
        <v>271</v>
      </c>
      <c r="G165" s="47">
        <v>1968</v>
      </c>
      <c r="H165" s="17">
        <v>0.42299999999999999</v>
      </c>
      <c r="I165" s="25">
        <f t="shared" si="125"/>
        <v>0.21183128145374489</v>
      </c>
      <c r="J165" s="25">
        <f t="shared" si="126"/>
        <v>0.10548997691431361</v>
      </c>
      <c r="K165" s="27">
        <f t="shared" si="127"/>
        <v>2.0080702228782283</v>
      </c>
      <c r="L165" s="27">
        <f t="shared" si="128"/>
        <v>0.73752514941977487</v>
      </c>
      <c r="M165" s="27">
        <f t="shared" si="129"/>
        <v>7.2619926199261995</v>
      </c>
      <c r="N165" s="27"/>
      <c r="O165" s="51">
        <f t="shared" si="130"/>
        <v>14.826836828631954</v>
      </c>
      <c r="P165" s="51">
        <f t="shared" si="131"/>
        <v>7.2619926199261995</v>
      </c>
      <c r="Q165" s="58">
        <f t="shared" si="114"/>
        <v>0.73752514941977487</v>
      </c>
      <c r="R165" s="156">
        <f t="shared" si="118"/>
        <v>477.83624261100755</v>
      </c>
      <c r="S165" s="156">
        <f t="shared" si="119"/>
        <v>1129.6365073546278</v>
      </c>
      <c r="T165" s="153"/>
      <c r="U165" s="153"/>
      <c r="W165" s="9">
        <v>62</v>
      </c>
      <c r="X165" s="7">
        <v>21.1</v>
      </c>
      <c r="Y165" s="17">
        <v>0.57499999999999996</v>
      </c>
      <c r="Z165">
        <v>746</v>
      </c>
      <c r="AA165">
        <v>3654</v>
      </c>
      <c r="AB165">
        <v>650</v>
      </c>
      <c r="AC165">
        <v>955</v>
      </c>
      <c r="AD165" s="27">
        <f t="shared" si="132"/>
        <v>0.21252059515360341</v>
      </c>
      <c r="AE165" s="27">
        <f t="shared" si="133"/>
        <v>0.11534053340528642</v>
      </c>
      <c r="AF165" s="24">
        <f t="shared" si="134"/>
        <v>1.8425490924932979</v>
      </c>
      <c r="AG165" s="29">
        <f t="shared" si="135"/>
        <v>0.67783262942148903</v>
      </c>
      <c r="AH165" s="29">
        <f t="shared" si="136"/>
        <v>4.8981233243967832</v>
      </c>
      <c r="AJ165" s="51">
        <f t="shared" si="137"/>
        <v>27.529096428770913</v>
      </c>
      <c r="AK165" s="51">
        <f t="shared" si="138"/>
        <v>4.8981233243967832</v>
      </c>
      <c r="AL165" s="58">
        <f t="shared" si="117"/>
        <v>0.67783262942148903</v>
      </c>
      <c r="AN165" s="122"/>
      <c r="AO165" s="160"/>
      <c r="AP165" s="160"/>
      <c r="AQ165" s="128"/>
    </row>
    <row r="166" spans="1:43" x14ac:dyDescent="0.2">
      <c r="A166">
        <v>62</v>
      </c>
      <c r="B166" s="1">
        <v>23</v>
      </c>
      <c r="C166" s="1" t="s">
        <v>17</v>
      </c>
      <c r="D166" s="1">
        <v>21.1</v>
      </c>
      <c r="E166" s="47">
        <v>802</v>
      </c>
      <c r="F166">
        <v>440</v>
      </c>
      <c r="G166" s="47">
        <v>2553</v>
      </c>
      <c r="H166" s="17">
        <v>0.48299999999999998</v>
      </c>
      <c r="I166" s="25">
        <f t="shared" si="125"/>
        <v>0.21054323997169599</v>
      </c>
      <c r="J166" s="25">
        <f t="shared" si="126"/>
        <v>0.11486370336727858</v>
      </c>
      <c r="K166" s="27">
        <f t="shared" si="127"/>
        <v>1.8329832122727274</v>
      </c>
      <c r="L166" s="27">
        <f t="shared" si="128"/>
        <v>0.67116921732542156</v>
      </c>
      <c r="M166" s="27">
        <f t="shared" si="129"/>
        <v>5.8022727272727277</v>
      </c>
      <c r="N166" s="27"/>
      <c r="O166" s="51">
        <f t="shared" si="130"/>
        <v>19.23420448348444</v>
      </c>
      <c r="P166" s="51">
        <f t="shared" si="131"/>
        <v>5.8022727272727277</v>
      </c>
      <c r="Q166" s="58">
        <f t="shared" si="114"/>
        <v>0.67116921732542156</v>
      </c>
      <c r="R166" s="156">
        <f t="shared" si="118"/>
        <v>545.9040834387863</v>
      </c>
      <c r="S166" s="156">
        <f t="shared" si="119"/>
        <v>1130.2361975958308</v>
      </c>
      <c r="T166" s="153"/>
      <c r="U166" s="153"/>
      <c r="W166" s="9">
        <v>62</v>
      </c>
      <c r="X166" s="7">
        <v>21.1</v>
      </c>
      <c r="Y166" s="17">
        <v>0.6</v>
      </c>
      <c r="Z166">
        <v>866</v>
      </c>
      <c r="AA166">
        <v>4004</v>
      </c>
      <c r="AB166">
        <v>678</v>
      </c>
      <c r="AC166">
        <v>996</v>
      </c>
      <c r="AD166" s="27">
        <f t="shared" si="132"/>
        <v>0.21409898853658343</v>
      </c>
      <c r="AE166" s="27">
        <f t="shared" si="133"/>
        <v>0.11803019361853874</v>
      </c>
      <c r="AF166" s="24">
        <f t="shared" si="134"/>
        <v>1.8139340618937643</v>
      </c>
      <c r="AG166" s="29">
        <f t="shared" si="135"/>
        <v>0.66977925978477715</v>
      </c>
      <c r="AH166" s="29">
        <f t="shared" si="136"/>
        <v>4.6235565819861435</v>
      </c>
      <c r="AJ166" s="51">
        <f t="shared" si="137"/>
        <v>30.165983059879238</v>
      </c>
      <c r="AK166" s="51">
        <f t="shared" si="138"/>
        <v>4.6235565819861435</v>
      </c>
      <c r="AL166" s="58">
        <f t="shared" si="117"/>
        <v>0.66977925978477715</v>
      </c>
      <c r="AN166" s="122"/>
      <c r="AO166" s="160"/>
      <c r="AP166" s="160"/>
      <c r="AQ166" s="128"/>
    </row>
    <row r="167" spans="1:43" x14ac:dyDescent="0.2">
      <c r="A167">
        <v>62</v>
      </c>
      <c r="B167" s="1">
        <v>23</v>
      </c>
      <c r="C167" s="1" t="s">
        <v>17</v>
      </c>
      <c r="D167" s="1">
        <v>21.1</v>
      </c>
      <c r="E167" s="47">
        <v>905</v>
      </c>
      <c r="F167">
        <v>636</v>
      </c>
      <c r="G167" s="47">
        <v>3330</v>
      </c>
      <c r="H167" s="17">
        <v>0.54500000000000004</v>
      </c>
      <c r="I167" s="25">
        <f t="shared" si="125"/>
        <v>0.21566829189439957</v>
      </c>
      <c r="J167" s="25">
        <f t="shared" si="126"/>
        <v>0.11554858216039261</v>
      </c>
      <c r="K167" s="27">
        <f t="shared" si="127"/>
        <v>1.8664728537735851</v>
      </c>
      <c r="L167" s="27">
        <f t="shared" si="128"/>
        <v>0.69169990905335188</v>
      </c>
      <c r="M167" s="27">
        <f t="shared" si="129"/>
        <v>5.2358490566037732</v>
      </c>
      <c r="N167" s="27"/>
      <c r="O167" s="51">
        <f t="shared" si="130"/>
        <v>25.088092804544921</v>
      </c>
      <c r="P167" s="51">
        <f t="shared" si="131"/>
        <v>5.2358490566037732</v>
      </c>
      <c r="Q167" s="58">
        <f t="shared" si="114"/>
        <v>0.69169990905335188</v>
      </c>
      <c r="R167" s="156">
        <f t="shared" si="118"/>
        <v>616.01395949139862</v>
      </c>
      <c r="S167" s="156">
        <f t="shared" si="119"/>
        <v>1130.3008431034837</v>
      </c>
      <c r="T167" s="153"/>
      <c r="U167" s="153"/>
      <c r="W167" s="9">
        <v>62</v>
      </c>
      <c r="X167" s="7">
        <v>21.1</v>
      </c>
      <c r="Y167" s="17">
        <v>0.625</v>
      </c>
      <c r="Z167">
        <v>987</v>
      </c>
      <c r="AA167">
        <v>4352</v>
      </c>
      <c r="AB167">
        <v>706</v>
      </c>
      <c r="AC167">
        <v>1038</v>
      </c>
      <c r="AD167" s="27">
        <f t="shared" si="132"/>
        <v>0.21425620255611053</v>
      </c>
      <c r="AE167" s="27">
        <f t="shared" si="133"/>
        <v>0.11884429397005947</v>
      </c>
      <c r="AF167" s="24">
        <f t="shared" si="134"/>
        <v>1.802831212158055</v>
      </c>
      <c r="AG167" s="29">
        <f t="shared" si="135"/>
        <v>0.66592399098175536</v>
      </c>
      <c r="AH167" s="29">
        <f t="shared" si="136"/>
        <v>4.4093211752786221</v>
      </c>
      <c r="AJ167" s="51">
        <f t="shared" si="137"/>
        <v>32.787801767381232</v>
      </c>
      <c r="AK167" s="51">
        <f t="shared" si="138"/>
        <v>4.4093211752786221</v>
      </c>
      <c r="AL167" s="58">
        <f t="shared" si="117"/>
        <v>0.66592399098175536</v>
      </c>
      <c r="AN167" s="122"/>
      <c r="AO167" s="160"/>
      <c r="AP167" s="160"/>
      <c r="AQ167" s="128"/>
    </row>
    <row r="168" spans="1:43" x14ac:dyDescent="0.2">
      <c r="A168">
        <v>62</v>
      </c>
      <c r="B168" s="1">
        <v>23</v>
      </c>
      <c r="C168" s="1" t="s">
        <v>17</v>
      </c>
      <c r="D168" s="1">
        <v>21.1</v>
      </c>
      <c r="E168" s="47">
        <v>999</v>
      </c>
      <c r="F168">
        <v>858</v>
      </c>
      <c r="G168" s="47">
        <v>3976</v>
      </c>
      <c r="H168" s="17">
        <v>0.60199999999999998</v>
      </c>
      <c r="I168" s="25">
        <f t="shared" si="125"/>
        <v>0.21132682241674708</v>
      </c>
      <c r="J168" s="25">
        <f t="shared" si="126"/>
        <v>0.11588949382197991</v>
      </c>
      <c r="K168" s="27">
        <f t="shared" si="127"/>
        <v>1.8235201090909094</v>
      </c>
      <c r="L168" s="27">
        <f t="shared" si="128"/>
        <v>0.66894553561600978</v>
      </c>
      <c r="M168" s="27">
        <f t="shared" si="129"/>
        <v>4.6340326340326339</v>
      </c>
      <c r="N168" s="27"/>
      <c r="O168" s="51">
        <f t="shared" si="130"/>
        <v>29.955032129390574</v>
      </c>
      <c r="P168" s="51">
        <f t="shared" si="131"/>
        <v>4.6340326340326339</v>
      </c>
      <c r="Q168" s="58">
        <f t="shared" si="114"/>
        <v>0.66894553561600978</v>
      </c>
      <c r="R168" s="156">
        <f t="shared" si="118"/>
        <v>679.99772986951064</v>
      </c>
      <c r="S168" s="156">
        <f t="shared" si="119"/>
        <v>1129.5643353314131</v>
      </c>
      <c r="T168" s="153"/>
      <c r="U168" s="153"/>
      <c r="W168" s="9">
        <v>62</v>
      </c>
      <c r="X168" s="7">
        <v>21.1</v>
      </c>
      <c r="Y168" s="17">
        <v>0.65</v>
      </c>
      <c r="Z168">
        <v>1132</v>
      </c>
      <c r="AA168">
        <v>4752</v>
      </c>
      <c r="AB168">
        <v>735</v>
      </c>
      <c r="AC168">
        <v>1079</v>
      </c>
      <c r="AD168" s="27">
        <f t="shared" si="132"/>
        <v>0.2165074107367804</v>
      </c>
      <c r="AE168" s="27">
        <f t="shared" si="133"/>
        <v>0.121348757972739</v>
      </c>
      <c r="AF168" s="24">
        <f t="shared" si="134"/>
        <v>1.7841749215547702</v>
      </c>
      <c r="AG168" s="29">
        <f t="shared" si="135"/>
        <v>0.66248600015972359</v>
      </c>
      <c r="AH168" s="29">
        <f t="shared" si="136"/>
        <v>4.1978798586572434</v>
      </c>
      <c r="AJ168" s="51">
        <f t="shared" si="137"/>
        <v>35.801386488647886</v>
      </c>
      <c r="AK168" s="51">
        <f t="shared" si="138"/>
        <v>4.1978798586572434</v>
      </c>
      <c r="AL168" s="58">
        <f t="shared" si="117"/>
        <v>0.66248600015972359</v>
      </c>
      <c r="AN168" s="122"/>
      <c r="AO168" s="160"/>
      <c r="AP168" s="160"/>
      <c r="AQ168" s="128"/>
    </row>
    <row r="169" spans="1:43" x14ac:dyDescent="0.2">
      <c r="A169">
        <v>62</v>
      </c>
      <c r="B169" s="1">
        <v>23</v>
      </c>
      <c r="C169" s="1" t="s">
        <v>17</v>
      </c>
      <c r="D169" s="1">
        <v>21.1</v>
      </c>
      <c r="E169" s="47">
        <v>1098</v>
      </c>
      <c r="F169">
        <v>1184</v>
      </c>
      <c r="G169" s="47">
        <v>4920</v>
      </c>
      <c r="H169" s="17">
        <v>0.66100000000000003</v>
      </c>
      <c r="I169" s="25">
        <f t="shared" si="125"/>
        <v>0.21647096149633563</v>
      </c>
      <c r="J169" s="25">
        <f t="shared" si="126"/>
        <v>0.12044753733141465</v>
      </c>
      <c r="K169" s="27">
        <f t="shared" si="127"/>
        <v>1.7972219797297302</v>
      </c>
      <c r="L169" s="27">
        <f t="shared" si="128"/>
        <v>0.66727435740698671</v>
      </c>
      <c r="M169" s="27">
        <f t="shared" si="129"/>
        <v>4.1554054054054053</v>
      </c>
      <c r="N169" s="27"/>
      <c r="O169" s="51">
        <f t="shared" si="130"/>
        <v>37.067092071579886</v>
      </c>
      <c r="P169" s="51">
        <f t="shared" si="131"/>
        <v>4.1554054054054053</v>
      </c>
      <c r="Q169" s="58">
        <f t="shared" si="114"/>
        <v>0.66727435740698671</v>
      </c>
      <c r="R169" s="156">
        <f t="shared" si="118"/>
        <v>747.38489228901176</v>
      </c>
      <c r="S169" s="156">
        <f t="shared" si="119"/>
        <v>1130.6881880317878</v>
      </c>
      <c r="T169" s="153"/>
      <c r="U169" s="153"/>
      <c r="W169" s="9">
        <v>62</v>
      </c>
      <c r="X169" s="7">
        <v>21.1</v>
      </c>
      <c r="Y169" s="17">
        <v>0.67500000000000004</v>
      </c>
      <c r="Z169">
        <v>1260</v>
      </c>
      <c r="AA169">
        <v>5207</v>
      </c>
      <c r="AB169">
        <v>763</v>
      </c>
      <c r="AC169">
        <v>1121</v>
      </c>
      <c r="AD169" s="27">
        <f t="shared" si="132"/>
        <v>0.21979387010760026</v>
      </c>
      <c r="AE169" s="27">
        <f t="shared" si="133"/>
        <v>0.1204500404371404</v>
      </c>
      <c r="AF169" s="24">
        <f t="shared" si="134"/>
        <v>1.824772074047619</v>
      </c>
      <c r="AG169" s="29">
        <f t="shared" si="135"/>
        <v>0.68268334121503471</v>
      </c>
      <c r="AH169" s="29">
        <f t="shared" si="136"/>
        <v>4.132539682539683</v>
      </c>
      <c r="AJ169" s="51">
        <f t="shared" si="137"/>
        <v>39.229339109088713</v>
      </c>
      <c r="AK169" s="51">
        <f t="shared" si="138"/>
        <v>4.132539682539683</v>
      </c>
      <c r="AL169" s="58">
        <f t="shared" si="117"/>
        <v>0.68268334121503471</v>
      </c>
      <c r="AN169" s="122"/>
      <c r="AO169" s="160"/>
      <c r="AP169" s="160"/>
      <c r="AQ169" s="128"/>
    </row>
    <row r="170" spans="1:43" x14ac:dyDescent="0.2">
      <c r="A170">
        <v>62</v>
      </c>
      <c r="B170" s="1">
        <v>23</v>
      </c>
      <c r="C170" s="1" t="s">
        <v>17</v>
      </c>
      <c r="D170" s="1">
        <v>21.1</v>
      </c>
      <c r="E170" s="47">
        <v>1198</v>
      </c>
      <c r="F170">
        <v>1649</v>
      </c>
      <c r="G170" s="47">
        <v>6031</v>
      </c>
      <c r="H170" s="17">
        <v>0.72099999999999997</v>
      </c>
      <c r="I170" s="25">
        <f t="shared" si="125"/>
        <v>0.22290248797241152</v>
      </c>
      <c r="J170" s="25">
        <f t="shared" si="126"/>
        <v>0.12915268648233111</v>
      </c>
      <c r="K170" s="27">
        <f t="shared" si="127"/>
        <v>1.7258834798059426</v>
      </c>
      <c r="L170" s="27">
        <f t="shared" si="128"/>
        <v>0.6502372137984439</v>
      </c>
      <c r="M170" s="27">
        <f t="shared" si="129"/>
        <v>3.6573681018799271</v>
      </c>
      <c r="N170" s="27"/>
      <c r="O170" s="51">
        <f t="shared" si="130"/>
        <v>45.437323634898021</v>
      </c>
      <c r="P170" s="51">
        <f t="shared" si="131"/>
        <v>3.6573681018799271</v>
      </c>
      <c r="Q170" s="58">
        <f t="shared" si="114"/>
        <v>0.6502372137984439</v>
      </c>
      <c r="R170" s="156">
        <f t="shared" si="118"/>
        <v>815.45273311679057</v>
      </c>
      <c r="S170" s="156">
        <f t="shared" si="119"/>
        <v>1131.0024037680869</v>
      </c>
      <c r="T170" s="153"/>
      <c r="U170" s="153"/>
      <c r="W170" s="9">
        <v>62</v>
      </c>
      <c r="X170" s="7">
        <v>21.1</v>
      </c>
      <c r="Y170" s="17">
        <v>0.7</v>
      </c>
      <c r="Z170">
        <v>1446</v>
      </c>
      <c r="AA170">
        <v>5638</v>
      </c>
      <c r="AB170">
        <v>791</v>
      </c>
      <c r="AC170">
        <v>1162</v>
      </c>
      <c r="AD170" s="27">
        <f t="shared" si="132"/>
        <v>0.22148893711030437</v>
      </c>
      <c r="AE170" s="27">
        <f t="shared" si="133"/>
        <v>0.12410896435486342</v>
      </c>
      <c r="AF170" s="24">
        <f t="shared" si="134"/>
        <v>1.7846328688796682</v>
      </c>
      <c r="AG170" s="29">
        <f t="shared" si="135"/>
        <v>0.67023607280441899</v>
      </c>
      <c r="AH170" s="29">
        <f t="shared" si="136"/>
        <v>3.8990318118948823</v>
      </c>
      <c r="AJ170" s="51">
        <f t="shared" si="137"/>
        <v>42.476476646253531</v>
      </c>
      <c r="AK170" s="51">
        <f t="shared" si="138"/>
        <v>3.8990318118948823</v>
      </c>
      <c r="AL170" s="58">
        <f t="shared" si="117"/>
        <v>0.67023607280441899</v>
      </c>
      <c r="AN170" s="122"/>
      <c r="AO170" s="160"/>
      <c r="AP170" s="160"/>
      <c r="AQ170" s="128"/>
    </row>
    <row r="171" spans="1:43" x14ac:dyDescent="0.2">
      <c r="A171">
        <v>62</v>
      </c>
      <c r="B171" s="1">
        <v>23</v>
      </c>
      <c r="C171" s="1" t="s">
        <v>17</v>
      </c>
      <c r="D171" s="1">
        <v>21.1</v>
      </c>
      <c r="E171" s="47">
        <v>1302</v>
      </c>
      <c r="F171">
        <v>2152</v>
      </c>
      <c r="G171" s="47">
        <v>7369</v>
      </c>
      <c r="H171" s="17">
        <v>0.78400000000000003</v>
      </c>
      <c r="I171" s="25">
        <f t="shared" si="125"/>
        <v>0.23058221761076078</v>
      </c>
      <c r="J171" s="25">
        <f t="shared" si="126"/>
        <v>0.13129934425219966</v>
      </c>
      <c r="K171" s="27">
        <f t="shared" si="127"/>
        <v>1.7561566580855017</v>
      </c>
      <c r="L171" s="27">
        <f t="shared" si="128"/>
        <v>0.67294419595996335</v>
      </c>
      <c r="M171" s="27">
        <f t="shared" si="129"/>
        <v>3.4242565055762082</v>
      </c>
      <c r="N171" s="27"/>
      <c r="O171" s="51">
        <f t="shared" si="130"/>
        <v>55.517764527534993</v>
      </c>
      <c r="P171" s="51">
        <f t="shared" si="131"/>
        <v>3.4242565055762082</v>
      </c>
      <c r="Q171" s="58">
        <f t="shared" si="114"/>
        <v>0.67294419595996335</v>
      </c>
      <c r="R171" s="156">
        <f t="shared" si="118"/>
        <v>886.24328757768069</v>
      </c>
      <c r="S171" s="156">
        <f t="shared" si="119"/>
        <v>1130.4123566041844</v>
      </c>
      <c r="T171" s="153"/>
      <c r="U171" s="153"/>
      <c r="W171" s="9">
        <v>62</v>
      </c>
      <c r="X171" s="7">
        <v>21.1</v>
      </c>
      <c r="Y171" s="17">
        <v>0.72499999999999998</v>
      </c>
      <c r="Z171">
        <v>1654</v>
      </c>
      <c r="AA171">
        <v>6088</v>
      </c>
      <c r="AB171">
        <v>820</v>
      </c>
      <c r="AC171">
        <v>1204</v>
      </c>
      <c r="AD171" s="27">
        <f t="shared" si="132"/>
        <v>0.22277214857996297</v>
      </c>
      <c r="AE171" s="27">
        <f t="shared" si="133"/>
        <v>0.12761722220049559</v>
      </c>
      <c r="AF171" s="24">
        <f t="shared" si="134"/>
        <v>1.7456276256348247</v>
      </c>
      <c r="AG171" s="29">
        <f t="shared" si="135"/>
        <v>0.65748363021512712</v>
      </c>
      <c r="AH171" s="29">
        <f t="shared" si="136"/>
        <v>3.6807738814993956</v>
      </c>
      <c r="AJ171" s="51">
        <f t="shared" si="137"/>
        <v>45.866759457678526</v>
      </c>
      <c r="AK171" s="51">
        <f t="shared" si="138"/>
        <v>3.6807738814993956</v>
      </c>
      <c r="AL171" s="58">
        <f t="shared" si="117"/>
        <v>0.65748363021512712</v>
      </c>
      <c r="AN171" s="122"/>
      <c r="AO171" s="160"/>
      <c r="AP171" s="160"/>
      <c r="AQ171" s="128"/>
    </row>
    <row r="172" spans="1:43" x14ac:dyDescent="0.2">
      <c r="A172">
        <v>62</v>
      </c>
      <c r="B172" s="1">
        <v>23</v>
      </c>
      <c r="C172" s="1" t="s">
        <v>17</v>
      </c>
      <c r="D172" s="1">
        <v>21.1</v>
      </c>
      <c r="E172" s="47">
        <v>1398</v>
      </c>
      <c r="F172">
        <v>2963</v>
      </c>
      <c r="G172" s="47">
        <v>8349</v>
      </c>
      <c r="H172" s="17">
        <v>0.84199999999999997</v>
      </c>
      <c r="I172" s="25">
        <f t="shared" si="125"/>
        <v>0.22659970589020004</v>
      </c>
      <c r="J172" s="25">
        <f t="shared" si="126"/>
        <v>0.14603716049212878</v>
      </c>
      <c r="K172" s="27">
        <f t="shared" si="127"/>
        <v>1.5516578460344241</v>
      </c>
      <c r="L172" s="27">
        <f t="shared" si="128"/>
        <v>0.58942496186373883</v>
      </c>
      <c r="M172" s="27">
        <f t="shared" si="129"/>
        <v>2.8177522780965236</v>
      </c>
      <c r="N172" s="27"/>
      <c r="O172" s="51">
        <f t="shared" si="130"/>
        <v>62.901047094638301</v>
      </c>
      <c r="P172" s="51">
        <f t="shared" si="131"/>
        <v>2.8177522780965236</v>
      </c>
      <c r="Q172" s="58">
        <f t="shared" si="114"/>
        <v>0.58942496186373883</v>
      </c>
      <c r="R172" s="156">
        <f t="shared" si="118"/>
        <v>951.58841477234841</v>
      </c>
      <c r="S172" s="156">
        <f t="shared" si="119"/>
        <v>1130.1525116061146</v>
      </c>
      <c r="T172" s="153"/>
      <c r="U172" s="153"/>
      <c r="W172" s="9">
        <v>62</v>
      </c>
      <c r="X172" s="7">
        <v>21.1</v>
      </c>
      <c r="Y172" s="17">
        <v>0.75</v>
      </c>
      <c r="Z172">
        <v>1884</v>
      </c>
      <c r="AA172">
        <v>6556</v>
      </c>
      <c r="AB172">
        <v>848</v>
      </c>
      <c r="AC172">
        <v>1245</v>
      </c>
      <c r="AD172" s="27">
        <f t="shared" si="132"/>
        <v>0.22435691809723732</v>
      </c>
      <c r="AE172" s="27">
        <f t="shared" si="133"/>
        <v>0.13146982564202239</v>
      </c>
      <c r="AF172" s="24">
        <f t="shared" si="134"/>
        <v>1.7065278439490448</v>
      </c>
      <c r="AG172" s="29">
        <f t="shared" si="135"/>
        <v>0.64503904358998698</v>
      </c>
      <c r="AH172" s="29">
        <f t="shared" si="136"/>
        <v>3.4798301486199574</v>
      </c>
      <c r="AJ172" s="51">
        <f t="shared" si="137"/>
        <v>49.392653581560509</v>
      </c>
      <c r="AK172" s="51">
        <f t="shared" si="138"/>
        <v>3.4798301486199574</v>
      </c>
      <c r="AL172" s="58">
        <f t="shared" si="117"/>
        <v>0.64503904358998698</v>
      </c>
      <c r="AN172" s="122"/>
      <c r="AO172" s="160"/>
      <c r="AP172" s="160"/>
      <c r="AQ172" s="128"/>
    </row>
    <row r="173" spans="1:43" x14ac:dyDescent="0.2">
      <c r="G173"/>
      <c r="H173"/>
      <c r="I173" s="25"/>
      <c r="J173" s="25"/>
      <c r="K173" s="27"/>
      <c r="L173" s="27"/>
      <c r="M173" s="27"/>
      <c r="N173" s="27"/>
      <c r="O173" s="51"/>
      <c r="P173" s="51"/>
      <c r="Q173" s="58"/>
      <c r="R173" s="156"/>
      <c r="T173" s="153"/>
      <c r="U173" s="153"/>
      <c r="W173" s="9">
        <v>62</v>
      </c>
      <c r="X173" s="7">
        <v>21.1</v>
      </c>
      <c r="Y173" s="17">
        <v>0.77500000000000002</v>
      </c>
      <c r="Z173">
        <v>2137</v>
      </c>
      <c r="AA173">
        <v>7042</v>
      </c>
      <c r="AB173">
        <v>876</v>
      </c>
      <c r="AC173">
        <v>1287</v>
      </c>
      <c r="AD173" s="27">
        <f t="shared" si="132"/>
        <v>0.22551641060228858</v>
      </c>
      <c r="AE173" s="27">
        <f t="shared" si="133"/>
        <v>0.13499638044760578</v>
      </c>
      <c r="AF173" s="24">
        <f t="shared" si="134"/>
        <v>1.6705367199812815</v>
      </c>
      <c r="AG173" s="29">
        <f t="shared" si="135"/>
        <v>0.63306454720617666</v>
      </c>
      <c r="AH173" s="29">
        <f t="shared" si="136"/>
        <v>3.2952737482452035</v>
      </c>
      <c r="AJ173" s="51">
        <f t="shared" si="137"/>
        <v>53.054159017899501</v>
      </c>
      <c r="AK173" s="51">
        <f t="shared" si="138"/>
        <v>3.2952737482452035</v>
      </c>
      <c r="AL173" s="58">
        <f t="shared" si="117"/>
        <v>0.63306454720617666</v>
      </c>
      <c r="AN173" s="122"/>
      <c r="AO173" s="160"/>
      <c r="AP173" s="160"/>
      <c r="AQ173" s="128"/>
    </row>
    <row r="174" spans="1:43" x14ac:dyDescent="0.2">
      <c r="G174"/>
      <c r="H174"/>
      <c r="I174" s="25"/>
      <c r="J174" s="25"/>
      <c r="K174" s="27"/>
      <c r="L174" s="27"/>
      <c r="M174" s="27"/>
      <c r="N174" s="27"/>
      <c r="O174" s="51"/>
      <c r="P174" s="51"/>
      <c r="Q174" s="58"/>
      <c r="R174" s="156"/>
      <c r="T174" s="153"/>
      <c r="U174" s="153"/>
      <c r="W174" s="9">
        <v>62</v>
      </c>
      <c r="X174" s="7">
        <v>21.1</v>
      </c>
      <c r="Y174" s="17">
        <v>0.8</v>
      </c>
      <c r="Z174">
        <v>2412</v>
      </c>
      <c r="AA174">
        <v>7548</v>
      </c>
      <c r="AB174">
        <v>904</v>
      </c>
      <c r="AC174">
        <v>1329</v>
      </c>
      <c r="AD174" s="27">
        <f t="shared" si="132"/>
        <v>0.22668414914837251</v>
      </c>
      <c r="AE174" s="27">
        <f t="shared" si="133"/>
        <v>0.13837435306068696</v>
      </c>
      <c r="AF174" s="24">
        <f t="shared" si="134"/>
        <v>1.6381948253731342</v>
      </c>
      <c r="AG174" s="29">
        <f t="shared" si="135"/>
        <v>0.62241351993428351</v>
      </c>
      <c r="AH174" s="29">
        <f t="shared" si="136"/>
        <v>3.1293532338308458</v>
      </c>
      <c r="AJ174" s="51">
        <f t="shared" si="137"/>
        <v>56.866343690301825</v>
      </c>
      <c r="AK174" s="51">
        <f t="shared" si="138"/>
        <v>3.1293532338308458</v>
      </c>
      <c r="AL174" s="58">
        <f t="shared" si="117"/>
        <v>0.62241351993428351</v>
      </c>
      <c r="AN174" s="122"/>
      <c r="AO174" s="160"/>
      <c r="AP174" s="160"/>
      <c r="AQ174" s="128"/>
    </row>
    <row r="175" spans="1:43" x14ac:dyDescent="0.2">
      <c r="G175"/>
      <c r="H175"/>
      <c r="I175" s="25"/>
      <c r="J175" s="25"/>
      <c r="K175" s="27"/>
      <c r="L175" s="27"/>
      <c r="M175" s="27"/>
      <c r="N175" s="27"/>
      <c r="O175" s="51"/>
      <c r="P175" s="51"/>
      <c r="Q175" s="58"/>
      <c r="R175" s="156"/>
      <c r="T175" s="153"/>
      <c r="U175" s="153"/>
      <c r="W175" s="9">
        <v>62</v>
      </c>
      <c r="X175" s="7">
        <v>21.1</v>
      </c>
      <c r="Y175" s="17">
        <v>0.82499999999999996</v>
      </c>
      <c r="Z175" s="21">
        <v>2709</v>
      </c>
      <c r="AA175">
        <v>8072</v>
      </c>
      <c r="AB175">
        <v>933</v>
      </c>
      <c r="AC175">
        <v>1370</v>
      </c>
      <c r="AD175" s="27">
        <f t="shared" si="132"/>
        <v>0.22812834116921099</v>
      </c>
      <c r="AE175" s="27">
        <f t="shared" si="133"/>
        <v>0.14187325940758186</v>
      </c>
      <c r="AF175" s="24">
        <f t="shared" si="134"/>
        <v>1.6079727929125138</v>
      </c>
      <c r="AG175" s="29">
        <f t="shared" si="135"/>
        <v>0.61287401572096589</v>
      </c>
      <c r="AH175" s="29">
        <f t="shared" si="136"/>
        <v>2.9796973052787008</v>
      </c>
      <c r="AJ175" s="51">
        <f t="shared" si="137"/>
        <v>60.814139675161144</v>
      </c>
      <c r="AK175" s="51">
        <f t="shared" si="138"/>
        <v>2.9796973052787008</v>
      </c>
      <c r="AL175" s="58">
        <f t="shared" si="117"/>
        <v>0.61287401572096589</v>
      </c>
      <c r="AN175" s="122"/>
      <c r="AO175" s="160"/>
      <c r="AP175" s="160"/>
      <c r="AQ175" s="128"/>
    </row>
    <row r="176" spans="1:43" x14ac:dyDescent="0.2">
      <c r="G176"/>
      <c r="H176"/>
      <c r="I176" s="25"/>
      <c r="J176" s="25"/>
      <c r="K176" s="27"/>
      <c r="L176" s="27"/>
      <c r="M176" s="27"/>
      <c r="N176" s="27"/>
      <c r="O176" s="51"/>
      <c r="P176" s="51"/>
      <c r="Q176" s="58"/>
      <c r="R176" s="156"/>
      <c r="T176" s="153"/>
      <c r="U176" s="153"/>
      <c r="AD176" s="27"/>
      <c r="AE176" s="27"/>
      <c r="AG176" s="29"/>
      <c r="AH176" s="29"/>
      <c r="AL176" s="58"/>
      <c r="AN176" s="122"/>
      <c r="AO176" s="160"/>
      <c r="AP176" s="160"/>
      <c r="AQ176" s="128"/>
    </row>
    <row r="177" spans="1:43" x14ac:dyDescent="0.2">
      <c r="G177"/>
      <c r="H177"/>
      <c r="I177" s="25"/>
      <c r="J177" s="25"/>
      <c r="K177" s="27"/>
      <c r="L177" s="27"/>
      <c r="M177" s="27"/>
      <c r="N177" s="27"/>
      <c r="O177" s="51"/>
      <c r="P177" s="51"/>
      <c r="Q177" s="58"/>
      <c r="R177" s="156"/>
      <c r="T177" s="153"/>
      <c r="U177" s="153"/>
      <c r="AD177" s="27"/>
      <c r="AE177" s="27"/>
      <c r="AG177" s="29"/>
      <c r="AH177" s="29"/>
      <c r="AL177" s="58"/>
      <c r="AN177" s="122"/>
      <c r="AO177" s="160"/>
      <c r="AP177" s="160"/>
      <c r="AQ177" s="128"/>
    </row>
    <row r="178" spans="1:43" x14ac:dyDescent="0.2">
      <c r="A178">
        <v>63</v>
      </c>
      <c r="B178" s="1">
        <v>60</v>
      </c>
      <c r="C178" s="1" t="s">
        <v>17</v>
      </c>
      <c r="D178" s="1">
        <v>21.1</v>
      </c>
      <c r="E178" s="47">
        <v>709</v>
      </c>
      <c r="F178" s="47">
        <v>290</v>
      </c>
      <c r="G178" s="47">
        <v>2047</v>
      </c>
      <c r="H178" s="47">
        <v>0.42299999999999999</v>
      </c>
      <c r="I178" s="25">
        <f t="shared" ref="I178:I185" si="139">0.1515*(G178/1000)/(E178/1000)^2/($D$4/10)^4</f>
        <v>0.2160053937978286</v>
      </c>
      <c r="J178" s="25">
        <f t="shared" ref="J178:J185" si="140">0.5*(F178/1000)/(E178/1000)^3/($D$4/10)^5</f>
        <v>0.10957526639120453</v>
      </c>
      <c r="K178" s="27">
        <f t="shared" ref="K178:K185" si="141">I178/J178</f>
        <v>1.9712969989655174</v>
      </c>
      <c r="L178" s="27">
        <f t="shared" ref="L178:L185" si="142">0.798*I178^1.5/J178</f>
        <v>0.73111761914785511</v>
      </c>
      <c r="M178" s="27">
        <f t="shared" ref="M178:M185" si="143">G178/F178</f>
        <v>7.0586206896551724</v>
      </c>
      <c r="N178" s="27"/>
      <c r="O178" s="51">
        <f t="shared" ref="O178:O185" si="144">G178/(PI()*$D$4^2/4)</f>
        <v>15.422019811082119</v>
      </c>
      <c r="P178" s="51">
        <f t="shared" ref="P178:P185" si="145">M178</f>
        <v>7.0586206896551724</v>
      </c>
      <c r="Q178" s="58">
        <f t="shared" si="114"/>
        <v>0.73111761914785511</v>
      </c>
      <c r="R178" s="156">
        <f t="shared" si="118"/>
        <v>482.60099146895203</v>
      </c>
      <c r="S178" s="156">
        <f t="shared" si="119"/>
        <v>1140.9006890518961</v>
      </c>
      <c r="T178" s="153"/>
      <c r="U178" s="153"/>
      <c r="W178" s="9">
        <v>63</v>
      </c>
      <c r="X178" s="7">
        <v>21.1</v>
      </c>
      <c r="Y178" s="17">
        <v>0.52500000000000002</v>
      </c>
      <c r="Z178" s="21">
        <v>556</v>
      </c>
      <c r="AA178">
        <v>3102</v>
      </c>
      <c r="AB178">
        <v>598</v>
      </c>
      <c r="AC178">
        <v>879</v>
      </c>
      <c r="AD178" s="27">
        <f t="shared" ref="AD178:AD190" si="146">0.1515*(AA178/1000)/(AC178/1000)^2/($D$4/10)^4</f>
        <v>0.21296256400718078</v>
      </c>
      <c r="AE178" s="27">
        <f t="shared" ref="AE178:AE190" si="147">0.5*(Z178/1000)/(AC178/1000)^3/($D$4/10)^5</f>
        <v>0.11024563649246338</v>
      </c>
      <c r="AF178" s="24">
        <f t="shared" ref="AF178:AF190" si="148">AD178/AE178</f>
        <v>1.9317096874100712</v>
      </c>
      <c r="AG178" s="29">
        <f t="shared" ref="AG178:AG190" si="149">0.798*AD178^1.5/AE178</f>
        <v>0.71137137017064711</v>
      </c>
      <c r="AH178" s="29">
        <f t="shared" ref="AH178:AH190" si="150">AA178/Z178</f>
        <v>5.5791366906474824</v>
      </c>
      <c r="AJ178" s="51">
        <f t="shared" ref="AJ178:AJ190" si="151">AA178/(PI()*$D$4^2/4)</f>
        <v>23.370349513422926</v>
      </c>
      <c r="AK178" s="51">
        <f t="shared" ref="AK178:AK190" si="152">AH178</f>
        <v>5.5791366906474824</v>
      </c>
      <c r="AL178" s="58">
        <f t="shared" si="117"/>
        <v>0.71137137017064711</v>
      </c>
      <c r="AN178" s="122"/>
      <c r="AO178" s="160"/>
      <c r="AP178" s="160"/>
      <c r="AQ178" s="128"/>
    </row>
    <row r="179" spans="1:43" x14ac:dyDescent="0.2">
      <c r="A179">
        <v>63</v>
      </c>
      <c r="B179" s="1">
        <v>60</v>
      </c>
      <c r="C179" s="1" t="s">
        <v>17</v>
      </c>
      <c r="D179" s="1">
        <v>21.1</v>
      </c>
      <c r="E179" s="47">
        <v>801</v>
      </c>
      <c r="F179">
        <v>427</v>
      </c>
      <c r="G179">
        <v>2601</v>
      </c>
      <c r="H179">
        <v>0.47799999999999998</v>
      </c>
      <c r="I179" s="25">
        <f t="shared" si="139"/>
        <v>0.21503766898736573</v>
      </c>
      <c r="J179" s="25">
        <f t="shared" si="140"/>
        <v>0.11188801511730574</v>
      </c>
      <c r="K179" s="27">
        <f t="shared" si="141"/>
        <v>1.9219008288056207</v>
      </c>
      <c r="L179" s="27">
        <f t="shared" si="142"/>
        <v>0.71119899987341506</v>
      </c>
      <c r="M179" s="27">
        <f t="shared" si="143"/>
        <v>6.091334894613583</v>
      </c>
      <c r="N179" s="27"/>
      <c r="O179" s="51">
        <f t="shared" si="144"/>
        <v>19.595834650036437</v>
      </c>
      <c r="P179" s="51">
        <f t="shared" si="145"/>
        <v>6.091334894613583</v>
      </c>
      <c r="Q179" s="58">
        <f t="shared" si="114"/>
        <v>0.71119899987341506</v>
      </c>
      <c r="R179" s="156">
        <f t="shared" si="118"/>
        <v>545.2234050305085</v>
      </c>
      <c r="S179" s="156">
        <f t="shared" si="119"/>
        <v>1140.6347385575493</v>
      </c>
      <c r="T179" s="153"/>
      <c r="U179" s="153"/>
      <c r="W179" s="9">
        <v>63</v>
      </c>
      <c r="X179" s="7">
        <v>21.1</v>
      </c>
      <c r="Y179" s="17">
        <v>0.55000000000000004</v>
      </c>
      <c r="Z179" s="21">
        <v>650</v>
      </c>
      <c r="AA179">
        <v>3408</v>
      </c>
      <c r="AB179">
        <v>627</v>
      </c>
      <c r="AC179">
        <v>921</v>
      </c>
      <c r="AD179" s="27">
        <f t="shared" si="146"/>
        <v>0.21311771411871594</v>
      </c>
      <c r="AE179" s="27">
        <f t="shared" si="147"/>
        <v>0.11204376884035544</v>
      </c>
      <c r="AF179" s="24">
        <f t="shared" si="148"/>
        <v>1.9020934080000005</v>
      </c>
      <c r="AG179" s="29">
        <f t="shared" si="149"/>
        <v>0.70071998891560316</v>
      </c>
      <c r="AH179" s="29">
        <f t="shared" si="150"/>
        <v>5.2430769230769227</v>
      </c>
      <c r="AJ179" s="51">
        <f t="shared" si="151"/>
        <v>25.67574182519192</v>
      </c>
      <c r="AK179" s="51">
        <f t="shared" si="152"/>
        <v>5.2430769230769227</v>
      </c>
      <c r="AL179" s="58">
        <f t="shared" si="117"/>
        <v>0.70071998891560316</v>
      </c>
      <c r="AN179" s="122"/>
      <c r="AO179" s="160"/>
      <c r="AP179" s="160"/>
      <c r="AQ179" s="128"/>
    </row>
    <row r="180" spans="1:43" x14ac:dyDescent="0.2">
      <c r="A180">
        <v>63</v>
      </c>
      <c r="B180" s="1">
        <v>60</v>
      </c>
      <c r="C180" s="1" t="s">
        <v>17</v>
      </c>
      <c r="D180" s="1">
        <v>21.1</v>
      </c>
      <c r="E180" s="47">
        <v>900</v>
      </c>
      <c r="F180">
        <v>621</v>
      </c>
      <c r="G180">
        <v>3283</v>
      </c>
      <c r="H180">
        <v>0.53700000000000003</v>
      </c>
      <c r="I180" s="25">
        <f t="shared" si="139"/>
        <v>0.2149933799911041</v>
      </c>
      <c r="J180" s="25">
        <f t="shared" si="140"/>
        <v>0.11471423536827405</v>
      </c>
      <c r="K180" s="27">
        <f t="shared" si="141"/>
        <v>1.8741647826086958</v>
      </c>
      <c r="L180" s="27">
        <f t="shared" si="142"/>
        <v>0.69346286238153787</v>
      </c>
      <c r="M180" s="27">
        <f t="shared" si="143"/>
        <v>5.2866344605475044</v>
      </c>
      <c r="N180" s="27"/>
      <c r="O180" s="51">
        <f t="shared" si="144"/>
        <v>24.73399659979609</v>
      </c>
      <c r="P180" s="51">
        <f t="shared" si="145"/>
        <v>5.2866344605475044</v>
      </c>
      <c r="Q180" s="58">
        <f t="shared" si="114"/>
        <v>0.69346286238153787</v>
      </c>
      <c r="R180" s="156">
        <f t="shared" si="118"/>
        <v>612.61056745000963</v>
      </c>
      <c r="S180" s="156">
        <f t="shared" si="119"/>
        <v>1140.8018015828857</v>
      </c>
      <c r="T180" s="153"/>
      <c r="U180" s="153"/>
      <c r="W180" s="9">
        <v>63</v>
      </c>
      <c r="X180" s="7">
        <v>21.1</v>
      </c>
      <c r="Y180" s="17">
        <v>0.57499999999999996</v>
      </c>
      <c r="Z180" s="21">
        <v>757</v>
      </c>
      <c r="AA180">
        <v>3735</v>
      </c>
      <c r="AB180">
        <v>655</v>
      </c>
      <c r="AC180">
        <v>963</v>
      </c>
      <c r="AD180" s="27">
        <f t="shared" si="146"/>
        <v>0.2136373860367381</v>
      </c>
      <c r="AE180" s="27">
        <f t="shared" si="147"/>
        <v>0.1141485136757998</v>
      </c>
      <c r="AF180" s="24">
        <f t="shared" si="148"/>
        <v>1.8715739623513867</v>
      </c>
      <c r="AG180" s="29">
        <f t="shared" si="149"/>
        <v>0.69031691269912265</v>
      </c>
      <c r="AH180" s="29">
        <f t="shared" si="150"/>
        <v>4.9339498018494057</v>
      </c>
      <c r="AJ180" s="51">
        <f t="shared" si="151"/>
        <v>28.139347334827413</v>
      </c>
      <c r="AK180" s="51">
        <f t="shared" si="152"/>
        <v>4.9339498018494057</v>
      </c>
      <c r="AL180" s="58">
        <f t="shared" si="117"/>
        <v>0.69031691269912265</v>
      </c>
      <c r="AN180" s="122"/>
      <c r="AO180" s="160"/>
      <c r="AP180" s="160"/>
      <c r="AQ180" s="128"/>
    </row>
    <row r="181" spans="1:43" x14ac:dyDescent="0.2">
      <c r="A181">
        <v>63</v>
      </c>
      <c r="B181" s="1">
        <v>60</v>
      </c>
      <c r="C181" s="1" t="s">
        <v>17</v>
      </c>
      <c r="D181" s="1">
        <v>21.1</v>
      </c>
      <c r="E181" s="47">
        <v>997</v>
      </c>
      <c r="F181">
        <v>849</v>
      </c>
      <c r="G181">
        <v>3987</v>
      </c>
      <c r="H181">
        <v>0.59499999999999997</v>
      </c>
      <c r="I181" s="25">
        <f t="shared" si="139"/>
        <v>0.21276252837936699</v>
      </c>
      <c r="J181" s="25">
        <f t="shared" si="140"/>
        <v>0.11536536862610991</v>
      </c>
      <c r="K181" s="27">
        <f t="shared" si="141"/>
        <v>1.8442495431095411</v>
      </c>
      <c r="L181" s="27">
        <f t="shared" si="142"/>
        <v>0.67884425540316562</v>
      </c>
      <c r="M181" s="27">
        <f t="shared" si="143"/>
        <v>4.6961130742049466</v>
      </c>
      <c r="N181" s="27"/>
      <c r="O181" s="51">
        <f t="shared" si="144"/>
        <v>30.037905709225406</v>
      </c>
      <c r="P181" s="51">
        <f t="shared" si="145"/>
        <v>4.6961130742049466</v>
      </c>
      <c r="Q181" s="58">
        <f t="shared" si="114"/>
        <v>0.67884425540316562</v>
      </c>
      <c r="R181" s="156">
        <f t="shared" si="118"/>
        <v>678.63637305295515</v>
      </c>
      <c r="S181" s="156">
        <f t="shared" si="119"/>
        <v>1140.5653328621095</v>
      </c>
      <c r="T181" s="153"/>
      <c r="U181" s="153"/>
      <c r="W181" s="9">
        <v>63</v>
      </c>
      <c r="X181" s="7">
        <v>21.1</v>
      </c>
      <c r="Y181" s="17">
        <v>0.6</v>
      </c>
      <c r="Z181" s="21">
        <v>860</v>
      </c>
      <c r="AA181">
        <v>4070</v>
      </c>
      <c r="AB181">
        <v>684</v>
      </c>
      <c r="AC181">
        <v>1005</v>
      </c>
      <c r="AD181" s="27">
        <f t="shared" si="146"/>
        <v>0.21374772906687317</v>
      </c>
      <c r="AE181" s="27">
        <f t="shared" si="147"/>
        <v>0.11409155747703786</v>
      </c>
      <c r="AF181" s="24">
        <f t="shared" si="148"/>
        <v>1.8734754244186049</v>
      </c>
      <c r="AG181" s="29">
        <f t="shared" si="149"/>
        <v>0.69119668495723718</v>
      </c>
      <c r="AH181" s="29">
        <f t="shared" si="150"/>
        <v>4.7325581395348841</v>
      </c>
      <c r="AJ181" s="51">
        <f t="shared" si="151"/>
        <v>30.663224538888237</v>
      </c>
      <c r="AK181" s="51">
        <f t="shared" si="152"/>
        <v>4.7325581395348841</v>
      </c>
      <c r="AL181" s="58">
        <f t="shared" si="117"/>
        <v>0.69119668495723718</v>
      </c>
      <c r="AN181" s="122"/>
      <c r="AO181" s="160"/>
      <c r="AP181" s="160"/>
      <c r="AQ181" s="128"/>
    </row>
    <row r="182" spans="1:43" x14ac:dyDescent="0.2">
      <c r="A182">
        <v>63</v>
      </c>
      <c r="B182" s="1">
        <v>60</v>
      </c>
      <c r="C182" s="1" t="s">
        <v>17</v>
      </c>
      <c r="D182" s="1">
        <v>21.1</v>
      </c>
      <c r="E182" s="47">
        <v>1097</v>
      </c>
      <c r="F182">
        <v>1152</v>
      </c>
      <c r="G182">
        <v>4904</v>
      </c>
      <c r="H182">
        <v>0.65500000000000003</v>
      </c>
      <c r="I182" s="25">
        <f t="shared" si="139"/>
        <v>0.21616054665102127</v>
      </c>
      <c r="J182" s="25">
        <f t="shared" si="140"/>
        <v>0.11751297987202668</v>
      </c>
      <c r="K182" s="27">
        <f t="shared" si="141"/>
        <v>1.8394610270833334</v>
      </c>
      <c r="L182" s="27">
        <f t="shared" si="142"/>
        <v>0.68246706410315539</v>
      </c>
      <c r="M182" s="27">
        <f t="shared" si="143"/>
        <v>4.2569444444444446</v>
      </c>
      <c r="N182" s="27"/>
      <c r="O182" s="51">
        <f t="shared" si="144"/>
        <v>36.946548682729215</v>
      </c>
      <c r="P182" s="51">
        <f t="shared" si="145"/>
        <v>4.2569444444444446</v>
      </c>
      <c r="Q182" s="58">
        <f t="shared" si="114"/>
        <v>0.68246706410315539</v>
      </c>
      <c r="R182" s="156">
        <f t="shared" si="118"/>
        <v>746.70421388073396</v>
      </c>
      <c r="S182" s="156">
        <f t="shared" si="119"/>
        <v>1140.0064334057006</v>
      </c>
      <c r="T182" s="153"/>
      <c r="U182" s="153"/>
      <c r="W182" s="9">
        <v>63</v>
      </c>
      <c r="X182" s="7">
        <v>21.1</v>
      </c>
      <c r="Y182" s="17">
        <v>0.625</v>
      </c>
      <c r="Z182" s="21">
        <v>994</v>
      </c>
      <c r="AA182">
        <v>4438</v>
      </c>
      <c r="AB182">
        <v>712</v>
      </c>
      <c r="AC182">
        <v>1047</v>
      </c>
      <c r="AD182" s="27">
        <f t="shared" si="146"/>
        <v>0.2147499929022329</v>
      </c>
      <c r="AE182" s="27">
        <f t="shared" si="147"/>
        <v>0.11662712830046866</v>
      </c>
      <c r="AF182" s="24">
        <f t="shared" si="148"/>
        <v>1.8413382549295774</v>
      </c>
      <c r="AG182" s="29">
        <f t="shared" si="149"/>
        <v>0.68093090613647966</v>
      </c>
      <c r="AH182" s="29">
        <f t="shared" si="150"/>
        <v>4.464788732394366</v>
      </c>
      <c r="AJ182" s="51">
        <f t="shared" si="151"/>
        <v>33.435722482453563</v>
      </c>
      <c r="AK182" s="51">
        <f t="shared" si="152"/>
        <v>4.464788732394366</v>
      </c>
      <c r="AL182" s="58">
        <f t="shared" si="117"/>
        <v>0.68093090613647966</v>
      </c>
      <c r="AN182" s="122"/>
      <c r="AO182" s="160"/>
      <c r="AP182" s="160"/>
      <c r="AQ182" s="128"/>
    </row>
    <row r="183" spans="1:43" x14ac:dyDescent="0.2">
      <c r="A183">
        <v>63</v>
      </c>
      <c r="B183" s="1">
        <v>60</v>
      </c>
      <c r="C183" s="1" t="s">
        <v>17</v>
      </c>
      <c r="D183" s="1">
        <v>21.1</v>
      </c>
      <c r="E183" s="47">
        <v>1198</v>
      </c>
      <c r="F183">
        <v>1615</v>
      </c>
      <c r="G183">
        <v>5970</v>
      </c>
      <c r="H183">
        <v>0.71499999999999997</v>
      </c>
      <c r="I183" s="25">
        <f t="shared" si="139"/>
        <v>0.22064796106703646</v>
      </c>
      <c r="J183" s="25">
        <f t="shared" si="140"/>
        <v>0.12648974449300468</v>
      </c>
      <c r="K183" s="27">
        <f t="shared" si="141"/>
        <v>1.7443940767801855</v>
      </c>
      <c r="L183" s="27">
        <f t="shared" si="142"/>
        <v>0.65387909669308386</v>
      </c>
      <c r="M183" s="27">
        <f t="shared" si="143"/>
        <v>3.6965944272445821</v>
      </c>
      <c r="N183" s="27"/>
      <c r="O183" s="51">
        <f t="shared" si="144"/>
        <v>44.977751964904861</v>
      </c>
      <c r="P183" s="51">
        <f t="shared" si="145"/>
        <v>3.6965944272445821</v>
      </c>
      <c r="Q183" s="58">
        <f t="shared" si="114"/>
        <v>0.65387909669308386</v>
      </c>
      <c r="R183" s="156">
        <f t="shared" si="118"/>
        <v>815.45273311679057</v>
      </c>
      <c r="S183" s="156">
        <f t="shared" si="119"/>
        <v>1140.4933330304764</v>
      </c>
      <c r="T183" s="153"/>
      <c r="U183" s="153"/>
      <c r="W183" s="9">
        <v>63</v>
      </c>
      <c r="X183" s="7">
        <v>21.1</v>
      </c>
      <c r="Y183" s="17">
        <v>0.65</v>
      </c>
      <c r="Z183" s="21">
        <v>1145</v>
      </c>
      <c r="AA183">
        <v>4829</v>
      </c>
      <c r="AB183">
        <v>741</v>
      </c>
      <c r="AC183">
        <v>1089</v>
      </c>
      <c r="AD183" s="27">
        <f t="shared" si="146"/>
        <v>0.21599349382916</v>
      </c>
      <c r="AE183" s="27">
        <f t="shared" si="147"/>
        <v>0.11939196229597912</v>
      </c>
      <c r="AF183" s="24">
        <f t="shared" si="148"/>
        <v>1.8091125204366811</v>
      </c>
      <c r="AG183" s="29">
        <f t="shared" si="149"/>
        <v>0.67094791152184119</v>
      </c>
      <c r="AH183" s="29">
        <f t="shared" si="150"/>
        <v>4.2174672489082967</v>
      </c>
      <c r="AJ183" s="51">
        <f t="shared" si="151"/>
        <v>36.381501547491723</v>
      </c>
      <c r="AK183" s="51">
        <f t="shared" si="152"/>
        <v>4.2174672489082967</v>
      </c>
      <c r="AL183" s="58">
        <f t="shared" si="117"/>
        <v>0.67094791152184119</v>
      </c>
      <c r="AN183" s="122"/>
      <c r="AO183" s="160"/>
      <c r="AP183" s="160"/>
      <c r="AQ183" s="128"/>
    </row>
    <row r="184" spans="1:43" x14ac:dyDescent="0.2">
      <c r="A184">
        <v>63</v>
      </c>
      <c r="B184" s="1">
        <v>60</v>
      </c>
      <c r="C184" s="1" t="s">
        <v>17</v>
      </c>
      <c r="D184" s="1">
        <v>21.1</v>
      </c>
      <c r="E184" s="47">
        <v>1300</v>
      </c>
      <c r="F184">
        <v>2173</v>
      </c>
      <c r="G184">
        <v>7164</v>
      </c>
      <c r="H184">
        <v>0.77600000000000002</v>
      </c>
      <c r="I184" s="25">
        <f t="shared" si="139"/>
        <v>0.22485787193982601</v>
      </c>
      <c r="J184" s="25">
        <f t="shared" si="140"/>
        <v>0.13319346348364383</v>
      </c>
      <c r="K184" s="27">
        <f t="shared" si="141"/>
        <v>1.6882050069028993</v>
      </c>
      <c r="L184" s="27">
        <f t="shared" si="142"/>
        <v>0.63882532328498254</v>
      </c>
      <c r="M184" s="27">
        <f t="shared" si="143"/>
        <v>3.2968246663598713</v>
      </c>
      <c r="N184" s="27"/>
      <c r="O184" s="51">
        <f t="shared" si="144"/>
        <v>53.973302357885835</v>
      </c>
      <c r="P184" s="51">
        <f t="shared" si="145"/>
        <v>3.2968246663598713</v>
      </c>
      <c r="Q184" s="58">
        <f t="shared" si="114"/>
        <v>0.63882532328498254</v>
      </c>
      <c r="R184" s="156">
        <f t="shared" si="118"/>
        <v>884.88193076112509</v>
      </c>
      <c r="S184" s="156">
        <f t="shared" si="119"/>
        <v>1140.3117664447489</v>
      </c>
      <c r="T184" s="153"/>
      <c r="U184" s="153"/>
      <c r="W184" s="9">
        <v>63</v>
      </c>
      <c r="X184" s="7">
        <v>21.1</v>
      </c>
      <c r="Y184" s="17">
        <v>0.67500000000000004</v>
      </c>
      <c r="Z184" s="21">
        <v>1294</v>
      </c>
      <c r="AA184">
        <v>5239</v>
      </c>
      <c r="AB184">
        <v>769</v>
      </c>
      <c r="AC184">
        <v>1130</v>
      </c>
      <c r="AD184" s="27">
        <f t="shared" si="146"/>
        <v>0.21763599990917351</v>
      </c>
      <c r="AE184" s="27">
        <f t="shared" si="147"/>
        <v>0.12076808746560508</v>
      </c>
      <c r="AF184" s="24">
        <f t="shared" si="148"/>
        <v>1.8020985880989178</v>
      </c>
      <c r="AG184" s="29">
        <f t="shared" si="149"/>
        <v>0.67088302811170353</v>
      </c>
      <c r="AH184" s="29">
        <f t="shared" si="150"/>
        <v>4.0486862442040188</v>
      </c>
      <c r="AJ184" s="51">
        <f t="shared" si="151"/>
        <v>39.470425886790046</v>
      </c>
      <c r="AK184" s="51">
        <f t="shared" si="152"/>
        <v>4.0486862442040188</v>
      </c>
      <c r="AL184" s="58">
        <f t="shared" si="117"/>
        <v>0.67088302811170353</v>
      </c>
      <c r="AN184" s="122"/>
      <c r="AO184" s="160"/>
      <c r="AP184" s="160"/>
      <c r="AQ184" s="128"/>
    </row>
    <row r="185" spans="1:43" x14ac:dyDescent="0.2">
      <c r="A185">
        <v>63</v>
      </c>
      <c r="B185" s="1">
        <v>60</v>
      </c>
      <c r="C185" s="1" t="s">
        <v>17</v>
      </c>
      <c r="D185" s="1">
        <v>21.1</v>
      </c>
      <c r="E185" s="47">
        <v>1400</v>
      </c>
      <c r="F185">
        <v>2883</v>
      </c>
      <c r="G185">
        <v>8464</v>
      </c>
      <c r="H185">
        <v>0.83599999999999997</v>
      </c>
      <c r="I185" s="25">
        <f t="shared" si="139"/>
        <v>0.22906503731004674</v>
      </c>
      <c r="J185" s="25">
        <f t="shared" si="140"/>
        <v>0.14148610082554541</v>
      </c>
      <c r="K185" s="27">
        <f t="shared" si="141"/>
        <v>1.6189932154006246</v>
      </c>
      <c r="L185" s="27">
        <f t="shared" si="142"/>
        <v>0.61833997435396604</v>
      </c>
      <c r="M185" s="27">
        <f t="shared" si="143"/>
        <v>2.9358307318765173</v>
      </c>
      <c r="N185" s="27"/>
      <c r="O185" s="51">
        <f t="shared" si="144"/>
        <v>63.767452702002466</v>
      </c>
      <c r="P185" s="51">
        <f t="shared" si="145"/>
        <v>2.9358307318765173</v>
      </c>
      <c r="Q185" s="58">
        <f t="shared" si="114"/>
        <v>0.61833997435396604</v>
      </c>
      <c r="R185" s="156">
        <f t="shared" si="118"/>
        <v>952.9497715889039</v>
      </c>
      <c r="S185" s="156">
        <f t="shared" si="119"/>
        <v>1139.8920712785932</v>
      </c>
      <c r="T185" s="153"/>
      <c r="U185" s="153"/>
      <c r="W185" s="9">
        <v>63</v>
      </c>
      <c r="X185" s="7">
        <v>21.1</v>
      </c>
      <c r="Y185" s="17">
        <v>0.7</v>
      </c>
      <c r="Z185" s="21">
        <v>1483</v>
      </c>
      <c r="AA185">
        <v>5676</v>
      </c>
      <c r="AB185">
        <v>798</v>
      </c>
      <c r="AC185">
        <v>1172</v>
      </c>
      <c r="AD185" s="27">
        <f t="shared" si="146"/>
        <v>0.21919285178398665</v>
      </c>
      <c r="AE185" s="27">
        <f t="shared" si="147"/>
        <v>0.1240542246738626</v>
      </c>
      <c r="AF185" s="24">
        <f t="shared" si="148"/>
        <v>1.7669116256237352</v>
      </c>
      <c r="AG185" s="29">
        <f t="shared" si="149"/>
        <v>0.66013219359096886</v>
      </c>
      <c r="AH185" s="29">
        <f t="shared" si="150"/>
        <v>3.827376938637896</v>
      </c>
      <c r="AJ185" s="51">
        <f t="shared" si="151"/>
        <v>42.762767194773865</v>
      </c>
      <c r="AK185" s="51">
        <f t="shared" si="152"/>
        <v>3.827376938637896</v>
      </c>
      <c r="AL185" s="58">
        <f t="shared" si="117"/>
        <v>0.66013219359096886</v>
      </c>
      <c r="AN185" s="122"/>
      <c r="AO185" s="160"/>
      <c r="AP185" s="160"/>
      <c r="AQ185" s="128"/>
    </row>
    <row r="186" spans="1:43" x14ac:dyDescent="0.2">
      <c r="G186"/>
      <c r="H186"/>
      <c r="I186" s="25"/>
      <c r="J186" s="25"/>
      <c r="K186" s="27"/>
      <c r="L186" s="27"/>
      <c r="M186" s="27"/>
      <c r="N186" s="27"/>
      <c r="O186" s="51"/>
      <c r="P186" s="51"/>
      <c r="Q186" s="58"/>
      <c r="R186" s="156"/>
      <c r="T186" s="153"/>
      <c r="U186" s="153"/>
      <c r="W186" s="9">
        <v>63</v>
      </c>
      <c r="X186" s="7">
        <v>21.1</v>
      </c>
      <c r="Y186" s="17">
        <v>0.72499999999999998</v>
      </c>
      <c r="Z186" s="21">
        <v>1692</v>
      </c>
      <c r="AA186">
        <v>6136</v>
      </c>
      <c r="AB186">
        <v>826</v>
      </c>
      <c r="AC186">
        <v>1214</v>
      </c>
      <c r="AD186" s="27">
        <f t="shared" si="146"/>
        <v>0.22084481181459281</v>
      </c>
      <c r="AE186" s="27">
        <f t="shared" si="147"/>
        <v>0.1273495871232308</v>
      </c>
      <c r="AF186" s="24">
        <f t="shared" si="148"/>
        <v>1.7341619773049648</v>
      </c>
      <c r="AG186" s="29">
        <f t="shared" si="149"/>
        <v>0.65033353848205155</v>
      </c>
      <c r="AH186" s="29">
        <f t="shared" si="150"/>
        <v>3.6264775413711585</v>
      </c>
      <c r="AJ186" s="51">
        <f t="shared" si="151"/>
        <v>46.228389624230523</v>
      </c>
      <c r="AK186" s="51">
        <f t="shared" si="152"/>
        <v>3.6264775413711585</v>
      </c>
      <c r="AL186" s="58">
        <f t="shared" si="117"/>
        <v>0.65033353848205155</v>
      </c>
      <c r="AN186" s="122"/>
      <c r="AO186" s="160"/>
      <c r="AP186" s="160"/>
      <c r="AQ186" s="128"/>
    </row>
    <row r="187" spans="1:43" x14ac:dyDescent="0.2">
      <c r="G187"/>
      <c r="H187"/>
      <c r="I187" s="25"/>
      <c r="J187" s="25"/>
      <c r="K187" s="27"/>
      <c r="L187" s="27"/>
      <c r="M187" s="27"/>
      <c r="N187" s="27"/>
      <c r="O187" s="51"/>
      <c r="P187" s="51"/>
      <c r="Q187" s="58"/>
      <c r="R187" s="156"/>
      <c r="T187" s="153"/>
      <c r="U187" s="153"/>
      <c r="W187" s="9">
        <v>63</v>
      </c>
      <c r="X187" s="7">
        <v>21.1</v>
      </c>
      <c r="Y187" s="17">
        <v>0.75</v>
      </c>
      <c r="Z187" s="21">
        <v>1923</v>
      </c>
      <c r="AA187">
        <v>6621</v>
      </c>
      <c r="AB187">
        <v>855</v>
      </c>
      <c r="AC187">
        <v>1256</v>
      </c>
      <c r="AD187" s="27">
        <f t="shared" si="146"/>
        <v>0.22262992125133094</v>
      </c>
      <c r="AE187" s="27">
        <f t="shared" si="147"/>
        <v>0.13069639507227579</v>
      </c>
      <c r="AF187" s="24">
        <f t="shared" si="148"/>
        <v>1.7034128686427459</v>
      </c>
      <c r="AG187" s="29">
        <f t="shared" si="149"/>
        <v>0.64137877164146062</v>
      </c>
      <c r="AH187" s="29">
        <f t="shared" si="150"/>
        <v>3.4430577223088923</v>
      </c>
      <c r="AJ187" s="51">
        <f t="shared" si="151"/>
        <v>49.882361098766346</v>
      </c>
      <c r="AK187" s="51">
        <f t="shared" si="152"/>
        <v>3.4430577223088923</v>
      </c>
      <c r="AL187" s="58">
        <f t="shared" si="117"/>
        <v>0.64137877164146062</v>
      </c>
      <c r="AN187" s="122"/>
      <c r="AO187" s="160"/>
      <c r="AP187" s="160"/>
      <c r="AQ187" s="128"/>
    </row>
    <row r="188" spans="1:43" x14ac:dyDescent="0.2">
      <c r="G188"/>
      <c r="H188"/>
      <c r="I188" s="25"/>
      <c r="J188" s="25"/>
      <c r="K188" s="27"/>
      <c r="L188" s="27"/>
      <c r="M188" s="27"/>
      <c r="N188" s="27"/>
      <c r="O188" s="51"/>
      <c r="P188" s="51"/>
      <c r="Q188" s="58"/>
      <c r="R188" s="156"/>
      <c r="T188" s="153"/>
      <c r="U188" s="153"/>
      <c r="W188" s="9">
        <v>63</v>
      </c>
      <c r="X188" s="7">
        <v>21.1</v>
      </c>
      <c r="Y188" s="17">
        <v>0.77500000000000002</v>
      </c>
      <c r="Z188" s="21">
        <v>2174</v>
      </c>
      <c r="AA188">
        <v>7130</v>
      </c>
      <c r="AB188">
        <v>883</v>
      </c>
      <c r="AC188">
        <v>1298</v>
      </c>
      <c r="AD188" s="27">
        <f t="shared" si="146"/>
        <v>0.22448088638072058</v>
      </c>
      <c r="AE188" s="27">
        <f t="shared" si="147"/>
        <v>0.13387167742038478</v>
      </c>
      <c r="AF188" s="24">
        <f t="shared" si="148"/>
        <v>1.6768362861085555</v>
      </c>
      <c r="AG188" s="29">
        <f t="shared" si="149"/>
        <v>0.63399121345251308</v>
      </c>
      <c r="AH188" s="29">
        <f t="shared" si="150"/>
        <v>3.2796688132474703</v>
      </c>
      <c r="AJ188" s="51">
        <f t="shared" si="151"/>
        <v>53.717147656578163</v>
      </c>
      <c r="AK188" s="51">
        <f t="shared" si="152"/>
        <v>3.2796688132474703</v>
      </c>
      <c r="AL188" s="58">
        <f t="shared" si="117"/>
        <v>0.63399121345251308</v>
      </c>
      <c r="AN188" s="122"/>
      <c r="AO188" s="160"/>
      <c r="AP188" s="160"/>
      <c r="AQ188" s="128"/>
    </row>
    <row r="189" spans="1:43" x14ac:dyDescent="0.2">
      <c r="G189"/>
      <c r="H189"/>
      <c r="I189" s="25"/>
      <c r="J189" s="25"/>
      <c r="K189" s="27"/>
      <c r="L189" s="27"/>
      <c r="M189" s="27"/>
      <c r="N189" s="27"/>
      <c r="O189" s="51"/>
      <c r="P189" s="51"/>
      <c r="Q189" s="58"/>
      <c r="R189" s="156"/>
      <c r="T189" s="153"/>
      <c r="U189" s="153"/>
      <c r="W189" s="9">
        <v>63</v>
      </c>
      <c r="X189" s="7">
        <v>21.1</v>
      </c>
      <c r="Y189" s="17">
        <v>0.8</v>
      </c>
      <c r="Z189" s="21">
        <v>2446</v>
      </c>
      <c r="AA189">
        <v>7662</v>
      </c>
      <c r="AB189">
        <v>912</v>
      </c>
      <c r="AC189">
        <v>1340</v>
      </c>
      <c r="AD189" s="27">
        <f t="shared" si="146"/>
        <v>0.22634545302508338</v>
      </c>
      <c r="AE189" s="27">
        <f t="shared" si="147"/>
        <v>0.13689743166603435</v>
      </c>
      <c r="AF189" s="24">
        <f t="shared" si="148"/>
        <v>1.6533944448078495</v>
      </c>
      <c r="AG189" s="29">
        <f t="shared" si="149"/>
        <v>0.62771896895529111</v>
      </c>
      <c r="AH189" s="29">
        <f t="shared" si="150"/>
        <v>3.1324611610793132</v>
      </c>
      <c r="AJ189" s="51">
        <f t="shared" si="151"/>
        <v>57.725215335862821</v>
      </c>
      <c r="AK189" s="51">
        <f t="shared" si="152"/>
        <v>3.1324611610793132</v>
      </c>
      <c r="AL189" s="58">
        <f t="shared" si="117"/>
        <v>0.62771896895529111</v>
      </c>
      <c r="AN189" s="122"/>
      <c r="AO189" s="160"/>
      <c r="AP189" s="160"/>
      <c r="AQ189" s="128"/>
    </row>
    <row r="190" spans="1:43" x14ac:dyDescent="0.2">
      <c r="I190" s="25"/>
      <c r="J190" s="25"/>
      <c r="K190" s="27"/>
      <c r="L190" s="27"/>
      <c r="M190" s="27"/>
      <c r="N190" s="27"/>
      <c r="O190" s="51"/>
      <c r="P190" s="51"/>
      <c r="Q190" s="58"/>
      <c r="R190" s="156"/>
      <c r="T190" s="153"/>
      <c r="U190" s="153"/>
      <c r="W190" s="9">
        <v>63</v>
      </c>
      <c r="X190" s="7">
        <v>21.1</v>
      </c>
      <c r="Y190" s="17">
        <v>0.82499999999999996</v>
      </c>
      <c r="Z190" s="21">
        <v>2740</v>
      </c>
      <c r="AA190">
        <v>8220</v>
      </c>
      <c r="AB190">
        <v>940</v>
      </c>
      <c r="AC190">
        <v>1382</v>
      </c>
      <c r="AD190" s="27">
        <f t="shared" si="146"/>
        <v>0.22829424050217909</v>
      </c>
      <c r="AE190" s="27">
        <f t="shared" si="147"/>
        <v>0.13979114963282868</v>
      </c>
      <c r="AF190" s="24">
        <f t="shared" si="148"/>
        <v>1.6331094000000002</v>
      </c>
      <c r="AG190" s="29">
        <f t="shared" si="149"/>
        <v>0.62268104767722876</v>
      </c>
      <c r="AH190" s="29">
        <f t="shared" si="150"/>
        <v>3</v>
      </c>
      <c r="AJ190" s="51">
        <f t="shared" si="151"/>
        <v>61.929166022029804</v>
      </c>
      <c r="AK190" s="51">
        <f t="shared" si="152"/>
        <v>3</v>
      </c>
      <c r="AL190" s="58">
        <f t="shared" si="117"/>
        <v>0.62268104767722876</v>
      </c>
      <c r="AN190" s="122"/>
      <c r="AO190" s="160"/>
      <c r="AP190" s="160"/>
      <c r="AQ190" s="128"/>
    </row>
    <row r="191" spans="1:43" x14ac:dyDescent="0.2">
      <c r="I191" s="25"/>
      <c r="J191" s="25"/>
      <c r="K191" s="27"/>
      <c r="L191" s="27"/>
      <c r="M191" s="27"/>
      <c r="N191" s="27"/>
      <c r="O191" s="51"/>
      <c r="P191" s="51"/>
      <c r="Q191" s="58"/>
      <c r="R191" s="156"/>
      <c r="T191" s="153"/>
      <c r="U191" s="153"/>
      <c r="AD191" s="27"/>
      <c r="AE191" s="27"/>
      <c r="AG191" s="29"/>
      <c r="AH191" s="29"/>
      <c r="AL191" s="58"/>
      <c r="AN191" s="122"/>
      <c r="AO191" s="160"/>
      <c r="AP191" s="160"/>
      <c r="AQ191" s="128"/>
    </row>
    <row r="192" spans="1:43" x14ac:dyDescent="0.2">
      <c r="I192" s="25"/>
      <c r="J192" s="25"/>
      <c r="K192" s="27"/>
      <c r="L192" s="27"/>
      <c r="M192" s="27"/>
      <c r="N192" s="27"/>
      <c r="O192" s="51"/>
      <c r="P192" s="51"/>
      <c r="Q192" s="58"/>
      <c r="R192" s="156"/>
      <c r="T192" s="153"/>
      <c r="U192" s="153"/>
      <c r="AD192" s="27"/>
      <c r="AE192" s="27"/>
      <c r="AG192" s="29"/>
      <c r="AH192" s="29"/>
      <c r="AL192" s="58"/>
      <c r="AN192" s="122"/>
      <c r="AO192" s="160"/>
      <c r="AP192" s="160"/>
      <c r="AQ192" s="128"/>
    </row>
    <row r="193" spans="1:43" s="47" customFormat="1" x14ac:dyDescent="0.2">
      <c r="A193" s="1">
        <v>64</v>
      </c>
      <c r="B193" s="1">
        <v>61</v>
      </c>
      <c r="C193" s="1" t="s">
        <v>17</v>
      </c>
      <c r="D193" s="1">
        <v>21.1</v>
      </c>
      <c r="E193" s="47">
        <v>552</v>
      </c>
      <c r="F193" s="47">
        <v>131</v>
      </c>
      <c r="G193" s="47">
        <v>1215</v>
      </c>
      <c r="H193" s="50">
        <v>0.33</v>
      </c>
      <c r="I193" s="25">
        <f t="shared" ref="I193:I201" si="153">0.1515*(G193/1000)/(E193/1000)^2/($D$4/10)^4</f>
        <v>0.2115131368412608</v>
      </c>
      <c r="J193" s="25">
        <f t="shared" ref="J193:J201" si="154">0.5*(F193/1000)/(E193/1000)^3/($D$4/10)^5</f>
        <v>0.10488353230916661</v>
      </c>
      <c r="K193" s="27">
        <f t="shared" ref="K193:K201" si="155">I193/J193</f>
        <v>2.0166477251908397</v>
      </c>
      <c r="L193" s="27">
        <f t="shared" ref="L193:L201" si="156">0.798*I193^1.5/J193</f>
        <v>0.74011908835732998</v>
      </c>
      <c r="M193" s="27">
        <f t="shared" ref="M193:M201" si="157">G193/F193</f>
        <v>9.2748091603053435</v>
      </c>
      <c r="N193" s="27"/>
      <c r="O193" s="51">
        <f t="shared" ref="O193:O201" si="158">G193/(PI()*$D$4^2/4)</f>
        <v>9.1537635908474719</v>
      </c>
      <c r="P193" s="51">
        <f t="shared" ref="P193:P201" si="159">M193</f>
        <v>9.2748091603053435</v>
      </c>
      <c r="Q193" s="58">
        <f t="shared" si="114"/>
        <v>0.74011908835732998</v>
      </c>
      <c r="R193" s="156">
        <f t="shared" si="118"/>
        <v>375.73448136933928</v>
      </c>
      <c r="S193" s="156">
        <f t="shared" si="119"/>
        <v>1138.5893374828463</v>
      </c>
      <c r="T193" s="153"/>
      <c r="U193" s="153"/>
      <c r="W193" s="68">
        <v>64</v>
      </c>
      <c r="X193" s="78">
        <v>21.1</v>
      </c>
      <c r="Y193" s="17">
        <v>0.52500000000000002</v>
      </c>
      <c r="Z193" s="68">
        <v>573</v>
      </c>
      <c r="AA193" s="47">
        <v>3141</v>
      </c>
      <c r="AB193" s="47">
        <v>598</v>
      </c>
      <c r="AC193" s="47">
        <v>879</v>
      </c>
      <c r="AD193" s="27">
        <f t="shared" ref="AD193:AD204" si="160">0.1515*(AA193/1000)/(AC193/1000)^2/($D$4/10)^4</f>
        <v>0.21564004305175855</v>
      </c>
      <c r="AE193" s="27">
        <f t="shared" ref="AE193:AE204" si="161">0.5*(Z193/1000)/(AC193/1000)^3/($D$4/10)^5</f>
        <v>0.11361645631327609</v>
      </c>
      <c r="AF193" s="24">
        <f t="shared" ref="AF193:AF204" si="162">AD193/AE193</f>
        <v>1.8979648727748692</v>
      </c>
      <c r="AG193" s="29">
        <f t="shared" ref="AG193:AG204" si="163">0.798*AD193^1.5/AE193</f>
        <v>0.70332453313637966</v>
      </c>
      <c r="AH193" s="29">
        <f t="shared" ref="AH193:AH204" si="164">AA193/Z193</f>
        <v>5.4816753926701569</v>
      </c>
      <c r="AI193" s="24"/>
      <c r="AJ193" s="51">
        <f t="shared" ref="AJ193:AJ204" si="165">AA193/(PI()*$D$4^2/4)</f>
        <v>23.664174023746426</v>
      </c>
      <c r="AK193" s="51">
        <f t="shared" ref="AK193:AK204" si="166">AH193</f>
        <v>5.4816753926701569</v>
      </c>
      <c r="AL193" s="58">
        <f t="shared" si="117"/>
        <v>0.70332453313637966</v>
      </c>
      <c r="AN193" s="122"/>
      <c r="AO193" s="160"/>
      <c r="AP193" s="160"/>
      <c r="AQ193" s="128"/>
    </row>
    <row r="194" spans="1:43" x14ac:dyDescent="0.2">
      <c r="A194" s="1">
        <v>64</v>
      </c>
      <c r="B194" s="1">
        <v>61</v>
      </c>
      <c r="C194" s="1" t="s">
        <v>17</v>
      </c>
      <c r="D194" s="1">
        <v>21.1</v>
      </c>
      <c r="E194" s="47">
        <v>646</v>
      </c>
      <c r="F194">
        <v>215</v>
      </c>
      <c r="G194" s="47">
        <v>1706</v>
      </c>
      <c r="H194" s="17">
        <v>0.38600000000000001</v>
      </c>
      <c r="I194" s="25">
        <f t="shared" si="153"/>
        <v>0.21684689825760459</v>
      </c>
      <c r="J194" s="25">
        <f t="shared" si="154"/>
        <v>0.10739749425342189</v>
      </c>
      <c r="K194" s="27">
        <f t="shared" si="155"/>
        <v>2.0191057506976744</v>
      </c>
      <c r="L194" s="27">
        <f t="shared" si="156"/>
        <v>0.75030625032531539</v>
      </c>
      <c r="M194" s="27">
        <f t="shared" si="157"/>
        <v>7.934883720930233</v>
      </c>
      <c r="N194" s="27"/>
      <c r="O194" s="51">
        <f t="shared" si="158"/>
        <v>12.852938836202293</v>
      </c>
      <c r="P194" s="51">
        <f t="shared" si="159"/>
        <v>7.934883720930233</v>
      </c>
      <c r="Q194" s="58">
        <f t="shared" si="114"/>
        <v>0.75030625032531539</v>
      </c>
      <c r="R194" s="156">
        <f t="shared" si="118"/>
        <v>439.71825174745135</v>
      </c>
      <c r="S194" s="156">
        <f t="shared" si="119"/>
        <v>1139.1664553042781</v>
      </c>
      <c r="T194" s="153"/>
      <c r="U194" s="153"/>
      <c r="W194" s="68">
        <v>64</v>
      </c>
      <c r="X194" s="78">
        <v>21.1</v>
      </c>
      <c r="Y194" s="17">
        <v>0.55000000000000004</v>
      </c>
      <c r="Z194" s="21">
        <v>668</v>
      </c>
      <c r="AA194">
        <v>3450</v>
      </c>
      <c r="AB194">
        <v>627</v>
      </c>
      <c r="AC194">
        <v>921</v>
      </c>
      <c r="AD194" s="27">
        <f t="shared" si="160"/>
        <v>0.21574416482088318</v>
      </c>
      <c r="AE194" s="27">
        <f t="shared" si="161"/>
        <v>0.11514651936208836</v>
      </c>
      <c r="AF194" s="24">
        <f t="shared" si="162"/>
        <v>1.8736490344311378</v>
      </c>
      <c r="AG194" s="29">
        <f t="shared" si="163"/>
        <v>0.69448147259086701</v>
      </c>
      <c r="AH194" s="29">
        <f t="shared" si="164"/>
        <v>5.1646706586826348</v>
      </c>
      <c r="AJ194" s="51">
        <f t="shared" si="165"/>
        <v>25.992168220924921</v>
      </c>
      <c r="AK194" s="51">
        <f t="shared" si="166"/>
        <v>5.1646706586826348</v>
      </c>
      <c r="AL194" s="58">
        <f t="shared" si="117"/>
        <v>0.69448147259086701</v>
      </c>
      <c r="AN194" s="122"/>
      <c r="AO194" s="160"/>
      <c r="AP194" s="160"/>
      <c r="AQ194" s="128"/>
    </row>
    <row r="195" spans="1:43" x14ac:dyDescent="0.2">
      <c r="A195" s="1">
        <v>64</v>
      </c>
      <c r="B195" s="1">
        <v>61</v>
      </c>
      <c r="C195" s="1" t="s">
        <v>17</v>
      </c>
      <c r="D195" s="1">
        <v>21.1</v>
      </c>
      <c r="E195" s="47">
        <v>747</v>
      </c>
      <c r="F195">
        <v>341</v>
      </c>
      <c r="G195" s="47">
        <v>2292</v>
      </c>
      <c r="H195" s="17">
        <v>0.44600000000000001</v>
      </c>
      <c r="I195" s="25">
        <f t="shared" si="153"/>
        <v>0.21787762536390243</v>
      </c>
      <c r="J195" s="25">
        <f t="shared" si="154"/>
        <v>0.1101655523706693</v>
      </c>
      <c r="K195" s="27">
        <f t="shared" si="155"/>
        <v>1.9777291601173019</v>
      </c>
      <c r="L195" s="27">
        <f t="shared" si="156"/>
        <v>0.73667515799739458</v>
      </c>
      <c r="M195" s="27">
        <f t="shared" si="157"/>
        <v>6.7214076246334313</v>
      </c>
      <c r="N195" s="27"/>
      <c r="O195" s="51">
        <f t="shared" si="158"/>
        <v>17.267840452857946</v>
      </c>
      <c r="P195" s="51">
        <f t="shared" si="159"/>
        <v>6.7214076246334313</v>
      </c>
      <c r="Q195" s="58">
        <f t="shared" si="114"/>
        <v>0.73667515799739458</v>
      </c>
      <c r="R195" s="156">
        <f t="shared" si="118"/>
        <v>508.46677098350801</v>
      </c>
      <c r="S195" s="156">
        <f t="shared" si="119"/>
        <v>1140.0600246266995</v>
      </c>
      <c r="T195" s="153"/>
      <c r="U195" s="153"/>
      <c r="W195" s="68">
        <v>64</v>
      </c>
      <c r="X195" s="78">
        <v>21.1</v>
      </c>
      <c r="Y195" s="17">
        <v>0.57499999999999996</v>
      </c>
      <c r="Z195" s="21">
        <v>754</v>
      </c>
      <c r="AA195">
        <v>3756</v>
      </c>
      <c r="AB195">
        <v>655</v>
      </c>
      <c r="AC195">
        <v>963</v>
      </c>
      <c r="AD195" s="27">
        <f t="shared" si="160"/>
        <v>0.21483856009477598</v>
      </c>
      <c r="AE195" s="27">
        <f t="shared" si="161"/>
        <v>0.11369614175898685</v>
      </c>
      <c r="AF195" s="24">
        <f t="shared" si="162"/>
        <v>1.8895853172413792</v>
      </c>
      <c r="AG195" s="29">
        <f t="shared" si="163"/>
        <v>0.69891685417903571</v>
      </c>
      <c r="AH195" s="29">
        <f t="shared" si="164"/>
        <v>4.9814323607427058</v>
      </c>
      <c r="AJ195" s="51">
        <f t="shared" si="165"/>
        <v>28.297560532693911</v>
      </c>
      <c r="AK195" s="51">
        <f t="shared" si="166"/>
        <v>4.9814323607427058</v>
      </c>
      <c r="AL195" s="58">
        <f t="shared" si="117"/>
        <v>0.69891685417903571</v>
      </c>
      <c r="AN195" s="122"/>
      <c r="AO195" s="160"/>
      <c r="AP195" s="160"/>
      <c r="AQ195" s="128"/>
    </row>
    <row r="196" spans="1:43" x14ac:dyDescent="0.2">
      <c r="A196" s="1">
        <v>64</v>
      </c>
      <c r="B196" s="1">
        <v>61</v>
      </c>
      <c r="C196" s="1" t="s">
        <v>17</v>
      </c>
      <c r="D196" s="1">
        <v>21.1</v>
      </c>
      <c r="E196" s="47">
        <v>849</v>
      </c>
      <c r="F196">
        <v>515</v>
      </c>
      <c r="G196" s="47">
        <v>2921</v>
      </c>
      <c r="H196" s="17">
        <v>0.50700000000000001</v>
      </c>
      <c r="I196" s="25">
        <f t="shared" si="153"/>
        <v>0.21495888468710514</v>
      </c>
      <c r="J196" s="25">
        <f t="shared" si="154"/>
        <v>0.11332804609814957</v>
      </c>
      <c r="K196" s="27">
        <f t="shared" si="155"/>
        <v>1.896784530291262</v>
      </c>
      <c r="L196" s="27">
        <f t="shared" si="156"/>
        <v>0.7017761271146542</v>
      </c>
      <c r="M196" s="27">
        <f t="shared" si="157"/>
        <v>5.671844660194175</v>
      </c>
      <c r="N196" s="27"/>
      <c r="O196" s="51">
        <f t="shared" si="158"/>
        <v>22.006702427049763</v>
      </c>
      <c r="P196" s="51">
        <f t="shared" si="159"/>
        <v>5.671844660194175</v>
      </c>
      <c r="Q196" s="58">
        <f t="shared" si="114"/>
        <v>0.7017761271146542</v>
      </c>
      <c r="R196" s="156">
        <f t="shared" si="118"/>
        <v>577.89596862784242</v>
      </c>
      <c r="S196" s="156">
        <f t="shared" si="119"/>
        <v>1139.8342576486043</v>
      </c>
      <c r="T196" s="153"/>
      <c r="U196" s="153"/>
      <c r="W196" s="68">
        <v>64</v>
      </c>
      <c r="X196" s="78">
        <v>21.1</v>
      </c>
      <c r="Y196" s="17">
        <v>0.6</v>
      </c>
      <c r="Z196" s="21">
        <v>874</v>
      </c>
      <c r="AA196">
        <v>4102</v>
      </c>
      <c r="AB196">
        <v>684</v>
      </c>
      <c r="AC196">
        <v>1005</v>
      </c>
      <c r="AD196" s="27">
        <f t="shared" si="160"/>
        <v>0.21542830089246037</v>
      </c>
      <c r="AE196" s="27">
        <f t="shared" si="161"/>
        <v>0.11594886190108267</v>
      </c>
      <c r="AF196" s="24">
        <f t="shared" si="162"/>
        <v>1.8579595983981696</v>
      </c>
      <c r="AG196" s="29">
        <f t="shared" si="163"/>
        <v>0.68816175911789057</v>
      </c>
      <c r="AH196" s="29">
        <f t="shared" si="164"/>
        <v>4.693363844393593</v>
      </c>
      <c r="AJ196" s="51">
        <f t="shared" si="165"/>
        <v>30.90431131658957</v>
      </c>
      <c r="AK196" s="51">
        <f t="shared" si="166"/>
        <v>4.693363844393593</v>
      </c>
      <c r="AL196" s="58">
        <f t="shared" si="117"/>
        <v>0.68816175911789057</v>
      </c>
      <c r="AN196" s="122"/>
      <c r="AO196" s="160"/>
      <c r="AP196" s="160"/>
      <c r="AQ196" s="128"/>
    </row>
    <row r="197" spans="1:43" x14ac:dyDescent="0.2">
      <c r="A197" s="1">
        <v>64</v>
      </c>
      <c r="B197" s="1">
        <v>61</v>
      </c>
      <c r="C197" s="1" t="s">
        <v>17</v>
      </c>
      <c r="D197" s="1">
        <v>21.1</v>
      </c>
      <c r="E197" s="47">
        <v>948</v>
      </c>
      <c r="F197">
        <v>733</v>
      </c>
      <c r="G197" s="47">
        <v>3667</v>
      </c>
      <c r="H197" s="17">
        <v>0.56599999999999995</v>
      </c>
      <c r="I197" s="25">
        <f t="shared" si="153"/>
        <v>0.21643797344894311</v>
      </c>
      <c r="J197" s="25">
        <f t="shared" si="154"/>
        <v>0.11585964819188956</v>
      </c>
      <c r="K197" s="27">
        <f t="shared" si="155"/>
        <v>1.86810487366985</v>
      </c>
      <c r="L197" s="27">
        <f t="shared" si="156"/>
        <v>0.69353897820010846</v>
      </c>
      <c r="M197" s="27">
        <f t="shared" si="157"/>
        <v>5.0027285129604362</v>
      </c>
      <c r="N197" s="27"/>
      <c r="O197" s="51">
        <f t="shared" si="158"/>
        <v>27.62703793221208</v>
      </c>
      <c r="P197" s="51">
        <f t="shared" si="159"/>
        <v>5.0027285129604362</v>
      </c>
      <c r="Q197" s="58">
        <f t="shared" si="114"/>
        <v>0.69353897820010846</v>
      </c>
      <c r="R197" s="156">
        <f t="shared" si="118"/>
        <v>645.28313104734343</v>
      </c>
      <c r="S197" s="156">
        <f t="shared" si="119"/>
        <v>1140.0762032638577</v>
      </c>
      <c r="T197" s="153"/>
      <c r="U197" s="153"/>
      <c r="W197" s="68">
        <v>64</v>
      </c>
      <c r="X197" s="78">
        <v>21.1</v>
      </c>
      <c r="Y197" s="17">
        <v>0.625</v>
      </c>
      <c r="Z197" s="21">
        <v>1008</v>
      </c>
      <c r="AA197">
        <v>4469</v>
      </c>
      <c r="AB197">
        <v>712</v>
      </c>
      <c r="AC197">
        <v>1047</v>
      </c>
      <c r="AD197" s="27">
        <f t="shared" si="160"/>
        <v>0.21625004918433502</v>
      </c>
      <c r="AE197" s="27">
        <f t="shared" si="161"/>
        <v>0.11826976391033442</v>
      </c>
      <c r="AF197" s="24">
        <f t="shared" si="162"/>
        <v>1.8284474580357142</v>
      </c>
      <c r="AG197" s="29">
        <f t="shared" si="163"/>
        <v>0.67852129742882494</v>
      </c>
      <c r="AH197" s="29">
        <f t="shared" si="164"/>
        <v>4.433531746031746</v>
      </c>
      <c r="AJ197" s="51">
        <f t="shared" si="165"/>
        <v>33.669275298351728</v>
      </c>
      <c r="AK197" s="51">
        <f t="shared" si="166"/>
        <v>4.433531746031746</v>
      </c>
      <c r="AL197" s="58">
        <f t="shared" si="117"/>
        <v>0.67852129742882494</v>
      </c>
      <c r="AN197" s="122"/>
      <c r="AO197" s="160"/>
      <c r="AP197" s="160"/>
      <c r="AQ197" s="128"/>
    </row>
    <row r="198" spans="1:43" x14ac:dyDescent="0.2">
      <c r="A198" s="1">
        <v>64</v>
      </c>
      <c r="B198" s="1">
        <v>61</v>
      </c>
      <c r="C198" s="1" t="s">
        <v>17</v>
      </c>
      <c r="D198" s="1">
        <v>21.1</v>
      </c>
      <c r="E198" s="47">
        <v>1052</v>
      </c>
      <c r="F198">
        <v>1017</v>
      </c>
      <c r="G198" s="47">
        <v>4499</v>
      </c>
      <c r="H198" s="17">
        <v>0.628</v>
      </c>
      <c r="I198" s="25">
        <f t="shared" si="153"/>
        <v>0.21563722639663871</v>
      </c>
      <c r="J198" s="25">
        <f t="shared" si="154"/>
        <v>0.11763240499725539</v>
      </c>
      <c r="K198" s="27">
        <f t="shared" si="155"/>
        <v>1.833144756342183</v>
      </c>
      <c r="L198" s="27">
        <f t="shared" si="156"/>
        <v>0.67929985328348874</v>
      </c>
      <c r="M198" s="27">
        <f t="shared" si="157"/>
        <v>4.4237954768928223</v>
      </c>
      <c r="N198" s="27"/>
      <c r="O198" s="51">
        <f t="shared" si="158"/>
        <v>33.895294152446731</v>
      </c>
      <c r="P198" s="51">
        <f t="shared" si="159"/>
        <v>4.4237954768928223</v>
      </c>
      <c r="Q198" s="58">
        <f t="shared" si="114"/>
        <v>0.67929985328348874</v>
      </c>
      <c r="R198" s="156">
        <f t="shared" si="118"/>
        <v>716.07368550823344</v>
      </c>
      <c r="S198" s="156">
        <f t="shared" si="119"/>
        <v>1140.2447221468685</v>
      </c>
      <c r="T198" s="153"/>
      <c r="U198" s="153"/>
      <c r="W198" s="68">
        <v>64</v>
      </c>
      <c r="X198" s="78">
        <v>21.1</v>
      </c>
      <c r="Y198" s="17">
        <v>0.65</v>
      </c>
      <c r="Z198" s="21">
        <v>1134</v>
      </c>
      <c r="AA198">
        <v>4845</v>
      </c>
      <c r="AB198">
        <v>741</v>
      </c>
      <c r="AC198">
        <v>1089</v>
      </c>
      <c r="AD198" s="27">
        <f t="shared" si="160"/>
        <v>0.21670914839558506</v>
      </c>
      <c r="AE198" s="27">
        <f t="shared" si="161"/>
        <v>0.11824496527828848</v>
      </c>
      <c r="AF198" s="24">
        <f t="shared" si="162"/>
        <v>1.8327135357142859</v>
      </c>
      <c r="AG198" s="29">
        <f t="shared" si="163"/>
        <v>0.68082595118989675</v>
      </c>
      <c r="AH198" s="29">
        <f t="shared" si="164"/>
        <v>4.2724867724867721</v>
      </c>
      <c r="AJ198" s="51">
        <f t="shared" si="165"/>
        <v>36.502044936342386</v>
      </c>
      <c r="AK198" s="51">
        <f t="shared" si="166"/>
        <v>4.2724867724867721</v>
      </c>
      <c r="AL198" s="58">
        <f t="shared" si="117"/>
        <v>0.68082595118989675</v>
      </c>
      <c r="AN198" s="122"/>
      <c r="AO198" s="160"/>
      <c r="AP198" s="160"/>
      <c r="AQ198" s="128"/>
    </row>
    <row r="199" spans="1:43" x14ac:dyDescent="0.2">
      <c r="A199" s="1">
        <v>64</v>
      </c>
      <c r="B199" s="1">
        <v>61</v>
      </c>
      <c r="C199" s="1" t="s">
        <v>17</v>
      </c>
      <c r="D199" s="1">
        <v>21.1</v>
      </c>
      <c r="E199" s="47">
        <v>1149</v>
      </c>
      <c r="F199">
        <v>1362</v>
      </c>
      <c r="G199" s="47">
        <v>5434</v>
      </c>
      <c r="H199" s="17">
        <v>0.68600000000000005</v>
      </c>
      <c r="I199" s="25">
        <f t="shared" si="153"/>
        <v>0.21833270745623692</v>
      </c>
      <c r="J199" s="25">
        <f t="shared" si="154"/>
        <v>0.12091223927708486</v>
      </c>
      <c r="K199" s="27">
        <f t="shared" si="155"/>
        <v>1.8057122154185021</v>
      </c>
      <c r="L199" s="27">
        <f t="shared" si="156"/>
        <v>0.67330343095760403</v>
      </c>
      <c r="M199" s="27">
        <f t="shared" si="157"/>
        <v>3.9897209985315714</v>
      </c>
      <c r="N199" s="27"/>
      <c r="O199" s="51">
        <f t="shared" si="158"/>
        <v>40.939548438407542</v>
      </c>
      <c r="P199" s="51">
        <f t="shared" si="159"/>
        <v>3.9897209985315714</v>
      </c>
      <c r="Q199" s="58">
        <f t="shared" ref="Q199:Q231" si="167">L199</f>
        <v>0.67330343095760403</v>
      </c>
      <c r="R199" s="156">
        <f t="shared" si="118"/>
        <v>782.09949111117896</v>
      </c>
      <c r="S199" s="156">
        <f t="shared" si="119"/>
        <v>1140.0867217364123</v>
      </c>
      <c r="T199" s="153"/>
      <c r="U199" s="153"/>
      <c r="W199" s="68">
        <v>64</v>
      </c>
      <c r="X199" s="78">
        <v>21.1</v>
      </c>
      <c r="Y199" s="17">
        <v>0.67500000000000004</v>
      </c>
      <c r="Z199" s="21">
        <v>1304</v>
      </c>
      <c r="AA199">
        <v>5257</v>
      </c>
      <c r="AB199">
        <v>769</v>
      </c>
      <c r="AC199">
        <v>1130</v>
      </c>
      <c r="AD199" s="27">
        <f t="shared" si="160"/>
        <v>0.21838374718887674</v>
      </c>
      <c r="AE199" s="27">
        <f t="shared" si="161"/>
        <v>0.12170138025900235</v>
      </c>
      <c r="AF199" s="24">
        <f t="shared" si="162"/>
        <v>1.7944229286809812</v>
      </c>
      <c r="AG199" s="29">
        <f t="shared" si="163"/>
        <v>0.66917215023687493</v>
      </c>
      <c r="AH199" s="29">
        <f t="shared" si="164"/>
        <v>4.0314417177914113</v>
      </c>
      <c r="AJ199" s="51">
        <f t="shared" si="165"/>
        <v>39.606037199247041</v>
      </c>
      <c r="AK199" s="51">
        <f t="shared" si="166"/>
        <v>4.0314417177914113</v>
      </c>
      <c r="AL199" s="58">
        <f t="shared" ref="AL199:AL234" si="168">AG199</f>
        <v>0.66917215023687493</v>
      </c>
      <c r="AN199" s="122"/>
      <c r="AO199" s="160"/>
      <c r="AP199" s="160"/>
      <c r="AQ199" s="128"/>
    </row>
    <row r="200" spans="1:43" x14ac:dyDescent="0.2">
      <c r="A200" s="1">
        <v>64</v>
      </c>
      <c r="B200" s="1">
        <v>61</v>
      </c>
      <c r="C200" s="1" t="s">
        <v>17</v>
      </c>
      <c r="D200" s="1">
        <v>21.1</v>
      </c>
      <c r="E200" s="47">
        <v>1249</v>
      </c>
      <c r="F200">
        <v>1874</v>
      </c>
      <c r="G200" s="47">
        <v>6545</v>
      </c>
      <c r="H200" s="17">
        <v>0.746</v>
      </c>
      <c r="I200" s="25">
        <f t="shared" si="153"/>
        <v>0.2225481547771829</v>
      </c>
      <c r="J200" s="25">
        <f t="shared" si="154"/>
        <v>0.12951960588435546</v>
      </c>
      <c r="K200" s="27">
        <f t="shared" si="155"/>
        <v>1.7182584308964783</v>
      </c>
      <c r="L200" s="27">
        <f t="shared" si="156"/>
        <v>0.64684968909540408</v>
      </c>
      <c r="M200" s="27">
        <f t="shared" si="157"/>
        <v>3.492529348986126</v>
      </c>
      <c r="N200" s="27"/>
      <c r="O200" s="51">
        <f t="shared" si="158"/>
        <v>49.309780001725677</v>
      </c>
      <c r="P200" s="51">
        <f t="shared" si="159"/>
        <v>3.492529348986126</v>
      </c>
      <c r="Q200" s="58">
        <f t="shared" si="167"/>
        <v>0.64684968909540408</v>
      </c>
      <c r="R200" s="156">
        <f t="shared" si="118"/>
        <v>850.16733193895777</v>
      </c>
      <c r="S200" s="156">
        <f t="shared" si="119"/>
        <v>1139.634493215761</v>
      </c>
      <c r="T200" s="153"/>
      <c r="U200" s="153"/>
      <c r="W200" s="68">
        <v>64</v>
      </c>
      <c r="X200" s="78">
        <v>21.1</v>
      </c>
      <c r="Y200" s="17">
        <v>0.7</v>
      </c>
      <c r="Z200" s="21">
        <v>1493</v>
      </c>
      <c r="AA200">
        <v>5691</v>
      </c>
      <c r="AB200">
        <v>798</v>
      </c>
      <c r="AC200">
        <v>1172</v>
      </c>
      <c r="AD200" s="27">
        <f t="shared" si="160"/>
        <v>0.2197721140772847</v>
      </c>
      <c r="AE200" s="27">
        <f t="shared" si="161"/>
        <v>0.12489073326910104</v>
      </c>
      <c r="AF200" s="24">
        <f t="shared" si="162"/>
        <v>1.7597151391828529</v>
      </c>
      <c r="AG200" s="29">
        <f t="shared" si="163"/>
        <v>0.65831167103423804</v>
      </c>
      <c r="AH200" s="29">
        <f t="shared" si="164"/>
        <v>3.8117883456128601</v>
      </c>
      <c r="AJ200" s="51">
        <f t="shared" si="165"/>
        <v>42.875776621821366</v>
      </c>
      <c r="AK200" s="51">
        <f t="shared" si="166"/>
        <v>3.8117883456128601</v>
      </c>
      <c r="AL200" s="58">
        <f t="shared" si="168"/>
        <v>0.65831167103423804</v>
      </c>
      <c r="AN200" s="122"/>
      <c r="AO200" s="160"/>
      <c r="AP200" s="160"/>
      <c r="AQ200" s="128"/>
    </row>
    <row r="201" spans="1:43" x14ac:dyDescent="0.2">
      <c r="A201" s="1">
        <v>64</v>
      </c>
      <c r="B201" s="1">
        <v>61</v>
      </c>
      <c r="C201" s="1" t="s">
        <v>17</v>
      </c>
      <c r="D201" s="1">
        <v>21.1</v>
      </c>
      <c r="E201" s="47">
        <v>1350</v>
      </c>
      <c r="F201">
        <v>2523</v>
      </c>
      <c r="G201" s="47">
        <v>7803</v>
      </c>
      <c r="H201" s="17">
        <v>0.80600000000000005</v>
      </c>
      <c r="I201" s="25">
        <f t="shared" si="153"/>
        <v>0.22710845013985653</v>
      </c>
      <c r="J201" s="25">
        <f t="shared" si="154"/>
        <v>0.13809221248125744</v>
      </c>
      <c r="K201" s="27">
        <f t="shared" si="155"/>
        <v>1.644614464922711</v>
      </c>
      <c r="L201" s="27">
        <f t="shared" si="156"/>
        <v>0.62543710640325734</v>
      </c>
      <c r="M201" s="27">
        <f t="shared" si="157"/>
        <v>3.0927467300832343</v>
      </c>
      <c r="N201" s="27"/>
      <c r="O201" s="51">
        <f t="shared" si="158"/>
        <v>58.787503950109318</v>
      </c>
      <c r="P201" s="51">
        <f t="shared" si="159"/>
        <v>3.0927467300832343</v>
      </c>
      <c r="Q201" s="58">
        <f t="shared" si="167"/>
        <v>0.62543710640325734</v>
      </c>
      <c r="R201" s="156">
        <f t="shared" ref="R201:R231" si="169">E201*(PI()/30)*($D$4/2)</f>
        <v>918.9158511750145</v>
      </c>
      <c r="S201" s="156">
        <f t="shared" ref="S201:S231" si="170">R201/H201</f>
        <v>1140.0941081575861</v>
      </c>
      <c r="T201" s="153"/>
      <c r="U201" s="153"/>
      <c r="W201" s="68">
        <v>64</v>
      </c>
      <c r="X201" s="78">
        <v>21.1</v>
      </c>
      <c r="Y201" s="17">
        <v>0.72499999999999998</v>
      </c>
      <c r="Z201" s="21">
        <v>1701</v>
      </c>
      <c r="AA201">
        <v>6149</v>
      </c>
      <c r="AB201">
        <v>826</v>
      </c>
      <c r="AC201">
        <v>1214</v>
      </c>
      <c r="AD201" s="27">
        <f t="shared" si="160"/>
        <v>0.22131270336504744</v>
      </c>
      <c r="AE201" s="27">
        <f t="shared" si="161"/>
        <v>0.12802697854409908</v>
      </c>
      <c r="AF201" s="24">
        <f t="shared" si="162"/>
        <v>1.7286411495590825</v>
      </c>
      <c r="AG201" s="29">
        <f t="shared" si="163"/>
        <v>0.6489495116021653</v>
      </c>
      <c r="AH201" s="29">
        <f t="shared" si="164"/>
        <v>3.6149323927101706</v>
      </c>
      <c r="AJ201" s="51">
        <f t="shared" si="165"/>
        <v>46.326331127671686</v>
      </c>
      <c r="AK201" s="51">
        <f t="shared" si="166"/>
        <v>3.6149323927101706</v>
      </c>
      <c r="AL201" s="58">
        <f t="shared" si="168"/>
        <v>0.6489495116021653</v>
      </c>
      <c r="AN201" s="122"/>
      <c r="AO201" s="160"/>
      <c r="AP201" s="160"/>
      <c r="AQ201" s="128"/>
    </row>
    <row r="202" spans="1:43" x14ac:dyDescent="0.2">
      <c r="I202" s="25"/>
      <c r="J202" s="25"/>
      <c r="K202" s="27"/>
      <c r="L202" s="27"/>
      <c r="M202" s="27"/>
      <c r="N202" s="27"/>
      <c r="O202" s="51"/>
      <c r="P202" s="51"/>
      <c r="Q202" s="58"/>
      <c r="R202" s="156"/>
      <c r="T202" s="153"/>
      <c r="U202" s="153"/>
      <c r="W202" s="68">
        <v>64</v>
      </c>
      <c r="X202" s="78">
        <v>21.1</v>
      </c>
      <c r="Y202" s="17">
        <v>0.75</v>
      </c>
      <c r="Z202" s="21">
        <v>1928</v>
      </c>
      <c r="AA202">
        <v>6631</v>
      </c>
      <c r="AB202">
        <v>855</v>
      </c>
      <c r="AC202">
        <v>1256</v>
      </c>
      <c r="AD202" s="27">
        <f t="shared" si="160"/>
        <v>0.22296616943325412</v>
      </c>
      <c r="AE202" s="27">
        <f t="shared" si="161"/>
        <v>0.1310362192924325</v>
      </c>
      <c r="AF202" s="24">
        <f t="shared" si="162"/>
        <v>1.701561374688797</v>
      </c>
      <c r="AG202" s="29">
        <f t="shared" si="163"/>
        <v>0.64116527941476664</v>
      </c>
      <c r="AH202" s="29">
        <f t="shared" si="164"/>
        <v>3.4393153526970957</v>
      </c>
      <c r="AJ202" s="51">
        <f t="shared" si="165"/>
        <v>49.957700716798009</v>
      </c>
      <c r="AK202" s="51">
        <f t="shared" si="166"/>
        <v>3.4393153526970957</v>
      </c>
      <c r="AL202" s="58">
        <f t="shared" si="168"/>
        <v>0.64116527941476664</v>
      </c>
      <c r="AN202" s="122"/>
      <c r="AO202" s="160"/>
      <c r="AP202" s="160"/>
      <c r="AQ202" s="128"/>
    </row>
    <row r="203" spans="1:43" x14ac:dyDescent="0.2">
      <c r="I203" s="25"/>
      <c r="J203" s="25"/>
      <c r="K203" s="27"/>
      <c r="L203" s="27"/>
      <c r="M203" s="27"/>
      <c r="N203" s="27"/>
      <c r="O203" s="51"/>
      <c r="P203" s="51"/>
      <c r="Q203" s="58"/>
      <c r="R203" s="156"/>
      <c r="T203" s="153"/>
      <c r="U203" s="153"/>
      <c r="W203" s="68">
        <v>64</v>
      </c>
      <c r="X203" s="78">
        <v>21.1</v>
      </c>
      <c r="Y203" s="17">
        <v>0.77500000000000002</v>
      </c>
      <c r="Z203" s="21">
        <v>2175</v>
      </c>
      <c r="AA203">
        <v>7135</v>
      </c>
      <c r="AB203">
        <v>883</v>
      </c>
      <c r="AC203">
        <v>1298</v>
      </c>
      <c r="AD203" s="27">
        <f t="shared" si="160"/>
        <v>0.22463830635714466</v>
      </c>
      <c r="AE203" s="27">
        <f t="shared" si="161"/>
        <v>0.1339332559288578</v>
      </c>
      <c r="AF203" s="24">
        <f t="shared" si="162"/>
        <v>1.6772406882758621</v>
      </c>
      <c r="AG203" s="29">
        <f t="shared" si="163"/>
        <v>0.6343664246500399</v>
      </c>
      <c r="AH203" s="29">
        <f t="shared" si="164"/>
        <v>3.2804597701149425</v>
      </c>
      <c r="AJ203" s="51">
        <f t="shared" si="165"/>
        <v>53.754817465594002</v>
      </c>
      <c r="AK203" s="51">
        <f t="shared" si="166"/>
        <v>3.2804597701149425</v>
      </c>
      <c r="AL203" s="58">
        <f t="shared" si="168"/>
        <v>0.6343664246500399</v>
      </c>
      <c r="AN203" s="122"/>
      <c r="AO203" s="160"/>
      <c r="AP203" s="160"/>
      <c r="AQ203" s="128"/>
    </row>
    <row r="204" spans="1:43" x14ac:dyDescent="0.2">
      <c r="I204" s="25"/>
      <c r="J204" s="25"/>
      <c r="K204" s="27"/>
      <c r="L204" s="27"/>
      <c r="M204" s="27"/>
      <c r="N204" s="27"/>
      <c r="O204" s="51"/>
      <c r="P204" s="51"/>
      <c r="Q204" s="58"/>
      <c r="R204" s="156"/>
      <c r="T204" s="153"/>
      <c r="U204" s="153"/>
      <c r="W204" s="68">
        <v>64</v>
      </c>
      <c r="X204" s="78">
        <v>21.1</v>
      </c>
      <c r="Y204" s="17">
        <v>0.8</v>
      </c>
      <c r="Z204" s="21">
        <v>2440</v>
      </c>
      <c r="AA204">
        <v>7663</v>
      </c>
      <c r="AB204">
        <v>912</v>
      </c>
      <c r="AC204">
        <v>1340</v>
      </c>
      <c r="AD204" s="27">
        <f t="shared" si="160"/>
        <v>0.22637499432670508</v>
      </c>
      <c r="AE204" s="27">
        <f t="shared" si="161"/>
        <v>0.13656162439293698</v>
      </c>
      <c r="AF204" s="24">
        <f t="shared" si="162"/>
        <v>1.6576764909836066</v>
      </c>
      <c r="AG204" s="29">
        <f t="shared" si="163"/>
        <v>0.62938573578002621</v>
      </c>
      <c r="AH204" s="29">
        <f t="shared" si="164"/>
        <v>3.1405737704918031</v>
      </c>
      <c r="AJ204" s="51">
        <f t="shared" si="165"/>
        <v>57.73274929766599</v>
      </c>
      <c r="AK204" s="51">
        <f t="shared" si="166"/>
        <v>3.1405737704918031</v>
      </c>
      <c r="AL204" s="58">
        <f t="shared" si="168"/>
        <v>0.62938573578002621</v>
      </c>
      <c r="AN204" s="122"/>
      <c r="AO204" s="160"/>
      <c r="AP204" s="160"/>
      <c r="AQ204" s="128"/>
    </row>
    <row r="205" spans="1:43" x14ac:dyDescent="0.2">
      <c r="I205" s="25"/>
      <c r="J205" s="25"/>
      <c r="K205" s="27"/>
      <c r="L205" s="27"/>
      <c r="M205" s="27"/>
      <c r="N205" s="27"/>
      <c r="O205" s="51"/>
      <c r="P205" s="51"/>
      <c r="Q205" s="58"/>
      <c r="R205" s="156"/>
      <c r="T205" s="153"/>
      <c r="U205" s="153"/>
      <c r="AD205" s="27"/>
      <c r="AE205" s="27"/>
      <c r="AG205" s="29"/>
      <c r="AH205" s="29"/>
      <c r="AL205" s="58"/>
      <c r="AN205" s="122"/>
      <c r="AO205" s="160"/>
      <c r="AP205" s="160"/>
      <c r="AQ205" s="128"/>
    </row>
    <row r="206" spans="1:43" x14ac:dyDescent="0.2">
      <c r="I206" s="25"/>
      <c r="J206" s="25"/>
      <c r="K206" s="27"/>
      <c r="L206" s="27"/>
      <c r="M206" s="27"/>
      <c r="N206" s="27"/>
      <c r="O206" s="51"/>
      <c r="P206" s="51"/>
      <c r="Q206" s="58"/>
      <c r="R206" s="156"/>
      <c r="T206" s="153"/>
      <c r="U206" s="153"/>
      <c r="AD206" s="27"/>
      <c r="AE206" s="27"/>
      <c r="AG206" s="29"/>
      <c r="AH206" s="29"/>
      <c r="AL206" s="58"/>
      <c r="AN206" s="122"/>
      <c r="AO206" s="160"/>
      <c r="AP206" s="160"/>
      <c r="AQ206" s="128"/>
    </row>
    <row r="207" spans="1:43" x14ac:dyDescent="0.2">
      <c r="A207" s="1">
        <v>65</v>
      </c>
      <c r="B207" s="1">
        <v>78</v>
      </c>
      <c r="C207" s="1" t="s">
        <v>17</v>
      </c>
      <c r="D207" s="1">
        <v>21.1</v>
      </c>
      <c r="E207" s="47">
        <v>474</v>
      </c>
      <c r="F207" s="43">
        <v>80</v>
      </c>
      <c r="G207" s="47">
        <v>854</v>
      </c>
      <c r="H207" s="17">
        <v>0.28599999999999998</v>
      </c>
      <c r="I207" s="25">
        <f t="shared" ref="I207:I216" si="171">0.1515*(G207/1000)/(E207/1000)^2/($D$4/10)^4</f>
        <v>0.20162315715887366</v>
      </c>
      <c r="J207" s="25">
        <f t="shared" ref="J207:J216" si="172">0.5*(F207/1000)/(E207/1000)^3/($D$4/10)^5</f>
        <v>0.1011598565386212</v>
      </c>
      <c r="K207" s="27">
        <f t="shared" ref="K207:K216" si="173">I207/J207</f>
        <v>1.9931143049999998</v>
      </c>
      <c r="L207" s="27">
        <f t="shared" ref="L207:L216" si="174">0.798*I207^1.5/J207</f>
        <v>0.71417608459262483</v>
      </c>
      <c r="M207" s="27">
        <f t="shared" ref="M207:M216" si="175">G207/F207</f>
        <v>10.675000000000001</v>
      </c>
      <c r="N207" s="27"/>
      <c r="O207" s="51">
        <f t="shared" ref="O207:O216" si="176">G207/(PI()*$D$4^2/4)</f>
        <v>6.434003379904313</v>
      </c>
      <c r="P207" s="51">
        <f t="shared" ref="P207:P216" si="177">M207</f>
        <v>10.675000000000001</v>
      </c>
      <c r="Q207" s="58">
        <f t="shared" si="167"/>
        <v>0.71417608459262483</v>
      </c>
      <c r="R207" s="156">
        <f t="shared" si="169"/>
        <v>322.64156552367172</v>
      </c>
      <c r="S207" s="156">
        <f t="shared" si="170"/>
        <v>1128.1173619708802</v>
      </c>
      <c r="T207" s="153"/>
      <c r="U207" s="153"/>
      <c r="W207" s="9">
        <v>65</v>
      </c>
      <c r="X207" s="7">
        <v>21.1</v>
      </c>
      <c r="Y207" s="17">
        <v>0.52500000000000002</v>
      </c>
      <c r="Z207" s="21">
        <v>555</v>
      </c>
      <c r="AA207">
        <v>3031</v>
      </c>
      <c r="AB207">
        <v>592</v>
      </c>
      <c r="AC207">
        <v>870</v>
      </c>
      <c r="AD207" s="27">
        <f t="shared" ref="AD207:AD219" si="178">0.1515*(AA207/1000)/(AC207/1000)^2/($D$4/10)^4</f>
        <v>0.21241572040223533</v>
      </c>
      <c r="AE207" s="27">
        <f t="shared" ref="AE207:AE219" si="179">0.5*(Z207/1000)/(AC207/1000)^3/($D$4/10)^5</f>
        <v>0.11349806778428641</v>
      </c>
      <c r="AF207" s="24">
        <f t="shared" ref="AF207:AF219" si="180">AD207/AE207</f>
        <v>1.8715360054054055</v>
      </c>
      <c r="AG207" s="29">
        <f t="shared" ref="AG207:AG219" si="181">0.798*AD207^1.5/AE207</f>
        <v>0.68832636613800791</v>
      </c>
      <c r="AH207" s="29">
        <f t="shared" ref="AH207:AH219" si="182">AA207/Z207</f>
        <v>5.461261261261261</v>
      </c>
      <c r="AJ207" s="51">
        <f t="shared" ref="AJ207:AJ219" si="183">AA207/(PI()*$D$4^2/4)</f>
        <v>22.835438225398097</v>
      </c>
      <c r="AK207" s="51">
        <f t="shared" ref="AK207:AK219" si="184">AH207</f>
        <v>5.461261261261261</v>
      </c>
      <c r="AL207" s="58">
        <f t="shared" si="168"/>
        <v>0.68832636613800791</v>
      </c>
      <c r="AN207" s="122"/>
      <c r="AO207" s="160"/>
      <c r="AP207" s="160"/>
      <c r="AQ207" s="128"/>
    </row>
    <row r="208" spans="1:43" x14ac:dyDescent="0.2">
      <c r="A208" s="1">
        <v>65</v>
      </c>
      <c r="B208" s="1">
        <v>78</v>
      </c>
      <c r="C208" s="1" t="s">
        <v>17</v>
      </c>
      <c r="D208" s="1">
        <v>21.1</v>
      </c>
      <c r="E208" s="47">
        <v>575</v>
      </c>
      <c r="F208">
        <v>150</v>
      </c>
      <c r="G208" s="47">
        <v>1290</v>
      </c>
      <c r="H208" s="17">
        <v>0.34699999999999998</v>
      </c>
      <c r="I208" s="25">
        <f t="shared" si="171"/>
        <v>0.20696325425320886</v>
      </c>
      <c r="J208" s="25">
        <f t="shared" si="172"/>
        <v>0.1062529429478048</v>
      </c>
      <c r="K208" s="27">
        <f t="shared" si="173"/>
        <v>1.9478355000000003</v>
      </c>
      <c r="L208" s="27">
        <f t="shared" si="174"/>
        <v>0.70713411580238761</v>
      </c>
      <c r="M208" s="27">
        <f t="shared" si="175"/>
        <v>8.6</v>
      </c>
      <c r="N208" s="27"/>
      <c r="O208" s="51">
        <f t="shared" si="176"/>
        <v>9.7188107260849694</v>
      </c>
      <c r="P208" s="51">
        <f t="shared" si="177"/>
        <v>8.6</v>
      </c>
      <c r="Q208" s="58">
        <f t="shared" si="167"/>
        <v>0.70713411580238761</v>
      </c>
      <c r="R208" s="156">
        <f t="shared" si="169"/>
        <v>391.39008475972838</v>
      </c>
      <c r="S208" s="156">
        <f t="shared" si="170"/>
        <v>1127.9253163104565</v>
      </c>
      <c r="T208" s="153"/>
      <c r="U208" s="153"/>
      <c r="W208" s="9">
        <v>65</v>
      </c>
      <c r="X208" s="7">
        <v>21.1</v>
      </c>
      <c r="Y208" s="17">
        <v>0.55000000000000004</v>
      </c>
      <c r="Z208" s="21">
        <v>640</v>
      </c>
      <c r="AA208">
        <v>3346</v>
      </c>
      <c r="AB208">
        <v>621</v>
      </c>
      <c r="AC208">
        <v>912</v>
      </c>
      <c r="AD208" s="27">
        <f t="shared" si="178"/>
        <v>0.21339069779629302</v>
      </c>
      <c r="AE208" s="27">
        <f t="shared" si="179"/>
        <v>0.11361840854157229</v>
      </c>
      <c r="AF208" s="24">
        <f t="shared" si="180"/>
        <v>1.8781348950000003</v>
      </c>
      <c r="AG208" s="29">
        <f t="shared" si="181"/>
        <v>0.69233679761222722</v>
      </c>
      <c r="AH208" s="29">
        <f t="shared" si="182"/>
        <v>5.2281250000000004</v>
      </c>
      <c r="AJ208" s="51">
        <f t="shared" si="183"/>
        <v>25.208636193395588</v>
      </c>
      <c r="AK208" s="51">
        <f t="shared" si="184"/>
        <v>5.2281250000000004</v>
      </c>
      <c r="AL208" s="58">
        <f t="shared" si="168"/>
        <v>0.69233679761222722</v>
      </c>
      <c r="AN208" s="122"/>
      <c r="AO208" s="160"/>
      <c r="AP208" s="160"/>
      <c r="AQ208" s="128"/>
    </row>
    <row r="209" spans="1:43" x14ac:dyDescent="0.2">
      <c r="A209" s="1">
        <v>65</v>
      </c>
      <c r="B209" s="1">
        <v>78</v>
      </c>
      <c r="C209" s="1" t="s">
        <v>17</v>
      </c>
      <c r="D209" s="1">
        <v>21.1</v>
      </c>
      <c r="E209" s="47">
        <v>675</v>
      </c>
      <c r="F209">
        <v>246</v>
      </c>
      <c r="G209" s="47">
        <v>1813</v>
      </c>
      <c r="H209" s="17">
        <v>0.40699999999999997</v>
      </c>
      <c r="I209" s="25">
        <f t="shared" si="171"/>
        <v>0.21107144436937583</v>
      </c>
      <c r="J209" s="25">
        <f t="shared" si="172"/>
        <v>0.10771520973567761</v>
      </c>
      <c r="K209" s="27">
        <f t="shared" si="173"/>
        <v>1.9595324085365857</v>
      </c>
      <c r="L209" s="27">
        <f t="shared" si="174"/>
        <v>0.71840621865108767</v>
      </c>
      <c r="M209" s="27">
        <f t="shared" si="175"/>
        <v>7.3699186991869921</v>
      </c>
      <c r="N209" s="27"/>
      <c r="O209" s="51">
        <f t="shared" si="176"/>
        <v>13.659072749141124</v>
      </c>
      <c r="P209" s="51">
        <f t="shared" si="177"/>
        <v>7.3699186991869921</v>
      </c>
      <c r="Q209" s="58">
        <f t="shared" si="167"/>
        <v>0.71840621865108767</v>
      </c>
      <c r="R209" s="156">
        <f t="shared" si="169"/>
        <v>459.45792558750725</v>
      </c>
      <c r="S209" s="156">
        <f t="shared" si="170"/>
        <v>1128.8892520577574</v>
      </c>
      <c r="T209" s="153"/>
      <c r="U209" s="153"/>
      <c r="W209" s="9">
        <v>65</v>
      </c>
      <c r="X209" s="7">
        <v>21.1</v>
      </c>
      <c r="Y209" s="17">
        <v>0.57499999999999996</v>
      </c>
      <c r="Z209" s="21">
        <v>744</v>
      </c>
      <c r="AA209">
        <v>3672</v>
      </c>
      <c r="AB209">
        <v>649</v>
      </c>
      <c r="AC209">
        <v>953</v>
      </c>
      <c r="AD209" s="27">
        <f t="shared" si="178"/>
        <v>0.2144648360635252</v>
      </c>
      <c r="AE209" s="27">
        <f t="shared" si="179"/>
        <v>0.11575705690843727</v>
      </c>
      <c r="AF209" s="24">
        <f t="shared" si="180"/>
        <v>1.8527150032258064</v>
      </c>
      <c r="AG209" s="29">
        <f t="shared" si="181"/>
        <v>0.68468301941268972</v>
      </c>
      <c r="AH209" s="29">
        <f t="shared" si="182"/>
        <v>4.935483870967742</v>
      </c>
      <c r="AJ209" s="51">
        <f t="shared" si="183"/>
        <v>27.664707741227915</v>
      </c>
      <c r="AK209" s="51">
        <f t="shared" si="184"/>
        <v>4.935483870967742</v>
      </c>
      <c r="AL209" s="58">
        <f t="shared" si="168"/>
        <v>0.68468301941268972</v>
      </c>
      <c r="AN209" s="122"/>
      <c r="AO209" s="160"/>
      <c r="AP209" s="160"/>
      <c r="AQ209" s="128"/>
    </row>
    <row r="210" spans="1:43" x14ac:dyDescent="0.2">
      <c r="A210" s="1">
        <v>65</v>
      </c>
      <c r="B210" s="1">
        <v>78</v>
      </c>
      <c r="C210" s="1" t="s">
        <v>17</v>
      </c>
      <c r="D210" s="1">
        <v>21.1</v>
      </c>
      <c r="E210" s="47">
        <v>778</v>
      </c>
      <c r="F210">
        <v>383</v>
      </c>
      <c r="G210" s="47">
        <v>2417</v>
      </c>
      <c r="H210" s="17">
        <v>0.46899999999999997</v>
      </c>
      <c r="I210" s="25">
        <f t="shared" si="171"/>
        <v>0.21181498437207197</v>
      </c>
      <c r="J210" s="25">
        <f t="shared" si="172"/>
        <v>0.1095249909088251</v>
      </c>
      <c r="K210" s="27">
        <f t="shared" si="173"/>
        <v>1.9339420402088774</v>
      </c>
      <c r="L210" s="27">
        <f t="shared" si="174"/>
        <v>0.71027198551991366</v>
      </c>
      <c r="M210" s="27">
        <f t="shared" si="175"/>
        <v>6.3107049608355092</v>
      </c>
      <c r="N210" s="27"/>
      <c r="O210" s="51">
        <f t="shared" si="176"/>
        <v>18.209585678253777</v>
      </c>
      <c r="P210" s="51">
        <f t="shared" si="177"/>
        <v>6.3107049608355092</v>
      </c>
      <c r="Q210" s="58">
        <f t="shared" si="167"/>
        <v>0.71027198551991366</v>
      </c>
      <c r="R210" s="156">
        <f t="shared" si="169"/>
        <v>529.56780164011946</v>
      </c>
      <c r="S210" s="156">
        <f t="shared" si="170"/>
        <v>1129.1424342006812</v>
      </c>
      <c r="T210" s="153"/>
      <c r="U210" s="153"/>
      <c r="W210" s="9">
        <v>65</v>
      </c>
      <c r="X210" s="7">
        <v>21.1</v>
      </c>
      <c r="Y210" s="17">
        <v>0.6</v>
      </c>
      <c r="Z210" s="21">
        <v>840</v>
      </c>
      <c r="AA210">
        <v>4001</v>
      </c>
      <c r="AB210">
        <v>677</v>
      </c>
      <c r="AC210">
        <v>995</v>
      </c>
      <c r="AD210" s="27">
        <f t="shared" si="178"/>
        <v>0.21436881808896938</v>
      </c>
      <c r="AE210" s="27">
        <f t="shared" si="179"/>
        <v>0.11483209458978416</v>
      </c>
      <c r="AF210" s="24">
        <f t="shared" si="180"/>
        <v>1.8668022982142862</v>
      </c>
      <c r="AG210" s="29">
        <f t="shared" si="181"/>
        <v>0.68973461967986605</v>
      </c>
      <c r="AH210" s="29">
        <f t="shared" si="182"/>
        <v>4.7630952380952385</v>
      </c>
      <c r="AJ210" s="51">
        <f t="shared" si="183"/>
        <v>30.143381174469738</v>
      </c>
      <c r="AK210" s="51">
        <f t="shared" si="184"/>
        <v>4.7630952380952385</v>
      </c>
      <c r="AL210" s="58">
        <f t="shared" si="168"/>
        <v>0.68973461967986605</v>
      </c>
      <c r="AN210" s="122"/>
      <c r="AO210" s="160"/>
      <c r="AP210" s="160"/>
      <c r="AQ210" s="128"/>
    </row>
    <row r="211" spans="1:43" x14ac:dyDescent="0.2">
      <c r="A211" s="1">
        <v>65</v>
      </c>
      <c r="B211" s="1">
        <v>78</v>
      </c>
      <c r="C211" s="1" t="s">
        <v>17</v>
      </c>
      <c r="D211" s="1">
        <v>21.1</v>
      </c>
      <c r="E211" s="47">
        <v>879</v>
      </c>
      <c r="F211">
        <v>573</v>
      </c>
      <c r="G211" s="47">
        <v>3084</v>
      </c>
      <c r="H211" s="17">
        <v>0.53</v>
      </c>
      <c r="I211" s="25">
        <f t="shared" si="171"/>
        <v>0.21172680444814496</v>
      </c>
      <c r="J211" s="25">
        <f t="shared" si="172"/>
        <v>0.11361645631327609</v>
      </c>
      <c r="K211" s="27">
        <f t="shared" si="173"/>
        <v>1.8635223392670157</v>
      </c>
      <c r="L211" s="27">
        <f t="shared" si="174"/>
        <v>0.68426671669953076</v>
      </c>
      <c r="M211" s="27">
        <f t="shared" si="175"/>
        <v>5.3821989528795813</v>
      </c>
      <c r="N211" s="27"/>
      <c r="O211" s="51">
        <f t="shared" si="176"/>
        <v>23.234738200965928</v>
      </c>
      <c r="P211" s="51">
        <f t="shared" si="177"/>
        <v>5.3821989528795813</v>
      </c>
      <c r="Q211" s="58">
        <f t="shared" si="167"/>
        <v>0.68426671669953076</v>
      </c>
      <c r="R211" s="156">
        <f t="shared" si="169"/>
        <v>598.31632087617606</v>
      </c>
      <c r="S211" s="156">
        <f t="shared" si="170"/>
        <v>1128.8987186342945</v>
      </c>
      <c r="T211" s="153"/>
      <c r="U211" s="153"/>
      <c r="W211" s="9">
        <v>65</v>
      </c>
      <c r="X211" s="7">
        <v>21.1</v>
      </c>
      <c r="Y211" s="17">
        <v>0.625</v>
      </c>
      <c r="Z211" s="21">
        <v>972</v>
      </c>
      <c r="AA211">
        <v>4367</v>
      </c>
      <c r="AB211">
        <v>705</v>
      </c>
      <c r="AC211">
        <v>1036</v>
      </c>
      <c r="AD211" s="27">
        <f t="shared" si="178"/>
        <v>0.21582557404923106</v>
      </c>
      <c r="AE211" s="27">
        <f t="shared" si="179"/>
        <v>0.11771728619514443</v>
      </c>
      <c r="AF211" s="24">
        <f t="shared" si="180"/>
        <v>1.8334229493827165</v>
      </c>
      <c r="AG211" s="29">
        <f t="shared" si="181"/>
        <v>0.67969958838565503</v>
      </c>
      <c r="AH211" s="29">
        <f t="shared" si="182"/>
        <v>4.4927983539094649</v>
      </c>
      <c r="AJ211" s="51">
        <f t="shared" si="183"/>
        <v>32.900811194428734</v>
      </c>
      <c r="AK211" s="51">
        <f t="shared" si="184"/>
        <v>4.4927983539094649</v>
      </c>
      <c r="AL211" s="58">
        <f t="shared" si="168"/>
        <v>0.67969958838565503</v>
      </c>
      <c r="AN211" s="122"/>
      <c r="AO211" s="160"/>
      <c r="AP211" s="160"/>
      <c r="AQ211" s="128"/>
    </row>
    <row r="212" spans="1:43" x14ac:dyDescent="0.2">
      <c r="A212" s="1">
        <v>65</v>
      </c>
      <c r="B212" s="1">
        <v>78</v>
      </c>
      <c r="C212" s="1" t="s">
        <v>17</v>
      </c>
      <c r="D212" s="1">
        <v>21.1</v>
      </c>
      <c r="E212" s="47">
        <v>972</v>
      </c>
      <c r="F212">
        <v>789</v>
      </c>
      <c r="G212" s="47">
        <v>3793</v>
      </c>
      <c r="H212" s="17">
        <v>0.58599999999999997</v>
      </c>
      <c r="I212" s="25">
        <f t="shared" si="171"/>
        <v>0.21295583117477665</v>
      </c>
      <c r="J212" s="25">
        <f t="shared" si="172"/>
        <v>0.11569949176733871</v>
      </c>
      <c r="K212" s="27">
        <f t="shared" si="173"/>
        <v>1.840594352851711</v>
      </c>
      <c r="L212" s="27">
        <f t="shared" si="174"/>
        <v>0.67780652420658327</v>
      </c>
      <c r="M212" s="27">
        <f t="shared" si="175"/>
        <v>4.8073510773130543</v>
      </c>
      <c r="N212" s="27"/>
      <c r="O212" s="51">
        <f t="shared" si="176"/>
        <v>28.576317119411076</v>
      </c>
      <c r="P212" s="51">
        <f t="shared" si="177"/>
        <v>4.8073510773130543</v>
      </c>
      <c r="Q212" s="58">
        <f t="shared" si="167"/>
        <v>0.67780652420658327</v>
      </c>
      <c r="R212" s="156">
        <f t="shared" si="169"/>
        <v>661.61941284601039</v>
      </c>
      <c r="S212" s="156">
        <f t="shared" si="170"/>
        <v>1129.043366631417</v>
      </c>
      <c r="T212" s="153"/>
      <c r="U212" s="153"/>
      <c r="W212" s="9">
        <v>65</v>
      </c>
      <c r="X212" s="7">
        <v>21.1</v>
      </c>
      <c r="Y212" s="17">
        <v>0.65</v>
      </c>
      <c r="Z212" s="21">
        <v>1095</v>
      </c>
      <c r="AA212">
        <v>4734</v>
      </c>
      <c r="AB212">
        <v>733</v>
      </c>
      <c r="AC212">
        <v>1078</v>
      </c>
      <c r="AD212" s="27">
        <f t="shared" si="178"/>
        <v>0.2160876544915401</v>
      </c>
      <c r="AE212" s="27">
        <f t="shared" si="179"/>
        <v>0.11770938196154726</v>
      </c>
      <c r="AF212" s="24">
        <f t="shared" si="180"/>
        <v>1.8357725687671234</v>
      </c>
      <c r="AG212" s="29">
        <f t="shared" si="181"/>
        <v>0.68098374452850052</v>
      </c>
      <c r="AH212" s="29">
        <f t="shared" si="182"/>
        <v>4.3232876712328769</v>
      </c>
      <c r="AJ212" s="51">
        <f t="shared" si="183"/>
        <v>35.665775176190891</v>
      </c>
      <c r="AK212" s="51">
        <f t="shared" si="184"/>
        <v>4.3232876712328769</v>
      </c>
      <c r="AL212" s="58">
        <f t="shared" si="168"/>
        <v>0.68098374452850052</v>
      </c>
      <c r="AN212" s="122"/>
      <c r="AO212" s="160"/>
      <c r="AP212" s="160"/>
      <c r="AQ212" s="128"/>
    </row>
    <row r="213" spans="1:43" x14ac:dyDescent="0.2">
      <c r="A213" s="1">
        <v>65</v>
      </c>
      <c r="B213" s="1">
        <v>78</v>
      </c>
      <c r="C213" s="1" t="s">
        <v>17</v>
      </c>
      <c r="D213" s="1">
        <v>21.1</v>
      </c>
      <c r="E213" s="47">
        <v>1071</v>
      </c>
      <c r="F213">
        <v>1089</v>
      </c>
      <c r="G213" s="47">
        <v>4752</v>
      </c>
      <c r="H213" s="17">
        <v>0.64600000000000002</v>
      </c>
      <c r="I213" s="25">
        <f t="shared" si="171"/>
        <v>0.21975396204983075</v>
      </c>
      <c r="J213" s="25">
        <f t="shared" si="172"/>
        <v>0.11937481459140997</v>
      </c>
      <c r="K213" s="27">
        <f t="shared" si="173"/>
        <v>1.840873745454545</v>
      </c>
      <c r="L213" s="27">
        <f t="shared" si="174"/>
        <v>0.68864476784279793</v>
      </c>
      <c r="M213" s="27">
        <f t="shared" si="175"/>
        <v>4.3636363636363633</v>
      </c>
      <c r="N213" s="27"/>
      <c r="O213" s="51">
        <f t="shared" si="176"/>
        <v>35.801386488647886</v>
      </c>
      <c r="P213" s="51">
        <f t="shared" si="177"/>
        <v>4.3636363636363633</v>
      </c>
      <c r="Q213" s="58">
        <f t="shared" si="167"/>
        <v>0.68864476784279793</v>
      </c>
      <c r="R213" s="156">
        <f t="shared" si="169"/>
        <v>729.0065752655114</v>
      </c>
      <c r="S213" s="156">
        <f t="shared" si="170"/>
        <v>1128.4931505658071</v>
      </c>
      <c r="T213" s="153"/>
      <c r="U213" s="153"/>
      <c r="W213" s="9">
        <v>65</v>
      </c>
      <c r="X213" s="7">
        <v>21.1</v>
      </c>
      <c r="Y213" s="17">
        <v>0.67500000000000004</v>
      </c>
      <c r="Z213" s="21">
        <v>1259</v>
      </c>
      <c r="AA213">
        <v>5144</v>
      </c>
      <c r="AB213">
        <v>762</v>
      </c>
      <c r="AC213">
        <v>1119</v>
      </c>
      <c r="AD213" s="27">
        <f t="shared" si="178"/>
        <v>0.21791142989663412</v>
      </c>
      <c r="AE213" s="27">
        <f t="shared" si="179"/>
        <v>0.1210009314084465</v>
      </c>
      <c r="AF213" s="24">
        <f t="shared" si="180"/>
        <v>1.8009070455917395</v>
      </c>
      <c r="AG213" s="29">
        <f t="shared" si="181"/>
        <v>0.67086354647495927</v>
      </c>
      <c r="AH213" s="29">
        <f t="shared" si="182"/>
        <v>4.0857823669579032</v>
      </c>
      <c r="AJ213" s="51">
        <f t="shared" si="183"/>
        <v>38.754699515489214</v>
      </c>
      <c r="AK213" s="51">
        <f t="shared" si="184"/>
        <v>4.0857823669579032</v>
      </c>
      <c r="AL213" s="58">
        <f t="shared" si="168"/>
        <v>0.67086354647495927</v>
      </c>
      <c r="AN213" s="122"/>
      <c r="AO213" s="160"/>
      <c r="AP213" s="160"/>
      <c r="AQ213" s="128"/>
    </row>
    <row r="214" spans="1:43" x14ac:dyDescent="0.2">
      <c r="A214" s="1">
        <v>65</v>
      </c>
      <c r="B214" s="1">
        <v>78</v>
      </c>
      <c r="C214" s="1" t="s">
        <v>17</v>
      </c>
      <c r="D214" s="1">
        <v>21.1</v>
      </c>
      <c r="E214" s="47">
        <v>1173</v>
      </c>
      <c r="F214">
        <v>1479</v>
      </c>
      <c r="G214" s="47">
        <v>5648</v>
      </c>
      <c r="H214" s="17">
        <v>0.70799999999999996</v>
      </c>
      <c r="I214" s="25">
        <f t="shared" si="171"/>
        <v>0.21773983396780217</v>
      </c>
      <c r="J214" s="25">
        <f t="shared" si="172"/>
        <v>0.12340347244194293</v>
      </c>
      <c r="K214" s="27">
        <f t="shared" si="173"/>
        <v>1.7644546758620689</v>
      </c>
      <c r="L214" s="27">
        <f t="shared" si="174"/>
        <v>0.65702567643380105</v>
      </c>
      <c r="M214" s="27">
        <f t="shared" si="175"/>
        <v>3.8187964841108859</v>
      </c>
      <c r="N214" s="27"/>
      <c r="O214" s="51">
        <f t="shared" si="176"/>
        <v>42.5518162642852</v>
      </c>
      <c r="P214" s="51">
        <f t="shared" si="177"/>
        <v>3.8187964841108859</v>
      </c>
      <c r="Q214" s="58">
        <f t="shared" si="167"/>
        <v>0.65702567643380105</v>
      </c>
      <c r="R214" s="156">
        <f t="shared" si="169"/>
        <v>798.43577290984592</v>
      </c>
      <c r="S214" s="156">
        <f t="shared" si="170"/>
        <v>1127.734142528031</v>
      </c>
      <c r="T214" s="153"/>
      <c r="U214" s="153"/>
      <c r="W214" s="9">
        <v>65</v>
      </c>
      <c r="X214" s="7">
        <v>21.1</v>
      </c>
      <c r="Y214" s="17">
        <v>0.7</v>
      </c>
      <c r="Z214" s="21">
        <v>1444</v>
      </c>
      <c r="AA214">
        <v>5579</v>
      </c>
      <c r="AB214">
        <v>790</v>
      </c>
      <c r="AC214">
        <v>1160</v>
      </c>
      <c r="AD214" s="27">
        <f t="shared" si="178"/>
        <v>0.21992753499498183</v>
      </c>
      <c r="AE214" s="27">
        <f t="shared" si="179"/>
        <v>0.12457946696998194</v>
      </c>
      <c r="AF214" s="24">
        <f t="shared" si="180"/>
        <v>1.7653594155124654</v>
      </c>
      <c r="AG214" s="29">
        <f t="shared" si="181"/>
        <v>0.66065668347140105</v>
      </c>
      <c r="AH214" s="29">
        <f t="shared" si="182"/>
        <v>3.8635734072022161</v>
      </c>
      <c r="AJ214" s="51">
        <f t="shared" si="183"/>
        <v>42.031972899866702</v>
      </c>
      <c r="AK214" s="51">
        <f t="shared" si="184"/>
        <v>3.8635734072022161</v>
      </c>
      <c r="AL214" s="58">
        <f t="shared" si="168"/>
        <v>0.66065668347140105</v>
      </c>
      <c r="AN214" s="122"/>
      <c r="AO214" s="160"/>
      <c r="AP214" s="160"/>
      <c r="AQ214" s="128"/>
    </row>
    <row r="215" spans="1:43" x14ac:dyDescent="0.2">
      <c r="A215" s="1">
        <v>65</v>
      </c>
      <c r="B215" s="1">
        <v>78</v>
      </c>
      <c r="C215" s="1" t="s">
        <v>17</v>
      </c>
      <c r="D215" s="1">
        <v>21.1</v>
      </c>
      <c r="E215" s="47">
        <v>1269</v>
      </c>
      <c r="F215">
        <v>2012</v>
      </c>
      <c r="G215" s="47">
        <v>6814</v>
      </c>
      <c r="H215" s="17">
        <v>0.76500000000000001</v>
      </c>
      <c r="I215" s="25">
        <f t="shared" si="171"/>
        <v>0.22444922421814975</v>
      </c>
      <c r="J215" s="25">
        <f t="shared" si="172"/>
        <v>0.1325855983500909</v>
      </c>
      <c r="K215" s="27">
        <f t="shared" si="173"/>
        <v>1.6928627770377738</v>
      </c>
      <c r="L215" s="27">
        <f t="shared" si="174"/>
        <v>0.64000549299006571</v>
      </c>
      <c r="M215" s="27">
        <f t="shared" si="175"/>
        <v>3.3866799204771372</v>
      </c>
      <c r="N215" s="27"/>
      <c r="O215" s="51">
        <f t="shared" si="176"/>
        <v>51.33641572677751</v>
      </c>
      <c r="P215" s="51">
        <f t="shared" si="177"/>
        <v>3.3866799204771372</v>
      </c>
      <c r="Q215" s="58">
        <f t="shared" si="167"/>
        <v>0.64000549299006571</v>
      </c>
      <c r="R215" s="156">
        <f t="shared" si="169"/>
        <v>863.78090010451365</v>
      </c>
      <c r="S215" s="156">
        <f t="shared" si="170"/>
        <v>1129.1253596137433</v>
      </c>
      <c r="T215" s="153"/>
      <c r="U215" s="153"/>
      <c r="W215" s="9">
        <v>65</v>
      </c>
      <c r="X215" s="7">
        <v>21.1</v>
      </c>
      <c r="Y215" s="17">
        <v>0.72499999999999998</v>
      </c>
      <c r="Z215" s="21">
        <v>1648</v>
      </c>
      <c r="AA215">
        <v>6037</v>
      </c>
      <c r="AB215">
        <v>818</v>
      </c>
      <c r="AC215">
        <v>1202</v>
      </c>
      <c r="AD215" s="27">
        <f t="shared" si="178"/>
        <v>0.22164169570066802</v>
      </c>
      <c r="AE215" s="27">
        <f t="shared" si="179"/>
        <v>0.12779005208879368</v>
      </c>
      <c r="AF215" s="24">
        <f t="shared" si="180"/>
        <v>1.7344205756067963</v>
      </c>
      <c r="AG215" s="29">
        <f t="shared" si="181"/>
        <v>0.65160294784471395</v>
      </c>
      <c r="AH215" s="29">
        <f t="shared" si="182"/>
        <v>3.6632281553398056</v>
      </c>
      <c r="AJ215" s="51">
        <f t="shared" si="183"/>
        <v>45.482527405717022</v>
      </c>
      <c r="AK215" s="51">
        <f t="shared" si="184"/>
        <v>3.6632281553398056</v>
      </c>
      <c r="AL215" s="58">
        <f t="shared" si="168"/>
        <v>0.65160294784471395</v>
      </c>
      <c r="AN215" s="122"/>
      <c r="AO215" s="160"/>
      <c r="AP215" s="160"/>
      <c r="AQ215" s="128"/>
    </row>
    <row r="216" spans="1:43" x14ac:dyDescent="0.2">
      <c r="A216" s="1">
        <v>65</v>
      </c>
      <c r="B216" s="1">
        <v>78</v>
      </c>
      <c r="C216" s="1" t="s">
        <v>17</v>
      </c>
      <c r="D216" s="1">
        <v>21.1</v>
      </c>
      <c r="E216" s="47">
        <v>1372</v>
      </c>
      <c r="F216">
        <v>2709</v>
      </c>
      <c r="G216" s="47">
        <v>8190</v>
      </c>
      <c r="H216" s="17">
        <v>0.82799999999999996</v>
      </c>
      <c r="I216" s="25">
        <f t="shared" si="171"/>
        <v>0.23078889225637733</v>
      </c>
      <c r="J216" s="25">
        <f t="shared" si="172"/>
        <v>0.14125372640072478</v>
      </c>
      <c r="K216" s="27">
        <f t="shared" si="173"/>
        <v>1.6338605581395347</v>
      </c>
      <c r="L216" s="27">
        <f t="shared" si="174"/>
        <v>0.62636189819340782</v>
      </c>
      <c r="M216" s="27">
        <f t="shared" si="175"/>
        <v>3.0232558139534884</v>
      </c>
      <c r="N216" s="27"/>
      <c r="O216" s="51">
        <f t="shared" si="176"/>
        <v>61.703147167934809</v>
      </c>
      <c r="P216" s="51">
        <f t="shared" si="177"/>
        <v>3.0232558139534884</v>
      </c>
      <c r="Q216" s="58">
        <f t="shared" si="167"/>
        <v>0.62636189819340782</v>
      </c>
      <c r="R216" s="156">
        <f t="shared" si="169"/>
        <v>933.89077615712574</v>
      </c>
      <c r="S216" s="156">
        <f t="shared" si="170"/>
        <v>1127.8874108177847</v>
      </c>
      <c r="T216" s="153"/>
      <c r="U216" s="153"/>
      <c r="W216" s="9">
        <v>65</v>
      </c>
      <c r="X216" s="7">
        <v>21.1</v>
      </c>
      <c r="Y216" s="17">
        <v>0.75</v>
      </c>
      <c r="Z216" s="21">
        <v>1873</v>
      </c>
      <c r="AA216">
        <v>6519</v>
      </c>
      <c r="AB216">
        <v>846</v>
      </c>
      <c r="AC216">
        <v>1243</v>
      </c>
      <c r="AD216" s="27">
        <f t="shared" si="178"/>
        <v>0.22380920644560295</v>
      </c>
      <c r="AE216" s="27">
        <f t="shared" si="179"/>
        <v>0.13133413989729989</v>
      </c>
      <c r="AF216" s="24">
        <f t="shared" si="180"/>
        <v>1.7041205479444745</v>
      </c>
      <c r="AG216" s="29">
        <f t="shared" si="181"/>
        <v>0.64334240485664607</v>
      </c>
      <c r="AH216" s="29">
        <f t="shared" si="182"/>
        <v>3.4805125467164975</v>
      </c>
      <c r="AJ216" s="51">
        <f t="shared" si="183"/>
        <v>49.113896994843344</v>
      </c>
      <c r="AK216" s="51">
        <f t="shared" si="184"/>
        <v>3.4805125467164975</v>
      </c>
      <c r="AL216" s="58">
        <f t="shared" si="168"/>
        <v>0.64334240485664607</v>
      </c>
      <c r="AN216" s="122"/>
      <c r="AO216" s="160"/>
      <c r="AP216" s="160"/>
      <c r="AQ216" s="128"/>
    </row>
    <row r="217" spans="1:43" x14ac:dyDescent="0.2">
      <c r="I217" s="25"/>
      <c r="J217" s="25"/>
      <c r="K217" s="27"/>
      <c r="L217" s="27"/>
      <c r="M217" s="27"/>
      <c r="N217" s="27"/>
      <c r="O217" s="51"/>
      <c r="P217" s="51"/>
      <c r="Q217" s="58"/>
      <c r="R217" s="156"/>
      <c r="T217" s="153"/>
      <c r="U217" s="153"/>
      <c r="W217" s="9">
        <v>65</v>
      </c>
      <c r="X217" s="7">
        <v>21.1</v>
      </c>
      <c r="Y217" s="17">
        <v>0.77500000000000002</v>
      </c>
      <c r="Z217" s="21">
        <v>2117</v>
      </c>
      <c r="AA217">
        <v>7025</v>
      </c>
      <c r="AB217">
        <v>875</v>
      </c>
      <c r="AC217">
        <v>1285</v>
      </c>
      <c r="AD217" s="27">
        <f t="shared" si="178"/>
        <v>0.22567284129821258</v>
      </c>
      <c r="AE217" s="27">
        <f t="shared" si="179"/>
        <v>0.13435836732790674</v>
      </c>
      <c r="AF217" s="24">
        <f t="shared" si="180"/>
        <v>1.6796336974492208</v>
      </c>
      <c r="AG217" s="29">
        <f t="shared" si="181"/>
        <v>0.63673264835995602</v>
      </c>
      <c r="AH217" s="29">
        <f t="shared" si="182"/>
        <v>3.3183750590458194</v>
      </c>
      <c r="AJ217" s="51">
        <f t="shared" si="183"/>
        <v>52.926081667245668</v>
      </c>
      <c r="AK217" s="51">
        <f t="shared" si="184"/>
        <v>3.3183750590458194</v>
      </c>
      <c r="AL217" s="58">
        <f t="shared" si="168"/>
        <v>0.63673264835995602</v>
      </c>
      <c r="AN217" s="122"/>
      <c r="AO217" s="160"/>
      <c r="AP217" s="160"/>
      <c r="AQ217" s="128"/>
    </row>
    <row r="218" spans="1:43" x14ac:dyDescent="0.2">
      <c r="I218" s="25"/>
      <c r="J218" s="25"/>
      <c r="K218" s="27"/>
      <c r="L218" s="27"/>
      <c r="M218" s="27"/>
      <c r="N218" s="27"/>
      <c r="O218" s="51"/>
      <c r="P218" s="51"/>
      <c r="Q218" s="58"/>
      <c r="R218" s="156"/>
      <c r="T218" s="153"/>
      <c r="U218" s="153"/>
      <c r="W218" s="9">
        <v>65</v>
      </c>
      <c r="X218" s="7">
        <v>21.1</v>
      </c>
      <c r="Y218" s="17">
        <v>0.8</v>
      </c>
      <c r="Z218" s="21">
        <v>2382</v>
      </c>
      <c r="AA218">
        <v>7556</v>
      </c>
      <c r="AB218">
        <v>903</v>
      </c>
      <c r="AC218">
        <v>1326</v>
      </c>
      <c r="AD218" s="27">
        <f t="shared" si="178"/>
        <v>0.2279523767403441</v>
      </c>
      <c r="AE218" s="27">
        <f t="shared" si="179"/>
        <v>0.13758288998478577</v>
      </c>
      <c r="AF218" s="24">
        <f t="shared" si="180"/>
        <v>1.656836665994962</v>
      </c>
      <c r="AG218" s="29">
        <f t="shared" si="181"/>
        <v>0.63125473782009445</v>
      </c>
      <c r="AH218" s="29">
        <f t="shared" si="182"/>
        <v>3.1721242653232578</v>
      </c>
      <c r="AJ218" s="51">
        <f t="shared" si="183"/>
        <v>56.926615384727157</v>
      </c>
      <c r="AK218" s="51">
        <f t="shared" si="184"/>
        <v>3.1721242653232578</v>
      </c>
      <c r="AL218" s="58">
        <f t="shared" si="168"/>
        <v>0.63125473782009445</v>
      </c>
      <c r="AN218" s="122"/>
      <c r="AO218" s="160"/>
      <c r="AP218" s="160"/>
      <c r="AQ218" s="128"/>
    </row>
    <row r="219" spans="1:43" x14ac:dyDescent="0.2">
      <c r="I219" s="25"/>
      <c r="J219" s="25"/>
      <c r="K219" s="27"/>
      <c r="L219" s="27"/>
      <c r="M219" s="27"/>
      <c r="N219" s="27"/>
      <c r="O219" s="51"/>
      <c r="P219" s="51"/>
      <c r="Q219" s="58"/>
      <c r="R219" s="156"/>
      <c r="T219" s="153"/>
      <c r="U219" s="153"/>
      <c r="W219" s="9">
        <v>65</v>
      </c>
      <c r="X219" s="7">
        <v>21.1</v>
      </c>
      <c r="Y219" s="17">
        <v>0.82499999999999996</v>
      </c>
      <c r="Z219" s="21">
        <v>2667</v>
      </c>
      <c r="AA219">
        <v>8110</v>
      </c>
      <c r="AB219">
        <v>931</v>
      </c>
      <c r="AC219">
        <v>1368</v>
      </c>
      <c r="AD219" s="27">
        <f t="shared" si="178"/>
        <v>0.22987295731260357</v>
      </c>
      <c r="AE219" s="27">
        <f t="shared" si="179"/>
        <v>0.14028717387980244</v>
      </c>
      <c r="AF219" s="24">
        <f t="shared" si="180"/>
        <v>1.6385885534308213</v>
      </c>
      <c r="AG219" s="29">
        <f t="shared" si="181"/>
        <v>0.62692667591756512</v>
      </c>
      <c r="AH219" s="29">
        <f t="shared" si="182"/>
        <v>3.0408698912635921</v>
      </c>
      <c r="AJ219" s="51">
        <f t="shared" si="183"/>
        <v>61.100430223681478</v>
      </c>
      <c r="AK219" s="51">
        <f t="shared" si="184"/>
        <v>3.0408698912635921</v>
      </c>
      <c r="AL219" s="58">
        <f t="shared" si="168"/>
        <v>0.62692667591756512</v>
      </c>
      <c r="AN219" s="122"/>
      <c r="AO219" s="160"/>
      <c r="AP219" s="160"/>
      <c r="AQ219" s="128"/>
    </row>
    <row r="220" spans="1:43" x14ac:dyDescent="0.2">
      <c r="I220" s="25"/>
      <c r="J220" s="25"/>
      <c r="K220" s="27"/>
      <c r="L220" s="27"/>
      <c r="M220" s="27"/>
      <c r="N220" s="27"/>
      <c r="O220" s="51"/>
      <c r="P220" s="51"/>
      <c r="Q220" s="58"/>
      <c r="R220" s="156"/>
      <c r="T220" s="153"/>
      <c r="U220" s="153"/>
      <c r="AD220" s="27"/>
      <c r="AE220" s="27"/>
      <c r="AG220" s="29"/>
      <c r="AH220" s="29"/>
      <c r="AL220" s="58"/>
      <c r="AN220" s="122"/>
      <c r="AO220" s="160"/>
      <c r="AP220" s="160"/>
      <c r="AQ220" s="128"/>
    </row>
    <row r="221" spans="1:43" x14ac:dyDescent="0.2">
      <c r="I221" s="25"/>
      <c r="J221" s="25"/>
      <c r="K221" s="27"/>
      <c r="L221" s="27"/>
      <c r="M221" s="27"/>
      <c r="N221" s="27"/>
      <c r="O221" s="51"/>
      <c r="P221" s="51"/>
      <c r="Q221" s="58"/>
      <c r="R221" s="156"/>
      <c r="T221" s="153"/>
      <c r="U221" s="153"/>
      <c r="AD221" s="27"/>
      <c r="AE221" s="27"/>
      <c r="AG221" s="29"/>
      <c r="AH221" s="29"/>
      <c r="AL221" s="58"/>
      <c r="AN221" s="122"/>
      <c r="AO221" s="160"/>
      <c r="AP221" s="160"/>
      <c r="AQ221" s="128"/>
    </row>
    <row r="222" spans="1:43" x14ac:dyDescent="0.2">
      <c r="A222" s="1">
        <v>66</v>
      </c>
      <c r="B222" s="1">
        <v>79</v>
      </c>
      <c r="C222" s="1" t="s">
        <v>17</v>
      </c>
      <c r="D222" s="1">
        <v>21.1</v>
      </c>
      <c r="E222" s="47">
        <v>478</v>
      </c>
      <c r="F222" s="47">
        <v>83</v>
      </c>
      <c r="G222" s="47">
        <v>830</v>
      </c>
      <c r="H222" s="17">
        <v>0.28699999999999998</v>
      </c>
      <c r="I222" s="25">
        <f t="shared" ref="I222:I231" si="185">0.1515*(G222/1000)/(E222/1000)^2/($D$4/10)^4</f>
        <v>0.19269104090099548</v>
      </c>
      <c r="J222" s="25">
        <f t="shared" ref="J222:J231" si="186">0.5*(F222/1000)/(E222/1000)^3/($D$4/10)^5</f>
        <v>0.10234052613070854</v>
      </c>
      <c r="K222" s="27">
        <f t="shared" ref="K222:K231" si="187">I222/J222</f>
        <v>1.8828419999999995</v>
      </c>
      <c r="L222" s="27">
        <f t="shared" ref="L222:L231" si="188">0.798*I222^1.5/J222</f>
        <v>0.65954970458535411</v>
      </c>
      <c r="M222" s="27">
        <f t="shared" ref="M222:M231" si="189">G222/F222</f>
        <v>10</v>
      </c>
      <c r="N222" s="27"/>
      <c r="O222" s="51">
        <f t="shared" ref="O222:O231" si="190">G222/(PI()*$D$4^2/4)</f>
        <v>6.2531882966283137</v>
      </c>
      <c r="P222" s="51">
        <f t="shared" ref="P222:P231" si="191">M222</f>
        <v>10</v>
      </c>
      <c r="Q222" s="58">
        <f t="shared" si="167"/>
        <v>0.65954970458535411</v>
      </c>
      <c r="R222" s="156">
        <f t="shared" si="169"/>
        <v>325.36427915678291</v>
      </c>
      <c r="S222" s="156">
        <f t="shared" si="170"/>
        <v>1133.6734465393133</v>
      </c>
      <c r="T222" s="153"/>
      <c r="U222" s="153"/>
      <c r="W222" s="9">
        <v>66</v>
      </c>
      <c r="X222" s="7">
        <v>21.1</v>
      </c>
      <c r="Y222" s="17">
        <v>0.52500000000000002</v>
      </c>
      <c r="Z222" s="21">
        <v>557</v>
      </c>
      <c r="AA222">
        <v>3057</v>
      </c>
      <c r="AB222">
        <v>595</v>
      </c>
      <c r="AC222">
        <v>874</v>
      </c>
      <c r="AD222" s="27">
        <f t="shared" ref="AD222:AD234" si="192">0.1515*(AA222/1000)/(AC222/1000)^2/($D$4/10)^4</f>
        <v>0.21228132859710167</v>
      </c>
      <c r="AE222" s="27">
        <f t="shared" ref="AE222:AE234" si="193">0.5*(Z222/1000)/(AC222/1000)^3/($D$4/10)^5</f>
        <v>0.11235027507564437</v>
      </c>
      <c r="AF222" s="24">
        <f t="shared" ref="AF222:AF234" si="194">AD222/AE222</f>
        <v>1.8894598028725313</v>
      </c>
      <c r="AG222" s="29">
        <f t="shared" ref="AG222:AG234" si="195">0.798*AD222^1.5/AE222</f>
        <v>0.69469863714739166</v>
      </c>
      <c r="AH222" s="29">
        <f t="shared" ref="AH222:AH234" si="196">AA222/Z222</f>
        <v>5.4883303411131061</v>
      </c>
      <c r="AJ222" s="51">
        <f t="shared" ref="AJ222:AJ234" si="197">AA222/(PI()*$D$4^2/4)</f>
        <v>23.03132123228043</v>
      </c>
      <c r="AK222" s="51">
        <f t="shared" ref="AK222:AK234" si="198">AH222</f>
        <v>5.4883303411131061</v>
      </c>
      <c r="AL222" s="58">
        <f t="shared" si="168"/>
        <v>0.69469863714739166</v>
      </c>
      <c r="AN222" s="122"/>
      <c r="AO222" s="160"/>
      <c r="AP222" s="160"/>
      <c r="AQ222" s="128"/>
    </row>
    <row r="223" spans="1:43" x14ac:dyDescent="0.2">
      <c r="A223" s="1">
        <v>66</v>
      </c>
      <c r="B223" s="1">
        <v>79</v>
      </c>
      <c r="C223" s="1" t="s">
        <v>17</v>
      </c>
      <c r="D223" s="1">
        <v>21.1</v>
      </c>
      <c r="E223" s="47">
        <v>577</v>
      </c>
      <c r="F223">
        <v>149</v>
      </c>
      <c r="G223" s="47">
        <v>1260</v>
      </c>
      <c r="H223" s="17">
        <v>0.34699999999999998</v>
      </c>
      <c r="I223" s="25">
        <f t="shared" si="185"/>
        <v>0.20075119650649872</v>
      </c>
      <c r="J223" s="25">
        <f t="shared" si="186"/>
        <v>0.10445087241888383</v>
      </c>
      <c r="K223" s="27">
        <f t="shared" si="187"/>
        <v>1.9219676375838926</v>
      </c>
      <c r="L223" s="27">
        <f t="shared" si="188"/>
        <v>0.68719190229244154</v>
      </c>
      <c r="M223" s="27">
        <f t="shared" si="189"/>
        <v>8.4563758389261743</v>
      </c>
      <c r="N223" s="27"/>
      <c r="O223" s="51">
        <f t="shared" si="190"/>
        <v>9.4927918719899704</v>
      </c>
      <c r="P223" s="51">
        <f t="shared" si="191"/>
        <v>8.4563758389261743</v>
      </c>
      <c r="Q223" s="58">
        <f t="shared" si="167"/>
        <v>0.68719190229244154</v>
      </c>
      <c r="R223" s="156">
        <f t="shared" si="169"/>
        <v>392.75144157628398</v>
      </c>
      <c r="S223" s="156">
        <f t="shared" si="170"/>
        <v>1131.8485348019713</v>
      </c>
      <c r="T223" s="153"/>
      <c r="U223" s="153"/>
      <c r="W223" s="9">
        <v>66</v>
      </c>
      <c r="X223" s="7">
        <v>21.1</v>
      </c>
      <c r="Y223" s="17">
        <v>0.55000000000000004</v>
      </c>
      <c r="Z223" s="21">
        <v>654</v>
      </c>
      <c r="AA223">
        <v>3372</v>
      </c>
      <c r="AB223">
        <v>623</v>
      </c>
      <c r="AC223">
        <v>916</v>
      </c>
      <c r="AD223" s="27">
        <f t="shared" si="192"/>
        <v>0.21317478921414976</v>
      </c>
      <c r="AE223" s="27">
        <f t="shared" si="193"/>
        <v>0.11458943290070268</v>
      </c>
      <c r="AF223" s="24">
        <f t="shared" si="194"/>
        <v>1.8603354935779819</v>
      </c>
      <c r="AG223" s="29">
        <f t="shared" si="195"/>
        <v>0.68542838354112334</v>
      </c>
      <c r="AH223" s="29">
        <f t="shared" si="196"/>
        <v>5.1559633027522933</v>
      </c>
      <c r="AJ223" s="51">
        <f t="shared" si="197"/>
        <v>25.404519200277921</v>
      </c>
      <c r="AK223" s="51">
        <f t="shared" si="198"/>
        <v>5.1559633027522933</v>
      </c>
      <c r="AL223" s="58">
        <f t="shared" si="168"/>
        <v>0.68542838354112334</v>
      </c>
      <c r="AN223" s="122"/>
      <c r="AO223" s="160"/>
      <c r="AP223" s="160"/>
      <c r="AQ223" s="128"/>
    </row>
    <row r="224" spans="1:43" x14ac:dyDescent="0.2">
      <c r="A224" s="1">
        <v>66</v>
      </c>
      <c r="B224" s="1">
        <v>79</v>
      </c>
      <c r="C224" s="1" t="s">
        <v>17</v>
      </c>
      <c r="D224" s="1">
        <v>21.1</v>
      </c>
      <c r="E224" s="47">
        <v>672</v>
      </c>
      <c r="F224">
        <v>246</v>
      </c>
      <c r="G224" s="47">
        <v>1806</v>
      </c>
      <c r="H224" s="17">
        <v>0.40400000000000003</v>
      </c>
      <c r="I224" s="25">
        <f t="shared" si="185"/>
        <v>0.21213797723669131</v>
      </c>
      <c r="J224" s="25">
        <f t="shared" si="186"/>
        <v>0.10916427397840431</v>
      </c>
      <c r="K224" s="27">
        <f t="shared" si="187"/>
        <v>1.9432912390243902</v>
      </c>
      <c r="L224" s="27">
        <f t="shared" si="188"/>
        <v>0.71424958353828505</v>
      </c>
      <c r="M224" s="27">
        <f t="shared" si="189"/>
        <v>7.3414634146341466</v>
      </c>
      <c r="N224" s="27"/>
      <c r="O224" s="51">
        <f t="shared" si="190"/>
        <v>13.606335016518958</v>
      </c>
      <c r="P224" s="51">
        <f t="shared" si="191"/>
        <v>7.3414634146341466</v>
      </c>
      <c r="Q224" s="58">
        <f t="shared" si="167"/>
        <v>0.71424958353828505</v>
      </c>
      <c r="R224" s="156">
        <f t="shared" si="169"/>
        <v>457.41589036267385</v>
      </c>
      <c r="S224" s="156">
        <f t="shared" si="170"/>
        <v>1132.2175504026579</v>
      </c>
      <c r="T224" s="153"/>
      <c r="U224" s="153"/>
      <c r="W224" s="9">
        <v>66</v>
      </c>
      <c r="X224" s="7">
        <v>21.1</v>
      </c>
      <c r="Y224" s="17">
        <v>0.57499999999999996</v>
      </c>
      <c r="Z224" s="21">
        <v>762</v>
      </c>
      <c r="AA224">
        <v>3706</v>
      </c>
      <c r="AB224">
        <v>652</v>
      </c>
      <c r="AC224">
        <v>957</v>
      </c>
      <c r="AD224" s="27">
        <f t="shared" si="192"/>
        <v>0.21464499341806406</v>
      </c>
      <c r="AE224" s="27">
        <f t="shared" si="193"/>
        <v>0.11707721979900805</v>
      </c>
      <c r="AF224" s="24">
        <f t="shared" si="194"/>
        <v>1.8333625771653546</v>
      </c>
      <c r="AG224" s="29">
        <f t="shared" si="195"/>
        <v>0.67781571728685552</v>
      </c>
      <c r="AH224" s="29">
        <f t="shared" si="196"/>
        <v>4.863517060367454</v>
      </c>
      <c r="AJ224" s="51">
        <f t="shared" si="197"/>
        <v>27.920862442535579</v>
      </c>
      <c r="AK224" s="51">
        <f t="shared" si="198"/>
        <v>4.863517060367454</v>
      </c>
      <c r="AL224" s="58">
        <f t="shared" si="168"/>
        <v>0.67781571728685552</v>
      </c>
      <c r="AN224" s="122"/>
      <c r="AO224" s="160"/>
      <c r="AP224" s="160"/>
      <c r="AQ224" s="128"/>
    </row>
    <row r="225" spans="1:43" x14ac:dyDescent="0.2">
      <c r="A225" s="1">
        <v>66</v>
      </c>
      <c r="B225" s="1">
        <v>79</v>
      </c>
      <c r="C225" s="1" t="s">
        <v>17</v>
      </c>
      <c r="D225" s="1">
        <v>21.1</v>
      </c>
      <c r="E225" s="47">
        <v>776</v>
      </c>
      <c r="F225">
        <v>380</v>
      </c>
      <c r="G225" s="47">
        <v>2394</v>
      </c>
      <c r="H225" s="17">
        <v>0.46600000000000003</v>
      </c>
      <c r="I225" s="25">
        <f t="shared" si="185"/>
        <v>0.21088220170390881</v>
      </c>
      <c r="J225" s="25">
        <f t="shared" si="186"/>
        <v>0.1095094696369205</v>
      </c>
      <c r="K225" s="27">
        <f t="shared" si="187"/>
        <v>1.92569832</v>
      </c>
      <c r="L225" s="27">
        <f t="shared" si="188"/>
        <v>0.70568535790142717</v>
      </c>
      <c r="M225" s="27">
        <f t="shared" si="189"/>
        <v>6.3</v>
      </c>
      <c r="N225" s="27"/>
      <c r="O225" s="51">
        <f t="shared" si="190"/>
        <v>18.036304556780944</v>
      </c>
      <c r="P225" s="51">
        <f t="shared" si="191"/>
        <v>6.3</v>
      </c>
      <c r="Q225" s="58">
        <f t="shared" si="167"/>
        <v>0.70568535790142717</v>
      </c>
      <c r="R225" s="156">
        <f t="shared" si="169"/>
        <v>528.20644482356386</v>
      </c>
      <c r="S225" s="156">
        <f t="shared" si="170"/>
        <v>1133.4902249432701</v>
      </c>
      <c r="T225" s="153"/>
      <c r="U225" s="153"/>
      <c r="W225" s="9">
        <v>66</v>
      </c>
      <c r="X225" s="7">
        <v>21.1</v>
      </c>
      <c r="Y225" s="17">
        <v>0.6</v>
      </c>
      <c r="Z225" s="21">
        <v>869</v>
      </c>
      <c r="AA225">
        <v>4055</v>
      </c>
      <c r="AB225">
        <v>680</v>
      </c>
      <c r="AC225">
        <v>999</v>
      </c>
      <c r="AD225" s="27">
        <f t="shared" si="192"/>
        <v>0.21552572054826694</v>
      </c>
      <c r="AE225" s="27">
        <f t="shared" si="193"/>
        <v>0.11737525656328736</v>
      </c>
      <c r="AF225" s="24">
        <f t="shared" si="194"/>
        <v>1.8362108578826237</v>
      </c>
      <c r="AG225" s="29">
        <f t="shared" si="195"/>
        <v>0.68026009491527772</v>
      </c>
      <c r="AH225" s="29">
        <f t="shared" si="196"/>
        <v>4.6662830840046032</v>
      </c>
      <c r="AJ225" s="51">
        <f t="shared" si="197"/>
        <v>30.550215111840739</v>
      </c>
      <c r="AK225" s="51">
        <f t="shared" si="198"/>
        <v>4.6662830840046032</v>
      </c>
      <c r="AL225" s="58">
        <f t="shared" si="168"/>
        <v>0.68026009491527772</v>
      </c>
      <c r="AN225" s="122"/>
      <c r="AO225" s="160"/>
      <c r="AP225" s="160"/>
      <c r="AQ225" s="128"/>
    </row>
    <row r="226" spans="1:43" x14ac:dyDescent="0.2">
      <c r="A226" s="1">
        <v>66</v>
      </c>
      <c r="B226" s="1">
        <v>79</v>
      </c>
      <c r="C226" s="1" t="s">
        <v>17</v>
      </c>
      <c r="D226" s="1">
        <v>21.1</v>
      </c>
      <c r="E226" s="47">
        <v>871</v>
      </c>
      <c r="F226">
        <v>553</v>
      </c>
      <c r="G226" s="47">
        <v>3045</v>
      </c>
      <c r="H226" s="17">
        <v>0.52300000000000002</v>
      </c>
      <c r="I226" s="25">
        <f t="shared" si="185"/>
        <v>0.21290713239745493</v>
      </c>
      <c r="J226" s="25">
        <f t="shared" si="186"/>
        <v>0.11269999819320557</v>
      </c>
      <c r="K226" s="27">
        <f t="shared" si="187"/>
        <v>1.8891493860759496</v>
      </c>
      <c r="L226" s="27">
        <f t="shared" si="188"/>
        <v>0.69560756762357667</v>
      </c>
      <c r="M226" s="27">
        <f t="shared" si="189"/>
        <v>5.5063291139240507</v>
      </c>
      <c r="N226" s="27"/>
      <c r="O226" s="51">
        <f t="shared" si="190"/>
        <v>22.940913690642429</v>
      </c>
      <c r="P226" s="51">
        <f t="shared" si="191"/>
        <v>5.5063291139240507</v>
      </c>
      <c r="Q226" s="58">
        <f t="shared" si="167"/>
        <v>0.69560756762357667</v>
      </c>
      <c r="R226" s="156">
        <f t="shared" si="169"/>
        <v>592.87089360995378</v>
      </c>
      <c r="S226" s="156">
        <f t="shared" si="170"/>
        <v>1133.5963548947491</v>
      </c>
      <c r="T226" s="153"/>
      <c r="U226" s="153"/>
      <c r="W226" s="9">
        <v>66</v>
      </c>
      <c r="X226" s="7">
        <v>21.1</v>
      </c>
      <c r="Y226" s="17">
        <v>0.625</v>
      </c>
      <c r="Z226" s="21">
        <v>1005</v>
      </c>
      <c r="AA226">
        <v>4430</v>
      </c>
      <c r="AB226">
        <v>708</v>
      </c>
      <c r="AC226">
        <v>1041</v>
      </c>
      <c r="AD226" s="27">
        <f t="shared" si="192"/>
        <v>0.21684104462459811</v>
      </c>
      <c r="AE226" s="27">
        <f t="shared" si="193"/>
        <v>0.11996846885310895</v>
      </c>
      <c r="AF226" s="24">
        <f t="shared" si="194"/>
        <v>1.8074836388059705</v>
      </c>
      <c r="AG226" s="29">
        <f t="shared" si="195"/>
        <v>0.67165772103637866</v>
      </c>
      <c r="AH226" s="29">
        <f t="shared" si="196"/>
        <v>4.4079601990049753</v>
      </c>
      <c r="AJ226" s="51">
        <f t="shared" si="197"/>
        <v>33.375450788028232</v>
      </c>
      <c r="AK226" s="51">
        <f t="shared" si="198"/>
        <v>4.4079601990049753</v>
      </c>
      <c r="AL226" s="58">
        <f t="shared" si="168"/>
        <v>0.67165772103637866</v>
      </c>
      <c r="AN226" s="122"/>
      <c r="AO226" s="160"/>
      <c r="AP226" s="160"/>
      <c r="AQ226" s="128"/>
    </row>
    <row r="227" spans="1:43" x14ac:dyDescent="0.2">
      <c r="A227" s="1">
        <v>66</v>
      </c>
      <c r="B227" s="1">
        <v>79</v>
      </c>
      <c r="C227" s="1" t="s">
        <v>17</v>
      </c>
      <c r="D227" s="1">
        <v>21.1</v>
      </c>
      <c r="E227" s="47">
        <v>972</v>
      </c>
      <c r="F227">
        <v>806</v>
      </c>
      <c r="G227" s="47">
        <v>3801</v>
      </c>
      <c r="H227" s="17">
        <v>0.58399999999999996</v>
      </c>
      <c r="I227" s="25">
        <f t="shared" si="185"/>
        <v>0.21340498663203955</v>
      </c>
      <c r="J227" s="25">
        <f t="shared" si="186"/>
        <v>0.11819238322493664</v>
      </c>
      <c r="K227" s="27">
        <f t="shared" si="187"/>
        <v>1.8055730903225804</v>
      </c>
      <c r="L227" s="27">
        <f t="shared" si="188"/>
        <v>0.66561062603762911</v>
      </c>
      <c r="M227" s="27">
        <f t="shared" si="189"/>
        <v>4.7158808933002483</v>
      </c>
      <c r="N227" s="27"/>
      <c r="O227" s="51">
        <f t="shared" si="190"/>
        <v>28.636588813836411</v>
      </c>
      <c r="P227" s="51">
        <f t="shared" si="191"/>
        <v>4.7158808933002483</v>
      </c>
      <c r="Q227" s="58">
        <f t="shared" si="167"/>
        <v>0.66561062603762911</v>
      </c>
      <c r="R227" s="156">
        <f t="shared" si="169"/>
        <v>661.61941284601039</v>
      </c>
      <c r="S227" s="156">
        <f t="shared" si="170"/>
        <v>1132.9099535034425</v>
      </c>
      <c r="T227" s="153"/>
      <c r="U227" s="153"/>
      <c r="W227" s="9">
        <v>66</v>
      </c>
      <c r="X227" s="7">
        <v>21.1</v>
      </c>
      <c r="Y227" s="17">
        <v>0.65</v>
      </c>
      <c r="Z227" s="21">
        <v>1122</v>
      </c>
      <c r="AA227">
        <v>4820</v>
      </c>
      <c r="AB227">
        <v>737</v>
      </c>
      <c r="AC227">
        <v>1082</v>
      </c>
      <c r="AD227" s="27">
        <f t="shared" si="192"/>
        <v>0.21838949312104711</v>
      </c>
      <c r="AE227" s="27">
        <f t="shared" si="193"/>
        <v>0.11927909007072908</v>
      </c>
      <c r="AF227" s="24">
        <f t="shared" si="194"/>
        <v>1.8309117967914443</v>
      </c>
      <c r="AG227" s="29">
        <f t="shared" si="195"/>
        <v>0.68278847891657923</v>
      </c>
      <c r="AH227" s="29">
        <f t="shared" si="196"/>
        <v>4.2959001782531194</v>
      </c>
      <c r="AJ227" s="51">
        <f t="shared" si="197"/>
        <v>36.313695891263222</v>
      </c>
      <c r="AK227" s="51">
        <f t="shared" si="198"/>
        <v>4.2959001782531194</v>
      </c>
      <c r="AL227" s="58">
        <f t="shared" si="168"/>
        <v>0.68278847891657923</v>
      </c>
      <c r="AN227" s="122"/>
      <c r="AO227" s="160"/>
      <c r="AP227" s="160"/>
      <c r="AQ227" s="128"/>
    </row>
    <row r="228" spans="1:43" x14ac:dyDescent="0.2">
      <c r="A228" s="1">
        <v>66</v>
      </c>
      <c r="B228" s="1">
        <v>79</v>
      </c>
      <c r="C228" s="1" t="s">
        <v>17</v>
      </c>
      <c r="D228" s="1">
        <v>21.1</v>
      </c>
      <c r="E228" s="47">
        <v>1069</v>
      </c>
      <c r="F228">
        <v>1096</v>
      </c>
      <c r="G228" s="47">
        <v>4725</v>
      </c>
      <c r="H228" s="17">
        <v>0.64200000000000002</v>
      </c>
      <c r="I228" s="25">
        <f t="shared" si="185"/>
        <v>0.21932373141139783</v>
      </c>
      <c r="J228" s="25">
        <f t="shared" si="186"/>
        <v>0.12081773268551581</v>
      </c>
      <c r="K228" s="27">
        <f t="shared" si="187"/>
        <v>1.8153273243613135</v>
      </c>
      <c r="L228" s="27">
        <f t="shared" si="188"/>
        <v>0.67842313445059721</v>
      </c>
      <c r="M228" s="27">
        <f t="shared" si="189"/>
        <v>4.3111313868613141</v>
      </c>
      <c r="N228" s="27"/>
      <c r="O228" s="51">
        <f t="shared" si="190"/>
        <v>35.59796951996239</v>
      </c>
      <c r="P228" s="51">
        <f t="shared" si="191"/>
        <v>4.3111313868613141</v>
      </c>
      <c r="Q228" s="58">
        <f t="shared" si="167"/>
        <v>0.67842313445059721</v>
      </c>
      <c r="R228" s="156">
        <f t="shared" si="169"/>
        <v>727.64521844895592</v>
      </c>
      <c r="S228" s="156">
        <f t="shared" si="170"/>
        <v>1133.4037670544485</v>
      </c>
      <c r="T228" s="153"/>
      <c r="U228" s="153"/>
      <c r="W228" s="9">
        <v>66</v>
      </c>
      <c r="X228" s="7">
        <v>21.1</v>
      </c>
      <c r="Y228" s="17">
        <v>0.67500000000000004</v>
      </c>
      <c r="Z228" s="21">
        <v>1299</v>
      </c>
      <c r="AA228">
        <v>5238</v>
      </c>
      <c r="AB228">
        <v>765</v>
      </c>
      <c r="AC228">
        <v>1124</v>
      </c>
      <c r="AD228" s="27">
        <f t="shared" si="192"/>
        <v>0.21992373127464171</v>
      </c>
      <c r="AE228" s="27">
        <f t="shared" si="193"/>
        <v>0.12318659758659259</v>
      </c>
      <c r="AF228" s="24">
        <f t="shared" si="194"/>
        <v>1.7852894355658202</v>
      </c>
      <c r="AG228" s="29">
        <f t="shared" si="195"/>
        <v>0.66810938754010696</v>
      </c>
      <c r="AH228" s="29">
        <f t="shared" si="196"/>
        <v>4.0323325635103924</v>
      </c>
      <c r="AJ228" s="51">
        <f t="shared" si="197"/>
        <v>39.462891924986877</v>
      </c>
      <c r="AK228" s="51">
        <f t="shared" si="198"/>
        <v>4.0323325635103924</v>
      </c>
      <c r="AL228" s="58">
        <f t="shared" si="168"/>
        <v>0.66810938754010696</v>
      </c>
      <c r="AN228" s="122"/>
      <c r="AO228" s="160"/>
      <c r="AP228" s="160"/>
      <c r="AQ228" s="128"/>
    </row>
    <row r="229" spans="1:43" x14ac:dyDescent="0.2">
      <c r="A229" s="1">
        <v>66</v>
      </c>
      <c r="B229" s="1">
        <v>79</v>
      </c>
      <c r="C229" s="1" t="s">
        <v>17</v>
      </c>
      <c r="D229" s="1">
        <v>21.1</v>
      </c>
      <c r="E229" s="47">
        <v>1174</v>
      </c>
      <c r="F229">
        <v>1516</v>
      </c>
      <c r="G229" s="47">
        <v>5754</v>
      </c>
      <c r="H229" s="17">
        <v>0.70499999999999996</v>
      </c>
      <c r="I229" s="25">
        <f t="shared" si="185"/>
        <v>0.22144857365129964</v>
      </c>
      <c r="J229" s="25">
        <f t="shared" si="186"/>
        <v>0.12616769049790427</v>
      </c>
      <c r="K229" s="27">
        <f t="shared" si="187"/>
        <v>1.7551924171503959</v>
      </c>
      <c r="L229" s="27">
        <f t="shared" si="188"/>
        <v>0.65911936128647564</v>
      </c>
      <c r="M229" s="27">
        <f t="shared" si="189"/>
        <v>3.7955145118733511</v>
      </c>
      <c r="N229" s="27"/>
      <c r="O229" s="51">
        <f t="shared" si="190"/>
        <v>43.350416215420864</v>
      </c>
      <c r="P229" s="51">
        <f t="shared" si="191"/>
        <v>3.7955145118733511</v>
      </c>
      <c r="Q229" s="58">
        <f t="shared" si="167"/>
        <v>0.65911936128647564</v>
      </c>
      <c r="R229" s="156">
        <f t="shared" si="169"/>
        <v>799.11645131812372</v>
      </c>
      <c r="S229" s="156">
        <f t="shared" si="170"/>
        <v>1133.498512507977</v>
      </c>
      <c r="T229" s="153"/>
      <c r="U229" s="153"/>
      <c r="W229" s="9">
        <v>66</v>
      </c>
      <c r="X229" s="7">
        <v>21.1</v>
      </c>
      <c r="Y229" s="17">
        <v>0.7</v>
      </c>
      <c r="Z229" s="21">
        <v>1489</v>
      </c>
      <c r="AA229">
        <v>5678</v>
      </c>
      <c r="AB229">
        <v>793</v>
      </c>
      <c r="AC229">
        <v>1165</v>
      </c>
      <c r="AD229" s="27">
        <f t="shared" si="192"/>
        <v>0.22191300841587736</v>
      </c>
      <c r="AE229" s="27">
        <f t="shared" si="193"/>
        <v>0.12681486522070984</v>
      </c>
      <c r="AF229" s="24">
        <f t="shared" si="194"/>
        <v>1.7498974432505037</v>
      </c>
      <c r="AG229" s="29">
        <f t="shared" si="195"/>
        <v>0.6578196896382994</v>
      </c>
      <c r="AH229" s="29">
        <f t="shared" si="196"/>
        <v>3.8132975151108126</v>
      </c>
      <c r="AJ229" s="51">
        <f t="shared" si="197"/>
        <v>42.777835118380203</v>
      </c>
      <c r="AK229" s="51">
        <f t="shared" si="198"/>
        <v>3.8132975151108126</v>
      </c>
      <c r="AL229" s="58">
        <f t="shared" si="168"/>
        <v>0.6578196896382994</v>
      </c>
      <c r="AN229" s="122"/>
      <c r="AO229" s="160"/>
      <c r="AP229" s="160"/>
      <c r="AQ229" s="128"/>
    </row>
    <row r="230" spans="1:43" x14ac:dyDescent="0.2">
      <c r="A230" s="1">
        <v>66</v>
      </c>
      <c r="B230" s="1">
        <v>79</v>
      </c>
      <c r="C230" s="1" t="s">
        <v>17</v>
      </c>
      <c r="D230" s="1">
        <v>21.1</v>
      </c>
      <c r="E230" s="47">
        <v>1269</v>
      </c>
      <c r="F230">
        <v>2017</v>
      </c>
      <c r="G230" s="47">
        <v>6867</v>
      </c>
      <c r="H230" s="17">
        <v>0.76200000000000001</v>
      </c>
      <c r="I230" s="25">
        <f t="shared" si="185"/>
        <v>0.22619501360522956</v>
      </c>
      <c r="J230" s="25">
        <f t="shared" si="186"/>
        <v>0.13291508542352554</v>
      </c>
      <c r="K230" s="27">
        <f t="shared" si="187"/>
        <v>1.701800912097174</v>
      </c>
      <c r="L230" s="27">
        <f t="shared" si="188"/>
        <v>0.64588196345590621</v>
      </c>
      <c r="M230" s="27">
        <f t="shared" si="189"/>
        <v>3.4045612295488348</v>
      </c>
      <c r="N230" s="27"/>
      <c r="O230" s="51">
        <f t="shared" si="190"/>
        <v>51.735715702345338</v>
      </c>
      <c r="P230" s="51">
        <f t="shared" si="191"/>
        <v>3.4045612295488348</v>
      </c>
      <c r="Q230" s="58">
        <f t="shared" si="167"/>
        <v>0.64588196345590621</v>
      </c>
      <c r="R230" s="156">
        <f t="shared" si="169"/>
        <v>863.78090010451365</v>
      </c>
      <c r="S230" s="156">
        <f t="shared" si="170"/>
        <v>1133.5707350452935</v>
      </c>
      <c r="T230" s="153"/>
      <c r="U230" s="153"/>
      <c r="W230" s="9">
        <v>66</v>
      </c>
      <c r="X230" s="7">
        <v>21.1</v>
      </c>
      <c r="Y230" s="17">
        <v>0.72499999999999998</v>
      </c>
      <c r="Z230" s="21">
        <v>1699</v>
      </c>
      <c r="AA230">
        <v>6140</v>
      </c>
      <c r="AB230">
        <v>822</v>
      </c>
      <c r="AC230">
        <v>1207</v>
      </c>
      <c r="AD230" s="27">
        <f t="shared" si="192"/>
        <v>0.22355946135657631</v>
      </c>
      <c r="AE230" s="27">
        <f t="shared" si="193"/>
        <v>0.13011423461764501</v>
      </c>
      <c r="AF230" s="24">
        <f t="shared" si="194"/>
        <v>1.7181783531489108</v>
      </c>
      <c r="AG230" s="29">
        <f t="shared" si="195"/>
        <v>0.64828752090330855</v>
      </c>
      <c r="AH230" s="29">
        <f t="shared" si="196"/>
        <v>3.6138905238375516</v>
      </c>
      <c r="AJ230" s="51">
        <f t="shared" si="197"/>
        <v>46.258525471443185</v>
      </c>
      <c r="AK230" s="51">
        <f t="shared" si="198"/>
        <v>3.6138905238375516</v>
      </c>
      <c r="AL230" s="58">
        <f t="shared" si="168"/>
        <v>0.64828752090330855</v>
      </c>
      <c r="AN230" s="122"/>
      <c r="AO230" s="160"/>
      <c r="AP230" s="160"/>
      <c r="AQ230" s="128"/>
    </row>
    <row r="231" spans="1:43" x14ac:dyDescent="0.2">
      <c r="A231" s="1">
        <v>66</v>
      </c>
      <c r="B231" s="1">
        <v>79</v>
      </c>
      <c r="C231" s="1" t="s">
        <v>17</v>
      </c>
      <c r="D231" s="1">
        <v>21.1</v>
      </c>
      <c r="E231" s="47">
        <v>1375</v>
      </c>
      <c r="F231">
        <v>2768</v>
      </c>
      <c r="G231" s="47">
        <v>8232</v>
      </c>
      <c r="H231" s="17">
        <v>0.82599999999999996</v>
      </c>
      <c r="I231" s="25">
        <f t="shared" si="185"/>
        <v>0.23096128599335444</v>
      </c>
      <c r="J231" s="25">
        <f t="shared" si="186"/>
        <v>0.14338748062507645</v>
      </c>
      <c r="K231" s="27">
        <f t="shared" si="187"/>
        <v>1.6107493135838149</v>
      </c>
      <c r="L231" s="27">
        <f t="shared" si="188"/>
        <v>0.61773248559437577</v>
      </c>
      <c r="M231" s="27">
        <f t="shared" si="189"/>
        <v>2.9739884393063583</v>
      </c>
      <c r="N231" s="27"/>
      <c r="O231" s="51">
        <f t="shared" si="190"/>
        <v>62.019573563667805</v>
      </c>
      <c r="P231" s="51">
        <f t="shared" si="191"/>
        <v>2.9739884393063583</v>
      </c>
      <c r="Q231" s="58">
        <f t="shared" si="167"/>
        <v>0.61773248559437577</v>
      </c>
      <c r="R231" s="156">
        <f t="shared" si="169"/>
        <v>935.93281138195925</v>
      </c>
      <c r="S231" s="156">
        <f t="shared" si="170"/>
        <v>1133.090570680338</v>
      </c>
      <c r="T231" s="153"/>
      <c r="U231" s="153"/>
      <c r="W231" s="9">
        <v>66</v>
      </c>
      <c r="X231" s="7">
        <v>21.1</v>
      </c>
      <c r="Y231" s="17">
        <v>0.75</v>
      </c>
      <c r="Z231" s="21">
        <v>1928</v>
      </c>
      <c r="AA231">
        <v>6624</v>
      </c>
      <c r="AB231">
        <v>850</v>
      </c>
      <c r="AC231">
        <v>1249</v>
      </c>
      <c r="AD231" s="27">
        <f t="shared" si="192"/>
        <v>0.2252343739104751</v>
      </c>
      <c r="AE231" s="27">
        <f t="shared" si="193"/>
        <v>0.13325176101656205</v>
      </c>
      <c r="AF231" s="24">
        <f t="shared" si="194"/>
        <v>1.6902919120331956</v>
      </c>
      <c r="AG231" s="29">
        <f t="shared" si="195"/>
        <v>0.64015028040950395</v>
      </c>
      <c r="AH231" s="29">
        <f t="shared" si="196"/>
        <v>3.4356846473029043</v>
      </c>
      <c r="AJ231" s="51">
        <f t="shared" si="197"/>
        <v>49.904962984175846</v>
      </c>
      <c r="AK231" s="51">
        <f t="shared" si="198"/>
        <v>3.4356846473029043</v>
      </c>
      <c r="AL231" s="58">
        <f t="shared" si="168"/>
        <v>0.64015028040950395</v>
      </c>
      <c r="AN231" s="122"/>
      <c r="AO231" s="160"/>
      <c r="AP231" s="160"/>
      <c r="AQ231" s="128"/>
    </row>
    <row r="232" spans="1:43" x14ac:dyDescent="0.2">
      <c r="W232" s="9">
        <v>66</v>
      </c>
      <c r="X232" s="7">
        <v>21.1</v>
      </c>
      <c r="Y232" s="17">
        <v>0.77500000000000002</v>
      </c>
      <c r="Z232" s="21">
        <v>2178</v>
      </c>
      <c r="AA232">
        <v>7130</v>
      </c>
      <c r="AB232">
        <v>878</v>
      </c>
      <c r="AC232">
        <v>1290</v>
      </c>
      <c r="AD232" s="27">
        <f t="shared" si="192"/>
        <v>0.22727377879801913</v>
      </c>
      <c r="AE232" s="27">
        <f t="shared" si="193"/>
        <v>0.1366287161109144</v>
      </c>
      <c r="AF232" s="24">
        <f t="shared" si="194"/>
        <v>1.6634407851239676</v>
      </c>
      <c r="AG232" s="29">
        <f t="shared" si="195"/>
        <v>0.6328268586068706</v>
      </c>
      <c r="AH232" s="29">
        <f t="shared" si="196"/>
        <v>3.2736455463728191</v>
      </c>
      <c r="AJ232" s="51">
        <f t="shared" si="197"/>
        <v>53.717147656578163</v>
      </c>
      <c r="AK232" s="51">
        <f t="shared" si="198"/>
        <v>3.2736455463728191</v>
      </c>
      <c r="AL232" s="58">
        <f t="shared" si="168"/>
        <v>0.6328268586068706</v>
      </c>
      <c r="AN232" s="122"/>
      <c r="AO232" s="160"/>
      <c r="AP232" s="160"/>
      <c r="AQ232" s="128"/>
    </row>
    <row r="233" spans="1:43" x14ac:dyDescent="0.2">
      <c r="W233" s="9">
        <v>66</v>
      </c>
      <c r="X233" s="7">
        <v>21.1</v>
      </c>
      <c r="Y233" s="17">
        <v>0.8</v>
      </c>
      <c r="Z233" s="21">
        <v>2447</v>
      </c>
      <c r="AA233">
        <v>7658</v>
      </c>
      <c r="AB233">
        <v>907</v>
      </c>
      <c r="AC233">
        <v>1332</v>
      </c>
      <c r="AD233" s="27">
        <f t="shared" si="192"/>
        <v>0.22895289321251006</v>
      </c>
      <c r="AE233" s="27">
        <f t="shared" si="193"/>
        <v>0.13943587862988766</v>
      </c>
      <c r="AF233" s="24">
        <f t="shared" si="194"/>
        <v>1.6419941227625663</v>
      </c>
      <c r="AG233" s="29">
        <f t="shared" si="195"/>
        <v>0.62697115050169083</v>
      </c>
      <c r="AH233" s="29">
        <f t="shared" si="196"/>
        <v>3.1295463833265225</v>
      </c>
      <c r="AJ233" s="51">
        <f t="shared" si="197"/>
        <v>57.695079488650151</v>
      </c>
      <c r="AK233" s="51">
        <f t="shared" si="198"/>
        <v>3.1295463833265225</v>
      </c>
      <c r="AL233" s="58">
        <f t="shared" si="168"/>
        <v>0.62697115050169083</v>
      </c>
      <c r="AN233" s="122"/>
      <c r="AO233" s="160"/>
      <c r="AP233" s="160"/>
      <c r="AQ233" s="128"/>
    </row>
    <row r="234" spans="1:43" x14ac:dyDescent="0.2">
      <c r="W234" s="9">
        <v>66</v>
      </c>
      <c r="X234" s="7">
        <v>21.1</v>
      </c>
      <c r="Y234" s="17">
        <v>0.82499999999999996</v>
      </c>
      <c r="Z234" s="21">
        <v>2736</v>
      </c>
      <c r="AA234">
        <v>8209</v>
      </c>
      <c r="AB234">
        <v>935</v>
      </c>
      <c r="AC234">
        <v>1373</v>
      </c>
      <c r="AD234" s="27">
        <f t="shared" si="192"/>
        <v>0.23098746081768065</v>
      </c>
      <c r="AE234" s="27">
        <f t="shared" si="193"/>
        <v>0.14235008281405714</v>
      </c>
      <c r="AF234" s="24">
        <f t="shared" si="194"/>
        <v>1.622671769846491</v>
      </c>
      <c r="AG234" s="29">
        <f t="shared" si="195"/>
        <v>0.62234008438498833</v>
      </c>
      <c r="AH234" s="29">
        <f t="shared" si="196"/>
        <v>3.0003654970760234</v>
      </c>
      <c r="AJ234" s="51">
        <f t="shared" si="197"/>
        <v>61.846292442194972</v>
      </c>
      <c r="AK234" s="51">
        <f t="shared" si="198"/>
        <v>3.0003654970760234</v>
      </c>
      <c r="AL234" s="58">
        <f t="shared" si="168"/>
        <v>0.62234008438498833</v>
      </c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0241" r:id="rId3">
          <objectPr defaultSize="0" r:id="rId4">
            <anchor moveWithCells="1">
              <from>
                <xdr:col>11</xdr:col>
                <xdr:colOff>279400</xdr:colOff>
                <xdr:row>0</xdr:row>
                <xdr:rowOff>101600</xdr:rowOff>
              </from>
              <to>
                <xdr:col>19</xdr:col>
                <xdr:colOff>825500</xdr:colOff>
                <xdr:row>2</xdr:row>
                <xdr:rowOff>139700</xdr:rowOff>
              </to>
            </anchor>
          </objectPr>
        </oleObject>
      </mc:Choice>
      <mc:Fallback>
        <oleObject progId="Equation.DSMT4" shapeId="10241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Q234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1.83203125" customWidth="1"/>
    <col min="10" max="11" width="12.1640625" customWidth="1"/>
    <col min="12" max="12" width="11.5" customWidth="1"/>
    <col min="13" max="13" width="11.6640625" customWidth="1"/>
    <col min="15" max="16" width="12.6640625" style="7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5" width="8.83203125" style="24"/>
    <col min="36" max="36" width="14.1640625" style="51" customWidth="1"/>
    <col min="37" max="37" width="13.6640625" style="27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90</v>
      </c>
      <c r="B1" s="20"/>
      <c r="C1" s="20"/>
      <c r="I1" s="25"/>
      <c r="J1" s="25"/>
      <c r="K1" s="27"/>
      <c r="L1" s="27"/>
      <c r="M1" s="27"/>
      <c r="N1" s="27"/>
      <c r="O1" s="51"/>
      <c r="P1" s="51"/>
      <c r="Q1" s="61"/>
      <c r="R1" s="155"/>
      <c r="V1" s="29"/>
      <c r="Z1" s="34"/>
      <c r="AA1" s="36"/>
      <c r="AB1" s="34"/>
      <c r="AC1" s="21"/>
      <c r="AD1" s="27"/>
      <c r="AE1" s="27"/>
      <c r="AG1" s="29"/>
      <c r="AH1" s="29"/>
      <c r="AL1" s="61"/>
    </row>
    <row r="2" spans="1:43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0.14016000000000001</v>
      </c>
      <c r="L2" s="27"/>
      <c r="M2" s="27"/>
      <c r="N2" s="27"/>
      <c r="O2" s="51"/>
      <c r="P2" s="51"/>
      <c r="Q2" s="61"/>
      <c r="R2" s="155"/>
      <c r="V2" s="29"/>
      <c r="Z2" s="34"/>
      <c r="AA2" s="36"/>
      <c r="AB2" s="34"/>
      <c r="AC2" s="21"/>
      <c r="AD2" s="27"/>
      <c r="AE2" s="27"/>
      <c r="AG2" s="29"/>
      <c r="AH2" s="29"/>
      <c r="AL2" s="61"/>
    </row>
    <row r="3" spans="1:43" ht="18" x14ac:dyDescent="0.2">
      <c r="A3" s="32" t="s">
        <v>122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29</v>
      </c>
      <c r="L3" s="27"/>
      <c r="M3" s="24"/>
      <c r="N3" s="24"/>
      <c r="O3" s="51"/>
      <c r="P3" s="51"/>
      <c r="Q3" s="61"/>
      <c r="R3" s="155"/>
      <c r="V3" s="29"/>
      <c r="Z3" s="34"/>
      <c r="AA3" s="34"/>
      <c r="AB3" s="34"/>
      <c r="AC3" s="16"/>
      <c r="AD3" s="27"/>
      <c r="AF3" s="29"/>
      <c r="AG3" s="29"/>
      <c r="AL3" s="61"/>
    </row>
    <row r="4" spans="1:43" x14ac:dyDescent="0.2">
      <c r="A4" s="42"/>
      <c r="C4" s="7">
        <v>86</v>
      </c>
      <c r="D4" s="5">
        <v>15.625</v>
      </c>
      <c r="E4" s="9">
        <v>4</v>
      </c>
      <c r="F4" s="1">
        <v>26.2</v>
      </c>
      <c r="G4" s="5">
        <v>538.85</v>
      </c>
      <c r="H4" s="5">
        <v>0.93799999999999994</v>
      </c>
      <c r="I4" s="25"/>
      <c r="J4" s="25"/>
      <c r="K4" s="27"/>
      <c r="L4" s="27"/>
      <c r="M4" s="24"/>
      <c r="N4" s="24"/>
      <c r="O4" s="51"/>
      <c r="P4" s="51"/>
      <c r="Q4" s="61"/>
      <c r="R4" s="157"/>
      <c r="V4" s="29"/>
      <c r="Z4" s="34"/>
      <c r="AA4" s="34"/>
      <c r="AB4" s="34"/>
      <c r="AC4" s="16"/>
      <c r="AD4" s="27"/>
      <c r="AF4" s="29"/>
      <c r="AG4" s="29"/>
      <c r="AL4" s="61"/>
    </row>
    <row r="5" spans="1:43" x14ac:dyDescent="0.2">
      <c r="A5" s="42"/>
      <c r="C5" s="41" t="s">
        <v>379</v>
      </c>
      <c r="E5" s="9"/>
      <c r="F5" s="1"/>
      <c r="G5" s="1"/>
      <c r="H5" s="5"/>
      <c r="I5" s="25"/>
      <c r="J5" s="25"/>
      <c r="K5" s="27"/>
      <c r="L5" s="27"/>
      <c r="M5" s="27"/>
      <c r="N5" s="27"/>
      <c r="O5" s="51"/>
      <c r="P5" s="51"/>
      <c r="Q5" s="61"/>
      <c r="R5" s="215" t="s">
        <v>426</v>
      </c>
      <c r="S5" s="215" t="s">
        <v>186</v>
      </c>
      <c r="V5" s="29"/>
      <c r="Z5" s="34"/>
      <c r="AA5" s="36"/>
      <c r="AB5" s="34"/>
      <c r="AC5" s="21"/>
      <c r="AD5" s="27"/>
      <c r="AE5" s="27"/>
      <c r="AG5" s="29"/>
      <c r="AH5" s="29"/>
      <c r="AL5" s="61"/>
    </row>
    <row r="6" spans="1:43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51"/>
      <c r="Q6" s="61"/>
      <c r="R6" s="336" t="s">
        <v>427</v>
      </c>
      <c r="S6" s="215" t="s">
        <v>428</v>
      </c>
      <c r="V6" s="29"/>
      <c r="W6" s="86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3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9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10</v>
      </c>
      <c r="L7" s="28" t="s">
        <v>11</v>
      </c>
      <c r="M7" s="28" t="s">
        <v>159</v>
      </c>
      <c r="N7" s="28"/>
      <c r="O7" s="55" t="s">
        <v>123</v>
      </c>
      <c r="P7" s="80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8</v>
      </c>
      <c r="Z7" s="39" t="s">
        <v>367</v>
      </c>
      <c r="AA7" s="38" t="s">
        <v>405</v>
      </c>
      <c r="AB7" s="39" t="s">
        <v>406</v>
      </c>
      <c r="AC7" s="22" t="s">
        <v>9</v>
      </c>
      <c r="AD7" s="28" t="s">
        <v>369</v>
      </c>
      <c r="AE7" s="28" t="s">
        <v>370</v>
      </c>
      <c r="AF7" s="79" t="s">
        <v>10</v>
      </c>
      <c r="AG7" s="30" t="s">
        <v>11</v>
      </c>
      <c r="AH7" s="30" t="s">
        <v>355</v>
      </c>
      <c r="AI7" s="79"/>
      <c r="AJ7" s="55" t="s">
        <v>123</v>
      </c>
      <c r="AK7" s="28" t="s">
        <v>124</v>
      </c>
      <c r="AL7" s="61" t="s">
        <v>353</v>
      </c>
      <c r="AN7" s="112"/>
      <c r="AQ7" s="162"/>
    </row>
    <row r="8" spans="1:43" x14ac:dyDescent="0.2">
      <c r="A8" s="1">
        <v>68</v>
      </c>
      <c r="B8" s="1">
        <v>99</v>
      </c>
      <c r="C8" s="1" t="s">
        <v>92</v>
      </c>
      <c r="D8" s="66">
        <v>-2</v>
      </c>
      <c r="E8" s="68">
        <v>735</v>
      </c>
      <c r="F8" s="47">
        <v>61</v>
      </c>
      <c r="G8" s="47">
        <v>448</v>
      </c>
      <c r="H8" s="50">
        <v>0.52800000000000002</v>
      </c>
      <c r="I8" s="25">
        <f t="shared" ref="I8:I23" si="0">0.1515*(G8/1000)/(E8/1000)^2/($D$4/10)^4</f>
        <v>2.1078313746161325E-2</v>
      </c>
      <c r="J8" s="25">
        <f t="shared" ref="J8:J23" si="1">0.5*(F8/1000)/(E8/1000)^3/($D$4/10)^5</f>
        <v>8.2477918483826497E-3</v>
      </c>
      <c r="K8" s="27">
        <f t="shared" ref="K8:K23" si="2">I8/J8</f>
        <v>2.5556311475409839</v>
      </c>
      <c r="L8" s="27">
        <f t="shared" ref="L8:L23" si="3">0.798*I8^1.5/J8</f>
        <v>0.29608676586428961</v>
      </c>
      <c r="M8" s="27">
        <f t="shared" ref="M8:M23" si="4">G8/F8</f>
        <v>7.3442622950819674</v>
      </c>
      <c r="N8" s="27"/>
      <c r="O8" s="51">
        <f t="shared" ref="O8:O23" si="5">G8/(PI()*$D$4^2/4)</f>
        <v>2.3364047505053818</v>
      </c>
      <c r="P8" s="51">
        <f t="shared" ref="P8:P23" si="6">M8</f>
        <v>7.3442622950819674</v>
      </c>
      <c r="Q8" s="58">
        <f>L8</f>
        <v>0.29608676586428961</v>
      </c>
      <c r="R8" s="156">
        <f>E8*(PI()/30)*($D$4/2)</f>
        <v>601.32046885117131</v>
      </c>
      <c r="S8" s="156">
        <f>R8/H8</f>
        <v>1138.8645243393396</v>
      </c>
      <c r="T8" s="153"/>
      <c r="U8" s="153"/>
      <c r="V8" s="47"/>
      <c r="W8" s="9">
        <v>68</v>
      </c>
      <c r="X8" s="7">
        <v>-2</v>
      </c>
      <c r="Y8" s="62">
        <v>0.72499999999999998</v>
      </c>
      <c r="Z8" s="21">
        <v>166</v>
      </c>
      <c r="AA8">
        <v>642</v>
      </c>
      <c r="AB8">
        <v>825</v>
      </c>
      <c r="AC8">
        <v>1009</v>
      </c>
      <c r="AD8" s="27">
        <f t="shared" ref="AD8:AD19" si="7">0.1515*(AA8/1000)/(AC8/1000)^2/($D$4/10)^4</f>
        <v>1.6028217399283558E-2</v>
      </c>
      <c r="AE8" s="27">
        <f t="shared" ref="AE8:AE19" si="8">0.5*(Z8/1000)/(AC8/1000)^3/($D$4/10)^5</f>
        <v>8.6756987534747018E-3</v>
      </c>
      <c r="AF8" s="24">
        <f t="shared" ref="AF8:AF19" si="9">AD8/AE8</f>
        <v>1.8474843185240959</v>
      </c>
      <c r="AG8" s="29">
        <f t="shared" ref="AG8:AG19" si="10">0.798*AD8^1.5/AE8</f>
        <v>0.18664925651088338</v>
      </c>
      <c r="AH8" s="29">
        <f t="shared" ref="AH8:AH19" si="11">AA8/Z8</f>
        <v>3.8674698795180724</v>
      </c>
      <c r="AJ8" s="51">
        <f t="shared" ref="AJ8:AJ19" si="12">AA8/(PI()*$D$4^2/4)</f>
        <v>3.3481514505010157</v>
      </c>
      <c r="AK8" s="27">
        <f t="shared" ref="AK8:AK19" si="13">AH8</f>
        <v>3.8674698795180724</v>
      </c>
      <c r="AL8" s="58">
        <f>AG8</f>
        <v>0.18664925651088338</v>
      </c>
      <c r="AN8" s="122"/>
      <c r="AO8" s="160"/>
      <c r="AP8" s="160"/>
      <c r="AQ8" s="128"/>
    </row>
    <row r="9" spans="1:43" x14ac:dyDescent="0.2">
      <c r="A9" s="1">
        <v>68</v>
      </c>
      <c r="B9" s="1">
        <v>99</v>
      </c>
      <c r="C9" s="1" t="s">
        <v>92</v>
      </c>
      <c r="D9" s="66">
        <v>-2</v>
      </c>
      <c r="E9" s="68">
        <v>854</v>
      </c>
      <c r="F9" s="47">
        <v>90</v>
      </c>
      <c r="G9" s="47">
        <v>490</v>
      </c>
      <c r="H9" s="50">
        <v>0.61399999999999999</v>
      </c>
      <c r="I9" s="25">
        <f t="shared" si="0"/>
        <v>1.707705068529965E-2</v>
      </c>
      <c r="J9" s="25">
        <f t="shared" si="1"/>
        <v>7.7578034395270482E-3</v>
      </c>
      <c r="K9" s="27">
        <f t="shared" si="2"/>
        <v>2.2012739583333327</v>
      </c>
      <c r="L9" s="27">
        <f t="shared" si="3"/>
        <v>0.22955323678633019</v>
      </c>
      <c r="M9" s="27">
        <f t="shared" si="4"/>
        <v>5.4444444444444446</v>
      </c>
      <c r="N9" s="27"/>
      <c r="O9" s="51">
        <f t="shared" si="5"/>
        <v>2.5554426958652612</v>
      </c>
      <c r="P9" s="51">
        <f t="shared" si="6"/>
        <v>5.4444444444444446</v>
      </c>
      <c r="Q9" s="58">
        <f t="shared" ref="Q9:Q71" si="14">L9</f>
        <v>0.22955323678633019</v>
      </c>
      <c r="R9" s="156">
        <f t="shared" ref="R9:R72" si="15">E9*(PI()/30)*($D$4/2)</f>
        <v>698.67711618897999</v>
      </c>
      <c r="S9" s="156">
        <f t="shared" ref="S9:S72" si="16">R9/H9</f>
        <v>1137.9106126856352</v>
      </c>
      <c r="T9" s="153"/>
      <c r="U9" s="153"/>
      <c r="V9" s="47"/>
      <c r="W9" s="9">
        <v>68</v>
      </c>
      <c r="X9" s="7">
        <v>-2</v>
      </c>
      <c r="Y9" s="62">
        <v>0.75</v>
      </c>
      <c r="Z9" s="21">
        <v>185</v>
      </c>
      <c r="AA9">
        <v>652</v>
      </c>
      <c r="AB9">
        <v>854</v>
      </c>
      <c r="AC9">
        <v>1044</v>
      </c>
      <c r="AD9" s="27">
        <f t="shared" si="7"/>
        <v>1.5204744517549655E-2</v>
      </c>
      <c r="AE9" s="27">
        <f t="shared" si="8"/>
        <v>8.7285098563346323E-3</v>
      </c>
      <c r="AF9" s="24">
        <f t="shared" si="9"/>
        <v>1.741963378378379</v>
      </c>
      <c r="AG9" s="29">
        <f t="shared" si="10"/>
        <v>0.17140815309014937</v>
      </c>
      <c r="AH9" s="29">
        <f t="shared" si="11"/>
        <v>3.5243243243243243</v>
      </c>
      <c r="AJ9" s="51">
        <f t="shared" si="12"/>
        <v>3.4003033422533679</v>
      </c>
      <c r="AK9" s="27">
        <f t="shared" si="13"/>
        <v>3.5243243243243243</v>
      </c>
      <c r="AL9" s="58">
        <f t="shared" ref="AL9:AL72" si="17">AG9</f>
        <v>0.17140815309014937</v>
      </c>
      <c r="AN9" s="122"/>
      <c r="AO9" s="160"/>
      <c r="AP9" s="160"/>
      <c r="AQ9" s="128"/>
    </row>
    <row r="10" spans="1:43" x14ac:dyDescent="0.2">
      <c r="A10" s="1">
        <v>68</v>
      </c>
      <c r="B10" s="1">
        <v>99</v>
      </c>
      <c r="C10" s="1" t="s">
        <v>92</v>
      </c>
      <c r="D10" s="66">
        <v>-2</v>
      </c>
      <c r="E10" s="68">
        <v>978</v>
      </c>
      <c r="F10" s="47">
        <v>154</v>
      </c>
      <c r="G10" s="47">
        <v>661</v>
      </c>
      <c r="H10" s="50">
        <v>0.70299999999999996</v>
      </c>
      <c r="I10" s="25">
        <f t="shared" si="0"/>
        <v>1.7565328599997491E-2</v>
      </c>
      <c r="J10" s="25">
        <f t="shared" si="1"/>
        <v>8.8384076961352878E-3</v>
      </c>
      <c r="K10" s="27">
        <f t="shared" si="2"/>
        <v>1.9873860998376627</v>
      </c>
      <c r="L10" s="27">
        <f t="shared" si="3"/>
        <v>0.21019059455125469</v>
      </c>
      <c r="M10" s="27">
        <f t="shared" si="4"/>
        <v>4.2922077922077921</v>
      </c>
      <c r="N10" s="27"/>
      <c r="O10" s="51">
        <f t="shared" si="5"/>
        <v>3.447240044830485</v>
      </c>
      <c r="P10" s="51">
        <f t="shared" si="6"/>
        <v>4.2922077922077921</v>
      </c>
      <c r="Q10" s="58">
        <f t="shared" si="14"/>
        <v>0.21019059455125469</v>
      </c>
      <c r="R10" s="156">
        <f t="shared" si="15"/>
        <v>800.12437896115046</v>
      </c>
      <c r="S10" s="156">
        <f t="shared" si="16"/>
        <v>1138.1570113245384</v>
      </c>
      <c r="T10" s="153"/>
      <c r="U10" s="153"/>
      <c r="V10" s="47"/>
      <c r="W10" s="9">
        <v>68</v>
      </c>
      <c r="X10" s="7">
        <v>-2</v>
      </c>
      <c r="Y10" s="62">
        <v>0.77500000000000002</v>
      </c>
      <c r="Z10" s="21">
        <v>208</v>
      </c>
      <c r="AA10">
        <v>679</v>
      </c>
      <c r="AB10">
        <v>882</v>
      </c>
      <c r="AC10">
        <v>1078</v>
      </c>
      <c r="AD10" s="27">
        <f t="shared" si="7"/>
        <v>1.4851310611763003E-2</v>
      </c>
      <c r="AE10" s="27">
        <f t="shared" si="8"/>
        <v>8.9140881956815098E-3</v>
      </c>
      <c r="AF10" s="24">
        <f t="shared" si="9"/>
        <v>1.6660493239182692</v>
      </c>
      <c r="AG10" s="29">
        <f t="shared" si="10"/>
        <v>0.16202168211261692</v>
      </c>
      <c r="AH10" s="29">
        <f t="shared" si="11"/>
        <v>3.2644230769230771</v>
      </c>
      <c r="AJ10" s="51">
        <f t="shared" si="12"/>
        <v>3.541113449984719</v>
      </c>
      <c r="AK10" s="27">
        <f t="shared" si="13"/>
        <v>3.2644230769230771</v>
      </c>
      <c r="AL10" s="58">
        <f t="shared" si="17"/>
        <v>0.16202168211261692</v>
      </c>
      <c r="AN10" s="122"/>
      <c r="AO10" s="160"/>
      <c r="AP10" s="160"/>
      <c r="AQ10" s="128"/>
    </row>
    <row r="11" spans="1:43" x14ac:dyDescent="0.2">
      <c r="A11" s="1">
        <v>68</v>
      </c>
      <c r="B11" s="1">
        <v>99</v>
      </c>
      <c r="C11" s="1" t="s">
        <v>92</v>
      </c>
      <c r="D11" s="66">
        <v>-2</v>
      </c>
      <c r="E11" s="68">
        <v>1049</v>
      </c>
      <c r="F11" s="47">
        <v>194</v>
      </c>
      <c r="G11" s="47">
        <v>704</v>
      </c>
      <c r="H11" s="50">
        <v>0.754</v>
      </c>
      <c r="I11" s="25">
        <f t="shared" si="0"/>
        <v>1.6261260664939416E-2</v>
      </c>
      <c r="J11" s="25">
        <f t="shared" si="1"/>
        <v>9.0228791296620044E-3</v>
      </c>
      <c r="K11" s="27">
        <f t="shared" si="2"/>
        <v>1.8022252577319586</v>
      </c>
      <c r="L11" s="27">
        <f t="shared" si="3"/>
        <v>0.18339566634451868</v>
      </c>
      <c r="M11" s="27">
        <f t="shared" si="4"/>
        <v>3.6288659793814433</v>
      </c>
      <c r="N11" s="27"/>
      <c r="O11" s="51">
        <f t="shared" si="5"/>
        <v>3.6714931793655996</v>
      </c>
      <c r="P11" s="51">
        <f t="shared" si="6"/>
        <v>3.6288659793814433</v>
      </c>
      <c r="Q11" s="58">
        <f t="shared" si="14"/>
        <v>0.18339566634451868</v>
      </c>
      <c r="R11" s="156">
        <f t="shared" si="15"/>
        <v>858.21111812908669</v>
      </c>
      <c r="S11" s="156">
        <f t="shared" si="16"/>
        <v>1138.2110320014413</v>
      </c>
      <c r="T11" s="153"/>
      <c r="U11" s="153"/>
      <c r="V11" s="47"/>
      <c r="W11" s="9">
        <v>68</v>
      </c>
      <c r="X11" s="7">
        <v>-2</v>
      </c>
      <c r="Y11" s="62">
        <v>0.8</v>
      </c>
      <c r="Z11" s="21">
        <v>227</v>
      </c>
      <c r="AA11">
        <v>662</v>
      </c>
      <c r="AB11">
        <v>911</v>
      </c>
      <c r="AC11">
        <v>1113</v>
      </c>
      <c r="AD11" s="27">
        <f t="shared" si="7"/>
        <v>1.3583140394117064E-2</v>
      </c>
      <c r="AE11" s="27">
        <f t="shared" si="8"/>
        <v>8.8391445967955715E-3</v>
      </c>
      <c r="AF11" s="24">
        <f t="shared" si="9"/>
        <v>1.5367030424008812</v>
      </c>
      <c r="AG11" s="29">
        <f t="shared" si="10"/>
        <v>0.14291997686269678</v>
      </c>
      <c r="AH11" s="29">
        <f t="shared" si="11"/>
        <v>2.9162995594713657</v>
      </c>
      <c r="AJ11" s="51">
        <f t="shared" si="12"/>
        <v>3.4524552340057202</v>
      </c>
      <c r="AK11" s="27">
        <f t="shared" si="13"/>
        <v>2.9162995594713657</v>
      </c>
      <c r="AL11" s="58">
        <f t="shared" si="17"/>
        <v>0.14291997686269678</v>
      </c>
      <c r="AN11" s="122"/>
      <c r="AO11" s="160"/>
      <c r="AP11" s="160"/>
      <c r="AQ11" s="128"/>
    </row>
    <row r="12" spans="1:43" x14ac:dyDescent="0.2">
      <c r="A12" s="1">
        <v>68</v>
      </c>
      <c r="B12" s="1">
        <v>99</v>
      </c>
      <c r="C12" s="1" t="s">
        <v>92</v>
      </c>
      <c r="D12" s="66">
        <v>-2</v>
      </c>
      <c r="E12" s="68">
        <v>1095</v>
      </c>
      <c r="F12" s="47">
        <v>211</v>
      </c>
      <c r="G12" s="47">
        <v>618</v>
      </c>
      <c r="H12" s="50">
        <v>0.78700000000000003</v>
      </c>
      <c r="I12" s="25">
        <f t="shared" si="0"/>
        <v>1.3100647629799211E-2</v>
      </c>
      <c r="J12" s="25">
        <f t="shared" si="1"/>
        <v>8.6279967337997907E-3</v>
      </c>
      <c r="K12" s="27">
        <f t="shared" si="2"/>
        <v>1.5183881072274878</v>
      </c>
      <c r="L12" s="27">
        <f t="shared" si="3"/>
        <v>0.13868582284262823</v>
      </c>
      <c r="M12" s="27">
        <f t="shared" si="4"/>
        <v>2.9289099526066349</v>
      </c>
      <c r="N12" s="27"/>
      <c r="O12" s="51">
        <f t="shared" si="5"/>
        <v>3.2229869102953703</v>
      </c>
      <c r="P12" s="51">
        <f t="shared" si="6"/>
        <v>2.9289099526066349</v>
      </c>
      <c r="Q12" s="58">
        <f t="shared" si="14"/>
        <v>0.13868582284262823</v>
      </c>
      <c r="R12" s="156">
        <f t="shared" si="15"/>
        <v>895.84478012521436</v>
      </c>
      <c r="S12" s="156">
        <f t="shared" si="16"/>
        <v>1138.303405495825</v>
      </c>
      <c r="T12" s="153"/>
      <c r="U12" s="153"/>
      <c r="V12" s="47"/>
      <c r="W12" s="9">
        <v>68</v>
      </c>
      <c r="X12" s="7">
        <v>-2</v>
      </c>
      <c r="Y12" s="62">
        <v>0.82499999999999996</v>
      </c>
      <c r="Z12" s="21">
        <v>249</v>
      </c>
      <c r="AA12">
        <v>655</v>
      </c>
      <c r="AB12">
        <v>939</v>
      </c>
      <c r="AC12">
        <v>1148</v>
      </c>
      <c r="AD12" s="27">
        <f t="shared" si="7"/>
        <v>1.2632521691413035E-2</v>
      </c>
      <c r="AE12" s="27">
        <f t="shared" si="8"/>
        <v>8.835752803215819E-3</v>
      </c>
      <c r="AF12" s="24">
        <f t="shared" si="9"/>
        <v>1.4297051957831326</v>
      </c>
      <c r="AG12" s="29">
        <f t="shared" si="10"/>
        <v>0.12823140866023758</v>
      </c>
      <c r="AH12" s="29">
        <f t="shared" si="11"/>
        <v>2.6305220883534135</v>
      </c>
      <c r="AJ12" s="51">
        <f t="shared" si="12"/>
        <v>3.4159489097790736</v>
      </c>
      <c r="AK12" s="27">
        <f t="shared" si="13"/>
        <v>2.6305220883534135</v>
      </c>
      <c r="AL12" s="58">
        <f t="shared" si="17"/>
        <v>0.12823140866023758</v>
      </c>
      <c r="AN12" s="122"/>
      <c r="AO12" s="160"/>
      <c r="AP12" s="160"/>
      <c r="AQ12" s="128"/>
    </row>
    <row r="13" spans="1:43" x14ac:dyDescent="0.2">
      <c r="A13" s="1">
        <v>68</v>
      </c>
      <c r="B13" s="1">
        <v>99</v>
      </c>
      <c r="C13" s="1" t="s">
        <v>92</v>
      </c>
      <c r="D13" s="66">
        <v>-2</v>
      </c>
      <c r="E13" s="68">
        <v>1129</v>
      </c>
      <c r="F13" s="47">
        <v>235</v>
      </c>
      <c r="G13" s="47">
        <v>661</v>
      </c>
      <c r="H13" s="50">
        <v>0.81100000000000005</v>
      </c>
      <c r="I13" s="25">
        <f t="shared" si="0"/>
        <v>1.3180931541226119E-2</v>
      </c>
      <c r="J13" s="25">
        <f t="shared" si="1"/>
        <v>8.7670990004431962E-3</v>
      </c>
      <c r="K13" s="27">
        <f t="shared" si="2"/>
        <v>1.5034541688829788</v>
      </c>
      <c r="L13" s="27">
        <f t="shared" si="3"/>
        <v>0.13774192153571593</v>
      </c>
      <c r="M13" s="27">
        <f t="shared" si="4"/>
        <v>2.8127659574468087</v>
      </c>
      <c r="N13" s="27"/>
      <c r="O13" s="51">
        <f t="shared" si="5"/>
        <v>3.447240044830485</v>
      </c>
      <c r="P13" s="51">
        <f t="shared" si="6"/>
        <v>2.8127659574468087</v>
      </c>
      <c r="Q13" s="58">
        <f t="shared" si="14"/>
        <v>0.13774192153571593</v>
      </c>
      <c r="R13" s="156">
        <f t="shared" si="15"/>
        <v>923.66096507887403</v>
      </c>
      <c r="S13" s="156">
        <f t="shared" si="16"/>
        <v>1138.9161098383156</v>
      </c>
      <c r="T13" s="153"/>
      <c r="U13" s="153"/>
      <c r="V13" s="47"/>
      <c r="W13" s="9">
        <v>68</v>
      </c>
      <c r="X13" s="7">
        <v>-2</v>
      </c>
      <c r="Y13" s="62">
        <v>0.85</v>
      </c>
      <c r="Z13" s="21">
        <v>281</v>
      </c>
      <c r="AA13">
        <v>687</v>
      </c>
      <c r="AB13">
        <v>968</v>
      </c>
      <c r="AC13">
        <v>1183</v>
      </c>
      <c r="AD13" s="27">
        <f t="shared" si="7"/>
        <v>1.2477275847741567E-2</v>
      </c>
      <c r="AE13" s="27">
        <f t="shared" si="8"/>
        <v>9.1121730795102121E-3</v>
      </c>
      <c r="AF13" s="24">
        <f t="shared" si="9"/>
        <v>1.3692975033362988</v>
      </c>
      <c r="AG13" s="29">
        <f t="shared" si="10"/>
        <v>0.12205641108897104</v>
      </c>
      <c r="AH13" s="29">
        <f t="shared" si="11"/>
        <v>2.4448398576512456</v>
      </c>
      <c r="AJ13" s="51">
        <f t="shared" si="12"/>
        <v>3.5828349633866008</v>
      </c>
      <c r="AK13" s="27">
        <f t="shared" si="13"/>
        <v>2.4448398576512456</v>
      </c>
      <c r="AL13" s="58">
        <f t="shared" si="17"/>
        <v>0.12205641108897104</v>
      </c>
      <c r="AN13" s="122"/>
      <c r="AO13" s="160"/>
      <c r="AP13" s="160"/>
      <c r="AQ13" s="128"/>
    </row>
    <row r="14" spans="1:43" x14ac:dyDescent="0.2">
      <c r="A14" s="1">
        <v>68</v>
      </c>
      <c r="B14" s="1">
        <v>99</v>
      </c>
      <c r="C14" s="1" t="s">
        <v>92</v>
      </c>
      <c r="D14" s="66">
        <v>-2</v>
      </c>
      <c r="E14" s="68">
        <v>1161</v>
      </c>
      <c r="F14" s="47">
        <v>264</v>
      </c>
      <c r="G14" s="47">
        <v>682</v>
      </c>
      <c r="H14" s="50">
        <v>0.83399999999999996</v>
      </c>
      <c r="I14" s="25">
        <f t="shared" si="0"/>
        <v>1.2860340396566266E-2</v>
      </c>
      <c r="J14" s="25">
        <f t="shared" si="1"/>
        <v>9.0568493100199252E-3</v>
      </c>
      <c r="K14" s="27">
        <f t="shared" si="2"/>
        <v>1.419957421875</v>
      </c>
      <c r="L14" s="27">
        <f t="shared" si="3"/>
        <v>0.12850038988562823</v>
      </c>
      <c r="M14" s="27">
        <f t="shared" si="4"/>
        <v>2.5833333333333335</v>
      </c>
      <c r="N14" s="27"/>
      <c r="O14" s="51">
        <f t="shared" si="5"/>
        <v>3.5567590175104247</v>
      </c>
      <c r="P14" s="51">
        <f t="shared" si="6"/>
        <v>2.5833333333333335</v>
      </c>
      <c r="Q14" s="58">
        <f t="shared" si="14"/>
        <v>0.12850038988562823</v>
      </c>
      <c r="R14" s="156">
        <f t="shared" si="15"/>
        <v>949.84090385878892</v>
      </c>
      <c r="S14" s="156">
        <f t="shared" si="16"/>
        <v>1138.8979662575407</v>
      </c>
      <c r="T14" s="153"/>
      <c r="U14" s="153"/>
      <c r="V14" s="47"/>
      <c r="W14" s="9">
        <v>68</v>
      </c>
      <c r="X14" s="7">
        <v>-2</v>
      </c>
      <c r="Y14" s="62">
        <v>0.875</v>
      </c>
      <c r="Z14" s="21">
        <v>315</v>
      </c>
      <c r="AA14">
        <v>708</v>
      </c>
      <c r="AB14">
        <v>996</v>
      </c>
      <c r="AC14">
        <v>1218</v>
      </c>
      <c r="AD14" s="27">
        <f t="shared" si="7"/>
        <v>1.2130290730665631E-2</v>
      </c>
      <c r="AE14" s="27">
        <f t="shared" si="8"/>
        <v>9.3591964482705632E-3</v>
      </c>
      <c r="AF14" s="24">
        <f t="shared" si="9"/>
        <v>1.2960824999999998</v>
      </c>
      <c r="AG14" s="29">
        <f t="shared" si="10"/>
        <v>0.11391243697609262</v>
      </c>
      <c r="AH14" s="29">
        <f t="shared" si="11"/>
        <v>2.2476190476190476</v>
      </c>
      <c r="AJ14" s="51">
        <f t="shared" si="12"/>
        <v>3.6923539360665405</v>
      </c>
      <c r="AK14" s="27">
        <f t="shared" si="13"/>
        <v>2.2476190476190476</v>
      </c>
      <c r="AL14" s="58">
        <f t="shared" si="17"/>
        <v>0.11391243697609262</v>
      </c>
      <c r="AN14" s="122"/>
      <c r="AO14" s="160"/>
      <c r="AP14" s="160"/>
      <c r="AQ14" s="128"/>
    </row>
    <row r="15" spans="1:43" x14ac:dyDescent="0.2">
      <c r="A15" s="1">
        <v>68</v>
      </c>
      <c r="B15" s="1">
        <v>99</v>
      </c>
      <c r="C15" s="1" t="s">
        <v>92</v>
      </c>
      <c r="D15" s="66">
        <v>-2</v>
      </c>
      <c r="E15" s="68">
        <v>1191</v>
      </c>
      <c r="F15" s="47">
        <v>285</v>
      </c>
      <c r="G15" s="47">
        <v>682</v>
      </c>
      <c r="H15" s="50">
        <v>0.85599999999999998</v>
      </c>
      <c r="I15" s="25">
        <f t="shared" si="0"/>
        <v>1.2220623954554203E-2</v>
      </c>
      <c r="J15" s="25">
        <f t="shared" si="1"/>
        <v>9.0568974396045519E-3</v>
      </c>
      <c r="K15" s="27">
        <f t="shared" si="2"/>
        <v>1.3493168092105268</v>
      </c>
      <c r="L15" s="27">
        <f t="shared" si="3"/>
        <v>0.11903194010458187</v>
      </c>
      <c r="M15" s="27">
        <f t="shared" si="4"/>
        <v>2.3929824561403508</v>
      </c>
      <c r="N15" s="27"/>
      <c r="O15" s="51">
        <f t="shared" si="5"/>
        <v>3.5567590175104247</v>
      </c>
      <c r="P15" s="51">
        <f t="shared" si="6"/>
        <v>2.3929824561403508</v>
      </c>
      <c r="Q15" s="58">
        <f t="shared" si="14"/>
        <v>0.11903194010458187</v>
      </c>
      <c r="R15" s="156">
        <f t="shared" si="15"/>
        <v>974.38459646495926</v>
      </c>
      <c r="S15" s="156">
        <f t="shared" si="16"/>
        <v>1138.2997622254197</v>
      </c>
      <c r="T15" s="153"/>
      <c r="U15" s="153"/>
      <c r="V15" s="47"/>
      <c r="W15" s="9">
        <v>68</v>
      </c>
      <c r="X15" s="7">
        <v>-2</v>
      </c>
      <c r="Y15" s="62">
        <v>0.9</v>
      </c>
      <c r="Z15" s="21">
        <v>350</v>
      </c>
      <c r="AA15">
        <v>738</v>
      </c>
      <c r="AB15">
        <v>1025</v>
      </c>
      <c r="AC15">
        <v>1252</v>
      </c>
      <c r="AD15" s="27">
        <f t="shared" si="7"/>
        <v>1.1966860622441792E-2</v>
      </c>
      <c r="AE15" s="27">
        <f t="shared" si="8"/>
        <v>9.5746946359148554E-3</v>
      </c>
      <c r="AF15" s="24">
        <f t="shared" si="9"/>
        <v>1.2498425357142857</v>
      </c>
      <c r="AG15" s="29">
        <f t="shared" si="10"/>
        <v>0.10910591822667277</v>
      </c>
      <c r="AH15" s="29">
        <f t="shared" si="11"/>
        <v>2.1085714285714285</v>
      </c>
      <c r="AJ15" s="51">
        <f t="shared" si="12"/>
        <v>3.8488096113235972</v>
      </c>
      <c r="AK15" s="27">
        <f t="shared" si="13"/>
        <v>2.1085714285714285</v>
      </c>
      <c r="AL15" s="58">
        <f t="shared" si="17"/>
        <v>0.10910591822667277</v>
      </c>
      <c r="AN15" s="122"/>
      <c r="AO15" s="160"/>
      <c r="AP15" s="160"/>
      <c r="AQ15" s="128"/>
    </row>
    <row r="16" spans="1:43" x14ac:dyDescent="0.2">
      <c r="A16" s="1">
        <v>68</v>
      </c>
      <c r="B16" s="1">
        <v>99</v>
      </c>
      <c r="C16" s="1" t="s">
        <v>92</v>
      </c>
      <c r="D16" s="66">
        <v>-2</v>
      </c>
      <c r="E16" s="68">
        <v>1221</v>
      </c>
      <c r="F16" s="47">
        <v>322</v>
      </c>
      <c r="G16" s="47">
        <v>704</v>
      </c>
      <c r="H16" s="50">
        <v>0.878</v>
      </c>
      <c r="I16" s="25">
        <f t="shared" si="0"/>
        <v>1.2002559291674963E-2</v>
      </c>
      <c r="J16" s="25">
        <f t="shared" si="1"/>
        <v>9.4968319729253972E-3</v>
      </c>
      <c r="K16" s="27">
        <f t="shared" si="2"/>
        <v>1.263848757763975</v>
      </c>
      <c r="L16" s="27">
        <f t="shared" si="3"/>
        <v>0.11049304121377838</v>
      </c>
      <c r="M16" s="27">
        <f t="shared" si="4"/>
        <v>2.1863354037267082</v>
      </c>
      <c r="N16" s="27"/>
      <c r="O16" s="51">
        <f t="shared" si="5"/>
        <v>3.6714931793655996</v>
      </c>
      <c r="P16" s="51">
        <f t="shared" si="6"/>
        <v>2.1863354037267082</v>
      </c>
      <c r="Q16" s="58">
        <f t="shared" si="14"/>
        <v>0.11049304121377838</v>
      </c>
      <c r="R16" s="156">
        <f t="shared" si="15"/>
        <v>998.92828907112948</v>
      </c>
      <c r="S16" s="156">
        <f t="shared" si="16"/>
        <v>1137.7315365274824</v>
      </c>
      <c r="T16" s="153"/>
      <c r="U16" s="153"/>
      <c r="V16" s="47"/>
      <c r="W16" s="9">
        <v>68</v>
      </c>
      <c r="X16" s="7">
        <v>-2</v>
      </c>
      <c r="Y16" s="62">
        <v>0.92500000000000004</v>
      </c>
      <c r="Z16" s="21">
        <v>397</v>
      </c>
      <c r="AA16">
        <v>728</v>
      </c>
      <c r="AB16">
        <v>1053</v>
      </c>
      <c r="AC16">
        <v>1287</v>
      </c>
      <c r="AD16" s="27">
        <f t="shared" si="7"/>
        <v>1.1171379729227002E-2</v>
      </c>
      <c r="AE16" s="27">
        <f t="shared" si="8"/>
        <v>9.9982672316329887E-3</v>
      </c>
      <c r="AF16" s="24">
        <f t="shared" si="9"/>
        <v>1.1173315806045336</v>
      </c>
      <c r="AG16" s="29">
        <f t="shared" si="10"/>
        <v>9.4240671608065374E-2</v>
      </c>
      <c r="AH16" s="29">
        <f t="shared" si="11"/>
        <v>1.8337531486146095</v>
      </c>
      <c r="AJ16" s="51">
        <f t="shared" si="12"/>
        <v>3.796657719571245</v>
      </c>
      <c r="AK16" s="27">
        <f t="shared" si="13"/>
        <v>1.8337531486146095</v>
      </c>
      <c r="AL16" s="58">
        <f t="shared" si="17"/>
        <v>9.4240671608065374E-2</v>
      </c>
      <c r="AN16" s="122"/>
      <c r="AO16" s="160"/>
      <c r="AP16" s="160"/>
      <c r="AQ16" s="128"/>
    </row>
    <row r="17" spans="1:43" x14ac:dyDescent="0.2">
      <c r="A17" s="1">
        <v>68</v>
      </c>
      <c r="B17" s="1">
        <v>99</v>
      </c>
      <c r="C17" s="1" t="s">
        <v>92</v>
      </c>
      <c r="D17" s="66">
        <v>-2</v>
      </c>
      <c r="E17" s="68">
        <v>1252</v>
      </c>
      <c r="F17" s="47">
        <v>350</v>
      </c>
      <c r="G17" s="47">
        <v>746</v>
      </c>
      <c r="H17" s="50">
        <v>0.9</v>
      </c>
      <c r="I17" s="25">
        <f t="shared" si="0"/>
        <v>1.2096582688809724E-2</v>
      </c>
      <c r="J17" s="25">
        <f t="shared" si="1"/>
        <v>9.5746946359148554E-3</v>
      </c>
      <c r="K17" s="27">
        <f t="shared" si="2"/>
        <v>1.2633909642857142</v>
      </c>
      <c r="L17" s="27">
        <f t="shared" si="3"/>
        <v>0.11088479735157004</v>
      </c>
      <c r="M17" s="27">
        <f t="shared" si="4"/>
        <v>2.1314285714285712</v>
      </c>
      <c r="N17" s="27"/>
      <c r="O17" s="51">
        <f t="shared" si="5"/>
        <v>3.890531124725479</v>
      </c>
      <c r="P17" s="51">
        <f t="shared" si="6"/>
        <v>2.1314285714285712</v>
      </c>
      <c r="Q17" s="58">
        <f t="shared" si="14"/>
        <v>0.11088479735157004</v>
      </c>
      <c r="R17" s="156">
        <f t="shared" si="15"/>
        <v>1024.2901047641722</v>
      </c>
      <c r="S17" s="156">
        <f t="shared" si="16"/>
        <v>1138.1001164046356</v>
      </c>
      <c r="T17" s="153"/>
      <c r="U17" s="153"/>
      <c r="V17" s="47"/>
      <c r="W17" s="9">
        <v>68</v>
      </c>
      <c r="X17" s="7">
        <v>-2</v>
      </c>
      <c r="Y17" s="62">
        <v>0.95</v>
      </c>
      <c r="Z17" s="21">
        <v>461</v>
      </c>
      <c r="AA17">
        <v>702</v>
      </c>
      <c r="AB17">
        <v>1081</v>
      </c>
      <c r="AC17">
        <v>1322</v>
      </c>
      <c r="AD17" s="27">
        <f t="shared" si="7"/>
        <v>1.0209553061354338E-2</v>
      </c>
      <c r="AE17" s="27">
        <f t="shared" si="8"/>
        <v>1.0712144790982526E-2</v>
      </c>
      <c r="AF17" s="24">
        <f t="shared" si="9"/>
        <v>0.9530820634490238</v>
      </c>
      <c r="AG17" s="29">
        <f t="shared" si="10"/>
        <v>7.6848704926924333E-2</v>
      </c>
      <c r="AH17" s="29">
        <f t="shared" si="11"/>
        <v>1.5227765726681128</v>
      </c>
      <c r="AJ17" s="51">
        <f t="shared" si="12"/>
        <v>3.6610628010151292</v>
      </c>
      <c r="AK17" s="27">
        <f t="shared" si="13"/>
        <v>1.5227765726681128</v>
      </c>
      <c r="AL17" s="58">
        <f t="shared" si="17"/>
        <v>7.6848704926924333E-2</v>
      </c>
      <c r="AN17" s="122"/>
      <c r="AO17" s="160"/>
      <c r="AP17" s="160"/>
      <c r="AQ17" s="128"/>
    </row>
    <row r="18" spans="1:43" x14ac:dyDescent="0.2">
      <c r="A18" s="1">
        <v>68</v>
      </c>
      <c r="B18" s="1">
        <v>99</v>
      </c>
      <c r="C18" s="1" t="s">
        <v>92</v>
      </c>
      <c r="D18" s="66">
        <v>-2</v>
      </c>
      <c r="E18" s="68">
        <v>1287</v>
      </c>
      <c r="F18" s="47">
        <v>397</v>
      </c>
      <c r="G18" s="47">
        <v>725</v>
      </c>
      <c r="H18" s="50">
        <v>0.92500000000000004</v>
      </c>
      <c r="I18" s="25">
        <f t="shared" si="0"/>
        <v>1.1125343823749419E-2</v>
      </c>
      <c r="J18" s="25">
        <f t="shared" si="1"/>
        <v>9.9982672316329887E-3</v>
      </c>
      <c r="K18" s="27">
        <f t="shared" si="2"/>
        <v>1.1127271922229216</v>
      </c>
      <c r="L18" s="27">
        <f t="shared" si="3"/>
        <v>9.365874053253527E-2</v>
      </c>
      <c r="M18" s="27">
        <f t="shared" si="4"/>
        <v>1.8261964735516374</v>
      </c>
      <c r="N18" s="27"/>
      <c r="O18" s="51">
        <f t="shared" si="5"/>
        <v>3.7810121520455393</v>
      </c>
      <c r="P18" s="51">
        <f t="shared" si="6"/>
        <v>1.8261964735516374</v>
      </c>
      <c r="Q18" s="58">
        <f t="shared" si="14"/>
        <v>9.365874053253527E-2</v>
      </c>
      <c r="R18" s="156">
        <f t="shared" si="15"/>
        <v>1052.9244128047039</v>
      </c>
      <c r="S18" s="156">
        <f t="shared" si="16"/>
        <v>1138.2966624915719</v>
      </c>
      <c r="T18" s="153"/>
      <c r="U18" s="153"/>
      <c r="V18" s="47"/>
      <c r="W18" s="9">
        <v>68</v>
      </c>
      <c r="X18" s="7">
        <v>-2</v>
      </c>
      <c r="Y18" s="62">
        <v>0.97499999999999998</v>
      </c>
      <c r="Z18" s="21">
        <v>545</v>
      </c>
      <c r="AA18">
        <v>654</v>
      </c>
      <c r="AB18">
        <v>1112</v>
      </c>
      <c r="AC18">
        <v>1357</v>
      </c>
      <c r="AD18" s="27">
        <f t="shared" si="7"/>
        <v>9.0271483950736635E-3</v>
      </c>
      <c r="AE18" s="27">
        <f t="shared" si="8"/>
        <v>1.1709189471142877E-2</v>
      </c>
      <c r="AF18" s="24">
        <f t="shared" si="9"/>
        <v>0.77094562499999997</v>
      </c>
      <c r="AG18" s="29">
        <f t="shared" si="10"/>
        <v>5.8452343859593005E-2</v>
      </c>
      <c r="AH18" s="29">
        <f t="shared" si="11"/>
        <v>1.2</v>
      </c>
      <c r="AJ18" s="51">
        <f t="shared" si="12"/>
        <v>3.4107337206038384</v>
      </c>
      <c r="AK18" s="27">
        <f t="shared" si="13"/>
        <v>1.2</v>
      </c>
      <c r="AL18" s="58">
        <f t="shared" si="17"/>
        <v>5.8452343859593005E-2</v>
      </c>
      <c r="AN18" s="122"/>
      <c r="AO18" s="160"/>
      <c r="AP18" s="160"/>
      <c r="AQ18" s="128"/>
    </row>
    <row r="19" spans="1:43" x14ac:dyDescent="0.2">
      <c r="A19" s="1">
        <v>68</v>
      </c>
      <c r="B19" s="1">
        <v>99</v>
      </c>
      <c r="C19" s="1" t="s">
        <v>92</v>
      </c>
      <c r="D19" s="66">
        <v>-2</v>
      </c>
      <c r="E19" s="68">
        <v>1317</v>
      </c>
      <c r="F19" s="47">
        <v>452</v>
      </c>
      <c r="G19" s="47">
        <v>704</v>
      </c>
      <c r="H19" s="50">
        <v>0.94699999999999995</v>
      </c>
      <c r="I19" s="25">
        <f t="shared" si="0"/>
        <v>1.031652982345809E-2</v>
      </c>
      <c r="J19" s="25">
        <f t="shared" si="1"/>
        <v>1.0623093015914478E-2</v>
      </c>
      <c r="K19" s="27">
        <f t="shared" si="2"/>
        <v>0.97114181415929191</v>
      </c>
      <c r="L19" s="27">
        <f t="shared" si="3"/>
        <v>7.8714069183266885E-2</v>
      </c>
      <c r="M19" s="27">
        <f t="shared" si="4"/>
        <v>1.5575221238938053</v>
      </c>
      <c r="N19" s="27"/>
      <c r="O19" s="51">
        <f t="shared" si="5"/>
        <v>3.6714931793655996</v>
      </c>
      <c r="P19" s="51">
        <f t="shared" si="6"/>
        <v>1.5575221238938053</v>
      </c>
      <c r="Q19" s="58">
        <f t="shared" si="14"/>
        <v>7.8714069183266885E-2</v>
      </c>
      <c r="R19" s="156">
        <f t="shared" si="15"/>
        <v>1077.4681054108744</v>
      </c>
      <c r="S19" s="156">
        <f t="shared" si="16"/>
        <v>1137.7699106767418</v>
      </c>
      <c r="T19" s="153"/>
      <c r="U19" s="153"/>
      <c r="V19" s="47"/>
      <c r="W19" s="9">
        <v>68</v>
      </c>
      <c r="X19" s="7">
        <v>-2</v>
      </c>
      <c r="Y19" s="62">
        <v>1</v>
      </c>
      <c r="Z19" s="21">
        <v>636</v>
      </c>
      <c r="AA19">
        <v>498</v>
      </c>
      <c r="AB19">
        <v>1138</v>
      </c>
      <c r="AC19">
        <v>1391</v>
      </c>
      <c r="AD19" s="27">
        <f t="shared" si="7"/>
        <v>6.5419558905793164E-3</v>
      </c>
      <c r="AE19" s="27">
        <f t="shared" si="8"/>
        <v>1.2686610307724864E-2</v>
      </c>
      <c r="AF19" s="24">
        <f t="shared" si="9"/>
        <v>0.5156582989386792</v>
      </c>
      <c r="AG19" s="29">
        <f t="shared" si="10"/>
        <v>3.3282712133816152E-2</v>
      </c>
      <c r="AH19" s="29">
        <f t="shared" si="11"/>
        <v>0.78301886792452835</v>
      </c>
      <c r="AJ19" s="51">
        <f t="shared" si="12"/>
        <v>2.597164209267143</v>
      </c>
      <c r="AK19" s="27">
        <f t="shared" si="13"/>
        <v>0.78301886792452835</v>
      </c>
      <c r="AL19" s="58">
        <f t="shared" si="17"/>
        <v>3.3282712133816152E-2</v>
      </c>
      <c r="AN19" s="122"/>
      <c r="AO19" s="160"/>
      <c r="AP19" s="160"/>
      <c r="AQ19" s="128"/>
    </row>
    <row r="20" spans="1:43" x14ac:dyDescent="0.2">
      <c r="A20" s="1">
        <v>68</v>
      </c>
      <c r="B20" s="1">
        <v>99</v>
      </c>
      <c r="C20" s="1" t="s">
        <v>92</v>
      </c>
      <c r="D20" s="66">
        <v>-2</v>
      </c>
      <c r="E20" s="68">
        <v>1356</v>
      </c>
      <c r="F20" s="47">
        <v>538</v>
      </c>
      <c r="G20" s="47">
        <v>618</v>
      </c>
      <c r="H20" s="50">
        <v>0.97499999999999998</v>
      </c>
      <c r="I20" s="25">
        <f t="shared" si="0"/>
        <v>8.5428272597697537E-3</v>
      </c>
      <c r="J20" s="25">
        <f t="shared" si="1"/>
        <v>1.1584387633325843E-2</v>
      </c>
      <c r="K20" s="27">
        <f t="shared" si="2"/>
        <v>0.73744314591078075</v>
      </c>
      <c r="L20" s="27">
        <f t="shared" si="3"/>
        <v>5.4391651709655348E-2</v>
      </c>
      <c r="M20" s="27">
        <f t="shared" si="4"/>
        <v>1.1486988847583643</v>
      </c>
      <c r="N20" s="27"/>
      <c r="O20" s="51">
        <f t="shared" si="5"/>
        <v>3.2229869102953703</v>
      </c>
      <c r="P20" s="51">
        <f t="shared" si="6"/>
        <v>1.1486988847583643</v>
      </c>
      <c r="Q20" s="58">
        <f t="shared" si="14"/>
        <v>5.4391651709655348E-2</v>
      </c>
      <c r="R20" s="156">
        <f t="shared" si="15"/>
        <v>1109.3749057988957</v>
      </c>
      <c r="S20" s="156">
        <f t="shared" si="16"/>
        <v>1137.8204162039956</v>
      </c>
      <c r="T20" s="153"/>
      <c r="U20" s="153"/>
      <c r="V20" s="47"/>
      <c r="AD20" s="27"/>
      <c r="AE20" s="27"/>
      <c r="AG20" s="29"/>
      <c r="AH20" s="29"/>
      <c r="AL20" s="58"/>
      <c r="AN20" s="122"/>
      <c r="AO20" s="160"/>
      <c r="AP20" s="160"/>
      <c r="AQ20" s="128"/>
    </row>
    <row r="21" spans="1:43" x14ac:dyDescent="0.2">
      <c r="A21" s="1">
        <v>68</v>
      </c>
      <c r="B21" s="1">
        <v>99</v>
      </c>
      <c r="C21" s="1" t="s">
        <v>92</v>
      </c>
      <c r="D21" s="66">
        <v>-2</v>
      </c>
      <c r="E21" s="68">
        <v>1373</v>
      </c>
      <c r="F21" s="47">
        <v>588</v>
      </c>
      <c r="G21" s="47">
        <v>618</v>
      </c>
      <c r="H21" s="50">
        <v>0.98699999999999999</v>
      </c>
      <c r="I21" s="25">
        <f t="shared" si="0"/>
        <v>8.3325883927943389E-3</v>
      </c>
      <c r="J21" s="25">
        <f t="shared" si="1"/>
        <v>1.2196510348798272E-2</v>
      </c>
      <c r="K21" s="27">
        <f t="shared" si="2"/>
        <v>0.68319446747448975</v>
      </c>
      <c r="L21" s="27">
        <f t="shared" si="3"/>
        <v>4.9766511258153984E-2</v>
      </c>
      <c r="M21" s="27">
        <f t="shared" si="4"/>
        <v>1.0510204081632653</v>
      </c>
      <c r="N21" s="27"/>
      <c r="O21" s="51">
        <f t="shared" si="5"/>
        <v>3.2229869102953703</v>
      </c>
      <c r="P21" s="51">
        <f t="shared" si="6"/>
        <v>1.0510204081632653</v>
      </c>
      <c r="Q21" s="58">
        <f t="shared" si="14"/>
        <v>4.9766511258153984E-2</v>
      </c>
      <c r="R21" s="156">
        <f t="shared" si="15"/>
        <v>1123.2829982757255</v>
      </c>
      <c r="S21" s="156">
        <f t="shared" si="16"/>
        <v>1138.0780124374119</v>
      </c>
      <c r="T21" s="153"/>
      <c r="U21" s="153"/>
      <c r="V21" s="47"/>
      <c r="AD21" s="27"/>
      <c r="AE21" s="27"/>
      <c r="AG21" s="29"/>
      <c r="AH21" s="29"/>
      <c r="AL21" s="58"/>
      <c r="AN21" s="122"/>
      <c r="AO21" s="160"/>
      <c r="AP21" s="160"/>
      <c r="AQ21" s="128"/>
    </row>
    <row r="22" spans="1:43" x14ac:dyDescent="0.2">
      <c r="A22" s="1">
        <v>68</v>
      </c>
      <c r="B22" s="1">
        <v>99</v>
      </c>
      <c r="C22" s="1" t="s">
        <v>92</v>
      </c>
      <c r="D22" s="66">
        <v>-2</v>
      </c>
      <c r="E22" s="68">
        <v>1405</v>
      </c>
      <c r="F22" s="47">
        <v>681</v>
      </c>
      <c r="G22" s="47">
        <v>448</v>
      </c>
      <c r="H22" s="50">
        <v>1.01</v>
      </c>
      <c r="I22" s="25">
        <f t="shared" si="0"/>
        <v>5.7684335525233976E-3</v>
      </c>
      <c r="J22" s="25">
        <f t="shared" si="1"/>
        <v>1.3182203550894826E-2</v>
      </c>
      <c r="K22" s="27">
        <f t="shared" si="2"/>
        <v>0.43759251101321589</v>
      </c>
      <c r="L22" s="27">
        <f t="shared" si="3"/>
        <v>2.6521722052454729E-2</v>
      </c>
      <c r="M22" s="27">
        <f t="shared" si="4"/>
        <v>0.657856093979442</v>
      </c>
      <c r="N22" s="27"/>
      <c r="O22" s="51">
        <f t="shared" si="5"/>
        <v>2.3364047505053818</v>
      </c>
      <c r="P22" s="51">
        <f t="shared" si="6"/>
        <v>0.657856093979442</v>
      </c>
      <c r="Q22" s="58">
        <f t="shared" si="14"/>
        <v>2.6521722052454729E-2</v>
      </c>
      <c r="R22" s="156">
        <f t="shared" si="15"/>
        <v>1149.4629370556404</v>
      </c>
      <c r="S22" s="156">
        <f t="shared" si="16"/>
        <v>1138.0821158966737</v>
      </c>
      <c r="T22" s="153"/>
      <c r="U22" s="153"/>
      <c r="V22" s="47"/>
      <c r="AD22" s="27"/>
      <c r="AE22" s="27"/>
      <c r="AG22" s="29"/>
      <c r="AH22" s="29"/>
      <c r="AL22" s="58"/>
      <c r="AN22" s="122"/>
      <c r="AO22" s="160"/>
      <c r="AP22" s="160"/>
      <c r="AQ22" s="128"/>
    </row>
    <row r="23" spans="1:43" x14ac:dyDescent="0.2">
      <c r="A23" s="1">
        <v>68</v>
      </c>
      <c r="B23" s="1">
        <v>99</v>
      </c>
      <c r="C23" s="1" t="s">
        <v>92</v>
      </c>
      <c r="D23" s="66">
        <v>-2</v>
      </c>
      <c r="E23" s="68">
        <v>1441</v>
      </c>
      <c r="F23" s="47">
        <v>780</v>
      </c>
      <c r="G23" s="47">
        <v>107</v>
      </c>
      <c r="H23" s="50">
        <v>1.036</v>
      </c>
      <c r="I23" s="25">
        <f t="shared" si="0"/>
        <v>1.3097498121485338E-3</v>
      </c>
      <c r="J23" s="25">
        <f t="shared" si="1"/>
        <v>1.3994988131713536E-2</v>
      </c>
      <c r="K23" s="27">
        <f t="shared" si="2"/>
        <v>9.3587061298076923E-2</v>
      </c>
      <c r="L23" s="27">
        <f t="shared" si="3"/>
        <v>2.7027935515445724E-3</v>
      </c>
      <c r="M23" s="27">
        <f t="shared" si="4"/>
        <v>0.13717948717948719</v>
      </c>
      <c r="N23" s="27"/>
      <c r="O23" s="51">
        <f t="shared" si="5"/>
        <v>0.55802524175016921</v>
      </c>
      <c r="P23" s="51">
        <f t="shared" si="6"/>
        <v>0.13717948717948719</v>
      </c>
      <c r="Q23" s="58">
        <f t="shared" si="14"/>
        <v>2.7027935515445724E-3</v>
      </c>
      <c r="R23" s="156">
        <f t="shared" si="15"/>
        <v>1178.9153681830446</v>
      </c>
      <c r="S23" s="156">
        <f t="shared" si="16"/>
        <v>1137.949197087881</v>
      </c>
      <c r="T23" s="153"/>
      <c r="U23" s="153"/>
      <c r="V23" s="47"/>
      <c r="AD23" s="27"/>
      <c r="AE23" s="27"/>
      <c r="AG23" s="29"/>
      <c r="AH23" s="29"/>
      <c r="AL23" s="58"/>
      <c r="AN23" s="122"/>
      <c r="AO23" s="160"/>
      <c r="AP23" s="160"/>
      <c r="AQ23" s="128"/>
    </row>
    <row r="24" spans="1:43" x14ac:dyDescent="0.2">
      <c r="I24" s="25"/>
      <c r="J24" s="25"/>
      <c r="K24" s="27"/>
      <c r="L24" s="27"/>
      <c r="M24" s="27"/>
      <c r="N24" s="27"/>
      <c r="O24" s="51"/>
      <c r="P24" s="51"/>
      <c r="Q24" s="58"/>
      <c r="R24" s="156"/>
      <c r="T24" s="153"/>
      <c r="U24" s="153"/>
      <c r="AD24" s="27"/>
      <c r="AE24" s="27"/>
      <c r="AG24" s="29"/>
      <c r="AH24" s="29"/>
      <c r="AL24" s="58"/>
      <c r="AN24" s="122"/>
      <c r="AO24" s="160"/>
      <c r="AP24" s="160"/>
      <c r="AQ24" s="128"/>
    </row>
    <row r="25" spans="1:43" x14ac:dyDescent="0.2">
      <c r="I25" s="25"/>
      <c r="J25" s="25"/>
      <c r="K25" s="27"/>
      <c r="L25" s="27"/>
      <c r="M25" s="27"/>
      <c r="N25" s="27"/>
      <c r="O25" s="51"/>
      <c r="P25" s="51"/>
      <c r="Q25" s="58"/>
      <c r="R25" s="156"/>
      <c r="T25" s="153"/>
      <c r="U25" s="153"/>
      <c r="AD25" s="27"/>
      <c r="AE25" s="27"/>
      <c r="AG25" s="29"/>
      <c r="AH25" s="29"/>
      <c r="AL25" s="58"/>
      <c r="AN25" s="122"/>
      <c r="AO25" s="160"/>
      <c r="AP25" s="160"/>
      <c r="AQ25" s="128"/>
    </row>
    <row r="26" spans="1:43" x14ac:dyDescent="0.2">
      <c r="A26" s="1">
        <v>69</v>
      </c>
      <c r="B26" s="1">
        <v>100</v>
      </c>
      <c r="C26" s="1" t="s">
        <v>92</v>
      </c>
      <c r="D26" s="66">
        <v>0</v>
      </c>
      <c r="E26" s="68">
        <v>734</v>
      </c>
      <c r="F26" s="47">
        <v>73</v>
      </c>
      <c r="G26" s="47">
        <v>725</v>
      </c>
      <c r="H26" s="50">
        <v>0.52800000000000002</v>
      </c>
      <c r="I26" s="25">
        <f t="shared" ref="I26:I41" si="18">0.1515*(G26/1000)/(E26/1000)^2/($D$4/10)^4</f>
        <v>3.4204119534631629E-2</v>
      </c>
      <c r="J26" s="25">
        <f t="shared" ref="J26:J41" si="19">0.5*(F26/1000)/(E26/1000)^3/($D$4/10)^5</f>
        <v>9.9107051236390509E-3</v>
      </c>
      <c r="K26" s="27">
        <f t="shared" ref="K26:K41" si="20">I26/J26</f>
        <v>3.4512296660958901</v>
      </c>
      <c r="L26" s="27">
        <f t="shared" ref="L26:L41" si="21">0.798*I26^1.5/J26</f>
        <v>0.50934958892351423</v>
      </c>
      <c r="M26" s="27">
        <f t="shared" ref="M26:M41" si="22">G26/F26</f>
        <v>9.9315068493150687</v>
      </c>
      <c r="N26" s="27"/>
      <c r="O26" s="51">
        <f t="shared" ref="O26:O86" si="23">G26/(PI()*$D$4^2/4)</f>
        <v>3.7810121520455393</v>
      </c>
      <c r="P26" s="51">
        <f t="shared" ref="P26:P86" si="24">M26</f>
        <v>9.9315068493150687</v>
      </c>
      <c r="Q26" s="58">
        <f t="shared" si="14"/>
        <v>0.50934958892351423</v>
      </c>
      <c r="R26" s="156">
        <f t="shared" si="15"/>
        <v>600.50234576429898</v>
      </c>
      <c r="S26" s="156">
        <f t="shared" si="16"/>
        <v>1137.3150487960208</v>
      </c>
      <c r="T26" s="153"/>
      <c r="U26" s="153"/>
      <c r="W26" s="9">
        <v>69</v>
      </c>
      <c r="X26" s="7">
        <v>0</v>
      </c>
      <c r="Y26" s="62">
        <v>0.72499999999999998</v>
      </c>
      <c r="Z26" s="21">
        <v>206</v>
      </c>
      <c r="AA26">
        <v>1267</v>
      </c>
      <c r="AB26">
        <v>825</v>
      </c>
      <c r="AC26">
        <v>1009</v>
      </c>
      <c r="AD26" s="27">
        <f t="shared" ref="AD26:AD37" si="25">0.1515*(AA26/1000)/(AC26/1000)^2/($D$4/10)^4</f>
        <v>3.1632011596405392E-2</v>
      </c>
      <c r="AE26" s="27">
        <f t="shared" ref="AE26:AE37" si="26">0.5*(Z26/1000)/(AC26/1000)^3/($D$4/10)^5</f>
        <v>1.0766228573589087E-2</v>
      </c>
      <c r="AF26" s="24">
        <f t="shared" ref="AF26:AF37" si="27">AD26/AE26</f>
        <v>2.938077283070387</v>
      </c>
      <c r="AG26" s="29">
        <f t="shared" ref="AG26:AG37" si="28">0.798*AD26^1.5/AE26</f>
        <v>0.41699371783161704</v>
      </c>
      <c r="AH26" s="29">
        <f t="shared" ref="AH26:AH37" si="29">AA26/Z26</f>
        <v>6.150485436893204</v>
      </c>
      <c r="AJ26" s="51">
        <f t="shared" ref="AJ26:AJ37" si="30">AA26/(PI()*$D$4^2/4)</f>
        <v>6.6076446850230326</v>
      </c>
      <c r="AK26" s="27">
        <f t="shared" ref="AK26:AK37" si="31">AH26</f>
        <v>6.150485436893204</v>
      </c>
      <c r="AL26" s="58">
        <f t="shared" si="17"/>
        <v>0.41699371783161704</v>
      </c>
      <c r="AN26" s="122"/>
      <c r="AO26" s="160"/>
      <c r="AP26" s="160"/>
      <c r="AQ26" s="128"/>
    </row>
    <row r="27" spans="1:43" x14ac:dyDescent="0.2">
      <c r="A27" s="1">
        <v>69</v>
      </c>
      <c r="B27" s="1">
        <v>100</v>
      </c>
      <c r="C27" s="1" t="s">
        <v>92</v>
      </c>
      <c r="D27" s="66">
        <v>0</v>
      </c>
      <c r="E27" s="68">
        <v>854</v>
      </c>
      <c r="F27" s="47">
        <v>120</v>
      </c>
      <c r="G27" s="47">
        <v>959</v>
      </c>
      <c r="H27" s="50">
        <v>0.61399999999999999</v>
      </c>
      <c r="I27" s="25">
        <f t="shared" si="18"/>
        <v>3.3422227769800743E-2</v>
      </c>
      <c r="J27" s="25">
        <f t="shared" si="19"/>
        <v>1.0343737919369397E-2</v>
      </c>
      <c r="K27" s="27">
        <f t="shared" si="20"/>
        <v>3.2311557031249993</v>
      </c>
      <c r="L27" s="27">
        <f t="shared" si="21"/>
        <v>0.47138794828616382</v>
      </c>
      <c r="M27" s="27">
        <f t="shared" si="22"/>
        <v>7.9916666666666663</v>
      </c>
      <c r="N27" s="27"/>
      <c r="O27" s="51">
        <f t="shared" si="23"/>
        <v>5.0013664190505827</v>
      </c>
      <c r="P27" s="51">
        <f t="shared" si="24"/>
        <v>7.9916666666666663</v>
      </c>
      <c r="Q27" s="58">
        <f t="shared" si="14"/>
        <v>0.47138794828616382</v>
      </c>
      <c r="R27" s="156">
        <f t="shared" si="15"/>
        <v>698.67711618897999</v>
      </c>
      <c r="S27" s="156">
        <f t="shared" si="16"/>
        <v>1137.9106126856352</v>
      </c>
      <c r="T27" s="153"/>
      <c r="U27" s="153"/>
      <c r="W27" s="9">
        <v>69</v>
      </c>
      <c r="X27" s="7">
        <v>0</v>
      </c>
      <c r="Y27" s="62">
        <v>0.75</v>
      </c>
      <c r="Z27" s="21">
        <v>230</v>
      </c>
      <c r="AA27">
        <v>1339</v>
      </c>
      <c r="AB27">
        <v>854</v>
      </c>
      <c r="AC27">
        <v>1044</v>
      </c>
      <c r="AD27" s="27">
        <f t="shared" si="25"/>
        <v>3.1225694645703964E-2</v>
      </c>
      <c r="AE27" s="27">
        <f t="shared" si="26"/>
        <v>1.0851660902470086E-2</v>
      </c>
      <c r="AF27" s="24">
        <f t="shared" si="27"/>
        <v>2.8775037228260869</v>
      </c>
      <c r="AG27" s="29">
        <f t="shared" si="28"/>
        <v>0.40576523946904969</v>
      </c>
      <c r="AH27" s="29">
        <f t="shared" si="29"/>
        <v>5.821739130434783</v>
      </c>
      <c r="AJ27" s="51">
        <f t="shared" si="30"/>
        <v>6.9831383056399687</v>
      </c>
      <c r="AK27" s="27">
        <f t="shared" si="31"/>
        <v>5.821739130434783</v>
      </c>
      <c r="AL27" s="58">
        <f t="shared" si="17"/>
        <v>0.40576523946904969</v>
      </c>
      <c r="AN27" s="122"/>
      <c r="AO27" s="160"/>
      <c r="AP27" s="160"/>
      <c r="AQ27" s="128"/>
    </row>
    <row r="28" spans="1:43" x14ac:dyDescent="0.2">
      <c r="A28" s="1">
        <v>69</v>
      </c>
      <c r="B28" s="1">
        <v>100</v>
      </c>
      <c r="C28" s="1" t="s">
        <v>92</v>
      </c>
      <c r="D28" s="66">
        <v>0</v>
      </c>
      <c r="E28" s="68">
        <v>976</v>
      </c>
      <c r="F28" s="47">
        <v>184</v>
      </c>
      <c r="G28" s="47">
        <v>1195</v>
      </c>
      <c r="H28" s="50">
        <v>0.70099999999999996</v>
      </c>
      <c r="I28" s="25">
        <f t="shared" si="18"/>
        <v>3.188605557645794E-2</v>
      </c>
      <c r="J28" s="25">
        <f t="shared" si="19"/>
        <v>1.0625227662227236E-2</v>
      </c>
      <c r="K28" s="27">
        <f t="shared" si="20"/>
        <v>3.0009762228260866</v>
      </c>
      <c r="L28" s="27">
        <f t="shared" si="21"/>
        <v>0.42762771563385515</v>
      </c>
      <c r="M28" s="27">
        <f t="shared" si="22"/>
        <v>6.4945652173913047</v>
      </c>
      <c r="N28" s="27"/>
      <c r="O28" s="51">
        <f t="shared" si="23"/>
        <v>6.2321510644060956</v>
      </c>
      <c r="P28" s="51">
        <f t="shared" si="24"/>
        <v>6.4945652173913047</v>
      </c>
      <c r="Q28" s="58">
        <f t="shared" si="14"/>
        <v>0.42762771563385515</v>
      </c>
      <c r="R28" s="156">
        <f t="shared" si="15"/>
        <v>798.48813278740568</v>
      </c>
      <c r="S28" s="156">
        <f t="shared" si="16"/>
        <v>1139.0700895683392</v>
      </c>
      <c r="T28" s="153"/>
      <c r="U28" s="153"/>
      <c r="W28" s="9">
        <v>69</v>
      </c>
      <c r="X28" s="7">
        <v>0</v>
      </c>
      <c r="Y28" s="62">
        <v>0.77500000000000002</v>
      </c>
      <c r="Z28" s="21">
        <v>256</v>
      </c>
      <c r="AA28">
        <v>1411</v>
      </c>
      <c r="AB28">
        <v>882</v>
      </c>
      <c r="AC28">
        <v>1078</v>
      </c>
      <c r="AD28" s="27">
        <f t="shared" si="25"/>
        <v>3.0861854599701911E-2</v>
      </c>
      <c r="AE28" s="27">
        <f t="shared" si="26"/>
        <v>1.0971185471608011E-2</v>
      </c>
      <c r="AF28" s="24">
        <f t="shared" si="27"/>
        <v>2.8129917846679691</v>
      </c>
      <c r="AG28" s="29">
        <f t="shared" si="28"/>
        <v>0.39435047254864786</v>
      </c>
      <c r="AH28" s="29">
        <f t="shared" si="29"/>
        <v>5.51171875</v>
      </c>
      <c r="AJ28" s="51">
        <f t="shared" si="30"/>
        <v>7.3586319262569049</v>
      </c>
      <c r="AK28" s="27">
        <f t="shared" si="31"/>
        <v>5.51171875</v>
      </c>
      <c r="AL28" s="58">
        <f t="shared" si="17"/>
        <v>0.39435047254864786</v>
      </c>
      <c r="AN28" s="122"/>
      <c r="AO28" s="160"/>
      <c r="AP28" s="160"/>
      <c r="AQ28" s="128"/>
    </row>
    <row r="29" spans="1:43" x14ac:dyDescent="0.2">
      <c r="A29" s="1">
        <v>69</v>
      </c>
      <c r="B29" s="1">
        <v>100</v>
      </c>
      <c r="C29" s="1" t="s">
        <v>92</v>
      </c>
      <c r="D29" s="66">
        <v>0</v>
      </c>
      <c r="E29" s="68">
        <v>1103</v>
      </c>
      <c r="F29" s="47">
        <v>275</v>
      </c>
      <c r="G29" s="47">
        <v>1473</v>
      </c>
      <c r="H29" s="50">
        <v>0.79300000000000004</v>
      </c>
      <c r="I29" s="25">
        <f t="shared" si="18"/>
        <v>3.077402134911052E-2</v>
      </c>
      <c r="J29" s="25">
        <f t="shared" si="19"/>
        <v>1.1002111216448344E-2</v>
      </c>
      <c r="K29" s="27">
        <f t="shared" si="20"/>
        <v>2.7971014602272728</v>
      </c>
      <c r="L29" s="27">
        <f t="shared" si="21"/>
        <v>0.39156443306197897</v>
      </c>
      <c r="M29" s="27">
        <f t="shared" si="22"/>
        <v>5.3563636363636364</v>
      </c>
      <c r="N29" s="27"/>
      <c r="O29" s="51">
        <f t="shared" si="23"/>
        <v>7.6819736551214888</v>
      </c>
      <c r="P29" s="51">
        <f t="shared" si="24"/>
        <v>5.3563636363636364</v>
      </c>
      <c r="Q29" s="58">
        <f t="shared" si="14"/>
        <v>0.39156443306197897</v>
      </c>
      <c r="R29" s="156">
        <f t="shared" si="15"/>
        <v>902.38976482019314</v>
      </c>
      <c r="S29" s="156">
        <f t="shared" si="16"/>
        <v>1137.9442179321477</v>
      </c>
      <c r="T29" s="153"/>
      <c r="U29" s="153"/>
      <c r="W29" s="9">
        <v>69</v>
      </c>
      <c r="X29" s="7">
        <v>0</v>
      </c>
      <c r="Y29" s="62">
        <v>0.8</v>
      </c>
      <c r="Z29" s="21">
        <v>283</v>
      </c>
      <c r="AA29">
        <v>1482</v>
      </c>
      <c r="AB29">
        <v>911</v>
      </c>
      <c r="AC29">
        <v>1113</v>
      </c>
      <c r="AD29" s="27">
        <f t="shared" si="25"/>
        <v>3.0408178344533968E-2</v>
      </c>
      <c r="AE29" s="27">
        <f t="shared" si="26"/>
        <v>1.1019726523758353E-2</v>
      </c>
      <c r="AF29" s="24">
        <f t="shared" si="27"/>
        <v>2.7594313052120145</v>
      </c>
      <c r="AG29" s="29">
        <f t="shared" si="28"/>
        <v>0.38398802453014169</v>
      </c>
      <c r="AH29" s="29">
        <f t="shared" si="29"/>
        <v>5.2367491166077738</v>
      </c>
      <c r="AJ29" s="51">
        <f t="shared" si="30"/>
        <v>7.7289103576986058</v>
      </c>
      <c r="AK29" s="27">
        <f t="shared" si="31"/>
        <v>5.2367491166077738</v>
      </c>
      <c r="AL29" s="58">
        <f t="shared" si="17"/>
        <v>0.38398802453014169</v>
      </c>
      <c r="AN29" s="122"/>
      <c r="AO29" s="160"/>
      <c r="AP29" s="160"/>
      <c r="AQ29" s="128"/>
    </row>
    <row r="30" spans="1:43" x14ac:dyDescent="0.2">
      <c r="A30" s="1">
        <v>69</v>
      </c>
      <c r="B30" s="1">
        <v>100</v>
      </c>
      <c r="C30" s="1" t="s">
        <v>92</v>
      </c>
      <c r="D30" s="66">
        <v>0</v>
      </c>
      <c r="E30" s="68">
        <v>1130</v>
      </c>
      <c r="F30" s="47">
        <v>294</v>
      </c>
      <c r="G30" s="47">
        <v>1515</v>
      </c>
      <c r="H30" s="50">
        <v>0.81200000000000006</v>
      </c>
      <c r="I30" s="25">
        <f t="shared" si="18"/>
        <v>3.015700962769207E-2</v>
      </c>
      <c r="J30" s="25">
        <f t="shared" si="19"/>
        <v>1.0939107096902972E-2</v>
      </c>
      <c r="K30" s="27">
        <f t="shared" si="20"/>
        <v>2.7568072385204072</v>
      </c>
      <c r="L30" s="27">
        <f t="shared" si="21"/>
        <v>0.38203524334553357</v>
      </c>
      <c r="M30" s="27">
        <f t="shared" si="22"/>
        <v>5.1530612244897958</v>
      </c>
      <c r="N30" s="27"/>
      <c r="O30" s="51">
        <f t="shared" si="23"/>
        <v>7.9010116004813682</v>
      </c>
      <c r="P30" s="51">
        <f t="shared" si="24"/>
        <v>5.1530612244897958</v>
      </c>
      <c r="Q30" s="58">
        <f t="shared" si="14"/>
        <v>0.38203524334553357</v>
      </c>
      <c r="R30" s="156">
        <f t="shared" si="15"/>
        <v>924.47908816574648</v>
      </c>
      <c r="S30" s="156">
        <f t="shared" si="16"/>
        <v>1138.5210445390965</v>
      </c>
      <c r="T30" s="153"/>
      <c r="U30" s="153"/>
      <c r="W30" s="9">
        <v>69</v>
      </c>
      <c r="X30" s="7">
        <v>0</v>
      </c>
      <c r="Y30" s="62">
        <v>0.82499999999999996</v>
      </c>
      <c r="Z30" s="21">
        <v>312</v>
      </c>
      <c r="AA30">
        <v>1553</v>
      </c>
      <c r="AB30">
        <v>939</v>
      </c>
      <c r="AC30">
        <v>1148</v>
      </c>
      <c r="AD30" s="27">
        <f t="shared" si="25"/>
        <v>2.9951612498877008E-2</v>
      </c>
      <c r="AE30" s="27">
        <f t="shared" si="26"/>
        <v>1.1071304717282472E-2</v>
      </c>
      <c r="AF30" s="24">
        <f t="shared" si="27"/>
        <v>2.7053371995192306</v>
      </c>
      <c r="AG30" s="29">
        <f t="shared" si="28"/>
        <v>0.37362368527222189</v>
      </c>
      <c r="AH30" s="29">
        <f t="shared" si="29"/>
        <v>4.9775641025641022</v>
      </c>
      <c r="AJ30" s="51">
        <f t="shared" si="30"/>
        <v>8.0991887891403067</v>
      </c>
      <c r="AK30" s="27">
        <f t="shared" si="31"/>
        <v>4.9775641025641022</v>
      </c>
      <c r="AL30" s="58">
        <f t="shared" si="17"/>
        <v>0.37362368527222189</v>
      </c>
      <c r="AN30" s="122"/>
      <c r="AO30" s="160"/>
      <c r="AP30" s="160"/>
      <c r="AQ30" s="128"/>
    </row>
    <row r="31" spans="1:43" x14ac:dyDescent="0.2">
      <c r="A31" s="1">
        <v>69</v>
      </c>
      <c r="B31" s="1">
        <v>100</v>
      </c>
      <c r="C31" s="1" t="s">
        <v>92</v>
      </c>
      <c r="D31" s="66">
        <v>0</v>
      </c>
      <c r="E31" s="68">
        <v>1159</v>
      </c>
      <c r="F31" s="47">
        <v>325</v>
      </c>
      <c r="G31" s="47">
        <v>1579</v>
      </c>
      <c r="H31" s="50">
        <v>0.83199999999999996</v>
      </c>
      <c r="I31" s="25">
        <f t="shared" si="18"/>
        <v>2.987774297184282E-2</v>
      </c>
      <c r="J31" s="25">
        <f t="shared" si="19"/>
        <v>1.1207349803778036E-2</v>
      </c>
      <c r="K31" s="27">
        <f t="shared" si="20"/>
        <v>2.6659061682692311</v>
      </c>
      <c r="L31" s="27">
        <f t="shared" si="21"/>
        <v>0.36772371946960652</v>
      </c>
      <c r="M31" s="27">
        <f t="shared" si="22"/>
        <v>4.8584615384615386</v>
      </c>
      <c r="N31" s="27"/>
      <c r="O31" s="51">
        <f t="shared" si="23"/>
        <v>8.2347837076964225</v>
      </c>
      <c r="P31" s="51">
        <f t="shared" si="24"/>
        <v>4.8584615384615386</v>
      </c>
      <c r="Q31" s="58">
        <f t="shared" si="14"/>
        <v>0.36772371946960652</v>
      </c>
      <c r="R31" s="156">
        <f t="shared" si="15"/>
        <v>948.20465768504425</v>
      </c>
      <c r="S31" s="156">
        <f t="shared" si="16"/>
        <v>1139.6690597176014</v>
      </c>
      <c r="T31" s="153"/>
      <c r="U31" s="153"/>
      <c r="W31" s="9">
        <v>69</v>
      </c>
      <c r="X31" s="7">
        <v>0</v>
      </c>
      <c r="Y31" s="62">
        <v>0.85</v>
      </c>
      <c r="Z31" s="21">
        <v>344</v>
      </c>
      <c r="AA31">
        <v>1611</v>
      </c>
      <c r="AB31">
        <v>968</v>
      </c>
      <c r="AC31">
        <v>1183</v>
      </c>
      <c r="AD31" s="27">
        <f t="shared" si="25"/>
        <v>2.9258939433350312E-2</v>
      </c>
      <c r="AE31" s="27">
        <f t="shared" si="26"/>
        <v>1.1155115798403959E-2</v>
      </c>
      <c r="AF31" s="24">
        <f t="shared" si="27"/>
        <v>2.6229166924055232</v>
      </c>
      <c r="AG31" s="29">
        <f t="shared" si="28"/>
        <v>0.35802774100280965</v>
      </c>
      <c r="AH31" s="29">
        <f t="shared" si="29"/>
        <v>4.683139534883721</v>
      </c>
      <c r="AJ31" s="51">
        <f t="shared" si="30"/>
        <v>8.4016697613039497</v>
      </c>
      <c r="AK31" s="27">
        <f t="shared" si="31"/>
        <v>4.683139534883721</v>
      </c>
      <c r="AL31" s="58">
        <f t="shared" si="17"/>
        <v>0.35802774100280965</v>
      </c>
      <c r="AN31" s="122"/>
      <c r="AO31" s="160"/>
      <c r="AP31" s="160"/>
      <c r="AQ31" s="128"/>
    </row>
    <row r="32" spans="1:43" x14ac:dyDescent="0.2">
      <c r="A32" s="1">
        <v>69</v>
      </c>
      <c r="B32" s="1">
        <v>100</v>
      </c>
      <c r="C32" s="1" t="s">
        <v>92</v>
      </c>
      <c r="D32" s="66">
        <v>0</v>
      </c>
      <c r="E32" s="68">
        <v>1194</v>
      </c>
      <c r="F32" s="47">
        <v>353</v>
      </c>
      <c r="G32" s="47">
        <v>1620</v>
      </c>
      <c r="H32" s="50">
        <v>0.85799999999999998</v>
      </c>
      <c r="I32" s="25">
        <f t="shared" si="18"/>
        <v>2.8882773182495394E-2</v>
      </c>
      <c r="J32" s="25">
        <f t="shared" si="19"/>
        <v>1.1133497072531707E-2</v>
      </c>
      <c r="K32" s="27">
        <f t="shared" si="20"/>
        <v>2.5942229107648727</v>
      </c>
      <c r="L32" s="27">
        <f t="shared" si="21"/>
        <v>0.351827373899669</v>
      </c>
      <c r="M32" s="27">
        <f t="shared" si="22"/>
        <v>4.5892351274787533</v>
      </c>
      <c r="N32" s="27"/>
      <c r="O32" s="51">
        <f t="shared" si="23"/>
        <v>8.4486064638810667</v>
      </c>
      <c r="P32" s="51">
        <f t="shared" si="24"/>
        <v>4.5892351274787533</v>
      </c>
      <c r="Q32" s="58">
        <f t="shared" si="14"/>
        <v>0.351827373899669</v>
      </c>
      <c r="R32" s="156">
        <f t="shared" si="15"/>
        <v>976.83896572557626</v>
      </c>
      <c r="S32" s="156">
        <f t="shared" si="16"/>
        <v>1138.5069530601122</v>
      </c>
      <c r="T32" s="153"/>
      <c r="U32" s="153"/>
      <c r="W32" s="9">
        <v>69</v>
      </c>
      <c r="X32" s="7">
        <v>0</v>
      </c>
      <c r="Y32" s="62">
        <v>0.875</v>
      </c>
      <c r="Z32" s="21">
        <v>376</v>
      </c>
      <c r="AA32">
        <v>1673</v>
      </c>
      <c r="AB32">
        <v>996</v>
      </c>
      <c r="AC32">
        <v>1218</v>
      </c>
      <c r="AD32" s="27">
        <f t="shared" si="25"/>
        <v>2.8663808463846897E-2</v>
      </c>
      <c r="AE32" s="27">
        <f t="shared" si="26"/>
        <v>1.1171612268411846E-2</v>
      </c>
      <c r="AF32" s="24">
        <f t="shared" si="27"/>
        <v>2.5657718666888303</v>
      </c>
      <c r="AG32" s="29">
        <f t="shared" si="28"/>
        <v>0.34664734381947088</v>
      </c>
      <c r="AH32" s="29">
        <f t="shared" si="29"/>
        <v>4.4494680851063828</v>
      </c>
      <c r="AJ32" s="51">
        <f t="shared" si="30"/>
        <v>8.7250114901685336</v>
      </c>
      <c r="AK32" s="27">
        <f t="shared" si="31"/>
        <v>4.4494680851063828</v>
      </c>
      <c r="AL32" s="58">
        <f t="shared" si="17"/>
        <v>0.34664734381947088</v>
      </c>
      <c r="AN32" s="122"/>
      <c r="AO32" s="160"/>
      <c r="AP32" s="160"/>
      <c r="AQ32" s="128"/>
    </row>
    <row r="33" spans="1:43" x14ac:dyDescent="0.2">
      <c r="A33" s="1">
        <v>69</v>
      </c>
      <c r="B33" s="1">
        <v>100</v>
      </c>
      <c r="C33" s="1" t="s">
        <v>92</v>
      </c>
      <c r="D33" s="66">
        <v>0</v>
      </c>
      <c r="E33" s="68">
        <v>1232</v>
      </c>
      <c r="F33" s="47">
        <v>390</v>
      </c>
      <c r="G33" s="47">
        <v>1706</v>
      </c>
      <c r="H33" s="50">
        <v>0.88500000000000001</v>
      </c>
      <c r="I33" s="25">
        <f t="shared" si="18"/>
        <v>2.8568677726429414E-2</v>
      </c>
      <c r="J33" s="25">
        <f t="shared" si="19"/>
        <v>1.1197017521186858E-2</v>
      </c>
      <c r="K33" s="27">
        <f t="shared" si="20"/>
        <v>2.5514542307692309</v>
      </c>
      <c r="L33" s="27">
        <f t="shared" si="21"/>
        <v>0.34414046681587779</v>
      </c>
      <c r="M33" s="27">
        <f t="shared" si="22"/>
        <v>4.3743589743589739</v>
      </c>
      <c r="N33" s="27"/>
      <c r="O33" s="51">
        <f t="shared" si="23"/>
        <v>8.897112732951296</v>
      </c>
      <c r="P33" s="51">
        <f t="shared" si="24"/>
        <v>4.3743589743589739</v>
      </c>
      <c r="Q33" s="58">
        <f t="shared" si="14"/>
        <v>0.34414046681587779</v>
      </c>
      <c r="R33" s="156">
        <f t="shared" si="15"/>
        <v>1007.9276430267253</v>
      </c>
      <c r="S33" s="156">
        <f t="shared" si="16"/>
        <v>1138.9012915556218</v>
      </c>
      <c r="T33" s="153"/>
      <c r="U33" s="153"/>
      <c r="W33" s="9">
        <v>69</v>
      </c>
      <c r="X33" s="7">
        <v>0</v>
      </c>
      <c r="Y33" s="62">
        <v>0.9</v>
      </c>
      <c r="Z33" s="21">
        <v>411</v>
      </c>
      <c r="AA33">
        <v>1747</v>
      </c>
      <c r="AB33">
        <v>1025</v>
      </c>
      <c r="AC33">
        <v>1252</v>
      </c>
      <c r="AD33" s="27">
        <f t="shared" si="25"/>
        <v>2.8328056243097307E-2</v>
      </c>
      <c r="AE33" s="27">
        <f t="shared" si="26"/>
        <v>1.1243427129602874E-2</v>
      </c>
      <c r="AF33" s="24">
        <f t="shared" si="27"/>
        <v>2.5195214872262772</v>
      </c>
      <c r="AG33" s="29">
        <f t="shared" si="28"/>
        <v>0.33839921417316282</v>
      </c>
      <c r="AH33" s="29">
        <f t="shared" si="29"/>
        <v>4.2506082725060823</v>
      </c>
      <c r="AJ33" s="51">
        <f t="shared" si="30"/>
        <v>9.110935489135942</v>
      </c>
      <c r="AK33" s="27">
        <f t="shared" si="31"/>
        <v>4.2506082725060823</v>
      </c>
      <c r="AL33" s="58">
        <f t="shared" si="17"/>
        <v>0.33839921417316282</v>
      </c>
      <c r="AN33" s="122"/>
      <c r="AO33" s="160"/>
      <c r="AP33" s="160"/>
      <c r="AQ33" s="128"/>
    </row>
    <row r="34" spans="1:43" x14ac:dyDescent="0.2">
      <c r="A34" s="1">
        <v>69</v>
      </c>
      <c r="B34" s="1">
        <v>100</v>
      </c>
      <c r="C34" s="1" t="s">
        <v>92</v>
      </c>
      <c r="D34" s="66">
        <v>0</v>
      </c>
      <c r="E34" s="68">
        <v>1255</v>
      </c>
      <c r="F34" s="47">
        <v>411</v>
      </c>
      <c r="G34" s="47">
        <v>1750</v>
      </c>
      <c r="H34" s="50">
        <v>0.90200000000000002</v>
      </c>
      <c r="I34" s="25">
        <f t="shared" si="18"/>
        <v>2.824119866033873E-2</v>
      </c>
      <c r="J34" s="25">
        <f t="shared" si="19"/>
        <v>1.1162989562715473E-2</v>
      </c>
      <c r="K34" s="27">
        <f t="shared" si="20"/>
        <v>2.5298956432481754</v>
      </c>
      <c r="L34" s="27">
        <f t="shared" si="21"/>
        <v>0.33927125196627117</v>
      </c>
      <c r="M34" s="27">
        <f t="shared" si="22"/>
        <v>4.2579075425790753</v>
      </c>
      <c r="N34" s="27"/>
      <c r="O34" s="51">
        <f t="shared" si="23"/>
        <v>9.1265810566616477</v>
      </c>
      <c r="P34" s="51">
        <f t="shared" si="24"/>
        <v>4.2579075425790753</v>
      </c>
      <c r="Q34" s="58">
        <f t="shared" si="14"/>
        <v>0.33927125196627117</v>
      </c>
      <c r="R34" s="156">
        <f t="shared" si="15"/>
        <v>1026.744474024789</v>
      </c>
      <c r="S34" s="156">
        <f t="shared" si="16"/>
        <v>1138.2976430430033</v>
      </c>
      <c r="T34" s="153"/>
      <c r="U34" s="153"/>
      <c r="W34" s="9">
        <v>69</v>
      </c>
      <c r="X34" s="7">
        <v>0</v>
      </c>
      <c r="Y34" s="62">
        <v>0.92500000000000004</v>
      </c>
      <c r="Z34" s="21">
        <v>450</v>
      </c>
      <c r="AA34">
        <v>1838</v>
      </c>
      <c r="AB34">
        <v>1053</v>
      </c>
      <c r="AC34">
        <v>1287</v>
      </c>
      <c r="AD34" s="27">
        <f t="shared" si="25"/>
        <v>2.8204664755933015E-2</v>
      </c>
      <c r="AE34" s="27">
        <f t="shared" si="26"/>
        <v>1.1333048499332104E-2</v>
      </c>
      <c r="AF34" s="24">
        <f t="shared" si="27"/>
        <v>2.4887094374999998</v>
      </c>
      <c r="AG34" s="29">
        <f t="shared" si="28"/>
        <v>0.33353203791382341</v>
      </c>
      <c r="AH34" s="29">
        <f t="shared" si="29"/>
        <v>4.0844444444444443</v>
      </c>
      <c r="AJ34" s="51">
        <f t="shared" si="30"/>
        <v>9.5855177040823474</v>
      </c>
      <c r="AK34" s="27">
        <f t="shared" si="31"/>
        <v>4.0844444444444443</v>
      </c>
      <c r="AL34" s="58">
        <f t="shared" si="17"/>
        <v>0.33353203791382341</v>
      </c>
      <c r="AN34" s="122"/>
      <c r="AO34" s="160"/>
      <c r="AP34" s="160"/>
      <c r="AQ34" s="128"/>
    </row>
    <row r="35" spans="1:43" x14ac:dyDescent="0.2">
      <c r="A35" s="1">
        <v>69</v>
      </c>
      <c r="B35" s="1">
        <v>100</v>
      </c>
      <c r="C35" s="1" t="s">
        <v>92</v>
      </c>
      <c r="D35" s="66">
        <v>0</v>
      </c>
      <c r="E35" s="68">
        <v>1284</v>
      </c>
      <c r="F35" s="47">
        <v>452</v>
      </c>
      <c r="G35" s="47">
        <v>1835</v>
      </c>
      <c r="H35" s="50">
        <v>0.92300000000000004</v>
      </c>
      <c r="I35" s="25">
        <f t="shared" si="18"/>
        <v>2.8290364945992366E-2</v>
      </c>
      <c r="J35" s="25">
        <f t="shared" si="19"/>
        <v>1.1463394485230618E-2</v>
      </c>
      <c r="K35" s="27">
        <f t="shared" si="20"/>
        <v>2.4678872372787604</v>
      </c>
      <c r="L35" s="27">
        <f t="shared" si="21"/>
        <v>0.33124358654584718</v>
      </c>
      <c r="M35" s="27">
        <f t="shared" si="22"/>
        <v>4.0597345132743365</v>
      </c>
      <c r="N35" s="27"/>
      <c r="O35" s="51">
        <f t="shared" si="23"/>
        <v>9.5698721365566417</v>
      </c>
      <c r="P35" s="51">
        <f t="shared" si="24"/>
        <v>4.0597345132743365</v>
      </c>
      <c r="Q35" s="58">
        <f t="shared" si="14"/>
        <v>0.33124358654584718</v>
      </c>
      <c r="R35" s="156">
        <f t="shared" si="15"/>
        <v>1050.470043544087</v>
      </c>
      <c r="S35" s="156">
        <f t="shared" si="16"/>
        <v>1138.1040558440814</v>
      </c>
      <c r="T35" s="153"/>
      <c r="U35" s="153"/>
      <c r="W35" s="9">
        <v>69</v>
      </c>
      <c r="X35" s="7">
        <v>0</v>
      </c>
      <c r="Y35" s="62">
        <v>0.95</v>
      </c>
      <c r="Z35" s="21">
        <v>501</v>
      </c>
      <c r="AA35">
        <v>1899</v>
      </c>
      <c r="AB35">
        <v>1081</v>
      </c>
      <c r="AC35">
        <v>1322</v>
      </c>
      <c r="AD35" s="27">
        <f t="shared" si="25"/>
        <v>2.7618149948022634E-2</v>
      </c>
      <c r="AE35" s="27">
        <f t="shared" si="26"/>
        <v>1.1641615054842182E-2</v>
      </c>
      <c r="AF35" s="24">
        <f t="shared" si="27"/>
        <v>2.372364127994012</v>
      </c>
      <c r="AG35" s="29">
        <f t="shared" si="28"/>
        <v>0.31461652616774388</v>
      </c>
      <c r="AH35" s="29">
        <f t="shared" si="29"/>
        <v>3.7904191616766467</v>
      </c>
      <c r="AJ35" s="51">
        <f t="shared" si="30"/>
        <v>9.9036442437716961</v>
      </c>
      <c r="AK35" s="27">
        <f t="shared" si="31"/>
        <v>3.7904191616766467</v>
      </c>
      <c r="AL35" s="58">
        <f t="shared" si="17"/>
        <v>0.31461652616774388</v>
      </c>
      <c r="AN35" s="122"/>
      <c r="AO35" s="160"/>
      <c r="AP35" s="160"/>
      <c r="AQ35" s="128"/>
    </row>
    <row r="36" spans="1:43" x14ac:dyDescent="0.2">
      <c r="A36" s="1">
        <v>69</v>
      </c>
      <c r="B36" s="1">
        <v>100</v>
      </c>
      <c r="C36" s="1" t="s">
        <v>92</v>
      </c>
      <c r="D36" s="66">
        <v>0</v>
      </c>
      <c r="E36" s="68">
        <v>1318</v>
      </c>
      <c r="F36" s="47">
        <v>496</v>
      </c>
      <c r="G36" s="47">
        <v>1898</v>
      </c>
      <c r="H36" s="50">
        <v>0.94699999999999995</v>
      </c>
      <c r="I36" s="25">
        <f t="shared" si="18"/>
        <v>2.7771409117322652E-2</v>
      </c>
      <c r="J36" s="25">
        <f t="shared" si="19"/>
        <v>1.1630685704677152E-2</v>
      </c>
      <c r="K36" s="27">
        <f t="shared" si="20"/>
        <v>2.3877705771169353</v>
      </c>
      <c r="L36" s="27">
        <f t="shared" si="21"/>
        <v>0.31753707935091441</v>
      </c>
      <c r="M36" s="27">
        <f t="shared" si="22"/>
        <v>3.8266129032258065</v>
      </c>
      <c r="N36" s="27"/>
      <c r="O36" s="51">
        <f t="shared" si="23"/>
        <v>9.8984290545964608</v>
      </c>
      <c r="P36" s="51">
        <f t="shared" si="24"/>
        <v>3.8266129032258065</v>
      </c>
      <c r="Q36" s="58">
        <f t="shared" si="14"/>
        <v>0.31753707935091441</v>
      </c>
      <c r="R36" s="156">
        <f t="shared" si="15"/>
        <v>1078.2862284977466</v>
      </c>
      <c r="S36" s="156">
        <f t="shared" si="16"/>
        <v>1138.6338210113481</v>
      </c>
      <c r="T36" s="153"/>
      <c r="U36" s="153"/>
      <c r="W36" s="9">
        <v>69</v>
      </c>
      <c r="X36" s="7">
        <v>0</v>
      </c>
      <c r="Y36" s="62">
        <v>0.97499999999999998</v>
      </c>
      <c r="Z36" s="21">
        <v>575</v>
      </c>
      <c r="AA36">
        <v>1951</v>
      </c>
      <c r="AB36">
        <v>1110</v>
      </c>
      <c r="AC36">
        <v>1357</v>
      </c>
      <c r="AD36" s="27">
        <f t="shared" si="25"/>
        <v>2.6929612414050029E-2</v>
      </c>
      <c r="AE36" s="27">
        <f t="shared" si="26"/>
        <v>1.2353732010838813E-2</v>
      </c>
      <c r="AF36" s="24">
        <f t="shared" si="27"/>
        <v>2.1798766875000002</v>
      </c>
      <c r="AG36" s="29">
        <f t="shared" si="28"/>
        <v>0.28546302896844089</v>
      </c>
      <c r="AH36" s="29">
        <f t="shared" si="29"/>
        <v>3.3930434782608696</v>
      </c>
      <c r="AJ36" s="51">
        <f t="shared" si="30"/>
        <v>10.174834080883928</v>
      </c>
      <c r="AK36" s="27">
        <f t="shared" si="31"/>
        <v>3.3930434782608696</v>
      </c>
      <c r="AL36" s="58">
        <f t="shared" si="17"/>
        <v>0.28546302896844089</v>
      </c>
      <c r="AN36" s="122"/>
      <c r="AO36" s="160"/>
      <c r="AP36" s="160"/>
      <c r="AQ36" s="128"/>
    </row>
    <row r="37" spans="1:43" x14ac:dyDescent="0.2">
      <c r="A37" s="1">
        <v>69</v>
      </c>
      <c r="B37" s="1">
        <v>100</v>
      </c>
      <c r="C37" s="1" t="s">
        <v>92</v>
      </c>
      <c r="D37" s="66">
        <v>0</v>
      </c>
      <c r="E37" s="68">
        <v>1343</v>
      </c>
      <c r="F37" s="47">
        <v>550</v>
      </c>
      <c r="G37" s="47">
        <v>1941</v>
      </c>
      <c r="H37" s="50">
        <v>0.96899999999999997</v>
      </c>
      <c r="I37" s="25">
        <f t="shared" si="18"/>
        <v>2.7353067602310651E-2</v>
      </c>
      <c r="J37" s="25">
        <f t="shared" si="19"/>
        <v>1.2190023019715158E-2</v>
      </c>
      <c r="K37" s="27">
        <f t="shared" si="20"/>
        <v>2.2438897414772727</v>
      </c>
      <c r="L37" s="27">
        <f t="shared" si="21"/>
        <v>0.29614705884388709</v>
      </c>
      <c r="M37" s="27">
        <f t="shared" si="22"/>
        <v>3.5290909090909093</v>
      </c>
      <c r="N37" s="27"/>
      <c r="O37" s="51">
        <f t="shared" si="23"/>
        <v>10.122682189131575</v>
      </c>
      <c r="P37" s="51">
        <f t="shared" si="24"/>
        <v>3.5290909090909093</v>
      </c>
      <c r="Q37" s="58">
        <f t="shared" si="14"/>
        <v>0.29614705884388709</v>
      </c>
      <c r="R37" s="156">
        <f t="shared" si="15"/>
        <v>1098.7393056695551</v>
      </c>
      <c r="S37" s="156">
        <f t="shared" si="16"/>
        <v>1133.8898923318422</v>
      </c>
      <c r="T37" s="153"/>
      <c r="U37" s="153"/>
      <c r="W37" s="9">
        <v>69</v>
      </c>
      <c r="X37" s="7">
        <v>0</v>
      </c>
      <c r="Y37" s="62">
        <v>1</v>
      </c>
      <c r="Z37" s="21">
        <v>665</v>
      </c>
      <c r="AA37">
        <v>1993</v>
      </c>
      <c r="AB37">
        <v>1138</v>
      </c>
      <c r="AC37">
        <v>1391</v>
      </c>
      <c r="AD37" s="27">
        <f t="shared" si="25"/>
        <v>2.6180960019928874E-2</v>
      </c>
      <c r="AE37" s="27">
        <f t="shared" si="26"/>
        <v>1.3265087821756344E-2</v>
      </c>
      <c r="AF37" s="24">
        <f t="shared" si="27"/>
        <v>1.9736740812969924</v>
      </c>
      <c r="AG37" s="29">
        <f t="shared" si="28"/>
        <v>0.25484206351313637</v>
      </c>
      <c r="AH37" s="29">
        <f t="shared" si="29"/>
        <v>2.9969924812030073</v>
      </c>
      <c r="AJ37" s="51">
        <f t="shared" si="30"/>
        <v>10.393872026243807</v>
      </c>
      <c r="AK37" s="27">
        <f t="shared" si="31"/>
        <v>2.9969924812030073</v>
      </c>
      <c r="AL37" s="58">
        <f t="shared" si="17"/>
        <v>0.25484206351313637</v>
      </c>
      <c r="AN37" s="122"/>
      <c r="AO37" s="160"/>
      <c r="AP37" s="160"/>
      <c r="AQ37" s="128"/>
    </row>
    <row r="38" spans="1:43" x14ac:dyDescent="0.2">
      <c r="A38" s="1">
        <v>69</v>
      </c>
      <c r="B38" s="1">
        <v>100</v>
      </c>
      <c r="C38" s="1" t="s">
        <v>92</v>
      </c>
      <c r="D38" s="66">
        <v>0</v>
      </c>
      <c r="E38" s="68">
        <v>1374</v>
      </c>
      <c r="F38" s="47">
        <v>616</v>
      </c>
      <c r="G38" s="47">
        <v>1963</v>
      </c>
      <c r="H38" s="50">
        <v>0.98699999999999999</v>
      </c>
      <c r="I38" s="25">
        <f t="shared" si="18"/>
        <v>2.6428916749362773E-2</v>
      </c>
      <c r="J38" s="25">
        <f t="shared" si="19"/>
        <v>1.2749418827784688E-2</v>
      </c>
      <c r="K38" s="27">
        <f t="shared" si="20"/>
        <v>2.0729507051542213</v>
      </c>
      <c r="L38" s="27">
        <f t="shared" si="21"/>
        <v>0.26892522923292383</v>
      </c>
      <c r="M38" s="27">
        <f t="shared" si="22"/>
        <v>3.1866883116883118</v>
      </c>
      <c r="N38" s="27"/>
      <c r="O38" s="51">
        <f t="shared" si="23"/>
        <v>10.23741635098675</v>
      </c>
      <c r="P38" s="51">
        <f t="shared" si="24"/>
        <v>3.1866883116883118</v>
      </c>
      <c r="Q38" s="58">
        <f t="shared" si="14"/>
        <v>0.26892522923292383</v>
      </c>
      <c r="R38" s="156">
        <f t="shared" si="15"/>
        <v>1124.1011213625977</v>
      </c>
      <c r="S38" s="156">
        <f t="shared" si="16"/>
        <v>1138.9069112083057</v>
      </c>
      <c r="T38" s="153"/>
      <c r="U38" s="153"/>
      <c r="AD38" s="27"/>
      <c r="AE38" s="27"/>
      <c r="AG38" s="29"/>
      <c r="AH38" s="29"/>
      <c r="AL38" s="58"/>
      <c r="AN38" s="122"/>
      <c r="AO38" s="160"/>
      <c r="AP38" s="160"/>
      <c r="AQ38" s="128"/>
    </row>
    <row r="39" spans="1:43" x14ac:dyDescent="0.2">
      <c r="A39" s="1">
        <v>69</v>
      </c>
      <c r="B39" s="1">
        <v>100</v>
      </c>
      <c r="C39" s="1" t="s">
        <v>92</v>
      </c>
      <c r="D39" s="66">
        <v>0</v>
      </c>
      <c r="E39" s="68">
        <v>1408</v>
      </c>
      <c r="F39" s="47">
        <v>723</v>
      </c>
      <c r="G39" s="47">
        <v>2026</v>
      </c>
      <c r="H39" s="50">
        <v>1.012</v>
      </c>
      <c r="I39" s="25">
        <f t="shared" si="18"/>
        <v>2.5975664132231405E-2</v>
      </c>
      <c r="J39" s="25">
        <f t="shared" si="19"/>
        <v>1.3905935386927125E-2</v>
      </c>
      <c r="K39" s="27">
        <f t="shared" si="20"/>
        <v>1.8679551867219915</v>
      </c>
      <c r="L39" s="27">
        <f t="shared" si="21"/>
        <v>0.24024406879201976</v>
      </c>
      <c r="M39" s="27">
        <f t="shared" si="22"/>
        <v>2.8022130013831257</v>
      </c>
      <c r="N39" s="27"/>
      <c r="O39" s="51">
        <f t="shared" si="23"/>
        <v>10.56597326902657</v>
      </c>
      <c r="P39" s="51">
        <f t="shared" si="24"/>
        <v>2.8022130013831257</v>
      </c>
      <c r="Q39" s="58">
        <f t="shared" si="14"/>
        <v>0.24024406879201976</v>
      </c>
      <c r="R39" s="156">
        <f t="shared" si="15"/>
        <v>1151.9173063162573</v>
      </c>
      <c r="S39" s="156">
        <f t="shared" si="16"/>
        <v>1138.2582078223886</v>
      </c>
      <c r="T39" s="153"/>
      <c r="U39" s="153"/>
      <c r="AD39" s="27"/>
      <c r="AE39" s="27"/>
      <c r="AG39" s="29"/>
      <c r="AH39" s="29"/>
      <c r="AL39" s="58"/>
      <c r="AN39" s="122"/>
      <c r="AO39" s="160"/>
      <c r="AP39" s="160"/>
      <c r="AQ39" s="128"/>
    </row>
    <row r="40" spans="1:43" x14ac:dyDescent="0.2">
      <c r="A40" s="1">
        <v>69</v>
      </c>
      <c r="B40" s="1">
        <v>100</v>
      </c>
      <c r="C40" s="1" t="s">
        <v>92</v>
      </c>
      <c r="D40" s="66">
        <v>0</v>
      </c>
      <c r="E40" s="68">
        <v>1436</v>
      </c>
      <c r="F40" s="47">
        <v>794</v>
      </c>
      <c r="G40" s="47">
        <v>2048</v>
      </c>
      <c r="H40" s="50">
        <v>1.032</v>
      </c>
      <c r="I40" s="25">
        <f t="shared" si="18"/>
        <v>2.5243734349671403E-2</v>
      </c>
      <c r="J40" s="25">
        <f t="shared" si="19"/>
        <v>1.4395510046958956E-2</v>
      </c>
      <c r="K40" s="27">
        <f t="shared" si="20"/>
        <v>1.7535838790931988</v>
      </c>
      <c r="L40" s="27">
        <f t="shared" si="21"/>
        <v>0.2223341816668267</v>
      </c>
      <c r="M40" s="27">
        <f t="shared" si="22"/>
        <v>2.579345088161209</v>
      </c>
      <c r="N40" s="27"/>
      <c r="O40" s="51">
        <f t="shared" si="23"/>
        <v>10.680707430881744</v>
      </c>
      <c r="P40" s="51">
        <f t="shared" si="24"/>
        <v>2.579345088161209</v>
      </c>
      <c r="Q40" s="58">
        <f t="shared" si="14"/>
        <v>0.2223341816668267</v>
      </c>
      <c r="R40" s="156">
        <f t="shared" si="15"/>
        <v>1174.8247527486831</v>
      </c>
      <c r="S40" s="156">
        <f t="shared" si="16"/>
        <v>1138.396078244848</v>
      </c>
      <c r="T40" s="153"/>
      <c r="U40" s="153"/>
      <c r="AD40" s="27"/>
      <c r="AE40" s="27"/>
      <c r="AG40" s="29"/>
      <c r="AH40" s="29"/>
      <c r="AL40" s="58"/>
      <c r="AN40" s="122"/>
      <c r="AO40" s="160"/>
      <c r="AP40" s="160"/>
      <c r="AQ40" s="128"/>
    </row>
    <row r="41" spans="1:43" x14ac:dyDescent="0.2">
      <c r="A41" s="1">
        <v>69</v>
      </c>
      <c r="B41" s="1">
        <v>100</v>
      </c>
      <c r="C41" s="1" t="s">
        <v>92</v>
      </c>
      <c r="D41" s="66">
        <v>0</v>
      </c>
      <c r="E41" s="68">
        <v>1468</v>
      </c>
      <c r="F41" s="47">
        <v>908</v>
      </c>
      <c r="G41" s="47">
        <v>2111</v>
      </c>
      <c r="H41" s="50">
        <v>1.0549999999999999</v>
      </c>
      <c r="I41" s="25">
        <f t="shared" si="18"/>
        <v>2.4898240116416337E-2</v>
      </c>
      <c r="J41" s="25">
        <f t="shared" si="19"/>
        <v>1.5409110021000445E-2</v>
      </c>
      <c r="K41" s="27">
        <f t="shared" si="20"/>
        <v>1.6158129887114536</v>
      </c>
      <c r="L41" s="27">
        <f t="shared" si="21"/>
        <v>0.2034596587260003</v>
      </c>
      <c r="M41" s="27">
        <f t="shared" si="22"/>
        <v>2.3248898678414096</v>
      </c>
      <c r="N41" s="27"/>
      <c r="O41" s="51">
        <f t="shared" si="23"/>
        <v>11.009264348921564</v>
      </c>
      <c r="P41" s="51">
        <f t="shared" si="24"/>
        <v>2.3248898678414096</v>
      </c>
      <c r="Q41" s="58">
        <f t="shared" si="14"/>
        <v>0.2034596587260003</v>
      </c>
      <c r="R41" s="156">
        <f t="shared" si="15"/>
        <v>1201.004691528598</v>
      </c>
      <c r="S41" s="156">
        <f t="shared" si="16"/>
        <v>1138.3930725389555</v>
      </c>
      <c r="T41" s="153"/>
      <c r="U41" s="153"/>
      <c r="AD41" s="27"/>
      <c r="AE41" s="27"/>
      <c r="AG41" s="29"/>
      <c r="AH41" s="29"/>
      <c r="AL41" s="58"/>
      <c r="AN41" s="122"/>
      <c r="AO41" s="160"/>
      <c r="AP41" s="160"/>
      <c r="AQ41" s="128"/>
    </row>
    <row r="42" spans="1:43" x14ac:dyDescent="0.2">
      <c r="I42" s="25"/>
      <c r="J42" s="25"/>
      <c r="K42" s="27"/>
      <c r="L42" s="27"/>
      <c r="M42" s="27"/>
      <c r="O42" s="51"/>
      <c r="P42" s="51"/>
      <c r="Q42" s="58"/>
      <c r="R42" s="156"/>
      <c r="T42" s="153"/>
      <c r="U42" s="153"/>
      <c r="AD42" s="27"/>
      <c r="AE42" s="27"/>
      <c r="AG42" s="29"/>
      <c r="AH42" s="29"/>
      <c r="AL42" s="58"/>
      <c r="AN42" s="122"/>
      <c r="AO42" s="160"/>
      <c r="AP42" s="160"/>
      <c r="AQ42" s="128"/>
    </row>
    <row r="43" spans="1:43" x14ac:dyDescent="0.2">
      <c r="I43" s="25"/>
      <c r="J43" s="25"/>
      <c r="K43" s="27"/>
      <c r="L43" s="27"/>
      <c r="M43" s="27"/>
      <c r="O43" s="51"/>
      <c r="P43" s="51"/>
      <c r="Q43" s="58"/>
      <c r="R43" s="156"/>
      <c r="T43" s="153"/>
      <c r="U43" s="153"/>
      <c r="AD43" s="27"/>
      <c r="AE43" s="27"/>
      <c r="AG43" s="29"/>
      <c r="AH43" s="29"/>
      <c r="AL43" s="58"/>
      <c r="AN43" s="122"/>
      <c r="AO43" s="160"/>
      <c r="AP43" s="160"/>
      <c r="AQ43" s="128"/>
    </row>
    <row r="44" spans="1:43" x14ac:dyDescent="0.2">
      <c r="A44" s="1">
        <v>70</v>
      </c>
      <c r="B44" s="1">
        <v>101</v>
      </c>
      <c r="C44" s="1" t="s">
        <v>92</v>
      </c>
      <c r="D44" s="66">
        <v>2</v>
      </c>
      <c r="E44" s="21">
        <v>734</v>
      </c>
      <c r="F44">
        <v>97</v>
      </c>
      <c r="G44">
        <v>1040</v>
      </c>
      <c r="H44">
        <v>0.52800000000000002</v>
      </c>
      <c r="I44" s="25">
        <f t="shared" ref="I44:I59" si="32">0.1515*(G44/1000)/(E44/1000)^2/($D$4/10)^4</f>
        <v>4.906521974623021E-2</v>
      </c>
      <c r="J44" s="25">
        <f t="shared" ref="J44:J59" si="33">0.5*(F44/1000)/(E44/1000)^3/($D$4/10)^5</f>
        <v>1.3169019136890248E-2</v>
      </c>
      <c r="K44" s="27">
        <f t="shared" ref="K44:K59" si="34">I44/J44</f>
        <v>3.7258067010309279</v>
      </c>
      <c r="L44" s="27">
        <f t="shared" ref="L44:L59" si="35">0.798*I44^1.5/J44</f>
        <v>0.65858234619929856</v>
      </c>
      <c r="M44" s="27">
        <f t="shared" ref="M44:M77" si="36">G44/F44</f>
        <v>10.721649484536082</v>
      </c>
      <c r="O44" s="51">
        <f t="shared" si="23"/>
        <v>5.4237967422446358</v>
      </c>
      <c r="P44" s="27">
        <f t="shared" si="24"/>
        <v>10.721649484536082</v>
      </c>
      <c r="Q44" s="58">
        <f t="shared" si="14"/>
        <v>0.65858234619929856</v>
      </c>
      <c r="R44" s="156">
        <f t="shared" si="15"/>
        <v>600.50234576429898</v>
      </c>
      <c r="S44" s="156">
        <f t="shared" si="16"/>
        <v>1137.3150487960208</v>
      </c>
      <c r="T44" s="153"/>
      <c r="U44" s="153"/>
      <c r="W44" s="9">
        <v>70</v>
      </c>
      <c r="X44" s="7">
        <v>2</v>
      </c>
      <c r="Y44" s="16">
        <v>0.72499999999999998</v>
      </c>
      <c r="Z44">
        <v>263</v>
      </c>
      <c r="AA44">
        <v>1834</v>
      </c>
      <c r="AB44">
        <v>824</v>
      </c>
      <c r="AC44">
        <v>1008</v>
      </c>
      <c r="AD44" s="27">
        <f t="shared" ref="AD44:AD55" si="37">0.1515*(AA44/1000)/(AC44/1000)^2/($D$4/10)^4</f>
        <v>4.5878667513227507E-2</v>
      </c>
      <c r="AE44" s="27">
        <f t="shared" ref="AE44:AE55" si="38">0.5*(Z44/1000)/(AC44/1000)^3/($D$4/10)^5</f>
        <v>1.3786182597671637E-2</v>
      </c>
      <c r="AF44" s="24">
        <f t="shared" ref="AF44:AF55" si="39">AD44/AE44</f>
        <v>3.3278731939163495</v>
      </c>
      <c r="AG44" s="29">
        <f t="shared" ref="AG44:AG55" si="40">0.798*AD44^1.5/AE44</f>
        <v>0.56882026295027532</v>
      </c>
      <c r="AH44" s="29">
        <f t="shared" ref="AH44:AH55" si="41">AA44/Z44</f>
        <v>6.9733840304182513</v>
      </c>
      <c r="AJ44" s="51">
        <f t="shared" ref="AJ44:AJ55" si="42">AA44/(PI()*$D$4^2/4)</f>
        <v>9.5646569473814065</v>
      </c>
      <c r="AK44" s="27">
        <f t="shared" ref="AK44:AK55" si="43">AH44</f>
        <v>6.9733840304182513</v>
      </c>
      <c r="AL44" s="58">
        <f t="shared" si="17"/>
        <v>0.56882026295027532</v>
      </c>
      <c r="AN44" s="122"/>
      <c r="AO44" s="160"/>
      <c r="AP44" s="160"/>
      <c r="AQ44" s="128"/>
    </row>
    <row r="45" spans="1:43" x14ac:dyDescent="0.2">
      <c r="A45" s="1">
        <v>70</v>
      </c>
      <c r="B45" s="1">
        <v>101</v>
      </c>
      <c r="C45" s="1" t="s">
        <v>92</v>
      </c>
      <c r="D45" s="66">
        <v>2</v>
      </c>
      <c r="E45" s="21">
        <v>855</v>
      </c>
      <c r="F45">
        <v>157</v>
      </c>
      <c r="G45">
        <v>1359</v>
      </c>
      <c r="H45">
        <v>0.61499999999999999</v>
      </c>
      <c r="I45" s="25">
        <f t="shared" si="32"/>
        <v>4.7251952209787632E-2</v>
      </c>
      <c r="J45" s="25">
        <f t="shared" si="33"/>
        <v>1.3485628215929291E-2</v>
      </c>
      <c r="K45" s="27">
        <f t="shared" si="34"/>
        <v>3.5038747511942669</v>
      </c>
      <c r="L45" s="27">
        <f t="shared" si="35"/>
        <v>0.60780090576666979</v>
      </c>
      <c r="M45" s="27">
        <f t="shared" si="36"/>
        <v>8.6560509554140133</v>
      </c>
      <c r="O45" s="51">
        <f t="shared" si="23"/>
        <v>7.0874420891446732</v>
      </c>
      <c r="P45" s="27">
        <f t="shared" si="24"/>
        <v>8.6560509554140133</v>
      </c>
      <c r="Q45" s="58">
        <f t="shared" si="14"/>
        <v>0.60780090576666979</v>
      </c>
      <c r="R45" s="156">
        <f t="shared" si="15"/>
        <v>699.49523927585233</v>
      </c>
      <c r="S45" s="156">
        <f t="shared" si="16"/>
        <v>1137.3906329688657</v>
      </c>
      <c r="T45" s="153"/>
      <c r="U45" s="153"/>
      <c r="W45" s="9">
        <v>70</v>
      </c>
      <c r="X45" s="7">
        <v>2</v>
      </c>
      <c r="Y45" s="16">
        <v>0.75</v>
      </c>
      <c r="Z45">
        <v>293</v>
      </c>
      <c r="AA45">
        <v>1956</v>
      </c>
      <c r="AB45">
        <v>853</v>
      </c>
      <c r="AC45">
        <v>1042</v>
      </c>
      <c r="AD45" s="27">
        <f t="shared" si="37"/>
        <v>4.5789504221396167E-2</v>
      </c>
      <c r="AE45" s="27">
        <f t="shared" si="38"/>
        <v>1.3903826434649149E-2</v>
      </c>
      <c r="AF45" s="24">
        <f t="shared" si="39"/>
        <v>3.2933023464163824</v>
      </c>
      <c r="AG45" s="29">
        <f t="shared" si="40"/>
        <v>0.56236394075407536</v>
      </c>
      <c r="AH45" s="29">
        <f t="shared" si="41"/>
        <v>6.675767918088737</v>
      </c>
      <c r="AJ45" s="51">
        <f t="shared" si="42"/>
        <v>10.200910026760104</v>
      </c>
      <c r="AK45" s="27">
        <f t="shared" si="43"/>
        <v>6.675767918088737</v>
      </c>
      <c r="AL45" s="58">
        <f t="shared" si="17"/>
        <v>0.56236394075407536</v>
      </c>
      <c r="AN45" s="122"/>
      <c r="AO45" s="160"/>
      <c r="AP45" s="160"/>
      <c r="AQ45" s="128"/>
    </row>
    <row r="46" spans="1:43" x14ac:dyDescent="0.2">
      <c r="A46" s="1">
        <v>70</v>
      </c>
      <c r="B46" s="1">
        <v>101</v>
      </c>
      <c r="C46" s="1" t="s">
        <v>92</v>
      </c>
      <c r="D46" s="66">
        <v>2</v>
      </c>
      <c r="E46" s="21">
        <v>976</v>
      </c>
      <c r="F46">
        <v>236</v>
      </c>
      <c r="G46">
        <v>1720</v>
      </c>
      <c r="H46">
        <v>0.70199999999999996</v>
      </c>
      <c r="I46" s="25">
        <f t="shared" si="32"/>
        <v>4.5894573716742805E-2</v>
      </c>
      <c r="J46" s="25">
        <f t="shared" si="33"/>
        <v>1.3628009392856669E-2</v>
      </c>
      <c r="K46" s="27">
        <f t="shared" si="34"/>
        <v>3.3676652542372882</v>
      </c>
      <c r="L46" s="27">
        <f t="shared" si="35"/>
        <v>0.57572153897782141</v>
      </c>
      <c r="M46" s="27">
        <f t="shared" si="36"/>
        <v>7.2881355932203391</v>
      </c>
      <c r="O46" s="51">
        <f t="shared" si="23"/>
        <v>8.9701253814045891</v>
      </c>
      <c r="P46" s="27">
        <f t="shared" si="24"/>
        <v>7.2881355932203391</v>
      </c>
      <c r="Q46" s="58">
        <f t="shared" si="14"/>
        <v>0.57572153897782141</v>
      </c>
      <c r="R46" s="156">
        <f t="shared" si="15"/>
        <v>798.48813278740568</v>
      </c>
      <c r="S46" s="156">
        <f t="shared" si="16"/>
        <v>1137.4474826031421</v>
      </c>
      <c r="T46" s="153"/>
      <c r="U46" s="153"/>
      <c r="W46" s="9">
        <v>70</v>
      </c>
      <c r="X46" s="7">
        <v>2</v>
      </c>
      <c r="Y46" s="16">
        <v>0.77500000000000002</v>
      </c>
      <c r="Z46">
        <v>326</v>
      </c>
      <c r="AA46">
        <v>2084</v>
      </c>
      <c r="AB46">
        <v>881</v>
      </c>
      <c r="AC46">
        <v>1077</v>
      </c>
      <c r="AD46" s="27">
        <f t="shared" si="37"/>
        <v>4.5666616653398613E-2</v>
      </c>
      <c r="AE46" s="27">
        <f t="shared" si="38"/>
        <v>1.4010071910614407E-2</v>
      </c>
      <c r="AF46" s="24">
        <f t="shared" si="39"/>
        <v>3.2595561924846619</v>
      </c>
      <c r="AG46" s="29">
        <f t="shared" si="40"/>
        <v>0.5558540600014531</v>
      </c>
      <c r="AH46" s="29">
        <f t="shared" si="41"/>
        <v>6.3926380368098163</v>
      </c>
      <c r="AJ46" s="51">
        <f t="shared" si="42"/>
        <v>10.868454241190213</v>
      </c>
      <c r="AK46" s="27">
        <f t="shared" si="43"/>
        <v>6.3926380368098163</v>
      </c>
      <c r="AL46" s="58">
        <f t="shared" si="17"/>
        <v>0.5558540600014531</v>
      </c>
      <c r="AN46" s="122"/>
      <c r="AO46" s="160"/>
      <c r="AP46" s="160"/>
      <c r="AQ46" s="128"/>
    </row>
    <row r="47" spans="1:43" x14ac:dyDescent="0.2">
      <c r="A47" s="1">
        <v>70</v>
      </c>
      <c r="B47" s="1">
        <v>101</v>
      </c>
      <c r="C47" s="1" t="s">
        <v>92</v>
      </c>
      <c r="D47" s="66">
        <v>2</v>
      </c>
      <c r="E47" s="21">
        <v>1102</v>
      </c>
      <c r="F47">
        <v>349</v>
      </c>
      <c r="G47">
        <v>2188</v>
      </c>
      <c r="H47">
        <v>0.79300000000000004</v>
      </c>
      <c r="I47" s="25">
        <f t="shared" si="32"/>
        <v>4.579485174712862E-2</v>
      </c>
      <c r="J47" s="25">
        <f t="shared" si="33"/>
        <v>1.4000724752460256E-2</v>
      </c>
      <c r="K47" s="27">
        <f t="shared" si="34"/>
        <v>3.2708915114613184</v>
      </c>
      <c r="L47" s="27">
        <f t="shared" si="35"/>
        <v>0.55856968249522077</v>
      </c>
      <c r="M47" s="27">
        <f t="shared" si="36"/>
        <v>6.2693409742120343</v>
      </c>
      <c r="O47" s="51">
        <f t="shared" si="23"/>
        <v>11.410833915414676</v>
      </c>
      <c r="P47" s="27">
        <f t="shared" si="24"/>
        <v>6.2693409742120343</v>
      </c>
      <c r="Q47" s="58">
        <f t="shared" si="14"/>
        <v>0.55856968249522077</v>
      </c>
      <c r="R47" s="156">
        <f t="shared" si="15"/>
        <v>901.5716417333208</v>
      </c>
      <c r="S47" s="156">
        <f t="shared" si="16"/>
        <v>1136.9125368642128</v>
      </c>
      <c r="T47" s="153"/>
      <c r="U47" s="153"/>
      <c r="W47" s="9">
        <v>70</v>
      </c>
      <c r="X47" s="7">
        <v>2</v>
      </c>
      <c r="Y47" s="16">
        <v>0.8</v>
      </c>
      <c r="Z47">
        <v>360</v>
      </c>
      <c r="AA47">
        <v>2213</v>
      </c>
      <c r="AB47">
        <v>910</v>
      </c>
      <c r="AC47">
        <v>1112</v>
      </c>
      <c r="AD47" s="27">
        <f t="shared" si="37"/>
        <v>4.5488788265617711E-2</v>
      </c>
      <c r="AE47" s="27">
        <f t="shared" si="38"/>
        <v>1.4055879110179064E-2</v>
      </c>
      <c r="AF47" s="24">
        <f t="shared" si="39"/>
        <v>3.2362819791666668</v>
      </c>
      <c r="AG47" s="29">
        <f t="shared" si="40"/>
        <v>0.55080951053261074</v>
      </c>
      <c r="AH47" s="29">
        <f t="shared" si="41"/>
        <v>6.1472222222222221</v>
      </c>
      <c r="AJ47" s="51">
        <f t="shared" si="42"/>
        <v>11.541213644795556</v>
      </c>
      <c r="AK47" s="27">
        <f t="shared" si="43"/>
        <v>6.1472222222222221</v>
      </c>
      <c r="AL47" s="58">
        <f t="shared" si="17"/>
        <v>0.55080951053261074</v>
      </c>
      <c r="AN47" s="122"/>
      <c r="AO47" s="160"/>
      <c r="AP47" s="160"/>
      <c r="AQ47" s="128"/>
    </row>
    <row r="48" spans="1:43" x14ac:dyDescent="0.2">
      <c r="A48" s="1">
        <v>70</v>
      </c>
      <c r="B48" s="1">
        <v>101</v>
      </c>
      <c r="C48" s="1" t="s">
        <v>92</v>
      </c>
      <c r="D48" s="66">
        <v>2</v>
      </c>
      <c r="E48" s="21">
        <v>1133</v>
      </c>
      <c r="F48">
        <v>381</v>
      </c>
      <c r="G48">
        <v>2292</v>
      </c>
      <c r="H48">
        <v>0.81499999999999995</v>
      </c>
      <c r="I48" s="25">
        <f t="shared" si="32"/>
        <v>4.5382385682264145E-2</v>
      </c>
      <c r="J48" s="25">
        <f t="shared" si="33"/>
        <v>1.4063878970578005E-2</v>
      </c>
      <c r="K48" s="27">
        <f t="shared" si="34"/>
        <v>3.2268754429133852</v>
      </c>
      <c r="L48" s="27">
        <f t="shared" si="35"/>
        <v>0.54856583313846918</v>
      </c>
      <c r="M48" s="27">
        <f t="shared" si="36"/>
        <v>6.015748031496063</v>
      </c>
      <c r="O48" s="51">
        <f t="shared" si="23"/>
        <v>11.953213589639139</v>
      </c>
      <c r="P48" s="27">
        <f t="shared" si="24"/>
        <v>6.015748031496063</v>
      </c>
      <c r="Q48" s="58">
        <f t="shared" si="14"/>
        <v>0.54856583313846918</v>
      </c>
      <c r="R48" s="156">
        <f t="shared" si="15"/>
        <v>926.93345742636336</v>
      </c>
      <c r="S48" s="156">
        <f t="shared" si="16"/>
        <v>1137.3416655538201</v>
      </c>
      <c r="T48" s="153"/>
      <c r="U48" s="153"/>
      <c r="W48" s="9">
        <v>70</v>
      </c>
      <c r="X48" s="7">
        <v>2</v>
      </c>
      <c r="Y48" s="16">
        <v>0.82499999999999996</v>
      </c>
      <c r="Z48">
        <v>398</v>
      </c>
      <c r="AA48">
        <v>2349</v>
      </c>
      <c r="AB48">
        <v>938</v>
      </c>
      <c r="AC48">
        <v>1147</v>
      </c>
      <c r="AD48" s="27">
        <f t="shared" si="37"/>
        <v>4.5382530662043209E-2</v>
      </c>
      <c r="AE48" s="27">
        <f t="shared" si="38"/>
        <v>1.4159981717683507E-2</v>
      </c>
      <c r="AF48" s="24">
        <f t="shared" si="39"/>
        <v>3.2049851169912058</v>
      </c>
      <c r="AG48" s="29">
        <f t="shared" si="40"/>
        <v>0.54484536831643515</v>
      </c>
      <c r="AH48" s="29">
        <f t="shared" si="41"/>
        <v>5.9020100502512562</v>
      </c>
      <c r="AJ48" s="51">
        <f t="shared" si="42"/>
        <v>12.250479372627547</v>
      </c>
      <c r="AK48" s="27">
        <f t="shared" si="43"/>
        <v>5.9020100502512562</v>
      </c>
      <c r="AL48" s="58">
        <f t="shared" si="17"/>
        <v>0.54484536831643515</v>
      </c>
      <c r="AN48" s="122"/>
      <c r="AO48" s="160"/>
      <c r="AP48" s="160"/>
      <c r="AQ48" s="128"/>
    </row>
    <row r="49" spans="1:43" x14ac:dyDescent="0.2">
      <c r="A49" s="1">
        <v>70</v>
      </c>
      <c r="B49" s="1">
        <v>101</v>
      </c>
      <c r="C49" s="1" t="s">
        <v>92</v>
      </c>
      <c r="D49" s="66">
        <v>2</v>
      </c>
      <c r="E49" s="21">
        <v>1163</v>
      </c>
      <c r="F49">
        <v>419</v>
      </c>
      <c r="G49">
        <v>2420</v>
      </c>
      <c r="H49">
        <v>0.83699999999999997</v>
      </c>
      <c r="I49" s="25">
        <f t="shared" si="32"/>
        <v>4.5476650005138355E-2</v>
      </c>
      <c r="J49" s="25">
        <f t="shared" si="33"/>
        <v>1.4300286980208108E-2</v>
      </c>
      <c r="K49" s="27">
        <f t="shared" si="34"/>
        <v>3.1801214946300713</v>
      </c>
      <c r="L49" s="27">
        <f t="shared" si="35"/>
        <v>0.54117887594128722</v>
      </c>
      <c r="M49" s="27">
        <f t="shared" si="36"/>
        <v>5.7756563245823385</v>
      </c>
      <c r="O49" s="51">
        <f t="shared" si="23"/>
        <v>12.620757804069248</v>
      </c>
      <c r="P49" s="27">
        <f t="shared" si="24"/>
        <v>5.7756563245823385</v>
      </c>
      <c r="Q49" s="58">
        <f t="shared" si="14"/>
        <v>0.54117887594128722</v>
      </c>
      <c r="R49" s="156">
        <f t="shared" si="15"/>
        <v>951.47715003253359</v>
      </c>
      <c r="S49" s="156">
        <f t="shared" si="16"/>
        <v>1136.7707885693353</v>
      </c>
      <c r="T49" s="153"/>
      <c r="U49" s="153"/>
      <c r="W49" s="9">
        <v>70</v>
      </c>
      <c r="X49" s="7">
        <v>2</v>
      </c>
      <c r="Y49" s="16">
        <v>0.85</v>
      </c>
      <c r="Z49">
        <v>441</v>
      </c>
      <c r="AA49">
        <v>2476</v>
      </c>
      <c r="AB49">
        <v>966</v>
      </c>
      <c r="AC49">
        <v>1181</v>
      </c>
      <c r="AD49" s="27">
        <f t="shared" si="37"/>
        <v>4.5121483914620494E-2</v>
      </c>
      <c r="AE49" s="27">
        <f t="shared" si="38"/>
        <v>1.4373375478401548E-2</v>
      </c>
      <c r="AF49" s="24">
        <f t="shared" si="39"/>
        <v>3.1392406037414964</v>
      </c>
      <c r="AG49" s="29">
        <f t="shared" si="40"/>
        <v>0.53213176119806793</v>
      </c>
      <c r="AH49" s="29">
        <f t="shared" si="41"/>
        <v>5.6145124716553285</v>
      </c>
      <c r="AJ49" s="51">
        <f t="shared" si="42"/>
        <v>12.912808397882422</v>
      </c>
      <c r="AK49" s="27">
        <f t="shared" si="43"/>
        <v>5.6145124716553285</v>
      </c>
      <c r="AL49" s="58">
        <f t="shared" si="17"/>
        <v>0.53213176119806793</v>
      </c>
      <c r="AN49" s="122"/>
      <c r="AO49" s="160"/>
      <c r="AP49" s="160"/>
      <c r="AQ49" s="128"/>
    </row>
    <row r="50" spans="1:43" x14ac:dyDescent="0.2">
      <c r="A50" s="1">
        <v>70</v>
      </c>
      <c r="B50" s="1">
        <v>101</v>
      </c>
      <c r="C50" s="1" t="s">
        <v>92</v>
      </c>
      <c r="D50" s="66">
        <v>2</v>
      </c>
      <c r="E50" s="21">
        <v>1192</v>
      </c>
      <c r="F50">
        <v>453</v>
      </c>
      <c r="G50">
        <v>2508</v>
      </c>
      <c r="H50">
        <v>0.85799999999999998</v>
      </c>
      <c r="I50" s="25">
        <f t="shared" si="32"/>
        <v>4.4864987400567539E-2</v>
      </c>
      <c r="J50" s="25">
        <f t="shared" si="33"/>
        <v>1.4359499738357517E-2</v>
      </c>
      <c r="K50" s="27">
        <f t="shared" si="34"/>
        <v>3.1244115894039726</v>
      </c>
      <c r="L50" s="27">
        <f t="shared" si="35"/>
        <v>0.52811062668007536</v>
      </c>
      <c r="M50" s="27">
        <f t="shared" si="36"/>
        <v>5.5364238410596025</v>
      </c>
      <c r="O50" s="51">
        <f t="shared" si="23"/>
        <v>13.079694451489949</v>
      </c>
      <c r="P50" s="27">
        <f t="shared" si="24"/>
        <v>5.5364238410596025</v>
      </c>
      <c r="Q50" s="58">
        <f t="shared" si="14"/>
        <v>0.52811062668007536</v>
      </c>
      <c r="R50" s="156">
        <f t="shared" si="15"/>
        <v>975.20271955183159</v>
      </c>
      <c r="S50" s="156">
        <f t="shared" si="16"/>
        <v>1136.5999062375661</v>
      </c>
      <c r="T50" s="153"/>
      <c r="U50" s="153"/>
      <c r="W50" s="9">
        <v>70</v>
      </c>
      <c r="X50" s="7">
        <v>2</v>
      </c>
      <c r="Y50" s="16">
        <v>0.875</v>
      </c>
      <c r="Z50">
        <v>487</v>
      </c>
      <c r="AA50">
        <v>2599</v>
      </c>
      <c r="AB50">
        <v>995</v>
      </c>
      <c r="AC50">
        <v>1216</v>
      </c>
      <c r="AD50" s="27">
        <f t="shared" si="37"/>
        <v>4.4675730083102494E-2</v>
      </c>
      <c r="AE50" s="27">
        <f t="shared" si="38"/>
        <v>1.4541128444379646E-2</v>
      </c>
      <c r="AF50" s="24">
        <f t="shared" si="39"/>
        <v>3.0723702258726902</v>
      </c>
      <c r="AG50" s="29">
        <f t="shared" si="40"/>
        <v>0.51821773082353917</v>
      </c>
      <c r="AH50" s="29">
        <f t="shared" si="41"/>
        <v>5.3367556468172488</v>
      </c>
      <c r="AJ50" s="51">
        <f t="shared" si="42"/>
        <v>13.554276666436355</v>
      </c>
      <c r="AK50" s="27">
        <f t="shared" si="43"/>
        <v>5.3367556468172488</v>
      </c>
      <c r="AL50" s="58">
        <f t="shared" si="17"/>
        <v>0.51821773082353917</v>
      </c>
      <c r="AN50" s="122"/>
      <c r="AO50" s="160"/>
      <c r="AP50" s="160"/>
      <c r="AQ50" s="128"/>
    </row>
    <row r="51" spans="1:43" x14ac:dyDescent="0.2">
      <c r="A51" s="1">
        <v>70</v>
      </c>
      <c r="B51" s="1">
        <v>101</v>
      </c>
      <c r="C51" s="1" t="s">
        <v>92</v>
      </c>
      <c r="D51" s="66">
        <v>2</v>
      </c>
      <c r="E51" s="21">
        <v>1224</v>
      </c>
      <c r="F51">
        <v>500</v>
      </c>
      <c r="G51">
        <v>2632</v>
      </c>
      <c r="H51">
        <v>0.88100000000000001</v>
      </c>
      <c r="I51" s="25">
        <f t="shared" si="32"/>
        <v>4.4653507502242729E-2</v>
      </c>
      <c r="J51" s="25">
        <f t="shared" si="33"/>
        <v>1.4638467915111137E-2</v>
      </c>
      <c r="K51" s="27">
        <f t="shared" si="34"/>
        <v>3.0504222000000003</v>
      </c>
      <c r="L51" s="27">
        <f t="shared" si="35"/>
        <v>0.51438776882627235</v>
      </c>
      <c r="M51" s="27">
        <f t="shared" si="36"/>
        <v>5.2640000000000002</v>
      </c>
      <c r="O51" s="51">
        <f t="shared" si="23"/>
        <v>13.726377909219117</v>
      </c>
      <c r="P51" s="27">
        <f t="shared" si="24"/>
        <v>5.2640000000000002</v>
      </c>
      <c r="Q51" s="58">
        <f t="shared" si="14"/>
        <v>0.51438776882627235</v>
      </c>
      <c r="R51" s="156">
        <f t="shared" si="15"/>
        <v>1001.3826583317465</v>
      </c>
      <c r="S51" s="156">
        <f t="shared" si="16"/>
        <v>1136.6431990144681</v>
      </c>
      <c r="T51" s="153"/>
      <c r="U51" s="153"/>
      <c r="W51" s="9">
        <v>70</v>
      </c>
      <c r="X51" s="7">
        <v>2</v>
      </c>
      <c r="Y51" s="16">
        <v>0.9</v>
      </c>
      <c r="Z51">
        <v>539</v>
      </c>
      <c r="AA51">
        <v>2733</v>
      </c>
      <c r="AB51">
        <v>1023</v>
      </c>
      <c r="AC51">
        <v>1251</v>
      </c>
      <c r="AD51" s="27">
        <f t="shared" si="37"/>
        <v>4.4387178642007273E-2</v>
      </c>
      <c r="AE51" s="27">
        <f t="shared" si="38"/>
        <v>1.4780417795602418E-2</v>
      </c>
      <c r="AF51" s="24">
        <f t="shared" si="39"/>
        <v>3.0031071689471243</v>
      </c>
      <c r="AG51" s="29">
        <f t="shared" si="40"/>
        <v>0.50489665401830397</v>
      </c>
      <c r="AH51" s="29">
        <f t="shared" si="41"/>
        <v>5.0705009276437849</v>
      </c>
      <c r="AJ51" s="51">
        <f t="shared" si="42"/>
        <v>14.253112015917875</v>
      </c>
      <c r="AK51" s="27">
        <f t="shared" si="43"/>
        <v>5.0705009276437849</v>
      </c>
      <c r="AL51" s="58">
        <f t="shared" si="17"/>
        <v>0.50489665401830397</v>
      </c>
      <c r="AN51" s="122"/>
      <c r="AO51" s="160"/>
      <c r="AP51" s="160"/>
      <c r="AQ51" s="128"/>
    </row>
    <row r="52" spans="1:43" x14ac:dyDescent="0.2">
      <c r="A52" s="1">
        <v>70</v>
      </c>
      <c r="B52" s="1">
        <v>101</v>
      </c>
      <c r="C52" s="1" t="s">
        <v>92</v>
      </c>
      <c r="D52" s="66">
        <v>2</v>
      </c>
      <c r="E52" s="21">
        <v>1256</v>
      </c>
      <c r="F52">
        <v>543</v>
      </c>
      <c r="G52">
        <v>2738</v>
      </c>
      <c r="H52">
        <v>0.90400000000000003</v>
      </c>
      <c r="I52" s="25">
        <f t="shared" si="32"/>
        <v>4.4115041668221833E-2</v>
      </c>
      <c r="J52" s="25">
        <f t="shared" si="33"/>
        <v>1.47129847776153E-2</v>
      </c>
      <c r="K52" s="27">
        <f t="shared" si="34"/>
        <v>2.9983747237569056</v>
      </c>
      <c r="L52" s="27">
        <f t="shared" si="35"/>
        <v>0.50255331996135089</v>
      </c>
      <c r="M52" s="27">
        <f t="shared" si="36"/>
        <v>5.0423572744014731</v>
      </c>
      <c r="O52" s="51">
        <f t="shared" si="23"/>
        <v>14.279187961794051</v>
      </c>
      <c r="P52" s="27">
        <f t="shared" si="24"/>
        <v>5.0423572744014731</v>
      </c>
      <c r="Q52" s="58">
        <f t="shared" si="14"/>
        <v>0.50255331996135089</v>
      </c>
      <c r="R52" s="156">
        <f t="shared" si="15"/>
        <v>1027.5625971116615</v>
      </c>
      <c r="S52" s="156">
        <f t="shared" si="16"/>
        <v>1136.6842888403335</v>
      </c>
      <c r="T52" s="153"/>
      <c r="U52" s="153"/>
      <c r="W52" s="9">
        <v>70</v>
      </c>
      <c r="X52" s="7">
        <v>2</v>
      </c>
      <c r="Y52" s="16">
        <v>0.92500000000000004</v>
      </c>
      <c r="Z52">
        <v>599</v>
      </c>
      <c r="AA52">
        <v>2857</v>
      </c>
      <c r="AB52">
        <v>1052</v>
      </c>
      <c r="AC52">
        <v>1286</v>
      </c>
      <c r="AD52" s="27">
        <f t="shared" si="37"/>
        <v>4.3909736605772423E-2</v>
      </c>
      <c r="AE52" s="27">
        <f t="shared" si="38"/>
        <v>1.5120765941381618E-2</v>
      </c>
      <c r="AF52" s="24">
        <f t="shared" si="39"/>
        <v>2.9039360027128556</v>
      </c>
      <c r="AG52" s="29">
        <f t="shared" si="40"/>
        <v>0.4855906864399217</v>
      </c>
      <c r="AH52" s="29">
        <f t="shared" si="41"/>
        <v>4.7696160267111853</v>
      </c>
      <c r="AJ52" s="51">
        <f t="shared" si="42"/>
        <v>14.899795473647043</v>
      </c>
      <c r="AK52" s="27">
        <f t="shared" si="43"/>
        <v>4.7696160267111853</v>
      </c>
      <c r="AL52" s="58">
        <f t="shared" si="17"/>
        <v>0.4855906864399217</v>
      </c>
      <c r="AN52" s="122"/>
      <c r="AO52" s="160"/>
      <c r="AP52" s="160"/>
      <c r="AQ52" s="128"/>
    </row>
    <row r="53" spans="1:43" s="36" customFormat="1" x14ac:dyDescent="0.2">
      <c r="A53" s="1">
        <v>70</v>
      </c>
      <c r="B53" s="1">
        <v>101</v>
      </c>
      <c r="C53" s="1" t="s">
        <v>92</v>
      </c>
      <c r="D53" s="66">
        <v>2</v>
      </c>
      <c r="E53" s="34">
        <v>1286</v>
      </c>
      <c r="F53" s="36">
        <v>602</v>
      </c>
      <c r="G53" s="36">
        <v>2889</v>
      </c>
      <c r="H53" s="36">
        <v>0.92500000000000004</v>
      </c>
      <c r="I53" s="25">
        <f t="shared" si="32"/>
        <v>4.4401550246439089E-2</v>
      </c>
      <c r="J53" s="25">
        <f t="shared" si="33"/>
        <v>1.5196495987832612E-2</v>
      </c>
      <c r="K53" s="27">
        <f t="shared" si="34"/>
        <v>2.9218281821013283</v>
      </c>
      <c r="L53" s="27">
        <f t="shared" si="35"/>
        <v>0.4913111629821823</v>
      </c>
      <c r="M53" s="27">
        <f t="shared" si="36"/>
        <v>4.7990033222591366</v>
      </c>
      <c r="N53" s="24"/>
      <c r="O53" s="51">
        <f t="shared" si="23"/>
        <v>15.06668152725457</v>
      </c>
      <c r="P53" s="27">
        <f t="shared" si="24"/>
        <v>4.7990033222591366</v>
      </c>
      <c r="Q53" s="58">
        <f t="shared" si="14"/>
        <v>0.4913111629821823</v>
      </c>
      <c r="R53" s="156">
        <f t="shared" si="15"/>
        <v>1052.1062897178317</v>
      </c>
      <c r="S53" s="156">
        <f t="shared" si="16"/>
        <v>1137.4122051003585</v>
      </c>
      <c r="T53" s="153"/>
      <c r="U53" s="153"/>
      <c r="W53" s="9">
        <v>70</v>
      </c>
      <c r="X53" s="7">
        <v>2</v>
      </c>
      <c r="Y53" s="16">
        <v>0.95</v>
      </c>
      <c r="Z53">
        <v>669</v>
      </c>
      <c r="AA53">
        <v>2969</v>
      </c>
      <c r="AB53">
        <v>1080</v>
      </c>
      <c r="AC53">
        <v>1320</v>
      </c>
      <c r="AD53" s="27">
        <f t="shared" si="37"/>
        <v>4.3310666190633597E-2</v>
      </c>
      <c r="AE53" s="27">
        <f t="shared" si="38"/>
        <v>1.5616158143417647E-2</v>
      </c>
      <c r="AF53" s="24">
        <f t="shared" si="39"/>
        <v>2.7734520739910304</v>
      </c>
      <c r="AG53" s="29">
        <f t="shared" si="40"/>
        <v>0.46059687689940149</v>
      </c>
      <c r="AH53" s="29">
        <f t="shared" si="41"/>
        <v>4.4379671150971598</v>
      </c>
      <c r="AI53" s="24"/>
      <c r="AJ53" s="51">
        <f t="shared" si="42"/>
        <v>15.483896661273388</v>
      </c>
      <c r="AK53" s="27">
        <f t="shared" si="43"/>
        <v>4.4379671150971598</v>
      </c>
      <c r="AL53" s="58">
        <f t="shared" si="17"/>
        <v>0.46059687689940149</v>
      </c>
      <c r="AN53" s="122"/>
      <c r="AO53" s="160"/>
      <c r="AP53" s="160"/>
      <c r="AQ53" s="128"/>
    </row>
    <row r="54" spans="1:43" x14ac:dyDescent="0.2">
      <c r="A54" s="1">
        <v>70</v>
      </c>
      <c r="B54" s="1">
        <v>101</v>
      </c>
      <c r="C54" s="1" t="s">
        <v>92</v>
      </c>
      <c r="D54" s="66">
        <v>2</v>
      </c>
      <c r="E54" s="21">
        <v>1322</v>
      </c>
      <c r="F54">
        <v>672</v>
      </c>
      <c r="G54">
        <v>2950</v>
      </c>
      <c r="H54">
        <v>0.95099999999999996</v>
      </c>
      <c r="I54" s="25">
        <f t="shared" si="32"/>
        <v>4.2903392494295305E-2</v>
      </c>
      <c r="J54" s="25">
        <f t="shared" si="33"/>
        <v>1.561510043284221E-2</v>
      </c>
      <c r="K54" s="27">
        <f t="shared" si="34"/>
        <v>2.7475578962053571</v>
      </c>
      <c r="L54" s="27">
        <f t="shared" si="35"/>
        <v>0.45414607087951486</v>
      </c>
      <c r="M54" s="27">
        <f t="shared" si="36"/>
        <v>4.3898809523809526</v>
      </c>
      <c r="O54" s="51">
        <f t="shared" si="23"/>
        <v>15.384808066943918</v>
      </c>
      <c r="P54" s="27">
        <f t="shared" si="24"/>
        <v>4.3898809523809526</v>
      </c>
      <c r="Q54" s="58">
        <f t="shared" si="14"/>
        <v>0.45414607087951486</v>
      </c>
      <c r="R54" s="156">
        <f t="shared" si="15"/>
        <v>1081.5587208452359</v>
      </c>
      <c r="S54" s="156">
        <f t="shared" si="16"/>
        <v>1137.2857211832134</v>
      </c>
      <c r="T54" s="153"/>
      <c r="U54" s="153"/>
      <c r="W54" s="9">
        <v>70</v>
      </c>
      <c r="X54" s="7">
        <v>2</v>
      </c>
      <c r="Y54" s="16">
        <v>0.97499999999999998</v>
      </c>
      <c r="Z54">
        <v>748</v>
      </c>
      <c r="AA54">
        <v>3063</v>
      </c>
      <c r="AB54">
        <v>1109</v>
      </c>
      <c r="AC54">
        <v>1355</v>
      </c>
      <c r="AD54" s="27">
        <f t="shared" si="37"/>
        <v>4.2403424845042961E-2</v>
      </c>
      <c r="AE54" s="27">
        <f t="shared" si="38"/>
        <v>1.6141860378361302E-2</v>
      </c>
      <c r="AF54" s="24">
        <f t="shared" si="39"/>
        <v>2.6269230343415777</v>
      </c>
      <c r="AG54" s="29">
        <f t="shared" si="40"/>
        <v>0.43166884730124389</v>
      </c>
      <c r="AH54" s="29">
        <f t="shared" si="41"/>
        <v>4.0949197860962565</v>
      </c>
      <c r="AJ54" s="51">
        <f t="shared" si="42"/>
        <v>15.974124443745499</v>
      </c>
      <c r="AK54" s="27">
        <f t="shared" si="43"/>
        <v>4.0949197860962565</v>
      </c>
      <c r="AL54" s="58">
        <f t="shared" si="17"/>
        <v>0.43166884730124389</v>
      </c>
      <c r="AN54" s="122"/>
      <c r="AO54" s="160"/>
      <c r="AP54" s="160"/>
      <c r="AQ54" s="128"/>
    </row>
    <row r="55" spans="1:43" x14ac:dyDescent="0.2">
      <c r="A55" s="1">
        <v>70</v>
      </c>
      <c r="B55" s="1">
        <v>101</v>
      </c>
      <c r="C55" s="1" t="s">
        <v>92</v>
      </c>
      <c r="D55" s="66">
        <v>2</v>
      </c>
      <c r="E55" s="21">
        <v>1349</v>
      </c>
      <c r="F55">
        <v>734</v>
      </c>
      <c r="G55">
        <v>3059</v>
      </c>
      <c r="H55">
        <v>0.97099999999999997</v>
      </c>
      <c r="I55" s="25">
        <f t="shared" si="32"/>
        <v>4.272559371720315E-2</v>
      </c>
      <c r="J55" s="25">
        <f t="shared" si="33"/>
        <v>1.6052034525175472E-2</v>
      </c>
      <c r="K55" s="27">
        <f t="shared" si="34"/>
        <v>2.6616933604393735</v>
      </c>
      <c r="L55" s="27">
        <f t="shared" si="35"/>
        <v>0.43904088570068289</v>
      </c>
      <c r="M55" s="27">
        <f t="shared" si="36"/>
        <v>4.1675749318801092</v>
      </c>
      <c r="O55" s="51">
        <f t="shared" si="23"/>
        <v>15.953263687044558</v>
      </c>
      <c r="P55" s="27">
        <f t="shared" si="24"/>
        <v>4.1675749318801092</v>
      </c>
      <c r="Q55" s="58">
        <f t="shared" si="14"/>
        <v>0.43904088570068289</v>
      </c>
      <c r="R55" s="156">
        <f t="shared" si="15"/>
        <v>1103.6480441907893</v>
      </c>
      <c r="S55" s="156">
        <f t="shared" si="16"/>
        <v>1136.6097262521002</v>
      </c>
      <c r="T55" s="153"/>
      <c r="U55" s="153"/>
      <c r="W55" s="9">
        <v>70</v>
      </c>
      <c r="X55" s="7">
        <v>2</v>
      </c>
      <c r="Y55" s="16">
        <v>1</v>
      </c>
      <c r="Z55">
        <v>832</v>
      </c>
      <c r="AA55">
        <v>3135</v>
      </c>
      <c r="AB55">
        <v>1137</v>
      </c>
      <c r="AC55">
        <v>1390</v>
      </c>
      <c r="AD55" s="27">
        <f t="shared" si="37"/>
        <v>4.1242071747011028E-2</v>
      </c>
      <c r="AE55" s="27">
        <f t="shared" si="38"/>
        <v>1.6632165574640336E-2</v>
      </c>
      <c r="AF55" s="25">
        <f t="shared" si="39"/>
        <v>2.4796573580228363</v>
      </c>
      <c r="AG55" s="29">
        <f t="shared" si="40"/>
        <v>0.40185076711702827</v>
      </c>
      <c r="AH55" s="29">
        <f t="shared" si="41"/>
        <v>3.7680288461538463</v>
      </c>
      <c r="AJ55" s="51">
        <f t="shared" si="42"/>
        <v>16.349618064362435</v>
      </c>
      <c r="AK55" s="27">
        <f t="shared" si="43"/>
        <v>3.7680288461538463</v>
      </c>
      <c r="AL55" s="58">
        <f t="shared" si="17"/>
        <v>0.40185076711702827</v>
      </c>
      <c r="AN55" s="122"/>
      <c r="AO55" s="160"/>
      <c r="AP55" s="160"/>
      <c r="AQ55" s="128"/>
    </row>
    <row r="56" spans="1:43" x14ac:dyDescent="0.2">
      <c r="A56" s="1">
        <v>70</v>
      </c>
      <c r="B56" s="1">
        <v>101</v>
      </c>
      <c r="C56" s="1" t="s">
        <v>92</v>
      </c>
      <c r="D56" s="66">
        <v>2</v>
      </c>
      <c r="E56" s="21">
        <v>1380</v>
      </c>
      <c r="F56">
        <v>806</v>
      </c>
      <c r="G56">
        <v>3121</v>
      </c>
      <c r="H56">
        <v>0.99299999999999999</v>
      </c>
      <c r="I56" s="25">
        <f t="shared" si="32"/>
        <v>4.16550945552615E-2</v>
      </c>
      <c r="J56" s="25">
        <f t="shared" si="33"/>
        <v>1.6465224509526376E-2</v>
      </c>
      <c r="K56" s="27">
        <f t="shared" si="34"/>
        <v>2.5298831808312654</v>
      </c>
      <c r="L56" s="27">
        <f t="shared" si="35"/>
        <v>0.412038143238733</v>
      </c>
      <c r="M56" s="27">
        <f t="shared" si="36"/>
        <v>3.8722084367245659</v>
      </c>
      <c r="O56" s="51">
        <f t="shared" si="23"/>
        <v>16.276605415909142</v>
      </c>
      <c r="P56" s="27">
        <f t="shared" si="24"/>
        <v>3.8722084367245659</v>
      </c>
      <c r="Q56" s="58">
        <f t="shared" si="14"/>
        <v>0.412038143238733</v>
      </c>
      <c r="R56" s="156">
        <f t="shared" si="15"/>
        <v>1129.009859883832</v>
      </c>
      <c r="S56" s="156">
        <f t="shared" si="16"/>
        <v>1136.9686403663968</v>
      </c>
      <c r="T56" s="153"/>
      <c r="U56" s="153"/>
      <c r="AD56" s="27"/>
      <c r="AE56" s="27"/>
      <c r="AG56" s="29"/>
      <c r="AH56" s="29"/>
      <c r="AL56" s="58"/>
      <c r="AN56" s="122"/>
      <c r="AO56" s="160"/>
      <c r="AP56" s="160"/>
      <c r="AQ56" s="128"/>
    </row>
    <row r="57" spans="1:43" x14ac:dyDescent="0.2">
      <c r="A57" s="1">
        <v>70</v>
      </c>
      <c r="B57" s="1">
        <v>101</v>
      </c>
      <c r="C57" s="1" t="s">
        <v>92</v>
      </c>
      <c r="D57" s="66">
        <v>2</v>
      </c>
      <c r="E57" s="21">
        <v>1408</v>
      </c>
      <c r="F57">
        <v>886</v>
      </c>
      <c r="G57">
        <v>3185</v>
      </c>
      <c r="H57">
        <v>1.0129999999999999</v>
      </c>
      <c r="I57" s="25">
        <f t="shared" si="32"/>
        <v>4.083538512396695E-2</v>
      </c>
      <c r="J57" s="25">
        <f t="shared" si="33"/>
        <v>1.7041021788129228E-2</v>
      </c>
      <c r="K57" s="27">
        <f t="shared" si="34"/>
        <v>2.3962990970654627</v>
      </c>
      <c r="L57" s="27">
        <f t="shared" si="35"/>
        <v>0.38642235539638936</v>
      </c>
      <c r="M57" s="27">
        <f t="shared" si="36"/>
        <v>3.5948081264108351</v>
      </c>
      <c r="O57" s="51">
        <f t="shared" si="23"/>
        <v>16.610377523124196</v>
      </c>
      <c r="P57" s="27">
        <f t="shared" si="24"/>
        <v>3.5948081264108351</v>
      </c>
      <c r="Q57" s="58">
        <f t="shared" si="14"/>
        <v>0.38642235539638936</v>
      </c>
      <c r="R57" s="156">
        <f t="shared" si="15"/>
        <v>1151.9173063162573</v>
      </c>
      <c r="S57" s="156">
        <f t="shared" si="16"/>
        <v>1137.1345570742917</v>
      </c>
      <c r="T57" s="153"/>
      <c r="U57" s="153"/>
      <c r="AD57" s="27"/>
      <c r="AE57" s="27"/>
      <c r="AG57" s="29"/>
      <c r="AH57" s="29"/>
      <c r="AL57" s="58"/>
      <c r="AN57" s="122"/>
      <c r="AO57" s="160"/>
      <c r="AP57" s="160"/>
      <c r="AQ57" s="128"/>
    </row>
    <row r="58" spans="1:43" x14ac:dyDescent="0.2">
      <c r="A58" s="1">
        <v>70</v>
      </c>
      <c r="B58" s="1">
        <v>101</v>
      </c>
      <c r="C58" s="1" t="s">
        <v>92</v>
      </c>
      <c r="D58" s="66">
        <v>2</v>
      </c>
      <c r="E58" s="21">
        <v>1436</v>
      </c>
      <c r="F58">
        <v>955</v>
      </c>
      <c r="G58">
        <v>3208</v>
      </c>
      <c r="H58">
        <v>1.0329999999999999</v>
      </c>
      <c r="I58" s="25">
        <f t="shared" si="32"/>
        <v>3.9541943258664974E-2</v>
      </c>
      <c r="J58" s="25">
        <f t="shared" si="33"/>
        <v>1.7314498860007306E-2</v>
      </c>
      <c r="K58" s="27">
        <f t="shared" si="34"/>
        <v>2.2837474869109951</v>
      </c>
      <c r="L58" s="27">
        <f t="shared" si="35"/>
        <v>0.36239314841123038</v>
      </c>
      <c r="M58" s="27">
        <f t="shared" si="36"/>
        <v>3.3591623036649216</v>
      </c>
      <c r="O58" s="51">
        <f t="shared" si="23"/>
        <v>16.730326874154606</v>
      </c>
      <c r="P58" s="27">
        <f t="shared" si="24"/>
        <v>3.3591623036649216</v>
      </c>
      <c r="Q58" s="58">
        <f t="shared" si="14"/>
        <v>0.36239314841123038</v>
      </c>
      <c r="R58" s="156">
        <f t="shared" si="15"/>
        <v>1174.8247527486831</v>
      </c>
      <c r="S58" s="156">
        <f t="shared" si="16"/>
        <v>1137.2940491274765</v>
      </c>
      <c r="T58" s="153"/>
      <c r="U58" s="153"/>
      <c r="AD58" s="27"/>
      <c r="AE58" s="27"/>
      <c r="AG58" s="29"/>
      <c r="AH58" s="29"/>
      <c r="AL58" s="58"/>
      <c r="AN58" s="122"/>
      <c r="AO58" s="160"/>
      <c r="AP58" s="160"/>
      <c r="AQ58" s="128"/>
    </row>
    <row r="59" spans="1:43" x14ac:dyDescent="0.2">
      <c r="A59" s="1">
        <v>70</v>
      </c>
      <c r="B59" s="1">
        <v>101</v>
      </c>
      <c r="C59" s="1" t="s">
        <v>92</v>
      </c>
      <c r="D59" s="66">
        <v>2</v>
      </c>
      <c r="E59" s="21">
        <v>1472</v>
      </c>
      <c r="F59">
        <v>1079</v>
      </c>
      <c r="G59">
        <v>3357</v>
      </c>
      <c r="H59">
        <v>1.0589999999999999</v>
      </c>
      <c r="I59" s="25">
        <f t="shared" si="32"/>
        <v>3.9379323402646507E-2</v>
      </c>
      <c r="J59" s="25">
        <f t="shared" si="33"/>
        <v>1.8162176378729352E-2</v>
      </c>
      <c r="K59" s="27">
        <f t="shared" si="34"/>
        <v>2.1682050973123261</v>
      </c>
      <c r="L59" s="27">
        <f t="shared" si="35"/>
        <v>0.34335025750793674</v>
      </c>
      <c r="M59" s="27">
        <f t="shared" si="36"/>
        <v>3.1112140871177014</v>
      </c>
      <c r="O59" s="51">
        <f t="shared" si="23"/>
        <v>17.507390061264655</v>
      </c>
      <c r="P59" s="27">
        <f t="shared" si="24"/>
        <v>3.1112140871177014</v>
      </c>
      <c r="Q59" s="58">
        <f t="shared" si="14"/>
        <v>0.34335025750793674</v>
      </c>
      <c r="R59" s="156">
        <f t="shared" si="15"/>
        <v>1204.2771838760873</v>
      </c>
      <c r="S59" s="156">
        <f t="shared" si="16"/>
        <v>1137.1833653220845</v>
      </c>
      <c r="T59" s="153"/>
      <c r="U59" s="153"/>
      <c r="AD59" s="27"/>
      <c r="AE59" s="27"/>
      <c r="AG59" s="29"/>
      <c r="AH59" s="29"/>
      <c r="AL59" s="58"/>
      <c r="AN59" s="122"/>
      <c r="AO59" s="160"/>
      <c r="AP59" s="160"/>
      <c r="AQ59" s="128"/>
    </row>
    <row r="60" spans="1:43" x14ac:dyDescent="0.2">
      <c r="E60" s="21"/>
      <c r="F60"/>
      <c r="G60"/>
      <c r="H60"/>
      <c r="I60" s="25"/>
      <c r="J60" s="25"/>
      <c r="K60" s="27"/>
      <c r="L60" s="27"/>
      <c r="M60" s="27"/>
      <c r="O60" s="51"/>
      <c r="P60" s="27"/>
      <c r="Q60" s="58"/>
      <c r="R60" s="156"/>
      <c r="T60" s="153"/>
      <c r="U60" s="153"/>
      <c r="AD60" s="27"/>
      <c r="AE60" s="27"/>
      <c r="AG60" s="29"/>
      <c r="AH60" s="29"/>
      <c r="AL60" s="58"/>
      <c r="AN60" s="122"/>
      <c r="AO60" s="160"/>
      <c r="AP60" s="160"/>
      <c r="AQ60" s="128"/>
    </row>
    <row r="61" spans="1:43" x14ac:dyDescent="0.2">
      <c r="E61" s="21"/>
      <c r="F61"/>
      <c r="G61"/>
      <c r="H61"/>
      <c r="I61" s="25"/>
      <c r="J61" s="25"/>
      <c r="K61" s="27"/>
      <c r="L61" s="27"/>
      <c r="M61" s="27"/>
      <c r="O61" s="51"/>
      <c r="P61" s="27"/>
      <c r="Q61" s="58"/>
      <c r="R61" s="156"/>
      <c r="T61" s="153"/>
      <c r="U61" s="153"/>
      <c r="AD61" s="27"/>
      <c r="AE61" s="27"/>
      <c r="AG61" s="29"/>
      <c r="AH61" s="29"/>
      <c r="AL61" s="58"/>
      <c r="AN61" s="122"/>
      <c r="AO61" s="160"/>
      <c r="AP61" s="160"/>
      <c r="AQ61" s="128"/>
    </row>
    <row r="62" spans="1:43" x14ac:dyDescent="0.2">
      <c r="A62" s="1">
        <v>71</v>
      </c>
      <c r="B62" s="1">
        <v>102</v>
      </c>
      <c r="C62" s="1" t="s">
        <v>92</v>
      </c>
      <c r="D62" s="66">
        <v>4</v>
      </c>
      <c r="E62" s="21">
        <v>732</v>
      </c>
      <c r="F62">
        <v>138</v>
      </c>
      <c r="G62">
        <v>1378</v>
      </c>
      <c r="H62" s="17">
        <v>0.52700000000000002</v>
      </c>
      <c r="I62" s="25">
        <f t="shared" ref="I62:I77" si="44">0.1515*(G62/1000)/(E62/1000)^2/($D$4/10)^4</f>
        <v>6.5367155123174772E-2</v>
      </c>
      <c r="J62" s="25">
        <f t="shared" ref="J62:J77" si="45">0.5*(F62/1000)/(E62/1000)^3/($D$4/10)^5</f>
        <v>1.8889293621737309E-2</v>
      </c>
      <c r="K62" s="27">
        <f t="shared" ref="K62:K77" si="46">I62/J62</f>
        <v>3.4605399456521733</v>
      </c>
      <c r="L62" s="27">
        <f t="shared" ref="L62:L77" si="47">0.798*I62^1.5/J62</f>
        <v>0.70603551943659149</v>
      </c>
      <c r="M62" s="27">
        <f t="shared" si="36"/>
        <v>9.9855072463768124</v>
      </c>
      <c r="N62" s="76"/>
      <c r="O62" s="51">
        <f t="shared" si="23"/>
        <v>7.1865306834741425</v>
      </c>
      <c r="P62" s="27">
        <f t="shared" si="24"/>
        <v>9.9855072463768124</v>
      </c>
      <c r="Q62" s="58">
        <f t="shared" si="14"/>
        <v>0.70603551943659149</v>
      </c>
      <c r="R62" s="156">
        <f t="shared" si="15"/>
        <v>598.86609959055431</v>
      </c>
      <c r="S62" s="156">
        <f t="shared" si="16"/>
        <v>1136.3683104185091</v>
      </c>
      <c r="T62" s="153"/>
      <c r="U62" s="153"/>
      <c r="V62" s="9"/>
      <c r="W62" s="9">
        <v>71</v>
      </c>
      <c r="X62" s="67">
        <v>4</v>
      </c>
      <c r="Y62" s="16">
        <v>0.72499999999999998</v>
      </c>
      <c r="Z62">
        <v>370</v>
      </c>
      <c r="AA62">
        <v>2552</v>
      </c>
      <c r="AB62">
        <v>824</v>
      </c>
      <c r="AC62">
        <v>1007</v>
      </c>
      <c r="AD62" s="27">
        <f t="shared" ref="AD62:AD73" si="48">0.1515*(AA62/1000)/(AC62/1000)^2/($D$4/10)^4</f>
        <v>6.3966745863838936E-2</v>
      </c>
      <c r="AE62" s="27">
        <f t="shared" ref="AE62:AE73" si="49">0.5*(Z62/1000)/(AC62/1000)^3/($D$4/10)^5</f>
        <v>1.9452847701333157E-2</v>
      </c>
      <c r="AF62" s="24">
        <f t="shared" ref="AF62:AF73" si="50">AD62/AE62</f>
        <v>3.2882972635135124</v>
      </c>
      <c r="AG62" s="29">
        <f t="shared" ref="AG62:AG73" si="51">0.798*AD62^1.5/AE62</f>
        <v>0.66366832616980342</v>
      </c>
      <c r="AH62" s="29">
        <f t="shared" ref="AH62:AH73" si="52">AA62/Z62</f>
        <v>6.897297297297297</v>
      </c>
      <c r="AI62" s="51"/>
      <c r="AJ62" s="51">
        <f t="shared" ref="AJ62:AJ73" si="53">AA62/(PI()*$D$4^2/4)</f>
        <v>13.309162775200299</v>
      </c>
      <c r="AK62" s="27">
        <f t="shared" ref="AK62:AK73" si="54">AH62</f>
        <v>6.897297297297297</v>
      </c>
      <c r="AL62" s="58">
        <f t="shared" si="17"/>
        <v>0.66366832616980342</v>
      </c>
      <c r="AN62" s="122"/>
      <c r="AO62" s="160"/>
      <c r="AP62" s="160"/>
      <c r="AQ62" s="128"/>
    </row>
    <row r="63" spans="1:43" x14ac:dyDescent="0.2">
      <c r="A63" s="1">
        <v>71</v>
      </c>
      <c r="B63" s="1">
        <v>102</v>
      </c>
      <c r="C63" s="1" t="s">
        <v>92</v>
      </c>
      <c r="D63" s="66">
        <v>4</v>
      </c>
      <c r="E63" s="21">
        <v>852</v>
      </c>
      <c r="F63">
        <v>222</v>
      </c>
      <c r="G63">
        <v>1866</v>
      </c>
      <c r="H63" s="17">
        <v>0.61399999999999999</v>
      </c>
      <c r="I63" s="25">
        <f t="shared" si="44"/>
        <v>6.5337870930370967E-2</v>
      </c>
      <c r="J63" s="25">
        <f t="shared" si="45"/>
        <v>1.9270991702158111E-2</v>
      </c>
      <c r="K63" s="27">
        <f t="shared" si="46"/>
        <v>3.3904778716216217</v>
      </c>
      <c r="L63" s="27">
        <f t="shared" si="47"/>
        <v>0.69158616210126633</v>
      </c>
      <c r="M63" s="27">
        <f t="shared" si="36"/>
        <v>8.4054054054054053</v>
      </c>
      <c r="N63" s="76"/>
      <c r="O63" s="51">
        <f t="shared" si="23"/>
        <v>9.7315430009889337</v>
      </c>
      <c r="P63" s="27">
        <f t="shared" si="24"/>
        <v>8.4054054054054053</v>
      </c>
      <c r="Q63" s="58">
        <f t="shared" si="14"/>
        <v>0.69158616210126633</v>
      </c>
      <c r="R63" s="156">
        <f t="shared" si="15"/>
        <v>697.04087001523533</v>
      </c>
      <c r="S63" s="156">
        <f t="shared" si="16"/>
        <v>1135.2457166371912</v>
      </c>
      <c r="T63" s="153"/>
      <c r="U63" s="153"/>
      <c r="V63" s="9"/>
      <c r="W63" s="9">
        <v>71</v>
      </c>
      <c r="X63" s="67">
        <v>4</v>
      </c>
      <c r="Y63" s="16">
        <v>0.75</v>
      </c>
      <c r="Z63">
        <v>411</v>
      </c>
      <c r="AA63">
        <v>2729</v>
      </c>
      <c r="AB63">
        <v>852</v>
      </c>
      <c r="AC63">
        <v>1041</v>
      </c>
      <c r="AD63" s="27">
        <f t="shared" si="48"/>
        <v>6.4008051292732834E-2</v>
      </c>
      <c r="AE63" s="27">
        <f t="shared" si="49"/>
        <v>1.9559579215899448E-2</v>
      </c>
      <c r="AF63" s="24">
        <f t="shared" si="50"/>
        <v>3.2724656592153289</v>
      </c>
      <c r="AG63" s="29">
        <f t="shared" si="51"/>
        <v>0.66068628557727571</v>
      </c>
      <c r="AH63" s="29">
        <f t="shared" si="52"/>
        <v>6.6399026763990268</v>
      </c>
      <c r="AI63" s="51"/>
      <c r="AJ63" s="51">
        <f t="shared" si="53"/>
        <v>14.232251259216934</v>
      </c>
      <c r="AK63" s="27">
        <f t="shared" si="54"/>
        <v>6.6399026763990268</v>
      </c>
      <c r="AL63" s="58">
        <f t="shared" si="17"/>
        <v>0.66068628557727571</v>
      </c>
      <c r="AN63" s="122"/>
      <c r="AO63" s="160"/>
      <c r="AP63" s="160"/>
      <c r="AQ63" s="128"/>
    </row>
    <row r="64" spans="1:43" x14ac:dyDescent="0.2">
      <c r="A64" s="1">
        <v>71</v>
      </c>
      <c r="B64" s="1">
        <v>102</v>
      </c>
      <c r="C64" s="1" t="s">
        <v>92</v>
      </c>
      <c r="D64" s="66">
        <v>4</v>
      </c>
      <c r="E64" s="21">
        <v>978</v>
      </c>
      <c r="F64">
        <v>334</v>
      </c>
      <c r="G64">
        <v>2396</v>
      </c>
      <c r="H64" s="17">
        <v>0.70399999999999996</v>
      </c>
      <c r="I64" s="25">
        <f t="shared" si="44"/>
        <v>6.3670994441140674E-2</v>
      </c>
      <c r="J64" s="25">
        <f t="shared" si="45"/>
        <v>1.9169014094215498E-2</v>
      </c>
      <c r="K64" s="27">
        <f t="shared" si="46"/>
        <v>3.3215581212574845</v>
      </c>
      <c r="L64" s="27">
        <f t="shared" si="47"/>
        <v>0.66882972142815278</v>
      </c>
      <c r="M64" s="27">
        <f t="shared" si="36"/>
        <v>7.1736526946107784</v>
      </c>
      <c r="N64" s="76"/>
      <c r="O64" s="51">
        <f t="shared" si="23"/>
        <v>12.495593263863602</v>
      </c>
      <c r="P64" s="27">
        <f t="shared" si="24"/>
        <v>7.1736526946107784</v>
      </c>
      <c r="Q64" s="58">
        <f t="shared" si="14"/>
        <v>0.66882972142815278</v>
      </c>
      <c r="R64" s="156">
        <f t="shared" si="15"/>
        <v>800.12437896115046</v>
      </c>
      <c r="S64" s="156">
        <f t="shared" si="16"/>
        <v>1136.5403110243615</v>
      </c>
      <c r="T64" s="153"/>
      <c r="U64" s="153"/>
      <c r="V64" s="9"/>
      <c r="W64" s="9">
        <v>71</v>
      </c>
      <c r="X64" s="67">
        <v>4</v>
      </c>
      <c r="Y64" s="16">
        <v>0.77500000000000002</v>
      </c>
      <c r="Z64">
        <v>456</v>
      </c>
      <c r="AA64">
        <v>2912</v>
      </c>
      <c r="AB64">
        <v>880</v>
      </c>
      <c r="AC64">
        <v>1076</v>
      </c>
      <c r="AD64" s="27">
        <f t="shared" si="48"/>
        <v>6.3929212803582033E-2</v>
      </c>
      <c r="AE64" s="27">
        <f t="shared" si="49"/>
        <v>1.9651599423357962E-2</v>
      </c>
      <c r="AF64" s="24">
        <f t="shared" si="50"/>
        <v>3.2531302631578956</v>
      </c>
      <c r="AG64" s="29">
        <f t="shared" si="51"/>
        <v>0.65637801102459536</v>
      </c>
      <c r="AH64" s="29">
        <f t="shared" si="52"/>
        <v>6.3859649122807021</v>
      </c>
      <c r="AI64" s="51"/>
      <c r="AJ64" s="51">
        <f t="shared" si="53"/>
        <v>15.18663087828498</v>
      </c>
      <c r="AK64" s="27">
        <f t="shared" si="54"/>
        <v>6.3859649122807021</v>
      </c>
      <c r="AL64" s="58">
        <f t="shared" si="17"/>
        <v>0.65637801102459536</v>
      </c>
      <c r="AN64" s="122"/>
      <c r="AO64" s="160"/>
      <c r="AP64" s="160"/>
      <c r="AQ64" s="128"/>
    </row>
    <row r="65" spans="1:43" x14ac:dyDescent="0.2">
      <c r="A65" s="1">
        <v>71</v>
      </c>
      <c r="B65" s="1">
        <v>102</v>
      </c>
      <c r="C65" s="1" t="s">
        <v>92</v>
      </c>
      <c r="D65" s="66">
        <v>4</v>
      </c>
      <c r="E65" s="21">
        <v>1104</v>
      </c>
      <c r="F65">
        <v>492</v>
      </c>
      <c r="G65">
        <v>3052</v>
      </c>
      <c r="H65" s="17">
        <v>0.79500000000000004</v>
      </c>
      <c r="I65" s="25">
        <f t="shared" si="44"/>
        <v>6.3647142633900436E-2</v>
      </c>
      <c r="J65" s="25">
        <f t="shared" si="45"/>
        <v>1.9630337068390815E-2</v>
      </c>
      <c r="K65" s="27">
        <f t="shared" si="46"/>
        <v>3.2422847560975616</v>
      </c>
      <c r="L65" s="27">
        <f t="shared" si="47"/>
        <v>0.65274492121755434</v>
      </c>
      <c r="M65" s="27">
        <f t="shared" si="36"/>
        <v>6.2032520325203251</v>
      </c>
      <c r="N65" s="76"/>
      <c r="O65" s="51">
        <f t="shared" si="23"/>
        <v>15.916757362817911</v>
      </c>
      <c r="P65" s="27">
        <f t="shared" si="24"/>
        <v>6.2032520325203251</v>
      </c>
      <c r="Q65" s="58">
        <f t="shared" si="14"/>
        <v>0.65274492121755434</v>
      </c>
      <c r="R65" s="156">
        <f t="shared" si="15"/>
        <v>903.20788790706547</v>
      </c>
      <c r="S65" s="156">
        <f t="shared" si="16"/>
        <v>1136.1105508264975</v>
      </c>
      <c r="T65" s="153"/>
      <c r="U65" s="153"/>
      <c r="V65" s="9"/>
      <c r="W65" s="9">
        <v>71</v>
      </c>
      <c r="X65" s="67">
        <v>4</v>
      </c>
      <c r="Y65" s="16">
        <v>0.8</v>
      </c>
      <c r="Z65">
        <v>503</v>
      </c>
      <c r="AA65">
        <v>3093</v>
      </c>
      <c r="AB65">
        <v>909</v>
      </c>
      <c r="AC65">
        <v>1111</v>
      </c>
      <c r="AD65" s="27">
        <f t="shared" si="48"/>
        <v>6.3691918527125441E-2</v>
      </c>
      <c r="AE65" s="27">
        <f t="shared" si="49"/>
        <v>1.9692265499756056E-2</v>
      </c>
      <c r="AF65" s="24">
        <f t="shared" si="50"/>
        <v>3.2343621676192837</v>
      </c>
      <c r="AG65" s="29">
        <f t="shared" si="51"/>
        <v>0.65137892815463039</v>
      </c>
      <c r="AH65" s="29">
        <f t="shared" si="52"/>
        <v>6.1491053677932408</v>
      </c>
      <c r="AI65" s="51"/>
      <c r="AJ65" s="51">
        <f t="shared" si="53"/>
        <v>16.130580119002556</v>
      </c>
      <c r="AK65" s="27">
        <f t="shared" si="54"/>
        <v>6.1491053677932408</v>
      </c>
      <c r="AL65" s="58">
        <f t="shared" si="17"/>
        <v>0.65137892815463039</v>
      </c>
      <c r="AN65" s="122"/>
      <c r="AO65" s="160"/>
      <c r="AP65" s="160"/>
      <c r="AQ65" s="128"/>
    </row>
    <row r="66" spans="1:43" x14ac:dyDescent="0.2">
      <c r="A66" s="1">
        <v>71</v>
      </c>
      <c r="B66" s="1">
        <v>102</v>
      </c>
      <c r="C66" s="1" t="s">
        <v>92</v>
      </c>
      <c r="D66" s="66">
        <v>4</v>
      </c>
      <c r="E66" s="21">
        <v>1131</v>
      </c>
      <c r="F66">
        <v>535</v>
      </c>
      <c r="G66">
        <v>3222</v>
      </c>
      <c r="H66" s="17">
        <v>0.81399999999999995</v>
      </c>
      <c r="I66" s="25">
        <f t="shared" si="44"/>
        <v>6.4022533345904076E-2</v>
      </c>
      <c r="J66" s="25">
        <f t="shared" si="45"/>
        <v>1.9853443373603424E-2</v>
      </c>
      <c r="K66" s="27">
        <f t="shared" si="46"/>
        <v>3.2247571436915887</v>
      </c>
      <c r="L66" s="27">
        <f t="shared" si="47"/>
        <v>0.65112794145420372</v>
      </c>
      <c r="M66" s="27">
        <f t="shared" si="36"/>
        <v>6.0224299065420563</v>
      </c>
      <c r="N66" s="76"/>
      <c r="O66" s="51">
        <f t="shared" si="23"/>
        <v>16.803339522607899</v>
      </c>
      <c r="P66" s="27">
        <f t="shared" si="24"/>
        <v>6.0224299065420563</v>
      </c>
      <c r="Q66" s="58">
        <f t="shared" si="14"/>
        <v>0.65112794145420372</v>
      </c>
      <c r="R66" s="156">
        <f t="shared" si="15"/>
        <v>925.29721125261881</v>
      </c>
      <c r="S66" s="156">
        <f t="shared" si="16"/>
        <v>1136.728760752603</v>
      </c>
      <c r="T66" s="153"/>
      <c r="U66" s="153"/>
      <c r="V66" s="9"/>
      <c r="W66" s="9">
        <v>71</v>
      </c>
      <c r="X66" s="67">
        <v>4</v>
      </c>
      <c r="Y66" s="16">
        <v>0.82499999999999996</v>
      </c>
      <c r="Z66">
        <v>555</v>
      </c>
      <c r="AA66">
        <v>3295</v>
      </c>
      <c r="AB66">
        <v>937</v>
      </c>
      <c r="AC66">
        <v>1146</v>
      </c>
      <c r="AD66" s="27">
        <f t="shared" si="48"/>
        <v>6.3770337055819026E-2</v>
      </c>
      <c r="AE66" s="27">
        <f t="shared" si="49"/>
        <v>1.9797438589523583E-2</v>
      </c>
      <c r="AF66" s="24">
        <f t="shared" si="50"/>
        <v>3.2211407939189183</v>
      </c>
      <c r="AG66" s="29">
        <f t="shared" si="51"/>
        <v>0.64911546399225062</v>
      </c>
      <c r="AH66" s="29">
        <f t="shared" si="52"/>
        <v>5.9369369369369371</v>
      </c>
      <c r="AI66" s="51"/>
      <c r="AJ66" s="51">
        <f t="shared" si="53"/>
        <v>17.184048332400071</v>
      </c>
      <c r="AK66" s="27">
        <f t="shared" si="54"/>
        <v>5.9369369369369371</v>
      </c>
      <c r="AL66" s="58">
        <f t="shared" si="17"/>
        <v>0.64911546399225062</v>
      </c>
      <c r="AN66" s="122"/>
      <c r="AO66" s="160"/>
      <c r="AP66" s="160"/>
      <c r="AQ66" s="128"/>
    </row>
    <row r="67" spans="1:43" x14ac:dyDescent="0.2">
      <c r="A67" s="1">
        <v>71</v>
      </c>
      <c r="B67" s="1">
        <v>102</v>
      </c>
      <c r="C67" s="1" t="s">
        <v>92</v>
      </c>
      <c r="D67" s="66">
        <v>4</v>
      </c>
      <c r="E67" s="21">
        <v>1160</v>
      </c>
      <c r="F67">
        <v>577</v>
      </c>
      <c r="G67">
        <v>3391</v>
      </c>
      <c r="H67" s="17">
        <v>0.83499999999999996</v>
      </c>
      <c r="I67" s="25">
        <f t="shared" si="44"/>
        <v>6.4053717505826405E-2</v>
      </c>
      <c r="J67" s="25">
        <f t="shared" si="45"/>
        <v>1.9845942088646523E-2</v>
      </c>
      <c r="K67" s="27">
        <f t="shared" si="46"/>
        <v>3.2275473353552862</v>
      </c>
      <c r="L67" s="27">
        <f t="shared" si="47"/>
        <v>0.65185001786901231</v>
      </c>
      <c r="M67" s="27">
        <f t="shared" si="36"/>
        <v>5.8769497400346618</v>
      </c>
      <c r="N67" s="76"/>
      <c r="O67" s="51">
        <f t="shared" si="23"/>
        <v>17.684706493222652</v>
      </c>
      <c r="P67" s="27">
        <f t="shared" si="24"/>
        <v>5.8769497400346618</v>
      </c>
      <c r="Q67" s="58">
        <f t="shared" si="14"/>
        <v>0.65185001786901231</v>
      </c>
      <c r="R67" s="156">
        <f t="shared" si="15"/>
        <v>949.02278077191659</v>
      </c>
      <c r="S67" s="156">
        <f t="shared" si="16"/>
        <v>1136.5542284693613</v>
      </c>
      <c r="T67" s="153"/>
      <c r="U67" s="153"/>
      <c r="V67" s="9"/>
      <c r="W67" s="9">
        <v>71</v>
      </c>
      <c r="X67" s="67">
        <v>4</v>
      </c>
      <c r="Y67" s="16">
        <v>0.85</v>
      </c>
      <c r="Z67">
        <v>609</v>
      </c>
      <c r="AA67">
        <v>3493</v>
      </c>
      <c r="AB67">
        <v>966</v>
      </c>
      <c r="AC67">
        <v>1180</v>
      </c>
      <c r="AD67" s="27">
        <f t="shared" si="48"/>
        <v>6.3762758879862116E-2</v>
      </c>
      <c r="AE67" s="27">
        <f t="shared" si="49"/>
        <v>1.9899453291719212E-2</v>
      </c>
      <c r="AF67" s="24">
        <f t="shared" si="50"/>
        <v>3.2042467672413797</v>
      </c>
      <c r="AG67" s="29">
        <f t="shared" si="51"/>
        <v>0.64567265822458475</v>
      </c>
      <c r="AH67" s="29">
        <f t="shared" si="52"/>
        <v>5.735632183908046</v>
      </c>
      <c r="AI67" s="51"/>
      <c r="AJ67" s="51">
        <f t="shared" si="53"/>
        <v>18.216655789096649</v>
      </c>
      <c r="AK67" s="27">
        <f t="shared" si="54"/>
        <v>5.735632183908046</v>
      </c>
      <c r="AL67" s="58">
        <f t="shared" si="17"/>
        <v>0.64567265822458475</v>
      </c>
      <c r="AN67" s="122"/>
      <c r="AO67" s="160"/>
      <c r="AP67" s="160"/>
      <c r="AQ67" s="128"/>
    </row>
    <row r="68" spans="1:43" x14ac:dyDescent="0.2">
      <c r="A68" s="1">
        <v>71</v>
      </c>
      <c r="B68" s="1">
        <v>102</v>
      </c>
      <c r="C68" s="1" t="s">
        <v>92</v>
      </c>
      <c r="D68" s="66">
        <v>4</v>
      </c>
      <c r="E68" s="21">
        <v>1192</v>
      </c>
      <c r="F68">
        <v>629</v>
      </c>
      <c r="G68">
        <v>3539</v>
      </c>
      <c r="H68" s="17">
        <v>0.85799999999999998</v>
      </c>
      <c r="I68" s="25">
        <f t="shared" si="44"/>
        <v>6.3308289637403717E-2</v>
      </c>
      <c r="J68" s="25">
        <f t="shared" si="45"/>
        <v>1.9938466524121141E-2</v>
      </c>
      <c r="K68" s="27">
        <f t="shared" si="46"/>
        <v>3.1751834856915737</v>
      </c>
      <c r="L68" s="27">
        <f t="shared" si="47"/>
        <v>0.6375320298414191</v>
      </c>
      <c r="M68" s="27">
        <f t="shared" si="36"/>
        <v>5.626391096979332</v>
      </c>
      <c r="N68" s="76"/>
      <c r="O68" s="51">
        <f t="shared" si="23"/>
        <v>18.456554491157469</v>
      </c>
      <c r="P68" s="27">
        <f t="shared" si="24"/>
        <v>5.626391096979332</v>
      </c>
      <c r="Q68" s="58">
        <f t="shared" si="14"/>
        <v>0.6375320298414191</v>
      </c>
      <c r="R68" s="156">
        <f t="shared" si="15"/>
        <v>975.20271955183159</v>
      </c>
      <c r="S68" s="156">
        <f t="shared" si="16"/>
        <v>1136.5999062375661</v>
      </c>
      <c r="T68" s="153"/>
      <c r="U68" s="153"/>
      <c r="V68" s="9"/>
      <c r="W68" s="9">
        <v>71</v>
      </c>
      <c r="X68" s="67">
        <v>4</v>
      </c>
      <c r="Y68" s="16">
        <v>0.875</v>
      </c>
      <c r="Z68">
        <v>670</v>
      </c>
      <c r="AA68">
        <v>3687</v>
      </c>
      <c r="AB68">
        <v>994</v>
      </c>
      <c r="AC68">
        <v>1215</v>
      </c>
      <c r="AD68" s="27">
        <f t="shared" si="48"/>
        <v>6.3482366860661471E-2</v>
      </c>
      <c r="AE68" s="27">
        <f t="shared" si="49"/>
        <v>2.0054684920043038E-2</v>
      </c>
      <c r="AF68" s="24">
        <f t="shared" si="50"/>
        <v>3.1654631879664175</v>
      </c>
      <c r="AG68" s="29">
        <f t="shared" si="51"/>
        <v>0.63645355107692658</v>
      </c>
      <c r="AH68" s="29">
        <f t="shared" si="52"/>
        <v>5.5029850746268654</v>
      </c>
      <c r="AI68" s="51"/>
      <c r="AJ68" s="51">
        <f t="shared" si="53"/>
        <v>19.228402489092282</v>
      </c>
      <c r="AK68" s="27">
        <f t="shared" si="54"/>
        <v>5.5029850746268654</v>
      </c>
      <c r="AL68" s="58">
        <f t="shared" si="17"/>
        <v>0.63645355107692658</v>
      </c>
      <c r="AN68" s="122"/>
      <c r="AO68" s="160"/>
      <c r="AP68" s="160"/>
      <c r="AQ68" s="128"/>
    </row>
    <row r="69" spans="1:43" x14ac:dyDescent="0.2">
      <c r="A69" s="1">
        <v>71</v>
      </c>
      <c r="B69" s="1">
        <v>102</v>
      </c>
      <c r="C69" s="1" t="s">
        <v>92</v>
      </c>
      <c r="D69" s="66">
        <v>4</v>
      </c>
      <c r="E69" s="21">
        <v>1221</v>
      </c>
      <c r="F69">
        <v>679</v>
      </c>
      <c r="G69">
        <v>3730</v>
      </c>
      <c r="H69" s="17">
        <v>0.879</v>
      </c>
      <c r="I69" s="25">
        <f t="shared" si="44"/>
        <v>6.3593105337993783E-2</v>
      </c>
      <c r="J69" s="25">
        <f t="shared" si="45"/>
        <v>2.0025928290733991E-2</v>
      </c>
      <c r="K69" s="27">
        <f t="shared" si="46"/>
        <v>3.1755384526877761</v>
      </c>
      <c r="L69" s="27">
        <f t="shared" si="47"/>
        <v>0.63903593956030713</v>
      </c>
      <c r="M69" s="27">
        <f t="shared" si="36"/>
        <v>5.4933726067746687</v>
      </c>
      <c r="N69" s="76"/>
      <c r="O69" s="51">
        <f t="shared" si="23"/>
        <v>19.452655623627397</v>
      </c>
      <c r="P69" s="27">
        <f t="shared" si="24"/>
        <v>5.4933726067746687</v>
      </c>
      <c r="Q69" s="58">
        <f t="shared" si="14"/>
        <v>0.63903593956030713</v>
      </c>
      <c r="R69" s="156">
        <f t="shared" si="15"/>
        <v>998.92828907112948</v>
      </c>
      <c r="S69" s="156">
        <f t="shared" si="16"/>
        <v>1136.4371889318879</v>
      </c>
      <c r="T69" s="153"/>
      <c r="U69" s="153"/>
      <c r="V69" s="9"/>
      <c r="W69" s="9">
        <v>71</v>
      </c>
      <c r="X69" s="67">
        <v>4</v>
      </c>
      <c r="Y69" s="16">
        <v>0.9</v>
      </c>
      <c r="Z69">
        <v>735</v>
      </c>
      <c r="AA69">
        <v>3895</v>
      </c>
      <c r="AB69">
        <v>1022</v>
      </c>
      <c r="AC69">
        <v>1250</v>
      </c>
      <c r="AD69" s="27">
        <f t="shared" si="48"/>
        <v>6.3360699727872005E-2</v>
      </c>
      <c r="AE69" s="27">
        <f t="shared" si="49"/>
        <v>2.0203526160384001E-2</v>
      </c>
      <c r="AF69" s="24">
        <f t="shared" si="50"/>
        <v>3.1361208545918369</v>
      </c>
      <c r="AG69" s="29">
        <f t="shared" si="51"/>
        <v>0.62994939646345904</v>
      </c>
      <c r="AH69" s="29">
        <f t="shared" si="52"/>
        <v>5.2993197278911568</v>
      </c>
      <c r="AI69" s="51"/>
      <c r="AJ69" s="51">
        <f t="shared" si="53"/>
        <v>20.313161837541209</v>
      </c>
      <c r="AK69" s="27">
        <f t="shared" si="54"/>
        <v>5.2993197278911568</v>
      </c>
      <c r="AL69" s="58">
        <f t="shared" si="17"/>
        <v>0.62994939646345904</v>
      </c>
      <c r="AN69" s="122"/>
      <c r="AO69" s="160"/>
      <c r="AP69" s="160"/>
      <c r="AQ69" s="128"/>
    </row>
    <row r="70" spans="1:43" x14ac:dyDescent="0.2">
      <c r="A70" s="1">
        <v>71</v>
      </c>
      <c r="B70" s="1">
        <v>102</v>
      </c>
      <c r="C70" s="1" t="s">
        <v>92</v>
      </c>
      <c r="D70" s="66">
        <v>4</v>
      </c>
      <c r="E70" s="21">
        <v>1261</v>
      </c>
      <c r="F70">
        <v>763</v>
      </c>
      <c r="G70">
        <v>3962</v>
      </c>
      <c r="H70" s="17">
        <v>0.90800000000000003</v>
      </c>
      <c r="I70" s="25">
        <f t="shared" si="44"/>
        <v>6.3331070173200665E-2</v>
      </c>
      <c r="J70" s="25">
        <f t="shared" si="45"/>
        <v>2.0429096151940933E-2</v>
      </c>
      <c r="K70" s="27">
        <f t="shared" si="46"/>
        <v>3.1000426892201833</v>
      </c>
      <c r="L70" s="27">
        <f t="shared" si="47"/>
        <v>0.62255679706668121</v>
      </c>
      <c r="M70" s="27">
        <f t="shared" si="36"/>
        <v>5.192660550458716</v>
      </c>
      <c r="N70" s="76"/>
      <c r="O70" s="51">
        <f t="shared" si="23"/>
        <v>20.662579512281969</v>
      </c>
      <c r="P70" s="27">
        <f t="shared" si="24"/>
        <v>5.192660550458716</v>
      </c>
      <c r="Q70" s="58">
        <f t="shared" si="14"/>
        <v>0.62255679706668121</v>
      </c>
      <c r="R70" s="156">
        <f t="shared" si="15"/>
        <v>1031.6532125460233</v>
      </c>
      <c r="S70" s="156">
        <f t="shared" si="16"/>
        <v>1136.1819521431973</v>
      </c>
      <c r="T70" s="153"/>
      <c r="U70" s="153"/>
      <c r="V70" s="9"/>
      <c r="W70" s="9">
        <v>71</v>
      </c>
      <c r="X70" s="67">
        <v>4</v>
      </c>
      <c r="Y70" s="16">
        <v>0.92500000000000004</v>
      </c>
      <c r="Z70">
        <v>816</v>
      </c>
      <c r="AA70">
        <v>4198</v>
      </c>
      <c r="AB70">
        <v>1051</v>
      </c>
      <c r="AC70">
        <v>1285</v>
      </c>
      <c r="AD70" s="27">
        <f t="shared" si="48"/>
        <v>6.4620260984129985E-2</v>
      </c>
      <c r="AE70" s="27">
        <f t="shared" si="49"/>
        <v>2.0646700121387303E-2</v>
      </c>
      <c r="AF70" s="24">
        <f t="shared" si="50"/>
        <v>3.1298106043198533</v>
      </c>
      <c r="AG70" s="29">
        <f t="shared" si="51"/>
        <v>0.63489996461800968</v>
      </c>
      <c r="AH70" s="29">
        <f t="shared" si="52"/>
        <v>5.1446078431372548</v>
      </c>
      <c r="AI70" s="51"/>
      <c r="AJ70" s="51">
        <f t="shared" si="53"/>
        <v>21.893364157637482</v>
      </c>
      <c r="AK70" s="27">
        <f t="shared" si="54"/>
        <v>5.1446078431372548</v>
      </c>
      <c r="AL70" s="58">
        <f t="shared" si="17"/>
        <v>0.63489996461800968</v>
      </c>
      <c r="AN70" s="122"/>
      <c r="AO70" s="160"/>
      <c r="AP70" s="160"/>
      <c r="AQ70" s="128"/>
    </row>
    <row r="71" spans="1:43" x14ac:dyDescent="0.2">
      <c r="A71" s="1">
        <v>71</v>
      </c>
      <c r="B71" s="1">
        <v>102</v>
      </c>
      <c r="C71" s="1" t="s">
        <v>92</v>
      </c>
      <c r="D71" s="66">
        <v>4</v>
      </c>
      <c r="E71" s="21">
        <v>1285</v>
      </c>
      <c r="F71">
        <v>807</v>
      </c>
      <c r="G71">
        <v>4112</v>
      </c>
      <c r="H71" s="17">
        <v>0.92500000000000004</v>
      </c>
      <c r="I71" s="25">
        <f t="shared" si="44"/>
        <v>6.3296453827237364E-2</v>
      </c>
      <c r="J71" s="25">
        <f t="shared" si="45"/>
        <v>2.0418979164166122E-2</v>
      </c>
      <c r="K71" s="27">
        <f t="shared" si="46"/>
        <v>3.0998833643122672</v>
      </c>
      <c r="L71" s="27">
        <f t="shared" si="47"/>
        <v>0.62235464388521167</v>
      </c>
      <c r="M71" s="27">
        <f t="shared" si="36"/>
        <v>5.0954151177199503</v>
      </c>
      <c r="N71" s="76"/>
      <c r="O71" s="51">
        <f t="shared" si="23"/>
        <v>21.444857888567253</v>
      </c>
      <c r="P71" s="27">
        <f t="shared" si="24"/>
        <v>5.0954151177199503</v>
      </c>
      <c r="Q71" s="58">
        <f t="shared" si="14"/>
        <v>0.62235464388521167</v>
      </c>
      <c r="R71" s="156">
        <f t="shared" si="15"/>
        <v>1051.2881666309595</v>
      </c>
      <c r="S71" s="156">
        <f t="shared" si="16"/>
        <v>1136.5277477091454</v>
      </c>
      <c r="T71" s="153"/>
      <c r="U71" s="153"/>
      <c r="V71" s="9"/>
      <c r="W71" s="9">
        <v>71</v>
      </c>
      <c r="X71" s="67">
        <v>4</v>
      </c>
      <c r="Y71" s="16">
        <v>0.95</v>
      </c>
      <c r="Z71">
        <v>916</v>
      </c>
      <c r="AA71">
        <v>4268</v>
      </c>
      <c r="AB71">
        <v>1079</v>
      </c>
      <c r="AC71">
        <v>1319</v>
      </c>
      <c r="AD71" s="27">
        <f t="shared" si="48"/>
        <v>6.2354435005911729E-2</v>
      </c>
      <c r="AE71" s="27">
        <f t="shared" si="49"/>
        <v>2.1430433753612945E-2</v>
      </c>
      <c r="AF71" s="24">
        <f t="shared" si="50"/>
        <v>2.9096207628275108</v>
      </c>
      <c r="AG71" s="29">
        <f t="shared" si="51"/>
        <v>0.57979298000498225</v>
      </c>
      <c r="AH71" s="29">
        <f t="shared" si="52"/>
        <v>4.6593886462882095</v>
      </c>
      <c r="AI71" s="51"/>
      <c r="AJ71" s="51">
        <f t="shared" si="53"/>
        <v>22.258427399903947</v>
      </c>
      <c r="AK71" s="27">
        <f t="shared" si="54"/>
        <v>4.6593886462882095</v>
      </c>
      <c r="AL71" s="58">
        <f t="shared" si="17"/>
        <v>0.57979298000498225</v>
      </c>
      <c r="AN71" s="122"/>
      <c r="AO71" s="160"/>
      <c r="AP71" s="160"/>
      <c r="AQ71" s="128"/>
    </row>
    <row r="72" spans="1:43" x14ac:dyDescent="0.2">
      <c r="A72" s="1">
        <v>71</v>
      </c>
      <c r="B72" s="1">
        <v>102</v>
      </c>
      <c r="C72" s="1" t="s">
        <v>92</v>
      </c>
      <c r="D72" s="66">
        <v>4</v>
      </c>
      <c r="E72" s="21">
        <v>1319</v>
      </c>
      <c r="F72">
        <v>918</v>
      </c>
      <c r="G72">
        <v>4260</v>
      </c>
      <c r="H72" s="17">
        <v>0.95</v>
      </c>
      <c r="I72" s="25">
        <f t="shared" si="44"/>
        <v>6.2237556964663529E-2</v>
      </c>
      <c r="J72" s="25">
        <f t="shared" si="45"/>
        <v>2.1477225093686336E-2</v>
      </c>
      <c r="K72" s="27">
        <f t="shared" si="46"/>
        <v>2.8978397671568623</v>
      </c>
      <c r="L72" s="27">
        <f t="shared" si="47"/>
        <v>0.57690397015464834</v>
      </c>
      <c r="M72" s="27">
        <f t="shared" si="36"/>
        <v>4.6405228758169939</v>
      </c>
      <c r="N72" s="76"/>
      <c r="O72" s="51">
        <f t="shared" si="23"/>
        <v>22.216705886502066</v>
      </c>
      <c r="P72" s="27">
        <f t="shared" si="24"/>
        <v>4.6405228758169939</v>
      </c>
      <c r="Q72" s="58">
        <f t="shared" ref="Q72:Q135" si="55">L72</f>
        <v>0.57690397015464834</v>
      </c>
      <c r="R72" s="156">
        <f t="shared" si="15"/>
        <v>1079.1043515846191</v>
      </c>
      <c r="S72" s="156">
        <f t="shared" si="16"/>
        <v>1135.8993174574937</v>
      </c>
      <c r="T72" s="153"/>
      <c r="U72" s="153"/>
      <c r="V72" s="9"/>
      <c r="W72" s="9">
        <v>71</v>
      </c>
      <c r="X72" s="67">
        <v>4</v>
      </c>
      <c r="Y72" s="16">
        <v>0.97499999999999998</v>
      </c>
      <c r="Z72">
        <v>1029</v>
      </c>
      <c r="AA72">
        <v>4397</v>
      </c>
      <c r="AB72">
        <v>1108</v>
      </c>
      <c r="AC72">
        <v>1354</v>
      </c>
      <c r="AD72" s="27">
        <f t="shared" si="48"/>
        <v>6.0960941490326818E-2</v>
      </c>
      <c r="AE72" s="27">
        <f t="shared" si="49"/>
        <v>2.2255084929558171E-2</v>
      </c>
      <c r="AF72" s="24">
        <f t="shared" si="50"/>
        <v>2.7391915907434408</v>
      </c>
      <c r="AG72" s="29">
        <f t="shared" si="51"/>
        <v>0.53969840419244641</v>
      </c>
      <c r="AH72" s="29">
        <f t="shared" si="52"/>
        <v>4.2730806608357632</v>
      </c>
      <c r="AI72" s="51"/>
      <c r="AJ72" s="51">
        <f t="shared" si="53"/>
        <v>22.931186803509291</v>
      </c>
      <c r="AK72" s="27">
        <f t="shared" si="54"/>
        <v>4.2730806608357632</v>
      </c>
      <c r="AL72" s="58">
        <f t="shared" si="17"/>
        <v>0.53969840419244641</v>
      </c>
      <c r="AN72" s="122"/>
      <c r="AO72" s="160"/>
      <c r="AP72" s="160"/>
      <c r="AQ72" s="128"/>
    </row>
    <row r="73" spans="1:43" x14ac:dyDescent="0.2">
      <c r="A73" s="1">
        <v>71</v>
      </c>
      <c r="B73" s="1">
        <v>102</v>
      </c>
      <c r="C73" s="1" t="s">
        <v>92</v>
      </c>
      <c r="D73" s="66">
        <v>4</v>
      </c>
      <c r="E73" s="21">
        <v>1351</v>
      </c>
      <c r="F73">
        <v>1016</v>
      </c>
      <c r="G73">
        <v>4388</v>
      </c>
      <c r="H73" s="17">
        <v>0.97299999999999998</v>
      </c>
      <c r="I73" s="25">
        <f t="shared" si="44"/>
        <v>6.1106646374355492E-2</v>
      </c>
      <c r="J73" s="25">
        <f t="shared" si="45"/>
        <v>2.2120632217393809E-2</v>
      </c>
      <c r="K73" s="27">
        <f t="shared" si="46"/>
        <v>2.7624276636318901</v>
      </c>
      <c r="L73" s="27">
        <f t="shared" si="47"/>
        <v>0.54492662839138861</v>
      </c>
      <c r="M73" s="27">
        <f t="shared" si="36"/>
        <v>4.3188976377952759</v>
      </c>
      <c r="N73" s="76"/>
      <c r="O73" s="51">
        <f t="shared" si="23"/>
        <v>22.884250100932174</v>
      </c>
      <c r="P73" s="27">
        <f t="shared" si="24"/>
        <v>4.3188976377952759</v>
      </c>
      <c r="Q73" s="58">
        <f t="shared" si="55"/>
        <v>0.54492662839138861</v>
      </c>
      <c r="R73" s="156">
        <f t="shared" ref="R73:R135" si="56">E73*(PI()/30)*($D$4/2)</f>
        <v>1105.2842903645339</v>
      </c>
      <c r="S73" s="156">
        <f t="shared" ref="S73:S135" si="57">R73/H73</f>
        <v>1135.9550774558418</v>
      </c>
      <c r="T73" s="153"/>
      <c r="U73" s="153"/>
      <c r="V73" s="9"/>
      <c r="W73" s="9">
        <v>71</v>
      </c>
      <c r="X73" s="67">
        <v>4</v>
      </c>
      <c r="Y73" s="16">
        <v>1</v>
      </c>
      <c r="Z73">
        <v>1149</v>
      </c>
      <c r="AA73">
        <v>4495</v>
      </c>
      <c r="AB73">
        <v>1136</v>
      </c>
      <c r="AC73">
        <v>1389</v>
      </c>
      <c r="AD73" s="27">
        <f t="shared" si="48"/>
        <v>5.9218545109289748E-2</v>
      </c>
      <c r="AE73" s="27">
        <f t="shared" si="49"/>
        <v>2.3018825769076202E-2</v>
      </c>
      <c r="AF73" s="24">
        <f t="shared" si="50"/>
        <v>2.5726136382180163</v>
      </c>
      <c r="AG73" s="29">
        <f t="shared" si="51"/>
        <v>0.49958147472562897</v>
      </c>
      <c r="AH73" s="29">
        <f t="shared" si="52"/>
        <v>3.9120974760661444</v>
      </c>
      <c r="AI73" s="51"/>
      <c r="AJ73" s="51">
        <f t="shared" si="53"/>
        <v>23.442275342682343</v>
      </c>
      <c r="AK73" s="27">
        <f t="shared" si="54"/>
        <v>3.9120974760661444</v>
      </c>
      <c r="AL73" s="58">
        <f t="shared" ref="AL73:AL130" si="58">AG73</f>
        <v>0.49958147472562897</v>
      </c>
      <c r="AN73" s="122"/>
      <c r="AO73" s="160"/>
      <c r="AP73" s="160"/>
      <c r="AQ73" s="128"/>
    </row>
    <row r="74" spans="1:43" x14ac:dyDescent="0.2">
      <c r="A74" s="1">
        <v>71</v>
      </c>
      <c r="B74" s="1">
        <v>102</v>
      </c>
      <c r="C74" s="1" t="s">
        <v>92</v>
      </c>
      <c r="D74" s="66">
        <v>4</v>
      </c>
      <c r="E74" s="21">
        <v>1376</v>
      </c>
      <c r="F74">
        <v>1107</v>
      </c>
      <c r="G74">
        <v>4473</v>
      </c>
      <c r="H74" s="17">
        <v>0.99099999999999999</v>
      </c>
      <c r="I74" s="25">
        <f t="shared" si="44"/>
        <v>6.0047448610059499E-2</v>
      </c>
      <c r="J74" s="25">
        <f t="shared" si="45"/>
        <v>2.2811938571446543E-2</v>
      </c>
      <c r="K74" s="27">
        <f t="shared" si="46"/>
        <v>2.6322817073170732</v>
      </c>
      <c r="L74" s="27">
        <f t="shared" si="47"/>
        <v>0.51473362162280201</v>
      </c>
      <c r="M74" s="27">
        <f t="shared" si="36"/>
        <v>4.0406504065040654</v>
      </c>
      <c r="N74" s="76"/>
      <c r="O74" s="51">
        <f t="shared" si="23"/>
        <v>23.327541180827168</v>
      </c>
      <c r="P74" s="27">
        <f t="shared" si="24"/>
        <v>4.0406504065040654</v>
      </c>
      <c r="Q74" s="58">
        <f t="shared" si="55"/>
        <v>0.51473362162280201</v>
      </c>
      <c r="R74" s="156">
        <f t="shared" si="56"/>
        <v>1125.7373675363424</v>
      </c>
      <c r="S74" s="156">
        <f t="shared" si="57"/>
        <v>1135.9610166865211</v>
      </c>
      <c r="T74" s="153"/>
      <c r="U74" s="153"/>
      <c r="V74" s="9"/>
      <c r="W74" s="7"/>
      <c r="X74" s="67"/>
      <c r="Y74" s="21"/>
      <c r="Z74"/>
      <c r="AC74" s="24"/>
      <c r="AD74" s="27"/>
      <c r="AE74" s="27"/>
      <c r="AG74" s="29"/>
      <c r="AH74" s="29"/>
      <c r="AI74" s="51"/>
      <c r="AL74" s="58"/>
      <c r="AN74" s="122"/>
      <c r="AO74" s="160"/>
      <c r="AP74" s="160"/>
      <c r="AQ74" s="128"/>
    </row>
    <row r="75" spans="1:43" x14ac:dyDescent="0.2">
      <c r="A75" s="1">
        <v>71</v>
      </c>
      <c r="B75" s="1">
        <v>102</v>
      </c>
      <c r="C75" s="1" t="s">
        <v>92</v>
      </c>
      <c r="D75" s="66">
        <v>4</v>
      </c>
      <c r="E75" s="21">
        <v>1410</v>
      </c>
      <c r="F75">
        <v>1225</v>
      </c>
      <c r="G75">
        <v>4537</v>
      </c>
      <c r="H75" s="17">
        <v>1.0149999999999999</v>
      </c>
      <c r="I75" s="25">
        <f t="shared" si="44"/>
        <v>5.8004686345193908E-2</v>
      </c>
      <c r="J75" s="25">
        <f t="shared" si="45"/>
        <v>2.346111374022955E-2</v>
      </c>
      <c r="K75" s="27">
        <f t="shared" si="46"/>
        <v>2.4723756505102035</v>
      </c>
      <c r="L75" s="27">
        <f t="shared" si="47"/>
        <v>0.47516986534438488</v>
      </c>
      <c r="M75" s="27">
        <f t="shared" si="36"/>
        <v>3.7036734693877551</v>
      </c>
      <c r="N75" s="76"/>
      <c r="O75" s="51">
        <f t="shared" si="23"/>
        <v>23.661313288042223</v>
      </c>
      <c r="P75" s="27">
        <f t="shared" si="24"/>
        <v>3.7036734693877551</v>
      </c>
      <c r="Q75" s="58">
        <f t="shared" si="55"/>
        <v>0.47516986534438488</v>
      </c>
      <c r="R75" s="156">
        <f t="shared" si="56"/>
        <v>1153.5535524900019</v>
      </c>
      <c r="S75" s="156">
        <f t="shared" si="57"/>
        <v>1136.505963044337</v>
      </c>
      <c r="T75" s="153"/>
      <c r="U75" s="153"/>
      <c r="V75" s="9"/>
      <c r="W75" s="7"/>
      <c r="X75" s="67"/>
      <c r="Y75" s="21"/>
      <c r="Z75"/>
      <c r="AC75" s="24"/>
      <c r="AD75" s="27"/>
      <c r="AE75" s="27"/>
      <c r="AG75" s="29"/>
      <c r="AH75" s="29"/>
      <c r="AI75" s="51"/>
      <c r="AL75" s="58"/>
      <c r="AN75" s="122"/>
      <c r="AO75" s="160"/>
      <c r="AP75" s="160"/>
      <c r="AQ75" s="128"/>
    </row>
    <row r="76" spans="1:43" x14ac:dyDescent="0.2">
      <c r="A76" s="1">
        <v>71</v>
      </c>
      <c r="B76" s="1">
        <v>102</v>
      </c>
      <c r="C76" s="1" t="s">
        <v>92</v>
      </c>
      <c r="D76" s="66">
        <v>4</v>
      </c>
      <c r="E76" s="21">
        <v>1442</v>
      </c>
      <c r="F76">
        <v>1352</v>
      </c>
      <c r="G76">
        <v>4600</v>
      </c>
      <c r="H76" s="17">
        <v>1.038</v>
      </c>
      <c r="I76" s="25">
        <f t="shared" si="44"/>
        <v>5.622893264671313E-2</v>
      </c>
      <c r="J76" s="25">
        <f t="shared" si="45"/>
        <v>2.4207547054803203E-2</v>
      </c>
      <c r="K76" s="27">
        <f t="shared" si="46"/>
        <v>2.3227852255917156</v>
      </c>
      <c r="L76" s="27">
        <f t="shared" si="47"/>
        <v>0.43953338341507259</v>
      </c>
      <c r="M76" s="27">
        <f t="shared" si="36"/>
        <v>3.4023668639053253</v>
      </c>
      <c r="N76" s="76"/>
      <c r="O76" s="51">
        <f t="shared" si="23"/>
        <v>23.989870206082042</v>
      </c>
      <c r="P76" s="27">
        <f t="shared" si="24"/>
        <v>3.4023668639053253</v>
      </c>
      <c r="Q76" s="58">
        <f t="shared" si="55"/>
        <v>0.43953338341507259</v>
      </c>
      <c r="R76" s="156">
        <f t="shared" si="56"/>
        <v>1179.7334912699171</v>
      </c>
      <c r="S76" s="156">
        <f t="shared" si="57"/>
        <v>1136.5447892773768</v>
      </c>
      <c r="T76" s="153"/>
      <c r="U76" s="153"/>
      <c r="V76" s="9"/>
      <c r="W76" s="7"/>
      <c r="X76" s="67"/>
      <c r="Y76" s="21"/>
      <c r="Z76"/>
      <c r="AC76" s="24"/>
      <c r="AD76" s="27"/>
      <c r="AE76" s="27"/>
      <c r="AG76" s="29"/>
      <c r="AH76" s="29"/>
      <c r="AI76" s="51"/>
      <c r="AL76" s="58"/>
      <c r="AN76" s="122"/>
      <c r="AO76" s="160"/>
      <c r="AP76" s="160"/>
      <c r="AQ76" s="128"/>
    </row>
    <row r="77" spans="1:43" x14ac:dyDescent="0.2">
      <c r="A77" s="1">
        <v>71</v>
      </c>
      <c r="B77" s="1">
        <v>102</v>
      </c>
      <c r="C77" s="1" t="s">
        <v>92</v>
      </c>
      <c r="D77" s="66">
        <v>4</v>
      </c>
      <c r="E77" s="21">
        <v>1467</v>
      </c>
      <c r="F77">
        <v>1457</v>
      </c>
      <c r="G77">
        <v>4661</v>
      </c>
      <c r="H77" s="17">
        <v>1.056</v>
      </c>
      <c r="I77" s="25">
        <f t="shared" si="44"/>
        <v>5.5049249692108441E-2</v>
      </c>
      <c r="J77" s="25">
        <f t="shared" si="45"/>
        <v>2.4776450241980018E-2</v>
      </c>
      <c r="K77" s="27">
        <f t="shared" si="46"/>
        <v>2.2218376383407685</v>
      </c>
      <c r="L77" s="27">
        <f t="shared" si="47"/>
        <v>0.41599768411108362</v>
      </c>
      <c r="M77" s="27">
        <f t="shared" si="36"/>
        <v>3.1990391214824982</v>
      </c>
      <c r="N77" s="76"/>
      <c r="O77" s="51">
        <f t="shared" si="23"/>
        <v>24.307996745771391</v>
      </c>
      <c r="P77" s="27">
        <f t="shared" si="24"/>
        <v>3.1990391214824982</v>
      </c>
      <c r="Q77" s="58">
        <f t="shared" si="55"/>
        <v>0.41599768411108362</v>
      </c>
      <c r="R77" s="156">
        <f t="shared" si="56"/>
        <v>1200.1865684417257</v>
      </c>
      <c r="S77" s="156">
        <f t="shared" si="57"/>
        <v>1136.5403110243615</v>
      </c>
      <c r="T77" s="153"/>
      <c r="U77" s="153"/>
      <c r="V77" s="9"/>
      <c r="W77" s="7"/>
      <c r="X77" s="67"/>
      <c r="Y77" s="21"/>
      <c r="Z77"/>
      <c r="AC77" s="24"/>
      <c r="AD77" s="27"/>
      <c r="AE77" s="27"/>
      <c r="AG77" s="29"/>
      <c r="AH77" s="29"/>
      <c r="AI77" s="51"/>
      <c r="AL77" s="58"/>
      <c r="AN77" s="122"/>
      <c r="AO77" s="160"/>
      <c r="AP77" s="160"/>
      <c r="AQ77" s="128"/>
    </row>
    <row r="78" spans="1:43" x14ac:dyDescent="0.2">
      <c r="E78" s="21"/>
      <c r="F78"/>
      <c r="G78"/>
      <c r="H78"/>
      <c r="I78" s="25"/>
      <c r="J78" s="25"/>
      <c r="K78" s="27"/>
      <c r="L78" s="27"/>
      <c r="M78" s="27"/>
      <c r="O78" s="51"/>
      <c r="P78" s="27"/>
      <c r="Q78" s="58"/>
      <c r="R78" s="156"/>
      <c r="T78" s="153"/>
      <c r="U78" s="153"/>
      <c r="AD78" s="27"/>
      <c r="AE78" s="27"/>
      <c r="AG78" s="29"/>
      <c r="AH78" s="29"/>
      <c r="AI78" s="51"/>
      <c r="AL78" s="58"/>
      <c r="AN78" s="122"/>
      <c r="AO78" s="160"/>
      <c r="AP78" s="160"/>
      <c r="AQ78" s="128"/>
    </row>
    <row r="79" spans="1:43" x14ac:dyDescent="0.2">
      <c r="E79" s="21"/>
      <c r="F79"/>
      <c r="G79"/>
      <c r="H79"/>
      <c r="I79" s="25"/>
      <c r="J79" s="25"/>
      <c r="K79" s="27"/>
      <c r="L79" s="27"/>
      <c r="M79" s="27"/>
      <c r="O79" s="51"/>
      <c r="P79" s="27"/>
      <c r="Q79" s="58"/>
      <c r="R79" s="156"/>
      <c r="T79" s="153"/>
      <c r="U79" s="153"/>
      <c r="W79" s="1"/>
      <c r="Y79" s="9"/>
      <c r="Z79" s="7"/>
      <c r="AA79" s="62"/>
      <c r="AB79" s="21"/>
      <c r="AD79" s="27"/>
      <c r="AE79" s="27"/>
      <c r="AG79" s="29"/>
      <c r="AH79" s="29"/>
      <c r="AI79" s="51"/>
      <c r="AL79" s="58"/>
      <c r="AM79" s="27"/>
      <c r="AN79" s="122"/>
      <c r="AO79" s="160"/>
      <c r="AP79" s="160"/>
      <c r="AQ79" s="128"/>
    </row>
    <row r="80" spans="1:43" x14ac:dyDescent="0.2">
      <c r="A80" s="1">
        <v>72</v>
      </c>
      <c r="B80" s="1">
        <v>103</v>
      </c>
      <c r="C80" s="1" t="s">
        <v>92</v>
      </c>
      <c r="D80" s="66">
        <v>6</v>
      </c>
      <c r="E80" s="21">
        <v>738</v>
      </c>
      <c r="F80">
        <v>190</v>
      </c>
      <c r="G80">
        <v>1802</v>
      </c>
      <c r="H80">
        <v>0.53100000000000003</v>
      </c>
      <c r="I80" s="25">
        <f t="shared" ref="I80:I95" si="59">0.1515*(G80/1000)/(E80/1000)^2/($D$4/10)^4</f>
        <v>8.4095855267807954E-2</v>
      </c>
      <c r="J80" s="25">
        <f t="shared" ref="J80:J95" si="60">0.5*(F80/1000)/(E80/1000)^3/($D$4/10)^5</f>
        <v>2.5377824502314322E-2</v>
      </c>
      <c r="K80" s="27">
        <f t="shared" ref="K80:K95" si="61">I80/J80</f>
        <v>3.3137535197368417</v>
      </c>
      <c r="L80" s="27">
        <f t="shared" ref="L80:L95" si="62">0.798*I80^1.5/J80</f>
        <v>0.7668499423607541</v>
      </c>
      <c r="M80" s="27">
        <f t="shared" ref="M80:M95" si="63">G80/F80</f>
        <v>9.4842105263157901</v>
      </c>
      <c r="O80" s="51">
        <f t="shared" si="23"/>
        <v>9.3977708937738793</v>
      </c>
      <c r="P80" s="27">
        <f t="shared" si="24"/>
        <v>9.4842105263157901</v>
      </c>
      <c r="Q80" s="58">
        <f t="shared" si="55"/>
        <v>0.7668499423607541</v>
      </c>
      <c r="R80" s="156">
        <f t="shared" si="56"/>
        <v>603.77483811178831</v>
      </c>
      <c r="S80" s="156">
        <f t="shared" si="57"/>
        <v>1137.0524258225769</v>
      </c>
      <c r="T80" s="153"/>
      <c r="U80" s="153"/>
      <c r="W80" s="1">
        <v>72</v>
      </c>
      <c r="X80" s="7">
        <v>6</v>
      </c>
      <c r="Y80" s="16">
        <v>0.72499999999999998</v>
      </c>
      <c r="Z80">
        <v>505</v>
      </c>
      <c r="AA80">
        <v>3270</v>
      </c>
      <c r="AB80">
        <v>824</v>
      </c>
      <c r="AC80">
        <v>1007</v>
      </c>
      <c r="AD80" s="27">
        <f t="shared" ref="AD80:AD91" si="64">0.1515*(AA80/1000)/(AC80/1000)^2/($D$4/10)^4</f>
        <v>8.1963659472865727E-2</v>
      </c>
      <c r="AE80" s="27">
        <f t="shared" ref="AE80:AE91" si="65">0.5*(Z80/1000)/(AC80/1000)^3/($D$4/10)^5</f>
        <v>2.6550508349116875E-2</v>
      </c>
      <c r="AF80" s="24">
        <f t="shared" ref="AF80:AF91" si="66">AD80/AE80</f>
        <v>3.087084374999999</v>
      </c>
      <c r="AG80" s="29">
        <f t="shared" ref="AG80:AG91" si="67">0.798*AD80^1.5/AE80</f>
        <v>0.70528080001249593</v>
      </c>
      <c r="AH80" s="29">
        <f t="shared" ref="AH80:AH91" si="68">AA80/Z80</f>
        <v>6.4752475247524757</v>
      </c>
      <c r="AI80" s="51"/>
      <c r="AJ80" s="51">
        <f t="shared" ref="AJ80:AJ91" si="69">AA80/(PI()*$D$4^2/4)</f>
        <v>17.05366860301919</v>
      </c>
      <c r="AK80" s="27">
        <f t="shared" ref="AK80:AK91" si="70">AH80</f>
        <v>6.4752475247524757</v>
      </c>
      <c r="AL80" s="58">
        <f t="shared" si="58"/>
        <v>0.70528080001249593</v>
      </c>
      <c r="AN80" s="122"/>
      <c r="AO80" s="160"/>
      <c r="AP80" s="160"/>
      <c r="AQ80" s="128"/>
    </row>
    <row r="81" spans="1:43" x14ac:dyDescent="0.2">
      <c r="A81" s="1">
        <v>72</v>
      </c>
      <c r="B81" s="1">
        <v>103</v>
      </c>
      <c r="C81" s="1" t="s">
        <v>92</v>
      </c>
      <c r="D81" s="66">
        <v>6</v>
      </c>
      <c r="E81" s="21">
        <v>858</v>
      </c>
      <c r="F81">
        <v>306</v>
      </c>
      <c r="G81">
        <v>2418</v>
      </c>
      <c r="H81">
        <v>0.61799999999999999</v>
      </c>
      <c r="I81" s="25">
        <f t="shared" si="59"/>
        <v>8.3486114583598239E-2</v>
      </c>
      <c r="J81" s="25">
        <f t="shared" si="60"/>
        <v>2.6009346305967171E-2</v>
      </c>
      <c r="K81" s="27">
        <f t="shared" si="61"/>
        <v>3.2098505514705886</v>
      </c>
      <c r="L81" s="27">
        <f t="shared" si="62"/>
        <v>0.74010753976830146</v>
      </c>
      <c r="M81" s="27">
        <f t="shared" si="63"/>
        <v>7.9019607843137258</v>
      </c>
      <c r="O81" s="51">
        <f t="shared" si="23"/>
        <v>12.610327425718777</v>
      </c>
      <c r="P81" s="27">
        <f t="shared" si="24"/>
        <v>7.9019607843137258</v>
      </c>
      <c r="Q81" s="58">
        <f t="shared" si="55"/>
        <v>0.74010753976830146</v>
      </c>
      <c r="R81" s="156">
        <f t="shared" si="56"/>
        <v>701.94960853646933</v>
      </c>
      <c r="S81" s="156">
        <f t="shared" si="57"/>
        <v>1135.8407905120864</v>
      </c>
      <c r="T81" s="153"/>
      <c r="U81" s="153"/>
      <c r="W81" s="1">
        <v>72</v>
      </c>
      <c r="X81" s="7">
        <v>6</v>
      </c>
      <c r="Y81" s="16">
        <v>0.75</v>
      </c>
      <c r="Z81">
        <v>564</v>
      </c>
      <c r="AA81">
        <v>3518</v>
      </c>
      <c r="AB81">
        <v>852</v>
      </c>
      <c r="AC81">
        <v>1041</v>
      </c>
      <c r="AD81" s="27">
        <f t="shared" si="64"/>
        <v>8.2513860186087959E-2</v>
      </c>
      <c r="AE81" s="27">
        <f t="shared" si="65"/>
        <v>2.6840882427657638E-2</v>
      </c>
      <c r="AF81" s="24">
        <f t="shared" si="66"/>
        <v>3.0741858211436162</v>
      </c>
      <c r="AG81" s="29">
        <f t="shared" si="67"/>
        <v>0.70468732323500793</v>
      </c>
      <c r="AH81" s="29">
        <f t="shared" si="68"/>
        <v>6.2375886524822697</v>
      </c>
      <c r="AI81" s="51"/>
      <c r="AJ81" s="51">
        <f t="shared" si="69"/>
        <v>18.347035518477529</v>
      </c>
      <c r="AK81" s="27">
        <f t="shared" si="70"/>
        <v>6.2375886524822697</v>
      </c>
      <c r="AL81" s="58">
        <f t="shared" si="58"/>
        <v>0.70468732323500793</v>
      </c>
      <c r="AN81" s="122"/>
      <c r="AO81" s="160"/>
      <c r="AP81" s="160"/>
      <c r="AQ81" s="128"/>
    </row>
    <row r="82" spans="1:43" x14ac:dyDescent="0.2">
      <c r="A82" s="1">
        <v>72</v>
      </c>
      <c r="B82" s="1">
        <v>103</v>
      </c>
      <c r="C82" s="1" t="s">
        <v>92</v>
      </c>
      <c r="D82" s="66">
        <v>6</v>
      </c>
      <c r="E82" s="21">
        <v>977</v>
      </c>
      <c r="F82">
        <v>456</v>
      </c>
      <c r="G82">
        <v>3023</v>
      </c>
      <c r="H82">
        <v>0.70399999999999996</v>
      </c>
      <c r="I82" s="25">
        <f t="shared" si="59"/>
        <v>8.0497343518656853E-2</v>
      </c>
      <c r="J82" s="25">
        <f t="shared" si="60"/>
        <v>2.6251312732133318E-2</v>
      </c>
      <c r="K82" s="27">
        <f t="shared" si="61"/>
        <v>3.066412119654605</v>
      </c>
      <c r="L82" s="27">
        <f t="shared" si="62"/>
        <v>0.69426326815311989</v>
      </c>
      <c r="M82" s="27">
        <f t="shared" si="63"/>
        <v>6.6293859649122808</v>
      </c>
      <c r="O82" s="51">
        <f t="shared" si="23"/>
        <v>15.76551687673609</v>
      </c>
      <c r="P82" s="27">
        <f t="shared" si="24"/>
        <v>6.6293859649122808</v>
      </c>
      <c r="Q82" s="58">
        <f t="shared" si="55"/>
        <v>0.69426326815311989</v>
      </c>
      <c r="R82" s="156">
        <f t="shared" si="56"/>
        <v>799.30625587427801</v>
      </c>
      <c r="S82" s="156">
        <f t="shared" si="57"/>
        <v>1135.3782043668723</v>
      </c>
      <c r="T82" s="153"/>
      <c r="U82" s="153"/>
      <c r="W82" s="1">
        <v>72</v>
      </c>
      <c r="X82" s="7">
        <v>6</v>
      </c>
      <c r="Y82" s="16">
        <v>0.77500000000000002</v>
      </c>
      <c r="Z82">
        <v>627</v>
      </c>
      <c r="AA82">
        <v>3781</v>
      </c>
      <c r="AB82">
        <v>880</v>
      </c>
      <c r="AC82">
        <v>1076</v>
      </c>
      <c r="AD82" s="27">
        <f t="shared" si="64"/>
        <v>8.3006989563991648E-2</v>
      </c>
      <c r="AE82" s="27">
        <f t="shared" si="65"/>
        <v>2.7020949207117201E-2</v>
      </c>
      <c r="AF82" s="24">
        <f t="shared" si="66"/>
        <v>3.0719494318181821</v>
      </c>
      <c r="AG82" s="29">
        <f t="shared" si="67"/>
        <v>0.70627573451256564</v>
      </c>
      <c r="AH82" s="29">
        <f t="shared" si="68"/>
        <v>6.0303030303030303</v>
      </c>
      <c r="AI82" s="51"/>
      <c r="AJ82" s="51">
        <f t="shared" si="69"/>
        <v>19.718630271564393</v>
      </c>
      <c r="AK82" s="27">
        <f t="shared" si="70"/>
        <v>6.0303030303030303</v>
      </c>
      <c r="AL82" s="58">
        <f t="shared" si="58"/>
        <v>0.70627573451256564</v>
      </c>
      <c r="AN82" s="122"/>
      <c r="AO82" s="160"/>
      <c r="AP82" s="160"/>
      <c r="AQ82" s="128"/>
    </row>
    <row r="83" spans="1:43" x14ac:dyDescent="0.2">
      <c r="A83" s="1">
        <v>72</v>
      </c>
      <c r="B83" s="1">
        <v>103</v>
      </c>
      <c r="C83" s="1" t="s">
        <v>92</v>
      </c>
      <c r="D83" s="66">
        <v>6</v>
      </c>
      <c r="E83" s="21">
        <v>1096</v>
      </c>
      <c r="F83">
        <v>660</v>
      </c>
      <c r="G83">
        <v>3942</v>
      </c>
      <c r="H83">
        <v>0.78900000000000003</v>
      </c>
      <c r="I83" s="25">
        <f t="shared" si="59"/>
        <v>8.3411905094570818E-2</v>
      </c>
      <c r="J83" s="25">
        <f t="shared" si="60"/>
        <v>2.691424164632393E-2</v>
      </c>
      <c r="K83" s="27">
        <f t="shared" si="61"/>
        <v>3.099173522727273</v>
      </c>
      <c r="L83" s="27">
        <f t="shared" si="62"/>
        <v>0.71427064946515162</v>
      </c>
      <c r="M83" s="27">
        <f t="shared" si="63"/>
        <v>5.9727272727272727</v>
      </c>
      <c r="O83" s="51">
        <f t="shared" si="23"/>
        <v>20.558275728777264</v>
      </c>
      <c r="P83" s="27">
        <f t="shared" si="24"/>
        <v>5.9727272727272727</v>
      </c>
      <c r="Q83" s="58">
        <f t="shared" si="55"/>
        <v>0.71427064946515162</v>
      </c>
      <c r="R83" s="156">
        <f t="shared" si="56"/>
        <v>896.6629032120868</v>
      </c>
      <c r="S83" s="156">
        <f t="shared" si="57"/>
        <v>1136.4548836655092</v>
      </c>
      <c r="T83" s="153"/>
      <c r="U83" s="153"/>
      <c r="W83" s="1">
        <v>72</v>
      </c>
      <c r="X83" s="7">
        <v>6</v>
      </c>
      <c r="Y83" s="16">
        <v>0.8</v>
      </c>
      <c r="Z83">
        <v>692</v>
      </c>
      <c r="AA83">
        <v>4036</v>
      </c>
      <c r="AB83">
        <v>909</v>
      </c>
      <c r="AC83">
        <v>1111</v>
      </c>
      <c r="AD83" s="27">
        <f t="shared" si="64"/>
        <v>8.3110437496113243E-2</v>
      </c>
      <c r="AE83" s="27">
        <f t="shared" si="65"/>
        <v>2.7091546174614692E-2</v>
      </c>
      <c r="AF83" s="24">
        <f t="shared" si="66"/>
        <v>3.0677627980491327</v>
      </c>
      <c r="AG83" s="29">
        <f t="shared" si="67"/>
        <v>0.70575254373943419</v>
      </c>
      <c r="AH83" s="29">
        <f t="shared" si="68"/>
        <v>5.8323699421965314</v>
      </c>
      <c r="AI83" s="51"/>
      <c r="AJ83" s="51">
        <f t="shared" si="69"/>
        <v>21.048503511249375</v>
      </c>
      <c r="AK83" s="27">
        <f t="shared" si="70"/>
        <v>5.8323699421965314</v>
      </c>
      <c r="AL83" s="58">
        <f t="shared" si="58"/>
        <v>0.70575254373943419</v>
      </c>
      <c r="AN83" s="122"/>
      <c r="AO83" s="160"/>
      <c r="AP83" s="160"/>
      <c r="AQ83" s="128"/>
    </row>
    <row r="84" spans="1:43" x14ac:dyDescent="0.2">
      <c r="A84" s="1">
        <v>72</v>
      </c>
      <c r="B84" s="1">
        <v>103</v>
      </c>
      <c r="C84" s="1" t="s">
        <v>92</v>
      </c>
      <c r="D84" s="66">
        <v>6</v>
      </c>
      <c r="E84" s="21">
        <v>1134</v>
      </c>
      <c r="F84">
        <v>738</v>
      </c>
      <c r="G84">
        <v>4238</v>
      </c>
      <c r="H84">
        <v>0.81699999999999995</v>
      </c>
      <c r="I84" s="25">
        <f t="shared" si="59"/>
        <v>8.3765921799128451E-2</v>
      </c>
      <c r="J84" s="25">
        <f t="shared" si="60"/>
        <v>2.7169839467710937E-2</v>
      </c>
      <c r="K84" s="27">
        <f t="shared" si="61"/>
        <v>3.0830480945121956</v>
      </c>
      <c r="L84" s="27">
        <f t="shared" si="62"/>
        <v>0.71206047064239464</v>
      </c>
      <c r="M84" s="27">
        <f t="shared" si="63"/>
        <v>5.742547425474255</v>
      </c>
      <c r="O84" s="51">
        <f t="shared" si="23"/>
        <v>22.101971724646891</v>
      </c>
      <c r="P84" s="27">
        <f t="shared" si="24"/>
        <v>5.742547425474255</v>
      </c>
      <c r="Q84" s="58">
        <f t="shared" si="55"/>
        <v>0.71206047064239464</v>
      </c>
      <c r="R84" s="156">
        <f t="shared" si="56"/>
        <v>927.75158051323569</v>
      </c>
      <c r="S84" s="156">
        <f t="shared" si="57"/>
        <v>1135.5588500773999</v>
      </c>
      <c r="T84" s="153"/>
      <c r="U84" s="153"/>
      <c r="W84" s="1">
        <v>72</v>
      </c>
      <c r="X84" s="7">
        <v>6</v>
      </c>
      <c r="Y84" s="16">
        <v>0.82499999999999996</v>
      </c>
      <c r="Z84">
        <v>765</v>
      </c>
      <c r="AA84">
        <v>4338</v>
      </c>
      <c r="AB84">
        <v>937</v>
      </c>
      <c r="AC84">
        <v>1146</v>
      </c>
      <c r="AD84" s="27">
        <f t="shared" si="64"/>
        <v>8.39562130950358E-2</v>
      </c>
      <c r="AE84" s="27">
        <f t="shared" si="65"/>
        <v>2.7288361299073048E-2</v>
      </c>
      <c r="AF84" s="24">
        <f t="shared" si="66"/>
        <v>3.0766308088235292</v>
      </c>
      <c r="AG84" s="29">
        <f t="shared" si="67"/>
        <v>0.71138498860857424</v>
      </c>
      <c r="AH84" s="29">
        <f t="shared" si="68"/>
        <v>5.6705882352941179</v>
      </c>
      <c r="AI84" s="51"/>
      <c r="AJ84" s="51">
        <f t="shared" si="69"/>
        <v>22.623490642170413</v>
      </c>
      <c r="AK84" s="27">
        <f t="shared" si="70"/>
        <v>5.6705882352941179</v>
      </c>
      <c r="AL84" s="58">
        <f t="shared" si="58"/>
        <v>0.71138498860857424</v>
      </c>
      <c r="AN84" s="122"/>
      <c r="AO84" s="160"/>
      <c r="AP84" s="160"/>
      <c r="AQ84" s="128"/>
    </row>
    <row r="85" spans="1:43" x14ac:dyDescent="0.2">
      <c r="A85" s="1">
        <v>72</v>
      </c>
      <c r="B85" s="1">
        <v>103</v>
      </c>
      <c r="C85" s="1" t="s">
        <v>92</v>
      </c>
      <c r="D85" s="66">
        <v>6</v>
      </c>
      <c r="E85" s="21">
        <v>1158</v>
      </c>
      <c r="F85">
        <v>800</v>
      </c>
      <c r="G85">
        <v>4472</v>
      </c>
      <c r="H85">
        <v>0.83399999999999996</v>
      </c>
      <c r="I85" s="25">
        <f t="shared" si="59"/>
        <v>8.4765124624732652E-2</v>
      </c>
      <c r="J85" s="25">
        <f t="shared" si="60"/>
        <v>2.7658854077595788E-2</v>
      </c>
      <c r="K85" s="27">
        <f t="shared" si="61"/>
        <v>3.0646650937499995</v>
      </c>
      <c r="L85" s="27">
        <f t="shared" si="62"/>
        <v>0.71202380826379985</v>
      </c>
      <c r="M85" s="27">
        <f t="shared" si="63"/>
        <v>5.59</v>
      </c>
      <c r="O85" s="51">
        <f t="shared" si="23"/>
        <v>23.322325991651933</v>
      </c>
      <c r="P85" s="27">
        <f t="shared" si="24"/>
        <v>5.59</v>
      </c>
      <c r="Q85" s="58">
        <f t="shared" si="55"/>
        <v>0.71202380826379985</v>
      </c>
      <c r="R85" s="156">
        <f t="shared" si="56"/>
        <v>947.38653459817192</v>
      </c>
      <c r="S85" s="156">
        <f t="shared" si="57"/>
        <v>1135.9550774558418</v>
      </c>
      <c r="T85" s="153"/>
      <c r="U85" s="153"/>
      <c r="W85" s="1">
        <v>72</v>
      </c>
      <c r="X85" s="7">
        <v>6</v>
      </c>
      <c r="Y85" s="16">
        <v>0.85</v>
      </c>
      <c r="Z85">
        <v>845</v>
      </c>
      <c r="AA85">
        <v>4616</v>
      </c>
      <c r="AB85">
        <v>966</v>
      </c>
      <c r="AC85">
        <v>1180</v>
      </c>
      <c r="AD85" s="27">
        <f t="shared" si="64"/>
        <v>8.4262494986957773E-2</v>
      </c>
      <c r="AE85" s="27">
        <f t="shared" si="65"/>
        <v>2.7610899887525017E-2</v>
      </c>
      <c r="AF85" s="24">
        <f t="shared" si="66"/>
        <v>3.0517837278106508</v>
      </c>
      <c r="AG85" s="29">
        <f t="shared" si="67"/>
        <v>0.70692575042477379</v>
      </c>
      <c r="AH85" s="29">
        <f t="shared" si="68"/>
        <v>5.4627218934911239</v>
      </c>
      <c r="AI85" s="51"/>
      <c r="AJ85" s="51">
        <f t="shared" si="69"/>
        <v>24.073313232885805</v>
      </c>
      <c r="AK85" s="27">
        <f t="shared" si="70"/>
        <v>5.4627218934911239</v>
      </c>
      <c r="AL85" s="58">
        <f t="shared" si="58"/>
        <v>0.70692575042477379</v>
      </c>
      <c r="AN85" s="122"/>
      <c r="AO85" s="160"/>
      <c r="AP85" s="160"/>
      <c r="AQ85" s="128"/>
    </row>
    <row r="86" spans="1:43" x14ac:dyDescent="0.2">
      <c r="A86" s="1">
        <v>72</v>
      </c>
      <c r="B86" s="1">
        <v>103</v>
      </c>
      <c r="C86" s="1" t="s">
        <v>92</v>
      </c>
      <c r="D86" s="66">
        <v>6</v>
      </c>
      <c r="E86" s="21">
        <v>1194</v>
      </c>
      <c r="F86">
        <v>872</v>
      </c>
      <c r="G86">
        <v>4685</v>
      </c>
      <c r="H86" s="17">
        <v>0.86</v>
      </c>
      <c r="I86" s="25">
        <f t="shared" si="59"/>
        <v>8.3528266888883276E-2</v>
      </c>
      <c r="J86" s="25">
        <f t="shared" si="60"/>
        <v>2.7502576337812036E-2</v>
      </c>
      <c r="K86" s="27">
        <f t="shared" si="61"/>
        <v>3.0371069918291282</v>
      </c>
      <c r="L86" s="27">
        <f t="shared" si="62"/>
        <v>0.70045415879334472</v>
      </c>
      <c r="M86" s="27">
        <f t="shared" si="63"/>
        <v>5.3727064220183482</v>
      </c>
      <c r="O86" s="51">
        <f t="shared" si="23"/>
        <v>24.433161285977036</v>
      </c>
      <c r="P86" s="27">
        <f t="shared" si="24"/>
        <v>5.3727064220183482</v>
      </c>
      <c r="Q86" s="58">
        <f t="shared" si="55"/>
        <v>0.70045415879334472</v>
      </c>
      <c r="R86" s="156">
        <f t="shared" si="56"/>
        <v>976.83896572557626</v>
      </c>
      <c r="S86" s="156">
        <f t="shared" si="57"/>
        <v>1135.8592624716002</v>
      </c>
      <c r="T86" s="153"/>
      <c r="U86" s="153"/>
      <c r="W86" s="1">
        <v>72</v>
      </c>
      <c r="X86" s="7">
        <v>6</v>
      </c>
      <c r="Y86" s="16">
        <v>0.875</v>
      </c>
      <c r="Z86">
        <v>928</v>
      </c>
      <c r="AA86">
        <v>4897</v>
      </c>
      <c r="AB86">
        <v>994</v>
      </c>
      <c r="AC86">
        <v>1215</v>
      </c>
      <c r="AD86" s="27">
        <f t="shared" si="64"/>
        <v>8.4316015871076566E-2</v>
      </c>
      <c r="AE86" s="27">
        <f t="shared" si="65"/>
        <v>2.7777235232537223E-2</v>
      </c>
      <c r="AF86" s="24">
        <f t="shared" si="66"/>
        <v>3.0354358583647629</v>
      </c>
      <c r="AG86" s="29">
        <f t="shared" si="67"/>
        <v>0.70336214372727535</v>
      </c>
      <c r="AH86" s="29">
        <f t="shared" si="68"/>
        <v>5.2769396551724137</v>
      </c>
      <c r="AI86" s="51"/>
      <c r="AJ86" s="51">
        <f t="shared" si="69"/>
        <v>25.538781391126907</v>
      </c>
      <c r="AK86" s="27">
        <f t="shared" si="70"/>
        <v>5.2769396551724137</v>
      </c>
      <c r="AL86" s="58">
        <f t="shared" si="58"/>
        <v>0.70336214372727535</v>
      </c>
      <c r="AN86" s="122"/>
      <c r="AO86" s="160"/>
      <c r="AP86" s="160"/>
      <c r="AQ86" s="128"/>
    </row>
    <row r="87" spans="1:43" x14ac:dyDescent="0.2">
      <c r="A87" s="1">
        <v>72</v>
      </c>
      <c r="B87" s="1">
        <v>103</v>
      </c>
      <c r="C87" s="1" t="s">
        <v>92</v>
      </c>
      <c r="D87" s="66">
        <v>6</v>
      </c>
      <c r="E87" s="21">
        <v>1223</v>
      </c>
      <c r="F87">
        <v>952</v>
      </c>
      <c r="G87">
        <v>4982</v>
      </c>
      <c r="H87">
        <v>0.88100000000000001</v>
      </c>
      <c r="I87" s="25">
        <f t="shared" si="59"/>
        <v>8.4660989069330062E-2</v>
      </c>
      <c r="J87" s="25">
        <f t="shared" si="60"/>
        <v>2.7940067535124111E-2</v>
      </c>
      <c r="K87" s="27">
        <f t="shared" si="61"/>
        <v>3.0300924993434877</v>
      </c>
      <c r="L87" s="27">
        <f t="shared" si="62"/>
        <v>0.70355887642887127</v>
      </c>
      <c r="M87" s="27">
        <f t="shared" si="63"/>
        <v>5.2331932773109244</v>
      </c>
      <c r="O87" s="51">
        <f t="shared" ref="O87:O95" si="71">G87/(PI()*$D$4^2/4)</f>
        <v>25.982072471021901</v>
      </c>
      <c r="P87" s="27">
        <f t="shared" ref="P87:P95" si="72">M87</f>
        <v>5.2331932773109244</v>
      </c>
      <c r="Q87" s="58">
        <f t="shared" si="55"/>
        <v>0.70355887642887127</v>
      </c>
      <c r="R87" s="156">
        <f t="shared" si="56"/>
        <v>1000.5645352448743</v>
      </c>
      <c r="S87" s="156">
        <f t="shared" si="57"/>
        <v>1135.7145689499141</v>
      </c>
      <c r="T87" s="153"/>
      <c r="U87" s="153"/>
      <c r="W87" s="1">
        <v>72</v>
      </c>
      <c r="X87" s="7">
        <v>6</v>
      </c>
      <c r="Y87" s="16">
        <v>0.9</v>
      </c>
      <c r="Z87">
        <v>1026</v>
      </c>
      <c r="AA87">
        <v>5184</v>
      </c>
      <c r="AB87">
        <v>1022</v>
      </c>
      <c r="AC87">
        <v>1250</v>
      </c>
      <c r="AD87" s="27">
        <f t="shared" si="64"/>
        <v>8.4329105876582391E-2</v>
      </c>
      <c r="AE87" s="27">
        <f t="shared" si="65"/>
        <v>2.82024732524544E-2</v>
      </c>
      <c r="AF87" s="24">
        <f t="shared" si="66"/>
        <v>2.9901315789473681</v>
      </c>
      <c r="AG87" s="29">
        <f t="shared" si="67"/>
        <v>0.69291815250306299</v>
      </c>
      <c r="AH87" s="29">
        <f t="shared" si="68"/>
        <v>5.0526315789473681</v>
      </c>
      <c r="AI87" s="51"/>
      <c r="AJ87" s="51">
        <f t="shared" si="69"/>
        <v>27.035540684419416</v>
      </c>
      <c r="AK87" s="27">
        <f t="shared" si="70"/>
        <v>5.0526315789473681</v>
      </c>
      <c r="AL87" s="58">
        <f t="shared" si="58"/>
        <v>0.69291815250306299</v>
      </c>
      <c r="AN87" s="122"/>
      <c r="AO87" s="160"/>
      <c r="AP87" s="160"/>
      <c r="AQ87" s="128"/>
    </row>
    <row r="88" spans="1:43" x14ac:dyDescent="0.2">
      <c r="A88" s="1">
        <v>72</v>
      </c>
      <c r="B88" s="1">
        <v>103</v>
      </c>
      <c r="C88" s="1" t="s">
        <v>92</v>
      </c>
      <c r="D88" s="66">
        <v>6</v>
      </c>
      <c r="E88" s="21">
        <v>1258</v>
      </c>
      <c r="F88">
        <v>1045</v>
      </c>
      <c r="G88">
        <v>5258</v>
      </c>
      <c r="H88">
        <v>0.90600000000000003</v>
      </c>
      <c r="I88" s="25">
        <f t="shared" si="59"/>
        <v>8.4448478303512514E-2</v>
      </c>
      <c r="J88" s="25">
        <f t="shared" si="60"/>
        <v>2.8180211051845271E-2</v>
      </c>
      <c r="K88" s="27">
        <f t="shared" si="61"/>
        <v>2.9967298026315787</v>
      </c>
      <c r="L88" s="27">
        <f t="shared" si="62"/>
        <v>0.69493853192288091</v>
      </c>
      <c r="M88" s="27">
        <f t="shared" si="63"/>
        <v>5.0315789473684207</v>
      </c>
      <c r="O88" s="51">
        <f t="shared" si="71"/>
        <v>27.421464683386823</v>
      </c>
      <c r="P88" s="27">
        <f t="shared" si="72"/>
        <v>5.0315789473684207</v>
      </c>
      <c r="Q88" s="58">
        <f t="shared" si="55"/>
        <v>0.69493853192288091</v>
      </c>
      <c r="R88" s="156">
        <f t="shared" si="56"/>
        <v>1029.1988432854062</v>
      </c>
      <c r="S88" s="156">
        <f t="shared" si="57"/>
        <v>1135.981063228925</v>
      </c>
      <c r="T88" s="153"/>
      <c r="U88" s="153"/>
      <c r="W88" s="1">
        <v>72</v>
      </c>
      <c r="X88" s="7">
        <v>6</v>
      </c>
      <c r="Y88" s="16">
        <v>0.92500000000000004</v>
      </c>
      <c r="Z88">
        <v>1142</v>
      </c>
      <c r="AA88">
        <v>5447</v>
      </c>
      <c r="AB88">
        <v>1051</v>
      </c>
      <c r="AC88">
        <v>1285</v>
      </c>
      <c r="AD88" s="27">
        <f t="shared" si="64"/>
        <v>8.384625097202382E-2</v>
      </c>
      <c r="AE88" s="27">
        <f t="shared" si="65"/>
        <v>2.8895259238510173E-2</v>
      </c>
      <c r="AF88" s="24">
        <f t="shared" si="66"/>
        <v>2.9017303592929071</v>
      </c>
      <c r="AG88" s="29">
        <f t="shared" si="67"/>
        <v>0.6705046117007919</v>
      </c>
      <c r="AH88" s="29">
        <f t="shared" si="68"/>
        <v>4.7697022767075303</v>
      </c>
      <c r="AI88" s="51"/>
      <c r="AJ88" s="51">
        <f t="shared" si="69"/>
        <v>28.40713543750628</v>
      </c>
      <c r="AK88" s="27">
        <f t="shared" si="70"/>
        <v>4.7697022767075303</v>
      </c>
      <c r="AL88" s="58">
        <f t="shared" si="58"/>
        <v>0.6705046117007919</v>
      </c>
      <c r="AN88" s="122"/>
      <c r="AO88" s="160"/>
      <c r="AP88" s="160"/>
      <c r="AQ88" s="128"/>
    </row>
    <row r="89" spans="1:43" x14ac:dyDescent="0.2">
      <c r="A89" s="1">
        <v>72</v>
      </c>
      <c r="B89" s="1">
        <v>103</v>
      </c>
      <c r="C89" s="1" t="s">
        <v>92</v>
      </c>
      <c r="D89" s="66">
        <v>6</v>
      </c>
      <c r="E89" s="21">
        <v>1283</v>
      </c>
      <c r="F89">
        <v>1143</v>
      </c>
      <c r="G89">
        <v>5470</v>
      </c>
      <c r="H89">
        <v>0.92400000000000004</v>
      </c>
      <c r="I89" s="25">
        <f t="shared" si="59"/>
        <v>8.4463007682330671E-2</v>
      </c>
      <c r="J89" s="25">
        <f t="shared" si="60"/>
        <v>2.9056020652238876E-2</v>
      </c>
      <c r="K89" s="27">
        <f t="shared" si="61"/>
        <v>2.906902107939632</v>
      </c>
      <c r="L89" s="27">
        <f t="shared" si="62"/>
        <v>0.67416557040911118</v>
      </c>
      <c r="M89" s="27">
        <f t="shared" si="63"/>
        <v>4.7856517935258092</v>
      </c>
      <c r="O89" s="51">
        <f t="shared" si="71"/>
        <v>28.52708478853669</v>
      </c>
      <c r="P89" s="27">
        <f t="shared" si="72"/>
        <v>4.7856517935258092</v>
      </c>
      <c r="Q89" s="58">
        <f t="shared" si="55"/>
        <v>0.67416557040911118</v>
      </c>
      <c r="R89" s="156">
        <f t="shared" si="56"/>
        <v>1049.6519204572148</v>
      </c>
      <c r="S89" s="156">
        <f t="shared" si="57"/>
        <v>1135.9869269017477</v>
      </c>
      <c r="T89" s="153"/>
      <c r="U89" s="153"/>
      <c r="W89" s="1">
        <v>72</v>
      </c>
      <c r="X89" s="7">
        <v>6</v>
      </c>
      <c r="Y89" s="16">
        <v>0.95</v>
      </c>
      <c r="Z89">
        <v>1276</v>
      </c>
      <c r="AA89">
        <v>5653</v>
      </c>
      <c r="AB89">
        <v>1079</v>
      </c>
      <c r="AC89">
        <v>1319</v>
      </c>
      <c r="AD89" s="27">
        <f t="shared" si="64"/>
        <v>8.2588945897005397E-2</v>
      </c>
      <c r="AE89" s="27">
        <f t="shared" si="65"/>
        <v>2.9852874966823272E-2</v>
      </c>
      <c r="AF89" s="24">
        <f t="shared" si="66"/>
        <v>2.7665324022825235</v>
      </c>
      <c r="AG89" s="29">
        <f t="shared" si="67"/>
        <v>0.63445323196408421</v>
      </c>
      <c r="AH89" s="29">
        <f t="shared" si="68"/>
        <v>4.4302507836990594</v>
      </c>
      <c r="AI89" s="51"/>
      <c r="AJ89" s="51">
        <f t="shared" si="69"/>
        <v>29.481464407604737</v>
      </c>
      <c r="AK89" s="27">
        <f t="shared" si="70"/>
        <v>4.4302507836990594</v>
      </c>
      <c r="AL89" s="58">
        <f t="shared" si="58"/>
        <v>0.63445323196408421</v>
      </c>
      <c r="AN89" s="122"/>
      <c r="AO89" s="160"/>
      <c r="AP89" s="160"/>
      <c r="AQ89" s="128"/>
    </row>
    <row r="90" spans="1:43" x14ac:dyDescent="0.2">
      <c r="A90" s="1">
        <v>72</v>
      </c>
      <c r="B90" s="1">
        <v>103</v>
      </c>
      <c r="C90" s="1" t="s">
        <v>92</v>
      </c>
      <c r="D90" s="66">
        <v>6</v>
      </c>
      <c r="E90" s="21">
        <v>1316</v>
      </c>
      <c r="F90">
        <v>1262</v>
      </c>
      <c r="G90">
        <v>5640</v>
      </c>
      <c r="H90">
        <v>0.94799999999999995</v>
      </c>
      <c r="I90" s="25">
        <f t="shared" si="59"/>
        <v>8.2775126704298721E-2</v>
      </c>
      <c r="J90" s="25">
        <f t="shared" si="60"/>
        <v>2.9727717230342315E-2</v>
      </c>
      <c r="K90" s="27">
        <f t="shared" si="61"/>
        <v>2.7844427496038033</v>
      </c>
      <c r="L90" s="27">
        <f t="shared" si="62"/>
        <v>0.63927999067417507</v>
      </c>
      <c r="M90" s="27">
        <f t="shared" si="63"/>
        <v>4.4690966719492868</v>
      </c>
      <c r="O90" s="51">
        <f t="shared" si="71"/>
        <v>29.413666948326679</v>
      </c>
      <c r="P90" s="27">
        <f t="shared" si="72"/>
        <v>4.4690966719492868</v>
      </c>
      <c r="Q90" s="58">
        <f t="shared" si="55"/>
        <v>0.63927999067417507</v>
      </c>
      <c r="R90" s="156">
        <f t="shared" si="56"/>
        <v>1076.6499823240019</v>
      </c>
      <c r="S90" s="156">
        <f t="shared" si="57"/>
        <v>1135.7067324092848</v>
      </c>
      <c r="T90" s="153"/>
      <c r="U90" s="153"/>
      <c r="W90" s="1">
        <v>72</v>
      </c>
      <c r="X90" s="7">
        <v>6</v>
      </c>
      <c r="Y90" s="16">
        <v>0.97499999999999998</v>
      </c>
      <c r="Z90">
        <v>1422</v>
      </c>
      <c r="AA90">
        <v>5835</v>
      </c>
      <c r="AB90">
        <v>1108</v>
      </c>
      <c r="AC90">
        <v>1354</v>
      </c>
      <c r="AD90" s="27">
        <f t="shared" si="64"/>
        <v>8.0897678780090285E-2</v>
      </c>
      <c r="AE90" s="27">
        <f t="shared" si="65"/>
        <v>3.0754840398281552E-2</v>
      </c>
      <c r="AF90" s="24">
        <f t="shared" si="66"/>
        <v>2.6304047666139247</v>
      </c>
      <c r="AG90" s="29">
        <f t="shared" si="67"/>
        <v>0.59702635703713947</v>
      </c>
      <c r="AH90" s="29">
        <f t="shared" si="68"/>
        <v>4.1033755274261603</v>
      </c>
      <c r="AI90" s="51"/>
      <c r="AJ90" s="51">
        <f t="shared" si="69"/>
        <v>30.430628837497547</v>
      </c>
      <c r="AK90" s="27">
        <f t="shared" si="70"/>
        <v>4.1033755274261603</v>
      </c>
      <c r="AL90" s="58">
        <f t="shared" si="58"/>
        <v>0.59702635703713947</v>
      </c>
      <c r="AN90" s="122"/>
      <c r="AO90" s="160"/>
      <c r="AP90" s="160"/>
      <c r="AQ90" s="128"/>
    </row>
    <row r="91" spans="1:43" x14ac:dyDescent="0.2">
      <c r="A91" s="1">
        <v>72</v>
      </c>
      <c r="B91" s="1">
        <v>103</v>
      </c>
      <c r="C91" s="1" t="s">
        <v>92</v>
      </c>
      <c r="D91" s="66">
        <v>6</v>
      </c>
      <c r="E91" s="21">
        <v>1349</v>
      </c>
      <c r="F91">
        <v>1396</v>
      </c>
      <c r="G91">
        <v>5785</v>
      </c>
      <c r="H91">
        <v>0.97099999999999997</v>
      </c>
      <c r="I91" s="25">
        <f t="shared" si="59"/>
        <v>8.0800117572415897E-2</v>
      </c>
      <c r="J91" s="25">
        <f t="shared" si="60"/>
        <v>3.0529482557418202E-2</v>
      </c>
      <c r="K91" s="27">
        <f t="shared" si="61"/>
        <v>2.6466258450483529</v>
      </c>
      <c r="L91" s="27">
        <f t="shared" si="62"/>
        <v>0.60034574502473836</v>
      </c>
      <c r="M91" s="27">
        <f t="shared" si="63"/>
        <v>4.1439828080229226</v>
      </c>
      <c r="O91" s="51">
        <f t="shared" si="71"/>
        <v>30.169869378735786</v>
      </c>
      <c r="P91" s="27">
        <f t="shared" si="72"/>
        <v>4.1439828080229226</v>
      </c>
      <c r="Q91" s="58">
        <f t="shared" si="55"/>
        <v>0.60034574502473836</v>
      </c>
      <c r="R91" s="156">
        <f t="shared" si="56"/>
        <v>1103.6480441907893</v>
      </c>
      <c r="S91" s="156">
        <f t="shared" si="57"/>
        <v>1136.6097262521002</v>
      </c>
      <c r="T91" s="153"/>
      <c r="U91" s="153"/>
      <c r="W91" s="1">
        <v>72</v>
      </c>
      <c r="X91" s="7">
        <v>6</v>
      </c>
      <c r="Y91" s="16">
        <v>1</v>
      </c>
      <c r="Z91">
        <v>1578</v>
      </c>
      <c r="AA91">
        <v>6030</v>
      </c>
      <c r="AB91">
        <v>1136</v>
      </c>
      <c r="AC91">
        <v>1389</v>
      </c>
      <c r="AD91" s="27">
        <f t="shared" si="64"/>
        <v>7.9441118355732407E-2</v>
      </c>
      <c r="AE91" s="27">
        <f t="shared" si="65"/>
        <v>3.1613322074501522E-2</v>
      </c>
      <c r="AF91" s="24">
        <f t="shared" si="66"/>
        <v>2.5129000415874527</v>
      </c>
      <c r="AG91" s="29">
        <f t="shared" si="67"/>
        <v>0.56519821239213919</v>
      </c>
      <c r="AH91" s="29">
        <f t="shared" si="68"/>
        <v>3.8212927756653992</v>
      </c>
      <c r="AI91" s="51"/>
      <c r="AJ91" s="51">
        <f t="shared" si="69"/>
        <v>31.447590726668416</v>
      </c>
      <c r="AK91" s="27">
        <f t="shared" si="70"/>
        <v>3.8212927756653992</v>
      </c>
      <c r="AL91" s="58">
        <f t="shared" si="58"/>
        <v>0.56519821239213919</v>
      </c>
      <c r="AN91" s="122"/>
      <c r="AO91" s="160"/>
      <c r="AP91" s="160"/>
      <c r="AQ91" s="128"/>
    </row>
    <row r="92" spans="1:43" x14ac:dyDescent="0.2">
      <c r="A92" s="1">
        <v>72</v>
      </c>
      <c r="B92" s="1">
        <v>103</v>
      </c>
      <c r="C92" s="1" t="s">
        <v>92</v>
      </c>
      <c r="D92" s="66">
        <v>6</v>
      </c>
      <c r="E92" s="21">
        <v>1376</v>
      </c>
      <c r="F92">
        <v>1524</v>
      </c>
      <c r="G92">
        <v>5978</v>
      </c>
      <c r="H92">
        <v>0.99099999999999999</v>
      </c>
      <c r="I92" s="25">
        <f t="shared" si="59"/>
        <v>8.0251206749594378E-2</v>
      </c>
      <c r="J92" s="25">
        <f t="shared" si="60"/>
        <v>3.1405053643075463E-2</v>
      </c>
      <c r="K92" s="27">
        <f t="shared" si="61"/>
        <v>2.5553596456692906</v>
      </c>
      <c r="L92" s="27">
        <f t="shared" si="62"/>
        <v>0.57767119086165375</v>
      </c>
      <c r="M92" s="27">
        <f t="shared" si="63"/>
        <v>3.9225721784776901</v>
      </c>
      <c r="O92" s="51">
        <f t="shared" si="71"/>
        <v>31.176400889556184</v>
      </c>
      <c r="P92" s="27">
        <f t="shared" si="72"/>
        <v>3.9225721784776901</v>
      </c>
      <c r="Q92" s="58">
        <f t="shared" si="55"/>
        <v>0.57767119086165375</v>
      </c>
      <c r="R92" s="156">
        <f t="shared" si="56"/>
        <v>1125.7373675363424</v>
      </c>
      <c r="S92" s="156">
        <f t="shared" si="57"/>
        <v>1135.9610166865211</v>
      </c>
      <c r="T92" s="153"/>
      <c r="U92" s="153"/>
      <c r="AD92" s="27"/>
      <c r="AE92" s="27"/>
      <c r="AG92" s="29"/>
      <c r="AH92" s="29"/>
      <c r="AI92" s="51"/>
      <c r="AL92" s="58"/>
      <c r="AN92" s="122"/>
      <c r="AO92" s="160"/>
      <c r="AP92" s="160"/>
      <c r="AQ92" s="128"/>
    </row>
    <row r="93" spans="1:43" x14ac:dyDescent="0.2">
      <c r="A93" s="1">
        <v>72</v>
      </c>
      <c r="B93" s="1">
        <v>103</v>
      </c>
      <c r="C93" s="1" t="s">
        <v>92</v>
      </c>
      <c r="D93" s="66">
        <v>6</v>
      </c>
      <c r="E93" s="21">
        <v>1413</v>
      </c>
      <c r="F93">
        <v>1697</v>
      </c>
      <c r="G93">
        <v>6148</v>
      </c>
      <c r="H93">
        <v>1.018</v>
      </c>
      <c r="I93" s="25">
        <f t="shared" si="59"/>
        <v>7.8267608488121365E-2</v>
      </c>
      <c r="J93" s="25">
        <f t="shared" si="60"/>
        <v>3.2294252086836422E-2</v>
      </c>
      <c r="K93" s="27">
        <f t="shared" si="61"/>
        <v>2.4235770587802006</v>
      </c>
      <c r="L93" s="27">
        <f t="shared" si="62"/>
        <v>0.54106663785551889</v>
      </c>
      <c r="M93" s="27">
        <f t="shared" si="63"/>
        <v>3.6228638774307602</v>
      </c>
      <c r="O93" s="51">
        <f t="shared" si="71"/>
        <v>32.062983049346172</v>
      </c>
      <c r="P93" s="27">
        <f t="shared" si="72"/>
        <v>3.6228638774307602</v>
      </c>
      <c r="Q93" s="58">
        <f t="shared" si="55"/>
        <v>0.54106663785551889</v>
      </c>
      <c r="R93" s="156">
        <f t="shared" si="56"/>
        <v>1156.0079217506191</v>
      </c>
      <c r="S93" s="156">
        <f t="shared" si="57"/>
        <v>1135.5677030949107</v>
      </c>
      <c r="T93" s="153"/>
      <c r="U93" s="153"/>
      <c r="AD93" s="27"/>
      <c r="AE93" s="27"/>
      <c r="AG93" s="29"/>
      <c r="AH93" s="29"/>
      <c r="AI93" s="51"/>
      <c r="AL93" s="58"/>
      <c r="AN93" s="122"/>
      <c r="AO93" s="160"/>
      <c r="AP93" s="160"/>
      <c r="AQ93" s="128"/>
    </row>
    <row r="94" spans="1:43" x14ac:dyDescent="0.2">
      <c r="A94" s="1">
        <v>72</v>
      </c>
      <c r="B94" s="1">
        <v>103</v>
      </c>
      <c r="C94" s="1" t="s">
        <v>92</v>
      </c>
      <c r="D94" s="66">
        <v>6</v>
      </c>
      <c r="E94" s="21">
        <v>1439</v>
      </c>
      <c r="F94">
        <v>1814</v>
      </c>
      <c r="G94">
        <v>6298</v>
      </c>
      <c r="H94">
        <v>1.036</v>
      </c>
      <c r="I94" s="25">
        <f t="shared" si="59"/>
        <v>7.7306070275773506E-2</v>
      </c>
      <c r="J94" s="25">
        <f t="shared" si="60"/>
        <v>3.2683215323282402E-2</v>
      </c>
      <c r="K94" s="27">
        <f t="shared" si="61"/>
        <v>2.3653141072905184</v>
      </c>
      <c r="L94" s="27">
        <f t="shared" si="62"/>
        <v>0.52480566211227608</v>
      </c>
      <c r="M94" s="27">
        <f t="shared" si="63"/>
        <v>3.471885336273429</v>
      </c>
      <c r="O94" s="51">
        <f t="shared" si="71"/>
        <v>32.845261425631456</v>
      </c>
      <c r="P94" s="27">
        <f t="shared" si="72"/>
        <v>3.471885336273429</v>
      </c>
      <c r="Q94" s="58">
        <f t="shared" si="55"/>
        <v>0.52480566211227608</v>
      </c>
      <c r="R94" s="156">
        <f t="shared" si="56"/>
        <v>1177.2791220093</v>
      </c>
      <c r="S94" s="156">
        <f t="shared" si="57"/>
        <v>1136.3698088892857</v>
      </c>
      <c r="T94" s="153"/>
      <c r="U94" s="153"/>
      <c r="AD94" s="27"/>
      <c r="AE94" s="27"/>
      <c r="AG94" s="29"/>
      <c r="AH94" s="29"/>
      <c r="AI94" s="51"/>
      <c r="AL94" s="58"/>
      <c r="AN94" s="122"/>
      <c r="AO94" s="160"/>
      <c r="AP94" s="160"/>
      <c r="AQ94" s="128"/>
    </row>
    <row r="95" spans="1:43" x14ac:dyDescent="0.2">
      <c r="A95" s="1">
        <v>72</v>
      </c>
      <c r="B95" s="1">
        <v>103</v>
      </c>
      <c r="C95" s="1" t="s">
        <v>92</v>
      </c>
      <c r="D95" s="66">
        <v>6</v>
      </c>
      <c r="E95" s="21">
        <v>1465</v>
      </c>
      <c r="F95">
        <v>1958</v>
      </c>
      <c r="G95">
        <v>6380</v>
      </c>
      <c r="H95">
        <v>1.0549999999999999</v>
      </c>
      <c r="I95" s="25">
        <f t="shared" si="59"/>
        <v>7.5557565814954139E-2</v>
      </c>
      <c r="J95" s="25">
        <f t="shared" si="60"/>
        <v>3.3432564231132542E-2</v>
      </c>
      <c r="K95" s="27">
        <f t="shared" si="61"/>
        <v>2.2599991221910112</v>
      </c>
      <c r="L95" s="27">
        <f t="shared" si="62"/>
        <v>0.4957356377649389</v>
      </c>
      <c r="M95" s="27">
        <f t="shared" si="63"/>
        <v>3.2584269662921348</v>
      </c>
      <c r="O95" s="51">
        <f t="shared" si="71"/>
        <v>33.272906938000745</v>
      </c>
      <c r="P95" s="27">
        <f t="shared" si="72"/>
        <v>3.2584269662921348</v>
      </c>
      <c r="Q95" s="58">
        <f t="shared" si="55"/>
        <v>0.4957356377649389</v>
      </c>
      <c r="R95" s="156">
        <f t="shared" si="56"/>
        <v>1198.5503222679811</v>
      </c>
      <c r="S95" s="156">
        <f t="shared" si="57"/>
        <v>1136.0666561781811</v>
      </c>
      <c r="T95" s="153"/>
      <c r="U95" s="153"/>
      <c r="AD95" s="27"/>
      <c r="AE95" s="27"/>
      <c r="AG95" s="29"/>
      <c r="AH95" s="29"/>
      <c r="AI95" s="51"/>
      <c r="AL95" s="58"/>
      <c r="AN95" s="122"/>
      <c r="AO95" s="160"/>
      <c r="AP95" s="160"/>
      <c r="AQ95" s="128"/>
    </row>
    <row r="96" spans="1:43" x14ac:dyDescent="0.2">
      <c r="E96" s="21"/>
      <c r="F96"/>
      <c r="G96"/>
      <c r="H96"/>
      <c r="I96" s="25"/>
      <c r="J96" s="25"/>
      <c r="K96" s="27"/>
      <c r="L96" s="27"/>
      <c r="M96" s="27"/>
      <c r="O96" s="51"/>
      <c r="P96" s="27"/>
      <c r="Q96" s="58"/>
      <c r="R96" s="156"/>
      <c r="T96" s="153"/>
      <c r="U96" s="153"/>
      <c r="AD96" s="27"/>
      <c r="AE96" s="27"/>
      <c r="AG96" s="29"/>
      <c r="AH96" s="29"/>
      <c r="AI96" s="51"/>
      <c r="AL96" s="58"/>
      <c r="AN96" s="122"/>
      <c r="AO96" s="160"/>
      <c r="AP96" s="160"/>
      <c r="AQ96" s="128"/>
    </row>
    <row r="97" spans="1:43" x14ac:dyDescent="0.2">
      <c r="E97" s="21"/>
      <c r="F97"/>
      <c r="G97"/>
      <c r="H97"/>
      <c r="I97" s="25"/>
      <c r="J97" s="25"/>
      <c r="K97" s="27"/>
      <c r="L97" s="27"/>
      <c r="M97" s="27"/>
      <c r="O97" s="51"/>
      <c r="P97" s="27"/>
      <c r="Q97" s="58"/>
      <c r="R97" s="156"/>
      <c r="T97" s="153"/>
      <c r="U97" s="153"/>
      <c r="AD97" s="27"/>
      <c r="AE97" s="27"/>
      <c r="AG97" s="29"/>
      <c r="AH97" s="29"/>
      <c r="AI97" s="51"/>
      <c r="AL97" s="58"/>
      <c r="AN97" s="122"/>
      <c r="AO97" s="160"/>
      <c r="AP97" s="160"/>
      <c r="AQ97" s="128"/>
    </row>
    <row r="98" spans="1:43" x14ac:dyDescent="0.2">
      <c r="A98" s="1">
        <v>73</v>
      </c>
      <c r="B98" s="1">
        <v>104</v>
      </c>
      <c r="C98" s="1" t="s">
        <v>92</v>
      </c>
      <c r="D98" s="66">
        <v>8</v>
      </c>
      <c r="E98" s="21">
        <v>735</v>
      </c>
      <c r="F98">
        <v>254</v>
      </c>
      <c r="G98">
        <v>2182</v>
      </c>
      <c r="H98">
        <v>0.53100000000000003</v>
      </c>
      <c r="I98" s="25">
        <f t="shared" ref="I98:I113" si="73">0.1515*(G98/1000)/(E98/1000)^2/($D$4/10)^4</f>
        <v>0.10266267989759824</v>
      </c>
      <c r="J98" s="25">
        <f t="shared" ref="J98:J113" si="74">0.5*(F98/1000)/(E98/1000)^3/($D$4/10)^5</f>
        <v>3.434326441785563E-2</v>
      </c>
      <c r="K98" s="27">
        <f t="shared" ref="K98:K113" si="75">I98/J98</f>
        <v>2.9893104699803148</v>
      </c>
      <c r="L98" s="27">
        <f t="shared" ref="L98:L113" si="76">0.798*I98^1.5/J98</f>
        <v>0.76432878038320662</v>
      </c>
      <c r="M98" s="27">
        <f t="shared" ref="M98:M113" si="77">G98/F98</f>
        <v>8.5905511811023629</v>
      </c>
      <c r="O98" s="51">
        <f t="shared" ref="O98:O113" si="78">G98/(PI()*$D$4^2/4)</f>
        <v>11.379542780363264</v>
      </c>
      <c r="P98" s="27">
        <f t="shared" ref="P98:P113" si="79">M98</f>
        <v>8.5905511811023629</v>
      </c>
      <c r="Q98" s="58">
        <f t="shared" si="55"/>
        <v>0.76432878038320662</v>
      </c>
      <c r="R98" s="156">
        <f t="shared" si="56"/>
        <v>601.32046885117131</v>
      </c>
      <c r="S98" s="156">
        <f t="shared" si="57"/>
        <v>1132.4302614899648</v>
      </c>
      <c r="T98" s="153"/>
      <c r="U98" s="153"/>
      <c r="W98" s="9">
        <v>73</v>
      </c>
      <c r="X98" s="7">
        <v>8</v>
      </c>
      <c r="Y98" s="17">
        <v>0.72499999999999998</v>
      </c>
      <c r="Z98">
        <v>704</v>
      </c>
      <c r="AA98">
        <v>4188</v>
      </c>
      <c r="AB98">
        <v>821</v>
      </c>
      <c r="AC98">
        <v>1003</v>
      </c>
      <c r="AD98" s="27">
        <f t="shared" ref="AD98:AD109" si="80">0.1515*(AA98/1000)/(AC98/1000)^2/($D$4/10)^4</f>
        <v>0.10581258778114314</v>
      </c>
      <c r="AE98" s="27">
        <f t="shared" ref="AE98:AE109" si="81">0.5*(Z98/1000)/(AC98/1000)^3/($D$4/10)^5</f>
        <v>3.7457581604303257E-2</v>
      </c>
      <c r="AF98" s="24">
        <f t="shared" ref="AF98:AF109" si="82">AD98/AE98</f>
        <v>2.8248643732244321</v>
      </c>
      <c r="AG98" s="29">
        <f t="shared" ref="AG98:AG109" si="83">0.798*AD98^1.5/AE98</f>
        <v>0.73327885308350149</v>
      </c>
      <c r="AH98" s="29">
        <f t="shared" ref="AH98:AH109" si="84">AA98/Z98</f>
        <v>5.9488636363636367</v>
      </c>
      <c r="AI98" s="51"/>
      <c r="AJ98" s="51">
        <f t="shared" ref="AJ98:AJ109" si="85">AA98/(PI()*$D$4^2/4)</f>
        <v>21.84121226588513</v>
      </c>
      <c r="AK98" s="27">
        <f t="shared" ref="AK98:AK109" si="86">AH98</f>
        <v>5.9488636363636367</v>
      </c>
      <c r="AL98" s="58">
        <f t="shared" si="58"/>
        <v>0.73327885308350149</v>
      </c>
      <c r="AN98" s="122"/>
      <c r="AO98" s="160"/>
      <c r="AP98" s="160"/>
      <c r="AQ98" s="128"/>
    </row>
    <row r="99" spans="1:43" x14ac:dyDescent="0.2">
      <c r="A99" s="1">
        <v>73</v>
      </c>
      <c r="B99" s="1">
        <v>104</v>
      </c>
      <c r="C99" s="1" t="s">
        <v>92</v>
      </c>
      <c r="D99" s="66">
        <v>8</v>
      </c>
      <c r="E99" s="21">
        <v>854</v>
      </c>
      <c r="F99">
        <v>414</v>
      </c>
      <c r="G99">
        <v>2980</v>
      </c>
      <c r="H99">
        <v>0.61699999999999999</v>
      </c>
      <c r="I99" s="25">
        <f t="shared" si="73"/>
        <v>0.10385634906569992</v>
      </c>
      <c r="J99" s="25">
        <f t="shared" si="74"/>
        <v>3.5685895821824416E-2</v>
      </c>
      <c r="K99" s="27">
        <f t="shared" si="75"/>
        <v>2.9102912137681161</v>
      </c>
      <c r="L99" s="27">
        <f t="shared" si="76"/>
        <v>0.74843806149727465</v>
      </c>
      <c r="M99" s="27">
        <f t="shared" si="77"/>
        <v>7.1980676328502415</v>
      </c>
      <c r="O99" s="51">
        <f t="shared" si="78"/>
        <v>15.541263742200975</v>
      </c>
      <c r="P99" s="27">
        <f t="shared" si="79"/>
        <v>7.1980676328502415</v>
      </c>
      <c r="Q99" s="58">
        <f t="shared" si="55"/>
        <v>0.74843806149727465</v>
      </c>
      <c r="R99" s="156">
        <f t="shared" si="56"/>
        <v>698.67711618897999</v>
      </c>
      <c r="S99" s="156">
        <f t="shared" si="57"/>
        <v>1132.3778220242789</v>
      </c>
      <c r="T99" s="153"/>
      <c r="U99" s="153"/>
      <c r="W99" s="9">
        <v>73</v>
      </c>
      <c r="X99" s="7">
        <v>8</v>
      </c>
      <c r="Y99" s="17">
        <v>0.75</v>
      </c>
      <c r="Z99">
        <v>792</v>
      </c>
      <c r="AA99">
        <v>4514</v>
      </c>
      <c r="AB99">
        <v>849</v>
      </c>
      <c r="AC99">
        <v>1038</v>
      </c>
      <c r="AD99" s="27">
        <f t="shared" si="80"/>
        <v>0.1064876827300166</v>
      </c>
      <c r="AE99" s="27">
        <f t="shared" si="81"/>
        <v>3.801920184771268E-2</v>
      </c>
      <c r="AF99" s="24">
        <f t="shared" si="82"/>
        <v>2.8008921164772724</v>
      </c>
      <c r="AG99" s="29">
        <f t="shared" si="83"/>
        <v>0.72937178787762535</v>
      </c>
      <c r="AH99" s="29">
        <f t="shared" si="84"/>
        <v>5.6994949494949498</v>
      </c>
      <c r="AI99" s="51"/>
      <c r="AJ99" s="51">
        <f t="shared" si="85"/>
        <v>23.541363937011813</v>
      </c>
      <c r="AK99" s="27">
        <f t="shared" si="86"/>
        <v>5.6994949494949498</v>
      </c>
      <c r="AL99" s="58">
        <f t="shared" si="58"/>
        <v>0.72937178787762535</v>
      </c>
      <c r="AN99" s="122"/>
      <c r="AO99" s="160"/>
      <c r="AP99" s="160"/>
      <c r="AQ99" s="128"/>
    </row>
    <row r="100" spans="1:43" x14ac:dyDescent="0.2">
      <c r="A100" s="1">
        <v>73</v>
      </c>
      <c r="B100" s="1">
        <v>104</v>
      </c>
      <c r="C100" s="1" t="s">
        <v>92</v>
      </c>
      <c r="D100" s="66">
        <v>8</v>
      </c>
      <c r="E100" s="21">
        <v>975</v>
      </c>
      <c r="F100">
        <v>634</v>
      </c>
      <c r="G100">
        <v>3926</v>
      </c>
      <c r="H100">
        <v>0.70399999999999996</v>
      </c>
      <c r="I100" s="25">
        <f t="shared" si="73"/>
        <v>0.10497202921682053</v>
      </c>
      <c r="J100" s="25">
        <f t="shared" si="74"/>
        <v>3.67236031040847E-2</v>
      </c>
      <c r="K100" s="27">
        <f t="shared" si="75"/>
        <v>2.858434912263407</v>
      </c>
      <c r="L100" s="27">
        <f t="shared" si="76"/>
        <v>0.73904008571111846</v>
      </c>
      <c r="M100" s="27">
        <f t="shared" si="77"/>
        <v>6.1924290220820186</v>
      </c>
      <c r="O100" s="51">
        <f t="shared" si="78"/>
        <v>20.474832701973501</v>
      </c>
      <c r="P100" s="27">
        <f t="shared" si="79"/>
        <v>6.1924290220820186</v>
      </c>
      <c r="Q100" s="58">
        <f t="shared" si="55"/>
        <v>0.73904008571111846</v>
      </c>
      <c r="R100" s="156">
        <f t="shared" si="56"/>
        <v>797.67000970053334</v>
      </c>
      <c r="S100" s="156">
        <f t="shared" si="57"/>
        <v>1133.0539910518939</v>
      </c>
      <c r="T100" s="153"/>
      <c r="U100" s="153"/>
      <c r="W100" s="9">
        <v>73</v>
      </c>
      <c r="X100" s="7">
        <v>8</v>
      </c>
      <c r="Y100" s="17">
        <v>0.77500000000000002</v>
      </c>
      <c r="Z100">
        <v>887</v>
      </c>
      <c r="AA100">
        <v>4856</v>
      </c>
      <c r="AB100">
        <v>878</v>
      </c>
      <c r="AC100">
        <v>1073</v>
      </c>
      <c r="AD100" s="27">
        <f t="shared" si="80"/>
        <v>0.10720419077209035</v>
      </c>
      <c r="AE100" s="27">
        <f t="shared" si="81"/>
        <v>3.8547332341809591E-2</v>
      </c>
      <c r="AF100" s="24">
        <f t="shared" si="82"/>
        <v>2.7811053128523104</v>
      </c>
      <c r="AG100" s="29">
        <f t="shared" si="83"/>
        <v>0.7266515554457208</v>
      </c>
      <c r="AH100" s="29">
        <f t="shared" si="84"/>
        <v>5.4746335963923336</v>
      </c>
      <c r="AI100" s="51"/>
      <c r="AJ100" s="51">
        <f t="shared" si="85"/>
        <v>25.324958634942259</v>
      </c>
      <c r="AK100" s="27">
        <f t="shared" si="86"/>
        <v>5.4746335963923336</v>
      </c>
      <c r="AL100" s="58">
        <f t="shared" si="58"/>
        <v>0.7266515554457208</v>
      </c>
      <c r="AN100" s="122"/>
      <c r="AO100" s="160"/>
      <c r="AP100" s="160"/>
      <c r="AQ100" s="128"/>
    </row>
    <row r="101" spans="1:43" x14ac:dyDescent="0.2">
      <c r="A101" s="1">
        <v>73</v>
      </c>
      <c r="B101" s="1">
        <v>104</v>
      </c>
      <c r="C101" s="1" t="s">
        <v>92</v>
      </c>
      <c r="D101" s="66">
        <v>8</v>
      </c>
      <c r="E101" s="21">
        <v>1098</v>
      </c>
      <c r="F101">
        <v>954</v>
      </c>
      <c r="G101">
        <v>5100</v>
      </c>
      <c r="H101">
        <v>0.79300000000000004</v>
      </c>
      <c r="I101" s="25">
        <f t="shared" si="73"/>
        <v>0.1075221709815163</v>
      </c>
      <c r="J101" s="25">
        <f t="shared" si="74"/>
        <v>3.8691113505394281E-2</v>
      </c>
      <c r="K101" s="27">
        <f t="shared" si="75"/>
        <v>2.7789887971698115</v>
      </c>
      <c r="L101" s="27">
        <f t="shared" si="76"/>
        <v>0.72717459832831999</v>
      </c>
      <c r="M101" s="27">
        <f t="shared" si="77"/>
        <v>5.3459119496855347</v>
      </c>
      <c r="O101" s="51">
        <f t="shared" si="78"/>
        <v>26.597464793699658</v>
      </c>
      <c r="P101" s="27">
        <f t="shared" si="79"/>
        <v>5.3459119496855347</v>
      </c>
      <c r="Q101" s="58">
        <f t="shared" si="55"/>
        <v>0.72717459832831999</v>
      </c>
      <c r="R101" s="156">
        <f t="shared" si="56"/>
        <v>898.29914938583147</v>
      </c>
      <c r="S101" s="156">
        <f t="shared" si="57"/>
        <v>1132.7858125924733</v>
      </c>
      <c r="T101" s="153"/>
      <c r="U101" s="153"/>
      <c r="W101" s="9">
        <v>73</v>
      </c>
      <c r="X101" s="7">
        <v>8</v>
      </c>
      <c r="Y101" s="17">
        <v>0.8</v>
      </c>
      <c r="Z101">
        <v>985</v>
      </c>
      <c r="AA101">
        <v>5205</v>
      </c>
      <c r="AB101">
        <v>906</v>
      </c>
      <c r="AC101">
        <v>1107</v>
      </c>
      <c r="AD101" s="27">
        <f t="shared" si="80"/>
        <v>0.10795879311109642</v>
      </c>
      <c r="AE101" s="27">
        <f t="shared" si="81"/>
        <v>3.8981921457745983E-2</v>
      </c>
      <c r="AF101" s="24">
        <f t="shared" si="82"/>
        <v>2.7694579711294414</v>
      </c>
      <c r="AG101" s="29">
        <f t="shared" si="83"/>
        <v>0.72615056653438936</v>
      </c>
      <c r="AH101" s="29">
        <f t="shared" si="84"/>
        <v>5.2842639593908629</v>
      </c>
      <c r="AI101" s="51"/>
      <c r="AJ101" s="51">
        <f t="shared" si="85"/>
        <v>27.145059657099356</v>
      </c>
      <c r="AK101" s="27">
        <f t="shared" si="86"/>
        <v>5.2842639593908629</v>
      </c>
      <c r="AL101" s="58">
        <f t="shared" si="58"/>
        <v>0.72615056653438936</v>
      </c>
      <c r="AN101" s="122"/>
      <c r="AO101" s="160"/>
      <c r="AP101" s="160"/>
      <c r="AQ101" s="128"/>
    </row>
    <row r="102" spans="1:43" x14ac:dyDescent="0.2">
      <c r="A102" s="1">
        <v>73</v>
      </c>
      <c r="B102" s="1">
        <v>104</v>
      </c>
      <c r="C102" s="1" t="s">
        <v>92</v>
      </c>
      <c r="D102" s="66">
        <v>8</v>
      </c>
      <c r="E102" s="21">
        <v>1125</v>
      </c>
      <c r="F102">
        <v>1038</v>
      </c>
      <c r="G102">
        <v>5395</v>
      </c>
      <c r="H102">
        <v>0.81299999999999994</v>
      </c>
      <c r="I102" s="25">
        <f t="shared" si="73"/>
        <v>0.10834750947934814</v>
      </c>
      <c r="J102" s="25">
        <f t="shared" si="74"/>
        <v>3.9138994157458439E-2</v>
      </c>
      <c r="K102" s="27">
        <f t="shared" si="75"/>
        <v>2.7682752664378607</v>
      </c>
      <c r="L102" s="27">
        <f t="shared" si="76"/>
        <v>0.72714601815931323</v>
      </c>
      <c r="M102" s="27">
        <f t="shared" si="77"/>
        <v>5.1974951830443157</v>
      </c>
      <c r="O102" s="51">
        <f t="shared" si="78"/>
        <v>28.135945600394049</v>
      </c>
      <c r="P102" s="27">
        <f t="shared" si="79"/>
        <v>5.1974951830443157</v>
      </c>
      <c r="Q102" s="58">
        <f t="shared" si="55"/>
        <v>0.72714601815931323</v>
      </c>
      <c r="R102" s="156">
        <f t="shared" si="56"/>
        <v>920.3884727313847</v>
      </c>
      <c r="S102" s="156">
        <f t="shared" si="57"/>
        <v>1132.0891423510268</v>
      </c>
      <c r="T102" s="153"/>
      <c r="U102" s="153"/>
      <c r="W102" s="9">
        <v>73</v>
      </c>
      <c r="X102" s="7">
        <v>8</v>
      </c>
      <c r="Y102" s="17">
        <v>0.82499999999999996</v>
      </c>
      <c r="Z102">
        <v>1097</v>
      </c>
      <c r="AA102">
        <v>5583</v>
      </c>
      <c r="AB102">
        <v>934</v>
      </c>
      <c r="AC102">
        <v>1142</v>
      </c>
      <c r="AD102" s="27">
        <f t="shared" si="80"/>
        <v>0.1088097841574526</v>
      </c>
      <c r="AE102" s="27">
        <f t="shared" si="81"/>
        <v>3.9543780802959089E-2</v>
      </c>
      <c r="AF102" s="24">
        <f t="shared" si="82"/>
        <v>2.7516282446444849</v>
      </c>
      <c r="AG102" s="29">
        <f t="shared" si="83"/>
        <v>0.72431357447268452</v>
      </c>
      <c r="AH102" s="29">
        <f t="shared" si="84"/>
        <v>5.0893345487693713</v>
      </c>
      <c r="AI102" s="51"/>
      <c r="AJ102" s="51">
        <f t="shared" si="85"/>
        <v>29.116401165338271</v>
      </c>
      <c r="AK102" s="27">
        <f t="shared" si="86"/>
        <v>5.0893345487693713</v>
      </c>
      <c r="AL102" s="58">
        <f t="shared" si="58"/>
        <v>0.72431357447268452</v>
      </c>
      <c r="AN102" s="122"/>
      <c r="AO102" s="160"/>
      <c r="AP102" s="160"/>
      <c r="AQ102" s="128"/>
    </row>
    <row r="103" spans="1:43" x14ac:dyDescent="0.2">
      <c r="A103" s="1">
        <v>73</v>
      </c>
      <c r="B103" s="1">
        <v>104</v>
      </c>
      <c r="C103" s="1" t="s">
        <v>92</v>
      </c>
      <c r="D103" s="66">
        <v>8</v>
      </c>
      <c r="E103" s="21">
        <v>1157</v>
      </c>
      <c r="F103">
        <v>1157</v>
      </c>
      <c r="G103">
        <v>5775</v>
      </c>
      <c r="H103">
        <v>0.83599999999999997</v>
      </c>
      <c r="I103" s="25">
        <f t="shared" si="73"/>
        <v>0.10965231359079192</v>
      </c>
      <c r="J103" s="25">
        <f t="shared" si="74"/>
        <v>4.010542808458379E-2</v>
      </c>
      <c r="K103" s="27">
        <f t="shared" si="75"/>
        <v>2.7341015624999998</v>
      </c>
      <c r="L103" s="27">
        <f t="shared" si="76"/>
        <v>0.72248100626359624</v>
      </c>
      <c r="M103" s="27">
        <f t="shared" si="77"/>
        <v>4.9913569576490922</v>
      </c>
      <c r="O103" s="51">
        <f t="shared" si="78"/>
        <v>30.117717486983434</v>
      </c>
      <c r="P103" s="27">
        <f t="shared" si="79"/>
        <v>4.9913569576490922</v>
      </c>
      <c r="Q103" s="58">
        <f t="shared" si="55"/>
        <v>0.72248100626359624</v>
      </c>
      <c r="R103" s="156">
        <f t="shared" si="56"/>
        <v>946.56841151129959</v>
      </c>
      <c r="S103" s="156">
        <f t="shared" si="57"/>
        <v>1132.2588654441383</v>
      </c>
      <c r="T103" s="153"/>
      <c r="U103" s="153"/>
      <c r="W103" s="9">
        <v>73</v>
      </c>
      <c r="X103" s="7">
        <v>8</v>
      </c>
      <c r="Y103" s="17">
        <v>0.85</v>
      </c>
      <c r="Z103">
        <v>1220</v>
      </c>
      <c r="AA103">
        <v>5992</v>
      </c>
      <c r="AB103">
        <v>962</v>
      </c>
      <c r="AC103">
        <v>1176</v>
      </c>
      <c r="AD103" s="27">
        <f t="shared" si="80"/>
        <v>0.11012595560738582</v>
      </c>
      <c r="AE103" s="27">
        <f t="shared" si="81"/>
        <v>4.0272421134680915E-2</v>
      </c>
      <c r="AF103" s="24">
        <f t="shared" si="82"/>
        <v>2.7345253278688522</v>
      </c>
      <c r="AG103" s="29">
        <f t="shared" si="83"/>
        <v>0.72415192020402597</v>
      </c>
      <c r="AH103" s="29">
        <f t="shared" si="84"/>
        <v>4.9114754098360658</v>
      </c>
      <c r="AI103" s="51"/>
      <c r="AJ103" s="51">
        <f t="shared" si="85"/>
        <v>31.249413538009478</v>
      </c>
      <c r="AK103" s="27">
        <f t="shared" si="86"/>
        <v>4.9114754098360658</v>
      </c>
      <c r="AL103" s="58">
        <f t="shared" si="58"/>
        <v>0.72415192020402597</v>
      </c>
      <c r="AN103" s="122"/>
      <c r="AO103" s="160"/>
      <c r="AP103" s="160"/>
      <c r="AQ103" s="128"/>
    </row>
    <row r="104" spans="1:43" x14ac:dyDescent="0.2">
      <c r="A104" s="1">
        <v>73</v>
      </c>
      <c r="B104" s="1">
        <v>104</v>
      </c>
      <c r="C104" s="1" t="s">
        <v>92</v>
      </c>
      <c r="D104" s="66">
        <v>8</v>
      </c>
      <c r="E104" s="21">
        <v>1192</v>
      </c>
      <c r="F104">
        <v>1272</v>
      </c>
      <c r="G104">
        <v>6150</v>
      </c>
      <c r="H104">
        <v>0.86099999999999999</v>
      </c>
      <c r="I104" s="25">
        <f t="shared" si="73"/>
        <v>0.11001581838655917</v>
      </c>
      <c r="J104" s="25">
        <f t="shared" si="74"/>
        <v>4.032071449710984E-2</v>
      </c>
      <c r="K104" s="27">
        <f t="shared" si="75"/>
        <v>2.7285185731132078</v>
      </c>
      <c r="L104" s="27">
        <f t="shared" si="76"/>
        <v>0.72219981461028493</v>
      </c>
      <c r="M104" s="27">
        <f t="shared" si="77"/>
        <v>4.8349056603773581</v>
      </c>
      <c r="O104" s="51">
        <f t="shared" si="78"/>
        <v>32.073413427696643</v>
      </c>
      <c r="P104" s="27">
        <f t="shared" si="79"/>
        <v>4.8349056603773581</v>
      </c>
      <c r="Q104" s="58">
        <f t="shared" si="55"/>
        <v>0.72219981461028493</v>
      </c>
      <c r="R104" s="156">
        <f t="shared" si="56"/>
        <v>975.20271955183159</v>
      </c>
      <c r="S104" s="156">
        <f t="shared" si="57"/>
        <v>1132.6396278186198</v>
      </c>
      <c r="T104" s="153"/>
      <c r="U104" s="153"/>
      <c r="W104" s="9">
        <v>73</v>
      </c>
      <c r="X104" s="7">
        <v>8</v>
      </c>
      <c r="Y104" s="17">
        <v>0.875</v>
      </c>
      <c r="Z104">
        <v>1356</v>
      </c>
      <c r="AA104">
        <v>6408</v>
      </c>
      <c r="AB104">
        <v>991</v>
      </c>
      <c r="AC104">
        <v>1211</v>
      </c>
      <c r="AD104" s="27">
        <f t="shared" si="80"/>
        <v>0.11106232109456325</v>
      </c>
      <c r="AE104" s="27">
        <f t="shared" si="81"/>
        <v>4.0991813706995797E-2</v>
      </c>
      <c r="AF104" s="24">
        <f t="shared" si="82"/>
        <v>2.7093780696902656</v>
      </c>
      <c r="AG104" s="29">
        <f t="shared" si="83"/>
        <v>0.72053631701423737</v>
      </c>
      <c r="AH104" s="29">
        <f t="shared" si="84"/>
        <v>4.7256637168141591</v>
      </c>
      <c r="AI104" s="51"/>
      <c r="AJ104" s="51">
        <f t="shared" si="85"/>
        <v>33.418932234907331</v>
      </c>
      <c r="AK104" s="27">
        <f t="shared" si="86"/>
        <v>4.7256637168141591</v>
      </c>
      <c r="AL104" s="58">
        <f t="shared" si="58"/>
        <v>0.72053631701423737</v>
      </c>
      <c r="AN104" s="122"/>
      <c r="AO104" s="160"/>
      <c r="AP104" s="160"/>
      <c r="AQ104" s="128"/>
    </row>
    <row r="105" spans="1:43" x14ac:dyDescent="0.2">
      <c r="A105" s="1">
        <v>73</v>
      </c>
      <c r="B105" s="1">
        <v>104</v>
      </c>
      <c r="C105" s="1" t="s">
        <v>92</v>
      </c>
      <c r="D105" s="66">
        <v>8</v>
      </c>
      <c r="E105" s="21">
        <v>1223</v>
      </c>
      <c r="F105">
        <v>1408</v>
      </c>
      <c r="G105">
        <v>6570</v>
      </c>
      <c r="H105">
        <v>0.88400000000000001</v>
      </c>
      <c r="I105" s="25">
        <f t="shared" si="73"/>
        <v>0.11164646691800451</v>
      </c>
      <c r="J105" s="25">
        <f t="shared" si="74"/>
        <v>4.1323125093965074E-2</v>
      </c>
      <c r="K105" s="27">
        <f t="shared" si="75"/>
        <v>2.7017914706143467</v>
      </c>
      <c r="L105" s="27">
        <f t="shared" si="76"/>
        <v>0.72040581512064761</v>
      </c>
      <c r="M105" s="27">
        <f t="shared" si="77"/>
        <v>4.6661931818181817</v>
      </c>
      <c r="O105" s="51">
        <f t="shared" si="78"/>
        <v>34.263792881295437</v>
      </c>
      <c r="P105" s="27">
        <f t="shared" si="79"/>
        <v>4.6661931818181817</v>
      </c>
      <c r="Q105" s="58">
        <f t="shared" si="55"/>
        <v>0.72040581512064761</v>
      </c>
      <c r="R105" s="156">
        <f t="shared" si="56"/>
        <v>1000.5645352448743</v>
      </c>
      <c r="S105" s="156">
        <f t="shared" si="57"/>
        <v>1131.8603339874144</v>
      </c>
      <c r="T105" s="153"/>
      <c r="U105" s="153"/>
      <c r="W105" s="9">
        <v>73</v>
      </c>
      <c r="X105" s="7">
        <v>8</v>
      </c>
      <c r="Y105" s="17">
        <v>0.9</v>
      </c>
      <c r="Z105">
        <v>1506</v>
      </c>
      <c r="AA105">
        <v>6783</v>
      </c>
      <c r="AB105">
        <v>1019</v>
      </c>
      <c r="AC105">
        <v>1246</v>
      </c>
      <c r="AD105" s="27">
        <f t="shared" si="80"/>
        <v>0.11104992285678215</v>
      </c>
      <c r="AE105" s="27">
        <f t="shared" si="81"/>
        <v>4.1796577306645585E-2</v>
      </c>
      <c r="AF105" s="24">
        <f t="shared" si="82"/>
        <v>2.6569142741533862</v>
      </c>
      <c r="AG105" s="29">
        <f t="shared" si="83"/>
        <v>0.7065445715065688</v>
      </c>
      <c r="AH105" s="29">
        <f t="shared" si="84"/>
        <v>4.5039840637450199</v>
      </c>
      <c r="AI105" s="51"/>
      <c r="AJ105" s="51">
        <f t="shared" si="85"/>
        <v>35.374628175620543</v>
      </c>
      <c r="AK105" s="27">
        <f t="shared" si="86"/>
        <v>4.5039840637450199</v>
      </c>
      <c r="AL105" s="58">
        <f t="shared" si="58"/>
        <v>0.7065445715065688</v>
      </c>
      <c r="AN105" s="122"/>
      <c r="AO105" s="160"/>
      <c r="AP105" s="160"/>
      <c r="AQ105" s="128"/>
    </row>
    <row r="106" spans="1:43" x14ac:dyDescent="0.2">
      <c r="A106" s="1">
        <v>73</v>
      </c>
      <c r="B106" s="1">
        <v>104</v>
      </c>
      <c r="C106" s="1" t="s">
        <v>92</v>
      </c>
      <c r="D106" s="66">
        <v>8</v>
      </c>
      <c r="E106" s="21">
        <v>1250</v>
      </c>
      <c r="F106">
        <v>1527</v>
      </c>
      <c r="G106">
        <v>6840</v>
      </c>
      <c r="H106">
        <v>0.90300000000000002</v>
      </c>
      <c r="I106" s="25">
        <f t="shared" si="73"/>
        <v>0.111267570253824</v>
      </c>
      <c r="J106" s="25">
        <f t="shared" si="74"/>
        <v>4.1973856390348799E-2</v>
      </c>
      <c r="K106" s="27">
        <f t="shared" si="75"/>
        <v>2.6508779469548136</v>
      </c>
      <c r="L106" s="27">
        <f t="shared" si="76"/>
        <v>0.70562981988930362</v>
      </c>
      <c r="M106" s="27">
        <f t="shared" si="77"/>
        <v>4.4793713163064837</v>
      </c>
      <c r="O106" s="51">
        <f t="shared" si="78"/>
        <v>35.671893958608948</v>
      </c>
      <c r="P106" s="27">
        <f t="shared" si="79"/>
        <v>4.4793713163064837</v>
      </c>
      <c r="Q106" s="58">
        <f t="shared" si="55"/>
        <v>0.70562981988930362</v>
      </c>
      <c r="R106" s="156">
        <f t="shared" si="56"/>
        <v>1022.6538585904275</v>
      </c>
      <c r="S106" s="156">
        <f t="shared" si="57"/>
        <v>1132.5070416283804</v>
      </c>
      <c r="T106" s="153"/>
      <c r="U106" s="153"/>
      <c r="W106" s="9">
        <v>73</v>
      </c>
      <c r="X106" s="7">
        <v>8</v>
      </c>
      <c r="Y106" s="17">
        <v>0.92500000000000004</v>
      </c>
      <c r="Z106">
        <v>1672</v>
      </c>
      <c r="AA106">
        <v>7101</v>
      </c>
      <c r="AB106">
        <v>1047</v>
      </c>
      <c r="AC106">
        <v>1280</v>
      </c>
      <c r="AD106" s="27">
        <f t="shared" si="80"/>
        <v>0.11016207359999999</v>
      </c>
      <c r="AE106" s="27">
        <f t="shared" si="81"/>
        <v>4.2803199999999993E-2</v>
      </c>
      <c r="AF106" s="24">
        <f t="shared" si="82"/>
        <v>2.5736877990430624</v>
      </c>
      <c r="AG106" s="29">
        <f t="shared" si="83"/>
        <v>0.68167098071749588</v>
      </c>
      <c r="AH106" s="29">
        <f t="shared" si="84"/>
        <v>4.2470095693779903</v>
      </c>
      <c r="AI106" s="51"/>
      <c r="AJ106" s="51">
        <f t="shared" si="85"/>
        <v>37.033058333345345</v>
      </c>
      <c r="AK106" s="27">
        <f t="shared" si="86"/>
        <v>4.2470095693779903</v>
      </c>
      <c r="AL106" s="58">
        <f t="shared" si="58"/>
        <v>0.68167098071749588</v>
      </c>
      <c r="AN106" s="122"/>
      <c r="AO106" s="160"/>
      <c r="AP106" s="160"/>
      <c r="AQ106" s="128"/>
    </row>
    <row r="107" spans="1:43" x14ac:dyDescent="0.2">
      <c r="A107" s="1">
        <v>73</v>
      </c>
      <c r="B107" s="1">
        <v>104</v>
      </c>
      <c r="C107" s="1" t="s">
        <v>92</v>
      </c>
      <c r="D107" s="66">
        <v>8</v>
      </c>
      <c r="E107" s="21">
        <v>1290</v>
      </c>
      <c r="F107">
        <v>1725</v>
      </c>
      <c r="G107">
        <v>7175</v>
      </c>
      <c r="H107">
        <v>0.93200000000000005</v>
      </c>
      <c r="I107" s="25">
        <f t="shared" si="73"/>
        <v>0.10959103123129617</v>
      </c>
      <c r="J107" s="25">
        <f t="shared" si="74"/>
        <v>4.3140963744631847E-2</v>
      </c>
      <c r="K107" s="27">
        <f t="shared" si="75"/>
        <v>2.5403009510869561</v>
      </c>
      <c r="L107" s="27">
        <f t="shared" si="76"/>
        <v>0.67108196721704205</v>
      </c>
      <c r="M107" s="27">
        <f t="shared" si="77"/>
        <v>4.1594202898550723</v>
      </c>
      <c r="O107" s="51">
        <f t="shared" si="78"/>
        <v>37.418982332312751</v>
      </c>
      <c r="P107" s="27">
        <f t="shared" si="79"/>
        <v>4.1594202898550723</v>
      </c>
      <c r="Q107" s="58">
        <f t="shared" si="55"/>
        <v>0.67108196721704205</v>
      </c>
      <c r="R107" s="156">
        <f t="shared" si="56"/>
        <v>1055.378782065321</v>
      </c>
      <c r="S107" s="156">
        <f t="shared" si="57"/>
        <v>1132.3806674520611</v>
      </c>
      <c r="T107" s="153"/>
      <c r="U107" s="153"/>
      <c r="W107" s="9">
        <v>73</v>
      </c>
      <c r="X107" s="7">
        <v>8</v>
      </c>
      <c r="Y107" s="17">
        <v>0.95</v>
      </c>
      <c r="Z107">
        <v>1846</v>
      </c>
      <c r="AA107">
        <v>7357</v>
      </c>
      <c r="AB107">
        <v>1076</v>
      </c>
      <c r="AC107">
        <v>1315</v>
      </c>
      <c r="AD107" s="27">
        <f t="shared" si="80"/>
        <v>0.10813885806628984</v>
      </c>
      <c r="AE107" s="27">
        <f t="shared" si="81"/>
        <v>4.3583721671046849E-2</v>
      </c>
      <c r="AF107" s="24">
        <f t="shared" si="82"/>
        <v>2.4811754003588842</v>
      </c>
      <c r="AG107" s="29">
        <f t="shared" si="83"/>
        <v>0.65110532565124424</v>
      </c>
      <c r="AH107" s="29">
        <f t="shared" si="84"/>
        <v>3.9853737811484291</v>
      </c>
      <c r="AI107" s="51"/>
      <c r="AJ107" s="51">
        <f t="shared" si="85"/>
        <v>38.368146762205562</v>
      </c>
      <c r="AK107" s="27">
        <f t="shared" si="86"/>
        <v>3.9853737811484291</v>
      </c>
      <c r="AL107" s="58">
        <f t="shared" si="58"/>
        <v>0.65110532565124424</v>
      </c>
      <c r="AN107" s="122"/>
      <c r="AO107" s="160"/>
      <c r="AP107" s="160"/>
      <c r="AQ107" s="128"/>
    </row>
    <row r="108" spans="1:43" x14ac:dyDescent="0.2">
      <c r="A108" s="1">
        <v>73</v>
      </c>
      <c r="B108" s="1">
        <v>104</v>
      </c>
      <c r="C108" s="1" t="s">
        <v>92</v>
      </c>
      <c r="D108" s="66">
        <v>8</v>
      </c>
      <c r="E108" s="21">
        <v>1314</v>
      </c>
      <c r="F108">
        <v>1857</v>
      </c>
      <c r="G108">
        <v>7350</v>
      </c>
      <c r="H108">
        <v>0.95199999999999996</v>
      </c>
      <c r="I108" s="25">
        <f t="shared" si="73"/>
        <v>0.1082004675465482</v>
      </c>
      <c r="J108" s="25">
        <f t="shared" si="74"/>
        <v>4.3943605007751359E-2</v>
      </c>
      <c r="K108" s="27">
        <f t="shared" si="75"/>
        <v>2.4622574212439412</v>
      </c>
      <c r="L108" s="27">
        <f t="shared" si="76"/>
        <v>0.64632494089444126</v>
      </c>
      <c r="M108" s="27">
        <f t="shared" si="77"/>
        <v>3.9579967689822295</v>
      </c>
      <c r="O108" s="51">
        <f t="shared" si="78"/>
        <v>38.331640437978919</v>
      </c>
      <c r="P108" s="27">
        <f t="shared" si="79"/>
        <v>3.9579967689822295</v>
      </c>
      <c r="Q108" s="58">
        <f t="shared" si="55"/>
        <v>0.64632494089444126</v>
      </c>
      <c r="R108" s="156">
        <f t="shared" si="56"/>
        <v>1075.0137361502573</v>
      </c>
      <c r="S108" s="156">
        <f t="shared" si="57"/>
        <v>1129.2161094015307</v>
      </c>
      <c r="T108" s="153"/>
      <c r="U108" s="153"/>
      <c r="W108" s="9">
        <v>73</v>
      </c>
      <c r="X108" s="7">
        <v>8</v>
      </c>
      <c r="Y108" s="17">
        <v>0.97499999999999998</v>
      </c>
      <c r="Z108">
        <v>2038</v>
      </c>
      <c r="AA108">
        <v>7634</v>
      </c>
      <c r="AB108">
        <v>1104</v>
      </c>
      <c r="AC108">
        <v>1349</v>
      </c>
      <c r="AD108" s="27">
        <f t="shared" si="80"/>
        <v>0.10662542740671097</v>
      </c>
      <c r="AE108" s="27">
        <f t="shared" si="81"/>
        <v>4.4569545452735171E-2</v>
      </c>
      <c r="AF108" s="24">
        <f t="shared" si="82"/>
        <v>2.3923382283488714</v>
      </c>
      <c r="AG108" s="29">
        <f t="shared" si="83"/>
        <v>0.62338430528158295</v>
      </c>
      <c r="AH108" s="29">
        <f t="shared" si="84"/>
        <v>3.7458292443572128</v>
      </c>
      <c r="AI108" s="51"/>
      <c r="AJ108" s="51">
        <f t="shared" si="85"/>
        <v>39.812754163745723</v>
      </c>
      <c r="AK108" s="27">
        <f t="shared" si="86"/>
        <v>3.7458292443572128</v>
      </c>
      <c r="AL108" s="58">
        <f t="shared" si="58"/>
        <v>0.62338430528158295</v>
      </c>
      <c r="AN108" s="122"/>
      <c r="AO108" s="160"/>
      <c r="AP108" s="160"/>
      <c r="AQ108" s="128"/>
    </row>
    <row r="109" spans="1:43" x14ac:dyDescent="0.2">
      <c r="A109" s="1">
        <v>73</v>
      </c>
      <c r="B109" s="1">
        <v>104</v>
      </c>
      <c r="C109" s="1" t="s">
        <v>92</v>
      </c>
      <c r="D109" s="66">
        <v>8</v>
      </c>
      <c r="E109" s="21">
        <v>1348</v>
      </c>
      <c r="F109">
        <v>2028</v>
      </c>
      <c r="G109">
        <v>7620</v>
      </c>
      <c r="H109">
        <v>0.97399999999999998</v>
      </c>
      <c r="I109" s="25">
        <f t="shared" si="73"/>
        <v>0.10658785334730428</v>
      </c>
      <c r="J109" s="25">
        <f t="shared" si="74"/>
        <v>4.4449629803217969E-2</v>
      </c>
      <c r="K109" s="27">
        <f t="shared" si="75"/>
        <v>2.3979469304733727</v>
      </c>
      <c r="L109" s="27">
        <f t="shared" si="76"/>
        <v>0.62473568928810808</v>
      </c>
      <c r="M109" s="27">
        <f t="shared" si="77"/>
        <v>3.7573964497041419</v>
      </c>
      <c r="O109" s="51">
        <f t="shared" si="78"/>
        <v>39.73974151529243</v>
      </c>
      <c r="P109" s="27">
        <f t="shared" si="79"/>
        <v>3.7573964497041419</v>
      </c>
      <c r="Q109" s="58">
        <f t="shared" si="55"/>
        <v>0.62473568928810808</v>
      </c>
      <c r="R109" s="156">
        <f t="shared" si="56"/>
        <v>1102.8299211039171</v>
      </c>
      <c r="S109" s="156">
        <f t="shared" si="57"/>
        <v>1132.2689128376971</v>
      </c>
      <c r="T109" s="153"/>
      <c r="U109" s="153"/>
      <c r="W109" s="9">
        <v>73</v>
      </c>
      <c r="X109" s="7">
        <v>8</v>
      </c>
      <c r="Y109" s="17">
        <v>1</v>
      </c>
      <c r="Z109">
        <v>2245</v>
      </c>
      <c r="AA109">
        <v>7887</v>
      </c>
      <c r="AB109">
        <v>1132</v>
      </c>
      <c r="AC109">
        <v>1384</v>
      </c>
      <c r="AD109" s="27">
        <f t="shared" si="80"/>
        <v>0.10465794172608507</v>
      </c>
      <c r="AE109" s="27">
        <f t="shared" si="81"/>
        <v>4.5465078914123741E-2</v>
      </c>
      <c r="AF109" s="24">
        <f t="shared" si="82"/>
        <v>2.3019412750556789</v>
      </c>
      <c r="AG109" s="29">
        <f t="shared" si="83"/>
        <v>0.59426920559176244</v>
      </c>
      <c r="AH109" s="29">
        <f t="shared" si="84"/>
        <v>3.5131403118040088</v>
      </c>
      <c r="AI109" s="51"/>
      <c r="AJ109" s="51">
        <f t="shared" si="85"/>
        <v>41.132197025080231</v>
      </c>
      <c r="AK109" s="27">
        <f t="shared" si="86"/>
        <v>3.5131403118040088</v>
      </c>
      <c r="AL109" s="58">
        <f t="shared" si="58"/>
        <v>0.59426920559176244</v>
      </c>
      <c r="AN109" s="122"/>
      <c r="AO109" s="160"/>
      <c r="AP109" s="160"/>
      <c r="AQ109" s="128"/>
    </row>
    <row r="110" spans="1:43" x14ac:dyDescent="0.2">
      <c r="A110" s="1">
        <v>73</v>
      </c>
      <c r="B110" s="1">
        <v>104</v>
      </c>
      <c r="C110" s="1" t="s">
        <v>92</v>
      </c>
      <c r="D110" s="66">
        <v>8</v>
      </c>
      <c r="E110" s="21">
        <v>1372</v>
      </c>
      <c r="F110">
        <v>2172</v>
      </c>
      <c r="G110">
        <v>7830</v>
      </c>
      <c r="H110">
        <v>0.99099999999999999</v>
      </c>
      <c r="I110" s="25">
        <f t="shared" si="73"/>
        <v>0.10572703865906211</v>
      </c>
      <c r="J110" s="25">
        <f t="shared" si="74"/>
        <v>4.5150998709979011E-2</v>
      </c>
      <c r="K110" s="27">
        <f t="shared" si="75"/>
        <v>2.3416323377071819</v>
      </c>
      <c r="L110" s="27">
        <f t="shared" si="76"/>
        <v>0.60759561711935028</v>
      </c>
      <c r="M110" s="27">
        <f t="shared" si="77"/>
        <v>3.6049723756906076</v>
      </c>
      <c r="O110" s="51">
        <f t="shared" si="78"/>
        <v>40.834931242091827</v>
      </c>
      <c r="P110" s="27">
        <f t="shared" si="79"/>
        <v>3.6049723756906076</v>
      </c>
      <c r="Q110" s="58">
        <f t="shared" si="55"/>
        <v>0.60759561711935028</v>
      </c>
      <c r="R110" s="156">
        <f t="shared" si="56"/>
        <v>1122.4648751888531</v>
      </c>
      <c r="S110" s="156">
        <f t="shared" si="57"/>
        <v>1132.6588044287114</v>
      </c>
      <c r="T110" s="153"/>
      <c r="U110" s="153"/>
      <c r="AD110" s="27"/>
      <c r="AE110" s="27"/>
      <c r="AG110" s="29"/>
      <c r="AH110" s="29"/>
      <c r="AI110" s="51"/>
      <c r="AL110" s="58"/>
      <c r="AN110" s="122"/>
      <c r="AO110" s="160"/>
      <c r="AP110" s="160"/>
      <c r="AQ110" s="128"/>
    </row>
    <row r="111" spans="1:43" x14ac:dyDescent="0.2">
      <c r="A111" s="1">
        <v>73</v>
      </c>
      <c r="B111" s="1">
        <v>104</v>
      </c>
      <c r="C111" s="1" t="s">
        <v>92</v>
      </c>
      <c r="D111" s="66">
        <v>8</v>
      </c>
      <c r="E111" s="21">
        <v>1404</v>
      </c>
      <c r="F111">
        <v>2380</v>
      </c>
      <c r="G111">
        <v>8060</v>
      </c>
      <c r="H111">
        <v>1.014</v>
      </c>
      <c r="I111" s="25">
        <f t="shared" si="73"/>
        <v>0.10392818790756571</v>
      </c>
      <c r="J111" s="25">
        <f t="shared" si="74"/>
        <v>4.6168472704750822E-2</v>
      </c>
      <c r="K111" s="27">
        <f t="shared" si="75"/>
        <v>2.2510640231092442</v>
      </c>
      <c r="L111" s="27">
        <f t="shared" si="76"/>
        <v>0.57910513501535799</v>
      </c>
      <c r="M111" s="27">
        <f t="shared" si="77"/>
        <v>3.3865546218487395</v>
      </c>
      <c r="O111" s="51">
        <f t="shared" si="78"/>
        <v>42.034424752395928</v>
      </c>
      <c r="P111" s="27">
        <f t="shared" si="79"/>
        <v>3.3865546218487395</v>
      </c>
      <c r="Q111" s="58">
        <f t="shared" si="55"/>
        <v>0.57910513501535799</v>
      </c>
      <c r="R111" s="156">
        <f t="shared" si="56"/>
        <v>1148.6448139687682</v>
      </c>
      <c r="S111" s="156">
        <f t="shared" si="57"/>
        <v>1132.7858125924736</v>
      </c>
      <c r="T111" s="153"/>
      <c r="U111" s="153"/>
      <c r="AD111" s="27"/>
      <c r="AE111" s="27"/>
      <c r="AG111" s="29"/>
      <c r="AH111" s="29"/>
      <c r="AI111" s="51"/>
      <c r="AL111" s="58"/>
      <c r="AN111" s="122"/>
      <c r="AO111" s="160"/>
      <c r="AP111" s="160"/>
      <c r="AQ111" s="128"/>
    </row>
    <row r="112" spans="1:43" x14ac:dyDescent="0.2">
      <c r="A112" s="1">
        <v>73</v>
      </c>
      <c r="B112" s="1">
        <v>104</v>
      </c>
      <c r="C112" s="1" t="s">
        <v>92</v>
      </c>
      <c r="D112" s="66">
        <v>8</v>
      </c>
      <c r="E112" s="21">
        <v>1437</v>
      </c>
      <c r="F112">
        <v>2590</v>
      </c>
      <c r="G112">
        <v>8290</v>
      </c>
      <c r="H112">
        <v>1.038</v>
      </c>
      <c r="I112" s="25">
        <f t="shared" si="73"/>
        <v>0.10204072204938669</v>
      </c>
      <c r="J112" s="25">
        <f t="shared" si="74"/>
        <v>4.6859681663351992E-2</v>
      </c>
      <c r="K112" s="27">
        <f t="shared" si="75"/>
        <v>2.1775803511100391</v>
      </c>
      <c r="L112" s="27">
        <f t="shared" si="76"/>
        <v>0.55509056040798388</v>
      </c>
      <c r="M112" s="27">
        <f t="shared" si="77"/>
        <v>3.2007722007722008</v>
      </c>
      <c r="O112" s="51">
        <f t="shared" si="78"/>
        <v>43.23391826270003</v>
      </c>
      <c r="P112" s="27">
        <f t="shared" si="79"/>
        <v>3.2007722007722008</v>
      </c>
      <c r="Q112" s="58">
        <f t="shared" si="55"/>
        <v>0.55509056040798388</v>
      </c>
      <c r="R112" s="156">
        <f t="shared" si="56"/>
        <v>1175.6428758355553</v>
      </c>
      <c r="S112" s="156">
        <f t="shared" si="57"/>
        <v>1132.603926623849</v>
      </c>
      <c r="T112" s="153"/>
      <c r="U112" s="153"/>
      <c r="AD112" s="27"/>
      <c r="AE112" s="27"/>
      <c r="AG112" s="29"/>
      <c r="AH112" s="29"/>
      <c r="AI112" s="51"/>
      <c r="AL112" s="58"/>
      <c r="AN112" s="122"/>
      <c r="AO112" s="160"/>
      <c r="AP112" s="160"/>
      <c r="AQ112" s="128"/>
    </row>
    <row r="113" spans="1:43" x14ac:dyDescent="0.2">
      <c r="A113" s="1">
        <v>73</v>
      </c>
      <c r="B113" s="1">
        <v>104</v>
      </c>
      <c r="C113" s="1" t="s">
        <v>92</v>
      </c>
      <c r="D113" s="66">
        <v>8</v>
      </c>
      <c r="E113" s="21">
        <v>1471</v>
      </c>
      <c r="F113">
        <v>2859</v>
      </c>
      <c r="G113">
        <v>8750</v>
      </c>
      <c r="H113">
        <v>1.0629999999999999</v>
      </c>
      <c r="I113" s="25">
        <f t="shared" si="73"/>
        <v>0.10278156740721707</v>
      </c>
      <c r="J113" s="25">
        <f t="shared" si="74"/>
        <v>4.8222088019876846E-2</v>
      </c>
      <c r="K113" s="27">
        <f t="shared" si="75"/>
        <v>2.1314209240556141</v>
      </c>
      <c r="L113" s="27">
        <f t="shared" si="76"/>
        <v>0.54529276370672408</v>
      </c>
      <c r="M113" s="27">
        <f t="shared" si="77"/>
        <v>3.0605106680657572</v>
      </c>
      <c r="O113" s="51">
        <f t="shared" si="78"/>
        <v>45.632905283308233</v>
      </c>
      <c r="P113" s="27">
        <f t="shared" si="79"/>
        <v>3.0605106680657572</v>
      </c>
      <c r="Q113" s="58">
        <f t="shared" si="55"/>
        <v>0.54529276370672408</v>
      </c>
      <c r="R113" s="156">
        <f t="shared" si="56"/>
        <v>1203.4590607892151</v>
      </c>
      <c r="S113" s="156">
        <f t="shared" si="57"/>
        <v>1132.1345821159127</v>
      </c>
      <c r="T113" s="153"/>
      <c r="U113" s="153"/>
      <c r="AD113" s="27"/>
      <c r="AE113" s="27"/>
      <c r="AG113" s="29"/>
      <c r="AH113" s="29"/>
      <c r="AI113" s="51"/>
      <c r="AL113" s="58"/>
      <c r="AN113" s="122"/>
      <c r="AO113" s="160"/>
      <c r="AP113" s="160"/>
      <c r="AQ113" s="128"/>
    </row>
    <row r="114" spans="1:43" x14ac:dyDescent="0.2">
      <c r="E114" s="21"/>
      <c r="F114"/>
      <c r="G114"/>
      <c r="H114"/>
      <c r="I114" s="25"/>
      <c r="J114" s="25"/>
      <c r="K114" s="27"/>
      <c r="L114" s="27"/>
      <c r="M114" s="27"/>
      <c r="O114" s="51"/>
      <c r="P114" s="27"/>
      <c r="Q114" s="58"/>
      <c r="R114" s="156"/>
      <c r="T114" s="153"/>
      <c r="U114" s="153"/>
      <c r="AD114" s="27"/>
      <c r="AE114" s="27"/>
      <c r="AG114" s="29"/>
      <c r="AH114" s="29"/>
      <c r="AI114" s="51"/>
      <c r="AL114" s="58"/>
      <c r="AN114" s="122"/>
      <c r="AO114" s="160"/>
      <c r="AP114" s="160"/>
      <c r="AQ114" s="128"/>
    </row>
    <row r="115" spans="1:43" x14ac:dyDescent="0.2">
      <c r="E115" s="21"/>
      <c r="F115"/>
      <c r="G115"/>
      <c r="H115"/>
      <c r="I115" s="25"/>
      <c r="J115" s="25"/>
      <c r="K115" s="27"/>
      <c r="L115" s="27"/>
      <c r="M115" s="27"/>
      <c r="O115" s="51"/>
      <c r="P115" s="27"/>
      <c r="Q115" s="58"/>
      <c r="R115" s="156"/>
      <c r="T115" s="153"/>
      <c r="U115" s="153"/>
      <c r="AD115" s="27"/>
      <c r="AE115" s="27"/>
      <c r="AG115" s="29"/>
      <c r="AH115" s="29"/>
      <c r="AI115" s="51"/>
      <c r="AL115" s="58"/>
      <c r="AN115" s="122"/>
      <c r="AO115" s="160"/>
      <c r="AP115" s="160"/>
      <c r="AQ115" s="128"/>
    </row>
    <row r="116" spans="1:43" x14ac:dyDescent="0.2">
      <c r="E116" s="21"/>
      <c r="F116"/>
      <c r="G116"/>
      <c r="H116"/>
      <c r="I116" s="25"/>
      <c r="J116" s="25"/>
      <c r="K116" s="27"/>
      <c r="L116" s="27"/>
      <c r="M116" s="27"/>
      <c r="O116" s="51"/>
      <c r="P116" s="27"/>
      <c r="Q116" s="58"/>
      <c r="R116" s="156"/>
      <c r="T116" s="153"/>
      <c r="U116" s="153"/>
      <c r="AD116" s="27"/>
      <c r="AE116" s="27"/>
      <c r="AG116" s="29"/>
      <c r="AH116" s="29"/>
      <c r="AI116" s="51"/>
      <c r="AL116" s="58"/>
      <c r="AN116" s="122"/>
      <c r="AO116" s="160"/>
      <c r="AP116" s="160"/>
      <c r="AQ116" s="128"/>
    </row>
    <row r="117" spans="1:43" x14ac:dyDescent="0.2">
      <c r="E117" s="21"/>
      <c r="F117"/>
      <c r="G117"/>
      <c r="H117"/>
      <c r="I117" s="25"/>
      <c r="J117" s="25"/>
      <c r="K117" s="27"/>
      <c r="L117" s="27"/>
      <c r="M117" s="27"/>
      <c r="O117" s="51"/>
      <c r="P117" s="27"/>
      <c r="Q117" s="58"/>
      <c r="R117" s="156"/>
      <c r="T117" s="153"/>
      <c r="U117" s="153"/>
      <c r="AD117" s="27"/>
      <c r="AE117" s="27"/>
      <c r="AG117" s="29"/>
      <c r="AH117" s="29"/>
      <c r="AI117" s="51"/>
      <c r="AL117" s="58"/>
      <c r="AN117" s="122"/>
      <c r="AO117" s="160"/>
      <c r="AP117" s="160"/>
      <c r="AQ117" s="128"/>
    </row>
    <row r="118" spans="1:43" x14ac:dyDescent="0.2">
      <c r="E118" s="21"/>
      <c r="F118"/>
      <c r="G118"/>
      <c r="H118"/>
      <c r="I118" s="25"/>
      <c r="J118" s="25"/>
      <c r="K118" s="27"/>
      <c r="L118" s="27"/>
      <c r="M118" s="27"/>
      <c r="O118" s="51"/>
      <c r="P118" s="27"/>
      <c r="Q118" s="58"/>
      <c r="R118" s="156"/>
      <c r="T118" s="153"/>
      <c r="U118" s="153"/>
      <c r="AD118" s="27"/>
      <c r="AE118" s="27"/>
      <c r="AG118" s="29"/>
      <c r="AH118" s="29"/>
      <c r="AI118" s="51"/>
      <c r="AL118" s="58"/>
      <c r="AN118" s="122"/>
      <c r="AO118" s="160"/>
      <c r="AP118" s="160"/>
      <c r="AQ118" s="128"/>
    </row>
    <row r="119" spans="1:43" x14ac:dyDescent="0.2">
      <c r="A119" s="1">
        <v>74</v>
      </c>
      <c r="B119" s="1">
        <v>107</v>
      </c>
      <c r="C119" s="1" t="s">
        <v>92</v>
      </c>
      <c r="D119" s="66">
        <v>10</v>
      </c>
      <c r="E119" s="21">
        <v>736</v>
      </c>
      <c r="F119">
        <v>325</v>
      </c>
      <c r="G119">
        <v>2650</v>
      </c>
      <c r="H119">
        <v>0.52900000000000003</v>
      </c>
      <c r="I119" s="25">
        <f t="shared" ref="I119:I135" si="87">0.1515*(G119/1000)/(E119/1000)^2/($D$4/10)^4</f>
        <v>0.1243434102079395</v>
      </c>
      <c r="J119" s="25">
        <f t="shared" ref="J119:J135" si="88">0.5*(F119/1000)/(E119/1000)^3/($D$4/10)^5</f>
        <v>4.3764280430673139E-2</v>
      </c>
      <c r="K119" s="27">
        <f t="shared" ref="K119:K135" si="89">I119/J119</f>
        <v>2.8412076923076919</v>
      </c>
      <c r="L119" s="27">
        <f t="shared" ref="L119:L135" si="90">0.798*I119^1.5/J119</f>
        <v>0.79949777636001962</v>
      </c>
      <c r="M119" s="27">
        <f t="shared" ref="M119:M135" si="91">G119/F119</f>
        <v>8.1538461538461533</v>
      </c>
      <c r="O119" s="51">
        <f t="shared" ref="O119:O135" si="92">G119/(PI()*$D$4^2/4)</f>
        <v>13.820251314373351</v>
      </c>
      <c r="P119" s="27">
        <f t="shared" ref="P119:P135" si="93">M119</f>
        <v>8.1538461538461533</v>
      </c>
      <c r="Q119" s="58">
        <f t="shared" si="55"/>
        <v>0.79949777636001962</v>
      </c>
      <c r="R119" s="156">
        <f t="shared" si="56"/>
        <v>602.13859193804365</v>
      </c>
      <c r="S119" s="156">
        <f t="shared" si="57"/>
        <v>1138.2582078223886</v>
      </c>
      <c r="T119" s="153"/>
      <c r="U119" s="153"/>
      <c r="W119" s="1">
        <v>74</v>
      </c>
      <c r="X119" s="66">
        <v>10</v>
      </c>
      <c r="Y119" s="17">
        <v>0.72499999999999998</v>
      </c>
      <c r="Z119">
        <v>930</v>
      </c>
      <c r="AA119">
        <v>5083</v>
      </c>
      <c r="AB119">
        <v>826</v>
      </c>
      <c r="AC119">
        <v>1010</v>
      </c>
      <c r="AD119" s="27">
        <f t="shared" ref="AD119:AD130" si="94">0.1515*(AA119/1000)/(AC119/1000)^2/($D$4/10)^4</f>
        <v>0.1266513696950495</v>
      </c>
      <c r="AE119" s="27">
        <f t="shared" ref="AE119:AE130" si="95">0.5*(Z119/1000)/(AC119/1000)^3/($D$4/10)^5</f>
        <v>4.8460590464340036E-2</v>
      </c>
      <c r="AF119" s="24">
        <f t="shared" ref="AF119:AF130" si="96">AD119/AE119</f>
        <v>2.6134920866935483</v>
      </c>
      <c r="AG119" s="29">
        <f t="shared" ref="AG119:AG130" si="97">0.798*AD119^1.5/AE119</f>
        <v>0.74221380225599332</v>
      </c>
      <c r="AH119" s="29">
        <f t="shared" ref="AH119:AH130" si="98">AA119/Z119</f>
        <v>5.4655913978494626</v>
      </c>
      <c r="AI119" s="51"/>
      <c r="AJ119" s="51">
        <f t="shared" ref="AJ119:AJ130" si="99">AA119/(PI()*$D$4^2/4)</f>
        <v>26.508806577720659</v>
      </c>
      <c r="AK119" s="27">
        <f t="shared" ref="AK119:AK130" si="100">AH119</f>
        <v>5.4655913978494626</v>
      </c>
      <c r="AL119" s="58">
        <f t="shared" si="58"/>
        <v>0.74221380225599332</v>
      </c>
      <c r="AN119" s="122"/>
      <c r="AO119" s="160"/>
      <c r="AP119" s="160"/>
      <c r="AQ119" s="128"/>
    </row>
    <row r="120" spans="1:43" x14ac:dyDescent="0.2">
      <c r="A120" s="1">
        <v>74</v>
      </c>
      <c r="B120" s="1">
        <v>107</v>
      </c>
      <c r="C120" s="1" t="s">
        <v>92</v>
      </c>
      <c r="D120" s="66">
        <v>10</v>
      </c>
      <c r="E120" s="21">
        <v>863</v>
      </c>
      <c r="F120">
        <v>541</v>
      </c>
      <c r="G120">
        <v>3590</v>
      </c>
      <c r="H120">
        <v>0.61799999999999999</v>
      </c>
      <c r="I120" s="25">
        <f t="shared" si="87"/>
        <v>0.12251954799622432</v>
      </c>
      <c r="J120" s="25">
        <f t="shared" si="88"/>
        <v>4.5189210330510897E-2</v>
      </c>
      <c r="K120" s="27">
        <f t="shared" si="89"/>
        <v>2.7112566716728272</v>
      </c>
      <c r="L120" s="27">
        <f t="shared" si="90"/>
        <v>0.75731440557214835</v>
      </c>
      <c r="M120" s="27">
        <f t="shared" si="91"/>
        <v>6.6358595194085028</v>
      </c>
      <c r="O120" s="51">
        <f t="shared" si="92"/>
        <v>18.722529139094465</v>
      </c>
      <c r="P120" s="27">
        <f t="shared" si="93"/>
        <v>6.6358595194085028</v>
      </c>
      <c r="Q120" s="58">
        <f t="shared" si="55"/>
        <v>0.75731440557214835</v>
      </c>
      <c r="R120" s="156">
        <f t="shared" si="56"/>
        <v>706.04022397083111</v>
      </c>
      <c r="S120" s="156">
        <f t="shared" si="57"/>
        <v>1142.4599093379145</v>
      </c>
      <c r="T120" s="153"/>
      <c r="U120" s="153"/>
      <c r="W120" s="1">
        <v>74</v>
      </c>
      <c r="X120" s="66">
        <v>10</v>
      </c>
      <c r="Y120" s="17">
        <v>0.75</v>
      </c>
      <c r="Z120">
        <v>1049</v>
      </c>
      <c r="AA120">
        <v>5495</v>
      </c>
      <c r="AB120">
        <v>854</v>
      </c>
      <c r="AC120">
        <v>1044</v>
      </c>
      <c r="AD120" s="27">
        <f t="shared" si="94"/>
        <v>0.12814428086493151</v>
      </c>
      <c r="AE120" s="27">
        <f t="shared" si="95"/>
        <v>4.9493009942135298E-2</v>
      </c>
      <c r="AF120" s="24">
        <f t="shared" si="96"/>
        <v>2.5891389716396573</v>
      </c>
      <c r="AG120" s="29">
        <f t="shared" si="97"/>
        <v>0.73961867305634332</v>
      </c>
      <c r="AH120" s="29">
        <f t="shared" si="98"/>
        <v>5.2383222116301242</v>
      </c>
      <c r="AI120" s="51"/>
      <c r="AJ120" s="51">
        <f t="shared" si="99"/>
        <v>28.657464517917571</v>
      </c>
      <c r="AK120" s="27">
        <f t="shared" si="100"/>
        <v>5.2383222116301242</v>
      </c>
      <c r="AL120" s="58">
        <f t="shared" si="58"/>
        <v>0.73961867305634332</v>
      </c>
      <c r="AN120" s="122"/>
      <c r="AO120" s="160"/>
      <c r="AP120" s="160"/>
      <c r="AQ120" s="128"/>
    </row>
    <row r="121" spans="1:43" x14ac:dyDescent="0.2">
      <c r="A121" s="1">
        <v>74</v>
      </c>
      <c r="B121" s="1">
        <v>107</v>
      </c>
      <c r="C121" s="1" t="s">
        <v>92</v>
      </c>
      <c r="D121" s="66">
        <v>10</v>
      </c>
      <c r="E121" s="21">
        <v>985</v>
      </c>
      <c r="F121">
        <v>840</v>
      </c>
      <c r="G121">
        <v>4787</v>
      </c>
      <c r="H121">
        <v>0.70699999999999996</v>
      </c>
      <c r="I121" s="25">
        <f t="shared" si="87"/>
        <v>0.12540749566634543</v>
      </c>
      <c r="J121" s="25">
        <f t="shared" si="88"/>
        <v>4.71889668252942E-2</v>
      </c>
      <c r="K121" s="27">
        <f t="shared" si="89"/>
        <v>2.657559681919643</v>
      </c>
      <c r="L121" s="27">
        <f t="shared" si="90"/>
        <v>0.75101336441058952</v>
      </c>
      <c r="M121" s="27">
        <f t="shared" si="91"/>
        <v>5.6988095238095235</v>
      </c>
      <c r="O121" s="51">
        <f t="shared" si="92"/>
        <v>24.965110581851029</v>
      </c>
      <c r="P121" s="27">
        <f t="shared" si="93"/>
        <v>5.6988095238095235</v>
      </c>
      <c r="Q121" s="58">
        <f t="shared" si="55"/>
        <v>0.75101336441058952</v>
      </c>
      <c r="R121" s="156">
        <f t="shared" si="56"/>
        <v>805.85124056925679</v>
      </c>
      <c r="S121" s="156">
        <f t="shared" si="57"/>
        <v>1139.8178791644368</v>
      </c>
      <c r="T121" s="153"/>
      <c r="U121" s="153"/>
      <c r="W121" s="1">
        <v>74</v>
      </c>
      <c r="X121" s="66">
        <v>10</v>
      </c>
      <c r="Y121" s="17">
        <v>0.77500000000000002</v>
      </c>
      <c r="Z121">
        <v>1178</v>
      </c>
      <c r="AA121">
        <v>5931</v>
      </c>
      <c r="AB121">
        <v>883</v>
      </c>
      <c r="AC121">
        <v>1079</v>
      </c>
      <c r="AD121" s="27">
        <f t="shared" si="94"/>
        <v>0.12948443420686956</v>
      </c>
      <c r="AE121" s="27">
        <f t="shared" si="95"/>
        <v>5.0344360739052782E-2</v>
      </c>
      <c r="AF121" s="24">
        <f t="shared" si="96"/>
        <v>2.57197494031197</v>
      </c>
      <c r="AG121" s="29">
        <f t="shared" si="97"/>
        <v>0.73854745488807672</v>
      </c>
      <c r="AH121" s="29">
        <f t="shared" si="98"/>
        <v>5.0348047538200342</v>
      </c>
      <c r="AI121" s="51"/>
      <c r="AJ121" s="51">
        <f t="shared" si="99"/>
        <v>30.931286998320129</v>
      </c>
      <c r="AK121" s="27">
        <f t="shared" si="100"/>
        <v>5.0348047538200342</v>
      </c>
      <c r="AL121" s="58">
        <f t="shared" si="58"/>
        <v>0.73854745488807672</v>
      </c>
      <c r="AN121" s="122"/>
      <c r="AO121" s="160"/>
      <c r="AP121" s="160"/>
      <c r="AQ121" s="128"/>
    </row>
    <row r="122" spans="1:43" x14ac:dyDescent="0.2">
      <c r="A122" s="1">
        <v>74</v>
      </c>
      <c r="B122" s="1">
        <v>107</v>
      </c>
      <c r="C122" s="1" t="s">
        <v>92</v>
      </c>
      <c r="D122" s="66">
        <v>10</v>
      </c>
      <c r="E122" s="21">
        <v>1098</v>
      </c>
      <c r="F122">
        <v>1258</v>
      </c>
      <c r="G122">
        <v>6175</v>
      </c>
      <c r="H122">
        <v>0.78800000000000003</v>
      </c>
      <c r="I122" s="25">
        <f t="shared" si="87"/>
        <v>0.13018615800213004</v>
      </c>
      <c r="J122" s="25">
        <f t="shared" si="88"/>
        <v>5.1020357221997908E-2</v>
      </c>
      <c r="K122" s="27">
        <f t="shared" si="89"/>
        <v>2.5516512445349764</v>
      </c>
      <c r="L122" s="27">
        <f t="shared" si="90"/>
        <v>0.73469420118187656</v>
      </c>
      <c r="M122" s="27">
        <f t="shared" si="91"/>
        <v>4.9085850556438793</v>
      </c>
      <c r="O122" s="51">
        <f t="shared" si="92"/>
        <v>32.203793157077527</v>
      </c>
      <c r="P122" s="27">
        <f t="shared" si="93"/>
        <v>4.9085850556438793</v>
      </c>
      <c r="Q122" s="58">
        <f t="shared" si="55"/>
        <v>0.73469420118187656</v>
      </c>
      <c r="R122" s="156">
        <f t="shared" si="56"/>
        <v>898.29914938583147</v>
      </c>
      <c r="S122" s="156">
        <f t="shared" si="57"/>
        <v>1139.9735398297353</v>
      </c>
      <c r="T122" s="153"/>
      <c r="U122" s="153"/>
      <c r="W122" s="1">
        <v>74</v>
      </c>
      <c r="X122" s="66">
        <v>10</v>
      </c>
      <c r="Y122" s="17">
        <v>0.8</v>
      </c>
      <c r="Z122">
        <v>1314</v>
      </c>
      <c r="AA122">
        <v>6388</v>
      </c>
      <c r="AB122">
        <v>911</v>
      </c>
      <c r="AC122">
        <v>1114</v>
      </c>
      <c r="AD122" s="27">
        <f t="shared" si="94"/>
        <v>0.13083593867274348</v>
      </c>
      <c r="AE122" s="27">
        <f t="shared" si="95"/>
        <v>5.1028131609096757E-2</v>
      </c>
      <c r="AF122" s="24">
        <f t="shared" si="96"/>
        <v>2.5639962614155256</v>
      </c>
      <c r="AG122" s="29">
        <f t="shared" si="97"/>
        <v>0.74008875618689507</v>
      </c>
      <c r="AH122" s="29">
        <f t="shared" si="98"/>
        <v>4.8614916286149166</v>
      </c>
      <c r="AI122" s="51"/>
      <c r="AJ122" s="51">
        <f t="shared" si="99"/>
        <v>33.314628451402626</v>
      </c>
      <c r="AK122" s="27">
        <f t="shared" si="100"/>
        <v>4.8614916286149166</v>
      </c>
      <c r="AL122" s="58">
        <f t="shared" si="58"/>
        <v>0.74008875618689507</v>
      </c>
      <c r="AN122" s="122"/>
      <c r="AO122" s="160"/>
      <c r="AP122" s="160"/>
      <c r="AQ122" s="128"/>
    </row>
    <row r="123" spans="1:43" x14ac:dyDescent="0.2">
      <c r="A123" s="1">
        <v>74</v>
      </c>
      <c r="B123" s="1">
        <v>107</v>
      </c>
      <c r="C123" s="1" t="s">
        <v>92</v>
      </c>
      <c r="D123" s="66">
        <v>10</v>
      </c>
      <c r="E123" s="21">
        <v>1133</v>
      </c>
      <c r="F123">
        <v>1386</v>
      </c>
      <c r="G123">
        <v>6670</v>
      </c>
      <c r="H123">
        <v>0.81399999999999995</v>
      </c>
      <c r="I123" s="25">
        <f t="shared" si="87"/>
        <v>0.13206828643137083</v>
      </c>
      <c r="J123" s="25">
        <f t="shared" si="88"/>
        <v>5.1161512475645973E-2</v>
      </c>
      <c r="K123" s="27">
        <f t="shared" si="89"/>
        <v>2.5813991815476194</v>
      </c>
      <c r="L123" s="27">
        <f t="shared" si="90"/>
        <v>0.74861294189783179</v>
      </c>
      <c r="M123" s="27">
        <f t="shared" si="91"/>
        <v>4.812409812409812</v>
      </c>
      <c r="O123" s="51">
        <f t="shared" si="92"/>
        <v>34.78531179881896</v>
      </c>
      <c r="P123" s="27">
        <f t="shared" si="93"/>
        <v>4.812409812409812</v>
      </c>
      <c r="Q123" s="58">
        <f t="shared" si="55"/>
        <v>0.74861294189783179</v>
      </c>
      <c r="R123" s="156">
        <f t="shared" si="56"/>
        <v>926.93345742636336</v>
      </c>
      <c r="S123" s="156">
        <f t="shared" si="57"/>
        <v>1138.7388911871788</v>
      </c>
      <c r="T123" s="153"/>
      <c r="U123" s="153"/>
      <c r="W123" s="1">
        <v>74</v>
      </c>
      <c r="X123" s="66">
        <v>10</v>
      </c>
      <c r="Y123" s="17">
        <v>0.82499999999999996</v>
      </c>
      <c r="Z123">
        <v>1469</v>
      </c>
      <c r="AA123">
        <v>6881</v>
      </c>
      <c r="AB123">
        <v>940</v>
      </c>
      <c r="AC123">
        <v>1149</v>
      </c>
      <c r="AD123" s="27">
        <f t="shared" si="94"/>
        <v>0.13247808121145188</v>
      </c>
      <c r="AE123" s="27">
        <f t="shared" si="95"/>
        <v>5.1991408608917627E-2</v>
      </c>
      <c r="AF123" s="24">
        <f t="shared" si="96"/>
        <v>2.5480763986980937</v>
      </c>
      <c r="AG123" s="29">
        <f t="shared" si="97"/>
        <v>0.74009479731335082</v>
      </c>
      <c r="AH123" s="29">
        <f t="shared" si="98"/>
        <v>4.6841388699795781</v>
      </c>
      <c r="AI123" s="51"/>
      <c r="AJ123" s="51">
        <f t="shared" si="99"/>
        <v>35.885716714793595</v>
      </c>
      <c r="AK123" s="27">
        <f t="shared" si="100"/>
        <v>4.6841388699795781</v>
      </c>
      <c r="AL123" s="58">
        <f t="shared" si="58"/>
        <v>0.74009479731335082</v>
      </c>
      <c r="AN123" s="122"/>
      <c r="AO123" s="160"/>
      <c r="AP123" s="160"/>
      <c r="AQ123" s="128"/>
    </row>
    <row r="124" spans="1:43" x14ac:dyDescent="0.2">
      <c r="A124" s="1">
        <v>74</v>
      </c>
      <c r="B124" s="1">
        <v>107</v>
      </c>
      <c r="C124" s="1" t="s">
        <v>92</v>
      </c>
      <c r="D124" s="66">
        <v>10</v>
      </c>
      <c r="E124" s="21">
        <v>1168</v>
      </c>
      <c r="F124">
        <v>1555</v>
      </c>
      <c r="G124">
        <v>7135</v>
      </c>
      <c r="H124">
        <v>0.83899999999999997</v>
      </c>
      <c r="I124" s="25">
        <f t="shared" si="87"/>
        <v>0.13293545325577033</v>
      </c>
      <c r="J124" s="25">
        <f t="shared" si="88"/>
        <v>5.2392815738129699E-2</v>
      </c>
      <c r="K124" s="27">
        <f t="shared" si="89"/>
        <v>2.5372840032154342</v>
      </c>
      <c r="L124" s="27">
        <f t="shared" si="90"/>
        <v>0.73823117816508854</v>
      </c>
      <c r="M124" s="27">
        <f t="shared" si="91"/>
        <v>4.588424437299035</v>
      </c>
      <c r="O124" s="51">
        <f t="shared" si="92"/>
        <v>37.210374765303342</v>
      </c>
      <c r="P124" s="27">
        <f t="shared" si="93"/>
        <v>4.588424437299035</v>
      </c>
      <c r="Q124" s="58">
        <f t="shared" si="55"/>
        <v>0.73823117816508854</v>
      </c>
      <c r="R124" s="156">
        <f t="shared" si="56"/>
        <v>955.56776546689537</v>
      </c>
      <c r="S124" s="156">
        <f t="shared" si="57"/>
        <v>1138.9365500201375</v>
      </c>
      <c r="T124" s="153"/>
      <c r="U124" s="153"/>
      <c r="W124" s="1">
        <v>74</v>
      </c>
      <c r="X124" s="66">
        <v>10</v>
      </c>
      <c r="Y124" s="17">
        <v>0.85</v>
      </c>
      <c r="Z124">
        <v>1631</v>
      </c>
      <c r="AA124">
        <v>7403</v>
      </c>
      <c r="AB124">
        <v>968</v>
      </c>
      <c r="AC124">
        <v>1184</v>
      </c>
      <c r="AD124" s="27">
        <f t="shared" si="94"/>
        <v>0.13422606959824693</v>
      </c>
      <c r="AE124" s="27">
        <f t="shared" si="95"/>
        <v>5.2755619607920572E-2</v>
      </c>
      <c r="AF124" s="24">
        <f t="shared" si="96"/>
        <v>2.5442989883507052</v>
      </c>
      <c r="AG124" s="29">
        <f t="shared" si="97"/>
        <v>0.74385703260059555</v>
      </c>
      <c r="AH124" s="29">
        <f t="shared" si="98"/>
        <v>4.5389331698344577</v>
      </c>
      <c r="AI124" s="51"/>
      <c r="AJ124" s="51">
        <f t="shared" si="99"/>
        <v>38.608045464266382</v>
      </c>
      <c r="AK124" s="27">
        <f t="shared" si="100"/>
        <v>4.5389331698344577</v>
      </c>
      <c r="AL124" s="58">
        <f t="shared" si="58"/>
        <v>0.74385703260059555</v>
      </c>
      <c r="AN124" s="122"/>
      <c r="AO124" s="160"/>
      <c r="AP124" s="160"/>
      <c r="AQ124" s="128"/>
    </row>
    <row r="125" spans="1:43" x14ac:dyDescent="0.2">
      <c r="A125" s="1">
        <v>74</v>
      </c>
      <c r="B125" s="1">
        <v>107</v>
      </c>
      <c r="C125" s="1" t="s">
        <v>92</v>
      </c>
      <c r="D125" s="66">
        <v>10</v>
      </c>
      <c r="E125" s="21">
        <v>1192</v>
      </c>
      <c r="F125">
        <v>1678</v>
      </c>
      <c r="G125">
        <v>7520</v>
      </c>
      <c r="H125">
        <v>0.85599999999999998</v>
      </c>
      <c r="I125" s="25">
        <f t="shared" si="87"/>
        <v>0.13452340719787398</v>
      </c>
      <c r="J125" s="25">
        <f t="shared" si="88"/>
        <v>5.3190376514269111E-2</v>
      </c>
      <c r="K125" s="27">
        <f t="shared" si="89"/>
        <v>2.5290929678188321</v>
      </c>
      <c r="L125" s="27">
        <f t="shared" si="90"/>
        <v>0.74022988490351216</v>
      </c>
      <c r="M125" s="27">
        <f t="shared" si="91"/>
        <v>4.4815256257449345</v>
      </c>
      <c r="O125" s="51">
        <f t="shared" si="92"/>
        <v>39.218222597768907</v>
      </c>
      <c r="P125" s="27">
        <f t="shared" si="93"/>
        <v>4.4815256257449345</v>
      </c>
      <c r="Q125" s="58">
        <f t="shared" si="55"/>
        <v>0.74022988490351216</v>
      </c>
      <c r="R125" s="156">
        <f t="shared" si="56"/>
        <v>975.20271955183159</v>
      </c>
      <c r="S125" s="156">
        <f t="shared" si="57"/>
        <v>1139.2555134951303</v>
      </c>
      <c r="T125" s="153"/>
      <c r="U125" s="153"/>
      <c r="W125" s="1">
        <v>74</v>
      </c>
      <c r="X125" s="66">
        <v>10</v>
      </c>
      <c r="Y125" s="17">
        <v>0.875</v>
      </c>
      <c r="Z125">
        <v>1831</v>
      </c>
      <c r="AA125">
        <v>7943</v>
      </c>
      <c r="AB125">
        <v>997</v>
      </c>
      <c r="AC125">
        <v>1219</v>
      </c>
      <c r="AD125" s="27">
        <f t="shared" si="94"/>
        <v>0.13586565288881738</v>
      </c>
      <c r="AE125" s="27">
        <f t="shared" si="95"/>
        <v>5.4268410530941245E-2</v>
      </c>
      <c r="AF125" s="24">
        <f t="shared" si="96"/>
        <v>2.5035863692995632</v>
      </c>
      <c r="AG125" s="29">
        <f t="shared" si="97"/>
        <v>0.73641107241503501</v>
      </c>
      <c r="AH125" s="29">
        <f t="shared" si="98"/>
        <v>4.3380666302566899</v>
      </c>
      <c r="AI125" s="51"/>
      <c r="AJ125" s="51">
        <f t="shared" si="99"/>
        <v>41.424247618893403</v>
      </c>
      <c r="AK125" s="27">
        <f t="shared" si="100"/>
        <v>4.3380666302566899</v>
      </c>
      <c r="AL125" s="58">
        <f t="shared" si="58"/>
        <v>0.73641107241503501</v>
      </c>
      <c r="AN125" s="122"/>
      <c r="AO125" s="160"/>
      <c r="AP125" s="160"/>
      <c r="AQ125" s="128"/>
    </row>
    <row r="126" spans="1:43" x14ac:dyDescent="0.2">
      <c r="A126" s="1">
        <v>74</v>
      </c>
      <c r="B126" s="1">
        <v>107</v>
      </c>
      <c r="C126" s="1" t="s">
        <v>92</v>
      </c>
      <c r="D126" s="66">
        <v>10</v>
      </c>
      <c r="E126" s="21">
        <v>1223</v>
      </c>
      <c r="F126">
        <v>1851</v>
      </c>
      <c r="G126">
        <v>8055</v>
      </c>
      <c r="H126">
        <v>0.878</v>
      </c>
      <c r="I126" s="25">
        <f t="shared" si="87"/>
        <v>0.13688162724878633</v>
      </c>
      <c r="J126" s="25">
        <f t="shared" si="88"/>
        <v>5.4324648117137324E-2</v>
      </c>
      <c r="K126" s="27">
        <f t="shared" si="89"/>
        <v>2.519696528059157</v>
      </c>
      <c r="L126" s="27">
        <f t="shared" si="90"/>
        <v>0.7439156730125932</v>
      </c>
      <c r="M126" s="27">
        <f t="shared" si="91"/>
        <v>4.351701782820097</v>
      </c>
      <c r="O126" s="51">
        <f t="shared" si="92"/>
        <v>42.008348806519749</v>
      </c>
      <c r="P126" s="27">
        <f t="shared" si="93"/>
        <v>4.351701782820097</v>
      </c>
      <c r="Q126" s="58">
        <f t="shared" si="55"/>
        <v>0.7439156730125932</v>
      </c>
      <c r="R126" s="156">
        <f t="shared" si="56"/>
        <v>1000.5645352448743</v>
      </c>
      <c r="S126" s="156">
        <f t="shared" si="57"/>
        <v>1139.5951426479205</v>
      </c>
      <c r="T126" s="153"/>
      <c r="U126" s="153"/>
      <c r="W126" s="1">
        <v>74</v>
      </c>
      <c r="X126" s="66">
        <v>10</v>
      </c>
      <c r="Y126" s="17">
        <v>0.9</v>
      </c>
      <c r="Z126">
        <v>2049</v>
      </c>
      <c r="AA126">
        <v>8460</v>
      </c>
      <c r="AB126">
        <v>1025</v>
      </c>
      <c r="AC126">
        <v>1253</v>
      </c>
      <c r="AD126" s="27">
        <f t="shared" si="94"/>
        <v>0.136962208337914</v>
      </c>
      <c r="AE126" s="27">
        <f t="shared" si="95"/>
        <v>5.591890000120206E-2</v>
      </c>
      <c r="AF126" s="24">
        <f t="shared" si="96"/>
        <v>2.4493008327232797</v>
      </c>
      <c r="AG126" s="29">
        <f t="shared" si="97"/>
        <v>0.72334485441534524</v>
      </c>
      <c r="AH126" s="29">
        <f t="shared" si="98"/>
        <v>4.1288433382137626</v>
      </c>
      <c r="AI126" s="51"/>
      <c r="AJ126" s="51">
        <f t="shared" si="99"/>
        <v>44.120500422490018</v>
      </c>
      <c r="AK126" s="27">
        <f t="shared" si="100"/>
        <v>4.1288433382137626</v>
      </c>
      <c r="AL126" s="58">
        <f t="shared" si="58"/>
        <v>0.72334485441534524</v>
      </c>
      <c r="AN126" s="122"/>
      <c r="AO126" s="160"/>
      <c r="AP126" s="160"/>
      <c r="AQ126" s="128"/>
    </row>
    <row r="127" spans="1:43" x14ac:dyDescent="0.2">
      <c r="A127" s="1">
        <v>74</v>
      </c>
      <c r="B127" s="1">
        <v>107</v>
      </c>
      <c r="C127" s="1" t="s">
        <v>92</v>
      </c>
      <c r="D127" s="66">
        <v>10</v>
      </c>
      <c r="E127" s="21">
        <v>1257</v>
      </c>
      <c r="F127">
        <v>2080</v>
      </c>
      <c r="G127">
        <v>8510</v>
      </c>
      <c r="H127">
        <v>0.90300000000000002</v>
      </c>
      <c r="I127" s="25">
        <f t="shared" si="87"/>
        <v>0.13689624426989291</v>
      </c>
      <c r="J127" s="25">
        <f t="shared" si="88"/>
        <v>5.6224729689044788E-2</v>
      </c>
      <c r="K127" s="27">
        <f t="shared" si="89"/>
        <v>2.4348048452524034</v>
      </c>
      <c r="L127" s="27">
        <f t="shared" si="90"/>
        <v>0.71889061734300952</v>
      </c>
      <c r="M127" s="27">
        <f t="shared" si="91"/>
        <v>4.0913461538461542</v>
      </c>
      <c r="O127" s="51">
        <f t="shared" si="92"/>
        <v>44.381259881251779</v>
      </c>
      <c r="P127" s="27">
        <f t="shared" si="93"/>
        <v>4.0913461538461542</v>
      </c>
      <c r="Q127" s="58">
        <f t="shared" si="55"/>
        <v>0.71889061734300952</v>
      </c>
      <c r="R127" s="156">
        <f t="shared" si="56"/>
        <v>1028.3807201985337</v>
      </c>
      <c r="S127" s="156">
        <f t="shared" si="57"/>
        <v>1138.8490810614992</v>
      </c>
      <c r="T127" s="153"/>
      <c r="U127" s="153"/>
      <c r="W127" s="1">
        <v>74</v>
      </c>
      <c r="X127" s="66">
        <v>10</v>
      </c>
      <c r="Y127" s="17">
        <v>0.92500000000000004</v>
      </c>
      <c r="Z127">
        <v>2266</v>
      </c>
      <c r="AA127">
        <v>8792</v>
      </c>
      <c r="AB127">
        <v>1054</v>
      </c>
      <c r="AC127">
        <v>1288</v>
      </c>
      <c r="AD127" s="27">
        <f t="shared" si="94"/>
        <v>0.13470647825006749</v>
      </c>
      <c r="AE127" s="27">
        <f t="shared" si="95"/>
        <v>5.6935375691212722E-2</v>
      </c>
      <c r="AF127" s="24">
        <f t="shared" si="96"/>
        <v>2.3659539717563991</v>
      </c>
      <c r="AG127" s="29">
        <f t="shared" si="97"/>
        <v>0.69295243285721531</v>
      </c>
      <c r="AH127" s="29">
        <f t="shared" si="98"/>
        <v>3.8799646954986762</v>
      </c>
      <c r="AI127" s="51"/>
      <c r="AJ127" s="51">
        <f t="shared" si="99"/>
        <v>45.851943228668112</v>
      </c>
      <c r="AK127" s="27">
        <f t="shared" si="100"/>
        <v>3.8799646954986762</v>
      </c>
      <c r="AL127" s="58">
        <f t="shared" si="58"/>
        <v>0.69295243285721531</v>
      </c>
      <c r="AN127" s="122"/>
      <c r="AO127" s="160"/>
      <c r="AP127" s="160"/>
      <c r="AQ127" s="128"/>
    </row>
    <row r="128" spans="1:43" x14ac:dyDescent="0.2">
      <c r="A128" s="1">
        <v>74</v>
      </c>
      <c r="B128" s="1">
        <v>107</v>
      </c>
      <c r="C128" s="1" t="s">
        <v>92</v>
      </c>
      <c r="D128" s="66">
        <v>10</v>
      </c>
      <c r="E128" s="21">
        <v>1288</v>
      </c>
      <c r="F128">
        <v>2270</v>
      </c>
      <c r="G128">
        <v>8825</v>
      </c>
      <c r="H128">
        <v>0.92500000000000004</v>
      </c>
      <c r="I128" s="25">
        <f t="shared" si="87"/>
        <v>0.13521208718799424</v>
      </c>
      <c r="J128" s="25">
        <f t="shared" si="88"/>
        <v>5.7035879443536136E-2</v>
      </c>
      <c r="K128" s="27">
        <f t="shared" si="89"/>
        <v>2.3706496420704846</v>
      </c>
      <c r="L128" s="27">
        <f t="shared" si="90"/>
        <v>0.6956295529070865</v>
      </c>
      <c r="M128" s="27">
        <f t="shared" si="91"/>
        <v>3.8876651982378854</v>
      </c>
      <c r="O128" s="51">
        <f t="shared" si="92"/>
        <v>46.024044471450878</v>
      </c>
      <c r="P128" s="27">
        <f t="shared" si="93"/>
        <v>3.8876651982378854</v>
      </c>
      <c r="Q128" s="58">
        <f t="shared" si="55"/>
        <v>0.6956295529070865</v>
      </c>
      <c r="R128" s="156">
        <f t="shared" si="56"/>
        <v>1053.7425358915764</v>
      </c>
      <c r="S128" s="156">
        <f t="shared" si="57"/>
        <v>1139.1811198827852</v>
      </c>
      <c r="T128" s="153"/>
      <c r="U128" s="153"/>
      <c r="W128" s="1">
        <v>74</v>
      </c>
      <c r="X128" s="66">
        <v>10</v>
      </c>
      <c r="Y128" s="17">
        <v>0.95</v>
      </c>
      <c r="Z128">
        <v>2474</v>
      </c>
      <c r="AA128">
        <v>9114</v>
      </c>
      <c r="AB128">
        <v>1082</v>
      </c>
      <c r="AC128">
        <v>1323</v>
      </c>
      <c r="AD128" s="27">
        <f t="shared" si="94"/>
        <v>0.13234936582514489</v>
      </c>
      <c r="AE128" s="27">
        <f t="shared" si="95"/>
        <v>5.7357476649178861E-2</v>
      </c>
      <c r="AF128" s="24">
        <f t="shared" si="96"/>
        <v>2.3074474952000807</v>
      </c>
      <c r="AG128" s="29">
        <f t="shared" si="97"/>
        <v>0.66987790177716722</v>
      </c>
      <c r="AH128" s="29">
        <f t="shared" si="98"/>
        <v>3.6839126919967664</v>
      </c>
      <c r="AI128" s="51"/>
      <c r="AJ128" s="51">
        <f t="shared" si="99"/>
        <v>47.531234143093855</v>
      </c>
      <c r="AK128" s="27">
        <f t="shared" si="100"/>
        <v>3.6839126919967664</v>
      </c>
      <c r="AL128" s="58">
        <f t="shared" si="58"/>
        <v>0.66987790177716722</v>
      </c>
      <c r="AN128" s="122"/>
      <c r="AO128" s="160"/>
      <c r="AP128" s="160"/>
      <c r="AQ128" s="128"/>
    </row>
    <row r="129" spans="1:43" x14ac:dyDescent="0.2">
      <c r="A129" s="1">
        <v>74</v>
      </c>
      <c r="B129" s="1">
        <v>107</v>
      </c>
      <c r="C129" s="1" t="s">
        <v>92</v>
      </c>
      <c r="D129" s="66">
        <v>10</v>
      </c>
      <c r="E129" s="21">
        <v>1321</v>
      </c>
      <c r="F129">
        <v>2432</v>
      </c>
      <c r="G129">
        <v>8955</v>
      </c>
      <c r="H129">
        <v>0.94899999999999995</v>
      </c>
      <c r="I129" s="25">
        <f t="shared" si="87"/>
        <v>0.13043450180207802</v>
      </c>
      <c r="J129" s="25">
        <f t="shared" si="88"/>
        <v>5.664022788458755E-2</v>
      </c>
      <c r="K129" s="27">
        <f t="shared" si="89"/>
        <v>2.3028597636975738</v>
      </c>
      <c r="L129" s="27">
        <f t="shared" si="90"/>
        <v>0.66369206441583517</v>
      </c>
      <c r="M129" s="27">
        <f t="shared" si="91"/>
        <v>3.682154605263158</v>
      </c>
      <c r="O129" s="51">
        <f t="shared" si="92"/>
        <v>46.702019064231457</v>
      </c>
      <c r="P129" s="27">
        <f t="shared" si="93"/>
        <v>3.682154605263158</v>
      </c>
      <c r="Q129" s="58">
        <f t="shared" si="55"/>
        <v>0.66369206441583517</v>
      </c>
      <c r="R129" s="156">
        <f t="shared" si="56"/>
        <v>1080.7405977583637</v>
      </c>
      <c r="S129" s="156">
        <f t="shared" si="57"/>
        <v>1138.8204402090239</v>
      </c>
      <c r="T129" s="153"/>
      <c r="U129" s="153"/>
      <c r="W129" s="1">
        <v>74</v>
      </c>
      <c r="X129" s="66">
        <v>10</v>
      </c>
      <c r="Y129" s="17">
        <v>0.97499999999999998</v>
      </c>
      <c r="Z129">
        <v>2719</v>
      </c>
      <c r="AA129">
        <v>9491</v>
      </c>
      <c r="AB129">
        <v>1111</v>
      </c>
      <c r="AC129">
        <v>1358</v>
      </c>
      <c r="AD129" s="27">
        <f t="shared" si="94"/>
        <v>0.13081120981639371</v>
      </c>
      <c r="AE129" s="27">
        <f t="shared" si="95"/>
        <v>5.8288082958729365E-2</v>
      </c>
      <c r="AF129" s="24">
        <f t="shared" si="96"/>
        <v>2.244218769538433</v>
      </c>
      <c r="AG129" s="29">
        <f t="shared" si="97"/>
        <v>0.64772485545634029</v>
      </c>
      <c r="AH129" s="29">
        <f t="shared" si="98"/>
        <v>3.4906215520411914</v>
      </c>
      <c r="AI129" s="51"/>
      <c r="AJ129" s="51">
        <f t="shared" si="99"/>
        <v>49.497360462157538</v>
      </c>
      <c r="AK129" s="27">
        <f t="shared" si="100"/>
        <v>3.4906215520411914</v>
      </c>
      <c r="AL129" s="58">
        <f t="shared" si="58"/>
        <v>0.64772485545634029</v>
      </c>
      <c r="AN129" s="122"/>
      <c r="AO129" s="160"/>
      <c r="AP129" s="160"/>
      <c r="AQ129" s="128"/>
    </row>
    <row r="130" spans="1:43" x14ac:dyDescent="0.2">
      <c r="A130" s="1">
        <v>74</v>
      </c>
      <c r="B130" s="1">
        <v>107</v>
      </c>
      <c r="C130" s="1" t="s">
        <v>92</v>
      </c>
      <c r="D130" s="66">
        <v>10</v>
      </c>
      <c r="E130" s="21">
        <v>1324</v>
      </c>
      <c r="F130">
        <v>2508</v>
      </c>
      <c r="G130">
        <v>9210</v>
      </c>
      <c r="H130">
        <v>0.95099999999999996</v>
      </c>
      <c r="I130" s="25">
        <f t="shared" si="87"/>
        <v>0.13354148113288489</v>
      </c>
      <c r="J130" s="25">
        <f t="shared" si="88"/>
        <v>5.8014085557767478E-2</v>
      </c>
      <c r="K130" s="27">
        <f t="shared" si="89"/>
        <v>2.3018803080143542</v>
      </c>
      <c r="L130" s="27">
        <f t="shared" si="90"/>
        <v>0.67126456704784176</v>
      </c>
      <c r="M130" s="27">
        <f t="shared" si="91"/>
        <v>3.6722488038277512</v>
      </c>
      <c r="O130" s="51">
        <f t="shared" si="92"/>
        <v>48.031892303916436</v>
      </c>
      <c r="P130" s="27">
        <f t="shared" si="93"/>
        <v>3.6722488038277512</v>
      </c>
      <c r="Q130" s="58">
        <f t="shared" si="55"/>
        <v>0.67126456704784176</v>
      </c>
      <c r="R130" s="156">
        <f t="shared" si="56"/>
        <v>1083.1949670189806</v>
      </c>
      <c r="S130" s="156">
        <f t="shared" si="57"/>
        <v>1139.006274467908</v>
      </c>
      <c r="T130" s="153"/>
      <c r="U130" s="153"/>
      <c r="W130" s="1">
        <v>74</v>
      </c>
      <c r="X130" s="66">
        <v>10</v>
      </c>
      <c r="Y130" s="17">
        <v>1</v>
      </c>
      <c r="Z130">
        <v>2992</v>
      </c>
      <c r="AA130">
        <v>9864</v>
      </c>
      <c r="AB130">
        <v>1139</v>
      </c>
      <c r="AC130">
        <v>1393</v>
      </c>
      <c r="AD130" s="27">
        <f t="shared" si="94"/>
        <v>0.12920620166536714</v>
      </c>
      <c r="AE130" s="27">
        <f t="shared" si="95"/>
        <v>5.9426221062770679E-2</v>
      </c>
      <c r="AF130" s="24">
        <f t="shared" si="96"/>
        <v>2.1742288059826205</v>
      </c>
      <c r="AG130" s="29">
        <f t="shared" si="97"/>
        <v>0.62366276589777214</v>
      </c>
      <c r="AH130" s="29">
        <f t="shared" si="98"/>
        <v>3.2967914438502675</v>
      </c>
      <c r="AI130" s="51"/>
      <c r="AJ130" s="51">
        <f t="shared" si="99"/>
        <v>51.44262602452028</v>
      </c>
      <c r="AK130" s="27">
        <f t="shared" si="100"/>
        <v>3.2967914438502675</v>
      </c>
      <c r="AL130" s="58">
        <f t="shared" si="58"/>
        <v>0.62366276589777214</v>
      </c>
      <c r="AN130" s="122"/>
      <c r="AO130" s="160"/>
      <c r="AP130" s="160"/>
      <c r="AQ130" s="128"/>
    </row>
    <row r="131" spans="1:43" x14ac:dyDescent="0.2">
      <c r="A131" s="1">
        <v>74</v>
      </c>
      <c r="B131" s="1">
        <v>107</v>
      </c>
      <c r="C131" s="1" t="s">
        <v>92</v>
      </c>
      <c r="D131" s="66">
        <v>10</v>
      </c>
      <c r="E131" s="21">
        <v>1349</v>
      </c>
      <c r="F131">
        <v>2643</v>
      </c>
      <c r="G131">
        <v>9420</v>
      </c>
      <c r="H131">
        <v>0.96899999999999997</v>
      </c>
      <c r="I131" s="25">
        <f t="shared" si="87"/>
        <v>0.13157080510495378</v>
      </c>
      <c r="J131" s="25">
        <f t="shared" si="88"/>
        <v>5.7800445844739472E-2</v>
      </c>
      <c r="K131" s="27">
        <f t="shared" si="89"/>
        <v>2.2762939486379117</v>
      </c>
      <c r="L131" s="27">
        <f t="shared" si="90"/>
        <v>0.65888709469535678</v>
      </c>
      <c r="M131" s="27">
        <f t="shared" si="91"/>
        <v>3.5641316685584563</v>
      </c>
      <c r="O131" s="51">
        <f t="shared" si="92"/>
        <v>49.127082030715833</v>
      </c>
      <c r="P131" s="27">
        <f t="shared" si="93"/>
        <v>3.5641316685584563</v>
      </c>
      <c r="Q131" s="58">
        <f t="shared" si="55"/>
        <v>0.65888709469535678</v>
      </c>
      <c r="R131" s="156">
        <f t="shared" si="56"/>
        <v>1103.6480441907893</v>
      </c>
      <c r="S131" s="156">
        <f t="shared" si="57"/>
        <v>1138.9556699595348</v>
      </c>
      <c r="T131" s="153"/>
      <c r="U131" s="153"/>
      <c r="AD131" s="27"/>
      <c r="AE131" s="27"/>
      <c r="AG131" s="29"/>
      <c r="AH131" s="29"/>
      <c r="AI131" s="51"/>
      <c r="AL131" s="58"/>
      <c r="AN131" s="122"/>
      <c r="AO131" s="160"/>
      <c r="AP131" s="160"/>
      <c r="AQ131" s="128"/>
    </row>
    <row r="132" spans="1:43" x14ac:dyDescent="0.2">
      <c r="A132" s="1">
        <v>74</v>
      </c>
      <c r="B132" s="1">
        <v>107</v>
      </c>
      <c r="C132" s="1" t="s">
        <v>92</v>
      </c>
      <c r="D132" s="66">
        <v>10</v>
      </c>
      <c r="E132" s="21">
        <v>1376</v>
      </c>
      <c r="F132">
        <v>2868</v>
      </c>
      <c r="G132">
        <v>9700</v>
      </c>
      <c r="H132">
        <v>0.98799999999999999</v>
      </c>
      <c r="I132" s="25">
        <f t="shared" si="87"/>
        <v>0.1302169129259059</v>
      </c>
      <c r="J132" s="25">
        <f t="shared" si="88"/>
        <v>5.9100848981850661E-2</v>
      </c>
      <c r="K132" s="27">
        <f t="shared" si="89"/>
        <v>2.2033002092050209</v>
      </c>
      <c r="L132" s="27">
        <f t="shared" si="90"/>
        <v>0.63446879142851531</v>
      </c>
      <c r="M132" s="27">
        <f t="shared" si="91"/>
        <v>3.382147838214784</v>
      </c>
      <c r="O132" s="51">
        <f t="shared" si="92"/>
        <v>50.587334999781696</v>
      </c>
      <c r="P132" s="27">
        <f t="shared" si="93"/>
        <v>3.382147838214784</v>
      </c>
      <c r="Q132" s="58">
        <f t="shared" si="55"/>
        <v>0.63446879142851531</v>
      </c>
      <c r="R132" s="156">
        <f t="shared" si="56"/>
        <v>1125.7373675363424</v>
      </c>
      <c r="S132" s="156">
        <f t="shared" si="57"/>
        <v>1139.4102910286867</v>
      </c>
      <c r="T132" s="153"/>
      <c r="U132" s="153"/>
      <c r="AD132" s="27"/>
      <c r="AE132" s="27"/>
      <c r="AG132" s="29"/>
      <c r="AH132" s="29"/>
      <c r="AI132" s="51"/>
      <c r="AL132" s="58"/>
      <c r="AN132" s="122"/>
      <c r="AO132" s="160"/>
      <c r="AP132" s="160"/>
      <c r="AQ132" s="128"/>
    </row>
    <row r="133" spans="1:43" x14ac:dyDescent="0.2">
      <c r="A133" s="1">
        <v>74</v>
      </c>
      <c r="B133" s="1">
        <v>107</v>
      </c>
      <c r="C133" s="1" t="s">
        <v>92</v>
      </c>
      <c r="D133" s="66">
        <v>10</v>
      </c>
      <c r="E133" s="21">
        <v>1404</v>
      </c>
      <c r="F133">
        <v>3075</v>
      </c>
      <c r="G133">
        <v>9955</v>
      </c>
      <c r="H133">
        <v>1.008</v>
      </c>
      <c r="I133" s="25">
        <f t="shared" si="87"/>
        <v>0.12836291695034943</v>
      </c>
      <c r="J133" s="25">
        <f t="shared" si="88"/>
        <v>5.9650442675255801E-2</v>
      </c>
      <c r="K133" s="27">
        <f t="shared" si="89"/>
        <v>2.1519189329268289</v>
      </c>
      <c r="L133" s="27">
        <f t="shared" si="90"/>
        <v>0.61524569946481689</v>
      </c>
      <c r="M133" s="27">
        <f t="shared" si="91"/>
        <v>3.2373983739837398</v>
      </c>
      <c r="O133" s="51">
        <f t="shared" si="92"/>
        <v>51.917208239466682</v>
      </c>
      <c r="P133" s="27">
        <f t="shared" si="93"/>
        <v>3.2373983739837398</v>
      </c>
      <c r="Q133" s="58">
        <f t="shared" si="55"/>
        <v>0.61524569946481689</v>
      </c>
      <c r="R133" s="156">
        <f t="shared" si="56"/>
        <v>1148.6448139687682</v>
      </c>
      <c r="S133" s="156">
        <f t="shared" si="57"/>
        <v>1139.5285852864763</v>
      </c>
      <c r="T133" s="153"/>
      <c r="U133" s="153"/>
      <c r="AD133" s="27"/>
      <c r="AE133" s="27"/>
      <c r="AG133" s="29"/>
      <c r="AH133" s="29"/>
      <c r="AI133" s="51"/>
      <c r="AL133" s="58"/>
      <c r="AN133" s="122"/>
      <c r="AO133" s="160"/>
      <c r="AP133" s="160"/>
      <c r="AQ133" s="128"/>
    </row>
    <row r="134" spans="1:43" x14ac:dyDescent="0.2">
      <c r="A134" s="1">
        <v>74</v>
      </c>
      <c r="B134" s="1">
        <v>107</v>
      </c>
      <c r="C134" s="1" t="s">
        <v>92</v>
      </c>
      <c r="D134" s="66">
        <v>10</v>
      </c>
      <c r="E134" s="21">
        <v>1439</v>
      </c>
      <c r="F134">
        <v>3381</v>
      </c>
      <c r="G134">
        <v>10390</v>
      </c>
      <c r="H134">
        <v>1.0329999999999999</v>
      </c>
      <c r="I134" s="25">
        <f t="shared" si="87"/>
        <v>0.12753414896241452</v>
      </c>
      <c r="J134" s="25">
        <f t="shared" si="88"/>
        <v>6.0916180269028543E-2</v>
      </c>
      <c r="K134" s="27">
        <f t="shared" si="89"/>
        <v>2.0936005573425027</v>
      </c>
      <c r="L134" s="27">
        <f t="shared" si="90"/>
        <v>0.59663669572298395</v>
      </c>
      <c r="M134" s="27">
        <f t="shared" si="91"/>
        <v>3.073055309080154</v>
      </c>
      <c r="O134" s="51">
        <f t="shared" si="92"/>
        <v>54.185815530694008</v>
      </c>
      <c r="P134" s="27">
        <f t="shared" si="93"/>
        <v>3.073055309080154</v>
      </c>
      <c r="Q134" s="58">
        <f t="shared" si="55"/>
        <v>0.59663669572298395</v>
      </c>
      <c r="R134" s="156">
        <f t="shared" si="56"/>
        <v>1177.2791220093</v>
      </c>
      <c r="S134" s="156">
        <f t="shared" si="57"/>
        <v>1139.6700116256534</v>
      </c>
      <c r="T134" s="153"/>
      <c r="U134" s="153"/>
      <c r="AD134" s="27"/>
      <c r="AE134" s="27"/>
      <c r="AG134" s="29"/>
      <c r="AH134" s="29"/>
      <c r="AI134" s="51"/>
      <c r="AL134" s="58"/>
      <c r="AN134" s="122"/>
      <c r="AO134" s="160"/>
      <c r="AP134" s="160"/>
      <c r="AQ134" s="128"/>
    </row>
    <row r="135" spans="1:43" x14ac:dyDescent="0.2">
      <c r="A135" s="1">
        <v>74</v>
      </c>
      <c r="B135" s="1">
        <v>107</v>
      </c>
      <c r="C135" s="1" t="s">
        <v>92</v>
      </c>
      <c r="D135" s="66">
        <v>10</v>
      </c>
      <c r="E135" s="21">
        <v>1469</v>
      </c>
      <c r="F135">
        <v>3586</v>
      </c>
      <c r="G135">
        <v>10645</v>
      </c>
      <c r="H135">
        <v>1.0549999999999999</v>
      </c>
      <c r="I135" s="25">
        <f t="shared" si="87"/>
        <v>0.12538182962750483</v>
      </c>
      <c r="J135" s="25">
        <f t="shared" si="88"/>
        <v>6.0731606875012049E-2</v>
      </c>
      <c r="K135" s="27">
        <f t="shared" si="89"/>
        <v>2.0645235006797265</v>
      </c>
      <c r="L135" s="27">
        <f t="shared" si="90"/>
        <v>0.58336453574499847</v>
      </c>
      <c r="M135" s="27">
        <f t="shared" si="91"/>
        <v>2.9684885666480758</v>
      </c>
      <c r="O135" s="51">
        <f t="shared" si="92"/>
        <v>55.515688770378986</v>
      </c>
      <c r="P135" s="27">
        <f t="shared" si="93"/>
        <v>2.9684885666480758</v>
      </c>
      <c r="Q135" s="58">
        <f t="shared" si="55"/>
        <v>0.58336453574499847</v>
      </c>
      <c r="R135" s="156">
        <f t="shared" si="56"/>
        <v>1201.8228146154704</v>
      </c>
      <c r="S135" s="156">
        <f t="shared" si="57"/>
        <v>1139.1685446592137</v>
      </c>
      <c r="T135" s="153"/>
      <c r="U135" s="153"/>
      <c r="AD135" s="27"/>
      <c r="AE135" s="27"/>
      <c r="AG135" s="29"/>
      <c r="AH135" s="29"/>
      <c r="AI135" s="51"/>
      <c r="AL135" s="58"/>
      <c r="AN135" s="122"/>
      <c r="AO135" s="160"/>
      <c r="AP135" s="160"/>
      <c r="AQ135" s="128"/>
    </row>
    <row r="136" spans="1:43" x14ac:dyDescent="0.2">
      <c r="E136" s="21"/>
      <c r="F136"/>
      <c r="G136"/>
      <c r="H136"/>
      <c r="I136" s="25"/>
      <c r="J136" s="25"/>
      <c r="K136" s="27"/>
      <c r="L136" s="27"/>
      <c r="M136" s="27"/>
      <c r="O136" s="51"/>
      <c r="P136" s="27"/>
      <c r="Q136" s="58"/>
      <c r="R136" s="156"/>
      <c r="T136" s="153"/>
      <c r="U136" s="153"/>
      <c r="AD136" s="27"/>
      <c r="AE136" s="27"/>
      <c r="AG136" s="29"/>
      <c r="AH136" s="29"/>
      <c r="AI136" s="51"/>
      <c r="AL136" s="58"/>
      <c r="AN136" s="122"/>
      <c r="AO136" s="160"/>
      <c r="AP136" s="160"/>
      <c r="AQ136" s="128"/>
    </row>
    <row r="137" spans="1:43" x14ac:dyDescent="0.2">
      <c r="E137" s="21"/>
      <c r="F137"/>
      <c r="G137"/>
      <c r="H137"/>
      <c r="I137" s="25"/>
      <c r="J137" s="25"/>
      <c r="K137" s="27"/>
      <c r="L137" s="27"/>
      <c r="M137" s="27"/>
      <c r="O137" s="51"/>
      <c r="P137" s="27"/>
      <c r="Q137" s="58"/>
      <c r="R137" s="156"/>
      <c r="T137" s="153"/>
      <c r="U137" s="153"/>
      <c r="AD137" s="27"/>
      <c r="AE137" s="27"/>
      <c r="AG137" s="29"/>
      <c r="AH137" s="29"/>
      <c r="AI137" s="51"/>
      <c r="AL137" s="58"/>
      <c r="AN137" s="122"/>
      <c r="AO137" s="160"/>
      <c r="AP137" s="160"/>
      <c r="AQ137" s="128"/>
    </row>
    <row r="138" spans="1:43" x14ac:dyDescent="0.2">
      <c r="A138" s="1">
        <v>75</v>
      </c>
      <c r="B138" s="1" t="s">
        <v>390</v>
      </c>
      <c r="C138" s="1" t="s">
        <v>92</v>
      </c>
      <c r="D138" s="66">
        <v>12</v>
      </c>
      <c r="E138" s="21">
        <v>750</v>
      </c>
      <c r="F138">
        <v>470</v>
      </c>
      <c r="G138">
        <v>3140</v>
      </c>
      <c r="H138" s="17">
        <v>0.54400000000000004</v>
      </c>
      <c r="I138" s="25">
        <f t="shared" ref="I138:I151" si="101">0.1515*(G138/1000)/(E138/1000)^2/($D$4/10)^4</f>
        <v>0.14188603419306667</v>
      </c>
      <c r="J138" s="25">
        <f t="shared" ref="J138:J151" si="102">0.5*(F138/1000)/(E138/1000)^3/($D$4/10)^5</f>
        <v>5.9811396418370369E-2</v>
      </c>
      <c r="K138" s="27">
        <f t="shared" ref="K138:K151" si="103">I138/J138</f>
        <v>2.3722240691489365</v>
      </c>
      <c r="L138" s="27">
        <f t="shared" ref="L138:L151" si="104">0.798*I138^1.5/J138</f>
        <v>0.71306385776780923</v>
      </c>
      <c r="M138" s="27">
        <f t="shared" ref="M138:M151" si="105">G138/F138</f>
        <v>6.6808510638297873</v>
      </c>
      <c r="O138" s="51">
        <f t="shared" ref="O138:O151" si="106">G138/(PI()*$D$4^2/4)</f>
        <v>16.375694010238611</v>
      </c>
      <c r="P138" s="27">
        <f t="shared" ref="P138:P151" si="107">M138</f>
        <v>6.6808510638297873</v>
      </c>
      <c r="Q138" s="58">
        <f t="shared" ref="Q138:Q195" si="108">L138</f>
        <v>0.71306385776780923</v>
      </c>
      <c r="R138" s="156">
        <f t="shared" ref="R138:R195" si="109">E138*(PI()/30)*($D$4/2)</f>
        <v>613.59231515425654</v>
      </c>
      <c r="S138" s="156">
        <f t="shared" ref="S138:S195" si="110">R138/H138</f>
        <v>1127.9270499159127</v>
      </c>
      <c r="T138" s="153"/>
      <c r="U138" s="153"/>
      <c r="W138" s="1">
        <v>75</v>
      </c>
      <c r="X138" s="66">
        <v>12</v>
      </c>
      <c r="Y138" s="17">
        <v>0.72499999999999998</v>
      </c>
      <c r="Z138">
        <v>1209</v>
      </c>
      <c r="AA138">
        <v>5842</v>
      </c>
      <c r="AB138">
        <v>818</v>
      </c>
      <c r="AC138">
        <v>1000</v>
      </c>
      <c r="AD138" s="27">
        <f t="shared" ref="AD138:AD149" si="111">0.1515*(AA138/1000)/(AC138/1000)^2/($D$4/10)^4</f>
        <v>0.14848893124607998</v>
      </c>
      <c r="AE138" s="27">
        <f t="shared" ref="AE138:AE149" si="112">0.5*(Z138/1000)/(AC138/1000)^3/($D$4/10)^5</f>
        <v>6.4907693260800009E-2</v>
      </c>
      <c r="AF138" s="24">
        <f t="shared" ref="AF138:AF149" si="113">AD138/AE138</f>
        <v>2.2876938585607935</v>
      </c>
      <c r="AG138" s="29">
        <f t="shared" ref="AG138:AG149" si="114">0.798*AD138^1.5/AE138</f>
        <v>0.70347365589103861</v>
      </c>
      <c r="AH138" s="29">
        <f t="shared" ref="AH138:AH149" si="115">AA138/Z138</f>
        <v>4.8320926385442515</v>
      </c>
      <c r="AI138" s="51"/>
      <c r="AJ138" s="51">
        <f t="shared" ref="AJ138:AJ149" si="116">AA138/(PI()*$D$4^2/4)</f>
        <v>30.467135161724194</v>
      </c>
      <c r="AK138" s="29">
        <f t="shared" ref="AK138:AK149" si="117">AH138</f>
        <v>4.8320926385442515</v>
      </c>
      <c r="AL138" s="58">
        <f t="shared" ref="AL138:AL190" si="118">AG138</f>
        <v>0.70347365589103861</v>
      </c>
      <c r="AN138" s="122"/>
      <c r="AO138" s="160"/>
      <c r="AP138" s="160"/>
      <c r="AQ138" s="128"/>
    </row>
    <row r="139" spans="1:43" x14ac:dyDescent="0.2">
      <c r="A139" s="1">
        <v>75</v>
      </c>
      <c r="B139" s="1" t="s">
        <v>390</v>
      </c>
      <c r="C139" s="1" t="s">
        <v>92</v>
      </c>
      <c r="D139" s="66">
        <v>12</v>
      </c>
      <c r="E139" s="21">
        <v>855</v>
      </c>
      <c r="F139">
        <v>712</v>
      </c>
      <c r="G139">
        <v>4118</v>
      </c>
      <c r="H139" s="17">
        <v>0.62</v>
      </c>
      <c r="I139" s="25">
        <f t="shared" si="101"/>
        <v>0.1431814122147943</v>
      </c>
      <c r="J139" s="25">
        <f t="shared" si="102"/>
        <v>6.1157753437844929E-2</v>
      </c>
      <c r="K139" s="27">
        <f t="shared" si="103"/>
        <v>2.3411816845154494</v>
      </c>
      <c r="L139" s="27">
        <f t="shared" si="104"/>
        <v>0.70693800512061367</v>
      </c>
      <c r="M139" s="27">
        <f t="shared" si="105"/>
        <v>5.7837078651685392</v>
      </c>
      <c r="O139" s="51">
        <f t="shared" si="106"/>
        <v>21.476149023618664</v>
      </c>
      <c r="P139" s="27">
        <f t="shared" si="107"/>
        <v>5.7837078651685392</v>
      </c>
      <c r="Q139" s="58">
        <f t="shared" si="108"/>
        <v>0.70693800512061367</v>
      </c>
      <c r="R139" s="156">
        <f t="shared" si="109"/>
        <v>699.49523927585233</v>
      </c>
      <c r="S139" s="156">
        <f t="shared" si="110"/>
        <v>1128.2181278642779</v>
      </c>
      <c r="T139" s="153"/>
      <c r="U139" s="153"/>
      <c r="W139" s="1">
        <v>75</v>
      </c>
      <c r="X139" s="66">
        <v>12</v>
      </c>
      <c r="Y139" s="17">
        <v>0.75</v>
      </c>
      <c r="Z139">
        <v>1369</v>
      </c>
      <c r="AA139">
        <v>6329</v>
      </c>
      <c r="AB139">
        <v>846</v>
      </c>
      <c r="AC139">
        <v>1034</v>
      </c>
      <c r="AD139" s="27">
        <f t="shared" si="111"/>
        <v>0.15046190181503916</v>
      </c>
      <c r="AE139" s="27">
        <f t="shared" si="112"/>
        <v>6.6483168032329884E-2</v>
      </c>
      <c r="AF139" s="24">
        <f t="shared" si="113"/>
        <v>2.2631578227720968</v>
      </c>
      <c r="AG139" s="29">
        <f t="shared" si="114"/>
        <v>0.7005368829534725</v>
      </c>
      <c r="AH139" s="29">
        <f t="shared" si="115"/>
        <v>4.6230825420014607</v>
      </c>
      <c r="AI139" s="51"/>
      <c r="AJ139" s="51">
        <f t="shared" si="116"/>
        <v>33.006932290063752</v>
      </c>
      <c r="AK139" s="29">
        <f t="shared" si="117"/>
        <v>4.6230825420014607</v>
      </c>
      <c r="AL139" s="58">
        <f t="shared" si="118"/>
        <v>0.7005368829534725</v>
      </c>
      <c r="AN139" s="122"/>
      <c r="AO139" s="160"/>
      <c r="AP139" s="160"/>
      <c r="AQ139" s="128"/>
    </row>
    <row r="140" spans="1:43" x14ac:dyDescent="0.2">
      <c r="A140" s="1">
        <v>75</v>
      </c>
      <c r="B140" s="1" t="s">
        <v>390</v>
      </c>
      <c r="C140" s="1" t="s">
        <v>92</v>
      </c>
      <c r="D140" s="66">
        <v>12</v>
      </c>
      <c r="E140" s="34">
        <v>984</v>
      </c>
      <c r="F140">
        <v>1132</v>
      </c>
      <c r="G140">
        <v>5590</v>
      </c>
      <c r="H140" s="17">
        <v>0.71299999999999997</v>
      </c>
      <c r="I140" s="25">
        <f t="shared" si="101"/>
        <v>0.14674190061471346</v>
      </c>
      <c r="J140" s="25">
        <f t="shared" si="102"/>
        <v>6.3786827967823603E-2</v>
      </c>
      <c r="K140" s="27">
        <f t="shared" si="103"/>
        <v>2.3005047482332155</v>
      </c>
      <c r="L140" s="27">
        <f t="shared" si="104"/>
        <v>0.70323923890288553</v>
      </c>
      <c r="M140" s="27">
        <f t="shared" si="105"/>
        <v>4.9381625441696109</v>
      </c>
      <c r="O140" s="51">
        <f t="shared" si="106"/>
        <v>29.152907489564917</v>
      </c>
      <c r="P140" s="27">
        <f t="shared" si="107"/>
        <v>4.9381625441696109</v>
      </c>
      <c r="Q140" s="58">
        <f t="shared" si="108"/>
        <v>0.70323923890288553</v>
      </c>
      <c r="R140" s="156">
        <f t="shared" si="109"/>
        <v>805.03311748238445</v>
      </c>
      <c r="S140" s="156">
        <f t="shared" si="110"/>
        <v>1129.0787061464018</v>
      </c>
      <c r="T140" s="153"/>
      <c r="U140" s="153"/>
      <c r="W140" s="1">
        <v>75</v>
      </c>
      <c r="X140" s="66">
        <v>12</v>
      </c>
      <c r="Y140" s="17">
        <v>0.77500000000000002</v>
      </c>
      <c r="Z140">
        <v>1545</v>
      </c>
      <c r="AA140">
        <v>6845</v>
      </c>
      <c r="AB140">
        <v>875</v>
      </c>
      <c r="AC140">
        <v>1069</v>
      </c>
      <c r="AD140" s="27">
        <f t="shared" si="111"/>
        <v>0.15224764052395909</v>
      </c>
      <c r="AE140" s="27">
        <f t="shared" si="112"/>
        <v>6.789929146288029E-2</v>
      </c>
      <c r="AF140" s="24">
        <f t="shared" si="113"/>
        <v>2.2422566899271845</v>
      </c>
      <c r="AG140" s="29">
        <f t="shared" si="114"/>
        <v>0.69817373241033731</v>
      </c>
      <c r="AH140" s="29">
        <f t="shared" si="115"/>
        <v>4.4304207119741097</v>
      </c>
      <c r="AI140" s="51"/>
      <c r="AJ140" s="51">
        <f t="shared" si="116"/>
        <v>35.697969904485127</v>
      </c>
      <c r="AK140" s="29">
        <f t="shared" si="117"/>
        <v>4.4304207119741097</v>
      </c>
      <c r="AL140" s="58">
        <f t="shared" si="118"/>
        <v>0.69817373241033731</v>
      </c>
      <c r="AN140" s="122"/>
      <c r="AO140" s="160"/>
      <c r="AP140" s="160"/>
      <c r="AQ140" s="128"/>
    </row>
    <row r="141" spans="1:43" x14ac:dyDescent="0.2">
      <c r="A141" s="1">
        <v>75</v>
      </c>
      <c r="B141" s="1" t="s">
        <v>390</v>
      </c>
      <c r="C141" s="1" t="s">
        <v>92</v>
      </c>
      <c r="D141" s="66">
        <v>12</v>
      </c>
      <c r="E141" s="21">
        <v>1098</v>
      </c>
      <c r="F141">
        <v>1693</v>
      </c>
      <c r="G141">
        <v>7335</v>
      </c>
      <c r="H141" s="17">
        <v>0.79600000000000004</v>
      </c>
      <c r="I141" s="25">
        <f t="shared" si="101"/>
        <v>0.15464218120576903</v>
      </c>
      <c r="J141" s="25">
        <f t="shared" si="102"/>
        <v>6.8662531619111664E-2</v>
      </c>
      <c r="K141" s="27">
        <f t="shared" si="103"/>
        <v>2.2522062260041342</v>
      </c>
      <c r="L141" s="27">
        <f t="shared" si="104"/>
        <v>0.70676499173999052</v>
      </c>
      <c r="M141" s="27">
        <f t="shared" si="105"/>
        <v>4.3325457767277022</v>
      </c>
      <c r="O141" s="51">
        <f t="shared" si="106"/>
        <v>38.253412600350387</v>
      </c>
      <c r="P141" s="27">
        <f t="shared" si="107"/>
        <v>4.3325457767277022</v>
      </c>
      <c r="Q141" s="58">
        <f t="shared" si="108"/>
        <v>0.70676499173999052</v>
      </c>
      <c r="R141" s="156">
        <f t="shared" si="109"/>
        <v>898.29914938583147</v>
      </c>
      <c r="S141" s="156">
        <f t="shared" si="110"/>
        <v>1128.516519328934</v>
      </c>
      <c r="T141" s="153"/>
      <c r="U141" s="153"/>
      <c r="W141" s="1">
        <v>75</v>
      </c>
      <c r="X141" s="66">
        <v>12</v>
      </c>
      <c r="Y141" s="17">
        <v>0.8</v>
      </c>
      <c r="Z141">
        <v>1727</v>
      </c>
      <c r="AA141">
        <v>7380</v>
      </c>
      <c r="AB141">
        <v>903</v>
      </c>
      <c r="AC141">
        <v>1103</v>
      </c>
      <c r="AD141" s="27">
        <f t="shared" si="111"/>
        <v>0.15418348781835411</v>
      </c>
      <c r="AE141" s="27">
        <f t="shared" si="112"/>
        <v>6.9093258439295605E-2</v>
      </c>
      <c r="AF141" s="24">
        <f t="shared" si="113"/>
        <v>2.2315272329183551</v>
      </c>
      <c r="AG141" s="29">
        <f t="shared" si="114"/>
        <v>0.69923637944486272</v>
      </c>
      <c r="AH141" s="29">
        <f t="shared" si="115"/>
        <v>4.2733063115228722</v>
      </c>
      <c r="AI141" s="51"/>
      <c r="AJ141" s="51">
        <f t="shared" si="116"/>
        <v>38.488096113235976</v>
      </c>
      <c r="AK141" s="29">
        <f t="shared" si="117"/>
        <v>4.2733063115228722</v>
      </c>
      <c r="AL141" s="58">
        <f t="shared" si="118"/>
        <v>0.69923637944486272</v>
      </c>
      <c r="AN141" s="122"/>
      <c r="AO141" s="160"/>
      <c r="AP141" s="160"/>
      <c r="AQ141" s="128"/>
    </row>
    <row r="142" spans="1:43" x14ac:dyDescent="0.2">
      <c r="A142" s="1">
        <v>75</v>
      </c>
      <c r="B142" s="1" t="s">
        <v>390</v>
      </c>
      <c r="C142" s="1" t="s">
        <v>92</v>
      </c>
      <c r="D142" s="66">
        <v>12</v>
      </c>
      <c r="E142" s="21">
        <v>1128</v>
      </c>
      <c r="F142">
        <v>1873</v>
      </c>
      <c r="G142">
        <v>7795</v>
      </c>
      <c r="H142" s="17">
        <v>0.81799999999999995</v>
      </c>
      <c r="I142" s="25">
        <f t="shared" si="101"/>
        <v>0.15571499960766566</v>
      </c>
      <c r="J142" s="25">
        <f t="shared" si="102"/>
        <v>7.0061648653459735E-2</v>
      </c>
      <c r="K142" s="27">
        <f t="shared" si="103"/>
        <v>2.2225426121195944</v>
      </c>
      <c r="L142" s="27">
        <f t="shared" si="104"/>
        <v>0.69987134453853195</v>
      </c>
      <c r="M142" s="27">
        <f t="shared" si="105"/>
        <v>4.1617725573945545</v>
      </c>
      <c r="O142" s="51">
        <f t="shared" si="106"/>
        <v>40.65239962095859</v>
      </c>
      <c r="P142" s="27">
        <f t="shared" si="107"/>
        <v>4.1617725573945545</v>
      </c>
      <c r="Q142" s="58">
        <f t="shared" si="108"/>
        <v>0.69987134453853195</v>
      </c>
      <c r="R142" s="156">
        <f t="shared" si="109"/>
        <v>922.84284199200169</v>
      </c>
      <c r="S142" s="156">
        <f t="shared" si="110"/>
        <v>1128.1697334865546</v>
      </c>
      <c r="T142" s="153"/>
      <c r="U142" s="153"/>
      <c r="W142" s="1">
        <v>75</v>
      </c>
      <c r="X142" s="66">
        <v>12</v>
      </c>
      <c r="Y142" s="17">
        <v>0.82499999999999996</v>
      </c>
      <c r="Z142">
        <v>1937</v>
      </c>
      <c r="AA142">
        <v>7968</v>
      </c>
      <c r="AB142">
        <v>931</v>
      </c>
      <c r="AC142">
        <v>1138</v>
      </c>
      <c r="AD142" s="27">
        <f t="shared" si="111"/>
        <v>0.15638580502926544</v>
      </c>
      <c r="AE142" s="27">
        <f t="shared" si="112"/>
        <v>7.0562296828462337E-2</v>
      </c>
      <c r="AF142" s="24">
        <f t="shared" si="113"/>
        <v>2.2162799690242641</v>
      </c>
      <c r="AG142" s="29">
        <f t="shared" si="114"/>
        <v>0.69940088523224253</v>
      </c>
      <c r="AH142" s="29">
        <f t="shared" si="115"/>
        <v>4.1135776974703147</v>
      </c>
      <c r="AI142" s="51"/>
      <c r="AJ142" s="51">
        <f t="shared" si="116"/>
        <v>41.554627348274288</v>
      </c>
      <c r="AK142" s="29">
        <f t="shared" si="117"/>
        <v>4.1135776974703147</v>
      </c>
      <c r="AL142" s="58">
        <f t="shared" si="118"/>
        <v>0.69940088523224253</v>
      </c>
      <c r="AN142" s="122"/>
      <c r="AO142" s="160"/>
      <c r="AP142" s="160"/>
      <c r="AQ142" s="128"/>
    </row>
    <row r="143" spans="1:43" x14ac:dyDescent="0.2">
      <c r="A143" s="1">
        <v>75</v>
      </c>
      <c r="B143" s="1" t="s">
        <v>390</v>
      </c>
      <c r="C143" s="1" t="s">
        <v>92</v>
      </c>
      <c r="D143" s="66">
        <v>12</v>
      </c>
      <c r="E143" s="21">
        <v>1167</v>
      </c>
      <c r="F143">
        <v>2135</v>
      </c>
      <c r="G143">
        <v>8445</v>
      </c>
      <c r="H143" s="17">
        <v>0.84599999999999997</v>
      </c>
      <c r="I143" s="25">
        <f t="shared" si="101"/>
        <v>0.15761243208279088</v>
      </c>
      <c r="J143" s="25">
        <f t="shared" si="102"/>
        <v>7.2119911560185906E-2</v>
      </c>
      <c r="K143" s="27">
        <f t="shared" si="103"/>
        <v>2.1854218713407501</v>
      </c>
      <c r="L143" s="27">
        <f t="shared" si="104"/>
        <v>0.69236229966587493</v>
      </c>
      <c r="M143" s="27">
        <f t="shared" si="105"/>
        <v>3.9555035128805622</v>
      </c>
      <c r="O143" s="51">
        <f t="shared" si="106"/>
        <v>44.042272584861493</v>
      </c>
      <c r="P143" s="27">
        <f t="shared" si="107"/>
        <v>3.9555035128805622</v>
      </c>
      <c r="Q143" s="58">
        <f t="shared" si="108"/>
        <v>0.69236229966587493</v>
      </c>
      <c r="R143" s="156">
        <f t="shared" si="109"/>
        <v>954.74964238002303</v>
      </c>
      <c r="S143" s="156">
        <f t="shared" si="110"/>
        <v>1128.5456765721312</v>
      </c>
      <c r="T143" s="153"/>
      <c r="U143" s="153"/>
      <c r="W143" s="1">
        <v>75</v>
      </c>
      <c r="X143" s="66">
        <v>12</v>
      </c>
      <c r="Y143" s="17">
        <v>0.85</v>
      </c>
      <c r="Z143">
        <v>2164</v>
      </c>
      <c r="AA143">
        <v>8512</v>
      </c>
      <c r="AB143">
        <v>959</v>
      </c>
      <c r="AC143">
        <v>1172</v>
      </c>
      <c r="AD143" s="27">
        <f t="shared" si="111"/>
        <v>0.15751028610327439</v>
      </c>
      <c r="AE143" s="27">
        <f t="shared" si="112"/>
        <v>7.216793782336374E-2</v>
      </c>
      <c r="AF143" s="24">
        <f t="shared" si="113"/>
        <v>2.1825521256931606</v>
      </c>
      <c r="AG143" s="29">
        <f t="shared" si="114"/>
        <v>0.69122904121019457</v>
      </c>
      <c r="AH143" s="29">
        <f t="shared" si="115"/>
        <v>3.933456561922366</v>
      </c>
      <c r="AI143" s="51"/>
      <c r="AJ143" s="51">
        <f t="shared" si="116"/>
        <v>44.39169025960225</v>
      </c>
      <c r="AK143" s="29">
        <f t="shared" si="117"/>
        <v>3.933456561922366</v>
      </c>
      <c r="AL143" s="58">
        <f t="shared" si="118"/>
        <v>0.69122904121019457</v>
      </c>
      <c r="AN143" s="122"/>
      <c r="AO143" s="160"/>
      <c r="AP143" s="160"/>
      <c r="AQ143" s="128"/>
    </row>
    <row r="144" spans="1:43" x14ac:dyDescent="0.2">
      <c r="A144" s="1">
        <v>75</v>
      </c>
      <c r="B144" s="1" t="s">
        <v>390</v>
      </c>
      <c r="C144" s="1" t="s">
        <v>92</v>
      </c>
      <c r="D144" s="66">
        <v>12</v>
      </c>
      <c r="E144" s="21">
        <v>1188</v>
      </c>
      <c r="F144">
        <v>2268</v>
      </c>
      <c r="G144">
        <v>8760</v>
      </c>
      <c r="H144" s="17">
        <v>0.86099999999999999</v>
      </c>
      <c r="I144" s="25">
        <f t="shared" si="101"/>
        <v>0.15776249052137536</v>
      </c>
      <c r="J144" s="25">
        <f t="shared" si="102"/>
        <v>7.262123036301181E-2</v>
      </c>
      <c r="K144" s="27">
        <f t="shared" si="103"/>
        <v>2.1724017857142859</v>
      </c>
      <c r="L144" s="27">
        <f t="shared" si="104"/>
        <v>0.68856496146999935</v>
      </c>
      <c r="M144" s="27">
        <f t="shared" si="105"/>
        <v>3.8624338624338623</v>
      </c>
      <c r="O144" s="51">
        <f t="shared" si="106"/>
        <v>45.685057175060585</v>
      </c>
      <c r="P144" s="27">
        <f t="shared" si="107"/>
        <v>3.8624338624338623</v>
      </c>
      <c r="Q144" s="58">
        <f t="shared" si="108"/>
        <v>0.68856496146999935</v>
      </c>
      <c r="R144" s="156">
        <f t="shared" si="109"/>
        <v>971.93022720434215</v>
      </c>
      <c r="S144" s="156">
        <f t="shared" si="110"/>
        <v>1128.8388236984229</v>
      </c>
      <c r="T144" s="153"/>
      <c r="U144" s="153"/>
      <c r="W144" s="1">
        <v>75</v>
      </c>
      <c r="X144" s="66">
        <v>12</v>
      </c>
      <c r="Y144" s="17">
        <v>0.875</v>
      </c>
      <c r="Z144">
        <v>2408</v>
      </c>
      <c r="AA144">
        <v>9021</v>
      </c>
      <c r="AB144">
        <v>987</v>
      </c>
      <c r="AC144">
        <v>1207</v>
      </c>
      <c r="AD144" s="27">
        <f t="shared" si="111"/>
        <v>0.15738838224623139</v>
      </c>
      <c r="AE144" s="27">
        <f t="shared" si="112"/>
        <v>7.3519838868822671E-2</v>
      </c>
      <c r="AF144" s="24">
        <f t="shared" si="113"/>
        <v>2.1407607071480483</v>
      </c>
      <c r="AG144" s="29">
        <f t="shared" si="114"/>
        <v>0.67773100125206931</v>
      </c>
      <c r="AH144" s="29">
        <f t="shared" si="115"/>
        <v>3.7462624584717608</v>
      </c>
      <c r="AI144" s="51"/>
      <c r="AJ144" s="51">
        <f t="shared" si="116"/>
        <v>47.046221549796982</v>
      </c>
      <c r="AK144" s="29">
        <f t="shared" si="117"/>
        <v>3.7462624584717608</v>
      </c>
      <c r="AL144" s="58">
        <f t="shared" si="118"/>
        <v>0.67773100125206931</v>
      </c>
      <c r="AN144" s="122"/>
      <c r="AO144" s="160"/>
      <c r="AP144" s="160"/>
      <c r="AQ144" s="128"/>
    </row>
    <row r="145" spans="1:43" x14ac:dyDescent="0.2">
      <c r="A145" s="1">
        <v>75</v>
      </c>
      <c r="B145" s="1" t="s">
        <v>390</v>
      </c>
      <c r="C145" s="1" t="s">
        <v>92</v>
      </c>
      <c r="D145" s="66">
        <v>12</v>
      </c>
      <c r="E145" s="21">
        <v>1226</v>
      </c>
      <c r="F145">
        <v>2549</v>
      </c>
      <c r="G145">
        <v>9265</v>
      </c>
      <c r="H145" s="17">
        <v>0.88900000000000001</v>
      </c>
      <c r="I145" s="25">
        <f t="shared" si="101"/>
        <v>0.1566740290934058</v>
      </c>
      <c r="J145" s="25">
        <f t="shared" si="102"/>
        <v>7.4262283484295172E-2</v>
      </c>
      <c r="K145" s="27">
        <f t="shared" si="103"/>
        <v>2.1097389110925855</v>
      </c>
      <c r="L145" s="27">
        <f t="shared" si="104"/>
        <v>0.66639251483174555</v>
      </c>
      <c r="M145" s="27">
        <f t="shared" si="105"/>
        <v>3.6347587289132992</v>
      </c>
      <c r="O145" s="51">
        <f t="shared" si="106"/>
        <v>48.318727708554377</v>
      </c>
      <c r="P145" s="27">
        <f t="shared" si="107"/>
        <v>3.6347587289132992</v>
      </c>
      <c r="Q145" s="58">
        <f t="shared" si="108"/>
        <v>0.66639251483174555</v>
      </c>
      <c r="R145" s="156">
        <f t="shared" si="109"/>
        <v>1003.0189045054912</v>
      </c>
      <c r="S145" s="156">
        <f t="shared" si="110"/>
        <v>1128.2552356642195</v>
      </c>
      <c r="T145" s="153"/>
      <c r="U145" s="153"/>
      <c r="W145" s="1">
        <v>75</v>
      </c>
      <c r="X145" s="66">
        <v>12</v>
      </c>
      <c r="Y145" s="17">
        <v>0.9</v>
      </c>
      <c r="Z145">
        <v>2671</v>
      </c>
      <c r="AA145">
        <v>9501</v>
      </c>
      <c r="AB145">
        <v>1016</v>
      </c>
      <c r="AC145">
        <v>1241</v>
      </c>
      <c r="AD145" s="27">
        <f t="shared" si="111"/>
        <v>0.15680441402902828</v>
      </c>
      <c r="AE145" s="27">
        <f t="shared" si="112"/>
        <v>7.5028872096208524E-2</v>
      </c>
      <c r="AF145" s="24">
        <f t="shared" si="113"/>
        <v>2.0899209817250095</v>
      </c>
      <c r="AG145" s="29">
        <f t="shared" si="114"/>
        <v>0.66040735194087585</v>
      </c>
      <c r="AH145" s="29">
        <f t="shared" si="115"/>
        <v>3.557094721078248</v>
      </c>
      <c r="AI145" s="51"/>
      <c r="AJ145" s="51">
        <f t="shared" si="116"/>
        <v>49.54951235390989</v>
      </c>
      <c r="AK145" s="29">
        <f t="shared" si="117"/>
        <v>3.557094721078248</v>
      </c>
      <c r="AL145" s="58">
        <f t="shared" si="118"/>
        <v>0.66040735194087585</v>
      </c>
      <c r="AN145" s="122"/>
      <c r="AO145" s="160"/>
      <c r="AP145" s="160"/>
      <c r="AQ145" s="128"/>
    </row>
    <row r="146" spans="1:43" x14ac:dyDescent="0.2">
      <c r="A146" s="1">
        <v>75</v>
      </c>
      <c r="B146" s="1" t="s">
        <v>390</v>
      </c>
      <c r="C146" s="1" t="s">
        <v>92</v>
      </c>
      <c r="D146" s="66">
        <v>12</v>
      </c>
      <c r="E146" s="21">
        <v>1254</v>
      </c>
      <c r="F146">
        <v>2773</v>
      </c>
      <c r="G146">
        <v>9685</v>
      </c>
      <c r="H146" s="17">
        <v>0.90900000000000003</v>
      </c>
      <c r="I146" s="25">
        <f t="shared" si="101"/>
        <v>0.15654423579435758</v>
      </c>
      <c r="J146" s="25">
        <f t="shared" si="102"/>
        <v>7.5496554940107291E-2</v>
      </c>
      <c r="K146" s="27">
        <f t="shared" si="103"/>
        <v>2.0735282016318068</v>
      </c>
      <c r="L146" s="27">
        <f t="shared" si="104"/>
        <v>0.65468347397002902</v>
      </c>
      <c r="M146" s="27">
        <f t="shared" si="105"/>
        <v>3.4926072845293907</v>
      </c>
      <c r="O146" s="51">
        <f t="shared" si="106"/>
        <v>50.509107162153171</v>
      </c>
      <c r="P146" s="27">
        <f t="shared" si="107"/>
        <v>3.4926072845293907</v>
      </c>
      <c r="Q146" s="58">
        <f t="shared" si="108"/>
        <v>0.65468347397002902</v>
      </c>
      <c r="R146" s="156">
        <f t="shared" si="109"/>
        <v>1025.9263509379168</v>
      </c>
      <c r="S146" s="156">
        <f t="shared" si="110"/>
        <v>1128.6318492166301</v>
      </c>
      <c r="T146" s="153"/>
      <c r="U146" s="153"/>
      <c r="W146" s="1">
        <v>75</v>
      </c>
      <c r="X146" s="66">
        <v>12</v>
      </c>
      <c r="Y146" s="17">
        <v>0.92500000000000004</v>
      </c>
      <c r="Z146">
        <v>2950</v>
      </c>
      <c r="AA146">
        <v>9976</v>
      </c>
      <c r="AB146">
        <v>1044</v>
      </c>
      <c r="AC146">
        <v>1276</v>
      </c>
      <c r="AD146" s="27">
        <f t="shared" si="111"/>
        <v>0.15573549961812483</v>
      </c>
      <c r="AE146" s="27">
        <f t="shared" si="112"/>
        <v>7.6232448155381841E-2</v>
      </c>
      <c r="AF146" s="24">
        <f t="shared" si="113"/>
        <v>2.0429030338983054</v>
      </c>
      <c r="AG146" s="29">
        <f t="shared" si="114"/>
        <v>0.6433457776538547</v>
      </c>
      <c r="AH146" s="29">
        <f t="shared" si="115"/>
        <v>3.3816949152542373</v>
      </c>
      <c r="AI146" s="51"/>
      <c r="AJ146" s="51">
        <f t="shared" si="116"/>
        <v>52.026727212146625</v>
      </c>
      <c r="AK146" s="29">
        <f t="shared" si="117"/>
        <v>3.3816949152542373</v>
      </c>
      <c r="AL146" s="58">
        <f t="shared" si="118"/>
        <v>0.6433457776538547</v>
      </c>
      <c r="AN146" s="122"/>
      <c r="AO146" s="160"/>
      <c r="AP146" s="160"/>
      <c r="AQ146" s="128"/>
    </row>
    <row r="147" spans="1:43" x14ac:dyDescent="0.2">
      <c r="A147" s="1">
        <v>75</v>
      </c>
      <c r="B147" s="1" t="s">
        <v>390</v>
      </c>
      <c r="C147" s="1" t="s">
        <v>92</v>
      </c>
      <c r="D147" s="66">
        <v>12</v>
      </c>
      <c r="E147" s="21">
        <v>1286</v>
      </c>
      <c r="F147">
        <v>3040</v>
      </c>
      <c r="G147">
        <v>10130</v>
      </c>
      <c r="H147" s="17">
        <v>0.93200000000000005</v>
      </c>
      <c r="I147" s="25">
        <f t="shared" si="101"/>
        <v>0.15568975562354728</v>
      </c>
      <c r="J147" s="25">
        <f t="shared" si="102"/>
        <v>7.6739780403672991E-2</v>
      </c>
      <c r="K147" s="27">
        <f t="shared" si="103"/>
        <v>2.0288011615953949</v>
      </c>
      <c r="L147" s="27">
        <f t="shared" si="104"/>
        <v>0.63881101298404031</v>
      </c>
      <c r="M147" s="27">
        <f t="shared" si="105"/>
        <v>3.3322368421052633</v>
      </c>
      <c r="O147" s="51">
        <f t="shared" si="106"/>
        <v>52.829866345132849</v>
      </c>
      <c r="P147" s="27">
        <f t="shared" si="107"/>
        <v>3.3322368421052633</v>
      </c>
      <c r="Q147" s="58">
        <f t="shared" si="108"/>
        <v>0.63881101298404031</v>
      </c>
      <c r="R147" s="156">
        <f t="shared" si="109"/>
        <v>1052.1062897178317</v>
      </c>
      <c r="S147" s="156">
        <f t="shared" si="110"/>
        <v>1128.8694095684889</v>
      </c>
      <c r="T147" s="153"/>
      <c r="U147" s="153"/>
      <c r="W147" s="1">
        <v>75</v>
      </c>
      <c r="X147" s="66">
        <v>12</v>
      </c>
      <c r="Y147" s="17">
        <v>0.95</v>
      </c>
      <c r="Z147">
        <v>3256</v>
      </c>
      <c r="AA147">
        <v>10472</v>
      </c>
      <c r="AB147">
        <v>1072</v>
      </c>
      <c r="AC147">
        <v>1310</v>
      </c>
      <c r="AD147" s="27">
        <f t="shared" si="111"/>
        <v>0.15510277607207035</v>
      </c>
      <c r="AE147" s="27">
        <f t="shared" si="112"/>
        <v>7.7757158828179088E-2</v>
      </c>
      <c r="AF147" s="24">
        <f t="shared" si="113"/>
        <v>1.9947073479729729</v>
      </c>
      <c r="AG147" s="29">
        <f t="shared" si="114"/>
        <v>0.6268907538094054</v>
      </c>
      <c r="AH147" s="29">
        <f t="shared" si="115"/>
        <v>3.2162162162162162</v>
      </c>
      <c r="AI147" s="51"/>
      <c r="AJ147" s="51">
        <f t="shared" si="116"/>
        <v>54.613461043063296</v>
      </c>
      <c r="AK147" s="29">
        <f t="shared" si="117"/>
        <v>3.2162162162162162</v>
      </c>
      <c r="AL147" s="58">
        <f t="shared" si="118"/>
        <v>0.6268907538094054</v>
      </c>
      <c r="AN147" s="122"/>
      <c r="AO147" s="160"/>
      <c r="AP147" s="160"/>
      <c r="AQ147" s="128"/>
    </row>
    <row r="148" spans="1:43" x14ac:dyDescent="0.2">
      <c r="A148" s="1">
        <v>75</v>
      </c>
      <c r="B148" s="1" t="s">
        <v>390</v>
      </c>
      <c r="C148" s="1" t="s">
        <v>92</v>
      </c>
      <c r="D148" s="66">
        <v>12</v>
      </c>
      <c r="E148" s="21">
        <v>1317</v>
      </c>
      <c r="F148">
        <v>3302</v>
      </c>
      <c r="G148">
        <v>10540</v>
      </c>
      <c r="H148" s="17">
        <v>0.95499999999999996</v>
      </c>
      <c r="I148" s="25">
        <f t="shared" si="101"/>
        <v>0.15445486411825038</v>
      </c>
      <c r="J148" s="25">
        <f t="shared" si="102"/>
        <v>7.7604984819800021E-2</v>
      </c>
      <c r="K148" s="27">
        <f t="shared" si="103"/>
        <v>1.9902698837825556</v>
      </c>
      <c r="L148" s="27">
        <f t="shared" si="104"/>
        <v>0.62418834858398198</v>
      </c>
      <c r="M148" s="27">
        <f t="shared" si="105"/>
        <v>3.1920048455481527</v>
      </c>
      <c r="N148" s="16"/>
      <c r="O148" s="51">
        <f t="shared" si="106"/>
        <v>54.968093906979291</v>
      </c>
      <c r="P148" s="27">
        <f t="shared" si="107"/>
        <v>3.1920048455481527</v>
      </c>
      <c r="Q148" s="58">
        <f t="shared" si="108"/>
        <v>0.62418834858398198</v>
      </c>
      <c r="R148" s="156">
        <f t="shared" si="109"/>
        <v>1077.4681054108744</v>
      </c>
      <c r="S148" s="156">
        <f t="shared" si="110"/>
        <v>1128.2388538333764</v>
      </c>
      <c r="T148" s="153"/>
      <c r="U148" s="153"/>
      <c r="W148" s="1">
        <v>75</v>
      </c>
      <c r="X148" s="66">
        <v>12</v>
      </c>
      <c r="Y148" s="17">
        <v>0.97499999999999998</v>
      </c>
      <c r="Z148">
        <v>3578</v>
      </c>
      <c r="AA148">
        <v>10964</v>
      </c>
      <c r="AB148">
        <v>1100</v>
      </c>
      <c r="AC148">
        <v>1345</v>
      </c>
      <c r="AD148" s="27">
        <f t="shared" si="111"/>
        <v>0.15404832729197221</v>
      </c>
      <c r="AE148" s="27">
        <f t="shared" si="112"/>
        <v>7.8948404476378742E-2</v>
      </c>
      <c r="AF148" s="24">
        <f t="shared" si="113"/>
        <v>1.9512532053521521</v>
      </c>
      <c r="AG148" s="29">
        <f t="shared" si="114"/>
        <v>0.61114605729050109</v>
      </c>
      <c r="AH148" s="29">
        <f t="shared" si="115"/>
        <v>3.0642817216321969</v>
      </c>
      <c r="AI148" s="51"/>
      <c r="AJ148" s="51">
        <f t="shared" si="116"/>
        <v>57.179334117279026</v>
      </c>
      <c r="AK148" s="29">
        <f t="shared" si="117"/>
        <v>3.0642817216321969</v>
      </c>
      <c r="AL148" s="58">
        <f t="shared" si="118"/>
        <v>0.61114605729050109</v>
      </c>
      <c r="AN148" s="122"/>
      <c r="AO148" s="160"/>
      <c r="AP148" s="160"/>
      <c r="AQ148" s="128"/>
    </row>
    <row r="149" spans="1:43" x14ac:dyDescent="0.2">
      <c r="A149" s="1">
        <v>75</v>
      </c>
      <c r="B149" s="1" t="s">
        <v>390</v>
      </c>
      <c r="C149" s="1" t="s">
        <v>92</v>
      </c>
      <c r="D149" s="66">
        <v>12</v>
      </c>
      <c r="E149" s="21">
        <v>1345</v>
      </c>
      <c r="F149">
        <v>3601</v>
      </c>
      <c r="G149">
        <v>10990</v>
      </c>
      <c r="H149" s="17">
        <v>0.97499999999999998</v>
      </c>
      <c r="I149" s="25">
        <f t="shared" si="101"/>
        <v>0.15441363707942124</v>
      </c>
      <c r="J149" s="25">
        <f t="shared" si="102"/>
        <v>7.9455898412364417E-2</v>
      </c>
      <c r="K149" s="27">
        <f t="shared" si="103"/>
        <v>1.9433879694876419</v>
      </c>
      <c r="L149" s="27">
        <f t="shared" si="104"/>
        <v>0.60940389757472135</v>
      </c>
      <c r="M149" s="27">
        <f t="shared" si="105"/>
        <v>3.0519300194390446</v>
      </c>
      <c r="O149" s="51">
        <f t="shared" si="106"/>
        <v>57.314929035835142</v>
      </c>
      <c r="P149" s="27">
        <f t="shared" si="107"/>
        <v>3.0519300194390446</v>
      </c>
      <c r="Q149" s="58">
        <f t="shared" si="108"/>
        <v>0.60940389757472135</v>
      </c>
      <c r="R149" s="156">
        <f t="shared" si="109"/>
        <v>1100.3755518432997</v>
      </c>
      <c r="S149" s="156">
        <f t="shared" si="110"/>
        <v>1128.5903095828714</v>
      </c>
      <c r="T149" s="153"/>
      <c r="U149" s="153"/>
      <c r="W149" s="1">
        <v>75</v>
      </c>
      <c r="X149" s="66">
        <v>12</v>
      </c>
      <c r="Y149" s="17">
        <v>1</v>
      </c>
      <c r="Z149">
        <v>3906</v>
      </c>
      <c r="AA149">
        <v>11429</v>
      </c>
      <c r="AB149">
        <v>1128</v>
      </c>
      <c r="AC149">
        <v>1379</v>
      </c>
      <c r="AD149" s="27">
        <f t="shared" si="111"/>
        <v>0.15276090730109415</v>
      </c>
      <c r="AE149" s="27">
        <f t="shared" si="112"/>
        <v>7.9966725851901621E-2</v>
      </c>
      <c r="AF149" s="24">
        <f t="shared" si="113"/>
        <v>1.9103058887768816</v>
      </c>
      <c r="AG149" s="29">
        <f t="shared" si="114"/>
        <v>0.59581566913343087</v>
      </c>
      <c r="AH149" s="29">
        <f t="shared" si="115"/>
        <v>2.926011264720942</v>
      </c>
      <c r="AI149" s="51"/>
      <c r="AJ149" s="51">
        <f t="shared" si="116"/>
        <v>59.604397083763409</v>
      </c>
      <c r="AK149" s="29">
        <f t="shared" si="117"/>
        <v>2.926011264720942</v>
      </c>
      <c r="AL149" s="58">
        <f t="shared" si="118"/>
        <v>0.59581566913343087</v>
      </c>
      <c r="AN149" s="122"/>
      <c r="AO149" s="160"/>
      <c r="AP149" s="160"/>
      <c r="AQ149" s="128"/>
    </row>
    <row r="150" spans="1:43" x14ac:dyDescent="0.2">
      <c r="A150" s="1">
        <v>75</v>
      </c>
      <c r="B150" s="1" t="s">
        <v>390</v>
      </c>
      <c r="C150" s="1" t="s">
        <v>92</v>
      </c>
      <c r="D150" s="66">
        <v>12</v>
      </c>
      <c r="E150" s="34">
        <v>1373</v>
      </c>
      <c r="F150">
        <v>3850</v>
      </c>
      <c r="G150">
        <v>11390</v>
      </c>
      <c r="H150" s="17">
        <v>0.995</v>
      </c>
      <c r="I150" s="25">
        <f t="shared" si="101"/>
        <v>0.15357310969891186</v>
      </c>
      <c r="J150" s="25">
        <f t="shared" si="102"/>
        <v>7.9858103474274411E-2</v>
      </c>
      <c r="K150" s="27">
        <f t="shared" si="103"/>
        <v>1.923074841720779</v>
      </c>
      <c r="L150" s="27">
        <f t="shared" si="104"/>
        <v>0.60139064329118863</v>
      </c>
      <c r="M150" s="27">
        <f t="shared" si="105"/>
        <v>2.9584415584415584</v>
      </c>
      <c r="O150" s="51">
        <f t="shared" si="106"/>
        <v>59.401004705929232</v>
      </c>
      <c r="P150" s="27">
        <f t="shared" si="107"/>
        <v>2.9584415584415584</v>
      </c>
      <c r="Q150" s="58">
        <f t="shared" si="108"/>
        <v>0.60139064329118863</v>
      </c>
      <c r="R150" s="156">
        <f t="shared" si="109"/>
        <v>1123.2829982757255</v>
      </c>
      <c r="S150" s="156">
        <f t="shared" si="110"/>
        <v>1128.9276364580155</v>
      </c>
      <c r="T150" s="153"/>
      <c r="U150" s="153"/>
      <c r="AD150" s="27"/>
      <c r="AE150" s="27"/>
      <c r="AG150" s="29"/>
      <c r="AH150" s="29"/>
      <c r="AL150" s="58"/>
      <c r="AN150" s="122"/>
      <c r="AO150" s="160"/>
      <c r="AP150" s="160"/>
      <c r="AQ150" s="128"/>
    </row>
    <row r="151" spans="1:43" x14ac:dyDescent="0.2">
      <c r="A151" s="1">
        <v>75</v>
      </c>
      <c r="B151" s="1" t="s">
        <v>390</v>
      </c>
      <c r="C151" s="1" t="s">
        <v>92</v>
      </c>
      <c r="D151" s="66">
        <v>12</v>
      </c>
      <c r="E151" s="21">
        <v>1393</v>
      </c>
      <c r="F151">
        <v>4030</v>
      </c>
      <c r="G151">
        <v>11576</v>
      </c>
      <c r="H151" s="17">
        <v>1.01</v>
      </c>
      <c r="I151" s="25">
        <f t="shared" si="101"/>
        <v>0.15163128451726379</v>
      </c>
      <c r="J151" s="25">
        <f t="shared" si="102"/>
        <v>8.0042670749654363E-2</v>
      </c>
      <c r="K151" s="27">
        <f t="shared" si="103"/>
        <v>1.8943806234491314</v>
      </c>
      <c r="L151" s="27">
        <f t="shared" si="104"/>
        <v>0.58866002058196309</v>
      </c>
      <c r="M151" s="27">
        <f t="shared" si="105"/>
        <v>2.8724565756823823</v>
      </c>
      <c r="O151" s="51">
        <f t="shared" si="106"/>
        <v>60.371029892522984</v>
      </c>
      <c r="P151" s="27">
        <f t="shared" si="107"/>
        <v>2.8724565756823823</v>
      </c>
      <c r="Q151" s="58">
        <f t="shared" si="108"/>
        <v>0.58866002058196309</v>
      </c>
      <c r="R151" s="156">
        <f t="shared" si="109"/>
        <v>1139.6454600131722</v>
      </c>
      <c r="S151" s="156">
        <f t="shared" si="110"/>
        <v>1128.3618415972001</v>
      </c>
      <c r="T151" s="153"/>
      <c r="U151" s="153"/>
      <c r="AD151" s="27"/>
      <c r="AE151" s="27"/>
      <c r="AG151" s="29"/>
      <c r="AH151" s="29"/>
      <c r="AL151" s="58"/>
      <c r="AN151" s="122"/>
      <c r="AO151" s="160"/>
      <c r="AP151" s="160"/>
      <c r="AQ151" s="128"/>
    </row>
    <row r="152" spans="1:43" x14ac:dyDescent="0.2">
      <c r="E152" s="21"/>
      <c r="F152"/>
      <c r="G152"/>
      <c r="H152"/>
      <c r="I152" s="25"/>
      <c r="J152" s="25"/>
      <c r="K152" s="27"/>
      <c r="L152" s="27"/>
      <c r="M152" s="27"/>
      <c r="O152" s="51"/>
      <c r="P152" s="27"/>
      <c r="Q152" s="58"/>
      <c r="R152" s="156"/>
      <c r="T152" s="153"/>
      <c r="U152" s="153"/>
      <c r="AD152" s="27"/>
      <c r="AE152" s="27"/>
      <c r="AG152" s="29"/>
      <c r="AH152" s="29"/>
      <c r="AL152" s="58"/>
      <c r="AN152" s="122"/>
      <c r="AO152" s="160"/>
      <c r="AP152" s="160"/>
      <c r="AQ152" s="128"/>
    </row>
    <row r="153" spans="1:43" x14ac:dyDescent="0.2">
      <c r="E153" s="21"/>
      <c r="F153"/>
      <c r="G153"/>
      <c r="H153"/>
      <c r="I153" s="25"/>
      <c r="J153" s="25"/>
      <c r="K153" s="27"/>
      <c r="L153" s="27"/>
      <c r="M153" s="27"/>
      <c r="O153" s="51"/>
      <c r="P153" s="27"/>
      <c r="Q153" s="58"/>
      <c r="R153" s="156"/>
      <c r="T153" s="153"/>
      <c r="U153" s="153"/>
      <c r="AD153" s="27"/>
      <c r="AE153" s="27"/>
      <c r="AG153" s="29"/>
      <c r="AH153" s="29"/>
      <c r="AL153" s="58"/>
      <c r="AN153" s="122"/>
      <c r="AO153" s="160"/>
      <c r="AP153" s="160"/>
      <c r="AQ153" s="128"/>
    </row>
    <row r="154" spans="1:43" x14ac:dyDescent="0.2">
      <c r="A154" s="1">
        <v>76</v>
      </c>
      <c r="B154" s="1" t="s">
        <v>172</v>
      </c>
      <c r="C154" s="1" t="s">
        <v>92</v>
      </c>
      <c r="D154" s="66">
        <v>14</v>
      </c>
      <c r="E154" s="21">
        <v>729</v>
      </c>
      <c r="F154">
        <v>534</v>
      </c>
      <c r="G154">
        <v>3308</v>
      </c>
      <c r="H154">
        <v>0.52600000000000002</v>
      </c>
      <c r="I154" s="25">
        <f t="shared" ref="I154:I163" si="119">0.1515*(G154/1000)/(E154/1000)^2/($D$4/10)^4</f>
        <v>0.15821329413786292</v>
      </c>
      <c r="J154" s="25">
        <f t="shared" ref="J154:J163" si="120">0.5*(F154/1000)/(E154/1000)^3/($D$4/10)^5</f>
        <v>7.3999459282082541E-2</v>
      </c>
      <c r="K154" s="27">
        <f t="shared" ref="K154:K163" si="121">I154/J154</f>
        <v>2.1380331109550559</v>
      </c>
      <c r="L154" s="27">
        <f t="shared" ref="L154:L163" si="122">0.798*I154^1.5/J154</f>
        <v>0.67863898516039556</v>
      </c>
      <c r="M154" s="27">
        <f t="shared" ref="M154:M163" si="123">G154/F154</f>
        <v>6.1947565543071157</v>
      </c>
      <c r="O154" s="51">
        <f t="shared" ref="O154:O163" si="124">G154/(PI()*$D$4^2/4)</f>
        <v>17.251845791678129</v>
      </c>
      <c r="P154" s="27">
        <f t="shared" ref="P154:P163" si="125">M154</f>
        <v>6.1947565543071157</v>
      </c>
      <c r="Q154" s="58">
        <f t="shared" si="108"/>
        <v>0.67863898516039556</v>
      </c>
      <c r="R154" s="156">
        <f t="shared" si="109"/>
        <v>596.4117303299372</v>
      </c>
      <c r="S154" s="156">
        <f t="shared" si="110"/>
        <v>1133.8626051899946</v>
      </c>
      <c r="T154" s="153"/>
      <c r="U154" s="153"/>
      <c r="W154" s="9">
        <v>76</v>
      </c>
      <c r="X154" s="7">
        <v>14</v>
      </c>
      <c r="Y154" s="62">
        <v>0.72499999999999998</v>
      </c>
      <c r="Z154" s="21">
        <v>1567</v>
      </c>
      <c r="AA154">
        <v>6655</v>
      </c>
      <c r="AB154">
        <v>822</v>
      </c>
      <c r="AC154">
        <v>1004</v>
      </c>
      <c r="AD154" s="27">
        <f t="shared" ref="AD154:AD161" si="126">0.1515*(AA154/1000)/(AC154/1000)^2/($D$4/10)^4</f>
        <v>0.16780819382549483</v>
      </c>
      <c r="AE154" s="27">
        <f t="shared" ref="AE154:AE161" si="127">0.5*(Z154/1000)/(AC154/1000)^3/($D$4/10)^5</f>
        <v>8.3126162583519347E-2</v>
      </c>
      <c r="AF154" s="24">
        <f t="shared" ref="AF154:AF161" si="128">AD154/AE154</f>
        <v>2.0187169551691131</v>
      </c>
      <c r="AG154" s="29">
        <f t="shared" ref="AG154:AG161" si="129">0.798*AD154^1.5/AE154</f>
        <v>0.65991029474441421</v>
      </c>
      <c r="AH154" s="29">
        <f t="shared" ref="AH154:AH161" si="130">AA154/Z154</f>
        <v>4.2469687300574348</v>
      </c>
      <c r="AJ154" s="51">
        <f t="shared" ref="AJ154:AJ161" si="131">AA154/(PI()*$D$4^2/4)</f>
        <v>34.707083961190435</v>
      </c>
      <c r="AK154" s="29">
        <f t="shared" ref="AK154:AK161" si="132">AH154</f>
        <v>4.2469687300574348</v>
      </c>
      <c r="AL154" s="58">
        <f t="shared" si="118"/>
        <v>0.65991029474441421</v>
      </c>
      <c r="AN154" s="122"/>
      <c r="AO154" s="160"/>
      <c r="AP154" s="160"/>
      <c r="AQ154" s="128"/>
    </row>
    <row r="155" spans="1:43" x14ac:dyDescent="0.2">
      <c r="A155" s="1">
        <v>76</v>
      </c>
      <c r="B155" s="1" t="s">
        <v>172</v>
      </c>
      <c r="C155" s="1" t="s">
        <v>92</v>
      </c>
      <c r="D155" s="66">
        <v>14</v>
      </c>
      <c r="E155" s="21">
        <v>857</v>
      </c>
      <c r="F155">
        <v>901</v>
      </c>
      <c r="G155">
        <v>4635</v>
      </c>
      <c r="H155">
        <v>0.61899999999999999</v>
      </c>
      <c r="I155" s="25">
        <f t="shared" si="119"/>
        <v>0.16040600529430904</v>
      </c>
      <c r="J155" s="25">
        <f t="shared" si="120"/>
        <v>7.6851473618623781E-2</v>
      </c>
      <c r="K155" s="27">
        <f t="shared" si="121"/>
        <v>2.0872209437430631</v>
      </c>
      <c r="L155" s="27">
        <f t="shared" si="122"/>
        <v>0.66708569387190675</v>
      </c>
      <c r="M155" s="27">
        <f t="shared" si="123"/>
        <v>5.1442841287458378</v>
      </c>
      <c r="O155" s="51">
        <f t="shared" si="124"/>
        <v>24.172401827215275</v>
      </c>
      <c r="P155" s="27">
        <f t="shared" si="125"/>
        <v>5.1442841287458378</v>
      </c>
      <c r="Q155" s="58">
        <f t="shared" si="108"/>
        <v>0.66708569387190675</v>
      </c>
      <c r="R155" s="156">
        <f t="shared" si="109"/>
        <v>701.13148544959699</v>
      </c>
      <c r="S155" s="156">
        <f t="shared" si="110"/>
        <v>1132.6841445066188</v>
      </c>
      <c r="T155" s="153"/>
      <c r="U155" s="153"/>
      <c r="W155" s="9">
        <v>76</v>
      </c>
      <c r="X155" s="7">
        <v>14</v>
      </c>
      <c r="Y155" s="62">
        <v>0.75</v>
      </c>
      <c r="Z155" s="21">
        <v>1769</v>
      </c>
      <c r="AA155">
        <v>7188</v>
      </c>
      <c r="AB155">
        <v>850</v>
      </c>
      <c r="AC155">
        <v>1039</v>
      </c>
      <c r="AD155" s="27">
        <f t="shared" si="126"/>
        <v>0.16924252732565648</v>
      </c>
      <c r="AE155" s="27">
        <f t="shared" si="127"/>
        <v>8.4674192661817055E-2</v>
      </c>
      <c r="AF155" s="24">
        <f t="shared" si="128"/>
        <v>1.9987498198134535</v>
      </c>
      <c r="AG155" s="29">
        <f t="shared" si="129"/>
        <v>0.65616956090669865</v>
      </c>
      <c r="AH155" s="29">
        <f t="shared" si="130"/>
        <v>4.0633126059920857</v>
      </c>
      <c r="AJ155" s="51">
        <f t="shared" si="131"/>
        <v>37.486779791590813</v>
      </c>
      <c r="AK155" s="29">
        <f t="shared" si="132"/>
        <v>4.0633126059920857</v>
      </c>
      <c r="AL155" s="58">
        <f t="shared" si="118"/>
        <v>0.65616956090669865</v>
      </c>
      <c r="AN155" s="122"/>
      <c r="AO155" s="160"/>
      <c r="AP155" s="160"/>
      <c r="AQ155" s="128"/>
    </row>
    <row r="156" spans="1:43" x14ac:dyDescent="0.2">
      <c r="A156" s="1">
        <v>76</v>
      </c>
      <c r="B156" s="1" t="s">
        <v>172</v>
      </c>
      <c r="C156" s="1" t="s">
        <v>92</v>
      </c>
      <c r="D156" s="66">
        <v>14</v>
      </c>
      <c r="E156" s="21">
        <v>978</v>
      </c>
      <c r="F156">
        <v>1411</v>
      </c>
      <c r="G156">
        <v>6255</v>
      </c>
      <c r="H156">
        <v>0.70599999999999996</v>
      </c>
      <c r="I156" s="25">
        <f t="shared" si="119"/>
        <v>0.16621956186533177</v>
      </c>
      <c r="J156" s="25">
        <f t="shared" si="120"/>
        <v>8.0980475709395414E-2</v>
      </c>
      <c r="K156" s="27">
        <f t="shared" si="121"/>
        <v>2.052588113483345</v>
      </c>
      <c r="L156" s="27">
        <f t="shared" si="122"/>
        <v>0.66779900486544597</v>
      </c>
      <c r="M156" s="27">
        <f t="shared" si="123"/>
        <v>4.4330262225372072</v>
      </c>
      <c r="O156" s="51">
        <f t="shared" si="124"/>
        <v>32.621008291096345</v>
      </c>
      <c r="P156" s="27">
        <f t="shared" si="125"/>
        <v>4.4330262225372072</v>
      </c>
      <c r="Q156" s="58">
        <f t="shared" si="108"/>
        <v>0.66779900486544597</v>
      </c>
      <c r="R156" s="156">
        <f t="shared" si="109"/>
        <v>800.12437896115046</v>
      </c>
      <c r="S156" s="156">
        <f t="shared" si="110"/>
        <v>1133.3206500866154</v>
      </c>
      <c r="T156" s="153"/>
      <c r="U156" s="153"/>
      <c r="W156" s="9">
        <v>76</v>
      </c>
      <c r="X156" s="7">
        <v>14</v>
      </c>
      <c r="Y156" s="62">
        <v>0.77500000000000002</v>
      </c>
      <c r="Z156" s="21">
        <v>1988</v>
      </c>
      <c r="AA156">
        <v>7746</v>
      </c>
      <c r="AB156">
        <v>878</v>
      </c>
      <c r="AC156">
        <v>1073</v>
      </c>
      <c r="AD156" s="27">
        <f t="shared" si="126"/>
        <v>0.17100569640045549</v>
      </c>
      <c r="AE156" s="27">
        <f t="shared" si="127"/>
        <v>8.6394697514675836E-2</v>
      </c>
      <c r="AF156" s="24">
        <f t="shared" si="128"/>
        <v>1.9793540728747481</v>
      </c>
      <c r="AG156" s="29">
        <f t="shared" si="129"/>
        <v>0.65317818128992866</v>
      </c>
      <c r="AH156" s="29">
        <f t="shared" si="130"/>
        <v>3.8963782696177063</v>
      </c>
      <c r="AJ156" s="51">
        <f t="shared" si="131"/>
        <v>40.396855351372068</v>
      </c>
      <c r="AK156" s="29">
        <f t="shared" si="132"/>
        <v>3.8963782696177063</v>
      </c>
      <c r="AL156" s="58">
        <f t="shared" si="118"/>
        <v>0.65317818128992866</v>
      </c>
      <c r="AN156" s="122"/>
      <c r="AO156" s="160"/>
      <c r="AP156" s="160"/>
      <c r="AQ156" s="128"/>
    </row>
    <row r="157" spans="1:43" x14ac:dyDescent="0.2">
      <c r="A157" s="1">
        <v>76</v>
      </c>
      <c r="B157" s="1" t="s">
        <v>172</v>
      </c>
      <c r="C157" s="1" t="s">
        <v>92</v>
      </c>
      <c r="D157" s="66">
        <v>14</v>
      </c>
      <c r="E157" s="21">
        <v>1098</v>
      </c>
      <c r="F157">
        <v>2150</v>
      </c>
      <c r="G157">
        <v>8175</v>
      </c>
      <c r="H157">
        <v>0.79300000000000004</v>
      </c>
      <c r="I157" s="25">
        <f t="shared" si="119"/>
        <v>0.17235171524978352</v>
      </c>
      <c r="J157" s="25">
        <f t="shared" si="120"/>
        <v>8.7196953916769071E-2</v>
      </c>
      <c r="K157" s="27">
        <f t="shared" si="121"/>
        <v>1.9765795421511636</v>
      </c>
      <c r="L157" s="27">
        <f t="shared" si="122"/>
        <v>0.65482460907135187</v>
      </c>
      <c r="M157" s="27">
        <f t="shared" si="123"/>
        <v>3.8023255813953489</v>
      </c>
      <c r="O157" s="51">
        <f t="shared" si="124"/>
        <v>42.634171507547975</v>
      </c>
      <c r="P157" s="27">
        <f t="shared" si="125"/>
        <v>3.8023255813953489</v>
      </c>
      <c r="Q157" s="58">
        <f t="shared" si="108"/>
        <v>0.65482460907135187</v>
      </c>
      <c r="R157" s="156">
        <f t="shared" si="109"/>
        <v>898.29914938583147</v>
      </c>
      <c r="S157" s="156">
        <f t="shared" si="110"/>
        <v>1132.7858125924733</v>
      </c>
      <c r="T157" s="153"/>
      <c r="U157" s="153"/>
      <c r="W157" s="9">
        <v>76</v>
      </c>
      <c r="X157" s="7">
        <v>14</v>
      </c>
      <c r="Y157" s="62">
        <v>0.8</v>
      </c>
      <c r="Z157" s="21">
        <v>2222</v>
      </c>
      <c r="AA157">
        <v>8336</v>
      </c>
      <c r="AB157">
        <v>907</v>
      </c>
      <c r="AC157">
        <v>1108</v>
      </c>
      <c r="AD157" s="27">
        <f t="shared" si="126"/>
        <v>0.17258804685373191</v>
      </c>
      <c r="AE157" s="27">
        <f t="shared" si="127"/>
        <v>8.7699001290725789E-2</v>
      </c>
      <c r="AF157" s="24">
        <f t="shared" si="128"/>
        <v>1.9679590909090909</v>
      </c>
      <c r="AG157" s="29">
        <f t="shared" si="129"/>
        <v>0.6524155663743425</v>
      </c>
      <c r="AH157" s="29">
        <f t="shared" si="130"/>
        <v>3.7515751575157514</v>
      </c>
      <c r="AJ157" s="51">
        <f t="shared" si="131"/>
        <v>43.47381696476085</v>
      </c>
      <c r="AK157" s="29">
        <f t="shared" si="132"/>
        <v>3.7515751575157514</v>
      </c>
      <c r="AL157" s="58">
        <f t="shared" si="118"/>
        <v>0.6524155663743425</v>
      </c>
      <c r="AN157" s="122"/>
      <c r="AO157" s="160"/>
      <c r="AP157" s="160"/>
      <c r="AQ157" s="128"/>
    </row>
    <row r="158" spans="1:43" x14ac:dyDescent="0.2">
      <c r="A158" s="1">
        <v>76</v>
      </c>
      <c r="B158" s="1" t="s">
        <v>172</v>
      </c>
      <c r="C158" s="1" t="s">
        <v>92</v>
      </c>
      <c r="D158" s="66">
        <v>14</v>
      </c>
      <c r="E158" s="21">
        <v>1123</v>
      </c>
      <c r="F158">
        <v>2340</v>
      </c>
      <c r="G158">
        <v>8660</v>
      </c>
      <c r="H158">
        <v>0.81100000000000005</v>
      </c>
      <c r="I158" s="25">
        <f t="shared" si="119"/>
        <v>0.17453836696991346</v>
      </c>
      <c r="J158" s="25">
        <f t="shared" si="120"/>
        <v>8.8704665571086791E-2</v>
      </c>
      <c r="K158" s="27">
        <f t="shared" si="121"/>
        <v>1.9676345753205127</v>
      </c>
      <c r="L158" s="27">
        <f t="shared" si="122"/>
        <v>0.655983311493613</v>
      </c>
      <c r="M158" s="27">
        <f t="shared" si="123"/>
        <v>3.700854700854701</v>
      </c>
      <c r="O158" s="51">
        <f t="shared" si="124"/>
        <v>45.163538257537063</v>
      </c>
      <c r="P158" s="27">
        <f t="shared" si="125"/>
        <v>3.700854700854701</v>
      </c>
      <c r="Q158" s="58">
        <f t="shared" si="108"/>
        <v>0.655983311493613</v>
      </c>
      <c r="R158" s="156">
        <f t="shared" si="109"/>
        <v>918.75222655764003</v>
      </c>
      <c r="S158" s="156">
        <f t="shared" si="110"/>
        <v>1132.8634112917878</v>
      </c>
      <c r="T158" s="153"/>
      <c r="U158" s="153"/>
      <c r="W158" s="9">
        <v>76</v>
      </c>
      <c r="X158" s="7">
        <v>14</v>
      </c>
      <c r="Y158" s="62">
        <v>0.82499999999999996</v>
      </c>
      <c r="Z158" s="21">
        <v>2485</v>
      </c>
      <c r="AA158">
        <v>8933</v>
      </c>
      <c r="AB158">
        <v>935</v>
      </c>
      <c r="AC158">
        <v>1143</v>
      </c>
      <c r="AD158" s="27">
        <f t="shared" si="126"/>
        <v>0.17379504967275414</v>
      </c>
      <c r="AE158" s="27">
        <f t="shared" si="127"/>
        <v>8.9342392062877279E-2</v>
      </c>
      <c r="AF158" s="24">
        <f t="shared" si="128"/>
        <v>1.9452697164235413</v>
      </c>
      <c r="AG158" s="29">
        <f t="shared" si="129"/>
        <v>0.64714472896839437</v>
      </c>
      <c r="AH158" s="29">
        <f t="shared" si="130"/>
        <v>3.5947686116700202</v>
      </c>
      <c r="AJ158" s="51">
        <f t="shared" si="131"/>
        <v>46.587284902376283</v>
      </c>
      <c r="AK158" s="29">
        <f t="shared" si="132"/>
        <v>3.5947686116700202</v>
      </c>
      <c r="AL158" s="58">
        <f t="shared" si="118"/>
        <v>0.64714472896839437</v>
      </c>
      <c r="AN158" s="122"/>
      <c r="AO158" s="160"/>
      <c r="AP158" s="160"/>
      <c r="AQ158" s="128"/>
    </row>
    <row r="159" spans="1:43" x14ac:dyDescent="0.2">
      <c r="A159" s="1">
        <v>76</v>
      </c>
      <c r="B159" s="1" t="s">
        <v>172</v>
      </c>
      <c r="C159" s="1" t="s">
        <v>92</v>
      </c>
      <c r="D159" s="66">
        <v>14</v>
      </c>
      <c r="E159" s="21">
        <v>1165</v>
      </c>
      <c r="F159">
        <v>2639</v>
      </c>
      <c r="G159">
        <v>9270</v>
      </c>
      <c r="H159">
        <v>0.84099999999999997</v>
      </c>
      <c r="I159" s="25">
        <f t="shared" si="119"/>
        <v>0.17360427369433953</v>
      </c>
      <c r="J159" s="25">
        <f t="shared" si="120"/>
        <v>8.9604844065297645E-2</v>
      </c>
      <c r="K159" s="27">
        <f t="shared" si="121"/>
        <v>1.9374429530598711</v>
      </c>
      <c r="L159" s="27">
        <f t="shared" si="122"/>
        <v>0.64418709633981375</v>
      </c>
      <c r="M159" s="27">
        <f t="shared" si="123"/>
        <v>3.5126942023493748</v>
      </c>
      <c r="O159" s="51">
        <f t="shared" si="124"/>
        <v>48.344803654430549</v>
      </c>
      <c r="P159" s="27">
        <f t="shared" si="125"/>
        <v>3.5126942023493748</v>
      </c>
      <c r="Q159" s="58">
        <f t="shared" si="108"/>
        <v>0.64418709633981375</v>
      </c>
      <c r="R159" s="156">
        <f t="shared" si="109"/>
        <v>953.11339620627837</v>
      </c>
      <c r="S159" s="156">
        <f t="shared" si="110"/>
        <v>1133.309626880236</v>
      </c>
      <c r="T159" s="153"/>
      <c r="U159" s="153"/>
      <c r="W159" s="9">
        <v>76</v>
      </c>
      <c r="X159" s="7">
        <v>14</v>
      </c>
      <c r="Y159" s="62">
        <v>0.85</v>
      </c>
      <c r="Z159" s="21">
        <v>2763</v>
      </c>
      <c r="AA159">
        <v>9494</v>
      </c>
      <c r="AB159">
        <v>963</v>
      </c>
      <c r="AC159">
        <v>1177</v>
      </c>
      <c r="AD159" s="27">
        <f t="shared" si="126"/>
        <v>0.17419225063978303</v>
      </c>
      <c r="AE159" s="27">
        <f t="shared" si="127"/>
        <v>9.0974854702918342E-2</v>
      </c>
      <c r="AF159" s="24">
        <f t="shared" si="128"/>
        <v>1.9147296383007599</v>
      </c>
      <c r="AG159" s="29">
        <f t="shared" si="129"/>
        <v>0.63771226006835258</v>
      </c>
      <c r="AH159" s="29">
        <f t="shared" si="130"/>
        <v>3.4361201592471953</v>
      </c>
      <c r="AJ159" s="51">
        <f t="shared" si="131"/>
        <v>49.51300602968324</v>
      </c>
      <c r="AK159" s="29">
        <f t="shared" si="132"/>
        <v>3.4361201592471953</v>
      </c>
      <c r="AL159" s="58">
        <f t="shared" si="118"/>
        <v>0.63771226006835258</v>
      </c>
      <c r="AN159" s="122"/>
      <c r="AO159" s="160"/>
      <c r="AP159" s="160"/>
      <c r="AQ159" s="128"/>
    </row>
    <row r="160" spans="1:43" x14ac:dyDescent="0.2">
      <c r="A160" s="1">
        <v>76</v>
      </c>
      <c r="B160" s="1" t="s">
        <v>172</v>
      </c>
      <c r="C160" s="1" t="s">
        <v>92</v>
      </c>
      <c r="D160" s="66">
        <v>14</v>
      </c>
      <c r="E160" s="21">
        <v>1194</v>
      </c>
      <c r="F160">
        <v>2933</v>
      </c>
      <c r="G160">
        <v>9770</v>
      </c>
      <c r="H160">
        <v>0.86199999999999999</v>
      </c>
      <c r="I160" s="25">
        <f t="shared" si="119"/>
        <v>0.17418808271171604</v>
      </c>
      <c r="J160" s="25">
        <f t="shared" si="120"/>
        <v>9.2505798622480165E-2</v>
      </c>
      <c r="K160" s="27">
        <f t="shared" si="121"/>
        <v>1.8829963667746334</v>
      </c>
      <c r="L160" s="27">
        <f t="shared" si="122"/>
        <v>0.62713579957090015</v>
      </c>
      <c r="M160" s="27">
        <f t="shared" si="123"/>
        <v>3.3310603477667917</v>
      </c>
      <c r="O160" s="51">
        <f t="shared" si="124"/>
        <v>50.952398242048169</v>
      </c>
      <c r="P160" s="27">
        <f t="shared" si="125"/>
        <v>3.3310603477667917</v>
      </c>
      <c r="Q160" s="58">
        <f t="shared" si="108"/>
        <v>0.62713579957090015</v>
      </c>
      <c r="R160" s="156">
        <f t="shared" si="109"/>
        <v>976.83896572557626</v>
      </c>
      <c r="S160" s="156">
        <f t="shared" si="110"/>
        <v>1133.2238581503204</v>
      </c>
      <c r="T160" s="153"/>
      <c r="U160" s="153"/>
      <c r="W160" s="9">
        <v>76</v>
      </c>
      <c r="X160" s="7">
        <v>14</v>
      </c>
      <c r="Y160" s="62">
        <v>0.875</v>
      </c>
      <c r="Z160" s="21">
        <v>3078</v>
      </c>
      <c r="AA160">
        <v>10085</v>
      </c>
      <c r="AB160">
        <v>992</v>
      </c>
      <c r="AC160">
        <v>1212</v>
      </c>
      <c r="AD160" s="27">
        <f t="shared" si="126"/>
        <v>0.17450311815181516</v>
      </c>
      <c r="AE160" s="27">
        <f t="shared" si="127"/>
        <v>9.2817663187748048E-2</v>
      </c>
      <c r="AF160" s="24">
        <f t="shared" si="128"/>
        <v>1.8800636878654968</v>
      </c>
      <c r="AG160" s="29">
        <f t="shared" si="129"/>
        <v>0.62672504267666562</v>
      </c>
      <c r="AH160" s="29">
        <f t="shared" si="130"/>
        <v>3.2764782326185835</v>
      </c>
      <c r="AJ160" s="51">
        <f t="shared" si="131"/>
        <v>52.595182832247261</v>
      </c>
      <c r="AK160" s="29">
        <f t="shared" si="132"/>
        <v>3.2764782326185835</v>
      </c>
      <c r="AL160" s="58">
        <f t="shared" si="118"/>
        <v>0.62672504267666562</v>
      </c>
      <c r="AN160" s="122"/>
      <c r="AO160" s="160"/>
      <c r="AP160" s="160"/>
      <c r="AQ160" s="128"/>
    </row>
    <row r="161" spans="1:43" x14ac:dyDescent="0.2">
      <c r="A161" s="1">
        <v>76</v>
      </c>
      <c r="B161" s="1" t="s">
        <v>172</v>
      </c>
      <c r="C161" s="1" t="s">
        <v>92</v>
      </c>
      <c r="D161" s="66">
        <v>14</v>
      </c>
      <c r="E161" s="21">
        <v>1222</v>
      </c>
      <c r="F161">
        <v>3160</v>
      </c>
      <c r="G161">
        <v>10270</v>
      </c>
      <c r="H161">
        <v>0.88200000000000001</v>
      </c>
      <c r="I161" s="25">
        <f t="shared" si="119"/>
        <v>0.17480770074868546</v>
      </c>
      <c r="J161" s="25">
        <f t="shared" si="120"/>
        <v>9.2970108790111972E-2</v>
      </c>
      <c r="K161" s="27">
        <f t="shared" si="121"/>
        <v>1.88025703125</v>
      </c>
      <c r="L161" s="27">
        <f t="shared" si="122"/>
        <v>0.62733626371889772</v>
      </c>
      <c r="M161" s="27">
        <f t="shared" si="123"/>
        <v>3.25</v>
      </c>
      <c r="O161" s="51">
        <f t="shared" si="124"/>
        <v>53.559992829665781</v>
      </c>
      <c r="P161" s="27">
        <f t="shared" si="125"/>
        <v>3.25</v>
      </c>
      <c r="Q161" s="58">
        <f t="shared" si="108"/>
        <v>0.62733626371889772</v>
      </c>
      <c r="R161" s="156">
        <f t="shared" si="109"/>
        <v>999.74641215800182</v>
      </c>
      <c r="S161" s="156">
        <f t="shared" si="110"/>
        <v>1133.4993335124736</v>
      </c>
      <c r="T161" s="153"/>
      <c r="U161" s="153"/>
      <c r="W161" s="9">
        <v>76</v>
      </c>
      <c r="X161" s="7">
        <v>14</v>
      </c>
      <c r="Y161" s="62">
        <v>0.9</v>
      </c>
      <c r="Z161" s="21">
        <v>3391</v>
      </c>
      <c r="AA161">
        <v>10729</v>
      </c>
      <c r="AB161">
        <v>1020</v>
      </c>
      <c r="AC161">
        <v>1247</v>
      </c>
      <c r="AD161" s="27">
        <f t="shared" si="126"/>
        <v>0.17537143962058094</v>
      </c>
      <c r="AE161" s="27">
        <f t="shared" si="127"/>
        <v>9.3885452459674015E-2</v>
      </c>
      <c r="AF161" s="24">
        <f t="shared" si="128"/>
        <v>1.8679298552233856</v>
      </c>
      <c r="AG161" s="29">
        <f t="shared" si="129"/>
        <v>0.62422748714857312</v>
      </c>
      <c r="AH161" s="29">
        <f t="shared" si="130"/>
        <v>3.1639634326157475</v>
      </c>
      <c r="AJ161" s="51">
        <f t="shared" si="131"/>
        <v>55.953764661098745</v>
      </c>
      <c r="AK161" s="29">
        <f t="shared" si="132"/>
        <v>3.1639634326157475</v>
      </c>
      <c r="AL161" s="58">
        <f t="shared" si="118"/>
        <v>0.62422748714857312</v>
      </c>
      <c r="AN161" s="122"/>
      <c r="AO161" s="160"/>
      <c r="AP161" s="160"/>
      <c r="AQ161" s="128"/>
    </row>
    <row r="162" spans="1:43" x14ac:dyDescent="0.2">
      <c r="A162" s="1">
        <v>76</v>
      </c>
      <c r="B162" s="1" t="s">
        <v>172</v>
      </c>
      <c r="C162" s="1" t="s">
        <v>92</v>
      </c>
      <c r="D162" s="66">
        <v>14</v>
      </c>
      <c r="E162" s="21">
        <v>1253</v>
      </c>
      <c r="F162">
        <v>3490</v>
      </c>
      <c r="G162">
        <v>10870</v>
      </c>
      <c r="H162">
        <v>0.90500000000000003</v>
      </c>
      <c r="I162" s="25">
        <f t="shared" si="119"/>
        <v>0.17597862938925829</v>
      </c>
      <c r="J162" s="25">
        <f t="shared" si="120"/>
        <v>9.5244978528157748E-2</v>
      </c>
      <c r="K162" s="27">
        <f t="shared" si="121"/>
        <v>1.847642071095988</v>
      </c>
      <c r="L162" s="27">
        <f t="shared" si="122"/>
        <v>0.61851565937199249</v>
      </c>
      <c r="M162" s="27">
        <f t="shared" si="123"/>
        <v>3.1146131805157595</v>
      </c>
      <c r="O162" s="51">
        <f t="shared" si="124"/>
        <v>56.689106334806915</v>
      </c>
      <c r="P162" s="27">
        <f t="shared" si="125"/>
        <v>3.1146131805157595</v>
      </c>
      <c r="Q162" s="58">
        <f t="shared" si="108"/>
        <v>0.61851565937199249</v>
      </c>
      <c r="R162" s="156">
        <f t="shared" si="109"/>
        <v>1025.1082278510444</v>
      </c>
      <c r="S162" s="156">
        <f t="shared" si="110"/>
        <v>1132.7162738685572</v>
      </c>
      <c r="T162" s="153"/>
      <c r="U162" s="153"/>
      <c r="AD162" s="27"/>
      <c r="AE162" s="27"/>
      <c r="AG162" s="29"/>
      <c r="AH162" s="29"/>
      <c r="AK162" s="29"/>
      <c r="AL162" s="58"/>
      <c r="AN162" s="122"/>
      <c r="AO162" s="160"/>
      <c r="AP162" s="160"/>
      <c r="AQ162" s="128"/>
    </row>
    <row r="163" spans="1:43" x14ac:dyDescent="0.2">
      <c r="A163" s="1">
        <v>76</v>
      </c>
      <c r="B163" s="1" t="s">
        <v>172</v>
      </c>
      <c r="C163" s="1" t="s">
        <v>92</v>
      </c>
      <c r="D163" s="66">
        <v>14</v>
      </c>
      <c r="E163" s="21">
        <v>1276</v>
      </c>
      <c r="F163">
        <v>3640</v>
      </c>
      <c r="G163">
        <v>11300</v>
      </c>
      <c r="H163">
        <v>0.92100000000000004</v>
      </c>
      <c r="I163" s="25">
        <f t="shared" si="119"/>
        <v>0.17640448533328093</v>
      </c>
      <c r="J163" s="25">
        <f t="shared" si="120"/>
        <v>9.4063088571386427E-2</v>
      </c>
      <c r="K163" s="27">
        <f t="shared" si="121"/>
        <v>1.8753847870879119</v>
      </c>
      <c r="L163" s="27">
        <f t="shared" si="122"/>
        <v>0.62856195632909762</v>
      </c>
      <c r="M163" s="27">
        <f t="shared" si="123"/>
        <v>3.1043956043956045</v>
      </c>
      <c r="O163" s="51">
        <f t="shared" si="124"/>
        <v>58.931637680158062</v>
      </c>
      <c r="P163" s="27">
        <f t="shared" si="125"/>
        <v>3.1043956043956045</v>
      </c>
      <c r="Q163" s="58">
        <f t="shared" si="108"/>
        <v>0.62856195632909762</v>
      </c>
      <c r="R163" s="156">
        <f t="shared" si="109"/>
        <v>1043.9250588491082</v>
      </c>
      <c r="S163" s="156">
        <f t="shared" si="110"/>
        <v>1133.4691192715616</v>
      </c>
      <c r="T163" s="153"/>
      <c r="U163" s="153"/>
      <c r="AD163" s="27"/>
      <c r="AE163" s="27"/>
      <c r="AG163" s="29"/>
      <c r="AH163" s="29"/>
      <c r="AK163" s="29"/>
      <c r="AL163" s="58"/>
      <c r="AN163" s="122"/>
      <c r="AO163" s="160"/>
      <c r="AP163" s="160"/>
      <c r="AQ163" s="128"/>
    </row>
    <row r="164" spans="1:43" x14ac:dyDescent="0.2">
      <c r="E164" s="21"/>
      <c r="F164"/>
      <c r="G164"/>
      <c r="H164"/>
      <c r="I164" s="25"/>
      <c r="J164" s="25"/>
      <c r="K164" s="27"/>
      <c r="L164" s="27"/>
      <c r="M164" s="27"/>
      <c r="O164" s="51"/>
      <c r="P164" s="27"/>
      <c r="Q164" s="58"/>
      <c r="R164" s="156"/>
      <c r="T164" s="153"/>
      <c r="U164" s="153"/>
      <c r="AD164" s="27"/>
      <c r="AE164" s="27"/>
      <c r="AG164" s="29"/>
      <c r="AH164" s="29"/>
      <c r="AK164" s="29"/>
      <c r="AL164" s="58"/>
      <c r="AN164" s="122"/>
      <c r="AO164" s="160"/>
      <c r="AP164" s="160"/>
      <c r="AQ164" s="128"/>
    </row>
    <row r="165" spans="1:43" x14ac:dyDescent="0.2">
      <c r="E165" s="21"/>
      <c r="F165"/>
      <c r="G165"/>
      <c r="H165"/>
      <c r="I165" s="25"/>
      <c r="J165" s="25"/>
      <c r="K165" s="27"/>
      <c r="L165" s="27"/>
      <c r="M165" s="27"/>
      <c r="O165" s="51"/>
      <c r="P165" s="27"/>
      <c r="Q165" s="58"/>
      <c r="R165" s="156"/>
      <c r="T165" s="153"/>
      <c r="U165" s="153"/>
      <c r="AD165" s="27"/>
      <c r="AE165" s="27"/>
      <c r="AG165" s="29"/>
      <c r="AH165" s="29"/>
      <c r="AK165" s="29"/>
      <c r="AL165" s="58"/>
      <c r="AN165" s="122"/>
      <c r="AO165" s="160"/>
      <c r="AP165" s="160"/>
      <c r="AQ165" s="128"/>
    </row>
    <row r="166" spans="1:43" x14ac:dyDescent="0.2">
      <c r="A166" s="1">
        <v>77</v>
      </c>
      <c r="B166" s="1">
        <v>89</v>
      </c>
      <c r="C166" s="1" t="s">
        <v>92</v>
      </c>
      <c r="D166" s="66">
        <v>16</v>
      </c>
      <c r="E166" s="21">
        <v>739</v>
      </c>
      <c r="F166" s="47">
        <v>696</v>
      </c>
      <c r="G166" s="21">
        <v>3721</v>
      </c>
      <c r="H166">
        <v>0.53700000000000003</v>
      </c>
      <c r="I166" s="25">
        <f t="shared" ref="I166:I178" si="133">0.1515*(G166/1000)/(E166/1000)^2/($D$4/10)^4</f>
        <v>0.17318222777560285</v>
      </c>
      <c r="J166" s="25">
        <f t="shared" ref="J166:J178" si="134">0.5*(F166/1000)/(E166/1000)^3/($D$4/10)^5</f>
        <v>9.2586101698097764E-2</v>
      </c>
      <c r="K166" s="27">
        <f t="shared" ref="K166:K178" si="135">I166/J166</f>
        <v>1.8704991850754311</v>
      </c>
      <c r="L166" s="27">
        <f t="shared" ref="L166:L178" si="136">0.798*I166^1.5/J166</f>
        <v>0.62117229245919492</v>
      </c>
      <c r="M166" s="27">
        <f t="shared" ref="M166:M178" si="137">G166/F166</f>
        <v>5.3462643678160919</v>
      </c>
      <c r="O166" s="51">
        <f t="shared" ref="O166:O178" si="138">G166/(PI()*$D$4^2/4)</f>
        <v>19.40571892105028</v>
      </c>
      <c r="P166" s="27">
        <f t="shared" ref="P166:P178" si="139">M166</f>
        <v>5.3462643678160919</v>
      </c>
      <c r="Q166" s="58">
        <f t="shared" si="108"/>
        <v>0.62117229245919492</v>
      </c>
      <c r="R166" s="156">
        <f t="shared" si="109"/>
        <v>604.59296119866065</v>
      </c>
      <c r="S166" s="156">
        <f t="shared" si="110"/>
        <v>1125.8714361241352</v>
      </c>
      <c r="T166" s="153"/>
      <c r="U166" s="153"/>
      <c r="W166" s="9">
        <v>77</v>
      </c>
      <c r="X166" s="7">
        <v>16</v>
      </c>
      <c r="Y166" s="62">
        <v>0.72499999999999998</v>
      </c>
      <c r="Z166" s="21">
        <v>1896</v>
      </c>
      <c r="AA166">
        <v>7059</v>
      </c>
      <c r="AB166">
        <v>816</v>
      </c>
      <c r="AC166">
        <v>997</v>
      </c>
      <c r="AD166" s="27">
        <f t="shared" ref="AD166:AD171" si="140">0.1515*(AA166/1000)/(AC166/1000)^2/($D$4/10)^4</f>
        <v>0.18050340301965073</v>
      </c>
      <c r="AE166" s="27">
        <f t="shared" ref="AE166:AE171" si="141">0.5*(Z166/1000)/(AC166/1000)^3/($D$4/10)^5</f>
        <v>0.10271236574627519</v>
      </c>
      <c r="AF166" s="24">
        <f t="shared" ref="AF166:AF171" si="142">AD166/AE166</f>
        <v>1.757367788271361</v>
      </c>
      <c r="AG166" s="29">
        <f t="shared" ref="AG166:AG171" si="143">0.798*AD166^1.5/AE166</f>
        <v>0.59581063383811961</v>
      </c>
      <c r="AH166" s="29">
        <f t="shared" ref="AH166:AH171" si="144">AA166/Z166</f>
        <v>3.7231012658227849</v>
      </c>
      <c r="AJ166" s="51">
        <f t="shared" ref="AJ166:AJ171" si="145">AA166/(PI()*$D$4^2/4)</f>
        <v>36.814020387985465</v>
      </c>
      <c r="AK166" s="29">
        <f t="shared" ref="AK166:AK171" si="146">AH166</f>
        <v>3.7231012658227849</v>
      </c>
      <c r="AL166" s="58">
        <f t="shared" si="118"/>
        <v>0.59581063383811961</v>
      </c>
      <c r="AN166" s="122"/>
      <c r="AO166" s="160"/>
      <c r="AP166" s="160"/>
      <c r="AQ166" s="128"/>
    </row>
    <row r="167" spans="1:43" x14ac:dyDescent="0.2">
      <c r="A167" s="1">
        <v>77</v>
      </c>
      <c r="B167" s="1">
        <v>89</v>
      </c>
      <c r="C167" s="1" t="s">
        <v>92</v>
      </c>
      <c r="D167" s="66">
        <v>16</v>
      </c>
      <c r="E167" s="21">
        <v>807</v>
      </c>
      <c r="F167">
        <v>944</v>
      </c>
      <c r="G167" s="21">
        <v>4550</v>
      </c>
      <c r="H167">
        <v>0.58699999999999997</v>
      </c>
      <c r="I167" s="25">
        <f t="shared" si="133"/>
        <v>0.17758114667661673</v>
      </c>
      <c r="J167" s="25">
        <f t="shared" si="134"/>
        <v>9.6432020042364744E-2</v>
      </c>
      <c r="K167" s="27">
        <f t="shared" si="135"/>
        <v>1.8415164029396185</v>
      </c>
      <c r="L167" s="27">
        <f t="shared" si="136"/>
        <v>0.61926553608980983</v>
      </c>
      <c r="M167" s="27">
        <f t="shared" si="137"/>
        <v>4.8199152542372881</v>
      </c>
      <c r="O167" s="51">
        <f t="shared" si="138"/>
        <v>23.729110747320281</v>
      </c>
      <c r="P167" s="27">
        <f t="shared" si="139"/>
        <v>4.8199152542372881</v>
      </c>
      <c r="Q167" s="58">
        <f t="shared" si="108"/>
        <v>0.61926553608980983</v>
      </c>
      <c r="R167" s="156">
        <f t="shared" si="109"/>
        <v>660.22533110597988</v>
      </c>
      <c r="S167" s="156">
        <f t="shared" si="110"/>
        <v>1124.7450274377852</v>
      </c>
      <c r="T167" s="153"/>
      <c r="U167" s="153"/>
      <c r="W167" s="9">
        <v>77</v>
      </c>
      <c r="X167" s="7">
        <v>16</v>
      </c>
      <c r="Y167" s="62">
        <v>0.75</v>
      </c>
      <c r="Z167" s="21">
        <v>2124</v>
      </c>
      <c r="AA167">
        <v>7604</v>
      </c>
      <c r="AB167">
        <v>844</v>
      </c>
      <c r="AC167">
        <v>1032</v>
      </c>
      <c r="AD167" s="27">
        <f t="shared" si="140"/>
        <v>0.18147434701279971</v>
      </c>
      <c r="AE167" s="27">
        <f t="shared" si="141"/>
        <v>0.10374932857064999</v>
      </c>
      <c r="AF167" s="24">
        <f t="shared" si="142"/>
        <v>1.7491616525423725</v>
      </c>
      <c r="AG167" s="29">
        <f t="shared" si="143"/>
        <v>0.59462129736454417</v>
      </c>
      <c r="AH167" s="29">
        <f t="shared" si="144"/>
        <v>3.5800376647834273</v>
      </c>
      <c r="AJ167" s="51">
        <f t="shared" si="145"/>
        <v>39.656298488488666</v>
      </c>
      <c r="AK167" s="29">
        <f t="shared" si="146"/>
        <v>3.5800376647834273</v>
      </c>
      <c r="AL167" s="58">
        <f t="shared" si="118"/>
        <v>0.59462129736454417</v>
      </c>
      <c r="AN167" s="122"/>
      <c r="AO167" s="160"/>
      <c r="AP167" s="160"/>
      <c r="AQ167" s="128"/>
    </row>
    <row r="168" spans="1:43" x14ac:dyDescent="0.2">
      <c r="A168" s="1">
        <v>77</v>
      </c>
      <c r="B168" s="1">
        <v>89</v>
      </c>
      <c r="C168" s="1" t="s">
        <v>92</v>
      </c>
      <c r="D168" s="66">
        <v>16</v>
      </c>
      <c r="E168" s="21">
        <v>864</v>
      </c>
      <c r="F168">
        <v>1178</v>
      </c>
      <c r="G168" s="21">
        <v>5245</v>
      </c>
      <c r="H168">
        <v>0.628</v>
      </c>
      <c r="I168" s="25">
        <f t="shared" si="133"/>
        <v>0.17858728559670783</v>
      </c>
      <c r="J168" s="25">
        <f t="shared" si="134"/>
        <v>9.8055946756083937E-2</v>
      </c>
      <c r="K168" s="27">
        <f t="shared" si="135"/>
        <v>1.8212794991511037</v>
      </c>
      <c r="L168" s="27">
        <f t="shared" si="136"/>
        <v>0.61419285312963756</v>
      </c>
      <c r="M168" s="27">
        <f t="shared" si="137"/>
        <v>4.4524617996604414</v>
      </c>
      <c r="O168" s="51">
        <f t="shared" si="138"/>
        <v>27.353667224108765</v>
      </c>
      <c r="P168" s="27">
        <f t="shared" si="139"/>
        <v>4.4524617996604414</v>
      </c>
      <c r="Q168" s="58">
        <f t="shared" si="108"/>
        <v>0.61419285312963756</v>
      </c>
      <c r="R168" s="156">
        <f t="shared" si="109"/>
        <v>706.85834705770344</v>
      </c>
      <c r="S168" s="156">
        <f t="shared" si="110"/>
        <v>1125.5706163339228</v>
      </c>
      <c r="T168" s="153"/>
      <c r="U168" s="153"/>
      <c r="W168" s="9">
        <v>77</v>
      </c>
      <c r="X168" s="7">
        <v>16</v>
      </c>
      <c r="Y168" s="62">
        <v>0.77500000000000002</v>
      </c>
      <c r="Z168" s="21">
        <v>2381</v>
      </c>
      <c r="AA168">
        <v>8180</v>
      </c>
      <c r="AB168">
        <v>872</v>
      </c>
      <c r="AC168">
        <v>1066</v>
      </c>
      <c r="AD168" s="27">
        <f t="shared" si="140"/>
        <v>0.18296643369085036</v>
      </c>
      <c r="AE168" s="27">
        <f t="shared" si="141"/>
        <v>0.10552555758346926</v>
      </c>
      <c r="AF168" s="24">
        <f t="shared" si="142"/>
        <v>1.7338589615707685</v>
      </c>
      <c r="AG168" s="29">
        <f t="shared" si="143"/>
        <v>0.59183735132388438</v>
      </c>
      <c r="AH168" s="29">
        <f t="shared" si="144"/>
        <v>3.4355312893742127</v>
      </c>
      <c r="AJ168" s="51">
        <f t="shared" si="145"/>
        <v>42.660247453424155</v>
      </c>
      <c r="AK168" s="29">
        <f t="shared" si="146"/>
        <v>3.4355312893742127</v>
      </c>
      <c r="AL168" s="58">
        <f t="shared" si="118"/>
        <v>0.59183735132388438</v>
      </c>
      <c r="AN168" s="122"/>
      <c r="AO168" s="160"/>
      <c r="AP168" s="160"/>
      <c r="AQ168" s="128"/>
    </row>
    <row r="169" spans="1:43" x14ac:dyDescent="0.2">
      <c r="A169" s="1">
        <v>77</v>
      </c>
      <c r="B169" s="1">
        <v>89</v>
      </c>
      <c r="C169" s="1" t="s">
        <v>92</v>
      </c>
      <c r="D169" s="66">
        <v>16</v>
      </c>
      <c r="E169" s="21">
        <v>924</v>
      </c>
      <c r="F169">
        <v>1472</v>
      </c>
      <c r="G169" s="21">
        <v>5995</v>
      </c>
      <c r="H169">
        <v>0.67200000000000004</v>
      </c>
      <c r="I169" s="25">
        <f t="shared" si="133"/>
        <v>0.17847515745207171</v>
      </c>
      <c r="J169" s="25">
        <f t="shared" si="134"/>
        <v>0.10017555808508749</v>
      </c>
      <c r="K169" s="27">
        <f t="shared" si="135"/>
        <v>1.7816237899116849</v>
      </c>
      <c r="L169" s="27">
        <f t="shared" si="136"/>
        <v>0.60063105254077698</v>
      </c>
      <c r="M169" s="27">
        <f t="shared" si="137"/>
        <v>4.0726902173913047</v>
      </c>
      <c r="O169" s="51">
        <f t="shared" si="138"/>
        <v>31.265059105535183</v>
      </c>
      <c r="P169" s="27">
        <f t="shared" si="139"/>
        <v>4.0726902173913047</v>
      </c>
      <c r="Q169" s="58">
        <f t="shared" si="108"/>
        <v>0.60063105254077698</v>
      </c>
      <c r="R169" s="156">
        <f t="shared" si="109"/>
        <v>755.94573227004389</v>
      </c>
      <c r="S169" s="156">
        <f t="shared" si="110"/>
        <v>1124.9192444494699</v>
      </c>
      <c r="T169" s="153"/>
      <c r="U169" s="153"/>
      <c r="W169" s="9">
        <v>77</v>
      </c>
      <c r="X169" s="7">
        <v>16</v>
      </c>
      <c r="Y169" s="62">
        <v>0.8</v>
      </c>
      <c r="Z169" s="21">
        <v>2663</v>
      </c>
      <c r="AA169">
        <v>8761</v>
      </c>
      <c r="AB169">
        <v>900</v>
      </c>
      <c r="AC169">
        <v>1101</v>
      </c>
      <c r="AD169" s="27">
        <f t="shared" si="140"/>
        <v>0.18370102145159095</v>
      </c>
      <c r="AE169" s="27">
        <f t="shared" si="141"/>
        <v>0.10712210144799916</v>
      </c>
      <c r="AF169" s="24">
        <f t="shared" si="142"/>
        <v>1.7148750721695456</v>
      </c>
      <c r="AG169" s="29">
        <f t="shared" si="143"/>
        <v>0.58653126124397215</v>
      </c>
      <c r="AH169" s="29">
        <f t="shared" si="144"/>
        <v>3.2898986105895607</v>
      </c>
      <c r="AJ169" s="51">
        <f t="shared" si="145"/>
        <v>45.690272364235824</v>
      </c>
      <c r="AK169" s="29">
        <f t="shared" si="146"/>
        <v>3.2898986105895607</v>
      </c>
      <c r="AL169" s="58">
        <f t="shared" si="118"/>
        <v>0.58653126124397215</v>
      </c>
      <c r="AN169" s="122"/>
      <c r="AO169" s="160"/>
      <c r="AP169" s="160"/>
      <c r="AQ169" s="128"/>
    </row>
    <row r="170" spans="1:43" x14ac:dyDescent="0.2">
      <c r="A170" s="1">
        <v>77</v>
      </c>
      <c r="B170" s="1">
        <v>89</v>
      </c>
      <c r="C170" s="1" t="s">
        <v>92</v>
      </c>
      <c r="D170" s="66">
        <v>16</v>
      </c>
      <c r="E170" s="21">
        <v>971</v>
      </c>
      <c r="F170">
        <v>1730</v>
      </c>
      <c r="G170" s="21">
        <v>6630</v>
      </c>
      <c r="H170">
        <v>0.70599999999999996</v>
      </c>
      <c r="I170" s="25">
        <f t="shared" si="133"/>
        <v>0.17873417389697735</v>
      </c>
      <c r="J170" s="25">
        <f t="shared" si="134"/>
        <v>0.10145145679090495</v>
      </c>
      <c r="K170" s="27">
        <f t="shared" si="135"/>
        <v>1.7617704028179193</v>
      </c>
      <c r="L170" s="27">
        <f t="shared" si="136"/>
        <v>0.59436879405578624</v>
      </c>
      <c r="M170" s="27">
        <f t="shared" si="137"/>
        <v>3.8323699421965318</v>
      </c>
      <c r="O170" s="51">
        <f t="shared" si="138"/>
        <v>34.576704231809551</v>
      </c>
      <c r="P170" s="27">
        <f t="shared" si="139"/>
        <v>3.8323699421965318</v>
      </c>
      <c r="Q170" s="58">
        <f t="shared" si="108"/>
        <v>0.59436879405578624</v>
      </c>
      <c r="R170" s="156">
        <f t="shared" si="109"/>
        <v>794.39751735304401</v>
      </c>
      <c r="S170" s="156">
        <f t="shared" si="110"/>
        <v>1125.2089480921304</v>
      </c>
      <c r="T170" s="153"/>
      <c r="U170" s="153"/>
      <c r="W170" s="9">
        <v>77</v>
      </c>
      <c r="X170" s="7">
        <v>16</v>
      </c>
      <c r="Y170" s="62">
        <v>0.82499999999999996</v>
      </c>
      <c r="Z170" s="21">
        <v>2967</v>
      </c>
      <c r="AA170">
        <v>9465</v>
      </c>
      <c r="AB170">
        <v>929</v>
      </c>
      <c r="AC170">
        <v>1135</v>
      </c>
      <c r="AD170" s="27">
        <f t="shared" si="140"/>
        <v>0.18675034982367211</v>
      </c>
      <c r="AE170" s="27">
        <f t="shared" si="141"/>
        <v>0.10894312682257622</v>
      </c>
      <c r="AF170" s="24">
        <f t="shared" si="142"/>
        <v>1.7142003839105153</v>
      </c>
      <c r="AG170" s="29">
        <f t="shared" si="143"/>
        <v>0.59114659362994482</v>
      </c>
      <c r="AH170" s="29">
        <f t="shared" si="144"/>
        <v>3.1900910010111225</v>
      </c>
      <c r="AJ170" s="51">
        <f t="shared" si="145"/>
        <v>49.361765543601422</v>
      </c>
      <c r="AK170" s="29">
        <f t="shared" si="146"/>
        <v>3.1900910010111225</v>
      </c>
      <c r="AL170" s="58">
        <f t="shared" si="118"/>
        <v>0.59114659362994482</v>
      </c>
      <c r="AN170" s="122"/>
      <c r="AO170" s="160"/>
      <c r="AP170" s="160"/>
      <c r="AQ170" s="128"/>
    </row>
    <row r="171" spans="1:43" x14ac:dyDescent="0.2">
      <c r="A171" s="1">
        <v>77</v>
      </c>
      <c r="B171" s="1">
        <v>89</v>
      </c>
      <c r="C171" s="1" t="s">
        <v>92</v>
      </c>
      <c r="D171" s="66">
        <v>16</v>
      </c>
      <c r="E171" s="21">
        <v>1024</v>
      </c>
      <c r="F171">
        <v>2072</v>
      </c>
      <c r="G171" s="21">
        <v>7520</v>
      </c>
      <c r="H171">
        <v>0.74399999999999999</v>
      </c>
      <c r="I171" s="25">
        <f t="shared" si="133"/>
        <v>0.1822848</v>
      </c>
      <c r="J171" s="25">
        <f t="shared" si="134"/>
        <v>0.1036</v>
      </c>
      <c r="K171" s="27">
        <f t="shared" si="135"/>
        <v>1.7595057915057914</v>
      </c>
      <c r="L171" s="27">
        <f t="shared" si="136"/>
        <v>0.59947188555409914</v>
      </c>
      <c r="M171" s="27">
        <f t="shared" si="137"/>
        <v>3.6293436293436292</v>
      </c>
      <c r="O171" s="51">
        <f t="shared" si="138"/>
        <v>39.218222597768907</v>
      </c>
      <c r="P171" s="27">
        <f t="shared" si="139"/>
        <v>3.6293436293436292</v>
      </c>
      <c r="Q171" s="58">
        <f t="shared" si="108"/>
        <v>0.59947188555409914</v>
      </c>
      <c r="R171" s="156">
        <f t="shared" si="109"/>
        <v>837.75804095727813</v>
      </c>
      <c r="S171" s="156">
        <f t="shared" si="110"/>
        <v>1126.018872254406</v>
      </c>
      <c r="T171" s="153"/>
      <c r="U171" s="153"/>
      <c r="W171" s="9">
        <v>77</v>
      </c>
      <c r="X171" s="7">
        <v>16</v>
      </c>
      <c r="Y171" s="62">
        <v>0.85</v>
      </c>
      <c r="Z171" s="21">
        <v>3307</v>
      </c>
      <c r="AA171">
        <v>10171</v>
      </c>
      <c r="AB171">
        <v>957</v>
      </c>
      <c r="AC171">
        <v>1169</v>
      </c>
      <c r="AD171" s="27">
        <f t="shared" si="140"/>
        <v>0.18917648891124506</v>
      </c>
      <c r="AE171" s="27">
        <f t="shared" si="141"/>
        <v>0.11113747759053665</v>
      </c>
      <c r="AF171" s="24">
        <f t="shared" si="142"/>
        <v>1.7021844746938313</v>
      </c>
      <c r="AG171" s="29">
        <f t="shared" si="143"/>
        <v>0.59080355080172098</v>
      </c>
      <c r="AH171" s="29">
        <f t="shared" si="144"/>
        <v>3.0755972180223767</v>
      </c>
      <c r="AJ171" s="51">
        <f t="shared" si="145"/>
        <v>53.04368910131749</v>
      </c>
      <c r="AK171" s="29">
        <f t="shared" si="146"/>
        <v>3.0755972180223767</v>
      </c>
      <c r="AL171" s="58">
        <f t="shared" si="118"/>
        <v>0.59080355080172098</v>
      </c>
      <c r="AN171" s="122"/>
      <c r="AO171" s="160"/>
      <c r="AP171" s="160"/>
      <c r="AQ171" s="128"/>
    </row>
    <row r="172" spans="1:43" x14ac:dyDescent="0.2">
      <c r="A172" s="1">
        <v>77</v>
      </c>
      <c r="B172" s="1">
        <v>89</v>
      </c>
      <c r="C172" s="1" t="s">
        <v>92</v>
      </c>
      <c r="D172" s="66">
        <v>16</v>
      </c>
      <c r="E172" s="21">
        <v>1051</v>
      </c>
      <c r="F172">
        <v>2272</v>
      </c>
      <c r="G172" s="21">
        <v>7960</v>
      </c>
      <c r="H172">
        <v>0.76500000000000001</v>
      </c>
      <c r="I172" s="25">
        <f t="shared" si="133"/>
        <v>0.18316401907150187</v>
      </c>
      <c r="J172" s="25">
        <f t="shared" si="134"/>
        <v>0.10506790027624019</v>
      </c>
      <c r="K172" s="27">
        <f t="shared" si="135"/>
        <v>1.7432918959066908</v>
      </c>
      <c r="L172" s="27">
        <f t="shared" si="136"/>
        <v>0.59537841397146951</v>
      </c>
      <c r="M172" s="27">
        <f t="shared" si="137"/>
        <v>3.5035211267605635</v>
      </c>
      <c r="O172" s="51">
        <f t="shared" si="138"/>
        <v>41.512905834872406</v>
      </c>
      <c r="P172" s="27">
        <f t="shared" si="139"/>
        <v>3.5035211267605635</v>
      </c>
      <c r="Q172" s="58">
        <f t="shared" si="108"/>
        <v>0.59537841397146951</v>
      </c>
      <c r="R172" s="156">
        <f t="shared" si="109"/>
        <v>859.84736430283135</v>
      </c>
      <c r="S172" s="156">
        <f t="shared" si="110"/>
        <v>1123.9834827487991</v>
      </c>
      <c r="T172" s="153"/>
      <c r="U172" s="153"/>
      <c r="AL172" s="58"/>
      <c r="AN172" s="122"/>
      <c r="AO172" s="160"/>
      <c r="AP172" s="160"/>
      <c r="AQ172" s="128"/>
    </row>
    <row r="173" spans="1:43" x14ac:dyDescent="0.2">
      <c r="A173" s="1">
        <v>77</v>
      </c>
      <c r="B173" s="1">
        <v>89</v>
      </c>
      <c r="C173" s="1" t="s">
        <v>92</v>
      </c>
      <c r="D173" s="66">
        <v>16</v>
      </c>
      <c r="E173" s="21">
        <v>1073</v>
      </c>
      <c r="F173">
        <v>2438</v>
      </c>
      <c r="G173" s="21">
        <v>8245</v>
      </c>
      <c r="H173">
        <v>0.78</v>
      </c>
      <c r="I173" s="25">
        <f t="shared" si="133"/>
        <v>0.1820219425279829</v>
      </c>
      <c r="J173" s="25">
        <f t="shared" si="134"/>
        <v>0.10595084131829965</v>
      </c>
      <c r="K173" s="27">
        <f t="shared" si="135"/>
        <v>1.7179848716929855</v>
      </c>
      <c r="L173" s="27">
        <f t="shared" si="136"/>
        <v>0.58490333677133932</v>
      </c>
      <c r="M173" s="27">
        <f t="shared" si="137"/>
        <v>3.3818703855619359</v>
      </c>
      <c r="O173" s="51">
        <f t="shared" si="138"/>
        <v>42.999234749814441</v>
      </c>
      <c r="P173" s="27">
        <f t="shared" si="139"/>
        <v>3.3818703855619359</v>
      </c>
      <c r="Q173" s="58">
        <f t="shared" si="108"/>
        <v>0.58490333677133932</v>
      </c>
      <c r="R173" s="156">
        <f t="shared" si="109"/>
        <v>877.84607221402291</v>
      </c>
      <c r="S173" s="156">
        <f t="shared" si="110"/>
        <v>1125.4436823256704</v>
      </c>
      <c r="T173" s="153"/>
      <c r="U173" s="153"/>
      <c r="AL173" s="58"/>
      <c r="AN173" s="122"/>
      <c r="AO173" s="160"/>
      <c r="AP173" s="160"/>
      <c r="AQ173" s="128"/>
    </row>
    <row r="174" spans="1:43" x14ac:dyDescent="0.2">
      <c r="A174" s="1">
        <v>77</v>
      </c>
      <c r="B174" s="1">
        <v>89</v>
      </c>
      <c r="C174" s="1" t="s">
        <v>92</v>
      </c>
      <c r="D174" s="66">
        <v>16</v>
      </c>
      <c r="E174" s="68">
        <v>1103</v>
      </c>
      <c r="F174" s="47">
        <v>2684</v>
      </c>
      <c r="G174" s="68">
        <v>8825</v>
      </c>
      <c r="H174" s="50">
        <v>0.80200000000000005</v>
      </c>
      <c r="I174" s="25">
        <f t="shared" si="133"/>
        <v>0.18437253116490174</v>
      </c>
      <c r="J174" s="25">
        <f t="shared" si="134"/>
        <v>0.10738060547253585</v>
      </c>
      <c r="K174" s="27">
        <f t="shared" si="135"/>
        <v>1.717000293987518</v>
      </c>
      <c r="L174" s="27">
        <f t="shared" si="136"/>
        <v>0.58833050860621672</v>
      </c>
      <c r="M174" s="27">
        <f t="shared" si="137"/>
        <v>3.2880029806259317</v>
      </c>
      <c r="O174" s="51">
        <f t="shared" si="138"/>
        <v>46.024044471450878</v>
      </c>
      <c r="P174" s="27">
        <f t="shared" si="139"/>
        <v>3.2880029806259317</v>
      </c>
      <c r="Q174" s="58">
        <f t="shared" si="108"/>
        <v>0.58833050860621672</v>
      </c>
      <c r="R174" s="156">
        <f t="shared" si="109"/>
        <v>902.38976482019314</v>
      </c>
      <c r="S174" s="156">
        <f t="shared" si="110"/>
        <v>1125.174270349368</v>
      </c>
      <c r="T174" s="153"/>
      <c r="U174" s="153"/>
      <c r="AL174" s="58"/>
      <c r="AN174" s="122"/>
      <c r="AO174" s="160"/>
      <c r="AP174" s="160"/>
      <c r="AQ174" s="128"/>
    </row>
    <row r="175" spans="1:43" x14ac:dyDescent="0.2">
      <c r="A175" s="1">
        <v>77</v>
      </c>
      <c r="B175" s="1">
        <v>89</v>
      </c>
      <c r="C175" s="1" t="s">
        <v>92</v>
      </c>
      <c r="D175" s="66">
        <v>16</v>
      </c>
      <c r="E175" s="68">
        <v>1124</v>
      </c>
      <c r="F175" s="47">
        <v>2870</v>
      </c>
      <c r="G175" s="68">
        <v>9200</v>
      </c>
      <c r="H175" s="50">
        <v>0.81699999999999995</v>
      </c>
      <c r="I175" s="25">
        <f t="shared" si="133"/>
        <v>0.18509203642304425</v>
      </c>
      <c r="J175" s="25">
        <f t="shared" si="134"/>
        <v>0.10850577101421435</v>
      </c>
      <c r="K175" s="27">
        <f t="shared" si="135"/>
        <v>1.7058266550522647</v>
      </c>
      <c r="L175" s="27">
        <f t="shared" si="136"/>
        <v>0.5856412440868829</v>
      </c>
      <c r="M175" s="27">
        <f t="shared" si="137"/>
        <v>3.2055749128919859</v>
      </c>
      <c r="O175" s="51">
        <f t="shared" si="138"/>
        <v>47.979740412164084</v>
      </c>
      <c r="P175" s="27">
        <f t="shared" si="139"/>
        <v>3.2055749128919859</v>
      </c>
      <c r="Q175" s="58">
        <f t="shared" si="108"/>
        <v>0.5856412440868829</v>
      </c>
      <c r="R175" s="156">
        <f t="shared" si="109"/>
        <v>919.57034964451236</v>
      </c>
      <c r="S175" s="156">
        <f t="shared" si="110"/>
        <v>1125.5451036040545</v>
      </c>
      <c r="T175" s="153"/>
      <c r="U175" s="153"/>
      <c r="AL175" s="58"/>
      <c r="AN175" s="122"/>
      <c r="AO175" s="160"/>
      <c r="AP175" s="160"/>
      <c r="AQ175" s="128"/>
    </row>
    <row r="176" spans="1:43" x14ac:dyDescent="0.2">
      <c r="A176" s="1">
        <v>77</v>
      </c>
      <c r="B176" s="1">
        <v>89</v>
      </c>
      <c r="C176" s="1" t="s">
        <v>92</v>
      </c>
      <c r="D176" s="66">
        <v>16</v>
      </c>
      <c r="E176" s="68">
        <v>1144</v>
      </c>
      <c r="F176" s="47">
        <v>3048</v>
      </c>
      <c r="G176" s="68">
        <v>9695</v>
      </c>
      <c r="H176" s="50">
        <v>0.83199999999999996</v>
      </c>
      <c r="I176" s="25">
        <f t="shared" si="133"/>
        <v>0.18829044995843322</v>
      </c>
      <c r="J176" s="25">
        <f t="shared" si="134"/>
        <v>0.10929662804309001</v>
      </c>
      <c r="K176" s="27">
        <f t="shared" si="135"/>
        <v>1.7227471087598423</v>
      </c>
      <c r="L176" s="27">
        <f t="shared" si="136"/>
        <v>0.59653862343943054</v>
      </c>
      <c r="M176" s="27">
        <f t="shared" si="137"/>
        <v>3.1807742782152233</v>
      </c>
      <c r="O176" s="51">
        <f t="shared" si="138"/>
        <v>50.561259053905523</v>
      </c>
      <c r="P176" s="27">
        <f t="shared" si="139"/>
        <v>3.1807742782152233</v>
      </c>
      <c r="Q176" s="58">
        <f t="shared" si="108"/>
        <v>0.59653862343943054</v>
      </c>
      <c r="R176" s="156">
        <f t="shared" si="109"/>
        <v>935.93281138195914</v>
      </c>
      <c r="S176" s="156">
        <f t="shared" si="110"/>
        <v>1124.9192444494702</v>
      </c>
      <c r="T176" s="153"/>
      <c r="U176" s="153"/>
      <c r="AL176" s="58"/>
      <c r="AN176" s="122"/>
      <c r="AO176" s="160"/>
      <c r="AP176" s="160"/>
      <c r="AQ176" s="128"/>
    </row>
    <row r="177" spans="1:43" x14ac:dyDescent="0.2">
      <c r="A177" s="1">
        <v>77</v>
      </c>
      <c r="B177" s="1">
        <v>89</v>
      </c>
      <c r="C177" s="1" t="s">
        <v>92</v>
      </c>
      <c r="D177" s="66">
        <v>16</v>
      </c>
      <c r="E177" s="68">
        <v>1157</v>
      </c>
      <c r="F177" s="47">
        <v>3175</v>
      </c>
      <c r="G177" s="68">
        <v>9920</v>
      </c>
      <c r="H177" s="50">
        <v>0.84099999999999997</v>
      </c>
      <c r="I177" s="25">
        <f t="shared" si="133"/>
        <v>0.18835514299924777</v>
      </c>
      <c r="J177" s="25">
        <f t="shared" si="134"/>
        <v>0.11005595001603589</v>
      </c>
      <c r="K177" s="27">
        <f t="shared" si="135"/>
        <v>1.7114489763779528</v>
      </c>
      <c r="L177" s="27">
        <f t="shared" si="136"/>
        <v>0.5927281984556465</v>
      </c>
      <c r="M177" s="27">
        <f t="shared" si="137"/>
        <v>3.1244094488188976</v>
      </c>
      <c r="O177" s="51">
        <f t="shared" si="138"/>
        <v>51.734676618333452</v>
      </c>
      <c r="P177" s="27">
        <f t="shared" si="139"/>
        <v>3.1244094488188976</v>
      </c>
      <c r="Q177" s="58">
        <f t="shared" si="108"/>
        <v>0.5927281984556465</v>
      </c>
      <c r="R177" s="156">
        <f t="shared" si="109"/>
        <v>946.56841151129959</v>
      </c>
      <c r="S177" s="156">
        <f t="shared" si="110"/>
        <v>1125.5272431763372</v>
      </c>
      <c r="T177" s="153"/>
      <c r="U177" s="153"/>
      <c r="AL177" s="58"/>
      <c r="AN177" s="122"/>
      <c r="AO177" s="160"/>
      <c r="AP177" s="160"/>
      <c r="AQ177" s="128"/>
    </row>
    <row r="178" spans="1:43" x14ac:dyDescent="0.2">
      <c r="A178" s="1">
        <v>77</v>
      </c>
      <c r="B178" s="1">
        <v>89</v>
      </c>
      <c r="C178" s="1" t="s">
        <v>92</v>
      </c>
      <c r="D178" s="66">
        <v>16</v>
      </c>
      <c r="E178" s="68">
        <v>1174</v>
      </c>
      <c r="F178" s="47">
        <v>3360</v>
      </c>
      <c r="G178" s="68">
        <v>10250</v>
      </c>
      <c r="H178" s="50">
        <v>0.85299999999999998</v>
      </c>
      <c r="I178" s="25">
        <f t="shared" si="133"/>
        <v>0.1890254150547496</v>
      </c>
      <c r="J178" s="25">
        <f t="shared" si="134"/>
        <v>0.11148202810984721</v>
      </c>
      <c r="K178" s="27">
        <f t="shared" si="135"/>
        <v>1.6955684988839288</v>
      </c>
      <c r="L178" s="27">
        <f t="shared" si="136"/>
        <v>0.58827220751922626</v>
      </c>
      <c r="M178" s="27">
        <f t="shared" si="137"/>
        <v>3.0505952380952381</v>
      </c>
      <c r="O178" s="51">
        <f t="shared" si="138"/>
        <v>53.455689046161076</v>
      </c>
      <c r="P178" s="27">
        <f t="shared" si="139"/>
        <v>3.0505952380952381</v>
      </c>
      <c r="Q178" s="58">
        <f t="shared" si="108"/>
        <v>0.58827220751922626</v>
      </c>
      <c r="R178" s="156">
        <f t="shared" si="109"/>
        <v>960.47650398812948</v>
      </c>
      <c r="S178" s="156">
        <f t="shared" si="110"/>
        <v>1125.9982461760017</v>
      </c>
      <c r="T178" s="153"/>
      <c r="U178" s="153"/>
      <c r="AL178" s="58"/>
      <c r="AN178" s="122"/>
      <c r="AO178" s="160"/>
      <c r="AP178" s="160"/>
      <c r="AQ178" s="128"/>
    </row>
    <row r="179" spans="1:43" x14ac:dyDescent="0.2">
      <c r="I179" s="25"/>
      <c r="J179" s="25"/>
      <c r="K179" s="27"/>
      <c r="L179" s="27"/>
      <c r="M179" s="27"/>
      <c r="O179" s="51"/>
      <c r="P179" s="27"/>
      <c r="Q179" s="58"/>
      <c r="R179" s="156"/>
      <c r="T179" s="153"/>
      <c r="U179" s="153"/>
      <c r="AL179" s="58"/>
      <c r="AN179" s="122"/>
      <c r="AO179" s="160"/>
      <c r="AP179" s="160"/>
      <c r="AQ179" s="128"/>
    </row>
    <row r="180" spans="1:43" x14ac:dyDescent="0.2">
      <c r="I180" s="25"/>
      <c r="J180" s="25"/>
      <c r="K180" s="27"/>
      <c r="L180" s="27"/>
      <c r="M180" s="27"/>
      <c r="O180" s="51"/>
      <c r="P180" s="27"/>
      <c r="Q180" s="58"/>
      <c r="R180" s="156"/>
      <c r="T180" s="153"/>
      <c r="U180" s="153"/>
      <c r="AL180" s="58"/>
      <c r="AN180" s="122"/>
      <c r="AO180" s="160"/>
      <c r="AP180" s="160"/>
      <c r="AQ180" s="128"/>
    </row>
    <row r="181" spans="1:43" x14ac:dyDescent="0.2">
      <c r="A181" s="1">
        <v>78</v>
      </c>
      <c r="B181" s="1">
        <v>95</v>
      </c>
      <c r="C181" s="1" t="s">
        <v>92</v>
      </c>
      <c r="D181" s="66">
        <v>18</v>
      </c>
      <c r="E181">
        <v>737</v>
      </c>
      <c r="F181">
        <v>861</v>
      </c>
      <c r="G181">
        <v>4028</v>
      </c>
      <c r="H181">
        <v>0.53300000000000003</v>
      </c>
      <c r="I181" s="25">
        <f t="shared" ref="I181:I186" si="147">0.1515*(G181/1000)/(E181/1000)^2/($D$4/10)^4</f>
        <v>0.18848943600006626</v>
      </c>
      <c r="J181" s="25">
        <f t="shared" ref="J181:J186" si="148">0.5*(F181/1000)/(E181/1000)^3/($D$4/10)^5</f>
        <v>0.11547037125285013</v>
      </c>
      <c r="K181" s="27">
        <f t="shared" ref="K181:K186" si="149">I181/J181</f>
        <v>1.6323619120209056</v>
      </c>
      <c r="L181" s="27">
        <f t="shared" ref="L181:L186" si="150">0.798*I181^1.5/J181</f>
        <v>0.56553938031138551</v>
      </c>
      <c r="M181" s="27">
        <f t="shared" ref="M181:M186" si="151">G181/F181</f>
        <v>4.6782810685249707</v>
      </c>
      <c r="O181" s="51">
        <f t="shared" ref="O181:O186" si="152">G181/(PI()*$D$4^2/4)</f>
        <v>21.006781997847494</v>
      </c>
      <c r="P181" s="27">
        <f t="shared" ref="P181:P186" si="153">M181</f>
        <v>4.6782810685249707</v>
      </c>
      <c r="Q181" s="58">
        <f t="shared" si="108"/>
        <v>0.56553938031138551</v>
      </c>
      <c r="R181" s="156">
        <f t="shared" si="109"/>
        <v>602.95671502491598</v>
      </c>
      <c r="S181" s="156">
        <f t="shared" si="110"/>
        <v>1131.2508724670092</v>
      </c>
      <c r="T181" s="153"/>
      <c r="U181" s="153"/>
      <c r="W181" s="1">
        <v>78</v>
      </c>
      <c r="X181" s="66">
        <v>18</v>
      </c>
      <c r="Y181" s="17">
        <v>0.72499999999999998</v>
      </c>
      <c r="Z181">
        <v>2325</v>
      </c>
      <c r="AA181">
        <v>7590</v>
      </c>
      <c r="AB181">
        <v>820</v>
      </c>
      <c r="AC181">
        <v>1002</v>
      </c>
      <c r="AD181" s="27">
        <f>0.1515*(AA181/1000)/(AC181/1000)^2/($D$4/10)^4</f>
        <v>0.19214932430707451</v>
      </c>
      <c r="AE181" s="27">
        <f>0.5*(Z181/1000)/(AC181/1000)^3/($D$4/10)^5</f>
        <v>0.12407653790152376</v>
      </c>
      <c r="AF181" s="24">
        <f>AD181/AE181</f>
        <v>1.5486354435483871</v>
      </c>
      <c r="AG181" s="29">
        <f>0.798*AD181^1.5/AE181</f>
        <v>0.54171581773031041</v>
      </c>
      <c r="AH181" s="29">
        <f>AA181/Z181</f>
        <v>3.2645161290322582</v>
      </c>
      <c r="AJ181" s="51">
        <f>AA181/(PI()*$D$4^2/4)</f>
        <v>39.583285840035373</v>
      </c>
      <c r="AK181" s="29">
        <f>AH181</f>
        <v>3.2645161290322582</v>
      </c>
      <c r="AL181" s="58">
        <f t="shared" si="118"/>
        <v>0.54171581773031041</v>
      </c>
      <c r="AN181" s="122"/>
      <c r="AO181" s="160"/>
      <c r="AP181" s="160"/>
      <c r="AQ181" s="128"/>
    </row>
    <row r="182" spans="1:43" x14ac:dyDescent="0.2">
      <c r="A182" s="1">
        <v>78</v>
      </c>
      <c r="B182" s="1">
        <v>95</v>
      </c>
      <c r="C182" s="1" t="s">
        <v>92</v>
      </c>
      <c r="D182" s="66">
        <v>18</v>
      </c>
      <c r="E182">
        <v>847</v>
      </c>
      <c r="F182">
        <v>1348</v>
      </c>
      <c r="G182">
        <v>5390</v>
      </c>
      <c r="H182">
        <v>0.61299999999999999</v>
      </c>
      <c r="I182" s="25">
        <f t="shared" si="147"/>
        <v>0.19096530608564988</v>
      </c>
      <c r="J182" s="25">
        <f t="shared" si="148"/>
        <v>0.11909938954250958</v>
      </c>
      <c r="K182" s="27">
        <f t="shared" si="149"/>
        <v>1.6034112921921362</v>
      </c>
      <c r="L182" s="27">
        <f t="shared" si="150"/>
        <v>0.559145798422513</v>
      </c>
      <c r="M182" s="27">
        <f t="shared" si="151"/>
        <v>3.9985163204747773</v>
      </c>
      <c r="O182" s="51">
        <f t="shared" si="152"/>
        <v>28.109869654517873</v>
      </c>
      <c r="P182" s="27">
        <f t="shared" si="153"/>
        <v>3.9985163204747773</v>
      </c>
      <c r="Q182" s="58">
        <f t="shared" si="108"/>
        <v>0.559145798422513</v>
      </c>
      <c r="R182" s="156">
        <f t="shared" si="109"/>
        <v>692.95025458087355</v>
      </c>
      <c r="S182" s="156">
        <f t="shared" si="110"/>
        <v>1130.4245588595002</v>
      </c>
      <c r="T182" s="153"/>
      <c r="U182" s="153"/>
      <c r="W182" s="1">
        <v>78</v>
      </c>
      <c r="X182" s="66">
        <v>18</v>
      </c>
      <c r="Y182" s="17">
        <v>0.75</v>
      </c>
      <c r="Z182">
        <v>2602</v>
      </c>
      <c r="AA182">
        <v>8160</v>
      </c>
      <c r="AB182">
        <v>848</v>
      </c>
      <c r="AC182">
        <v>1036</v>
      </c>
      <c r="AD182" s="27">
        <f>0.1515*(AA182/1000)/(AC182/1000)^2/($D$4/10)^4</f>
        <v>0.19324273553465213</v>
      </c>
      <c r="AE182" s="27">
        <f>0.5*(Z182/1000)/(AC182/1000)^3/($D$4/10)^5</f>
        <v>0.12563131344869241</v>
      </c>
      <c r="AF182" s="24">
        <f>AD182/AE182</f>
        <v>1.5381733282090702</v>
      </c>
      <c r="AG182" s="29">
        <f>0.798*AD182^1.5/AE182</f>
        <v>0.53958486085611079</v>
      </c>
      <c r="AH182" s="29">
        <f>AA182/Z182</f>
        <v>3.1360491929285166</v>
      </c>
      <c r="AJ182" s="51">
        <f>AA182/(PI()*$D$4^2/4)</f>
        <v>42.555943669919451</v>
      </c>
      <c r="AK182" s="29">
        <f>AH182</f>
        <v>3.1360491929285166</v>
      </c>
      <c r="AL182" s="58">
        <f t="shared" si="118"/>
        <v>0.53958486085611079</v>
      </c>
      <c r="AN182" s="122"/>
      <c r="AO182" s="160"/>
      <c r="AP182" s="160"/>
      <c r="AQ182" s="128"/>
    </row>
    <row r="183" spans="1:43" x14ac:dyDescent="0.2">
      <c r="A183" s="1">
        <v>78</v>
      </c>
      <c r="B183" s="1">
        <v>95</v>
      </c>
      <c r="C183" s="1" t="s">
        <v>92</v>
      </c>
      <c r="D183" s="66">
        <v>18</v>
      </c>
      <c r="E183">
        <v>901</v>
      </c>
      <c r="F183">
        <v>1634</v>
      </c>
      <c r="G183">
        <v>6040</v>
      </c>
      <c r="H183">
        <v>0.65200000000000002</v>
      </c>
      <c r="I183" s="25">
        <f t="shared" si="147"/>
        <v>0.18911234739745331</v>
      </c>
      <c r="J183" s="25">
        <f t="shared" si="148"/>
        <v>0.11993544573665431</v>
      </c>
      <c r="K183" s="27">
        <f t="shared" si="149"/>
        <v>1.5767844629742962</v>
      </c>
      <c r="L183" s="27">
        <f t="shared" si="150"/>
        <v>0.54718623782285514</v>
      </c>
      <c r="M183" s="27">
        <f t="shared" si="151"/>
        <v>3.6964504283965729</v>
      </c>
      <c r="O183" s="51">
        <f t="shared" si="152"/>
        <v>31.499742618420768</v>
      </c>
      <c r="P183" s="27">
        <f t="shared" si="153"/>
        <v>3.6964504283965729</v>
      </c>
      <c r="Q183" s="58">
        <f t="shared" si="108"/>
        <v>0.54718623782285514</v>
      </c>
      <c r="R183" s="156">
        <f t="shared" si="109"/>
        <v>737.12890127198</v>
      </c>
      <c r="S183" s="156">
        <f t="shared" si="110"/>
        <v>1130.5657994969017</v>
      </c>
      <c r="T183" s="153"/>
      <c r="U183" s="153"/>
      <c r="W183" s="1">
        <v>78</v>
      </c>
      <c r="X183" s="66">
        <v>18</v>
      </c>
      <c r="Y183" s="17">
        <v>0.77500000000000002</v>
      </c>
      <c r="Z183">
        <v>2899</v>
      </c>
      <c r="AA183">
        <v>8756</v>
      </c>
      <c r="AB183">
        <v>876</v>
      </c>
      <c r="AC183">
        <v>1071</v>
      </c>
      <c r="AD183" s="27">
        <f>0.1515*(AA183/1000)/(AC183/1000)^2/($D$4/10)^4</f>
        <v>0.19402573621469504</v>
      </c>
      <c r="AE183" s="27">
        <f>0.5*(Z183/1000)/(AC183/1000)^3/($D$4/10)^5</f>
        <v>0.1266921414856238</v>
      </c>
      <c r="AF183" s="24">
        <f>AD183/AE183</f>
        <v>1.5314741225422559</v>
      </c>
      <c r="AG183" s="29">
        <f>0.798*AD183^1.5/AE183</f>
        <v>0.5383221182953104</v>
      </c>
      <c r="AH183" s="29">
        <f>AA183/Z183</f>
        <v>3.0203518454639533</v>
      </c>
      <c r="AJ183" s="51">
        <f>AA183/(PI()*$D$4^2/4)</f>
        <v>45.664196418359644</v>
      </c>
      <c r="AK183" s="29">
        <f>AH183</f>
        <v>3.0203518454639533</v>
      </c>
      <c r="AL183" s="58">
        <f t="shared" si="118"/>
        <v>0.5383221182953104</v>
      </c>
      <c r="AN183" s="122"/>
      <c r="AO183" s="160"/>
      <c r="AP183" s="160"/>
      <c r="AQ183" s="128"/>
    </row>
    <row r="184" spans="1:43" x14ac:dyDescent="0.2">
      <c r="A184" s="1">
        <v>78</v>
      </c>
      <c r="B184" s="1">
        <v>95</v>
      </c>
      <c r="C184" s="1" t="s">
        <v>92</v>
      </c>
      <c r="D184" s="66">
        <v>18</v>
      </c>
      <c r="E184">
        <v>982</v>
      </c>
      <c r="F184">
        <v>2157</v>
      </c>
      <c r="G184">
        <v>7260</v>
      </c>
      <c r="H184">
        <v>0.71099999999999997</v>
      </c>
      <c r="I184" s="25">
        <f t="shared" si="147"/>
        <v>0.19135780200679439</v>
      </c>
      <c r="J184" s="25">
        <f t="shared" si="148"/>
        <v>0.12228848255791121</v>
      </c>
      <c r="K184" s="27">
        <f t="shared" si="149"/>
        <v>1.5648064151599441</v>
      </c>
      <c r="L184" s="27">
        <f t="shared" si="150"/>
        <v>0.54624389501875226</v>
      </c>
      <c r="M184" s="27">
        <f t="shared" si="151"/>
        <v>3.3657858136300418</v>
      </c>
      <c r="O184" s="51">
        <f t="shared" si="152"/>
        <v>37.862273412207749</v>
      </c>
      <c r="P184" s="27">
        <f t="shared" si="153"/>
        <v>3.3657858136300418</v>
      </c>
      <c r="Q184" s="58">
        <f t="shared" si="108"/>
        <v>0.54624389501875226</v>
      </c>
      <c r="R184" s="156">
        <f t="shared" si="109"/>
        <v>803.39687130863979</v>
      </c>
      <c r="S184" s="156">
        <f t="shared" si="110"/>
        <v>1129.9534054973838</v>
      </c>
      <c r="T184" s="153"/>
      <c r="U184" s="153"/>
      <c r="W184" s="1">
        <v>78</v>
      </c>
      <c r="X184" s="66">
        <v>18</v>
      </c>
      <c r="Y184" s="17">
        <v>0.8</v>
      </c>
      <c r="Z184">
        <v>3217</v>
      </c>
      <c r="AA184">
        <v>9376</v>
      </c>
      <c r="AB184">
        <v>904</v>
      </c>
      <c r="AC184">
        <v>1106</v>
      </c>
      <c r="AD184" s="27">
        <f>0.1515*(AA184/1000)/(AC184/1000)^2/($D$4/10)^4</f>
        <v>0.19482284161211733</v>
      </c>
      <c r="AE184" s="27">
        <f>0.5*(Z184/1000)/(AC184/1000)^3/($D$4/10)^5</f>
        <v>0.12766020992537994</v>
      </c>
      <c r="AF184" s="24">
        <f>AD184/AE184</f>
        <v>1.5261046627292509</v>
      </c>
      <c r="AG184" s="29">
        <f>0.798*AD184^1.5/AE184</f>
        <v>0.53753549515943355</v>
      </c>
      <c r="AH184" s="29">
        <f>AA184/Z184</f>
        <v>2.9145166304009948</v>
      </c>
      <c r="AJ184" s="51">
        <f>AA184/(PI()*$D$4^2/4)</f>
        <v>48.897613707005483</v>
      </c>
      <c r="AK184" s="29">
        <f>AH184</f>
        <v>2.9145166304009948</v>
      </c>
      <c r="AL184" s="58">
        <f t="shared" si="118"/>
        <v>0.53753549515943355</v>
      </c>
      <c r="AN184" s="122"/>
      <c r="AO184" s="160"/>
      <c r="AP184" s="160"/>
      <c r="AQ184" s="128"/>
    </row>
    <row r="185" spans="1:43" x14ac:dyDescent="0.2">
      <c r="A185" s="1">
        <v>78</v>
      </c>
      <c r="B185" s="1">
        <v>95</v>
      </c>
      <c r="C185" s="1" t="s">
        <v>92</v>
      </c>
      <c r="D185" s="66">
        <v>18</v>
      </c>
      <c r="E185">
        <v>1102</v>
      </c>
      <c r="F185">
        <v>3160</v>
      </c>
      <c r="G185">
        <v>9250</v>
      </c>
      <c r="H185">
        <v>0.79700000000000004</v>
      </c>
      <c r="I185" s="25">
        <f t="shared" si="147"/>
        <v>0.19360254966222112</v>
      </c>
      <c r="J185" s="25">
        <f t="shared" si="148"/>
        <v>0.1267687398790098</v>
      </c>
      <c r="K185" s="27">
        <f t="shared" si="149"/>
        <v>1.5272104924841774</v>
      </c>
      <c r="L185" s="27">
        <f t="shared" si="150"/>
        <v>0.53623767914234521</v>
      </c>
      <c r="M185" s="27">
        <f t="shared" si="151"/>
        <v>2.9272151898734178</v>
      </c>
      <c r="O185" s="51">
        <f t="shared" si="152"/>
        <v>48.240499870925845</v>
      </c>
      <c r="P185" s="27">
        <f t="shared" si="153"/>
        <v>2.9272151898734178</v>
      </c>
      <c r="Q185" s="58">
        <f t="shared" si="108"/>
        <v>0.53623767914234521</v>
      </c>
      <c r="R185" s="156">
        <f t="shared" si="109"/>
        <v>901.5716417333208</v>
      </c>
      <c r="S185" s="156">
        <f t="shared" si="110"/>
        <v>1131.2065768297625</v>
      </c>
      <c r="T185" s="153"/>
      <c r="U185" s="153"/>
      <c r="AD185" s="27"/>
      <c r="AE185" s="27"/>
      <c r="AG185" s="29"/>
      <c r="AH185" s="29"/>
      <c r="AK185" s="29"/>
      <c r="AL185" s="58"/>
      <c r="AN185" s="122"/>
      <c r="AO185" s="160"/>
      <c r="AP185" s="160"/>
      <c r="AQ185" s="128"/>
    </row>
    <row r="186" spans="1:43" x14ac:dyDescent="0.2">
      <c r="A186" s="1">
        <v>78</v>
      </c>
      <c r="B186" s="1">
        <v>95</v>
      </c>
      <c r="C186" s="1" t="s">
        <v>92</v>
      </c>
      <c r="D186" s="66">
        <v>18</v>
      </c>
      <c r="E186">
        <v>1110</v>
      </c>
      <c r="F186">
        <v>3288</v>
      </c>
      <c r="G186">
        <v>9525</v>
      </c>
      <c r="H186">
        <v>0.80300000000000005</v>
      </c>
      <c r="I186" s="25">
        <f t="shared" si="147"/>
        <v>0.19649502340394445</v>
      </c>
      <c r="J186" s="25">
        <f t="shared" si="148"/>
        <v>0.129072210168971</v>
      </c>
      <c r="K186" s="27">
        <f t="shared" si="149"/>
        <v>1.5223650632983576</v>
      </c>
      <c r="L186" s="27">
        <f t="shared" si="150"/>
        <v>0.53851459465763907</v>
      </c>
      <c r="M186" s="27">
        <f t="shared" si="151"/>
        <v>2.8968978102189782</v>
      </c>
      <c r="O186" s="51">
        <f t="shared" si="152"/>
        <v>49.674676894115535</v>
      </c>
      <c r="P186" s="27">
        <f t="shared" si="153"/>
        <v>2.8968978102189782</v>
      </c>
      <c r="Q186" s="58">
        <f t="shared" si="108"/>
        <v>0.53851459465763907</v>
      </c>
      <c r="R186" s="156">
        <f t="shared" si="109"/>
        <v>908.11662642829947</v>
      </c>
      <c r="S186" s="156">
        <f t="shared" si="110"/>
        <v>1130.904889699003</v>
      </c>
      <c r="T186" s="153"/>
      <c r="U186" s="153"/>
      <c r="AD186" s="27"/>
      <c r="AE186" s="27"/>
      <c r="AG186" s="29"/>
      <c r="AH186" s="29"/>
      <c r="AK186" s="29"/>
      <c r="AL186" s="58"/>
      <c r="AN186" s="122"/>
      <c r="AO186" s="160"/>
      <c r="AP186" s="160"/>
      <c r="AQ186" s="128"/>
    </row>
    <row r="187" spans="1:43" x14ac:dyDescent="0.2">
      <c r="E187"/>
      <c r="F187"/>
      <c r="G187"/>
      <c r="H187"/>
      <c r="I187" s="25"/>
      <c r="J187" s="25"/>
      <c r="K187" s="27"/>
      <c r="L187" s="27"/>
      <c r="M187" s="27"/>
      <c r="O187" s="51"/>
      <c r="P187" s="27"/>
      <c r="Q187" s="58"/>
      <c r="R187" s="156"/>
      <c r="T187" s="153"/>
      <c r="U187" s="153"/>
      <c r="AD187" s="27"/>
      <c r="AE187" s="27"/>
      <c r="AG187" s="29"/>
      <c r="AH187" s="29"/>
      <c r="AK187" s="29"/>
      <c r="AL187" s="58"/>
      <c r="AN187" s="122"/>
      <c r="AO187" s="160"/>
      <c r="AP187" s="160"/>
      <c r="AQ187" s="128"/>
    </row>
    <row r="188" spans="1:43" x14ac:dyDescent="0.2">
      <c r="E188"/>
      <c r="F188"/>
      <c r="G188"/>
      <c r="H188"/>
      <c r="I188" s="25"/>
      <c r="J188" s="25"/>
      <c r="K188" s="27"/>
      <c r="L188" s="27"/>
      <c r="M188" s="27"/>
      <c r="O188" s="51"/>
      <c r="P188" s="27"/>
      <c r="Q188" s="58"/>
      <c r="R188" s="156"/>
      <c r="T188" s="153"/>
      <c r="U188" s="153"/>
      <c r="AD188" s="27"/>
      <c r="AE188" s="27"/>
      <c r="AG188" s="29"/>
      <c r="AH188" s="29"/>
      <c r="AK188" s="29"/>
      <c r="AL188" s="58"/>
      <c r="AN188" s="122"/>
      <c r="AO188" s="160"/>
      <c r="AP188" s="160"/>
      <c r="AQ188" s="128"/>
    </row>
    <row r="189" spans="1:43" x14ac:dyDescent="0.2">
      <c r="A189" s="1">
        <v>79</v>
      </c>
      <c r="B189" s="1" t="s">
        <v>390</v>
      </c>
      <c r="C189" s="1" t="s">
        <v>92</v>
      </c>
      <c r="D189" s="66">
        <v>20</v>
      </c>
      <c r="E189">
        <v>733</v>
      </c>
      <c r="F189">
        <v>945</v>
      </c>
      <c r="G189">
        <v>4117</v>
      </c>
      <c r="H189">
        <v>0.52700000000000002</v>
      </c>
      <c r="I189" s="25">
        <f t="shared" ref="I189:I195" si="154">0.1515*(G189/1000)/(E189/1000)^2/($D$4/10)^4</f>
        <v>0.19476254749693364</v>
      </c>
      <c r="J189" s="25">
        <f t="shared" ref="J189:J195" si="155">0.5*(F189/1000)/(E189/1000)^3/($D$4/10)^5</f>
        <v>0.12882191736592041</v>
      </c>
      <c r="K189" s="27">
        <f t="shared" ref="K189:K195" si="156">I189/J189</f>
        <v>1.5118743105158725</v>
      </c>
      <c r="L189" s="27">
        <f t="shared" ref="L189:L195" si="157">0.798*I189^1.5/J189</f>
        <v>0.53244076928237583</v>
      </c>
      <c r="M189" s="27">
        <f t="shared" ref="M189:M195" si="158">G189/F189</f>
        <v>4.3566137566137568</v>
      </c>
      <c r="O189" s="51">
        <f t="shared" ref="O189:O195" si="159">G189/(PI()*$D$4^2/4)</f>
        <v>21.470933834443429</v>
      </c>
      <c r="P189" s="27">
        <f t="shared" ref="P189:P195" si="160">M189</f>
        <v>4.3566137566137568</v>
      </c>
      <c r="Q189" s="58">
        <f t="shared" si="108"/>
        <v>0.53244076928237583</v>
      </c>
      <c r="R189" s="156">
        <f t="shared" si="109"/>
        <v>599.68422267742665</v>
      </c>
      <c r="S189" s="156">
        <f t="shared" si="110"/>
        <v>1137.9207261431245</v>
      </c>
      <c r="T189" s="153"/>
      <c r="U189" s="153"/>
      <c r="W189" s="9">
        <v>79</v>
      </c>
      <c r="X189" s="7">
        <v>20</v>
      </c>
      <c r="Y189" s="17">
        <v>0.72499999999999998</v>
      </c>
      <c r="Z189" s="21">
        <v>2610</v>
      </c>
      <c r="AA189">
        <v>7953</v>
      </c>
      <c r="AB189">
        <v>825</v>
      </c>
      <c r="AC189">
        <v>1008</v>
      </c>
      <c r="AD189" s="27">
        <f>0.1515*(AA189/1000)/(AC189/1000)^2/($D$4/10)^4</f>
        <v>0.19894931446712016</v>
      </c>
      <c r="AE189" s="27">
        <f>0.5*(Z189/1000)/(AC189/1000)^3/($D$4/10)^5</f>
        <v>0.13681344707195042</v>
      </c>
      <c r="AF189" s="24">
        <f>AD189/AE189</f>
        <v>1.4541649137931039</v>
      </c>
      <c r="AG189" s="29">
        <f>0.798*AD189^1.5/AE189</f>
        <v>0.5175922638909608</v>
      </c>
      <c r="AH189" s="29">
        <f>AA189/Z189</f>
        <v>3.0471264367816091</v>
      </c>
      <c r="AJ189" s="51">
        <f>AA189/(PI()*$D$4^2/4)</f>
        <v>41.476399510645756</v>
      </c>
      <c r="AK189" s="29">
        <f>AH189</f>
        <v>3.0471264367816091</v>
      </c>
      <c r="AL189" s="58">
        <f t="shared" si="118"/>
        <v>0.5175922638909608</v>
      </c>
      <c r="AN189" s="122"/>
      <c r="AO189" s="160"/>
      <c r="AP189" s="160"/>
      <c r="AQ189" s="128"/>
    </row>
    <row r="190" spans="1:43" x14ac:dyDescent="0.2">
      <c r="A190" s="1">
        <v>79</v>
      </c>
      <c r="B190" s="1" t="s">
        <v>390</v>
      </c>
      <c r="C190" s="1" t="s">
        <v>92</v>
      </c>
      <c r="D190" s="66">
        <v>20</v>
      </c>
      <c r="E190">
        <v>800</v>
      </c>
      <c r="F190">
        <v>1272</v>
      </c>
      <c r="G190">
        <v>4948</v>
      </c>
      <c r="H190">
        <v>0.57499999999999996</v>
      </c>
      <c r="I190" s="25">
        <f t="shared" si="154"/>
        <v>0.19650890956799996</v>
      </c>
      <c r="J190" s="25">
        <f t="shared" si="155"/>
        <v>0.13337886719999997</v>
      </c>
      <c r="K190" s="27">
        <f t="shared" si="156"/>
        <v>1.473313679245283</v>
      </c>
      <c r="L190" s="27">
        <f t="shared" si="157"/>
        <v>0.5211817926958634</v>
      </c>
      <c r="M190" s="27">
        <f t="shared" si="158"/>
        <v>3.8899371069182389</v>
      </c>
      <c r="O190" s="51">
        <f t="shared" si="159"/>
        <v>25.804756039063903</v>
      </c>
      <c r="P190" s="27">
        <f t="shared" si="160"/>
        <v>3.8899371069182389</v>
      </c>
      <c r="Q190" s="58">
        <f t="shared" si="108"/>
        <v>0.5211817926958634</v>
      </c>
      <c r="R190" s="156">
        <f t="shared" si="109"/>
        <v>654.49846949787354</v>
      </c>
      <c r="S190" s="156">
        <f t="shared" si="110"/>
        <v>1138.2582078223888</v>
      </c>
      <c r="T190" s="153"/>
      <c r="U190" s="153"/>
      <c r="W190" s="9">
        <v>79</v>
      </c>
      <c r="X190" s="7">
        <v>20</v>
      </c>
      <c r="Y190" s="17">
        <v>0.75</v>
      </c>
      <c r="Z190" s="21">
        <v>2912</v>
      </c>
      <c r="AA190">
        <v>8556</v>
      </c>
      <c r="AB190">
        <v>853</v>
      </c>
      <c r="AC190">
        <v>1043</v>
      </c>
      <c r="AD190" s="27">
        <f>0.1515*(AA190/1000)/(AC190/1000)^2/($D$4/10)^4</f>
        <v>0.19991007763526003</v>
      </c>
      <c r="AE190" s="27">
        <f>0.5*(Z190/1000)/(AC190/1000)^3/($D$4/10)^5</f>
        <v>0.13778702384431429</v>
      </c>
      <c r="AF190" s="24">
        <f>AD190/AE190</f>
        <v>1.4508628756009612</v>
      </c>
      <c r="AG190" s="29">
        <f>0.798*AD190^1.5/AE190</f>
        <v>0.51766237851364294</v>
      </c>
      <c r="AH190" s="29">
        <f>AA190/Z190</f>
        <v>2.9381868131868134</v>
      </c>
      <c r="AJ190" s="51">
        <f>AA190/(PI()*$D$4^2/4)</f>
        <v>44.621158583312599</v>
      </c>
      <c r="AK190" s="29">
        <f>AH190</f>
        <v>2.9381868131868134</v>
      </c>
      <c r="AL190" s="58">
        <f t="shared" si="118"/>
        <v>0.51766237851364294</v>
      </c>
      <c r="AN190" s="122"/>
      <c r="AO190" s="160"/>
      <c r="AP190" s="160"/>
      <c r="AQ190" s="128"/>
    </row>
    <row r="191" spans="1:43" x14ac:dyDescent="0.2">
      <c r="A191" s="1">
        <v>79</v>
      </c>
      <c r="B191" s="1" t="s">
        <v>390</v>
      </c>
      <c r="C191" s="1" t="s">
        <v>92</v>
      </c>
      <c r="D191" s="66">
        <v>20</v>
      </c>
      <c r="E191">
        <v>857</v>
      </c>
      <c r="F191">
        <v>1568</v>
      </c>
      <c r="G191">
        <v>5765</v>
      </c>
      <c r="H191">
        <v>0.61599999999999999</v>
      </c>
      <c r="I191" s="25">
        <f t="shared" si="154"/>
        <v>0.19951253948688064</v>
      </c>
      <c r="J191" s="25">
        <f t="shared" si="155"/>
        <v>0.13374374099223318</v>
      </c>
      <c r="K191" s="27">
        <f t="shared" si="156"/>
        <v>1.4917523467394769</v>
      </c>
      <c r="L191" s="27">
        <f t="shared" si="157"/>
        <v>0.53172210986179946</v>
      </c>
      <c r="M191" s="27">
        <f t="shared" si="158"/>
        <v>3.6766581632653059</v>
      </c>
      <c r="O191" s="51">
        <f t="shared" si="159"/>
        <v>30.065565595231082</v>
      </c>
      <c r="P191" s="27">
        <f t="shared" si="160"/>
        <v>3.6766581632653059</v>
      </c>
      <c r="Q191" s="58">
        <f t="shared" si="108"/>
        <v>0.53172210986179946</v>
      </c>
      <c r="R191" s="156">
        <f t="shared" si="109"/>
        <v>701.13148544959699</v>
      </c>
      <c r="S191" s="156">
        <f t="shared" si="110"/>
        <v>1138.2004633922029</v>
      </c>
      <c r="T191" s="153"/>
      <c r="U191" s="153"/>
      <c r="AL191" s="58"/>
      <c r="AN191" s="122"/>
      <c r="AO191" s="160"/>
      <c r="AP191" s="160"/>
      <c r="AQ191" s="128"/>
    </row>
    <row r="192" spans="1:43" x14ac:dyDescent="0.2">
      <c r="A192" s="1">
        <v>79</v>
      </c>
      <c r="B192" s="1" t="s">
        <v>390</v>
      </c>
      <c r="C192" s="1" t="s">
        <v>92</v>
      </c>
      <c r="D192" s="66">
        <v>20</v>
      </c>
      <c r="E192">
        <v>921</v>
      </c>
      <c r="F192">
        <v>1940</v>
      </c>
      <c r="G192">
        <v>6505</v>
      </c>
      <c r="H192">
        <v>0.66200000000000003</v>
      </c>
      <c r="I192" s="25">
        <f t="shared" si="154"/>
        <v>0.19492187004778122</v>
      </c>
      <c r="J192" s="25">
        <f t="shared" si="155"/>
        <v>0.13331920449476975</v>
      </c>
      <c r="K192" s="27">
        <f t="shared" si="156"/>
        <v>1.4620689553801547</v>
      </c>
      <c r="L192" s="27">
        <f t="shared" si="157"/>
        <v>0.51511124611160741</v>
      </c>
      <c r="M192" s="27">
        <f t="shared" si="158"/>
        <v>3.3530927835051547</v>
      </c>
      <c r="O192" s="51">
        <f t="shared" si="159"/>
        <v>33.924805584905151</v>
      </c>
      <c r="P192" s="27">
        <f t="shared" si="160"/>
        <v>3.3530927835051547</v>
      </c>
      <c r="Q192" s="58">
        <f t="shared" si="108"/>
        <v>0.51511124611160741</v>
      </c>
      <c r="R192" s="156">
        <f t="shared" si="109"/>
        <v>753.49136300942689</v>
      </c>
      <c r="S192" s="156">
        <f t="shared" si="110"/>
        <v>1138.2044758450556</v>
      </c>
      <c r="T192" s="153"/>
      <c r="U192" s="153"/>
      <c r="AL192" s="58"/>
      <c r="AN192" s="122"/>
      <c r="AO192" s="160"/>
      <c r="AP192" s="160"/>
      <c r="AQ192" s="128"/>
    </row>
    <row r="193" spans="1:43" x14ac:dyDescent="0.2">
      <c r="A193" s="1">
        <v>79</v>
      </c>
      <c r="B193" s="1" t="s">
        <v>390</v>
      </c>
      <c r="C193" s="1" t="s">
        <v>92</v>
      </c>
      <c r="D193" s="66">
        <v>20</v>
      </c>
      <c r="E193">
        <v>974</v>
      </c>
      <c r="F193">
        <v>2340</v>
      </c>
      <c r="G193">
        <v>7400</v>
      </c>
      <c r="H193" s="17">
        <v>0.7</v>
      </c>
      <c r="I193" s="25">
        <f t="shared" si="154"/>
        <v>0.19826512800576807</v>
      </c>
      <c r="J193" s="25">
        <f t="shared" si="155"/>
        <v>0.13595928156758541</v>
      </c>
      <c r="K193" s="27">
        <f t="shared" si="156"/>
        <v>1.4582684294871799</v>
      </c>
      <c r="L193" s="27">
        <f t="shared" si="157"/>
        <v>0.51815958049948152</v>
      </c>
      <c r="M193" s="27">
        <f t="shared" si="158"/>
        <v>3.1623931623931623</v>
      </c>
      <c r="O193" s="51">
        <f t="shared" si="159"/>
        <v>38.59239989674068</v>
      </c>
      <c r="P193" s="27">
        <f t="shared" si="160"/>
        <v>3.1623931623931623</v>
      </c>
      <c r="Q193" s="58">
        <f t="shared" si="108"/>
        <v>0.51815958049948152</v>
      </c>
      <c r="R193" s="156">
        <f t="shared" si="109"/>
        <v>796.85188661366101</v>
      </c>
      <c r="S193" s="156">
        <f t="shared" si="110"/>
        <v>1138.3598380195158</v>
      </c>
      <c r="T193" s="153"/>
      <c r="U193" s="153"/>
      <c r="AL193" s="58"/>
      <c r="AN193" s="122"/>
      <c r="AO193" s="160"/>
      <c r="AP193" s="160"/>
      <c r="AQ193" s="128"/>
    </row>
    <row r="194" spans="1:43" x14ac:dyDescent="0.2">
      <c r="A194" s="1">
        <v>79</v>
      </c>
      <c r="B194" s="1" t="s">
        <v>390</v>
      </c>
      <c r="C194" s="1" t="s">
        <v>92</v>
      </c>
      <c r="D194" s="66">
        <v>20</v>
      </c>
      <c r="E194">
        <v>1025</v>
      </c>
      <c r="F194">
        <v>2746</v>
      </c>
      <c r="G194">
        <v>8235</v>
      </c>
      <c r="H194">
        <v>0.73699999999999999</v>
      </c>
      <c r="I194" s="25">
        <f t="shared" si="154"/>
        <v>0.19922709458312909</v>
      </c>
      <c r="J194" s="25">
        <f t="shared" si="155"/>
        <v>0.13689853826631654</v>
      </c>
      <c r="K194" s="27">
        <f t="shared" si="156"/>
        <v>1.4552901521531316</v>
      </c>
      <c r="L194" s="27">
        <f t="shared" si="157"/>
        <v>0.51835427260133715</v>
      </c>
      <c r="M194" s="27">
        <f t="shared" si="158"/>
        <v>2.9989075018208302</v>
      </c>
      <c r="O194" s="51">
        <f t="shared" si="159"/>
        <v>42.947082858062089</v>
      </c>
      <c r="P194" s="27">
        <f t="shared" si="160"/>
        <v>2.9989075018208302</v>
      </c>
      <c r="Q194" s="58">
        <f t="shared" si="108"/>
        <v>0.51835427260133715</v>
      </c>
      <c r="R194" s="156">
        <f t="shared" si="109"/>
        <v>838.57616404415046</v>
      </c>
      <c r="S194" s="156">
        <f t="shared" si="110"/>
        <v>1137.8238318102449</v>
      </c>
      <c r="T194" s="153"/>
      <c r="U194" s="153"/>
      <c r="AL194" s="58"/>
      <c r="AN194" s="122"/>
      <c r="AO194" s="160"/>
      <c r="AP194" s="160"/>
      <c r="AQ194" s="128"/>
    </row>
    <row r="195" spans="1:43" x14ac:dyDescent="0.2">
      <c r="A195" s="1">
        <v>79</v>
      </c>
      <c r="B195" s="1" t="s">
        <v>390</v>
      </c>
      <c r="C195" s="1" t="s">
        <v>92</v>
      </c>
      <c r="D195" s="66">
        <v>20</v>
      </c>
      <c r="E195">
        <v>1077</v>
      </c>
      <c r="F195">
        <v>3230</v>
      </c>
      <c r="G195">
        <v>9175</v>
      </c>
      <c r="H195">
        <v>0.77400000000000002</v>
      </c>
      <c r="I195" s="25">
        <f t="shared" si="154"/>
        <v>0.20105144327971802</v>
      </c>
      <c r="J195" s="25">
        <f t="shared" si="155"/>
        <v>0.13881144868492187</v>
      </c>
      <c r="K195" s="27">
        <f t="shared" si="156"/>
        <v>1.4483779629450466</v>
      </c>
      <c r="L195" s="27">
        <f t="shared" si="157"/>
        <v>0.51824890996217021</v>
      </c>
      <c r="M195" s="27">
        <f t="shared" si="158"/>
        <v>2.8405572755417956</v>
      </c>
      <c r="O195" s="51">
        <f t="shared" si="159"/>
        <v>47.849360682783207</v>
      </c>
      <c r="P195" s="27">
        <f t="shared" si="160"/>
        <v>2.8405572755417956</v>
      </c>
      <c r="Q195" s="58">
        <f t="shared" si="108"/>
        <v>0.51824890996217021</v>
      </c>
      <c r="R195" s="156">
        <f t="shared" si="109"/>
        <v>881.11856456151224</v>
      </c>
      <c r="S195" s="156">
        <f t="shared" si="110"/>
        <v>1138.3960782448478</v>
      </c>
      <c r="T195" s="153"/>
      <c r="U195" s="153"/>
      <c r="AL195" s="58"/>
      <c r="AN195" s="122"/>
      <c r="AO195" s="160"/>
      <c r="AP195" s="160"/>
      <c r="AQ195" s="128"/>
    </row>
    <row r="196" spans="1:43" x14ac:dyDescent="0.2">
      <c r="E196"/>
      <c r="F196"/>
      <c r="G196"/>
      <c r="H196"/>
      <c r="R196" s="156"/>
      <c r="T196" s="153"/>
      <c r="U196" s="153"/>
      <c r="AN196" s="122"/>
      <c r="AO196" s="160"/>
      <c r="AP196" s="160"/>
      <c r="AQ196" s="128"/>
    </row>
    <row r="197" spans="1:43" x14ac:dyDescent="0.2">
      <c r="E197"/>
      <c r="F197"/>
      <c r="G197"/>
      <c r="H197"/>
      <c r="R197" s="156"/>
      <c r="T197" s="153"/>
      <c r="U197" s="153"/>
      <c r="W197" s="50"/>
      <c r="Y197" s="50"/>
      <c r="Z197" s="68"/>
      <c r="AA197" s="68"/>
      <c r="AB197" s="68"/>
      <c r="AC197" s="68"/>
      <c r="AD197" s="46"/>
      <c r="AE197" s="46"/>
      <c r="AF197" s="46"/>
      <c r="AG197" s="46"/>
      <c r="AH197" s="46"/>
      <c r="AI197" s="46"/>
      <c r="AJ197" s="46">
        <f>AJ8</f>
        <v>3.3481514505010157</v>
      </c>
      <c r="AK197" s="46">
        <f>AK8</f>
        <v>3.8674698795180724</v>
      </c>
      <c r="AL197" s="90">
        <f>AL8</f>
        <v>0.18664925651088338</v>
      </c>
      <c r="AN197" s="122"/>
      <c r="AO197" s="160"/>
      <c r="AP197" s="160"/>
      <c r="AQ197" s="128"/>
    </row>
    <row r="198" spans="1:43" x14ac:dyDescent="0.2">
      <c r="E198"/>
      <c r="F198"/>
      <c r="G198"/>
      <c r="H198"/>
      <c r="R198" s="156"/>
      <c r="T198" s="153"/>
      <c r="U198" s="153"/>
      <c r="W198" s="50"/>
      <c r="Y198" s="50"/>
      <c r="Z198" s="68"/>
      <c r="AA198" s="68"/>
      <c r="AB198" s="68"/>
      <c r="AC198" s="68"/>
      <c r="AD198" s="46"/>
      <c r="AE198" s="46"/>
      <c r="AF198" s="46"/>
      <c r="AG198" s="46"/>
      <c r="AH198" s="46"/>
      <c r="AI198" s="46"/>
      <c r="AJ198" s="46">
        <f>AJ26</f>
        <v>6.6076446850230326</v>
      </c>
      <c r="AK198" s="46">
        <f>AK26</f>
        <v>6.150485436893204</v>
      </c>
      <c r="AL198" s="90">
        <f>AL26</f>
        <v>0.41699371783161704</v>
      </c>
      <c r="AN198" s="122"/>
      <c r="AO198" s="160"/>
      <c r="AP198" s="160"/>
      <c r="AQ198" s="128"/>
    </row>
    <row r="199" spans="1:43" x14ac:dyDescent="0.2">
      <c r="E199"/>
      <c r="F199"/>
      <c r="G199"/>
      <c r="H199"/>
      <c r="R199" s="156"/>
      <c r="T199" s="153"/>
      <c r="U199" s="153"/>
      <c r="W199" s="50"/>
      <c r="Y199" s="50"/>
      <c r="Z199" s="68"/>
      <c r="AA199" s="68"/>
      <c r="AB199" s="68"/>
      <c r="AC199" s="68"/>
      <c r="AD199" s="46"/>
      <c r="AE199" s="46"/>
      <c r="AF199" s="46"/>
      <c r="AG199" s="46"/>
      <c r="AH199" s="46"/>
      <c r="AI199" s="46"/>
      <c r="AJ199" s="46">
        <f>AJ44</f>
        <v>9.5646569473814065</v>
      </c>
      <c r="AK199" s="46">
        <f>AK44</f>
        <v>6.9733840304182513</v>
      </c>
      <c r="AL199" s="90">
        <f>AL44</f>
        <v>0.56882026295027532</v>
      </c>
      <c r="AN199" s="122"/>
      <c r="AO199" s="160"/>
      <c r="AP199" s="160"/>
      <c r="AQ199" s="128"/>
    </row>
    <row r="200" spans="1:43" x14ac:dyDescent="0.2">
      <c r="E200"/>
      <c r="F200"/>
      <c r="G200"/>
      <c r="H200"/>
      <c r="R200" s="156"/>
      <c r="T200" s="153"/>
      <c r="U200" s="153"/>
      <c r="W200" s="50"/>
      <c r="Y200" s="50"/>
      <c r="Z200" s="68"/>
      <c r="AA200" s="68"/>
      <c r="AB200" s="68"/>
      <c r="AC200" s="68"/>
      <c r="AD200" s="46"/>
      <c r="AE200" s="46"/>
      <c r="AF200" s="46"/>
      <c r="AG200" s="46"/>
      <c r="AH200" s="46"/>
      <c r="AI200" s="46"/>
      <c r="AJ200" s="46">
        <f>AJ62</f>
        <v>13.309162775200299</v>
      </c>
      <c r="AK200" s="46">
        <f>AK62</f>
        <v>6.897297297297297</v>
      </c>
      <c r="AL200" s="90">
        <f>AL62</f>
        <v>0.66366832616980342</v>
      </c>
      <c r="AN200" s="122"/>
      <c r="AO200" s="160"/>
      <c r="AP200" s="160"/>
      <c r="AQ200" s="128"/>
    </row>
    <row r="201" spans="1:43" x14ac:dyDescent="0.2">
      <c r="E201"/>
      <c r="F201"/>
      <c r="G201"/>
      <c r="H201"/>
      <c r="R201" s="156"/>
      <c r="T201" s="153"/>
      <c r="U201" s="153"/>
      <c r="W201" s="50"/>
      <c r="Y201" s="50"/>
      <c r="Z201" s="68"/>
      <c r="AA201" s="68"/>
      <c r="AB201" s="68"/>
      <c r="AC201" s="68"/>
      <c r="AD201" s="46"/>
      <c r="AE201" s="46"/>
      <c r="AF201" s="46"/>
      <c r="AG201" s="46"/>
      <c r="AH201" s="46"/>
      <c r="AI201" s="46"/>
      <c r="AJ201" s="46">
        <f>AJ80</f>
        <v>17.05366860301919</v>
      </c>
      <c r="AK201" s="46">
        <f>AK80</f>
        <v>6.4752475247524757</v>
      </c>
      <c r="AL201" s="90">
        <f>AL80</f>
        <v>0.70528080001249593</v>
      </c>
      <c r="AN201" s="122"/>
      <c r="AO201" s="160"/>
      <c r="AP201" s="160"/>
      <c r="AQ201" s="128"/>
    </row>
    <row r="202" spans="1:43" x14ac:dyDescent="0.2">
      <c r="E202"/>
      <c r="F202"/>
      <c r="G202"/>
      <c r="H202"/>
      <c r="R202" s="156"/>
      <c r="T202" s="153"/>
      <c r="U202" s="153"/>
      <c r="W202" s="50"/>
      <c r="Y202" s="50"/>
      <c r="Z202" s="68"/>
      <c r="AA202" s="68"/>
      <c r="AB202" s="68"/>
      <c r="AC202" s="68"/>
      <c r="AD202" s="46"/>
      <c r="AE202" s="46"/>
      <c r="AF202" s="46"/>
      <c r="AG202" s="46"/>
      <c r="AH202" s="46"/>
      <c r="AI202" s="46"/>
      <c r="AJ202" s="46">
        <f>AJ98</f>
        <v>21.84121226588513</v>
      </c>
      <c r="AK202" s="46">
        <f>AK98</f>
        <v>5.9488636363636367</v>
      </c>
      <c r="AL202" s="90">
        <f>AL98</f>
        <v>0.73327885308350149</v>
      </c>
      <c r="AN202" s="122"/>
      <c r="AO202" s="160"/>
      <c r="AP202" s="160"/>
      <c r="AQ202" s="128"/>
    </row>
    <row r="203" spans="1:43" x14ac:dyDescent="0.2">
      <c r="E203"/>
      <c r="F203"/>
      <c r="G203"/>
      <c r="H203"/>
      <c r="R203" s="156"/>
      <c r="T203" s="153"/>
      <c r="U203" s="153"/>
      <c r="W203" s="50"/>
      <c r="Y203" s="50"/>
      <c r="Z203" s="68"/>
      <c r="AA203" s="68"/>
      <c r="AB203" s="68"/>
      <c r="AC203" s="68"/>
      <c r="AD203" s="46"/>
      <c r="AE203" s="46"/>
      <c r="AF203" s="46"/>
      <c r="AG203" s="46"/>
      <c r="AH203" s="46"/>
      <c r="AI203" s="46"/>
      <c r="AJ203" s="46">
        <f>AJ119</f>
        <v>26.508806577720659</v>
      </c>
      <c r="AK203" s="46">
        <f>AK119</f>
        <v>5.4655913978494626</v>
      </c>
      <c r="AL203" s="90">
        <f>AL119</f>
        <v>0.74221380225599332</v>
      </c>
      <c r="AN203" s="122"/>
      <c r="AO203" s="160"/>
      <c r="AP203" s="160"/>
      <c r="AQ203" s="128"/>
    </row>
    <row r="204" spans="1:43" x14ac:dyDescent="0.2">
      <c r="R204" s="156"/>
      <c r="T204" s="153"/>
      <c r="U204" s="153"/>
      <c r="W204" s="50"/>
      <c r="Y204" s="50"/>
      <c r="Z204" s="68"/>
      <c r="AA204" s="68"/>
      <c r="AB204" s="68"/>
      <c r="AC204" s="68"/>
      <c r="AD204" s="46"/>
      <c r="AE204" s="46"/>
      <c r="AF204" s="46"/>
      <c r="AG204" s="46"/>
      <c r="AH204" s="46"/>
      <c r="AI204" s="46"/>
      <c r="AJ204" s="46">
        <f>AJ138</f>
        <v>30.467135161724194</v>
      </c>
      <c r="AK204" s="46">
        <f>AK138</f>
        <v>4.8320926385442515</v>
      </c>
      <c r="AL204" s="90">
        <f>AL138</f>
        <v>0.70347365589103861</v>
      </c>
      <c r="AN204" s="122"/>
      <c r="AO204" s="160"/>
      <c r="AP204" s="160"/>
      <c r="AQ204" s="128"/>
    </row>
    <row r="205" spans="1:43" x14ac:dyDescent="0.2">
      <c r="R205" s="156"/>
      <c r="T205" s="153"/>
      <c r="U205" s="153"/>
      <c r="W205" s="50"/>
      <c r="Y205" s="50"/>
      <c r="Z205" s="68"/>
      <c r="AA205" s="68"/>
      <c r="AB205" s="68"/>
      <c r="AC205" s="68"/>
      <c r="AD205" s="46"/>
      <c r="AE205" s="46"/>
      <c r="AF205" s="46"/>
      <c r="AG205" s="46"/>
      <c r="AH205" s="46"/>
      <c r="AI205" s="46"/>
      <c r="AJ205" s="46">
        <f>AJ154</f>
        <v>34.707083961190435</v>
      </c>
      <c r="AK205" s="46">
        <f>AK154</f>
        <v>4.2469687300574348</v>
      </c>
      <c r="AL205" s="90">
        <f>AL154</f>
        <v>0.65991029474441421</v>
      </c>
      <c r="AN205" s="122"/>
      <c r="AO205" s="160"/>
      <c r="AP205" s="160"/>
      <c r="AQ205" s="128"/>
    </row>
    <row r="206" spans="1:43" x14ac:dyDescent="0.2">
      <c r="R206" s="156"/>
      <c r="T206" s="153"/>
      <c r="U206" s="153"/>
      <c r="W206" s="50"/>
      <c r="Y206" s="50"/>
      <c r="Z206" s="68"/>
      <c r="AA206" s="68"/>
      <c r="AB206" s="68"/>
      <c r="AC206" s="68"/>
      <c r="AD206" s="46"/>
      <c r="AE206" s="46"/>
      <c r="AF206" s="46"/>
      <c r="AG206" s="46"/>
      <c r="AH206" s="46"/>
      <c r="AI206" s="46"/>
      <c r="AJ206" s="46">
        <f>AJ166</f>
        <v>36.814020387985465</v>
      </c>
      <c r="AK206" s="46">
        <f>AK166</f>
        <v>3.7231012658227849</v>
      </c>
      <c r="AL206" s="90">
        <f>AL166</f>
        <v>0.59581063383811961</v>
      </c>
      <c r="AN206" s="122"/>
      <c r="AO206" s="160"/>
      <c r="AP206" s="160"/>
      <c r="AQ206" s="128"/>
    </row>
    <row r="207" spans="1:43" x14ac:dyDescent="0.2">
      <c r="R207" s="156"/>
      <c r="T207" s="153"/>
      <c r="U207" s="153"/>
      <c r="W207" s="50"/>
      <c r="Y207" s="50"/>
      <c r="Z207" s="68"/>
      <c r="AA207" s="68"/>
      <c r="AB207" s="68"/>
      <c r="AC207" s="68"/>
      <c r="AD207" s="46"/>
      <c r="AE207" s="46"/>
      <c r="AF207" s="46"/>
      <c r="AG207" s="46"/>
      <c r="AH207" s="46"/>
      <c r="AI207" s="46"/>
      <c r="AJ207" s="46">
        <f>AJ181</f>
        <v>39.583285840035373</v>
      </c>
      <c r="AK207" s="46">
        <f>AK181</f>
        <v>3.2645161290322582</v>
      </c>
      <c r="AL207" s="90">
        <f>AL181</f>
        <v>0.54171581773031041</v>
      </c>
      <c r="AN207" s="122"/>
      <c r="AO207" s="160"/>
      <c r="AP207" s="160"/>
      <c r="AQ207" s="128"/>
    </row>
    <row r="208" spans="1:43" x14ac:dyDescent="0.2">
      <c r="R208" s="156"/>
      <c r="T208" s="153"/>
      <c r="U208" s="153"/>
      <c r="W208" s="50"/>
      <c r="Y208" s="50"/>
      <c r="Z208" s="68"/>
      <c r="AA208" s="68"/>
      <c r="AB208" s="68"/>
      <c r="AC208" s="68"/>
      <c r="AD208" s="46"/>
      <c r="AE208" s="46"/>
      <c r="AF208" s="46"/>
      <c r="AG208" s="46"/>
      <c r="AH208" s="46"/>
      <c r="AI208" s="46"/>
      <c r="AJ208" s="46">
        <f>AJ189</f>
        <v>41.476399510645756</v>
      </c>
      <c r="AK208" s="46">
        <f>AK189</f>
        <v>3.0471264367816091</v>
      </c>
      <c r="AL208" s="90">
        <f>AL189</f>
        <v>0.5175922638909608</v>
      </c>
      <c r="AN208" s="122"/>
      <c r="AO208" s="160"/>
      <c r="AP208" s="160"/>
      <c r="AQ208" s="128"/>
    </row>
    <row r="209" spans="18:43" x14ac:dyDescent="0.2">
      <c r="R209" s="156"/>
      <c r="T209" s="153"/>
      <c r="U209" s="153"/>
      <c r="W209" s="50"/>
      <c r="Y209" s="50"/>
      <c r="Z209" s="68"/>
      <c r="AA209" s="68"/>
      <c r="AB209" s="68"/>
      <c r="AC209" s="68"/>
      <c r="AD209" s="46"/>
      <c r="AE209" s="46"/>
      <c r="AF209" s="46"/>
      <c r="AG209" s="46"/>
      <c r="AH209" s="46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W210" s="50"/>
      <c r="Y210" s="50"/>
      <c r="Z210" s="68"/>
      <c r="AA210" s="68"/>
      <c r="AB210" s="68"/>
      <c r="AC210" s="68"/>
      <c r="AD210" s="46"/>
      <c r="AE210" s="46"/>
      <c r="AF210" s="46"/>
      <c r="AG210" s="46"/>
      <c r="AH210" s="46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W211" s="50"/>
      <c r="Y211" s="50"/>
      <c r="Z211" s="68"/>
      <c r="AA211" s="68"/>
      <c r="AB211" s="68"/>
      <c r="AC211" s="68"/>
      <c r="AD211" s="46"/>
      <c r="AE211" s="46"/>
      <c r="AF211" s="46"/>
      <c r="AG211" s="46"/>
      <c r="AH211" s="46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W212" s="50"/>
      <c r="Y212" s="50"/>
      <c r="Z212" s="68"/>
      <c r="AA212" s="68"/>
      <c r="AB212" s="68"/>
      <c r="AC212" s="68"/>
      <c r="AD212" s="46"/>
      <c r="AE212" s="46"/>
      <c r="AF212" s="46"/>
      <c r="AG212" s="46"/>
      <c r="AH212" s="46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W213" s="50"/>
      <c r="Y213" s="50"/>
      <c r="Z213" s="68"/>
      <c r="AA213" s="68"/>
      <c r="AB213" s="68"/>
      <c r="AC213" s="68"/>
      <c r="AD213" s="46"/>
      <c r="AE213" s="46"/>
      <c r="AF213" s="46"/>
      <c r="AG213" s="46"/>
      <c r="AH213" s="46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W214" s="50"/>
      <c r="Y214" s="50"/>
      <c r="Z214" s="68"/>
      <c r="AA214" s="68"/>
      <c r="AB214" s="68"/>
      <c r="AC214" s="68"/>
      <c r="AD214" s="46"/>
      <c r="AE214" s="46"/>
      <c r="AF214" s="46"/>
      <c r="AG214" s="46"/>
      <c r="AH214" s="46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W215" s="50"/>
      <c r="Y215" s="50"/>
      <c r="Z215" s="68"/>
      <c r="AA215" s="68"/>
      <c r="AB215" s="68"/>
      <c r="AC215" s="68"/>
      <c r="AD215" s="46"/>
      <c r="AE215" s="46"/>
      <c r="AF215" s="46"/>
      <c r="AG215" s="46"/>
      <c r="AH215" s="46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W216" s="50"/>
      <c r="Y216" s="50"/>
      <c r="Z216" s="68"/>
      <c r="AA216" s="68"/>
      <c r="AB216" s="68"/>
      <c r="AC216" s="68"/>
      <c r="AD216" s="46"/>
      <c r="AE216" s="46"/>
      <c r="AF216" s="46"/>
      <c r="AG216" s="46"/>
      <c r="AH216" s="46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W217" s="50"/>
      <c r="Y217" s="50"/>
      <c r="Z217" s="68"/>
      <c r="AA217" s="68"/>
      <c r="AB217" s="68"/>
      <c r="AC217" s="68"/>
      <c r="AD217" s="46"/>
      <c r="AE217" s="46"/>
      <c r="AF217" s="46"/>
      <c r="AG217" s="46"/>
      <c r="AH217" s="46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W218" s="50"/>
      <c r="Y218" s="50"/>
      <c r="Z218" s="68"/>
      <c r="AA218" s="68"/>
      <c r="AB218" s="68"/>
      <c r="AC218" s="68"/>
      <c r="AD218" s="46"/>
      <c r="AE218" s="46"/>
      <c r="AF218" s="46"/>
      <c r="AG218" s="46"/>
      <c r="AH218" s="46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W219" s="50"/>
      <c r="Y219" s="50"/>
      <c r="Z219" s="68"/>
      <c r="AA219" s="68"/>
      <c r="AB219" s="68"/>
      <c r="AC219" s="68"/>
      <c r="AD219" s="46"/>
      <c r="AE219" s="46"/>
      <c r="AF219" s="46"/>
      <c r="AG219" s="46"/>
      <c r="AH219" s="46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W220" s="50"/>
      <c r="Y220" s="50"/>
      <c r="Z220" s="68"/>
      <c r="AA220" s="68"/>
      <c r="AB220" s="68"/>
      <c r="AC220" s="68"/>
      <c r="AD220" s="46"/>
      <c r="AE220" s="46"/>
      <c r="AF220" s="46"/>
      <c r="AG220" s="46"/>
      <c r="AH220" s="46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R230" s="156"/>
      <c r="T230" s="153"/>
      <c r="U230" s="153"/>
      <c r="AN230" s="122"/>
      <c r="AO230" s="160"/>
      <c r="AP230" s="160"/>
      <c r="AQ230" s="128"/>
    </row>
    <row r="231" spans="18:43" x14ac:dyDescent="0.2">
      <c r="R231" s="156"/>
      <c r="T231" s="153"/>
      <c r="U231" s="153"/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5361" r:id="rId3">
          <objectPr defaultSize="0" r:id="rId4">
            <anchor moveWithCells="1">
              <from>
                <xdr:col>12</xdr:col>
                <xdr:colOff>279400</xdr:colOff>
                <xdr:row>1</xdr:row>
                <xdr:rowOff>12700</xdr:rowOff>
              </from>
              <to>
                <xdr:col>20</xdr:col>
                <xdr:colOff>673100</xdr:colOff>
                <xdr:row>3</xdr:row>
                <xdr:rowOff>76200</xdr:rowOff>
              </to>
            </anchor>
          </objectPr>
        </oleObject>
      </mc:Choice>
      <mc:Fallback>
        <oleObject progId="Equation.DSMT4" shapeId="15361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Charts</vt:lpstr>
      </vt:variant>
      <vt:variant>
        <vt:i4>18</vt:i4>
      </vt:variant>
    </vt:vector>
  </HeadingPairs>
  <TitlesOfParts>
    <vt:vector size="57" baseType="lpstr">
      <vt:lpstr>A;READ  ME</vt:lpstr>
      <vt:lpstr>B;Data Set Numbers</vt:lpstr>
      <vt:lpstr>C;Propeller Configurations</vt:lpstr>
      <vt:lpstr>D;Data Set # 1</vt:lpstr>
      <vt:lpstr>E;Data Set # 2</vt:lpstr>
      <vt:lpstr>F;Data Set # 3</vt:lpstr>
      <vt:lpstr>G;Data Set # 4</vt:lpstr>
      <vt:lpstr>H;Data Set # 5</vt:lpstr>
      <vt:lpstr>L;Data Set # 6</vt:lpstr>
      <vt:lpstr>M;Data Set # 7</vt:lpstr>
      <vt:lpstr>N;Data Set # 8</vt:lpstr>
      <vt:lpstr>O;Data Set # 9</vt:lpstr>
      <vt:lpstr>P;Data Set # 10</vt:lpstr>
      <vt:lpstr>T;Data Set # 11</vt:lpstr>
      <vt:lpstr>U;Data Set # 12</vt:lpstr>
      <vt:lpstr>V;Data Set # 13</vt:lpstr>
      <vt:lpstr>W;Data Set # 14</vt:lpstr>
      <vt:lpstr>X;Data Set # 15</vt:lpstr>
      <vt:lpstr>Y;Data Set # 16</vt:lpstr>
      <vt:lpstr>AC;Data Set # 17</vt:lpstr>
      <vt:lpstr>AD;Data Set # 18</vt:lpstr>
      <vt:lpstr>AE;Data Set # 19</vt:lpstr>
      <vt:lpstr>AF;Data Set # 20</vt:lpstr>
      <vt:lpstr>AG;Data Set # 21</vt:lpstr>
      <vt:lpstr>AH;Data Set # 22</vt:lpstr>
      <vt:lpstr>AL;Data Set # 23</vt:lpstr>
      <vt:lpstr>AM;Data Set # 24</vt:lpstr>
      <vt:lpstr>AN;Data Set # 25</vt:lpstr>
      <vt:lpstr>AO;Data Set # 26</vt:lpstr>
      <vt:lpstr>AP;Data Set # 27</vt:lpstr>
      <vt:lpstr>AQ;Data Set # 28</vt:lpstr>
      <vt:lpstr>AR;Data Set # 29</vt:lpstr>
      <vt:lpstr>AS;Data Set # 30</vt:lpstr>
      <vt:lpstr>AT;Data Set # 31</vt:lpstr>
      <vt:lpstr>AU;Data Set # 32</vt:lpstr>
      <vt:lpstr>AV;Data Set # 33</vt:lpstr>
      <vt:lpstr>AZ;Data Set # 34</vt:lpstr>
      <vt:lpstr>BD;Mike Scully's ATM Calculator</vt:lpstr>
      <vt:lpstr>BE;T over HP vs DL Calculs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Chart15</vt:lpstr>
      <vt:lpstr>Chart16</vt:lpstr>
      <vt:lpstr>Chart17</vt:lpstr>
      <vt:lpstr>Chart18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cp:lastPrinted>2016-10-13T13:34:12Z</cp:lastPrinted>
  <dcterms:created xsi:type="dcterms:W3CDTF">2016-09-29T22:36:44Z</dcterms:created>
  <dcterms:modified xsi:type="dcterms:W3CDTF">2017-03-22T23:55:22Z</dcterms:modified>
</cp:coreProperties>
</file>